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llegiatedevelopment-my.sharepoint.com/personal/jbranding_subtextliving_com/Documents/Desktop/New folder/"/>
    </mc:Choice>
  </mc:AlternateContent>
  <xr:revisionPtr revIDLastSave="0" documentId="8_{2860AFF7-D81B-4D46-A593-79D5A9B5FD22}" xr6:coauthVersionLast="47" xr6:coauthVersionMax="47" xr10:uidLastSave="{00000000-0000-0000-0000-000000000000}"/>
  <bookViews>
    <workbookView xWindow="-120" yWindow="-16515" windowWidth="29040" windowHeight="15720" tabRatio="650" firstSheet="1" activeTab="2" xr2:uid="{00000000-000D-0000-FFFF-FFFF00000000}"/>
  </bookViews>
  <sheets>
    <sheet name="Executive Summary" sheetId="52" r:id="rId1"/>
    <sheet name="Development Summary" sheetId="45" r:id="rId2"/>
    <sheet name="Cash Flow" sheetId="63" r:id="rId3"/>
    <sheet name="Assumptions" sheetId="44" r:id="rId4"/>
    <sheet name="Development" sheetId="14" r:id="rId5"/>
    <sheet name="Sale Proceeds" sheetId="59" r:id="rId6"/>
    <sheet name="1-Yr Waterfall" sheetId="65" r:id="rId7"/>
    <sheet name="3-Yr Waterfall" sheetId="72" r:id="rId8"/>
    <sheet name="FR Waterfall Analysis" sheetId="78" r:id="rId9"/>
    <sheet name="4-Yr Waterfall" sheetId="74" r:id="rId10"/>
    <sheet name="Returns Exhibit" sheetId="6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hidden="1">#REF!</definedName>
    <definedName name="__123Graph_ABC" hidden="1">[1]Comm1!$K$85:$AD$85</definedName>
    <definedName name="__123Graph_ABCBAR" hidden="1">[1]Comm1!$K$342:$AD$342</definedName>
    <definedName name="__123Graph_AGRAPH1" hidden="1">#REF!</definedName>
    <definedName name="__123Graph_APETER" hidden="1">#REF!</definedName>
    <definedName name="__123Graph_B" hidden="1">#REF!</definedName>
    <definedName name="__123Graph_BBCBAR" hidden="1">[1]Comm1!$K$372:$AD$372</definedName>
    <definedName name="__123Graph_C" hidden="1">#REF!</definedName>
    <definedName name="__123Graph_CBCBAR" hidden="1">[1]Comm1!$K$345:$AD$345</definedName>
    <definedName name="__123Graph_D" hidden="1">#REF!</definedName>
    <definedName name="__123Graph_DBCBAR" hidden="1">[1]Comm1!$K$373:$AD$373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hidden="1">#REF!</definedName>
    <definedName name="__123Graph_XBC" hidden="1">[1]Comm1!$K$69:$AD$69</definedName>
    <definedName name="__123Graph_XBCBAR" hidden="1">[1]Comm1!$K$69:$AD$69</definedName>
    <definedName name="__123Graph_XGRAPH1" hidden="1">#REF!</definedName>
    <definedName name="__123Graph_XPETER" hidden="1">#REF!</definedName>
    <definedName name="_10__123Graph_XCHART_1" hidden="1">#REF!</definedName>
    <definedName name="_2__123Graph_ACHART_1" hidden="1">#REF!</definedName>
    <definedName name="_27" hidden="1">#REF!</definedName>
    <definedName name="_3_0_0_S" hidden="1">#REF!</definedName>
    <definedName name="_4__123Graph_ACHART_3I" hidden="1">#REF!</definedName>
    <definedName name="_4_0_0_S" hidden="1">#REF!</definedName>
    <definedName name="_6__123Graph_LBL_ACHART_1" hidden="1">#REF!</definedName>
    <definedName name="_8__123Graph_LBL_ACHART_3I" hidden="1">#REF!</definedName>
    <definedName name="_as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FALSE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2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7044b94516f945d896cffc23d57c0d80.edm" hidden="1">#REF!</definedName>
    <definedName name="_bdm.8be49987442549c99acfce7309a8f538.edm" hidden="1">#REF!</definedName>
    <definedName name="_bdm.d62fdd6641ee404da10c0bd2992ccc20.edm" hidden="1">#REF!</definedName>
    <definedName name="_CashflowPlot2" hidden="1">#REF!</definedName>
    <definedName name="_DCFData" localSheetId="6">_DCFBegin:_DCFSaleYear</definedName>
    <definedName name="_DCFData" localSheetId="7">_DCFBegin:_DCFSaleYear</definedName>
    <definedName name="_DCFData" localSheetId="9">_DCFBegin:_DCFSaleYear</definedName>
    <definedName name="_DCFData" localSheetId="8">_DCFBegin:_DCFSaleYear</definedName>
    <definedName name="_DCFData" localSheetId="10">_DCFBegin:_DCFSaleYear</definedName>
    <definedName name="_DCFData">_DCFBegin:_DCFSaleYear</definedName>
    <definedName name="_DCFMonths" localSheetId="6">_DCFFirstMonth:_DCFLastMonth</definedName>
    <definedName name="_DCFMonths" localSheetId="7">_DCFFirstMonth:_DCFLastMonth</definedName>
    <definedName name="_DCFMonths" localSheetId="9">_DCFFirstMonth:_DCFLastMonth</definedName>
    <definedName name="_DCFMonths" localSheetId="8">_DCFFirstMonth:_DCFLastMonth</definedName>
    <definedName name="_DCFMonths" localSheetId="10">_DCFFirstMonth:_DCFLastMonth</definedName>
    <definedName name="_DCFMonths">_DCFFirstMonth:_DCFLastMonth</definedName>
    <definedName name="_Fill" hidden="1">#REF!</definedName>
    <definedName name="_Fill2" hidden="1">#REF!</definedName>
    <definedName name="_xlnm._FilterDatabase" localSheetId="4">Development!$A$33:$EZ$268</definedName>
    <definedName name="_Key1" hidden="1">#REF!</definedName>
    <definedName name="_Key2" hidden="1">#REF!</definedName>
    <definedName name="_Key200" hidden="1">#REF!</definedName>
    <definedName name="_Level_Values">[2]Enumerations!$7:$7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F_Period_lookup" localSheetId="6">'1-Yr Waterfall'!$B$358:$E$360</definedName>
    <definedName name="_WF_Period_lookup" localSheetId="7">'3-Yr Waterfall'!$B$358:$E$360</definedName>
    <definedName name="_WF_Period_lookup" localSheetId="9">'4-Yr Waterfall'!$B$358:$E$360</definedName>
    <definedName name="_WF_Periodicity" localSheetId="6">'1-Yr Waterfall'!$R$9</definedName>
    <definedName name="_WF_Periodicity" localSheetId="7">'3-Yr Waterfall'!$R$9</definedName>
    <definedName name="_WF_Periodicity" localSheetId="9">'4-Yr Waterfall'!$R$9</definedName>
    <definedName name="_WF_Remainder_GP" localSheetId="6">'1-Yr Waterfall'!$J$15</definedName>
    <definedName name="_WF_Remainder_GP" localSheetId="7">'3-Yr Waterfall'!$J$15</definedName>
    <definedName name="_WF_Remainder_GP" localSheetId="9">'4-Yr Waterfall'!$J$15</definedName>
    <definedName name="_WF_Remainder_LP" localSheetId="6">'1-Yr Waterfall'!$J$13</definedName>
    <definedName name="_WF_Remainder_LP" localSheetId="7">'3-Yr Waterfall'!$J$13</definedName>
    <definedName name="_WF_Remainder_LP" localSheetId="9">'4-Yr Waterfall'!$J$13</definedName>
    <definedName name="_WF_Tier1_GP" localSheetId="6">'1-Yr Waterfall'!$E$15</definedName>
    <definedName name="_WF_Tier1_GP" localSheetId="7">'3-Yr Waterfall'!$E$15</definedName>
    <definedName name="_WF_Tier1_GP" localSheetId="9">'4-Yr Waterfall'!$E$15</definedName>
    <definedName name="_WF_Tier1_LP" localSheetId="6">'1-Yr Waterfall'!$E$13</definedName>
    <definedName name="_WF_Tier1_LP" localSheetId="7">'3-Yr Waterfall'!$E$13</definedName>
    <definedName name="_WF_Tier1_LP" localSheetId="9">'4-Yr Waterfall'!$E$13</definedName>
    <definedName name="_WF_Tier1_Rate" localSheetId="6">'1-Yr Waterfall'!$D$10</definedName>
    <definedName name="_WF_Tier1_Rate" localSheetId="7">'3-Yr Waterfall'!$D$10</definedName>
    <definedName name="_WF_Tier1_Rate" localSheetId="9">'4-Yr Waterfall'!$D$10</definedName>
    <definedName name="_WF_Tier2_GP" localSheetId="6">'1-Yr Waterfall'!$G$15</definedName>
    <definedName name="_WF_Tier2_GP" localSheetId="7">'3-Yr Waterfall'!$G$15</definedName>
    <definedName name="_WF_Tier2_GP" localSheetId="9">'4-Yr Waterfall'!$G$15</definedName>
    <definedName name="_WF_Tier2_LP" localSheetId="6">'1-Yr Waterfall'!$G$13</definedName>
    <definedName name="_WF_Tier2_LP" localSheetId="7">'3-Yr Waterfall'!$G$13</definedName>
    <definedName name="_WF_Tier2_LP" localSheetId="9">'4-Yr Waterfall'!$G$13</definedName>
    <definedName name="_WF_Tier2_Rate" localSheetId="6">'1-Yr Waterfall'!$F$10</definedName>
    <definedName name="_WF_Tier2_Rate" localSheetId="7">'3-Yr Waterfall'!$F$10</definedName>
    <definedName name="_WF_Tier2_Rate" localSheetId="9">'4-Yr Waterfall'!$F$10</definedName>
    <definedName name="_WF_Tier3_GP" localSheetId="6">'1-Yr Waterfall'!$I$15</definedName>
    <definedName name="_WF_Tier3_GP" localSheetId="7">'3-Yr Waterfall'!$I$15</definedName>
    <definedName name="_WF_Tier3_GP" localSheetId="9">'4-Yr Waterfall'!$I$15</definedName>
    <definedName name="_WF_Tier3_LP" localSheetId="6">'1-Yr Waterfall'!$I$13</definedName>
    <definedName name="_WF_Tier3_LP" localSheetId="7">'3-Yr Waterfall'!$I$13</definedName>
    <definedName name="_WF_Tier3_LP" localSheetId="9">'4-Yr Waterfall'!$I$13</definedName>
    <definedName name="_WF_Tier3_Rate" localSheetId="6">'1-Yr Waterfall'!$H$10</definedName>
    <definedName name="_WF_Tier3_Rate" localSheetId="7">'3-Yr Waterfall'!$H$10</definedName>
    <definedName name="_WF_Tier3_Rate" localSheetId="9">'4-Yr Waterfall'!$H$10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z1" hidden="1">{"Commish",#N/A,FALSE,"LAWTC"}</definedName>
    <definedName name="a" hidden="1">{#N/A,#N/A,FALSE,"Income";#N/A,#N/A,FALSE,"Cash";#N/A,#N/A,FALSE,"BAB's";#N/A,#N/A,FALSE,"Debtors";#N/A,#N/A,FALSE,"Creditors";#N/A,#N/A,FALSE,"Intangibles";#N/A,#N/A,FALSE,"Investments";#N/A,#N/A,FALSE,"Capital";#N/A,#N/A,FALSE,"Cashflows"}</definedName>
    <definedName name="A12..F975_">'[3]PH(1)'!#REF!</definedName>
    <definedName name="aa" hidden="1">{"AnnualRentRoll",#N/A,FALSE,"RentRoll"}</definedName>
    <definedName name="aaa">#REF!</definedName>
    <definedName name="AAA_DOCTOPS" hidden="1">"AAA_SET"</definedName>
    <definedName name="AAA_duser" hidden="1">"OFF"</definedName>
    <definedName name="aaaa">#REF!</definedName>
    <definedName name="aaaaa">#REF!</definedName>
    <definedName name="aaaaaaa" hidden="1">{"Outflow 1",#N/A,FALSE,"Outflows-Inflows";"Outflow 2",#N/A,FALSE,"Outflows-Inflows";"Inflow 1",#N/A,FALSE,"Outflows-Inflows";"Inflow 2",#N/A,FALSE,"Outflows-Inflows"}</definedName>
    <definedName name="aaaaaaaaaaaa">[4]COMPEST!#REF!</definedName>
    <definedName name="AAB_Addin5" hidden="1">"AAB_Description for addin 5,Description for addin 5,Description for addin 5,Description for addin 5,Description for addin 5,Description for addin 5"</definedName>
    <definedName name="aasdfa" hidden="1">{"rtn",#N/A,FALSE,"RTN";"tables",#N/A,FALSE,"RTN";"cf",#N/A,FALSE,"CF";"stats",#N/A,FALSE,"Stats";"prop",#N/A,FALSE,"Prop"}</definedName>
    <definedName name="Acres">'Executive Summary'!$E$9</definedName>
    <definedName name="AE">#REF!</definedName>
    <definedName name="Amortization_Period___Years">"Loan1AmortYrs"</definedName>
    <definedName name="An" hidden="1">{"eca",#N/A,TRUE,"E-C1 (R)";"ecb",#N/A,TRUE,"E-C1 (R)"}</definedName>
    <definedName name="andrew" hidden="1">{"eca",#N/A,TRUE,"E-C1 (R)";"ecb",#N/A,TRUE,"E-C1 (R)"}</definedName>
    <definedName name="Annual_Fixed_Interest_Rate">"Loan1Interest"</definedName>
    <definedName name="area">'[5]fact sheet new'!$C$36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embleConnection">'[6]Detail MasterFormat'!#REF!</definedName>
    <definedName name="asss" hidden="1">{"rtn",#N/A,FALSE,"RTN";"tables",#N/A,FALSE,"RTN";"cf",#N/A,FALSE,"CF";"stats",#N/A,FALSE,"Stats";"prop",#N/A,FALSE,"Prop"}</definedName>
    <definedName name="Assumptions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BadLink" hidden="1">#REF!</definedName>
    <definedName name="BASE">#REF!</definedName>
    <definedName name="BaseConstraint_Values">[2]Enumerations!$8:$8</definedName>
    <definedName name="BaseLevel_Values">[2]Enumerations!$1:$1</definedName>
    <definedName name="bb" hidden="1">{#N/A,#N/A,FALSE,"ExitStratigy"}</definedName>
    <definedName name="bbb" hidden="1">{#N/A,#N/A,FALSE,"ExitStratigy"}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ds">'Executive Summary'!$E$13</definedName>
    <definedName name="Benefit">[7]Assumptions!$D$113</definedName>
    <definedName name="BIM">[7]!Table4689[MEP Budget]</definedName>
    <definedName name="BLDG_FRONT_HS_AREA">'[8]OPC SITE WORK'!$C$47</definedName>
    <definedName name="BLDG_PAD_INCL_PIC">'[8]OPC SITE WORK'!$C$40</definedName>
    <definedName name="BNE_MESSAGES_HIDDEN" hidden="1">#REF!</definedName>
    <definedName name="bog" hidden="1">{"CF",#N/A,FALSE,"Cash Flow";"RET",#N/A,FALSE,"Returns";"NPV",#N/A,FALSE,"Values";"ASMPT",#N/A,FALSE,"Assumptions"}</definedName>
    <definedName name="bogu" hidden="1">{"CF",#N/A,FALSE,"Cash Flow";"RET",#N/A,FALSE,"Returns";"NPV",#N/A,FALSE,"Values";"ASMPT",#N/A,FALSE,"Assumptions"}</definedName>
    <definedName name="bogus" hidden="1">{"CF",#N/A,FALSE,"Cash Flow";"RET",#N/A,FALSE,"Returns";"NPV",#N/A,FALSE,"Values";"ASMPT",#N/A,FALSE,"Assumptions"}</definedName>
    <definedName name="bogus2" hidden="1">{"CF",#N/A,FALSE,"Cash Flow";"RET",#N/A,FALSE,"Returns";"NPV",#N/A,FALSE,"Values";"ASMPT",#N/A,FALSE,"Assumptions"}</definedName>
    <definedName name="BOND">[7]Assumptions!$D$34</definedName>
    <definedName name="BondStart">[7]Assumptions!$D$38</definedName>
    <definedName name="BPCode">'[9]BP LIST'!$C$4:$C$237</definedName>
    <definedName name="BPDesc">'[9]BP LIST'!$D$4:$D$237</definedName>
    <definedName name="BSIWhichPageSetup" hidden="1">1</definedName>
    <definedName name="BSIWhichPageSetup_0" hidden="1">"0þ"</definedName>
    <definedName name="BuilderRiskRate">[9]SETUP!$C$44</definedName>
    <definedName name="Building1">[9]SETUP!$C$74</definedName>
    <definedName name="Building2">[9]SETUP!$C$75</definedName>
    <definedName name="Building3">[9]SETUP!$C$76</definedName>
    <definedName name="BuildingEnvelope">[7]!Table46891011[Project Delivery]</definedName>
    <definedName name="BusinessLicenseRate">[9]SETUP!$C$50</definedName>
    <definedName name="caissons">'[10]Core &amp; Shell'!#REF!</definedName>
    <definedName name="caissons1">'[10]Core &amp; Shell'!#REF!</definedName>
    <definedName name="CAPITAL_LIST" localSheetId="8">OFFSET(#REF!,1,0,ROWS(#REF!)-2)</definedName>
    <definedName name="CAPITAL_LIST">OFFSET(#REF!,1,0,ROWS(#REF!)-2)</definedName>
    <definedName name="carpet">'[10]Core &amp; Shell'!#REF!</definedName>
    <definedName name="carpet1">'[10]Core &amp; Shell'!#REF!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b_sChart41E9A35_opts" hidden="1">"1, 9, 1, False, 2, False, False, , 0, False, True,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." hidden="1">{"CD1",#N/A,TRUE,"C-D (R)";"CD2",#N/A,TRUE,"C-D (R)"}</definedName>
    <definedName name="ccc" hidden="1">{#N/A,#N/A,FALSE,"LoanAssumptions"}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List">'[9]CC LIST'!$B$8:$B$791</definedName>
    <definedName name="cflow" hidden="1">{"CF",#N/A,FALSE,"Cash Flow";"RET",#N/A,FALSE,"Returns";"NPV",#N/A,FALSE,"Values";"ASMPT",#N/A,FALSE,"Assumptions"}</definedName>
    <definedName name="CIQWBGuid" hidden="1">"88e812c3-9051-479d-87b4-33a9e4851c4f"</definedName>
    <definedName name="CloseOut">[7]Assumptions!$D$28</definedName>
    <definedName name="Commissions">#REF!</definedName>
    <definedName name="CommRate">#REF!</definedName>
    <definedName name="CONC_AREAS">'[8]OPC SITE WORK'!$C$48</definedName>
    <definedName name="CONC_AREAS_WALKWAYS">'[8]CMO SITE WORK'!$C$42</definedName>
    <definedName name="concrete">#REF!</definedName>
    <definedName name="CONCRETE_AREAS_WALKWAYS">#REF!</definedName>
    <definedName name="concrete1">#REF!</definedName>
    <definedName name="ConstCost">#REF!</definedName>
    <definedName name="ConstDuration">#REF!</definedName>
    <definedName name="ConstFinish">#REF!</definedName>
    <definedName name="ConstIntRate">#REF!</definedName>
    <definedName name="ConstItem">#REF!</definedName>
    <definedName name="ConstLoan">#REF!</definedName>
    <definedName name="ConstMonth">#REF!</definedName>
    <definedName name="ConstPeriod">#REF!</definedName>
    <definedName name="ConstPSF">#REF!</definedName>
    <definedName name="Construction">#REF!</definedName>
    <definedName name="ConstructionContingency">[9]SETUP!$C$31</definedName>
    <definedName name="ConstructionInterest">#REF!</definedName>
    <definedName name="ConstStart">#REF!</definedName>
    <definedName name="CONTINGENCY">'[11]Project Info'!$B$11</definedName>
    <definedName name="conveying">'[12]#1 DETAIL EST. TERM B'!#REF!</definedName>
    <definedName name="CosntInterest">#REF!</definedName>
    <definedName name="CostCode">'[9]CC LIST'!$B$8:$B$791</definedName>
    <definedName name="CostCodeList">'[9]CC LIST'!$B$8:$E$791</definedName>
    <definedName name="CostDetail" hidden="1">{"CF",#N/A,FALSE,"Cash Flow";"RET",#N/A,FALSE,"Returns";"NPV",#N/A,FALSE,"Values";"ASMPT",#N/A,FALSE,"Assumptions"}</definedName>
    <definedName name="CostsDetail" hidden="1">{"CF",#N/A,FALSE,"Cash Flow";"RET",#N/A,FALSE,"Returns";"NPV",#N/A,FALSE,"Values";"ASMPT",#N/A,FALSE,"Assumptions"}</definedName>
    <definedName name="COURTYARD_HDSCAPE_AREA">'[8]OPC SITE WORK'!$C$44</definedName>
    <definedName name="Cover" hidden="1">{#N/A,#N/A,FALSE,"Aging Summary";#N/A,#N/A,FALSE,"Ratio Analysis";#N/A,#N/A,FALSE,"Test 120 Day Accts";#N/A,#N/A,FALSE,"Tickmarks"}</definedName>
    <definedName name="Cover_2" hidden="1">{#N/A,#N/A,FALSE,"Aging Summary";#N/A,#N/A,FALSE,"Ratio Analysis";#N/A,#N/A,FALSE,"Test 120 Day Accts";#N/A,#N/A,FALSE,"Tickmarks"}</definedName>
    <definedName name="Cover2" hidden="1">{#N/A,#N/A,FALSE,"Aging Summary";#N/A,#N/A,FALSE,"Ratio Analysis";#N/A,#N/A,FALSE,"Test 120 Day Accts";#N/A,#N/A,FALSE,"Tickmarks"}</definedName>
    <definedName name="crap" hidden="1">{"CF",#N/A,FALSE,"Cash Flow";"RET",#N/A,FALSE,"Returns";"NPV",#N/A,FALSE,"Values";"ASMPT",#N/A,FALSE,"Assumptions"}</definedName>
    <definedName name="_xlnm.Criteria">'[3]PH(1)'!#REF!</definedName>
    <definedName name="CumulCost">#REF!</definedName>
    <definedName name="CumulCostLU">#REF!</definedName>
    <definedName name="CUP_PAD">'[8]OPC SITE WORK'!$C$41</definedName>
    <definedName name="Currency">[13]Inputs!#REF!</definedName>
    <definedName name="CurrentDate">#REF!</definedName>
    <definedName name="CurrentDateLU">#REF!</definedName>
    <definedName name="CurrentMonth">#REF!</definedName>
    <definedName name="CurrentMonthLU">#REF!</definedName>
    <definedName name="D">'[14]OWPP TI Budget'!#REF!</definedName>
    <definedName name="_xlnm.Database">[15]building!$A$47:$H$1501</definedName>
    <definedName name="DATE">'[11]Project Info'!$B$8</definedName>
    <definedName name="Days_pa">[16]Inputs!$I$255</definedName>
    <definedName name="DaysInMonth">#VALUE!</definedName>
    <definedName name="DaysInMonthLU">#VALUE!</definedName>
    <definedName name="DC">#REF!</definedName>
    <definedName name="DC.FBT.Rate">[7]Assumptions!$E$120</definedName>
    <definedName name="DCIF">[7]BR!$BT$33</definedName>
    <definedName name="dd" hidden="1">{"MonthlyRentRoll",#N/A,FALSE,"RentRoll"}</definedName>
    <definedName name="ddd" hidden="1">{"MonthlyRentRoll",#N/A,FALSE,"RentRoll"}</definedName>
    <definedName name="Debt">'Executive Summary'!$C$47</definedName>
    <definedName name="Deferred_Comp">[7]Assumptions!$F$120</definedName>
    <definedName name="demolition">#REF!</definedName>
    <definedName name="demolition1">#REF!</definedName>
    <definedName name="Description">#REF!</definedName>
    <definedName name="DesignContingencyRate">[9]SETUP!$C$30</definedName>
    <definedName name="DesignFactors">[7]!Table4689101112[Team Capability]</definedName>
    <definedName name="DetailedCosts" hidden="1">{"CF",#N/A,FALSE,"Cash Flow";"RET",#N/A,FALSE,"Returns";"NPV",#N/A,FALSE,"Values";"ASMPT",#N/A,FALSE,"Assumptions"}</definedName>
    <definedName name="Devel_YN">Development!$H$6</definedName>
    <definedName name="Dexcription">#REF!</definedName>
    <definedName name="df" hidden="1">{#N/A,#N/A,FALSE,"CF Yr3";#N/A,#N/A,FALSE,"Rent Roll";#N/A,#N/A,FALSE,"Rent Yr3";#N/A,#N/A,FALSE,"Occ Yr3";#N/A,#N/A,FALSE,"TI+Com Yr3";#N/A,#N/A,FALSE,"OER Yr3";#N/A,#N/A,FALSE,"OE Yr3"}</definedName>
    <definedName name="dog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DRIVEWAYS">'[8]OPC SITE WORK'!$C$49</definedName>
    <definedName name="drywall">'[10]Core &amp; Shell'!#REF!</definedName>
    <definedName name="drywall1">'[10]Core &amp; Shell'!#REF!</definedName>
    <definedName name="DURA">'[7]Field Support'!$C$19</definedName>
    <definedName name="E">'[14]OWPP TI Budget'!#REF!</definedName>
    <definedName name="EARTHEN_BERM_LIGHT">'[8]CMO SITE WORK'!#REF!</definedName>
    <definedName name="ee" hidden="1">{#N/A,#N/A,FALSE,"OperatingAssumptions"}</definedName>
    <definedName name="eee" hidden="1">{#N/A,#N/A,FALSE,"OperatingAssumptions"}</definedName>
    <definedName name="eee.ALL" hidden="1">{#N/A,#N/A,FALSE,"PHASED";#N/A,#N/A,FALSE,"DETAIL OF SITE";#N/A,#N/A,FALSE,"MSTR SUMMARY";#N/A,#N/A,FALSE,"CAT1-16 SUMM";#N/A,#N/A,FALSE,"ELEVATOR";#N/A,#N/A,FALSE,"PHASE 2 COSTS"}</definedName>
    <definedName name="electrical">'[12]#1 DETAIL EST. TERM B'!#REF!</definedName>
    <definedName name="electrical1">'[10]Core &amp; Shell'!#REF!</definedName>
    <definedName name="elevators">'[10]Core &amp; Shell'!#REF!</definedName>
    <definedName name="elevators1">'[10]Core &amp; Shell'!#REF!</definedName>
    <definedName name="elf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ellen" hidden="1">{#N/A,#N/A,FALSE,"WATCHDSC";#N/A,#N/A,FALSE,"2LOSSMOD";#N/A,#N/A,FALSE,"2LOSS";#N/A,#N/A,FALSE,"DSC";#N/A,#N/A,FALSE,"OPERAT";#N/A,#N/A,FALSE,"ADJUST";#N/A,#N/A,FALSE,"LEASE EXPIRE"}</definedName>
    <definedName name="enclosurehori.">'[12]#1 DETAIL EST. TERM B'!#REF!</definedName>
    <definedName name="enclosurevert.">'[12]#1 DETAIL EST. TERM B'!#REF!</definedName>
    <definedName name="End">[7]Assumptions!$D$27</definedName>
    <definedName name="equip">#REF!</definedName>
    <definedName name="equipment">'[12]#1 DETAIL EST. TERM B'!#REF!</definedName>
    <definedName name="equipment1">'[10]Core &amp; Shell'!#REF!</definedName>
    <definedName name="Equity">'Executive Summary'!$C$45</definedName>
    <definedName name="ESCALATION">'[11]Project Info'!#REF!</definedName>
    <definedName name="EscalationRate">[9]SETUP!$C$32</definedName>
    <definedName name="Estimate_Date">'[17]Hotel Fact Sheet'!$C$7</definedName>
    <definedName name="ESTIMATE_TYPE">'[11]Project Info'!$B$5</definedName>
    <definedName name="EstimateNumber">[9]SETUP!$C$4</definedName>
    <definedName name="exc" hidden="1">{"'Assump'!$F$6:$J$6"}</definedName>
    <definedName name="Excel_BuiltIn_Print_Area_1">NA()</definedName>
    <definedName name="Excel_BuiltIn_Print_Area_1_1">NA()</definedName>
    <definedName name="ExistingBuilding">[7]!Table468910[Schedule]</definedName>
    <definedName name="ExpenseSubtotal">#REF!</definedName>
    <definedName name="ExpenseTotal">#REF!</definedName>
    <definedName name="FACTOR_NAMES">Development!$E$7:$E$31</definedName>
    <definedName name="FACTOR_VALUES">Development!$H$7:$H$31</definedName>
    <definedName name="FAR">#REF!</definedName>
    <definedName name="fascade">'[10]Core &amp; Shell'!#REF!</definedName>
    <definedName name="fascade1">'[10]Core &amp; Shell'!#REF!</definedName>
    <definedName name="FEE">'[11]Project Info'!$B$12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ghsgh" hidden="1">{"CF",#N/A,FALSE,"Cash Flow";"RET",#N/A,FALSE,"Returns";"NPV",#N/A,FALSE,"Values";"ASMPT",#N/A,FALSE,"Assumptions"}</definedName>
    <definedName name="Field_FBT_Rate">[7]Assumptions!$E$113</definedName>
    <definedName name="finish">'[10]Core &amp; Shell'!#REF!</definedName>
    <definedName name="finish1">'[10]Core &amp; Shell'!#REF!</definedName>
    <definedName name="finishallowance">'[10]Core &amp; Shell'!#REF!</definedName>
    <definedName name="finishallowance1">'[10]Core &amp; Shell'!#REF!</definedName>
    <definedName name="FINISHESSPECIAL">'[12]#1 DETAIL EST. TERM B'!#REF!</definedName>
    <definedName name="FINOptions">"0,0,1,1,1,0,0,-1,0,0,2,0,"</definedName>
    <definedName name="fire">'[10]Core &amp; Shell'!#REF!</definedName>
    <definedName name="fire1">'[10]Core &amp; Shell'!#REF!</definedName>
    <definedName name="Floors">#REF!</definedName>
    <definedName name="FM">[7]!Table46891011121314[Existing Building]</definedName>
    <definedName name="FreeRent">#REF!</definedName>
    <definedName name="FSBid">'[7]Field Support'!$B$17:$F$85</definedName>
    <definedName name="FSBill">'[7]Field Support'!$J$17:$J$129</definedName>
    <definedName name="furnishings">'[10]Core &amp; Shell'!#REF!</definedName>
    <definedName name="furnishings1">'[10]Core &amp; Shell'!#REF!</definedName>
    <definedName name="General">#REF!</definedName>
    <definedName name="GenReqs">[9]SETUP!$C$37</definedName>
    <definedName name="gg" hidden="1">{#N/A,#N/A,FALSE,"PropertyInfo"}</definedName>
    <definedName name="ggg" hidden="1">{#N/A,#N/A,FALSE,"PropertyInfo"}</definedName>
    <definedName name="GLInsuranceRate">[9]SETUP!$C$39</definedName>
    <definedName name="Grade_Parking">'[17]Hotel Fact Sheet'!#REF!</definedName>
    <definedName name="GRBid">'[7]General Requirements'!$B$17:$E$115</definedName>
    <definedName name="GRBill">'[7]General Requirements'!$I$17:$I$115</definedName>
    <definedName name="GSF">Development!$H$11</definedName>
    <definedName name="GSF_Parking">[9]SETUP!$C$23</definedName>
    <definedName name="GSF_Resi">[9]SETUP!$C$22</definedName>
    <definedName name="GSF_Retail">[9]SETUP!$D$88</definedName>
    <definedName name="guestmarble">'[10]Core &amp; Shell'!#REF!</definedName>
    <definedName name="guestmarble1">'[10]Core &amp; Shell'!#REF!</definedName>
    <definedName name="Head_Count">[7]Manpower!$IM$14</definedName>
    <definedName name="hh" hidden="1">{#N/A,#N/A,FALSE,"Summary"}</definedName>
    <definedName name="hhh" hidden="1">{"Outflow 1",#N/A,FALSE,"Outflows-Inflows";"Outflow 2",#N/A,FALSE,"Outflows-Inflows";"Inflow 1",#N/A,FALSE,"Outflows-Inflows";"Inflow 2",#N/A,FALSE,"Outflows-Inflows"}</definedName>
    <definedName name="Hi" hidden="1">{"Incremental Centre Income",#N/A,FALSE,"Income"}</definedName>
    <definedName name="Hij" hidden="1">{"Scenario 1 Full Size",#N/A,FALSE,"Deliv B Up 1999 2004 SC 1"}</definedName>
    <definedName name="hmnxghj" hidden="1">{"CF",#N/A,FALSE,"Cash Flow";"RET",#N/A,FALSE,"Returns";"NPV",#N/A,FALSE,"Values";"ASMPT",#N/A,FALSE,"Assumptions"}</definedName>
    <definedName name="Hours">#REF!</definedName>
    <definedName name="html" hidden="1">{"'Assump'!$F$6:$J$6"}</definedName>
    <definedName name="HTML_CodePage" hidden="1">1252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"Assump"</definedName>
    <definedName name="HTML_LastUpdate" hidden="1">"7/24/98"</definedName>
    <definedName name="HTML_LineAfter" hidden="1">FALSE</definedName>
    <definedName name="HTML_LineBefore" hidden="1">FALSE</definedName>
    <definedName name="HTML_Name" hidden="1">"Russell Caplin"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"C:\acg\MyHTML.htm"</definedName>
    <definedName name="HTML_PathTemplate" hidden="1">"C:\My Documents\HTMLTemp.htm"</definedName>
    <definedName name="HTML_Title" hidden="1">"ashish"</definedName>
    <definedName name="htmlnew" hidden="1">{"'Assump'!$F$6:$J$6"}</definedName>
    <definedName name="HVAC">'[12]#1 DETAIL EST. TERM B'!#REF!</definedName>
    <definedName name="IDC">[7]!Table468910111213[BIM Experience]</definedName>
    <definedName name="Indirects">#REF!</definedName>
    <definedName name="INSURANCES">'[11]Project Info'!$B$13</definedName>
    <definedName name="interiors">'[12]#1 DETAIL EST. TERM B'!#REF!</definedName>
    <definedName name="INTERNALSHORIZ">'[12]#1 DETAIL EST. TERM B'!#REF!</definedName>
    <definedName name="INTERNALSVERTICAL">'[12]#1 DETAIL EST. TERM B'!#REF!</definedName>
    <definedName name="IntroPrintArea" hidden="1">#REF!</definedName>
    <definedName name="InvalidBP">'[9]Vena Validations'!$C$1</definedName>
    <definedName name="InvalidCC">'[9]Vena Validations'!$F$1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41688.3822916666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38883.5752314815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_Rate">[7]Assumptions!$F$184</definedName>
    <definedName name="john">#REF!</definedName>
    <definedName name="jpeg" hidden="1">{"'Assump'!$F$6:$J$6"}</definedName>
    <definedName name="JUNK">#REF!</definedName>
    <definedName name="ke" hidden="1">#REF!</definedName>
    <definedName name="kitchen">'[10]Core &amp; Shell'!#REF!</definedName>
    <definedName name="kitchen1">'[10]Core &amp; Shell'!#REF!</definedName>
    <definedName name="KK" hidden="1">#REF!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abor">#REF!</definedName>
    <definedName name="Labor1">#REF!</definedName>
    <definedName name="Land">#REF!</definedName>
    <definedName name="LandArea">#REF!</definedName>
    <definedName name="last" localSheetId="9">IF('4-Yr Waterfall'!vant,Header_Row+'4-Yr Waterfall'!np,Header_Row)</definedName>
    <definedName name="last" localSheetId="8">IF(vant,Header_Row+'FR Waterfall Analysis'!np,Header_Row)</definedName>
    <definedName name="last">IF(vant,Header_Row+np,Header_Row)</definedName>
    <definedName name="LastRowA">4</definedName>
    <definedName name="LeaseUpInterest">#REF!</definedName>
    <definedName name="LeaseUpOEX">#REF!</definedName>
    <definedName name="LeaseUpPeriod">#REF!</definedName>
    <definedName name="LeaseUpStart">#REF!</definedName>
    <definedName name="Level_Values">[2]Enumerations!$6:$6</definedName>
    <definedName name="limcount" hidden="1">2</definedName>
    <definedName name="LineRate">#REF!</definedName>
    <definedName name="LIST_Hold">'Executive Summary'!$J$13:$L$13</definedName>
    <definedName name="lll" hidden="1">{"Outflow 1",#N/A,FALSE,"Outflows-Inflows";"Outflow 2",#N/A,FALSE,"Outflows-Inflows";"Inflow 1",#N/A,FALSE,"Outflows-Inflows";"Inflow 2",#N/A,FALSE,"Outflows-Inflows"}</definedName>
    <definedName name="LOCATION">'[11]Project Info'!$B$4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S_AREA">#REF!</definedName>
    <definedName name="LS_AREAS">'[8]OPC SITE WORK'!$C$50</definedName>
    <definedName name="M_No">[7]Manpower!$S$17:$FR$17</definedName>
    <definedName name="machines">#REF!</definedName>
    <definedName name="Main_Parkling_Lot">'[8]OPC SITE WORK'!$C$38</definedName>
    <definedName name="Man_Month">[7]Manpower!$IM$47</definedName>
    <definedName name="marble">'[10]Core &amp; Shell'!#REF!</definedName>
    <definedName name="marble1">'[10]Core &amp; Shell'!#REF!</definedName>
    <definedName name="masonry">#REF!</definedName>
    <definedName name="masonry1">#REF!</definedName>
    <definedName name="MECH_YARD">'[8]OPC SITE WORK'!$C$42</definedName>
    <definedName name="mechanical">'[10]Core &amp; Shell'!#REF!</definedName>
    <definedName name="mechanical1">'[10]Core &amp; Shell'!#REF!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PBudget">[7]!Table4689[MEP Budget]</definedName>
    <definedName name="Metaldoor">'[10]Core &amp; Shell'!#REF!</definedName>
    <definedName name="metaldoor1">'[10]Core &amp; Shell'!#REF!</definedName>
    <definedName name="Mgmt">#REF!</definedName>
    <definedName name="miscdoor">'[10]Core &amp; Shell'!#REF!</definedName>
    <definedName name="miscdoor1">'[10]Core &amp; Shell'!#REF!</definedName>
    <definedName name="miscsteel">'[10]Core &amp; Shell'!#REF!</definedName>
    <definedName name="miscsteel1">'[10]Core &amp; Shell'!#REF!</definedName>
    <definedName name="MonthlyOER">#REF!</definedName>
    <definedName name="MonthlyRent">#REF!</definedName>
    <definedName name="myDialog">"dial"</definedName>
    <definedName name="new" localSheetId="9">DATE(YEAR(Loan_Start),MONTH(Loan_Start)+Payment_Number,DAY(Loan_Start))</definedName>
    <definedName name="new" localSheetId="8">DATE(YEAR(Loan_Start),MONTH(Loan_Start)+Payment_Number,DAY(Loan_Start))</definedName>
    <definedName name="new">DATE(YEAR(Loan_Start),MONTH(Loan_Start)+Payment_Number,DAY(Loan_Start))</definedName>
    <definedName name="newhtml" hidden="1">{"'Assump'!$F$6:$J$6"}</definedName>
    <definedName name="ngfng" hidden="1">{#N/A,#N/A,FALSE,"Aging Summary";#N/A,#N/A,FALSE,"Ratio Analysis";#N/A,#N/A,FALSE,"Test 120 Day Accts";#N/A,#N/A,FALSE,"Tickmarks"}</definedName>
    <definedName name="ngfng_2" hidden="1">{#N/A,#N/A,FALSE,"Aging Summary";#N/A,#N/A,FALSE,"Ratio Analysis";#N/A,#N/A,FALSE,"Test 120 Day Accts";#N/A,#N/A,FALSE,"Tickmarks"}</definedName>
    <definedName name="No._Stories">'[17]Hotel Fact Sheet'!#REF!</definedName>
    <definedName name="NoBuildings">#REF!</definedName>
    <definedName name="NoOfTenants">#REF!</definedName>
    <definedName name="NOTE_LIST_CONSTRUCTION">Development!$F$582:$F$1045</definedName>
    <definedName name="np" localSheetId="9">MATCH(0.01,End_Bal,-1)+1</definedName>
    <definedName name="np" localSheetId="8">MATCH(0.01,End_Bal,-1)+1</definedName>
    <definedName name="np">MATCH(0.01,End_Bal,-1)+1</definedName>
    <definedName name="NRSF">Development!$H$16</definedName>
    <definedName name="Number_of_Payments" localSheetId="9">MATCH(0.01,End_Bal,-1)+1</definedName>
    <definedName name="Number_of_Payments" localSheetId="8">MATCH(0.01,End_Bal,-1)+1</definedName>
    <definedName name="Number_of_Payments">MATCH(0.01,End_Bal,-1)+1</definedName>
    <definedName name="OccupMonth">#REF!</definedName>
    <definedName name="OccupPercentage">#REF!</definedName>
    <definedName name="OccupStart">#REF!</definedName>
    <definedName name="OERate">#REF!</definedName>
    <definedName name="Office_FBT_Rate">[7]Assumptions!$F$199</definedName>
    <definedName name="Office_Overhead_Rate">[7]Assumptions!$F$200</definedName>
    <definedName name="Offsite">[9]SETUP!$C$97</definedName>
    <definedName name="oldhtl" hidden="1">{"'Assump'!$F$6:$J$6"}</definedName>
    <definedName name="OPC_SF">'[8]OPC '!#REF!</definedName>
    <definedName name="Other">#REF!</definedName>
    <definedName name="OWNER">'[11]Project Info'!$B$2</definedName>
    <definedName name="P.Escl">[7]Assumptions!$D$30</definedName>
    <definedName name="paint">'[10]Core &amp; Shell'!#REF!</definedName>
    <definedName name="paint1">'[10]Core &amp; Shell'!#REF!</definedName>
    <definedName name="Pal_Workbook_GUID" hidden="1">"AMRSZ9SXGD3WV7WWSEXECL9F"</definedName>
    <definedName name="Parking">#REF!</definedName>
    <definedName name="Parking1">[9]SETUP!$C$90</definedName>
    <definedName name="Parking2">[9]SETUP!$C$91</definedName>
    <definedName name="ParkingSF">[18]Program!$M$19</definedName>
    <definedName name="Payment_Date" localSheetId="9">DATE(YEAR(Loan_Start),MONTH(Loan_Start)+Payment_Number,DAY(Loan_Start))</definedName>
    <definedName name="Payment_Date" localSheetId="8">DATE(YEAR(Loan_Start),MONTH(Loan_Start)+Payment_Number,DAY(Loan_Start))</definedName>
    <definedName name="Payment_Date">DATE(YEAR(Loan_Start),MONTH(Loan_Start)+Payment_Number,DAY(Loan_Start))</definedName>
    <definedName name="payment_periods" localSheetId="8">{"Annual";"Semi-Annual";"Quarterly";"Bi-Monthly";"Monthly";"Semi-Monthly";"Bi-Weekly";"Weekly"}</definedName>
    <definedName name="payment_periods">{"Annual";"Semi-Annual";"Quarterly";"Bi-Monthly";"Monthly";"Semi-Monthly";"Bi-Weekly";"Weekly"}</definedName>
    <definedName name="PENTHOUSE_SF">'[8]OPC '!#REF!</definedName>
    <definedName name="PercentOfRepl">#REF!</definedName>
    <definedName name="permit">#REF!</definedName>
    <definedName name="PhaseCreated_Values">[19]Enumerations!$1:$1</definedName>
    <definedName name="PhaseDemolished_Values">[19]Enumerations!$2:$2</definedName>
    <definedName name="PhaseId_Values">[2]Enumerations!$11:$11</definedName>
    <definedName name="PIC">'[20]OPC '!$F$9</definedName>
    <definedName name="PIC.NCA">'[8]OPC '!#REF!</definedName>
    <definedName name="PivotTable">#REF!</definedName>
    <definedName name="plumbing">'[12]#1 DETAIL EST. TERM B'!#REF!</definedName>
    <definedName name="plumbing1">'[10]Core &amp; Shell'!#REF!</definedName>
    <definedName name="Pre_Con_Escalation">[7]Assumptions!$E$104</definedName>
    <definedName name="PreEnd">[7]Assumptions!$D$25</definedName>
    <definedName name="PreStart">[7]Assumptions!$D$24</definedName>
    <definedName name="_xlnm.Print_Area" localSheetId="6">'1-Yr Waterfall'!$A$1:$R$112</definedName>
    <definedName name="_xlnm.Print_Area" localSheetId="7">'3-Yr Waterfall'!$A$1:$R$114</definedName>
    <definedName name="_xlnm.Print_Area" localSheetId="9">'4-Yr Waterfall'!$A$1:$R$110</definedName>
    <definedName name="_xlnm.Print_Area" localSheetId="2">'Cash Flow'!$A$1:$O$47</definedName>
    <definedName name="_xlnm.Print_Area" localSheetId="1">'Development Summary'!$D$1:$S$36</definedName>
    <definedName name="_xlnm.Print_Area" localSheetId="0">'Executive Summary'!$A$1:$M$64</definedName>
    <definedName name="_xlnm.Print_Area" localSheetId="5">'Sale Proceeds'!$A$1:$M$69</definedName>
    <definedName name="_xlnm.Print_Area">#REF!</definedName>
    <definedName name="Print_Area_MI">#REF!</definedName>
    <definedName name="Print_Area_Reset" localSheetId="6">OFFSET(Full_Print,0,0,Last_Row)</definedName>
    <definedName name="Print_Area_Reset" localSheetId="7">OFFSET(Full_Print,0,0,Last_Row)</definedName>
    <definedName name="Print_Area_Reset" localSheetId="9">OFFSET(Full_Print,0,0,Last_Row)</definedName>
    <definedName name="Print_Area_Reset" localSheetId="8">OFFSET(Full_Print,0,0,Last_Row)</definedName>
    <definedName name="Print_Area_Reset">OFFSET(Full_Print,0,0,Last_Row)</definedName>
    <definedName name="_xlnm.Print_Titles" localSheetId="6">'1-Yr Waterfall'!$A:$C</definedName>
    <definedName name="_xlnm.Print_Titles" localSheetId="7">'3-Yr Waterfall'!$A:$C</definedName>
    <definedName name="_xlnm.Print_Titles" localSheetId="9">'4-Yr Waterfall'!$A:$C</definedName>
    <definedName name="_xlnm.Print_Titles" localSheetId="3">Assumptions!$B:$C,Assumptions!$27:$29</definedName>
    <definedName name="_xlnm.Print_Titles" localSheetId="4">Development!$B:$F,Development!$1:$2</definedName>
    <definedName name="_xlnm.Print_Titles" localSheetId="1">'Development Summary'!$D:$E,'Development Summary'!$1:$8</definedName>
    <definedName name="_xlnm.Print_Titles">#REF!</definedName>
    <definedName name="PRINT_TITLES_MI">#REF!</definedName>
    <definedName name="PriorDate">#REF!</definedName>
    <definedName name="PRN_RANGE">'[7]Assumptions:General Requirements'!$A$1:$G$108</definedName>
    <definedName name="prntall" hidden="1">{#N/A,#N/A,FALSE,"Land";#N/A,#N/A,FALSE,"Cost Analysis";"Summary",#N/A,FALSE,"Equipment"}</definedName>
    <definedName name="Product">#REF!</definedName>
    <definedName name="Program">'[7]Pick List'!$A$8:$A$19</definedName>
    <definedName name="PROJECT">'[11]Project Info'!$B$3</definedName>
    <definedName name="Project_Name">'[17]Hotel Fact Sheet'!$A$1</definedName>
    <definedName name="ProjectBudget">[7]!Table468[Project Budget]</definedName>
    <definedName name="ProjectDelivery">[7]!Table46[Size]</definedName>
    <definedName name="Projected_Occupancy_Page">"Projected Occupancy"</definedName>
    <definedName name="ProjectName" localSheetId="8">{"Client Name or Project Name"}</definedName>
    <definedName name="ProjectName" localSheetId="10">{"Client Name or Project Name"}</definedName>
    <definedName name="ProjectName">{"Client Name or Project Name"}</definedName>
    <definedName name="ProjectSite">'[7]Pick List'!$A$3:$A$5</definedName>
    <definedName name="ProjectStart">#REF!</definedName>
    <definedName name="PropInfoHelp">"Text Box 119"</definedName>
    <definedName name="PRORATES">#REF!</definedName>
    <definedName name="qq" hidden="1">{"ed1",#N/A,TRUE,"E-D";"ed2",#N/A,TRUE,"E-D"}</definedName>
    <definedName name="quarterly" hidden="1">{"CF",#N/A,FALSE,"Cash Flow";"RET",#N/A,FALSE,"Returns";"NPV",#N/A,FALSE,"Values";"ASMPT",#N/A,FALSE,"Assumptions"}</definedName>
    <definedName name="question" hidden="1">{"CF",#N/A,FALSE,"Cash Flow";"RET",#N/A,FALSE,"Returns";"NPV",#N/A,FALSE,"Values";"ASMPT",#N/A,FALSE,"Assumptions"}</definedName>
    <definedName name="R_LEV_MonthlyIRR">"Yes"</definedName>
    <definedName name="RATE">#REF!</definedName>
    <definedName name="RCIII" hidden="1">{"ba1",#N/A,TRUE,"B-A";"ba2",#N/A,TRUE,"B-A"}</definedName>
    <definedName name="recap_dividend">"Picture 69"</definedName>
    <definedName name="recap_repurchase">"Picture 64"</definedName>
    <definedName name="RegionList">[9]Lookups!$G$3:$G$19</definedName>
    <definedName name="RentRate">#REF!</definedName>
    <definedName name="RentStart">#REF!</definedName>
    <definedName name="ReplCost">#REF!</definedName>
    <definedName name="ReplCostpsf">#REF!</definedName>
    <definedName name="ResiParkingSpaces">'Executive Summary'!$E$16</definedName>
    <definedName name="ResiSF">[18]Program!$M$18</definedName>
    <definedName name="Retail_Off1">[9]SETUP!$C$85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TemplateSheetName">"myTemplate"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LAINPUT_EquityRemainder" localSheetId="6">'1-Yr Waterfall'!$J$9:$J$9,'1-Yr Waterfall'!$J$15</definedName>
    <definedName name="RLAINPUT_EquityRemainder" localSheetId="7">'3-Yr Waterfall'!$J$9:$J$9,'3-Yr Waterfall'!$J$15</definedName>
    <definedName name="RLAINPUT_EquityRemainder" localSheetId="9">'4-Yr Waterfall'!$J$9:$J$9,'4-Yr Waterfall'!$J$15</definedName>
    <definedName name="RLAINPUT_EquityTier1" localSheetId="6">'1-Yr Waterfall'!$D$9:$E$9,'1-Yr Waterfall'!$D$12</definedName>
    <definedName name="RLAINPUT_EquityTier1" localSheetId="7">'3-Yr Waterfall'!$D$9:$E$9,'3-Yr Waterfall'!$D$12</definedName>
    <definedName name="RLAINPUT_EquityTier1" localSheetId="9">'4-Yr Waterfall'!$D$9:$E$9,'4-Yr Waterfall'!$D$12</definedName>
    <definedName name="RLAINPUT_EquityTier2" localSheetId="6">'1-Yr Waterfall'!$F$9:$G$9,'1-Yr Waterfall'!$F$12,'1-Yr Waterfall'!$G$15</definedName>
    <definedName name="RLAINPUT_EquityTier2" localSheetId="7">'3-Yr Waterfall'!$F$9:$G$9,'3-Yr Waterfall'!$F$12,'3-Yr Waterfall'!$G$15</definedName>
    <definedName name="RLAINPUT_EquityTier2" localSheetId="9">'4-Yr Waterfall'!$F$9:$G$9,'4-Yr Waterfall'!$F$12,'4-Yr Waterfall'!$G$15</definedName>
    <definedName name="RLAINPUT_EquityTier3" localSheetId="6">'1-Yr Waterfall'!$H$9:$I$9,'1-Yr Waterfall'!$H$12,'1-Yr Waterfall'!$I$15</definedName>
    <definedName name="RLAINPUT_EquityTier3" localSheetId="7">'3-Yr Waterfall'!$H$9:$I$9,'3-Yr Waterfall'!$H$12,'3-Yr Waterfall'!$I$15</definedName>
    <definedName name="RLAINPUT_EquityTier3" localSheetId="9">'4-Yr Waterfall'!$H$9:$I$9,'4-Yr Waterfall'!$H$12,'4-Yr Waterfall'!$I$15</definedName>
    <definedName name="rngChartRow" hidden="1">#REF!</definedName>
    <definedName name="rngLogo_SpanBanner" hidden="1">#REF!</definedName>
    <definedName name="rngLogoRow" hidden="1">#REF!</definedName>
    <definedName name="ROADWAY">#REF!</definedName>
    <definedName name="ROL">[7]Assumptions!$D$31</definedName>
    <definedName name="roofing">#REF!</definedName>
    <definedName name="roofing1">'[10]Core &amp; Shell'!#REF!</definedName>
    <definedName name="rough">'[10]Core &amp; Shell'!#REF!</definedName>
    <definedName name="rough1">'[10]Core &amp; Shell'!#REF!</definedName>
    <definedName name="s" hidden="1">{#N/A,#N/A,FALSE,"Aging Summary";#N/A,#N/A,FALSE,"Ratio Analysis";#N/A,#N/A,FALSE,"Test 120 Day Accts";#N/A,#N/A,FALSE,"Tickmarks"}</definedName>
    <definedName name="saa" hidden="1">{"rtn",#N/A,FALSE,"RTN";"tables",#N/A,FALSE,"RTN";"cf",#N/A,FALSE,"CF";"stats",#N/A,FALSE,"Stats";"prop",#N/A,FALSE,"Prop"}</definedName>
    <definedName name="sad">#REF!</definedName>
    <definedName name="sadd" hidden="1">{"MonthlyRentRoll",#N/A,FALSE,"RentRoll"}</definedName>
    <definedName name="saddd" hidden="1">{"AnnualRentRoll",#N/A,FALSE,"RentRoll"}</definedName>
    <definedName name="saddddd" hidden="1">{"AnnualRentRoll",#N/A,FALSE,"RentRoll"}</definedName>
    <definedName name="sadddddddd" hidden="1">{#N/A,#N/A,FALSE,"ExitStratigy"}</definedName>
    <definedName name="sadddddddddd" hidden="1">{#N/A,#N/A,FALSE,"LoanAssumptions"}</definedName>
    <definedName name="saddddddddddddd" hidden="1">{#N/A,#N/A,FALSE,"OperatingAssumptions"}</definedName>
    <definedName name="sadsadsa" hidden="1">{"'Assump'!$F$6:$J$6"}</definedName>
    <definedName name="SalesTaxRate">[9]SETUP!$C$51</definedName>
    <definedName name="sas" hidden="1">{"Outflow 1",#N/A,FALSE,"Outflows-Inflows";"Outflow 2",#N/A,FALSE,"Outflows-Inflows";"Inflow 1",#N/A,FALSE,"Outflows-Inflows";"Inflow 2",#N/A,FALSE,"Outflows-Inflows"}</definedName>
    <definedName name="Schedule">[7]!Table6[Program]</definedName>
    <definedName name="ScheduleLevel_Values">[2]Enumerations!$5:$5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_Dropdown_11_Name" hidden="1">#REF!</definedName>
    <definedName name="SD_Dropdown_14_Name" hidden="1">#REF!</definedName>
    <definedName name="SD_Dropdown_9003_Name" hidden="1">#REF!</definedName>
    <definedName name="sdasd">'[8]OPC '!#REF!</definedName>
    <definedName name="sdcds" hidden="1">{"'Assump'!$F$6:$J$6"}</definedName>
    <definedName name="sdfass" hidden="1">{"Outflow 1",#N/A,FALSE,"Outflows-Inflows";"Outflow 2",#N/A,FALSE,"Outflows-Inflows";"Inflow 1",#N/A,FALSE,"Outflows-Inflows";"Inflow 2",#N/A,FALSE,"Outflows-Inflows"}</definedName>
    <definedName name="sencount" hidden="1">1</definedName>
    <definedName name="service">'[20]OPC '!$F$8</definedName>
    <definedName name="Service_Yard_Lding_Dck">'[8]OPC SITE WORK'!$C$39</definedName>
    <definedName name="SF_Reduction">'[8]OPC '!#REF!</definedName>
    <definedName name="sfghsfgh" hidden="1">{"CF",#N/A,FALSE,"Cash Flow";"RET",#N/A,FALSE,"Returns";"NPV",#N/A,FALSE,"Values";"ASMPT",#N/A,FALSE,"Assumptions"}</definedName>
    <definedName name="shit" hidden="1">{"'Assump'!$F$6:$J$6"}</definedName>
    <definedName name="SiteAmenity">[9]SETUP!$C$98</definedName>
    <definedName name="sitework">#REF!</definedName>
    <definedName name="Sitework1">[9]SETUP!$C$96</definedName>
    <definedName name="Size">[7]!Table46[Size]</definedName>
    <definedName name="Spaces">[9]SETUP!$C$20</definedName>
    <definedName name="special">'[10]Core &amp; Shell'!#REF!</definedName>
    <definedName name="special1">'[10]Core &amp; Shell'!#REF!</definedName>
    <definedName name="specialconst.">#REF!</definedName>
    <definedName name="SPECIALCONSTRUCTION">'[12]#1 DETAIL EST. TERM B'!#REF!</definedName>
    <definedName name="specialties">'[12]#1 DETAIL EST. TERM B'!#REF!</definedName>
    <definedName name="specialties1">'[10]Core &amp; Shell'!#REF!</definedName>
    <definedName name="sprayfire">'[10]Core &amp; Shell'!#REF!</definedName>
    <definedName name="sprayfire1">'[10]Core &amp; Shell'!#REF!</definedName>
    <definedName name="SquareFootage">#REF!</definedName>
    <definedName name="srghs" hidden="1">{"CF",#N/A,FALSE,"Cash Flow";"RET",#N/A,FALSE,"Returns";"NPV",#N/A,FALSE,"Values";"ASMPT",#N/A,FALSE,"Assumptions"}</definedName>
    <definedName name="SS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SSS" hidden="1">{"schedule1",#N/A,FALSE,"Sheet1";"schedule2",#N/A,FALSE,"Sheet1";"schedule3",#N/A,FALSE,"Sheet1";"schedule4",#N/A,FALSE,"Sheet1";"schedule5",#N/A,FALSE,"Sheet1";"schedule6",#N/A,FALSE,"Sheet1"}</definedName>
    <definedName name="StabilizedBaseRent">#REF!</definedName>
    <definedName name="StabilizedNOI">#REF!</definedName>
    <definedName name="StabilizedPercentage">#REF!</definedName>
    <definedName name="start">IF(#REF!&gt;0,IF(#REF!,#REF!-#REF!,"enter occ. date"),"unused")</definedName>
    <definedName name="StartDate">'Executive Summary'!$E$7</definedName>
    <definedName name="STARTDATE_OPS">Development!$M$10</definedName>
    <definedName name="STATE">[7]Assumptions!$D$32</definedName>
    <definedName name="StateList">[9]Lookups!$C$3:$C$53</definedName>
    <definedName name="Statements" hidden="1">{"CF",#N/A,FALSE,"Cash Flow";"RET",#N/A,FALSE,"Returns";"NPV",#N/A,FALSE,"Values";"ASMPT",#N/A,FALSE,"Assumptions"}</definedName>
    <definedName name="Steel_Weight">'[17]Hotel Fact Sheet'!#REF!</definedName>
    <definedName name="stone">#REF!</definedName>
    <definedName name="stone1">#REF!</definedName>
    <definedName name="structural">'[10]Core &amp; Shell'!#REF!</definedName>
    <definedName name="structural1">'[10]Core &amp; Shell'!#REF!</definedName>
    <definedName name="stucture">'[12]#1 DETAIL EST. TERM B'!#REF!</definedName>
    <definedName name="substructure">'[12]#1 DETAIL EST. TERM B'!#REF!</definedName>
    <definedName name="SuiteArea">#REF!</definedName>
    <definedName name="SuperRegionList">[9]Lookups!$F$3:$F$19</definedName>
    <definedName name="supportitems">'[12]#1 DETAIL EST. TERM B'!#REF!</definedName>
    <definedName name="TAB_PC">[21]PACCHETTI!$A$1:$G$400</definedName>
    <definedName name="TAB_PC_ART">[21]PACCHETTI!$B$1:$B$400</definedName>
    <definedName name="Table10">[7]!Table6[#Data]</definedName>
    <definedName name="Table11">[7]!Table46[#Data]</definedName>
    <definedName name="Table12">[7]!Table468[#Data]</definedName>
    <definedName name="Table13">[7]!Table4689[#Data]</definedName>
    <definedName name="Table14">[7]!Table468910[#Data]</definedName>
    <definedName name="Table15">[7]!Table46891011[#Data]</definedName>
    <definedName name="Table16">[7]!Table468910111213[#Data]</definedName>
    <definedName name="Table17">[7]!Table46891011121314[#Data]</definedName>
    <definedName name="Table19">[7]!Table4689101112[#Data]</definedName>
    <definedName name="Table7">[7]!Table46[#Data]</definedName>
    <definedName name="Table8">[7]!Table468[#Data]</definedName>
    <definedName name="Table9">[7]!Table4689[#Data]</definedName>
    <definedName name="TAX">[7]Assumptions!$E$108</definedName>
    <definedName name="Taxes">#REF!</definedName>
    <definedName name="TaxRate">#REF!</definedName>
    <definedName name="TBC" hidden="1">#REF!</definedName>
    <definedName name="Team">[7]!Table468[Project Budget]</definedName>
    <definedName name="telephone">#REF!</definedName>
    <definedName name="TEMPLATE_TYPE" localSheetId="3">"MULTI"</definedName>
    <definedName name="test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test_2" hidden="1">{#N/A,#N/A,FALSE,"Aging Summary";#N/A,#N/A,FALSE,"Ratio Analysis";#N/A,#N/A,FALSE,"Test 120 Day Accts";#N/A,#N/A,FALSE,"Tickmarks"}</definedName>
    <definedName name="test1" hidden="1">#REF!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Add">"Test RefersTo1"</definedName>
    <definedName name="TI">#REF!</definedName>
    <definedName name="TICost">#REF!</definedName>
    <definedName name="TIMonthlyTotal">#REF!</definedName>
    <definedName name="TIRate">#REF!</definedName>
    <definedName name="Title">#REF!</definedName>
    <definedName name="Tk" hidden="1">#REF!</definedName>
    <definedName name="Today">[7]Assumptions!$D$22</definedName>
    <definedName name="TopConstraint_Values">[2]Enumerations!$3:$3</definedName>
    <definedName name="TopLevel_Values">[2]Enumerations!$4:$4</definedName>
    <definedName name="Total_Area">'[8]OPC SITE WORK'!$C$37</definedName>
    <definedName name="TOTAL_SITE">#REF!</definedName>
    <definedName name="totalarea">'[17]Hotel Fact Sheet'!#REF!</definedName>
    <definedName name="TotalConstCost">#REF!</definedName>
    <definedName name="TotalCostBasis">#REF!</definedName>
    <definedName name="TotalDevCostBasis">#REF!</definedName>
    <definedName name="TotalMonthCapInt">#REF!</definedName>
    <definedName name="TotalMonthComm">#REF!</definedName>
    <definedName name="TotalMonthOccup">#REF!</definedName>
    <definedName name="TotalMonthOccupInt">#REF!</definedName>
    <definedName name="TotalMonthRent">#REF!</definedName>
    <definedName name="TotalMonthTI">#REF!</definedName>
    <definedName name="TotalParkingSpaces">Assumptions!$X$14</definedName>
    <definedName name="TotalTI">#REF!</definedName>
    <definedName name="trial" hidden="1">{"Outflow 1",#N/A,FALSE,"Outflows-Inflows";"Outflow 2",#N/A,FALSE,"Outflows-Inflows";"Inflow 1",#N/A,FALSE,"Outflows-Inflows";"Inflow 2",#N/A,FALSE,"Outflows-Inflows"}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Units">'Executive Summary'!$E$12</definedName>
    <definedName name="UpperLimit_Values">[2]Enumerations!$2:$2</definedName>
    <definedName name="ValidAccountDetail">NA()</definedName>
    <definedName name="ValidClass">NA()</definedName>
    <definedName name="ValidGender">NA()</definedName>
    <definedName name="ValidGuarantor">NA()</definedName>
    <definedName name="ValidPremium">NA()</definedName>
    <definedName name="ValidSource">NA()</definedName>
    <definedName name="ValidUnitType">NA()</definedName>
    <definedName name="Values_Entered" localSheetId="9">IF(loan_amount*Interest_Rate*Loan_Years*Loan_Start&gt;0,1,0)</definedName>
    <definedName name="Values_Entered" localSheetId="8">IF(loan_amount*Interest_Rate*Loan_Years*Loan_Start&gt;0,1,0)</definedName>
    <definedName name="Values_Entered">IF(loan_amount*Interest_Rate*Loan_Years*Loan_Start&gt;0,1,0)</definedName>
    <definedName name="VE_DATE">'[11]Project Info'!$B$7</definedName>
    <definedName name="VE_description">#REF!</definedName>
    <definedName name="VE_total_price">#REF!</definedName>
    <definedName name="VenaCCList">'[9]Project List'!$B$95:$B$1170</definedName>
    <definedName name="VERAW">[11]Blank!$G$62</definedName>
    <definedName name="VES">#REF!</definedName>
    <definedName name="walkways">'[8]NORTH ACCESS ROAD'!$C$40</definedName>
    <definedName name="WCR">[7]Assumptions!$E$107</definedName>
    <definedName name="wooddoor">'[10]Core &amp; Shell'!#REF!</definedName>
    <definedName name="wooddoor1">'[10]Core &amp; Shell'!#REF!</definedName>
    <definedName name="Workset_Values">[19]Enumerations!$3:$3</definedName>
    <definedName name="wrn.042696." hidden="1">{#N/A,#N/A,FALSE,"Master Summ";#N/A,#N/A,FALSE,"Rem Obl";#N/A,#N/A,FALSE,"320 Park";#N/A,#N/A,FALSE,"520 Mad (LL 41)";#N/A,#N/A,FALSE,"520 Mad (Proj 41)";#N/A,#N/A,FALSE,"1 Rock"}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3yr.CF." hidden="1">{"assume",#N/A,FALSE,"K&amp;20th Month CF";"MoCF",#N/A,FALSE,"K&amp;20th Month CF";"AnCF",#N/A,FALSE,"K&amp;20th Month CF"}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ll.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_.Reports." hidden="1">{"Contents",#N/A,FALSE,"Contents";"Summary",#N/A,FALSE,"Summary";"Return Target",#N/A,FALSE,"Summary";"Dev Summ",#N/A,FALSE,"Dev Input";"Dev Input",#N/A,FALSE,"Dev Input";"Completed Centre Income",#N/A,FALSE,"Income";"Existing Centre Income",#N/A,FALSE,"Income";"Incremental Centre Income",#N/A,FALSE,"Income";"Area",#N/A,FALSE,"Area";"Outgoings",#N/A,FALSE,"OG"}</definedName>
    <definedName name="wrn.All_Contracts." hidden="1">{"All Contracts",#N/A,FALSE,"Contracts"}</definedName>
    <definedName name="wrn.All_ContractsHu" hidden="1">{"All Contracts",#N/A,FALSE,"Contracts"}</definedName>
    <definedName name="wrn.AnnualRentRoll" hidden="1">{"AnnualRentRoll",#N/A,FALSE,"RentRoll"}</definedName>
    <definedName name="wrn.AnnualRentRoll." hidden="1">{"AnnualRentRoll",#N/A,FALSE,"RentRoll"}</definedName>
    <definedName name="wrn.Area." hidden="1">{"Area",#N/A,FALSE,"Area"}</definedName>
    <definedName name="wrn.BA." hidden="1">{"ba1",#N/A,TRUE,"B-A";"ba2",#N/A,TRUE,"B-A"}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leu4." hidden="1">{#N/A,#N/A,FALSE}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Cash._.Flow._.Analysis." hidden="1">{"CF",#N/A,FALSE,"Cash Flow";"RET",#N/A,FALSE,"Returns";"NPV",#N/A,FALSE,"Values";"ASMPT",#N/A,FALSE,"Assumptions"}</definedName>
    <definedName name="wrn.CD." hidden="1">{"CD1",#N/A,TRUE,"C-D (R)";"CD2",#N/A,TRUE,"C-D (R)"}</definedName>
    <definedName name="wrn.COM." hidden="1">{"COM",#N/A,FALSE,"800 10th"}</definedName>
    <definedName name="wrn.COMLAWTC." hidden="1">{"Commish",#N/A,FALSE,"LAWTC"}</definedName>
    <definedName name="wrn.Competition." hidden="1">{#N/A,#N/A,FALSE,"CompSummary";#N/A,#N/A,FALSE,"Comp1";#N/A,#N/A,FALSE,"Comp2";#N/A,#N/A,FALSE,"Comp3";#N/A,#N/A,FALSE,"Comp4";#N/A,#N/A,FALSE,"Comp5";#N/A,#N/A,FALSE,"Our Prop";#N/A,#N/A,FALSE,"Projection Sheet"}</definedName>
    <definedName name="wrn.Completed._.Centre._.Income." hidden="1">{"Completed Centre Income",#N/A,FALSE,"Income"}</definedName>
    <definedName name="wrn.Contents." hidden="1">{"Contents",#N/A,FALSE,"Contents"}</definedName>
    <definedName name="wrn.Core." hidden="1">{#N/A,#N/A,FALSE,"Summary (Oblg)";#N/A,#N/A,FALSE,"41 Mad (41)";#N/A,#N/A,FALSE,"41 Mad (27&amp;28)";#N/A,#N/A,FALSE,"41 Mad (29-1)";#N/A,#N/A,FALSE,"41 Mad (29-2A)";#N/A,#N/A,FALSE,"41 Mad (29-2B)";#N/A,#N/A,FALSE,"41 Mad (30)";#N/A,#N/A,FALSE,"41 Mad (42)";#N/A,#N/A,FALSE,"Blend"}</definedName>
    <definedName name="wrn.Cost._.Schedules." hidden="1">{#N/A,#N/A,TRUE,"CNST SCHD";#N/A,#N/A,TRUE,"TI SCHD";#N/A,#N/A,TRUE,"COM SCHD";#N/A,#N/A,TRUE,"LU INT-FFO SCHD"}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hidden="1">{"data",#N/A,FALSE,"INPUT"}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._.Input." hidden="1">{"Dev Input",#N/A,FALSE,"Dev Input"}</definedName>
    <definedName name="wrn.Dev._.Summ." hidden="1">{"Dev Summ",#N/A,FALSE,"Dev Input"}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xisting._.Centre._.Income." hidden="1">{"Existing Centre Income",#N/A,FALSE,"Income"}</definedName>
    <definedName name="wrn.ExitAndSalesAssumptions." hidden="1">{#N/A,#N/A,FALSE,"ExitStratigy"}</definedName>
    <definedName name="wrn.Expense._.Input." hidden="1">{#N/A,#N/A,FALSE,"Expense Input"}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inancial._.Model." hidden="1">{#N/A,#N/A,TRUE,"Input Sheet Model";#N/A,#N/A,TRUE,"Project Proforma Detail";#N/A,#N/A,TRUE,"Signoff Summary";#N/A,#N/A,TRUE,"Assumptions";#N/A,#N/A,TRUE,"Constr. Int. Inc.";#N/A,#N/A,TRUE,"Cashflow Projection"}</definedName>
    <definedName name="wrn.FOschedules." hidden="1">{"FOschedule1",#N/A,FALSE,"Sheet1";"FOschedule2",#N/A,FALSE,"Sheet1";"FOschedule3",#N/A,FALSE,"Sheet1"}</definedName>
    <definedName name="wrn.Full." hidden="1">{#N/A,#N/A,FALSE,"Summary";#N/A,#N/A,FALSE,"Entire 27th";#N/A,#N/A,FALSE,"Entire 31st Floor";#N/A,#N/A,FALSE,"Entire 44th Floor";#N/A,#N/A,FALSE,"48th Floor";#N/A,#N/A,FALSE,"Part 45 &amp; 46th Floor"}</definedName>
    <definedName name="wrn.Full._.Report.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un." hidden="1">{#N/A,#N/A,FALSE,"Master Summary";#N/A,#N/A,FALSE,"Summary";#N/A,#N/A,FALSE,"245 Park Ave - Remaing Obl.";#N/A,#N/A,FALSE,"245 Park Ave - Sublease";#N/A,#N/A,FALSE,"Sublease Commission";#N/A,#N/A,FALSE,"245 Park Avenue-New Lease";#N/A,#N/A,FALSE,"Blend";#N/A,#N/A,FALSE,"30 Rock.";#N/A,#N/A,FALSE,"320 Park";#N/A,#N/A,FALSE,"250 Park-Existing Law Firm"}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Generic_Moomba_Outlook." hidden="1">{"Generic_Moomba_North_1999_Dev_Well",#N/A,FALSE,"Moomba Generic";"Peter_Bainbrigge_Moomba_Outlook",#N/A,FALSE,"Moomba Generic";"Moomba_Typical_Well",#N/A,FALSE,"Moomba Generic"}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ncome._.Input." hidden="1">{#N/A,#N/A,FALSE,"Income Input"}</definedName>
    <definedName name="wrn.Incremental._.Centre._.Income." hidden="1">{"Incremental Centre Income",#N/A,FALSE,"Income"}</definedName>
    <definedName name="wrn.Input._.Assumption._.Sheets." hidden="1">{#N/A,#N/A,TRUE,"inp. genl.";#N/A,#N/A,TRUE,"inp. cnst. cost";#N/A,#N/A,TRUE,"inp. lease-up";#N/A,#N/A,TRUE,"inp. exp."}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Line._.Item._.Summary." hidden="1">{#N/A,#N/A,FALSE,"Line Item Summ."}</definedName>
    <definedName name="wrn.LoanInformation." hidden="1">{#N/A,#N/A,FALSE,"LoanAssumptions"}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hidden="1">{#N/A,#N/A,TRUE,"10 Yr Hold";#N/A,#N/A,TRUE,"7 Yr Hold";#N/A,#N/A,TRUE,"5 Yr Hold";#N/A,#N/A,TRUE,"3 Yr Hold"}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onthlyRentRoll." hidden="1">{"MonthlyRentRoll",#N/A,FALSE,"RentRoll"}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ratingAssumtions." hidden="1">{#N/A,#N/A,FALSE,"OperatingAssumptions"}</definedName>
    <definedName name="wrn.Outgoings." hidden="1">{"Outgoings",#N/A,FALSE,"OG"}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hil." hidden="1">{#N/A,#N/A,FALSE,"Summary";#N/A,#N/A,FALSE,"41 Mad (Our)";#N/A,#N/A,FALSE,"41 Mad (Comp)";#N/A,#N/A,FALSE,"41 Mad (Rudin's)";#N/A,#N/A,FALSE,"41 Mad (7,354)"}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t." hidden="1">{"page1",#N/A,FALSE,"Sheet1";"page2",#N/A,FALSE,"Sheet1"}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{#N/A,#N/A,FALSE,"I&amp;E";#N/A,#N/A,FALSE,"rent roll";#N/A,#N/A,FALSE,"96noleaseup";#N/A,#N/A,FALSE,"96noleaseup matrix";#N/A,#N/A,FALSE,"leaseup 96";#N/A,#N/A,FALSE,"leaseup 96 matrix";#N/A,#N/A,FALSE,"Leaseup and Exp."}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educed._.Scenario._.2." hidden="1">{"Reduced Scenario 2",#N/A,FALSE,"Deliv B Up 1999 2004 SC 2"}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_all." hidden="1">{#N/A,#N/A,FALSE,"property";#N/A,#N/A,FALSE,"tenants";#N/A,#N/A,FALSE,"capital";#N/A,#N/A,FALSE,"summary"}</definedName>
    <definedName name="wrn.Print_Scenario_1_Full_Size." hidden="1">{"Scenario 1 Full Size",#N/A,FALSE,"Deliv B Up 1999 2004 SC 1"}</definedName>
    <definedName name="wrn.Print_Scenario_2_Full_Size." hidden="1">{"Scenario 2 Full Size",#N/A,FALSE,"Deliv B Up 1999 2004 SC 2"}</definedName>
    <definedName name="wrn.PrintAll." hidden="1">{#N/A,#N/A,FALSE,"Broker Sheet";#N/A,#N/A,FALSE,"Exec.Summary";#N/A,#N/A,FALSE,"Argus Cash Flow";#N/A,#N/A,FALSE,"SPF";#N/A,#N/A,FALSE,"RentRoll"}</definedName>
    <definedName name="wrn.Pro._.Forma." hidden="1">{#N/A,#N/A,FALSE,"Assumptions";#N/A,#N/A,FALSE,"Proforma";#N/A,#N/A,FALSE,"Value Matrices";#N/A,#N/A,FALSE,"Graph &amp; Rent Roll"}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pertyInformation." hidden="1">{#N/A,#N/A,FALSE,"PropertyInfo"}</definedName>
    <definedName name="wrn.Quarter._.end." hidden="1">{#N/A,#N/A,FALSE,"Income";#N/A,#N/A,FALSE,"Cash";#N/A,#N/A,FALSE,"BAB's";#N/A,#N/A,FALSE,"Debtors";#N/A,#N/A,FALSE,"Creditors";#N/A,#N/A,FALSE,"Intangibles";#N/A,#N/A,FALSE,"Investments";#N/A,#N/A,FALSE,"Capital";#N/A,#N/A,FALSE,"Cashflows"}</definedName>
    <definedName name="wrn.Reduced._.Scenario._.1." hidden="1">{"Reduced Scenario 1",#N/A,FALSE,"Deliv B Up 1999 2004 SC 1"}</definedName>
    <definedName name="wrn.Reduced_Sc_2." hidden="1">{"Reduced Sc 2",#N/A,FALSE,"Deliv B Up 1999 2004 SC 2"}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tRoll." hidden="1">{"CurrentRentRoll",#N/A,FALSE,"Graph &amp; Rent Roll"}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turn._.Target." hidden="1">{"Return Target",#N/A,FALSE,"Summary"}</definedName>
    <definedName name="wrn.Revenue._.Schedules." hidden="1">{#N/A,#N/A,TRUE,"RENT SCHD";#N/A,#N/A,TRUE,"OER SCHD"}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hort._.Print." hidden="1">{#N/A,#N/A,FALSE,"Cover";#N/A,#N/A,FALSE,"Stack";#N/A,#N/A,FALSE,"Cost S";#N/A,#N/A,FALSE," CF";#N/A,#N/A,FALSE,"Investor"}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ummary." hidden="1">{#N/A,#N/A,FALSE,"Summary"}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SUMMSPREAD." hidden="1">{#N/A,#N/A,FALSE,"Master Summary";#N/A,#N/A,FALSE,"30 Irving Pl - Rem Obl";#N/A,#N/A,FALSE,"30 Irving Pl - Sublease";#N/A,#N/A,FALSE,"597 Fifth"}</definedName>
    <definedName name="wrn.SUN1." hidden="1">{#N/A,#N/A,FALSE,"Assumptions";#N/A,#N/A,FALSE,"office";#N/A,#N/A,FALSE,"monthly"}</definedName>
    <definedName name="wrn.sun2" hidden="1">{#N/A,#N/A,FALSE,"Assumptions";#N/A,#N/A,FALSE,"office";#N/A,#N/A,FALSE,"monthly"}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ycon._.Model." hidden="1">{"rtn",#N/A,FALSE,"RTN";"tables",#N/A,FALSE,"RTN";"cf",#N/A,FALSE,"CF";"stats",#N/A,FALSE,"Stats";"prop",#N/A,FALSE,"Prop"}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S._.EIGHT._.ONWARDS." hidden="1">{"YRSEIGHTON",#N/A,FALSE,"CASHFLOW"}</definedName>
    <definedName name="wrn.YEARS._.ONE._.TO._.SEVEN." hidden="1">{"YRSONETOSEVEN",#N/A,FALSE,"CASHFLOW"}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www" hidden="1">{#N/A,#N/A,FALSE}</definedName>
    <definedName name="x" hidden="1">{#N/A,#N/A,FALSE,"WATCHDSC";#N/A,#N/A,FALSE,"2LOSSMOD";#N/A,#N/A,FALSE,"2LOSS";#N/A,#N/A,FALSE,"DSC";#N/A,#N/A,FALSE,"OPERAT";#N/A,#N/A,FALSE,"ADJUST";#N/A,#N/A,FALSE,"LEASE EXPIRE"}</definedName>
    <definedName name="xcfghjnhfj" hidden="1">{"CF",#N/A,FALSE,"Cash Flow";"RET",#N/A,FALSE,"Returns";"NPV",#N/A,FALSE,"Values";"ASMPT",#N/A,FALSE,"Assumptions"}</definedName>
    <definedName name="xfgnxfgn" hidden="1">{"CF",#N/A,FALSE,"Cash Flow";"RET",#N/A,FALSE,"Returns";"NPV",#N/A,FALSE,"Values";"ASMPT",#N/A,FALSE,"Assumptions"}</definedName>
    <definedName name="XLSIMSIM" hidden="1">{"Sim",1,"risk","'Risks'!$N$58","1","3","1,000","0"}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5</definedName>
    <definedName name="xx">[4]COMPEST!#REF!</definedName>
    <definedName name="xxx" hidden="1">{"COM",#N/A,FALSE,"800 10th"}</definedName>
    <definedName name="xxxx">#REF!</definedName>
    <definedName name="YesNo">#REF!</definedName>
    <definedName name="Yield_Years">'Cash Flow'!$F$2:$G$2</definedName>
    <definedName name="you" hidden="1">{"'Assump'!$F$6:$J$6"}</definedName>
    <definedName name="z" hidden="1">#REF!</definedName>
    <definedName name="zzz">#REF!</definedName>
    <definedName name="zzzz" hidden="1">{"Commish",#N/A,FALSE,"LAWTC"}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6" i="44" l="1"/>
  <c r="G6" i="52" l="1"/>
  <c r="H128" i="44" l="1"/>
  <c r="H38" i="14"/>
  <c r="AD38" i="14"/>
  <c r="V38" i="14"/>
  <c r="AA38" i="14" s="1"/>
  <c r="AC38" i="14" s="1"/>
  <c r="U38" i="14"/>
  <c r="O38" i="14"/>
  <c r="Q38" i="14" s="1"/>
  <c r="J38" i="14"/>
  <c r="G38" i="14" s="1"/>
  <c r="AF38" i="14" l="1"/>
  <c r="AJ38" i="14"/>
  <c r="Z38" i="14"/>
  <c r="AB38" i="14" s="1"/>
  <c r="L29" i="44"/>
  <c r="R14" i="44"/>
  <c r="U14" i="44"/>
  <c r="K14" i="44"/>
  <c r="M14" i="44" s="1"/>
  <c r="K29" i="44" s="1"/>
  <c r="J14" i="44" l="1"/>
  <c r="S14" i="44"/>
  <c r="T14" i="44" s="1"/>
  <c r="Q14" i="44"/>
  <c r="AH38" i="14"/>
  <c r="W38" i="14"/>
  <c r="AE38" i="14"/>
  <c r="AG38" i="14"/>
  <c r="X38" i="14"/>
  <c r="M29" i="44"/>
  <c r="I29" i="44" a="1"/>
  <c r="I29" i="44" s="1"/>
  <c r="U29" i="44" s="1"/>
  <c r="P29" i="44"/>
  <c r="Y38" i="14" l="1"/>
  <c r="AK38" i="14" s="1"/>
  <c r="Q29" i="44"/>
  <c r="V137" i="14"/>
  <c r="AA137" i="14" s="1"/>
  <c r="AC137" i="14" s="1"/>
  <c r="U137" i="14"/>
  <c r="AD137" i="14" s="1"/>
  <c r="V136" i="14"/>
  <c r="AA136" i="14" s="1"/>
  <c r="AC136" i="14" s="1"/>
  <c r="U136" i="14"/>
  <c r="AD136" i="14" s="1"/>
  <c r="V135" i="14"/>
  <c r="AA135" i="14" s="1"/>
  <c r="AC135" i="14" s="1"/>
  <c r="U135" i="14"/>
  <c r="AD135" i="14" s="1"/>
  <c r="V134" i="14"/>
  <c r="AA134" i="14" s="1"/>
  <c r="AC134" i="14" s="1"/>
  <c r="U134" i="14"/>
  <c r="AD134" i="14" s="1"/>
  <c r="J134" i="14"/>
  <c r="G134" i="14" s="1"/>
  <c r="V133" i="14"/>
  <c r="AA133" i="14" s="1"/>
  <c r="AC133" i="14" s="1"/>
  <c r="U133" i="14"/>
  <c r="AD133" i="14" s="1"/>
  <c r="V132" i="14"/>
  <c r="AA132" i="14" s="1"/>
  <c r="AC132" i="14" s="1"/>
  <c r="U132" i="14"/>
  <c r="AD132" i="14" s="1"/>
  <c r="J132" i="14"/>
  <c r="G132" i="14" s="1"/>
  <c r="V129" i="14"/>
  <c r="AA129" i="14" s="1"/>
  <c r="AC129" i="14" s="1"/>
  <c r="U129" i="14"/>
  <c r="AD129" i="14" s="1"/>
  <c r="J129" i="14"/>
  <c r="G129" i="14" s="1"/>
  <c r="L28" i="44"/>
  <c r="L27" i="44"/>
  <c r="L26" i="44"/>
  <c r="L25" i="44"/>
  <c r="F25" i="44"/>
  <c r="F26" i="44" s="1"/>
  <c r="F27" i="44" s="1"/>
  <c r="F28" i="44" s="1"/>
  <c r="U11" i="44"/>
  <c r="U12" i="44"/>
  <c r="U13" i="44"/>
  <c r="R11" i="44"/>
  <c r="R12" i="44"/>
  <c r="R13" i="44"/>
  <c r="K11" i="44"/>
  <c r="K12" i="44"/>
  <c r="K13" i="44"/>
  <c r="I28" i="44" l="1"/>
  <c r="U28" i="44" s="1"/>
  <c r="P28" i="44"/>
  <c r="P27" i="44"/>
  <c r="I27" i="44"/>
  <c r="U27" i="44" s="1"/>
  <c r="P26" i="44"/>
  <c r="I26" i="44"/>
  <c r="U26" i="44" s="1"/>
  <c r="I25" i="44"/>
  <c r="U25" i="44" s="1"/>
  <c r="J11" i="44"/>
  <c r="S11" i="44"/>
  <c r="T11" i="44" s="1"/>
  <c r="Q11" i="44"/>
  <c r="M11" i="44"/>
  <c r="J12" i="44"/>
  <c r="S12" i="44"/>
  <c r="T12" i="44" s="1"/>
  <c r="M12" i="44"/>
  <c r="Q12" i="44"/>
  <c r="J13" i="44"/>
  <c r="Q13" i="44"/>
  <c r="S13" i="44"/>
  <c r="T13" i="44" s="1"/>
  <c r="M13" i="44"/>
  <c r="AF132" i="14"/>
  <c r="AF137" i="14"/>
  <c r="AF136" i="14"/>
  <c r="AF134" i="14"/>
  <c r="AF135" i="14"/>
  <c r="AF133" i="14"/>
  <c r="Z129" i="14"/>
  <c r="AB129" i="14" s="1"/>
  <c r="AE129" i="14" s="1"/>
  <c r="Z132" i="14"/>
  <c r="AB132" i="14" s="1"/>
  <c r="AE132" i="14" s="1"/>
  <c r="Z133" i="14"/>
  <c r="AB133" i="14" s="1"/>
  <c r="Z134" i="14"/>
  <c r="AB134" i="14" s="1"/>
  <c r="AG134" i="14" s="1"/>
  <c r="Z135" i="14"/>
  <c r="AB135" i="14" s="1"/>
  <c r="AE135" i="14" s="1"/>
  <c r="Z136" i="14"/>
  <c r="AB136" i="14" s="1"/>
  <c r="Z137" i="14"/>
  <c r="AB137" i="14" s="1"/>
  <c r="AF129" i="14"/>
  <c r="P25" i="44"/>
  <c r="AG137" i="14" l="1"/>
  <c r="AE137" i="14"/>
  <c r="M28" i="44"/>
  <c r="K28" i="44"/>
  <c r="Q28" i="44" s="1"/>
  <c r="AH136" i="14"/>
  <c r="AG135" i="14"/>
  <c r="AH133" i="14"/>
  <c r="AG133" i="14"/>
  <c r="AE134" i="14"/>
  <c r="AH129" i="14"/>
  <c r="AE133" i="14"/>
  <c r="AG129" i="14"/>
  <c r="AE136" i="14"/>
  <c r="AH134" i="14"/>
  <c r="AG136" i="14"/>
  <c r="AH135" i="14"/>
  <c r="AH132" i="14"/>
  <c r="AH137" i="14"/>
  <c r="AG132" i="14"/>
  <c r="K10" i="44" l="1"/>
  <c r="R10" i="44"/>
  <c r="R9" i="44"/>
  <c r="R8" i="44"/>
  <c r="R7" i="44"/>
  <c r="V167" i="14" l="1"/>
  <c r="AA167" i="14" s="1"/>
  <c r="AC167" i="14" s="1"/>
  <c r="U167" i="14"/>
  <c r="AD167" i="14" s="1"/>
  <c r="V178" i="14"/>
  <c r="AA178" i="14" s="1"/>
  <c r="AC178" i="14" s="1"/>
  <c r="U178" i="14"/>
  <c r="AD178" i="14" s="1"/>
  <c r="J178" i="14"/>
  <c r="E178" i="14"/>
  <c r="E196" i="14"/>
  <c r="E200" i="14"/>
  <c r="E201" i="14" s="1"/>
  <c r="E202" i="14" s="1"/>
  <c r="E203" i="14" s="1"/>
  <c r="AF167" i="14" l="1"/>
  <c r="Z167" i="14"/>
  <c r="AB167" i="14" s="1"/>
  <c r="AE167" i="14" s="1"/>
  <c r="AF178" i="14"/>
  <c r="Z178" i="14"/>
  <c r="AB178" i="14" s="1"/>
  <c r="AH167" i="14" l="1"/>
  <c r="AG167" i="14"/>
  <c r="AH178" i="14"/>
  <c r="AG178" i="14"/>
  <c r="AE178" i="14"/>
  <c r="R6" i="44" l="1"/>
  <c r="R29" i="44" s="1" a="1"/>
  <c r="R29" i="44" s="1"/>
  <c r="H223" i="14"/>
  <c r="V223" i="14"/>
  <c r="Z223" i="14" s="1"/>
  <c r="AB223" i="14" s="1"/>
  <c r="P223" i="14"/>
  <c r="U223" i="14" s="1"/>
  <c r="O223" i="14"/>
  <c r="J223" i="14"/>
  <c r="G50" i="52"/>
  <c r="G49" i="52"/>
  <c r="G48" i="52"/>
  <c r="V169" i="14"/>
  <c r="AA169" i="14" s="1"/>
  <c r="AC169" i="14" s="1"/>
  <c r="U169" i="14"/>
  <c r="AD169" i="14" s="1"/>
  <c r="J169" i="14"/>
  <c r="G169" i="14" s="1"/>
  <c r="R27" i="44" l="1" a="1"/>
  <c r="R27" i="44" s="1"/>
  <c r="R25" i="44" a="1"/>
  <c r="R25" i="44" s="1"/>
  <c r="R28" i="44" a="1"/>
  <c r="R28" i="44" s="1"/>
  <c r="R26" i="44" a="1"/>
  <c r="R26" i="44" s="1"/>
  <c r="G223" i="14"/>
  <c r="K9" i="44"/>
  <c r="K8" i="44"/>
  <c r="K7" i="44"/>
  <c r="X223" i="14"/>
  <c r="AD223" i="14"/>
  <c r="W223" i="14"/>
  <c r="Q223" i="14"/>
  <c r="AA223" i="14"/>
  <c r="AC223" i="14" s="1"/>
  <c r="AF169" i="14"/>
  <c r="Z169" i="14"/>
  <c r="AB169" i="14" s="1"/>
  <c r="S8" i="63"/>
  <c r="S9" i="44" l="1"/>
  <c r="S8" i="44"/>
  <c r="S10" i="44"/>
  <c r="S7" i="44"/>
  <c r="K6" i="44"/>
  <c r="F6" i="44" s="1"/>
  <c r="F7" i="44" s="1"/>
  <c r="F8" i="44" s="1"/>
  <c r="F9" i="44" s="1"/>
  <c r="F10" i="44" s="1"/>
  <c r="AJ223" i="14"/>
  <c r="AG223" i="14"/>
  <c r="AE223" i="14"/>
  <c r="AF223" i="14"/>
  <c r="AH223" i="14"/>
  <c r="AH169" i="14"/>
  <c r="AE169" i="14"/>
  <c r="AG169" i="14"/>
  <c r="D24" i="44"/>
  <c r="D73" i="44"/>
  <c r="D72" i="44"/>
  <c r="D71" i="44"/>
  <c r="D86" i="44" l="1"/>
  <c r="J10" i="44"/>
  <c r="J8" i="44"/>
  <c r="J7" i="44"/>
  <c r="J9" i="44"/>
  <c r="Q10" i="44"/>
  <c r="Q7" i="44"/>
  <c r="Q8" i="44"/>
  <c r="Q9" i="44"/>
  <c r="Y223" i="14"/>
  <c r="AK223" i="14"/>
  <c r="S6" i="44"/>
  <c r="S29" i="44" s="1"/>
  <c r="T29" i="44" s="1"/>
  <c r="Q6" i="44"/>
  <c r="G248" i="44"/>
  <c r="G247" i="44"/>
  <c r="G246" i="44"/>
  <c r="S25" i="44" l="1"/>
  <c r="T25" i="44" s="1"/>
  <c r="S27" i="44"/>
  <c r="T27" i="44" s="1"/>
  <c r="S28" i="44"/>
  <c r="T28" i="44" s="1"/>
  <c r="S26" i="44"/>
  <c r="T26" i="44" s="1"/>
  <c r="J6" i="44"/>
  <c r="J29" i="44" s="1" a="1"/>
  <c r="J29" i="44" s="1"/>
  <c r="T6" i="44"/>
  <c r="J114" i="44"/>
  <c r="D59" i="44"/>
  <c r="D88" i="44"/>
  <c r="J27" i="44" l="1"/>
  <c r="J25" i="44"/>
  <c r="J28" i="44"/>
  <c r="J26" i="44"/>
  <c r="J278" i="44"/>
  <c r="J279" i="44"/>
  <c r="J280" i="44"/>
  <c r="L22" i="44" l="1"/>
  <c r="U9" i="44"/>
  <c r="M10" i="44"/>
  <c r="M8" i="44"/>
  <c r="M9" i="44"/>
  <c r="M7" i="44"/>
  <c r="U10" i="44"/>
  <c r="U7" i="44"/>
  <c r="U8" i="44"/>
  <c r="J128" i="44"/>
  <c r="G268" i="44"/>
  <c r="G267" i="44"/>
  <c r="G266" i="44"/>
  <c r="G265" i="44"/>
  <c r="G264" i="44"/>
  <c r="G262" i="44"/>
  <c r="G255" i="44"/>
  <c r="G253" i="44"/>
  <c r="G252" i="44"/>
  <c r="G251" i="44"/>
  <c r="G250" i="44"/>
  <c r="G249" i="44"/>
  <c r="G245" i="44"/>
  <c r="G191" i="44"/>
  <c r="G243" i="44"/>
  <c r="G242" i="44"/>
  <c r="G241" i="44"/>
  <c r="G240" i="44"/>
  <c r="G239" i="44"/>
  <c r="G238" i="44"/>
  <c r="G237" i="44"/>
  <c r="G236" i="44"/>
  <c r="G235" i="44"/>
  <c r="G234" i="44"/>
  <c r="G233" i="44"/>
  <c r="G232" i="44"/>
  <c r="G231" i="44"/>
  <c r="G230" i="44"/>
  <c r="G229" i="44"/>
  <c r="G228" i="44"/>
  <c r="G227" i="44"/>
  <c r="G226" i="44"/>
  <c r="G225" i="44"/>
  <c r="G224" i="44"/>
  <c r="G223" i="44"/>
  <c r="G222" i="44"/>
  <c r="G221" i="44"/>
  <c r="G220" i="44"/>
  <c r="G219" i="44"/>
  <c r="G218" i="44"/>
  <c r="G217" i="44"/>
  <c r="G216" i="44"/>
  <c r="G215" i="44"/>
  <c r="G214" i="44"/>
  <c r="G213" i="44"/>
  <c r="G212" i="44"/>
  <c r="G211" i="44"/>
  <c r="G210" i="44"/>
  <c r="G209" i="44"/>
  <c r="G208" i="44"/>
  <c r="G207" i="44"/>
  <c r="G206" i="44"/>
  <c r="G205" i="44"/>
  <c r="G204" i="44"/>
  <c r="G203" i="44"/>
  <c r="G202" i="44"/>
  <c r="G201" i="44"/>
  <c r="G200" i="44"/>
  <c r="G199" i="44"/>
  <c r="G198" i="44"/>
  <c r="G197" i="44"/>
  <c r="G196" i="44"/>
  <c r="G195" i="44"/>
  <c r="G194" i="44"/>
  <c r="G193" i="44"/>
  <c r="G192" i="44"/>
  <c r="G190" i="44"/>
  <c r="G189" i="44"/>
  <c r="G188" i="44"/>
  <c r="G187" i="44"/>
  <c r="G186" i="44"/>
  <c r="G185" i="44"/>
  <c r="G184" i="44"/>
  <c r="G183" i="44"/>
  <c r="G182" i="44"/>
  <c r="G181" i="44"/>
  <c r="G180" i="44"/>
  <c r="G179" i="44"/>
  <c r="G178" i="44"/>
  <c r="G177" i="44"/>
  <c r="G176" i="44"/>
  <c r="G175" i="44"/>
  <c r="G174" i="44"/>
  <c r="G173" i="44"/>
  <c r="G172" i="44"/>
  <c r="G171" i="44"/>
  <c r="G155" i="44"/>
  <c r="G131" i="44"/>
  <c r="G129" i="44"/>
  <c r="D68" i="44"/>
  <c r="N14" i="44" l="1"/>
  <c r="K27" i="44"/>
  <c r="Q27" i="44" s="1"/>
  <c r="M27" i="44"/>
  <c r="K26" i="44"/>
  <c r="Q26" i="44" s="1"/>
  <c r="M26" i="44"/>
  <c r="N11" i="44"/>
  <c r="N12" i="44"/>
  <c r="N13" i="44"/>
  <c r="U6" i="44"/>
  <c r="M6" i="44"/>
  <c r="S20" i="63"/>
  <c r="S28" i="63"/>
  <c r="M25" i="44" l="1"/>
  <c r="K25" i="44"/>
  <c r="Q25" i="44" s="1"/>
  <c r="K36" i="44"/>
  <c r="F34" i="44"/>
  <c r="F35" i="44" s="1"/>
  <c r="F36" i="44" s="1"/>
  <c r="M36" i="44"/>
  <c r="L36" i="44"/>
  <c r="S36" i="44" s="1" a="1"/>
  <c r="S36" i="44" s="1"/>
  <c r="J66" i="44"/>
  <c r="R36" i="44" l="1" a="1"/>
  <c r="R36" i="44" s="1"/>
  <c r="P36" i="44" a="1"/>
  <c r="P36" i="44" s="1"/>
  <c r="J36" i="44" a="1"/>
  <c r="J36" i="44" s="1"/>
  <c r="L37" i="44"/>
  <c r="N29" i="44" s="1"/>
  <c r="I36" i="44" a="1"/>
  <c r="I36" i="44" s="1"/>
  <c r="U36" i="44" s="1"/>
  <c r="M7" i="14"/>
  <c r="N38" i="14" s="1"/>
  <c r="N27" i="44" l="1"/>
  <c r="N26" i="44"/>
  <c r="N25" i="44"/>
  <c r="N28" i="44"/>
  <c r="N36" i="44"/>
  <c r="Q36" i="44"/>
  <c r="U37" i="44"/>
  <c r="T36" i="44"/>
  <c r="M8" i="14"/>
  <c r="M9" i="14" s="1"/>
  <c r="M10" i="14" s="1"/>
  <c r="M12" i="14" s="1"/>
  <c r="N223" i="14"/>
  <c r="C73" i="52" l="1"/>
  <c r="M11" i="14"/>
  <c r="U128" i="44"/>
  <c r="T128" i="44"/>
  <c r="S128" i="44"/>
  <c r="R128" i="44"/>
  <c r="Q128" i="44"/>
  <c r="P128" i="44"/>
  <c r="O128" i="44"/>
  <c r="N128" i="44"/>
  <c r="M128" i="44"/>
  <c r="L128" i="44"/>
  <c r="K128" i="44"/>
  <c r="S4" i="63" l="1"/>
  <c r="V192" i="14" l="1"/>
  <c r="AA192" i="14" s="1"/>
  <c r="AC192" i="14" s="1"/>
  <c r="U192" i="14"/>
  <c r="J192" i="14"/>
  <c r="G192" i="14" s="1"/>
  <c r="Z192" i="14" l="1"/>
  <c r="AB192" i="14" s="1"/>
  <c r="AG192" i="14" s="1"/>
  <c r="AF192" i="14"/>
  <c r="AD192" i="14"/>
  <c r="AH192" i="14" l="1"/>
  <c r="AE192" i="14"/>
  <c r="AJ296" i="14" l="1"/>
  <c r="V158" i="14"/>
  <c r="AA158" i="14" s="1"/>
  <c r="AC158" i="14" s="1"/>
  <c r="U158" i="14"/>
  <c r="O158" i="14"/>
  <c r="Q158" i="14" s="1"/>
  <c r="J158" i="14"/>
  <c r="G158" i="14" s="1"/>
  <c r="AF158" i="14" l="1"/>
  <c r="AD158" i="14"/>
  <c r="AJ158" i="14"/>
  <c r="Z158" i="14"/>
  <c r="AB158" i="14" s="1"/>
  <c r="W158" i="14" s="1"/>
  <c r="AH158" i="14" l="1"/>
  <c r="AG158" i="14"/>
  <c r="AE158" i="14"/>
  <c r="X158" i="14"/>
  <c r="Y158" i="14" l="1"/>
  <c r="AK158" i="14" s="1"/>
  <c r="J56" i="44" l="1"/>
  <c r="D16" i="44" l="1"/>
  <c r="S277" i="44" l="1"/>
  <c r="K277" i="44"/>
  <c r="R277" i="44"/>
  <c r="J277" i="44"/>
  <c r="O277" i="44"/>
  <c r="N277" i="44"/>
  <c r="T277" i="44"/>
  <c r="H277" i="44"/>
  <c r="G41" i="63" s="1"/>
  <c r="Q277" i="44"/>
  <c r="P277" i="44"/>
  <c r="U277" i="44"/>
  <c r="L277" i="44"/>
  <c r="M277" i="44"/>
  <c r="Q28" i="63"/>
  <c r="V277" i="44" l="1"/>
  <c r="F41" i="63" s="1"/>
  <c r="D39" i="44" l="1"/>
  <c r="E16" i="52"/>
  <c r="I66" i="44" l="1"/>
  <c r="J67" i="44" s="1"/>
  <c r="J68" i="44" s="1"/>
  <c r="H68" i="44"/>
  <c r="D32" i="63"/>
  <c r="E38" i="45" l="1"/>
  <c r="V179" i="14"/>
  <c r="AA179" i="14" s="1"/>
  <c r="AC179" i="14" s="1"/>
  <c r="U179" i="14"/>
  <c r="AD179" i="14" s="1"/>
  <c r="E179" i="14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V180" i="14"/>
  <c r="AA180" i="14" s="1"/>
  <c r="AC180" i="14" s="1"/>
  <c r="U180" i="14"/>
  <c r="AD180" i="14" s="1"/>
  <c r="V166" i="14"/>
  <c r="AA166" i="14" s="1"/>
  <c r="AC166" i="14" s="1"/>
  <c r="U166" i="14"/>
  <c r="AD166" i="14" s="1"/>
  <c r="V165" i="14"/>
  <c r="AA165" i="14" s="1"/>
  <c r="AC165" i="14" s="1"/>
  <c r="U165" i="14"/>
  <c r="AD165" i="14" s="1"/>
  <c r="E165" i="14"/>
  <c r="E166" i="14" s="1"/>
  <c r="E167" i="14" s="1"/>
  <c r="E37" i="14" l="1"/>
  <c r="E38" i="14" s="1"/>
  <c r="Z166" i="14"/>
  <c r="AB166" i="14" s="1"/>
  <c r="AG166" i="14" s="1"/>
  <c r="Z165" i="14"/>
  <c r="AB165" i="14" s="1"/>
  <c r="AG165" i="14" s="1"/>
  <c r="AF179" i="14"/>
  <c r="AF180" i="14"/>
  <c r="Z180" i="14"/>
  <c r="AB180" i="14" s="1"/>
  <c r="AE180" i="14" s="1"/>
  <c r="Z179" i="14"/>
  <c r="AB179" i="14" s="1"/>
  <c r="AE179" i="14" s="1"/>
  <c r="AF165" i="14"/>
  <c r="AF166" i="14"/>
  <c r="AE166" i="14"/>
  <c r="AH166" i="14"/>
  <c r="G61" i="44"/>
  <c r="J54" i="44"/>
  <c r="U22" i="44" l="1"/>
  <c r="AH165" i="14"/>
  <c r="AE165" i="14"/>
  <c r="AG179" i="14"/>
  <c r="AH180" i="14"/>
  <c r="AG180" i="14"/>
  <c r="AH179" i="14"/>
  <c r="T10" i="44"/>
  <c r="T8" i="44"/>
  <c r="T9" i="44"/>
  <c r="T7" i="44" l="1"/>
  <c r="M37" i="44" l="1"/>
  <c r="O29" i="44" s="1"/>
  <c r="O28" i="44" l="1"/>
  <c r="O26" i="44"/>
  <c r="O27" i="44"/>
  <c r="O25" i="44"/>
  <c r="J37" i="44"/>
  <c r="O217" i="14" l="1"/>
  <c r="O218" i="14"/>
  <c r="O219" i="14"/>
  <c r="O220" i="14"/>
  <c r="O221" i="14"/>
  <c r="O222" i="14"/>
  <c r="O67" i="14" l="1"/>
  <c r="O242" i="14"/>
  <c r="O236" i="14"/>
  <c r="J67" i="14"/>
  <c r="G67" i="14" s="1"/>
  <c r="U67" i="14"/>
  <c r="AD67" i="14" s="1"/>
  <c r="V67" i="14"/>
  <c r="Z67" i="14" s="1"/>
  <c r="AB67" i="14" s="1"/>
  <c r="AA67" i="14" l="1"/>
  <c r="AC67" i="14" s="1"/>
  <c r="AH67" i="14" s="1"/>
  <c r="AF67" i="14" l="1"/>
  <c r="AE67" i="14"/>
  <c r="AG67" i="14"/>
  <c r="D1" i="59"/>
  <c r="P43" i="44" l="1"/>
  <c r="V221" i="14" l="1"/>
  <c r="AA221" i="14" s="1"/>
  <c r="AC221" i="14" s="1"/>
  <c r="U221" i="14"/>
  <c r="A1" i="65"/>
  <c r="AF221" i="14" l="1"/>
  <c r="Z221" i="14"/>
  <c r="AB221" i="14" s="1"/>
  <c r="AE221" i="14" s="1"/>
  <c r="AD221" i="14"/>
  <c r="A147" i="78"/>
  <c r="A146" i="78"/>
  <c r="A145" i="78"/>
  <c r="A144" i="78"/>
  <c r="A143" i="78"/>
  <c r="A139" i="78"/>
  <c r="A138" i="78"/>
  <c r="A130" i="78"/>
  <c r="A129" i="78"/>
  <c r="A121" i="78"/>
  <c r="A120" i="78"/>
  <c r="A112" i="78"/>
  <c r="A111" i="78"/>
  <c r="A104" i="78"/>
  <c r="A103" i="78"/>
  <c r="B84" i="78"/>
  <c r="B48" i="78"/>
  <c r="B64" i="78" s="1"/>
  <c r="B80" i="78" s="1"/>
  <c r="B33" i="78"/>
  <c r="G15" i="78"/>
  <c r="C14" i="78"/>
  <c r="C13" i="78" s="1"/>
  <c r="C18" i="78" s="1"/>
  <c r="H13" i="78"/>
  <c r="J15" i="72"/>
  <c r="J15" i="74"/>
  <c r="I15" i="74"/>
  <c r="H12" i="74"/>
  <c r="G15" i="74"/>
  <c r="F12" i="74"/>
  <c r="D12" i="74"/>
  <c r="I15" i="72"/>
  <c r="H12" i="72"/>
  <c r="G15" i="72"/>
  <c r="F12" i="72"/>
  <c r="D12" i="72"/>
  <c r="H222" i="14"/>
  <c r="AG221" i="14" l="1"/>
  <c r="AH221" i="14"/>
  <c r="C19" i="78"/>
  <c r="C20" i="78"/>
  <c r="B86" i="78" s="1"/>
  <c r="B90" i="78" s="1"/>
  <c r="B132" i="78"/>
  <c r="B123" i="78"/>
  <c r="B114" i="78"/>
  <c r="B106" i="78"/>
  <c r="B97" i="78"/>
  <c r="B87" i="78" l="1"/>
  <c r="B91" i="78" s="1"/>
  <c r="B92" i="78" s="1"/>
  <c r="B93" i="78" s="1"/>
  <c r="F174" i="72"/>
  <c r="F174" i="74"/>
  <c r="F174" i="65"/>
  <c r="F137" i="72"/>
  <c r="F138" i="72"/>
  <c r="F137" i="74"/>
  <c r="F138" i="74"/>
  <c r="F137" i="65"/>
  <c r="F138" i="65"/>
  <c r="F155" i="72"/>
  <c r="F155" i="74"/>
  <c r="F155" i="65"/>
  <c r="U186" i="14" l="1"/>
  <c r="AD186" i="14" s="1"/>
  <c r="V186" i="14"/>
  <c r="Z186" i="14" s="1"/>
  <c r="AB186" i="14" s="1"/>
  <c r="U187" i="14"/>
  <c r="AD187" i="14" s="1"/>
  <c r="V187" i="14"/>
  <c r="Z187" i="14" s="1"/>
  <c r="AB187" i="14" s="1"/>
  <c r="AA187" i="14" l="1"/>
  <c r="AC187" i="14" s="1"/>
  <c r="AG187" i="14" s="1"/>
  <c r="AA186" i="14"/>
  <c r="AC186" i="14" s="1"/>
  <c r="AE186" i="14" s="1"/>
  <c r="AE187" i="14" l="1"/>
  <c r="AH187" i="14"/>
  <c r="AG186" i="14"/>
  <c r="AF187" i="14"/>
  <c r="AH186" i="14"/>
  <c r="AF186" i="14"/>
  <c r="E174" i="14" l="1"/>
  <c r="F103" i="74" l="1"/>
  <c r="F96" i="74"/>
  <c r="F97" i="74" s="1"/>
  <c r="F98" i="74" s="1"/>
  <c r="F105" i="72"/>
  <c r="F97" i="72"/>
  <c r="F98" i="72" s="1"/>
  <c r="F99" i="72" s="1"/>
  <c r="F105" i="65"/>
  <c r="F97" i="65"/>
  <c r="F98" i="65" s="1"/>
  <c r="F99" i="65" s="1"/>
  <c r="L39" i="52" l="1"/>
  <c r="L40" i="52"/>
  <c r="K40" i="52"/>
  <c r="J39" i="52"/>
  <c r="J40" i="52"/>
  <c r="G39" i="52"/>
  <c r="G40" i="52"/>
  <c r="R8" i="74"/>
  <c r="F48" i="74" s="1"/>
  <c r="R11" i="74"/>
  <c r="AY47" i="74"/>
  <c r="AZ47" i="74" s="1"/>
  <c r="O37" i="14"/>
  <c r="Q37" i="14" s="1"/>
  <c r="O44" i="14"/>
  <c r="Q44" i="14" s="1"/>
  <c r="AJ44" i="14" s="1"/>
  <c r="O45" i="14"/>
  <c r="Q45" i="14" s="1"/>
  <c r="O46" i="14"/>
  <c r="Q46" i="14" s="1"/>
  <c r="O47" i="14"/>
  <c r="O53" i="14"/>
  <c r="Q53" i="14" s="1"/>
  <c r="P7" i="14"/>
  <c r="N8" i="14" s="1"/>
  <c r="P73" i="14"/>
  <c r="U73" i="14" s="1"/>
  <c r="P74" i="14"/>
  <c r="U74" i="14" s="1"/>
  <c r="AD74" i="14" s="1"/>
  <c r="P75" i="14"/>
  <c r="U75" i="14" s="1"/>
  <c r="P76" i="14"/>
  <c r="U76" i="14" s="1"/>
  <c r="AD76" i="14" s="1"/>
  <c r="P77" i="14"/>
  <c r="U77" i="14" s="1"/>
  <c r="AD77" i="14" s="1"/>
  <c r="P78" i="14"/>
  <c r="U78" i="14" s="1"/>
  <c r="AD78" i="14" s="1"/>
  <c r="P79" i="14"/>
  <c r="U79" i="14" s="1"/>
  <c r="P85" i="14"/>
  <c r="U85" i="14" s="1"/>
  <c r="AD85" i="14" s="1"/>
  <c r="O95" i="14"/>
  <c r="Q95" i="14" s="1"/>
  <c r="O96" i="14"/>
  <c r="Q96" i="14" s="1"/>
  <c r="O97" i="14"/>
  <c r="Q97" i="14" s="1"/>
  <c r="O98" i="14"/>
  <c r="O99" i="14"/>
  <c r="Q99" i="14" s="1"/>
  <c r="O100" i="14"/>
  <c r="Q100" i="14" s="1"/>
  <c r="O101" i="14"/>
  <c r="O102" i="14"/>
  <c r="Q102" i="14" s="1"/>
  <c r="O103" i="14"/>
  <c r="Q103" i="14" s="1"/>
  <c r="O104" i="14"/>
  <c r="Q104" i="14" s="1"/>
  <c r="O105" i="14"/>
  <c r="Q105" i="14" s="1"/>
  <c r="O106" i="14"/>
  <c r="Q106" i="14" s="1"/>
  <c r="O107" i="14"/>
  <c r="Q107" i="14" s="1"/>
  <c r="O108" i="14"/>
  <c r="O114" i="14"/>
  <c r="O115" i="14"/>
  <c r="Q115" i="14" s="1"/>
  <c r="O116" i="14"/>
  <c r="O117" i="14"/>
  <c r="Q117" i="14" s="1"/>
  <c r="P118" i="14"/>
  <c r="U118" i="14" s="1"/>
  <c r="AD118" i="14" s="1"/>
  <c r="O119" i="14"/>
  <c r="Q119" i="14" s="1"/>
  <c r="O120" i="14"/>
  <c r="Q120" i="14" s="1"/>
  <c r="AJ120" i="14" s="1"/>
  <c r="P121" i="14"/>
  <c r="U121" i="14" s="1"/>
  <c r="AD121" i="14" s="1"/>
  <c r="O150" i="14"/>
  <c r="Q150" i="14" s="1"/>
  <c r="O151" i="14"/>
  <c r="Q151" i="14" s="1"/>
  <c r="O153" i="14"/>
  <c r="O152" i="14"/>
  <c r="Q152" i="14" s="1"/>
  <c r="O154" i="14"/>
  <c r="Q154" i="14" s="1"/>
  <c r="O155" i="14"/>
  <c r="Q155" i="14" s="1"/>
  <c r="AJ155" i="14" s="1"/>
  <c r="O156" i="14"/>
  <c r="O157" i="14"/>
  <c r="O159" i="14"/>
  <c r="Q159" i="14" s="1"/>
  <c r="P188" i="14"/>
  <c r="U188" i="14" s="1"/>
  <c r="AD188" i="14" s="1"/>
  <c r="O201" i="14"/>
  <c r="Q201" i="14" s="1"/>
  <c r="O202" i="14"/>
  <c r="O203" i="14"/>
  <c r="Q203" i="14" s="1"/>
  <c r="P222" i="14"/>
  <c r="U222" i="14" s="1"/>
  <c r="AD222" i="14" s="1"/>
  <c r="O229" i="14"/>
  <c r="P236" i="14"/>
  <c r="U236" i="14" s="1"/>
  <c r="AD236" i="14" s="1"/>
  <c r="P242" i="14"/>
  <c r="U242" i="14" s="1"/>
  <c r="AJ294" i="14"/>
  <c r="U37" i="14"/>
  <c r="AD37" i="14" s="1"/>
  <c r="V37" i="14"/>
  <c r="Z37" i="14" s="1"/>
  <c r="AB37" i="14" s="1"/>
  <c r="U44" i="14"/>
  <c r="AD44" i="14" s="1"/>
  <c r="V44" i="14"/>
  <c r="Z44" i="14" s="1"/>
  <c r="AB44" i="14" s="1"/>
  <c r="U45" i="14"/>
  <c r="AD45" i="14" s="1"/>
  <c r="V45" i="14"/>
  <c r="AA45" i="14" s="1"/>
  <c r="AC45" i="14" s="1"/>
  <c r="J46" i="14"/>
  <c r="G46" i="14" s="1"/>
  <c r="U46" i="14"/>
  <c r="AD46" i="14" s="1"/>
  <c r="V46" i="14"/>
  <c r="Z46" i="14" s="1"/>
  <c r="AB46" i="14" s="1"/>
  <c r="J47" i="14"/>
  <c r="G47" i="14" s="1"/>
  <c r="U47" i="14"/>
  <c r="AD47" i="14" s="1"/>
  <c r="V47" i="14"/>
  <c r="Z47" i="14" s="1"/>
  <c r="AB47" i="14" s="1"/>
  <c r="J53" i="14"/>
  <c r="G53" i="14" s="1"/>
  <c r="G56" i="14" s="1"/>
  <c r="U53" i="14"/>
  <c r="AD53" i="14" s="1"/>
  <c r="V53" i="14"/>
  <c r="Z53" i="14" s="1"/>
  <c r="AB53" i="14" s="1"/>
  <c r="J64" i="14"/>
  <c r="G64" i="14" s="1"/>
  <c r="U64" i="14"/>
  <c r="V64" i="14"/>
  <c r="AA64" i="14" s="1"/>
  <c r="AC64" i="14" s="1"/>
  <c r="J66" i="14"/>
  <c r="G66" i="14" s="1"/>
  <c r="U66" i="14"/>
  <c r="AD66" i="14" s="1"/>
  <c r="V66" i="14"/>
  <c r="AA66" i="14" s="1"/>
  <c r="AC66" i="14" s="1"/>
  <c r="J73" i="14"/>
  <c r="H285" i="14"/>
  <c r="H18" i="14" s="1"/>
  <c r="V73" i="14"/>
  <c r="Z73" i="14" s="1"/>
  <c r="AB73" i="14" s="1"/>
  <c r="J74" i="14"/>
  <c r="V74" i="14"/>
  <c r="Z74" i="14" s="1"/>
  <c r="AB74" i="14" s="1"/>
  <c r="J75" i="14"/>
  <c r="V75" i="14"/>
  <c r="AA75" i="14" s="1"/>
  <c r="AC75" i="14" s="1"/>
  <c r="J76" i="14"/>
  <c r="V76" i="14"/>
  <c r="AA76" i="14" s="1"/>
  <c r="AC76" i="14" s="1"/>
  <c r="J77" i="14"/>
  <c r="I45" i="44"/>
  <c r="E21" i="52" s="1"/>
  <c r="V77" i="14"/>
  <c r="Z77" i="14" s="1"/>
  <c r="AB77" i="14" s="1"/>
  <c r="J78" i="14"/>
  <c r="V78" i="14"/>
  <c r="Z78" i="14" s="1"/>
  <c r="AB78" i="14" s="1"/>
  <c r="J79" i="14"/>
  <c r="G79" i="14" s="1"/>
  <c r="V79" i="14"/>
  <c r="AA79" i="14" s="1"/>
  <c r="AC79" i="14" s="1"/>
  <c r="V85" i="14"/>
  <c r="Z85" i="14" s="1"/>
  <c r="AB85" i="14" s="1"/>
  <c r="U95" i="14"/>
  <c r="AD95" i="14" s="1"/>
  <c r="V95" i="14"/>
  <c r="Z95" i="14" s="1"/>
  <c r="AB95" i="14" s="1"/>
  <c r="U96" i="14"/>
  <c r="AD96" i="14" s="1"/>
  <c r="V96" i="14"/>
  <c r="Z96" i="14" s="1"/>
  <c r="AB96" i="14" s="1"/>
  <c r="U97" i="14"/>
  <c r="AD97" i="14" s="1"/>
  <c r="V97" i="14"/>
  <c r="Z97" i="14" s="1"/>
  <c r="AB97" i="14" s="1"/>
  <c r="J98" i="14"/>
  <c r="G98" i="14" s="1"/>
  <c r="U98" i="14"/>
  <c r="AD98" i="14" s="1"/>
  <c r="V98" i="14"/>
  <c r="AA98" i="14" s="1"/>
  <c r="AC98" i="14" s="1"/>
  <c r="U99" i="14"/>
  <c r="AD99" i="14" s="1"/>
  <c r="V99" i="14"/>
  <c r="AA99" i="14" s="1"/>
  <c r="AC99" i="14" s="1"/>
  <c r="J100" i="14"/>
  <c r="U100" i="14"/>
  <c r="AD100" i="14" s="1"/>
  <c r="V100" i="14"/>
  <c r="AA100" i="14" s="1"/>
  <c r="AC100" i="14" s="1"/>
  <c r="J101" i="14"/>
  <c r="G101" i="14" s="1"/>
  <c r="U101" i="14"/>
  <c r="AD101" i="14" s="1"/>
  <c r="V101" i="14"/>
  <c r="Z101" i="14" s="1"/>
  <c r="AB101" i="14" s="1"/>
  <c r="J102" i="14"/>
  <c r="G102" i="14" s="1"/>
  <c r="U102" i="14"/>
  <c r="AD102" i="14" s="1"/>
  <c r="V102" i="14"/>
  <c r="Z102" i="14" s="1"/>
  <c r="AB102" i="14" s="1"/>
  <c r="J103" i="14"/>
  <c r="G103" i="14" s="1"/>
  <c r="U103" i="14"/>
  <c r="AD103" i="14" s="1"/>
  <c r="V103" i="14"/>
  <c r="Z103" i="14" s="1"/>
  <c r="AB103" i="14" s="1"/>
  <c r="J104" i="14"/>
  <c r="G104" i="14" s="1"/>
  <c r="U104" i="14"/>
  <c r="AD104" i="14" s="1"/>
  <c r="V104" i="14"/>
  <c r="AA104" i="14" s="1"/>
  <c r="AC104" i="14" s="1"/>
  <c r="U105" i="14"/>
  <c r="AD105" i="14" s="1"/>
  <c r="V105" i="14"/>
  <c r="AA105" i="14" s="1"/>
  <c r="AC105" i="14" s="1"/>
  <c r="J106" i="14"/>
  <c r="G106" i="14" s="1"/>
  <c r="U106" i="14"/>
  <c r="AD106" i="14" s="1"/>
  <c r="V106" i="14"/>
  <c r="Z106" i="14" s="1"/>
  <c r="AB106" i="14" s="1"/>
  <c r="J107" i="14"/>
  <c r="G107" i="14" s="1"/>
  <c r="U107" i="14"/>
  <c r="V107" i="14"/>
  <c r="Z107" i="14" s="1"/>
  <c r="AB107" i="14" s="1"/>
  <c r="J108" i="14"/>
  <c r="G108" i="14" s="1"/>
  <c r="V108" i="14"/>
  <c r="AA108" i="14" s="1"/>
  <c r="AC108" i="14" s="1"/>
  <c r="J114" i="14"/>
  <c r="G114" i="14" s="1"/>
  <c r="U114" i="14"/>
  <c r="AD114" i="14" s="1"/>
  <c r="V114" i="14"/>
  <c r="Z114" i="14" s="1"/>
  <c r="AB114" i="14" s="1"/>
  <c r="J115" i="14"/>
  <c r="G115" i="14" s="1"/>
  <c r="U115" i="14"/>
  <c r="AD115" i="14" s="1"/>
  <c r="V115" i="14"/>
  <c r="AA115" i="14" s="1"/>
  <c r="AC115" i="14" s="1"/>
  <c r="J116" i="14"/>
  <c r="G116" i="14" s="1"/>
  <c r="U116" i="14"/>
  <c r="AD116" i="14" s="1"/>
  <c r="V116" i="14"/>
  <c r="AA116" i="14" s="1"/>
  <c r="AC116" i="14" s="1"/>
  <c r="AF116" i="14" s="1"/>
  <c r="J117" i="14"/>
  <c r="G117" i="14" s="1"/>
  <c r="U117" i="14"/>
  <c r="AD117" i="14" s="1"/>
  <c r="V117" i="14"/>
  <c r="J118" i="14"/>
  <c r="G118" i="14" s="1"/>
  <c r="V118" i="14"/>
  <c r="J119" i="14"/>
  <c r="G119" i="14" s="1"/>
  <c r="U119" i="14"/>
  <c r="AD119" i="14" s="1"/>
  <c r="V119" i="14"/>
  <c r="Z119" i="14" s="1"/>
  <c r="AB119" i="14" s="1"/>
  <c r="J120" i="14"/>
  <c r="G120" i="14" s="1"/>
  <c r="U120" i="14"/>
  <c r="AD120" i="14" s="1"/>
  <c r="V120" i="14"/>
  <c r="AA120" i="14" s="1"/>
  <c r="AC120" i="14" s="1"/>
  <c r="V121" i="14"/>
  <c r="AA121" i="14" s="1"/>
  <c r="AC121" i="14" s="1"/>
  <c r="J127" i="14"/>
  <c r="G127" i="14" s="1"/>
  <c r="U127" i="14"/>
  <c r="AD127" i="14" s="1"/>
  <c r="V127" i="14"/>
  <c r="AA127" i="14" s="1"/>
  <c r="AC127" i="14" s="1"/>
  <c r="J128" i="14"/>
  <c r="G128" i="14" s="1"/>
  <c r="U128" i="14"/>
  <c r="AD128" i="14" s="1"/>
  <c r="V128" i="14"/>
  <c r="Z128" i="14" s="1"/>
  <c r="AB128" i="14" s="1"/>
  <c r="J130" i="14"/>
  <c r="G130" i="14" s="1"/>
  <c r="U130" i="14"/>
  <c r="AD130" i="14" s="1"/>
  <c r="V130" i="14"/>
  <c r="Z130" i="14" s="1"/>
  <c r="AB130" i="14" s="1"/>
  <c r="U131" i="14"/>
  <c r="AD131" i="14" s="1"/>
  <c r="V131" i="14"/>
  <c r="J138" i="14"/>
  <c r="G138" i="14" s="1"/>
  <c r="U138" i="14"/>
  <c r="AD138" i="14" s="1"/>
  <c r="V138" i="14"/>
  <c r="Z138" i="14" s="1"/>
  <c r="AB138" i="14" s="1"/>
  <c r="J139" i="14"/>
  <c r="G139" i="14" s="1"/>
  <c r="U139" i="14"/>
  <c r="AD139" i="14" s="1"/>
  <c r="V139" i="14"/>
  <c r="J140" i="14"/>
  <c r="G140" i="14" s="1"/>
  <c r="U140" i="14"/>
  <c r="AD140" i="14" s="1"/>
  <c r="V140" i="14"/>
  <c r="AA140" i="14" s="1"/>
  <c r="AC140" i="14" s="1"/>
  <c r="J141" i="14"/>
  <c r="G141" i="14" s="1"/>
  <c r="U141" i="14"/>
  <c r="AD141" i="14" s="1"/>
  <c r="V141" i="14"/>
  <c r="AA141" i="14" s="1"/>
  <c r="AC141" i="14" s="1"/>
  <c r="AF141" i="14" s="1"/>
  <c r="J142" i="14"/>
  <c r="G142" i="14" s="1"/>
  <c r="U142" i="14"/>
  <c r="AD142" i="14" s="1"/>
  <c r="V142" i="14"/>
  <c r="Z142" i="14" s="1"/>
  <c r="AB142" i="14" s="1"/>
  <c r="J143" i="14"/>
  <c r="G143" i="14" s="1"/>
  <c r="U143" i="14"/>
  <c r="AD143" i="14" s="1"/>
  <c r="V143" i="14"/>
  <c r="Z143" i="14" s="1"/>
  <c r="AB143" i="14" s="1"/>
  <c r="J144" i="14"/>
  <c r="G144" i="14" s="1"/>
  <c r="U144" i="14"/>
  <c r="AD144" i="14" s="1"/>
  <c r="V144" i="14"/>
  <c r="Z144" i="14" s="1"/>
  <c r="AB144" i="14" s="1"/>
  <c r="J150" i="14"/>
  <c r="G150" i="14" s="1"/>
  <c r="U150" i="14"/>
  <c r="AD150" i="14" s="1"/>
  <c r="V150" i="14"/>
  <c r="Z150" i="14" s="1"/>
  <c r="AB150" i="14" s="1"/>
  <c r="J151" i="14"/>
  <c r="G151" i="14" s="1"/>
  <c r="U151" i="14"/>
  <c r="AD151" i="14" s="1"/>
  <c r="V151" i="14"/>
  <c r="AA151" i="14" s="1"/>
  <c r="AC151" i="14" s="1"/>
  <c r="J153" i="14"/>
  <c r="G153" i="14" s="1"/>
  <c r="U153" i="14"/>
  <c r="AD153" i="14" s="1"/>
  <c r="V153" i="14"/>
  <c r="J152" i="14"/>
  <c r="G152" i="14" s="1"/>
  <c r="U152" i="14"/>
  <c r="AD152" i="14" s="1"/>
  <c r="V152" i="14"/>
  <c r="AA152" i="14" s="1"/>
  <c r="AC152" i="14" s="1"/>
  <c r="AF152" i="14" s="1"/>
  <c r="J154" i="14"/>
  <c r="G154" i="14" s="1"/>
  <c r="U154" i="14"/>
  <c r="AD154" i="14" s="1"/>
  <c r="V154" i="14"/>
  <c r="AA154" i="14" s="1"/>
  <c r="AC154" i="14" s="1"/>
  <c r="J155" i="14"/>
  <c r="G155" i="14" s="1"/>
  <c r="U155" i="14"/>
  <c r="AD155" i="14" s="1"/>
  <c r="V155" i="14"/>
  <c r="AA155" i="14" s="1"/>
  <c r="AC155" i="14" s="1"/>
  <c r="J156" i="14"/>
  <c r="G156" i="14" s="1"/>
  <c r="U156" i="14"/>
  <c r="AD156" i="14" s="1"/>
  <c r="V156" i="14"/>
  <c r="AA156" i="14" s="1"/>
  <c r="AC156" i="14" s="1"/>
  <c r="J157" i="14"/>
  <c r="G157" i="14" s="1"/>
  <c r="V157" i="14"/>
  <c r="Z157" i="14" s="1"/>
  <c r="AB157" i="14" s="1"/>
  <c r="J159" i="14"/>
  <c r="G159" i="14" s="1"/>
  <c r="U159" i="14"/>
  <c r="AD159" i="14" s="1"/>
  <c r="V159" i="14"/>
  <c r="AA159" i="14" s="1"/>
  <c r="AC159" i="14" s="1"/>
  <c r="J188" i="14"/>
  <c r="G188" i="14" s="1"/>
  <c r="V188" i="14"/>
  <c r="J200" i="14"/>
  <c r="U200" i="14"/>
  <c r="AD200" i="14" s="1"/>
  <c r="V200" i="14"/>
  <c r="U201" i="14"/>
  <c r="AD201" i="14" s="1"/>
  <c r="V201" i="14"/>
  <c r="Z201" i="14" s="1"/>
  <c r="AB201" i="14" s="1"/>
  <c r="I285" i="14"/>
  <c r="J202" i="14"/>
  <c r="V202" i="14"/>
  <c r="AA202" i="14" s="1"/>
  <c r="AC202" i="14" s="1"/>
  <c r="AL1" i="14"/>
  <c r="AL38" i="14" s="1"/>
  <c r="AK3" i="14"/>
  <c r="AK278" i="14"/>
  <c r="AL278" i="14"/>
  <c r="AM278" i="14"/>
  <c r="AN278" i="14"/>
  <c r="AO278" i="14"/>
  <c r="AP278" i="14"/>
  <c r="AQ278" i="14"/>
  <c r="AR278" i="14"/>
  <c r="AS278" i="14"/>
  <c r="AT278" i="14"/>
  <c r="AU278" i="14"/>
  <c r="AV278" i="14"/>
  <c r="AW278" i="14"/>
  <c r="AX278" i="14"/>
  <c r="AY278" i="14"/>
  <c r="AZ278" i="14"/>
  <c r="BA278" i="14"/>
  <c r="BB278" i="14"/>
  <c r="BC278" i="14"/>
  <c r="BD278" i="14"/>
  <c r="BE278" i="14"/>
  <c r="BF278" i="14"/>
  <c r="BG278" i="14"/>
  <c r="BH278" i="14"/>
  <c r="BI278" i="14"/>
  <c r="BJ278" i="14"/>
  <c r="BK278" i="14"/>
  <c r="BL278" i="14"/>
  <c r="BM278" i="14"/>
  <c r="BN278" i="14"/>
  <c r="BO278" i="14"/>
  <c r="BP278" i="14"/>
  <c r="BQ278" i="14"/>
  <c r="BR278" i="14"/>
  <c r="BS278" i="14"/>
  <c r="BT278" i="14"/>
  <c r="BU278" i="14"/>
  <c r="BV278" i="14"/>
  <c r="BW278" i="14"/>
  <c r="BX278" i="14"/>
  <c r="BY278" i="14"/>
  <c r="BZ278" i="14"/>
  <c r="CA278" i="14"/>
  <c r="CB278" i="14"/>
  <c r="CC278" i="14"/>
  <c r="CD278" i="14"/>
  <c r="CE278" i="14"/>
  <c r="CF278" i="14"/>
  <c r="CG278" i="14"/>
  <c r="CH278" i="14"/>
  <c r="CI278" i="14"/>
  <c r="CJ278" i="14"/>
  <c r="CK278" i="14"/>
  <c r="CL278" i="14"/>
  <c r="CM278" i="14"/>
  <c r="CN278" i="14"/>
  <c r="CO278" i="14"/>
  <c r="CP278" i="14"/>
  <c r="CQ278" i="14"/>
  <c r="CR278" i="14"/>
  <c r="CS278" i="14"/>
  <c r="CT278" i="14"/>
  <c r="CU278" i="14"/>
  <c r="CV278" i="14"/>
  <c r="CW278" i="14"/>
  <c r="CX278" i="14"/>
  <c r="CY278" i="14"/>
  <c r="CZ278" i="14"/>
  <c r="DA278" i="14"/>
  <c r="DB278" i="14"/>
  <c r="DC278" i="14"/>
  <c r="DD278" i="14"/>
  <c r="DE278" i="14"/>
  <c r="DF278" i="14"/>
  <c r="DG278" i="14"/>
  <c r="DH278" i="14"/>
  <c r="DI278" i="14"/>
  <c r="DJ278" i="14"/>
  <c r="DK278" i="14"/>
  <c r="DL278" i="14"/>
  <c r="DM278" i="14"/>
  <c r="DN278" i="14"/>
  <c r="DO278" i="14"/>
  <c r="DP278" i="14"/>
  <c r="DQ278" i="14"/>
  <c r="DR278" i="14"/>
  <c r="DS278" i="14"/>
  <c r="DT278" i="14"/>
  <c r="DU278" i="14"/>
  <c r="DV278" i="14"/>
  <c r="DW278" i="14"/>
  <c r="DX278" i="14"/>
  <c r="DY278" i="14"/>
  <c r="DZ278" i="14"/>
  <c r="EA278" i="14"/>
  <c r="EB278" i="14"/>
  <c r="EC278" i="14"/>
  <c r="ED278" i="14"/>
  <c r="EE278" i="14"/>
  <c r="EF278" i="14"/>
  <c r="EG278" i="14"/>
  <c r="EH278" i="14"/>
  <c r="EI278" i="14"/>
  <c r="EJ278" i="14"/>
  <c r="EK278" i="14"/>
  <c r="EL278" i="14"/>
  <c r="EM278" i="14"/>
  <c r="EN278" i="14"/>
  <c r="EO278" i="14"/>
  <c r="EP278" i="14"/>
  <c r="EQ278" i="14"/>
  <c r="ER278" i="14"/>
  <c r="ES278" i="14"/>
  <c r="ET278" i="14"/>
  <c r="EU278" i="14"/>
  <c r="EV278" i="14"/>
  <c r="EW278" i="14"/>
  <c r="EX278" i="14"/>
  <c r="EY278" i="14"/>
  <c r="EZ278" i="14"/>
  <c r="FA278" i="14"/>
  <c r="J65" i="14"/>
  <c r="G65" i="14" s="1"/>
  <c r="H168" i="14" s="1"/>
  <c r="J170" i="14"/>
  <c r="G170" i="14" s="1"/>
  <c r="H171" i="14"/>
  <c r="M43" i="44"/>
  <c r="J172" i="14"/>
  <c r="J182" i="14"/>
  <c r="G182" i="14" s="1"/>
  <c r="J190" i="14"/>
  <c r="G190" i="14" s="1"/>
  <c r="J191" i="14"/>
  <c r="G191" i="14" s="1"/>
  <c r="J193" i="14"/>
  <c r="G193" i="14" s="1"/>
  <c r="J194" i="14"/>
  <c r="G194" i="14" s="1"/>
  <c r="V242" i="14"/>
  <c r="Z242" i="14" s="1"/>
  <c r="AB242" i="14" s="1"/>
  <c r="R8" i="72"/>
  <c r="F48" i="72" s="1"/>
  <c r="R11" i="72"/>
  <c r="AY47" i="72"/>
  <c r="AZ47" i="72" s="1"/>
  <c r="BA47" i="72" s="1"/>
  <c r="BB47" i="72" s="1"/>
  <c r="BC47" i="72" s="1"/>
  <c r="BD47" i="72" s="1"/>
  <c r="BE47" i="72" s="1"/>
  <c r="BF47" i="72" s="1"/>
  <c r="BG47" i="72" s="1"/>
  <c r="BH47" i="72" s="1"/>
  <c r="BI47" i="72" s="1"/>
  <c r="BJ47" i="72" s="1"/>
  <c r="BK47" i="72" s="1"/>
  <c r="BL47" i="72" s="1"/>
  <c r="BM47" i="72" s="1"/>
  <c r="BN47" i="72" s="1"/>
  <c r="BO47" i="72" s="1"/>
  <c r="BP47" i="72" s="1"/>
  <c r="BQ47" i="72" s="1"/>
  <c r="BR47" i="72" s="1"/>
  <c r="BS47" i="72" s="1"/>
  <c r="BT47" i="72" s="1"/>
  <c r="BU47" i="72" s="1"/>
  <c r="BV47" i="72" s="1"/>
  <c r="BW47" i="72" s="1"/>
  <c r="BX47" i="72" s="1"/>
  <c r="BY47" i="72" s="1"/>
  <c r="BZ47" i="72" s="1"/>
  <c r="CA47" i="72" s="1"/>
  <c r="CB47" i="72" s="1"/>
  <c r="CC47" i="72" s="1"/>
  <c r="CD47" i="72" s="1"/>
  <c r="CE47" i="72" s="1"/>
  <c r="CF47" i="72" s="1"/>
  <c r="CG47" i="72" s="1"/>
  <c r="CH47" i="72" s="1"/>
  <c r="CI47" i="72" s="1"/>
  <c r="CJ47" i="72" s="1"/>
  <c r="CK47" i="72" s="1"/>
  <c r="CL47" i="72" s="1"/>
  <c r="CM47" i="72" s="1"/>
  <c r="CN47" i="72" s="1"/>
  <c r="CO47" i="72" s="1"/>
  <c r="CP47" i="72" s="1"/>
  <c r="CQ47" i="72" s="1"/>
  <c r="CR47" i="72" s="1"/>
  <c r="CS47" i="72" s="1"/>
  <c r="CT47" i="72" s="1"/>
  <c r="CU47" i="72" s="1"/>
  <c r="CV47" i="72" s="1"/>
  <c r="CW47" i="72" s="1"/>
  <c r="CX47" i="72" s="1"/>
  <c r="CY47" i="72" s="1"/>
  <c r="CZ47" i="72" s="1"/>
  <c r="DA47" i="72" s="1"/>
  <c r="DB47" i="72" s="1"/>
  <c r="DC47" i="72" s="1"/>
  <c r="DD47" i="72" s="1"/>
  <c r="DE47" i="72" s="1"/>
  <c r="DF47" i="72" s="1"/>
  <c r="DG47" i="72" s="1"/>
  <c r="DH47" i="72" s="1"/>
  <c r="DI47" i="72" s="1"/>
  <c r="DJ47" i="72" s="1"/>
  <c r="DK47" i="72" s="1"/>
  <c r="DL47" i="72" s="1"/>
  <c r="DM47" i="72" s="1"/>
  <c r="DN47" i="72" s="1"/>
  <c r="DO47" i="72" s="1"/>
  <c r="DP47" i="72" s="1"/>
  <c r="DQ47" i="72" s="1"/>
  <c r="DR47" i="72" s="1"/>
  <c r="DS47" i="72" s="1"/>
  <c r="DT47" i="72" s="1"/>
  <c r="DU47" i="72" s="1"/>
  <c r="DV47" i="72" s="1"/>
  <c r="DW47" i="72" s="1"/>
  <c r="DX47" i="72" s="1"/>
  <c r="DY47" i="72" s="1"/>
  <c r="DZ47" i="72" s="1"/>
  <c r="EA47" i="72" s="1"/>
  <c r="EB47" i="72" s="1"/>
  <c r="EC47" i="72" s="1"/>
  <c r="ED47" i="72" s="1"/>
  <c r="EE47" i="72" s="1"/>
  <c r="EF47" i="72" s="1"/>
  <c r="EG47" i="72" s="1"/>
  <c r="EH47" i="72" s="1"/>
  <c r="EI47" i="72" s="1"/>
  <c r="EJ47" i="72" s="1"/>
  <c r="EK47" i="72" s="1"/>
  <c r="EL47" i="72" s="1"/>
  <c r="EM47" i="72" s="1"/>
  <c r="EN47" i="72" s="1"/>
  <c r="EO47" i="72" s="1"/>
  <c r="EP47" i="72" s="1"/>
  <c r="EQ47" i="72" s="1"/>
  <c r="ER47" i="72" s="1"/>
  <c r="ES47" i="72" s="1"/>
  <c r="ET47" i="72" s="1"/>
  <c r="EU47" i="72" s="1"/>
  <c r="EV47" i="72" s="1"/>
  <c r="EW47" i="72" s="1"/>
  <c r="EX47" i="72" s="1"/>
  <c r="EY47" i="72" s="1"/>
  <c r="EZ47" i="72" s="1"/>
  <c r="FA47" i="72" s="1"/>
  <c r="FB47" i="72" s="1"/>
  <c r="FC47" i="72" s="1"/>
  <c r="FD47" i="72" s="1"/>
  <c r="FE47" i="72" s="1"/>
  <c r="FF47" i="72" s="1"/>
  <c r="FG47" i="72" s="1"/>
  <c r="FH47" i="72" s="1"/>
  <c r="FI47" i="72" s="1"/>
  <c r="FJ47" i="72" s="1"/>
  <c r="FK47" i="72" s="1"/>
  <c r="FL47" i="72" s="1"/>
  <c r="FM47" i="72" s="1"/>
  <c r="FN47" i="72" s="1"/>
  <c r="FO47" i="72" s="1"/>
  <c r="FP47" i="72" s="1"/>
  <c r="FQ47" i="72" s="1"/>
  <c r="FR47" i="72" s="1"/>
  <c r="FS47" i="72" s="1"/>
  <c r="FT47" i="72" s="1"/>
  <c r="FU47" i="72" s="1"/>
  <c r="FV47" i="72" s="1"/>
  <c r="FW47" i="72" s="1"/>
  <c r="FX47" i="72" s="1"/>
  <c r="FY47" i="72" s="1"/>
  <c r="FZ47" i="72" s="1"/>
  <c r="GA47" i="72" s="1"/>
  <c r="GB47" i="72" s="1"/>
  <c r="GC47" i="72" s="1"/>
  <c r="GD47" i="72" s="1"/>
  <c r="GE47" i="72" s="1"/>
  <c r="GF47" i="72" s="1"/>
  <c r="GG47" i="72" s="1"/>
  <c r="GH47" i="72" s="1"/>
  <c r="GI47" i="72" s="1"/>
  <c r="GJ47" i="72" s="1"/>
  <c r="GK47" i="72" s="1"/>
  <c r="GL47" i="72" s="1"/>
  <c r="GM47" i="72" s="1"/>
  <c r="GN47" i="72" s="1"/>
  <c r="GO47" i="72" s="1"/>
  <c r="GP47" i="72" s="1"/>
  <c r="GQ47" i="72" s="1"/>
  <c r="GR47" i="72" s="1"/>
  <c r="GS47" i="72" s="1"/>
  <c r="GT47" i="72" s="1"/>
  <c r="GU47" i="72" s="1"/>
  <c r="GV47" i="72" s="1"/>
  <c r="R8" i="65"/>
  <c r="F48" i="65" s="1"/>
  <c r="R11" i="65"/>
  <c r="AY47" i="65"/>
  <c r="AZ47" i="65" s="1"/>
  <c r="K49" i="44"/>
  <c r="K114" i="44" s="1"/>
  <c r="S9" i="63"/>
  <c r="G7" i="63"/>
  <c r="K48" i="52" s="1"/>
  <c r="S7" i="63"/>
  <c r="Q7" i="63" s="1"/>
  <c r="B1" i="52"/>
  <c r="E60" i="65"/>
  <c r="IO77" i="72"/>
  <c r="IP77" i="72" s="1"/>
  <c r="IQ77" i="72" s="1"/>
  <c r="IR77" i="72" s="1"/>
  <c r="IS77" i="72" s="1"/>
  <c r="IT77" i="72" s="1"/>
  <c r="IU77" i="72" s="1"/>
  <c r="IV77" i="72" s="1"/>
  <c r="IW77" i="72" s="1"/>
  <c r="IX77" i="72" s="1"/>
  <c r="IO47" i="72"/>
  <c r="IP47" i="72" s="1"/>
  <c r="IO50" i="72"/>
  <c r="IN80" i="72"/>
  <c r="J222" i="14"/>
  <c r="V222" i="14"/>
  <c r="Z222" i="14" s="1"/>
  <c r="AB222" i="14" s="1"/>
  <c r="H268" i="44"/>
  <c r="H267" i="44"/>
  <c r="H264" i="44"/>
  <c r="H262" i="44"/>
  <c r="D26" i="59" s="1"/>
  <c r="F73" i="69"/>
  <c r="G73" i="69"/>
  <c r="H73" i="69"/>
  <c r="I73" i="69"/>
  <c r="J73" i="69"/>
  <c r="K73" i="69"/>
  <c r="L73" i="69"/>
  <c r="M73" i="69"/>
  <c r="N73" i="69"/>
  <c r="O73" i="69"/>
  <c r="P73" i="69"/>
  <c r="Q73" i="69"/>
  <c r="R73" i="69"/>
  <c r="S73" i="69"/>
  <c r="T73" i="69"/>
  <c r="U73" i="69"/>
  <c r="V73" i="69"/>
  <c r="W73" i="69"/>
  <c r="X73" i="69"/>
  <c r="Y73" i="69"/>
  <c r="Z73" i="69"/>
  <c r="AA73" i="69"/>
  <c r="AB73" i="69"/>
  <c r="AC73" i="69"/>
  <c r="AD73" i="69"/>
  <c r="AE73" i="69"/>
  <c r="AF73" i="69"/>
  <c r="AG73" i="69"/>
  <c r="AH73" i="69"/>
  <c r="AI73" i="69"/>
  <c r="AJ73" i="69"/>
  <c r="AK73" i="69"/>
  <c r="AL73" i="69"/>
  <c r="AM73" i="69"/>
  <c r="AN73" i="69"/>
  <c r="AO73" i="69"/>
  <c r="AP73" i="69"/>
  <c r="AQ73" i="69"/>
  <c r="AR73" i="69"/>
  <c r="AS73" i="69"/>
  <c r="AT73" i="69"/>
  <c r="AU73" i="69"/>
  <c r="AV73" i="69"/>
  <c r="AW73" i="69"/>
  <c r="AX73" i="69"/>
  <c r="AY73" i="69"/>
  <c r="AZ73" i="69"/>
  <c r="BA73" i="69"/>
  <c r="BB73" i="69"/>
  <c r="BC73" i="69"/>
  <c r="BD73" i="69"/>
  <c r="BE73" i="69"/>
  <c r="BF73" i="69"/>
  <c r="BG73" i="69"/>
  <c r="BH73" i="69"/>
  <c r="BI73" i="69"/>
  <c r="BJ73" i="69"/>
  <c r="BK73" i="69"/>
  <c r="BL73" i="69"/>
  <c r="BM73" i="69"/>
  <c r="BN73" i="69"/>
  <c r="BO73" i="69"/>
  <c r="BP73" i="69"/>
  <c r="BQ73" i="69"/>
  <c r="BR73" i="69"/>
  <c r="BS73" i="69"/>
  <c r="BT73" i="69"/>
  <c r="BU73" i="69"/>
  <c r="BV73" i="69"/>
  <c r="BW73" i="69"/>
  <c r="BX73" i="69"/>
  <c r="BY73" i="69"/>
  <c r="BZ73" i="69"/>
  <c r="CA73" i="69"/>
  <c r="CB73" i="69"/>
  <c r="CC73" i="69"/>
  <c r="CD73" i="69"/>
  <c r="CE73" i="69"/>
  <c r="CF73" i="69"/>
  <c r="CG73" i="69"/>
  <c r="CH73" i="69"/>
  <c r="CI73" i="69"/>
  <c r="CJ73" i="69"/>
  <c r="CK73" i="69"/>
  <c r="CL73" i="69"/>
  <c r="CM73" i="69"/>
  <c r="CN73" i="69"/>
  <c r="CO73" i="69"/>
  <c r="CP73" i="69"/>
  <c r="CQ73" i="69"/>
  <c r="CR73" i="69"/>
  <c r="CS73" i="69"/>
  <c r="CT73" i="69"/>
  <c r="CU73" i="69"/>
  <c r="CV73" i="69"/>
  <c r="CW73" i="69"/>
  <c r="CX73" i="69"/>
  <c r="CY73" i="69"/>
  <c r="CZ73" i="69"/>
  <c r="DA73" i="69"/>
  <c r="DB73" i="69"/>
  <c r="DC73" i="69"/>
  <c r="DD73" i="69"/>
  <c r="DE73" i="69"/>
  <c r="DF73" i="69"/>
  <c r="DG73" i="69"/>
  <c r="DH73" i="69"/>
  <c r="DI73" i="69"/>
  <c r="DJ73" i="69"/>
  <c r="DK73" i="69"/>
  <c r="DL73" i="69"/>
  <c r="DM73" i="69"/>
  <c r="DN73" i="69"/>
  <c r="DO73" i="69"/>
  <c r="DP73" i="69"/>
  <c r="DQ73" i="69"/>
  <c r="DR73" i="69"/>
  <c r="DS73" i="69"/>
  <c r="DT73" i="69"/>
  <c r="DU73" i="69"/>
  <c r="DV73" i="69"/>
  <c r="DW73" i="69"/>
  <c r="DX73" i="69"/>
  <c r="DY73" i="69"/>
  <c r="DZ73" i="69"/>
  <c r="EA73" i="69"/>
  <c r="EB73" i="69"/>
  <c r="EC73" i="69"/>
  <c r="ED73" i="69"/>
  <c r="EE73" i="69"/>
  <c r="EF73" i="69"/>
  <c r="EG73" i="69"/>
  <c r="EH73" i="69"/>
  <c r="EI73" i="69"/>
  <c r="EJ73" i="69"/>
  <c r="EK73" i="69"/>
  <c r="EL73" i="69"/>
  <c r="EM73" i="69"/>
  <c r="EN73" i="69"/>
  <c r="EO73" i="69"/>
  <c r="EP73" i="69"/>
  <c r="EQ73" i="69"/>
  <c r="ER73" i="69"/>
  <c r="ES73" i="69"/>
  <c r="ET73" i="69"/>
  <c r="EU73" i="69"/>
  <c r="EV73" i="69"/>
  <c r="EW73" i="69"/>
  <c r="EX73" i="69"/>
  <c r="EY73" i="69"/>
  <c r="EZ73" i="69"/>
  <c r="FA73" i="69"/>
  <c r="FB73" i="69"/>
  <c r="FC73" i="69"/>
  <c r="FD73" i="69"/>
  <c r="FE73" i="69"/>
  <c r="FF73" i="69"/>
  <c r="FG73" i="69"/>
  <c r="FH73" i="69"/>
  <c r="FI73" i="69"/>
  <c r="FJ73" i="69"/>
  <c r="FK73" i="69"/>
  <c r="FL73" i="69"/>
  <c r="FM73" i="69"/>
  <c r="FN73" i="69"/>
  <c r="FO73" i="69"/>
  <c r="FP73" i="69"/>
  <c r="FQ73" i="69"/>
  <c r="FR73" i="69"/>
  <c r="FS73" i="69"/>
  <c r="FT73" i="69"/>
  <c r="FU73" i="69"/>
  <c r="FV73" i="69"/>
  <c r="FW73" i="69"/>
  <c r="FX73" i="69"/>
  <c r="FY73" i="69"/>
  <c r="FZ73" i="69"/>
  <c r="GA73" i="69"/>
  <c r="GB73" i="69"/>
  <c r="GC73" i="69"/>
  <c r="GD73" i="69"/>
  <c r="GE73" i="69"/>
  <c r="GF73" i="69"/>
  <c r="GG73" i="69"/>
  <c r="GH73" i="69"/>
  <c r="GI73" i="69"/>
  <c r="GJ73" i="69"/>
  <c r="GK73" i="69"/>
  <c r="GL73" i="69"/>
  <c r="GM73" i="69"/>
  <c r="GN73" i="69"/>
  <c r="GO73" i="69"/>
  <c r="GP73" i="69"/>
  <c r="GQ73" i="69"/>
  <c r="GR73" i="69"/>
  <c r="GS73" i="69"/>
  <c r="GT73" i="69"/>
  <c r="GU73" i="69"/>
  <c r="GV73" i="69"/>
  <c r="GW73" i="69"/>
  <c r="GX73" i="69"/>
  <c r="GY73" i="69"/>
  <c r="GZ73" i="69"/>
  <c r="HA73" i="69"/>
  <c r="HB73" i="69"/>
  <c r="HC73" i="69"/>
  <c r="HD73" i="69"/>
  <c r="HE73" i="69"/>
  <c r="HF73" i="69"/>
  <c r="HG73" i="69"/>
  <c r="HH73" i="69"/>
  <c r="HI73" i="69"/>
  <c r="HJ73" i="69"/>
  <c r="HK73" i="69"/>
  <c r="HL73" i="69"/>
  <c r="HM73" i="69"/>
  <c r="HN73" i="69"/>
  <c r="HO73" i="69"/>
  <c r="HP73" i="69"/>
  <c r="HQ73" i="69"/>
  <c r="HR73" i="69"/>
  <c r="HS73" i="69"/>
  <c r="HT73" i="69"/>
  <c r="HU73" i="69"/>
  <c r="HV73" i="69"/>
  <c r="HW73" i="69"/>
  <c r="HX73" i="69"/>
  <c r="HY73" i="69"/>
  <c r="HZ73" i="69"/>
  <c r="IA73" i="69"/>
  <c r="IB73" i="69"/>
  <c r="IC73" i="69"/>
  <c r="ID73" i="69"/>
  <c r="IE73" i="69"/>
  <c r="IF73" i="69"/>
  <c r="IG73" i="69"/>
  <c r="IH73" i="69"/>
  <c r="II73" i="69"/>
  <c r="IJ73" i="69"/>
  <c r="IK73" i="69"/>
  <c r="IL73" i="69"/>
  <c r="J203" i="14"/>
  <c r="V203" i="14"/>
  <c r="AA203" i="14" s="1"/>
  <c r="AC203" i="14" s="1"/>
  <c r="AJ3" i="14"/>
  <c r="D118" i="44"/>
  <c r="E64" i="14"/>
  <c r="A1" i="63"/>
  <c r="D1" i="45"/>
  <c r="R10" i="74"/>
  <c r="R10" i="65"/>
  <c r="B1" i="44"/>
  <c r="P209" i="14"/>
  <c r="J262" i="44"/>
  <c r="K262" i="44"/>
  <c r="L262" i="44"/>
  <c r="M262" i="44"/>
  <c r="N262" i="44"/>
  <c r="O262" i="44"/>
  <c r="P262" i="44"/>
  <c r="Q262" i="44"/>
  <c r="R262" i="44"/>
  <c r="S262" i="44"/>
  <c r="T262" i="44"/>
  <c r="U262" i="44"/>
  <c r="G47" i="63"/>
  <c r="E73" i="14"/>
  <c r="E74" i="14" s="1"/>
  <c r="E75" i="14" s="1"/>
  <c r="E76" i="14" s="1"/>
  <c r="E77" i="14" s="1"/>
  <c r="E78" i="14" s="1"/>
  <c r="E79" i="14" s="1"/>
  <c r="C45" i="59"/>
  <c r="C43" i="59"/>
  <c r="E15" i="59"/>
  <c r="F15" i="59" s="1"/>
  <c r="G15" i="59" s="1"/>
  <c r="H15" i="59" s="1"/>
  <c r="I15" i="59" s="1"/>
  <c r="J15" i="59" s="1"/>
  <c r="K15" i="59" s="1"/>
  <c r="L15" i="59" s="1"/>
  <c r="M15" i="59" s="1"/>
  <c r="A1" i="72"/>
  <c r="AX93" i="74"/>
  <c r="AW93" i="74"/>
  <c r="AV93" i="74"/>
  <c r="AU93" i="74"/>
  <c r="AT93" i="74"/>
  <c r="AS93" i="74"/>
  <c r="AR93" i="74"/>
  <c r="AQ93" i="74"/>
  <c r="AP93" i="74"/>
  <c r="AO93" i="74"/>
  <c r="AN93" i="74"/>
  <c r="AM93" i="74"/>
  <c r="AL93" i="74"/>
  <c r="AK93" i="74"/>
  <c r="AJ93" i="74"/>
  <c r="AI93" i="74"/>
  <c r="AH93" i="74"/>
  <c r="AG93" i="74"/>
  <c r="AF93" i="74"/>
  <c r="AE93" i="74"/>
  <c r="AD93" i="74"/>
  <c r="AC93" i="74"/>
  <c r="AB93" i="74"/>
  <c r="AA93" i="74"/>
  <c r="Z93" i="74"/>
  <c r="Y93" i="74"/>
  <c r="X93" i="74"/>
  <c r="W93" i="74"/>
  <c r="V93" i="74"/>
  <c r="U93" i="74"/>
  <c r="T93" i="74"/>
  <c r="S93" i="74"/>
  <c r="R93" i="74"/>
  <c r="Q93" i="74"/>
  <c r="P93" i="74"/>
  <c r="O93" i="74"/>
  <c r="N93" i="74"/>
  <c r="M93" i="74"/>
  <c r="L93" i="74"/>
  <c r="K93" i="74"/>
  <c r="J93" i="74"/>
  <c r="I93" i="74"/>
  <c r="H93" i="74"/>
  <c r="G93" i="74"/>
  <c r="F93" i="74"/>
  <c r="AY77" i="74"/>
  <c r="AZ77" i="74" s="1"/>
  <c r="BA77" i="74" s="1"/>
  <c r="BB77" i="74" s="1"/>
  <c r="BC77" i="74" s="1"/>
  <c r="BD77" i="74" s="1"/>
  <c r="BE77" i="74" s="1"/>
  <c r="BF77" i="74" s="1"/>
  <c r="BG77" i="74" s="1"/>
  <c r="BH77" i="74" s="1"/>
  <c r="BI77" i="74" s="1"/>
  <c r="BJ77" i="74" s="1"/>
  <c r="BK77" i="74" s="1"/>
  <c r="BL77" i="74" s="1"/>
  <c r="BM77" i="74" s="1"/>
  <c r="BN77" i="74" s="1"/>
  <c r="BO77" i="74" s="1"/>
  <c r="BP77" i="74" s="1"/>
  <c r="BQ77" i="74" s="1"/>
  <c r="BR77" i="74" s="1"/>
  <c r="BS77" i="74" s="1"/>
  <c r="BT77" i="74" s="1"/>
  <c r="BU77" i="74" s="1"/>
  <c r="BV77" i="74" s="1"/>
  <c r="BW77" i="74" s="1"/>
  <c r="BX77" i="74" s="1"/>
  <c r="BY77" i="74" s="1"/>
  <c r="BZ77" i="74" s="1"/>
  <c r="CA77" i="74" s="1"/>
  <c r="CB77" i="74" s="1"/>
  <c r="CC77" i="74" s="1"/>
  <c r="CD77" i="74" s="1"/>
  <c r="CE77" i="74" s="1"/>
  <c r="CF77" i="74" s="1"/>
  <c r="CG77" i="74" s="1"/>
  <c r="CH77" i="74" s="1"/>
  <c r="CI77" i="74" s="1"/>
  <c r="CJ77" i="74" s="1"/>
  <c r="CK77" i="74" s="1"/>
  <c r="CL77" i="74" s="1"/>
  <c r="CM77" i="74" s="1"/>
  <c r="CN77" i="74" s="1"/>
  <c r="CO77" i="74" s="1"/>
  <c r="CP77" i="74" s="1"/>
  <c r="CQ77" i="74" s="1"/>
  <c r="CR77" i="74" s="1"/>
  <c r="CS77" i="74" s="1"/>
  <c r="CT77" i="74" s="1"/>
  <c r="CU77" i="74" s="1"/>
  <c r="CV77" i="74" s="1"/>
  <c r="CW77" i="74" s="1"/>
  <c r="CX77" i="74" s="1"/>
  <c r="CY77" i="74" s="1"/>
  <c r="CZ77" i="74" s="1"/>
  <c r="DA77" i="74" s="1"/>
  <c r="DB77" i="74" s="1"/>
  <c r="DC77" i="74" s="1"/>
  <c r="DD77" i="74" s="1"/>
  <c r="DE77" i="74" s="1"/>
  <c r="DF77" i="74" s="1"/>
  <c r="DG77" i="74" s="1"/>
  <c r="DH77" i="74" s="1"/>
  <c r="DI77" i="74" s="1"/>
  <c r="DJ77" i="74" s="1"/>
  <c r="DK77" i="74" s="1"/>
  <c r="DL77" i="74" s="1"/>
  <c r="DM77" i="74" s="1"/>
  <c r="DN77" i="74" s="1"/>
  <c r="DO77" i="74" s="1"/>
  <c r="DP77" i="74" s="1"/>
  <c r="DQ77" i="74" s="1"/>
  <c r="DR77" i="74" s="1"/>
  <c r="DS77" i="74" s="1"/>
  <c r="DT77" i="74" s="1"/>
  <c r="DU77" i="74" s="1"/>
  <c r="DV77" i="74" s="1"/>
  <c r="DW77" i="74" s="1"/>
  <c r="DX77" i="74" s="1"/>
  <c r="DY77" i="74" s="1"/>
  <c r="DZ77" i="74" s="1"/>
  <c r="EA77" i="74" s="1"/>
  <c r="EB77" i="74" s="1"/>
  <c r="EC77" i="74" s="1"/>
  <c r="ED77" i="74" s="1"/>
  <c r="EE77" i="74" s="1"/>
  <c r="EF77" i="74" s="1"/>
  <c r="EG77" i="74" s="1"/>
  <c r="EH77" i="74" s="1"/>
  <c r="EI77" i="74" s="1"/>
  <c r="EJ77" i="74" s="1"/>
  <c r="EK77" i="74" s="1"/>
  <c r="EL77" i="74" s="1"/>
  <c r="EM77" i="74" s="1"/>
  <c r="EN77" i="74" s="1"/>
  <c r="EO77" i="74" s="1"/>
  <c r="EP77" i="74" s="1"/>
  <c r="EQ77" i="74" s="1"/>
  <c r="ER77" i="74" s="1"/>
  <c r="ES77" i="74" s="1"/>
  <c r="ET77" i="74" s="1"/>
  <c r="EU77" i="74" s="1"/>
  <c r="EV77" i="74" s="1"/>
  <c r="EW77" i="74" s="1"/>
  <c r="EX77" i="74" s="1"/>
  <c r="EY77" i="74" s="1"/>
  <c r="EZ77" i="74" s="1"/>
  <c r="FA77" i="74" s="1"/>
  <c r="FB77" i="74" s="1"/>
  <c r="FC77" i="74" s="1"/>
  <c r="FD77" i="74" s="1"/>
  <c r="FE77" i="74" s="1"/>
  <c r="FF77" i="74" s="1"/>
  <c r="FG77" i="74" s="1"/>
  <c r="FH77" i="74" s="1"/>
  <c r="FI77" i="74" s="1"/>
  <c r="FJ77" i="74" s="1"/>
  <c r="FK77" i="74" s="1"/>
  <c r="FL77" i="74" s="1"/>
  <c r="FM77" i="74" s="1"/>
  <c r="FN77" i="74" s="1"/>
  <c r="FO77" i="74" s="1"/>
  <c r="FP77" i="74" s="1"/>
  <c r="FQ77" i="74" s="1"/>
  <c r="FR77" i="74" s="1"/>
  <c r="FS77" i="74" s="1"/>
  <c r="FT77" i="74" s="1"/>
  <c r="FU77" i="74" s="1"/>
  <c r="FV77" i="74" s="1"/>
  <c r="FW77" i="74" s="1"/>
  <c r="FX77" i="74" s="1"/>
  <c r="FY77" i="74" s="1"/>
  <c r="FZ77" i="74" s="1"/>
  <c r="GA77" i="74" s="1"/>
  <c r="GB77" i="74" s="1"/>
  <c r="GC77" i="74" s="1"/>
  <c r="GD77" i="74" s="1"/>
  <c r="GE77" i="74" s="1"/>
  <c r="GF77" i="74" s="1"/>
  <c r="GG77" i="74" s="1"/>
  <c r="GH77" i="74" s="1"/>
  <c r="GI77" i="74" s="1"/>
  <c r="GJ77" i="74" s="1"/>
  <c r="GK77" i="74" s="1"/>
  <c r="GL77" i="74" s="1"/>
  <c r="GM77" i="74" s="1"/>
  <c r="GN77" i="74" s="1"/>
  <c r="GO77" i="74" s="1"/>
  <c r="GP77" i="74" s="1"/>
  <c r="GQ77" i="74" s="1"/>
  <c r="GR77" i="74" s="1"/>
  <c r="GS77" i="74" s="1"/>
  <c r="GT77" i="74" s="1"/>
  <c r="GU77" i="74" s="1"/>
  <c r="GV77" i="74" s="1"/>
  <c r="GW77" i="74" s="1"/>
  <c r="GX77" i="74" s="1"/>
  <c r="GY77" i="74" s="1"/>
  <c r="GZ77" i="74" s="1"/>
  <c r="HA77" i="74" s="1"/>
  <c r="HB77" i="74" s="1"/>
  <c r="HC77" i="74" s="1"/>
  <c r="HD77" i="74" s="1"/>
  <c r="HE77" i="74" s="1"/>
  <c r="HF77" i="74" s="1"/>
  <c r="HG77" i="74" s="1"/>
  <c r="HH77" i="74" s="1"/>
  <c r="HI77" i="74" s="1"/>
  <c r="HJ77" i="74" s="1"/>
  <c r="HK77" i="74" s="1"/>
  <c r="HL77" i="74" s="1"/>
  <c r="HM77" i="74" s="1"/>
  <c r="HN77" i="74" s="1"/>
  <c r="HO77" i="74" s="1"/>
  <c r="HP77" i="74" s="1"/>
  <c r="HQ77" i="74" s="1"/>
  <c r="HR77" i="74" s="1"/>
  <c r="HS77" i="74" s="1"/>
  <c r="HT77" i="74" s="1"/>
  <c r="HU77" i="74" s="1"/>
  <c r="HV77" i="74" s="1"/>
  <c r="HW77" i="74" s="1"/>
  <c r="HX77" i="74" s="1"/>
  <c r="HY77" i="74" s="1"/>
  <c r="HZ77" i="74" s="1"/>
  <c r="IA77" i="74" s="1"/>
  <c r="IB77" i="74" s="1"/>
  <c r="IC77" i="74" s="1"/>
  <c r="ID77" i="74" s="1"/>
  <c r="IE77" i="74" s="1"/>
  <c r="IF77" i="74" s="1"/>
  <c r="IG77" i="74" s="1"/>
  <c r="IH77" i="74" s="1"/>
  <c r="II77" i="74" s="1"/>
  <c r="IJ77" i="74" s="1"/>
  <c r="IK77" i="74" s="1"/>
  <c r="IL77" i="74" s="1"/>
  <c r="D37" i="74"/>
  <c r="E21" i="74"/>
  <c r="M16" i="74"/>
  <c r="J13" i="74"/>
  <c r="J16" i="74" s="1"/>
  <c r="I13" i="74"/>
  <c r="G13" i="74"/>
  <c r="J12" i="74"/>
  <c r="I12" i="74"/>
  <c r="G12" i="74"/>
  <c r="E12" i="74"/>
  <c r="E13" i="74" s="1"/>
  <c r="E15" i="74" s="1"/>
  <c r="F140" i="74" s="1"/>
  <c r="A1" i="74"/>
  <c r="AX93" i="72"/>
  <c r="AW93" i="72"/>
  <c r="AV93" i="72"/>
  <c r="AU93" i="72"/>
  <c r="AT93" i="72"/>
  <c r="AS93" i="72"/>
  <c r="AR93" i="72"/>
  <c r="AQ93" i="72"/>
  <c r="AP93" i="72"/>
  <c r="AO93" i="72"/>
  <c r="AN93" i="72"/>
  <c r="AM93" i="72"/>
  <c r="AL93" i="72"/>
  <c r="AK93" i="72"/>
  <c r="AJ93" i="72"/>
  <c r="AI93" i="72"/>
  <c r="AH93" i="72"/>
  <c r="AG93" i="72"/>
  <c r="AF93" i="72"/>
  <c r="AE93" i="72"/>
  <c r="AD93" i="72"/>
  <c r="AC93" i="72"/>
  <c r="AB93" i="72"/>
  <c r="AA93" i="72"/>
  <c r="Z93" i="72"/>
  <c r="Y93" i="72"/>
  <c r="X93" i="72"/>
  <c r="W93" i="72"/>
  <c r="V93" i="72"/>
  <c r="U93" i="72"/>
  <c r="T93" i="72"/>
  <c r="S93" i="72"/>
  <c r="R93" i="72"/>
  <c r="Q93" i="72"/>
  <c r="P93" i="72"/>
  <c r="O93" i="72"/>
  <c r="N93" i="72"/>
  <c r="M93" i="72"/>
  <c r="L93" i="72"/>
  <c r="K93" i="72"/>
  <c r="J93" i="72"/>
  <c r="I93" i="72"/>
  <c r="H93" i="72"/>
  <c r="G93" i="72"/>
  <c r="F93" i="72"/>
  <c r="AY77" i="72"/>
  <c r="AZ77" i="72" s="1"/>
  <c r="BA77" i="72" s="1"/>
  <c r="BB77" i="72" s="1"/>
  <c r="BC77" i="72" s="1"/>
  <c r="BD77" i="72" s="1"/>
  <c r="BE77" i="72" s="1"/>
  <c r="BF77" i="72" s="1"/>
  <c r="BG77" i="72" s="1"/>
  <c r="BH77" i="72" s="1"/>
  <c r="BI77" i="72" s="1"/>
  <c r="BJ77" i="72" s="1"/>
  <c r="BK77" i="72" s="1"/>
  <c r="BL77" i="72" s="1"/>
  <c r="BM77" i="72" s="1"/>
  <c r="BN77" i="72" s="1"/>
  <c r="BO77" i="72" s="1"/>
  <c r="BP77" i="72" s="1"/>
  <c r="BQ77" i="72" s="1"/>
  <c r="BR77" i="72" s="1"/>
  <c r="BS77" i="72" s="1"/>
  <c r="BT77" i="72" s="1"/>
  <c r="BU77" i="72" s="1"/>
  <c r="BV77" i="72" s="1"/>
  <c r="BW77" i="72" s="1"/>
  <c r="BX77" i="72" s="1"/>
  <c r="BY77" i="72" s="1"/>
  <c r="BZ77" i="72" s="1"/>
  <c r="CA77" i="72" s="1"/>
  <c r="CB77" i="72" s="1"/>
  <c r="CC77" i="72" s="1"/>
  <c r="CD77" i="72" s="1"/>
  <c r="CE77" i="72" s="1"/>
  <c r="CF77" i="72" s="1"/>
  <c r="CG77" i="72" s="1"/>
  <c r="CH77" i="72" s="1"/>
  <c r="CI77" i="72" s="1"/>
  <c r="CJ77" i="72" s="1"/>
  <c r="CK77" i="72" s="1"/>
  <c r="CL77" i="72" s="1"/>
  <c r="CM77" i="72" s="1"/>
  <c r="CN77" i="72" s="1"/>
  <c r="CO77" i="72" s="1"/>
  <c r="CP77" i="72" s="1"/>
  <c r="CQ77" i="72" s="1"/>
  <c r="CR77" i="72" s="1"/>
  <c r="CS77" i="72" s="1"/>
  <c r="CT77" i="72" s="1"/>
  <c r="CU77" i="72" s="1"/>
  <c r="CV77" i="72" s="1"/>
  <c r="CW77" i="72" s="1"/>
  <c r="CX77" i="72" s="1"/>
  <c r="CY77" i="72" s="1"/>
  <c r="CZ77" i="72" s="1"/>
  <c r="DA77" i="72" s="1"/>
  <c r="DB77" i="72" s="1"/>
  <c r="DC77" i="72" s="1"/>
  <c r="DD77" i="72" s="1"/>
  <c r="DE77" i="72" s="1"/>
  <c r="DF77" i="72" s="1"/>
  <c r="DG77" i="72" s="1"/>
  <c r="DH77" i="72" s="1"/>
  <c r="DI77" i="72" s="1"/>
  <c r="DJ77" i="72" s="1"/>
  <c r="DK77" i="72" s="1"/>
  <c r="DL77" i="72" s="1"/>
  <c r="DM77" i="72" s="1"/>
  <c r="DN77" i="72" s="1"/>
  <c r="DO77" i="72" s="1"/>
  <c r="DP77" i="72" s="1"/>
  <c r="DQ77" i="72" s="1"/>
  <c r="DR77" i="72" s="1"/>
  <c r="DS77" i="72" s="1"/>
  <c r="DT77" i="72" s="1"/>
  <c r="DU77" i="72" s="1"/>
  <c r="DV77" i="72" s="1"/>
  <c r="DW77" i="72" s="1"/>
  <c r="DX77" i="72" s="1"/>
  <c r="DY77" i="72" s="1"/>
  <c r="DZ77" i="72" s="1"/>
  <c r="EA77" i="72" s="1"/>
  <c r="EB77" i="72" s="1"/>
  <c r="EC77" i="72" s="1"/>
  <c r="ED77" i="72" s="1"/>
  <c r="EE77" i="72" s="1"/>
  <c r="EF77" i="72" s="1"/>
  <c r="EG77" i="72" s="1"/>
  <c r="EH77" i="72" s="1"/>
  <c r="EI77" i="72" s="1"/>
  <c r="EJ77" i="72" s="1"/>
  <c r="EK77" i="72" s="1"/>
  <c r="EL77" i="72" s="1"/>
  <c r="EM77" i="72" s="1"/>
  <c r="EN77" i="72" s="1"/>
  <c r="EO77" i="72" s="1"/>
  <c r="EP77" i="72" s="1"/>
  <c r="EQ77" i="72" s="1"/>
  <c r="ER77" i="72" s="1"/>
  <c r="ES77" i="72" s="1"/>
  <c r="ET77" i="72" s="1"/>
  <c r="EU77" i="72" s="1"/>
  <c r="EV77" i="72" s="1"/>
  <c r="EW77" i="72" s="1"/>
  <c r="EX77" i="72" s="1"/>
  <c r="EY77" i="72" s="1"/>
  <c r="EZ77" i="72" s="1"/>
  <c r="FA77" i="72" s="1"/>
  <c r="FB77" i="72" s="1"/>
  <c r="FC77" i="72" s="1"/>
  <c r="FD77" i="72" s="1"/>
  <c r="FE77" i="72" s="1"/>
  <c r="FF77" i="72" s="1"/>
  <c r="FG77" i="72" s="1"/>
  <c r="FH77" i="72" s="1"/>
  <c r="FI77" i="72" s="1"/>
  <c r="FJ77" i="72" s="1"/>
  <c r="FK77" i="72" s="1"/>
  <c r="FL77" i="72" s="1"/>
  <c r="FM77" i="72" s="1"/>
  <c r="FN77" i="72" s="1"/>
  <c r="FO77" i="72" s="1"/>
  <c r="FP77" i="72" s="1"/>
  <c r="FQ77" i="72" s="1"/>
  <c r="FR77" i="72" s="1"/>
  <c r="FS77" i="72" s="1"/>
  <c r="FT77" i="72" s="1"/>
  <c r="FU77" i="72" s="1"/>
  <c r="FV77" i="72" s="1"/>
  <c r="FW77" i="72" s="1"/>
  <c r="FX77" i="72" s="1"/>
  <c r="FY77" i="72" s="1"/>
  <c r="FZ77" i="72" s="1"/>
  <c r="GA77" i="72" s="1"/>
  <c r="GB77" i="72" s="1"/>
  <c r="GC77" i="72" s="1"/>
  <c r="GD77" i="72" s="1"/>
  <c r="GE77" i="72" s="1"/>
  <c r="GF77" i="72" s="1"/>
  <c r="GG77" i="72" s="1"/>
  <c r="GH77" i="72" s="1"/>
  <c r="GI77" i="72" s="1"/>
  <c r="GJ77" i="72" s="1"/>
  <c r="GK77" i="72" s="1"/>
  <c r="GL77" i="72" s="1"/>
  <c r="GM77" i="72" s="1"/>
  <c r="GN77" i="72" s="1"/>
  <c r="GO77" i="72" s="1"/>
  <c r="GP77" i="72" s="1"/>
  <c r="GQ77" i="72" s="1"/>
  <c r="GR77" i="72" s="1"/>
  <c r="GS77" i="72" s="1"/>
  <c r="GT77" i="72" s="1"/>
  <c r="GU77" i="72" s="1"/>
  <c r="GV77" i="72" s="1"/>
  <c r="GW77" i="72" s="1"/>
  <c r="GX77" i="72" s="1"/>
  <c r="GY77" i="72" s="1"/>
  <c r="GZ77" i="72" s="1"/>
  <c r="HA77" i="72" s="1"/>
  <c r="HB77" i="72" s="1"/>
  <c r="HC77" i="72" s="1"/>
  <c r="HD77" i="72" s="1"/>
  <c r="HE77" i="72" s="1"/>
  <c r="HF77" i="72" s="1"/>
  <c r="HG77" i="72" s="1"/>
  <c r="HH77" i="72" s="1"/>
  <c r="HI77" i="72" s="1"/>
  <c r="HJ77" i="72" s="1"/>
  <c r="HK77" i="72" s="1"/>
  <c r="HL77" i="72" s="1"/>
  <c r="HM77" i="72" s="1"/>
  <c r="HN77" i="72" s="1"/>
  <c r="HO77" i="72" s="1"/>
  <c r="HP77" i="72" s="1"/>
  <c r="HQ77" i="72" s="1"/>
  <c r="HR77" i="72" s="1"/>
  <c r="HS77" i="72" s="1"/>
  <c r="HT77" i="72" s="1"/>
  <c r="HU77" i="72" s="1"/>
  <c r="HV77" i="72" s="1"/>
  <c r="HW77" i="72" s="1"/>
  <c r="HX77" i="72" s="1"/>
  <c r="HY77" i="72" s="1"/>
  <c r="HZ77" i="72" s="1"/>
  <c r="IA77" i="72" s="1"/>
  <c r="IB77" i="72" s="1"/>
  <c r="IC77" i="72" s="1"/>
  <c r="ID77" i="72" s="1"/>
  <c r="IE77" i="72" s="1"/>
  <c r="IF77" i="72" s="1"/>
  <c r="IG77" i="72" s="1"/>
  <c r="IH77" i="72" s="1"/>
  <c r="II77" i="72" s="1"/>
  <c r="IJ77" i="72" s="1"/>
  <c r="IK77" i="72" s="1"/>
  <c r="IL77" i="72" s="1"/>
  <c r="AY93" i="72"/>
  <c r="D37" i="72"/>
  <c r="E21" i="72"/>
  <c r="M16" i="72"/>
  <c r="J13" i="72"/>
  <c r="J16" i="72" s="1"/>
  <c r="I13" i="72"/>
  <c r="G13" i="72"/>
  <c r="J12" i="72"/>
  <c r="I12" i="72"/>
  <c r="G12" i="72"/>
  <c r="E12" i="72"/>
  <c r="E13" i="72" s="1"/>
  <c r="E15" i="72" s="1"/>
  <c r="F140" i="72" s="1"/>
  <c r="AZ93" i="72"/>
  <c r="AY77" i="65"/>
  <c r="AZ77" i="65" s="1"/>
  <c r="BA77" i="65" s="1"/>
  <c r="BB77" i="65" s="1"/>
  <c r="BC77" i="65" s="1"/>
  <c r="BD77" i="65" s="1"/>
  <c r="BE77" i="65" s="1"/>
  <c r="BF77" i="65" s="1"/>
  <c r="BG77" i="65" s="1"/>
  <c r="BH77" i="65" s="1"/>
  <c r="BI77" i="65" s="1"/>
  <c r="BJ77" i="65" s="1"/>
  <c r="BK77" i="65" s="1"/>
  <c r="BL77" i="65" s="1"/>
  <c r="BM77" i="65" s="1"/>
  <c r="BN77" i="65" s="1"/>
  <c r="BO77" i="65" s="1"/>
  <c r="BP77" i="65" s="1"/>
  <c r="BQ77" i="65" s="1"/>
  <c r="BR77" i="65" s="1"/>
  <c r="BS77" i="65" s="1"/>
  <c r="BT77" i="65" s="1"/>
  <c r="BU77" i="65" s="1"/>
  <c r="BV77" i="65" s="1"/>
  <c r="BW77" i="65" s="1"/>
  <c r="BX77" i="65" s="1"/>
  <c r="BY77" i="65" s="1"/>
  <c r="BZ77" i="65" s="1"/>
  <c r="CA77" i="65" s="1"/>
  <c r="CB77" i="65" s="1"/>
  <c r="CC77" i="65" s="1"/>
  <c r="CD77" i="65" s="1"/>
  <c r="CE77" i="65" s="1"/>
  <c r="CF77" i="65" s="1"/>
  <c r="CG77" i="65" s="1"/>
  <c r="CH77" i="65" s="1"/>
  <c r="CI77" i="65" s="1"/>
  <c r="CJ77" i="65" s="1"/>
  <c r="CK77" i="65" s="1"/>
  <c r="CL77" i="65" s="1"/>
  <c r="CM77" i="65" s="1"/>
  <c r="CN77" i="65" s="1"/>
  <c r="CO77" i="65" s="1"/>
  <c r="CP77" i="65" s="1"/>
  <c r="CQ77" i="65" s="1"/>
  <c r="CR77" i="65" s="1"/>
  <c r="CS77" i="65" s="1"/>
  <c r="CT77" i="65" s="1"/>
  <c r="CU77" i="65" s="1"/>
  <c r="CV77" i="65" s="1"/>
  <c r="CW77" i="65" s="1"/>
  <c r="CX77" i="65" s="1"/>
  <c r="CY77" i="65" s="1"/>
  <c r="CZ77" i="65" s="1"/>
  <c r="DA77" i="65" s="1"/>
  <c r="DB77" i="65" s="1"/>
  <c r="DC77" i="65" s="1"/>
  <c r="DD77" i="65" s="1"/>
  <c r="DE77" i="65" s="1"/>
  <c r="DF77" i="65" s="1"/>
  <c r="DG77" i="65" s="1"/>
  <c r="DH77" i="65" s="1"/>
  <c r="DI77" i="65" s="1"/>
  <c r="DJ77" i="65" s="1"/>
  <c r="DK77" i="65" s="1"/>
  <c r="DL77" i="65" s="1"/>
  <c r="DM77" i="65" s="1"/>
  <c r="DN77" i="65" s="1"/>
  <c r="DO77" i="65" s="1"/>
  <c r="DP77" i="65" s="1"/>
  <c r="DQ77" i="65" s="1"/>
  <c r="DR77" i="65" s="1"/>
  <c r="DS77" i="65" s="1"/>
  <c r="DT77" i="65" s="1"/>
  <c r="DU77" i="65" s="1"/>
  <c r="DV77" i="65" s="1"/>
  <c r="DW77" i="65" s="1"/>
  <c r="DX77" i="65" s="1"/>
  <c r="DY77" i="65" s="1"/>
  <c r="DZ77" i="65" s="1"/>
  <c r="EA77" i="65" s="1"/>
  <c r="EB77" i="65" s="1"/>
  <c r="EC77" i="65" s="1"/>
  <c r="ED77" i="65" s="1"/>
  <c r="EE77" i="65" s="1"/>
  <c r="EF77" i="65" s="1"/>
  <c r="EG77" i="65" s="1"/>
  <c r="EH77" i="65" s="1"/>
  <c r="EI77" i="65" s="1"/>
  <c r="EJ77" i="65" s="1"/>
  <c r="EK77" i="65" s="1"/>
  <c r="EL77" i="65" s="1"/>
  <c r="EM77" i="65" s="1"/>
  <c r="EN77" i="65" s="1"/>
  <c r="EO77" i="65" s="1"/>
  <c r="EP77" i="65" s="1"/>
  <c r="EQ77" i="65" s="1"/>
  <c r="ER77" i="65" s="1"/>
  <c r="ES77" i="65" s="1"/>
  <c r="ET77" i="65" s="1"/>
  <c r="EU77" i="65" s="1"/>
  <c r="EV77" i="65" s="1"/>
  <c r="EW77" i="65" s="1"/>
  <c r="EX77" i="65" s="1"/>
  <c r="EY77" i="65" s="1"/>
  <c r="EZ77" i="65" s="1"/>
  <c r="FA77" i="65" s="1"/>
  <c r="FB77" i="65" s="1"/>
  <c r="FC77" i="65" s="1"/>
  <c r="FD77" i="65" s="1"/>
  <c r="FE77" i="65" s="1"/>
  <c r="FF77" i="65" s="1"/>
  <c r="FG77" i="65" s="1"/>
  <c r="FH77" i="65" s="1"/>
  <c r="FI77" i="65" s="1"/>
  <c r="FJ77" i="65" s="1"/>
  <c r="FK77" i="65" s="1"/>
  <c r="FL77" i="65" s="1"/>
  <c r="FM77" i="65" s="1"/>
  <c r="FN77" i="65" s="1"/>
  <c r="FO77" i="65" s="1"/>
  <c r="FP77" i="65" s="1"/>
  <c r="FQ77" i="65" s="1"/>
  <c r="FR77" i="65" s="1"/>
  <c r="FS77" i="65" s="1"/>
  <c r="FT77" i="65" s="1"/>
  <c r="FU77" i="65" s="1"/>
  <c r="FV77" i="65" s="1"/>
  <c r="FW77" i="65" s="1"/>
  <c r="FX77" i="65" s="1"/>
  <c r="FY77" i="65" s="1"/>
  <c r="FZ77" i="65" s="1"/>
  <c r="GA77" i="65" s="1"/>
  <c r="GB77" i="65" s="1"/>
  <c r="GC77" i="65" s="1"/>
  <c r="GD77" i="65" s="1"/>
  <c r="GE77" i="65" s="1"/>
  <c r="GF77" i="65" s="1"/>
  <c r="GG77" i="65" s="1"/>
  <c r="GH77" i="65" s="1"/>
  <c r="GI77" i="65" s="1"/>
  <c r="GJ77" i="65" s="1"/>
  <c r="GK77" i="65" s="1"/>
  <c r="GL77" i="65" s="1"/>
  <c r="GM77" i="65" s="1"/>
  <c r="GN77" i="65" s="1"/>
  <c r="GO77" i="65" s="1"/>
  <c r="GP77" i="65" s="1"/>
  <c r="GQ77" i="65" s="1"/>
  <c r="GR77" i="65" s="1"/>
  <c r="GS77" i="65" s="1"/>
  <c r="GT77" i="65" s="1"/>
  <c r="GU77" i="65" s="1"/>
  <c r="GV77" i="65" s="1"/>
  <c r="GW77" i="65" s="1"/>
  <c r="GX77" i="65" s="1"/>
  <c r="GY77" i="65" s="1"/>
  <c r="GZ77" i="65" s="1"/>
  <c r="HA77" i="65" s="1"/>
  <c r="HB77" i="65" s="1"/>
  <c r="HC77" i="65" s="1"/>
  <c r="HD77" i="65" s="1"/>
  <c r="HE77" i="65" s="1"/>
  <c r="HF77" i="65" s="1"/>
  <c r="HG77" i="65" s="1"/>
  <c r="HH77" i="65" s="1"/>
  <c r="HI77" i="65" s="1"/>
  <c r="HJ77" i="65" s="1"/>
  <c r="HK77" i="65" s="1"/>
  <c r="HL77" i="65" s="1"/>
  <c r="HM77" i="65" s="1"/>
  <c r="HN77" i="65" s="1"/>
  <c r="HO77" i="65" s="1"/>
  <c r="HP77" i="65" s="1"/>
  <c r="HQ77" i="65" s="1"/>
  <c r="HR77" i="65" s="1"/>
  <c r="HS77" i="65" s="1"/>
  <c r="HT77" i="65" s="1"/>
  <c r="HU77" i="65" s="1"/>
  <c r="HV77" i="65" s="1"/>
  <c r="HW77" i="65" s="1"/>
  <c r="HX77" i="65" s="1"/>
  <c r="HY77" i="65" s="1"/>
  <c r="HZ77" i="65" s="1"/>
  <c r="IA77" i="65" s="1"/>
  <c r="IB77" i="65" s="1"/>
  <c r="IC77" i="65" s="1"/>
  <c r="ID77" i="65" s="1"/>
  <c r="IE77" i="65" s="1"/>
  <c r="IF77" i="65" s="1"/>
  <c r="IG77" i="65" s="1"/>
  <c r="IH77" i="65" s="1"/>
  <c r="II77" i="65" s="1"/>
  <c r="IJ77" i="65" s="1"/>
  <c r="IK77" i="65" s="1"/>
  <c r="IL77" i="65" s="1"/>
  <c r="E46" i="52"/>
  <c r="G45" i="52"/>
  <c r="G46" i="52"/>
  <c r="G47" i="52"/>
  <c r="G51" i="52"/>
  <c r="G52" i="52"/>
  <c r="G43" i="52"/>
  <c r="D58" i="52"/>
  <c r="G74" i="52"/>
  <c r="G73" i="52"/>
  <c r="G69" i="52"/>
  <c r="J12" i="65"/>
  <c r="I12" i="65"/>
  <c r="G12" i="65"/>
  <c r="E12" i="65"/>
  <c r="E13" i="65" s="1"/>
  <c r="G13" i="65"/>
  <c r="I13" i="65"/>
  <c r="F175" i="65" s="1"/>
  <c r="J13" i="65"/>
  <c r="J16" i="65" s="1"/>
  <c r="BH2" i="14"/>
  <c r="BT2" i="14" s="1"/>
  <c r="CF2" i="14" s="1"/>
  <c r="CR2" i="14" s="1"/>
  <c r="DD2" i="14" s="1"/>
  <c r="DP2" i="14" s="1"/>
  <c r="EB2" i="14" s="1"/>
  <c r="EN2" i="14" s="1"/>
  <c r="EZ2" i="14" s="1"/>
  <c r="BG2" i="14"/>
  <c r="BS2" i="14" s="1"/>
  <c r="CE2" i="14" s="1"/>
  <c r="CQ2" i="14" s="1"/>
  <c r="DC2" i="14" s="1"/>
  <c r="DO2" i="14" s="1"/>
  <c r="EA2" i="14" s="1"/>
  <c r="EM2" i="14" s="1"/>
  <c r="EY2" i="14" s="1"/>
  <c r="BF2" i="14"/>
  <c r="BR2" i="14" s="1"/>
  <c r="CD2" i="14" s="1"/>
  <c r="CP2" i="14" s="1"/>
  <c r="DB2" i="14" s="1"/>
  <c r="DN2" i="14" s="1"/>
  <c r="DZ2" i="14" s="1"/>
  <c r="EL2" i="14" s="1"/>
  <c r="EX2" i="14" s="1"/>
  <c r="BE2" i="14"/>
  <c r="BQ2" i="14" s="1"/>
  <c r="CC2" i="14" s="1"/>
  <c r="CO2" i="14" s="1"/>
  <c r="DA2" i="14" s="1"/>
  <c r="DM2" i="14" s="1"/>
  <c r="DY2" i="14" s="1"/>
  <c r="EK2" i="14" s="1"/>
  <c r="EW2" i="14" s="1"/>
  <c r="BD2" i="14"/>
  <c r="BP2" i="14" s="1"/>
  <c r="CB2" i="14" s="1"/>
  <c r="CN2" i="14" s="1"/>
  <c r="CZ2" i="14" s="1"/>
  <c r="DL2" i="14" s="1"/>
  <c r="DX2" i="14" s="1"/>
  <c r="EJ2" i="14" s="1"/>
  <c r="EV2" i="14" s="1"/>
  <c r="BC2" i="14"/>
  <c r="BO2" i="14" s="1"/>
  <c r="CA2" i="14" s="1"/>
  <c r="CM2" i="14" s="1"/>
  <c r="CY2" i="14" s="1"/>
  <c r="DK2" i="14" s="1"/>
  <c r="DW2" i="14" s="1"/>
  <c r="EI2" i="14" s="1"/>
  <c r="EU2" i="14" s="1"/>
  <c r="BB2" i="14"/>
  <c r="BN2" i="14" s="1"/>
  <c r="BZ2" i="14" s="1"/>
  <c r="CL2" i="14" s="1"/>
  <c r="CX2" i="14" s="1"/>
  <c r="DJ2" i="14" s="1"/>
  <c r="DV2" i="14" s="1"/>
  <c r="EH2" i="14" s="1"/>
  <c r="ET2" i="14" s="1"/>
  <c r="BA2" i="14"/>
  <c r="BM2" i="14" s="1"/>
  <c r="BY2" i="14" s="1"/>
  <c r="CK2" i="14" s="1"/>
  <c r="CW2" i="14" s="1"/>
  <c r="DI2" i="14" s="1"/>
  <c r="DU2" i="14" s="1"/>
  <c r="EG2" i="14" s="1"/>
  <c r="ES2" i="14" s="1"/>
  <c r="AZ2" i="14"/>
  <c r="BL2" i="14" s="1"/>
  <c r="BX2" i="14" s="1"/>
  <c r="CJ2" i="14" s="1"/>
  <c r="CV2" i="14" s="1"/>
  <c r="DH2" i="14" s="1"/>
  <c r="DT2" i="14" s="1"/>
  <c r="EF2" i="14" s="1"/>
  <c r="ER2" i="14" s="1"/>
  <c r="AY2" i="14"/>
  <c r="BK2" i="14" s="1"/>
  <c r="BW2" i="14" s="1"/>
  <c r="CI2" i="14" s="1"/>
  <c r="CU2" i="14" s="1"/>
  <c r="DG2" i="14" s="1"/>
  <c r="DS2" i="14" s="1"/>
  <c r="EE2" i="14" s="1"/>
  <c r="EQ2" i="14" s="1"/>
  <c r="AX2" i="14"/>
  <c r="BJ2" i="14" s="1"/>
  <c r="BV2" i="14" s="1"/>
  <c r="CH2" i="14" s="1"/>
  <c r="CT2" i="14" s="1"/>
  <c r="DF2" i="14" s="1"/>
  <c r="DR2" i="14" s="1"/>
  <c r="ED2" i="14" s="1"/>
  <c r="EP2" i="14" s="1"/>
  <c r="AW2" i="14"/>
  <c r="BI2" i="14" s="1"/>
  <c r="BU2" i="14" s="1"/>
  <c r="CG2" i="14" s="1"/>
  <c r="CS2" i="14" s="1"/>
  <c r="DE2" i="14" s="1"/>
  <c r="DQ2" i="14" s="1"/>
  <c r="EC2" i="14" s="1"/>
  <c r="EO2" i="14" s="1"/>
  <c r="M16" i="65"/>
  <c r="D1" i="14"/>
  <c r="E21" i="65"/>
  <c r="G2" i="63"/>
  <c r="H2" i="63" s="1"/>
  <c r="I2" i="63" s="1"/>
  <c r="J2" i="63" s="1"/>
  <c r="K2" i="63" s="1"/>
  <c r="L2" i="63" s="1"/>
  <c r="M2" i="63" s="1"/>
  <c r="N2" i="63" s="1"/>
  <c r="O2" i="63" s="1"/>
  <c r="H49" i="59"/>
  <c r="D49" i="59"/>
  <c r="C77" i="52"/>
  <c r="C76" i="52"/>
  <c r="C70" i="52"/>
  <c r="E47" i="52"/>
  <c r="D58" i="59"/>
  <c r="E24" i="45"/>
  <c r="H265" i="14"/>
  <c r="E45" i="52" s="1"/>
  <c r="V172" i="14"/>
  <c r="Z172" i="14" s="1"/>
  <c r="AB172" i="14" s="1"/>
  <c r="U172" i="14"/>
  <c r="AD172" i="14" s="1"/>
  <c r="V171" i="14"/>
  <c r="AA171" i="14" s="1"/>
  <c r="AC171" i="14" s="1"/>
  <c r="U171" i="14"/>
  <c r="AD171" i="14" s="1"/>
  <c r="U168" i="14"/>
  <c r="AD168" i="14" s="1"/>
  <c r="V168" i="14"/>
  <c r="U65" i="14"/>
  <c r="AD65" i="14" s="1"/>
  <c r="V65" i="14"/>
  <c r="AA65" i="14" s="1"/>
  <c r="AC65" i="14" s="1"/>
  <c r="AF65" i="14" s="1"/>
  <c r="U170" i="14"/>
  <c r="AD170" i="14" s="1"/>
  <c r="V170" i="14"/>
  <c r="Z170" i="14" s="1"/>
  <c r="AB170" i="14" s="1"/>
  <c r="U181" i="14"/>
  <c r="AD181" i="14" s="1"/>
  <c r="V181" i="14"/>
  <c r="AA181" i="14" s="1"/>
  <c r="AC181" i="14" s="1"/>
  <c r="U182" i="14"/>
  <c r="AD182" i="14" s="1"/>
  <c r="V182" i="14"/>
  <c r="AA182" i="14" s="1"/>
  <c r="AC182" i="14" s="1"/>
  <c r="U183" i="14"/>
  <c r="AD183" i="14" s="1"/>
  <c r="V183" i="14"/>
  <c r="AA183" i="14" s="1"/>
  <c r="AC183" i="14" s="1"/>
  <c r="AF183" i="14" s="1"/>
  <c r="U184" i="14"/>
  <c r="AD184" i="14" s="1"/>
  <c r="V184" i="14"/>
  <c r="AA184" i="14" s="1"/>
  <c r="AC184" i="14" s="1"/>
  <c r="AF184" i="14" s="1"/>
  <c r="U185" i="14"/>
  <c r="AD185" i="14" s="1"/>
  <c r="V185" i="14"/>
  <c r="AA185" i="14" s="1"/>
  <c r="AC185" i="14" s="1"/>
  <c r="U189" i="14"/>
  <c r="AD189" i="14" s="1"/>
  <c r="V189" i="14"/>
  <c r="Z189" i="14" s="1"/>
  <c r="AB189" i="14" s="1"/>
  <c r="U190" i="14"/>
  <c r="AD190" i="14" s="1"/>
  <c r="V190" i="14"/>
  <c r="Z190" i="14" s="1"/>
  <c r="AB190" i="14" s="1"/>
  <c r="U191" i="14"/>
  <c r="AD191" i="14" s="1"/>
  <c r="V191" i="14"/>
  <c r="AA191" i="14" s="1"/>
  <c r="AC191" i="14" s="1"/>
  <c r="U193" i="14"/>
  <c r="AD193" i="14" s="1"/>
  <c r="V193" i="14"/>
  <c r="U194" i="14"/>
  <c r="AD194" i="14" s="1"/>
  <c r="V194" i="14"/>
  <c r="Z194" i="14" s="1"/>
  <c r="AB194" i="14" s="1"/>
  <c r="U217" i="14"/>
  <c r="AD217" i="14" s="1"/>
  <c r="V217" i="14"/>
  <c r="Z217" i="14" s="1"/>
  <c r="AB217" i="14" s="1"/>
  <c r="U218" i="14"/>
  <c r="AD218" i="14" s="1"/>
  <c r="V218" i="14"/>
  <c r="AA218" i="14" s="1"/>
  <c r="AC218" i="14" s="1"/>
  <c r="U219" i="14"/>
  <c r="AD219" i="14" s="1"/>
  <c r="V219" i="14"/>
  <c r="Z219" i="14" s="1"/>
  <c r="AB219" i="14" s="1"/>
  <c r="U220" i="14"/>
  <c r="AD220" i="14" s="1"/>
  <c r="V220" i="14"/>
  <c r="AA220" i="14" s="1"/>
  <c r="AC220" i="14" s="1"/>
  <c r="AF220" i="14" s="1"/>
  <c r="V229" i="14"/>
  <c r="AA229" i="14" s="1"/>
  <c r="AC229" i="14" s="1"/>
  <c r="AF229" i="14" s="1"/>
  <c r="V236" i="14"/>
  <c r="AA236" i="14" s="1"/>
  <c r="AC236" i="14" s="1"/>
  <c r="AF236" i="14" s="1"/>
  <c r="S42" i="63"/>
  <c r="S41" i="63"/>
  <c r="J119" i="44"/>
  <c r="S32" i="63"/>
  <c r="D224" i="45"/>
  <c r="S34" i="63"/>
  <c r="D12" i="59" s="1"/>
  <c r="S27" i="63"/>
  <c r="S25" i="63"/>
  <c r="S24" i="63"/>
  <c r="S23" i="63"/>
  <c r="S21" i="63"/>
  <c r="S22" i="63"/>
  <c r="S31" i="63"/>
  <c r="S29" i="63"/>
  <c r="S14" i="63"/>
  <c r="S12" i="63"/>
  <c r="V109" i="44"/>
  <c r="V120" i="44"/>
  <c r="V122" i="44"/>
  <c r="V156" i="44"/>
  <c r="V269" i="44"/>
  <c r="V278" i="44"/>
  <c r="V279" i="44"/>
  <c r="V280" i="44"/>
  <c r="V282" i="44"/>
  <c r="J268" i="44"/>
  <c r="K268" i="44"/>
  <c r="L268" i="44"/>
  <c r="M268" i="44"/>
  <c r="N268" i="44"/>
  <c r="O268" i="44"/>
  <c r="P268" i="44"/>
  <c r="Q268" i="44"/>
  <c r="R268" i="44"/>
  <c r="S268" i="44"/>
  <c r="T268" i="44"/>
  <c r="U268" i="44"/>
  <c r="J267" i="44"/>
  <c r="K267" i="44"/>
  <c r="L267" i="44"/>
  <c r="M267" i="44"/>
  <c r="N267" i="44"/>
  <c r="O267" i="44"/>
  <c r="P267" i="44"/>
  <c r="Q267" i="44"/>
  <c r="R267" i="44"/>
  <c r="S267" i="44"/>
  <c r="T267" i="44"/>
  <c r="U267" i="44"/>
  <c r="D27" i="59"/>
  <c r="S263" i="44" s="1"/>
  <c r="J264" i="44"/>
  <c r="K264" i="44"/>
  <c r="L264" i="44"/>
  <c r="M264" i="44"/>
  <c r="N264" i="44"/>
  <c r="O264" i="44"/>
  <c r="P264" i="44"/>
  <c r="Q264" i="44"/>
  <c r="R264" i="44"/>
  <c r="S264" i="44"/>
  <c r="T264" i="44"/>
  <c r="U264" i="44"/>
  <c r="G119" i="44"/>
  <c r="S15" i="63" s="1"/>
  <c r="E27" i="59"/>
  <c r="J118" i="44"/>
  <c r="F27" i="59"/>
  <c r="F43" i="44"/>
  <c r="F45" i="44" s="1"/>
  <c r="O41" i="52" s="1"/>
  <c r="O38" i="52" s="1"/>
  <c r="G115" i="44"/>
  <c r="S13" i="63" s="1"/>
  <c r="G27" i="59"/>
  <c r="H27" i="59"/>
  <c r="I27" i="59"/>
  <c r="J27" i="59"/>
  <c r="K27" i="59"/>
  <c r="M27" i="59"/>
  <c r="L27" i="59"/>
  <c r="AX93" i="65"/>
  <c r="AW93" i="65"/>
  <c r="AV93" i="65"/>
  <c r="AU93" i="65"/>
  <c r="AT93" i="65"/>
  <c r="AS93" i="65"/>
  <c r="AR93" i="65"/>
  <c r="AQ93" i="65"/>
  <c r="AP93" i="65"/>
  <c r="AO93" i="65"/>
  <c r="AN93" i="65"/>
  <c r="AM93" i="65"/>
  <c r="AL93" i="65"/>
  <c r="AK93" i="65"/>
  <c r="AJ93" i="65"/>
  <c r="AI93" i="65"/>
  <c r="AH93" i="65"/>
  <c r="AG93" i="65"/>
  <c r="AF93" i="65"/>
  <c r="AE93" i="65"/>
  <c r="AD93" i="65"/>
  <c r="AC93" i="65"/>
  <c r="AB93" i="65"/>
  <c r="AA93" i="65"/>
  <c r="Z93" i="65"/>
  <c r="Y93" i="65"/>
  <c r="X93" i="65"/>
  <c r="W93" i="65"/>
  <c r="V93" i="65"/>
  <c r="U93" i="65"/>
  <c r="T93" i="65"/>
  <c r="S93" i="65"/>
  <c r="R93" i="65"/>
  <c r="Q93" i="65"/>
  <c r="P93" i="65"/>
  <c r="O93" i="65"/>
  <c r="N93" i="65"/>
  <c r="M93" i="65"/>
  <c r="L93" i="65"/>
  <c r="K93" i="65"/>
  <c r="J93" i="65"/>
  <c r="I93" i="65"/>
  <c r="H93" i="65"/>
  <c r="G93" i="65"/>
  <c r="F93" i="65"/>
  <c r="E150" i="14"/>
  <c r="E151" i="14" s="1"/>
  <c r="E114" i="14"/>
  <c r="E115" i="14" s="1"/>
  <c r="E116" i="14" s="1"/>
  <c r="E117" i="14" s="1"/>
  <c r="E118" i="14" s="1"/>
  <c r="E119" i="14" s="1"/>
  <c r="E120" i="14" s="1"/>
  <c r="E121" i="14" s="1"/>
  <c r="E214" i="14"/>
  <c r="E215" i="14" s="1"/>
  <c r="B30" i="63"/>
  <c r="B32" i="63"/>
  <c r="G68" i="52" s="1"/>
  <c r="B27" i="63"/>
  <c r="G67" i="52" s="1"/>
  <c r="B25" i="63"/>
  <c r="G66" i="52" s="1"/>
  <c r="B24" i="63"/>
  <c r="G65" i="52" s="1"/>
  <c r="B23" i="63"/>
  <c r="G64" i="52" s="1"/>
  <c r="B21" i="63"/>
  <c r="G63" i="52" s="1"/>
  <c r="B22" i="63"/>
  <c r="G62" i="52" s="1"/>
  <c r="B20" i="63"/>
  <c r="G61" i="52" s="1"/>
  <c r="B31" i="63"/>
  <c r="G60" i="52" s="1"/>
  <c r="B29" i="63"/>
  <c r="G59" i="52" s="1"/>
  <c r="B28" i="63"/>
  <c r="G58" i="52" s="1"/>
  <c r="E168" i="14"/>
  <c r="E252" i="14"/>
  <c r="E253" i="14" s="1"/>
  <c r="E254" i="14" s="1"/>
  <c r="E10" i="45"/>
  <c r="E44" i="14"/>
  <c r="E45" i="14" s="1"/>
  <c r="E46" i="14" s="1"/>
  <c r="E47" i="14" s="1"/>
  <c r="E85" i="14"/>
  <c r="E95" i="14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27" i="14"/>
  <c r="E128" i="14" s="1"/>
  <c r="E217" i="14"/>
  <c r="E218" i="14" s="1"/>
  <c r="E219" i="14" s="1"/>
  <c r="E220" i="14" s="1"/>
  <c r="E229" i="14"/>
  <c r="E236" i="14"/>
  <c r="E242" i="14"/>
  <c r="E292" i="14"/>
  <c r="J218" i="14"/>
  <c r="G218" i="14" s="1"/>
  <c r="J219" i="14"/>
  <c r="G219" i="14" s="1"/>
  <c r="J220" i="14"/>
  <c r="C9" i="45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B9" i="45"/>
  <c r="A9" i="45" s="1"/>
  <c r="E256" i="14"/>
  <c r="E246" i="14"/>
  <c r="E89" i="14"/>
  <c r="E58" i="14"/>
  <c r="E53" i="14"/>
  <c r="E16" i="45"/>
  <c r="E56" i="14"/>
  <c r="E12" i="45" s="1"/>
  <c r="E40" i="14"/>
  <c r="E81" i="14"/>
  <c r="E17" i="45"/>
  <c r="E69" i="14"/>
  <c r="E49" i="14"/>
  <c r="E11" i="45"/>
  <c r="E146" i="14"/>
  <c r="E22" i="45"/>
  <c r="E294" i="14"/>
  <c r="E244" i="14"/>
  <c r="E32" i="45"/>
  <c r="E238" i="14"/>
  <c r="E31" i="45"/>
  <c r="E231" i="14"/>
  <c r="E30" i="45"/>
  <c r="E225" i="14"/>
  <c r="E29" i="45"/>
  <c r="E205" i="14"/>
  <c r="E28" i="45"/>
  <c r="E27" i="45"/>
  <c r="E26" i="45"/>
  <c r="E161" i="14"/>
  <c r="E25" i="45"/>
  <c r="E123" i="14"/>
  <c r="E23" i="45"/>
  <c r="E110" i="14"/>
  <c r="E18" i="45"/>
  <c r="E87" i="14"/>
  <c r="D37" i="65"/>
  <c r="E58" i="65"/>
  <c r="IO80" i="72"/>
  <c r="IP50" i="72"/>
  <c r="IP80" i="72" s="1"/>
  <c r="BA93" i="72"/>
  <c r="U203" i="14"/>
  <c r="AD203" i="14" s="1"/>
  <c r="BB93" i="72"/>
  <c r="BC93" i="72"/>
  <c r="BD93" i="72"/>
  <c r="BE93" i="72"/>
  <c r="BF93" i="72"/>
  <c r="BG93" i="72"/>
  <c r="BH93" i="72"/>
  <c r="BI93" i="72"/>
  <c r="BJ93" i="72"/>
  <c r="BK93" i="72"/>
  <c r="BL93" i="72"/>
  <c r="BM93" i="72"/>
  <c r="BN93" i="72"/>
  <c r="BO93" i="72"/>
  <c r="BP93" i="72"/>
  <c r="BQ93" i="72"/>
  <c r="BR93" i="72"/>
  <c r="BS93" i="72"/>
  <c r="BT93" i="72"/>
  <c r="BU93" i="72"/>
  <c r="BV93" i="72"/>
  <c r="BW93" i="72"/>
  <c r="BX93" i="72"/>
  <c r="BY93" i="72"/>
  <c r="BZ93" i="72"/>
  <c r="CA93" i="72"/>
  <c r="CB93" i="72"/>
  <c r="CC93" i="72"/>
  <c r="CD93" i="72"/>
  <c r="CE93" i="72"/>
  <c r="CF93" i="72"/>
  <c r="CG93" i="72"/>
  <c r="CH93" i="72"/>
  <c r="CI93" i="72"/>
  <c r="CJ93" i="72"/>
  <c r="CK93" i="72"/>
  <c r="CL93" i="72"/>
  <c r="CM93" i="72"/>
  <c r="CN93" i="72"/>
  <c r="CO93" i="72"/>
  <c r="CP93" i="72"/>
  <c r="CQ93" i="72"/>
  <c r="CR93" i="72"/>
  <c r="CS93" i="72"/>
  <c r="CT93" i="72"/>
  <c r="CU93" i="72"/>
  <c r="CV93" i="72"/>
  <c r="CW93" i="72"/>
  <c r="CX93" i="72"/>
  <c r="CY93" i="72"/>
  <c r="CZ93" i="72"/>
  <c r="DA93" i="72"/>
  <c r="DB93" i="72"/>
  <c r="DC93" i="72"/>
  <c r="DD93" i="72"/>
  <c r="DE93" i="72"/>
  <c r="DF93" i="72"/>
  <c r="DG93" i="72"/>
  <c r="DH93" i="72"/>
  <c r="DI93" i="72"/>
  <c r="DJ93" i="72"/>
  <c r="DK93" i="72"/>
  <c r="DL93" i="72"/>
  <c r="DM93" i="72"/>
  <c r="DN93" i="72"/>
  <c r="DO93" i="72"/>
  <c r="DP93" i="72"/>
  <c r="DQ93" i="72"/>
  <c r="DR93" i="72"/>
  <c r="DS93" i="72"/>
  <c r="DT93" i="72"/>
  <c r="DU93" i="72"/>
  <c r="DV93" i="72"/>
  <c r="DW93" i="72"/>
  <c r="DX93" i="72"/>
  <c r="DY93" i="72"/>
  <c r="DZ93" i="72"/>
  <c r="EA93" i="72"/>
  <c r="EB93" i="72"/>
  <c r="EC93" i="72"/>
  <c r="ED93" i="72"/>
  <c r="EE93" i="72"/>
  <c r="EF93" i="72"/>
  <c r="EG93" i="72"/>
  <c r="EH93" i="72"/>
  <c r="EI93" i="72"/>
  <c r="EJ93" i="72"/>
  <c r="EK93" i="72"/>
  <c r="EL93" i="72"/>
  <c r="EM93" i="72"/>
  <c r="EN93" i="72"/>
  <c r="EO93" i="72"/>
  <c r="EP93" i="72"/>
  <c r="EQ93" i="72"/>
  <c r="ER93" i="72"/>
  <c r="ES93" i="72"/>
  <c r="ET93" i="72"/>
  <c r="EU93" i="72"/>
  <c r="EV93" i="72"/>
  <c r="EW93" i="72"/>
  <c r="EX93" i="72"/>
  <c r="EY93" i="72"/>
  <c r="EZ93" i="72"/>
  <c r="FA93" i="72"/>
  <c r="FB93" i="72"/>
  <c r="FC93" i="72"/>
  <c r="FD93" i="72"/>
  <c r="FE93" i="72"/>
  <c r="FF93" i="72"/>
  <c r="FG93" i="72"/>
  <c r="FH93" i="72"/>
  <c r="FI93" i="72"/>
  <c r="FJ93" i="72"/>
  <c r="FK93" i="72"/>
  <c r="FL93" i="72"/>
  <c r="FM93" i="72"/>
  <c r="FN93" i="72"/>
  <c r="FO93" i="72"/>
  <c r="FP93" i="72"/>
  <c r="FQ93" i="72"/>
  <c r="FR93" i="72"/>
  <c r="FS93" i="72"/>
  <c r="FT93" i="72"/>
  <c r="FU93" i="72"/>
  <c r="FV93" i="72"/>
  <c r="FW93" i="72"/>
  <c r="FX93" i="72"/>
  <c r="FY93" i="72"/>
  <c r="FZ93" i="72"/>
  <c r="GA93" i="72"/>
  <c r="GB93" i="72"/>
  <c r="GC93" i="72"/>
  <c r="GD93" i="72"/>
  <c r="GE93" i="72"/>
  <c r="GF93" i="72"/>
  <c r="GG93" i="72"/>
  <c r="GH93" i="72"/>
  <c r="GI93" i="72"/>
  <c r="GJ93" i="72"/>
  <c r="GK93" i="72"/>
  <c r="GL93" i="72"/>
  <c r="GM93" i="72"/>
  <c r="GN93" i="72"/>
  <c r="GO93" i="72"/>
  <c r="GP93" i="72"/>
  <c r="GQ93" i="72"/>
  <c r="GR93" i="72"/>
  <c r="GS93" i="72"/>
  <c r="GT93" i="72"/>
  <c r="GU93" i="72"/>
  <c r="GV93" i="72"/>
  <c r="E65" i="14" l="1"/>
  <c r="E66" i="14" s="1"/>
  <c r="E67" i="14" s="1"/>
  <c r="O137" i="14"/>
  <c r="O136" i="14"/>
  <c r="O135" i="14"/>
  <c r="O134" i="14"/>
  <c r="O133" i="14"/>
  <c r="O132" i="14"/>
  <c r="E129" i="14"/>
  <c r="E130" i="14" s="1"/>
  <c r="E131" i="14" s="1"/>
  <c r="P8" i="14"/>
  <c r="H202" i="14" s="1"/>
  <c r="O129" i="14"/>
  <c r="J184" i="14"/>
  <c r="G184" i="14" s="1"/>
  <c r="AL223" i="14"/>
  <c r="H19" i="14"/>
  <c r="E169" i="14"/>
  <c r="E170" i="14" s="1"/>
  <c r="E171" i="14" s="1"/>
  <c r="E172" i="14" s="1"/>
  <c r="AL3" i="14"/>
  <c r="N43" i="44"/>
  <c r="K39" i="52" s="1"/>
  <c r="D114" i="44"/>
  <c r="H114" i="44" s="1"/>
  <c r="G12" i="63" s="1"/>
  <c r="Q41" i="63"/>
  <c r="R41" i="63" s="1"/>
  <c r="H41" i="63"/>
  <c r="I41" i="63" s="1"/>
  <c r="J41" i="63" s="1"/>
  <c r="K41" i="63" s="1"/>
  <c r="L41" i="63" s="1"/>
  <c r="M41" i="63" s="1"/>
  <c r="N41" i="63" s="1"/>
  <c r="O41" i="63" s="1"/>
  <c r="G161" i="14"/>
  <c r="I25" i="45" s="1"/>
  <c r="G48" i="65"/>
  <c r="G49" i="65" s="1"/>
  <c r="AL158" i="14"/>
  <c r="F21" i="74"/>
  <c r="F21" i="65"/>
  <c r="G21" i="65" s="1"/>
  <c r="H21" i="65" s="1"/>
  <c r="I21" i="65" s="1"/>
  <c r="N158" i="14"/>
  <c r="F94" i="72"/>
  <c r="F78" i="65"/>
  <c r="AE48" i="65"/>
  <c r="AE49" i="65" s="1"/>
  <c r="E16" i="72"/>
  <c r="H118" i="44"/>
  <c r="L49" i="44"/>
  <c r="K54" i="44"/>
  <c r="E24" i="52"/>
  <c r="J41" i="52"/>
  <c r="N221" i="14"/>
  <c r="Q221" i="14"/>
  <c r="AJ221" i="14" s="1"/>
  <c r="X221" i="14"/>
  <c r="W221" i="14"/>
  <c r="E221" i="14"/>
  <c r="E222" i="14" s="1"/>
  <c r="E223" i="14" s="1"/>
  <c r="N101" i="14"/>
  <c r="AY93" i="74"/>
  <c r="H172" i="14"/>
  <c r="G172" i="14" s="1"/>
  <c r="I22" i="44"/>
  <c r="M22" i="44"/>
  <c r="F94" i="65"/>
  <c r="IO48" i="72"/>
  <c r="K119" i="44"/>
  <c r="K118" i="44"/>
  <c r="O128" i="14"/>
  <c r="N128" i="14" s="1"/>
  <c r="Q236" i="14"/>
  <c r="I16" i="65"/>
  <c r="AY93" i="65"/>
  <c r="I16" i="72"/>
  <c r="F175" i="72"/>
  <c r="E358" i="72"/>
  <c r="G18" i="72"/>
  <c r="G17" i="72" s="1"/>
  <c r="I18" i="72"/>
  <c r="I17" i="72" s="1"/>
  <c r="J18" i="72"/>
  <c r="J17" i="72" s="1"/>
  <c r="F141" i="72"/>
  <c r="G16" i="72"/>
  <c r="F156" i="72"/>
  <c r="F141" i="74"/>
  <c r="E16" i="74"/>
  <c r="I16" i="74"/>
  <c r="F175" i="74"/>
  <c r="M17" i="74"/>
  <c r="I18" i="74"/>
  <c r="I17" i="74" s="1"/>
  <c r="G18" i="74"/>
  <c r="G17" i="74" s="1"/>
  <c r="J18" i="74"/>
  <c r="J17" i="74" s="1"/>
  <c r="G16" i="74"/>
  <c r="F156" i="74"/>
  <c r="G16" i="65"/>
  <c r="F156" i="65"/>
  <c r="M17" i="65"/>
  <c r="I18" i="65"/>
  <c r="I17" i="65" s="1"/>
  <c r="J18" i="65"/>
  <c r="J17" i="65" s="1"/>
  <c r="G18" i="65"/>
  <c r="G17" i="65" s="1"/>
  <c r="Z65" i="14"/>
  <c r="AB65" i="14" s="1"/>
  <c r="AG65" i="14" s="1"/>
  <c r="E358" i="74"/>
  <c r="M17" i="72"/>
  <c r="M45" i="44"/>
  <c r="W219" i="14"/>
  <c r="D76" i="52"/>
  <c r="E76" i="52" s="1"/>
  <c r="D77" i="52" s="1"/>
  <c r="E77" i="52" s="1"/>
  <c r="E78" i="52" s="1"/>
  <c r="IQ50" i="72"/>
  <c r="IQ80" i="72" s="1"/>
  <c r="V267" i="44"/>
  <c r="Z171" i="14"/>
  <c r="AB171" i="14" s="1"/>
  <c r="AH171" i="14" s="1"/>
  <c r="IO78" i="72"/>
  <c r="F78" i="72"/>
  <c r="IN48" i="72"/>
  <c r="C78" i="52"/>
  <c r="IN78" i="72"/>
  <c r="AL48" i="65"/>
  <c r="AL49" i="65" s="1"/>
  <c r="AL79" i="65" s="1"/>
  <c r="AK48" i="72"/>
  <c r="GV48" i="72"/>
  <c r="N157" i="14"/>
  <c r="N98" i="14"/>
  <c r="AA170" i="14"/>
  <c r="AC170" i="14" s="1"/>
  <c r="AE170" i="14" s="1"/>
  <c r="N202" i="14"/>
  <c r="N159" i="14"/>
  <c r="N99" i="14"/>
  <c r="N53" i="14"/>
  <c r="N105" i="14"/>
  <c r="N97" i="14"/>
  <c r="N107" i="14"/>
  <c r="AA190" i="14"/>
  <c r="AC190" i="14" s="1"/>
  <c r="AH190" i="14" s="1"/>
  <c r="N37" i="14"/>
  <c r="N47" i="14" s="1"/>
  <c r="Z185" i="14"/>
  <c r="AB185" i="14" s="1"/>
  <c r="AG185" i="14" s="1"/>
  <c r="AA219" i="14"/>
  <c r="AC219" i="14" s="1"/>
  <c r="AF219" i="14" s="1"/>
  <c r="N153" i="14"/>
  <c r="Z203" i="14"/>
  <c r="AB203" i="14" s="1"/>
  <c r="X203" i="14" s="1"/>
  <c r="AA217" i="14"/>
  <c r="AC217" i="14" s="1"/>
  <c r="AH217" i="14" s="1"/>
  <c r="N156" i="14"/>
  <c r="N201" i="14"/>
  <c r="N116" i="14"/>
  <c r="N203" i="14"/>
  <c r="N100" i="14"/>
  <c r="N108" i="14"/>
  <c r="N120" i="14"/>
  <c r="N114" i="14"/>
  <c r="N95" i="14"/>
  <c r="N150" i="14"/>
  <c r="N96" i="14"/>
  <c r="N152" i="14"/>
  <c r="N117" i="14"/>
  <c r="Z184" i="14"/>
  <c r="AB184" i="14" s="1"/>
  <c r="AG184" i="14" s="1"/>
  <c r="AJ209" i="14"/>
  <c r="N151" i="14"/>
  <c r="N106" i="14"/>
  <c r="N115" i="14"/>
  <c r="N119" i="14"/>
  <c r="N155" i="14"/>
  <c r="N102" i="14"/>
  <c r="Z76" i="14"/>
  <c r="AB76" i="14" s="1"/>
  <c r="AH76" i="14" s="1"/>
  <c r="X107" i="14"/>
  <c r="W106" i="14"/>
  <c r="AJ119" i="14"/>
  <c r="Z155" i="14"/>
  <c r="AB155" i="14" s="1"/>
  <c r="AG155" i="14" s="1"/>
  <c r="Z154" i="14"/>
  <c r="AB154" i="14" s="1"/>
  <c r="AE154" i="14" s="1"/>
  <c r="W96" i="14"/>
  <c r="X53" i="14"/>
  <c r="O143" i="14"/>
  <c r="X143" i="14" s="1"/>
  <c r="AA189" i="14"/>
  <c r="AC189" i="14" s="1"/>
  <c r="AF189" i="14" s="1"/>
  <c r="AA128" i="14"/>
  <c r="AC128" i="14" s="1"/>
  <c r="AG128" i="14" s="1"/>
  <c r="AA44" i="14"/>
  <c r="AC44" i="14" s="1"/>
  <c r="AE44" i="14" s="1"/>
  <c r="AJ95" i="14"/>
  <c r="AF181" i="14"/>
  <c r="AJ53" i="14"/>
  <c r="AJ56" i="14" s="1"/>
  <c r="AA172" i="14"/>
  <c r="AC172" i="14" s="1"/>
  <c r="AH172" i="14" s="1"/>
  <c r="AD107" i="14"/>
  <c r="Z181" i="14"/>
  <c r="AB181" i="14" s="1"/>
  <c r="AH181" i="14" s="1"/>
  <c r="W114" i="14"/>
  <c r="AA96" i="14"/>
  <c r="AC96" i="14" s="1"/>
  <c r="AE96" i="14" s="1"/>
  <c r="AJ154" i="14"/>
  <c r="O127" i="14"/>
  <c r="N127" i="14" s="1"/>
  <c r="Z220" i="14"/>
  <c r="AB220" i="14" s="1"/>
  <c r="AE220" i="14" s="1"/>
  <c r="H268" i="14"/>
  <c r="Z182" i="14"/>
  <c r="AB182" i="14" s="1"/>
  <c r="AH182" i="14" s="1"/>
  <c r="W201" i="14"/>
  <c r="Z159" i="14"/>
  <c r="AB159" i="14" s="1"/>
  <c r="W159" i="14" s="1"/>
  <c r="W103" i="14"/>
  <c r="Q114" i="14"/>
  <c r="AJ117" i="14"/>
  <c r="AA142" i="14"/>
  <c r="AC142" i="14" s="1"/>
  <c r="AF142" i="14" s="1"/>
  <c r="Z141" i="14"/>
  <c r="AB141" i="14" s="1"/>
  <c r="AG141" i="14" s="1"/>
  <c r="Z127" i="14"/>
  <c r="AB127" i="14" s="1"/>
  <c r="AE127" i="14" s="1"/>
  <c r="W107" i="14"/>
  <c r="AA103" i="14"/>
  <c r="AC103" i="14" s="1"/>
  <c r="AG103" i="14" s="1"/>
  <c r="X103" i="14"/>
  <c r="AA85" i="14"/>
  <c r="AC85" i="14" s="1"/>
  <c r="AF85" i="14" s="1"/>
  <c r="O142" i="14"/>
  <c r="N142" i="14" s="1"/>
  <c r="AA242" i="14"/>
  <c r="AC242" i="14" s="1"/>
  <c r="AH242" i="14" s="1"/>
  <c r="Z202" i="14"/>
  <c r="AB202" i="14" s="1"/>
  <c r="AG202" i="14" s="1"/>
  <c r="AA201" i="14"/>
  <c r="AC201" i="14" s="1"/>
  <c r="AF201" i="14" s="1"/>
  <c r="AA150" i="14"/>
  <c r="AC150" i="14" s="1"/>
  <c r="AF150" i="14" s="1"/>
  <c r="X96" i="14"/>
  <c r="Z79" i="14"/>
  <c r="AB79" i="14" s="1"/>
  <c r="AE79" i="14" s="1"/>
  <c r="O200" i="14"/>
  <c r="N200" i="14" s="1"/>
  <c r="O121" i="14"/>
  <c r="N121" i="14" s="1"/>
  <c r="Z183" i="14"/>
  <c r="AB183" i="14" s="1"/>
  <c r="AE183" i="14" s="1"/>
  <c r="AK209" i="14"/>
  <c r="AM1" i="14"/>
  <c r="AM38" i="14" s="1"/>
  <c r="Z152" i="14"/>
  <c r="AB152" i="14" s="1"/>
  <c r="AH152" i="14" s="1"/>
  <c r="AA138" i="14"/>
  <c r="AC138" i="14" s="1"/>
  <c r="AG138" i="14" s="1"/>
  <c r="AA119" i="14"/>
  <c r="AC119" i="14" s="1"/>
  <c r="AF119" i="14" s="1"/>
  <c r="AJ100" i="14"/>
  <c r="AF185" i="14"/>
  <c r="Z236" i="14"/>
  <c r="AB236" i="14" s="1"/>
  <c r="AH236" i="14" s="1"/>
  <c r="AJ107" i="14"/>
  <c r="J115" i="44"/>
  <c r="P263" i="44"/>
  <c r="K66" i="44"/>
  <c r="O45" i="44"/>
  <c r="J43" i="44"/>
  <c r="V264" i="44"/>
  <c r="U263" i="44"/>
  <c r="J263" i="44"/>
  <c r="D29" i="59"/>
  <c r="F94" i="74"/>
  <c r="F78" i="74"/>
  <c r="BA47" i="74"/>
  <c r="BA48" i="74" s="1"/>
  <c r="AZ93" i="74"/>
  <c r="F21" i="72"/>
  <c r="P48" i="72"/>
  <c r="E48" i="52"/>
  <c r="N48" i="65"/>
  <c r="AT48" i="65"/>
  <c r="AB48" i="65"/>
  <c r="AF182" i="14"/>
  <c r="IQ47" i="72"/>
  <c r="IP48" i="72"/>
  <c r="IP78" i="72"/>
  <c r="AJ103" i="14"/>
  <c r="AA168" i="14"/>
  <c r="AC168" i="14" s="1"/>
  <c r="Z168" i="14"/>
  <c r="AB168" i="14" s="1"/>
  <c r="AJ102" i="14"/>
  <c r="AA193" i="14"/>
  <c r="AC193" i="14" s="1"/>
  <c r="AF193" i="14" s="1"/>
  <c r="Z193" i="14"/>
  <c r="AB193" i="14" s="1"/>
  <c r="BA47" i="65"/>
  <c r="AZ93" i="65"/>
  <c r="V128" i="44"/>
  <c r="F28" i="63" s="1"/>
  <c r="G28" i="63" s="1"/>
  <c r="H28" i="63" s="1"/>
  <c r="I28" i="63" s="1"/>
  <c r="J28" i="63" s="1"/>
  <c r="K28" i="63" s="1"/>
  <c r="AF191" i="14"/>
  <c r="J171" i="14"/>
  <c r="G171" i="14" s="1"/>
  <c r="D265" i="44"/>
  <c r="L265" i="44" s="1"/>
  <c r="E15" i="52"/>
  <c r="E26" i="59"/>
  <c r="F26" i="59" s="1"/>
  <c r="E358" i="65"/>
  <c r="Z191" i="14"/>
  <c r="AB191" i="14" s="1"/>
  <c r="AH191" i="14" s="1"/>
  <c r="AF48" i="72"/>
  <c r="AA143" i="14"/>
  <c r="AC143" i="14" s="1"/>
  <c r="AF143" i="14" s="1"/>
  <c r="AA46" i="14"/>
  <c r="AC46" i="14" s="1"/>
  <c r="AF46" i="14" s="1"/>
  <c r="AJ201" i="14"/>
  <c r="AJ115" i="14"/>
  <c r="AC48" i="72"/>
  <c r="Z115" i="14"/>
  <c r="AB115" i="14" s="1"/>
  <c r="X115" i="14" s="1"/>
  <c r="Z99" i="14"/>
  <c r="AB99" i="14" s="1"/>
  <c r="AG99" i="14" s="1"/>
  <c r="AV48" i="74"/>
  <c r="AA144" i="14"/>
  <c r="AC144" i="14" s="1"/>
  <c r="AF144" i="14" s="1"/>
  <c r="AJ48" i="74"/>
  <c r="Z229" i="14"/>
  <c r="AB229" i="14" s="1"/>
  <c r="AE229" i="14" s="1"/>
  <c r="AA222" i="14"/>
  <c r="AC222" i="14" s="1"/>
  <c r="U48" i="72"/>
  <c r="AA107" i="14"/>
  <c r="AC107" i="14" s="1"/>
  <c r="AF107" i="14" s="1"/>
  <c r="AA78" i="14"/>
  <c r="AC78" i="14" s="1"/>
  <c r="AG78" i="14" s="1"/>
  <c r="AJ203" i="14"/>
  <c r="AJ99" i="14"/>
  <c r="AH48" i="74"/>
  <c r="V262" i="44"/>
  <c r="GW47" i="72"/>
  <c r="GW48" i="72" s="1"/>
  <c r="J181" i="14"/>
  <c r="AA157" i="14"/>
  <c r="AC157" i="14" s="1"/>
  <c r="AF157" i="14" s="1"/>
  <c r="Z98" i="14"/>
  <c r="AB98" i="14" s="1"/>
  <c r="W98" i="14" s="1"/>
  <c r="AA77" i="14"/>
  <c r="AC77" i="14" s="1"/>
  <c r="AG77" i="14" s="1"/>
  <c r="Z66" i="14"/>
  <c r="AB66" i="14" s="1"/>
  <c r="AE66" i="14" s="1"/>
  <c r="X48" i="74"/>
  <c r="GB48" i="72"/>
  <c r="AJ150" i="14"/>
  <c r="J48" i="74"/>
  <c r="V268" i="44"/>
  <c r="Z105" i="14"/>
  <c r="AB105" i="14" s="1"/>
  <c r="AH105" i="14" s="1"/>
  <c r="Z45" i="14"/>
  <c r="AB45" i="14" s="1"/>
  <c r="AH45" i="14" s="1"/>
  <c r="W37" i="14"/>
  <c r="AJ37" i="14"/>
  <c r="AF218" i="14"/>
  <c r="AL209" i="14"/>
  <c r="AM3" i="14"/>
  <c r="AF203" i="14"/>
  <c r="AF171" i="14"/>
  <c r="Z218" i="14"/>
  <c r="AB218" i="14" s="1"/>
  <c r="AA194" i="14"/>
  <c r="AC194" i="14" s="1"/>
  <c r="E15" i="65"/>
  <c r="F140" i="65" s="1"/>
  <c r="AR48" i="65"/>
  <c r="L48" i="65"/>
  <c r="V48" i="65"/>
  <c r="N104" i="14"/>
  <c r="AY48" i="65"/>
  <c r="T48" i="65"/>
  <c r="N103" i="14"/>
  <c r="G222" i="14"/>
  <c r="AD48" i="65"/>
  <c r="N154" i="14"/>
  <c r="I48" i="65"/>
  <c r="Q48" i="65"/>
  <c r="Y48" i="65"/>
  <c r="AG48" i="65"/>
  <c r="AO48" i="65"/>
  <c r="AW48" i="65"/>
  <c r="O48" i="65"/>
  <c r="W48" i="65"/>
  <c r="AM48" i="65"/>
  <c r="AU48" i="65"/>
  <c r="J48" i="65"/>
  <c r="R48" i="65"/>
  <c r="Z48" i="65"/>
  <c r="AH48" i="65"/>
  <c r="AP48" i="65"/>
  <c r="AX48" i="65"/>
  <c r="AZ48" i="65"/>
  <c r="M48" i="65"/>
  <c r="U48" i="65"/>
  <c r="AC48" i="65"/>
  <c r="AK48" i="65"/>
  <c r="AS48" i="65"/>
  <c r="H48" i="65"/>
  <c r="H49" i="65" s="1"/>
  <c r="P48" i="65"/>
  <c r="X48" i="65"/>
  <c r="AF48" i="65"/>
  <c r="AN48" i="65"/>
  <c r="AV48" i="65"/>
  <c r="K48" i="65"/>
  <c r="S48" i="65"/>
  <c r="AA48" i="65"/>
  <c r="AI48" i="65"/>
  <c r="AQ48" i="65"/>
  <c r="N229" i="14"/>
  <c r="AJ48" i="65"/>
  <c r="AV48" i="72"/>
  <c r="GF48" i="72"/>
  <c r="K48" i="72"/>
  <c r="S48" i="72"/>
  <c r="AA48" i="72"/>
  <c r="AI48" i="72"/>
  <c r="AQ48" i="72"/>
  <c r="N48" i="72"/>
  <c r="V48" i="72"/>
  <c r="AD48" i="72"/>
  <c r="AL48" i="72"/>
  <c r="AT48" i="72"/>
  <c r="AY48" i="72"/>
  <c r="BA48" i="72"/>
  <c r="BC48" i="72"/>
  <c r="BE48" i="72"/>
  <c r="BG48" i="72"/>
  <c r="BI48" i="72"/>
  <c r="BK48" i="72"/>
  <c r="BM48" i="72"/>
  <c r="BO48" i="72"/>
  <c r="BQ48" i="72"/>
  <c r="BS48" i="72"/>
  <c r="BU48" i="72"/>
  <c r="BW48" i="72"/>
  <c r="BY48" i="72"/>
  <c r="CA48" i="72"/>
  <c r="CC48" i="72"/>
  <c r="CE48" i="72"/>
  <c r="CG48" i="72"/>
  <c r="CI48" i="72"/>
  <c r="CK48" i="72"/>
  <c r="CM48" i="72"/>
  <c r="CO48" i="72"/>
  <c r="CQ48" i="72"/>
  <c r="CS48" i="72"/>
  <c r="CU48" i="72"/>
  <c r="CW48" i="72"/>
  <c r="CY48" i="72"/>
  <c r="DA48" i="72"/>
  <c r="DC48" i="72"/>
  <c r="DE48" i="72"/>
  <c r="DG48" i="72"/>
  <c r="DI48" i="72"/>
  <c r="DK48" i="72"/>
  <c r="DM48" i="72"/>
  <c r="DO48" i="72"/>
  <c r="DQ48" i="72"/>
  <c r="DS48" i="72"/>
  <c r="DU48" i="72"/>
  <c r="DW48" i="72"/>
  <c r="DY48" i="72"/>
  <c r="EA48" i="72"/>
  <c r="EC48" i="72"/>
  <c r="EE48" i="72"/>
  <c r="EG48" i="72"/>
  <c r="EI48" i="72"/>
  <c r="EK48" i="72"/>
  <c r="EM48" i="72"/>
  <c r="EO48" i="72"/>
  <c r="EQ48" i="72"/>
  <c r="ES48" i="72"/>
  <c r="EU48" i="72"/>
  <c r="EW48" i="72"/>
  <c r="EY48" i="72"/>
  <c r="FA48" i="72"/>
  <c r="FC48" i="72"/>
  <c r="FE48" i="72"/>
  <c r="FG48" i="72"/>
  <c r="FI48" i="72"/>
  <c r="FK48" i="72"/>
  <c r="FM48" i="72"/>
  <c r="FO48" i="72"/>
  <c r="FQ48" i="72"/>
  <c r="FS48" i="72"/>
  <c r="FU48" i="72"/>
  <c r="FW48" i="72"/>
  <c r="FY48" i="72"/>
  <c r="GA48" i="72"/>
  <c r="GC48" i="72"/>
  <c r="GE48" i="72"/>
  <c r="GG48" i="72"/>
  <c r="GI48" i="72"/>
  <c r="GK48" i="72"/>
  <c r="GM48" i="72"/>
  <c r="GO48" i="72"/>
  <c r="GQ48" i="72"/>
  <c r="GS48" i="72"/>
  <c r="GU48" i="72"/>
  <c r="I48" i="72"/>
  <c r="Q48" i="72"/>
  <c r="Y48" i="72"/>
  <c r="AG48" i="72"/>
  <c r="AO48" i="72"/>
  <c r="AW48" i="72"/>
  <c r="L48" i="72"/>
  <c r="T48" i="72"/>
  <c r="AB48" i="72"/>
  <c r="AJ48" i="72"/>
  <c r="AR48" i="72"/>
  <c r="G48" i="72"/>
  <c r="O48" i="72"/>
  <c r="W48" i="72"/>
  <c r="AE48" i="72"/>
  <c r="AM48" i="72"/>
  <c r="AU48" i="72"/>
  <c r="J48" i="72"/>
  <c r="R48" i="72"/>
  <c r="Z48" i="72"/>
  <c r="AH48" i="72"/>
  <c r="AP48" i="72"/>
  <c r="AX48" i="72"/>
  <c r="AZ48" i="72"/>
  <c r="BB48" i="72"/>
  <c r="BD48" i="72"/>
  <c r="BF48" i="72"/>
  <c r="BH48" i="72"/>
  <c r="BJ48" i="72"/>
  <c r="BL48" i="72"/>
  <c r="BN48" i="72"/>
  <c r="BP48" i="72"/>
  <c r="BR48" i="72"/>
  <c r="BT48" i="72"/>
  <c r="BV48" i="72"/>
  <c r="BX48" i="72"/>
  <c r="BZ48" i="72"/>
  <c r="CB48" i="72"/>
  <c r="CD48" i="72"/>
  <c r="CF48" i="72"/>
  <c r="CH48" i="72"/>
  <c r="CJ48" i="72"/>
  <c r="CL48" i="72"/>
  <c r="CN48" i="72"/>
  <c r="CP48" i="72"/>
  <c r="CR48" i="72"/>
  <c r="CT48" i="72"/>
  <c r="CV48" i="72"/>
  <c r="CX48" i="72"/>
  <c r="CZ48" i="72"/>
  <c r="DB48" i="72"/>
  <c r="DD48" i="72"/>
  <c r="DF48" i="72"/>
  <c r="DH48" i="72"/>
  <c r="DJ48" i="72"/>
  <c r="DL48" i="72"/>
  <c r="DN48" i="72"/>
  <c r="DP48" i="72"/>
  <c r="DR48" i="72"/>
  <c r="DT48" i="72"/>
  <c r="DV48" i="72"/>
  <c r="DX48" i="72"/>
  <c r="DZ48" i="72"/>
  <c r="EB48" i="72"/>
  <c r="ED48" i="72"/>
  <c r="EF48" i="72"/>
  <c r="EH48" i="72"/>
  <c r="EJ48" i="72"/>
  <c r="EL48" i="72"/>
  <c r="EN48" i="72"/>
  <c r="EP48" i="72"/>
  <c r="ER48" i="72"/>
  <c r="ET48" i="72"/>
  <c r="EV48" i="72"/>
  <c r="EX48" i="72"/>
  <c r="EZ48" i="72"/>
  <c r="FB48" i="72"/>
  <c r="FD48" i="72"/>
  <c r="FF48" i="72"/>
  <c r="FH48" i="72"/>
  <c r="FJ48" i="72"/>
  <c r="FL48" i="72"/>
  <c r="FN48" i="72"/>
  <c r="FP48" i="72"/>
  <c r="FR48" i="72"/>
  <c r="FT48" i="72"/>
  <c r="FV48" i="72"/>
  <c r="FX48" i="72"/>
  <c r="GR48" i="72"/>
  <c r="GN48" i="72"/>
  <c r="GJ48" i="72"/>
  <c r="FZ48" i="72"/>
  <c r="X48" i="72"/>
  <c r="AS48" i="72"/>
  <c r="M48" i="72"/>
  <c r="GD48" i="72"/>
  <c r="GT48" i="72"/>
  <c r="GP48" i="72"/>
  <c r="GL48" i="72"/>
  <c r="GH48" i="72"/>
  <c r="AN48" i="72"/>
  <c r="H48" i="72"/>
  <c r="AD242" i="14"/>
  <c r="AF108" i="14"/>
  <c r="AF159" i="14"/>
  <c r="Z153" i="14"/>
  <c r="AB153" i="14" s="1"/>
  <c r="W153" i="14" s="1"/>
  <c r="AA153" i="14"/>
  <c r="AC153" i="14" s="1"/>
  <c r="W150" i="14"/>
  <c r="X150" i="14"/>
  <c r="AF202" i="14"/>
  <c r="AF156" i="14"/>
  <c r="AF151" i="14"/>
  <c r="Z118" i="14"/>
  <c r="AB118" i="14" s="1"/>
  <c r="AA118" i="14"/>
  <c r="AC118" i="14" s="1"/>
  <c r="AF104" i="14"/>
  <c r="W95" i="14"/>
  <c r="X95" i="14"/>
  <c r="AF79" i="14"/>
  <c r="AF64" i="14"/>
  <c r="AF154" i="14"/>
  <c r="Z140" i="14"/>
  <c r="AB140" i="14" s="1"/>
  <c r="AE140" i="14" s="1"/>
  <c r="AF121" i="14"/>
  <c r="Z200" i="14"/>
  <c r="AB200" i="14" s="1"/>
  <c r="AA200" i="14"/>
  <c r="AC200" i="14" s="1"/>
  <c r="AF140" i="14"/>
  <c r="AF115" i="14"/>
  <c r="Z188" i="14"/>
  <c r="AB188" i="14" s="1"/>
  <c r="AA188" i="14"/>
  <c r="AC188" i="14" s="1"/>
  <c r="AF120" i="14"/>
  <c r="AA117" i="14"/>
  <c r="AC117" i="14" s="1"/>
  <c r="Z117" i="14"/>
  <c r="AB117" i="14" s="1"/>
  <c r="X114" i="14"/>
  <c r="X201" i="14"/>
  <c r="AF155" i="14"/>
  <c r="AA139" i="14"/>
  <c r="AC139" i="14" s="1"/>
  <c r="Z139" i="14"/>
  <c r="AB139" i="14" s="1"/>
  <c r="Z131" i="14"/>
  <c r="AB131" i="14" s="1"/>
  <c r="AA131" i="14"/>
  <c r="AC131" i="14" s="1"/>
  <c r="Z120" i="14"/>
  <c r="AB120" i="14" s="1"/>
  <c r="AE120" i="14" s="1"/>
  <c r="W101" i="14"/>
  <c r="W97" i="14"/>
  <c r="AF75" i="14"/>
  <c r="W46" i="14"/>
  <c r="Z156" i="14"/>
  <c r="AB156" i="14" s="1"/>
  <c r="AE156" i="14" s="1"/>
  <c r="Z151" i="14"/>
  <c r="AB151" i="14" s="1"/>
  <c r="AE151" i="14" s="1"/>
  <c r="AF127" i="14"/>
  <c r="W119" i="14"/>
  <c r="X119" i="14"/>
  <c r="W53" i="14"/>
  <c r="W102" i="14"/>
  <c r="X102" i="14"/>
  <c r="AF100" i="14"/>
  <c r="AA130" i="14"/>
  <c r="AC130" i="14" s="1"/>
  <c r="AF105" i="14"/>
  <c r="X106" i="14"/>
  <c r="AF98" i="14"/>
  <c r="AF76" i="14"/>
  <c r="AF66" i="14"/>
  <c r="AF99" i="14"/>
  <c r="X47" i="14"/>
  <c r="AA97" i="14"/>
  <c r="AC97" i="14" s="1"/>
  <c r="AD75" i="14"/>
  <c r="AA73" i="14"/>
  <c r="AC73" i="14" s="1"/>
  <c r="AD64" i="14"/>
  <c r="AA101" i="14"/>
  <c r="AC101" i="14" s="1"/>
  <c r="AH101" i="14" s="1"/>
  <c r="X97" i="14"/>
  <c r="AD73" i="14"/>
  <c r="AA47" i="14"/>
  <c r="AC47" i="14" s="1"/>
  <c r="X46" i="14"/>
  <c r="AF45" i="14"/>
  <c r="AJ106" i="14"/>
  <c r="Q101" i="14"/>
  <c r="AJ101" i="14" s="1"/>
  <c r="O64" i="14"/>
  <c r="O130" i="14"/>
  <c r="W130" i="14" s="1"/>
  <c r="O144" i="14"/>
  <c r="X144" i="14" s="1"/>
  <c r="O139" i="14"/>
  <c r="O66" i="14"/>
  <c r="O74" i="14"/>
  <c r="O76" i="14"/>
  <c r="O78" i="14"/>
  <c r="O131" i="14"/>
  <c r="O188" i="14"/>
  <c r="O118" i="14"/>
  <c r="O140" i="14"/>
  <c r="O73" i="14"/>
  <c r="O75" i="14"/>
  <c r="O77" i="14"/>
  <c r="W77" i="14" s="1"/>
  <c r="O79" i="14"/>
  <c r="O85" i="14"/>
  <c r="O141" i="14"/>
  <c r="X101" i="14"/>
  <c r="Z121" i="14"/>
  <c r="AB121" i="14" s="1"/>
  <c r="AE121" i="14" s="1"/>
  <c r="Z116" i="14"/>
  <c r="AB116" i="14" s="1"/>
  <c r="AE116" i="14" s="1"/>
  <c r="AA114" i="14"/>
  <c r="AC114" i="14" s="1"/>
  <c r="Z108" i="14"/>
  <c r="AB108" i="14" s="1"/>
  <c r="AA106" i="14"/>
  <c r="AC106" i="14" s="1"/>
  <c r="AH106" i="14" s="1"/>
  <c r="Z104" i="14"/>
  <c r="AB104" i="14" s="1"/>
  <c r="AE104" i="14" s="1"/>
  <c r="AA102" i="14"/>
  <c r="AC102" i="14" s="1"/>
  <c r="AH102" i="14" s="1"/>
  <c r="Z100" i="14"/>
  <c r="AB100" i="14" s="1"/>
  <c r="X100" i="14" s="1"/>
  <c r="AA95" i="14"/>
  <c r="AC95" i="14" s="1"/>
  <c r="AD79" i="14"/>
  <c r="Z75" i="14"/>
  <c r="AB75" i="14" s="1"/>
  <c r="AE75" i="14" s="1"/>
  <c r="AA74" i="14"/>
  <c r="AC74" i="14" s="1"/>
  <c r="Z64" i="14"/>
  <c r="AB64" i="14" s="1"/>
  <c r="AE64" i="14" s="1"/>
  <c r="AA53" i="14"/>
  <c r="AC53" i="14" s="1"/>
  <c r="O138" i="14"/>
  <c r="W138" i="14" s="1"/>
  <c r="AJ159" i="14"/>
  <c r="Q116" i="14"/>
  <c r="W47" i="14"/>
  <c r="W44" i="14"/>
  <c r="X44" i="14"/>
  <c r="AJ152" i="14"/>
  <c r="X37" i="14"/>
  <c r="Q156" i="14"/>
  <c r="AJ156" i="14" s="1"/>
  <c r="Q153" i="14"/>
  <c r="AJ153" i="14" s="1"/>
  <c r="Q98" i="14"/>
  <c r="AJ98" i="14" s="1"/>
  <c r="Q47" i="14"/>
  <c r="AA37" i="14"/>
  <c r="AC37" i="14" s="1"/>
  <c r="AH37" i="14" s="1"/>
  <c r="AJ105" i="14"/>
  <c r="AJ97" i="14"/>
  <c r="AJ46" i="14"/>
  <c r="AJ151" i="14"/>
  <c r="AJ104" i="14"/>
  <c r="AJ96" i="14"/>
  <c r="AJ45" i="14"/>
  <c r="K48" i="74"/>
  <c r="S48" i="74"/>
  <c r="AA48" i="74"/>
  <c r="AI48" i="74"/>
  <c r="AQ48" i="74"/>
  <c r="N48" i="74"/>
  <c r="V48" i="74"/>
  <c r="AD48" i="74"/>
  <c r="AL48" i="74"/>
  <c r="AT48" i="74"/>
  <c r="AY48" i="74"/>
  <c r="I48" i="74"/>
  <c r="Q48" i="74"/>
  <c r="Y48" i="74"/>
  <c r="AG48" i="74"/>
  <c r="AO48" i="74"/>
  <c r="AW48" i="74"/>
  <c r="G48" i="74"/>
  <c r="O48" i="74"/>
  <c r="W48" i="74"/>
  <c r="AE48" i="74"/>
  <c r="AM48" i="74"/>
  <c r="AU48" i="74"/>
  <c r="M48" i="74"/>
  <c r="U48" i="74"/>
  <c r="AC48" i="74"/>
  <c r="AK48" i="74"/>
  <c r="AS48" i="74"/>
  <c r="AB48" i="74"/>
  <c r="AP48" i="74"/>
  <c r="H48" i="74"/>
  <c r="AR48" i="74"/>
  <c r="P48" i="74"/>
  <c r="R48" i="74"/>
  <c r="AF48" i="74"/>
  <c r="L48" i="74"/>
  <c r="Z48" i="74"/>
  <c r="AN48" i="74"/>
  <c r="AZ48" i="74"/>
  <c r="T48" i="74"/>
  <c r="AX48" i="74"/>
  <c r="D7" i="59"/>
  <c r="N263" i="44"/>
  <c r="K263" i="44"/>
  <c r="T263" i="44"/>
  <c r="R263" i="44"/>
  <c r="M263" i="44"/>
  <c r="L263" i="44"/>
  <c r="O263" i="44"/>
  <c r="Q263" i="44"/>
  <c r="G69" i="14"/>
  <c r="I16" i="45" s="1"/>
  <c r="I12" i="45"/>
  <c r="S5" i="63"/>
  <c r="C44" i="59"/>
  <c r="F49" i="59"/>
  <c r="B10" i="45"/>
  <c r="O39" i="52"/>
  <c r="O40" i="52" s="1"/>
  <c r="R10" i="72"/>
  <c r="E22" i="52" l="1"/>
  <c r="O14" i="44"/>
  <c r="E20" i="52"/>
  <c r="E132" i="14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N132" i="14"/>
  <c r="Q132" i="14"/>
  <c r="AK132" i="14" s="1"/>
  <c r="W132" i="14"/>
  <c r="X132" i="14"/>
  <c r="Q133" i="14"/>
  <c r="N133" i="14"/>
  <c r="X133" i="14"/>
  <c r="W133" i="14"/>
  <c r="Q134" i="14"/>
  <c r="N134" i="14"/>
  <c r="X134" i="14"/>
  <c r="W134" i="14"/>
  <c r="Q135" i="14"/>
  <c r="AK135" i="14" s="1"/>
  <c r="N135" i="14"/>
  <c r="W135" i="14"/>
  <c r="X135" i="14"/>
  <c r="N136" i="14"/>
  <c r="Q136" i="14"/>
  <c r="AJ136" i="14" s="1"/>
  <c r="X136" i="14"/>
  <c r="W136" i="14"/>
  <c r="Q137" i="14"/>
  <c r="AK137" i="14" s="1"/>
  <c r="N137" i="14"/>
  <c r="W137" i="14"/>
  <c r="X137" i="14"/>
  <c r="N9" i="14"/>
  <c r="O170" i="14" s="1"/>
  <c r="D14" i="44"/>
  <c r="Q129" i="14"/>
  <c r="N129" i="14"/>
  <c r="X129" i="14"/>
  <c r="W129" i="14"/>
  <c r="J22" i="44"/>
  <c r="O12" i="44"/>
  <c r="O11" i="44"/>
  <c r="O13" i="44"/>
  <c r="G78" i="14"/>
  <c r="H181" i="14"/>
  <c r="G181" i="14" s="1"/>
  <c r="J183" i="14"/>
  <c r="G183" i="14" s="1"/>
  <c r="S22" i="44"/>
  <c r="T22" i="44" s="1"/>
  <c r="N8" i="44"/>
  <c r="N9" i="44"/>
  <c r="N7" i="44"/>
  <c r="N10" i="44"/>
  <c r="O8" i="44"/>
  <c r="O7" i="44"/>
  <c r="O10" i="44"/>
  <c r="O9" i="44"/>
  <c r="E9" i="52"/>
  <c r="AM223" i="14"/>
  <c r="N6" i="44"/>
  <c r="O6" i="44"/>
  <c r="N45" i="44"/>
  <c r="K41" i="52" s="1"/>
  <c r="L119" i="44"/>
  <c r="L114" i="44"/>
  <c r="L115" i="44" s="1"/>
  <c r="L116" i="44" s="1"/>
  <c r="Q14" i="63"/>
  <c r="G14" i="63"/>
  <c r="H14" i="63" s="1"/>
  <c r="I14" i="63" s="1"/>
  <c r="J14" i="63" s="1"/>
  <c r="K14" i="63" s="1"/>
  <c r="L14" i="63" s="1"/>
  <c r="M14" i="63" s="1"/>
  <c r="N14" i="63" s="1"/>
  <c r="O14" i="63" s="1"/>
  <c r="H12" i="63"/>
  <c r="I12" i="63" s="1"/>
  <c r="J12" i="63" s="1"/>
  <c r="K12" i="63" s="1"/>
  <c r="L12" i="63" s="1"/>
  <c r="M12" i="63" s="1"/>
  <c r="N12" i="63" s="1"/>
  <c r="O12" i="63" s="1"/>
  <c r="G13" i="63"/>
  <c r="J116" i="44"/>
  <c r="J121" i="44" s="1"/>
  <c r="J266" i="44" s="1"/>
  <c r="L28" i="63"/>
  <c r="M28" i="63" s="1"/>
  <c r="N28" i="63" s="1"/>
  <c r="O28" i="63" s="1"/>
  <c r="E23" i="52"/>
  <c r="C71" i="52"/>
  <c r="AM158" i="14"/>
  <c r="C72" i="52"/>
  <c r="G21" i="74"/>
  <c r="AK94" i="72"/>
  <c r="G202" i="14"/>
  <c r="H15" i="14"/>
  <c r="L66" i="44"/>
  <c r="M49" i="44"/>
  <c r="M114" i="44" s="1"/>
  <c r="H115" i="44"/>
  <c r="H116" i="44" s="1"/>
  <c r="L118" i="44"/>
  <c r="L54" i="44"/>
  <c r="K73" i="52"/>
  <c r="O22" i="44"/>
  <c r="Y221" i="14"/>
  <c r="F29" i="69"/>
  <c r="Q67" i="14"/>
  <c r="N67" i="14"/>
  <c r="W67" i="14"/>
  <c r="X67" i="14"/>
  <c r="F5" i="69"/>
  <c r="F58" i="59"/>
  <c r="E13" i="52"/>
  <c r="Q219" i="14"/>
  <c r="AJ219" i="14" s="1"/>
  <c r="N236" i="14"/>
  <c r="N219" i="14"/>
  <c r="W128" i="14"/>
  <c r="X128" i="14"/>
  <c r="Q128" i="14"/>
  <c r="E29" i="59"/>
  <c r="AH65" i="14"/>
  <c r="N22" i="44"/>
  <c r="AG171" i="14"/>
  <c r="AK49" i="72"/>
  <c r="AK79" i="72" s="1"/>
  <c r="D78" i="52"/>
  <c r="AK78" i="72"/>
  <c r="IR50" i="72"/>
  <c r="IR80" i="72" s="1"/>
  <c r="F178" i="72"/>
  <c r="F177" i="72"/>
  <c r="F159" i="72"/>
  <c r="F158" i="72"/>
  <c r="F178" i="74"/>
  <c r="F177" i="74"/>
  <c r="F178" i="65"/>
  <c r="F177" i="65"/>
  <c r="F159" i="74"/>
  <c r="F158" i="74"/>
  <c r="F158" i="65"/>
  <c r="F159" i="65"/>
  <c r="F106" i="72"/>
  <c r="F107" i="72" s="1"/>
  <c r="F141" i="65"/>
  <c r="F104" i="74"/>
  <c r="F105" i="74" s="1"/>
  <c r="F106" i="65"/>
  <c r="F107" i="65" s="1"/>
  <c r="E16" i="65"/>
  <c r="AE103" i="14"/>
  <c r="T265" i="44"/>
  <c r="AG190" i="14"/>
  <c r="AF103" i="14"/>
  <c r="AH103" i="14"/>
  <c r="AH128" i="14"/>
  <c r="AE128" i="14"/>
  <c r="X219" i="14"/>
  <c r="W242" i="14"/>
  <c r="AF217" i="14"/>
  <c r="Q242" i="14"/>
  <c r="AJ242" i="14" s="1"/>
  <c r="AE65" i="14"/>
  <c r="AE171" i="14"/>
  <c r="AH170" i="14"/>
  <c r="AJ236" i="14"/>
  <c r="AJ238" i="14" s="1"/>
  <c r="AG142" i="14"/>
  <c r="P45" i="44"/>
  <c r="Q12" i="63"/>
  <c r="J265" i="44"/>
  <c r="AE142" i="14"/>
  <c r="AE185" i="14"/>
  <c r="P265" i="44"/>
  <c r="L45" i="44"/>
  <c r="L41" i="52" s="1"/>
  <c r="AH185" i="14"/>
  <c r="U265" i="44"/>
  <c r="AE76" i="14"/>
  <c r="Q127" i="14"/>
  <c r="AJ127" i="14" s="1"/>
  <c r="AL78" i="65"/>
  <c r="AL94" i="65"/>
  <c r="GV49" i="72"/>
  <c r="GV79" i="72" s="1"/>
  <c r="GV94" i="72"/>
  <c r="GV78" i="72"/>
  <c r="W66" i="14"/>
  <c r="X127" i="14"/>
  <c r="AG45" i="14"/>
  <c r="AE119" i="14"/>
  <c r="AE155" i="14"/>
  <c r="AG119" i="14"/>
  <c r="AG183" i="14"/>
  <c r="AH119" i="14"/>
  <c r="AG107" i="14"/>
  <c r="AE189" i="14"/>
  <c r="AE242" i="14"/>
  <c r="AG76" i="14"/>
  <c r="AG44" i="14"/>
  <c r="AE85" i="14"/>
  <c r="AE219" i="14"/>
  <c r="AF96" i="14"/>
  <c r="W203" i="14"/>
  <c r="AE138" i="14"/>
  <c r="AG127" i="14"/>
  <c r="W155" i="14"/>
  <c r="AE217" i="14"/>
  <c r="AF170" i="14"/>
  <c r="AE190" i="14"/>
  <c r="AH202" i="14"/>
  <c r="AF138" i="14"/>
  <c r="AG96" i="14"/>
  <c r="AH127" i="14"/>
  <c r="AE202" i="14"/>
  <c r="AG217" i="14"/>
  <c r="AG170" i="14"/>
  <c r="AF190" i="14"/>
  <c r="AH96" i="14"/>
  <c r="AH115" i="14"/>
  <c r="AF172" i="14"/>
  <c r="AH141" i="14"/>
  <c r="AH143" i="14"/>
  <c r="AG236" i="14"/>
  <c r="AE184" i="14"/>
  <c r="N46" i="14"/>
  <c r="AH99" i="14"/>
  <c r="AG143" i="14"/>
  <c r="N44" i="14"/>
  <c r="Q200" i="14"/>
  <c r="AJ200" i="14" s="1"/>
  <c r="AE99" i="14"/>
  <c r="AE98" i="14"/>
  <c r="X105" i="14"/>
  <c r="AG150" i="14"/>
  <c r="AG159" i="14"/>
  <c r="AE236" i="14"/>
  <c r="AF242" i="14"/>
  <c r="AH184" i="14"/>
  <c r="N45" i="14"/>
  <c r="AG46" i="14"/>
  <c r="AH155" i="14"/>
  <c r="AE172" i="14"/>
  <c r="AG203" i="14"/>
  <c r="X236" i="14"/>
  <c r="AF44" i="14"/>
  <c r="AN1" i="14"/>
  <c r="AN38" i="14" s="1"/>
  <c r="AH203" i="14"/>
  <c r="AG172" i="14"/>
  <c r="W236" i="14"/>
  <c r="AG219" i="14"/>
  <c r="X155" i="14"/>
  <c r="AH219" i="14"/>
  <c r="AE203" i="14"/>
  <c r="AG182" i="14"/>
  <c r="AE182" i="14"/>
  <c r="W220" i="14"/>
  <c r="W76" i="14"/>
  <c r="AF128" i="14"/>
  <c r="W200" i="14"/>
  <c r="AH98" i="14"/>
  <c r="AE141" i="14"/>
  <c r="AE107" i="14"/>
  <c r="AG144" i="14"/>
  <c r="AE115" i="14"/>
  <c r="AE159" i="14"/>
  <c r="AE78" i="14"/>
  <c r="AG115" i="14"/>
  <c r="AH159" i="14"/>
  <c r="AH150" i="14"/>
  <c r="X98" i="14"/>
  <c r="W141" i="14"/>
  <c r="AH107" i="14"/>
  <c r="AG98" i="14"/>
  <c r="AE150" i="14"/>
  <c r="X159" i="14"/>
  <c r="W115" i="14"/>
  <c r="AE143" i="14"/>
  <c r="AH183" i="14"/>
  <c r="AG189" i="14"/>
  <c r="AH44" i="14"/>
  <c r="AF78" i="14"/>
  <c r="AH144" i="14"/>
  <c r="AE144" i="14"/>
  <c r="AH138" i="14"/>
  <c r="AH189" i="14"/>
  <c r="Q121" i="14"/>
  <c r="AJ121" i="14" s="1"/>
  <c r="AF77" i="14"/>
  <c r="AH154" i="14"/>
  <c r="W152" i="14"/>
  <c r="AH201" i="14"/>
  <c r="AE201" i="14"/>
  <c r="AG220" i="14"/>
  <c r="X220" i="14"/>
  <c r="W154" i="14"/>
  <c r="Q143" i="14"/>
  <c r="N143" i="14"/>
  <c r="Q142" i="14"/>
  <c r="AJ142" i="14" s="1"/>
  <c r="AG105" i="14"/>
  <c r="X142" i="14"/>
  <c r="AG152" i="14"/>
  <c r="AG154" i="14"/>
  <c r="AE46" i="14"/>
  <c r="AG201" i="14"/>
  <c r="AH220" i="14"/>
  <c r="X154" i="14"/>
  <c r="AG193" i="14"/>
  <c r="AH168" i="14"/>
  <c r="AE181" i="14"/>
  <c r="W143" i="14"/>
  <c r="AH46" i="14"/>
  <c r="AE152" i="14"/>
  <c r="X152" i="14"/>
  <c r="AE193" i="14"/>
  <c r="AJ114" i="14"/>
  <c r="AE157" i="14"/>
  <c r="AG242" i="14"/>
  <c r="AH142" i="14"/>
  <c r="W127" i="14"/>
  <c r="Q220" i="14"/>
  <c r="N220" i="14"/>
  <c r="AG181" i="14"/>
  <c r="X153" i="14"/>
  <c r="W142" i="14"/>
  <c r="AG79" i="14"/>
  <c r="AH79" i="14"/>
  <c r="AJ47" i="14"/>
  <c r="AJ49" i="14" s="1"/>
  <c r="AE105" i="14"/>
  <c r="AG191" i="14"/>
  <c r="X242" i="14"/>
  <c r="N242" i="14"/>
  <c r="AG85" i="14"/>
  <c r="AH85" i="14"/>
  <c r="AH193" i="14"/>
  <c r="K115" i="44"/>
  <c r="K116" i="44" s="1"/>
  <c r="K121" i="44" s="1"/>
  <c r="K266" i="44" s="1"/>
  <c r="Q265" i="44"/>
  <c r="N265" i="44"/>
  <c r="K265" i="44"/>
  <c r="R265" i="44"/>
  <c r="S265" i="44"/>
  <c r="K58" i="52"/>
  <c r="BB47" i="74"/>
  <c r="BA93" i="74"/>
  <c r="G21" i="72"/>
  <c r="P49" i="72"/>
  <c r="P79" i="72" s="1"/>
  <c r="P78" i="72"/>
  <c r="P94" i="72"/>
  <c r="AB49" i="65"/>
  <c r="AB79" i="65" s="1"/>
  <c r="AB78" i="65"/>
  <c r="AB94" i="65"/>
  <c r="AT49" i="65"/>
  <c r="AT79" i="65" s="1"/>
  <c r="AT94" i="65"/>
  <c r="AT78" i="65"/>
  <c r="N49" i="65"/>
  <c r="N79" i="65" s="1"/>
  <c r="N94" i="65"/>
  <c r="N78" i="65"/>
  <c r="W120" i="14"/>
  <c r="AK120" i="14" s="1"/>
  <c r="AG157" i="14"/>
  <c r="AH157" i="14"/>
  <c r="AH222" i="14"/>
  <c r="AE222" i="14"/>
  <c r="AF222" i="14"/>
  <c r="AG222" i="14"/>
  <c r="W105" i="14"/>
  <c r="AE191" i="14"/>
  <c r="AH77" i="14"/>
  <c r="BB47" i="65"/>
  <c r="BA48" i="65"/>
  <c r="BA93" i="65"/>
  <c r="AG100" i="14"/>
  <c r="W139" i="14"/>
  <c r="W99" i="14"/>
  <c r="X99" i="14"/>
  <c r="AF49" i="72"/>
  <c r="AF79" i="72" s="1"/>
  <c r="AF94" i="72"/>
  <c r="AF78" i="72"/>
  <c r="AE77" i="14"/>
  <c r="W188" i="14"/>
  <c r="AG66" i="14"/>
  <c r="AH66" i="14"/>
  <c r="GX47" i="72"/>
  <c r="GW93" i="72"/>
  <c r="AH229" i="14"/>
  <c r="AG229" i="14"/>
  <c r="K67" i="44"/>
  <c r="K68" i="44" s="1"/>
  <c r="H265" i="44"/>
  <c r="O265" i="44"/>
  <c r="M265" i="44"/>
  <c r="AF168" i="14"/>
  <c r="AG168" i="14"/>
  <c r="AE168" i="14"/>
  <c r="GB49" i="72"/>
  <c r="GB79" i="72" s="1"/>
  <c r="GB78" i="72"/>
  <c r="GB94" i="72"/>
  <c r="AV49" i="74"/>
  <c r="AV79" i="74" s="1"/>
  <c r="AV94" i="74"/>
  <c r="AV78" i="74"/>
  <c r="W45" i="14"/>
  <c r="X45" i="14"/>
  <c r="J49" i="74"/>
  <c r="J79" i="74" s="1"/>
  <c r="J94" i="74"/>
  <c r="J78" i="74"/>
  <c r="X49" i="74"/>
  <c r="X79" i="74" s="1"/>
  <c r="X78" i="74"/>
  <c r="X94" i="74"/>
  <c r="AC49" i="72"/>
  <c r="AC79" i="72" s="1"/>
  <c r="AC94" i="72"/>
  <c r="AC78" i="72"/>
  <c r="AH78" i="14"/>
  <c r="AE45" i="14"/>
  <c r="W100" i="14"/>
  <c r="AH49" i="74"/>
  <c r="AH79" i="74" s="1"/>
  <c r="AH94" i="74"/>
  <c r="AH78" i="74"/>
  <c r="U49" i="72"/>
  <c r="U79" i="72" s="1"/>
  <c r="U94" i="72"/>
  <c r="U78" i="72"/>
  <c r="AJ49" i="74"/>
  <c r="AJ79" i="74" s="1"/>
  <c r="AJ78" i="74"/>
  <c r="AJ94" i="74"/>
  <c r="IR47" i="72"/>
  <c r="IQ78" i="72"/>
  <c r="IQ48" i="72"/>
  <c r="F17" i="69"/>
  <c r="AF97" i="14"/>
  <c r="AE97" i="14"/>
  <c r="AG97" i="14"/>
  <c r="AG194" i="14"/>
  <c r="AF194" i="14"/>
  <c r="AE194" i="14"/>
  <c r="AF49" i="74"/>
  <c r="AF79" i="74" s="1"/>
  <c r="AF78" i="74"/>
  <c r="AF94" i="74"/>
  <c r="AC49" i="74"/>
  <c r="AC79" i="74" s="1"/>
  <c r="AC94" i="74"/>
  <c r="AC78" i="74"/>
  <c r="G49" i="74"/>
  <c r="G79" i="74" s="1"/>
  <c r="G94" i="74"/>
  <c r="G78" i="74"/>
  <c r="AT49" i="74"/>
  <c r="AT79" i="74" s="1"/>
  <c r="AT78" i="74"/>
  <c r="AT94" i="74"/>
  <c r="S49" i="74"/>
  <c r="S79" i="74" s="1"/>
  <c r="S94" i="74"/>
  <c r="S78" i="74"/>
  <c r="AF114" i="14"/>
  <c r="AE114" i="14"/>
  <c r="AG114" i="14"/>
  <c r="Q217" i="14"/>
  <c r="X217" i="14"/>
  <c r="N217" i="14"/>
  <c r="Q76" i="14"/>
  <c r="AJ76" i="14" s="1"/>
  <c r="X76" i="14"/>
  <c r="N76" i="14"/>
  <c r="X104" i="14"/>
  <c r="X140" i="14"/>
  <c r="X139" i="14"/>
  <c r="AH114" i="14"/>
  <c r="AG156" i="14"/>
  <c r="AN49" i="72"/>
  <c r="AN79" i="72" s="1"/>
  <c r="AN94" i="72"/>
  <c r="AN78" i="72"/>
  <c r="AS49" i="72"/>
  <c r="AS79" i="72" s="1"/>
  <c r="AS94" i="72"/>
  <c r="AS78" i="72"/>
  <c r="FT49" i="72"/>
  <c r="FT79" i="72" s="1"/>
  <c r="FT94" i="72"/>
  <c r="FT78" i="72"/>
  <c r="FD49" i="72"/>
  <c r="FD79" i="72" s="1"/>
  <c r="FD78" i="72"/>
  <c r="FD94" i="72"/>
  <c r="EN49" i="72"/>
  <c r="EN79" i="72" s="1"/>
  <c r="EN78" i="72"/>
  <c r="EN94" i="72"/>
  <c r="DX49" i="72"/>
  <c r="DX79" i="72" s="1"/>
  <c r="DX94" i="72"/>
  <c r="DX78" i="72"/>
  <c r="DH49" i="72"/>
  <c r="DH79" i="72" s="1"/>
  <c r="DH94" i="72"/>
  <c r="DH78" i="72"/>
  <c r="CR49" i="72"/>
  <c r="CR79" i="72" s="1"/>
  <c r="CR78" i="72"/>
  <c r="CR94" i="72"/>
  <c r="CB49" i="72"/>
  <c r="CB79" i="72" s="1"/>
  <c r="CB94" i="72"/>
  <c r="CB78" i="72"/>
  <c r="BL49" i="72"/>
  <c r="BL79" i="72" s="1"/>
  <c r="BL78" i="72"/>
  <c r="BL94" i="72"/>
  <c r="AP49" i="72"/>
  <c r="AP79" i="72" s="1"/>
  <c r="AP94" i="72"/>
  <c r="AP78" i="72"/>
  <c r="W49" i="72"/>
  <c r="W79" i="72" s="1"/>
  <c r="W78" i="72"/>
  <c r="W94" i="72"/>
  <c r="AW49" i="72"/>
  <c r="AW79" i="72" s="1"/>
  <c r="AW78" i="72"/>
  <c r="AW94" i="72"/>
  <c r="GW49" i="72"/>
  <c r="GW79" i="72" s="1"/>
  <c r="GW94" i="72"/>
  <c r="GW78" i="72"/>
  <c r="GG49" i="72"/>
  <c r="GG79" i="72" s="1"/>
  <c r="GG78" i="72"/>
  <c r="GG94" i="72"/>
  <c r="FQ49" i="72"/>
  <c r="FQ79" i="72" s="1"/>
  <c r="FQ94" i="72"/>
  <c r="FQ78" i="72"/>
  <c r="FA49" i="72"/>
  <c r="FA79" i="72" s="1"/>
  <c r="FA78" i="72"/>
  <c r="FA94" i="72"/>
  <c r="EK49" i="72"/>
  <c r="EK79" i="72" s="1"/>
  <c r="EK78" i="72"/>
  <c r="EK94" i="72"/>
  <c r="DU49" i="72"/>
  <c r="DU79" i="72" s="1"/>
  <c r="DU78" i="72"/>
  <c r="DU94" i="72"/>
  <c r="DE49" i="72"/>
  <c r="DE79" i="72" s="1"/>
  <c r="DE78" i="72"/>
  <c r="DE94" i="72"/>
  <c r="CO49" i="72"/>
  <c r="CO79" i="72" s="1"/>
  <c r="CO78" i="72"/>
  <c r="CO94" i="72"/>
  <c r="BY49" i="72"/>
  <c r="BY79" i="72" s="1"/>
  <c r="BY94" i="72"/>
  <c r="BY78" i="72"/>
  <c r="BI49" i="72"/>
  <c r="BI79" i="72" s="1"/>
  <c r="BI94" i="72"/>
  <c r="BI78" i="72"/>
  <c r="AD49" i="72"/>
  <c r="AD79" i="72" s="1"/>
  <c r="AD94" i="72"/>
  <c r="AD78" i="72"/>
  <c r="GF49" i="72"/>
  <c r="GF79" i="72" s="1"/>
  <c r="GF94" i="72"/>
  <c r="GF78" i="72"/>
  <c r="S49" i="65"/>
  <c r="S79" i="65" s="1"/>
  <c r="S78" i="65"/>
  <c r="S94" i="65"/>
  <c r="AS49" i="65"/>
  <c r="AS79" i="65" s="1"/>
  <c r="AS78" i="65"/>
  <c r="AS94" i="65"/>
  <c r="AP49" i="65"/>
  <c r="AP79" i="65" s="1"/>
  <c r="AP78" i="65"/>
  <c r="AP94" i="65"/>
  <c r="W49" i="65"/>
  <c r="W79" i="65" s="1"/>
  <c r="W78" i="65"/>
  <c r="W94" i="65"/>
  <c r="I49" i="65"/>
  <c r="I79" i="65" s="1"/>
  <c r="I78" i="65"/>
  <c r="I94" i="65"/>
  <c r="W218" i="14"/>
  <c r="X218" i="14"/>
  <c r="AH218" i="14"/>
  <c r="AG108" i="14"/>
  <c r="AH108" i="14"/>
  <c r="DZ49" i="72"/>
  <c r="DZ79" i="72" s="1"/>
  <c r="DZ78" i="72"/>
  <c r="DZ94" i="72"/>
  <c r="AX49" i="72"/>
  <c r="AX79" i="72" s="1"/>
  <c r="AX78" i="72"/>
  <c r="AX94" i="72"/>
  <c r="FC49" i="72"/>
  <c r="FC79" i="72" s="1"/>
  <c r="FC78" i="72"/>
  <c r="FC94" i="72"/>
  <c r="CQ49" i="72"/>
  <c r="CQ79" i="72" s="1"/>
  <c r="CQ78" i="72"/>
  <c r="CQ94" i="72"/>
  <c r="AA49" i="65"/>
  <c r="AA79" i="65" s="1"/>
  <c r="AA94" i="65"/>
  <c r="AA78" i="65"/>
  <c r="AE79" i="65"/>
  <c r="AE78" i="65"/>
  <c r="AE94" i="65"/>
  <c r="AR49" i="65"/>
  <c r="AR79" i="65" s="1"/>
  <c r="AR78" i="65"/>
  <c r="AR94" i="65"/>
  <c r="T49" i="74"/>
  <c r="T79" i="74" s="1"/>
  <c r="T94" i="74"/>
  <c r="T78" i="74"/>
  <c r="R49" i="74"/>
  <c r="R79" i="74" s="1"/>
  <c r="R94" i="74"/>
  <c r="R78" i="74"/>
  <c r="AR49" i="74"/>
  <c r="AR79" i="74" s="1"/>
  <c r="AR94" i="74"/>
  <c r="AR78" i="74"/>
  <c r="U49" i="74"/>
  <c r="U79" i="74" s="1"/>
  <c r="U94" i="74"/>
  <c r="U78" i="74"/>
  <c r="AW49" i="74"/>
  <c r="AW79" i="74" s="1"/>
  <c r="AW94" i="74"/>
  <c r="AW78" i="74"/>
  <c r="AL49" i="74"/>
  <c r="AL79" i="74" s="1"/>
  <c r="AL94" i="74"/>
  <c r="AL78" i="74"/>
  <c r="K49" i="74"/>
  <c r="K79" i="74" s="1"/>
  <c r="K78" i="74"/>
  <c r="K94" i="74"/>
  <c r="AG95" i="14"/>
  <c r="AF95" i="14"/>
  <c r="AE95" i="14"/>
  <c r="AH116" i="14"/>
  <c r="Q218" i="14"/>
  <c r="AJ218" i="14" s="1"/>
  <c r="N218" i="14"/>
  <c r="Q140" i="14"/>
  <c r="AJ140" i="14" s="1"/>
  <c r="N140" i="14"/>
  <c r="Q74" i="14"/>
  <c r="AJ74" i="14" s="1"/>
  <c r="X74" i="14"/>
  <c r="N74" i="14"/>
  <c r="X130" i="14"/>
  <c r="X116" i="14"/>
  <c r="AG130" i="14"/>
  <c r="AF130" i="14"/>
  <c r="AE130" i="14"/>
  <c r="W104" i="14"/>
  <c r="W140" i="14"/>
  <c r="W117" i="14"/>
  <c r="X117" i="14"/>
  <c r="AH117" i="14"/>
  <c r="AH140" i="14"/>
  <c r="AG104" i="14"/>
  <c r="AE108" i="14"/>
  <c r="GH49" i="72"/>
  <c r="GH79" i="72" s="1"/>
  <c r="GH78" i="72"/>
  <c r="GH94" i="72"/>
  <c r="X49" i="72"/>
  <c r="X79" i="72" s="1"/>
  <c r="X78" i="72"/>
  <c r="X94" i="72"/>
  <c r="FR49" i="72"/>
  <c r="FR79" i="72" s="1"/>
  <c r="FR78" i="72"/>
  <c r="FR94" i="72"/>
  <c r="FB49" i="72"/>
  <c r="FB79" i="72" s="1"/>
  <c r="FB78" i="72"/>
  <c r="FB94" i="72"/>
  <c r="EL49" i="72"/>
  <c r="EL79" i="72" s="1"/>
  <c r="EL94" i="72"/>
  <c r="EL78" i="72"/>
  <c r="DV49" i="72"/>
  <c r="DV79" i="72" s="1"/>
  <c r="DV94" i="72"/>
  <c r="DV78" i="72"/>
  <c r="DF49" i="72"/>
  <c r="DF79" i="72" s="1"/>
  <c r="DF94" i="72"/>
  <c r="DF78" i="72"/>
  <c r="CP49" i="72"/>
  <c r="CP79" i="72" s="1"/>
  <c r="CP78" i="72"/>
  <c r="CP94" i="72"/>
  <c r="BZ49" i="72"/>
  <c r="BZ79" i="72" s="1"/>
  <c r="BZ94" i="72"/>
  <c r="BZ78" i="72"/>
  <c r="BJ49" i="72"/>
  <c r="BJ79" i="72" s="1"/>
  <c r="BJ94" i="72"/>
  <c r="BJ78" i="72"/>
  <c r="AH49" i="72"/>
  <c r="AH79" i="72" s="1"/>
  <c r="AH94" i="72"/>
  <c r="AH78" i="72"/>
  <c r="O49" i="72"/>
  <c r="O79" i="72" s="1"/>
  <c r="O78" i="72"/>
  <c r="O94" i="72"/>
  <c r="AO49" i="72"/>
  <c r="AO79" i="72" s="1"/>
  <c r="AO94" i="72"/>
  <c r="AO78" i="72"/>
  <c r="GU49" i="72"/>
  <c r="GU79" i="72" s="1"/>
  <c r="GU78" i="72"/>
  <c r="GU94" i="72"/>
  <c r="GE49" i="72"/>
  <c r="GE79" i="72" s="1"/>
  <c r="GE94" i="72"/>
  <c r="GE78" i="72"/>
  <c r="FO49" i="72"/>
  <c r="FO79" i="72" s="1"/>
  <c r="FO78" i="72"/>
  <c r="FO94" i="72"/>
  <c r="EY49" i="72"/>
  <c r="EY79" i="72" s="1"/>
  <c r="EY94" i="72"/>
  <c r="EY78" i="72"/>
  <c r="EI49" i="72"/>
  <c r="EI79" i="72" s="1"/>
  <c r="EI94" i="72"/>
  <c r="EI78" i="72"/>
  <c r="DS49" i="72"/>
  <c r="DS79" i="72" s="1"/>
  <c r="DS78" i="72"/>
  <c r="DS94" i="72"/>
  <c r="DC49" i="72"/>
  <c r="DC79" i="72" s="1"/>
  <c r="DC94" i="72"/>
  <c r="DC78" i="72"/>
  <c r="CM49" i="72"/>
  <c r="CM79" i="72" s="1"/>
  <c r="CM94" i="72"/>
  <c r="CM78" i="72"/>
  <c r="BW49" i="72"/>
  <c r="BW79" i="72" s="1"/>
  <c r="BW94" i="72"/>
  <c r="BW78" i="72"/>
  <c r="BG49" i="72"/>
  <c r="BG79" i="72" s="1"/>
  <c r="BG94" i="72"/>
  <c r="BG78" i="72"/>
  <c r="V49" i="72"/>
  <c r="V79" i="72" s="1"/>
  <c r="V78" i="72"/>
  <c r="V94" i="72"/>
  <c r="K49" i="65"/>
  <c r="K79" i="65" s="1"/>
  <c r="K78" i="65"/>
  <c r="K94" i="65"/>
  <c r="AK49" i="65"/>
  <c r="AK79" i="65" s="1"/>
  <c r="AK78" i="65"/>
  <c r="AK94" i="65"/>
  <c r="AH49" i="65"/>
  <c r="AH79" i="65" s="1"/>
  <c r="AH78" i="65"/>
  <c r="AH94" i="65"/>
  <c r="O49" i="65"/>
  <c r="O79" i="65" s="1"/>
  <c r="O78" i="65"/>
  <c r="O94" i="65"/>
  <c r="AD49" i="65"/>
  <c r="AD79" i="65" s="1"/>
  <c r="AD94" i="65"/>
  <c r="AD78" i="65"/>
  <c r="O49" i="74"/>
  <c r="O79" i="74" s="1"/>
  <c r="O94" i="74"/>
  <c r="O78" i="74"/>
  <c r="AA49" i="74"/>
  <c r="AA79" i="74" s="1"/>
  <c r="AA94" i="74"/>
  <c r="AA78" i="74"/>
  <c r="AF47" i="14"/>
  <c r="AE47" i="14"/>
  <c r="AG47" i="14"/>
  <c r="FF49" i="72"/>
  <c r="FF79" i="72" s="1"/>
  <c r="FF78" i="72"/>
  <c r="FF94" i="72"/>
  <c r="BN49" i="72"/>
  <c r="BN79" i="72" s="1"/>
  <c r="BN94" i="72"/>
  <c r="BN78" i="72"/>
  <c r="FS49" i="72"/>
  <c r="FS79" i="72" s="1"/>
  <c r="FS94" i="72"/>
  <c r="FS78" i="72"/>
  <c r="CA49" i="72"/>
  <c r="CA79" i="72" s="1"/>
  <c r="CA94" i="72"/>
  <c r="CA78" i="72"/>
  <c r="H79" i="65"/>
  <c r="H94" i="65"/>
  <c r="H78" i="65"/>
  <c r="AX49" i="65"/>
  <c r="AX79" i="65" s="1"/>
  <c r="AX94" i="65"/>
  <c r="AX78" i="65"/>
  <c r="V49" i="65"/>
  <c r="V79" i="65" s="1"/>
  <c r="V94" i="65"/>
  <c r="V78" i="65"/>
  <c r="H49" i="74"/>
  <c r="H79" i="74" s="1"/>
  <c r="H94" i="74"/>
  <c r="H78" i="74"/>
  <c r="M49" i="74"/>
  <c r="M79" i="74" s="1"/>
  <c r="M78" i="74"/>
  <c r="M94" i="74"/>
  <c r="AO49" i="74"/>
  <c r="AO79" i="74" s="1"/>
  <c r="AO78" i="74"/>
  <c r="AO94" i="74"/>
  <c r="AD49" i="74"/>
  <c r="AD79" i="74" s="1"/>
  <c r="AD78" i="74"/>
  <c r="AD94" i="74"/>
  <c r="AG37" i="14"/>
  <c r="AE37" i="14"/>
  <c r="AF37" i="14"/>
  <c r="Q138" i="14"/>
  <c r="N138" i="14"/>
  <c r="AH121" i="14"/>
  <c r="X121" i="14"/>
  <c r="AG121" i="14"/>
  <c r="Q141" i="14"/>
  <c r="AJ141" i="14" s="1"/>
  <c r="N141" i="14"/>
  <c r="Q118" i="14"/>
  <c r="N118" i="14"/>
  <c r="Q66" i="14"/>
  <c r="AJ66" i="14" s="1"/>
  <c r="X66" i="14"/>
  <c r="N66" i="14"/>
  <c r="W73" i="14"/>
  <c r="W116" i="14"/>
  <c r="W64" i="14"/>
  <c r="X141" i="14"/>
  <c r="AF117" i="14"/>
  <c r="AG117" i="14"/>
  <c r="AE117" i="14"/>
  <c r="AG140" i="14"/>
  <c r="AG151" i="14"/>
  <c r="AF153" i="14"/>
  <c r="AG153" i="14"/>
  <c r="AE153" i="14"/>
  <c r="GL49" i="72"/>
  <c r="GL79" i="72" s="1"/>
  <c r="GL94" i="72"/>
  <c r="GL78" i="72"/>
  <c r="FZ49" i="72"/>
  <c r="FZ79" i="72" s="1"/>
  <c r="FZ94" i="72"/>
  <c r="FZ78" i="72"/>
  <c r="FP49" i="72"/>
  <c r="FP79" i="72" s="1"/>
  <c r="FP94" i="72"/>
  <c r="FP78" i="72"/>
  <c r="EZ49" i="72"/>
  <c r="EZ79" i="72" s="1"/>
  <c r="EZ94" i="72"/>
  <c r="EZ78" i="72"/>
  <c r="EJ49" i="72"/>
  <c r="EJ79" i="72" s="1"/>
  <c r="EJ94" i="72"/>
  <c r="EJ78" i="72"/>
  <c r="DT49" i="72"/>
  <c r="DT79" i="72" s="1"/>
  <c r="DT94" i="72"/>
  <c r="DT78" i="72"/>
  <c r="DD49" i="72"/>
  <c r="DD79" i="72" s="1"/>
  <c r="DD94" i="72"/>
  <c r="DD78" i="72"/>
  <c r="CN49" i="72"/>
  <c r="CN79" i="72" s="1"/>
  <c r="CN78" i="72"/>
  <c r="CN94" i="72"/>
  <c r="BX49" i="72"/>
  <c r="BX79" i="72" s="1"/>
  <c r="BX94" i="72"/>
  <c r="BX78" i="72"/>
  <c r="BH49" i="72"/>
  <c r="BH79" i="72" s="1"/>
  <c r="BH94" i="72"/>
  <c r="BH78" i="72"/>
  <c r="Z49" i="72"/>
  <c r="Z79" i="72" s="1"/>
  <c r="Z94" i="72"/>
  <c r="Z78" i="72"/>
  <c r="G49" i="72"/>
  <c r="G78" i="72"/>
  <c r="G94" i="72"/>
  <c r="AG49" i="72"/>
  <c r="AG79" i="72" s="1"/>
  <c r="AG78" i="72"/>
  <c r="AG94" i="72"/>
  <c r="GS49" i="72"/>
  <c r="GS79" i="72" s="1"/>
  <c r="GS94" i="72"/>
  <c r="GS78" i="72"/>
  <c r="GC49" i="72"/>
  <c r="GC79" i="72" s="1"/>
  <c r="GC78" i="72"/>
  <c r="GC94" i="72"/>
  <c r="FM49" i="72"/>
  <c r="FM79" i="72" s="1"/>
  <c r="FM78" i="72"/>
  <c r="FM94" i="72"/>
  <c r="EW49" i="72"/>
  <c r="EW79" i="72" s="1"/>
  <c r="EW78" i="72"/>
  <c r="EW94" i="72"/>
  <c r="EG49" i="72"/>
  <c r="EG79" i="72" s="1"/>
  <c r="EG94" i="72"/>
  <c r="EG78" i="72"/>
  <c r="DQ49" i="72"/>
  <c r="DQ79" i="72" s="1"/>
  <c r="DQ94" i="72"/>
  <c r="DQ78" i="72"/>
  <c r="DA49" i="72"/>
  <c r="DA79" i="72" s="1"/>
  <c r="DA78" i="72"/>
  <c r="DA94" i="72"/>
  <c r="CK49" i="72"/>
  <c r="CK79" i="72" s="1"/>
  <c r="CK78" i="72"/>
  <c r="CK94" i="72"/>
  <c r="BU49" i="72"/>
  <c r="BU79" i="72" s="1"/>
  <c r="BU78" i="72"/>
  <c r="BU94" i="72"/>
  <c r="BE49" i="72"/>
  <c r="BE79" i="72" s="1"/>
  <c r="BE78" i="72"/>
  <c r="BE94" i="72"/>
  <c r="N49" i="72"/>
  <c r="N79" i="72" s="1"/>
  <c r="N78" i="72"/>
  <c r="N94" i="72"/>
  <c r="AV49" i="72"/>
  <c r="AV79" i="72" s="1"/>
  <c r="AV94" i="72"/>
  <c r="AV78" i="72"/>
  <c r="AV49" i="65"/>
  <c r="AV79" i="65" s="1"/>
  <c r="AV94" i="65"/>
  <c r="AV78" i="65"/>
  <c r="AC49" i="65"/>
  <c r="AC79" i="65" s="1"/>
  <c r="AC78" i="65"/>
  <c r="AC94" i="65"/>
  <c r="Z49" i="65"/>
  <c r="Z79" i="65" s="1"/>
  <c r="Z78" i="65"/>
  <c r="Z94" i="65"/>
  <c r="G79" i="65"/>
  <c r="G78" i="65"/>
  <c r="G94" i="65"/>
  <c r="T49" i="65"/>
  <c r="T79" i="65" s="1"/>
  <c r="T78" i="65"/>
  <c r="T94" i="65"/>
  <c r="AG218" i="14"/>
  <c r="L49" i="74"/>
  <c r="L79" i="74" s="1"/>
  <c r="L78" i="74"/>
  <c r="L94" i="74"/>
  <c r="Q64" i="14"/>
  <c r="N64" i="14"/>
  <c r="EP49" i="72"/>
  <c r="EP79" i="72" s="1"/>
  <c r="EP78" i="72"/>
  <c r="EP94" i="72"/>
  <c r="AU49" i="74"/>
  <c r="AU79" i="74" s="1"/>
  <c r="AU94" i="74"/>
  <c r="AU78" i="74"/>
  <c r="AG49" i="74"/>
  <c r="AG79" i="74" s="1"/>
  <c r="AG94" i="74"/>
  <c r="AG78" i="74"/>
  <c r="V49" i="74"/>
  <c r="V79" i="74" s="1"/>
  <c r="V94" i="74"/>
  <c r="V78" i="74"/>
  <c r="AH100" i="14"/>
  <c r="Q85" i="14"/>
  <c r="AJ85" i="14" s="1"/>
  <c r="X85" i="14"/>
  <c r="N85" i="14"/>
  <c r="P202" i="14"/>
  <c r="P157" i="14"/>
  <c r="P108" i="14"/>
  <c r="P229" i="14"/>
  <c r="U229" i="14" s="1"/>
  <c r="X229" i="14" s="1"/>
  <c r="Q139" i="14"/>
  <c r="N139" i="14"/>
  <c r="AF73" i="14"/>
  <c r="AE73" i="14"/>
  <c r="AH73" i="14"/>
  <c r="AG73" i="14"/>
  <c r="W78" i="14"/>
  <c r="W121" i="14"/>
  <c r="W85" i="14"/>
  <c r="AG116" i="14"/>
  <c r="AF188" i="14"/>
  <c r="AE188" i="14"/>
  <c r="AG188" i="14"/>
  <c r="AH95" i="14"/>
  <c r="AF118" i="14"/>
  <c r="AE118" i="14"/>
  <c r="AG118" i="14"/>
  <c r="AH153" i="14"/>
  <c r="X200" i="14"/>
  <c r="GP49" i="72"/>
  <c r="GP79" i="72" s="1"/>
  <c r="GP94" i="72"/>
  <c r="GP78" i="72"/>
  <c r="GJ49" i="72"/>
  <c r="GJ79" i="72" s="1"/>
  <c r="GJ78" i="72"/>
  <c r="GJ94" i="72"/>
  <c r="FN49" i="72"/>
  <c r="FN79" i="72" s="1"/>
  <c r="FN94" i="72"/>
  <c r="FN78" i="72"/>
  <c r="EX49" i="72"/>
  <c r="EX79" i="72" s="1"/>
  <c r="EX94" i="72"/>
  <c r="EX78" i="72"/>
  <c r="EH49" i="72"/>
  <c r="EH79" i="72" s="1"/>
  <c r="EH94" i="72"/>
  <c r="EH78" i="72"/>
  <c r="DR49" i="72"/>
  <c r="DR79" i="72" s="1"/>
  <c r="DR78" i="72"/>
  <c r="DR94" i="72"/>
  <c r="DB49" i="72"/>
  <c r="DB79" i="72" s="1"/>
  <c r="DB94" i="72"/>
  <c r="DB78" i="72"/>
  <c r="CL49" i="72"/>
  <c r="CL79" i="72" s="1"/>
  <c r="CL94" i="72"/>
  <c r="CL78" i="72"/>
  <c r="BV49" i="72"/>
  <c r="BV79" i="72" s="1"/>
  <c r="BV78" i="72"/>
  <c r="BV94" i="72"/>
  <c r="BF49" i="72"/>
  <c r="BF79" i="72" s="1"/>
  <c r="BF94" i="72"/>
  <c r="BF78" i="72"/>
  <c r="R49" i="72"/>
  <c r="R79" i="72" s="1"/>
  <c r="R94" i="72"/>
  <c r="R78" i="72"/>
  <c r="AR49" i="72"/>
  <c r="AR79" i="72" s="1"/>
  <c r="AR78" i="72"/>
  <c r="AR94" i="72"/>
  <c r="Y49" i="72"/>
  <c r="Y79" i="72" s="1"/>
  <c r="Y94" i="72"/>
  <c r="Y78" i="72"/>
  <c r="GQ49" i="72"/>
  <c r="GQ79" i="72" s="1"/>
  <c r="GQ94" i="72"/>
  <c r="GQ78" i="72"/>
  <c r="GA49" i="72"/>
  <c r="GA79" i="72" s="1"/>
  <c r="GA94" i="72"/>
  <c r="GA78" i="72"/>
  <c r="FK49" i="72"/>
  <c r="FK79" i="72" s="1"/>
  <c r="FK94" i="72"/>
  <c r="FK78" i="72"/>
  <c r="EU49" i="72"/>
  <c r="EU79" i="72" s="1"/>
  <c r="EU94" i="72"/>
  <c r="EU78" i="72"/>
  <c r="EE49" i="72"/>
  <c r="EE79" i="72" s="1"/>
  <c r="EE94" i="72"/>
  <c r="EE78" i="72"/>
  <c r="DO49" i="72"/>
  <c r="DO79" i="72" s="1"/>
  <c r="DO94" i="72"/>
  <c r="DO78" i="72"/>
  <c r="CY49" i="72"/>
  <c r="CY79" i="72" s="1"/>
  <c r="CY78" i="72"/>
  <c r="CY94" i="72"/>
  <c r="CI49" i="72"/>
  <c r="CI79" i="72" s="1"/>
  <c r="CI94" i="72"/>
  <c r="CI78" i="72"/>
  <c r="BS49" i="72"/>
  <c r="BS79" i="72" s="1"/>
  <c r="BS94" i="72"/>
  <c r="BS78" i="72"/>
  <c r="BC49" i="72"/>
  <c r="BC79" i="72" s="1"/>
  <c r="BC94" i="72"/>
  <c r="BC78" i="72"/>
  <c r="AQ49" i="72"/>
  <c r="AQ79" i="72" s="1"/>
  <c r="AQ94" i="72"/>
  <c r="AQ78" i="72"/>
  <c r="AN49" i="65"/>
  <c r="AN79" i="65" s="1"/>
  <c r="AN94" i="65"/>
  <c r="AN78" i="65"/>
  <c r="U49" i="65"/>
  <c r="U79" i="65" s="1"/>
  <c r="U78" i="65"/>
  <c r="U94" i="65"/>
  <c r="R49" i="65"/>
  <c r="R79" i="65" s="1"/>
  <c r="R78" i="65"/>
  <c r="R94" i="65"/>
  <c r="AW49" i="65"/>
  <c r="AW79" i="65" s="1"/>
  <c r="AW94" i="65"/>
  <c r="AW78" i="65"/>
  <c r="AY49" i="65"/>
  <c r="AY79" i="65" s="1"/>
  <c r="AY78" i="65"/>
  <c r="AY94" i="65"/>
  <c r="AE218" i="14"/>
  <c r="X75" i="14"/>
  <c r="AH75" i="14"/>
  <c r="AG75" i="14"/>
  <c r="M49" i="72"/>
  <c r="M79" i="72" s="1"/>
  <c r="M94" i="72"/>
  <c r="M78" i="72"/>
  <c r="CT49" i="72"/>
  <c r="CT79" i="72" s="1"/>
  <c r="CT78" i="72"/>
  <c r="CT94" i="72"/>
  <c r="L49" i="72"/>
  <c r="L79" i="72" s="1"/>
  <c r="L94" i="72"/>
  <c r="L78" i="72"/>
  <c r="EM49" i="72"/>
  <c r="EM79" i="72" s="1"/>
  <c r="EM78" i="72"/>
  <c r="EM94" i="72"/>
  <c r="BK49" i="72"/>
  <c r="BK79" i="72" s="1"/>
  <c r="BK78" i="72"/>
  <c r="BK94" i="72"/>
  <c r="AZ49" i="74"/>
  <c r="AZ79" i="74" s="1"/>
  <c r="AZ94" i="74"/>
  <c r="AZ78" i="74"/>
  <c r="AP49" i="74"/>
  <c r="AP79" i="74" s="1"/>
  <c r="AP94" i="74"/>
  <c r="AP78" i="74"/>
  <c r="AM49" i="74"/>
  <c r="AM79" i="74" s="1"/>
  <c r="AM78" i="74"/>
  <c r="AM94" i="74"/>
  <c r="Y49" i="74"/>
  <c r="Y79" i="74" s="1"/>
  <c r="Y94" i="74"/>
  <c r="Y78" i="74"/>
  <c r="N49" i="74"/>
  <c r="N79" i="74" s="1"/>
  <c r="N94" i="74"/>
  <c r="N78" i="74"/>
  <c r="AG53" i="14"/>
  <c r="AF53" i="14"/>
  <c r="AE53" i="14"/>
  <c r="AF102" i="14"/>
  <c r="AE102" i="14"/>
  <c r="AG102" i="14"/>
  <c r="Q79" i="14"/>
  <c r="AJ79" i="14" s="1"/>
  <c r="X79" i="14"/>
  <c r="N79" i="14"/>
  <c r="Q188" i="14"/>
  <c r="AJ188" i="14" s="1"/>
  <c r="N188" i="14"/>
  <c r="Q222" i="14"/>
  <c r="N222" i="14"/>
  <c r="X222" i="14"/>
  <c r="W222" i="14"/>
  <c r="AH53" i="14"/>
  <c r="AH151" i="14"/>
  <c r="W151" i="14"/>
  <c r="X151" i="14"/>
  <c r="AH139" i="14"/>
  <c r="X188" i="14"/>
  <c r="AH188" i="14"/>
  <c r="X138" i="14"/>
  <c r="W118" i="14"/>
  <c r="AH118" i="14"/>
  <c r="X118" i="14"/>
  <c r="GT49" i="72"/>
  <c r="GT79" i="72" s="1"/>
  <c r="GT94" i="72"/>
  <c r="GT78" i="72"/>
  <c r="GN49" i="72"/>
  <c r="GN79" i="72" s="1"/>
  <c r="GN78" i="72"/>
  <c r="GN94" i="72"/>
  <c r="FL49" i="72"/>
  <c r="FL79" i="72" s="1"/>
  <c r="FL78" i="72"/>
  <c r="FL94" i="72"/>
  <c r="EV49" i="72"/>
  <c r="EV79" i="72" s="1"/>
  <c r="EV94" i="72"/>
  <c r="EV78" i="72"/>
  <c r="EF49" i="72"/>
  <c r="EF79" i="72" s="1"/>
  <c r="EF78" i="72"/>
  <c r="EF94" i="72"/>
  <c r="DP49" i="72"/>
  <c r="DP79" i="72" s="1"/>
  <c r="DP78" i="72"/>
  <c r="DP94" i="72"/>
  <c r="CZ49" i="72"/>
  <c r="CZ79" i="72" s="1"/>
  <c r="CZ94" i="72"/>
  <c r="CZ78" i="72"/>
  <c r="CJ49" i="72"/>
  <c r="CJ79" i="72" s="1"/>
  <c r="CJ78" i="72"/>
  <c r="CJ94" i="72"/>
  <c r="BT49" i="72"/>
  <c r="BT79" i="72" s="1"/>
  <c r="BT78" i="72"/>
  <c r="BT94" i="72"/>
  <c r="BD49" i="72"/>
  <c r="BD79" i="72" s="1"/>
  <c r="BD94" i="72"/>
  <c r="BD78" i="72"/>
  <c r="J49" i="72"/>
  <c r="J79" i="72" s="1"/>
  <c r="J94" i="72"/>
  <c r="J78" i="72"/>
  <c r="AJ49" i="72"/>
  <c r="AJ79" i="72" s="1"/>
  <c r="AJ94" i="72"/>
  <c r="AJ78" i="72"/>
  <c r="Q49" i="72"/>
  <c r="Q79" i="72" s="1"/>
  <c r="Q94" i="72"/>
  <c r="Q78" i="72"/>
  <c r="GO49" i="72"/>
  <c r="GO79" i="72" s="1"/>
  <c r="GO94" i="72"/>
  <c r="GO78" i="72"/>
  <c r="FY49" i="72"/>
  <c r="FY79" i="72" s="1"/>
  <c r="FY78" i="72"/>
  <c r="FY94" i="72"/>
  <c r="FI49" i="72"/>
  <c r="FI79" i="72" s="1"/>
  <c r="FI78" i="72"/>
  <c r="FI94" i="72"/>
  <c r="ES49" i="72"/>
  <c r="ES79" i="72" s="1"/>
  <c r="ES94" i="72"/>
  <c r="ES78" i="72"/>
  <c r="EC49" i="72"/>
  <c r="EC79" i="72" s="1"/>
  <c r="EC94" i="72"/>
  <c r="EC78" i="72"/>
  <c r="DM49" i="72"/>
  <c r="DM79" i="72" s="1"/>
  <c r="DM78" i="72"/>
  <c r="DM94" i="72"/>
  <c r="CW49" i="72"/>
  <c r="CW79" i="72" s="1"/>
  <c r="CW94" i="72"/>
  <c r="CW78" i="72"/>
  <c r="CG49" i="72"/>
  <c r="CG79" i="72" s="1"/>
  <c r="CG94" i="72"/>
  <c r="CG78" i="72"/>
  <c r="BQ49" i="72"/>
  <c r="BQ79" i="72" s="1"/>
  <c r="BQ78" i="72"/>
  <c r="BQ94" i="72"/>
  <c r="BA49" i="72"/>
  <c r="BA79" i="72" s="1"/>
  <c r="BA94" i="72"/>
  <c r="BA78" i="72"/>
  <c r="AI49" i="72"/>
  <c r="AI79" i="72" s="1"/>
  <c r="AI78" i="72"/>
  <c r="AI94" i="72"/>
  <c r="AJ49" i="65"/>
  <c r="AJ79" i="65" s="1"/>
  <c r="AJ94" i="65"/>
  <c r="AJ78" i="65"/>
  <c r="AF49" i="65"/>
  <c r="AF79" i="65" s="1"/>
  <c r="AF78" i="65"/>
  <c r="AF94" i="65"/>
  <c r="M49" i="65"/>
  <c r="M79" i="65" s="1"/>
  <c r="M78" i="65"/>
  <c r="M94" i="65"/>
  <c r="J49" i="65"/>
  <c r="J79" i="65" s="1"/>
  <c r="J94" i="65"/>
  <c r="J78" i="65"/>
  <c r="AO49" i="65"/>
  <c r="AO79" i="65" s="1"/>
  <c r="AO78" i="65"/>
  <c r="AO94" i="65"/>
  <c r="AH194" i="14"/>
  <c r="W217" i="14"/>
  <c r="AK49" i="74"/>
  <c r="AK79" i="74" s="1"/>
  <c r="AK94" i="74"/>
  <c r="AK78" i="74"/>
  <c r="AY49" i="74"/>
  <c r="AY79" i="74" s="1"/>
  <c r="AY94" i="74"/>
  <c r="AY78" i="74"/>
  <c r="Q78" i="14"/>
  <c r="AJ78" i="14" s="1"/>
  <c r="X78" i="14"/>
  <c r="N78" i="14"/>
  <c r="H49" i="72"/>
  <c r="H79" i="72" s="1"/>
  <c r="H78" i="72"/>
  <c r="H94" i="72"/>
  <c r="DJ49" i="72"/>
  <c r="DJ79" i="72" s="1"/>
  <c r="DJ78" i="72"/>
  <c r="DJ94" i="72"/>
  <c r="AE49" i="72"/>
  <c r="AE79" i="72" s="1"/>
  <c r="AE94" i="72"/>
  <c r="AE78" i="72"/>
  <c r="DW49" i="72"/>
  <c r="DW79" i="72" s="1"/>
  <c r="DW78" i="72"/>
  <c r="DW94" i="72"/>
  <c r="AL49" i="72"/>
  <c r="AL79" i="72" s="1"/>
  <c r="AL78" i="72"/>
  <c r="AL94" i="72"/>
  <c r="AX49" i="74"/>
  <c r="AX79" i="74" s="1"/>
  <c r="AX78" i="74"/>
  <c r="AX94" i="74"/>
  <c r="AN49" i="74"/>
  <c r="AN79" i="74" s="1"/>
  <c r="AN78" i="74"/>
  <c r="AN94" i="74"/>
  <c r="AB49" i="74"/>
  <c r="AB79" i="74" s="1"/>
  <c r="AB78" i="74"/>
  <c r="AB94" i="74"/>
  <c r="AE49" i="74"/>
  <c r="AE79" i="74" s="1"/>
  <c r="AE78" i="74"/>
  <c r="AE94" i="74"/>
  <c r="Q49" i="74"/>
  <c r="Q79" i="74" s="1"/>
  <c r="Q78" i="74"/>
  <c r="Q94" i="74"/>
  <c r="AQ49" i="74"/>
  <c r="AQ79" i="74" s="1"/>
  <c r="AQ94" i="74"/>
  <c r="AQ78" i="74"/>
  <c r="AJ116" i="14"/>
  <c r="X64" i="14"/>
  <c r="AH64" i="14"/>
  <c r="AG64" i="14"/>
  <c r="AH104" i="14"/>
  <c r="Q77" i="14"/>
  <c r="AJ77" i="14" s="1"/>
  <c r="X77" i="14"/>
  <c r="N77" i="14"/>
  <c r="Q131" i="14"/>
  <c r="N131" i="14"/>
  <c r="Q144" i="14"/>
  <c r="N144" i="14"/>
  <c r="AH130" i="14"/>
  <c r="AE100" i="14"/>
  <c r="W74" i="14"/>
  <c r="W79" i="14"/>
  <c r="AH120" i="14"/>
  <c r="X120" i="14"/>
  <c r="AG120" i="14"/>
  <c r="AG139" i="14"/>
  <c r="AF139" i="14"/>
  <c r="AE139" i="14"/>
  <c r="AE200" i="14"/>
  <c r="AG200" i="14"/>
  <c r="AF200" i="14"/>
  <c r="AH97" i="14"/>
  <c r="W144" i="14"/>
  <c r="GD49" i="72"/>
  <c r="GD79" i="72" s="1"/>
  <c r="GD94" i="72"/>
  <c r="GD78" i="72"/>
  <c r="GR49" i="72"/>
  <c r="GR79" i="72" s="1"/>
  <c r="GR78" i="72"/>
  <c r="GR94" i="72"/>
  <c r="FJ49" i="72"/>
  <c r="FJ79" i="72" s="1"/>
  <c r="FJ94" i="72"/>
  <c r="FJ78" i="72"/>
  <c r="ET49" i="72"/>
  <c r="ET79" i="72" s="1"/>
  <c r="ET94" i="72"/>
  <c r="ET78" i="72"/>
  <c r="ED49" i="72"/>
  <c r="ED79" i="72" s="1"/>
  <c r="ED94" i="72"/>
  <c r="ED78" i="72"/>
  <c r="DN49" i="72"/>
  <c r="DN79" i="72" s="1"/>
  <c r="DN78" i="72"/>
  <c r="DN94" i="72"/>
  <c r="CX49" i="72"/>
  <c r="CX79" i="72" s="1"/>
  <c r="CX78" i="72"/>
  <c r="CX94" i="72"/>
  <c r="CH49" i="72"/>
  <c r="CH79" i="72" s="1"/>
  <c r="CH94" i="72"/>
  <c r="CH78" i="72"/>
  <c r="BR49" i="72"/>
  <c r="BR79" i="72" s="1"/>
  <c r="BR94" i="72"/>
  <c r="BR78" i="72"/>
  <c r="BB49" i="72"/>
  <c r="BB79" i="72" s="1"/>
  <c r="BB94" i="72"/>
  <c r="BB78" i="72"/>
  <c r="AU49" i="72"/>
  <c r="AU79" i="72" s="1"/>
  <c r="AU94" i="72"/>
  <c r="AU78" i="72"/>
  <c r="AB49" i="72"/>
  <c r="AB79" i="72" s="1"/>
  <c r="AB94" i="72"/>
  <c r="AB78" i="72"/>
  <c r="I49" i="72"/>
  <c r="I79" i="72" s="1"/>
  <c r="I94" i="72"/>
  <c r="I78" i="72"/>
  <c r="GM49" i="72"/>
  <c r="GM79" i="72" s="1"/>
  <c r="GM94" i="72"/>
  <c r="GM78" i="72"/>
  <c r="FW49" i="72"/>
  <c r="FW79" i="72" s="1"/>
  <c r="FW78" i="72"/>
  <c r="FW94" i="72"/>
  <c r="FG49" i="72"/>
  <c r="FG79" i="72" s="1"/>
  <c r="FG94" i="72"/>
  <c r="FG78" i="72"/>
  <c r="EQ49" i="72"/>
  <c r="EQ79" i="72" s="1"/>
  <c r="EQ78" i="72"/>
  <c r="EQ94" i="72"/>
  <c r="EA49" i="72"/>
  <c r="EA79" i="72" s="1"/>
  <c r="EA94" i="72"/>
  <c r="EA78" i="72"/>
  <c r="DK49" i="72"/>
  <c r="DK79" i="72" s="1"/>
  <c r="DK94" i="72"/>
  <c r="DK78" i="72"/>
  <c r="CU49" i="72"/>
  <c r="CU79" i="72" s="1"/>
  <c r="CU94" i="72"/>
  <c r="CU78" i="72"/>
  <c r="CE49" i="72"/>
  <c r="CE79" i="72" s="1"/>
  <c r="CE94" i="72"/>
  <c r="CE78" i="72"/>
  <c r="BO49" i="72"/>
  <c r="BO79" i="72" s="1"/>
  <c r="BO78" i="72"/>
  <c r="BO94" i="72"/>
  <c r="AY49" i="72"/>
  <c r="AY79" i="72" s="1"/>
  <c r="AY94" i="72"/>
  <c r="AY78" i="72"/>
  <c r="AA49" i="72"/>
  <c r="AA79" i="72" s="1"/>
  <c r="AA94" i="72"/>
  <c r="AA78" i="72"/>
  <c r="AQ49" i="65"/>
  <c r="AQ79" i="65" s="1"/>
  <c r="AQ78" i="65"/>
  <c r="AQ94" i="65"/>
  <c r="X49" i="65"/>
  <c r="X79" i="65" s="1"/>
  <c r="X94" i="65"/>
  <c r="X78" i="65"/>
  <c r="AU49" i="65"/>
  <c r="AU79" i="65" s="1"/>
  <c r="AU94" i="65"/>
  <c r="AU78" i="65"/>
  <c r="AG49" i="65"/>
  <c r="AG79" i="65" s="1"/>
  <c r="AG94" i="65"/>
  <c r="AG78" i="65"/>
  <c r="AN3" i="14"/>
  <c r="AM209" i="14"/>
  <c r="Q73" i="14"/>
  <c r="X73" i="14"/>
  <c r="N73" i="14"/>
  <c r="AH131" i="14"/>
  <c r="W131" i="14"/>
  <c r="X131" i="14"/>
  <c r="FV49" i="72"/>
  <c r="FV79" i="72" s="1"/>
  <c r="FV94" i="72"/>
  <c r="FV78" i="72"/>
  <c r="CD49" i="72"/>
  <c r="CD79" i="72" s="1"/>
  <c r="CD78" i="72"/>
  <c r="CD94" i="72"/>
  <c r="GI49" i="72"/>
  <c r="GI79" i="72" s="1"/>
  <c r="GI94" i="72"/>
  <c r="GI78" i="72"/>
  <c r="DG49" i="72"/>
  <c r="DG79" i="72" s="1"/>
  <c r="DG94" i="72"/>
  <c r="DG78" i="72"/>
  <c r="K49" i="72"/>
  <c r="K79" i="72" s="1"/>
  <c r="K78" i="72"/>
  <c r="K94" i="72"/>
  <c r="Q49" i="65"/>
  <c r="Q79" i="65" s="1"/>
  <c r="Q78" i="65"/>
  <c r="Q94" i="65"/>
  <c r="Z49" i="74"/>
  <c r="Z79" i="74" s="1"/>
  <c r="Z94" i="74"/>
  <c r="Z78" i="74"/>
  <c r="P49" i="74"/>
  <c r="P79" i="74" s="1"/>
  <c r="P78" i="74"/>
  <c r="P94" i="74"/>
  <c r="AS49" i="74"/>
  <c r="AS79" i="74" s="1"/>
  <c r="AS78" i="74"/>
  <c r="AS94" i="74"/>
  <c r="W49" i="74"/>
  <c r="W79" i="74" s="1"/>
  <c r="W94" i="74"/>
  <c r="W78" i="74"/>
  <c r="I49" i="74"/>
  <c r="I79" i="74" s="1"/>
  <c r="I78" i="74"/>
  <c r="I94" i="74"/>
  <c r="BA49" i="74"/>
  <c r="BA79" i="74" s="1"/>
  <c r="BA78" i="74"/>
  <c r="BA94" i="74"/>
  <c r="AI49" i="74"/>
  <c r="AI79" i="74" s="1"/>
  <c r="AI94" i="74"/>
  <c r="AI78" i="74"/>
  <c r="AF74" i="14"/>
  <c r="AE74" i="14"/>
  <c r="AH74" i="14"/>
  <c r="AG74" i="14"/>
  <c r="AF106" i="14"/>
  <c r="AE106" i="14"/>
  <c r="AG106" i="14"/>
  <c r="Q75" i="14"/>
  <c r="N75" i="14"/>
  <c r="Q130" i="14"/>
  <c r="N130" i="14"/>
  <c r="AF101" i="14"/>
  <c r="AG101" i="14"/>
  <c r="AE101" i="14"/>
  <c r="AH47" i="14"/>
  <c r="W75" i="14"/>
  <c r="AH156" i="14"/>
  <c r="W156" i="14"/>
  <c r="X156" i="14"/>
  <c r="AF131" i="14"/>
  <c r="AE131" i="14"/>
  <c r="AG131" i="14"/>
  <c r="AH200" i="14"/>
  <c r="FX49" i="72"/>
  <c r="FX79" i="72" s="1"/>
  <c r="FX94" i="72"/>
  <c r="FX78" i="72"/>
  <c r="FH49" i="72"/>
  <c r="FH79" i="72" s="1"/>
  <c r="FH94" i="72"/>
  <c r="FH78" i="72"/>
  <c r="ER49" i="72"/>
  <c r="ER79" i="72" s="1"/>
  <c r="ER94" i="72"/>
  <c r="ER78" i="72"/>
  <c r="EB49" i="72"/>
  <c r="EB79" i="72" s="1"/>
  <c r="EB94" i="72"/>
  <c r="EB78" i="72"/>
  <c r="DL49" i="72"/>
  <c r="DL79" i="72" s="1"/>
  <c r="DL78" i="72"/>
  <c r="DL94" i="72"/>
  <c r="CV49" i="72"/>
  <c r="CV79" i="72" s="1"/>
  <c r="CV94" i="72"/>
  <c r="CV78" i="72"/>
  <c r="CF49" i="72"/>
  <c r="CF79" i="72" s="1"/>
  <c r="CF94" i="72"/>
  <c r="CF78" i="72"/>
  <c r="BP49" i="72"/>
  <c r="BP79" i="72" s="1"/>
  <c r="BP78" i="72"/>
  <c r="BP94" i="72"/>
  <c r="AZ49" i="72"/>
  <c r="AZ79" i="72" s="1"/>
  <c r="AZ78" i="72"/>
  <c r="AZ94" i="72"/>
  <c r="AM49" i="72"/>
  <c r="AM79" i="72" s="1"/>
  <c r="AM78" i="72"/>
  <c r="AM94" i="72"/>
  <c r="T49" i="72"/>
  <c r="T79" i="72" s="1"/>
  <c r="T94" i="72"/>
  <c r="T78" i="72"/>
  <c r="GK49" i="72"/>
  <c r="GK79" i="72" s="1"/>
  <c r="GK78" i="72"/>
  <c r="GK94" i="72"/>
  <c r="FU49" i="72"/>
  <c r="FU79" i="72" s="1"/>
  <c r="FU94" i="72"/>
  <c r="FU78" i="72"/>
  <c r="FE49" i="72"/>
  <c r="FE79" i="72" s="1"/>
  <c r="FE78" i="72"/>
  <c r="FE94" i="72"/>
  <c r="EO49" i="72"/>
  <c r="EO79" i="72" s="1"/>
  <c r="EO78" i="72"/>
  <c r="EO94" i="72"/>
  <c r="DY49" i="72"/>
  <c r="DY79" i="72" s="1"/>
  <c r="DY94" i="72"/>
  <c r="DY78" i="72"/>
  <c r="DI49" i="72"/>
  <c r="DI79" i="72" s="1"/>
  <c r="DI94" i="72"/>
  <c r="DI78" i="72"/>
  <c r="CS49" i="72"/>
  <c r="CS79" i="72" s="1"/>
  <c r="CS78" i="72"/>
  <c r="CS94" i="72"/>
  <c r="CC49" i="72"/>
  <c r="CC79" i="72" s="1"/>
  <c r="CC78" i="72"/>
  <c r="CC94" i="72"/>
  <c r="BM49" i="72"/>
  <c r="BM79" i="72" s="1"/>
  <c r="BM94" i="72"/>
  <c r="BM78" i="72"/>
  <c r="AT49" i="72"/>
  <c r="AT79" i="72" s="1"/>
  <c r="AT78" i="72"/>
  <c r="AT94" i="72"/>
  <c r="S49" i="72"/>
  <c r="S79" i="72" s="1"/>
  <c r="S94" i="72"/>
  <c r="S78" i="72"/>
  <c r="AI49" i="65"/>
  <c r="AI79" i="65" s="1"/>
  <c r="AI78" i="65"/>
  <c r="AI94" i="65"/>
  <c r="P49" i="65"/>
  <c r="P79" i="65" s="1"/>
  <c r="P78" i="65"/>
  <c r="P94" i="65"/>
  <c r="AZ49" i="65"/>
  <c r="AZ79" i="65" s="1"/>
  <c r="AZ94" i="65"/>
  <c r="AZ78" i="65"/>
  <c r="AM49" i="65"/>
  <c r="AM79" i="65" s="1"/>
  <c r="AM78" i="65"/>
  <c r="AM94" i="65"/>
  <c r="Y49" i="65"/>
  <c r="Y79" i="65" s="1"/>
  <c r="Y78" i="65"/>
  <c r="Y94" i="65"/>
  <c r="L49" i="65"/>
  <c r="L79" i="65" s="1"/>
  <c r="L78" i="65"/>
  <c r="L94" i="65"/>
  <c r="V263" i="44"/>
  <c r="C34" i="52"/>
  <c r="E19" i="52"/>
  <c r="H16" i="14"/>
  <c r="M38" i="14" s="1"/>
  <c r="F29" i="59"/>
  <c r="G26" i="59"/>
  <c r="A10" i="45"/>
  <c r="B11" i="45"/>
  <c r="Y129" i="14" l="1"/>
  <c r="K38" i="14"/>
  <c r="H165" i="14"/>
  <c r="AJ137" i="14"/>
  <c r="Y133" i="14"/>
  <c r="AL129" i="14"/>
  <c r="O65" i="14"/>
  <c r="N65" i="14" s="1"/>
  <c r="O169" i="14"/>
  <c r="Q169" i="14" s="1"/>
  <c r="AJ169" i="14" s="1"/>
  <c r="Y134" i="14"/>
  <c r="AM134" i="14" s="1"/>
  <c r="AJ133" i="14"/>
  <c r="AJ132" i="14"/>
  <c r="J133" i="14"/>
  <c r="G133" i="14" s="1"/>
  <c r="AL133" i="14" s="1"/>
  <c r="L38" i="14"/>
  <c r="X169" i="14"/>
  <c r="W169" i="14"/>
  <c r="AM132" i="14"/>
  <c r="O192" i="14"/>
  <c r="Q192" i="14" s="1"/>
  <c r="AL192" i="14" s="1"/>
  <c r="AJ134" i="14"/>
  <c r="AK134" i="14"/>
  <c r="AM129" i="14"/>
  <c r="AK129" i="14"/>
  <c r="E18" i="52"/>
  <c r="K132" i="14"/>
  <c r="K134" i="14"/>
  <c r="K129" i="14"/>
  <c r="Y136" i="14"/>
  <c r="M134" i="14"/>
  <c r="M132" i="14"/>
  <c r="AK136" i="14"/>
  <c r="AL134" i="14"/>
  <c r="Y135" i="14"/>
  <c r="AK133" i="14"/>
  <c r="AJ129" i="14"/>
  <c r="AN129" i="14"/>
  <c r="AN137" i="14"/>
  <c r="AN136" i="14"/>
  <c r="AN135" i="14"/>
  <c r="AN134" i="14"/>
  <c r="AN133" i="14"/>
  <c r="AN132" i="14"/>
  <c r="AJ135" i="14"/>
  <c r="Y132" i="14"/>
  <c r="AL132" i="14" s="1"/>
  <c r="Y137" i="14"/>
  <c r="L129" i="14"/>
  <c r="L134" i="14"/>
  <c r="L132" i="14"/>
  <c r="O167" i="14"/>
  <c r="P9" i="14"/>
  <c r="N10" i="14" s="1"/>
  <c r="O178" i="14"/>
  <c r="M129" i="14"/>
  <c r="S37" i="44"/>
  <c r="J36" i="52"/>
  <c r="L223" i="14"/>
  <c r="AK169" i="14"/>
  <c r="L106" i="14"/>
  <c r="K223" i="14"/>
  <c r="M169" i="14"/>
  <c r="M223" i="14"/>
  <c r="AN223" i="14"/>
  <c r="H70" i="44"/>
  <c r="H249" i="44"/>
  <c r="H155" i="44"/>
  <c r="G20" i="63" s="1"/>
  <c r="H59" i="44"/>
  <c r="K169" i="14"/>
  <c r="H73" i="44"/>
  <c r="H72" i="44"/>
  <c r="H71" i="44"/>
  <c r="L192" i="14"/>
  <c r="L169" i="14"/>
  <c r="Y169" i="14"/>
  <c r="AL169" i="14" s="1"/>
  <c r="H82" i="44"/>
  <c r="H83" i="44"/>
  <c r="H78" i="44"/>
  <c r="H75" i="44"/>
  <c r="H77" i="44"/>
  <c r="H76" i="44"/>
  <c r="H74" i="44"/>
  <c r="H248" i="44"/>
  <c r="H247" i="44"/>
  <c r="H246" i="44"/>
  <c r="H245" i="44"/>
  <c r="M66" i="44"/>
  <c r="M118" i="44"/>
  <c r="N49" i="44"/>
  <c r="N56" i="44" s="1"/>
  <c r="O37" i="44"/>
  <c r="N37" i="44"/>
  <c r="D6" i="44"/>
  <c r="E12" i="52" s="1"/>
  <c r="L182" i="14"/>
  <c r="L193" i="14"/>
  <c r="L46" i="14"/>
  <c r="J270" i="44"/>
  <c r="H252" i="44"/>
  <c r="H281" i="44"/>
  <c r="Q42" i="63" s="1"/>
  <c r="R42" i="63" s="1"/>
  <c r="I37" i="44"/>
  <c r="H158" i="44"/>
  <c r="H170" i="44"/>
  <c r="H169" i="44"/>
  <c r="H157" i="44"/>
  <c r="H156" i="44"/>
  <c r="H168" i="44"/>
  <c r="H167" i="44"/>
  <c r="H166" i="44"/>
  <c r="H164" i="44"/>
  <c r="H163" i="44"/>
  <c r="H165" i="44"/>
  <c r="H162" i="44"/>
  <c r="H159" i="44"/>
  <c r="H161" i="44"/>
  <c r="H160" i="44"/>
  <c r="H194" i="44"/>
  <c r="H236" i="44"/>
  <c r="H217" i="44"/>
  <c r="H211" i="44"/>
  <c r="H241" i="44"/>
  <c r="H208" i="44"/>
  <c r="H239" i="44"/>
  <c r="H220" i="44"/>
  <c r="H201" i="44"/>
  <c r="H230" i="44"/>
  <c r="H225" i="44"/>
  <c r="H223" i="44"/>
  <c r="H204" i="44"/>
  <c r="H185" i="44"/>
  <c r="H214" i="44"/>
  <c r="H209" i="44"/>
  <c r="H251" i="44"/>
  <c r="H207" i="44"/>
  <c r="H188" i="44"/>
  <c r="H243" i="44"/>
  <c r="H198" i="44"/>
  <c r="H193" i="44"/>
  <c r="H215" i="44"/>
  <c r="H191" i="44"/>
  <c r="H172" i="44"/>
  <c r="H242" i="44"/>
  <c r="H182" i="44"/>
  <c r="H177" i="44"/>
  <c r="H189" i="44"/>
  <c r="H250" i="44"/>
  <c r="H175" i="44"/>
  <c r="H235" i="44"/>
  <c r="H232" i="44"/>
  <c r="H195" i="44"/>
  <c r="H226" i="44"/>
  <c r="H186" i="44"/>
  <c r="H238" i="44"/>
  <c r="H219" i="44"/>
  <c r="H216" i="44"/>
  <c r="H178" i="44"/>
  <c r="H131" i="44"/>
  <c r="Q31" i="63" s="1"/>
  <c r="H205" i="44"/>
  <c r="H222" i="44"/>
  <c r="H203" i="44"/>
  <c r="H200" i="44"/>
  <c r="H229" i="44"/>
  <c r="H199" i="44"/>
  <c r="H206" i="44"/>
  <c r="H187" i="44"/>
  <c r="H184" i="44"/>
  <c r="H213" i="44"/>
  <c r="H196" i="44"/>
  <c r="H253" i="44"/>
  <c r="H190" i="44"/>
  <c r="H171" i="44"/>
  <c r="H129" i="44"/>
  <c r="H197" i="44"/>
  <c r="H180" i="44"/>
  <c r="H174" i="44"/>
  <c r="H234" i="44"/>
  <c r="H227" i="44"/>
  <c r="H181" i="44"/>
  <c r="H240" i="44"/>
  <c r="H237" i="44"/>
  <c r="H218" i="44"/>
  <c r="H210" i="44"/>
  <c r="H228" i="44"/>
  <c r="H192" i="44"/>
  <c r="H224" i="44"/>
  <c r="H221" i="44"/>
  <c r="H202" i="44"/>
  <c r="H231" i="44"/>
  <c r="H212" i="44"/>
  <c r="H176" i="44"/>
  <c r="H173" i="44"/>
  <c r="H233" i="44"/>
  <c r="G24" i="63" s="1"/>
  <c r="H183" i="44"/>
  <c r="H179" i="44"/>
  <c r="L194" i="14"/>
  <c r="L116" i="14"/>
  <c r="L152" i="14"/>
  <c r="L188" i="14"/>
  <c r="L90" i="14"/>
  <c r="L141" i="14"/>
  <c r="L107" i="14"/>
  <c r="L119" i="14"/>
  <c r="L144" i="14"/>
  <c r="L101" i="14"/>
  <c r="L155" i="14"/>
  <c r="L181" i="14"/>
  <c r="L170" i="14"/>
  <c r="L47" i="14"/>
  <c r="L67" i="14"/>
  <c r="L172" i="14"/>
  <c r="L143" i="14"/>
  <c r="L130" i="14"/>
  <c r="L103" i="14"/>
  <c r="L138" i="14"/>
  <c r="L118" i="14"/>
  <c r="L159" i="14"/>
  <c r="L102" i="14"/>
  <c r="L120" i="14"/>
  <c r="L64" i="14"/>
  <c r="L219" i="14"/>
  <c r="L183" i="14"/>
  <c r="L59" i="14"/>
  <c r="L53" i="14"/>
  <c r="L56" i="14" s="1"/>
  <c r="L104" i="14"/>
  <c r="L139" i="14"/>
  <c r="L65" i="14"/>
  <c r="L114" i="14"/>
  <c r="L153" i="14"/>
  <c r="L66" i="14"/>
  <c r="L142" i="14"/>
  <c r="L140" i="14"/>
  <c r="P7" i="45"/>
  <c r="P25" i="45" s="1"/>
  <c r="L157" i="14"/>
  <c r="L127" i="14"/>
  <c r="L190" i="14"/>
  <c r="L156" i="14"/>
  <c r="L222" i="14"/>
  <c r="L117" i="14"/>
  <c r="L115" i="14"/>
  <c r="L191" i="14"/>
  <c r="Q13" i="63"/>
  <c r="L36" i="52"/>
  <c r="L151" i="14"/>
  <c r="L98" i="14"/>
  <c r="L154" i="14"/>
  <c r="L171" i="14"/>
  <c r="L218" i="14"/>
  <c r="L150" i="14"/>
  <c r="L184" i="14"/>
  <c r="L128" i="14"/>
  <c r="L79" i="14"/>
  <c r="L108" i="14"/>
  <c r="K202" i="14"/>
  <c r="K192" i="14"/>
  <c r="L58" i="52"/>
  <c r="AM153" i="14"/>
  <c r="AL67" i="14"/>
  <c r="AN158" i="14"/>
  <c r="M158" i="14"/>
  <c r="M192" i="14"/>
  <c r="H21" i="74"/>
  <c r="K158" i="14"/>
  <c r="K67" i="14"/>
  <c r="K157" i="14"/>
  <c r="K127" i="14"/>
  <c r="K53" i="14"/>
  <c r="K56" i="14" s="1"/>
  <c r="K153" i="14"/>
  <c r="K101" i="14"/>
  <c r="K155" i="14"/>
  <c r="K194" i="14"/>
  <c r="K130" i="14"/>
  <c r="K46" i="14"/>
  <c r="K219" i="14"/>
  <c r="K188" i="14"/>
  <c r="K107" i="14"/>
  <c r="K141" i="14"/>
  <c r="K139" i="14"/>
  <c r="K143" i="14"/>
  <c r="K114" i="14"/>
  <c r="K117" i="14"/>
  <c r="K115" i="14"/>
  <c r="K193" i="14"/>
  <c r="K151" i="14"/>
  <c r="K104" i="14"/>
  <c r="K152" i="14"/>
  <c r="K118" i="14"/>
  <c r="K128" i="14"/>
  <c r="K64" i="14"/>
  <c r="K119" i="14"/>
  <c r="K106" i="14"/>
  <c r="K108" i="14"/>
  <c r="K65" i="14"/>
  <c r="K156" i="14"/>
  <c r="K218" i="14"/>
  <c r="K191" i="14"/>
  <c r="K144" i="14"/>
  <c r="K102" i="14"/>
  <c r="K170" i="14"/>
  <c r="K98" i="14"/>
  <c r="K47" i="14"/>
  <c r="K140" i="14"/>
  <c r="K154" i="14"/>
  <c r="K190" i="14"/>
  <c r="K116" i="14"/>
  <c r="K120" i="14"/>
  <c r="K159" i="14"/>
  <c r="K66" i="14"/>
  <c r="K138" i="14"/>
  <c r="K142" i="14"/>
  <c r="K150" i="14"/>
  <c r="K103" i="14"/>
  <c r="K182" i="14"/>
  <c r="K181" i="14"/>
  <c r="K183" i="14"/>
  <c r="K171" i="14"/>
  <c r="K184" i="14"/>
  <c r="K78" i="14"/>
  <c r="K172" i="14"/>
  <c r="K222" i="14"/>
  <c r="L158" i="14"/>
  <c r="L78" i="14"/>
  <c r="O181" i="14"/>
  <c r="O180" i="14"/>
  <c r="O186" i="14"/>
  <c r="O183" i="14"/>
  <c r="O179" i="14"/>
  <c r="O168" i="14"/>
  <c r="O172" i="14"/>
  <c r="O171" i="14"/>
  <c r="O166" i="14"/>
  <c r="O165" i="14"/>
  <c r="O184" i="14"/>
  <c r="O194" i="14"/>
  <c r="O193" i="14"/>
  <c r="O191" i="14"/>
  <c r="O190" i="14"/>
  <c r="O189" i="14"/>
  <c r="O187" i="14"/>
  <c r="O185" i="14"/>
  <c r="O182" i="14"/>
  <c r="M54" i="44"/>
  <c r="M56" i="44"/>
  <c r="M67" i="14"/>
  <c r="L121" i="44"/>
  <c r="L266" i="44" s="1"/>
  <c r="L270" i="44" s="1"/>
  <c r="E14" i="63"/>
  <c r="E13" i="63"/>
  <c r="E12" i="63"/>
  <c r="E28" i="63"/>
  <c r="E41" i="63"/>
  <c r="K22" i="44"/>
  <c r="F37" i="44"/>
  <c r="O35" i="52" s="1"/>
  <c r="O28" i="52" s="1"/>
  <c r="H10" i="14"/>
  <c r="J37" i="14" s="1"/>
  <c r="G37" i="14" s="1"/>
  <c r="AN221" i="14"/>
  <c r="Y67" i="14"/>
  <c r="AN67" i="14" s="1"/>
  <c r="AJ67" i="14"/>
  <c r="AM219" i="14"/>
  <c r="AJ128" i="14"/>
  <c r="G79" i="72"/>
  <c r="C24" i="78"/>
  <c r="IS50" i="72"/>
  <c r="IT50" i="72" s="1"/>
  <c r="Y103" i="14"/>
  <c r="AM103" i="14" s="1"/>
  <c r="Y128" i="14"/>
  <c r="AK128" i="14" s="1"/>
  <c r="AL64" i="14"/>
  <c r="AJ244" i="14"/>
  <c r="AN45" i="14"/>
  <c r="Y44" i="14"/>
  <c r="Y242" i="14"/>
  <c r="Y115" i="14"/>
  <c r="Y96" i="14"/>
  <c r="Y138" i="14"/>
  <c r="AK138" i="14" s="1"/>
  <c r="AN201" i="14"/>
  <c r="AN107" i="14"/>
  <c r="Y119" i="14"/>
  <c r="AM119" i="14" s="1"/>
  <c r="AJ87" i="14"/>
  <c r="Y236" i="14"/>
  <c r="Y203" i="14"/>
  <c r="Y152" i="14"/>
  <c r="AK152" i="14" s="1"/>
  <c r="Y98" i="14"/>
  <c r="AM98" i="14" s="1"/>
  <c r="Y144" i="14"/>
  <c r="AK144" i="14" s="1"/>
  <c r="AJ40" i="14"/>
  <c r="AJ58" i="14" s="1"/>
  <c r="AJ252" i="14" s="1"/>
  <c r="Y219" i="14"/>
  <c r="AK219" i="14" s="1"/>
  <c r="Y76" i="14"/>
  <c r="Y127" i="14"/>
  <c r="AK127" i="14" s="1"/>
  <c r="Y141" i="14"/>
  <c r="AK141" i="14" s="1"/>
  <c r="V265" i="44"/>
  <c r="K270" i="44"/>
  <c r="Y155" i="14"/>
  <c r="AK155" i="14" s="1"/>
  <c r="AN217" i="14"/>
  <c r="AN154" i="14"/>
  <c r="AN220" i="14"/>
  <c r="Y66" i="14"/>
  <c r="Y143" i="14"/>
  <c r="AK143" i="14" s="1"/>
  <c r="Y107" i="14"/>
  <c r="AM107" i="14" s="1"/>
  <c r="AN105" i="14"/>
  <c r="AN152" i="14"/>
  <c r="AN44" i="14"/>
  <c r="Y220" i="14"/>
  <c r="AN102" i="14"/>
  <c r="AN155" i="14"/>
  <c r="AN53" i="14"/>
  <c r="AN56" i="14" s="1"/>
  <c r="AN219" i="14"/>
  <c r="AN151" i="14"/>
  <c r="AN117" i="14"/>
  <c r="AN119" i="14"/>
  <c r="AN114" i="14"/>
  <c r="AN96" i="14"/>
  <c r="AN103" i="14"/>
  <c r="AN47" i="14"/>
  <c r="Y46" i="14"/>
  <c r="AM46" i="14" s="1"/>
  <c r="Y201" i="14"/>
  <c r="Y150" i="14"/>
  <c r="AM150" i="14" s="1"/>
  <c r="Y159" i="14"/>
  <c r="AN128" i="14"/>
  <c r="AN138" i="14"/>
  <c r="AN116" i="14"/>
  <c r="AN97" i="14"/>
  <c r="AN153" i="14"/>
  <c r="AN156" i="14"/>
  <c r="AN99" i="14"/>
  <c r="AN95" i="14"/>
  <c r="AN100" i="14"/>
  <c r="AN37" i="14"/>
  <c r="AN46" i="14"/>
  <c r="AN203" i="14"/>
  <c r="AN159" i="14"/>
  <c r="AN98" i="14"/>
  <c r="AN127" i="14"/>
  <c r="AN115" i="14"/>
  <c r="AN101" i="14"/>
  <c r="AN150" i="14"/>
  <c r="AN104" i="14"/>
  <c r="AN106" i="14"/>
  <c r="AO1" i="14"/>
  <c r="AO38" i="14" s="1"/>
  <c r="Y156" i="14"/>
  <c r="AK156" i="14" s="1"/>
  <c r="Y79" i="14"/>
  <c r="Y217" i="14"/>
  <c r="AJ217" i="14"/>
  <c r="Y154" i="14"/>
  <c r="AK154" i="14" s="1"/>
  <c r="Y218" i="14"/>
  <c r="AK218" i="14" s="1"/>
  <c r="Y45" i="14"/>
  <c r="AL45" i="14" s="1"/>
  <c r="Y99" i="14"/>
  <c r="AL99" i="14" s="1"/>
  <c r="AN218" i="14"/>
  <c r="Y105" i="14"/>
  <c r="AL105" i="14" s="1"/>
  <c r="AJ143" i="14"/>
  <c r="Y77" i="14"/>
  <c r="Y142" i="14"/>
  <c r="AK142" i="14" s="1"/>
  <c r="AK222" i="14"/>
  <c r="AJ220" i="14"/>
  <c r="Y100" i="14"/>
  <c r="Y104" i="14"/>
  <c r="AK104" i="14" s="1"/>
  <c r="Y106" i="14"/>
  <c r="AM106" i="14" s="1"/>
  <c r="Y131" i="14"/>
  <c r="Y101" i="14"/>
  <c r="AM101" i="14" s="1"/>
  <c r="Y118" i="14"/>
  <c r="Y121" i="14"/>
  <c r="AJ139" i="14"/>
  <c r="AJ138" i="14"/>
  <c r="BC47" i="74"/>
  <c r="BB93" i="74"/>
  <c r="BB48" i="74"/>
  <c r="H21" i="72"/>
  <c r="Y64" i="14"/>
  <c r="AM222" i="14"/>
  <c r="AJ75" i="14"/>
  <c r="Y151" i="14"/>
  <c r="AK151" i="14" s="1"/>
  <c r="Y102" i="14"/>
  <c r="AM102" i="14" s="1"/>
  <c r="Y200" i="14"/>
  <c r="AN200" i="14" s="1"/>
  <c r="AM64" i="14"/>
  <c r="Y130" i="14"/>
  <c r="AK130" i="14" s="1"/>
  <c r="Y97" i="14"/>
  <c r="GY47" i="72"/>
  <c r="GX48" i="72"/>
  <c r="GX93" i="72"/>
  <c r="Y139" i="14"/>
  <c r="AK139" i="14" s="1"/>
  <c r="Y53" i="14"/>
  <c r="AM53" i="14" s="1"/>
  <c r="AM56" i="14" s="1"/>
  <c r="AN141" i="14"/>
  <c r="Y153" i="14"/>
  <c r="AK153" i="14" s="1"/>
  <c r="Y47" i="14"/>
  <c r="AM47" i="14" s="1"/>
  <c r="Y222" i="14"/>
  <c r="AN222" i="14"/>
  <c r="IS47" i="72"/>
  <c r="IR48" i="72"/>
  <c r="IR78" i="72"/>
  <c r="BA49" i="65"/>
  <c r="BA79" i="65" s="1"/>
  <c r="BA94" i="65"/>
  <c r="BA78" i="65"/>
  <c r="AN139" i="14"/>
  <c r="BC47" i="65"/>
  <c r="BB93" i="65"/>
  <c r="BB48" i="65"/>
  <c r="AM120" i="14"/>
  <c r="AK78" i="14"/>
  <c r="Y85" i="14"/>
  <c r="AL218" i="14"/>
  <c r="Y140" i="14"/>
  <c r="AK140" i="14" s="1"/>
  <c r="L67" i="44"/>
  <c r="L68" i="44" s="1"/>
  <c r="H58" i="59"/>
  <c r="AO3" i="14"/>
  <c r="AN209" i="14"/>
  <c r="Y75" i="14"/>
  <c r="AN144" i="14"/>
  <c r="AJ144" i="14"/>
  <c r="Y188" i="14"/>
  <c r="Y120" i="14"/>
  <c r="AL120" i="14" s="1"/>
  <c r="AN120" i="14"/>
  <c r="AJ130" i="14"/>
  <c r="AJ131" i="14"/>
  <c r="AN131" i="14"/>
  <c r="Y117" i="14"/>
  <c r="AJ73" i="14"/>
  <c r="AM66" i="14"/>
  <c r="AN66" i="14"/>
  <c r="AL66" i="14"/>
  <c r="AK66" i="14"/>
  <c r="Y114" i="14"/>
  <c r="AM114" i="14" s="1"/>
  <c r="Y74" i="14"/>
  <c r="L202" i="14"/>
  <c r="AK79" i="14"/>
  <c r="AL79" i="14"/>
  <c r="AN79" i="14"/>
  <c r="AM79" i="14"/>
  <c r="Q229" i="14"/>
  <c r="AJ229" i="14" s="1"/>
  <c r="AJ231" i="14" s="1"/>
  <c r="AM118" i="14"/>
  <c r="AN118" i="14"/>
  <c r="AK118" i="14"/>
  <c r="AL118" i="14"/>
  <c r="Y116" i="14"/>
  <c r="AM116" i="14" s="1"/>
  <c r="AN78" i="14"/>
  <c r="AJ222" i="14"/>
  <c r="Q108" i="14"/>
  <c r="U108" i="14"/>
  <c r="AJ64" i="14"/>
  <c r="Y73" i="14"/>
  <c r="AJ118" i="14"/>
  <c r="AJ123" i="14" s="1"/>
  <c r="Q157" i="14"/>
  <c r="U157" i="14"/>
  <c r="AK64" i="14"/>
  <c r="Y37" i="14"/>
  <c r="AM37" i="14" s="1"/>
  <c r="AM40" i="14" s="1"/>
  <c r="AL78" i="14"/>
  <c r="Y78" i="14"/>
  <c r="Q202" i="14"/>
  <c r="U202" i="14"/>
  <c r="Y95" i="14"/>
  <c r="M115" i="44"/>
  <c r="M116" i="44" s="1"/>
  <c r="AM78" i="14"/>
  <c r="AL222" i="14"/>
  <c r="AK188" i="14"/>
  <c r="AM188" i="14"/>
  <c r="AL188" i="14"/>
  <c r="AN188" i="14"/>
  <c r="AM218" i="14"/>
  <c r="AN64" i="14"/>
  <c r="D34" i="52"/>
  <c r="G29" i="59"/>
  <c r="H26" i="59"/>
  <c r="M59" i="14"/>
  <c r="M150" i="14"/>
  <c r="M114" i="14"/>
  <c r="M183" i="14"/>
  <c r="M154" i="14"/>
  <c r="M222" i="14"/>
  <c r="M140" i="14"/>
  <c r="M184" i="14"/>
  <c r="M144" i="14"/>
  <c r="M190" i="14"/>
  <c r="M120" i="14"/>
  <c r="M142" i="14"/>
  <c r="M143" i="14"/>
  <c r="M151" i="14"/>
  <c r="M138" i="14"/>
  <c r="M182" i="14"/>
  <c r="M139" i="14"/>
  <c r="M219" i="14"/>
  <c r="M119" i="14"/>
  <c r="M141" i="14"/>
  <c r="M152" i="14"/>
  <c r="M155" i="14"/>
  <c r="M156" i="14"/>
  <c r="M153" i="14"/>
  <c r="R7" i="45"/>
  <c r="M181" i="14"/>
  <c r="M90" i="14"/>
  <c r="M106" i="14"/>
  <c r="M98" i="14"/>
  <c r="M66" i="14"/>
  <c r="M172" i="14"/>
  <c r="M202" i="14"/>
  <c r="M117" i="14"/>
  <c r="M130" i="14"/>
  <c r="M65" i="14"/>
  <c r="M128" i="14"/>
  <c r="M47" i="14"/>
  <c r="M194" i="14"/>
  <c r="M157" i="14"/>
  <c r="M107" i="14"/>
  <c r="M170" i="14"/>
  <c r="M118" i="14"/>
  <c r="M116" i="14"/>
  <c r="M188" i="14"/>
  <c r="M103" i="14"/>
  <c r="M159" i="14"/>
  <c r="M191" i="14"/>
  <c r="M115" i="14"/>
  <c r="M78" i="14"/>
  <c r="M101" i="14"/>
  <c r="M79" i="14"/>
  <c r="M46" i="14"/>
  <c r="M64" i="14"/>
  <c r="M53" i="14"/>
  <c r="M56" i="14" s="1"/>
  <c r="M193" i="14"/>
  <c r="M171" i="14"/>
  <c r="M127" i="14"/>
  <c r="M218" i="14"/>
  <c r="M108" i="14"/>
  <c r="M104" i="14"/>
  <c r="M102" i="14"/>
  <c r="B12" i="45"/>
  <c r="A11" i="45"/>
  <c r="AN169" i="14" l="1"/>
  <c r="N169" i="14"/>
  <c r="AM169" i="14"/>
  <c r="AM133" i="14"/>
  <c r="N192" i="14"/>
  <c r="AM192" i="14"/>
  <c r="AK192" i="14"/>
  <c r="AN192" i="14"/>
  <c r="AJ192" i="14"/>
  <c r="L133" i="14"/>
  <c r="M133" i="14"/>
  <c r="X192" i="14"/>
  <c r="W192" i="14"/>
  <c r="K133" i="14"/>
  <c r="M37" i="14"/>
  <c r="M40" i="14" s="1"/>
  <c r="L37" i="14"/>
  <c r="L40" i="14" s="1"/>
  <c r="K37" i="14"/>
  <c r="K40" i="14" s="1"/>
  <c r="G40" i="14"/>
  <c r="AO129" i="14"/>
  <c r="AO134" i="14"/>
  <c r="AO133" i="14"/>
  <c r="AO132" i="14"/>
  <c r="AO137" i="14"/>
  <c r="AO136" i="14"/>
  <c r="AO135" i="14"/>
  <c r="N178" i="14"/>
  <c r="Q178" i="14"/>
  <c r="X178" i="14"/>
  <c r="W178" i="14"/>
  <c r="N12" i="14"/>
  <c r="P10" i="14"/>
  <c r="N11" i="14" s="1"/>
  <c r="Q167" i="14"/>
  <c r="AO167" i="14" s="1"/>
  <c r="N167" i="14"/>
  <c r="W167" i="14"/>
  <c r="X167" i="14"/>
  <c r="J167" i="14"/>
  <c r="G167" i="14" s="1"/>
  <c r="H100" i="14" a="1"/>
  <c r="H100" i="14" s="1"/>
  <c r="G100" i="14" s="1"/>
  <c r="AK100" i="14" s="1"/>
  <c r="O36" i="44"/>
  <c r="N118" i="44"/>
  <c r="N66" i="44"/>
  <c r="O49" i="44"/>
  <c r="O114" i="44" s="1"/>
  <c r="R22" i="44"/>
  <c r="Q22" i="44"/>
  <c r="L168" i="44"/>
  <c r="AO169" i="14"/>
  <c r="AO223" i="14"/>
  <c r="H80" i="44"/>
  <c r="H255" i="44"/>
  <c r="D255" i="44" s="1"/>
  <c r="P16" i="45"/>
  <c r="P12" i="45"/>
  <c r="S143" i="44"/>
  <c r="Q134" i="44"/>
  <c r="U152" i="44"/>
  <c r="T144" i="44"/>
  <c r="P134" i="44"/>
  <c r="Q147" i="44"/>
  <c r="P164" i="44"/>
  <c r="J138" i="44"/>
  <c r="O138" i="44"/>
  <c r="S161" i="44"/>
  <c r="R144" i="44"/>
  <c r="S167" i="44"/>
  <c r="K90" i="14"/>
  <c r="T133" i="44"/>
  <c r="P165" i="44"/>
  <c r="P160" i="44"/>
  <c r="M150" i="44"/>
  <c r="K167" i="44"/>
  <c r="Q163" i="44"/>
  <c r="K141" i="44"/>
  <c r="R162" i="44"/>
  <c r="N148" i="44"/>
  <c r="R145" i="44"/>
  <c r="K161" i="44"/>
  <c r="T134" i="44"/>
  <c r="U164" i="44"/>
  <c r="S150" i="44"/>
  <c r="Q141" i="44"/>
  <c r="N114" i="44"/>
  <c r="N115" i="44" s="1"/>
  <c r="N116" i="44" s="1"/>
  <c r="D11" i="44"/>
  <c r="D10" i="44"/>
  <c r="I54" i="44" s="1"/>
  <c r="J55" i="44" s="1"/>
  <c r="M164" i="44"/>
  <c r="J144" i="44"/>
  <c r="L144" i="44"/>
  <c r="S162" i="44"/>
  <c r="U158" i="44"/>
  <c r="N152" i="44"/>
  <c r="R138" i="44"/>
  <c r="S151" i="44"/>
  <c r="M137" i="44"/>
  <c r="J169" i="44"/>
  <c r="M162" i="44"/>
  <c r="N162" i="44"/>
  <c r="R163" i="44"/>
  <c r="T170" i="44"/>
  <c r="P163" i="44"/>
  <c r="P169" i="44"/>
  <c r="J162" i="44"/>
  <c r="N140" i="44"/>
  <c r="L145" i="44"/>
  <c r="N134" i="44"/>
  <c r="U150" i="44"/>
  <c r="S141" i="44"/>
  <c r="L151" i="44"/>
  <c r="L146" i="44"/>
  <c r="N135" i="44"/>
  <c r="M151" i="44"/>
  <c r="K142" i="44"/>
  <c r="O153" i="44"/>
  <c r="M144" i="44"/>
  <c r="K135" i="44"/>
  <c r="N145" i="44"/>
  <c r="J135" i="44"/>
  <c r="K148" i="44"/>
  <c r="H139" i="44"/>
  <c r="P167" i="44"/>
  <c r="R167" i="44"/>
  <c r="T167" i="44"/>
  <c r="P168" i="44"/>
  <c r="M168" i="44"/>
  <c r="L134" i="44"/>
  <c r="M152" i="44"/>
  <c r="E17" i="52"/>
  <c r="T157" i="44"/>
  <c r="O158" i="44"/>
  <c r="O161" i="44"/>
  <c r="E14" i="52"/>
  <c r="M159" i="44"/>
  <c r="L170" i="44"/>
  <c r="L153" i="44"/>
  <c r="N142" i="44"/>
  <c r="P145" i="44"/>
  <c r="Q148" i="44"/>
  <c r="O139" i="44"/>
  <c r="J134" i="44"/>
  <c r="N143" i="44"/>
  <c r="J133" i="44"/>
  <c r="H149" i="44"/>
  <c r="U139" i="44"/>
  <c r="K151" i="44"/>
  <c r="H142" i="44"/>
  <c r="N153" i="44"/>
  <c r="J143" i="44"/>
  <c r="R146" i="44"/>
  <c r="U145" i="44"/>
  <c r="S136" i="44"/>
  <c r="P157" i="44"/>
  <c r="M167" i="44"/>
  <c r="R165" i="44"/>
  <c r="L167" i="44"/>
  <c r="H278" i="44"/>
  <c r="M157" i="44"/>
  <c r="U157" i="44"/>
  <c r="N163" i="44"/>
  <c r="K170" i="44"/>
  <c r="J158" i="44"/>
  <c r="N169" i="44"/>
  <c r="O160" i="44"/>
  <c r="R152" i="44"/>
  <c r="T141" i="44"/>
  <c r="R142" i="44"/>
  <c r="H148" i="44"/>
  <c r="U138" i="44"/>
  <c r="R153" i="44"/>
  <c r="T142" i="44"/>
  <c r="T151" i="44"/>
  <c r="O148" i="44"/>
  <c r="M139" i="44"/>
  <c r="Q150" i="44"/>
  <c r="O141" i="44"/>
  <c r="T152" i="44"/>
  <c r="P142" i="44"/>
  <c r="P141" i="44"/>
  <c r="M145" i="44"/>
  <c r="K136" i="44"/>
  <c r="J170" i="44"/>
  <c r="N167" i="44"/>
  <c r="T166" i="44"/>
  <c r="N168" i="44"/>
  <c r="H133" i="44"/>
  <c r="O140" i="44"/>
  <c r="P170" i="44"/>
  <c r="Q169" i="44"/>
  <c r="K162" i="44"/>
  <c r="U159" i="44"/>
  <c r="T163" i="44"/>
  <c r="P158" i="44"/>
  <c r="L161" i="44"/>
  <c r="J152" i="44"/>
  <c r="L141" i="44"/>
  <c r="T139" i="44"/>
  <c r="O147" i="44"/>
  <c r="M138" i="44"/>
  <c r="J153" i="44"/>
  <c r="L142" i="44"/>
  <c r="P149" i="44"/>
  <c r="U147" i="44"/>
  <c r="S138" i="44"/>
  <c r="H150" i="44"/>
  <c r="U140" i="44"/>
  <c r="L152" i="44"/>
  <c r="N141" i="44"/>
  <c r="U153" i="44"/>
  <c r="S144" i="44"/>
  <c r="Q135" i="44"/>
  <c r="K163" i="44"/>
  <c r="M166" i="44"/>
  <c r="J165" i="44"/>
  <c r="S165" i="44"/>
  <c r="H58" i="44"/>
  <c r="H60" i="44" s="1"/>
  <c r="S163" i="44"/>
  <c r="T135" i="44"/>
  <c r="N133" i="44"/>
  <c r="U167" i="44"/>
  <c r="K158" i="44"/>
  <c r="J164" i="44"/>
  <c r="S160" i="44"/>
  <c r="K59" i="14"/>
  <c r="N159" i="44"/>
  <c r="Q161" i="44"/>
  <c r="P159" i="44"/>
  <c r="P151" i="44"/>
  <c r="R140" i="44"/>
  <c r="P137" i="44"/>
  <c r="U146" i="44"/>
  <c r="S137" i="44"/>
  <c r="P152" i="44"/>
  <c r="R141" i="44"/>
  <c r="T147" i="44"/>
  <c r="M147" i="44"/>
  <c r="K138" i="44"/>
  <c r="O149" i="44"/>
  <c r="M140" i="44"/>
  <c r="R151" i="44"/>
  <c r="T140" i="44"/>
  <c r="M153" i="44"/>
  <c r="K144" i="44"/>
  <c r="H135" i="44"/>
  <c r="S164" i="44"/>
  <c r="N166" i="44"/>
  <c r="K165" i="44"/>
  <c r="U166" i="44"/>
  <c r="P161" i="44"/>
  <c r="L163" i="44"/>
  <c r="H140" i="44"/>
  <c r="P144" i="44"/>
  <c r="O133" i="44"/>
  <c r="R169" i="44"/>
  <c r="K160" i="44"/>
  <c r="R160" i="44"/>
  <c r="O164" i="44"/>
  <c r="K79" i="14"/>
  <c r="N170" i="44"/>
  <c r="H9" i="14"/>
  <c r="N150" i="44"/>
  <c r="J140" i="44"/>
  <c r="N136" i="44"/>
  <c r="M146" i="44"/>
  <c r="K137" i="44"/>
  <c r="N151" i="44"/>
  <c r="J141" i="44"/>
  <c r="J146" i="44"/>
  <c r="S146" i="44"/>
  <c r="Q137" i="44"/>
  <c r="U148" i="44"/>
  <c r="S139" i="44"/>
  <c r="J151" i="44"/>
  <c r="L140" i="44"/>
  <c r="S152" i="44"/>
  <c r="Q143" i="44"/>
  <c r="O134" i="44"/>
  <c r="H279" i="44"/>
  <c r="O166" i="44"/>
  <c r="Q167" i="44"/>
  <c r="T165" i="44"/>
  <c r="N161" i="44"/>
  <c r="S157" i="44"/>
  <c r="L133" i="44"/>
  <c r="J145" i="44"/>
  <c r="H147" i="44"/>
  <c r="Q165" i="44"/>
  <c r="R133" i="44"/>
  <c r="T158" i="44"/>
  <c r="U162" i="44"/>
  <c r="R161" i="44"/>
  <c r="Q170" i="44"/>
  <c r="L157" i="44"/>
  <c r="R164" i="44"/>
  <c r="L73" i="52"/>
  <c r="H280" i="44"/>
  <c r="T149" i="44"/>
  <c r="P139" i="44"/>
  <c r="L135" i="44"/>
  <c r="S145" i="44"/>
  <c r="Q136" i="44"/>
  <c r="T150" i="44"/>
  <c r="P140" i="44"/>
  <c r="T143" i="44"/>
  <c r="K146" i="44"/>
  <c r="H137" i="44"/>
  <c r="M148" i="44"/>
  <c r="K139" i="44"/>
  <c r="P150" i="44"/>
  <c r="R139" i="44"/>
  <c r="K152" i="44"/>
  <c r="H143" i="44"/>
  <c r="U133" i="44"/>
  <c r="Q157" i="44"/>
  <c r="P166" i="44"/>
  <c r="M165" i="44"/>
  <c r="J168" i="44"/>
  <c r="K169" i="44"/>
  <c r="M161" i="44"/>
  <c r="S149" i="44"/>
  <c r="Q140" i="44"/>
  <c r="L143" i="44"/>
  <c r="K150" i="44"/>
  <c r="H141" i="44"/>
  <c r="K143" i="44"/>
  <c r="H134" i="44"/>
  <c r="U137" i="44"/>
  <c r="J150" i="44"/>
  <c r="J163" i="44"/>
  <c r="L159" i="44"/>
  <c r="O157" i="44"/>
  <c r="U163" i="44"/>
  <c r="P162" i="44"/>
  <c r="L160" i="44"/>
  <c r="J157" i="44"/>
  <c r="S158" i="44"/>
  <c r="L149" i="44"/>
  <c r="N138" i="44"/>
  <c r="P133" i="44"/>
  <c r="K145" i="44"/>
  <c r="H136" i="44"/>
  <c r="L150" i="44"/>
  <c r="N139" i="44"/>
  <c r="L139" i="44"/>
  <c r="Q145" i="44"/>
  <c r="O136" i="44"/>
  <c r="S147" i="44"/>
  <c r="Q138" i="44"/>
  <c r="N149" i="44"/>
  <c r="J139" i="44"/>
  <c r="Q151" i="44"/>
  <c r="O142" i="44"/>
  <c r="M133" i="44"/>
  <c r="N157" i="44"/>
  <c r="Q166" i="44"/>
  <c r="O168" i="44"/>
  <c r="U165" i="44"/>
  <c r="L162" i="44"/>
  <c r="N164" i="44"/>
  <c r="M160" i="44"/>
  <c r="U169" i="44"/>
  <c r="L158" i="44"/>
  <c r="U161" i="44"/>
  <c r="O159" i="44"/>
  <c r="U160" i="44"/>
  <c r="P153" i="44"/>
  <c r="R148" i="44"/>
  <c r="T137" i="44"/>
  <c r="S153" i="44"/>
  <c r="Q144" i="44"/>
  <c r="O135" i="44"/>
  <c r="R149" i="44"/>
  <c r="T138" i="44"/>
  <c r="R134" i="44"/>
  <c r="H145" i="44"/>
  <c r="U135" i="44"/>
  <c r="K147" i="44"/>
  <c r="H138" i="44"/>
  <c r="T148" i="44"/>
  <c r="P138" i="44"/>
  <c r="H151" i="44"/>
  <c r="U141" i="44"/>
  <c r="Q160" i="44"/>
  <c r="N165" i="44"/>
  <c r="Q168" i="44"/>
  <c r="K168" i="44"/>
  <c r="Q149" i="44"/>
  <c r="E34" i="52"/>
  <c r="L169" i="44"/>
  <c r="K157" i="44"/>
  <c r="M169" i="44"/>
  <c r="Q162" i="44"/>
  <c r="O170" i="44"/>
  <c r="K159" i="44"/>
  <c r="M170" i="44"/>
  <c r="O163" i="44"/>
  <c r="R150" i="44"/>
  <c r="J148" i="44"/>
  <c r="L137" i="44"/>
  <c r="K153" i="44"/>
  <c r="H144" i="44"/>
  <c r="U134" i="44"/>
  <c r="J149" i="44"/>
  <c r="L138" i="44"/>
  <c r="Q153" i="44"/>
  <c r="O144" i="44"/>
  <c r="M135" i="44"/>
  <c r="Q146" i="44"/>
  <c r="O137" i="44"/>
  <c r="L148" i="44"/>
  <c r="N137" i="44"/>
  <c r="O150" i="44"/>
  <c r="M141" i="44"/>
  <c r="R159" i="44"/>
  <c r="O165" i="44"/>
  <c r="R168" i="44"/>
  <c r="R166" i="44"/>
  <c r="N160" i="44"/>
  <c r="Q164" i="44"/>
  <c r="K149" i="44"/>
  <c r="R143" i="44"/>
  <c r="Q159" i="44"/>
  <c r="N158" i="44"/>
  <c r="T164" i="44"/>
  <c r="J159" i="44"/>
  <c r="J161" i="44"/>
  <c r="S170" i="44"/>
  <c r="S159" i="44"/>
  <c r="S169" i="44"/>
  <c r="L147" i="44"/>
  <c r="P147" i="44"/>
  <c r="R136" i="44"/>
  <c r="Q152" i="44"/>
  <c r="O143" i="44"/>
  <c r="M134" i="44"/>
  <c r="P148" i="44"/>
  <c r="R137" i="44"/>
  <c r="H153" i="44"/>
  <c r="U143" i="44"/>
  <c r="S134" i="44"/>
  <c r="H146" i="44"/>
  <c r="U136" i="44"/>
  <c r="R147" i="44"/>
  <c r="T136" i="44"/>
  <c r="U149" i="44"/>
  <c r="S140" i="44"/>
  <c r="K166" i="44"/>
  <c r="S168" i="44"/>
  <c r="S166" i="44"/>
  <c r="O162" i="44"/>
  <c r="T153" i="44"/>
  <c r="Q142" i="44"/>
  <c r="R157" i="44"/>
  <c r="T169" i="44"/>
  <c r="Q158" i="44"/>
  <c r="T161" i="44"/>
  <c r="M163" i="44"/>
  <c r="T160" i="44"/>
  <c r="U170" i="44"/>
  <c r="L164" i="44"/>
  <c r="N144" i="44"/>
  <c r="N146" i="44"/>
  <c r="J136" i="44"/>
  <c r="H152" i="44"/>
  <c r="U142" i="44"/>
  <c r="S133" i="44"/>
  <c r="N147" i="44"/>
  <c r="J137" i="44"/>
  <c r="O152" i="44"/>
  <c r="M143" i="44"/>
  <c r="K134" i="44"/>
  <c r="O145" i="44"/>
  <c r="M136" i="44"/>
  <c r="J147" i="44"/>
  <c r="L136" i="44"/>
  <c r="M149" i="44"/>
  <c r="K140" i="44"/>
  <c r="L166" i="44"/>
  <c r="U168" i="44"/>
  <c r="J167" i="44"/>
  <c r="P143" i="44"/>
  <c r="O146" i="44"/>
  <c r="T168" i="44"/>
  <c r="J166" i="44"/>
  <c r="T159" i="44"/>
  <c r="J160" i="44"/>
  <c r="K164" i="44"/>
  <c r="O169" i="44"/>
  <c r="R158" i="44"/>
  <c r="T162" i="44"/>
  <c r="M158" i="44"/>
  <c r="R170" i="44"/>
  <c r="J142" i="44"/>
  <c r="T145" i="44"/>
  <c r="P135" i="44"/>
  <c r="O151" i="44"/>
  <c r="M142" i="44"/>
  <c r="K133" i="44"/>
  <c r="T146" i="44"/>
  <c r="P136" i="44"/>
  <c r="U151" i="44"/>
  <c r="S142" i="44"/>
  <c r="Q133" i="44"/>
  <c r="U144" i="44"/>
  <c r="S135" i="44"/>
  <c r="P146" i="44"/>
  <c r="R135" i="44"/>
  <c r="S148" i="44"/>
  <c r="Q139" i="44"/>
  <c r="O167" i="44"/>
  <c r="L165" i="44"/>
  <c r="D7" i="44"/>
  <c r="D12" i="44" s="1"/>
  <c r="O54" i="44"/>
  <c r="K37" i="44"/>
  <c r="L69" i="14"/>
  <c r="T37" i="44"/>
  <c r="Q20" i="63"/>
  <c r="I51" i="44"/>
  <c r="F58" i="72"/>
  <c r="F58" i="74"/>
  <c r="AA58" i="72"/>
  <c r="R12" i="65"/>
  <c r="AN55" i="65" s="1"/>
  <c r="G22" i="63"/>
  <c r="Q22" i="63"/>
  <c r="L161" i="14"/>
  <c r="G23" i="63"/>
  <c r="Q23" i="63"/>
  <c r="G21" i="63"/>
  <c r="Q21" i="63"/>
  <c r="H24" i="63"/>
  <c r="I24" i="63" s="1"/>
  <c r="J24" i="63" s="1"/>
  <c r="K24" i="63" s="1"/>
  <c r="L24" i="63" s="1"/>
  <c r="M24" i="63" s="1"/>
  <c r="N24" i="63" s="1"/>
  <c r="O24" i="63" s="1"/>
  <c r="Q24" i="63"/>
  <c r="G25" i="63"/>
  <c r="K66" i="52" s="1"/>
  <c r="L66" i="52" s="1"/>
  <c r="Q25" i="63"/>
  <c r="G29" i="63"/>
  <c r="Q29" i="63"/>
  <c r="G31" i="63"/>
  <c r="E31" i="63" s="1"/>
  <c r="AM144" i="14"/>
  <c r="AK115" i="14"/>
  <c r="AM115" i="14"/>
  <c r="AL44" i="14"/>
  <c r="AM44" i="14"/>
  <c r="AL97" i="14"/>
  <c r="AM97" i="14"/>
  <c r="AL201" i="14"/>
  <c r="AM201" i="14"/>
  <c r="AM67" i="14"/>
  <c r="AM154" i="14"/>
  <c r="AM155" i="14"/>
  <c r="AM100" i="14"/>
  <c r="AM156" i="14"/>
  <c r="AM105" i="14"/>
  <c r="AK117" i="14"/>
  <c r="AM117" i="14"/>
  <c r="AM151" i="14"/>
  <c r="AM104" i="14"/>
  <c r="AM99" i="14"/>
  <c r="AL95" i="14"/>
  <c r="AM95" i="14"/>
  <c r="AK159" i="14"/>
  <c r="AM159" i="14"/>
  <c r="AM45" i="14"/>
  <c r="AL96" i="14"/>
  <c r="AM96" i="14"/>
  <c r="AM152" i="14"/>
  <c r="AM141" i="14"/>
  <c r="AL141" i="14"/>
  <c r="AK103" i="14"/>
  <c r="AL103" i="14"/>
  <c r="AL152" i="14"/>
  <c r="AK114" i="14"/>
  <c r="AL114" i="14"/>
  <c r="AK53" i="14"/>
  <c r="AK56" i="14" s="1"/>
  <c r="AL53" i="14"/>
  <c r="AL56" i="14" s="1"/>
  <c r="AL151" i="14"/>
  <c r="AK150" i="14"/>
  <c r="AL150" i="14"/>
  <c r="AL115" i="14"/>
  <c r="AK37" i="14"/>
  <c r="AK40" i="14" s="1"/>
  <c r="AL37" i="14"/>
  <c r="AL40" i="14" s="1"/>
  <c r="AK116" i="14"/>
  <c r="AL116" i="14"/>
  <c r="AK46" i="14"/>
  <c r="AL46" i="14"/>
  <c r="AL104" i="14"/>
  <c r="AK107" i="14"/>
  <c r="AL107" i="14"/>
  <c r="AL219" i="14"/>
  <c r="AL155" i="14"/>
  <c r="AK101" i="14"/>
  <c r="AL101" i="14"/>
  <c r="AK98" i="14"/>
  <c r="AL98" i="14"/>
  <c r="AL100" i="14"/>
  <c r="AK106" i="14"/>
  <c r="AL106" i="14"/>
  <c r="AK102" i="14"/>
  <c r="AL102" i="14"/>
  <c r="AL117" i="14"/>
  <c r="AL156" i="14"/>
  <c r="AK119" i="14"/>
  <c r="AL119" i="14"/>
  <c r="AL159" i="14"/>
  <c r="AK47" i="14"/>
  <c r="AL47" i="14"/>
  <c r="AL154" i="14"/>
  <c r="AL153" i="14"/>
  <c r="AO158" i="14"/>
  <c r="AO192" i="14"/>
  <c r="AF58" i="74"/>
  <c r="P58" i="74"/>
  <c r="GK58" i="72"/>
  <c r="FU58" i="72"/>
  <c r="EO58" i="72"/>
  <c r="DY58" i="72"/>
  <c r="CS58" i="72"/>
  <c r="BM58" i="72"/>
  <c r="AE58" i="74"/>
  <c r="O58" i="74"/>
  <c r="GJ58" i="72"/>
  <c r="FT58" i="72"/>
  <c r="FD58" i="72"/>
  <c r="EN58" i="72"/>
  <c r="DX58" i="72"/>
  <c r="DH58" i="72"/>
  <c r="CR58" i="72"/>
  <c r="CB58" i="72"/>
  <c r="BL58" i="72"/>
  <c r="AE58" i="72"/>
  <c r="O58" i="72"/>
  <c r="GI58" i="72"/>
  <c r="EM58" i="72"/>
  <c r="DG58" i="72"/>
  <c r="CA58" i="72"/>
  <c r="AU58" i="72"/>
  <c r="N58" i="72"/>
  <c r="AU58" i="74"/>
  <c r="AD58" i="74"/>
  <c r="N58" i="74"/>
  <c r="FS58" i="72"/>
  <c r="FC58" i="72"/>
  <c r="DW58" i="72"/>
  <c r="CQ58" i="72"/>
  <c r="BK58" i="72"/>
  <c r="AD58" i="72"/>
  <c r="AC58" i="74"/>
  <c r="M58" i="74"/>
  <c r="GX58" i="72"/>
  <c r="GH58" i="72"/>
  <c r="FR58" i="72"/>
  <c r="FB58" i="72"/>
  <c r="EL58" i="72"/>
  <c r="DV58" i="72"/>
  <c r="DF58" i="72"/>
  <c r="CP58" i="72"/>
  <c r="BZ58" i="72"/>
  <c r="BJ58" i="72"/>
  <c r="AC58" i="72"/>
  <c r="M58" i="72"/>
  <c r="FN58" i="72"/>
  <c r="CL58" i="72"/>
  <c r="FG58" i="72"/>
  <c r="P58" i="72"/>
  <c r="AB58" i="74"/>
  <c r="L58" i="74"/>
  <c r="GW58" i="72"/>
  <c r="GG58" i="72"/>
  <c r="FQ58" i="72"/>
  <c r="FA58" i="72"/>
  <c r="EK58" i="72"/>
  <c r="DU58" i="72"/>
  <c r="DE58" i="72"/>
  <c r="CO58" i="72"/>
  <c r="BY58" i="72"/>
  <c r="BI58" i="72"/>
  <c r="AB58" i="72"/>
  <c r="L58" i="72"/>
  <c r="DR58" i="72"/>
  <c r="BF58" i="72"/>
  <c r="EQ58" i="72"/>
  <c r="AA58" i="74"/>
  <c r="K58" i="74"/>
  <c r="GV58" i="72"/>
  <c r="GF58" i="72"/>
  <c r="FP58" i="72"/>
  <c r="EZ58" i="72"/>
  <c r="EJ58" i="72"/>
  <c r="DT58" i="72"/>
  <c r="DD58" i="72"/>
  <c r="CN58" i="72"/>
  <c r="BX58" i="72"/>
  <c r="BH58" i="72"/>
  <c r="K58" i="72"/>
  <c r="EH58" i="72"/>
  <c r="Y58" i="72"/>
  <c r="AY58" i="74"/>
  <c r="CU58" i="72"/>
  <c r="AQ58" i="74"/>
  <c r="Z58" i="74"/>
  <c r="J58" i="74"/>
  <c r="GU58" i="72"/>
  <c r="GE58" i="72"/>
  <c r="FO58" i="72"/>
  <c r="EY58" i="72"/>
  <c r="EI58" i="72"/>
  <c r="DS58" i="72"/>
  <c r="DC58" i="72"/>
  <c r="CM58" i="72"/>
  <c r="BW58" i="72"/>
  <c r="BG58" i="72"/>
  <c r="AQ58" i="72"/>
  <c r="Z58" i="72"/>
  <c r="J58" i="72"/>
  <c r="GD58" i="72"/>
  <c r="BV58" i="72"/>
  <c r="I58" i="72"/>
  <c r="EA58" i="72"/>
  <c r="AO58" i="74"/>
  <c r="Y58" i="74"/>
  <c r="I58" i="74"/>
  <c r="GT58" i="72"/>
  <c r="EX58" i="72"/>
  <c r="DB58" i="72"/>
  <c r="AO58" i="72"/>
  <c r="AH58" i="72"/>
  <c r="AN58" i="74"/>
  <c r="X58" i="74"/>
  <c r="H58" i="74"/>
  <c r="GS58" i="72"/>
  <c r="GC58" i="72"/>
  <c r="FM58" i="72"/>
  <c r="EW58" i="72"/>
  <c r="EG58" i="72"/>
  <c r="DQ58" i="72"/>
  <c r="DA58" i="72"/>
  <c r="CK58" i="72"/>
  <c r="BU58" i="72"/>
  <c r="BE58" i="72"/>
  <c r="AN58" i="72"/>
  <c r="X58" i="72"/>
  <c r="H58" i="72"/>
  <c r="U58" i="72"/>
  <c r="BO58" i="72"/>
  <c r="AM58" i="74"/>
  <c r="W58" i="74"/>
  <c r="G58" i="74"/>
  <c r="GR58" i="72"/>
  <c r="GB58" i="72"/>
  <c r="FL58" i="72"/>
  <c r="EV58" i="72"/>
  <c r="EF58" i="72"/>
  <c r="DP58" i="72"/>
  <c r="CZ58" i="72"/>
  <c r="CJ58" i="72"/>
  <c r="BT58" i="72"/>
  <c r="BD58" i="72"/>
  <c r="AM58" i="72"/>
  <c r="W58" i="72"/>
  <c r="G58" i="72"/>
  <c r="AH58" i="74"/>
  <c r="GM58" i="72"/>
  <c r="AY58" i="72"/>
  <c r="AL58" i="74"/>
  <c r="V58" i="74"/>
  <c r="GQ58" i="72"/>
  <c r="GA58" i="72"/>
  <c r="FK58" i="72"/>
  <c r="EU58" i="72"/>
  <c r="EE58" i="72"/>
  <c r="DO58" i="72"/>
  <c r="CY58" i="72"/>
  <c r="CI58" i="72"/>
  <c r="BS58" i="72"/>
  <c r="BC58" i="72"/>
  <c r="AL58" i="72"/>
  <c r="V58" i="72"/>
  <c r="R58" i="72"/>
  <c r="BB58" i="74"/>
  <c r="AK58" i="74"/>
  <c r="U58" i="74"/>
  <c r="GP58" i="72"/>
  <c r="FZ58" i="72"/>
  <c r="FJ58" i="72"/>
  <c r="ET58" i="72"/>
  <c r="ED58" i="72"/>
  <c r="DN58" i="72"/>
  <c r="CX58" i="72"/>
  <c r="CH58" i="72"/>
  <c r="BR58" i="72"/>
  <c r="BB58" i="72"/>
  <c r="AK58" i="72"/>
  <c r="CE58" i="72"/>
  <c r="BA58" i="74"/>
  <c r="AJ58" i="74"/>
  <c r="T58" i="74"/>
  <c r="GO58" i="72"/>
  <c r="FY58" i="72"/>
  <c r="FI58" i="72"/>
  <c r="ES58" i="72"/>
  <c r="EC58" i="72"/>
  <c r="DM58" i="72"/>
  <c r="CW58" i="72"/>
  <c r="CG58" i="72"/>
  <c r="BQ58" i="72"/>
  <c r="BA58" i="72"/>
  <c r="AJ58" i="72"/>
  <c r="T58" i="72"/>
  <c r="FW58" i="72"/>
  <c r="AZ58" i="74"/>
  <c r="AI58" i="74"/>
  <c r="S58" i="74"/>
  <c r="GN58" i="72"/>
  <c r="FX58" i="72"/>
  <c r="FH58" i="72"/>
  <c r="ER58" i="72"/>
  <c r="EB58" i="72"/>
  <c r="DL58" i="72"/>
  <c r="CV58" i="72"/>
  <c r="CF58" i="72"/>
  <c r="BP58" i="72"/>
  <c r="AZ58" i="72"/>
  <c r="AI58" i="72"/>
  <c r="S58" i="72"/>
  <c r="R58" i="74"/>
  <c r="DK58" i="72"/>
  <c r="AF58" i="72"/>
  <c r="AG58" i="74"/>
  <c r="Q58" i="74"/>
  <c r="GL58" i="72"/>
  <c r="FV58" i="72"/>
  <c r="FF58" i="72"/>
  <c r="EP58" i="72"/>
  <c r="DZ58" i="72"/>
  <c r="DJ58" i="72"/>
  <c r="CT58" i="72"/>
  <c r="CD58" i="72"/>
  <c r="BN58" i="72"/>
  <c r="AG58" i="72"/>
  <c r="Q58" i="72"/>
  <c r="FE58" i="72"/>
  <c r="DI58" i="72"/>
  <c r="CC58" i="72"/>
  <c r="G54" i="65"/>
  <c r="F54" i="65"/>
  <c r="H54" i="65"/>
  <c r="I21" i="74"/>
  <c r="J29" i="52"/>
  <c r="K29" i="52"/>
  <c r="AL144" i="14"/>
  <c r="G42" i="63"/>
  <c r="E42" i="63" s="1"/>
  <c r="Q43" i="63"/>
  <c r="AL139" i="14"/>
  <c r="J179" i="14"/>
  <c r="G179" i="14" s="1"/>
  <c r="J185" i="14"/>
  <c r="G185" i="14" s="1"/>
  <c r="K185" i="14" s="1"/>
  <c r="AL143" i="14"/>
  <c r="H29" i="52"/>
  <c r="AL140" i="14"/>
  <c r="AL127" i="14"/>
  <c r="J95" i="14"/>
  <c r="N7" i="45"/>
  <c r="J166" i="14"/>
  <c r="G166" i="14" s="1"/>
  <c r="K166" i="14" s="1"/>
  <c r="J165" i="14"/>
  <c r="G165" i="14" s="1"/>
  <c r="AO67" i="14"/>
  <c r="D72" i="52"/>
  <c r="P22" i="44"/>
  <c r="AM130" i="14"/>
  <c r="AM127" i="14"/>
  <c r="AM139" i="14"/>
  <c r="AM140" i="14"/>
  <c r="AM142" i="14"/>
  <c r="AM128" i="14"/>
  <c r="AM143" i="14"/>
  <c r="AM138" i="14"/>
  <c r="AL138" i="14"/>
  <c r="AL130" i="14"/>
  <c r="AL142" i="14"/>
  <c r="AL128" i="14"/>
  <c r="AN130" i="14"/>
  <c r="AN140" i="14"/>
  <c r="AN142" i="14"/>
  <c r="AN143" i="14"/>
  <c r="L29" i="52"/>
  <c r="O29" i="52"/>
  <c r="J30" i="52" s="1"/>
  <c r="G29" i="52"/>
  <c r="AK67" i="14"/>
  <c r="H13" i="63"/>
  <c r="AO155" i="14"/>
  <c r="AO221" i="14"/>
  <c r="J97" i="14"/>
  <c r="G97" i="14" s="1"/>
  <c r="IS80" i="72"/>
  <c r="C33" i="78"/>
  <c r="D24" i="78"/>
  <c r="K69" i="14"/>
  <c r="AO159" i="14"/>
  <c r="AO114" i="14"/>
  <c r="K161" i="14"/>
  <c r="J105" i="14"/>
  <c r="G105" i="14" s="1"/>
  <c r="J168" i="14"/>
  <c r="G168" i="14" s="1"/>
  <c r="J96" i="14"/>
  <c r="G96" i="14" s="1"/>
  <c r="J186" i="14"/>
  <c r="G186" i="14" s="1"/>
  <c r="J99" i="14"/>
  <c r="G99" i="14" s="1"/>
  <c r="J189" i="14"/>
  <c r="G189" i="14" s="1"/>
  <c r="AO138" i="14"/>
  <c r="AO37" i="14"/>
  <c r="AO144" i="14"/>
  <c r="AO120" i="14"/>
  <c r="AO118" i="14"/>
  <c r="AO101" i="14"/>
  <c r="AO217" i="14"/>
  <c r="AO151" i="14"/>
  <c r="AO143" i="14"/>
  <c r="AO105" i="14"/>
  <c r="AO106" i="14"/>
  <c r="AO44" i="14"/>
  <c r="AO100" i="14"/>
  <c r="AP1" i="14"/>
  <c r="AP38" i="14" s="1"/>
  <c r="AO188" i="14"/>
  <c r="AO200" i="14"/>
  <c r="AO104" i="14"/>
  <c r="AO141" i="14"/>
  <c r="AO117" i="14"/>
  <c r="AO154" i="14"/>
  <c r="AO64" i="14"/>
  <c r="AO96" i="14"/>
  <c r="AO103" i="14"/>
  <c r="AO78" i="14"/>
  <c r="AO201" i="14"/>
  <c r="AO152" i="14"/>
  <c r="AO119" i="14"/>
  <c r="AO95" i="14"/>
  <c r="AO142" i="14"/>
  <c r="AO53" i="14"/>
  <c r="AO56" i="14" s="1"/>
  <c r="AO47" i="14"/>
  <c r="AO219" i="14"/>
  <c r="AO222" i="14"/>
  <c r="AO116" i="14"/>
  <c r="AO139" i="14"/>
  <c r="AO107" i="14"/>
  <c r="AO99" i="14"/>
  <c r="AO115" i="14"/>
  <c r="AO66" i="14"/>
  <c r="AO79" i="14"/>
  <c r="AO98" i="14"/>
  <c r="AO156" i="14"/>
  <c r="AO203" i="14"/>
  <c r="AO140" i="14"/>
  <c r="AO102" i="14"/>
  <c r="AO218" i="14"/>
  <c r="AO150" i="14"/>
  <c r="AO131" i="14"/>
  <c r="AO46" i="14"/>
  <c r="AO153" i="14"/>
  <c r="AO128" i="14"/>
  <c r="AO97" i="14"/>
  <c r="AO127" i="14"/>
  <c r="AO130" i="14"/>
  <c r="AO220" i="14"/>
  <c r="AO45" i="14"/>
  <c r="AN40" i="14"/>
  <c r="AJ81" i="14"/>
  <c r="AN49" i="14"/>
  <c r="AJ225" i="14"/>
  <c r="BB49" i="74"/>
  <c r="BB79" i="74" s="1"/>
  <c r="BB94" i="74"/>
  <c r="BB78" i="74"/>
  <c r="BD47" i="74"/>
  <c r="BC93" i="74"/>
  <c r="BC48" i="74"/>
  <c r="BC58" i="74" s="1"/>
  <c r="I21" i="72"/>
  <c r="GZ47" i="72"/>
  <c r="GY93" i="72"/>
  <c r="GY48" i="72"/>
  <c r="GY58" i="72" s="1"/>
  <c r="M67" i="44"/>
  <c r="M68" i="44" s="1"/>
  <c r="BB49" i="65"/>
  <c r="BB79" i="65" s="1"/>
  <c r="BB94" i="65"/>
  <c r="BB78" i="65"/>
  <c r="BD47" i="65"/>
  <c r="BC93" i="65"/>
  <c r="BC48" i="65"/>
  <c r="IT47" i="72"/>
  <c r="IS78" i="72"/>
  <c r="IS48" i="72"/>
  <c r="IT80" i="72"/>
  <c r="IU50" i="72"/>
  <c r="GX49" i="72"/>
  <c r="GX79" i="72" s="1"/>
  <c r="GX78" i="72"/>
  <c r="GX94" i="72"/>
  <c r="M69" i="14"/>
  <c r="K61" i="52"/>
  <c r="L61" i="52" s="1"/>
  <c r="H20" i="63"/>
  <c r="I20" i="63" s="1"/>
  <c r="J20" i="63" s="1"/>
  <c r="K20" i="63" s="1"/>
  <c r="L20" i="63" s="1"/>
  <c r="M20" i="63" s="1"/>
  <c r="N20" i="63" s="1"/>
  <c r="O20" i="63" s="1"/>
  <c r="W229" i="14"/>
  <c r="AD229" i="14"/>
  <c r="P49" i="44"/>
  <c r="P114" i="44" s="1"/>
  <c r="O56" i="44"/>
  <c r="O118" i="44"/>
  <c r="O66" i="44"/>
  <c r="AD202" i="14"/>
  <c r="W202" i="14"/>
  <c r="X202" i="14"/>
  <c r="W108" i="14"/>
  <c r="AD108" i="14"/>
  <c r="X108" i="14"/>
  <c r="AJ146" i="14"/>
  <c r="I13" i="63"/>
  <c r="AJ202" i="14"/>
  <c r="AJ205" i="14" s="1"/>
  <c r="W157" i="14"/>
  <c r="AD157" i="14"/>
  <c r="X157" i="14"/>
  <c r="AJ108" i="14"/>
  <c r="AJ110" i="14" s="1"/>
  <c r="AP3" i="14"/>
  <c r="AO209" i="14"/>
  <c r="G13" i="52"/>
  <c r="AJ157" i="14"/>
  <c r="AJ161" i="14" s="1"/>
  <c r="I52" i="44"/>
  <c r="M161" i="14"/>
  <c r="I26" i="59"/>
  <c r="H29" i="59"/>
  <c r="R16" i="45"/>
  <c r="R25" i="45"/>
  <c r="R12" i="45"/>
  <c r="B13" i="45"/>
  <c r="A12" i="45"/>
  <c r="Y192" i="14" l="1"/>
  <c r="Y178" i="14"/>
  <c r="M167" i="14"/>
  <c r="K167" i="14"/>
  <c r="I10" i="45"/>
  <c r="H21" i="14"/>
  <c r="M103" i="44"/>
  <c r="N103" i="44"/>
  <c r="O103" i="44"/>
  <c r="P103" i="44"/>
  <c r="R103" i="44"/>
  <c r="T103" i="44"/>
  <c r="U103" i="44"/>
  <c r="L103" i="44"/>
  <c r="Q103" i="44"/>
  <c r="S103" i="44"/>
  <c r="J103" i="44"/>
  <c r="K103" i="44"/>
  <c r="L7" i="45"/>
  <c r="J135" i="14"/>
  <c r="G135" i="14" s="1"/>
  <c r="AM135" i="14" s="1"/>
  <c r="J136" i="14"/>
  <c r="G136" i="14" s="1"/>
  <c r="AM136" i="14" s="1"/>
  <c r="J137" i="14"/>
  <c r="G137" i="14" s="1"/>
  <c r="AM137" i="14" s="1"/>
  <c r="AM167" i="14"/>
  <c r="AL167" i="14"/>
  <c r="AJ167" i="14"/>
  <c r="AP129" i="14"/>
  <c r="AP137" i="14"/>
  <c r="AP136" i="14"/>
  <c r="AP135" i="14"/>
  <c r="AP134" i="14"/>
  <c r="AP133" i="14"/>
  <c r="AP132" i="14"/>
  <c r="AL178" i="14"/>
  <c r="AK178" i="14"/>
  <c r="AN178" i="14"/>
  <c r="AJ178" i="14"/>
  <c r="AM178" i="14"/>
  <c r="Y167" i="14"/>
  <c r="AN167" i="14"/>
  <c r="AO178" i="14"/>
  <c r="AK167" i="14"/>
  <c r="G95" i="14"/>
  <c r="AK95" i="14" s="1"/>
  <c r="L167" i="14"/>
  <c r="M100" i="14"/>
  <c r="L100" i="14"/>
  <c r="K100" i="14"/>
  <c r="P37" i="44"/>
  <c r="Q37" i="44"/>
  <c r="R37" i="44"/>
  <c r="AP167" i="14"/>
  <c r="AP223" i="14"/>
  <c r="AP178" i="14"/>
  <c r="K179" i="14"/>
  <c r="K62" i="52"/>
  <c r="L62" i="52" s="1"/>
  <c r="J187" i="14"/>
  <c r="G187" i="14" s="1"/>
  <c r="K187" i="14" s="1"/>
  <c r="J180" i="14"/>
  <c r="G180" i="14" s="1"/>
  <c r="K180" i="14" s="1"/>
  <c r="J70" i="44"/>
  <c r="J82" i="44"/>
  <c r="AP192" i="14"/>
  <c r="AP169" i="14"/>
  <c r="Q4" i="63"/>
  <c r="G4" i="63"/>
  <c r="E20" i="63"/>
  <c r="G9" i="63"/>
  <c r="D80" i="44"/>
  <c r="V142" i="44"/>
  <c r="V167" i="44"/>
  <c r="I56" i="44"/>
  <c r="O248" i="44" s="1"/>
  <c r="D13" i="44"/>
  <c r="H89" i="44" s="1"/>
  <c r="J92" i="44"/>
  <c r="E22" i="63"/>
  <c r="H22" i="63"/>
  <c r="I22" i="63" s="1"/>
  <c r="J22" i="63" s="1"/>
  <c r="K22" i="63" s="1"/>
  <c r="L22" i="63" s="1"/>
  <c r="M22" i="63" s="1"/>
  <c r="N22" i="63" s="1"/>
  <c r="O22" i="63" s="1"/>
  <c r="U82" i="44"/>
  <c r="T82" i="44"/>
  <c r="S82" i="44"/>
  <c r="U83" i="44"/>
  <c r="R82" i="44"/>
  <c r="T83" i="44"/>
  <c r="Q82" i="44"/>
  <c r="S83" i="44"/>
  <c r="P82" i="44"/>
  <c r="M83" i="44"/>
  <c r="R83" i="44"/>
  <c r="O82" i="44"/>
  <c r="J83" i="44"/>
  <c r="Q83" i="44"/>
  <c r="N82" i="44"/>
  <c r="P83" i="44"/>
  <c r="M82" i="44"/>
  <c r="L83" i="44"/>
  <c r="O83" i="44"/>
  <c r="L82" i="44"/>
  <c r="K82" i="44"/>
  <c r="K83" i="44"/>
  <c r="N83" i="44"/>
  <c r="N77" i="44"/>
  <c r="T75" i="44"/>
  <c r="R74" i="44"/>
  <c r="S75" i="44"/>
  <c r="Q74" i="44"/>
  <c r="T76" i="44"/>
  <c r="R75" i="44"/>
  <c r="P74" i="44"/>
  <c r="Q75" i="44"/>
  <c r="O74" i="44"/>
  <c r="R76" i="44"/>
  <c r="P75" i="44"/>
  <c r="N74" i="44"/>
  <c r="N75" i="44"/>
  <c r="K75" i="44"/>
  <c r="L76" i="44"/>
  <c r="U75" i="44"/>
  <c r="S74" i="44"/>
  <c r="U76" i="44"/>
  <c r="P76" i="44"/>
  <c r="J76" i="44"/>
  <c r="S76" i="44"/>
  <c r="L74" i="44"/>
  <c r="M76" i="44"/>
  <c r="K76" i="44"/>
  <c r="Q76" i="44"/>
  <c r="O75" i="44"/>
  <c r="M74" i="44"/>
  <c r="U74" i="44"/>
  <c r="O76" i="44"/>
  <c r="M75" i="44"/>
  <c r="K74" i="44"/>
  <c r="N76" i="44"/>
  <c r="L75" i="44"/>
  <c r="J74" i="44"/>
  <c r="J75" i="44"/>
  <c r="T74" i="44"/>
  <c r="V169" i="44"/>
  <c r="V139" i="44"/>
  <c r="H283" i="44"/>
  <c r="V158" i="44"/>
  <c r="U77" i="44"/>
  <c r="P77" i="44"/>
  <c r="T77" i="44"/>
  <c r="S77" i="44"/>
  <c r="R77" i="44"/>
  <c r="Q77" i="44"/>
  <c r="M77" i="44"/>
  <c r="L77" i="44"/>
  <c r="O77" i="44"/>
  <c r="K77" i="44"/>
  <c r="J77" i="44"/>
  <c r="N70" i="44"/>
  <c r="V135" i="44"/>
  <c r="V136" i="44"/>
  <c r="U70" i="44"/>
  <c r="L70" i="44"/>
  <c r="T70" i="44"/>
  <c r="S70" i="44"/>
  <c r="P70" i="44"/>
  <c r="K70" i="44"/>
  <c r="R70" i="44"/>
  <c r="Q70" i="44"/>
  <c r="O70" i="44"/>
  <c r="M70" i="44"/>
  <c r="V162" i="44"/>
  <c r="V168" i="44"/>
  <c r="T102" i="44"/>
  <c r="R101" i="44"/>
  <c r="P100" i="44"/>
  <c r="N99" i="44"/>
  <c r="L98" i="44"/>
  <c r="J97" i="44"/>
  <c r="S98" i="44"/>
  <c r="K104" i="44"/>
  <c r="T100" i="44"/>
  <c r="U104" i="44"/>
  <c r="S102" i="44"/>
  <c r="Q101" i="44"/>
  <c r="O100" i="44"/>
  <c r="M99" i="44"/>
  <c r="K98" i="44"/>
  <c r="U99" i="44"/>
  <c r="T99" i="44"/>
  <c r="Q99" i="44"/>
  <c r="L97" i="44"/>
  <c r="M98" i="44"/>
  <c r="T104" i="44"/>
  <c r="R102" i="44"/>
  <c r="P101" i="44"/>
  <c r="N100" i="44"/>
  <c r="L99" i="44"/>
  <c r="J98" i="44"/>
  <c r="S99" i="44"/>
  <c r="S104" i="44"/>
  <c r="Q102" i="44"/>
  <c r="O101" i="44"/>
  <c r="M100" i="44"/>
  <c r="K99" i="44"/>
  <c r="K102" i="44"/>
  <c r="J102" i="44"/>
  <c r="P97" i="44"/>
  <c r="Q98" i="44"/>
  <c r="U101" i="44"/>
  <c r="N98" i="44"/>
  <c r="U102" i="44"/>
  <c r="R104" i="44"/>
  <c r="P102" i="44"/>
  <c r="N101" i="44"/>
  <c r="L100" i="44"/>
  <c r="J99" i="44"/>
  <c r="Q97" i="44"/>
  <c r="L104" i="44"/>
  <c r="S100" i="44"/>
  <c r="R100" i="44"/>
  <c r="Q100" i="44"/>
  <c r="Q104" i="44"/>
  <c r="O102" i="44"/>
  <c r="M101" i="44"/>
  <c r="K100" i="44"/>
  <c r="U97" i="44"/>
  <c r="N97" i="44"/>
  <c r="O98" i="44"/>
  <c r="P99" i="44"/>
  <c r="O99" i="44"/>
  <c r="K97" i="44"/>
  <c r="P104" i="44"/>
  <c r="N102" i="44"/>
  <c r="L101" i="44"/>
  <c r="J100" i="44"/>
  <c r="T97" i="44"/>
  <c r="J101" i="44"/>
  <c r="T98" i="44"/>
  <c r="R97" i="44"/>
  <c r="U100" i="44"/>
  <c r="O97" i="44"/>
  <c r="P98" i="44"/>
  <c r="M97" i="44"/>
  <c r="T101" i="44"/>
  <c r="S101" i="44"/>
  <c r="O104" i="44"/>
  <c r="M102" i="44"/>
  <c r="K101" i="44"/>
  <c r="U98" i="44"/>
  <c r="S97" i="44"/>
  <c r="M104" i="44"/>
  <c r="N104" i="44"/>
  <c r="L102" i="44"/>
  <c r="J104" i="44"/>
  <c r="R99" i="44"/>
  <c r="R98" i="44"/>
  <c r="S95" i="44"/>
  <c r="Q94" i="44"/>
  <c r="R95" i="44"/>
  <c r="P94" i="44"/>
  <c r="Q95" i="44"/>
  <c r="O94" i="44"/>
  <c r="P95" i="44"/>
  <c r="N94" i="44"/>
  <c r="U95" i="44"/>
  <c r="O95" i="44"/>
  <c r="M94" i="44"/>
  <c r="L95" i="44"/>
  <c r="J94" i="44"/>
  <c r="N95" i="44"/>
  <c r="L94" i="44"/>
  <c r="S94" i="44"/>
  <c r="T95" i="44"/>
  <c r="M95" i="44"/>
  <c r="K94" i="44"/>
  <c r="K95" i="44"/>
  <c r="J95" i="44"/>
  <c r="U94" i="44"/>
  <c r="T94" i="44"/>
  <c r="R94" i="44"/>
  <c r="P92" i="44"/>
  <c r="O92" i="44"/>
  <c r="L92" i="44"/>
  <c r="N92" i="44"/>
  <c r="Q92" i="44"/>
  <c r="M92" i="44"/>
  <c r="R92" i="44"/>
  <c r="S92" i="44"/>
  <c r="T92" i="44"/>
  <c r="K92" i="44"/>
  <c r="U92" i="44"/>
  <c r="V149" i="44"/>
  <c r="V148" i="44"/>
  <c r="S91" i="44"/>
  <c r="Q90" i="44"/>
  <c r="N90" i="44"/>
  <c r="T90" i="44"/>
  <c r="R91" i="44"/>
  <c r="P90" i="44"/>
  <c r="U90" i="44"/>
  <c r="S90" i="44"/>
  <c r="T91" i="44"/>
  <c r="Q91" i="44"/>
  <c r="O90" i="44"/>
  <c r="P91" i="44"/>
  <c r="O91" i="44"/>
  <c r="M90" i="44"/>
  <c r="M91" i="44"/>
  <c r="J90" i="44"/>
  <c r="K91" i="44"/>
  <c r="J91" i="44"/>
  <c r="N91" i="44"/>
  <c r="L90" i="44"/>
  <c r="K90" i="44"/>
  <c r="L91" i="44"/>
  <c r="U91" i="44"/>
  <c r="R90" i="44"/>
  <c r="V134" i="44"/>
  <c r="V133" i="44"/>
  <c r="V144" i="44"/>
  <c r="V145" i="44"/>
  <c r="V160" i="44"/>
  <c r="T93" i="44"/>
  <c r="P93" i="44"/>
  <c r="N93" i="44"/>
  <c r="L93" i="44"/>
  <c r="J93" i="44"/>
  <c r="S93" i="44"/>
  <c r="R93" i="44"/>
  <c r="Q93" i="44"/>
  <c r="M93" i="44"/>
  <c r="U93" i="44"/>
  <c r="O93" i="44"/>
  <c r="K93" i="44"/>
  <c r="V161" i="44"/>
  <c r="V137" i="44"/>
  <c r="V166" i="44"/>
  <c r="V151" i="44"/>
  <c r="V152" i="44"/>
  <c r="V153" i="44"/>
  <c r="V138" i="44"/>
  <c r="V143" i="44"/>
  <c r="V157" i="44"/>
  <c r="V150" i="44"/>
  <c r="V164" i="44"/>
  <c r="V140" i="44"/>
  <c r="V165" i="44"/>
  <c r="V147" i="44"/>
  <c r="V170" i="44"/>
  <c r="V141" i="44"/>
  <c r="V146" i="44"/>
  <c r="V159" i="44"/>
  <c r="V163" i="44"/>
  <c r="J78" i="44"/>
  <c r="S78" i="44"/>
  <c r="E23" i="63"/>
  <c r="J88" i="44"/>
  <c r="J86" i="44"/>
  <c r="U59" i="44"/>
  <c r="M59" i="44"/>
  <c r="T59" i="44"/>
  <c r="S59" i="44"/>
  <c r="K59" i="44"/>
  <c r="R59" i="44"/>
  <c r="J59" i="44"/>
  <c r="Q59" i="44"/>
  <c r="O59" i="44"/>
  <c r="P59" i="44"/>
  <c r="N59" i="44"/>
  <c r="L59" i="44"/>
  <c r="P281" i="44"/>
  <c r="P283" i="44" s="1"/>
  <c r="M194" i="44"/>
  <c r="N234" i="44"/>
  <c r="O186" i="44"/>
  <c r="R235" i="44"/>
  <c r="J212" i="44"/>
  <c r="M213" i="44"/>
  <c r="O181" i="44"/>
  <c r="S222" i="44"/>
  <c r="T171" i="44"/>
  <c r="R172" i="44"/>
  <c r="K182" i="44"/>
  <c r="K223" i="44"/>
  <c r="S200" i="44"/>
  <c r="T240" i="44"/>
  <c r="N193" i="44"/>
  <c r="S241" i="44"/>
  <c r="O185" i="44"/>
  <c r="P234" i="44"/>
  <c r="K186" i="44"/>
  <c r="T227" i="44"/>
  <c r="K212" i="44"/>
  <c r="S213" i="44"/>
  <c r="T173" i="44"/>
  <c r="M222" i="44"/>
  <c r="Q171" i="44"/>
  <c r="O191" i="44"/>
  <c r="L175" i="44"/>
  <c r="K202" i="44"/>
  <c r="T203" i="44"/>
  <c r="P243" i="44"/>
  <c r="U237" i="44"/>
  <c r="J189" i="44"/>
  <c r="T238" i="44"/>
  <c r="J204" i="44"/>
  <c r="L188" i="44"/>
  <c r="N199" i="44"/>
  <c r="P239" i="44"/>
  <c r="P208" i="44"/>
  <c r="J129" i="44"/>
  <c r="O209" i="44"/>
  <c r="L218" i="44"/>
  <c r="N203" i="44"/>
  <c r="J196" i="44"/>
  <c r="N222" i="44"/>
  <c r="K236" i="44"/>
  <c r="Q190" i="44"/>
  <c r="M232" i="44"/>
  <c r="J201" i="44"/>
  <c r="N201" i="44"/>
  <c r="K193" i="44"/>
  <c r="T194" i="44"/>
  <c r="N155" i="44"/>
  <c r="Q243" i="44"/>
  <c r="J213" i="44"/>
  <c r="S198" i="44"/>
  <c r="N187" i="44"/>
  <c r="Q229" i="44"/>
  <c r="L223" i="44"/>
  <c r="L232" i="44"/>
  <c r="P233" i="44"/>
  <c r="Q218" i="44"/>
  <c r="N221" i="44"/>
  <c r="J194" i="44"/>
  <c r="N178" i="44"/>
  <c r="T243" i="44"/>
  <c r="P213" i="44"/>
  <c r="R198" i="44"/>
  <c r="R187" i="44"/>
  <c r="J229" i="44"/>
  <c r="R231" i="44"/>
  <c r="O216" i="44"/>
  <c r="J184" i="44"/>
  <c r="N210" i="44"/>
  <c r="Q195" i="44"/>
  <c r="Q179" i="44"/>
  <c r="S237" i="44"/>
  <c r="N214" i="44"/>
  <c r="T220" i="44"/>
  <c r="Q182" i="44"/>
  <c r="L239" i="44"/>
  <c r="U224" i="44"/>
  <c r="T201" i="44"/>
  <c r="S201" i="44"/>
  <c r="U192" i="44"/>
  <c r="P242" i="44"/>
  <c r="P219" i="44"/>
  <c r="L173" i="44"/>
  <c r="U172" i="44"/>
  <c r="K207" i="44"/>
  <c r="U200" i="44"/>
  <c r="Q210" i="44"/>
  <c r="M237" i="44"/>
  <c r="Q202" i="44"/>
  <c r="U178" i="44"/>
  <c r="R213" i="44"/>
  <c r="L206" i="44"/>
  <c r="S187" i="44"/>
  <c r="M174" i="44"/>
  <c r="K231" i="44"/>
  <c r="R224" i="44"/>
  <c r="M193" i="44"/>
  <c r="O215" i="44"/>
  <c r="S175" i="44"/>
  <c r="L234" i="44"/>
  <c r="N219" i="44"/>
  <c r="J228" i="44"/>
  <c r="U173" i="44"/>
  <c r="J182" i="44"/>
  <c r="R232" i="44"/>
  <c r="T217" i="44"/>
  <c r="O129" i="44"/>
  <c r="O201" i="44"/>
  <c r="S176" i="44"/>
  <c r="T183" i="44"/>
  <c r="S131" i="44"/>
  <c r="K227" i="44"/>
  <c r="U183" i="44"/>
  <c r="U197" i="44"/>
  <c r="O174" i="44"/>
  <c r="T189" i="44"/>
  <c r="L182" i="44"/>
  <c r="K185" i="44"/>
  <c r="R223" i="44"/>
  <c r="P197" i="44"/>
  <c r="O176" i="44"/>
  <c r="N204" i="44"/>
  <c r="Q234" i="44"/>
  <c r="U171" i="44"/>
  <c r="T226" i="44"/>
  <c r="M217" i="44"/>
  <c r="S281" i="44"/>
  <c r="S283" i="44" s="1"/>
  <c r="U281" i="44"/>
  <c r="U283" i="44" s="1"/>
  <c r="K194" i="44"/>
  <c r="M242" i="44"/>
  <c r="J195" i="44"/>
  <c r="P235" i="44"/>
  <c r="O228" i="44"/>
  <c r="J221" i="44"/>
  <c r="S181" i="44"/>
  <c r="L230" i="44"/>
  <c r="J187" i="44"/>
  <c r="L172" i="44"/>
  <c r="L190" i="44"/>
  <c r="O231" i="44"/>
  <c r="J200" i="44"/>
  <c r="U201" i="44"/>
  <c r="N241" i="44"/>
  <c r="L194" i="44"/>
  <c r="S234" i="44"/>
  <c r="U195" i="44"/>
  <c r="O235" i="44"/>
  <c r="T212" i="44"/>
  <c r="O221" i="44"/>
  <c r="N181" i="44"/>
  <c r="O222" i="44"/>
  <c r="U187" i="44"/>
  <c r="J172" i="44"/>
  <c r="S192" i="44"/>
  <c r="R210" i="44"/>
  <c r="M211" i="44"/>
  <c r="K198" i="44"/>
  <c r="R238" i="44"/>
  <c r="R220" i="44"/>
  <c r="N205" i="44"/>
  <c r="S199" i="44"/>
  <c r="P216" i="44"/>
  <c r="S129" i="44"/>
  <c r="L217" i="44"/>
  <c r="O175" i="44"/>
  <c r="J226" i="44"/>
  <c r="N211" i="44"/>
  <c r="Q212" i="44"/>
  <c r="K230" i="44"/>
  <c r="N191" i="44"/>
  <c r="U199" i="44"/>
  <c r="R240" i="44"/>
  <c r="M209" i="44"/>
  <c r="O208" i="44"/>
  <c r="J209" i="44"/>
  <c r="J185" i="44"/>
  <c r="L202" i="44"/>
  <c r="U186" i="44"/>
  <c r="P221" i="44"/>
  <c r="N206" i="44"/>
  <c r="K204" i="44"/>
  <c r="T174" i="44"/>
  <c r="S231" i="44"/>
  <c r="N129" i="44"/>
  <c r="M234" i="44"/>
  <c r="J181" i="44"/>
  <c r="O202" i="44"/>
  <c r="T186" i="44"/>
  <c r="L221" i="44"/>
  <c r="J206" i="44"/>
  <c r="R204" i="44"/>
  <c r="S174" i="44"/>
  <c r="J231" i="44"/>
  <c r="L216" i="44"/>
  <c r="U193" i="44"/>
  <c r="O194" i="44"/>
  <c r="L222" i="44"/>
  <c r="K218" i="44"/>
  <c r="Q203" i="44"/>
  <c r="P196" i="44"/>
  <c r="U230" i="44"/>
  <c r="P236" i="44"/>
  <c r="J190" i="44"/>
  <c r="T232" i="44"/>
  <c r="Q201" i="44"/>
  <c r="U233" i="44"/>
  <c r="S177" i="44"/>
  <c r="J227" i="44"/>
  <c r="K180" i="44"/>
  <c r="Q181" i="44"/>
  <c r="J188" i="44"/>
  <c r="K215" i="44"/>
  <c r="K216" i="44"/>
  <c r="P226" i="44"/>
  <c r="K173" i="44"/>
  <c r="P210" i="44"/>
  <c r="S186" i="44"/>
  <c r="J179" i="44"/>
  <c r="U221" i="44"/>
  <c r="T214" i="44"/>
  <c r="P204" i="44"/>
  <c r="O182" i="44"/>
  <c r="M239" i="44"/>
  <c r="K232" i="44"/>
  <c r="P201" i="44"/>
  <c r="M181" i="44"/>
  <c r="P231" i="44"/>
  <c r="Q177" i="44"/>
  <c r="O242" i="44"/>
  <c r="N227" i="44"/>
  <c r="L189" i="44"/>
  <c r="Q199" i="44"/>
  <c r="M171" i="44"/>
  <c r="T187" i="44"/>
  <c r="R190" i="44"/>
  <c r="P205" i="44"/>
  <c r="K201" i="44"/>
  <c r="J233" i="44"/>
  <c r="T172" i="44"/>
  <c r="T207" i="44"/>
  <c r="Q131" i="44"/>
  <c r="Q186" i="44"/>
  <c r="S178" i="44"/>
  <c r="R191" i="44"/>
  <c r="R221" i="44"/>
  <c r="N208" i="44"/>
  <c r="M179" i="44"/>
  <c r="Q224" i="44"/>
  <c r="M225" i="44"/>
  <c r="Q180" i="44"/>
  <c r="Q216" i="44"/>
  <c r="L235" i="44"/>
  <c r="S208" i="44"/>
  <c r="N217" i="44"/>
  <c r="S221" i="44"/>
  <c r="L193" i="44"/>
  <c r="U177" i="44"/>
  <c r="Q197" i="44"/>
  <c r="U184" i="44"/>
  <c r="R216" i="44"/>
  <c r="K281" i="44"/>
  <c r="K283" i="44" s="1"/>
  <c r="N175" i="44"/>
  <c r="S202" i="44"/>
  <c r="J242" i="44"/>
  <c r="R203" i="44"/>
  <c r="S243" i="44"/>
  <c r="M228" i="44"/>
  <c r="L237" i="44"/>
  <c r="R189" i="44"/>
  <c r="J230" i="44"/>
  <c r="O204" i="44"/>
  <c r="Q188" i="44"/>
  <c r="K190" i="44"/>
  <c r="U239" i="44"/>
  <c r="U208" i="44"/>
  <c r="S209" i="44"/>
  <c r="P202" i="44"/>
  <c r="L242" i="44"/>
  <c r="O195" i="44"/>
  <c r="N243" i="44"/>
  <c r="L228" i="44"/>
  <c r="Q221" i="44"/>
  <c r="O189" i="44"/>
  <c r="P230" i="44"/>
  <c r="L187" i="44"/>
  <c r="K188" i="44"/>
  <c r="L192" i="44"/>
  <c r="U218" i="44"/>
  <c r="S155" i="44"/>
  <c r="P211" i="44"/>
  <c r="N179" i="44"/>
  <c r="L180" i="44"/>
  <c r="T206" i="44"/>
  <c r="J220" i="44"/>
  <c r="T229" i="44"/>
  <c r="L207" i="44"/>
  <c r="N224" i="44"/>
  <c r="N176" i="44"/>
  <c r="R217" i="44"/>
  <c r="O192" i="44"/>
  <c r="O234" i="44"/>
  <c r="U219" i="44"/>
  <c r="U228" i="44"/>
  <c r="R173" i="44"/>
  <c r="S238" i="44"/>
  <c r="K172" i="44"/>
  <c r="Q207" i="44"/>
  <c r="N183" i="44"/>
  <c r="P217" i="44"/>
  <c r="P224" i="44"/>
  <c r="P225" i="44"/>
  <c r="S210" i="44"/>
  <c r="N195" i="44"/>
  <c r="O179" i="44"/>
  <c r="O237" i="44"/>
  <c r="R214" i="44"/>
  <c r="O220" i="44"/>
  <c r="N182" i="44"/>
  <c r="J239" i="44"/>
  <c r="Q193" i="44"/>
  <c r="R208" i="44"/>
  <c r="L155" i="44"/>
  <c r="M214" i="44"/>
  <c r="O210" i="44"/>
  <c r="R195" i="44"/>
  <c r="U179" i="44"/>
  <c r="T237" i="44"/>
  <c r="O214" i="44"/>
  <c r="N220" i="44"/>
  <c r="T182" i="44"/>
  <c r="T239" i="44"/>
  <c r="J224" i="44"/>
  <c r="R201" i="44"/>
  <c r="U242" i="44"/>
  <c r="P175" i="44"/>
  <c r="O226" i="44"/>
  <c r="L211" i="44"/>
  <c r="S228" i="44"/>
  <c r="U238" i="44"/>
  <c r="S191" i="44"/>
  <c r="P199" i="44"/>
  <c r="L240" i="44"/>
  <c r="U209" i="44"/>
  <c r="Q192" i="44"/>
  <c r="P185" i="44"/>
  <c r="U155" i="44"/>
  <c r="T235" i="44"/>
  <c r="S197" i="44"/>
  <c r="U189" i="44"/>
  <c r="R171" i="44"/>
  <c r="R205" i="44"/>
  <c r="M223" i="44"/>
  <c r="O232" i="44"/>
  <c r="U206" i="44"/>
  <c r="M218" i="44"/>
  <c r="K195" i="44"/>
  <c r="R196" i="44"/>
  <c r="R237" i="44"/>
  <c r="Q222" i="44"/>
  <c r="U220" i="44"/>
  <c r="M190" i="44"/>
  <c r="S240" i="44"/>
  <c r="K209" i="44"/>
  <c r="K187" i="44"/>
  <c r="Q185" i="44"/>
  <c r="U235" i="44"/>
  <c r="U180" i="44"/>
  <c r="T198" i="44"/>
  <c r="P171" i="44"/>
  <c r="O207" i="44"/>
  <c r="P229" i="44"/>
  <c r="U174" i="44"/>
  <c r="N232" i="44"/>
  <c r="S184" i="44"/>
  <c r="U225" i="44"/>
  <c r="M236" i="44"/>
  <c r="K184" i="44"/>
  <c r="M131" i="44"/>
  <c r="K226" i="44"/>
  <c r="S193" i="44"/>
  <c r="M173" i="44"/>
  <c r="T195" i="44"/>
  <c r="S230" i="44"/>
  <c r="M201" i="44"/>
  <c r="S214" i="44"/>
  <c r="R184" i="44"/>
  <c r="M205" i="44"/>
  <c r="J155" i="44"/>
  <c r="L191" i="44"/>
  <c r="J243" i="44"/>
  <c r="Q241" i="44"/>
  <c r="N238" i="44"/>
  <c r="T129" i="44"/>
  <c r="O281" i="44"/>
  <c r="O283" i="44" s="1"/>
  <c r="N281" i="44"/>
  <c r="N283" i="44" s="1"/>
  <c r="U175" i="44"/>
  <c r="M210" i="44"/>
  <c r="J203" i="44"/>
  <c r="J237" i="44"/>
  <c r="L198" i="44"/>
  <c r="K238" i="44"/>
  <c r="L204" i="44"/>
  <c r="L205" i="44"/>
  <c r="O199" i="44"/>
  <c r="K239" i="44"/>
  <c r="S216" i="44"/>
  <c r="K129" i="44"/>
  <c r="Q209" i="44"/>
  <c r="M175" i="44"/>
  <c r="J202" i="44"/>
  <c r="O203" i="44"/>
  <c r="K243" i="44"/>
  <c r="K237" i="44"/>
  <c r="Q189" i="44"/>
  <c r="M238" i="44"/>
  <c r="T204" i="44"/>
  <c r="M188" i="44"/>
  <c r="M177" i="44"/>
  <c r="N218" i="44"/>
  <c r="P178" i="44"/>
  <c r="T219" i="44"/>
  <c r="T179" i="44"/>
  <c r="T197" i="44"/>
  <c r="O206" i="44"/>
  <c r="Q236" i="44"/>
  <c r="N229" i="44"/>
  <c r="N215" i="44"/>
  <c r="L224" i="44"/>
  <c r="L184" i="44"/>
  <c r="O225" i="44"/>
  <c r="T177" i="44"/>
  <c r="N242" i="44"/>
  <c r="R227" i="44"/>
  <c r="P181" i="44"/>
  <c r="N188" i="44"/>
  <c r="R215" i="44"/>
  <c r="O200" i="44"/>
  <c r="Q129" i="44"/>
  <c r="K225" i="44"/>
  <c r="U240" i="44"/>
  <c r="S233" i="44"/>
  <c r="J218" i="44"/>
  <c r="U203" i="44"/>
  <c r="U196" i="44"/>
  <c r="R222" i="44"/>
  <c r="R236" i="44"/>
  <c r="P190" i="44"/>
  <c r="O217" i="44"/>
  <c r="J240" i="44"/>
  <c r="P195" i="44"/>
  <c r="S218" i="44"/>
  <c r="M203" i="44"/>
  <c r="T196" i="44"/>
  <c r="J222" i="44"/>
  <c r="N236" i="44"/>
  <c r="S190" i="44"/>
  <c r="U232" i="44"/>
  <c r="J217" i="44"/>
  <c r="R186" i="44"/>
  <c r="M192" i="44"/>
  <c r="Q242" i="44"/>
  <c r="S219" i="44"/>
  <c r="O173" i="44"/>
  <c r="M172" i="44"/>
  <c r="S207" i="44"/>
  <c r="M183" i="44"/>
  <c r="Q217" i="44"/>
  <c r="S179" i="44"/>
  <c r="N194" i="44"/>
  <c r="O178" i="44"/>
  <c r="O243" i="44"/>
  <c r="L213" i="44"/>
  <c r="O198" i="44"/>
  <c r="O187" i="44"/>
  <c r="R174" i="44"/>
  <c r="U231" i="44"/>
  <c r="J232" i="44"/>
  <c r="L178" i="44"/>
  <c r="T230" i="44"/>
  <c r="U226" i="44"/>
  <c r="S203" i="44"/>
  <c r="N212" i="44"/>
  <c r="Q230" i="44"/>
  <c r="L236" i="44"/>
  <c r="R199" i="44"/>
  <c r="S217" i="44"/>
  <c r="J191" i="44"/>
  <c r="P194" i="44"/>
  <c r="O155" i="44"/>
  <c r="M243" i="44"/>
  <c r="M197" i="44"/>
  <c r="Q206" i="44"/>
  <c r="M204" i="44"/>
  <c r="J223" i="44"/>
  <c r="S223" i="44"/>
  <c r="M231" i="44"/>
  <c r="L209" i="44"/>
  <c r="U241" i="44"/>
  <c r="M220" i="44"/>
  <c r="R241" i="44"/>
  <c r="J131" i="44"/>
  <c r="L131" i="44"/>
  <c r="J281" i="44"/>
  <c r="L226" i="44"/>
  <c r="U202" i="44"/>
  <c r="L231" i="44"/>
  <c r="P237" i="44"/>
  <c r="J171" i="44"/>
  <c r="M185" i="44"/>
  <c r="J205" i="44"/>
  <c r="N186" i="44"/>
  <c r="R239" i="44"/>
  <c r="K228" i="44"/>
  <c r="Q194" i="44"/>
  <c r="P223" i="44"/>
  <c r="P203" i="44"/>
  <c r="L225" i="44"/>
  <c r="T131" i="44"/>
  <c r="M281" i="44"/>
  <c r="M283" i="44" s="1"/>
  <c r="T192" i="44"/>
  <c r="J210" i="44"/>
  <c r="M155" i="44"/>
  <c r="T211" i="44"/>
  <c r="O180" i="44"/>
  <c r="J198" i="44"/>
  <c r="P220" i="44"/>
  <c r="Q205" i="44"/>
  <c r="U207" i="44"/>
  <c r="M216" i="44"/>
  <c r="J176" i="44"/>
  <c r="U217" i="44"/>
  <c r="N192" i="44"/>
  <c r="L210" i="44"/>
  <c r="U211" i="44"/>
  <c r="P198" i="44"/>
  <c r="J238" i="44"/>
  <c r="K220" i="44"/>
  <c r="K205" i="44"/>
  <c r="L185" i="44"/>
  <c r="R226" i="44"/>
  <c r="T178" i="44"/>
  <c r="M227" i="44"/>
  <c r="Q196" i="44"/>
  <c r="R197" i="44"/>
  <c r="P173" i="44"/>
  <c r="K214" i="44"/>
  <c r="Q191" i="44"/>
  <c r="N174" i="44"/>
  <c r="L215" i="44"/>
  <c r="R183" i="44"/>
  <c r="P232" i="44"/>
  <c r="Q184" i="44"/>
  <c r="T233" i="44"/>
  <c r="N185" i="44"/>
  <c r="M235" i="44"/>
  <c r="R180" i="44"/>
  <c r="S189" i="44"/>
  <c r="S205" i="44"/>
  <c r="J215" i="44"/>
  <c r="L200" i="44"/>
  <c r="T176" i="44"/>
  <c r="L233" i="44"/>
  <c r="L241" i="44"/>
  <c r="R175" i="44"/>
  <c r="N226" i="44"/>
  <c r="R211" i="44"/>
  <c r="U212" i="44"/>
  <c r="O230" i="44"/>
  <c r="U191" i="44"/>
  <c r="M199" i="44"/>
  <c r="J183" i="44"/>
  <c r="N184" i="44"/>
  <c r="J211" i="44"/>
  <c r="Q175" i="44"/>
  <c r="S226" i="44"/>
  <c r="Q211" i="44"/>
  <c r="M212" i="44"/>
  <c r="N230" i="44"/>
  <c r="M191" i="44"/>
  <c r="K199" i="44"/>
  <c r="M240" i="44"/>
  <c r="K241" i="44"/>
  <c r="L219" i="44"/>
  <c r="K177" i="44"/>
  <c r="L227" i="44"/>
  <c r="S180" i="44"/>
  <c r="R181" i="44"/>
  <c r="P188" i="44"/>
  <c r="M215" i="44"/>
  <c r="R200" i="44"/>
  <c r="M129" i="44"/>
  <c r="R225" i="44"/>
  <c r="Q213" i="44"/>
  <c r="N202" i="44"/>
  <c r="M186" i="44"/>
  <c r="K221" i="44"/>
  <c r="U214" i="44"/>
  <c r="U204" i="44"/>
  <c r="R182" i="44"/>
  <c r="Q239" i="44"/>
  <c r="P129" i="44"/>
  <c r="K203" i="44"/>
  <c r="K175" i="44"/>
  <c r="T234" i="44"/>
  <c r="O211" i="44"/>
  <c r="N228" i="44"/>
  <c r="P238" i="44"/>
  <c r="P172" i="44"/>
  <c r="J199" i="44"/>
  <c r="P183" i="44"/>
  <c r="T225" i="44"/>
  <c r="O188" i="44"/>
  <c r="S183" i="44"/>
  <c r="M202" i="44"/>
  <c r="J178" i="44"/>
  <c r="U213" i="44"/>
  <c r="Q214" i="44"/>
  <c r="S236" i="44"/>
  <c r="S239" i="44"/>
  <c r="T200" i="44"/>
  <c r="M208" i="44"/>
  <c r="T191" i="44"/>
  <c r="Q204" i="44"/>
  <c r="U190" i="44"/>
  <c r="M176" i="44"/>
  <c r="P215" i="44"/>
  <c r="O131" i="44"/>
  <c r="P131" i="44"/>
  <c r="S185" i="44"/>
  <c r="M196" i="44"/>
  <c r="T213" i="44"/>
  <c r="J214" i="44"/>
  <c r="N171" i="44"/>
  <c r="J174" i="44"/>
  <c r="Q232" i="44"/>
  <c r="L196" i="44"/>
  <c r="Q228" i="44"/>
  <c r="P187" i="44"/>
  <c r="S220" i="44"/>
  <c r="J175" i="44"/>
  <c r="Q223" i="44"/>
  <c r="K206" i="44"/>
  <c r="T175" i="44"/>
  <c r="L199" i="44"/>
  <c r="M198" i="44"/>
  <c r="R207" i="44"/>
  <c r="S229" i="44"/>
  <c r="N233" i="44"/>
  <c r="R281" i="44"/>
  <c r="R283" i="44" s="1"/>
  <c r="P177" i="44"/>
  <c r="O218" i="44"/>
  <c r="P155" i="44"/>
  <c r="R219" i="44"/>
  <c r="L179" i="44"/>
  <c r="T180" i="44"/>
  <c r="S206" i="44"/>
  <c r="O236" i="44"/>
  <c r="M229" i="44"/>
  <c r="J207" i="44"/>
  <c r="M224" i="44"/>
  <c r="U176" i="44"/>
  <c r="S225" i="44"/>
  <c r="P192" i="44"/>
  <c r="P218" i="44"/>
  <c r="K155" i="44"/>
  <c r="S211" i="44"/>
  <c r="K179" i="44"/>
  <c r="N180" i="44"/>
  <c r="M206" i="44"/>
  <c r="L220" i="44"/>
  <c r="O229" i="44"/>
  <c r="R185" i="44"/>
  <c r="U234" i="44"/>
  <c r="L186" i="44"/>
  <c r="P227" i="44"/>
  <c r="R212" i="44"/>
  <c r="K213" i="44"/>
  <c r="S173" i="44"/>
  <c r="T222" i="44"/>
  <c r="O171" i="44"/>
  <c r="K191" i="44"/>
  <c r="M182" i="44"/>
  <c r="T223" i="44"/>
  <c r="Q183" i="44"/>
  <c r="N240" i="44"/>
  <c r="O193" i="44"/>
  <c r="Q233" i="44"/>
  <c r="U194" i="44"/>
  <c r="T155" i="44"/>
  <c r="R243" i="44"/>
  <c r="J197" i="44"/>
  <c r="Q198" i="44"/>
  <c r="L171" i="44"/>
  <c r="K229" i="44"/>
  <c r="O223" i="44"/>
  <c r="L208" i="44"/>
  <c r="R176" i="44"/>
  <c r="T241" i="44"/>
  <c r="L176" i="44"/>
  <c r="K192" i="44"/>
  <c r="R234" i="44"/>
  <c r="M219" i="44"/>
  <c r="T228" i="44"/>
  <c r="J173" i="44"/>
  <c r="O238" i="44"/>
  <c r="Q172" i="44"/>
  <c r="N207" i="44"/>
  <c r="N200" i="44"/>
  <c r="R209" i="44"/>
  <c r="T209" i="44"/>
  <c r="S235" i="44"/>
  <c r="R192" i="44"/>
  <c r="K234" i="44"/>
  <c r="Q219" i="44"/>
  <c r="P228" i="44"/>
  <c r="Q173" i="44"/>
  <c r="N172" i="44"/>
  <c r="M207" i="44"/>
  <c r="L183" i="44"/>
  <c r="K183" i="44"/>
  <c r="U185" i="44"/>
  <c r="R155" i="44"/>
  <c r="K235" i="44"/>
  <c r="L197" i="44"/>
  <c r="M189" i="44"/>
  <c r="K171" i="44"/>
  <c r="U205" i="44"/>
  <c r="N223" i="44"/>
  <c r="K208" i="44"/>
  <c r="Q176" i="44"/>
  <c r="P241" i="44"/>
  <c r="U198" i="44"/>
  <c r="K210" i="44"/>
  <c r="L195" i="44"/>
  <c r="S196" i="44"/>
  <c r="N237" i="44"/>
  <c r="U222" i="44"/>
  <c r="Q220" i="44"/>
  <c r="S182" i="44"/>
  <c r="N209" i="44"/>
  <c r="O227" i="44"/>
  <c r="J192" i="44"/>
  <c r="T242" i="44"/>
  <c r="K219" i="44"/>
  <c r="U181" i="44"/>
  <c r="S188" i="44"/>
  <c r="P207" i="44"/>
  <c r="Q200" i="44"/>
  <c r="L129" i="44"/>
  <c r="J225" i="44"/>
  <c r="P174" i="44"/>
  <c r="Q208" i="44"/>
  <c r="U210" i="44"/>
  <c r="P186" i="44"/>
  <c r="P179" i="44"/>
  <c r="M221" i="44"/>
  <c r="P222" i="44"/>
  <c r="S172" i="44"/>
  <c r="O183" i="44"/>
  <c r="R129" i="44"/>
  <c r="O240" i="44"/>
  <c r="U182" i="44"/>
  <c r="R233" i="44"/>
  <c r="U131" i="44"/>
  <c r="K131" i="44"/>
  <c r="N173" i="44"/>
  <c r="P191" i="44"/>
  <c r="U223" i="44"/>
  <c r="O233" i="44"/>
  <c r="U227" i="44"/>
  <c r="P214" i="44"/>
  <c r="U243" i="44"/>
  <c r="N190" i="44"/>
  <c r="T210" i="44"/>
  <c r="O239" i="44"/>
  <c r="Q235" i="44"/>
  <c r="N189" i="44"/>
  <c r="K197" i="44"/>
  <c r="K174" i="44"/>
  <c r="K211" i="44"/>
  <c r="L229" i="44"/>
  <c r="K240" i="44"/>
  <c r="T216" i="44"/>
  <c r="T281" i="44"/>
  <c r="T283" i="44" s="1"/>
  <c r="Q281" i="44"/>
  <c r="Q283" i="44" s="1"/>
  <c r="J177" i="44"/>
  <c r="M226" i="44"/>
  <c r="K178" i="44"/>
  <c r="J219" i="44"/>
  <c r="O196" i="44"/>
  <c r="N197" i="44"/>
  <c r="L214" i="44"/>
  <c r="J236" i="44"/>
  <c r="Q174" i="44"/>
  <c r="T215" i="44"/>
  <c r="S232" i="44"/>
  <c r="M184" i="44"/>
  <c r="N225" i="44"/>
  <c r="O177" i="44"/>
  <c r="R218" i="44"/>
  <c r="Q178" i="44"/>
  <c r="O219" i="44"/>
  <c r="R179" i="44"/>
  <c r="O197" i="44"/>
  <c r="R206" i="44"/>
  <c r="T236" i="44"/>
  <c r="U229" i="44"/>
  <c r="R194" i="44"/>
  <c r="J234" i="44"/>
  <c r="M195" i="44"/>
  <c r="J235" i="44"/>
  <c r="P212" i="44"/>
  <c r="T221" i="44"/>
  <c r="K181" i="44"/>
  <c r="K222" i="44"/>
  <c r="M187" i="44"/>
  <c r="O172" i="44"/>
  <c r="P182" i="44"/>
  <c r="N231" i="44"/>
  <c r="P200" i="44"/>
  <c r="Q240" i="44"/>
  <c r="L201" i="44"/>
  <c r="O241" i="44"/>
  <c r="T202" i="44"/>
  <c r="R178" i="44"/>
  <c r="N213" i="44"/>
  <c r="P206" i="44"/>
  <c r="S204" i="44"/>
  <c r="L174" i="44"/>
  <c r="T231" i="44"/>
  <c r="J216" i="44"/>
  <c r="P184" i="44"/>
  <c r="J241" i="44"/>
  <c r="T184" i="44"/>
  <c r="T193" i="44"/>
  <c r="L177" i="44"/>
  <c r="S242" i="44"/>
  <c r="Q227" i="44"/>
  <c r="L181" i="44"/>
  <c r="T188" i="44"/>
  <c r="Q215" i="44"/>
  <c r="J208" i="44"/>
  <c r="K233" i="44"/>
  <c r="Q225" i="44"/>
  <c r="O212" i="44"/>
  <c r="N177" i="44"/>
  <c r="K242" i="44"/>
  <c r="S227" i="44"/>
  <c r="P180" i="44"/>
  <c r="T181" i="44"/>
  <c r="U188" i="44"/>
  <c r="U215" i="44"/>
  <c r="K200" i="44"/>
  <c r="U129" i="44"/>
  <c r="P176" i="44"/>
  <c r="R228" i="44"/>
  <c r="S194" i="44"/>
  <c r="M178" i="44"/>
  <c r="L243" i="44"/>
  <c r="O213" i="44"/>
  <c r="N198" i="44"/>
  <c r="Q187" i="44"/>
  <c r="R229" i="44"/>
  <c r="Q231" i="44"/>
  <c r="N216" i="44"/>
  <c r="O184" i="44"/>
  <c r="S224" i="44"/>
  <c r="Q238" i="44"/>
  <c r="Q226" i="44"/>
  <c r="L203" i="44"/>
  <c r="S212" i="44"/>
  <c r="M230" i="44"/>
  <c r="U236" i="44"/>
  <c r="O190" i="44"/>
  <c r="M241" i="44"/>
  <c r="K196" i="44"/>
  <c r="R177" i="44"/>
  <c r="N235" i="44"/>
  <c r="J180" i="44"/>
  <c r="P189" i="44"/>
  <c r="O205" i="44"/>
  <c r="S215" i="44"/>
  <c r="T208" i="44"/>
  <c r="K176" i="44"/>
  <c r="M233" i="44"/>
  <c r="T190" i="44"/>
  <c r="T224" i="44"/>
  <c r="T218" i="44"/>
  <c r="S195" i="44"/>
  <c r="N196" i="44"/>
  <c r="Q237" i="44"/>
  <c r="R230" i="44"/>
  <c r="T205" i="44"/>
  <c r="M200" i="44"/>
  <c r="P193" i="44"/>
  <c r="J193" i="44"/>
  <c r="P209" i="44"/>
  <c r="N239" i="44"/>
  <c r="K224" i="44"/>
  <c r="T199" i="44"/>
  <c r="K217" i="44"/>
  <c r="N131" i="44"/>
  <c r="R131" i="44"/>
  <c r="L281" i="44"/>
  <c r="L283" i="44" s="1"/>
  <c r="T185" i="44"/>
  <c r="R242" i="44"/>
  <c r="R188" i="44"/>
  <c r="J186" i="44"/>
  <c r="R193" i="44"/>
  <c r="K189" i="44"/>
  <c r="M180" i="44"/>
  <c r="S171" i="44"/>
  <c r="R202" i="44"/>
  <c r="O224" i="44"/>
  <c r="L238" i="44"/>
  <c r="Q155" i="44"/>
  <c r="U216" i="44"/>
  <c r="L212" i="44"/>
  <c r="P240" i="44"/>
  <c r="G174" i="14"/>
  <c r="H25" i="63"/>
  <c r="I25" i="63" s="1"/>
  <c r="J25" i="63" s="1"/>
  <c r="K25" i="63" s="1"/>
  <c r="L25" i="63" s="1"/>
  <c r="M25" i="63" s="1"/>
  <c r="N25" i="63" s="1"/>
  <c r="O25" i="63" s="1"/>
  <c r="E25" i="63"/>
  <c r="K65" i="52"/>
  <c r="L65" i="52" s="1"/>
  <c r="E24" i="63"/>
  <c r="K96" i="44"/>
  <c r="U96" i="44"/>
  <c r="T96" i="44"/>
  <c r="N96" i="44"/>
  <c r="M96" i="44"/>
  <c r="S96" i="44"/>
  <c r="L96" i="44"/>
  <c r="R96" i="44"/>
  <c r="O96" i="44"/>
  <c r="Q96" i="44"/>
  <c r="P96" i="44"/>
  <c r="J96" i="44"/>
  <c r="J89" i="44"/>
  <c r="U89" i="44"/>
  <c r="T89" i="44"/>
  <c r="Q89" i="44"/>
  <c r="K89" i="44"/>
  <c r="S89" i="44"/>
  <c r="R89" i="44"/>
  <c r="P89" i="44"/>
  <c r="O89" i="44"/>
  <c r="N89" i="44"/>
  <c r="M89" i="44"/>
  <c r="L89" i="44"/>
  <c r="T78" i="44"/>
  <c r="R78" i="44"/>
  <c r="Q78" i="44"/>
  <c r="P78" i="44"/>
  <c r="O78" i="44"/>
  <c r="N78" i="44"/>
  <c r="K78" i="44"/>
  <c r="M78" i="44"/>
  <c r="U78" i="44"/>
  <c r="L78" i="44"/>
  <c r="U88" i="44"/>
  <c r="L88" i="44"/>
  <c r="M88" i="44"/>
  <c r="K88" i="44"/>
  <c r="N88" i="44"/>
  <c r="O88" i="44"/>
  <c r="P88" i="44"/>
  <c r="Q88" i="44"/>
  <c r="R88" i="44"/>
  <c r="S88" i="44"/>
  <c r="T88" i="44"/>
  <c r="AO55" i="65"/>
  <c r="AB55" i="65"/>
  <c r="BB55" i="65"/>
  <c r="AV55" i="65"/>
  <c r="AD55" i="65"/>
  <c r="U55" i="65"/>
  <c r="BC55" i="65"/>
  <c r="AM55" i="65"/>
  <c r="AH55" i="65"/>
  <c r="AC55" i="65"/>
  <c r="AG55" i="65"/>
  <c r="AZ55" i="65"/>
  <c r="M55" i="65"/>
  <c r="AQ55" i="65"/>
  <c r="AX55" i="65"/>
  <c r="N55" i="65"/>
  <c r="AR55" i="65"/>
  <c r="AP55" i="65"/>
  <c r="L55" i="65"/>
  <c r="Q55" i="65"/>
  <c r="AY55" i="65"/>
  <c r="H55" i="65"/>
  <c r="J55" i="65"/>
  <c r="AL55" i="65"/>
  <c r="V55" i="65"/>
  <c r="T55" i="65"/>
  <c r="P55" i="65"/>
  <c r="AA55" i="65"/>
  <c r="AS55" i="65"/>
  <c r="Z55" i="65"/>
  <c r="X55" i="65"/>
  <c r="AF55" i="65"/>
  <c r="R55" i="65"/>
  <c r="I55" i="65"/>
  <c r="K55" i="65"/>
  <c r="AJ55" i="65"/>
  <c r="O55" i="65"/>
  <c r="W55" i="65"/>
  <c r="AW55" i="65"/>
  <c r="AE55" i="65"/>
  <c r="AK55" i="65"/>
  <c r="BA55" i="65"/>
  <c r="G55" i="65"/>
  <c r="Y55" i="65"/>
  <c r="AT55" i="65"/>
  <c r="AI55" i="65"/>
  <c r="S55" i="65"/>
  <c r="AU55" i="65"/>
  <c r="F55" i="65"/>
  <c r="U22" i="63"/>
  <c r="K74" i="52"/>
  <c r="L74" i="52" s="1"/>
  <c r="L75" i="52" s="1"/>
  <c r="H31" i="63"/>
  <c r="I31" i="63" s="1"/>
  <c r="J31" i="63" s="1"/>
  <c r="K31" i="63" s="1"/>
  <c r="L31" i="63" s="1"/>
  <c r="M31" i="63" s="1"/>
  <c r="N31" i="63" s="1"/>
  <c r="O31" i="63" s="1"/>
  <c r="K60" i="52"/>
  <c r="L60" i="52" s="1"/>
  <c r="E19" i="59"/>
  <c r="E20" i="59" s="1"/>
  <c r="G30" i="63" s="1"/>
  <c r="E29" i="63"/>
  <c r="H29" i="63"/>
  <c r="I29" i="63" s="1"/>
  <c r="K59" i="52"/>
  <c r="L59" i="52" s="1"/>
  <c r="H61" i="44"/>
  <c r="G5" i="63" s="1"/>
  <c r="L95" i="14"/>
  <c r="AL49" i="14"/>
  <c r="AL58" i="14" s="1"/>
  <c r="AL252" i="14" s="1"/>
  <c r="AM49" i="14"/>
  <c r="AM58" i="14" s="1"/>
  <c r="AM252" i="14" s="1"/>
  <c r="K165" i="14"/>
  <c r="M168" i="14"/>
  <c r="K168" i="14"/>
  <c r="M105" i="14"/>
  <c r="K105" i="14"/>
  <c r="AP120" i="14"/>
  <c r="AP158" i="14"/>
  <c r="M189" i="14"/>
  <c r="K189" i="14"/>
  <c r="M99" i="14"/>
  <c r="K99" i="14"/>
  <c r="M95" i="14"/>
  <c r="K95" i="14"/>
  <c r="M186" i="14"/>
  <c r="K186" i="14"/>
  <c r="M96" i="14"/>
  <c r="K96" i="14"/>
  <c r="M97" i="14"/>
  <c r="K97" i="14"/>
  <c r="Q27" i="63"/>
  <c r="P54" i="44"/>
  <c r="P56" i="44"/>
  <c r="N12" i="45"/>
  <c r="G43" i="63"/>
  <c r="E43" i="63" s="1"/>
  <c r="H42" i="63"/>
  <c r="I42" i="63" s="1"/>
  <c r="N25" i="45"/>
  <c r="N16" i="45"/>
  <c r="M179" i="14"/>
  <c r="L179" i="14"/>
  <c r="L185" i="14"/>
  <c r="M185" i="14"/>
  <c r="K55" i="44"/>
  <c r="K30" i="52"/>
  <c r="H30" i="52"/>
  <c r="AP67" i="14"/>
  <c r="M165" i="14"/>
  <c r="L165" i="14"/>
  <c r="M166" i="14"/>
  <c r="L166" i="14"/>
  <c r="H21" i="63"/>
  <c r="I21" i="63" s="1"/>
  <c r="J21" i="63" s="1"/>
  <c r="K21" i="63" s="1"/>
  <c r="L21" i="63" s="1"/>
  <c r="M21" i="63" s="1"/>
  <c r="N21" i="63" s="1"/>
  <c r="O21" i="63" s="1"/>
  <c r="E21" i="63"/>
  <c r="AN146" i="14"/>
  <c r="G30" i="52"/>
  <c r="O30" i="52"/>
  <c r="J31" i="52" s="1"/>
  <c r="L30" i="52"/>
  <c r="K56" i="44"/>
  <c r="N54" i="44" s="1"/>
  <c r="L56" i="44"/>
  <c r="AP46" i="14"/>
  <c r="AP221" i="14"/>
  <c r="K63" i="52"/>
  <c r="L63" i="52" s="1"/>
  <c r="H23" i="63"/>
  <c r="I23" i="63" s="1"/>
  <c r="J23" i="63" s="1"/>
  <c r="K23" i="63" s="1"/>
  <c r="L23" i="63" s="1"/>
  <c r="M23" i="63" s="1"/>
  <c r="N23" i="63" s="1"/>
  <c r="O23" i="63" s="1"/>
  <c r="AK97" i="14"/>
  <c r="L97" i="14"/>
  <c r="K64" i="52"/>
  <c r="L64" i="52" s="1"/>
  <c r="L186" i="14"/>
  <c r="AK96" i="14"/>
  <c r="D33" i="78"/>
  <c r="E24" i="78"/>
  <c r="L99" i="14"/>
  <c r="G110" i="14"/>
  <c r="AP116" i="14"/>
  <c r="AP220" i="14"/>
  <c r="L105" i="14"/>
  <c r="L96" i="14"/>
  <c r="AP118" i="14"/>
  <c r="AK105" i="14"/>
  <c r="AK99" i="14"/>
  <c r="L168" i="14"/>
  <c r="L189" i="14"/>
  <c r="AO40" i="14"/>
  <c r="AP119" i="14"/>
  <c r="AP127" i="14"/>
  <c r="AP64" i="14"/>
  <c r="AP156" i="14"/>
  <c r="AP107" i="14"/>
  <c r="AP140" i="14"/>
  <c r="AP44" i="14"/>
  <c r="AP138" i="14"/>
  <c r="AP200" i="14"/>
  <c r="AP219" i="14"/>
  <c r="AO49" i="14"/>
  <c r="AP203" i="14"/>
  <c r="AP139" i="14"/>
  <c r="AP97" i="14"/>
  <c r="AP159" i="14"/>
  <c r="AP53" i="14"/>
  <c r="AP56" i="14" s="1"/>
  <c r="AP188" i="14"/>
  <c r="AP155" i="14"/>
  <c r="AP95" i="14"/>
  <c r="AP98" i="14"/>
  <c r="AP102" i="14"/>
  <c r="AP154" i="14"/>
  <c r="AP101" i="14"/>
  <c r="AP217" i="14"/>
  <c r="AP117" i="14"/>
  <c r="AP105" i="14"/>
  <c r="AP131" i="14"/>
  <c r="AP128" i="14"/>
  <c r="AP218" i="14"/>
  <c r="AP151" i="14"/>
  <c r="AP106" i="14"/>
  <c r="AP47" i="14"/>
  <c r="AO146" i="14"/>
  <c r="AP201" i="14"/>
  <c r="AP100" i="14"/>
  <c r="AP141" i="14"/>
  <c r="AP153" i="14"/>
  <c r="AQ1" i="14"/>
  <c r="AQ38" i="14" s="1"/>
  <c r="AP79" i="14"/>
  <c r="AP142" i="14"/>
  <c r="AP222" i="14"/>
  <c r="AP78" i="14"/>
  <c r="AP104" i="14"/>
  <c r="AP115" i="14"/>
  <c r="AP152" i="14"/>
  <c r="AP114" i="14"/>
  <c r="AP99" i="14"/>
  <c r="AP96" i="14"/>
  <c r="AP143" i="14"/>
  <c r="AP130" i="14"/>
  <c r="AP103" i="14"/>
  <c r="AP144" i="14"/>
  <c r="AP150" i="14"/>
  <c r="AP66" i="14"/>
  <c r="AP45" i="14"/>
  <c r="AP37" i="14"/>
  <c r="AN58" i="14"/>
  <c r="AN252" i="14" s="1"/>
  <c r="AL108" i="14"/>
  <c r="AL110" i="14" s="1"/>
  <c r="AM202" i="14"/>
  <c r="AN157" i="14"/>
  <c r="AN161" i="14" s="1"/>
  <c r="AK108" i="14"/>
  <c r="AM157" i="14"/>
  <c r="AM161" i="14" s="1"/>
  <c r="AN202" i="14"/>
  <c r="AN205" i="14" s="1"/>
  <c r="AK157" i="14"/>
  <c r="AK161" i="14" s="1"/>
  <c r="AM108" i="14"/>
  <c r="AM110" i="14" s="1"/>
  <c r="BC49" i="74"/>
  <c r="BC79" i="74" s="1"/>
  <c r="BC94" i="74"/>
  <c r="BC78" i="74"/>
  <c r="BE47" i="74"/>
  <c r="BD93" i="74"/>
  <c r="BD48" i="74"/>
  <c r="BD58" i="74" s="1"/>
  <c r="IU47" i="72"/>
  <c r="IT78" i="72"/>
  <c r="IT48" i="72"/>
  <c r="BC78" i="65"/>
  <c r="BC49" i="65"/>
  <c r="BC79" i="65" s="1"/>
  <c r="BC94" i="65"/>
  <c r="GY49" i="72"/>
  <c r="GY79" i="72" s="1"/>
  <c r="GY94" i="72"/>
  <c r="GY78" i="72"/>
  <c r="AN108" i="14"/>
  <c r="AN110" i="14" s="1"/>
  <c r="BE47" i="65"/>
  <c r="BD93" i="65"/>
  <c r="BD48" i="65"/>
  <c r="AP108" i="14"/>
  <c r="IU80" i="72"/>
  <c r="IV50" i="72"/>
  <c r="GZ48" i="72"/>
  <c r="GZ93" i="72"/>
  <c r="HA47" i="72"/>
  <c r="N67" i="44"/>
  <c r="N68" i="44" s="1"/>
  <c r="Y229" i="14"/>
  <c r="O86" i="44"/>
  <c r="AK202" i="14"/>
  <c r="Q49" i="44"/>
  <c r="P118" i="44"/>
  <c r="P66" i="44"/>
  <c r="AL157" i="14"/>
  <c r="AL161" i="14" s="1"/>
  <c r="AP202" i="14"/>
  <c r="Y157" i="14"/>
  <c r="AP157" i="14" s="1"/>
  <c r="AO157" i="14"/>
  <c r="AO161" i="14" s="1"/>
  <c r="AL202" i="14"/>
  <c r="J13" i="63"/>
  <c r="J51" i="44"/>
  <c r="J52" i="44" s="1"/>
  <c r="K51" i="44" s="1"/>
  <c r="K52" i="44" s="1"/>
  <c r="L51" i="44" s="1"/>
  <c r="L52" i="44" s="1"/>
  <c r="M51" i="44" s="1"/>
  <c r="M52" i="44" s="1"/>
  <c r="N51" i="44" s="1"/>
  <c r="N52" i="44" s="1"/>
  <c r="O51" i="44" s="1"/>
  <c r="O52" i="44" s="1"/>
  <c r="P51" i="44" s="1"/>
  <c r="P52" i="44" s="1"/>
  <c r="Q51" i="44" s="1"/>
  <c r="Q52" i="44" s="1"/>
  <c r="R51" i="44" s="1"/>
  <c r="R52" i="44" s="1"/>
  <c r="S51" i="44" s="1"/>
  <c r="S52" i="44" s="1"/>
  <c r="T51" i="44" s="1"/>
  <c r="T52" i="44" s="1"/>
  <c r="U51" i="44" s="1"/>
  <c r="U52" i="44" s="1"/>
  <c r="AP209" i="14"/>
  <c r="AQ3" i="14"/>
  <c r="Y108" i="14"/>
  <c r="AO108" i="14"/>
  <c r="AO110" i="14" s="1"/>
  <c r="Y202" i="14"/>
  <c r="AO202" i="14"/>
  <c r="AO205" i="14" s="1"/>
  <c r="O115" i="44"/>
  <c r="O116" i="44" s="1"/>
  <c r="J26" i="59"/>
  <c r="I29" i="59"/>
  <c r="B14" i="45"/>
  <c r="A13" i="45"/>
  <c r="N10" i="45" l="1"/>
  <c r="P10" i="45"/>
  <c r="R10" i="45"/>
  <c r="J45" i="14"/>
  <c r="G45" i="14" s="1"/>
  <c r="J44" i="14"/>
  <c r="G44" i="14" s="1"/>
  <c r="L10" i="45"/>
  <c r="L25" i="45"/>
  <c r="L16" i="45"/>
  <c r="L12" i="45"/>
  <c r="L135" i="14"/>
  <c r="AL135" i="14"/>
  <c r="M135" i="14"/>
  <c r="K135" i="14"/>
  <c r="L136" i="14"/>
  <c r="M136" i="14"/>
  <c r="AL136" i="14"/>
  <c r="K136" i="14"/>
  <c r="AL137" i="14"/>
  <c r="L137" i="14"/>
  <c r="M137" i="14"/>
  <c r="K137" i="14"/>
  <c r="AQ137" i="14"/>
  <c r="AQ136" i="14"/>
  <c r="AQ135" i="14"/>
  <c r="AQ134" i="14"/>
  <c r="AQ133" i="14"/>
  <c r="AQ132" i="14"/>
  <c r="AQ37" i="14"/>
  <c r="AQ129" i="14"/>
  <c r="J58" i="44"/>
  <c r="L187" i="14"/>
  <c r="L180" i="14"/>
  <c r="M180" i="14"/>
  <c r="M187" i="14"/>
  <c r="AQ167" i="14"/>
  <c r="AQ223" i="14"/>
  <c r="AQ178" i="14"/>
  <c r="H178" i="14"/>
  <c r="G178" i="14" s="1"/>
  <c r="J252" i="44"/>
  <c r="N249" i="44"/>
  <c r="O251" i="44"/>
  <c r="Q246" i="44"/>
  <c r="Q252" i="44"/>
  <c r="T247" i="44"/>
  <c r="O250" i="44"/>
  <c r="N245" i="44"/>
  <c r="O252" i="44"/>
  <c r="R245" i="44"/>
  <c r="N251" i="44"/>
  <c r="P247" i="44"/>
  <c r="T250" i="44"/>
  <c r="T245" i="44"/>
  <c r="L253" i="44"/>
  <c r="M245" i="44"/>
  <c r="H91" i="44"/>
  <c r="M249" i="44"/>
  <c r="J248" i="44"/>
  <c r="P251" i="44"/>
  <c r="U248" i="44"/>
  <c r="R253" i="44"/>
  <c r="E9" i="63"/>
  <c r="K50" i="52"/>
  <c r="H93" i="44"/>
  <c r="H103" i="44"/>
  <c r="J57" i="44"/>
  <c r="K57" i="44" s="1"/>
  <c r="H96" i="44"/>
  <c r="T252" i="44"/>
  <c r="N252" i="44"/>
  <c r="R251" i="44"/>
  <c r="S250" i="44"/>
  <c r="K247" i="44"/>
  <c r="Q245" i="44"/>
  <c r="L248" i="44"/>
  <c r="H102" i="44"/>
  <c r="R250" i="44"/>
  <c r="J250" i="44"/>
  <c r="K253" i="44"/>
  <c r="P249" i="44"/>
  <c r="O247" i="44"/>
  <c r="K245" i="44"/>
  <c r="K248" i="44"/>
  <c r="H97" i="44"/>
  <c r="P252" i="44"/>
  <c r="K251" i="44"/>
  <c r="U246" i="44"/>
  <c r="H94" i="44"/>
  <c r="N253" i="44"/>
  <c r="Q251" i="44"/>
  <c r="P250" i="44"/>
  <c r="P253" i="44"/>
  <c r="T246" i="44"/>
  <c r="S245" i="44"/>
  <c r="P245" i="44"/>
  <c r="H95" i="44"/>
  <c r="L252" i="44"/>
  <c r="N250" i="44"/>
  <c r="Q250" i="44"/>
  <c r="M251" i="44"/>
  <c r="S246" i="44"/>
  <c r="K246" i="44"/>
  <c r="J245" i="44"/>
  <c r="H92" i="44"/>
  <c r="O253" i="44"/>
  <c r="R249" i="44"/>
  <c r="L249" i="44"/>
  <c r="K249" i="44"/>
  <c r="R246" i="44"/>
  <c r="L245" i="44"/>
  <c r="T248" i="44"/>
  <c r="T251" i="44"/>
  <c r="J253" i="44"/>
  <c r="T249" i="44"/>
  <c r="S249" i="44"/>
  <c r="M246" i="44"/>
  <c r="S247" i="44"/>
  <c r="S248" i="44"/>
  <c r="U250" i="44"/>
  <c r="U249" i="44"/>
  <c r="M253" i="44"/>
  <c r="K250" i="44"/>
  <c r="U251" i="44"/>
  <c r="P246" i="44"/>
  <c r="U247" i="44"/>
  <c r="R248" i="44"/>
  <c r="L251" i="44"/>
  <c r="U253" i="44"/>
  <c r="Q253" i="44"/>
  <c r="L250" i="44"/>
  <c r="L246" i="44"/>
  <c r="M247" i="44"/>
  <c r="Q248" i="44"/>
  <c r="J246" i="44"/>
  <c r="J249" i="44"/>
  <c r="J251" i="44"/>
  <c r="O249" i="44"/>
  <c r="H86" i="44"/>
  <c r="O246" i="44"/>
  <c r="U245" i="44"/>
  <c r="P248" i="44"/>
  <c r="H100" i="44"/>
  <c r="R252" i="44"/>
  <c r="T253" i="44"/>
  <c r="Q249" i="44"/>
  <c r="S252" i="44"/>
  <c r="H88" i="44"/>
  <c r="N246" i="44"/>
  <c r="O245" i="44"/>
  <c r="H101" i="44"/>
  <c r="U72" i="44"/>
  <c r="M72" i="44"/>
  <c r="L73" i="44"/>
  <c r="J72" i="44"/>
  <c r="R71" i="44"/>
  <c r="L72" i="44"/>
  <c r="T71" i="44"/>
  <c r="U73" i="44"/>
  <c r="N72" i="44"/>
  <c r="Q71" i="44"/>
  <c r="N73" i="44"/>
  <c r="R72" i="44"/>
  <c r="T73" i="44"/>
  <c r="O72" i="44"/>
  <c r="U71" i="44"/>
  <c r="L71" i="44"/>
  <c r="P73" i="44"/>
  <c r="M71" i="44"/>
  <c r="J247" i="44"/>
  <c r="Q73" i="44"/>
  <c r="O73" i="44"/>
  <c r="J71" i="44"/>
  <c r="K72" i="44"/>
  <c r="T72" i="44"/>
  <c r="M73" i="44"/>
  <c r="Q72" i="44"/>
  <c r="N71" i="44"/>
  <c r="P71" i="44"/>
  <c r="K73" i="44"/>
  <c r="K71" i="44"/>
  <c r="J73" i="44"/>
  <c r="P72" i="44"/>
  <c r="S71" i="44"/>
  <c r="O71" i="44"/>
  <c r="S72" i="44"/>
  <c r="S73" i="44"/>
  <c r="R73" i="44"/>
  <c r="N247" i="44"/>
  <c r="M250" i="44"/>
  <c r="M252" i="44"/>
  <c r="S251" i="44"/>
  <c r="R247" i="44"/>
  <c r="N248" i="44"/>
  <c r="H98" i="44"/>
  <c r="K252" i="44"/>
  <c r="S253" i="44"/>
  <c r="U252" i="44"/>
  <c r="Q247" i="44"/>
  <c r="L247" i="44"/>
  <c r="M248" i="44"/>
  <c r="H104" i="44"/>
  <c r="H62" i="44"/>
  <c r="G6" i="63" s="1"/>
  <c r="AQ117" i="14"/>
  <c r="AQ169" i="14"/>
  <c r="L58" i="44"/>
  <c r="H90" i="44"/>
  <c r="H99" i="44"/>
  <c r="V83" i="44"/>
  <c r="V82" i="44"/>
  <c r="V77" i="44"/>
  <c r="V70" i="44"/>
  <c r="V76" i="44"/>
  <c r="V75" i="44"/>
  <c r="V74" i="44"/>
  <c r="V97" i="44"/>
  <c r="V104" i="44"/>
  <c r="V102" i="44"/>
  <c r="V101" i="44"/>
  <c r="V100" i="44"/>
  <c r="V99" i="44"/>
  <c r="V98" i="44"/>
  <c r="V103" i="44"/>
  <c r="V94" i="44"/>
  <c r="V95" i="44"/>
  <c r="V92" i="44"/>
  <c r="V91" i="44"/>
  <c r="V90" i="44"/>
  <c r="V93" i="44"/>
  <c r="K58" i="44"/>
  <c r="O58" i="44"/>
  <c r="R58" i="44"/>
  <c r="P58" i="44"/>
  <c r="N58" i="44"/>
  <c r="U58" i="44"/>
  <c r="T58" i="44"/>
  <c r="S58" i="44"/>
  <c r="Q58" i="44"/>
  <c r="M58" i="44"/>
  <c r="V219" i="44"/>
  <c r="V179" i="44"/>
  <c r="AL292" i="14"/>
  <c r="AK292" i="14"/>
  <c r="L174" i="14"/>
  <c r="V182" i="44"/>
  <c r="V217" i="44"/>
  <c r="V204" i="44"/>
  <c r="V235" i="44"/>
  <c r="V180" i="44"/>
  <c r="V216" i="44"/>
  <c r="V196" i="44"/>
  <c r="V230" i="44"/>
  <c r="V221" i="44"/>
  <c r="V188" i="44"/>
  <c r="V174" i="44"/>
  <c r="V229" i="44"/>
  <c r="V206" i="44"/>
  <c r="V226" i="44"/>
  <c r="V237" i="44"/>
  <c r="V203" i="44"/>
  <c r="V207" i="44"/>
  <c r="V239" i="44"/>
  <c r="V186" i="44"/>
  <c r="V205" i="44"/>
  <c r="V241" i="44"/>
  <c r="V233" i="44"/>
  <c r="F24" i="63" s="1"/>
  <c r="V222" i="44"/>
  <c r="V176" i="44"/>
  <c r="V199" i="44"/>
  <c r="V213" i="44"/>
  <c r="F23" i="63" s="1"/>
  <c r="V228" i="44"/>
  <c r="V209" i="44"/>
  <c r="V240" i="44"/>
  <c r="V238" i="44"/>
  <c r="V232" i="44"/>
  <c r="V211" i="44"/>
  <c r="V190" i="44"/>
  <c r="V177" i="44"/>
  <c r="V131" i="44"/>
  <c r="F31" i="63" s="1"/>
  <c r="V231" i="44"/>
  <c r="V202" i="44"/>
  <c r="V194" i="44"/>
  <c r="V193" i="44"/>
  <c r="V242" i="44"/>
  <c r="V243" i="44"/>
  <c r="F25" i="63" s="1"/>
  <c r="V212" i="44"/>
  <c r="V189" i="44"/>
  <c r="V200" i="44"/>
  <c r="V181" i="44"/>
  <c r="V173" i="44"/>
  <c r="V225" i="44"/>
  <c r="V195" i="44"/>
  <c r="V183" i="44"/>
  <c r="V215" i="44"/>
  <c r="V234" i="44"/>
  <c r="V236" i="44"/>
  <c r="V208" i="44"/>
  <c r="V191" i="44"/>
  <c r="F21" i="63" s="1"/>
  <c r="V155" i="44"/>
  <c r="F20" i="63" s="1"/>
  <c r="V129" i="44"/>
  <c r="F29" i="63" s="1"/>
  <c r="D19" i="59" s="1"/>
  <c r="D20" i="59" s="1"/>
  <c r="F30" i="63" s="1"/>
  <c r="Q30" i="63" s="1"/>
  <c r="V227" i="44"/>
  <c r="V220" i="44"/>
  <c r="V210" i="44"/>
  <c r="V198" i="44"/>
  <c r="V175" i="44"/>
  <c r="V184" i="44"/>
  <c r="V185" i="44"/>
  <c r="V224" i="44"/>
  <c r="V171" i="44"/>
  <c r="F22" i="63" s="1"/>
  <c r="V172" i="44"/>
  <c r="V187" i="44"/>
  <c r="V214" i="44"/>
  <c r="V218" i="44"/>
  <c r="V197" i="44"/>
  <c r="V223" i="44"/>
  <c r="V178" i="44"/>
  <c r="V201" i="44"/>
  <c r="V192" i="44"/>
  <c r="H43" i="63"/>
  <c r="J283" i="44"/>
  <c r="V283" i="44" s="1"/>
  <c r="V281" i="44"/>
  <c r="F42" i="63" s="1"/>
  <c r="F43" i="63" s="1"/>
  <c r="M174" i="14"/>
  <c r="Q54" i="44"/>
  <c r="Q114" i="44"/>
  <c r="K174" i="14"/>
  <c r="F19" i="59"/>
  <c r="F20" i="59" s="1"/>
  <c r="F34" i="59" s="1"/>
  <c r="E33" i="59"/>
  <c r="E22" i="59"/>
  <c r="E36" i="59" s="1"/>
  <c r="U6" i="63"/>
  <c r="H84" i="44"/>
  <c r="GZ54" i="72"/>
  <c r="GZ58" i="72"/>
  <c r="BD55" i="65"/>
  <c r="K75" i="52"/>
  <c r="D54" i="59"/>
  <c r="E34" i="59"/>
  <c r="Q5" i="63"/>
  <c r="AQ45" i="14"/>
  <c r="M110" i="14"/>
  <c r="AQ103" i="14"/>
  <c r="AQ141" i="14"/>
  <c r="AQ158" i="14"/>
  <c r="AQ192" i="14"/>
  <c r="AQ143" i="14"/>
  <c r="AQ128" i="14"/>
  <c r="AQ79" i="14"/>
  <c r="AQ130" i="14"/>
  <c r="AQ203" i="14"/>
  <c r="AQ144" i="14"/>
  <c r="AQ156" i="14"/>
  <c r="GN54" i="72"/>
  <c r="GR54" i="72"/>
  <c r="GO54" i="72"/>
  <c r="GV54" i="72"/>
  <c r="T54" i="65"/>
  <c r="EC54" i="72"/>
  <c r="FI54" i="72"/>
  <c r="GP54" i="72"/>
  <c r="GT54" i="72"/>
  <c r="P54" i="72"/>
  <c r="S54" i="74"/>
  <c r="Z54" i="65"/>
  <c r="U54" i="72"/>
  <c r="R54" i="74"/>
  <c r="EE54" i="72"/>
  <c r="EV54" i="72"/>
  <c r="ET54" i="72"/>
  <c r="X54" i="65"/>
  <c r="O54" i="72"/>
  <c r="H54" i="72"/>
  <c r="FB54" i="72"/>
  <c r="GH54" i="72"/>
  <c r="GL54" i="72"/>
  <c r="FL54" i="72"/>
  <c r="FJ54" i="72"/>
  <c r="F54" i="72"/>
  <c r="T54" i="74"/>
  <c r="L54" i="74"/>
  <c r="I54" i="65"/>
  <c r="M54" i="72"/>
  <c r="FX54" i="72"/>
  <c r="FT54" i="72"/>
  <c r="FR54" i="72"/>
  <c r="FP54" i="72"/>
  <c r="FN54" i="72"/>
  <c r="EF54" i="72"/>
  <c r="ED54" i="72"/>
  <c r="M54" i="74"/>
  <c r="P54" i="74"/>
  <c r="AA54" i="74"/>
  <c r="AC54" i="72"/>
  <c r="FF54" i="72"/>
  <c r="G54" i="72"/>
  <c r="ER54" i="72"/>
  <c r="FV54" i="72"/>
  <c r="EN54" i="72"/>
  <c r="EL54" i="72"/>
  <c r="EJ54" i="72"/>
  <c r="EH54" i="72"/>
  <c r="GD54" i="72"/>
  <c r="AB54" i="74"/>
  <c r="AD54" i="74"/>
  <c r="Y54" i="65"/>
  <c r="AD54" i="65"/>
  <c r="DZ54" i="72"/>
  <c r="GM54" i="72"/>
  <c r="GK54" i="72"/>
  <c r="EP54" i="72"/>
  <c r="FH54" i="72"/>
  <c r="Q54" i="74"/>
  <c r="K54" i="74"/>
  <c r="L54" i="65"/>
  <c r="FG54" i="72"/>
  <c r="FE54" i="72"/>
  <c r="GI54" i="72"/>
  <c r="AB54" i="72"/>
  <c r="J54" i="72"/>
  <c r="EB54" i="72"/>
  <c r="I54" i="74"/>
  <c r="Q54" i="65"/>
  <c r="GJ54" i="72"/>
  <c r="EA54" i="72"/>
  <c r="DY54" i="72"/>
  <c r="FC54" i="72"/>
  <c r="GG54" i="72"/>
  <c r="FY54" i="72"/>
  <c r="Z54" i="72"/>
  <c r="R54" i="72"/>
  <c r="Q54" i="72"/>
  <c r="I54" i="72"/>
  <c r="V54" i="74"/>
  <c r="W54" i="72"/>
  <c r="GS54" i="72"/>
  <c r="DW54" i="72"/>
  <c r="FA54" i="72"/>
  <c r="T54" i="72"/>
  <c r="GA54" i="72"/>
  <c r="ES54" i="72"/>
  <c r="FW54" i="72"/>
  <c r="Y54" i="72"/>
  <c r="FS54" i="72"/>
  <c r="FQ54" i="72"/>
  <c r="H54" i="74"/>
  <c r="N54" i="74"/>
  <c r="U54" i="65"/>
  <c r="U54" i="74"/>
  <c r="FM54" i="72"/>
  <c r="GE54" i="72"/>
  <c r="L54" i="72"/>
  <c r="EU54" i="72"/>
  <c r="EQ54" i="72"/>
  <c r="FU54" i="72"/>
  <c r="EM54" i="72"/>
  <c r="EK54" i="72"/>
  <c r="GU54" i="72"/>
  <c r="Z54" i="74"/>
  <c r="V54" i="72"/>
  <c r="N54" i="65"/>
  <c r="EG54" i="72"/>
  <c r="AA54" i="72"/>
  <c r="S54" i="72"/>
  <c r="EY54" i="72"/>
  <c r="GC54" i="72"/>
  <c r="EO54" i="72"/>
  <c r="FO54" i="72"/>
  <c r="AC54" i="74"/>
  <c r="X54" i="72"/>
  <c r="P54" i="65"/>
  <c r="K54" i="72"/>
  <c r="EW54" i="72"/>
  <c r="EI54" i="72"/>
  <c r="X54" i="74"/>
  <c r="GB54" i="72"/>
  <c r="W54" i="65"/>
  <c r="O54" i="65"/>
  <c r="GF54" i="72"/>
  <c r="S54" i="65"/>
  <c r="AD54" i="72"/>
  <c r="J54" i="74"/>
  <c r="W54" i="74"/>
  <c r="AC54" i="65"/>
  <c r="N54" i="72"/>
  <c r="DX54" i="72"/>
  <c r="V54" i="65"/>
  <c r="M54" i="65"/>
  <c r="FD54" i="72"/>
  <c r="K54" i="65"/>
  <c r="Y54" i="74"/>
  <c r="O54" i="74"/>
  <c r="J54" i="65"/>
  <c r="FZ54" i="72"/>
  <c r="EZ54" i="72"/>
  <c r="EX54" i="72"/>
  <c r="F54" i="74"/>
  <c r="GQ54" i="72"/>
  <c r="FK54" i="72"/>
  <c r="GW54" i="72"/>
  <c r="R54" i="65"/>
  <c r="G54" i="74"/>
  <c r="AA54" i="65"/>
  <c r="AB54" i="65"/>
  <c r="GX54" i="72"/>
  <c r="GY54" i="72"/>
  <c r="J60" i="44"/>
  <c r="V78" i="44"/>
  <c r="N180" i="14"/>
  <c r="Q180" i="14"/>
  <c r="AN180" i="14" s="1"/>
  <c r="X180" i="14"/>
  <c r="W180" i="14"/>
  <c r="Q171" i="14"/>
  <c r="N171" i="14"/>
  <c r="X171" i="14"/>
  <c r="W171" i="14"/>
  <c r="Q185" i="14"/>
  <c r="AQ185" i="14" s="1"/>
  <c r="W185" i="14"/>
  <c r="N185" i="14"/>
  <c r="X185" i="14"/>
  <c r="W179" i="14"/>
  <c r="Q179" i="14"/>
  <c r="AM179" i="14" s="1"/>
  <c r="N179" i="14"/>
  <c r="X179" i="14"/>
  <c r="Q181" i="14"/>
  <c r="AQ181" i="14" s="1"/>
  <c r="N181" i="14"/>
  <c r="X181" i="14"/>
  <c r="W181" i="14"/>
  <c r="Q184" i="14"/>
  <c r="W184" i="14"/>
  <c r="X184" i="14"/>
  <c r="N184" i="14"/>
  <c r="X170" i="14"/>
  <c r="N170" i="14"/>
  <c r="W170" i="14"/>
  <c r="Q170" i="14"/>
  <c r="X190" i="14"/>
  <c r="Q190" i="14"/>
  <c r="AQ190" i="14" s="1"/>
  <c r="N190" i="14"/>
  <c r="W190" i="14"/>
  <c r="X186" i="14"/>
  <c r="Q186" i="14"/>
  <c r="AQ186" i="14" s="1"/>
  <c r="W186" i="14"/>
  <c r="N186" i="14"/>
  <c r="Q183" i="14"/>
  <c r="N183" i="14"/>
  <c r="X183" i="14"/>
  <c r="W183" i="14"/>
  <c r="Q65" i="14"/>
  <c r="X65" i="14"/>
  <c r="W65" i="14"/>
  <c r="W191" i="14"/>
  <c r="N191" i="14"/>
  <c r="X191" i="14"/>
  <c r="Q191" i="14"/>
  <c r="X187" i="14"/>
  <c r="W187" i="14"/>
  <c r="N187" i="14"/>
  <c r="Q187" i="14"/>
  <c r="AQ187" i="14" s="1"/>
  <c r="X172" i="14"/>
  <c r="Q172" i="14"/>
  <c r="W172" i="14"/>
  <c r="N172" i="14"/>
  <c r="Q182" i="14"/>
  <c r="AQ182" i="14" s="1"/>
  <c r="X182" i="14"/>
  <c r="W182" i="14"/>
  <c r="N182" i="14"/>
  <c r="N168" i="14"/>
  <c r="Q168" i="14"/>
  <c r="AQ168" i="14" s="1"/>
  <c r="X168" i="14"/>
  <c r="W168" i="14"/>
  <c r="N165" i="14"/>
  <c r="Q165" i="14"/>
  <c r="X165" i="14"/>
  <c r="W165" i="14"/>
  <c r="N166" i="14"/>
  <c r="Q166" i="14"/>
  <c r="AQ166" i="14" s="1"/>
  <c r="X166" i="14"/>
  <c r="W166" i="14"/>
  <c r="Q189" i="14"/>
  <c r="AQ189" i="14" s="1"/>
  <c r="W189" i="14"/>
  <c r="X189" i="14"/>
  <c r="N189" i="14"/>
  <c r="Q194" i="14"/>
  <c r="AO194" i="14" s="1"/>
  <c r="N194" i="14"/>
  <c r="X194" i="14"/>
  <c r="W194" i="14"/>
  <c r="W193" i="14"/>
  <c r="Q193" i="14"/>
  <c r="AQ193" i="14" s="1"/>
  <c r="X193" i="14"/>
  <c r="N193" i="14"/>
  <c r="AP292" i="14"/>
  <c r="AP296" i="14" s="1"/>
  <c r="AN292" i="14"/>
  <c r="AN296" i="14" s="1"/>
  <c r="AQ292" i="14"/>
  <c r="AQ296" i="14" s="1"/>
  <c r="AO292" i="14"/>
  <c r="AO296" i="14" s="1"/>
  <c r="AM292" i="14"/>
  <c r="AM296" i="14" s="1"/>
  <c r="L55" i="44"/>
  <c r="G27" i="63"/>
  <c r="K31" i="52"/>
  <c r="H31" i="52"/>
  <c r="I22" i="45"/>
  <c r="L22" i="45" s="1"/>
  <c r="G31" i="52"/>
  <c r="L31" i="52"/>
  <c r="O31" i="52"/>
  <c r="J32" i="52" s="1"/>
  <c r="L86" i="44"/>
  <c r="N86" i="44"/>
  <c r="M86" i="44"/>
  <c r="K86" i="44"/>
  <c r="AQ221" i="14"/>
  <c r="AQ67" i="14"/>
  <c r="AP40" i="14"/>
  <c r="L110" i="14"/>
  <c r="K110" i="14"/>
  <c r="AP49" i="14"/>
  <c r="F24" i="78"/>
  <c r="E33" i="78"/>
  <c r="AK110" i="14"/>
  <c r="AQ202" i="14"/>
  <c r="AQ118" i="14"/>
  <c r="AQ140" i="14"/>
  <c r="AQ96" i="14"/>
  <c r="AQ219" i="14"/>
  <c r="AQ99" i="14"/>
  <c r="AQ218" i="14"/>
  <c r="AQ98" i="14"/>
  <c r="AQ142" i="14"/>
  <c r="AQ152" i="14"/>
  <c r="AQ150" i="14"/>
  <c r="AQ119" i="14"/>
  <c r="AQ106" i="14"/>
  <c r="AR1" i="14"/>
  <c r="AR38" i="14" s="1"/>
  <c r="AQ78" i="14"/>
  <c r="AQ188" i="14"/>
  <c r="AQ151" i="14"/>
  <c r="AQ97" i="14"/>
  <c r="AQ222" i="14"/>
  <c r="AQ101" i="14"/>
  <c r="AQ139" i="14"/>
  <c r="AQ102" i="14"/>
  <c r="AQ138" i="14"/>
  <c r="AQ159" i="14"/>
  <c r="AQ104" i="14"/>
  <c r="AQ200" i="14"/>
  <c r="AQ155" i="14"/>
  <c r="AQ107" i="14"/>
  <c r="AQ100" i="14"/>
  <c r="AQ66" i="14"/>
  <c r="AQ47" i="14"/>
  <c r="AQ53" i="14"/>
  <c r="AQ56" i="14" s="1"/>
  <c r="AQ157" i="14"/>
  <c r="AQ108" i="14"/>
  <c r="AQ220" i="14"/>
  <c r="AQ153" i="14"/>
  <c r="AQ127" i="14"/>
  <c r="AQ95" i="14"/>
  <c r="AQ201" i="14"/>
  <c r="AQ116" i="14"/>
  <c r="AQ154" i="14"/>
  <c r="AQ120" i="14"/>
  <c r="AQ114" i="14"/>
  <c r="AQ115" i="14"/>
  <c r="AQ105" i="14"/>
  <c r="AQ131" i="14"/>
  <c r="AQ64" i="14"/>
  <c r="AQ46" i="14"/>
  <c r="AQ44" i="14"/>
  <c r="AO58" i="14"/>
  <c r="AO252" i="14" s="1"/>
  <c r="AP205" i="14"/>
  <c r="AP161" i="14"/>
  <c r="AP146" i="14"/>
  <c r="AP110" i="14"/>
  <c r="N56" i="74"/>
  <c r="BD94" i="74"/>
  <c r="BD78" i="74"/>
  <c r="BD49" i="74"/>
  <c r="BD79" i="74" s="1"/>
  <c r="BF47" i="74"/>
  <c r="BE93" i="74"/>
  <c r="BE48" i="74"/>
  <c r="BE58" i="74" s="1"/>
  <c r="BF47" i="65"/>
  <c r="BE93" i="65"/>
  <c r="BE48" i="65"/>
  <c r="O84" i="44"/>
  <c r="O67" i="44"/>
  <c r="O68" i="44" s="1"/>
  <c r="GZ49" i="72"/>
  <c r="GZ79" i="72" s="1"/>
  <c r="GZ78" i="72"/>
  <c r="GZ94" i="72"/>
  <c r="IW50" i="72"/>
  <c r="IV80" i="72"/>
  <c r="BD49" i="65"/>
  <c r="BD79" i="65" s="1"/>
  <c r="BD94" i="65"/>
  <c r="BD78" i="65"/>
  <c r="HA48" i="72"/>
  <c r="HA93" i="72"/>
  <c r="HB47" i="72"/>
  <c r="IV47" i="72"/>
  <c r="IU48" i="72"/>
  <c r="IU78" i="72"/>
  <c r="AA57" i="65"/>
  <c r="FY57" i="72"/>
  <c r="CA57" i="72"/>
  <c r="P115" i="44"/>
  <c r="P116" i="44" s="1"/>
  <c r="AR3" i="14"/>
  <c r="AR292" i="14" s="1"/>
  <c r="AR296" i="14" s="1"/>
  <c r="AQ209" i="14"/>
  <c r="J42" i="63"/>
  <c r="I43" i="63"/>
  <c r="P86" i="44"/>
  <c r="R49" i="44"/>
  <c r="Q56" i="44"/>
  <c r="Q118" i="44"/>
  <c r="Q66" i="44"/>
  <c r="K13" i="63"/>
  <c r="G19" i="59"/>
  <c r="G20" i="59" s="1"/>
  <c r="I30" i="63" s="1"/>
  <c r="J29" i="63"/>
  <c r="K26" i="59"/>
  <c r="J29" i="59"/>
  <c r="A14" i="45"/>
  <c r="B15" i="45"/>
  <c r="AQ65" i="14" l="1"/>
  <c r="L45" i="14"/>
  <c r="M45" i="14"/>
  <c r="AK45" i="14"/>
  <c r="K45" i="14"/>
  <c r="G49" i="14"/>
  <c r="M44" i="14"/>
  <c r="AK44" i="14"/>
  <c r="L44" i="14"/>
  <c r="K44" i="14"/>
  <c r="AR129" i="14"/>
  <c r="AR137" i="14"/>
  <c r="AR136" i="14"/>
  <c r="AR135" i="14"/>
  <c r="AR134" i="14"/>
  <c r="AR133" i="14"/>
  <c r="AR132" i="14"/>
  <c r="N80" i="44"/>
  <c r="AQ40" i="14"/>
  <c r="AR167" i="14"/>
  <c r="AR223" i="14"/>
  <c r="AR178" i="14"/>
  <c r="G196" i="14"/>
  <c r="I27" i="45" s="1"/>
  <c r="K178" i="14"/>
  <c r="K196" i="14" s="1"/>
  <c r="L178" i="14"/>
  <c r="L196" i="14" s="1"/>
  <c r="M178" i="14"/>
  <c r="M196" i="14" s="1"/>
  <c r="P80" i="44"/>
  <c r="S80" i="44"/>
  <c r="U80" i="44"/>
  <c r="V245" i="44"/>
  <c r="K80" i="44"/>
  <c r="V247" i="44"/>
  <c r="V249" i="44"/>
  <c r="V253" i="44"/>
  <c r="V251" i="44"/>
  <c r="V248" i="44"/>
  <c r="V250" i="44"/>
  <c r="L80" i="44"/>
  <c r="V246" i="44"/>
  <c r="T80" i="44"/>
  <c r="V72" i="44"/>
  <c r="V73" i="44"/>
  <c r="O80" i="44"/>
  <c r="Q80" i="44"/>
  <c r="V71" i="44"/>
  <c r="R80" i="44"/>
  <c r="M80" i="44"/>
  <c r="J80" i="44"/>
  <c r="J255" i="44"/>
  <c r="J61" i="44"/>
  <c r="J62" i="44" s="1"/>
  <c r="AR192" i="14"/>
  <c r="AR169" i="14"/>
  <c r="H106" i="44"/>
  <c r="Q8" i="63" s="1"/>
  <c r="F33" i="59"/>
  <c r="F22" i="59"/>
  <c r="F36" i="59" s="1"/>
  <c r="Q9" i="63"/>
  <c r="AK294" i="14"/>
  <c r="AK296" i="14"/>
  <c r="AL294" i="14"/>
  <c r="AL296" i="14"/>
  <c r="U130" i="44"/>
  <c r="Q130" i="44"/>
  <c r="O130" i="44"/>
  <c r="L130" i="44"/>
  <c r="N130" i="44"/>
  <c r="T130" i="44"/>
  <c r="R130" i="44"/>
  <c r="P130" i="44"/>
  <c r="D84" i="44"/>
  <c r="M130" i="44"/>
  <c r="S130" i="44"/>
  <c r="D33" i="59"/>
  <c r="K130" i="44"/>
  <c r="J130" i="44"/>
  <c r="R54" i="44"/>
  <c r="R114" i="44"/>
  <c r="H30" i="63"/>
  <c r="Q6" i="63"/>
  <c r="H9" i="63"/>
  <c r="Y183" i="14"/>
  <c r="Y194" i="14"/>
  <c r="AP180" i="14"/>
  <c r="BE55" i="65"/>
  <c r="HA54" i="72"/>
  <c r="HA58" i="72"/>
  <c r="AQ180" i="14"/>
  <c r="AJ180" i="14"/>
  <c r="E30" i="63"/>
  <c r="G34" i="59"/>
  <c r="F54" i="59"/>
  <c r="D34" i="59"/>
  <c r="D22" i="59"/>
  <c r="D36" i="59" s="1"/>
  <c r="Y180" i="14"/>
  <c r="Y181" i="14"/>
  <c r="AK180" i="14"/>
  <c r="N22" i="45"/>
  <c r="AM180" i="14"/>
  <c r="AO180" i="14"/>
  <c r="AS1" i="14"/>
  <c r="AS38" i="14" s="1"/>
  <c r="AR158" i="14"/>
  <c r="Y190" i="14"/>
  <c r="C31" i="52"/>
  <c r="D31" i="52" s="1"/>
  <c r="Y171" i="14"/>
  <c r="AL180" i="14"/>
  <c r="P22" i="45"/>
  <c r="Y65" i="14"/>
  <c r="Y187" i="14"/>
  <c r="Y186" i="14"/>
  <c r="AQ165" i="14"/>
  <c r="BT57" i="72"/>
  <c r="CG57" i="72"/>
  <c r="S57" i="65"/>
  <c r="CF57" i="72"/>
  <c r="X57" i="74"/>
  <c r="H57" i="74"/>
  <c r="CE57" i="72"/>
  <c r="DU57" i="72"/>
  <c r="BS57" i="72"/>
  <c r="EG57" i="72"/>
  <c r="AY57" i="74"/>
  <c r="FB57" i="72"/>
  <c r="DP57" i="72"/>
  <c r="CD57" i="72"/>
  <c r="J57" i="65"/>
  <c r="AJ57" i="72"/>
  <c r="AA57" i="74"/>
  <c r="GG57" i="72"/>
  <c r="GN57" i="72"/>
  <c r="CR57" i="72"/>
  <c r="EB57" i="72"/>
  <c r="CN56" i="72"/>
  <c r="AI57" i="65"/>
  <c r="AY57" i="72"/>
  <c r="FL57" i="72"/>
  <c r="GW57" i="72"/>
  <c r="M57" i="65"/>
  <c r="BC57" i="65"/>
  <c r="DO57" i="72"/>
  <c r="BD57" i="72"/>
  <c r="GU57" i="72"/>
  <c r="I56" i="65"/>
  <c r="DF57" i="72"/>
  <c r="EQ57" i="72"/>
  <c r="BG57" i="72"/>
  <c r="AJ57" i="65"/>
  <c r="AU57" i="74"/>
  <c r="AK57" i="65"/>
  <c r="BM57" i="72"/>
  <c r="I57" i="72"/>
  <c r="EU57" i="72"/>
  <c r="GL57" i="72"/>
  <c r="BL57" i="72"/>
  <c r="AA57" i="72"/>
  <c r="CP57" i="72"/>
  <c r="EP56" i="72"/>
  <c r="AB57" i="72"/>
  <c r="DC57" i="72"/>
  <c r="S57" i="74"/>
  <c r="BQ57" i="72"/>
  <c r="GY57" i="72"/>
  <c r="EV57" i="72"/>
  <c r="CM57" i="72"/>
  <c r="CS57" i="72"/>
  <c r="ED57" i="72"/>
  <c r="GQ57" i="72"/>
  <c r="EN57" i="72"/>
  <c r="Y57" i="74"/>
  <c r="CD56" i="72"/>
  <c r="CW57" i="72"/>
  <c r="GR57" i="72"/>
  <c r="AY57" i="65"/>
  <c r="BO57" i="72"/>
  <c r="FH57" i="72"/>
  <c r="Z57" i="74"/>
  <c r="L57" i="65"/>
  <c r="EI57" i="72"/>
  <c r="AZ57" i="65"/>
  <c r="FW57" i="72"/>
  <c r="CX57" i="72"/>
  <c r="FK57" i="72"/>
  <c r="O57" i="72"/>
  <c r="FU57" i="72"/>
  <c r="BV57" i="72"/>
  <c r="V57" i="65"/>
  <c r="G57" i="72"/>
  <c r="DY57" i="72"/>
  <c r="R57" i="65"/>
  <c r="EF56" i="72"/>
  <c r="DG57" i="72"/>
  <c r="FE57" i="72"/>
  <c r="AZ57" i="74"/>
  <c r="GE57" i="72"/>
  <c r="EO57" i="72"/>
  <c r="EZ57" i="72"/>
  <c r="EE57" i="72"/>
  <c r="R57" i="72"/>
  <c r="BJ57" i="72"/>
  <c r="DQ57" i="72"/>
  <c r="T57" i="72"/>
  <c r="H57" i="65"/>
  <c r="G57" i="74"/>
  <c r="FJ57" i="72"/>
  <c r="FP57" i="72"/>
  <c r="AL57" i="72"/>
  <c r="Y57" i="65"/>
  <c r="EA57" i="72"/>
  <c r="DI57" i="72"/>
  <c r="DN57" i="72"/>
  <c r="W57" i="74"/>
  <c r="EP57" i="72"/>
  <c r="ET57" i="72"/>
  <c r="CL57" i="72"/>
  <c r="Z57" i="72"/>
  <c r="FQ57" i="72"/>
  <c r="DR57" i="72"/>
  <c r="EL57" i="72"/>
  <c r="BP57" i="72"/>
  <c r="DW57" i="72"/>
  <c r="EX57" i="72"/>
  <c r="V57" i="72"/>
  <c r="M57" i="74"/>
  <c r="GA57" i="72"/>
  <c r="DJ57" i="72"/>
  <c r="FU56" i="72"/>
  <c r="EH57" i="72"/>
  <c r="DZ57" i="72"/>
  <c r="V57" i="74"/>
  <c r="FF57" i="72"/>
  <c r="BC57" i="74"/>
  <c r="GT57" i="72"/>
  <c r="CN57" i="72"/>
  <c r="CB57" i="72"/>
  <c r="GP57" i="72"/>
  <c r="ER57" i="72"/>
  <c r="H57" i="72"/>
  <c r="AB57" i="74"/>
  <c r="P57" i="74"/>
  <c r="BF57" i="72"/>
  <c r="CO57" i="72"/>
  <c r="BD57" i="65"/>
  <c r="DI56" i="72"/>
  <c r="DX57" i="72"/>
  <c r="FN57" i="72"/>
  <c r="X57" i="72"/>
  <c r="K57" i="72"/>
  <c r="AM57" i="74"/>
  <c r="FZ57" i="72"/>
  <c r="FA57" i="72"/>
  <c r="BA57" i="74"/>
  <c r="T57" i="65"/>
  <c r="Q57" i="65"/>
  <c r="DB57" i="72"/>
  <c r="DE57" i="72"/>
  <c r="EY57" i="72"/>
  <c r="GC57" i="72"/>
  <c r="BN57" i="72"/>
  <c r="BU57" i="72"/>
  <c r="ES57" i="72"/>
  <c r="Z57" i="65"/>
  <c r="FR57" i="72"/>
  <c r="FV57" i="72"/>
  <c r="GJ57" i="72"/>
  <c r="BZ57" i="72"/>
  <c r="DP56" i="72"/>
  <c r="X56" i="74"/>
  <c r="W57" i="72"/>
  <c r="GI57" i="72"/>
  <c r="AL57" i="74"/>
  <c r="AZ57" i="72"/>
  <c r="DS57" i="72"/>
  <c r="GM57" i="72"/>
  <c r="L57" i="74"/>
  <c r="J57" i="72"/>
  <c r="U57" i="74"/>
  <c r="AY56" i="65"/>
  <c r="CJ57" i="72"/>
  <c r="G57" i="65"/>
  <c r="BD57" i="74"/>
  <c r="EJ57" i="72"/>
  <c r="DM57" i="72"/>
  <c r="N57" i="72"/>
  <c r="T57" i="74"/>
  <c r="AU57" i="65"/>
  <c r="CZ57" i="72"/>
  <c r="EC57" i="72"/>
  <c r="FO57" i="72"/>
  <c r="CH57" i="72"/>
  <c r="BE57" i="72"/>
  <c r="P57" i="65"/>
  <c r="BK57" i="72"/>
  <c r="GX57" i="72"/>
  <c r="FW56" i="72"/>
  <c r="AN57" i="72"/>
  <c r="AM57" i="72"/>
  <c r="S57" i="72"/>
  <c r="M57" i="72"/>
  <c r="Y57" i="72"/>
  <c r="O57" i="74"/>
  <c r="GO57" i="72"/>
  <c r="CU57" i="72"/>
  <c r="GK57" i="72"/>
  <c r="FI57" i="72"/>
  <c r="CK57" i="72"/>
  <c r="CQ57" i="72"/>
  <c r="AN57" i="65"/>
  <c r="BA57" i="72"/>
  <c r="DT57" i="72"/>
  <c r="DH57" i="72"/>
  <c r="X57" i="65"/>
  <c r="EM57" i="72"/>
  <c r="GF57" i="72"/>
  <c r="CV57" i="72"/>
  <c r="AK57" i="74"/>
  <c r="L57" i="72"/>
  <c r="GZ57" i="72"/>
  <c r="DK56" i="72"/>
  <c r="AF57" i="65"/>
  <c r="AB56" i="74"/>
  <c r="BA56" i="72"/>
  <c r="DM56" i="72"/>
  <c r="FY56" i="72"/>
  <c r="EV56" i="72"/>
  <c r="CH56" i="72"/>
  <c r="ET56" i="72"/>
  <c r="M56" i="65"/>
  <c r="CV56" i="72"/>
  <c r="R56" i="74"/>
  <c r="BC56" i="72"/>
  <c r="DO56" i="72"/>
  <c r="GA56" i="72"/>
  <c r="BC56" i="65"/>
  <c r="EB56" i="72"/>
  <c r="GB57" i="72"/>
  <c r="K57" i="65"/>
  <c r="FT57" i="72"/>
  <c r="FG57" i="72"/>
  <c r="DA57" i="72"/>
  <c r="AJ56" i="74"/>
  <c r="BE56" i="72"/>
  <c r="DQ56" i="72"/>
  <c r="GC56" i="72"/>
  <c r="BA56" i="65"/>
  <c r="FH56" i="72"/>
  <c r="I56" i="72"/>
  <c r="CL56" i="72"/>
  <c r="EX56" i="72"/>
  <c r="Q56" i="65"/>
  <c r="DH56" i="72"/>
  <c r="V56" i="74"/>
  <c r="BG56" i="72"/>
  <c r="DS56" i="72"/>
  <c r="GE56" i="72"/>
  <c r="O56" i="74"/>
  <c r="EN56" i="72"/>
  <c r="P57" i="72"/>
  <c r="O57" i="65"/>
  <c r="BR57" i="72"/>
  <c r="BW57" i="72"/>
  <c r="BC57" i="72"/>
  <c r="DK57" i="72"/>
  <c r="W57" i="65"/>
  <c r="AN56" i="74"/>
  <c r="BI56" i="72"/>
  <c r="DU56" i="72"/>
  <c r="GG56" i="72"/>
  <c r="K56" i="74"/>
  <c r="FT56" i="72"/>
  <c r="M56" i="72"/>
  <c r="CP56" i="72"/>
  <c r="FB56" i="72"/>
  <c r="U56" i="65"/>
  <c r="DX56" i="72"/>
  <c r="Z56" i="74"/>
  <c r="BK56" i="72"/>
  <c r="DW56" i="72"/>
  <c r="GI56" i="72"/>
  <c r="S56" i="74"/>
  <c r="EZ56" i="72"/>
  <c r="BA57" i="65"/>
  <c r="CY57" i="72"/>
  <c r="AU57" i="72"/>
  <c r="FS57" i="72"/>
  <c r="U57" i="65"/>
  <c r="BM56" i="72"/>
  <c r="DY56" i="72"/>
  <c r="GK56" i="72"/>
  <c r="AI56" i="74"/>
  <c r="GF56" i="72"/>
  <c r="Q56" i="72"/>
  <c r="CT56" i="72"/>
  <c r="FF56" i="72"/>
  <c r="Y56" i="65"/>
  <c r="EJ56" i="72"/>
  <c r="AL56" i="74"/>
  <c r="BO56" i="72"/>
  <c r="EA56" i="72"/>
  <c r="GM56" i="72"/>
  <c r="W56" i="74"/>
  <c r="FL56" i="72"/>
  <c r="J57" i="74"/>
  <c r="BQ56" i="72"/>
  <c r="EC56" i="72"/>
  <c r="GO56" i="72"/>
  <c r="GN56" i="72"/>
  <c r="U56" i="72"/>
  <c r="CX56" i="72"/>
  <c r="FJ56" i="72"/>
  <c r="AK56" i="65"/>
  <c r="ER56" i="72"/>
  <c r="AU56" i="74"/>
  <c r="BS56" i="72"/>
  <c r="EE56" i="72"/>
  <c r="GQ56" i="72"/>
  <c r="AA56" i="74"/>
  <c r="FX56" i="72"/>
  <c r="U57" i="72"/>
  <c r="BA56" i="74"/>
  <c r="BU56" i="72"/>
  <c r="EG56" i="72"/>
  <c r="GS56" i="72"/>
  <c r="G56" i="72"/>
  <c r="GZ56" i="72"/>
  <c r="Y56" i="72"/>
  <c r="DB56" i="72"/>
  <c r="FN56" i="72"/>
  <c r="FD56" i="72"/>
  <c r="AY56" i="74"/>
  <c r="BW56" i="72"/>
  <c r="EI56" i="72"/>
  <c r="GU56" i="72"/>
  <c r="AM56" i="74"/>
  <c r="GJ56" i="72"/>
  <c r="H56" i="72"/>
  <c r="BY56" i="72"/>
  <c r="EK56" i="72"/>
  <c r="GW56" i="72"/>
  <c r="S56" i="72"/>
  <c r="O56" i="65"/>
  <c r="AK56" i="72"/>
  <c r="DF56" i="72"/>
  <c r="FR56" i="72"/>
  <c r="FP56" i="72"/>
  <c r="BC56" i="74"/>
  <c r="CA56" i="72"/>
  <c r="EM56" i="72"/>
  <c r="GY56" i="72"/>
  <c r="AZ56" i="74"/>
  <c r="GV56" i="72"/>
  <c r="F57" i="74"/>
  <c r="F57" i="65"/>
  <c r="EK57" i="72"/>
  <c r="DD57" i="72"/>
  <c r="N57" i="74"/>
  <c r="BI57" i="72"/>
  <c r="GS57" i="72"/>
  <c r="I57" i="74"/>
  <c r="L56" i="72"/>
  <c r="CC56" i="72"/>
  <c r="EO56" i="72"/>
  <c r="H56" i="65"/>
  <c r="DJ56" i="72"/>
  <c r="FV56" i="72"/>
  <c r="G56" i="74"/>
  <c r="GB56" i="72"/>
  <c r="F56" i="72"/>
  <c r="CE56" i="72"/>
  <c r="EQ56" i="72"/>
  <c r="F56" i="65"/>
  <c r="K56" i="72"/>
  <c r="K56" i="65"/>
  <c r="EF57" i="72"/>
  <c r="AI57" i="74"/>
  <c r="EW57" i="72"/>
  <c r="FX57" i="72"/>
  <c r="DV57" i="72"/>
  <c r="P56" i="72"/>
  <c r="CG56" i="72"/>
  <c r="ES56" i="72"/>
  <c r="L56" i="65"/>
  <c r="BD56" i="72"/>
  <c r="AZ56" i="65"/>
  <c r="DN56" i="72"/>
  <c r="FZ56" i="72"/>
  <c r="BD56" i="74"/>
  <c r="GR56" i="72"/>
  <c r="J56" i="72"/>
  <c r="CI56" i="72"/>
  <c r="EU56" i="72"/>
  <c r="J56" i="65"/>
  <c r="W56" i="72"/>
  <c r="W56" i="65"/>
  <c r="FC57" i="72"/>
  <c r="T56" i="72"/>
  <c r="CK56" i="72"/>
  <c r="EW56" i="72"/>
  <c r="P56" i="65"/>
  <c r="BL56" i="72"/>
  <c r="I56" i="74"/>
  <c r="BF56" i="72"/>
  <c r="DR56" i="72"/>
  <c r="GD56" i="72"/>
  <c r="O56" i="72"/>
  <c r="G56" i="65"/>
  <c r="N56" i="72"/>
  <c r="CM56" i="72"/>
  <c r="EY56" i="72"/>
  <c r="N56" i="65"/>
  <c r="AI56" i="72"/>
  <c r="AM56" i="65"/>
  <c r="AK57" i="72"/>
  <c r="N57" i="65"/>
  <c r="R57" i="74"/>
  <c r="X56" i="72"/>
  <c r="CO56" i="72"/>
  <c r="FA56" i="72"/>
  <c r="T56" i="65"/>
  <c r="BX56" i="72"/>
  <c r="M56" i="74"/>
  <c r="BJ56" i="72"/>
  <c r="DV56" i="72"/>
  <c r="GH56" i="72"/>
  <c r="AA56" i="72"/>
  <c r="S56" i="65"/>
  <c r="R56" i="72"/>
  <c r="CQ56" i="72"/>
  <c r="FC56" i="72"/>
  <c r="R56" i="65"/>
  <c r="BH56" i="72"/>
  <c r="BD56" i="65"/>
  <c r="H56" i="74"/>
  <c r="AB56" i="72"/>
  <c r="CS56" i="72"/>
  <c r="FE56" i="72"/>
  <c r="X56" i="65"/>
  <c r="CJ56" i="72"/>
  <c r="Q56" i="74"/>
  <c r="BN56" i="72"/>
  <c r="DZ56" i="72"/>
  <c r="GL56" i="72"/>
  <c r="AM56" i="72"/>
  <c r="AA56" i="65"/>
  <c r="AA66" i="65" s="1"/>
  <c r="V56" i="72"/>
  <c r="CU56" i="72"/>
  <c r="FG56" i="72"/>
  <c r="V56" i="65"/>
  <c r="BT56" i="72"/>
  <c r="F57" i="72"/>
  <c r="AJ57" i="74"/>
  <c r="K57" i="74"/>
  <c r="L56" i="74"/>
  <c r="AJ56" i="72"/>
  <c r="CW56" i="72"/>
  <c r="FI56" i="72"/>
  <c r="AB56" i="65"/>
  <c r="CZ56" i="72"/>
  <c r="U56" i="74"/>
  <c r="BR56" i="72"/>
  <c r="ED56" i="72"/>
  <c r="GP56" i="72"/>
  <c r="AZ56" i="72"/>
  <c r="AI56" i="65"/>
  <c r="Z56" i="72"/>
  <c r="CY56" i="72"/>
  <c r="FK56" i="72"/>
  <c r="Z56" i="65"/>
  <c r="CF56" i="72"/>
  <c r="GH57" i="72"/>
  <c r="P56" i="74"/>
  <c r="AN56" i="72"/>
  <c r="DA56" i="72"/>
  <c r="FM56" i="72"/>
  <c r="AJ56" i="65"/>
  <c r="DL56" i="72"/>
  <c r="Y56" i="74"/>
  <c r="BV56" i="72"/>
  <c r="EH56" i="72"/>
  <c r="GT56" i="72"/>
  <c r="BP56" i="72"/>
  <c r="F56" i="74"/>
  <c r="AL56" i="72"/>
  <c r="DC56" i="72"/>
  <c r="FO56" i="72"/>
  <c r="AL56" i="65"/>
  <c r="CR56" i="72"/>
  <c r="AL57" i="65"/>
  <c r="T56" i="74"/>
  <c r="DE56" i="72"/>
  <c r="FQ56" i="72"/>
  <c r="AN56" i="65"/>
  <c r="DT56" i="72"/>
  <c r="AK56" i="74"/>
  <c r="BZ56" i="72"/>
  <c r="EL56" i="72"/>
  <c r="GX56" i="72"/>
  <c r="CB56" i="72"/>
  <c r="J56" i="74"/>
  <c r="AU56" i="72"/>
  <c r="DG56" i="72"/>
  <c r="FS56" i="72"/>
  <c r="AU56" i="65"/>
  <c r="DD56" i="72"/>
  <c r="AB57" i="65"/>
  <c r="GV57" i="72"/>
  <c r="GD57" i="72"/>
  <c r="AM57" i="65"/>
  <c r="BH57" i="72"/>
  <c r="CI57" i="72"/>
  <c r="AN57" i="74"/>
  <c r="DL57" i="72"/>
  <c r="FM57" i="72"/>
  <c r="I57" i="65"/>
  <c r="Q57" i="74"/>
  <c r="FD57" i="72"/>
  <c r="CT57" i="72"/>
  <c r="BY57" i="72"/>
  <c r="Q57" i="72"/>
  <c r="AI57" i="72"/>
  <c r="BX57" i="72"/>
  <c r="CC57" i="72"/>
  <c r="AY56" i="72"/>
  <c r="BE56" i="65"/>
  <c r="BE56" i="74"/>
  <c r="HA56" i="72"/>
  <c r="Y172" i="14"/>
  <c r="Y184" i="14"/>
  <c r="AP179" i="14"/>
  <c r="AL179" i="14"/>
  <c r="AN194" i="14"/>
  <c r="AQ179" i="14"/>
  <c r="Y166" i="14"/>
  <c r="Y170" i="14"/>
  <c r="AO189" i="14"/>
  <c r="AJ189" i="14"/>
  <c r="AK189" i="14"/>
  <c r="AN189" i="14"/>
  <c r="AP189" i="14"/>
  <c r="AL189" i="14"/>
  <c r="AM189" i="14"/>
  <c r="AL191" i="14"/>
  <c r="AN191" i="14"/>
  <c r="AQ191" i="14"/>
  <c r="AM191" i="14"/>
  <c r="AP191" i="14"/>
  <c r="AK191" i="14"/>
  <c r="AJ191" i="14"/>
  <c r="AO191" i="14"/>
  <c r="Y189" i="14"/>
  <c r="Y168" i="14"/>
  <c r="AK186" i="14"/>
  <c r="AJ186" i="14"/>
  <c r="AL186" i="14"/>
  <c r="AP186" i="14"/>
  <c r="AM186" i="14"/>
  <c r="AN186" i="14"/>
  <c r="AO186" i="14"/>
  <c r="P12" i="14"/>
  <c r="AK214" i="14" s="1"/>
  <c r="O11" i="14"/>
  <c r="P11" i="14" s="1"/>
  <c r="AJ168" i="14"/>
  <c r="AL168" i="14"/>
  <c r="AP168" i="14"/>
  <c r="AM168" i="14"/>
  <c r="AK168" i="14"/>
  <c r="AO168" i="14"/>
  <c r="AN168" i="14"/>
  <c r="Y185" i="14"/>
  <c r="E62" i="52"/>
  <c r="I63" i="65" s="1"/>
  <c r="R12" i="74"/>
  <c r="R12" i="72"/>
  <c r="AG55" i="72" s="1"/>
  <c r="BE52" i="65"/>
  <c r="D73" i="52"/>
  <c r="AM194" i="14"/>
  <c r="AL185" i="14"/>
  <c r="AN185" i="14"/>
  <c r="AJ185" i="14"/>
  <c r="AM185" i="14"/>
  <c r="AO185" i="14"/>
  <c r="AP185" i="14"/>
  <c r="AK185" i="14"/>
  <c r="AN166" i="14"/>
  <c r="AP166" i="14"/>
  <c r="AJ166" i="14"/>
  <c r="AO166" i="14"/>
  <c r="AL166" i="14"/>
  <c r="AK166" i="14"/>
  <c r="AM166" i="14"/>
  <c r="Y191" i="14"/>
  <c r="AJ190" i="14"/>
  <c r="AK190" i="14"/>
  <c r="AP190" i="14"/>
  <c r="AN190" i="14"/>
  <c r="AM190" i="14"/>
  <c r="AL190" i="14"/>
  <c r="AO190" i="14"/>
  <c r="Y182" i="14"/>
  <c r="AJ170" i="14"/>
  <c r="AM170" i="14"/>
  <c r="AL170" i="14"/>
  <c r="AO170" i="14"/>
  <c r="AP170" i="14"/>
  <c r="AQ170" i="14"/>
  <c r="AK170" i="14"/>
  <c r="AN170" i="14"/>
  <c r="AM193" i="14"/>
  <c r="AK193" i="14"/>
  <c r="AN193" i="14"/>
  <c r="AO193" i="14"/>
  <c r="AL193" i="14"/>
  <c r="AJ193" i="14"/>
  <c r="AP193" i="14"/>
  <c r="AJ182" i="14"/>
  <c r="AN182" i="14"/>
  <c r="AK182" i="14"/>
  <c r="AL182" i="14"/>
  <c r="AP182" i="14"/>
  <c r="AO182" i="14"/>
  <c r="AM182" i="14"/>
  <c r="AO181" i="14"/>
  <c r="AP181" i="14"/>
  <c r="AK181" i="14"/>
  <c r="AL181" i="14"/>
  <c r="AJ181" i="14"/>
  <c r="AN181" i="14"/>
  <c r="AM181" i="14"/>
  <c r="AO171" i="14"/>
  <c r="AN171" i="14"/>
  <c r="AJ171" i="14"/>
  <c r="AQ171" i="14"/>
  <c r="AM171" i="14"/>
  <c r="AP171" i="14"/>
  <c r="AL171" i="14"/>
  <c r="AK171" i="14"/>
  <c r="Y193" i="14"/>
  <c r="AJ194" i="14"/>
  <c r="AM65" i="14"/>
  <c r="AM69" i="14" s="1"/>
  <c r="AK65" i="14"/>
  <c r="AK69" i="14" s="1"/>
  <c r="AL65" i="14"/>
  <c r="AL69" i="14" s="1"/>
  <c r="AN65" i="14"/>
  <c r="AN69" i="14" s="1"/>
  <c r="AP65" i="14"/>
  <c r="AP69" i="14" s="1"/>
  <c r="AJ65" i="14"/>
  <c r="AJ69" i="14" s="1"/>
  <c r="AJ89" i="14" s="1"/>
  <c r="AJ253" i="14" s="1"/>
  <c r="AO65" i="14"/>
  <c r="AO69" i="14" s="1"/>
  <c r="AL194" i="14"/>
  <c r="AK194" i="14"/>
  <c r="AJ172" i="14"/>
  <c r="AN172" i="14"/>
  <c r="AK172" i="14"/>
  <c r="AQ172" i="14"/>
  <c r="AM172" i="14"/>
  <c r="AO172" i="14"/>
  <c r="AL172" i="14"/>
  <c r="AP172" i="14"/>
  <c r="AQ194" i="14"/>
  <c r="Y165" i="14"/>
  <c r="AN165" i="14"/>
  <c r="AP165" i="14"/>
  <c r="AL165" i="14"/>
  <c r="AO165" i="14"/>
  <c r="AM165" i="14"/>
  <c r="AJ165" i="14"/>
  <c r="AK165" i="14"/>
  <c r="AL187" i="14"/>
  <c r="AJ187" i="14"/>
  <c r="AK187" i="14"/>
  <c r="AM187" i="14"/>
  <c r="AP187" i="14"/>
  <c r="AN187" i="14"/>
  <c r="AO187" i="14"/>
  <c r="AK183" i="14"/>
  <c r="AP183" i="14"/>
  <c r="AL183" i="14"/>
  <c r="AM183" i="14"/>
  <c r="AO183" i="14"/>
  <c r="AQ183" i="14"/>
  <c r="AN183" i="14"/>
  <c r="AJ183" i="14"/>
  <c r="AM184" i="14"/>
  <c r="AJ184" i="14"/>
  <c r="AQ184" i="14"/>
  <c r="AN184" i="14"/>
  <c r="AO184" i="14"/>
  <c r="AL184" i="14"/>
  <c r="AK184" i="14"/>
  <c r="AP184" i="14"/>
  <c r="AN179" i="14"/>
  <c r="AK179" i="14"/>
  <c r="AO179" i="14"/>
  <c r="AJ179" i="14"/>
  <c r="Y179" i="14"/>
  <c r="AP194" i="14"/>
  <c r="AR130" i="14"/>
  <c r="AR181" i="14"/>
  <c r="AR183" i="14"/>
  <c r="AR97" i="14"/>
  <c r="E27" i="63"/>
  <c r="M55" i="44"/>
  <c r="R22" i="45"/>
  <c r="K32" i="52"/>
  <c r="H32" i="52"/>
  <c r="AR179" i="14"/>
  <c r="AR180" i="14"/>
  <c r="AR106" i="14"/>
  <c r="AR166" i="14"/>
  <c r="AR165" i="14"/>
  <c r="H63" i="44"/>
  <c r="L84" i="44"/>
  <c r="H27" i="63"/>
  <c r="I27" i="63" s="1"/>
  <c r="J27" i="63" s="1"/>
  <c r="K27" i="63" s="1"/>
  <c r="L27" i="63" s="1"/>
  <c r="M27" i="63" s="1"/>
  <c r="N27" i="63" s="1"/>
  <c r="O27" i="63" s="1"/>
  <c r="K67" i="52"/>
  <c r="L67" i="52" s="1"/>
  <c r="O32" i="52"/>
  <c r="L32" i="52"/>
  <c r="G32" i="52"/>
  <c r="J84" i="44"/>
  <c r="L57" i="44"/>
  <c r="N84" i="44"/>
  <c r="K84" i="44"/>
  <c r="M84" i="44"/>
  <c r="AR220" i="14"/>
  <c r="AR95" i="14"/>
  <c r="AR127" i="14"/>
  <c r="AR202" i="14"/>
  <c r="AR193" i="14"/>
  <c r="AR191" i="14"/>
  <c r="AR45" i="14"/>
  <c r="AR143" i="14"/>
  <c r="AR144" i="14"/>
  <c r="AR120" i="14"/>
  <c r="AR114" i="14"/>
  <c r="AR37" i="14"/>
  <c r="AR104" i="14"/>
  <c r="AR201" i="14"/>
  <c r="AR107" i="14"/>
  <c r="AR139" i="14"/>
  <c r="AR53" i="14"/>
  <c r="AR56" i="14" s="1"/>
  <c r="AR170" i="14"/>
  <c r="AR101" i="14"/>
  <c r="AR65" i="14"/>
  <c r="AR105" i="14"/>
  <c r="AR100" i="14"/>
  <c r="AR96" i="14"/>
  <c r="AR153" i="14"/>
  <c r="AR154" i="14"/>
  <c r="AR118" i="14"/>
  <c r="AR185" i="14"/>
  <c r="AR171" i="14"/>
  <c r="AR190" i="14"/>
  <c r="AR131" i="14"/>
  <c r="AR78" i="14"/>
  <c r="AR200" i="14"/>
  <c r="AR221" i="14"/>
  <c r="AR67" i="14"/>
  <c r="AS221" i="14"/>
  <c r="AS67" i="14"/>
  <c r="AP58" i="14"/>
  <c r="AP252" i="14" s="1"/>
  <c r="AQ69" i="14"/>
  <c r="AQ205" i="14"/>
  <c r="AQ49" i="14"/>
  <c r="AQ58" i="14" s="1"/>
  <c r="AQ252" i="14" s="1"/>
  <c r="F33" i="78"/>
  <c r="G24" i="78"/>
  <c r="AQ110" i="14"/>
  <c r="AQ161" i="14"/>
  <c r="AQ146" i="14"/>
  <c r="AR108" i="14"/>
  <c r="AR157" i="14"/>
  <c r="AR102" i="14"/>
  <c r="AR189" i="14"/>
  <c r="AR138" i="14"/>
  <c r="AR219" i="14"/>
  <c r="AR99" i="14"/>
  <c r="AR168" i="14"/>
  <c r="AR98" i="14"/>
  <c r="AR159" i="14"/>
  <c r="AR217" i="14"/>
  <c r="AR128" i="14"/>
  <c r="AR141" i="14"/>
  <c r="AR155" i="14"/>
  <c r="AR142" i="14"/>
  <c r="AR103" i="14"/>
  <c r="AR115" i="14"/>
  <c r="AR64" i="14"/>
  <c r="AR66" i="14"/>
  <c r="AR47" i="14"/>
  <c r="AR186" i="14"/>
  <c r="AR188" i="14"/>
  <c r="AR79" i="14"/>
  <c r="AR203" i="14"/>
  <c r="AR218" i="14"/>
  <c r="AR184" i="14"/>
  <c r="AR222" i="14"/>
  <c r="AR150" i="14"/>
  <c r="AR119" i="14"/>
  <c r="AR140" i="14"/>
  <c r="AR117" i="14"/>
  <c r="AR194" i="14"/>
  <c r="AR116" i="14"/>
  <c r="AR182" i="14"/>
  <c r="AR152" i="14"/>
  <c r="AR151" i="14"/>
  <c r="AR172" i="14"/>
  <c r="AR156" i="14"/>
  <c r="AR44" i="14"/>
  <c r="AR46" i="14"/>
  <c r="AR187" i="14"/>
  <c r="BE57" i="65"/>
  <c r="BE57" i="74"/>
  <c r="HA57" i="72"/>
  <c r="AQ294" i="14"/>
  <c r="AO294" i="14"/>
  <c r="AM294" i="14"/>
  <c r="AP294" i="14"/>
  <c r="AN294" i="14"/>
  <c r="BE49" i="74"/>
  <c r="BE79" i="74" s="1"/>
  <c r="BE94" i="74"/>
  <c r="BE78" i="74"/>
  <c r="BG47" i="74"/>
  <c r="BF93" i="74"/>
  <c r="BF48" i="74"/>
  <c r="BF58" i="74" s="1"/>
  <c r="IW80" i="72"/>
  <c r="IX50" i="72"/>
  <c r="IX80" i="72" s="1"/>
  <c r="BG47" i="65"/>
  <c r="BF93" i="65"/>
  <c r="BF48" i="65"/>
  <c r="BF55" i="65" s="1"/>
  <c r="IW47" i="72"/>
  <c r="IV48" i="72"/>
  <c r="IV78" i="72"/>
  <c r="HB48" i="72"/>
  <c r="HC47" i="72"/>
  <c r="HB93" i="72"/>
  <c r="P67" i="44"/>
  <c r="P68" i="44" s="1"/>
  <c r="HA78" i="72"/>
  <c r="HA49" i="72"/>
  <c r="HA79" i="72" s="1"/>
  <c r="HA94" i="72"/>
  <c r="BE49" i="65"/>
  <c r="BE79" i="65" s="1"/>
  <c r="BE78" i="65"/>
  <c r="BE94" i="65"/>
  <c r="AS53" i="14"/>
  <c r="AS56" i="14" s="1"/>
  <c r="AS64" i="14"/>
  <c r="AS142" i="14"/>
  <c r="AS141" i="14"/>
  <c r="AS96" i="14"/>
  <c r="AS183" i="14"/>
  <c r="AS222" i="14"/>
  <c r="AS155" i="14"/>
  <c r="AS203" i="14"/>
  <c r="AS202" i="14"/>
  <c r="L13" i="63"/>
  <c r="S49" i="44"/>
  <c r="R56" i="44"/>
  <c r="R118" i="44"/>
  <c r="R66" i="44"/>
  <c r="K42" i="63"/>
  <c r="J43" i="63"/>
  <c r="AS3" i="14"/>
  <c r="AS292" i="14" s="1"/>
  <c r="AS296" i="14" s="1"/>
  <c r="AR209" i="14"/>
  <c r="H19" i="59"/>
  <c r="H20" i="59" s="1"/>
  <c r="J30" i="63" s="1"/>
  <c r="K29" i="63"/>
  <c r="G22" i="59"/>
  <c r="G36" i="59" s="1"/>
  <c r="G33" i="59"/>
  <c r="Q115" i="44"/>
  <c r="Q116" i="44" s="1"/>
  <c r="Q86" i="44"/>
  <c r="P84" i="44"/>
  <c r="L26" i="59"/>
  <c r="K29" i="59"/>
  <c r="A15" i="45"/>
  <c r="B16" i="45"/>
  <c r="M66" i="65" l="1"/>
  <c r="J66" i="65"/>
  <c r="L49" i="14"/>
  <c r="L58" i="14" s="1"/>
  <c r="K49" i="14"/>
  <c r="K58" i="14" s="1"/>
  <c r="AK49" i="14"/>
  <c r="AK58" i="14" s="1"/>
  <c r="AK252" i="14" s="1"/>
  <c r="M49" i="14"/>
  <c r="M58" i="14" s="1"/>
  <c r="G58" i="14"/>
  <c r="I11" i="45"/>
  <c r="AS129" i="14"/>
  <c r="AS136" i="14"/>
  <c r="AS134" i="14"/>
  <c r="AS137" i="14"/>
  <c r="AS133" i="14"/>
  <c r="AS135" i="14"/>
  <c r="AS132" i="14"/>
  <c r="Y66" i="65"/>
  <c r="J33" i="52"/>
  <c r="G33" i="52"/>
  <c r="L66" i="65"/>
  <c r="D106" i="44"/>
  <c r="AS167" i="14"/>
  <c r="R27" i="45"/>
  <c r="N27" i="45"/>
  <c r="L27" i="45"/>
  <c r="C36" i="52"/>
  <c r="P27" i="45"/>
  <c r="AS223" i="14"/>
  <c r="AS178" i="14"/>
  <c r="V80" i="44"/>
  <c r="X66" i="65"/>
  <c r="G8" i="63"/>
  <c r="K49" i="52" s="1"/>
  <c r="AS106" i="14"/>
  <c r="AS169" i="14"/>
  <c r="Z66" i="65"/>
  <c r="S66" i="65"/>
  <c r="V66" i="65"/>
  <c r="V130" i="44"/>
  <c r="S54" i="44"/>
  <c r="S114" i="44"/>
  <c r="AS157" i="14"/>
  <c r="AS104" i="14"/>
  <c r="AS131" i="14"/>
  <c r="AS188" i="14"/>
  <c r="AS200" i="14"/>
  <c r="AS79" i="14"/>
  <c r="AS171" i="14"/>
  <c r="AS105" i="14"/>
  <c r="AS100" i="14"/>
  <c r="AS66" i="14"/>
  <c r="AS191" i="14"/>
  <c r="AS98" i="14"/>
  <c r="AS152" i="14"/>
  <c r="AS181" i="14"/>
  <c r="AS218" i="14"/>
  <c r="AS128" i="14"/>
  <c r="AS144" i="14"/>
  <c r="AS138" i="14"/>
  <c r="AS65" i="14"/>
  <c r="AS114" i="14"/>
  <c r="AS47" i="14"/>
  <c r="AS166" i="14"/>
  <c r="AS170" i="14"/>
  <c r="AS117" i="14"/>
  <c r="AS44" i="14"/>
  <c r="AS194" i="14"/>
  <c r="AS201" i="14"/>
  <c r="AS107" i="14"/>
  <c r="AS46" i="14"/>
  <c r="AS165" i="14"/>
  <c r="AK174" i="14"/>
  <c r="AS153" i="14"/>
  <c r="AS140" i="14"/>
  <c r="AS97" i="14"/>
  <c r="AS119" i="14"/>
  <c r="AS217" i="14"/>
  <c r="AS101" i="14"/>
  <c r="AT1" i="14"/>
  <c r="AT38" i="14" s="1"/>
  <c r="AS187" i="14"/>
  <c r="AJ174" i="14"/>
  <c r="AQ174" i="14"/>
  <c r="AS159" i="14"/>
  <c r="AS143" i="14"/>
  <c r="AS182" i="14"/>
  <c r="AS193" i="14"/>
  <c r="AS37" i="14"/>
  <c r="AS186" i="14"/>
  <c r="AM174" i="14"/>
  <c r="AS45" i="14"/>
  <c r="AS99" i="14"/>
  <c r="AS219" i="14"/>
  <c r="AS116" i="14"/>
  <c r="AS190" i="14"/>
  <c r="AS179" i="14"/>
  <c r="AO174" i="14"/>
  <c r="AS95" i="14"/>
  <c r="AS118" i="14"/>
  <c r="AS154" i="14"/>
  <c r="AS115" i="14"/>
  <c r="AS151" i="14"/>
  <c r="AS220" i="14"/>
  <c r="AS180" i="14"/>
  <c r="AL174" i="14"/>
  <c r="AS78" i="14"/>
  <c r="AS189" i="14"/>
  <c r="AP174" i="14"/>
  <c r="AN174" i="14"/>
  <c r="AS102" i="14"/>
  <c r="AS172" i="14"/>
  <c r="AS103" i="14"/>
  <c r="AS108" i="14"/>
  <c r="AS139" i="14"/>
  <c r="AS184" i="14"/>
  <c r="AS150" i="14"/>
  <c r="AS127" i="14"/>
  <c r="AS185" i="14"/>
  <c r="AR174" i="14"/>
  <c r="AS130" i="14"/>
  <c r="AS156" i="14"/>
  <c r="AS168" i="14"/>
  <c r="AS120" i="14"/>
  <c r="E31" i="52"/>
  <c r="H66" i="65"/>
  <c r="K66" i="65"/>
  <c r="G66" i="65"/>
  <c r="T66" i="65"/>
  <c r="N66" i="65"/>
  <c r="R66" i="65"/>
  <c r="Q66" i="65"/>
  <c r="W66" i="65"/>
  <c r="P66" i="65"/>
  <c r="U66" i="65"/>
  <c r="I66" i="65"/>
  <c r="HB54" i="72"/>
  <c r="HB58" i="72"/>
  <c r="AB66" i="65"/>
  <c r="O66" i="65"/>
  <c r="F66" i="65"/>
  <c r="H54" i="59"/>
  <c r="H34" i="59"/>
  <c r="U25" i="63"/>
  <c r="AT158" i="14"/>
  <c r="AT192" i="14"/>
  <c r="AS158" i="14"/>
  <c r="AS192" i="14"/>
  <c r="Q55" i="74"/>
  <c r="R55" i="74"/>
  <c r="AB55" i="74"/>
  <c r="G55" i="74"/>
  <c r="I55" i="74"/>
  <c r="L55" i="74"/>
  <c r="Y55" i="74"/>
  <c r="S55" i="74"/>
  <c r="U55" i="74"/>
  <c r="W55" i="74"/>
  <c r="M55" i="74"/>
  <c r="AC55" i="74"/>
  <c r="X55" i="74"/>
  <c r="J55" i="74"/>
  <c r="Z55" i="74"/>
  <c r="K55" i="74"/>
  <c r="N55" i="74"/>
  <c r="AA55" i="74"/>
  <c r="AD55" i="74"/>
  <c r="O55" i="74"/>
  <c r="P55" i="74"/>
  <c r="F55" i="74"/>
  <c r="H55" i="74"/>
  <c r="AE55" i="74"/>
  <c r="V55" i="74"/>
  <c r="T55" i="74"/>
  <c r="FU55" i="72"/>
  <c r="DI55" i="72"/>
  <c r="Y55" i="72"/>
  <c r="W55" i="72"/>
  <c r="GZ55" i="72"/>
  <c r="FT55" i="72"/>
  <c r="EN55" i="72"/>
  <c r="DH55" i="72"/>
  <c r="CB55" i="72"/>
  <c r="X55" i="72"/>
  <c r="GQ55" i="72"/>
  <c r="FK55" i="72"/>
  <c r="EE55" i="72"/>
  <c r="CY55" i="72"/>
  <c r="O55" i="72"/>
  <c r="AB55" i="72"/>
  <c r="EQ55" i="72"/>
  <c r="GO55" i="72"/>
  <c r="FI55" i="72"/>
  <c r="EC55" i="72"/>
  <c r="CW55" i="72"/>
  <c r="M55" i="72"/>
  <c r="GN55" i="72"/>
  <c r="FH55" i="72"/>
  <c r="EB55" i="72"/>
  <c r="CV55" i="72"/>
  <c r="L55" i="72"/>
  <c r="GM55" i="72"/>
  <c r="FG55" i="72"/>
  <c r="EA55" i="72"/>
  <c r="CU55" i="72"/>
  <c r="K55" i="72"/>
  <c r="GL55" i="72"/>
  <c r="FF55" i="72"/>
  <c r="DZ55" i="72"/>
  <c r="CT55" i="72"/>
  <c r="J55" i="72"/>
  <c r="FW55" i="72"/>
  <c r="GY55" i="72"/>
  <c r="GK55" i="72"/>
  <c r="FE55" i="72"/>
  <c r="DY55" i="72"/>
  <c r="CS55" i="72"/>
  <c r="I55" i="72"/>
  <c r="GJ55" i="72"/>
  <c r="FD55" i="72"/>
  <c r="DX55" i="72"/>
  <c r="CR55" i="72"/>
  <c r="H55" i="72"/>
  <c r="ER55" i="72"/>
  <c r="GI55" i="72"/>
  <c r="FC55" i="72"/>
  <c r="DW55" i="72"/>
  <c r="CQ55" i="72"/>
  <c r="G55" i="72"/>
  <c r="FX55" i="72"/>
  <c r="CE55" i="72"/>
  <c r="CA55" i="72"/>
  <c r="GA55" i="72"/>
  <c r="EU55" i="72"/>
  <c r="DO55" i="72"/>
  <c r="CI55" i="72"/>
  <c r="AE55" i="72"/>
  <c r="DL55" i="72"/>
  <c r="AA55" i="72"/>
  <c r="EM55" i="72"/>
  <c r="FY55" i="72"/>
  <c r="ES55" i="72"/>
  <c r="DM55" i="72"/>
  <c r="CG55" i="72"/>
  <c r="AC55" i="72"/>
  <c r="CF55" i="72"/>
  <c r="DK55" i="72"/>
  <c r="FS55" i="72"/>
  <c r="HB55" i="72"/>
  <c r="FV55" i="72"/>
  <c r="EP55" i="72"/>
  <c r="DJ55" i="72"/>
  <c r="CD55" i="72"/>
  <c r="Z55" i="72"/>
  <c r="HA55" i="72"/>
  <c r="EO55" i="72"/>
  <c r="CC55" i="72"/>
  <c r="DG55" i="72"/>
  <c r="EW55" i="72"/>
  <c r="FO55" i="72"/>
  <c r="DD55" i="72"/>
  <c r="CO55" i="72"/>
  <c r="EG55" i="72"/>
  <c r="FR55" i="72"/>
  <c r="DT55" i="72"/>
  <c r="DE55" i="72"/>
  <c r="EJ55" i="72"/>
  <c r="FM55" i="72"/>
  <c r="GE55" i="72"/>
  <c r="CK55" i="72"/>
  <c r="GH55" i="72"/>
  <c r="GX55" i="72"/>
  <c r="EK55" i="72"/>
  <c r="N55" i="72"/>
  <c r="GU55" i="72"/>
  <c r="R55" i="72"/>
  <c r="DU55" i="72"/>
  <c r="AD55" i="72"/>
  <c r="DB55" i="72"/>
  <c r="EZ55" i="72"/>
  <c r="P55" i="72"/>
  <c r="EH55" i="72"/>
  <c r="FP55" i="72"/>
  <c r="FA55" i="72"/>
  <c r="CH55" i="72"/>
  <c r="CJ55" i="72"/>
  <c r="FN55" i="72"/>
  <c r="GF55" i="72"/>
  <c r="FQ55" i="72"/>
  <c r="CX55" i="72"/>
  <c r="EV55" i="72"/>
  <c r="Q55" i="72"/>
  <c r="GT55" i="72"/>
  <c r="GV55" i="72"/>
  <c r="GG55" i="72"/>
  <c r="DN55" i="72"/>
  <c r="CL55" i="72"/>
  <c r="GW55" i="72"/>
  <c r="F55" i="72"/>
  <c r="ED55" i="72"/>
  <c r="DR55" i="72"/>
  <c r="S55" i="72"/>
  <c r="CZ55" i="72"/>
  <c r="DQ55" i="72"/>
  <c r="V55" i="72"/>
  <c r="DF55" i="72"/>
  <c r="EI55" i="72"/>
  <c r="ET55" i="72"/>
  <c r="EX55" i="72"/>
  <c r="EF55" i="72"/>
  <c r="GC55" i="72"/>
  <c r="FJ55" i="72"/>
  <c r="GD55" i="72"/>
  <c r="BW55" i="72"/>
  <c r="FL55" i="72"/>
  <c r="GS55" i="72"/>
  <c r="GB55" i="72"/>
  <c r="DP55" i="72"/>
  <c r="BZ55" i="72"/>
  <c r="FZ55" i="72"/>
  <c r="GR55" i="72"/>
  <c r="CM55" i="72"/>
  <c r="CP55" i="72"/>
  <c r="BX55" i="72"/>
  <c r="GP55" i="72"/>
  <c r="DC55" i="72"/>
  <c r="T55" i="72"/>
  <c r="DS55" i="72"/>
  <c r="U55" i="72"/>
  <c r="DV55" i="72"/>
  <c r="EL55" i="72"/>
  <c r="DA55" i="72"/>
  <c r="EY55" i="72"/>
  <c r="CN55" i="72"/>
  <c r="BY55" i="72"/>
  <c r="FB55" i="72"/>
  <c r="BF56" i="65"/>
  <c r="BF56" i="74"/>
  <c r="BE59" i="74"/>
  <c r="HB56" i="72"/>
  <c r="AQ50" i="65"/>
  <c r="AQ80" i="65" s="1"/>
  <c r="BE59" i="65"/>
  <c r="BE67" i="65"/>
  <c r="F68" i="65"/>
  <c r="HA67" i="72"/>
  <c r="HA52" i="72"/>
  <c r="HA68" i="72"/>
  <c r="HA60" i="72"/>
  <c r="HA59" i="72"/>
  <c r="BE60" i="74"/>
  <c r="BE68" i="65"/>
  <c r="AQ196" i="14"/>
  <c r="AL196" i="14"/>
  <c r="AP196" i="14"/>
  <c r="AD50" i="65"/>
  <c r="AD80" i="65" s="1"/>
  <c r="AE50" i="65"/>
  <c r="AE80" i="65" s="1"/>
  <c r="AO50" i="65"/>
  <c r="AO80" i="65" s="1"/>
  <c r="M50" i="65"/>
  <c r="BV50" i="72"/>
  <c r="BV80" i="72" s="1"/>
  <c r="CA50" i="72"/>
  <c r="BC50" i="72"/>
  <c r="BC80" i="72" s="1"/>
  <c r="AK50" i="65"/>
  <c r="AK80" i="65" s="1"/>
  <c r="CQ50" i="72"/>
  <c r="GV50" i="72"/>
  <c r="EE50" i="72"/>
  <c r="DH50" i="72"/>
  <c r="CG50" i="72"/>
  <c r="BW50" i="72"/>
  <c r="BW80" i="72" s="1"/>
  <c r="DM50" i="72"/>
  <c r="AN50" i="74"/>
  <c r="AN80" i="74" s="1"/>
  <c r="FX50" i="72"/>
  <c r="Y50" i="65"/>
  <c r="FB50" i="72"/>
  <c r="AF50" i="65"/>
  <c r="AF80" i="65" s="1"/>
  <c r="AT50" i="72"/>
  <c r="AT80" i="72" s="1"/>
  <c r="EI50" i="72"/>
  <c r="AI50" i="72"/>
  <c r="AI80" i="72" s="1"/>
  <c r="EA50" i="72"/>
  <c r="AO50" i="72"/>
  <c r="AO80" i="72" s="1"/>
  <c r="BS50" i="72"/>
  <c r="BS80" i="72" s="1"/>
  <c r="FL50" i="72"/>
  <c r="AW50" i="74"/>
  <c r="AW80" i="74" s="1"/>
  <c r="GU50" i="72"/>
  <c r="BB50" i="74"/>
  <c r="BB80" i="74" s="1"/>
  <c r="BB50" i="72"/>
  <c r="BB80" i="72" s="1"/>
  <c r="AL50" i="72"/>
  <c r="AL80" i="72" s="1"/>
  <c r="EY50" i="72"/>
  <c r="GB50" i="72"/>
  <c r="AQ50" i="72"/>
  <c r="AQ80" i="72" s="1"/>
  <c r="EK50" i="72"/>
  <c r="CU50" i="72"/>
  <c r="BA50" i="72"/>
  <c r="BA80" i="72" s="1"/>
  <c r="GS50" i="72"/>
  <c r="GL50" i="72"/>
  <c r="GE50" i="72"/>
  <c r="R50" i="65"/>
  <c r="L50" i="72"/>
  <c r="AI50" i="74"/>
  <c r="AI80" i="74" s="1"/>
  <c r="AE50" i="74"/>
  <c r="AE80" i="74" s="1"/>
  <c r="Y50" i="74"/>
  <c r="W50" i="74"/>
  <c r="BT50" i="72"/>
  <c r="BT80" i="72" s="1"/>
  <c r="AC50" i="74"/>
  <c r="AC80" i="74" s="1"/>
  <c r="AN50" i="65"/>
  <c r="AN80" i="65" s="1"/>
  <c r="S50" i="72"/>
  <c r="EC50" i="72"/>
  <c r="BD50" i="72"/>
  <c r="BD80" i="72" s="1"/>
  <c r="J50" i="65"/>
  <c r="BD50" i="74"/>
  <c r="BD80" i="74" s="1"/>
  <c r="GX50" i="72"/>
  <c r="V50" i="74"/>
  <c r="Q50" i="72"/>
  <c r="GD50" i="72"/>
  <c r="AX50" i="74"/>
  <c r="AX80" i="74" s="1"/>
  <c r="AZ50" i="65"/>
  <c r="AZ80" i="65" s="1"/>
  <c r="BI50" i="72"/>
  <c r="BI80" i="72" s="1"/>
  <c r="AR50" i="65"/>
  <c r="AR80" i="65" s="1"/>
  <c r="AG50" i="65"/>
  <c r="AG80" i="65" s="1"/>
  <c r="X50" i="65"/>
  <c r="CO50" i="72"/>
  <c r="U50" i="74"/>
  <c r="AC50" i="65"/>
  <c r="AC80" i="65" s="1"/>
  <c r="T50" i="74"/>
  <c r="BO50" i="72"/>
  <c r="BO80" i="72" s="1"/>
  <c r="GW50" i="72"/>
  <c r="Z50" i="65"/>
  <c r="DG50" i="72"/>
  <c r="W50" i="72"/>
  <c r="AS50" i="74"/>
  <c r="AS80" i="74" s="1"/>
  <c r="BX50" i="72"/>
  <c r="BX80" i="72" s="1"/>
  <c r="CS50" i="72"/>
  <c r="AZ50" i="74"/>
  <c r="AZ80" i="74" s="1"/>
  <c r="AP50" i="65"/>
  <c r="AP80" i="65" s="1"/>
  <c r="AD50" i="74"/>
  <c r="AD80" i="74" s="1"/>
  <c r="CK50" i="72"/>
  <c r="O50" i="72"/>
  <c r="CZ50" i="72"/>
  <c r="H50" i="74"/>
  <c r="CH50" i="72"/>
  <c r="V50" i="72"/>
  <c r="DQ50" i="72"/>
  <c r="EU50" i="72"/>
  <c r="CL50" i="72"/>
  <c r="FU50" i="72"/>
  <c r="H50" i="65"/>
  <c r="CP50" i="72"/>
  <c r="W50" i="65"/>
  <c r="FI50" i="72"/>
  <c r="BZ50" i="72"/>
  <c r="EF50" i="72"/>
  <c r="DV50" i="72"/>
  <c r="BL50" i="72"/>
  <c r="BL80" i="72" s="1"/>
  <c r="BQ50" i="72"/>
  <c r="BQ80" i="72" s="1"/>
  <c r="BU50" i="72"/>
  <c r="BU80" i="72" s="1"/>
  <c r="AH50" i="74"/>
  <c r="AH80" i="74" s="1"/>
  <c r="DA50" i="72"/>
  <c r="FC50" i="72"/>
  <c r="FF50" i="72"/>
  <c r="BE50" i="72"/>
  <c r="BE80" i="72" s="1"/>
  <c r="GC50" i="72"/>
  <c r="DN50" i="72"/>
  <c r="EQ50" i="72"/>
  <c r="DU50" i="72"/>
  <c r="AS50" i="72"/>
  <c r="AS80" i="72" s="1"/>
  <c r="FT50" i="72"/>
  <c r="AE50" i="72"/>
  <c r="AE80" i="72" s="1"/>
  <c r="P50" i="74"/>
  <c r="EJ50" i="72"/>
  <c r="FP50" i="72"/>
  <c r="R50" i="74"/>
  <c r="AB50" i="72"/>
  <c r="FH50" i="72"/>
  <c r="FD50" i="72"/>
  <c r="AM50" i="72"/>
  <c r="AM80" i="72" s="1"/>
  <c r="AM50" i="65"/>
  <c r="AM80" i="65" s="1"/>
  <c r="ET50" i="72"/>
  <c r="AZ50" i="72"/>
  <c r="AZ80" i="72" s="1"/>
  <c r="X50" i="72"/>
  <c r="GI50" i="72"/>
  <c r="GR50" i="72"/>
  <c r="DK50" i="72"/>
  <c r="I50" i="65"/>
  <c r="AW50" i="65"/>
  <c r="AW80" i="65" s="1"/>
  <c r="AB50" i="65"/>
  <c r="AB50" i="74"/>
  <c r="AT50" i="65"/>
  <c r="AT80" i="65" s="1"/>
  <c r="BF50" i="72"/>
  <c r="BF80" i="72" s="1"/>
  <c r="AL50" i="65"/>
  <c r="AL80" i="65" s="1"/>
  <c r="FR50" i="72"/>
  <c r="AD50" i="72"/>
  <c r="AD80" i="72" s="1"/>
  <c r="AY50" i="72"/>
  <c r="AY80" i="72" s="1"/>
  <c r="BY50" i="72"/>
  <c r="BY80" i="72" s="1"/>
  <c r="DW50" i="72"/>
  <c r="F50" i="74"/>
  <c r="BA50" i="65"/>
  <c r="BA80" i="65" s="1"/>
  <c r="GF50" i="72"/>
  <c r="L50" i="65"/>
  <c r="Z50" i="74"/>
  <c r="N50" i="74"/>
  <c r="GH50" i="72"/>
  <c r="CT50" i="72"/>
  <c r="BE50" i="74"/>
  <c r="BE80" i="74" s="1"/>
  <c r="S50" i="65"/>
  <c r="T50" i="72"/>
  <c r="AU50" i="65"/>
  <c r="AU80" i="65" s="1"/>
  <c r="AX50" i="72"/>
  <c r="AX80" i="72" s="1"/>
  <c r="AY50" i="74"/>
  <c r="AY80" i="74" s="1"/>
  <c r="AM50" i="74"/>
  <c r="AM80" i="74" s="1"/>
  <c r="DC50" i="72"/>
  <c r="CB50" i="72"/>
  <c r="DL50" i="72"/>
  <c r="CW50" i="72"/>
  <c r="BN50" i="72"/>
  <c r="BN80" i="72" s="1"/>
  <c r="M50" i="72"/>
  <c r="G50" i="74"/>
  <c r="G50" i="72"/>
  <c r="AV50" i="72"/>
  <c r="AV80" i="72" s="1"/>
  <c r="AR50" i="72"/>
  <c r="AR80" i="72" s="1"/>
  <c r="K50" i="74"/>
  <c r="AA50" i="74"/>
  <c r="BG50" i="72"/>
  <c r="BG80" i="72" s="1"/>
  <c r="EO50" i="72"/>
  <c r="CM50" i="72"/>
  <c r="AT50" i="74"/>
  <c r="AT80" i="74" s="1"/>
  <c r="V50" i="65"/>
  <c r="BC50" i="65"/>
  <c r="AX50" i="65"/>
  <c r="AX80" i="65" s="1"/>
  <c r="AV50" i="74"/>
  <c r="AV80" i="74" s="1"/>
  <c r="GP50" i="72"/>
  <c r="FA50" i="72"/>
  <c r="EV50" i="72"/>
  <c r="DB50" i="72"/>
  <c r="BR50" i="72"/>
  <c r="BR80" i="72" s="1"/>
  <c r="GZ50" i="72"/>
  <c r="DS50" i="72"/>
  <c r="J50" i="72"/>
  <c r="J50" i="74"/>
  <c r="FN50" i="72"/>
  <c r="BA50" i="74"/>
  <c r="BA80" i="74" s="1"/>
  <c r="R50" i="72"/>
  <c r="GQ50" i="72"/>
  <c r="I50" i="72"/>
  <c r="AG50" i="72"/>
  <c r="AG80" i="72" s="1"/>
  <c r="DI50" i="72"/>
  <c r="DP50" i="72"/>
  <c r="CV50" i="72"/>
  <c r="CC50" i="72"/>
  <c r="CN50" i="72"/>
  <c r="BK50" i="72"/>
  <c r="BK80" i="72" s="1"/>
  <c r="AS50" i="65"/>
  <c r="AS80" i="65" s="1"/>
  <c r="FZ50" i="72"/>
  <c r="AF50" i="72"/>
  <c r="AF80" i="72" s="1"/>
  <c r="L50" i="74"/>
  <c r="DR50" i="72"/>
  <c r="AC50" i="72"/>
  <c r="AC80" i="72" s="1"/>
  <c r="AP50" i="74"/>
  <c r="AP80" i="74" s="1"/>
  <c r="CI50" i="72"/>
  <c r="EP50" i="72"/>
  <c r="FJ50" i="72"/>
  <c r="FV50" i="72"/>
  <c r="F50" i="72"/>
  <c r="FO50" i="72"/>
  <c r="CR50" i="72"/>
  <c r="BC50" i="74"/>
  <c r="BC80" i="74" s="1"/>
  <c r="AH50" i="65"/>
  <c r="AH80" i="65" s="1"/>
  <c r="FE50" i="72"/>
  <c r="FM50" i="72"/>
  <c r="AY50" i="65"/>
  <c r="AY80" i="65" s="1"/>
  <c r="DF50" i="72"/>
  <c r="CE50" i="72"/>
  <c r="EL50" i="72"/>
  <c r="HA50" i="72"/>
  <c r="GG50" i="72"/>
  <c r="AG50" i="74"/>
  <c r="AG80" i="74" s="1"/>
  <c r="AP50" i="72"/>
  <c r="AP80" i="72" s="1"/>
  <c r="ED50" i="72"/>
  <c r="AJ50" i="72"/>
  <c r="AJ80" i="72" s="1"/>
  <c r="EG50" i="72"/>
  <c r="Q50" i="74"/>
  <c r="Q50" i="65"/>
  <c r="DE50" i="72"/>
  <c r="AJ50" i="74"/>
  <c r="AJ80" i="74" s="1"/>
  <c r="FQ50" i="72"/>
  <c r="AU50" i="74"/>
  <c r="AU80" i="74" s="1"/>
  <c r="GN50" i="72"/>
  <c r="GM50" i="72"/>
  <c r="AJ50" i="65"/>
  <c r="AJ80" i="65" s="1"/>
  <c r="FW50" i="72"/>
  <c r="FS50" i="72"/>
  <c r="FK50" i="72"/>
  <c r="EX50" i="72"/>
  <c r="CF50" i="72"/>
  <c r="Z50" i="72"/>
  <c r="U50" i="65"/>
  <c r="X50" i="74"/>
  <c r="GK50" i="72"/>
  <c r="DX50" i="72"/>
  <c r="AO50" i="74"/>
  <c r="AO80" i="74" s="1"/>
  <c r="AA50" i="72"/>
  <c r="GA50" i="72"/>
  <c r="P50" i="65"/>
  <c r="DZ50" i="72"/>
  <c r="GT50" i="72"/>
  <c r="P50" i="72"/>
  <c r="AQ50" i="74"/>
  <c r="AQ80" i="74" s="1"/>
  <c r="F50" i="65"/>
  <c r="AF50" i="74"/>
  <c r="AF80" i="74" s="1"/>
  <c r="AK50" i="74"/>
  <c r="AK80" i="74" s="1"/>
  <c r="DD50" i="72"/>
  <c r="EM50" i="72"/>
  <c r="EN50" i="72"/>
  <c r="EW50" i="72"/>
  <c r="AV50" i="65"/>
  <c r="AV80" i="65" s="1"/>
  <c r="DO50" i="72"/>
  <c r="BM50" i="72"/>
  <c r="BM80" i="72" s="1"/>
  <c r="EH50" i="72"/>
  <c r="FY50" i="72"/>
  <c r="S50" i="74"/>
  <c r="AH50" i="72"/>
  <c r="AH80" i="72" s="1"/>
  <c r="DT50" i="72"/>
  <c r="AI50" i="65"/>
  <c r="AI80" i="65" s="1"/>
  <c r="BD50" i="65"/>
  <c r="ER50" i="72"/>
  <c r="AN50" i="72"/>
  <c r="AN80" i="72" s="1"/>
  <c r="AU50" i="72"/>
  <c r="AU80" i="72" s="1"/>
  <c r="AL50" i="74"/>
  <c r="AL80" i="74" s="1"/>
  <c r="CJ50" i="72"/>
  <c r="BJ50" i="72"/>
  <c r="BJ80" i="72" s="1"/>
  <c r="FG50" i="72"/>
  <c r="BH50" i="72"/>
  <c r="BH80" i="72" s="1"/>
  <c r="M50" i="74"/>
  <c r="AR50" i="74"/>
  <c r="AR80" i="74" s="1"/>
  <c r="CX50" i="72"/>
  <c r="O50" i="74"/>
  <c r="O50" i="65"/>
  <c r="K50" i="72"/>
  <c r="DJ50" i="72"/>
  <c r="K50" i="65"/>
  <c r="EB50" i="72"/>
  <c r="H50" i="72"/>
  <c r="I50" i="74"/>
  <c r="N50" i="72"/>
  <c r="T50" i="65"/>
  <c r="CY50" i="72"/>
  <c r="AK50" i="72"/>
  <c r="AK80" i="72" s="1"/>
  <c r="BE50" i="65"/>
  <c r="GO50" i="72"/>
  <c r="U50" i="72"/>
  <c r="ES50" i="72"/>
  <c r="EZ50" i="72"/>
  <c r="Y50" i="72"/>
  <c r="AW50" i="72"/>
  <c r="AW80" i="72" s="1"/>
  <c r="N50" i="65"/>
  <c r="CD50" i="72"/>
  <c r="GJ50" i="72"/>
  <c r="DY50" i="72"/>
  <c r="AA50" i="65"/>
  <c r="G50" i="65"/>
  <c r="BP50" i="72"/>
  <c r="BP80" i="72" s="1"/>
  <c r="GY50" i="72"/>
  <c r="BB50" i="65"/>
  <c r="AJ196" i="14"/>
  <c r="AO196" i="14"/>
  <c r="F52" i="65"/>
  <c r="AZ59" i="65"/>
  <c r="BD52" i="65"/>
  <c r="K59" i="65"/>
  <c r="Q59" i="65"/>
  <c r="X59" i="65"/>
  <c r="BC52" i="65"/>
  <c r="AI59" i="65"/>
  <c r="G59" i="65"/>
  <c r="AC59" i="65"/>
  <c r="J59" i="65"/>
  <c r="BC59" i="65"/>
  <c r="H59" i="65"/>
  <c r="AB59" i="65"/>
  <c r="U59" i="65"/>
  <c r="R59" i="65"/>
  <c r="J14" i="52"/>
  <c r="F67" i="65"/>
  <c r="AL59" i="65"/>
  <c r="T59" i="65"/>
  <c r="Z59" i="65"/>
  <c r="O59" i="65"/>
  <c r="P59" i="65"/>
  <c r="AK59" i="65"/>
  <c r="AM59" i="65"/>
  <c r="AD59" i="65"/>
  <c r="M59" i="65"/>
  <c r="BD59" i="65"/>
  <c r="I59" i="65"/>
  <c r="V59" i="65"/>
  <c r="N59" i="65"/>
  <c r="AY59" i="65"/>
  <c r="F59" i="65"/>
  <c r="AJ59" i="65"/>
  <c r="W59" i="65"/>
  <c r="L59" i="65"/>
  <c r="Y59" i="65"/>
  <c r="BD68" i="65"/>
  <c r="BC67" i="65"/>
  <c r="S59" i="65"/>
  <c r="BD67" i="65"/>
  <c r="AA59" i="65"/>
  <c r="BC68" i="65"/>
  <c r="AK196" i="14"/>
  <c r="U60" i="72"/>
  <c r="Q27" i="78" s="1"/>
  <c r="CE60" i="72"/>
  <c r="CA27" i="78" s="1"/>
  <c r="DA67" i="72"/>
  <c r="EI68" i="72"/>
  <c r="ES52" i="72"/>
  <c r="GP68" i="72"/>
  <c r="GR68" i="72"/>
  <c r="DM59" i="72"/>
  <c r="Y60" i="72"/>
  <c r="U27" i="78" s="1"/>
  <c r="CC67" i="72"/>
  <c r="DH68" i="72"/>
  <c r="EI52" i="72"/>
  <c r="EX68" i="72"/>
  <c r="FR67" i="72"/>
  <c r="FR68" i="72"/>
  <c r="N59" i="72"/>
  <c r="CG67" i="72"/>
  <c r="DC52" i="72"/>
  <c r="EG68" i="72"/>
  <c r="EP59" i="72"/>
  <c r="GA52" i="72"/>
  <c r="K60" i="72"/>
  <c r="G27" i="78" s="1"/>
  <c r="DI60" i="72"/>
  <c r="AS60" i="72"/>
  <c r="CE52" i="72"/>
  <c r="DJ68" i="72"/>
  <c r="EY60" i="72"/>
  <c r="FN59" i="72"/>
  <c r="FQ59" i="72"/>
  <c r="CS68" i="72"/>
  <c r="DF67" i="72"/>
  <c r="S60" i="72"/>
  <c r="O27" i="78" s="1"/>
  <c r="CL67" i="72"/>
  <c r="CW60" i="72"/>
  <c r="EB59" i="72"/>
  <c r="EX52" i="72"/>
  <c r="GT52" i="72"/>
  <c r="GL68" i="72"/>
  <c r="CN67" i="72"/>
  <c r="N60" i="72"/>
  <c r="J27" i="78" s="1"/>
  <c r="CM67" i="72"/>
  <c r="DC60" i="72"/>
  <c r="DZ52" i="72"/>
  <c r="FC60" i="72"/>
  <c r="FX68" i="72"/>
  <c r="GH67" i="72"/>
  <c r="AE60" i="72"/>
  <c r="CF67" i="72"/>
  <c r="CZ52" i="72"/>
  <c r="DZ60" i="72"/>
  <c r="AY59" i="72"/>
  <c r="CD59" i="72"/>
  <c r="DG52" i="72"/>
  <c r="EH68" i="72"/>
  <c r="FB68" i="72"/>
  <c r="FK60" i="72"/>
  <c r="CO68" i="72"/>
  <c r="DE67" i="72"/>
  <c r="I59" i="72"/>
  <c r="CI52" i="72"/>
  <c r="CY68" i="72"/>
  <c r="EF68" i="72"/>
  <c r="FH68" i="72"/>
  <c r="GB68" i="72"/>
  <c r="GP59" i="72"/>
  <c r="P60" i="72"/>
  <c r="L27" i="78" s="1"/>
  <c r="CN59" i="72"/>
  <c r="DD67" i="72"/>
  <c r="ED60" i="72"/>
  <c r="U59" i="72"/>
  <c r="CL60" i="72"/>
  <c r="DB59" i="72"/>
  <c r="EE59" i="72"/>
  <c r="FG60" i="72"/>
  <c r="FZ59" i="72"/>
  <c r="DQ68" i="72"/>
  <c r="DQ52" i="72"/>
  <c r="W60" i="72"/>
  <c r="S27" i="78" s="1"/>
  <c r="CP68" i="72"/>
  <c r="DH60" i="72"/>
  <c r="DZ67" i="72"/>
  <c r="EO67" i="72"/>
  <c r="FZ52" i="72"/>
  <c r="GI68" i="72"/>
  <c r="V59" i="72"/>
  <c r="CT68" i="72"/>
  <c r="DI67" i="72"/>
  <c r="EO52" i="72"/>
  <c r="AM60" i="72"/>
  <c r="AI27" i="78" s="1"/>
  <c r="CR67" i="72"/>
  <c r="CX52" i="72"/>
  <c r="DY67" i="72"/>
  <c r="FL67" i="72"/>
  <c r="GK59" i="72"/>
  <c r="FA60" i="72"/>
  <c r="EM67" i="72"/>
  <c r="Y59" i="72"/>
  <c r="CU52" i="72"/>
  <c r="DO52" i="72"/>
  <c r="ED52" i="72"/>
  <c r="ES68" i="72"/>
  <c r="GL67" i="72"/>
  <c r="BA59" i="72"/>
  <c r="AF59" i="72"/>
  <c r="CK59" i="72"/>
  <c r="DP68" i="72"/>
  <c r="ES60" i="72"/>
  <c r="AK60" i="72"/>
  <c r="AG27" i="78" s="1"/>
  <c r="CF68" i="72"/>
  <c r="DF60" i="72"/>
  <c r="EC60" i="72"/>
  <c r="FQ68" i="72"/>
  <c r="GQ68" i="72"/>
  <c r="FU68" i="72"/>
  <c r="GA60" i="72"/>
  <c r="BJ60" i="72"/>
  <c r="BF27" i="78" s="1"/>
  <c r="CR52" i="72"/>
  <c r="DV52" i="72"/>
  <c r="EI59" i="72"/>
  <c r="EY59" i="72"/>
  <c r="GP60" i="72"/>
  <c r="CQ67" i="72"/>
  <c r="AH60" i="72"/>
  <c r="CQ52" i="72"/>
  <c r="DV68" i="72"/>
  <c r="EX67" i="72"/>
  <c r="AS59" i="72"/>
  <c r="CP59" i="72"/>
  <c r="DO60" i="72"/>
  <c r="EH67" i="72"/>
  <c r="FV59" i="72"/>
  <c r="GV52" i="72"/>
  <c r="GJ68" i="72"/>
  <c r="FP68" i="72"/>
  <c r="CD60" i="72"/>
  <c r="BZ27" i="78" s="1"/>
  <c r="DA68" i="72"/>
  <c r="DN67" i="72"/>
  <c r="ES67" i="72"/>
  <c r="FC59" i="72"/>
  <c r="GU60" i="72"/>
  <c r="CU67" i="72"/>
  <c r="AU60" i="72"/>
  <c r="AQ27" i="78" s="1"/>
  <c r="CA52" i="72"/>
  <c r="DO67" i="72"/>
  <c r="FD67" i="72"/>
  <c r="FR52" i="72"/>
  <c r="GW68" i="72"/>
  <c r="FF52" i="72"/>
  <c r="GU68" i="72"/>
  <c r="G60" i="72"/>
  <c r="C27" i="78" s="1"/>
  <c r="DG59" i="72"/>
  <c r="DP67" i="72"/>
  <c r="FH52" i="72"/>
  <c r="GD68" i="72"/>
  <c r="GT59" i="72"/>
  <c r="EW67" i="72"/>
  <c r="AW59" i="72"/>
  <c r="CT60" i="72"/>
  <c r="DU60" i="72"/>
  <c r="EN68" i="72"/>
  <c r="GB67" i="72"/>
  <c r="GK68" i="72"/>
  <c r="GO67" i="72"/>
  <c r="GO60" i="72"/>
  <c r="AU59" i="72"/>
  <c r="DH52" i="72"/>
  <c r="DU52" i="72"/>
  <c r="EW68" i="72"/>
  <c r="FG67" i="72"/>
  <c r="FN68" i="72"/>
  <c r="DM67" i="72"/>
  <c r="BK60" i="72"/>
  <c r="BG27" i="78" s="1"/>
  <c r="DB68" i="72"/>
  <c r="DU59" i="72"/>
  <c r="FI68" i="72"/>
  <c r="FW60" i="72"/>
  <c r="GM59" i="72"/>
  <c r="FP52" i="72"/>
  <c r="GP52" i="72"/>
  <c r="BH59" i="72"/>
  <c r="DL67" i="72"/>
  <c r="DT59" i="72"/>
  <c r="EL60" i="72"/>
  <c r="GI67" i="72"/>
  <c r="GX60" i="72"/>
  <c r="EL68" i="72"/>
  <c r="FB59" i="72"/>
  <c r="L59" i="72"/>
  <c r="CQ60" i="72"/>
  <c r="DM60" i="72"/>
  <c r="EW52" i="72"/>
  <c r="FL59" i="72"/>
  <c r="GR60" i="72"/>
  <c r="FX67" i="72"/>
  <c r="GV59" i="72"/>
  <c r="AJ60" i="72"/>
  <c r="AF27" i="78" s="1"/>
  <c r="BW59" i="72"/>
  <c r="DL60" i="72"/>
  <c r="FC67" i="72"/>
  <c r="FR60" i="72"/>
  <c r="GQ60" i="72"/>
  <c r="EJ52" i="72"/>
  <c r="DI68" i="72"/>
  <c r="DR59" i="72"/>
  <c r="EN60" i="72"/>
  <c r="GC60" i="72"/>
  <c r="GX59" i="72"/>
  <c r="GI60" i="72"/>
  <c r="AH59" i="72"/>
  <c r="CA68" i="72"/>
  <c r="CU59" i="72"/>
  <c r="EF52" i="72"/>
  <c r="ES59" i="72"/>
  <c r="FN60" i="72"/>
  <c r="BI59" i="72"/>
  <c r="CZ67" i="72"/>
  <c r="DT52" i="72"/>
  <c r="FB60" i="72"/>
  <c r="FQ60" i="72"/>
  <c r="GW67" i="72"/>
  <c r="GZ60" i="72"/>
  <c r="GK67" i="72"/>
  <c r="CR68" i="72"/>
  <c r="DR52" i="72"/>
  <c r="FI67" i="72"/>
  <c r="FV52" i="72"/>
  <c r="FM52" i="72"/>
  <c r="EM59" i="72"/>
  <c r="CB59" i="72"/>
  <c r="DW68" i="72"/>
  <c r="EU60" i="72"/>
  <c r="FM68" i="72"/>
  <c r="FW52" i="72"/>
  <c r="GT60" i="72"/>
  <c r="AX60" i="72"/>
  <c r="CA67" i="72"/>
  <c r="CV68" i="72"/>
  <c r="EK68" i="72"/>
  <c r="CD68" i="72"/>
  <c r="DN60" i="72"/>
  <c r="DQ60" i="72"/>
  <c r="EM60" i="72"/>
  <c r="GG59" i="72"/>
  <c r="FU59" i="72"/>
  <c r="FO60" i="72"/>
  <c r="J59" i="72"/>
  <c r="BG60" i="72"/>
  <c r="BC27" i="78" s="1"/>
  <c r="DF59" i="72"/>
  <c r="DW67" i="72"/>
  <c r="EN67" i="72"/>
  <c r="GC68" i="72"/>
  <c r="GW60" i="72"/>
  <c r="ER60" i="72"/>
  <c r="CE67" i="72"/>
  <c r="CS59" i="72"/>
  <c r="DO59" i="72"/>
  <c r="F60" i="72"/>
  <c r="CX59" i="72"/>
  <c r="DV67" i="72"/>
  <c r="EX60" i="72"/>
  <c r="FK52" i="72"/>
  <c r="GL59" i="72"/>
  <c r="X59" i="72"/>
  <c r="AN59" i="72"/>
  <c r="P59" i="72"/>
  <c r="DK60" i="72"/>
  <c r="DS52" i="72"/>
  <c r="ET67" i="72"/>
  <c r="FL68" i="72"/>
  <c r="FV68" i="72"/>
  <c r="FP67" i="72"/>
  <c r="AF60" i="72"/>
  <c r="CY60" i="72"/>
  <c r="DS60" i="72"/>
  <c r="AG59" i="72"/>
  <c r="DJ52" i="72"/>
  <c r="DN68" i="72"/>
  <c r="FE67" i="72"/>
  <c r="GB60" i="72"/>
  <c r="GP67" i="72"/>
  <c r="R59" i="72"/>
  <c r="M60" i="72"/>
  <c r="I27" i="78" s="1"/>
  <c r="CG52" i="72"/>
  <c r="CS60" i="72"/>
  <c r="DY68" i="72"/>
  <c r="EY68" i="72"/>
  <c r="FQ52" i="72"/>
  <c r="GV67" i="72"/>
  <c r="GA67" i="72"/>
  <c r="BI60" i="72"/>
  <c r="BE27" i="78" s="1"/>
  <c r="DF68" i="72"/>
  <c r="DZ68" i="72"/>
  <c r="M59" i="72"/>
  <c r="CF59" i="72"/>
  <c r="CO60" i="72"/>
  <c r="DX60" i="72"/>
  <c r="FG52" i="72"/>
  <c r="FV67" i="72"/>
  <c r="GK60" i="72"/>
  <c r="AB59" i="72"/>
  <c r="AZ60" i="72"/>
  <c r="AV27" i="78" s="1"/>
  <c r="DB67" i="72"/>
  <c r="EI60" i="72"/>
  <c r="EK60" i="72"/>
  <c r="GB59" i="72"/>
  <c r="FD59" i="72"/>
  <c r="BA60" i="72"/>
  <c r="AW27" i="78" s="1"/>
  <c r="CG60" i="72"/>
  <c r="CC27" i="78" s="1"/>
  <c r="CT59" i="72"/>
  <c r="EJ59" i="72"/>
  <c r="EX59" i="72"/>
  <c r="FX59" i="72"/>
  <c r="Z59" i="72"/>
  <c r="CY59" i="72"/>
  <c r="L60" i="72"/>
  <c r="H27" i="78" s="1"/>
  <c r="CL68" i="72"/>
  <c r="DE59" i="72"/>
  <c r="EJ68" i="72"/>
  <c r="FD60" i="72"/>
  <c r="GQ52" i="72"/>
  <c r="CH52" i="72"/>
  <c r="CK68" i="72"/>
  <c r="CE59" i="72"/>
  <c r="CQ68" i="72"/>
  <c r="FS60" i="72"/>
  <c r="FF59" i="72"/>
  <c r="F67" i="72"/>
  <c r="DE68" i="72"/>
  <c r="EO59" i="72"/>
  <c r="GD67" i="72"/>
  <c r="DC67" i="72"/>
  <c r="DU68" i="72"/>
  <c r="R60" i="72"/>
  <c r="N27" i="78" s="1"/>
  <c r="CJ67" i="72"/>
  <c r="DQ59" i="72"/>
  <c r="EO60" i="72"/>
  <c r="GE59" i="72"/>
  <c r="GN59" i="72"/>
  <c r="CX60" i="72"/>
  <c r="GZ59" i="72"/>
  <c r="EW59" i="72"/>
  <c r="W59" i="72"/>
  <c r="DD60" i="72"/>
  <c r="DR68" i="72"/>
  <c r="EU68" i="72"/>
  <c r="FZ67" i="72"/>
  <c r="GO59" i="72"/>
  <c r="DE52" i="72"/>
  <c r="AV59" i="72"/>
  <c r="FF67" i="72"/>
  <c r="GJ60" i="72"/>
  <c r="CW59" i="72"/>
  <c r="EV68" i="72"/>
  <c r="GU59" i="72"/>
  <c r="DD59" i="72"/>
  <c r="GZ68" i="72"/>
  <c r="FL60" i="72"/>
  <c r="DK52" i="72"/>
  <c r="DW60" i="72"/>
  <c r="EZ60" i="72"/>
  <c r="FO52" i="72"/>
  <c r="GS60" i="72"/>
  <c r="CM59" i="72"/>
  <c r="AA59" i="72"/>
  <c r="FK68" i="72"/>
  <c r="X60" i="72"/>
  <c r="T27" i="78" s="1"/>
  <c r="GJ67" i="72"/>
  <c r="CK67" i="72"/>
  <c r="CV59" i="72"/>
  <c r="EE60" i="72"/>
  <c r="GC59" i="72"/>
  <c r="GU52" i="72"/>
  <c r="DA52" i="72"/>
  <c r="EV59" i="72"/>
  <c r="CZ59" i="72"/>
  <c r="EA59" i="72"/>
  <c r="AO59" i="72"/>
  <c r="DO68" i="72"/>
  <c r="FS67" i="72"/>
  <c r="CB68" i="72"/>
  <c r="FZ68" i="72"/>
  <c r="CP67" i="72"/>
  <c r="CX67" i="72"/>
  <c r="EA68" i="72"/>
  <c r="GL52" i="72"/>
  <c r="BH60" i="72"/>
  <c r="BD27" i="78" s="1"/>
  <c r="CF52" i="72"/>
  <c r="CV60" i="72"/>
  <c r="FA59" i="72"/>
  <c r="GB52" i="72"/>
  <c r="DX59" i="72"/>
  <c r="EV67" i="72"/>
  <c r="J60" i="72"/>
  <c r="F27" i="78" s="1"/>
  <c r="DD52" i="72"/>
  <c r="DP52" i="72"/>
  <c r="FB52" i="72"/>
  <c r="FX52" i="72"/>
  <c r="GY67" i="72"/>
  <c r="DD68" i="72"/>
  <c r="AC60" i="72"/>
  <c r="FU60" i="72"/>
  <c r="CH59" i="72"/>
  <c r="CV52" i="72"/>
  <c r="DP60" i="72"/>
  <c r="FF68" i="72"/>
  <c r="FT60" i="72"/>
  <c r="GF67" i="72"/>
  <c r="CC52" i="72"/>
  <c r="AM59" i="72"/>
  <c r="DR60" i="72"/>
  <c r="ED67" i="72"/>
  <c r="EZ59" i="72"/>
  <c r="GQ67" i="72"/>
  <c r="Q60" i="72"/>
  <c r="M27" i="78" s="1"/>
  <c r="DA59" i="72"/>
  <c r="FD68" i="72"/>
  <c r="GW59" i="72"/>
  <c r="DZ59" i="72"/>
  <c r="FU67" i="72"/>
  <c r="AC59" i="72"/>
  <c r="DK67" i="72"/>
  <c r="EA67" i="72"/>
  <c r="FH67" i="72"/>
  <c r="GI52" i="72"/>
  <c r="FL52" i="72"/>
  <c r="DM52" i="72"/>
  <c r="F52" i="72"/>
  <c r="FW68" i="72"/>
  <c r="BB59" i="72"/>
  <c r="DH67" i="72"/>
  <c r="DT68" i="72"/>
  <c r="EK59" i="72"/>
  <c r="FY60" i="72"/>
  <c r="GO68" i="72"/>
  <c r="CN60" i="72"/>
  <c r="AY60" i="72"/>
  <c r="AU27" i="78" s="1"/>
  <c r="GI59" i="72"/>
  <c r="AV60" i="72"/>
  <c r="GY68" i="72"/>
  <c r="EC68" i="72"/>
  <c r="EC52" i="72"/>
  <c r="FG59" i="72"/>
  <c r="GV60" i="72"/>
  <c r="CL59" i="72"/>
  <c r="BG59" i="72"/>
  <c r="DW59" i="72"/>
  <c r="FI60" i="72"/>
  <c r="GD60" i="72"/>
  <c r="EM52" i="72"/>
  <c r="GF59" i="72"/>
  <c r="BW60" i="72"/>
  <c r="BS27" i="78" s="1"/>
  <c r="CI67" i="72"/>
  <c r="DY59" i="72"/>
  <c r="EM68" i="72"/>
  <c r="FN67" i="72"/>
  <c r="GG52" i="72"/>
  <c r="DS68" i="72"/>
  <c r="BK59" i="72"/>
  <c r="GT68" i="72"/>
  <c r="V60" i="72"/>
  <c r="R27" i="78" s="1"/>
  <c r="DN59" i="72"/>
  <c r="DJ67" i="72"/>
  <c r="EP68" i="72"/>
  <c r="GE67" i="72"/>
  <c r="GU67" i="72"/>
  <c r="DK68" i="72"/>
  <c r="CE68" i="72"/>
  <c r="CT67" i="72"/>
  <c r="O59" i="72"/>
  <c r="FB67" i="72"/>
  <c r="FF60" i="72"/>
  <c r="EL59" i="72"/>
  <c r="GC67" i="72"/>
  <c r="DI52" i="72"/>
  <c r="CH67" i="72"/>
  <c r="DP59" i="72"/>
  <c r="EP52" i="72"/>
  <c r="GM67" i="72"/>
  <c r="FK59" i="72"/>
  <c r="FU52" i="72"/>
  <c r="CB60" i="72"/>
  <c r="BX27" i="78" s="1"/>
  <c r="DA60" i="72"/>
  <c r="EE67" i="72"/>
  <c r="ET68" i="72"/>
  <c r="FT59" i="72"/>
  <c r="GN60" i="72"/>
  <c r="DV60" i="72"/>
  <c r="AL60" i="72"/>
  <c r="AH27" i="78" s="1"/>
  <c r="GJ52" i="72"/>
  <c r="CC68" i="72"/>
  <c r="CI60" i="72"/>
  <c r="CE27" i="78" s="1"/>
  <c r="DQ67" i="72"/>
  <c r="EW60" i="72"/>
  <c r="GJ59" i="72"/>
  <c r="GY60" i="72"/>
  <c r="DU67" i="72"/>
  <c r="FX60" i="72"/>
  <c r="EN59" i="72"/>
  <c r="EQ52" i="72"/>
  <c r="ER68" i="72"/>
  <c r="GR67" i="72"/>
  <c r="DR67" i="72"/>
  <c r="DN52" i="72"/>
  <c r="ET59" i="72"/>
  <c r="GX68" i="72"/>
  <c r="FT67" i="72"/>
  <c r="FY67" i="72"/>
  <c r="CG68" i="72"/>
  <c r="DG67" i="72"/>
  <c r="EK52" i="72"/>
  <c r="EZ67" i="72"/>
  <c r="FY52" i="72"/>
  <c r="GT67" i="72"/>
  <c r="EG60" i="72"/>
  <c r="CC59" i="72"/>
  <c r="FR59" i="72"/>
  <c r="CJ52" i="72"/>
  <c r="CL52" i="72"/>
  <c r="DV59" i="72"/>
  <c r="FC68" i="72"/>
  <c r="FO59" i="72"/>
  <c r="FM59" i="72"/>
  <c r="EB67" i="72"/>
  <c r="CP60" i="72"/>
  <c r="DX52" i="72"/>
  <c r="F59" i="72"/>
  <c r="FJ59" i="72"/>
  <c r="EG67" i="72"/>
  <c r="AN60" i="72"/>
  <c r="AJ27" i="78" s="1"/>
  <c r="EN52" i="72"/>
  <c r="GN52" i="72"/>
  <c r="CO59" i="72"/>
  <c r="AB60" i="72"/>
  <c r="X27" i="78" s="1"/>
  <c r="DI59" i="72"/>
  <c r="FO67" i="72"/>
  <c r="DL59" i="72"/>
  <c r="FG68" i="72"/>
  <c r="GG67" i="72"/>
  <c r="FW67" i="72"/>
  <c r="FH60" i="72"/>
  <c r="GM52" i="72"/>
  <c r="EH52" i="72"/>
  <c r="CG59" i="72"/>
  <c r="DS59" i="72"/>
  <c r="EZ52" i="72"/>
  <c r="GC52" i="72"/>
  <c r="FV60" i="72"/>
  <c r="GQ59" i="72"/>
  <c r="AX59" i="72"/>
  <c r="DM68" i="72"/>
  <c r="EC67" i="72"/>
  <c r="FE59" i="72"/>
  <c r="GD52" i="72"/>
  <c r="AL59" i="72"/>
  <c r="ED59" i="72"/>
  <c r="CS52" i="72"/>
  <c r="H60" i="72"/>
  <c r="D27" i="78" s="1"/>
  <c r="CC60" i="72"/>
  <c r="BY27" i="78" s="1"/>
  <c r="CW68" i="72"/>
  <c r="EB68" i="72"/>
  <c r="FI52" i="72"/>
  <c r="FZ60" i="72"/>
  <c r="GH59" i="72"/>
  <c r="EG52" i="72"/>
  <c r="CW67" i="72"/>
  <c r="GR52" i="72"/>
  <c r="CN68" i="72"/>
  <c r="FI59" i="72"/>
  <c r="GS67" i="72"/>
  <c r="CB52" i="72"/>
  <c r="EH59" i="72"/>
  <c r="GG60" i="72"/>
  <c r="CN52" i="72"/>
  <c r="CA60" i="72"/>
  <c r="BW27" i="78" s="1"/>
  <c r="EG59" i="72"/>
  <c r="GE68" i="72"/>
  <c r="EJ60" i="72"/>
  <c r="GH68" i="72"/>
  <c r="AT59" i="72"/>
  <c r="FW59" i="72"/>
  <c r="EP67" i="72"/>
  <c r="CI59" i="72"/>
  <c r="GS59" i="72"/>
  <c r="EV60" i="72"/>
  <c r="F68" i="72"/>
  <c r="FA52" i="72"/>
  <c r="GA68" i="72"/>
  <c r="GK52" i="72"/>
  <c r="GH52" i="72"/>
  <c r="ET52" i="72"/>
  <c r="FQ67" i="72"/>
  <c r="GN67" i="72"/>
  <c r="CV67" i="72"/>
  <c r="AI59" i="72"/>
  <c r="DG60" i="72"/>
  <c r="CR60" i="72"/>
  <c r="GV68" i="72"/>
  <c r="DT60" i="72"/>
  <c r="EY52" i="72"/>
  <c r="GW52" i="72"/>
  <c r="GA59" i="72"/>
  <c r="CQ59" i="72"/>
  <c r="EE68" i="72"/>
  <c r="FS52" i="72"/>
  <c r="GF68" i="72"/>
  <c r="GZ52" i="72"/>
  <c r="O60" i="72"/>
  <c r="K27" i="78" s="1"/>
  <c r="CI68" i="72"/>
  <c r="CH60" i="72"/>
  <c r="CD27" i="78" s="1"/>
  <c r="EA60" i="72"/>
  <c r="EQ67" i="72"/>
  <c r="GM60" i="72"/>
  <c r="BJ59" i="72"/>
  <c r="EU52" i="72"/>
  <c r="CZ60" i="72"/>
  <c r="AQ59" i="72"/>
  <c r="CJ68" i="72"/>
  <c r="DC68" i="72"/>
  <c r="DY60" i="72"/>
  <c r="EU59" i="72"/>
  <c r="FO68" i="72"/>
  <c r="GY59" i="72"/>
  <c r="EB52" i="72"/>
  <c r="DT67" i="72"/>
  <c r="CS67" i="72"/>
  <c r="AA60" i="72"/>
  <c r="W27" i="78" s="1"/>
  <c r="FE68" i="72"/>
  <c r="DW52" i="72"/>
  <c r="CK60" i="72"/>
  <c r="CG27" i="78" s="1"/>
  <c r="GL60" i="72"/>
  <c r="FK67" i="72"/>
  <c r="FC52" i="72"/>
  <c r="H59" i="72"/>
  <c r="GZ67" i="72"/>
  <c r="CW52" i="72"/>
  <c r="EJ67" i="72"/>
  <c r="GD59" i="72"/>
  <c r="GM68" i="72"/>
  <c r="GO52" i="72"/>
  <c r="AK59" i="72"/>
  <c r="CB67" i="72"/>
  <c r="EF67" i="72"/>
  <c r="EZ68" i="72"/>
  <c r="GR59" i="72"/>
  <c r="EL52" i="72"/>
  <c r="DX68" i="72"/>
  <c r="CO52" i="72"/>
  <c r="CY67" i="72"/>
  <c r="EF60" i="72"/>
  <c r="EQ60" i="72"/>
  <c r="AQ60" i="72"/>
  <c r="AW60" i="72"/>
  <c r="FH59" i="72"/>
  <c r="G59" i="72"/>
  <c r="AT60" i="72"/>
  <c r="DJ59" i="72"/>
  <c r="EH60" i="72"/>
  <c r="FN52" i="72"/>
  <c r="GS68" i="72"/>
  <c r="BX59" i="72"/>
  <c r="AD60" i="72"/>
  <c r="CA59" i="72"/>
  <c r="DF52" i="72"/>
  <c r="EK67" i="72"/>
  <c r="FE52" i="72"/>
  <c r="GX67" i="72"/>
  <c r="AJ59" i="72"/>
  <c r="ER67" i="72"/>
  <c r="EC59" i="72"/>
  <c r="S59" i="72"/>
  <c r="CU68" i="72"/>
  <c r="DG68" i="72"/>
  <c r="ED68" i="72"/>
  <c r="EQ68" i="72"/>
  <c r="GN68" i="72"/>
  <c r="AZ59" i="72"/>
  <c r="EV52" i="72"/>
  <c r="DY52" i="72"/>
  <c r="DB52" i="72"/>
  <c r="CO67" i="72"/>
  <c r="Q59" i="72"/>
  <c r="FM67" i="72"/>
  <c r="CJ60" i="72"/>
  <c r="CF27" i="78" s="1"/>
  <c r="AO60" i="72"/>
  <c r="CF60" i="72"/>
  <c r="CB27" i="78" s="1"/>
  <c r="EA52" i="72"/>
  <c r="FS59" i="72"/>
  <c r="GX52" i="72"/>
  <c r="CK52" i="72"/>
  <c r="AR59" i="72"/>
  <c r="CH68" i="72"/>
  <c r="DB60" i="72"/>
  <c r="EP60" i="72"/>
  <c r="FJ67" i="72"/>
  <c r="GF52" i="72"/>
  <c r="CJ59" i="72"/>
  <c r="FA67" i="72"/>
  <c r="EE52" i="72"/>
  <c r="I60" i="72"/>
  <c r="E27" i="78" s="1"/>
  <c r="CM60" i="72"/>
  <c r="DC59" i="72"/>
  <c r="EI67" i="72"/>
  <c r="EU67" i="72"/>
  <c r="GS52" i="72"/>
  <c r="AE59" i="72"/>
  <c r="FP60" i="72"/>
  <c r="ER52" i="72"/>
  <c r="ET60" i="72"/>
  <c r="AI60" i="72"/>
  <c r="AE27" i="78" s="1"/>
  <c r="AG60" i="72"/>
  <c r="GH60" i="72"/>
  <c r="DH59" i="72"/>
  <c r="AR60" i="72"/>
  <c r="CZ68" i="72"/>
  <c r="FD52" i="72"/>
  <c r="FT52" i="72"/>
  <c r="BX60" i="72"/>
  <c r="BT27" i="78" s="1"/>
  <c r="DE60" i="72"/>
  <c r="T59" i="72"/>
  <c r="CU60" i="72"/>
  <c r="DK59" i="72"/>
  <c r="EY67" i="72"/>
  <c r="FS68" i="72"/>
  <c r="GY52" i="72"/>
  <c r="CY52" i="72"/>
  <c r="GE52" i="72"/>
  <c r="ER59" i="72"/>
  <c r="K59" i="72"/>
  <c r="CM68" i="72"/>
  <c r="DS67" i="72"/>
  <c r="EF59" i="72"/>
  <c r="FE60" i="72"/>
  <c r="FT68" i="72"/>
  <c r="CD67" i="72"/>
  <c r="AD59" i="72"/>
  <c r="FJ60" i="72"/>
  <c r="AP59" i="72"/>
  <c r="CT52" i="72"/>
  <c r="FM60" i="72"/>
  <c r="EQ59" i="72"/>
  <c r="BB60" i="72"/>
  <c r="CR59" i="72"/>
  <c r="FJ52" i="72"/>
  <c r="FY59" i="72"/>
  <c r="CD52" i="72"/>
  <c r="DL52" i="72"/>
  <c r="K14" i="52"/>
  <c r="CM52" i="72"/>
  <c r="DX67" i="72"/>
  <c r="FJ68" i="72"/>
  <c r="FY68" i="72"/>
  <c r="GE60" i="72"/>
  <c r="DL68" i="72"/>
  <c r="GF60" i="72"/>
  <c r="EO68" i="72"/>
  <c r="Z60" i="72"/>
  <c r="V27" i="78" s="1"/>
  <c r="CX68" i="72"/>
  <c r="DJ60" i="72"/>
  <c r="EL67" i="72"/>
  <c r="FP59" i="72"/>
  <c r="GG68" i="72"/>
  <c r="CP52" i="72"/>
  <c r="T60" i="72"/>
  <c r="P27" i="78" s="1"/>
  <c r="FA68" i="72"/>
  <c r="AP60" i="72"/>
  <c r="EB60" i="72"/>
  <c r="AN196" i="14"/>
  <c r="K60" i="74"/>
  <c r="AO59" i="74"/>
  <c r="T60" i="74"/>
  <c r="M60" i="74"/>
  <c r="F60" i="74"/>
  <c r="AC60" i="74"/>
  <c r="R60" i="74"/>
  <c r="Q60" i="74"/>
  <c r="J59" i="74"/>
  <c r="S59" i="74"/>
  <c r="AA59" i="74"/>
  <c r="BC59" i="74"/>
  <c r="X60" i="74"/>
  <c r="AD60" i="74"/>
  <c r="AT60" i="74"/>
  <c r="AX59" i="74"/>
  <c r="O60" i="74"/>
  <c r="Z60" i="74"/>
  <c r="R59" i="74"/>
  <c r="I59" i="74"/>
  <c r="AH59" i="74"/>
  <c r="H59" i="74"/>
  <c r="L60" i="74"/>
  <c r="AG60" i="74"/>
  <c r="L59" i="74"/>
  <c r="U59" i="74"/>
  <c r="AJ59" i="74"/>
  <c r="AD59" i="74"/>
  <c r="AP60" i="74"/>
  <c r="BA59" i="74"/>
  <c r="X59" i="74"/>
  <c r="AK59" i="74"/>
  <c r="W60" i="74"/>
  <c r="F59" i="74"/>
  <c r="AV60" i="74"/>
  <c r="AO60" i="74"/>
  <c r="AS60" i="74"/>
  <c r="AN60" i="74"/>
  <c r="O59" i="74"/>
  <c r="BC60" i="74"/>
  <c r="L14" i="52"/>
  <c r="BD60" i="74"/>
  <c r="AI60" i="74"/>
  <c r="F67" i="74"/>
  <c r="P59" i="74"/>
  <c r="AE59" i="74"/>
  <c r="Q59" i="74"/>
  <c r="AW60" i="74"/>
  <c r="AZ60" i="74"/>
  <c r="N60" i="74"/>
  <c r="G59" i="74"/>
  <c r="H60" i="74"/>
  <c r="AN59" i="74"/>
  <c r="AE60" i="74"/>
  <c r="AG59" i="74"/>
  <c r="S60" i="74"/>
  <c r="K59" i="74"/>
  <c r="BB59" i="74"/>
  <c r="P60" i="74"/>
  <c r="J60" i="74"/>
  <c r="Y59" i="74"/>
  <c r="V60" i="74"/>
  <c r="AL60" i="74"/>
  <c r="I60" i="74"/>
  <c r="AF59" i="74"/>
  <c r="AS59" i="74"/>
  <c r="BA60" i="74"/>
  <c r="AY60" i="74"/>
  <c r="AB59" i="74"/>
  <c r="AQ59" i="74"/>
  <c r="AB60" i="74"/>
  <c r="AU60" i="74"/>
  <c r="AF60" i="74"/>
  <c r="AY59" i="74"/>
  <c r="AV59" i="74"/>
  <c r="M59" i="74"/>
  <c r="Y60" i="74"/>
  <c r="AW59" i="74"/>
  <c r="G60" i="74"/>
  <c r="AI59" i="74"/>
  <c r="N59" i="74"/>
  <c r="AR60" i="74"/>
  <c r="BD59" i="74"/>
  <c r="BB60" i="74"/>
  <c r="F52" i="74"/>
  <c r="AM59" i="74"/>
  <c r="AX60" i="74"/>
  <c r="AL59" i="74"/>
  <c r="AP59" i="74"/>
  <c r="F68" i="74"/>
  <c r="AU59" i="74"/>
  <c r="V59" i="74"/>
  <c r="AM60" i="74"/>
  <c r="W59" i="74"/>
  <c r="AC59" i="74"/>
  <c r="AK60" i="74"/>
  <c r="AZ59" i="74"/>
  <c r="AT59" i="74"/>
  <c r="AH60" i="74"/>
  <c r="AR59" i="74"/>
  <c r="U60" i="74"/>
  <c r="T59" i="74"/>
  <c r="AQ60" i="74"/>
  <c r="AJ60" i="74"/>
  <c r="Z59" i="74"/>
  <c r="AA60" i="74"/>
  <c r="W63" i="65"/>
  <c r="Y63" i="74"/>
  <c r="AD63" i="72"/>
  <c r="N63" i="72"/>
  <c r="P63" i="65"/>
  <c r="S63" i="74"/>
  <c r="H63" i="72"/>
  <c r="F63" i="72"/>
  <c r="AE63" i="72"/>
  <c r="K63" i="72"/>
  <c r="R63" i="72"/>
  <c r="T63" i="74"/>
  <c r="U63" i="74"/>
  <c r="W63" i="72"/>
  <c r="O63" i="74"/>
  <c r="AE63" i="74"/>
  <c r="N63" i="74"/>
  <c r="J63" i="74"/>
  <c r="R63" i="74"/>
  <c r="X63" i="72"/>
  <c r="O63" i="65"/>
  <c r="Z63" i="65"/>
  <c r="Q63" i="65"/>
  <c r="K63" i="74"/>
  <c r="AD63" i="74"/>
  <c r="R63" i="65"/>
  <c r="U63" i="72"/>
  <c r="L63" i="74"/>
  <c r="AD63" i="65"/>
  <c r="AA63" i="72"/>
  <c r="P63" i="74"/>
  <c r="V63" i="72"/>
  <c r="Z63" i="74"/>
  <c r="AC63" i="72"/>
  <c r="I63" i="74"/>
  <c r="M63" i="74"/>
  <c r="N63" i="65"/>
  <c r="Y63" i="72"/>
  <c r="T63" i="72"/>
  <c r="S63" i="72"/>
  <c r="AC63" i="74"/>
  <c r="F63" i="74"/>
  <c r="T63" i="65"/>
  <c r="Q63" i="72"/>
  <c r="O63" i="72"/>
  <c r="G63" i="74"/>
  <c r="Q63" i="74"/>
  <c r="X63" i="65"/>
  <c r="Z63" i="72"/>
  <c r="H63" i="74"/>
  <c r="K63" i="65"/>
  <c r="S63" i="65"/>
  <c r="L63" i="72"/>
  <c r="E63" i="52"/>
  <c r="Y63" i="65"/>
  <c r="I63" i="72"/>
  <c r="G63" i="65"/>
  <c r="M63" i="65"/>
  <c r="AE63" i="65"/>
  <c r="G63" i="72"/>
  <c r="H63" i="65"/>
  <c r="X63" i="74"/>
  <c r="V63" i="65"/>
  <c r="AB63" i="74"/>
  <c r="U63" i="65"/>
  <c r="P63" i="72"/>
  <c r="AB63" i="72"/>
  <c r="AA63" i="65"/>
  <c r="AC63" i="65"/>
  <c r="V63" i="74"/>
  <c r="W63" i="74"/>
  <c r="AA63" i="74"/>
  <c r="AB63" i="65"/>
  <c r="J63" i="65"/>
  <c r="F63" i="65"/>
  <c r="J63" i="72"/>
  <c r="M63" i="72"/>
  <c r="L63" i="65"/>
  <c r="AM196" i="14"/>
  <c r="HB50" i="72"/>
  <c r="BF50" i="74"/>
  <c r="BF80" i="74" s="1"/>
  <c r="BF50" i="65"/>
  <c r="N55" i="44"/>
  <c r="K33" i="52"/>
  <c r="H33" i="52"/>
  <c r="AT179" i="14"/>
  <c r="AT180" i="14"/>
  <c r="AT166" i="14"/>
  <c r="AT165" i="14"/>
  <c r="K60" i="44"/>
  <c r="K61" i="44" s="1"/>
  <c r="AR40" i="14"/>
  <c r="L33" i="52"/>
  <c r="O33" i="52"/>
  <c r="J34" i="52" s="1"/>
  <c r="K255" i="44"/>
  <c r="M57" i="44"/>
  <c r="J106" i="44"/>
  <c r="J108" i="44" s="1"/>
  <c r="AR205" i="14"/>
  <c r="AT221" i="14"/>
  <c r="AT67" i="14"/>
  <c r="AR110" i="14"/>
  <c r="AR69" i="14"/>
  <c r="G33" i="78"/>
  <c r="H24" i="78"/>
  <c r="AR49" i="14"/>
  <c r="AR196" i="14"/>
  <c r="AR161" i="14"/>
  <c r="AR146" i="14"/>
  <c r="Q84" i="44"/>
  <c r="AT187" i="14"/>
  <c r="AT186" i="14"/>
  <c r="BF49" i="74"/>
  <c r="BF79" i="74" s="1"/>
  <c r="BF94" i="74"/>
  <c r="BF78" i="74"/>
  <c r="BF59" i="74"/>
  <c r="BF60" i="74"/>
  <c r="BF57" i="74"/>
  <c r="BH47" i="74"/>
  <c r="BG93" i="74"/>
  <c r="BG48" i="74"/>
  <c r="BG58" i="74" s="1"/>
  <c r="BG50" i="74"/>
  <c r="Q67" i="44"/>
  <c r="Q68" i="44" s="1"/>
  <c r="IX47" i="72"/>
  <c r="IW78" i="72"/>
  <c r="IW48" i="72"/>
  <c r="BF49" i="65"/>
  <c r="BF79" i="65" s="1"/>
  <c r="BF78" i="65"/>
  <c r="BF94" i="65"/>
  <c r="BF52" i="65"/>
  <c r="BF57" i="65"/>
  <c r="BF59" i="65"/>
  <c r="BF68" i="65"/>
  <c r="BF67" i="65"/>
  <c r="HC93" i="72"/>
  <c r="HC48" i="72"/>
  <c r="HD47" i="72"/>
  <c r="HC50" i="72"/>
  <c r="HB49" i="72"/>
  <c r="HB79" i="72" s="1"/>
  <c r="HB94" i="72"/>
  <c r="HB78" i="72"/>
  <c r="HB57" i="72"/>
  <c r="HB68" i="72"/>
  <c r="HB59" i="72"/>
  <c r="HB67" i="72"/>
  <c r="HB60" i="72"/>
  <c r="HB52" i="72"/>
  <c r="BH47" i="65"/>
  <c r="BG93" i="65"/>
  <c r="BG48" i="65"/>
  <c r="BG55" i="65" s="1"/>
  <c r="BG50" i="65"/>
  <c r="M13" i="63"/>
  <c r="AT45" i="14"/>
  <c r="AT46" i="14"/>
  <c r="AT37" i="14"/>
  <c r="AT44" i="14"/>
  <c r="AT47" i="14"/>
  <c r="AT53" i="14"/>
  <c r="AT56" i="14" s="1"/>
  <c r="AU1" i="14"/>
  <c r="AU38" i="14" s="1"/>
  <c r="AT64" i="14"/>
  <c r="AT66" i="14"/>
  <c r="AT106" i="14"/>
  <c r="AT156" i="14"/>
  <c r="AT139" i="14"/>
  <c r="AT194" i="14"/>
  <c r="AT155" i="14"/>
  <c r="AT189" i="14"/>
  <c r="AT159" i="14"/>
  <c r="AT95" i="14"/>
  <c r="AT140" i="14"/>
  <c r="AT107" i="14"/>
  <c r="AT150" i="14"/>
  <c r="AT184" i="14"/>
  <c r="AT168" i="14"/>
  <c r="AT105" i="14"/>
  <c r="AT131" i="14"/>
  <c r="AT172" i="14"/>
  <c r="AT200" i="14"/>
  <c r="AT153" i="14"/>
  <c r="AT218" i="14"/>
  <c r="AT130" i="14"/>
  <c r="AT151" i="14"/>
  <c r="AT152" i="14"/>
  <c r="AT154" i="14"/>
  <c r="AT97" i="14"/>
  <c r="AT201" i="14"/>
  <c r="AT119" i="14"/>
  <c r="AT98" i="14"/>
  <c r="AT191" i="14"/>
  <c r="AT120" i="14"/>
  <c r="AT144" i="14"/>
  <c r="AT104" i="14"/>
  <c r="AT103" i="14"/>
  <c r="AT183" i="14"/>
  <c r="AT115" i="14"/>
  <c r="AT127" i="14"/>
  <c r="AT190" i="14"/>
  <c r="AT217" i="14"/>
  <c r="AT114" i="14"/>
  <c r="AT142" i="14"/>
  <c r="AT99" i="14"/>
  <c r="AT143" i="14"/>
  <c r="AT193" i="14"/>
  <c r="AT182" i="14"/>
  <c r="AT65" i="14"/>
  <c r="AT222" i="14"/>
  <c r="AT128" i="14"/>
  <c r="AT219" i="14"/>
  <c r="AT116" i="14"/>
  <c r="AT101" i="14"/>
  <c r="AT100" i="14"/>
  <c r="AT185" i="14"/>
  <c r="AT138" i="14"/>
  <c r="AT220" i="14"/>
  <c r="AT170" i="14"/>
  <c r="AT96" i="14"/>
  <c r="AT117" i="14"/>
  <c r="AT141" i="14"/>
  <c r="AT102" i="14"/>
  <c r="AT171" i="14"/>
  <c r="AT181" i="14"/>
  <c r="AT203" i="14"/>
  <c r="AT157" i="14"/>
  <c r="AT108" i="14"/>
  <c r="AT202" i="14"/>
  <c r="AT78" i="14"/>
  <c r="AT79" i="14"/>
  <c r="AT188" i="14"/>
  <c r="AT118" i="14"/>
  <c r="R115" i="44"/>
  <c r="R116" i="44" s="1"/>
  <c r="AR294" i="14"/>
  <c r="L42" i="63"/>
  <c r="K43" i="63"/>
  <c r="R86" i="44"/>
  <c r="H33" i="59"/>
  <c r="H22" i="59"/>
  <c r="H36" i="59" s="1"/>
  <c r="L29" i="63"/>
  <c r="I19" i="59"/>
  <c r="I20" i="59" s="1"/>
  <c r="AT3" i="14"/>
  <c r="AT292" i="14" s="1"/>
  <c r="AT296" i="14" s="1"/>
  <c r="AS209" i="14"/>
  <c r="T49" i="44"/>
  <c r="T114" i="44" s="1"/>
  <c r="S56" i="44"/>
  <c r="S66" i="44"/>
  <c r="S118" i="44"/>
  <c r="L29" i="59"/>
  <c r="M26" i="59"/>
  <c r="B17" i="45"/>
  <c r="A16" i="45"/>
  <c r="R11" i="45" l="1"/>
  <c r="P11" i="45"/>
  <c r="I14" i="45"/>
  <c r="L11" i="45"/>
  <c r="N11" i="45"/>
  <c r="AT129" i="14"/>
  <c r="AT137" i="14"/>
  <c r="AT136" i="14"/>
  <c r="AT135" i="14"/>
  <c r="AT134" i="14"/>
  <c r="AT132" i="14"/>
  <c r="AT133" i="14"/>
  <c r="AU129" i="14"/>
  <c r="AU137" i="14"/>
  <c r="AU134" i="14"/>
  <c r="AU133" i="14"/>
  <c r="AU135" i="14"/>
  <c r="AU136" i="14"/>
  <c r="AU132" i="14"/>
  <c r="AS69" i="14"/>
  <c r="E8" i="63"/>
  <c r="AT178" i="14"/>
  <c r="AT196" i="14" s="1"/>
  <c r="AT167" i="14"/>
  <c r="AU178" i="14"/>
  <c r="AU167" i="14"/>
  <c r="E36" i="52"/>
  <c r="D36" i="52"/>
  <c r="H8" i="63"/>
  <c r="I8" i="63" s="1"/>
  <c r="J8" i="63" s="1"/>
  <c r="K8" i="63" s="1"/>
  <c r="L8" i="63" s="1"/>
  <c r="M8" i="63" s="1"/>
  <c r="N8" i="63" s="1"/>
  <c r="O8" i="63" s="1"/>
  <c r="AU169" i="14"/>
  <c r="AU223" i="14"/>
  <c r="AT169" i="14"/>
  <c r="AT223" i="14"/>
  <c r="AS196" i="14"/>
  <c r="AS40" i="14"/>
  <c r="AS205" i="14"/>
  <c r="AS146" i="14"/>
  <c r="AS110" i="14"/>
  <c r="AS49" i="14"/>
  <c r="AS174" i="14"/>
  <c r="AS161" i="14"/>
  <c r="T54" i="44"/>
  <c r="K62" i="44"/>
  <c r="HC54" i="72"/>
  <c r="HC58" i="72"/>
  <c r="HC55" i="72"/>
  <c r="HB66" i="72"/>
  <c r="GP66" i="72"/>
  <c r="FL66" i="72"/>
  <c r="ET66" i="72"/>
  <c r="V66" i="72"/>
  <c r="ED66" i="72"/>
  <c r="GG66" i="72"/>
  <c r="EV66" i="72"/>
  <c r="GF66" i="72"/>
  <c r="EH66" i="72"/>
  <c r="N66" i="72"/>
  <c r="GH66" i="72"/>
  <c r="FM66" i="72"/>
  <c r="FR66" i="72"/>
  <c r="FO66" i="72"/>
  <c r="EO66" i="72"/>
  <c r="FY66" i="72"/>
  <c r="AA66" i="72"/>
  <c r="FD66" i="72"/>
  <c r="J66" i="72"/>
  <c r="GL66" i="72"/>
  <c r="EA66" i="72"/>
  <c r="L66" i="72"/>
  <c r="GN66" i="72"/>
  <c r="GO66" i="72"/>
  <c r="O66" i="72"/>
  <c r="FK66" i="72"/>
  <c r="GZ66" i="72"/>
  <c r="T66" i="74"/>
  <c r="H66" i="74"/>
  <c r="N66" i="74"/>
  <c r="K66" i="74"/>
  <c r="X66" i="74"/>
  <c r="I66" i="74"/>
  <c r="G66" i="74"/>
  <c r="R66" i="74"/>
  <c r="EL66" i="72"/>
  <c r="GC66" i="72"/>
  <c r="EI66" i="72"/>
  <c r="F66" i="72"/>
  <c r="GV66" i="72"/>
  <c r="FN66" i="72"/>
  <c r="EZ66" i="72"/>
  <c r="EJ66" i="72"/>
  <c r="EG66" i="72"/>
  <c r="EW66" i="72"/>
  <c r="HA66" i="72"/>
  <c r="EP66" i="72"/>
  <c r="FS66" i="72"/>
  <c r="EU66" i="72"/>
  <c r="DW66" i="72"/>
  <c r="H66" i="72"/>
  <c r="GJ66" i="72"/>
  <c r="DY66" i="72"/>
  <c r="GY66" i="72"/>
  <c r="FG66" i="72"/>
  <c r="GQ66" i="72"/>
  <c r="FU66" i="72"/>
  <c r="Z66" i="74"/>
  <c r="M66" i="74"/>
  <c r="S66" i="74"/>
  <c r="AB66" i="74"/>
  <c r="EY66" i="72"/>
  <c r="T66" i="72"/>
  <c r="GR66" i="72"/>
  <c r="GB66" i="72"/>
  <c r="GD66" i="72"/>
  <c r="EF66" i="72"/>
  <c r="S66" i="72"/>
  <c r="GW66" i="72"/>
  <c r="GT66" i="72"/>
  <c r="FA66" i="72"/>
  <c r="P66" i="72"/>
  <c r="R66" i="72"/>
  <c r="EK66" i="72"/>
  <c r="GE66" i="72"/>
  <c r="Z66" i="72"/>
  <c r="FV66" i="72"/>
  <c r="GA66" i="72"/>
  <c r="FX66" i="72"/>
  <c r="FC66" i="72"/>
  <c r="FE66" i="72"/>
  <c r="FW66" i="72"/>
  <c r="DZ66" i="72"/>
  <c r="K66" i="72"/>
  <c r="GM66" i="72"/>
  <c r="EB66" i="72"/>
  <c r="EC66" i="72"/>
  <c r="EQ66" i="72"/>
  <c r="EN66" i="72"/>
  <c r="W66" i="72"/>
  <c r="F66" i="74"/>
  <c r="P66" i="74"/>
  <c r="O66" i="74"/>
  <c r="AA66" i="74"/>
  <c r="J66" i="74"/>
  <c r="W66" i="74"/>
  <c r="Y66" i="74"/>
  <c r="Q66" i="74"/>
  <c r="FB66" i="72"/>
  <c r="U66" i="72"/>
  <c r="FZ66" i="72"/>
  <c r="GS66" i="72"/>
  <c r="FJ66" i="72"/>
  <c r="EX66" i="72"/>
  <c r="Q66" i="72"/>
  <c r="FQ66" i="72"/>
  <c r="FP66" i="72"/>
  <c r="GU66" i="72"/>
  <c r="GX66" i="72"/>
  <c r="ES66" i="72"/>
  <c r="EM66" i="72"/>
  <c r="G66" i="72"/>
  <c r="GI66" i="72"/>
  <c r="ER66" i="72"/>
  <c r="DX66" i="72"/>
  <c r="I66" i="72"/>
  <c r="GK66" i="72"/>
  <c r="FF66" i="72"/>
  <c r="FH66" i="72"/>
  <c r="M66" i="72"/>
  <c r="FI66" i="72"/>
  <c r="AB66" i="72"/>
  <c r="EE66" i="72"/>
  <c r="X66" i="72"/>
  <c r="FT66" i="72"/>
  <c r="Y66" i="72"/>
  <c r="V66" i="74"/>
  <c r="U66" i="74"/>
  <c r="L66" i="74"/>
  <c r="K30" i="63"/>
  <c r="I34" i="59"/>
  <c r="AU158" i="14"/>
  <c r="AU192" i="14"/>
  <c r="F53" i="65"/>
  <c r="BG56" i="65"/>
  <c r="BG56" i="74"/>
  <c r="HC56" i="72"/>
  <c r="T53" i="65"/>
  <c r="T64" i="65" s="1"/>
  <c r="T80" i="65"/>
  <c r="D17" i="69"/>
  <c r="Y80" i="72"/>
  <c r="Y53" i="72"/>
  <c r="Y64" i="72" s="1"/>
  <c r="EW53" i="72"/>
  <c r="EW61" i="72" s="1"/>
  <c r="EW80" i="72"/>
  <c r="BC53" i="65"/>
  <c r="BC80" i="65"/>
  <c r="G80" i="74"/>
  <c r="G53" i="74"/>
  <c r="G64" i="74" s="1"/>
  <c r="GR80" i="72"/>
  <c r="GR53" i="72"/>
  <c r="GR61" i="72" s="1"/>
  <c r="FP80" i="72"/>
  <c r="FP53" i="72"/>
  <c r="FP61" i="72" s="1"/>
  <c r="GE80" i="72"/>
  <c r="GE53" i="72"/>
  <c r="GE61" i="72" s="1"/>
  <c r="FB53" i="72"/>
  <c r="FB61" i="72" s="1"/>
  <c r="FB80" i="72"/>
  <c r="DK80" i="72"/>
  <c r="DK53" i="72"/>
  <c r="P53" i="65"/>
  <c r="P64" i="65" s="1"/>
  <c r="P80" i="65"/>
  <c r="CJ80" i="72"/>
  <c r="CJ53" i="72"/>
  <c r="FE53" i="72"/>
  <c r="FE61" i="72" s="1"/>
  <c r="FE80" i="72"/>
  <c r="FS80" i="72"/>
  <c r="FS53" i="72"/>
  <c r="FS61" i="72" s="1"/>
  <c r="R53" i="72"/>
  <c r="R64" i="72" s="1"/>
  <c r="R80" i="72"/>
  <c r="R53" i="74"/>
  <c r="R64" i="74" s="1"/>
  <c r="R80" i="74"/>
  <c r="CO53" i="72"/>
  <c r="CO80" i="72"/>
  <c r="FK80" i="72"/>
  <c r="FK53" i="72"/>
  <c r="FK61" i="72" s="1"/>
  <c r="DW80" i="72"/>
  <c r="DW53" i="72"/>
  <c r="DW61" i="72" s="1"/>
  <c r="FG80" i="72"/>
  <c r="FG53" i="72"/>
  <c r="FG61" i="72" s="1"/>
  <c r="EY80" i="72"/>
  <c r="EY53" i="72"/>
  <c r="EY61" i="72" s="1"/>
  <c r="W53" i="65"/>
  <c r="W64" i="65" s="1"/>
  <c r="W80" i="65"/>
  <c r="DN80" i="72"/>
  <c r="DN53" i="72"/>
  <c r="X80" i="65"/>
  <c r="X53" i="65"/>
  <c r="X64" i="65" s="1"/>
  <c r="DZ80" i="72"/>
  <c r="DZ53" i="72"/>
  <c r="DZ61" i="72" s="1"/>
  <c r="GQ80" i="72"/>
  <c r="GQ53" i="72"/>
  <c r="GQ61" i="72" s="1"/>
  <c r="GC53" i="72"/>
  <c r="GC61" i="72" s="1"/>
  <c r="GC80" i="72"/>
  <c r="L53" i="74"/>
  <c r="L64" i="74" s="1"/>
  <c r="L80" i="74"/>
  <c r="D29" i="69"/>
  <c r="CY80" i="72"/>
  <c r="CY53" i="72"/>
  <c r="M80" i="74"/>
  <c r="M53" i="74"/>
  <c r="M64" i="74" s="1"/>
  <c r="CF80" i="72"/>
  <c r="CF53" i="72"/>
  <c r="GP80" i="72"/>
  <c r="GP53" i="72"/>
  <c r="GP61" i="72" s="1"/>
  <c r="T80" i="72"/>
  <c r="T53" i="72"/>
  <c r="T64" i="72" s="1"/>
  <c r="F53" i="74"/>
  <c r="F80" i="74"/>
  <c r="FH80" i="72"/>
  <c r="FH53" i="72"/>
  <c r="FH61" i="72" s="1"/>
  <c r="L80" i="72"/>
  <c r="L53" i="72"/>
  <c r="L64" i="72" s="1"/>
  <c r="GB80" i="72"/>
  <c r="GB53" i="72"/>
  <c r="GB61" i="72" s="1"/>
  <c r="CQ80" i="72"/>
  <c r="CQ53" i="72"/>
  <c r="N80" i="65"/>
  <c r="N53" i="65"/>
  <c r="N64" i="65" s="1"/>
  <c r="DO80" i="72"/>
  <c r="DO53" i="72"/>
  <c r="EX80" i="72"/>
  <c r="EX53" i="72"/>
  <c r="EX61" i="72" s="1"/>
  <c r="Q53" i="65"/>
  <c r="Q64" i="65" s="1"/>
  <c r="Q80" i="65"/>
  <c r="FM80" i="72"/>
  <c r="FM53" i="72"/>
  <c r="FM61" i="72" s="1"/>
  <c r="DR80" i="72"/>
  <c r="DR53" i="72"/>
  <c r="G53" i="72"/>
  <c r="G64" i="72" s="1"/>
  <c r="G80" i="72"/>
  <c r="S80" i="65"/>
  <c r="S53" i="65"/>
  <c r="S64" i="65" s="1"/>
  <c r="I53" i="65"/>
  <c r="I64" i="65" s="1"/>
  <c r="I80" i="65"/>
  <c r="AB53" i="72"/>
  <c r="AB64" i="72" s="1"/>
  <c r="AB80" i="72"/>
  <c r="EQ80" i="72"/>
  <c r="EQ53" i="72"/>
  <c r="EQ61" i="72" s="1"/>
  <c r="U53" i="74"/>
  <c r="U64" i="74" s="1"/>
  <c r="U80" i="74"/>
  <c r="EC80" i="72"/>
  <c r="EC53" i="72"/>
  <c r="EC61" i="72" s="1"/>
  <c r="R53" i="65"/>
  <c r="R64" i="65" s="1"/>
  <c r="R80" i="65"/>
  <c r="EN80" i="72"/>
  <c r="EN53" i="72"/>
  <c r="EN61" i="72" s="1"/>
  <c r="FW80" i="72"/>
  <c r="FW53" i="72"/>
  <c r="FW61" i="72" s="1"/>
  <c r="Q53" i="74"/>
  <c r="Q64" i="74" s="1"/>
  <c r="Q80" i="74"/>
  <c r="FZ80" i="72"/>
  <c r="FZ53" i="72"/>
  <c r="FZ61" i="72" s="1"/>
  <c r="V80" i="65"/>
  <c r="V53" i="65"/>
  <c r="V64" i="65" s="1"/>
  <c r="CP80" i="72"/>
  <c r="CP53" i="72"/>
  <c r="CS53" i="72"/>
  <c r="CS80" i="72"/>
  <c r="GL80" i="72"/>
  <c r="GL53" i="72"/>
  <c r="GL61" i="72" s="1"/>
  <c r="N80" i="72"/>
  <c r="N53" i="72"/>
  <c r="N64" i="72" s="1"/>
  <c r="GA80" i="72"/>
  <c r="GA53" i="72"/>
  <c r="GA61" i="72" s="1"/>
  <c r="EG53" i="72"/>
  <c r="EG61" i="72" s="1"/>
  <c r="EG80" i="72"/>
  <c r="FN80" i="72"/>
  <c r="FN53" i="72"/>
  <c r="FN61" i="72" s="1"/>
  <c r="M80" i="72"/>
  <c r="M53" i="72"/>
  <c r="M64" i="72" s="1"/>
  <c r="EJ53" i="72"/>
  <c r="EJ61" i="72" s="1"/>
  <c r="EJ117" i="72" s="1"/>
  <c r="EJ80" i="72"/>
  <c r="FF80" i="72"/>
  <c r="FF53" i="72"/>
  <c r="FF61" i="72" s="1"/>
  <c r="H80" i="65"/>
  <c r="H53" i="65"/>
  <c r="H64" i="65" s="1"/>
  <c r="S80" i="72"/>
  <c r="S53" i="72"/>
  <c r="S64" i="72" s="1"/>
  <c r="GS53" i="72"/>
  <c r="GS61" i="72" s="1"/>
  <c r="GS80" i="72"/>
  <c r="Y53" i="65"/>
  <c r="Y64" i="65" s="1"/>
  <c r="Y80" i="65"/>
  <c r="CA80" i="72"/>
  <c r="CA53" i="72"/>
  <c r="D5" i="69"/>
  <c r="EZ80" i="72"/>
  <c r="EZ53" i="72"/>
  <c r="EZ61" i="72" s="1"/>
  <c r="I80" i="74"/>
  <c r="I53" i="74"/>
  <c r="I64" i="74" s="1"/>
  <c r="EM53" i="72"/>
  <c r="EM61" i="72" s="1"/>
  <c r="EM80" i="72"/>
  <c r="GM80" i="72"/>
  <c r="GM53" i="72"/>
  <c r="GM61" i="72" s="1"/>
  <c r="J53" i="74"/>
  <c r="J64" i="74" s="1"/>
  <c r="J80" i="74"/>
  <c r="CM80" i="72"/>
  <c r="CM53" i="72"/>
  <c r="FR80" i="72"/>
  <c r="FR53" i="72"/>
  <c r="FR61" i="72" s="1"/>
  <c r="GI80" i="72"/>
  <c r="GI53" i="72"/>
  <c r="GI61" i="72" s="1"/>
  <c r="FC80" i="72"/>
  <c r="FC53" i="72"/>
  <c r="FC61" i="72" s="1"/>
  <c r="FU80" i="72"/>
  <c r="FU53" i="72"/>
  <c r="FU61" i="72" s="1"/>
  <c r="FX80" i="72"/>
  <c r="FX53" i="72"/>
  <c r="FX61" i="72" s="1"/>
  <c r="ES80" i="72"/>
  <c r="ES53" i="72"/>
  <c r="ES61" i="72" s="1"/>
  <c r="H80" i="72"/>
  <c r="H53" i="72"/>
  <c r="H64" i="72" s="1"/>
  <c r="DD80" i="72"/>
  <c r="DD53" i="72"/>
  <c r="AA80" i="72"/>
  <c r="AA53" i="72"/>
  <c r="AA64" i="72" s="1"/>
  <c r="GN80" i="72"/>
  <c r="GN53" i="72"/>
  <c r="GN61" i="72" s="1"/>
  <c r="ED80" i="72"/>
  <c r="ED53" i="72"/>
  <c r="ED61" i="72" s="1"/>
  <c r="J80" i="72"/>
  <c r="J53" i="72"/>
  <c r="J64" i="72" s="1"/>
  <c r="EO80" i="72"/>
  <c r="EO53" i="72"/>
  <c r="EO61" i="72" s="1"/>
  <c r="CW80" i="72"/>
  <c r="CW53" i="72"/>
  <c r="DA80" i="72"/>
  <c r="DA53" i="72"/>
  <c r="CL53" i="72"/>
  <c r="CL80" i="72"/>
  <c r="W80" i="72"/>
  <c r="W53" i="72"/>
  <c r="W64" i="72" s="1"/>
  <c r="GU80" i="72"/>
  <c r="GU53" i="72"/>
  <c r="GU61" i="72" s="1"/>
  <c r="M53" i="65"/>
  <c r="M64" i="65" s="1"/>
  <c r="M80" i="65"/>
  <c r="BB53" i="65"/>
  <c r="BB80" i="65"/>
  <c r="EB80" i="72"/>
  <c r="EB53" i="72"/>
  <c r="EB61" i="72" s="1"/>
  <c r="ER80" i="72"/>
  <c r="ER53" i="72"/>
  <c r="ER61" i="72" s="1"/>
  <c r="CR53" i="72"/>
  <c r="CR80" i="72"/>
  <c r="CN80" i="72"/>
  <c r="CN53" i="72"/>
  <c r="DS80" i="72"/>
  <c r="DS53" i="72"/>
  <c r="DL53" i="72"/>
  <c r="DL80" i="72"/>
  <c r="CT80" i="72"/>
  <c r="CT53" i="72"/>
  <c r="X80" i="72"/>
  <c r="X53" i="72"/>
  <c r="X64" i="72" s="1"/>
  <c r="EU80" i="72"/>
  <c r="EU53" i="72"/>
  <c r="EU61" i="72" s="1"/>
  <c r="DG53" i="72"/>
  <c r="DG80" i="72"/>
  <c r="GY80" i="72"/>
  <c r="GY53" i="72"/>
  <c r="GY61" i="72" s="1"/>
  <c r="K80" i="65"/>
  <c r="K53" i="65"/>
  <c r="K64" i="65" s="1"/>
  <c r="BD53" i="65"/>
  <c r="BD80" i="65"/>
  <c r="DX80" i="72"/>
  <c r="DX53" i="72"/>
  <c r="DX61" i="72" s="1"/>
  <c r="FQ80" i="72"/>
  <c r="FQ53" i="72"/>
  <c r="FQ61" i="72" s="1"/>
  <c r="FO53" i="72"/>
  <c r="FO61" i="72" s="1"/>
  <c r="FO80" i="72"/>
  <c r="CC80" i="72"/>
  <c r="CC53" i="72"/>
  <c r="CB80" i="72"/>
  <c r="CB53" i="72"/>
  <c r="GH53" i="72"/>
  <c r="GH61" i="72" s="1"/>
  <c r="GH80" i="72"/>
  <c r="DQ80" i="72"/>
  <c r="DQ53" i="72"/>
  <c r="CU80" i="72"/>
  <c r="CU53" i="72"/>
  <c r="FL80" i="72"/>
  <c r="FL53" i="72"/>
  <c r="FL61" i="72" s="1"/>
  <c r="DM53" i="72"/>
  <c r="DM80" i="72"/>
  <c r="DJ80" i="72"/>
  <c r="DJ53" i="72"/>
  <c r="GG80" i="72"/>
  <c r="GG53" i="72"/>
  <c r="GG61" i="72" s="1"/>
  <c r="F53" i="72"/>
  <c r="F80" i="72"/>
  <c r="CV80" i="72"/>
  <c r="CV53" i="72"/>
  <c r="GZ80" i="72"/>
  <c r="GZ53" i="72"/>
  <c r="GZ61" i="72" s="1"/>
  <c r="DC80" i="72"/>
  <c r="DC53" i="72"/>
  <c r="N53" i="74"/>
  <c r="N64" i="74" s="1"/>
  <c r="N80" i="74"/>
  <c r="V53" i="72"/>
  <c r="V64" i="72" s="1"/>
  <c r="V80" i="72"/>
  <c r="GD80" i="72"/>
  <c r="GD53" i="72"/>
  <c r="GD61" i="72" s="1"/>
  <c r="AJ246" i="14"/>
  <c r="AJ254" i="14" s="1"/>
  <c r="G80" i="65"/>
  <c r="G53" i="65"/>
  <c r="G64" i="65" s="1"/>
  <c r="U80" i="72"/>
  <c r="U53" i="72"/>
  <c r="U64" i="72" s="1"/>
  <c r="K80" i="72"/>
  <c r="K53" i="72"/>
  <c r="K64" i="72" s="1"/>
  <c r="DT80" i="72"/>
  <c r="DT53" i="72"/>
  <c r="F80" i="65"/>
  <c r="GK80" i="72"/>
  <c r="GK53" i="72"/>
  <c r="GK61" i="72" s="1"/>
  <c r="FV80" i="72"/>
  <c r="FV53" i="72"/>
  <c r="FV61" i="72" s="1"/>
  <c r="DP80" i="72"/>
  <c r="DP53" i="72"/>
  <c r="Z80" i="74"/>
  <c r="Z53" i="74"/>
  <c r="Z64" i="74" s="1"/>
  <c r="AB53" i="74"/>
  <c r="AB64" i="74" s="1"/>
  <c r="AB80" i="74"/>
  <c r="P80" i="74"/>
  <c r="P53" i="74"/>
  <c r="P64" i="74" s="1"/>
  <c r="CH80" i="72"/>
  <c r="CH53" i="72"/>
  <c r="Q80" i="72"/>
  <c r="Q53" i="72"/>
  <c r="Q64" i="72" s="1"/>
  <c r="W80" i="74"/>
  <c r="W53" i="74"/>
  <c r="W64" i="74" s="1"/>
  <c r="CG80" i="72"/>
  <c r="CG53" i="72"/>
  <c r="BF80" i="65"/>
  <c r="BF53" i="65"/>
  <c r="AA80" i="65"/>
  <c r="AA53" i="65"/>
  <c r="AA64" i="65" s="1"/>
  <c r="GO80" i="72"/>
  <c r="GO53" i="72"/>
  <c r="GO61" i="72" s="1"/>
  <c r="O80" i="65"/>
  <c r="O53" i="65"/>
  <c r="O64" i="65" s="1"/>
  <c r="X80" i="74"/>
  <c r="X53" i="74"/>
  <c r="X64" i="74" s="1"/>
  <c r="HA80" i="72"/>
  <c r="HA53" i="72"/>
  <c r="HA61" i="72" s="1"/>
  <c r="FJ80" i="72"/>
  <c r="FJ53" i="72"/>
  <c r="FJ61" i="72" s="1"/>
  <c r="DI53" i="72"/>
  <c r="DI80" i="72"/>
  <c r="DB53" i="72"/>
  <c r="DB80" i="72"/>
  <c r="AA80" i="74"/>
  <c r="AA53" i="74"/>
  <c r="AA64" i="74" s="1"/>
  <c r="L80" i="65"/>
  <c r="L53" i="65"/>
  <c r="L64" i="65" s="1"/>
  <c r="AB80" i="65"/>
  <c r="AB53" i="65"/>
  <c r="AB64" i="65" s="1"/>
  <c r="ET80" i="72"/>
  <c r="ET53" i="72"/>
  <c r="ET61" i="72" s="1"/>
  <c r="DV80" i="72"/>
  <c r="DV53" i="72"/>
  <c r="H53" i="74"/>
  <c r="H64" i="74" s="1"/>
  <c r="H80" i="74"/>
  <c r="Z53" i="65"/>
  <c r="Z64" i="65" s="1"/>
  <c r="Z80" i="65"/>
  <c r="V80" i="74"/>
  <c r="V53" i="74"/>
  <c r="V64" i="74" s="1"/>
  <c r="EK53" i="72"/>
  <c r="EK61" i="72" s="1"/>
  <c r="EK80" i="72"/>
  <c r="EA80" i="72"/>
  <c r="EA53" i="72"/>
  <c r="EA61" i="72" s="1"/>
  <c r="DY80" i="72"/>
  <c r="DY53" i="72"/>
  <c r="DY61" i="72" s="1"/>
  <c r="BE53" i="65"/>
  <c r="BE80" i="65"/>
  <c r="O53" i="74"/>
  <c r="O64" i="74" s="1"/>
  <c r="O80" i="74"/>
  <c r="S53" i="74"/>
  <c r="S64" i="74" s="1"/>
  <c r="S80" i="74"/>
  <c r="P80" i="72"/>
  <c r="P53" i="72"/>
  <c r="P64" i="72" s="1"/>
  <c r="U53" i="65"/>
  <c r="U64" i="65" s="1"/>
  <c r="U80" i="65"/>
  <c r="EL80" i="72"/>
  <c r="EL53" i="72"/>
  <c r="EL61" i="72" s="1"/>
  <c r="EP53" i="72"/>
  <c r="EP61" i="72" s="1"/>
  <c r="EP80" i="72"/>
  <c r="EV53" i="72"/>
  <c r="EV61" i="72" s="1"/>
  <c r="EV80" i="72"/>
  <c r="K53" i="74"/>
  <c r="K64" i="74" s="1"/>
  <c r="K80" i="74"/>
  <c r="GF80" i="72"/>
  <c r="GF53" i="72"/>
  <c r="GF61" i="72" s="1"/>
  <c r="FT80" i="72"/>
  <c r="FT53" i="72"/>
  <c r="FT61" i="72" s="1"/>
  <c r="EF80" i="72"/>
  <c r="EF53" i="72"/>
  <c r="EF61" i="72" s="1"/>
  <c r="CZ53" i="72"/>
  <c r="CZ80" i="72"/>
  <c r="GW80" i="72"/>
  <c r="GW53" i="72"/>
  <c r="GW61" i="72" s="1"/>
  <c r="GX80" i="72"/>
  <c r="GX53" i="72"/>
  <c r="GX61" i="72" s="1"/>
  <c r="Y80" i="74"/>
  <c r="Y53" i="74"/>
  <c r="Y64" i="74" s="1"/>
  <c r="DH80" i="72"/>
  <c r="DH53" i="72"/>
  <c r="HB53" i="72"/>
  <c r="HB61" i="72" s="1"/>
  <c r="HB80" i="72"/>
  <c r="GJ80" i="72"/>
  <c r="GJ53" i="72"/>
  <c r="GJ61" i="72" s="1"/>
  <c r="CX80" i="72"/>
  <c r="CX53" i="72"/>
  <c r="FY53" i="72"/>
  <c r="FY61" i="72" s="1"/>
  <c r="FY80" i="72"/>
  <c r="GT80" i="72"/>
  <c r="GT53" i="72"/>
  <c r="GT61" i="72" s="1"/>
  <c r="Z80" i="72"/>
  <c r="Z53" i="72"/>
  <c r="Z64" i="72" s="1"/>
  <c r="CE80" i="72"/>
  <c r="CE53" i="72"/>
  <c r="CI80" i="72"/>
  <c r="CI53" i="72"/>
  <c r="I80" i="72"/>
  <c r="I53" i="72"/>
  <c r="I64" i="72" s="1"/>
  <c r="BZ80" i="72"/>
  <c r="O80" i="72"/>
  <c r="O53" i="72"/>
  <c r="O64" i="72" s="1"/>
  <c r="EI80" i="72"/>
  <c r="EI53" i="72"/>
  <c r="EI61" i="72" s="1"/>
  <c r="EE53" i="72"/>
  <c r="EE61" i="72" s="1"/>
  <c r="EE80" i="72"/>
  <c r="CD53" i="72"/>
  <c r="CD80" i="72"/>
  <c r="EH80" i="72"/>
  <c r="EH53" i="72"/>
  <c r="EH61" i="72" s="1"/>
  <c r="DE53" i="72"/>
  <c r="DE80" i="72"/>
  <c r="DF53" i="72"/>
  <c r="DF80" i="72"/>
  <c r="FA53" i="72"/>
  <c r="FA61" i="72" s="1"/>
  <c r="FA80" i="72"/>
  <c r="FD80" i="72"/>
  <c r="FD53" i="72"/>
  <c r="FD61" i="72" s="1"/>
  <c r="DU80" i="72"/>
  <c r="DU53" i="72"/>
  <c r="FI80" i="72"/>
  <c r="FI53" i="72"/>
  <c r="FI61" i="72" s="1"/>
  <c r="CK80" i="72"/>
  <c r="CK53" i="72"/>
  <c r="T53" i="74"/>
  <c r="T64" i="74" s="1"/>
  <c r="T80" i="74"/>
  <c r="J53" i="65"/>
  <c r="J64" i="65" s="1"/>
  <c r="J80" i="65"/>
  <c r="GV80" i="72"/>
  <c r="GV53" i="72"/>
  <c r="GV61" i="72" s="1"/>
  <c r="K106" i="44"/>
  <c r="O55" i="44"/>
  <c r="K34" i="52"/>
  <c r="H34" i="52"/>
  <c r="H36" i="52" s="1"/>
  <c r="I36" i="52" s="1"/>
  <c r="AU179" i="14"/>
  <c r="AU180" i="14"/>
  <c r="AU166" i="14"/>
  <c r="AU165" i="14"/>
  <c r="AR58" i="14"/>
  <c r="AR252" i="14" s="1"/>
  <c r="L34" i="52"/>
  <c r="G34" i="52"/>
  <c r="O34" i="52"/>
  <c r="L255" i="44"/>
  <c r="N57" i="44"/>
  <c r="L106" i="44"/>
  <c r="L60" i="44"/>
  <c r="L61" i="44" s="1"/>
  <c r="L62" i="44" s="1"/>
  <c r="AU221" i="14"/>
  <c r="AU67" i="14"/>
  <c r="H33" i="78"/>
  <c r="I24" i="78"/>
  <c r="AU187" i="14"/>
  <c r="AU186" i="14"/>
  <c r="BG80" i="74"/>
  <c r="AT205" i="14"/>
  <c r="BI47" i="74"/>
  <c r="BH93" i="74"/>
  <c r="BH48" i="74"/>
  <c r="BH58" i="74" s="1"/>
  <c r="BH50" i="74"/>
  <c r="BH80" i="74" s="1"/>
  <c r="BG94" i="74"/>
  <c r="BG49" i="74"/>
  <c r="BG79" i="74" s="1"/>
  <c r="BG78" i="74"/>
  <c r="BG57" i="74"/>
  <c r="BG59" i="74"/>
  <c r="BG60" i="74"/>
  <c r="HC80" i="72"/>
  <c r="HC53" i="72"/>
  <c r="BG80" i="65"/>
  <c r="BG53" i="65"/>
  <c r="HE47" i="72"/>
  <c r="HD48" i="72"/>
  <c r="HD93" i="72"/>
  <c r="HD50" i="72"/>
  <c r="BG49" i="65"/>
  <c r="BG79" i="65" s="1"/>
  <c r="BG78" i="65"/>
  <c r="BG94" i="65"/>
  <c r="BG59" i="65"/>
  <c r="BG52" i="65"/>
  <c r="BG68" i="65"/>
  <c r="BG67" i="65"/>
  <c r="BG57" i="65"/>
  <c r="HC49" i="72"/>
  <c r="HC79" i="72" s="1"/>
  <c r="HC94" i="72"/>
  <c r="HC78" i="72"/>
  <c r="HC60" i="72"/>
  <c r="HC68" i="72"/>
  <c r="HC52" i="72"/>
  <c r="HC59" i="72"/>
  <c r="HC57" i="72"/>
  <c r="HC67" i="72"/>
  <c r="IX78" i="72"/>
  <c r="IX48" i="72"/>
  <c r="R67" i="44"/>
  <c r="R68" i="44" s="1"/>
  <c r="BI47" i="65"/>
  <c r="BH93" i="65"/>
  <c r="BH48" i="65"/>
  <c r="BH55" i="65" s="1"/>
  <c r="BH50" i="65"/>
  <c r="AT49" i="14"/>
  <c r="AT161" i="14"/>
  <c r="AS294" i="14"/>
  <c r="AT110" i="14"/>
  <c r="S115" i="44"/>
  <c r="S116" i="44" s="1"/>
  <c r="AT69" i="14"/>
  <c r="O13" i="63"/>
  <c r="N13" i="63"/>
  <c r="AU3" i="14"/>
  <c r="AU292" i="14" s="1"/>
  <c r="AU296" i="14" s="1"/>
  <c r="AT209" i="14"/>
  <c r="R84" i="44"/>
  <c r="M42" i="63"/>
  <c r="L43" i="63"/>
  <c r="AU53" i="14"/>
  <c r="AU56" i="14" s="1"/>
  <c r="AU44" i="14"/>
  <c r="AU45" i="14"/>
  <c r="AU46" i="14"/>
  <c r="AU47" i="14"/>
  <c r="AV1" i="14"/>
  <c r="AV38" i="14" s="1"/>
  <c r="AU37" i="14"/>
  <c r="AU64" i="14"/>
  <c r="AU66" i="14"/>
  <c r="AU106" i="14"/>
  <c r="AU156" i="14"/>
  <c r="AU150" i="14"/>
  <c r="AU101" i="14"/>
  <c r="AU65" i="14"/>
  <c r="AU218" i="14"/>
  <c r="AU142" i="14"/>
  <c r="AU138" i="14"/>
  <c r="AU155" i="14"/>
  <c r="AU200" i="14"/>
  <c r="AU152" i="14"/>
  <c r="AU194" i="14"/>
  <c r="AU143" i="14"/>
  <c r="AU119" i="14"/>
  <c r="AU116" i="14"/>
  <c r="AU153" i="14"/>
  <c r="AU95" i="14"/>
  <c r="AU201" i="14"/>
  <c r="AU104" i="14"/>
  <c r="AU219" i="14"/>
  <c r="AU97" i="14"/>
  <c r="AU117" i="14"/>
  <c r="AU115" i="14"/>
  <c r="AU102" i="14"/>
  <c r="AU96" i="14"/>
  <c r="AU193" i="14"/>
  <c r="AU170" i="14"/>
  <c r="AU114" i="14"/>
  <c r="AU151" i="14"/>
  <c r="AU130" i="14"/>
  <c r="AU220" i="14"/>
  <c r="AU144" i="14"/>
  <c r="AU172" i="14"/>
  <c r="AU103" i="14"/>
  <c r="AU168" i="14"/>
  <c r="AU120" i="14"/>
  <c r="AU191" i="14"/>
  <c r="AU171" i="14"/>
  <c r="AU222" i="14"/>
  <c r="AU98" i="14"/>
  <c r="AU100" i="14"/>
  <c r="AU190" i="14"/>
  <c r="AU184" i="14"/>
  <c r="AU189" i="14"/>
  <c r="AU217" i="14"/>
  <c r="AU128" i="14"/>
  <c r="AU139" i="14"/>
  <c r="AU99" i="14"/>
  <c r="AU105" i="14"/>
  <c r="AU141" i="14"/>
  <c r="AU182" i="14"/>
  <c r="AU140" i="14"/>
  <c r="AU131" i="14"/>
  <c r="AU154" i="14"/>
  <c r="AU185" i="14"/>
  <c r="AU159" i="14"/>
  <c r="AU181" i="14"/>
  <c r="AU127" i="14"/>
  <c r="AU183" i="14"/>
  <c r="AU107" i="14"/>
  <c r="AU203" i="14"/>
  <c r="AU79" i="14"/>
  <c r="AU157" i="14"/>
  <c r="AU118" i="14"/>
  <c r="AU188" i="14"/>
  <c r="AU202" i="14"/>
  <c r="AU108" i="14"/>
  <c r="AU78" i="14"/>
  <c r="S86" i="44"/>
  <c r="I22" i="59"/>
  <c r="I36" i="59" s="1"/>
  <c r="I33" i="59"/>
  <c r="T56" i="44"/>
  <c r="T66" i="44"/>
  <c r="U49" i="44"/>
  <c r="T118" i="44"/>
  <c r="M29" i="63"/>
  <c r="J19" i="59"/>
  <c r="J20" i="59" s="1"/>
  <c r="M29" i="59"/>
  <c r="B18" i="45"/>
  <c r="A17" i="45"/>
  <c r="AT146" i="14" l="1"/>
  <c r="N14" i="45"/>
  <c r="C29" i="52"/>
  <c r="L14" i="45"/>
  <c r="R14" i="45"/>
  <c r="P14" i="45"/>
  <c r="AV129" i="14"/>
  <c r="AV137" i="14"/>
  <c r="AV136" i="14"/>
  <c r="AV135" i="14"/>
  <c r="AV134" i="14"/>
  <c r="AV133" i="14"/>
  <c r="AV132" i="14"/>
  <c r="AT174" i="14"/>
  <c r="AT40" i="14"/>
  <c r="AT58" i="14" s="1"/>
  <c r="AT252" i="14" s="1"/>
  <c r="AV178" i="14"/>
  <c r="AV167" i="14"/>
  <c r="AV169" i="14"/>
  <c r="AV223" i="14"/>
  <c r="AS58" i="14"/>
  <c r="AS252" i="14" s="1"/>
  <c r="U54" i="44"/>
  <c r="V54" i="44" s="1"/>
  <c r="U114" i="44"/>
  <c r="V114" i="44" s="1"/>
  <c r="F12" i="63" s="1"/>
  <c r="AU174" i="14"/>
  <c r="HA70" i="72"/>
  <c r="HD54" i="72"/>
  <c r="HD58" i="72"/>
  <c r="HD55" i="72"/>
  <c r="HC66" i="72"/>
  <c r="L30" i="63"/>
  <c r="J34" i="59"/>
  <c r="AV158" i="14"/>
  <c r="AV192" i="14"/>
  <c r="AJ256" i="14"/>
  <c r="AJ262" i="14" s="1"/>
  <c r="BH56" i="65"/>
  <c r="BH56" i="74"/>
  <c r="HD56" i="72"/>
  <c r="HA117" i="72"/>
  <c r="HA118" i="72" s="1"/>
  <c r="HA125" i="72" s="1"/>
  <c r="HA151" i="72" s="1"/>
  <c r="HA170" i="72" s="1"/>
  <c r="EJ70" i="72"/>
  <c r="ET117" i="72"/>
  <c r="ET70" i="72"/>
  <c r="EB70" i="72"/>
  <c r="EB117" i="72"/>
  <c r="EO117" i="72"/>
  <c r="EO70" i="72"/>
  <c r="GL70" i="72"/>
  <c r="GL117" i="72"/>
  <c r="GH117" i="72"/>
  <c r="GH70" i="72"/>
  <c r="FX70" i="72"/>
  <c r="FX117" i="72"/>
  <c r="GM117" i="72"/>
  <c r="GM70" i="72"/>
  <c r="FN117" i="72"/>
  <c r="FN70" i="72"/>
  <c r="FW117" i="72"/>
  <c r="FW70" i="72"/>
  <c r="GR70" i="72"/>
  <c r="GR117" i="72"/>
  <c r="EI117" i="72"/>
  <c r="EI70" i="72"/>
  <c r="GT117" i="72"/>
  <c r="GT70" i="72"/>
  <c r="EE117" i="72"/>
  <c r="EE70" i="72"/>
  <c r="EF117" i="72"/>
  <c r="EF70" i="72"/>
  <c r="EQ117" i="72"/>
  <c r="EQ70" i="72"/>
  <c r="EX117" i="72"/>
  <c r="EX70" i="72"/>
  <c r="FH117" i="72"/>
  <c r="FH70" i="72"/>
  <c r="FK70" i="72"/>
  <c r="FK117" i="72"/>
  <c r="FI117" i="72"/>
  <c r="FI70" i="72"/>
  <c r="FT70" i="72"/>
  <c r="FT117" i="72"/>
  <c r="FS117" i="72"/>
  <c r="FS70" i="72"/>
  <c r="EA70" i="72"/>
  <c r="EA117" i="72"/>
  <c r="GZ117" i="72"/>
  <c r="GZ70" i="72"/>
  <c r="ED117" i="72"/>
  <c r="ED70" i="72"/>
  <c r="FU117" i="72"/>
  <c r="FU70" i="72"/>
  <c r="EN117" i="72"/>
  <c r="EN70" i="72"/>
  <c r="F64" i="74"/>
  <c r="F61" i="74"/>
  <c r="FY117" i="72"/>
  <c r="FY70" i="72"/>
  <c r="GY117" i="72"/>
  <c r="GY70" i="72"/>
  <c r="EM117" i="72"/>
  <c r="EM70" i="72"/>
  <c r="GC70" i="72"/>
  <c r="GC117" i="72"/>
  <c r="EH117" i="72"/>
  <c r="EH70" i="72"/>
  <c r="GO117" i="72"/>
  <c r="GO70" i="72"/>
  <c r="GU117" i="72"/>
  <c r="GU70" i="72"/>
  <c r="GN117" i="72"/>
  <c r="GN70" i="72"/>
  <c r="FC70" i="72"/>
  <c r="FC117" i="72"/>
  <c r="DZ117" i="72"/>
  <c r="DZ70" i="72"/>
  <c r="FD70" i="72"/>
  <c r="FD117" i="72"/>
  <c r="GF70" i="72"/>
  <c r="GF117" i="72"/>
  <c r="EK117" i="72"/>
  <c r="EK70" i="72"/>
  <c r="FL117" i="72"/>
  <c r="FL70" i="72"/>
  <c r="GS117" i="72"/>
  <c r="GS70" i="72"/>
  <c r="EG70" i="72"/>
  <c r="EG117" i="72"/>
  <c r="GP70" i="72"/>
  <c r="GP117" i="72"/>
  <c r="DW70" i="72"/>
  <c r="DW117" i="72"/>
  <c r="FV117" i="72"/>
  <c r="FV70" i="72"/>
  <c r="GD117" i="72"/>
  <c r="GD70" i="72"/>
  <c r="GI117" i="72"/>
  <c r="GI70" i="72"/>
  <c r="EZ117" i="72"/>
  <c r="EZ70" i="72"/>
  <c r="GA117" i="72"/>
  <c r="GA70" i="72"/>
  <c r="F64" i="72"/>
  <c r="F61" i="72"/>
  <c r="EW117" i="72"/>
  <c r="EW70" i="72"/>
  <c r="GJ70" i="72"/>
  <c r="GJ117" i="72"/>
  <c r="GG117" i="72"/>
  <c r="GG70" i="72"/>
  <c r="FO117" i="72"/>
  <c r="FO70" i="72"/>
  <c r="FR117" i="72"/>
  <c r="FR70" i="72"/>
  <c r="GQ70" i="72"/>
  <c r="GQ117" i="72"/>
  <c r="GV117" i="72"/>
  <c r="GV70" i="72"/>
  <c r="GX70" i="72"/>
  <c r="GX117" i="72"/>
  <c r="DY117" i="72"/>
  <c r="DY70" i="72"/>
  <c r="FQ70" i="72"/>
  <c r="FQ117" i="72"/>
  <c r="GB70" i="72"/>
  <c r="GB117" i="72"/>
  <c r="FB117" i="72"/>
  <c r="FB70" i="72"/>
  <c r="EV117" i="72"/>
  <c r="EV70" i="72"/>
  <c r="FJ117" i="72"/>
  <c r="FJ70" i="72"/>
  <c r="GK70" i="72"/>
  <c r="GK117" i="72"/>
  <c r="FF117" i="72"/>
  <c r="FF70" i="72"/>
  <c r="FZ117" i="72"/>
  <c r="FZ70" i="72"/>
  <c r="GE70" i="72"/>
  <c r="GE117" i="72"/>
  <c r="FA117" i="72"/>
  <c r="FA70" i="72"/>
  <c r="GW117" i="72"/>
  <c r="GW70" i="72"/>
  <c r="DX70" i="72"/>
  <c r="DX117" i="72"/>
  <c r="EC117" i="72"/>
  <c r="EC70" i="72"/>
  <c r="FM117" i="72"/>
  <c r="FM70" i="72"/>
  <c r="EY70" i="72"/>
  <c r="EY117" i="72"/>
  <c r="EP117" i="72"/>
  <c r="EP70" i="72"/>
  <c r="F64" i="65"/>
  <c r="F61" i="65"/>
  <c r="F70" i="65" s="1"/>
  <c r="EU70" i="72"/>
  <c r="EU117" i="72"/>
  <c r="ER117" i="72"/>
  <c r="ER70" i="72"/>
  <c r="ES117" i="72"/>
  <c r="ES70" i="72"/>
  <c r="FP70" i="72"/>
  <c r="FP117" i="72"/>
  <c r="EL70" i="72"/>
  <c r="EL117" i="72"/>
  <c r="FG117" i="72"/>
  <c r="FG70" i="72"/>
  <c r="FE70" i="72"/>
  <c r="FE117" i="72"/>
  <c r="P55" i="44"/>
  <c r="I29" i="52"/>
  <c r="AV180" i="14"/>
  <c r="AV179" i="14"/>
  <c r="AV166" i="14"/>
  <c r="AV165" i="14"/>
  <c r="I34" i="52"/>
  <c r="I33" i="52"/>
  <c r="I30" i="52"/>
  <c r="I31" i="52"/>
  <c r="I32" i="52"/>
  <c r="K36" i="52"/>
  <c r="M255" i="44"/>
  <c r="M106" i="44"/>
  <c r="O57" i="44"/>
  <c r="M60" i="44"/>
  <c r="M61" i="44" s="1"/>
  <c r="M62" i="44" s="1"/>
  <c r="AV221" i="14"/>
  <c r="AV67" i="14"/>
  <c r="I33" i="78"/>
  <c r="J24" i="78"/>
  <c r="AV187" i="14"/>
  <c r="AV186" i="14"/>
  <c r="S84" i="44"/>
  <c r="BH49" i="74"/>
  <c r="BH79" i="74" s="1"/>
  <c r="BH78" i="74"/>
  <c r="BH94" i="74"/>
  <c r="BH57" i="74"/>
  <c r="BH59" i="74"/>
  <c r="BH60" i="74"/>
  <c r="BJ47" i="74"/>
  <c r="BI93" i="74"/>
  <c r="BI48" i="74"/>
  <c r="BI58" i="74" s="1"/>
  <c r="BI50" i="74"/>
  <c r="HB70" i="72"/>
  <c r="HB117" i="72"/>
  <c r="BH80" i="65"/>
  <c r="BH53" i="65"/>
  <c r="HE93" i="72"/>
  <c r="HE48" i="72"/>
  <c r="HE50" i="72"/>
  <c r="HF47" i="72"/>
  <c r="BH78" i="65"/>
  <c r="BH49" i="65"/>
  <c r="BH79" i="65" s="1"/>
  <c r="BH94" i="65"/>
  <c r="BH59" i="65"/>
  <c r="BH52" i="65"/>
  <c r="BH57" i="65"/>
  <c r="BH68" i="65"/>
  <c r="BH67" i="65"/>
  <c r="BJ47" i="65"/>
  <c r="BI48" i="65"/>
  <c r="BI55" i="65" s="1"/>
  <c r="BI93" i="65"/>
  <c r="BI50" i="65"/>
  <c r="HC61" i="72"/>
  <c r="S67" i="44"/>
  <c r="S68" i="44" s="1"/>
  <c r="HD80" i="72"/>
  <c r="HD53" i="72"/>
  <c r="HD60" i="72"/>
  <c r="HD59" i="72"/>
  <c r="HD78" i="72"/>
  <c r="HD68" i="72"/>
  <c r="HD57" i="72"/>
  <c r="HD52" i="72"/>
  <c r="HD94" i="72"/>
  <c r="HD49" i="72"/>
  <c r="HD79" i="72" s="1"/>
  <c r="HD67" i="72"/>
  <c r="AU40" i="14"/>
  <c r="AU49" i="14"/>
  <c r="E122" i="72"/>
  <c r="F147" i="72"/>
  <c r="F165" i="72"/>
  <c r="F127" i="72"/>
  <c r="G122" i="72" s="1"/>
  <c r="G123" i="72" s="1"/>
  <c r="AU205" i="14"/>
  <c r="AU69" i="14"/>
  <c r="AT294" i="14"/>
  <c r="N42" i="63"/>
  <c r="M43" i="63"/>
  <c r="J33" i="59"/>
  <c r="J22" i="59"/>
  <c r="J36" i="59" s="1"/>
  <c r="AU196" i="14"/>
  <c r="AU146" i="14"/>
  <c r="N29" i="63"/>
  <c r="K19" i="59"/>
  <c r="K20" i="59" s="1"/>
  <c r="U56" i="44"/>
  <c r="U66" i="44"/>
  <c r="V66" i="44" s="1"/>
  <c r="U118" i="44"/>
  <c r="V118" i="44" s="1"/>
  <c r="F14" i="63" s="1"/>
  <c r="AV47" i="14"/>
  <c r="AW1" i="14"/>
  <c r="AW38" i="14" s="1"/>
  <c r="AV44" i="14"/>
  <c r="AV66" i="14"/>
  <c r="AV37" i="14"/>
  <c r="AV45" i="14"/>
  <c r="AV46" i="14"/>
  <c r="AV53" i="14"/>
  <c r="AV56" i="14" s="1"/>
  <c r="AV64" i="14"/>
  <c r="AV106" i="14"/>
  <c r="AV156" i="14"/>
  <c r="AV190" i="14"/>
  <c r="AV115" i="14"/>
  <c r="AV220" i="14"/>
  <c r="AV105" i="14"/>
  <c r="AV141" i="14"/>
  <c r="AV139" i="14"/>
  <c r="AV143" i="14"/>
  <c r="AV222" i="14"/>
  <c r="AV99" i="14"/>
  <c r="AV171" i="14"/>
  <c r="AV191" i="14"/>
  <c r="AV159" i="14"/>
  <c r="AV130" i="14"/>
  <c r="AV131" i="14"/>
  <c r="AV101" i="14"/>
  <c r="AV172" i="14"/>
  <c r="AV181" i="14"/>
  <c r="AV117" i="14"/>
  <c r="AV65" i="14"/>
  <c r="AV193" i="14"/>
  <c r="AV114" i="14"/>
  <c r="AV97" i="14"/>
  <c r="AV140" i="14"/>
  <c r="AV116" i="14"/>
  <c r="AV138" i="14"/>
  <c r="AV127" i="14"/>
  <c r="AV128" i="14"/>
  <c r="AV218" i="14"/>
  <c r="AV154" i="14"/>
  <c r="AV170" i="14"/>
  <c r="AV151" i="14"/>
  <c r="AV102" i="14"/>
  <c r="AV150" i="14"/>
  <c r="AV189" i="14"/>
  <c r="AV194" i="14"/>
  <c r="AV107" i="14"/>
  <c r="AV168" i="14"/>
  <c r="AV98" i="14"/>
  <c r="AV152" i="14"/>
  <c r="AV183" i="14"/>
  <c r="AV153" i="14"/>
  <c r="AV217" i="14"/>
  <c r="AV100" i="14"/>
  <c r="AV200" i="14"/>
  <c r="AV144" i="14"/>
  <c r="AV182" i="14"/>
  <c r="AV155" i="14"/>
  <c r="AV219" i="14"/>
  <c r="AV185" i="14"/>
  <c r="AV120" i="14"/>
  <c r="AV95" i="14"/>
  <c r="AV104" i="14"/>
  <c r="AV142" i="14"/>
  <c r="AV103" i="14"/>
  <c r="AV201" i="14"/>
  <c r="AV119" i="14"/>
  <c r="AV96" i="14"/>
  <c r="AV184" i="14"/>
  <c r="AV203" i="14"/>
  <c r="AV202" i="14"/>
  <c r="AV188" i="14"/>
  <c r="AV78" i="14"/>
  <c r="AV79" i="14"/>
  <c r="AV108" i="14"/>
  <c r="AV157" i="14"/>
  <c r="AV118" i="14"/>
  <c r="AV3" i="14"/>
  <c r="AV292" i="14" s="1"/>
  <c r="AV296" i="14" s="1"/>
  <c r="AU209" i="14"/>
  <c r="T115" i="44"/>
  <c r="T116" i="44" s="1"/>
  <c r="F135" i="72"/>
  <c r="G130" i="72" s="1"/>
  <c r="G131" i="72" s="1"/>
  <c r="E130" i="72"/>
  <c r="EJ119" i="72"/>
  <c r="EJ118" i="72"/>
  <c r="AU161" i="14"/>
  <c r="T86" i="44"/>
  <c r="E130" i="65"/>
  <c r="F135" i="65"/>
  <c r="G130" i="65" s="1"/>
  <c r="G131" i="65" s="1"/>
  <c r="AU110" i="14"/>
  <c r="F127" i="65"/>
  <c r="G122" i="65" s="1"/>
  <c r="G123" i="65" s="1"/>
  <c r="F165" i="65"/>
  <c r="E122" i="65"/>
  <c r="F147" i="65"/>
  <c r="A18" i="45"/>
  <c r="B19" i="45"/>
  <c r="E29" i="52" l="1"/>
  <c r="D29" i="52"/>
  <c r="AW129" i="14"/>
  <c r="AW133" i="14"/>
  <c r="AW132" i="14"/>
  <c r="AW137" i="14"/>
  <c r="AW136" i="14"/>
  <c r="AW135" i="14"/>
  <c r="AW134" i="14"/>
  <c r="AW178" i="14"/>
  <c r="AW167" i="14"/>
  <c r="AW169" i="14"/>
  <c r="AW223" i="14"/>
  <c r="AV174" i="14"/>
  <c r="HE54" i="72"/>
  <c r="HE58" i="72"/>
  <c r="HE55" i="72"/>
  <c r="HD66" i="72"/>
  <c r="K34" i="59"/>
  <c r="M30" i="63"/>
  <c r="AW158" i="14"/>
  <c r="AW192" i="14"/>
  <c r="BI56" i="65"/>
  <c r="BI56" i="74"/>
  <c r="HE56" i="72"/>
  <c r="HA119" i="72"/>
  <c r="HA133" i="72" s="1"/>
  <c r="HA126" i="72"/>
  <c r="HA152" i="72" s="1"/>
  <c r="HA171" i="72" s="1"/>
  <c r="HA124" i="72"/>
  <c r="DY119" i="72"/>
  <c r="DY118" i="72"/>
  <c r="GV119" i="72"/>
  <c r="GV118" i="72"/>
  <c r="GQ119" i="72"/>
  <c r="GQ118" i="72"/>
  <c r="GD118" i="72"/>
  <c r="GD119" i="72"/>
  <c r="GP118" i="72"/>
  <c r="GP119" i="72"/>
  <c r="GF119" i="72"/>
  <c r="GF118" i="72"/>
  <c r="GN119" i="72"/>
  <c r="GN118" i="72"/>
  <c r="EM119" i="72"/>
  <c r="EM118" i="72"/>
  <c r="FY118" i="72"/>
  <c r="FY119" i="72"/>
  <c r="ED119" i="72"/>
  <c r="ED118" i="72"/>
  <c r="EX119" i="72"/>
  <c r="EX118" i="72"/>
  <c r="GR118" i="72"/>
  <c r="GR119" i="72"/>
  <c r="FX119" i="72"/>
  <c r="FX118" i="72"/>
  <c r="ET118" i="72"/>
  <c r="ET119" i="72"/>
  <c r="GW118" i="72"/>
  <c r="GW119" i="72"/>
  <c r="GU119" i="72"/>
  <c r="GU118" i="72"/>
  <c r="GK118" i="72"/>
  <c r="GK119" i="72"/>
  <c r="GJ119" i="72"/>
  <c r="GJ118" i="72"/>
  <c r="DX118" i="72"/>
  <c r="DX119" i="72"/>
  <c r="FB119" i="72"/>
  <c r="FB118" i="72"/>
  <c r="GX118" i="72"/>
  <c r="GX119" i="72"/>
  <c r="GS119" i="72"/>
  <c r="GS118" i="72"/>
  <c r="FL119" i="72"/>
  <c r="FL118" i="72"/>
  <c r="F70" i="74"/>
  <c r="F83" i="74"/>
  <c r="F82" i="74"/>
  <c r="F117" i="74"/>
  <c r="GM119" i="72"/>
  <c r="GM118" i="72"/>
  <c r="GH119" i="72"/>
  <c r="GH118" i="72"/>
  <c r="EY118" i="72"/>
  <c r="EY119" i="72"/>
  <c r="EV118" i="72"/>
  <c r="EV119" i="72"/>
  <c r="FK118" i="72"/>
  <c r="FK119" i="72"/>
  <c r="EQ118" i="72"/>
  <c r="EQ119" i="72"/>
  <c r="EO118" i="72"/>
  <c r="EO119" i="72"/>
  <c r="FZ118" i="72"/>
  <c r="FZ119" i="72"/>
  <c r="FA118" i="72"/>
  <c r="FA119" i="72"/>
  <c r="GA118" i="72"/>
  <c r="GA119" i="72"/>
  <c r="FV118" i="72"/>
  <c r="FV119" i="72"/>
  <c r="DZ118" i="72"/>
  <c r="DZ119" i="72"/>
  <c r="FI119" i="72"/>
  <c r="FI118" i="72"/>
  <c r="EF118" i="72"/>
  <c r="EF119" i="72"/>
  <c r="EI118" i="72"/>
  <c r="EI119" i="72"/>
  <c r="ES119" i="72"/>
  <c r="ES118" i="72"/>
  <c r="GC119" i="72"/>
  <c r="GC118" i="72"/>
  <c r="FN119" i="72"/>
  <c r="FN118" i="72"/>
  <c r="GL119" i="72"/>
  <c r="GL118" i="72"/>
  <c r="FE118" i="72"/>
  <c r="FE119" i="72"/>
  <c r="EL118" i="72"/>
  <c r="EL119" i="72"/>
  <c r="FD118" i="72"/>
  <c r="FD119" i="72"/>
  <c r="EN118" i="72"/>
  <c r="EN119" i="72"/>
  <c r="GE118" i="72"/>
  <c r="GE119" i="72"/>
  <c r="FF119" i="72"/>
  <c r="FF118" i="72"/>
  <c r="FO118" i="72"/>
  <c r="FO119" i="72"/>
  <c r="FS118" i="72"/>
  <c r="FS119" i="72"/>
  <c r="FT119" i="72"/>
  <c r="FT118" i="72"/>
  <c r="EB118" i="72"/>
  <c r="EB119" i="72"/>
  <c r="F117" i="65"/>
  <c r="EW119" i="72"/>
  <c r="EW118" i="72"/>
  <c r="GO118" i="72"/>
  <c r="GO119" i="72"/>
  <c r="EH119" i="72"/>
  <c r="EH118" i="72"/>
  <c r="FG118" i="72"/>
  <c r="FG119" i="72"/>
  <c r="EP119" i="72"/>
  <c r="EP118" i="72"/>
  <c r="GB119" i="72"/>
  <c r="GB118" i="72"/>
  <c r="FR119" i="72"/>
  <c r="FR118" i="72"/>
  <c r="GG118" i="72"/>
  <c r="GG119" i="72"/>
  <c r="EA119" i="72"/>
  <c r="EA118" i="72"/>
  <c r="FM119" i="72"/>
  <c r="FM118" i="72"/>
  <c r="F117" i="72"/>
  <c r="F70" i="72"/>
  <c r="EZ119" i="72"/>
  <c r="EZ118" i="72"/>
  <c r="DW119" i="72"/>
  <c r="DW118" i="72"/>
  <c r="GY118" i="72"/>
  <c r="GY119" i="72"/>
  <c r="GZ118" i="72"/>
  <c r="GZ119" i="72"/>
  <c r="EE119" i="72"/>
  <c r="EE118" i="72"/>
  <c r="ER118" i="72"/>
  <c r="ER119" i="72"/>
  <c r="FJ118" i="72"/>
  <c r="FJ119" i="72"/>
  <c r="EK119" i="72"/>
  <c r="EK118" i="72"/>
  <c r="FC119" i="72"/>
  <c r="FC118" i="72"/>
  <c r="FP118" i="72"/>
  <c r="FP119" i="72"/>
  <c r="EU118" i="72"/>
  <c r="EU119" i="72"/>
  <c r="EC118" i="72"/>
  <c r="EC119" i="72"/>
  <c r="GI119" i="72"/>
  <c r="GI118" i="72"/>
  <c r="EG119" i="72"/>
  <c r="EG118" i="72"/>
  <c r="FU118" i="72"/>
  <c r="FU119" i="72"/>
  <c r="FH119" i="72"/>
  <c r="FH118" i="72"/>
  <c r="GT118" i="72"/>
  <c r="GT119" i="72"/>
  <c r="FQ118" i="72"/>
  <c r="FQ119" i="72"/>
  <c r="FW118" i="72"/>
  <c r="FW119" i="72"/>
  <c r="Q55" i="44"/>
  <c r="AW179" i="14"/>
  <c r="AW180" i="14"/>
  <c r="AW166" i="14"/>
  <c r="AW165" i="14"/>
  <c r="N60" i="44"/>
  <c r="N61" i="44" s="1"/>
  <c r="N62" i="44" s="1"/>
  <c r="N106" i="44"/>
  <c r="N255" i="44"/>
  <c r="P57" i="44"/>
  <c r="AW221" i="14"/>
  <c r="AW67" i="14"/>
  <c r="J33" i="78"/>
  <c r="K24" i="78"/>
  <c r="AW187" i="14"/>
  <c r="AW186" i="14"/>
  <c r="AU294" i="14"/>
  <c r="T84" i="44"/>
  <c r="BI80" i="74"/>
  <c r="BK47" i="74"/>
  <c r="BJ93" i="74"/>
  <c r="BJ48" i="74"/>
  <c r="BJ58" i="74" s="1"/>
  <c r="BJ50" i="74"/>
  <c r="BJ80" i="74" s="1"/>
  <c r="BI49" i="74"/>
  <c r="BI79" i="74" s="1"/>
  <c r="BI78" i="74"/>
  <c r="BI94" i="74"/>
  <c r="BI60" i="74"/>
  <c r="BI57" i="74"/>
  <c r="BI59" i="74"/>
  <c r="HB119" i="72"/>
  <c r="HB118" i="72"/>
  <c r="AV40" i="14"/>
  <c r="HC117" i="72"/>
  <c r="HC70" i="72"/>
  <c r="HG47" i="72"/>
  <c r="HF48" i="72"/>
  <c r="HF93" i="72"/>
  <c r="HF50" i="72"/>
  <c r="AV205" i="14"/>
  <c r="BI53" i="65"/>
  <c r="BI80" i="65"/>
  <c r="HE80" i="72"/>
  <c r="HE53" i="72"/>
  <c r="HE68" i="72"/>
  <c r="HE60" i="72"/>
  <c r="HE49" i="72"/>
  <c r="HE79" i="72" s="1"/>
  <c r="HE59" i="72"/>
  <c r="HE94" i="72"/>
  <c r="HE67" i="72"/>
  <c r="HE78" i="72"/>
  <c r="HE57" i="72"/>
  <c r="HE52" i="72"/>
  <c r="HD61" i="72"/>
  <c r="BI49" i="65"/>
  <c r="BI79" i="65" s="1"/>
  <c r="BI78" i="65"/>
  <c r="BI94" i="65"/>
  <c r="BI52" i="65"/>
  <c r="BI67" i="65"/>
  <c r="BI68" i="65"/>
  <c r="BI59" i="65"/>
  <c r="BI57" i="65"/>
  <c r="BK47" i="65"/>
  <c r="BJ93" i="65"/>
  <c r="BJ48" i="65"/>
  <c r="BJ55" i="65" s="1"/>
  <c r="BJ50" i="65"/>
  <c r="T67" i="44"/>
  <c r="T68" i="44" s="1"/>
  <c r="AV49" i="14"/>
  <c r="AU58" i="14"/>
  <c r="AU252" i="14" s="1"/>
  <c r="AV161" i="14"/>
  <c r="O29" i="63"/>
  <c r="M19" i="59" s="1"/>
  <c r="M20" i="59" s="1"/>
  <c r="L19" i="59"/>
  <c r="L20" i="59" s="1"/>
  <c r="O42" i="63"/>
  <c r="O43" i="63" s="1"/>
  <c r="N43" i="63"/>
  <c r="AV110" i="14"/>
  <c r="E147" i="65"/>
  <c r="F153" i="65"/>
  <c r="G147" i="65" s="1"/>
  <c r="G148" i="65" s="1"/>
  <c r="K22" i="59"/>
  <c r="K36" i="59" s="1"/>
  <c r="K33" i="59"/>
  <c r="E165" i="65"/>
  <c r="F172" i="65"/>
  <c r="G165" i="65" s="1"/>
  <c r="G166" i="65" s="1"/>
  <c r="AW3" i="14"/>
  <c r="AW292" i="14" s="1"/>
  <c r="AW296" i="14" s="1"/>
  <c r="AV209" i="14"/>
  <c r="AV196" i="14"/>
  <c r="AV69" i="14"/>
  <c r="AW45" i="14"/>
  <c r="AW37" i="14"/>
  <c r="AX1" i="14"/>
  <c r="AX38" i="14" s="1"/>
  <c r="AW44" i="14"/>
  <c r="AW46" i="14"/>
  <c r="AW47" i="14"/>
  <c r="AW53" i="14"/>
  <c r="AW56" i="14" s="1"/>
  <c r="AW64" i="14"/>
  <c r="AW66" i="14"/>
  <c r="AW106" i="14"/>
  <c r="AW114" i="14"/>
  <c r="AW116" i="14"/>
  <c r="AW120" i="14"/>
  <c r="AW98" i="14"/>
  <c r="AW190" i="14"/>
  <c r="AW128" i="14"/>
  <c r="AW182" i="14"/>
  <c r="AW107" i="14"/>
  <c r="AW150" i="14"/>
  <c r="AW141" i="14"/>
  <c r="AW96" i="14"/>
  <c r="AW217" i="14"/>
  <c r="AW189" i="14"/>
  <c r="AW95" i="14"/>
  <c r="AW151" i="14"/>
  <c r="AW200" i="14"/>
  <c r="AW168" i="14"/>
  <c r="AW185" i="14"/>
  <c r="AW119" i="14"/>
  <c r="AW159" i="14"/>
  <c r="AW143" i="14"/>
  <c r="AW115" i="14"/>
  <c r="AW191" i="14"/>
  <c r="AW201" i="14"/>
  <c r="AW142" i="14"/>
  <c r="AW194" i="14"/>
  <c r="AW219" i="14"/>
  <c r="AW172" i="14"/>
  <c r="AW101" i="14"/>
  <c r="AW127" i="14"/>
  <c r="AW184" i="14"/>
  <c r="AW99" i="14"/>
  <c r="AW181" i="14"/>
  <c r="AW170" i="14"/>
  <c r="AW100" i="14"/>
  <c r="AW117" i="14"/>
  <c r="AW156" i="14"/>
  <c r="AW183" i="14"/>
  <c r="AW138" i="14"/>
  <c r="AW103" i="14"/>
  <c r="AW139" i="14"/>
  <c r="AW171" i="14"/>
  <c r="AW131" i="14"/>
  <c r="AW144" i="14"/>
  <c r="AW104" i="14"/>
  <c r="AW218" i="14"/>
  <c r="AW193" i="14"/>
  <c r="AW155" i="14"/>
  <c r="AW105" i="14"/>
  <c r="AW152" i="14"/>
  <c r="AW130" i="14"/>
  <c r="AW97" i="14"/>
  <c r="AW65" i="14"/>
  <c r="AW220" i="14"/>
  <c r="AW102" i="14"/>
  <c r="AW140" i="14"/>
  <c r="AW154" i="14"/>
  <c r="AW153" i="14"/>
  <c r="AW222" i="14"/>
  <c r="AW203" i="14"/>
  <c r="AW202" i="14"/>
  <c r="AW79" i="14"/>
  <c r="AW118" i="14"/>
  <c r="AW78" i="14"/>
  <c r="AW108" i="14"/>
  <c r="AW188" i="14"/>
  <c r="AW157" i="14"/>
  <c r="EJ124" i="72"/>
  <c r="EJ125" i="72"/>
  <c r="EJ151" i="72" s="1"/>
  <c r="EJ170" i="72" s="1"/>
  <c r="EJ126" i="72"/>
  <c r="EJ152" i="72" s="1"/>
  <c r="EJ171" i="72" s="1"/>
  <c r="AV146" i="14"/>
  <c r="U86" i="44"/>
  <c r="V56" i="44"/>
  <c r="F172" i="72"/>
  <c r="G165" i="72" s="1"/>
  <c r="G166" i="72" s="1"/>
  <c r="E165" i="72"/>
  <c r="EJ133" i="72"/>
  <c r="EJ134" i="72"/>
  <c r="EJ132" i="72"/>
  <c r="U115" i="44"/>
  <c r="V115" i="44" s="1"/>
  <c r="F13" i="63"/>
  <c r="F153" i="72"/>
  <c r="G147" i="72" s="1"/>
  <c r="G148" i="72" s="1"/>
  <c r="E147" i="72"/>
  <c r="A19" i="45"/>
  <c r="B20" i="45"/>
  <c r="AX129" i="14" l="1"/>
  <c r="AX137" i="14"/>
  <c r="AX136" i="14"/>
  <c r="AX135" i="14"/>
  <c r="AX134" i="14"/>
  <c r="AX133" i="14"/>
  <c r="AX132" i="14"/>
  <c r="AX178" i="14"/>
  <c r="AX167" i="14"/>
  <c r="AX169" i="14"/>
  <c r="AX223" i="14"/>
  <c r="AW174" i="14"/>
  <c r="V86" i="44"/>
  <c r="HF54" i="72"/>
  <c r="HF58" i="72"/>
  <c r="HF55" i="72"/>
  <c r="HE66" i="72"/>
  <c r="L34" i="59"/>
  <c r="N30" i="63"/>
  <c r="O30" i="63"/>
  <c r="D41" i="59"/>
  <c r="M34" i="59"/>
  <c r="D43" i="59"/>
  <c r="D61" i="59" s="1"/>
  <c r="D44" i="59"/>
  <c r="F61" i="59" s="1"/>
  <c r="D45" i="59"/>
  <c r="H61" i="59" s="1"/>
  <c r="AX158" i="14"/>
  <c r="AX192" i="14"/>
  <c r="BJ56" i="65"/>
  <c r="HA134" i="72"/>
  <c r="BJ56" i="74"/>
  <c r="HF56" i="72"/>
  <c r="HA137" i="72"/>
  <c r="HA97" i="72" s="1"/>
  <c r="HA132" i="72"/>
  <c r="HA149" i="72"/>
  <c r="HA167" i="72" s="1"/>
  <c r="F84" i="74"/>
  <c r="F85" i="74" s="1"/>
  <c r="FW124" i="72"/>
  <c r="FW126" i="72"/>
  <c r="FW152" i="72" s="1"/>
  <c r="FW171" i="72" s="1"/>
  <c r="FW125" i="72"/>
  <c r="FW151" i="72" s="1"/>
  <c r="FW170" i="72" s="1"/>
  <c r="EW126" i="72"/>
  <c r="EW152" i="72" s="1"/>
  <c r="EW171" i="72" s="1"/>
  <c r="EW124" i="72"/>
  <c r="EW125" i="72"/>
  <c r="EW151" i="72" s="1"/>
  <c r="EW170" i="72" s="1"/>
  <c r="EL134" i="72"/>
  <c r="EL132" i="72"/>
  <c r="EL133" i="72"/>
  <c r="FF126" i="72"/>
  <c r="FF152" i="72" s="1"/>
  <c r="FF171" i="72" s="1"/>
  <c r="FF124" i="72"/>
  <c r="FF125" i="72"/>
  <c r="FF151" i="72" s="1"/>
  <c r="FF170" i="72" s="1"/>
  <c r="GW124" i="72"/>
  <c r="GW125" i="72"/>
  <c r="GW151" i="72" s="1"/>
  <c r="GW170" i="72" s="1"/>
  <c r="GW126" i="72"/>
  <c r="GW152" i="72" s="1"/>
  <c r="GW171" i="72" s="1"/>
  <c r="FP132" i="72"/>
  <c r="FP133" i="72"/>
  <c r="FP134" i="72"/>
  <c r="DW125" i="72"/>
  <c r="DW151" i="72" s="1"/>
  <c r="DW170" i="72" s="1"/>
  <c r="DW124" i="72"/>
  <c r="DW126" i="72"/>
  <c r="DW152" i="72" s="1"/>
  <c r="DW171" i="72" s="1"/>
  <c r="FS134" i="72"/>
  <c r="FS132" i="72"/>
  <c r="FS133" i="72"/>
  <c r="FO134" i="72"/>
  <c r="FO133" i="72"/>
  <c r="FO132" i="72"/>
  <c r="GA124" i="72"/>
  <c r="GA126" i="72"/>
  <c r="GA152" i="72" s="1"/>
  <c r="GA171" i="72" s="1"/>
  <c r="GA125" i="72"/>
  <c r="GA151" i="72" s="1"/>
  <c r="GA170" i="72" s="1"/>
  <c r="FA133" i="72"/>
  <c r="FA134" i="72"/>
  <c r="FA132" i="72"/>
  <c r="FZ134" i="72"/>
  <c r="FZ132" i="72"/>
  <c r="FZ133" i="72"/>
  <c r="FL126" i="72"/>
  <c r="FL152" i="72" s="1"/>
  <c r="FL171" i="72" s="1"/>
  <c r="FL124" i="72"/>
  <c r="FL125" i="72"/>
  <c r="FL151" i="72" s="1"/>
  <c r="FL170" i="72" s="1"/>
  <c r="FB124" i="72"/>
  <c r="FB126" i="72"/>
  <c r="FB152" i="72" s="1"/>
  <c r="FB171" i="72" s="1"/>
  <c r="FB125" i="72"/>
  <c r="FB151" i="72" s="1"/>
  <c r="FB170" i="72" s="1"/>
  <c r="FY134" i="72"/>
  <c r="FY133" i="72"/>
  <c r="FY132" i="72"/>
  <c r="DY124" i="72"/>
  <c r="DY125" i="72"/>
  <c r="DY151" i="72" s="1"/>
  <c r="DY170" i="72" s="1"/>
  <c r="DY126" i="72"/>
  <c r="DY152" i="72" s="1"/>
  <c r="DY171" i="72" s="1"/>
  <c r="EP124" i="72"/>
  <c r="EP125" i="72"/>
  <c r="EP151" i="72" s="1"/>
  <c r="EP170" i="72" s="1"/>
  <c r="EP126" i="72"/>
  <c r="EP152" i="72" s="1"/>
  <c r="EP171" i="72" s="1"/>
  <c r="DZ125" i="72"/>
  <c r="DZ151" i="72" s="1"/>
  <c r="DZ170" i="72" s="1"/>
  <c r="DZ126" i="72"/>
  <c r="DZ152" i="72" s="1"/>
  <c r="DZ171" i="72" s="1"/>
  <c r="DZ124" i="72"/>
  <c r="GQ125" i="72"/>
  <c r="GQ151" i="72" s="1"/>
  <c r="GQ170" i="72" s="1"/>
  <c r="GQ126" i="72"/>
  <c r="GQ152" i="72" s="1"/>
  <c r="GQ171" i="72" s="1"/>
  <c r="GQ124" i="72"/>
  <c r="EA125" i="72"/>
  <c r="EA151" i="72" s="1"/>
  <c r="EA170" i="72" s="1"/>
  <c r="EA124" i="72"/>
  <c r="EA126" i="72"/>
  <c r="EA152" i="72" s="1"/>
  <c r="EA171" i="72" s="1"/>
  <c r="GC126" i="72"/>
  <c r="GC152" i="72" s="1"/>
  <c r="GC171" i="72" s="1"/>
  <c r="GC124" i="72"/>
  <c r="GC125" i="72"/>
  <c r="GC151" i="72" s="1"/>
  <c r="GC170" i="72" s="1"/>
  <c r="GF126" i="72"/>
  <c r="GF152" i="72" s="1"/>
  <c r="GF171" i="72" s="1"/>
  <c r="GF124" i="72"/>
  <c r="GF125" i="72"/>
  <c r="GF151" i="72" s="1"/>
  <c r="GF170" i="72" s="1"/>
  <c r="GT134" i="72"/>
  <c r="GT132" i="72"/>
  <c r="GT133" i="72"/>
  <c r="EG124" i="72"/>
  <c r="EG125" i="72"/>
  <c r="EG151" i="72" s="1"/>
  <c r="EG170" i="72" s="1"/>
  <c r="EG126" i="72"/>
  <c r="EG152" i="72" s="1"/>
  <c r="EG171" i="72" s="1"/>
  <c r="EK126" i="72"/>
  <c r="EK152" i="72" s="1"/>
  <c r="EK171" i="72" s="1"/>
  <c r="EK124" i="72"/>
  <c r="EK125" i="72"/>
  <c r="EK151" i="72" s="1"/>
  <c r="EK170" i="72" s="1"/>
  <c r="EA132" i="72"/>
  <c r="EA133" i="72"/>
  <c r="EA134" i="72"/>
  <c r="EP134" i="72"/>
  <c r="EP133" i="72"/>
  <c r="EP132" i="72"/>
  <c r="EW132" i="72"/>
  <c r="EW133" i="72"/>
  <c r="EW134" i="72"/>
  <c r="FF133" i="72"/>
  <c r="FF134" i="72"/>
  <c r="FF132" i="72"/>
  <c r="EL125" i="72"/>
  <c r="EL151" i="72" s="1"/>
  <c r="EL170" i="72" s="1"/>
  <c r="EL126" i="72"/>
  <c r="EL152" i="72" s="1"/>
  <c r="EL171" i="72" s="1"/>
  <c r="EL124" i="72"/>
  <c r="GC132" i="72"/>
  <c r="GC133" i="72"/>
  <c r="GC134" i="72"/>
  <c r="FV132" i="72"/>
  <c r="FV134" i="72"/>
  <c r="FV133" i="72"/>
  <c r="GF132" i="72"/>
  <c r="GF133" i="72"/>
  <c r="GF134" i="72"/>
  <c r="GQ132" i="72"/>
  <c r="GQ134" i="72"/>
  <c r="GQ133" i="72"/>
  <c r="GT125" i="72"/>
  <c r="GT151" i="72" s="1"/>
  <c r="GT170" i="72" s="1"/>
  <c r="GT124" i="72"/>
  <c r="GT126" i="72"/>
  <c r="GT152" i="72" s="1"/>
  <c r="GT171" i="72" s="1"/>
  <c r="EG134" i="72"/>
  <c r="EG132" i="72"/>
  <c r="EG133" i="72"/>
  <c r="EU132" i="72"/>
  <c r="EU134" i="72"/>
  <c r="EU133" i="72"/>
  <c r="EK132" i="72"/>
  <c r="EK133" i="72"/>
  <c r="EK134" i="72"/>
  <c r="F119" i="65"/>
  <c r="F143" i="65"/>
  <c r="F118" i="65"/>
  <c r="GE133" i="72"/>
  <c r="GE132" i="72"/>
  <c r="GE134" i="72"/>
  <c r="EN134" i="72"/>
  <c r="EN133" i="72"/>
  <c r="EN132" i="72"/>
  <c r="FE134" i="72"/>
  <c r="FE132" i="72"/>
  <c r="FE133" i="72"/>
  <c r="ES124" i="72"/>
  <c r="ES125" i="72"/>
  <c r="ES151" i="72" s="1"/>
  <c r="ES170" i="72" s="1"/>
  <c r="ES126" i="72"/>
  <c r="ES152" i="72" s="1"/>
  <c r="ES171" i="72" s="1"/>
  <c r="EI132" i="72"/>
  <c r="EI133" i="72"/>
  <c r="EI134" i="72"/>
  <c r="FV124" i="72"/>
  <c r="FV126" i="72"/>
  <c r="FV152" i="72" s="1"/>
  <c r="FV171" i="72" s="1"/>
  <c r="FV125" i="72"/>
  <c r="FV151" i="72" s="1"/>
  <c r="FV170" i="72" s="1"/>
  <c r="GR132" i="72"/>
  <c r="GR134" i="72"/>
  <c r="GR133" i="72"/>
  <c r="ED126" i="72"/>
  <c r="ED152" i="72" s="1"/>
  <c r="ED171" i="72" s="1"/>
  <c r="ED124" i="72"/>
  <c r="ED125" i="72"/>
  <c r="ED151" i="72" s="1"/>
  <c r="ED170" i="72" s="1"/>
  <c r="GP134" i="72"/>
  <c r="GP132" i="72"/>
  <c r="GP133" i="72"/>
  <c r="GV124" i="72"/>
  <c r="GV125" i="72"/>
  <c r="GV151" i="72" s="1"/>
  <c r="GV170" i="72" s="1"/>
  <c r="GV126" i="72"/>
  <c r="GV152" i="72" s="1"/>
  <c r="GV171" i="72" s="1"/>
  <c r="EU125" i="72"/>
  <c r="EU151" i="72" s="1"/>
  <c r="EU170" i="72" s="1"/>
  <c r="EU126" i="72"/>
  <c r="EU152" i="72" s="1"/>
  <c r="EU171" i="72" s="1"/>
  <c r="EU124" i="72"/>
  <c r="GE126" i="72"/>
  <c r="GE152" i="72" s="1"/>
  <c r="GE171" i="72" s="1"/>
  <c r="GE125" i="72"/>
  <c r="GE151" i="72" s="1"/>
  <c r="GE170" i="72" s="1"/>
  <c r="GE124" i="72"/>
  <c r="EN126" i="72"/>
  <c r="EN152" i="72" s="1"/>
  <c r="EN171" i="72" s="1"/>
  <c r="EN124" i="72"/>
  <c r="EN125" i="72"/>
  <c r="EN151" i="72" s="1"/>
  <c r="EN170" i="72" s="1"/>
  <c r="FE124" i="72"/>
  <c r="FE126" i="72"/>
  <c r="FE152" i="72" s="1"/>
  <c r="FE171" i="72" s="1"/>
  <c r="FE125" i="72"/>
  <c r="FE151" i="72" s="1"/>
  <c r="FE170" i="72" s="1"/>
  <c r="ES133" i="72"/>
  <c r="ES134" i="72"/>
  <c r="ES132" i="72"/>
  <c r="EI124" i="72"/>
  <c r="EI126" i="72"/>
  <c r="EI152" i="72" s="1"/>
  <c r="EI171" i="72" s="1"/>
  <c r="EI125" i="72"/>
  <c r="EI151" i="72" s="1"/>
  <c r="EI170" i="72" s="1"/>
  <c r="GA132" i="72"/>
  <c r="GA134" i="72"/>
  <c r="GA133" i="72"/>
  <c r="GR126" i="72"/>
  <c r="GR152" i="72" s="1"/>
  <c r="GR171" i="72" s="1"/>
  <c r="GR125" i="72"/>
  <c r="GR151" i="72" s="1"/>
  <c r="GR170" i="72" s="1"/>
  <c r="GR124" i="72"/>
  <c r="ED132" i="72"/>
  <c r="ED134" i="72"/>
  <c r="ED133" i="72"/>
  <c r="GP125" i="72"/>
  <c r="GP151" i="72" s="1"/>
  <c r="GP170" i="72" s="1"/>
  <c r="GP126" i="72"/>
  <c r="GP152" i="72" s="1"/>
  <c r="GP171" i="72" s="1"/>
  <c r="GP124" i="72"/>
  <c r="GV133" i="72"/>
  <c r="GV132" i="72"/>
  <c r="GV134" i="72"/>
  <c r="GI125" i="72"/>
  <c r="GI151" i="72" s="1"/>
  <c r="GI170" i="72" s="1"/>
  <c r="GI124" i="72"/>
  <c r="GI126" i="72"/>
  <c r="GI152" i="72" s="1"/>
  <c r="GI171" i="72" s="1"/>
  <c r="FP126" i="72"/>
  <c r="FP152" i="72" s="1"/>
  <c r="FP171" i="72" s="1"/>
  <c r="FP124" i="72"/>
  <c r="FP125" i="72"/>
  <c r="FP151" i="72" s="1"/>
  <c r="FP170" i="72" s="1"/>
  <c r="DW133" i="72"/>
  <c r="DW132" i="72"/>
  <c r="DW134" i="72"/>
  <c r="FS124" i="72"/>
  <c r="FS125" i="72"/>
  <c r="FS151" i="72" s="1"/>
  <c r="FS170" i="72" s="1"/>
  <c r="FS126" i="72"/>
  <c r="FS152" i="72" s="1"/>
  <c r="FS171" i="72" s="1"/>
  <c r="FO124" i="72"/>
  <c r="FO126" i="72"/>
  <c r="FO152" i="72" s="1"/>
  <c r="FO171" i="72" s="1"/>
  <c r="FO125" i="72"/>
  <c r="FO151" i="72" s="1"/>
  <c r="FO170" i="72" s="1"/>
  <c r="FA124" i="72"/>
  <c r="FA126" i="72"/>
  <c r="FA152" i="72" s="1"/>
  <c r="FA171" i="72" s="1"/>
  <c r="FA125" i="72"/>
  <c r="FA151" i="72" s="1"/>
  <c r="FA170" i="72" s="1"/>
  <c r="FZ124" i="72"/>
  <c r="FZ125" i="72"/>
  <c r="FZ151" i="72" s="1"/>
  <c r="FZ170" i="72" s="1"/>
  <c r="FZ126" i="72"/>
  <c r="FZ152" i="72" s="1"/>
  <c r="FZ171" i="72" s="1"/>
  <c r="FL134" i="72"/>
  <c r="FL132" i="72"/>
  <c r="FL133" i="72"/>
  <c r="FB132" i="72"/>
  <c r="FB134" i="72"/>
  <c r="FB133" i="72"/>
  <c r="GK134" i="72"/>
  <c r="GK133" i="72"/>
  <c r="GK132" i="72"/>
  <c r="FY124" i="72"/>
  <c r="FY126" i="72"/>
  <c r="FY152" i="72" s="1"/>
  <c r="FY171" i="72" s="1"/>
  <c r="FY125" i="72"/>
  <c r="FY151" i="72" s="1"/>
  <c r="FY170" i="72" s="1"/>
  <c r="DY132" i="72"/>
  <c r="DY133" i="72"/>
  <c r="DY134" i="72"/>
  <c r="GI133" i="72"/>
  <c r="GI134" i="72"/>
  <c r="GI132" i="72"/>
  <c r="GZ132" i="72"/>
  <c r="GZ133" i="72"/>
  <c r="GZ134" i="72"/>
  <c r="EZ125" i="72"/>
  <c r="EZ151" i="72" s="1"/>
  <c r="EZ170" i="72" s="1"/>
  <c r="EZ126" i="72"/>
  <c r="EZ152" i="72" s="1"/>
  <c r="EZ171" i="72" s="1"/>
  <c r="EZ124" i="72"/>
  <c r="EB133" i="72"/>
  <c r="EB134" i="72"/>
  <c r="EB132" i="72"/>
  <c r="GL124" i="72"/>
  <c r="GL126" i="72"/>
  <c r="GL152" i="72" s="1"/>
  <c r="GL171" i="72" s="1"/>
  <c r="GL125" i="72"/>
  <c r="GL151" i="72" s="1"/>
  <c r="GL170" i="72" s="1"/>
  <c r="EO133" i="72"/>
  <c r="EO134" i="72"/>
  <c r="EO132" i="72"/>
  <c r="GH124" i="72"/>
  <c r="GH125" i="72"/>
  <c r="GH151" i="72" s="1"/>
  <c r="GH170" i="72" s="1"/>
  <c r="GH126" i="72"/>
  <c r="GH152" i="72" s="1"/>
  <c r="GH171" i="72" s="1"/>
  <c r="GS124" i="72"/>
  <c r="GS125" i="72"/>
  <c r="GS151" i="72" s="1"/>
  <c r="GS170" i="72" s="1"/>
  <c r="GS126" i="72"/>
  <c r="GS152" i="72" s="1"/>
  <c r="GS171" i="72" s="1"/>
  <c r="GK125" i="72"/>
  <c r="GK151" i="72" s="1"/>
  <c r="GK170" i="72" s="1"/>
  <c r="GK124" i="72"/>
  <c r="GK126" i="72"/>
  <c r="GK152" i="72" s="1"/>
  <c r="GK171" i="72" s="1"/>
  <c r="GD133" i="72"/>
  <c r="GD134" i="72"/>
  <c r="GD132" i="72"/>
  <c r="FH125" i="72"/>
  <c r="FH151" i="72" s="1"/>
  <c r="FH170" i="72" s="1"/>
  <c r="FH126" i="72"/>
  <c r="FH152" i="72" s="1"/>
  <c r="FH171" i="72" s="1"/>
  <c r="FH124" i="72"/>
  <c r="GZ125" i="72"/>
  <c r="GZ151" i="72" s="1"/>
  <c r="GZ170" i="72" s="1"/>
  <c r="GZ124" i="72"/>
  <c r="GZ126" i="72"/>
  <c r="GZ152" i="72" s="1"/>
  <c r="GZ171" i="72" s="1"/>
  <c r="EZ132" i="72"/>
  <c r="EZ134" i="72"/>
  <c r="EZ133" i="72"/>
  <c r="EB125" i="72"/>
  <c r="EB151" i="72" s="1"/>
  <c r="EB170" i="72" s="1"/>
  <c r="EB126" i="72"/>
  <c r="EB152" i="72" s="1"/>
  <c r="EB171" i="72" s="1"/>
  <c r="EB124" i="72"/>
  <c r="GL134" i="72"/>
  <c r="GL133" i="72"/>
  <c r="GL132" i="72"/>
  <c r="EO124" i="72"/>
  <c r="EO126" i="72"/>
  <c r="EO152" i="72" s="1"/>
  <c r="EO171" i="72" s="1"/>
  <c r="EO125" i="72"/>
  <c r="EO151" i="72" s="1"/>
  <c r="EO170" i="72" s="1"/>
  <c r="GH134" i="72"/>
  <c r="GH133" i="72"/>
  <c r="GH132" i="72"/>
  <c r="GS133" i="72"/>
  <c r="GS132" i="72"/>
  <c r="GS134" i="72"/>
  <c r="GD125" i="72"/>
  <c r="GD151" i="72" s="1"/>
  <c r="GD170" i="72" s="1"/>
  <c r="GD124" i="72"/>
  <c r="GD126" i="72"/>
  <c r="GD152" i="72" s="1"/>
  <c r="GD171" i="72" s="1"/>
  <c r="FH133" i="72"/>
  <c r="FH134" i="72"/>
  <c r="FH132" i="72"/>
  <c r="ER134" i="72"/>
  <c r="ER133" i="72"/>
  <c r="ER132" i="72"/>
  <c r="GB125" i="72"/>
  <c r="GB151" i="72" s="1"/>
  <c r="GB170" i="72" s="1"/>
  <c r="GB124" i="72"/>
  <c r="GB126" i="72"/>
  <c r="GB152" i="72" s="1"/>
  <c r="GB171" i="72" s="1"/>
  <c r="FG132" i="72"/>
  <c r="FG134" i="72"/>
  <c r="FG133" i="72"/>
  <c r="EF132" i="72"/>
  <c r="EF134" i="72"/>
  <c r="EF133" i="72"/>
  <c r="FK133" i="72"/>
  <c r="FK134" i="72"/>
  <c r="FK132" i="72"/>
  <c r="EY133" i="72"/>
  <c r="EY132" i="72"/>
  <c r="EY134" i="72"/>
  <c r="GM125" i="72"/>
  <c r="GM151" i="72" s="1"/>
  <c r="GM170" i="72" s="1"/>
  <c r="GM126" i="72"/>
  <c r="GM152" i="72" s="1"/>
  <c r="GM171" i="72" s="1"/>
  <c r="GM124" i="72"/>
  <c r="F143" i="74"/>
  <c r="F118" i="74"/>
  <c r="F119" i="74"/>
  <c r="EM125" i="72"/>
  <c r="EM151" i="72" s="1"/>
  <c r="EM170" i="72" s="1"/>
  <c r="EM126" i="72"/>
  <c r="EM152" i="72" s="1"/>
  <c r="EM171" i="72" s="1"/>
  <c r="EM124" i="72"/>
  <c r="FQ132" i="72"/>
  <c r="FQ134" i="72"/>
  <c r="FQ133" i="72"/>
  <c r="ER125" i="72"/>
  <c r="ER151" i="72" s="1"/>
  <c r="ER170" i="72" s="1"/>
  <c r="ER124" i="72"/>
  <c r="ER126" i="72"/>
  <c r="ER152" i="72" s="1"/>
  <c r="ER171" i="72" s="1"/>
  <c r="GB133" i="72"/>
  <c r="GB134" i="72"/>
  <c r="GB132" i="72"/>
  <c r="FG124" i="72"/>
  <c r="FG126" i="72"/>
  <c r="FG152" i="72" s="1"/>
  <c r="FG171" i="72" s="1"/>
  <c r="FG125" i="72"/>
  <c r="FG151" i="72" s="1"/>
  <c r="FG170" i="72" s="1"/>
  <c r="EF124" i="72"/>
  <c r="EF126" i="72"/>
  <c r="EF152" i="72" s="1"/>
  <c r="EF171" i="72" s="1"/>
  <c r="EF125" i="72"/>
  <c r="EF151" i="72" s="1"/>
  <c r="EF170" i="72" s="1"/>
  <c r="FK126" i="72"/>
  <c r="FK152" i="72" s="1"/>
  <c r="FK171" i="72" s="1"/>
  <c r="FK125" i="72"/>
  <c r="FK151" i="72" s="1"/>
  <c r="FK170" i="72" s="1"/>
  <c r="FK124" i="72"/>
  <c r="EY124" i="72"/>
  <c r="EY126" i="72"/>
  <c r="EY152" i="72" s="1"/>
  <c r="EY171" i="72" s="1"/>
  <c r="EY125" i="72"/>
  <c r="EY151" i="72" s="1"/>
  <c r="EY170" i="72" s="1"/>
  <c r="GM133" i="72"/>
  <c r="GM132" i="72"/>
  <c r="GM134" i="72"/>
  <c r="GU126" i="72"/>
  <c r="GU152" i="72" s="1"/>
  <c r="GU171" i="72" s="1"/>
  <c r="GU125" i="72"/>
  <c r="GU151" i="72" s="1"/>
  <c r="GU170" i="72" s="1"/>
  <c r="GU124" i="72"/>
  <c r="ET132" i="72"/>
  <c r="ET134" i="72"/>
  <c r="ET133" i="72"/>
  <c r="EM132" i="72"/>
  <c r="EM134" i="72"/>
  <c r="EM133" i="72"/>
  <c r="FQ124" i="72"/>
  <c r="FQ126" i="72"/>
  <c r="FQ152" i="72" s="1"/>
  <c r="FQ171" i="72" s="1"/>
  <c r="FQ125" i="72"/>
  <c r="FQ151" i="72" s="1"/>
  <c r="FQ170" i="72" s="1"/>
  <c r="GY133" i="72"/>
  <c r="GY132" i="72"/>
  <c r="GY134" i="72"/>
  <c r="EH124" i="72"/>
  <c r="EH125" i="72"/>
  <c r="EH151" i="72" s="1"/>
  <c r="EH170" i="72" s="1"/>
  <c r="EH126" i="72"/>
  <c r="EH152" i="72" s="1"/>
  <c r="EH171" i="72" s="1"/>
  <c r="FD133" i="72"/>
  <c r="FD132" i="72"/>
  <c r="FD134" i="72"/>
  <c r="FN124" i="72"/>
  <c r="FN125" i="72"/>
  <c r="FN151" i="72" s="1"/>
  <c r="FN170" i="72" s="1"/>
  <c r="FN126" i="72"/>
  <c r="FN152" i="72" s="1"/>
  <c r="FN171" i="72" s="1"/>
  <c r="FI125" i="72"/>
  <c r="FI151" i="72" s="1"/>
  <c r="FI170" i="72" s="1"/>
  <c r="FI124" i="72"/>
  <c r="FI126" i="72"/>
  <c r="FI152" i="72" s="1"/>
  <c r="FI171" i="72" s="1"/>
  <c r="DX132" i="72"/>
  <c r="DX133" i="72"/>
  <c r="DX134" i="72"/>
  <c r="GU133" i="72"/>
  <c r="GU132" i="72"/>
  <c r="GU134" i="72"/>
  <c r="ET125" i="72"/>
  <c r="ET151" i="72" s="1"/>
  <c r="ET170" i="72" s="1"/>
  <c r="ET126" i="72"/>
  <c r="ET152" i="72" s="1"/>
  <c r="ET171" i="72" s="1"/>
  <c r="ET124" i="72"/>
  <c r="EX125" i="72"/>
  <c r="EX151" i="72" s="1"/>
  <c r="EX170" i="72" s="1"/>
  <c r="EX126" i="72"/>
  <c r="EX152" i="72" s="1"/>
  <c r="EX171" i="72" s="1"/>
  <c r="EX124" i="72"/>
  <c r="GY125" i="72"/>
  <c r="GY151" i="72" s="1"/>
  <c r="GY170" i="72" s="1"/>
  <c r="GY124" i="72"/>
  <c r="GY126" i="72"/>
  <c r="GY152" i="72" s="1"/>
  <c r="GY171" i="72" s="1"/>
  <c r="EH132" i="72"/>
  <c r="EH134" i="72"/>
  <c r="EH133" i="72"/>
  <c r="FD124" i="72"/>
  <c r="FD125" i="72"/>
  <c r="FD151" i="72" s="1"/>
  <c r="FD170" i="72" s="1"/>
  <c r="FD126" i="72"/>
  <c r="FD152" i="72" s="1"/>
  <c r="FD171" i="72" s="1"/>
  <c r="FN132" i="72"/>
  <c r="FN133" i="72"/>
  <c r="FN134" i="72"/>
  <c r="FI133" i="72"/>
  <c r="FI132" i="72"/>
  <c r="FI134" i="72"/>
  <c r="DX126" i="72"/>
  <c r="DX152" i="72" s="1"/>
  <c r="DX171" i="72" s="1"/>
  <c r="DX124" i="72"/>
  <c r="DX125" i="72"/>
  <c r="DX151" i="72" s="1"/>
  <c r="DX170" i="72" s="1"/>
  <c r="EX133" i="72"/>
  <c r="EX134" i="72"/>
  <c r="EX132" i="72"/>
  <c r="EE126" i="72"/>
  <c r="EE152" i="72" s="1"/>
  <c r="EE171" i="72" s="1"/>
  <c r="EE125" i="72"/>
  <c r="EE151" i="72" s="1"/>
  <c r="EE170" i="72" s="1"/>
  <c r="EE124" i="72"/>
  <c r="FM124" i="72"/>
  <c r="FM126" i="72"/>
  <c r="FM152" i="72" s="1"/>
  <c r="FM171" i="72" s="1"/>
  <c r="FM125" i="72"/>
  <c r="FM151" i="72" s="1"/>
  <c r="FM170" i="72" s="1"/>
  <c r="GG133" i="72"/>
  <c r="GG134" i="72"/>
  <c r="GG132" i="72"/>
  <c r="GO134" i="72"/>
  <c r="GO133" i="72"/>
  <c r="GO132" i="72"/>
  <c r="EQ132" i="72"/>
  <c r="EQ133" i="72"/>
  <c r="EQ134" i="72"/>
  <c r="FU132" i="72"/>
  <c r="FU133" i="72"/>
  <c r="FU134" i="72"/>
  <c r="FC124" i="72"/>
  <c r="FC126" i="72"/>
  <c r="FC152" i="72" s="1"/>
  <c r="FC171" i="72" s="1"/>
  <c r="FC125" i="72"/>
  <c r="FC151" i="72" s="1"/>
  <c r="FC170" i="72" s="1"/>
  <c r="EE133" i="72"/>
  <c r="EE132" i="72"/>
  <c r="EE134" i="72"/>
  <c r="F143" i="72"/>
  <c r="F118" i="72"/>
  <c r="F119" i="72"/>
  <c r="FM133" i="72"/>
  <c r="FM132" i="72"/>
  <c r="FM134" i="72"/>
  <c r="GG126" i="72"/>
  <c r="GG152" i="72" s="1"/>
  <c r="GG171" i="72" s="1"/>
  <c r="GG125" i="72"/>
  <c r="GG151" i="72" s="1"/>
  <c r="GG170" i="72" s="1"/>
  <c r="GG124" i="72"/>
  <c r="GO126" i="72"/>
  <c r="GO152" i="72" s="1"/>
  <c r="GO171" i="72" s="1"/>
  <c r="GO124" i="72"/>
  <c r="GO125" i="72"/>
  <c r="GO151" i="72" s="1"/>
  <c r="GO170" i="72" s="1"/>
  <c r="EQ124" i="72"/>
  <c r="EQ125" i="72"/>
  <c r="EQ151" i="72" s="1"/>
  <c r="EQ170" i="72" s="1"/>
  <c r="EQ126" i="72"/>
  <c r="EQ152" i="72" s="1"/>
  <c r="EQ171" i="72" s="1"/>
  <c r="GJ125" i="72"/>
  <c r="GJ151" i="72" s="1"/>
  <c r="GJ170" i="72" s="1"/>
  <c r="GJ126" i="72"/>
  <c r="GJ152" i="72" s="1"/>
  <c r="GJ171" i="72" s="1"/>
  <c r="GJ124" i="72"/>
  <c r="FX124" i="72"/>
  <c r="FX126" i="72"/>
  <c r="FX152" i="72" s="1"/>
  <c r="FX171" i="72" s="1"/>
  <c r="FX125" i="72"/>
  <c r="FX151" i="72" s="1"/>
  <c r="FX170" i="72" s="1"/>
  <c r="FU124" i="72"/>
  <c r="FU125" i="72"/>
  <c r="FU151" i="72" s="1"/>
  <c r="FU170" i="72" s="1"/>
  <c r="FU126" i="72"/>
  <c r="FU152" i="72" s="1"/>
  <c r="FU171" i="72" s="1"/>
  <c r="EC132" i="72"/>
  <c r="EC133" i="72"/>
  <c r="EC134" i="72"/>
  <c r="FC132" i="72"/>
  <c r="FC133" i="72"/>
  <c r="FC134" i="72"/>
  <c r="FJ134" i="72"/>
  <c r="FJ132" i="72"/>
  <c r="FJ133" i="72"/>
  <c r="FR125" i="72"/>
  <c r="FR151" i="72" s="1"/>
  <c r="FR170" i="72" s="1"/>
  <c r="FR124" i="72"/>
  <c r="FR126" i="72"/>
  <c r="FR152" i="72" s="1"/>
  <c r="FR171" i="72" s="1"/>
  <c r="FT124" i="72"/>
  <c r="FT125" i="72"/>
  <c r="FT151" i="72" s="1"/>
  <c r="FT170" i="72" s="1"/>
  <c r="FT126" i="72"/>
  <c r="FT152" i="72" s="1"/>
  <c r="FT171" i="72" s="1"/>
  <c r="EV132" i="72"/>
  <c r="EV134" i="72"/>
  <c r="EV133" i="72"/>
  <c r="GX132" i="72"/>
  <c r="GX134" i="72"/>
  <c r="GX133" i="72"/>
  <c r="GJ132" i="72"/>
  <c r="GJ133" i="72"/>
  <c r="GJ134" i="72"/>
  <c r="FX134" i="72"/>
  <c r="FX132" i="72"/>
  <c r="FX133" i="72"/>
  <c r="GN125" i="72"/>
  <c r="GN151" i="72" s="1"/>
  <c r="GN170" i="72" s="1"/>
  <c r="GN124" i="72"/>
  <c r="GN126" i="72"/>
  <c r="GN152" i="72" s="1"/>
  <c r="GN171" i="72" s="1"/>
  <c r="FW132" i="72"/>
  <c r="FW134" i="72"/>
  <c r="FW133" i="72"/>
  <c r="EC125" i="72"/>
  <c r="EC151" i="72" s="1"/>
  <c r="EC170" i="72" s="1"/>
  <c r="EC126" i="72"/>
  <c r="EC152" i="72" s="1"/>
  <c r="EC171" i="72" s="1"/>
  <c r="EC124" i="72"/>
  <c r="FJ126" i="72"/>
  <c r="FJ152" i="72" s="1"/>
  <c r="FJ171" i="72" s="1"/>
  <c r="FJ124" i="72"/>
  <c r="FJ125" i="72"/>
  <c r="FJ151" i="72" s="1"/>
  <c r="FJ170" i="72" s="1"/>
  <c r="FR132" i="72"/>
  <c r="FR134" i="72"/>
  <c r="FR133" i="72"/>
  <c r="FT132" i="72"/>
  <c r="FT134" i="72"/>
  <c r="FT133" i="72"/>
  <c r="DZ132" i="72"/>
  <c r="DZ133" i="72"/>
  <c r="DZ134" i="72"/>
  <c r="EV125" i="72"/>
  <c r="EV151" i="72" s="1"/>
  <c r="EV170" i="72" s="1"/>
  <c r="EV124" i="72"/>
  <c r="EV126" i="72"/>
  <c r="EV152" i="72" s="1"/>
  <c r="EV171" i="72" s="1"/>
  <c r="GX124" i="72"/>
  <c r="GX125" i="72"/>
  <c r="GX151" i="72" s="1"/>
  <c r="GX170" i="72" s="1"/>
  <c r="GX126" i="72"/>
  <c r="GX152" i="72" s="1"/>
  <c r="GX171" i="72" s="1"/>
  <c r="GW132" i="72"/>
  <c r="GW133" i="72"/>
  <c r="GW134" i="72"/>
  <c r="GN133" i="72"/>
  <c r="GN132" i="72"/>
  <c r="GN134" i="72"/>
  <c r="R55" i="44"/>
  <c r="AX179" i="14"/>
  <c r="AX180" i="14"/>
  <c r="AX166" i="14"/>
  <c r="AX165" i="14"/>
  <c r="O255" i="44"/>
  <c r="O60" i="44"/>
  <c r="O61" i="44" s="1"/>
  <c r="O62" i="44" s="1"/>
  <c r="O106" i="44"/>
  <c r="Q57" i="44"/>
  <c r="AX221" i="14"/>
  <c r="AX67" i="14"/>
  <c r="L24" i="78"/>
  <c r="K33" i="78"/>
  <c r="AX186" i="14"/>
  <c r="AX187" i="14"/>
  <c r="AW205" i="14"/>
  <c r="AV58" i="14"/>
  <c r="AV252" i="14" s="1"/>
  <c r="AW69" i="14"/>
  <c r="BJ49" i="74"/>
  <c r="BJ79" i="74" s="1"/>
  <c r="BJ94" i="74"/>
  <c r="BJ78" i="74"/>
  <c r="BJ59" i="74"/>
  <c r="BJ60" i="74"/>
  <c r="BJ57" i="74"/>
  <c r="BL47" i="74"/>
  <c r="BK93" i="74"/>
  <c r="BK48" i="74"/>
  <c r="BK58" i="74" s="1"/>
  <c r="BK50" i="74"/>
  <c r="BK80" i="74" s="1"/>
  <c r="HB124" i="72"/>
  <c r="HB125" i="72"/>
  <c r="HB151" i="72" s="1"/>
  <c r="HB170" i="72" s="1"/>
  <c r="HB126" i="72"/>
  <c r="HB152" i="72" s="1"/>
  <c r="HB171" i="72" s="1"/>
  <c r="HB132" i="72"/>
  <c r="HB133" i="72"/>
  <c r="HB134" i="72"/>
  <c r="U116" i="44"/>
  <c r="V116" i="44" s="1"/>
  <c r="AW49" i="14"/>
  <c r="BJ53" i="65"/>
  <c r="BJ80" i="65"/>
  <c r="HF80" i="72"/>
  <c r="HF53" i="72"/>
  <c r="BJ49" i="65"/>
  <c r="BJ79" i="65" s="1"/>
  <c r="BJ94" i="65"/>
  <c r="BJ78" i="65"/>
  <c r="BJ67" i="65"/>
  <c r="BJ59" i="65"/>
  <c r="BJ68" i="65"/>
  <c r="BJ52" i="65"/>
  <c r="BJ57" i="65"/>
  <c r="HF68" i="72"/>
  <c r="HF52" i="72"/>
  <c r="HF49" i="72"/>
  <c r="HF79" i="72" s="1"/>
  <c r="HF59" i="72"/>
  <c r="HF57" i="72"/>
  <c r="HF67" i="72"/>
  <c r="HF78" i="72"/>
  <c r="HF94" i="72"/>
  <c r="HF60" i="72"/>
  <c r="U67" i="44"/>
  <c r="U68" i="44" s="1"/>
  <c r="BL47" i="65"/>
  <c r="BK93" i="65"/>
  <c r="BK48" i="65"/>
  <c r="BK55" i="65" s="1"/>
  <c r="BK50" i="65"/>
  <c r="HH47" i="72"/>
  <c r="HG93" i="72"/>
  <c r="HG48" i="72"/>
  <c r="HG50" i="72"/>
  <c r="HD117" i="72"/>
  <c r="HD70" i="72"/>
  <c r="HC119" i="72"/>
  <c r="HC118" i="72"/>
  <c r="HE61" i="72"/>
  <c r="L33" i="59"/>
  <c r="L22" i="59"/>
  <c r="L36" i="59" s="1"/>
  <c r="EJ149" i="72"/>
  <c r="EJ167" i="72" s="1"/>
  <c r="EJ137" i="72"/>
  <c r="M22" i="59"/>
  <c r="M36" i="59" s="1"/>
  <c r="M33" i="59"/>
  <c r="AX44" i="14"/>
  <c r="AX53" i="14"/>
  <c r="AX56" i="14" s="1"/>
  <c r="AX45" i="14"/>
  <c r="AX46" i="14"/>
  <c r="AX47" i="14"/>
  <c r="AY1" i="14"/>
  <c r="AY38" i="14" s="1"/>
  <c r="AX64" i="14"/>
  <c r="AX66" i="14"/>
  <c r="AX37" i="14"/>
  <c r="AX106" i="14"/>
  <c r="AX156" i="14"/>
  <c r="AX153" i="14"/>
  <c r="AX190" i="14"/>
  <c r="AX171" i="14"/>
  <c r="AX117" i="14"/>
  <c r="AX159" i="14"/>
  <c r="AX193" i="14"/>
  <c r="AX200" i="14"/>
  <c r="AX189" i="14"/>
  <c r="AX172" i="14"/>
  <c r="AX127" i="14"/>
  <c r="AX100" i="14"/>
  <c r="AX219" i="14"/>
  <c r="AX131" i="14"/>
  <c r="AX116" i="14"/>
  <c r="AX201" i="14"/>
  <c r="AX141" i="14"/>
  <c r="AX181" i="14"/>
  <c r="AX96" i="14"/>
  <c r="AX139" i="14"/>
  <c r="AX142" i="14"/>
  <c r="AX154" i="14"/>
  <c r="AX101" i="14"/>
  <c r="AX182" i="14"/>
  <c r="AX138" i="14"/>
  <c r="AX103" i="14"/>
  <c r="AX114" i="14"/>
  <c r="AX183" i="14"/>
  <c r="AX220" i="14"/>
  <c r="AX151" i="14"/>
  <c r="AX95" i="14"/>
  <c r="AX152" i="14"/>
  <c r="AX170" i="14"/>
  <c r="AX155" i="14"/>
  <c r="AX104" i="14"/>
  <c r="AX144" i="14"/>
  <c r="AX105" i="14"/>
  <c r="AX222" i="14"/>
  <c r="AX194" i="14"/>
  <c r="AX65" i="14"/>
  <c r="AX185" i="14"/>
  <c r="AX168" i="14"/>
  <c r="AX97" i="14"/>
  <c r="AX120" i="14"/>
  <c r="AX184" i="14"/>
  <c r="AX130" i="14"/>
  <c r="AX218" i="14"/>
  <c r="AX102" i="14"/>
  <c r="AX128" i="14"/>
  <c r="AX143" i="14"/>
  <c r="AX119" i="14"/>
  <c r="AX115" i="14"/>
  <c r="AX107" i="14"/>
  <c r="AX140" i="14"/>
  <c r="AX99" i="14"/>
  <c r="AX150" i="14"/>
  <c r="AX191" i="14"/>
  <c r="AX98" i="14"/>
  <c r="AX217" i="14"/>
  <c r="AX203" i="14"/>
  <c r="AX118" i="14"/>
  <c r="AX202" i="14"/>
  <c r="AX108" i="14"/>
  <c r="AX78" i="14"/>
  <c r="AX79" i="14"/>
  <c r="AX188" i="14"/>
  <c r="AX157" i="14"/>
  <c r="EJ138" i="72"/>
  <c r="EJ140" i="72" s="1"/>
  <c r="AW40" i="14"/>
  <c r="AW161" i="14"/>
  <c r="AW146" i="14"/>
  <c r="AW196" i="14"/>
  <c r="AV294" i="14"/>
  <c r="AW110" i="14"/>
  <c r="U84" i="44"/>
  <c r="V84" i="44" s="1"/>
  <c r="AW209" i="14"/>
  <c r="AX3" i="14"/>
  <c r="AX292" i="14" s="1"/>
  <c r="AX296" i="14" s="1"/>
  <c r="A20" i="45"/>
  <c r="B21" i="45"/>
  <c r="AY129" i="14" l="1"/>
  <c r="AY133" i="14"/>
  <c r="AY136" i="14"/>
  <c r="AY137" i="14"/>
  <c r="AY135" i="14"/>
  <c r="AY134" i="14"/>
  <c r="AY132" i="14"/>
  <c r="AY178" i="14"/>
  <c r="AY167" i="14"/>
  <c r="AY169" i="14"/>
  <c r="AY223" i="14"/>
  <c r="AX174" i="14"/>
  <c r="HF66" i="72"/>
  <c r="HG54" i="72"/>
  <c r="HG58" i="72"/>
  <c r="HG55" i="72"/>
  <c r="HA138" i="72"/>
  <c r="HA140" i="72" s="1"/>
  <c r="AY158" i="14"/>
  <c r="AY192" i="14"/>
  <c r="BK56" i="65"/>
  <c r="BK56" i="74"/>
  <c r="HG56" i="72"/>
  <c r="GH138" i="72"/>
  <c r="GH140" i="72" s="1"/>
  <c r="FF138" i="72"/>
  <c r="FF140" i="72" s="1"/>
  <c r="GC138" i="72"/>
  <c r="GC140" i="72" s="1"/>
  <c r="FQ138" i="72"/>
  <c r="FQ140" i="72" s="1"/>
  <c r="GW138" i="72"/>
  <c r="GW140" i="72" s="1"/>
  <c r="EG138" i="72"/>
  <c r="FM138" i="72"/>
  <c r="FM141" i="72" s="1"/>
  <c r="GN138" i="72"/>
  <c r="GN105" i="72" s="1"/>
  <c r="GO138" i="72"/>
  <c r="FH138" i="72"/>
  <c r="FB138" i="72"/>
  <c r="FJ138" i="72"/>
  <c r="GU138" i="72"/>
  <c r="EI138" i="72"/>
  <c r="GD138" i="72"/>
  <c r="GD140" i="72" s="1"/>
  <c r="EN138" i="72"/>
  <c r="FA138" i="72"/>
  <c r="FT138" i="72"/>
  <c r="EC138" i="72"/>
  <c r="EQ138" i="72"/>
  <c r="FI138" i="72"/>
  <c r="GL138" i="72"/>
  <c r="EP138" i="72"/>
  <c r="FZ138" i="72"/>
  <c r="FR138" i="72"/>
  <c r="GZ138" i="72"/>
  <c r="ED138" i="72"/>
  <c r="DZ138" i="72"/>
  <c r="ES138" i="72"/>
  <c r="GP138" i="72"/>
  <c r="EW138" i="72"/>
  <c r="FC138" i="72"/>
  <c r="EE138" i="72"/>
  <c r="FJ137" i="72"/>
  <c r="FJ149" i="72"/>
  <c r="FJ167" i="72" s="1"/>
  <c r="GX138" i="72"/>
  <c r="EK138" i="72"/>
  <c r="EA138" i="72"/>
  <c r="FT149" i="72"/>
  <c r="FT167" i="72" s="1"/>
  <c r="FT137" i="72"/>
  <c r="FU137" i="72"/>
  <c r="FU149" i="72"/>
  <c r="FU167" i="72" s="1"/>
  <c r="GG149" i="72"/>
  <c r="GG167" i="72" s="1"/>
  <c r="GG137" i="72"/>
  <c r="GC137" i="72"/>
  <c r="GC149" i="72"/>
  <c r="GC167" i="72" s="1"/>
  <c r="EG137" i="72"/>
  <c r="EG149" i="72"/>
  <c r="EG167" i="72" s="1"/>
  <c r="GR149" i="72"/>
  <c r="GR167" i="72" s="1"/>
  <c r="GR137" i="72"/>
  <c r="FW138" i="72"/>
  <c r="FX149" i="72"/>
  <c r="FX167" i="72" s="1"/>
  <c r="FX137" i="72"/>
  <c r="EX138" i="72"/>
  <c r="FD138" i="72"/>
  <c r="GY138" i="72"/>
  <c r="GM138" i="72"/>
  <c r="EF137" i="72"/>
  <c r="EF149" i="72"/>
  <c r="EF167" i="72" s="1"/>
  <c r="FK138" i="72"/>
  <c r="GB149" i="72"/>
  <c r="GB167" i="72" s="1"/>
  <c r="GB137" i="72"/>
  <c r="GZ137" i="72"/>
  <c r="GZ149" i="72"/>
  <c r="GZ167" i="72" s="1"/>
  <c r="FZ137" i="72"/>
  <c r="FZ149" i="72"/>
  <c r="FZ167" i="72" s="1"/>
  <c r="FS137" i="72"/>
  <c r="FS149" i="72"/>
  <c r="FS167" i="72" s="1"/>
  <c r="ES137" i="72"/>
  <c r="ES149" i="72"/>
  <c r="ES167" i="72" s="1"/>
  <c r="FV138" i="72"/>
  <c r="DY137" i="72"/>
  <c r="DY149" i="72"/>
  <c r="DY167" i="72" s="1"/>
  <c r="FQ137" i="72"/>
  <c r="FQ149" i="72"/>
  <c r="FQ167" i="72" s="1"/>
  <c r="ET138" i="72"/>
  <c r="GD137" i="72"/>
  <c r="GD149" i="72"/>
  <c r="GD167" i="72" s="1"/>
  <c r="GK149" i="72"/>
  <c r="GK167" i="72" s="1"/>
  <c r="GK137" i="72"/>
  <c r="GH137" i="72"/>
  <c r="GH149" i="72"/>
  <c r="GH167" i="72" s="1"/>
  <c r="GT149" i="72"/>
  <c r="GT167" i="72" s="1"/>
  <c r="GT137" i="72"/>
  <c r="FS138" i="72"/>
  <c r="FF149" i="72"/>
  <c r="FF167" i="72" s="1"/>
  <c r="FF137" i="72"/>
  <c r="EV149" i="72"/>
  <c r="EV167" i="72" s="1"/>
  <c r="EV137" i="72"/>
  <c r="FM137" i="72"/>
  <c r="FM149" i="72"/>
  <c r="FM167" i="72" s="1"/>
  <c r="FN138" i="72"/>
  <c r="GU137" i="72"/>
  <c r="GU149" i="72"/>
  <c r="GU167" i="72" s="1"/>
  <c r="F144" i="74"/>
  <c r="F145" i="74"/>
  <c r="F161" i="74"/>
  <c r="DW138" i="72"/>
  <c r="GV138" i="72"/>
  <c r="GE149" i="72"/>
  <c r="GE167" i="72" s="1"/>
  <c r="GE137" i="72"/>
  <c r="F145" i="65"/>
  <c r="F161" i="65"/>
  <c r="F144" i="65"/>
  <c r="EL149" i="72"/>
  <c r="EL167" i="72" s="1"/>
  <c r="EL137" i="72"/>
  <c r="EA137" i="72"/>
  <c r="EA149" i="72"/>
  <c r="EA167" i="72" s="1"/>
  <c r="FX138" i="72"/>
  <c r="GJ137" i="72"/>
  <c r="GJ149" i="72"/>
  <c r="GJ167" i="72" s="1"/>
  <c r="GO137" i="72"/>
  <c r="GO149" i="72"/>
  <c r="GO167" i="72" s="1"/>
  <c r="EH138" i="72"/>
  <c r="DX138" i="72"/>
  <c r="EY149" i="72"/>
  <c r="EY167" i="72" s="1"/>
  <c r="EY137" i="72"/>
  <c r="GM149" i="72"/>
  <c r="GM167" i="72" s="1"/>
  <c r="GM137" i="72"/>
  <c r="EB138" i="72"/>
  <c r="DY138" i="72"/>
  <c r="GK138" i="72"/>
  <c r="GA138" i="72"/>
  <c r="GT138" i="72"/>
  <c r="EP149" i="72"/>
  <c r="EP167" i="72" s="1"/>
  <c r="EP137" i="72"/>
  <c r="FY138" i="72"/>
  <c r="GW137" i="72"/>
  <c r="GW149" i="72"/>
  <c r="GW167" i="72" s="1"/>
  <c r="FR149" i="72"/>
  <c r="FR167" i="72" s="1"/>
  <c r="FR137" i="72"/>
  <c r="EZ149" i="72"/>
  <c r="EZ167" i="72" s="1"/>
  <c r="EZ137" i="72"/>
  <c r="FP137" i="72"/>
  <c r="FP149" i="72"/>
  <c r="FP167" i="72" s="1"/>
  <c r="GP149" i="72"/>
  <c r="GP167" i="72" s="1"/>
  <c r="GP137" i="72"/>
  <c r="GQ138" i="72"/>
  <c r="EK137" i="72"/>
  <c r="EK149" i="72"/>
  <c r="EK167" i="72" s="1"/>
  <c r="FB149" i="72"/>
  <c r="FB167" i="72" s="1"/>
  <c r="FB137" i="72"/>
  <c r="EX149" i="72"/>
  <c r="EX167" i="72" s="1"/>
  <c r="EX137" i="72"/>
  <c r="EH137" i="72"/>
  <c r="EH149" i="72"/>
  <c r="EH167" i="72" s="1"/>
  <c r="FG137" i="72"/>
  <c r="FG149" i="72"/>
  <c r="FG167" i="72" s="1"/>
  <c r="EO137" i="72"/>
  <c r="EO149" i="72"/>
  <c r="EO167" i="72" s="1"/>
  <c r="FE149" i="72"/>
  <c r="FE167" i="72" s="1"/>
  <c r="FE137" i="72"/>
  <c r="GF137" i="72"/>
  <c r="GF149" i="72"/>
  <c r="GF167" i="72" s="1"/>
  <c r="GQ149" i="72"/>
  <c r="GQ167" i="72" s="1"/>
  <c r="GQ137" i="72"/>
  <c r="DW149" i="72"/>
  <c r="DW167" i="72" s="1"/>
  <c r="DW137" i="72"/>
  <c r="EE149" i="72"/>
  <c r="EE167" i="72" s="1"/>
  <c r="EE137" i="72"/>
  <c r="EM138" i="72"/>
  <c r="GB138" i="72"/>
  <c r="ER138" i="72"/>
  <c r="FV137" i="72"/>
  <c r="FV149" i="72"/>
  <c r="FV167" i="72" s="1"/>
  <c r="EU138" i="72"/>
  <c r="FL137" i="72"/>
  <c r="FL149" i="72"/>
  <c r="FL167" i="72" s="1"/>
  <c r="FW137" i="72"/>
  <c r="FW149" i="72"/>
  <c r="FW167" i="72" s="1"/>
  <c r="GX137" i="72"/>
  <c r="GX149" i="72"/>
  <c r="GX167" i="72" s="1"/>
  <c r="FU138" i="72"/>
  <c r="GG138" i="72"/>
  <c r="FN149" i="72"/>
  <c r="FN167" i="72" s="1"/>
  <c r="FN137" i="72"/>
  <c r="EY138" i="72"/>
  <c r="EF138" i="72"/>
  <c r="EO138" i="72"/>
  <c r="GR138" i="72"/>
  <c r="GF138" i="72"/>
  <c r="EC149" i="72"/>
  <c r="EC167" i="72" s="1"/>
  <c r="EC137" i="72"/>
  <c r="ET149" i="72"/>
  <c r="ET167" i="72" s="1"/>
  <c r="ET137" i="72"/>
  <c r="FI137" i="72"/>
  <c r="FI149" i="72"/>
  <c r="FI167" i="72" s="1"/>
  <c r="EM137" i="72"/>
  <c r="EM149" i="72"/>
  <c r="EM167" i="72" s="1"/>
  <c r="GV149" i="72"/>
  <c r="GV167" i="72" s="1"/>
  <c r="GV137" i="72"/>
  <c r="FP138" i="72"/>
  <c r="EQ149" i="72"/>
  <c r="EQ167" i="72" s="1"/>
  <c r="EQ137" i="72"/>
  <c r="GS138" i="72"/>
  <c r="FH149" i="72"/>
  <c r="FH167" i="72" s="1"/>
  <c r="FH137" i="72"/>
  <c r="FY137" i="72"/>
  <c r="FY149" i="72"/>
  <c r="FY167" i="72" s="1"/>
  <c r="EI149" i="72"/>
  <c r="EI167" i="72" s="1"/>
  <c r="EI137" i="72"/>
  <c r="GE138" i="72"/>
  <c r="EL138" i="72"/>
  <c r="GN149" i="72"/>
  <c r="GN167" i="72" s="1"/>
  <c r="GN137" i="72"/>
  <c r="GJ138" i="72"/>
  <c r="FK137" i="72"/>
  <c r="FK149" i="72"/>
  <c r="FK167" i="72" s="1"/>
  <c r="GI137" i="72"/>
  <c r="GI149" i="72"/>
  <c r="GI167" i="72" s="1"/>
  <c r="FE138" i="72"/>
  <c r="GA137" i="72"/>
  <c r="GA149" i="72"/>
  <c r="GA167" i="72" s="1"/>
  <c r="FC137" i="72"/>
  <c r="FC149" i="72"/>
  <c r="FC167" i="72" s="1"/>
  <c r="FD137" i="72"/>
  <c r="FD149" i="72"/>
  <c r="FD167" i="72" s="1"/>
  <c r="GS137" i="72"/>
  <c r="GS149" i="72"/>
  <c r="GS167" i="72" s="1"/>
  <c r="FA137" i="72"/>
  <c r="FA149" i="72"/>
  <c r="FA167" i="72" s="1"/>
  <c r="EU149" i="72"/>
  <c r="EU167" i="72" s="1"/>
  <c r="EU137" i="72"/>
  <c r="DZ137" i="72"/>
  <c r="DZ149" i="72"/>
  <c r="DZ167" i="72" s="1"/>
  <c r="EV138" i="72"/>
  <c r="F144" i="72"/>
  <c r="F161" i="72"/>
  <c r="F145" i="72"/>
  <c r="DX137" i="72"/>
  <c r="DX149" i="72"/>
  <c r="DX167" i="72" s="1"/>
  <c r="ER137" i="72"/>
  <c r="ER149" i="72"/>
  <c r="ER167" i="72" s="1"/>
  <c r="GI138" i="72"/>
  <c r="FO137" i="72"/>
  <c r="FO149" i="72"/>
  <c r="FO167" i="72" s="1"/>
  <c r="EW149" i="72"/>
  <c r="EW167" i="72" s="1"/>
  <c r="EW137" i="72"/>
  <c r="GY137" i="72"/>
  <c r="GY149" i="72"/>
  <c r="GY167" i="72" s="1"/>
  <c r="FG138" i="72"/>
  <c r="EB137" i="72"/>
  <c r="EB149" i="72"/>
  <c r="EB167" i="72" s="1"/>
  <c r="EZ138" i="72"/>
  <c r="GL149" i="72"/>
  <c r="GL167" i="72" s="1"/>
  <c r="GL137" i="72"/>
  <c r="FL138" i="72"/>
  <c r="EN149" i="72"/>
  <c r="EN167" i="72" s="1"/>
  <c r="EN137" i="72"/>
  <c r="ED149" i="72"/>
  <c r="ED167" i="72" s="1"/>
  <c r="ED137" i="72"/>
  <c r="FO138" i="72"/>
  <c r="S55" i="44"/>
  <c r="AY179" i="14"/>
  <c r="AY180" i="14"/>
  <c r="AY165" i="14"/>
  <c r="AY166" i="14"/>
  <c r="L50" i="52"/>
  <c r="P60" i="44"/>
  <c r="P61" i="44" s="1"/>
  <c r="P62" i="44" s="1"/>
  <c r="P106" i="44"/>
  <c r="R57" i="44"/>
  <c r="P255" i="44"/>
  <c r="AY221" i="14"/>
  <c r="AY67" i="14"/>
  <c r="L33" i="78"/>
  <c r="M24" i="78"/>
  <c r="EJ141" i="72"/>
  <c r="EJ105" i="72"/>
  <c r="AY186" i="14"/>
  <c r="AY187" i="14"/>
  <c r="AW58" i="14"/>
  <c r="AW252" i="14" s="1"/>
  <c r="BM47" i="74"/>
  <c r="BL93" i="74"/>
  <c r="BL48" i="74"/>
  <c r="BL58" i="74" s="1"/>
  <c r="BL50" i="74"/>
  <c r="BL80" i="74" s="1"/>
  <c r="BK49" i="74"/>
  <c r="BK79" i="74" s="1"/>
  <c r="BK78" i="74"/>
  <c r="BK94" i="74"/>
  <c r="BK57" i="74"/>
  <c r="BK59" i="74"/>
  <c r="BK60" i="74"/>
  <c r="HB138" i="72"/>
  <c r="HB140" i="72" s="1"/>
  <c r="HB149" i="72"/>
  <c r="HB167" i="72" s="1"/>
  <c r="HB137" i="72"/>
  <c r="HC126" i="72"/>
  <c r="HC152" i="72" s="1"/>
  <c r="HC171" i="72" s="1"/>
  <c r="HC124" i="72"/>
  <c r="HC125" i="72"/>
  <c r="HC151" i="72" s="1"/>
  <c r="HC170" i="72" s="1"/>
  <c r="HC133" i="72"/>
  <c r="HC134" i="72"/>
  <c r="HC132" i="72"/>
  <c r="HH50" i="72"/>
  <c r="HI47" i="72"/>
  <c r="HH48" i="72"/>
  <c r="HH93" i="72"/>
  <c r="HF61" i="72"/>
  <c r="BK80" i="65"/>
  <c r="BK53" i="65"/>
  <c r="BK94" i="65"/>
  <c r="BK78" i="65"/>
  <c r="BK49" i="65"/>
  <c r="BK79" i="65" s="1"/>
  <c r="BK67" i="65"/>
  <c r="BK57" i="65"/>
  <c r="BK59" i="65"/>
  <c r="BK52" i="65"/>
  <c r="BK68" i="65"/>
  <c r="HD119" i="72"/>
  <c r="HD118" i="72"/>
  <c r="BM47" i="65"/>
  <c r="BL93" i="65"/>
  <c r="BL48" i="65"/>
  <c r="BL55" i="65" s="1"/>
  <c r="BL50" i="65"/>
  <c r="AX40" i="14"/>
  <c r="HG53" i="72"/>
  <c r="HG80" i="72"/>
  <c r="V68" i="44"/>
  <c r="F7" i="63" s="1"/>
  <c r="HE117" i="72"/>
  <c r="HE70" i="72"/>
  <c r="HG60" i="72"/>
  <c r="HG59" i="72"/>
  <c r="HG49" i="72"/>
  <c r="HG79" i="72" s="1"/>
  <c r="HG78" i="72"/>
  <c r="HG68" i="72"/>
  <c r="HG94" i="72"/>
  <c r="HG52" i="72"/>
  <c r="HG57" i="72"/>
  <c r="HG67" i="72"/>
  <c r="AX196" i="14"/>
  <c r="AX161" i="14"/>
  <c r="AX69" i="14"/>
  <c r="AX146" i="14"/>
  <c r="AY37" i="14"/>
  <c r="AZ1" i="14"/>
  <c r="AZ38" i="14" s="1"/>
  <c r="AY46" i="14"/>
  <c r="AY47" i="14"/>
  <c r="AY45" i="14"/>
  <c r="AY53" i="14"/>
  <c r="AY56" i="14" s="1"/>
  <c r="AY64" i="14"/>
  <c r="AY66" i="14"/>
  <c r="AY44" i="14"/>
  <c r="AY106" i="14"/>
  <c r="AY156" i="14"/>
  <c r="AY168" i="14"/>
  <c r="AY217" i="14"/>
  <c r="AY120" i="14"/>
  <c r="AY183" i="14"/>
  <c r="AY155" i="14"/>
  <c r="AY138" i="14"/>
  <c r="AY185" i="14"/>
  <c r="AY220" i="14"/>
  <c r="AY103" i="14"/>
  <c r="AY127" i="14"/>
  <c r="AY102" i="14"/>
  <c r="AY101" i="14"/>
  <c r="AY142" i="14"/>
  <c r="AY222" i="14"/>
  <c r="AY141" i="14"/>
  <c r="AY159" i="14"/>
  <c r="AY116" i="14"/>
  <c r="AY115" i="14"/>
  <c r="AY194" i="14"/>
  <c r="AY65" i="14"/>
  <c r="AY97" i="14"/>
  <c r="AY171" i="14"/>
  <c r="AY189" i="14"/>
  <c r="AY172" i="14"/>
  <c r="AY191" i="14"/>
  <c r="AY131" i="14"/>
  <c r="AY218" i="14"/>
  <c r="AY105" i="14"/>
  <c r="AY119" i="14"/>
  <c r="AY181" i="14"/>
  <c r="AY98" i="14"/>
  <c r="AY100" i="14"/>
  <c r="AY117" i="14"/>
  <c r="AY150" i="14"/>
  <c r="AY130" i="14"/>
  <c r="AY144" i="14"/>
  <c r="AY107" i="14"/>
  <c r="AY140" i="14"/>
  <c r="AY219" i="14"/>
  <c r="AY139" i="14"/>
  <c r="AY182" i="14"/>
  <c r="AY152" i="14"/>
  <c r="AY95" i="14"/>
  <c r="AY200" i="14"/>
  <c r="AY170" i="14"/>
  <c r="AY184" i="14"/>
  <c r="AY143" i="14"/>
  <c r="AY151" i="14"/>
  <c r="AY104" i="14"/>
  <c r="AY154" i="14"/>
  <c r="AY96" i="14"/>
  <c r="AY128" i="14"/>
  <c r="AY201" i="14"/>
  <c r="AY193" i="14"/>
  <c r="AY114" i="14"/>
  <c r="AY153" i="14"/>
  <c r="AY190" i="14"/>
  <c r="AY99" i="14"/>
  <c r="AY203" i="14"/>
  <c r="AY108" i="14"/>
  <c r="AY202" i="14"/>
  <c r="AY78" i="14"/>
  <c r="AY157" i="14"/>
  <c r="AY79" i="14"/>
  <c r="AY188" i="14"/>
  <c r="AY118" i="14"/>
  <c r="AW294" i="14"/>
  <c r="AY3" i="14"/>
  <c r="AY292" i="14" s="1"/>
  <c r="AY296" i="14" s="1"/>
  <c r="AX209" i="14"/>
  <c r="AX49" i="14"/>
  <c r="AX205" i="14"/>
  <c r="AX110" i="14"/>
  <c r="EJ143" i="72"/>
  <c r="EJ97" i="72"/>
  <c r="B22" i="45"/>
  <c r="A21" i="45"/>
  <c r="AZ129" i="14" l="1"/>
  <c r="AZ137" i="14"/>
  <c r="AZ136" i="14"/>
  <c r="AZ135" i="14"/>
  <c r="AZ134" i="14"/>
  <c r="AZ133" i="14"/>
  <c r="AZ132" i="14"/>
  <c r="AZ178" i="14"/>
  <c r="AZ167" i="14"/>
  <c r="AZ169" i="14"/>
  <c r="AZ223" i="14"/>
  <c r="AY174" i="14"/>
  <c r="HH54" i="72"/>
  <c r="HH58" i="72"/>
  <c r="HH55" i="72"/>
  <c r="HG66" i="72"/>
  <c r="HA105" i="72"/>
  <c r="HA143" i="72"/>
  <c r="HA144" i="72" s="1"/>
  <c r="HA150" i="72" s="1"/>
  <c r="HA168" i="72" s="1"/>
  <c r="HA141" i="72"/>
  <c r="AZ158" i="14"/>
  <c r="AZ192" i="14"/>
  <c r="BL56" i="65"/>
  <c r="BL56" i="74"/>
  <c r="HH56" i="72"/>
  <c r="GH141" i="72"/>
  <c r="GH105" i="72"/>
  <c r="GC105" i="72"/>
  <c r="FQ105" i="72"/>
  <c r="GW141" i="72"/>
  <c r="GW105" i="72"/>
  <c r="GN141" i="72"/>
  <c r="GN140" i="72"/>
  <c r="FF141" i="72"/>
  <c r="FF105" i="72"/>
  <c r="GC141" i="72"/>
  <c r="FQ141" i="72"/>
  <c r="EG140" i="72"/>
  <c r="EG141" i="72"/>
  <c r="EG105" i="72"/>
  <c r="FM140" i="72"/>
  <c r="FM105" i="72"/>
  <c r="EI140" i="72"/>
  <c r="EI141" i="72"/>
  <c r="EI105" i="72"/>
  <c r="FB140" i="72"/>
  <c r="FB141" i="72"/>
  <c r="FB105" i="72"/>
  <c r="GD105" i="72"/>
  <c r="GD141" i="72"/>
  <c r="FA140" i="72"/>
  <c r="FA141" i="72"/>
  <c r="FA105" i="72"/>
  <c r="GU140" i="72"/>
  <c r="GU141" i="72"/>
  <c r="GU105" i="72"/>
  <c r="FH140" i="72"/>
  <c r="FH141" i="72"/>
  <c r="FH105" i="72"/>
  <c r="EN140" i="72"/>
  <c r="EN105" i="72"/>
  <c r="EN141" i="72"/>
  <c r="GO140" i="72"/>
  <c r="GO105" i="72"/>
  <c r="GO141" i="72"/>
  <c r="FJ140" i="72"/>
  <c r="FJ105" i="72"/>
  <c r="FJ141" i="72"/>
  <c r="EP140" i="72"/>
  <c r="EP141" i="72"/>
  <c r="EP105" i="72"/>
  <c r="GL140" i="72"/>
  <c r="GL105" i="72"/>
  <c r="GL141" i="72"/>
  <c r="ES140" i="72"/>
  <c r="ES105" i="72"/>
  <c r="ES141" i="72"/>
  <c r="FR140" i="72"/>
  <c r="FR105" i="72"/>
  <c r="FR141" i="72"/>
  <c r="FI140" i="72"/>
  <c r="FI141" i="72"/>
  <c r="FI105" i="72"/>
  <c r="ED140" i="72"/>
  <c r="ED105" i="72"/>
  <c r="ED141" i="72"/>
  <c r="DZ140" i="72"/>
  <c r="DZ105" i="72"/>
  <c r="DZ141" i="72"/>
  <c r="FZ140" i="72"/>
  <c r="FZ141" i="72"/>
  <c r="FZ105" i="72"/>
  <c r="FT140" i="72"/>
  <c r="FT141" i="72"/>
  <c r="FT105" i="72"/>
  <c r="EW140" i="72"/>
  <c r="EW105" i="72"/>
  <c r="EW141" i="72"/>
  <c r="EQ140" i="72"/>
  <c r="EQ105" i="72"/>
  <c r="EQ141" i="72"/>
  <c r="GZ140" i="72"/>
  <c r="GZ105" i="72"/>
  <c r="GZ141" i="72"/>
  <c r="EC140" i="72"/>
  <c r="EC141" i="72"/>
  <c r="EC105" i="72"/>
  <c r="GP140" i="72"/>
  <c r="GP105" i="72"/>
  <c r="GP141" i="72"/>
  <c r="GP97" i="72"/>
  <c r="GP143" i="72"/>
  <c r="FR97" i="72"/>
  <c r="FR143" i="72"/>
  <c r="FX140" i="72"/>
  <c r="FX105" i="72"/>
  <c r="FX141" i="72"/>
  <c r="FE140" i="72"/>
  <c r="FE141" i="72"/>
  <c r="FE105" i="72"/>
  <c r="FI97" i="72"/>
  <c r="FI143" i="72"/>
  <c r="DW143" i="72"/>
  <c r="DW97" i="72"/>
  <c r="F180" i="72"/>
  <c r="F162" i="72"/>
  <c r="F163" i="72"/>
  <c r="GS140" i="72"/>
  <c r="GS105" i="72"/>
  <c r="GS141" i="72"/>
  <c r="EM140" i="72"/>
  <c r="EM141" i="72"/>
  <c r="EM105" i="72"/>
  <c r="GA140" i="72"/>
  <c r="GA105" i="72"/>
  <c r="GA141" i="72"/>
  <c r="GG97" i="72"/>
  <c r="GG143" i="72"/>
  <c r="ES143" i="72"/>
  <c r="ES97" i="72"/>
  <c r="EF143" i="72"/>
  <c r="EF97" i="72"/>
  <c r="GJ143" i="72"/>
  <c r="GJ97" i="72"/>
  <c r="FS140" i="72"/>
  <c r="FS105" i="72"/>
  <c r="FS141" i="72"/>
  <c r="FS143" i="72"/>
  <c r="FS97" i="72"/>
  <c r="FN140" i="72"/>
  <c r="FN105" i="72"/>
  <c r="FN141" i="72"/>
  <c r="GD143" i="72"/>
  <c r="GD97" i="72"/>
  <c r="EN97" i="72"/>
  <c r="EN143" i="72"/>
  <c r="EZ140" i="72"/>
  <c r="EZ141" i="72"/>
  <c r="EZ105" i="72"/>
  <c r="GG140" i="72"/>
  <c r="GG141" i="72"/>
  <c r="GG105" i="72"/>
  <c r="FW143" i="72"/>
  <c r="FW97" i="72"/>
  <c r="FV143" i="72"/>
  <c r="FV97" i="72"/>
  <c r="FB143" i="72"/>
  <c r="FB97" i="72"/>
  <c r="DY97" i="72"/>
  <c r="DY143" i="72"/>
  <c r="EG97" i="72"/>
  <c r="EG143" i="72"/>
  <c r="FU97" i="72"/>
  <c r="FU143" i="72"/>
  <c r="GY97" i="72"/>
  <c r="GY143" i="72"/>
  <c r="FA143" i="72"/>
  <c r="FA97" i="72"/>
  <c r="FC97" i="72"/>
  <c r="FC143" i="72"/>
  <c r="GR140" i="72"/>
  <c r="GR141" i="72"/>
  <c r="GR105" i="72"/>
  <c r="GQ97" i="72"/>
  <c r="GQ143" i="72"/>
  <c r="EK143" i="72"/>
  <c r="EK97" i="72"/>
  <c r="FZ97" i="72"/>
  <c r="FZ143" i="72"/>
  <c r="GB97" i="72"/>
  <c r="GB143" i="72"/>
  <c r="GC143" i="72"/>
  <c r="GC97" i="72"/>
  <c r="ET143" i="72"/>
  <c r="ET97" i="72"/>
  <c r="FU140" i="72"/>
  <c r="FU141" i="72"/>
  <c r="FU105" i="72"/>
  <c r="FG97" i="72"/>
  <c r="FG143" i="72"/>
  <c r="FP143" i="72"/>
  <c r="FP97" i="72"/>
  <c r="EV143" i="72"/>
  <c r="EV97" i="72"/>
  <c r="GM140" i="72"/>
  <c r="GM141" i="72"/>
  <c r="GM105" i="72"/>
  <c r="EX140" i="72"/>
  <c r="EX105" i="72"/>
  <c r="EX141" i="72"/>
  <c r="EA140" i="72"/>
  <c r="EA105" i="72"/>
  <c r="EA141" i="72"/>
  <c r="FO97" i="72"/>
  <c r="FO143" i="72"/>
  <c r="FG140" i="72"/>
  <c r="FG141" i="72"/>
  <c r="FG105" i="72"/>
  <c r="GI140" i="72"/>
  <c r="GI141" i="72"/>
  <c r="GI105" i="72"/>
  <c r="FY97" i="72"/>
  <c r="FY143" i="72"/>
  <c r="EQ143" i="72"/>
  <c r="EQ97" i="72"/>
  <c r="FN97" i="72"/>
  <c r="FN143" i="72"/>
  <c r="GT140" i="72"/>
  <c r="GT141" i="72"/>
  <c r="GT105" i="72"/>
  <c r="GE97" i="72"/>
  <c r="GE143" i="72"/>
  <c r="FX97" i="72"/>
  <c r="FX143" i="72"/>
  <c r="FT97" i="72"/>
  <c r="FT143" i="72"/>
  <c r="EO140" i="72"/>
  <c r="EO141" i="72"/>
  <c r="EO105" i="72"/>
  <c r="ER140" i="72"/>
  <c r="ER105" i="72"/>
  <c r="ER141" i="72"/>
  <c r="ET140" i="72"/>
  <c r="ET105" i="72"/>
  <c r="ET141" i="72"/>
  <c r="GX140" i="72"/>
  <c r="GX105" i="72"/>
  <c r="GX141" i="72"/>
  <c r="EA143" i="72"/>
  <c r="EA97" i="72"/>
  <c r="ER97" i="72"/>
  <c r="ER143" i="72"/>
  <c r="GS97" i="72"/>
  <c r="GS143" i="72"/>
  <c r="GE140" i="72"/>
  <c r="GE141" i="72"/>
  <c r="GE105" i="72"/>
  <c r="EF140" i="72"/>
  <c r="EF141" i="72"/>
  <c r="EF105" i="72"/>
  <c r="GQ140" i="72"/>
  <c r="GQ141" i="72"/>
  <c r="GQ105" i="72"/>
  <c r="EL143" i="72"/>
  <c r="EL97" i="72"/>
  <c r="EK140" i="72"/>
  <c r="EK105" i="72"/>
  <c r="EK141" i="72"/>
  <c r="EB97" i="72"/>
  <c r="EB143" i="72"/>
  <c r="EY97" i="72"/>
  <c r="EY143" i="72"/>
  <c r="FL140" i="72"/>
  <c r="FL105" i="72"/>
  <c r="FL141" i="72"/>
  <c r="EU97" i="72"/>
  <c r="EU143" i="72"/>
  <c r="GJ140" i="72"/>
  <c r="GJ105" i="72"/>
  <c r="GJ141" i="72"/>
  <c r="EY140" i="72"/>
  <c r="EY105" i="72"/>
  <c r="EY141" i="72"/>
  <c r="FL97" i="72"/>
  <c r="FL143" i="72"/>
  <c r="FE97" i="72"/>
  <c r="FE143" i="72"/>
  <c r="EH97" i="72"/>
  <c r="EH143" i="72"/>
  <c r="EZ97" i="72"/>
  <c r="EZ143" i="72"/>
  <c r="GO97" i="72"/>
  <c r="GO143" i="72"/>
  <c r="GV140" i="72"/>
  <c r="GV141" i="72"/>
  <c r="GV105" i="72"/>
  <c r="GU97" i="72"/>
  <c r="GU143" i="72"/>
  <c r="FM143" i="72"/>
  <c r="FM97" i="72"/>
  <c r="GT143" i="72"/>
  <c r="GT97" i="72"/>
  <c r="FQ97" i="72"/>
  <c r="FQ143" i="72"/>
  <c r="GY140" i="72"/>
  <c r="GY105" i="72"/>
  <c r="GY141" i="72"/>
  <c r="FJ97" i="72"/>
  <c r="FJ143" i="72"/>
  <c r="FO140" i="72"/>
  <c r="FO141" i="72"/>
  <c r="FO105" i="72"/>
  <c r="GN97" i="72"/>
  <c r="GN143" i="72"/>
  <c r="EX143" i="72"/>
  <c r="EX97" i="72"/>
  <c r="DX140" i="72"/>
  <c r="DX105" i="72"/>
  <c r="DX141" i="72"/>
  <c r="DW140" i="72"/>
  <c r="DW105" i="72"/>
  <c r="DW141" i="72"/>
  <c r="FK140" i="72"/>
  <c r="FK105" i="72"/>
  <c r="FK141" i="72"/>
  <c r="GL97" i="72"/>
  <c r="GL143" i="72"/>
  <c r="FD143" i="72"/>
  <c r="FD97" i="72"/>
  <c r="EC97" i="72"/>
  <c r="EC143" i="72"/>
  <c r="GX143" i="72"/>
  <c r="GX97" i="72"/>
  <c r="GF143" i="72"/>
  <c r="GF97" i="72"/>
  <c r="GK140" i="72"/>
  <c r="GK105" i="72"/>
  <c r="GK141" i="72"/>
  <c r="GH143" i="72"/>
  <c r="GH97" i="72"/>
  <c r="FV140" i="72"/>
  <c r="FV105" i="72"/>
  <c r="FV141" i="72"/>
  <c r="GI97" i="72"/>
  <c r="GI143" i="72"/>
  <c r="FK97" i="72"/>
  <c r="FK143" i="72"/>
  <c r="EL140" i="72"/>
  <c r="EL105" i="72"/>
  <c r="EL141" i="72"/>
  <c r="EI97" i="72"/>
  <c r="EI143" i="72"/>
  <c r="GV143" i="72"/>
  <c r="GV97" i="72"/>
  <c r="GB140" i="72"/>
  <c r="GB141" i="72"/>
  <c r="GB105" i="72"/>
  <c r="DY140" i="72"/>
  <c r="DY141" i="72"/>
  <c r="DY105" i="72"/>
  <c r="F180" i="74"/>
  <c r="F162" i="74"/>
  <c r="F163" i="74"/>
  <c r="GK143" i="72"/>
  <c r="GK97" i="72"/>
  <c r="FW140" i="72"/>
  <c r="FW105" i="72"/>
  <c r="FW141" i="72"/>
  <c r="ED143" i="72"/>
  <c r="ED97" i="72"/>
  <c r="DX97" i="72"/>
  <c r="DX143" i="72"/>
  <c r="GA143" i="72"/>
  <c r="GA97" i="72"/>
  <c r="FH97" i="72"/>
  <c r="FH143" i="72"/>
  <c r="GF140" i="72"/>
  <c r="GF105" i="72"/>
  <c r="GF141" i="72"/>
  <c r="EO143" i="72"/>
  <c r="EO97" i="72"/>
  <c r="GW97" i="72"/>
  <c r="GW143" i="72"/>
  <c r="EB140" i="72"/>
  <c r="EB141" i="72"/>
  <c r="EB105" i="72"/>
  <c r="EH140" i="72"/>
  <c r="EH141" i="72"/>
  <c r="EH105" i="72"/>
  <c r="F180" i="65"/>
  <c r="F163" i="65"/>
  <c r="F162" i="65"/>
  <c r="FF97" i="72"/>
  <c r="FF143" i="72"/>
  <c r="FC140" i="72"/>
  <c r="FC141" i="72"/>
  <c r="FC105" i="72"/>
  <c r="EV140" i="72"/>
  <c r="EV105" i="72"/>
  <c r="EV141" i="72"/>
  <c r="FP140" i="72"/>
  <c r="FP141" i="72"/>
  <c r="FP105" i="72"/>
  <c r="EM143" i="72"/>
  <c r="EM97" i="72"/>
  <c r="EU140" i="72"/>
  <c r="EU141" i="72"/>
  <c r="EU105" i="72"/>
  <c r="FY140" i="72"/>
  <c r="FY105" i="72"/>
  <c r="FY141" i="72"/>
  <c r="GZ97" i="72"/>
  <c r="GZ143" i="72"/>
  <c r="FD140" i="72"/>
  <c r="FD141" i="72"/>
  <c r="FD105" i="72"/>
  <c r="EW143" i="72"/>
  <c r="EW97" i="72"/>
  <c r="DZ97" i="72"/>
  <c r="DZ143" i="72"/>
  <c r="EE97" i="72"/>
  <c r="EE143" i="72"/>
  <c r="EP97" i="72"/>
  <c r="EP143" i="72"/>
  <c r="GM97" i="72"/>
  <c r="GM143" i="72"/>
  <c r="GR97" i="72"/>
  <c r="GR143" i="72"/>
  <c r="EE140" i="72"/>
  <c r="EE105" i="72"/>
  <c r="EE141" i="72"/>
  <c r="T55" i="44"/>
  <c r="AZ179" i="14"/>
  <c r="AZ180" i="14"/>
  <c r="AZ166" i="14"/>
  <c r="AZ165" i="14"/>
  <c r="Q106" i="44"/>
  <c r="S57" i="44"/>
  <c r="Q255" i="44"/>
  <c r="Q60" i="44"/>
  <c r="Q61" i="44" s="1"/>
  <c r="Q62" i="44" s="1"/>
  <c r="AZ221" i="14"/>
  <c r="AZ67" i="14"/>
  <c r="M33" i="78"/>
  <c r="N24" i="78"/>
  <c r="HB141" i="72"/>
  <c r="HB105" i="72"/>
  <c r="AZ187" i="14"/>
  <c r="AZ186" i="14"/>
  <c r="AX58" i="14"/>
  <c r="AX252" i="14" s="1"/>
  <c r="BL94" i="74"/>
  <c r="BL49" i="74"/>
  <c r="BL79" i="74" s="1"/>
  <c r="BL78" i="74"/>
  <c r="BL60" i="74"/>
  <c r="BL59" i="74"/>
  <c r="BL57" i="74"/>
  <c r="BN47" i="74"/>
  <c r="BM93" i="74"/>
  <c r="BM48" i="74"/>
  <c r="BM58" i="74" s="1"/>
  <c r="BM50" i="74"/>
  <c r="BM80" i="74" s="1"/>
  <c r="HB97" i="72"/>
  <c r="HB143" i="72"/>
  <c r="HG61" i="72"/>
  <c r="BN47" i="65"/>
  <c r="BM93" i="65"/>
  <c r="BM48" i="65"/>
  <c r="BM55" i="65" s="1"/>
  <c r="BM50" i="65"/>
  <c r="HJ47" i="72"/>
  <c r="HI93" i="72"/>
  <c r="HI48" i="72"/>
  <c r="HI50" i="72"/>
  <c r="AY40" i="14"/>
  <c r="HE119" i="72"/>
  <c r="HE118" i="72"/>
  <c r="HH80" i="72"/>
  <c r="HH53" i="72"/>
  <c r="HC138" i="72"/>
  <c r="HC140" i="72" s="1"/>
  <c r="HD126" i="72"/>
  <c r="HD152" i="72" s="1"/>
  <c r="HD171" i="72" s="1"/>
  <c r="HD125" i="72"/>
  <c r="HD151" i="72" s="1"/>
  <c r="HD170" i="72" s="1"/>
  <c r="HD124" i="72"/>
  <c r="HD133" i="72"/>
  <c r="HD134" i="72"/>
  <c r="HD132" i="72"/>
  <c r="BL53" i="65"/>
  <c r="BL80" i="65"/>
  <c r="HF117" i="72"/>
  <c r="HF70" i="72"/>
  <c r="BL94" i="65"/>
  <c r="BL49" i="65"/>
  <c r="BL79" i="65" s="1"/>
  <c r="BL78" i="65"/>
  <c r="BL57" i="65"/>
  <c r="BL59" i="65"/>
  <c r="BL67" i="65"/>
  <c r="BL52" i="65"/>
  <c r="BL68" i="65"/>
  <c r="HC137" i="72"/>
  <c r="HC149" i="72"/>
  <c r="HC167" i="72" s="1"/>
  <c r="HH49" i="72"/>
  <c r="HH79" i="72" s="1"/>
  <c r="HH57" i="72"/>
  <c r="HH52" i="72"/>
  <c r="HH67" i="72"/>
  <c r="HH78" i="72"/>
  <c r="HH94" i="72"/>
  <c r="HH59" i="72"/>
  <c r="HH68" i="72"/>
  <c r="HH60" i="72"/>
  <c r="AY49" i="14"/>
  <c r="AX294" i="14"/>
  <c r="AY209" i="14"/>
  <c r="AZ3" i="14"/>
  <c r="AZ292" i="14" s="1"/>
  <c r="AZ296" i="14" s="1"/>
  <c r="AY161" i="14"/>
  <c r="AY205" i="14"/>
  <c r="AY146" i="14"/>
  <c r="AZ45" i="14"/>
  <c r="AZ46" i="14"/>
  <c r="BA1" i="14"/>
  <c r="BA38" i="14" s="1"/>
  <c r="AZ64" i="14"/>
  <c r="AZ37" i="14"/>
  <c r="AZ44" i="14"/>
  <c r="AZ47" i="14"/>
  <c r="AZ66" i="14"/>
  <c r="AZ53" i="14"/>
  <c r="AZ56" i="14" s="1"/>
  <c r="AZ106" i="14"/>
  <c r="AZ156" i="14"/>
  <c r="AZ65" i="14"/>
  <c r="AZ117" i="14"/>
  <c r="AZ168" i="14"/>
  <c r="AZ116" i="14"/>
  <c r="AZ182" i="14"/>
  <c r="AZ103" i="14"/>
  <c r="AZ218" i="14"/>
  <c r="AZ200" i="14"/>
  <c r="AZ102" i="14"/>
  <c r="AZ101" i="14"/>
  <c r="AZ98" i="14"/>
  <c r="AZ95" i="14"/>
  <c r="AZ219" i="14"/>
  <c r="AZ99" i="14"/>
  <c r="AZ127" i="14"/>
  <c r="AZ141" i="14"/>
  <c r="AZ171" i="14"/>
  <c r="AZ115" i="14"/>
  <c r="AZ152" i="14"/>
  <c r="AZ119" i="14"/>
  <c r="AZ172" i="14"/>
  <c r="AZ194" i="14"/>
  <c r="AZ140" i="14"/>
  <c r="AZ131" i="14"/>
  <c r="AZ150" i="14"/>
  <c r="AZ128" i="14"/>
  <c r="AZ97" i="14"/>
  <c r="AZ181" i="14"/>
  <c r="AZ153" i="14"/>
  <c r="AZ151" i="14"/>
  <c r="AZ120" i="14"/>
  <c r="AZ222" i="14"/>
  <c r="AZ96" i="14"/>
  <c r="AZ138" i="14"/>
  <c r="AZ144" i="14"/>
  <c r="AZ130" i="14"/>
  <c r="AZ183" i="14"/>
  <c r="AZ191" i="14"/>
  <c r="AZ104" i="14"/>
  <c r="AZ114" i="14"/>
  <c r="AZ142" i="14"/>
  <c r="AZ154" i="14"/>
  <c r="AZ193" i="14"/>
  <c r="AZ185" i="14"/>
  <c r="AZ105" i="14"/>
  <c r="AZ190" i="14"/>
  <c r="AZ143" i="14"/>
  <c r="AZ139" i="14"/>
  <c r="AZ217" i="14"/>
  <c r="AZ100" i="14"/>
  <c r="AZ155" i="14"/>
  <c r="AZ220" i="14"/>
  <c r="AZ170" i="14"/>
  <c r="AZ184" i="14"/>
  <c r="AZ159" i="14"/>
  <c r="AZ189" i="14"/>
  <c r="AZ107" i="14"/>
  <c r="AZ201" i="14"/>
  <c r="AZ203" i="14"/>
  <c r="AZ118" i="14"/>
  <c r="AZ108" i="14"/>
  <c r="AZ202" i="14"/>
  <c r="AZ188" i="14"/>
  <c r="AZ78" i="14"/>
  <c r="AZ79" i="14"/>
  <c r="AZ157" i="14"/>
  <c r="EJ145" i="72"/>
  <c r="EJ144" i="72"/>
  <c r="EJ150" i="72" s="1"/>
  <c r="AY196" i="14"/>
  <c r="AY110" i="14"/>
  <c r="AY69" i="14"/>
  <c r="A22" i="45"/>
  <c r="B23" i="45"/>
  <c r="BA129" i="14" l="1"/>
  <c r="BA137" i="14"/>
  <c r="BA136" i="14"/>
  <c r="BA135" i="14"/>
  <c r="BA134" i="14"/>
  <c r="BA133" i="14"/>
  <c r="BA132" i="14"/>
  <c r="BA178" i="14"/>
  <c r="BA167" i="14"/>
  <c r="BA169" i="14"/>
  <c r="BA223" i="14"/>
  <c r="AZ174" i="14"/>
  <c r="HA145" i="72"/>
  <c r="HA155" i="72"/>
  <c r="HA98" i="72" s="1"/>
  <c r="HH66" i="72"/>
  <c r="HI54" i="72"/>
  <c r="HI58" i="72"/>
  <c r="HI55" i="72"/>
  <c r="BA158" i="14"/>
  <c r="BA192" i="14"/>
  <c r="BM56" i="65"/>
  <c r="BM56" i="74"/>
  <c r="HI56" i="72"/>
  <c r="GK145" i="72"/>
  <c r="GK144" i="72"/>
  <c r="GK150" i="72" s="1"/>
  <c r="FY145" i="72"/>
  <c r="FY144" i="72"/>
  <c r="FY150" i="72" s="1"/>
  <c r="EG145" i="72"/>
  <c r="EG144" i="72"/>
  <c r="EG150" i="72" s="1"/>
  <c r="DW144" i="72"/>
  <c r="DW150" i="72" s="1"/>
  <c r="DW145" i="72"/>
  <c r="GZ144" i="72"/>
  <c r="GZ150" i="72" s="1"/>
  <c r="GZ145" i="72"/>
  <c r="GA145" i="72"/>
  <c r="GA144" i="72"/>
  <c r="GA150" i="72" s="1"/>
  <c r="EI144" i="72"/>
  <c r="EI150" i="72" s="1"/>
  <c r="EI145" i="72"/>
  <c r="FE145" i="72"/>
  <c r="FE144" i="72"/>
  <c r="FE150" i="72" s="1"/>
  <c r="ER145" i="72"/>
  <c r="ER144" i="72"/>
  <c r="ER150" i="72" s="1"/>
  <c r="GB144" i="72"/>
  <c r="GB150" i="72" s="1"/>
  <c r="GB145" i="72"/>
  <c r="EK145" i="72"/>
  <c r="EK144" i="72"/>
  <c r="EK150" i="72" s="1"/>
  <c r="DY144" i="72"/>
  <c r="DY150" i="72" s="1"/>
  <c r="DY145" i="72"/>
  <c r="FB145" i="72"/>
  <c r="FB144" i="72"/>
  <c r="FB150" i="72" s="1"/>
  <c r="FV145" i="72"/>
  <c r="FV144" i="72"/>
  <c r="FV150" i="72" s="1"/>
  <c r="GG145" i="72"/>
  <c r="GG144" i="72"/>
  <c r="GG150" i="72" s="1"/>
  <c r="EA145" i="72"/>
  <c r="EA144" i="72"/>
  <c r="EA150" i="72" s="1"/>
  <c r="FO144" i="72"/>
  <c r="FO150" i="72" s="1"/>
  <c r="FO145" i="72"/>
  <c r="FP144" i="72"/>
  <c r="FP150" i="72" s="1"/>
  <c r="FP145" i="72"/>
  <c r="GD145" i="72"/>
  <c r="GD144" i="72"/>
  <c r="GD150" i="72" s="1"/>
  <c r="EF145" i="72"/>
  <c r="EF144" i="72"/>
  <c r="EF150" i="72" s="1"/>
  <c r="FJ144" i="72"/>
  <c r="FJ150" i="72" s="1"/>
  <c r="FJ145" i="72"/>
  <c r="FT145" i="72"/>
  <c r="FT144" i="72"/>
  <c r="FT150" i="72" s="1"/>
  <c r="GR144" i="72"/>
  <c r="GR150" i="72" s="1"/>
  <c r="GR145" i="72"/>
  <c r="DX145" i="72"/>
  <c r="DX144" i="72"/>
  <c r="DX150" i="72" s="1"/>
  <c r="GF144" i="72"/>
  <c r="GF150" i="72" s="1"/>
  <c r="GF145" i="72"/>
  <c r="GN144" i="72"/>
  <c r="GN150" i="72" s="1"/>
  <c r="GN145" i="72"/>
  <c r="FX145" i="72"/>
  <c r="FX144" i="72"/>
  <c r="FX150" i="72" s="1"/>
  <c r="GM145" i="72"/>
  <c r="GM144" i="72"/>
  <c r="GM150" i="72" s="1"/>
  <c r="DZ144" i="72"/>
  <c r="DZ150" i="72" s="1"/>
  <c r="DZ145" i="72"/>
  <c r="FH144" i="72"/>
  <c r="FH150" i="72" s="1"/>
  <c r="FH145" i="72"/>
  <c r="EC144" i="72"/>
  <c r="EC150" i="72" s="1"/>
  <c r="EC145" i="72"/>
  <c r="EZ145" i="72"/>
  <c r="EZ144" i="72"/>
  <c r="EZ150" i="72" s="1"/>
  <c r="FN145" i="72"/>
  <c r="FN144" i="72"/>
  <c r="FN150" i="72" s="1"/>
  <c r="FC145" i="72"/>
  <c r="FC144" i="72"/>
  <c r="FC150" i="72" s="1"/>
  <c r="ES145" i="72"/>
  <c r="ES144" i="72"/>
  <c r="ES150" i="72" s="1"/>
  <c r="EB144" i="72"/>
  <c r="EB150" i="72" s="1"/>
  <c r="EB145" i="72"/>
  <c r="F182" i="72"/>
  <c r="F181" i="72"/>
  <c r="FI145" i="72"/>
  <c r="FI144" i="72"/>
  <c r="FI150" i="72" s="1"/>
  <c r="GH145" i="72"/>
  <c r="GH144" i="72"/>
  <c r="GH150" i="72" s="1"/>
  <c r="EX145" i="72"/>
  <c r="EX144" i="72"/>
  <c r="EX150" i="72" s="1"/>
  <c r="GS144" i="72"/>
  <c r="GS150" i="72" s="1"/>
  <c r="GS145" i="72"/>
  <c r="FR144" i="72"/>
  <c r="FR150" i="72" s="1"/>
  <c r="FR145" i="72"/>
  <c r="FD144" i="72"/>
  <c r="FD150" i="72" s="1"/>
  <c r="FD145" i="72"/>
  <c r="GW145" i="72"/>
  <c r="GW144" i="72"/>
  <c r="GW150" i="72" s="1"/>
  <c r="EO145" i="72"/>
  <c r="EO144" i="72"/>
  <c r="EO150" i="72" s="1"/>
  <c r="FK145" i="72"/>
  <c r="FK144" i="72"/>
  <c r="FK150" i="72" s="1"/>
  <c r="FQ145" i="72"/>
  <c r="FQ144" i="72"/>
  <c r="FQ150" i="72" s="1"/>
  <c r="GO145" i="72"/>
  <c r="GO144" i="72"/>
  <c r="GO150" i="72" s="1"/>
  <c r="FG144" i="72"/>
  <c r="FG150" i="72" s="1"/>
  <c r="FG145" i="72"/>
  <c r="GQ145" i="72"/>
  <c r="GQ144" i="72"/>
  <c r="GQ150" i="72" s="1"/>
  <c r="EM144" i="72"/>
  <c r="EM150" i="72" s="1"/>
  <c r="EM145" i="72"/>
  <c r="EP144" i="72"/>
  <c r="EP150" i="72" s="1"/>
  <c r="EP145" i="72"/>
  <c r="F182" i="74"/>
  <c r="F181" i="74"/>
  <c r="F99" i="74" s="1"/>
  <c r="FL145" i="72"/>
  <c r="FL144" i="72"/>
  <c r="FL150" i="72" s="1"/>
  <c r="EY145" i="72"/>
  <c r="EY144" i="72"/>
  <c r="EY150" i="72" s="1"/>
  <c r="FS144" i="72"/>
  <c r="FS150" i="72" s="1"/>
  <c r="FS145" i="72"/>
  <c r="GJ145" i="72"/>
  <c r="GJ144" i="72"/>
  <c r="GJ150" i="72" s="1"/>
  <c r="GP144" i="72"/>
  <c r="GP150" i="72" s="1"/>
  <c r="GP145" i="72"/>
  <c r="ED144" i="72"/>
  <c r="ED150" i="72" s="1"/>
  <c r="ED145" i="72"/>
  <c r="ET144" i="72"/>
  <c r="ET150" i="72" s="1"/>
  <c r="ET145" i="72"/>
  <c r="F182" i="65"/>
  <c r="F181" i="65"/>
  <c r="GI144" i="72"/>
  <c r="GI150" i="72" s="1"/>
  <c r="GI145" i="72"/>
  <c r="GL145" i="72"/>
  <c r="GL144" i="72"/>
  <c r="GL150" i="72" s="1"/>
  <c r="EV144" i="72"/>
  <c r="EV150" i="72" s="1"/>
  <c r="EV145" i="72"/>
  <c r="FA145" i="72"/>
  <c r="FA144" i="72"/>
  <c r="FA150" i="72" s="1"/>
  <c r="EE145" i="72"/>
  <c r="EE144" i="72"/>
  <c r="EE150" i="72" s="1"/>
  <c r="GV144" i="72"/>
  <c r="GV150" i="72" s="1"/>
  <c r="GV145" i="72"/>
  <c r="GT144" i="72"/>
  <c r="GT150" i="72" s="1"/>
  <c r="GT145" i="72"/>
  <c r="EU145" i="72"/>
  <c r="EU144" i="72"/>
  <c r="EU150" i="72" s="1"/>
  <c r="GY144" i="72"/>
  <c r="GY150" i="72" s="1"/>
  <c r="GY145" i="72"/>
  <c r="FU145" i="72"/>
  <c r="FU144" i="72"/>
  <c r="FU150" i="72" s="1"/>
  <c r="EW144" i="72"/>
  <c r="EW150" i="72" s="1"/>
  <c r="EW145" i="72"/>
  <c r="EL144" i="72"/>
  <c r="EL150" i="72" s="1"/>
  <c r="EL145" i="72"/>
  <c r="GC144" i="72"/>
  <c r="GC150" i="72" s="1"/>
  <c r="GC145" i="72"/>
  <c r="FF144" i="72"/>
  <c r="FF150" i="72" s="1"/>
  <c r="FF145" i="72"/>
  <c r="FZ145" i="72"/>
  <c r="FZ144" i="72"/>
  <c r="FZ150" i="72" s="1"/>
  <c r="FW145" i="72"/>
  <c r="FW144" i="72"/>
  <c r="FW150" i="72" s="1"/>
  <c r="GX144" i="72"/>
  <c r="GX150" i="72" s="1"/>
  <c r="GX145" i="72"/>
  <c r="FM145" i="72"/>
  <c r="FM144" i="72"/>
  <c r="FM150" i="72" s="1"/>
  <c r="GE145" i="72"/>
  <c r="GE144" i="72"/>
  <c r="GE150" i="72" s="1"/>
  <c r="EN145" i="72"/>
  <c r="EN144" i="72"/>
  <c r="EN150" i="72" s="1"/>
  <c r="GU145" i="72"/>
  <c r="GU144" i="72"/>
  <c r="GU150" i="72" s="1"/>
  <c r="EH145" i="72"/>
  <c r="EH144" i="72"/>
  <c r="EH150" i="72" s="1"/>
  <c r="EQ144" i="72"/>
  <c r="EQ150" i="72" s="1"/>
  <c r="EQ145" i="72"/>
  <c r="U55" i="44"/>
  <c r="BA179" i="14"/>
  <c r="BA180" i="14"/>
  <c r="BA165" i="14"/>
  <c r="BA166" i="14"/>
  <c r="E7" i="63"/>
  <c r="H7" i="63"/>
  <c r="I7" i="63" s="1"/>
  <c r="J7" i="63" s="1"/>
  <c r="K7" i="63" s="1"/>
  <c r="L7" i="63" s="1"/>
  <c r="M7" i="63" s="1"/>
  <c r="N7" i="63" s="1"/>
  <c r="O7" i="63" s="1"/>
  <c r="L48" i="52"/>
  <c r="R106" i="44"/>
  <c r="R60" i="44"/>
  <c r="R61" i="44" s="1"/>
  <c r="R62" i="44" s="1"/>
  <c r="T57" i="44"/>
  <c r="R255" i="44"/>
  <c r="BA221" i="14"/>
  <c r="BA67" i="14"/>
  <c r="N33" i="78"/>
  <c r="O24" i="78"/>
  <c r="HC141" i="72"/>
  <c r="HC105" i="72"/>
  <c r="BA187" i="14"/>
  <c r="BA186" i="14"/>
  <c r="AY294" i="14"/>
  <c r="AY58" i="14"/>
  <c r="AY252" i="14" s="1"/>
  <c r="BM49" i="74"/>
  <c r="BM79" i="74" s="1"/>
  <c r="BM94" i="74"/>
  <c r="BM78" i="74"/>
  <c r="BM57" i="74"/>
  <c r="BM60" i="74"/>
  <c r="BM59" i="74"/>
  <c r="BO47" i="74"/>
  <c r="BN93" i="74"/>
  <c r="BN48" i="74"/>
  <c r="BN58" i="74" s="1"/>
  <c r="BN50" i="74"/>
  <c r="BN80" i="74" s="1"/>
  <c r="HB144" i="72"/>
  <c r="HB150" i="72" s="1"/>
  <c r="HB145" i="72"/>
  <c r="HH61" i="72"/>
  <c r="HH117" i="72" s="1"/>
  <c r="HD137" i="72"/>
  <c r="HD149" i="72"/>
  <c r="HD167" i="72" s="1"/>
  <c r="HD138" i="72"/>
  <c r="HD140" i="72" s="1"/>
  <c r="HJ48" i="72"/>
  <c r="HK47" i="72"/>
  <c r="HJ93" i="72"/>
  <c r="HJ50" i="72"/>
  <c r="HC97" i="72"/>
  <c r="HC143" i="72"/>
  <c r="HE124" i="72"/>
  <c r="HE125" i="72"/>
  <c r="HE151" i="72" s="1"/>
  <c r="HE170" i="72" s="1"/>
  <c r="HE126" i="72"/>
  <c r="HE152" i="72" s="1"/>
  <c r="HE171" i="72" s="1"/>
  <c r="BM80" i="65"/>
  <c r="BM53" i="65"/>
  <c r="HE134" i="72"/>
  <c r="HE132" i="72"/>
  <c r="HE133" i="72"/>
  <c r="BM49" i="65"/>
  <c r="BM79" i="65" s="1"/>
  <c r="BM78" i="65"/>
  <c r="BM94" i="65"/>
  <c r="BM52" i="65"/>
  <c r="BM67" i="65"/>
  <c r="BM68" i="65"/>
  <c r="BM57" i="65"/>
  <c r="BM59" i="65"/>
  <c r="HF118" i="72"/>
  <c r="HF119" i="72"/>
  <c r="HI80" i="72"/>
  <c r="HI53" i="72"/>
  <c r="BO47" i="65"/>
  <c r="BN93" i="65"/>
  <c r="BN48" i="65"/>
  <c r="BN55" i="65" s="1"/>
  <c r="BN50" i="65"/>
  <c r="HI60" i="72"/>
  <c r="HI59" i="72"/>
  <c r="HI67" i="72"/>
  <c r="HI49" i="72"/>
  <c r="HI79" i="72" s="1"/>
  <c r="HI52" i="72"/>
  <c r="HI78" i="72"/>
  <c r="HI68" i="72"/>
  <c r="HI57" i="72"/>
  <c r="HI94" i="72"/>
  <c r="HG70" i="72"/>
  <c r="HG117" i="72"/>
  <c r="AZ49" i="14"/>
  <c r="AZ205" i="14"/>
  <c r="AZ161" i="14"/>
  <c r="AZ40" i="14"/>
  <c r="EJ168" i="72"/>
  <c r="EJ155" i="72"/>
  <c r="AZ146" i="14"/>
  <c r="BA53" i="14"/>
  <c r="BA56" i="14" s="1"/>
  <c r="BA44" i="14"/>
  <c r="BA45" i="14"/>
  <c r="BA37" i="14"/>
  <c r="BA46" i="14"/>
  <c r="BA47" i="14"/>
  <c r="BB1" i="14"/>
  <c r="BB38" i="14" s="1"/>
  <c r="BA64" i="14"/>
  <c r="BA66" i="14"/>
  <c r="BA106" i="14"/>
  <c r="BA156" i="14"/>
  <c r="BA152" i="14"/>
  <c r="BA103" i="14"/>
  <c r="BA191" i="14"/>
  <c r="BA159" i="14"/>
  <c r="BA220" i="14"/>
  <c r="BA171" i="14"/>
  <c r="BA181" i="14"/>
  <c r="BA107" i="14"/>
  <c r="BA116" i="14"/>
  <c r="BA115" i="14"/>
  <c r="BA151" i="14"/>
  <c r="BA140" i="14"/>
  <c r="BA153" i="14"/>
  <c r="BA168" i="14"/>
  <c r="BA201" i="14"/>
  <c r="BA141" i="14"/>
  <c r="BA222" i="14"/>
  <c r="BA95" i="14"/>
  <c r="BA120" i="14"/>
  <c r="BA150" i="14"/>
  <c r="BA130" i="14"/>
  <c r="BA104" i="14"/>
  <c r="BA99" i="14"/>
  <c r="BA138" i="14"/>
  <c r="BA218" i="14"/>
  <c r="BA102" i="14"/>
  <c r="BA98" i="14"/>
  <c r="BA184" i="14"/>
  <c r="BA190" i="14"/>
  <c r="BA154" i="14"/>
  <c r="BA219" i="14"/>
  <c r="BA185" i="14"/>
  <c r="BA193" i="14"/>
  <c r="BA117" i="14"/>
  <c r="BA105" i="14"/>
  <c r="BA127" i="14"/>
  <c r="BA142" i="14"/>
  <c r="BA114" i="14"/>
  <c r="BA217" i="14"/>
  <c r="BA170" i="14"/>
  <c r="BA65" i="14"/>
  <c r="BA172" i="14"/>
  <c r="BA119" i="14"/>
  <c r="BA183" i="14"/>
  <c r="BA96" i="14"/>
  <c r="BA200" i="14"/>
  <c r="BA131" i="14"/>
  <c r="BA194" i="14"/>
  <c r="BA143" i="14"/>
  <c r="BA155" i="14"/>
  <c r="BA128" i="14"/>
  <c r="BA139" i="14"/>
  <c r="BA101" i="14"/>
  <c r="BA100" i="14"/>
  <c r="BA97" i="14"/>
  <c r="BA189" i="14"/>
  <c r="BA144" i="14"/>
  <c r="BA182" i="14"/>
  <c r="BA203" i="14"/>
  <c r="BA202" i="14"/>
  <c r="BA78" i="14"/>
  <c r="BA157" i="14"/>
  <c r="BA118" i="14"/>
  <c r="BA79" i="14"/>
  <c r="BA108" i="14"/>
  <c r="BA188" i="14"/>
  <c r="AZ196" i="14"/>
  <c r="AZ69" i="14"/>
  <c r="AZ209" i="14"/>
  <c r="BA3" i="14"/>
  <c r="BA292" i="14" s="1"/>
  <c r="BA296" i="14" s="1"/>
  <c r="AZ110" i="14"/>
  <c r="A23" i="45"/>
  <c r="B24" i="45"/>
  <c r="BB129" i="14" l="1"/>
  <c r="BB137" i="14"/>
  <c r="BB136" i="14"/>
  <c r="BB135" i="14"/>
  <c r="BB134" i="14"/>
  <c r="BB133" i="14"/>
  <c r="BB132" i="14"/>
  <c r="BB178" i="14"/>
  <c r="BB167" i="14"/>
  <c r="BB169" i="14"/>
  <c r="BB223" i="14"/>
  <c r="HA156" i="72"/>
  <c r="HA161" i="72" s="1"/>
  <c r="BA174" i="14"/>
  <c r="HJ54" i="72"/>
  <c r="HJ58" i="72"/>
  <c r="HJ55" i="72"/>
  <c r="HI66" i="72"/>
  <c r="BB158" i="14"/>
  <c r="BB192" i="14"/>
  <c r="BN56" i="65"/>
  <c r="BN56" i="74"/>
  <c r="HJ56" i="72"/>
  <c r="F83" i="65"/>
  <c r="F108" i="65"/>
  <c r="F185" i="65"/>
  <c r="F190" i="65" s="1"/>
  <c r="F184" i="65"/>
  <c r="F189" i="65" s="1"/>
  <c r="GZ155" i="72"/>
  <c r="GZ168" i="72"/>
  <c r="EH168" i="72"/>
  <c r="EH155" i="72"/>
  <c r="GJ168" i="72"/>
  <c r="GJ155" i="72"/>
  <c r="EY168" i="72"/>
  <c r="EY155" i="72"/>
  <c r="F187" i="74"/>
  <c r="GW155" i="72"/>
  <c r="GW168" i="72"/>
  <c r="GG155" i="72"/>
  <c r="GG168" i="72"/>
  <c r="EG168" i="72"/>
  <c r="EG155" i="72"/>
  <c r="GU155" i="72"/>
  <c r="GU168" i="72"/>
  <c r="FA155" i="72"/>
  <c r="FA168" i="72"/>
  <c r="EQ168" i="72"/>
  <c r="EQ155" i="72"/>
  <c r="ET155" i="72"/>
  <c r="ET168" i="72"/>
  <c r="FS155" i="72"/>
  <c r="FS168" i="72"/>
  <c r="FG168" i="72"/>
  <c r="FG155" i="72"/>
  <c r="EF168" i="72"/>
  <c r="EF155" i="72"/>
  <c r="GT155" i="72"/>
  <c r="GT168" i="72"/>
  <c r="DY155" i="72"/>
  <c r="DY168" i="72"/>
  <c r="GE155" i="72"/>
  <c r="GE168" i="72"/>
  <c r="FU168" i="72"/>
  <c r="FU155" i="72"/>
  <c r="FL155" i="72"/>
  <c r="FL168" i="72"/>
  <c r="EW155" i="72"/>
  <c r="EW168" i="72"/>
  <c r="GI155" i="72"/>
  <c r="GI168" i="72"/>
  <c r="EI168" i="72"/>
  <c r="EI155" i="72"/>
  <c r="EX168" i="72"/>
  <c r="EX155" i="72"/>
  <c r="GK155" i="72"/>
  <c r="GK168" i="72"/>
  <c r="GY155" i="72"/>
  <c r="GY168" i="72"/>
  <c r="GS155" i="72"/>
  <c r="GS168" i="72"/>
  <c r="EA155" i="72"/>
  <c r="EA168" i="72"/>
  <c r="GB155" i="72"/>
  <c r="GB168" i="72"/>
  <c r="DW155" i="72"/>
  <c r="DW168" i="72"/>
  <c r="FK168" i="72"/>
  <c r="FK155" i="72"/>
  <c r="FI155" i="72"/>
  <c r="FI168" i="72"/>
  <c r="GN168" i="72"/>
  <c r="GN155" i="72"/>
  <c r="GR155" i="72"/>
  <c r="GR168" i="72"/>
  <c r="FP168" i="72"/>
  <c r="FP155" i="72"/>
  <c r="ER168" i="72"/>
  <c r="ER155" i="72"/>
  <c r="DX168" i="72"/>
  <c r="DX155" i="72"/>
  <c r="FM168" i="72"/>
  <c r="FM155" i="72"/>
  <c r="F185" i="74"/>
  <c r="F190" i="74" s="1"/>
  <c r="F184" i="74"/>
  <c r="F189" i="74" s="1"/>
  <c r="F106" i="74"/>
  <c r="F109" i="74" s="1"/>
  <c r="GX155" i="72"/>
  <c r="GX168" i="72"/>
  <c r="GV168" i="72"/>
  <c r="GV155" i="72"/>
  <c r="ED168" i="72"/>
  <c r="ED155" i="72"/>
  <c r="FD155" i="72"/>
  <c r="FD168" i="72"/>
  <c r="FH168" i="72"/>
  <c r="FH155" i="72"/>
  <c r="GD168" i="72"/>
  <c r="GD155" i="72"/>
  <c r="FF168" i="72"/>
  <c r="FF155" i="72"/>
  <c r="EN155" i="72"/>
  <c r="EN168" i="72"/>
  <c r="EP155" i="72"/>
  <c r="EP168" i="72"/>
  <c r="GH155" i="72"/>
  <c r="GH168" i="72"/>
  <c r="F187" i="72"/>
  <c r="F100" i="72"/>
  <c r="F82" i="72"/>
  <c r="FC168" i="72"/>
  <c r="FC155" i="72"/>
  <c r="FX168" i="72"/>
  <c r="FX155" i="72"/>
  <c r="FJ155" i="72"/>
  <c r="FJ168" i="72"/>
  <c r="GA155" i="72"/>
  <c r="GA168" i="72"/>
  <c r="FY155" i="72"/>
  <c r="FY168" i="72"/>
  <c r="EK155" i="72"/>
  <c r="EK168" i="72"/>
  <c r="EL155" i="72"/>
  <c r="EL168" i="72"/>
  <c r="F185" i="72"/>
  <c r="F190" i="72" s="1"/>
  <c r="F83" i="72"/>
  <c r="F108" i="72"/>
  <c r="F184" i="72"/>
  <c r="F189" i="72" s="1"/>
  <c r="EC168" i="72"/>
  <c r="EC155" i="72"/>
  <c r="EE155" i="72"/>
  <c r="EE168" i="72"/>
  <c r="GM168" i="72"/>
  <c r="GM155" i="72"/>
  <c r="FW155" i="72"/>
  <c r="FW168" i="72"/>
  <c r="EU168" i="72"/>
  <c r="EU155" i="72"/>
  <c r="GO168" i="72"/>
  <c r="GO155" i="72"/>
  <c r="FN155" i="72"/>
  <c r="FN168" i="72"/>
  <c r="EZ168" i="72"/>
  <c r="EZ155" i="72"/>
  <c r="FO155" i="72"/>
  <c r="FO168" i="72"/>
  <c r="FV168" i="72"/>
  <c r="FV155" i="72"/>
  <c r="FE155" i="72"/>
  <c r="FE168" i="72"/>
  <c r="EV168" i="72"/>
  <c r="EV155" i="72"/>
  <c r="FT155" i="72"/>
  <c r="FT168" i="72"/>
  <c r="GC168" i="72"/>
  <c r="GC155" i="72"/>
  <c r="GP155" i="72"/>
  <c r="GP168" i="72"/>
  <c r="FR168" i="72"/>
  <c r="FR155" i="72"/>
  <c r="EB155" i="72"/>
  <c r="EB168" i="72"/>
  <c r="DZ168" i="72"/>
  <c r="DZ155" i="72"/>
  <c r="FZ168" i="72"/>
  <c r="FZ155" i="72"/>
  <c r="GL155" i="72"/>
  <c r="GL168" i="72"/>
  <c r="F187" i="65"/>
  <c r="F100" i="65"/>
  <c r="F82" i="65"/>
  <c r="EM168" i="72"/>
  <c r="EM155" i="72"/>
  <c r="GQ155" i="72"/>
  <c r="GQ168" i="72"/>
  <c r="FQ155" i="72"/>
  <c r="FQ168" i="72"/>
  <c r="EO155" i="72"/>
  <c r="EO168" i="72"/>
  <c r="ES155" i="72"/>
  <c r="ES168" i="72"/>
  <c r="GF155" i="72"/>
  <c r="GF168" i="72"/>
  <c r="FB168" i="72"/>
  <c r="FB155" i="72"/>
  <c r="BB179" i="14"/>
  <c r="BB180" i="14"/>
  <c r="BB166" i="14"/>
  <c r="BB165" i="14"/>
  <c r="S255" i="44"/>
  <c r="S60" i="44"/>
  <c r="S61" i="44" s="1"/>
  <c r="S62" i="44" s="1"/>
  <c r="U57" i="44"/>
  <c r="S106" i="44"/>
  <c r="BB221" i="14"/>
  <c r="BB67" i="14"/>
  <c r="P24" i="78"/>
  <c r="O33" i="78"/>
  <c r="HD141" i="72"/>
  <c r="HD105" i="72"/>
  <c r="BB187" i="14"/>
  <c r="BB186" i="14"/>
  <c r="AZ294" i="14"/>
  <c r="BP47" i="74"/>
  <c r="BO93" i="74"/>
  <c r="BO48" i="74"/>
  <c r="BO58" i="74" s="1"/>
  <c r="BO50" i="74"/>
  <c r="BO80" i="74" s="1"/>
  <c r="BN78" i="74"/>
  <c r="BN94" i="74"/>
  <c r="BN49" i="74"/>
  <c r="BN79" i="74" s="1"/>
  <c r="BN57" i="74"/>
  <c r="BN60" i="74"/>
  <c r="BN59" i="74"/>
  <c r="HH70" i="72"/>
  <c r="HE138" i="72"/>
  <c r="HE140" i="72" s="1"/>
  <c r="HB155" i="72"/>
  <c r="HB168" i="72"/>
  <c r="HL47" i="72"/>
  <c r="HK93" i="72"/>
  <c r="HK48" i="72"/>
  <c r="HK50" i="72"/>
  <c r="HF132" i="72"/>
  <c r="HF133" i="72"/>
  <c r="HF134" i="72"/>
  <c r="HH119" i="72"/>
  <c r="HH118" i="72"/>
  <c r="HC145" i="72"/>
  <c r="HC144" i="72"/>
  <c r="HC150" i="72" s="1"/>
  <c r="HJ67" i="72"/>
  <c r="HJ94" i="72"/>
  <c r="HJ52" i="72"/>
  <c r="HJ59" i="72"/>
  <c r="HJ78" i="72"/>
  <c r="HJ57" i="72"/>
  <c r="HJ68" i="72"/>
  <c r="HJ60" i="72"/>
  <c r="HJ49" i="72"/>
  <c r="HJ79" i="72" s="1"/>
  <c r="HG118" i="72"/>
  <c r="HG119" i="72"/>
  <c r="HI61" i="72"/>
  <c r="HF125" i="72"/>
  <c r="HF151" i="72" s="1"/>
  <c r="HF170" i="72" s="1"/>
  <c r="HF126" i="72"/>
  <c r="HF152" i="72" s="1"/>
  <c r="HF171" i="72" s="1"/>
  <c r="HF124" i="72"/>
  <c r="HD97" i="72"/>
  <c r="HD143" i="72"/>
  <c r="BN80" i="65"/>
  <c r="BN53" i="65"/>
  <c r="BN49" i="65"/>
  <c r="BN79" i="65" s="1"/>
  <c r="BN94" i="65"/>
  <c r="BN78" i="65"/>
  <c r="BN57" i="65"/>
  <c r="BN67" i="65"/>
  <c r="BN59" i="65"/>
  <c r="BN52" i="65"/>
  <c r="BN68" i="65"/>
  <c r="BP47" i="65"/>
  <c r="BO93" i="65"/>
  <c r="BO48" i="65"/>
  <c r="BO55" i="65" s="1"/>
  <c r="BO50" i="65"/>
  <c r="HE149" i="72"/>
  <c r="HE167" i="72" s="1"/>
  <c r="HE137" i="72"/>
  <c r="HJ80" i="72"/>
  <c r="HJ53" i="72"/>
  <c r="BA196" i="14"/>
  <c r="BA146" i="14"/>
  <c r="BA110" i="14"/>
  <c r="BA69" i="14"/>
  <c r="BA49" i="14"/>
  <c r="BB47" i="14"/>
  <c r="BC1" i="14"/>
  <c r="BC38" i="14" s="1"/>
  <c r="BB44" i="14"/>
  <c r="BB45" i="14"/>
  <c r="BB46" i="14"/>
  <c r="BB53" i="14"/>
  <c r="BB56" i="14" s="1"/>
  <c r="BB37" i="14"/>
  <c r="BB66" i="14"/>
  <c r="BB64" i="14"/>
  <c r="BB106" i="14"/>
  <c r="BB156" i="14"/>
  <c r="BB114" i="14"/>
  <c r="BB143" i="14"/>
  <c r="BB151" i="14"/>
  <c r="BB116" i="14"/>
  <c r="BB155" i="14"/>
  <c r="BB153" i="14"/>
  <c r="BB193" i="14"/>
  <c r="BB168" i="14"/>
  <c r="BB102" i="14"/>
  <c r="BB120" i="14"/>
  <c r="BB141" i="14"/>
  <c r="BB105" i="14"/>
  <c r="BB119" i="14"/>
  <c r="BB101" i="14"/>
  <c r="BB200" i="14"/>
  <c r="BB191" i="14"/>
  <c r="BB170" i="14"/>
  <c r="BB98" i="14"/>
  <c r="BB190" i="14"/>
  <c r="BB95" i="14"/>
  <c r="BB172" i="14"/>
  <c r="BB201" i="14"/>
  <c r="BB117" i="14"/>
  <c r="BB194" i="14"/>
  <c r="BB128" i="14"/>
  <c r="BB220" i="14"/>
  <c r="BB218" i="14"/>
  <c r="BB131" i="14"/>
  <c r="BB104" i="14"/>
  <c r="BB189" i="14"/>
  <c r="BB127" i="14"/>
  <c r="BB183" i="14"/>
  <c r="BB184" i="14"/>
  <c r="BB115" i="14"/>
  <c r="BB150" i="14"/>
  <c r="BB219" i="14"/>
  <c r="BB171" i="14"/>
  <c r="BB142" i="14"/>
  <c r="BB96" i="14"/>
  <c r="BB139" i="14"/>
  <c r="BB217" i="14"/>
  <c r="BB222" i="14"/>
  <c r="BB144" i="14"/>
  <c r="BB99" i="14"/>
  <c r="BB138" i="14"/>
  <c r="BB159" i="14"/>
  <c r="BB107" i="14"/>
  <c r="BB154" i="14"/>
  <c r="BB181" i="14"/>
  <c r="BB140" i="14"/>
  <c r="BB97" i="14"/>
  <c r="BB130" i="14"/>
  <c r="BB100" i="14"/>
  <c r="BB65" i="14"/>
  <c r="BB152" i="14"/>
  <c r="BB185" i="14"/>
  <c r="BB103" i="14"/>
  <c r="BB182" i="14"/>
  <c r="BB203" i="14"/>
  <c r="BB202" i="14"/>
  <c r="BB157" i="14"/>
  <c r="BB108" i="14"/>
  <c r="BB118" i="14"/>
  <c r="BB78" i="14"/>
  <c r="BB188" i="14"/>
  <c r="BB79" i="14"/>
  <c r="AZ58" i="14"/>
  <c r="AZ252" i="14" s="1"/>
  <c r="EJ156" i="72"/>
  <c r="EJ98" i="72"/>
  <c r="BA161" i="14"/>
  <c r="BA209" i="14"/>
  <c r="BB3" i="14"/>
  <c r="BB292" i="14" s="1"/>
  <c r="BB296" i="14" s="1"/>
  <c r="BA205" i="14"/>
  <c r="BA40" i="14"/>
  <c r="B25" i="45"/>
  <c r="A24" i="45"/>
  <c r="BC129" i="14" l="1"/>
  <c r="BC132" i="14"/>
  <c r="BC133" i="14"/>
  <c r="BC137" i="14"/>
  <c r="BC136" i="14"/>
  <c r="BC135" i="14"/>
  <c r="BC134" i="14"/>
  <c r="HA159" i="72"/>
  <c r="HA158" i="72"/>
  <c r="HA106" i="72"/>
  <c r="BC178" i="14"/>
  <c r="BC167" i="14"/>
  <c r="BC169" i="14"/>
  <c r="BC223" i="14"/>
  <c r="BB174" i="14"/>
  <c r="HJ66" i="72"/>
  <c r="HK54" i="72"/>
  <c r="HK58" i="72"/>
  <c r="HK55" i="72"/>
  <c r="BC158" i="14"/>
  <c r="BC192" i="14"/>
  <c r="F84" i="65"/>
  <c r="F85" i="65" s="1"/>
  <c r="BO56" i="65"/>
  <c r="BO56" i="74"/>
  <c r="HK56" i="72"/>
  <c r="F191" i="65"/>
  <c r="F111" i="65"/>
  <c r="F191" i="74"/>
  <c r="F191" i="72"/>
  <c r="GY156" i="72"/>
  <c r="GY161" i="72" s="1"/>
  <c r="GY162" i="72" s="1"/>
  <c r="GY169" i="72" s="1"/>
  <c r="GY174" i="72" s="1"/>
  <c r="GY175" i="72" s="1"/>
  <c r="GY98" i="72"/>
  <c r="GA98" i="72"/>
  <c r="GA156" i="72"/>
  <c r="GA161" i="72" s="1"/>
  <c r="FH156" i="72"/>
  <c r="FH161" i="72" s="1"/>
  <c r="FH98" i="72"/>
  <c r="FI156" i="72"/>
  <c r="FI161" i="72" s="1"/>
  <c r="FI98" i="72"/>
  <c r="EM98" i="72"/>
  <c r="EM156" i="72"/>
  <c r="GC156" i="72"/>
  <c r="GC161" i="72" s="1"/>
  <c r="GC98" i="72"/>
  <c r="GF156" i="72"/>
  <c r="GF98" i="72"/>
  <c r="FL156" i="72"/>
  <c r="FL161" i="72" s="1"/>
  <c r="FL98" i="72"/>
  <c r="GW156" i="72"/>
  <c r="GW161" i="72" s="1"/>
  <c r="GW98" i="72"/>
  <c r="GO156" i="72"/>
  <c r="GO161" i="72" s="1"/>
  <c r="GO98" i="72"/>
  <c r="FC156" i="72"/>
  <c r="FC98" i="72"/>
  <c r="EC98" i="72"/>
  <c r="EC156" i="72"/>
  <c r="EC161" i="72" s="1"/>
  <c r="GB156" i="72"/>
  <c r="GB161" i="72" s="1"/>
  <c r="GB98" i="72"/>
  <c r="FS156" i="72"/>
  <c r="FS161" i="72" s="1"/>
  <c r="FS98" i="72"/>
  <c r="EF98" i="72"/>
  <c r="EF156" i="72"/>
  <c r="FW156" i="72"/>
  <c r="FW161" i="72" s="1"/>
  <c r="FW98" i="72"/>
  <c r="EI98" i="72"/>
  <c r="EI156" i="72"/>
  <c r="EI161" i="72" s="1"/>
  <c r="EI163" i="72" s="1"/>
  <c r="EB98" i="72"/>
  <c r="EB156" i="72"/>
  <c r="GP98" i="72"/>
  <c r="GP156" i="72"/>
  <c r="FU156" i="72"/>
  <c r="FU98" i="72"/>
  <c r="EK98" i="72"/>
  <c r="EK156" i="72"/>
  <c r="GV156" i="72"/>
  <c r="GV98" i="72"/>
  <c r="EW98" i="72"/>
  <c r="EW156" i="72"/>
  <c r="ET156" i="72"/>
  <c r="ET98" i="72"/>
  <c r="FT98" i="72"/>
  <c r="FT156" i="72"/>
  <c r="FE98" i="72"/>
  <c r="FE156" i="72"/>
  <c r="EP156" i="72"/>
  <c r="EP98" i="72"/>
  <c r="FK156" i="72"/>
  <c r="FK98" i="72"/>
  <c r="EG98" i="72"/>
  <c r="EG156" i="72"/>
  <c r="GR156" i="72"/>
  <c r="GR98" i="72"/>
  <c r="EA156" i="72"/>
  <c r="EA98" i="72"/>
  <c r="GK98" i="72"/>
  <c r="GK156" i="72"/>
  <c r="EH156" i="72"/>
  <c r="EH98" i="72"/>
  <c r="EZ98" i="72"/>
  <c r="EZ156" i="72"/>
  <c r="F84" i="72"/>
  <c r="F85" i="72" s="1"/>
  <c r="ER98" i="72"/>
  <c r="ER156" i="72"/>
  <c r="GN98" i="72"/>
  <c r="GN156" i="72"/>
  <c r="GN161" i="72" s="1"/>
  <c r="FR98" i="72"/>
  <c r="FR156" i="72"/>
  <c r="FV156" i="72"/>
  <c r="FV98" i="72"/>
  <c r="F111" i="72"/>
  <c r="GD98" i="72"/>
  <c r="GD156" i="72"/>
  <c r="GT98" i="72"/>
  <c r="GT156" i="72"/>
  <c r="GG156" i="72"/>
  <c r="GG98" i="72"/>
  <c r="EO156" i="72"/>
  <c r="EO98" i="72"/>
  <c r="FZ156" i="72"/>
  <c r="FZ98" i="72"/>
  <c r="EU156" i="72"/>
  <c r="EU98" i="72"/>
  <c r="GM156" i="72"/>
  <c r="GM98" i="72"/>
  <c r="FB98" i="72"/>
  <c r="FB156" i="72"/>
  <c r="DZ156" i="72"/>
  <c r="DZ98" i="72"/>
  <c r="EV156" i="72"/>
  <c r="EV98" i="72"/>
  <c r="FN98" i="72"/>
  <c r="FN156" i="72"/>
  <c r="FJ156" i="72"/>
  <c r="FJ98" i="72"/>
  <c r="FF98" i="72"/>
  <c r="FF156" i="72"/>
  <c r="ED98" i="72"/>
  <c r="ED156" i="72"/>
  <c r="FA156" i="72"/>
  <c r="FA98" i="72"/>
  <c r="FQ156" i="72"/>
  <c r="FQ161" i="72" s="1"/>
  <c r="FQ98" i="72"/>
  <c r="GH98" i="72"/>
  <c r="GH156" i="72"/>
  <c r="EN156" i="72"/>
  <c r="EN98" i="72"/>
  <c r="FM98" i="72"/>
  <c r="FM156" i="72"/>
  <c r="FG98" i="72"/>
  <c r="FG156" i="72"/>
  <c r="EQ98" i="72"/>
  <c r="EQ156" i="72"/>
  <c r="GL156" i="72"/>
  <c r="GL98" i="72"/>
  <c r="EL98" i="72"/>
  <c r="EL156" i="72"/>
  <c r="GS156" i="72"/>
  <c r="GS98" i="72"/>
  <c r="GI156" i="72"/>
  <c r="GI98" i="72"/>
  <c r="EY98" i="72"/>
  <c r="EY156" i="72"/>
  <c r="ES156" i="72"/>
  <c r="ES98" i="72"/>
  <c r="FX156" i="72"/>
  <c r="FX98" i="72"/>
  <c r="FD156" i="72"/>
  <c r="FD98" i="72"/>
  <c r="DX98" i="72"/>
  <c r="DX156" i="72"/>
  <c r="EX156" i="72"/>
  <c r="EX98" i="72"/>
  <c r="FO156" i="72"/>
  <c r="FO98" i="72"/>
  <c r="EE156" i="72"/>
  <c r="EE98" i="72"/>
  <c r="FY156" i="72"/>
  <c r="FY98" i="72"/>
  <c r="DW156" i="72"/>
  <c r="DW98" i="72"/>
  <c r="GE156" i="72"/>
  <c r="GE98" i="72"/>
  <c r="DY156" i="72"/>
  <c r="DY98" i="72"/>
  <c r="GU156" i="72"/>
  <c r="GU98" i="72"/>
  <c r="GJ98" i="72"/>
  <c r="GJ156" i="72"/>
  <c r="GQ156" i="72"/>
  <c r="GQ98" i="72"/>
  <c r="GX156" i="72"/>
  <c r="GX98" i="72"/>
  <c r="FP98" i="72"/>
  <c r="FP156" i="72"/>
  <c r="GZ156" i="72"/>
  <c r="GZ98" i="72"/>
  <c r="V96" i="44"/>
  <c r="V89" i="44"/>
  <c r="V58" i="44"/>
  <c r="BC180" i="14"/>
  <c r="BC179" i="14"/>
  <c r="BC165" i="14"/>
  <c r="BC166" i="14"/>
  <c r="T255" i="44"/>
  <c r="V59" i="44"/>
  <c r="V252" i="44"/>
  <c r="V88" i="44"/>
  <c r="T106" i="44"/>
  <c r="T60" i="44"/>
  <c r="T61" i="44" s="1"/>
  <c r="T62" i="44" s="1"/>
  <c r="BC221" i="14"/>
  <c r="BC67" i="14"/>
  <c r="P33" i="78"/>
  <c r="Q24" i="78"/>
  <c r="EJ159" i="72"/>
  <c r="EJ158" i="72"/>
  <c r="HE141" i="72"/>
  <c r="HE105" i="72"/>
  <c r="BC187" i="14"/>
  <c r="BC186" i="14"/>
  <c r="BA294" i="14"/>
  <c r="BB205" i="14"/>
  <c r="BA58" i="14"/>
  <c r="BA252" i="14" s="1"/>
  <c r="BB40" i="14"/>
  <c r="BO49" i="74"/>
  <c r="BO79" i="74" s="1"/>
  <c r="BO78" i="74"/>
  <c r="BO94" i="74"/>
  <c r="BO57" i="74"/>
  <c r="BQ47" i="74"/>
  <c r="BP93" i="74"/>
  <c r="BP48" i="74"/>
  <c r="BP58" i="74" s="1"/>
  <c r="BP50" i="74"/>
  <c r="BP80" i="74" s="1"/>
  <c r="HB156" i="72"/>
  <c r="HB98" i="72"/>
  <c r="HD145" i="72"/>
  <c r="HD144" i="72"/>
  <c r="HD150" i="72" s="1"/>
  <c r="HL93" i="72"/>
  <c r="HL50" i="72"/>
  <c r="HM47" i="72"/>
  <c r="HL48" i="72"/>
  <c r="BO53" i="65"/>
  <c r="BO80" i="65"/>
  <c r="HI70" i="72"/>
  <c r="HI117" i="72"/>
  <c r="HC168" i="72"/>
  <c r="HC155" i="72"/>
  <c r="BO49" i="65"/>
  <c r="BO79" i="65" s="1"/>
  <c r="BO94" i="65"/>
  <c r="BO78" i="65"/>
  <c r="BO57" i="65"/>
  <c r="BO52" i="65"/>
  <c r="BO68" i="65"/>
  <c r="BO59" i="65"/>
  <c r="BO67" i="65"/>
  <c r="HG134" i="72"/>
  <c r="HG132" i="72"/>
  <c r="HG133" i="72"/>
  <c r="HG126" i="72"/>
  <c r="HG152" i="72" s="1"/>
  <c r="HG171" i="72" s="1"/>
  <c r="HG125" i="72"/>
  <c r="HG151" i="72" s="1"/>
  <c r="HG170" i="72" s="1"/>
  <c r="HG124" i="72"/>
  <c r="HH125" i="72"/>
  <c r="HH151" i="72" s="1"/>
  <c r="HH170" i="72" s="1"/>
  <c r="HH126" i="72"/>
  <c r="HH152" i="72" s="1"/>
  <c r="HH171" i="72" s="1"/>
  <c r="HH124" i="72"/>
  <c r="BQ47" i="65"/>
  <c r="BP93" i="65"/>
  <c r="BP48" i="65"/>
  <c r="BP55" i="65" s="1"/>
  <c r="BP50" i="65"/>
  <c r="HH134" i="72"/>
  <c r="HH133" i="72"/>
  <c r="HH132" i="72"/>
  <c r="HF137" i="72"/>
  <c r="HF149" i="72"/>
  <c r="HF167" i="72" s="1"/>
  <c r="HK80" i="72"/>
  <c r="HK53" i="72"/>
  <c r="HJ61" i="72"/>
  <c r="HK67" i="72"/>
  <c r="HK52" i="72"/>
  <c r="HK49" i="72"/>
  <c r="HK79" i="72" s="1"/>
  <c r="HK59" i="72"/>
  <c r="HK78" i="72"/>
  <c r="HK57" i="72"/>
  <c r="HK68" i="72"/>
  <c r="HK94" i="72"/>
  <c r="HK60" i="72"/>
  <c r="HE97" i="72"/>
  <c r="HE143" i="72"/>
  <c r="HF138" i="72"/>
  <c r="HF140" i="72" s="1"/>
  <c r="BB146" i="14"/>
  <c r="EJ161" i="72"/>
  <c r="EJ106" i="72"/>
  <c r="BB49" i="14"/>
  <c r="HA163" i="72"/>
  <c r="HA162" i="72"/>
  <c r="HA169" i="72" s="1"/>
  <c r="HA174" i="72" s="1"/>
  <c r="BB161" i="14"/>
  <c r="BC3" i="14"/>
  <c r="BC292" i="14" s="1"/>
  <c r="BC296" i="14" s="1"/>
  <c r="BB209" i="14"/>
  <c r="BB110" i="14"/>
  <c r="BB69" i="14"/>
  <c r="BC45" i="14"/>
  <c r="BC37" i="14"/>
  <c r="BD1" i="14"/>
  <c r="BD38" i="14" s="1"/>
  <c r="BC47" i="14"/>
  <c r="BC53" i="14"/>
  <c r="BC56" i="14" s="1"/>
  <c r="BC44" i="14"/>
  <c r="BC46" i="14"/>
  <c r="BC64" i="14"/>
  <c r="BC66" i="14"/>
  <c r="BC106" i="14"/>
  <c r="BC156" i="14"/>
  <c r="BC170" i="14"/>
  <c r="BC114" i="14"/>
  <c r="BC185" i="14"/>
  <c r="BC193" i="14"/>
  <c r="BC190" i="14"/>
  <c r="BC128" i="14"/>
  <c r="BC140" i="14"/>
  <c r="BC184" i="14"/>
  <c r="BC168" i="14"/>
  <c r="BC139" i="14"/>
  <c r="BC171" i="14"/>
  <c r="BC194" i="14"/>
  <c r="BC154" i="14"/>
  <c r="BC218" i="14"/>
  <c r="BC98" i="14"/>
  <c r="BC159" i="14"/>
  <c r="BC100" i="14"/>
  <c r="BC152" i="14"/>
  <c r="BC131" i="14"/>
  <c r="BC107" i="14"/>
  <c r="BC101" i="14"/>
  <c r="BC117" i="14"/>
  <c r="BC143" i="14"/>
  <c r="BC222" i="14"/>
  <c r="BC155" i="14"/>
  <c r="BC219" i="14"/>
  <c r="BC151" i="14"/>
  <c r="BC200" i="14"/>
  <c r="BC103" i="14"/>
  <c r="BC115" i="14"/>
  <c r="BC217" i="14"/>
  <c r="BC172" i="14"/>
  <c r="BC182" i="14"/>
  <c r="BC102" i="14"/>
  <c r="BC120" i="14"/>
  <c r="BC201" i="14"/>
  <c r="BC95" i="14"/>
  <c r="BC191" i="14"/>
  <c r="BC220" i="14"/>
  <c r="BC99" i="14"/>
  <c r="BC96" i="14"/>
  <c r="BC141" i="14"/>
  <c r="BC150" i="14"/>
  <c r="BC189" i="14"/>
  <c r="BC97" i="14"/>
  <c r="BC119" i="14"/>
  <c r="BC142" i="14"/>
  <c r="BC181" i="14"/>
  <c r="BC127" i="14"/>
  <c r="BC116" i="14"/>
  <c r="BC138" i="14"/>
  <c r="BC105" i="14"/>
  <c r="BC144" i="14"/>
  <c r="BC153" i="14"/>
  <c r="BC130" i="14"/>
  <c r="BC104" i="14"/>
  <c r="BC183" i="14"/>
  <c r="BC203" i="14"/>
  <c r="BC65" i="14"/>
  <c r="BC157" i="14"/>
  <c r="BC202" i="14"/>
  <c r="BC79" i="14"/>
  <c r="BC108" i="14"/>
  <c r="BC78" i="14"/>
  <c r="BC188" i="14"/>
  <c r="BC118" i="14"/>
  <c r="BB196" i="14"/>
  <c r="B26" i="45"/>
  <c r="A25" i="45"/>
  <c r="BD129" i="14" l="1"/>
  <c r="BD137" i="14"/>
  <c r="BD136" i="14"/>
  <c r="BD135" i="14"/>
  <c r="BD134" i="14"/>
  <c r="BD133" i="14"/>
  <c r="BD132" i="14"/>
  <c r="BD178" i="14"/>
  <c r="BD167" i="14"/>
  <c r="BD169" i="14"/>
  <c r="BD223" i="14"/>
  <c r="V106" i="44"/>
  <c r="F8" i="63" s="1"/>
  <c r="BC174" i="14"/>
  <c r="HL54" i="72"/>
  <c r="HL58" i="72"/>
  <c r="HL55" i="72"/>
  <c r="HK66" i="72"/>
  <c r="BD158" i="14"/>
  <c r="BD192" i="14"/>
  <c r="BP56" i="65"/>
  <c r="BP56" i="74"/>
  <c r="HL56" i="72"/>
  <c r="GY99" i="72"/>
  <c r="GY163" i="72"/>
  <c r="GW163" i="72"/>
  <c r="GW162" i="72"/>
  <c r="GW169" i="72" s="1"/>
  <c r="GW174" i="72" s="1"/>
  <c r="GW175" i="72" s="1"/>
  <c r="FL162" i="72"/>
  <c r="FL169" i="72" s="1"/>
  <c r="FL174" i="72" s="1"/>
  <c r="FL175" i="72" s="1"/>
  <c r="FL178" i="72" s="1"/>
  <c r="FL163" i="72"/>
  <c r="FS163" i="72"/>
  <c r="FS162" i="72"/>
  <c r="FS169" i="72" s="1"/>
  <c r="FS174" i="72" s="1"/>
  <c r="FS99" i="72" s="1"/>
  <c r="GO163" i="72"/>
  <c r="GO162" i="72"/>
  <c r="GO169" i="72" s="1"/>
  <c r="GO174" i="72" s="1"/>
  <c r="GO175" i="72" s="1"/>
  <c r="GC163" i="72"/>
  <c r="GC162" i="72"/>
  <c r="GC169" i="72" s="1"/>
  <c r="GC174" i="72" s="1"/>
  <c r="GC99" i="72" s="1"/>
  <c r="FI163" i="72"/>
  <c r="FI162" i="72"/>
  <c r="FI169" i="72" s="1"/>
  <c r="FI174" i="72" s="1"/>
  <c r="FI175" i="72" s="1"/>
  <c r="GB163" i="72"/>
  <c r="GB162" i="72"/>
  <c r="GB169" i="72" s="1"/>
  <c r="GB174" i="72" s="1"/>
  <c r="GB99" i="72" s="1"/>
  <c r="EI162" i="72"/>
  <c r="EI169" i="72" s="1"/>
  <c r="EI174" i="72" s="1"/>
  <c r="EI175" i="72" s="1"/>
  <c r="FH163" i="72"/>
  <c r="FH162" i="72"/>
  <c r="FH169" i="72" s="1"/>
  <c r="FH174" i="72" s="1"/>
  <c r="FH175" i="72" s="1"/>
  <c r="FW163" i="72"/>
  <c r="FW162" i="72"/>
  <c r="FW169" i="72" s="1"/>
  <c r="FW174" i="72" s="1"/>
  <c r="FW99" i="72" s="1"/>
  <c r="EC163" i="72"/>
  <c r="EC162" i="72"/>
  <c r="EC169" i="72" s="1"/>
  <c r="EC174" i="72" s="1"/>
  <c r="EC175" i="72" s="1"/>
  <c r="GA162" i="72"/>
  <c r="GA169" i="72" s="1"/>
  <c r="GA174" i="72" s="1"/>
  <c r="GA175" i="72" s="1"/>
  <c r="GA163" i="72"/>
  <c r="GQ161" i="72"/>
  <c r="GQ158" i="72"/>
  <c r="GQ159" i="72"/>
  <c r="GQ106" i="72"/>
  <c r="EY159" i="72"/>
  <c r="EY158" i="72"/>
  <c r="EY161" i="72"/>
  <c r="EY106" i="72"/>
  <c r="EL161" i="72"/>
  <c r="EL106" i="72"/>
  <c r="EL159" i="72"/>
  <c r="EL158" i="72"/>
  <c r="FM159" i="72"/>
  <c r="FM158" i="72"/>
  <c r="FM161" i="72"/>
  <c r="FM106" i="72"/>
  <c r="EV161" i="72"/>
  <c r="EV106" i="72"/>
  <c r="EV158" i="72"/>
  <c r="EV159" i="72"/>
  <c r="EU159" i="72"/>
  <c r="EU106" i="72"/>
  <c r="EU158" i="72"/>
  <c r="EU161" i="72"/>
  <c r="EA159" i="72"/>
  <c r="EA158" i="72"/>
  <c r="EA161" i="72"/>
  <c r="EA106" i="72"/>
  <c r="GF106" i="72"/>
  <c r="GF159" i="72"/>
  <c r="GF158" i="72"/>
  <c r="EX161" i="72"/>
  <c r="EX106" i="72"/>
  <c r="EX159" i="72"/>
  <c r="EX158" i="72"/>
  <c r="GT159" i="72"/>
  <c r="GT161" i="72"/>
  <c r="GT158" i="72"/>
  <c r="GT106" i="72"/>
  <c r="FV159" i="72"/>
  <c r="FV158" i="72"/>
  <c r="FV161" i="72"/>
  <c r="FV106" i="72"/>
  <c r="ET161" i="72"/>
  <c r="ET158" i="72"/>
  <c r="ET159" i="72"/>
  <c r="ET106" i="72"/>
  <c r="FC158" i="72"/>
  <c r="FC159" i="72"/>
  <c r="FC106" i="72"/>
  <c r="EF159" i="72"/>
  <c r="EF158" i="72"/>
  <c r="EF106" i="72"/>
  <c r="DW106" i="72"/>
  <c r="DW161" i="72"/>
  <c r="DW159" i="72"/>
  <c r="DW158" i="72"/>
  <c r="FY161" i="72"/>
  <c r="FY159" i="72"/>
  <c r="FY158" i="72"/>
  <c r="FY106" i="72"/>
  <c r="EQ106" i="72"/>
  <c r="EQ159" i="72"/>
  <c r="EQ161" i="72"/>
  <c r="EQ158" i="72"/>
  <c r="FA159" i="72"/>
  <c r="FA158" i="72"/>
  <c r="FA161" i="72"/>
  <c r="FA106" i="72"/>
  <c r="FZ159" i="72"/>
  <c r="FZ158" i="72"/>
  <c r="FZ161" i="72"/>
  <c r="FZ106" i="72"/>
  <c r="GR159" i="72"/>
  <c r="GR158" i="72"/>
  <c r="GR161" i="72"/>
  <c r="GR106" i="72"/>
  <c r="FL106" i="72"/>
  <c r="FL159" i="72"/>
  <c r="FL158" i="72"/>
  <c r="FI106" i="72"/>
  <c r="FI159" i="72"/>
  <c r="FI158" i="72"/>
  <c r="FJ159" i="72"/>
  <c r="FJ161" i="72"/>
  <c r="FJ106" i="72"/>
  <c r="FJ158" i="72"/>
  <c r="GX159" i="72"/>
  <c r="GX158" i="72"/>
  <c r="GX106" i="72"/>
  <c r="GX161" i="72"/>
  <c r="GP106" i="72"/>
  <c r="GP161" i="72"/>
  <c r="GP159" i="72"/>
  <c r="GP158" i="72"/>
  <c r="FD161" i="72"/>
  <c r="FD159" i="72"/>
  <c r="FD158" i="72"/>
  <c r="FD106" i="72"/>
  <c r="DY161" i="72"/>
  <c r="DY158" i="72"/>
  <c r="DY106" i="72"/>
  <c r="DY159" i="72"/>
  <c r="FO159" i="72"/>
  <c r="FO158" i="72"/>
  <c r="FO106" i="72"/>
  <c r="FO161" i="72"/>
  <c r="DZ159" i="72"/>
  <c r="DZ158" i="72"/>
  <c r="DZ106" i="72"/>
  <c r="DZ161" i="72"/>
  <c r="EO159" i="72"/>
  <c r="EO158" i="72"/>
  <c r="EO161" i="72"/>
  <c r="EO106" i="72"/>
  <c r="FR159" i="72"/>
  <c r="FR158" i="72"/>
  <c r="FR161" i="72"/>
  <c r="FR106" i="72"/>
  <c r="FE159" i="72"/>
  <c r="FE158" i="72"/>
  <c r="FE161" i="72"/>
  <c r="FE106" i="72"/>
  <c r="GO158" i="72"/>
  <c r="GO106" i="72"/>
  <c r="GO159" i="72"/>
  <c r="FU159" i="72"/>
  <c r="FU161" i="72"/>
  <c r="FU106" i="72"/>
  <c r="FU158" i="72"/>
  <c r="EB159" i="72"/>
  <c r="EB158" i="72"/>
  <c r="EB106" i="72"/>
  <c r="EB161" i="72"/>
  <c r="GZ161" i="72"/>
  <c r="GZ106" i="72"/>
  <c r="GZ159" i="72"/>
  <c r="GZ158" i="72"/>
  <c r="GI106" i="72"/>
  <c r="GI161" i="72"/>
  <c r="GI158" i="72"/>
  <c r="GI159" i="72"/>
  <c r="EZ159" i="72"/>
  <c r="EZ158" i="72"/>
  <c r="EZ161" i="72"/>
  <c r="EZ106" i="72"/>
  <c r="GE158" i="72"/>
  <c r="GE161" i="72"/>
  <c r="GE106" i="72"/>
  <c r="GE159" i="72"/>
  <c r="FG158" i="72"/>
  <c r="FG106" i="72"/>
  <c r="FG161" i="72"/>
  <c r="FG159" i="72"/>
  <c r="EP159" i="72"/>
  <c r="EP158" i="72"/>
  <c r="EP161" i="72"/>
  <c r="EP106" i="72"/>
  <c r="FT106" i="72"/>
  <c r="FT161" i="72"/>
  <c r="FT158" i="72"/>
  <c r="FT159" i="72"/>
  <c r="FP161" i="72"/>
  <c r="FP106" i="72"/>
  <c r="FP159" i="72"/>
  <c r="FP158" i="72"/>
  <c r="GJ106" i="72"/>
  <c r="GJ161" i="72"/>
  <c r="GJ159" i="72"/>
  <c r="GJ158" i="72"/>
  <c r="FX106" i="72"/>
  <c r="FX161" i="72"/>
  <c r="FX159" i="72"/>
  <c r="FX158" i="72"/>
  <c r="ES161" i="72"/>
  <c r="ES159" i="72"/>
  <c r="ES158" i="72"/>
  <c r="ES106" i="72"/>
  <c r="EN161" i="72"/>
  <c r="EN159" i="72"/>
  <c r="EN158" i="72"/>
  <c r="EN106" i="72"/>
  <c r="FB159" i="72"/>
  <c r="FB158" i="72"/>
  <c r="FB106" i="72"/>
  <c r="FB161" i="72"/>
  <c r="GN162" i="72"/>
  <c r="GN169" i="72" s="1"/>
  <c r="GN174" i="72" s="1"/>
  <c r="GN163" i="72"/>
  <c r="FW159" i="72"/>
  <c r="FW158" i="72"/>
  <c r="FW106" i="72"/>
  <c r="FS106" i="72"/>
  <c r="FS159" i="72"/>
  <c r="FS158" i="72"/>
  <c r="EC158" i="72"/>
  <c r="EC106" i="72"/>
  <c r="EC159" i="72"/>
  <c r="GC159" i="72"/>
  <c r="GC158" i="72"/>
  <c r="GC106" i="72"/>
  <c r="GA158" i="72"/>
  <c r="GA106" i="72"/>
  <c r="GA159" i="72"/>
  <c r="GN106" i="72"/>
  <c r="GN159" i="72"/>
  <c r="GN158" i="72"/>
  <c r="EW159" i="72"/>
  <c r="EW161" i="72"/>
  <c r="EW158" i="72"/>
  <c r="EW106" i="72"/>
  <c r="ED159" i="72"/>
  <c r="ED158" i="72"/>
  <c r="ED106" i="72"/>
  <c r="ED161" i="72"/>
  <c r="FN161" i="72"/>
  <c r="FN159" i="72"/>
  <c r="FN158" i="72"/>
  <c r="FN106" i="72"/>
  <c r="GK161" i="72"/>
  <c r="GK159" i="72"/>
  <c r="GK158" i="72"/>
  <c r="GK106" i="72"/>
  <c r="EK161" i="72"/>
  <c r="EK159" i="72"/>
  <c r="EK158" i="72"/>
  <c r="EK106" i="72"/>
  <c r="EF161" i="72"/>
  <c r="GY106" i="72"/>
  <c r="GY107" i="72" s="1"/>
  <c r="GY159" i="72"/>
  <c r="GY158" i="72"/>
  <c r="GH106" i="72"/>
  <c r="GH159" i="72"/>
  <c r="GH158" i="72"/>
  <c r="GH161" i="72"/>
  <c r="FQ163" i="72"/>
  <c r="FQ162" i="72"/>
  <c r="FQ169" i="72" s="1"/>
  <c r="FQ174" i="72" s="1"/>
  <c r="GG158" i="72"/>
  <c r="GG106" i="72"/>
  <c r="GG159" i="72"/>
  <c r="GG161" i="72"/>
  <c r="ER158" i="72"/>
  <c r="ER106" i="72"/>
  <c r="ER161" i="72"/>
  <c r="ER159" i="72"/>
  <c r="EH161" i="72"/>
  <c r="EH159" i="72"/>
  <c r="EH158" i="72"/>
  <c r="EH106" i="72"/>
  <c r="EM159" i="72"/>
  <c r="EM158" i="72"/>
  <c r="EM106" i="72"/>
  <c r="EM161" i="72"/>
  <c r="GL159" i="72"/>
  <c r="GL106" i="72"/>
  <c r="GL161" i="72"/>
  <c r="GL158" i="72"/>
  <c r="FF159" i="72"/>
  <c r="FF158" i="72"/>
  <c r="FF161" i="72"/>
  <c r="FF106" i="72"/>
  <c r="EG161" i="72"/>
  <c r="EG106" i="72"/>
  <c r="EG158" i="72"/>
  <c r="EG159" i="72"/>
  <c r="GW158" i="72"/>
  <c r="GW106" i="72"/>
  <c r="GW159" i="72"/>
  <c r="FH159" i="72"/>
  <c r="FH158" i="72"/>
  <c r="FH106" i="72"/>
  <c r="GU106" i="72"/>
  <c r="GU159" i="72"/>
  <c r="GU158" i="72"/>
  <c r="GU161" i="72"/>
  <c r="DX158" i="72"/>
  <c r="DX106" i="72"/>
  <c r="DX161" i="72"/>
  <c r="DX159" i="72"/>
  <c r="FQ158" i="72"/>
  <c r="FQ106" i="72"/>
  <c r="FQ159" i="72"/>
  <c r="GM159" i="72"/>
  <c r="GM158" i="72"/>
  <c r="GM161" i="72"/>
  <c r="GM106" i="72"/>
  <c r="FK159" i="72"/>
  <c r="FK158" i="72"/>
  <c r="FK161" i="72"/>
  <c r="FK106" i="72"/>
  <c r="GB159" i="72"/>
  <c r="GB158" i="72"/>
  <c r="GB106" i="72"/>
  <c r="GF161" i="72"/>
  <c r="EE106" i="72"/>
  <c r="EE159" i="72"/>
  <c r="EE158" i="72"/>
  <c r="EE161" i="72"/>
  <c r="GS158" i="72"/>
  <c r="GS161" i="72"/>
  <c r="GS159" i="72"/>
  <c r="GS106" i="72"/>
  <c r="GD161" i="72"/>
  <c r="GD106" i="72"/>
  <c r="GD159" i="72"/>
  <c r="GD158" i="72"/>
  <c r="GV161" i="72"/>
  <c r="GV159" i="72"/>
  <c r="GV106" i="72"/>
  <c r="GV158" i="72"/>
  <c r="EI159" i="72"/>
  <c r="EI158" i="72"/>
  <c r="EI106" i="72"/>
  <c r="FC161" i="72"/>
  <c r="BD179" i="14"/>
  <c r="BD180" i="14"/>
  <c r="BD166" i="14"/>
  <c r="BD165" i="14"/>
  <c r="U255" i="44"/>
  <c r="V255" i="44" s="1"/>
  <c r="F27" i="63" s="1"/>
  <c r="U60" i="44"/>
  <c r="U106" i="44"/>
  <c r="BD221" i="14"/>
  <c r="BD67" i="14"/>
  <c r="R24" i="78"/>
  <c r="Q33" i="78"/>
  <c r="GY178" i="72"/>
  <c r="GY177" i="72"/>
  <c r="HB159" i="72"/>
  <c r="HB158" i="72"/>
  <c r="HF141" i="72"/>
  <c r="HF105" i="72"/>
  <c r="BD187" i="14"/>
  <c r="BD186" i="14"/>
  <c r="BB58" i="14"/>
  <c r="BB252" i="14" s="1"/>
  <c r="BR47" i="74"/>
  <c r="BQ93" i="74"/>
  <c r="BQ48" i="74"/>
  <c r="BQ58" i="74" s="1"/>
  <c r="BQ50" i="74"/>
  <c r="BQ80" i="74" s="1"/>
  <c r="BP49" i="74"/>
  <c r="BP79" i="74" s="1"/>
  <c r="BP78" i="74"/>
  <c r="BP94" i="74"/>
  <c r="BP57" i="74"/>
  <c r="HB161" i="72"/>
  <c r="HB106" i="72"/>
  <c r="HH138" i="72"/>
  <c r="HH140" i="72" s="1"/>
  <c r="BP80" i="65"/>
  <c r="BP53" i="65"/>
  <c r="HC98" i="72"/>
  <c r="HC156" i="72"/>
  <c r="HM93" i="72"/>
  <c r="HM48" i="72"/>
  <c r="HM50" i="72"/>
  <c r="HN47" i="72"/>
  <c r="HE145" i="72"/>
  <c r="HE144" i="72"/>
  <c r="HE150" i="72" s="1"/>
  <c r="BP49" i="65"/>
  <c r="BP79" i="65" s="1"/>
  <c r="BP94" i="65"/>
  <c r="BP78" i="65"/>
  <c r="BP59" i="65"/>
  <c r="BP57" i="65"/>
  <c r="BP67" i="65"/>
  <c r="BP52" i="65"/>
  <c r="BP68" i="65"/>
  <c r="HG137" i="72"/>
  <c r="HG149" i="72"/>
  <c r="HG167" i="72" s="1"/>
  <c r="HL53" i="72"/>
  <c r="HL80" i="72"/>
  <c r="HF97" i="72"/>
  <c r="HF143" i="72"/>
  <c r="HG138" i="72"/>
  <c r="HG140" i="72" s="1"/>
  <c r="HI118" i="72"/>
  <c r="HI119" i="72"/>
  <c r="BR47" i="65"/>
  <c r="BQ48" i="65"/>
  <c r="BQ55" i="65" s="1"/>
  <c r="BQ93" i="65"/>
  <c r="BQ50" i="65"/>
  <c r="HD155" i="72"/>
  <c r="HD168" i="72"/>
  <c r="HK61" i="72"/>
  <c r="BC69" i="14"/>
  <c r="HJ117" i="72"/>
  <c r="HJ70" i="72"/>
  <c r="HH149" i="72"/>
  <c r="HH167" i="72" s="1"/>
  <c r="HH137" i="72"/>
  <c r="HL68" i="72"/>
  <c r="HL67" i="72"/>
  <c r="HL49" i="72"/>
  <c r="HL79" i="72" s="1"/>
  <c r="HL59" i="72"/>
  <c r="HL78" i="72"/>
  <c r="HL60" i="72"/>
  <c r="HL57" i="72"/>
  <c r="HL52" i="72"/>
  <c r="HL94" i="72"/>
  <c r="BC196" i="14"/>
  <c r="BC146" i="14"/>
  <c r="BC110" i="14"/>
  <c r="BC49" i="14"/>
  <c r="BC205" i="14"/>
  <c r="EJ162" i="72"/>
  <c r="EJ169" i="72" s="1"/>
  <c r="EJ174" i="72" s="1"/>
  <c r="EJ163" i="72"/>
  <c r="BB294" i="14"/>
  <c r="HA99" i="72"/>
  <c r="HA175" i="72"/>
  <c r="GY180" i="72"/>
  <c r="BC161" i="14"/>
  <c r="BD44" i="14"/>
  <c r="BD53" i="14"/>
  <c r="BD56" i="14" s="1"/>
  <c r="BE1" i="14"/>
  <c r="BE38" i="14" s="1"/>
  <c r="BD37" i="14"/>
  <c r="BD45" i="14"/>
  <c r="BD46" i="14"/>
  <c r="BD47" i="14"/>
  <c r="BD64" i="14"/>
  <c r="BD66" i="14"/>
  <c r="BD106" i="14"/>
  <c r="BD156" i="14"/>
  <c r="BD222" i="14"/>
  <c r="BD141" i="14"/>
  <c r="BD154" i="14"/>
  <c r="BD144" i="14"/>
  <c r="BD98" i="14"/>
  <c r="BD218" i="14"/>
  <c r="BD115" i="14"/>
  <c r="BD138" i="14"/>
  <c r="BD219" i="14"/>
  <c r="BD99" i="14"/>
  <c r="BD194" i="14"/>
  <c r="BD220" i="14"/>
  <c r="BD190" i="14"/>
  <c r="BD151" i="14"/>
  <c r="BD200" i="14"/>
  <c r="BD155" i="14"/>
  <c r="BD116" i="14"/>
  <c r="BD193" i="14"/>
  <c r="BD189" i="14"/>
  <c r="BD142" i="14"/>
  <c r="BD139" i="14"/>
  <c r="BD120" i="14"/>
  <c r="BD201" i="14"/>
  <c r="BD182" i="14"/>
  <c r="BD183" i="14"/>
  <c r="BD103" i="14"/>
  <c r="BD159" i="14"/>
  <c r="BD153" i="14"/>
  <c r="BD170" i="14"/>
  <c r="BD185" i="14"/>
  <c r="BD172" i="14"/>
  <c r="BD117" i="14"/>
  <c r="BD181" i="14"/>
  <c r="BD140" i="14"/>
  <c r="BD127" i="14"/>
  <c r="BD184" i="14"/>
  <c r="BD217" i="14"/>
  <c r="BD128" i="14"/>
  <c r="BD97" i="14"/>
  <c r="BD101" i="14"/>
  <c r="BD150" i="14"/>
  <c r="BD171" i="14"/>
  <c r="BD104" i="14"/>
  <c r="BD95" i="14"/>
  <c r="BD131" i="14"/>
  <c r="BD105" i="14"/>
  <c r="BD143" i="14"/>
  <c r="BD114" i="14"/>
  <c r="BD152" i="14"/>
  <c r="BD107" i="14"/>
  <c r="BD168" i="14"/>
  <c r="BD130" i="14"/>
  <c r="BD102" i="14"/>
  <c r="BD119" i="14"/>
  <c r="BD191" i="14"/>
  <c r="BD96" i="14"/>
  <c r="BD100" i="14"/>
  <c r="BD203" i="14"/>
  <c r="BD118" i="14"/>
  <c r="BD108" i="14"/>
  <c r="BD202" i="14"/>
  <c r="BD78" i="14"/>
  <c r="BD157" i="14"/>
  <c r="BD65" i="14"/>
  <c r="BD79" i="14"/>
  <c r="BD188" i="14"/>
  <c r="BD3" i="14"/>
  <c r="BD292" i="14" s="1"/>
  <c r="BD296" i="14" s="1"/>
  <c r="BC209" i="14"/>
  <c r="BC40" i="14"/>
  <c r="A26" i="45"/>
  <c r="BE129" i="14" l="1"/>
  <c r="BE132" i="14"/>
  <c r="BE134" i="14"/>
  <c r="BE133" i="14"/>
  <c r="BE137" i="14"/>
  <c r="BE136" i="14"/>
  <c r="BE135" i="14"/>
  <c r="BE178" i="14"/>
  <c r="BE167" i="14"/>
  <c r="BE169" i="14"/>
  <c r="BE223" i="14"/>
  <c r="BD174" i="14"/>
  <c r="V60" i="44"/>
  <c r="U61" i="44"/>
  <c r="HL66" i="72"/>
  <c r="HM54" i="72"/>
  <c r="HM58" i="72"/>
  <c r="HM55" i="72"/>
  <c r="FS175" i="72"/>
  <c r="FS107" i="72" s="1"/>
  <c r="FW175" i="72"/>
  <c r="FW178" i="72" s="1"/>
  <c r="BE158" i="14"/>
  <c r="BE192" i="14"/>
  <c r="BQ56" i="65"/>
  <c r="BQ56" i="74"/>
  <c r="HM56" i="72"/>
  <c r="GW99" i="72"/>
  <c r="GA99" i="72"/>
  <c r="FH99" i="72"/>
  <c r="GC175" i="72"/>
  <c r="GC180" i="72" s="1"/>
  <c r="EI99" i="72"/>
  <c r="FL107" i="72"/>
  <c r="FL180" i="72"/>
  <c r="FL181" i="72" s="1"/>
  <c r="FL177" i="72"/>
  <c r="FL99" i="72"/>
  <c r="GO99" i="72"/>
  <c r="FI99" i="72"/>
  <c r="GB175" i="72"/>
  <c r="GB177" i="72" s="1"/>
  <c r="GL163" i="72"/>
  <c r="GL162" i="72"/>
  <c r="GL169" i="72" s="1"/>
  <c r="GL174" i="72" s="1"/>
  <c r="EO162" i="72"/>
  <c r="EO169" i="72" s="1"/>
  <c r="EO174" i="72" s="1"/>
  <c r="EO163" i="72"/>
  <c r="EH162" i="72"/>
  <c r="EH169" i="72" s="1"/>
  <c r="EH174" i="72" s="1"/>
  <c r="EH163" i="72"/>
  <c r="GJ163" i="72"/>
  <c r="GJ162" i="72"/>
  <c r="GJ169" i="72" s="1"/>
  <c r="GJ174" i="72" s="1"/>
  <c r="EZ162" i="72"/>
  <c r="EZ169" i="72" s="1"/>
  <c r="EZ174" i="72" s="1"/>
  <c r="EZ163" i="72"/>
  <c r="FJ163" i="72"/>
  <c r="FJ162" i="72"/>
  <c r="FJ169" i="72" s="1"/>
  <c r="FJ174" i="72" s="1"/>
  <c r="GT163" i="72"/>
  <c r="GT162" i="72"/>
  <c r="GT169" i="72" s="1"/>
  <c r="GT174" i="72" s="1"/>
  <c r="FM163" i="72"/>
  <c r="FM162" i="72"/>
  <c r="FM169" i="72" s="1"/>
  <c r="FM174" i="72" s="1"/>
  <c r="EY162" i="72"/>
  <c r="EY169" i="72" s="1"/>
  <c r="EY174" i="72" s="1"/>
  <c r="EY163" i="72"/>
  <c r="GG163" i="72"/>
  <c r="GG162" i="72"/>
  <c r="GG169" i="72" s="1"/>
  <c r="GG174" i="72" s="1"/>
  <c r="EC99" i="72"/>
  <c r="GD163" i="72"/>
  <c r="GD162" i="72"/>
  <c r="GD169" i="72" s="1"/>
  <c r="GD174" i="72" s="1"/>
  <c r="FF163" i="72"/>
  <c r="FF162" i="72"/>
  <c r="FF169" i="72" s="1"/>
  <c r="FF174" i="72" s="1"/>
  <c r="FB163" i="72"/>
  <c r="FB162" i="72"/>
  <c r="FB169" i="72" s="1"/>
  <c r="FB174" i="72" s="1"/>
  <c r="FV162" i="72"/>
  <c r="FV169" i="72" s="1"/>
  <c r="FV174" i="72" s="1"/>
  <c r="FV163" i="72"/>
  <c r="GV163" i="72"/>
  <c r="GV162" i="72"/>
  <c r="GV169" i="72" s="1"/>
  <c r="GV174" i="72" s="1"/>
  <c r="EG163" i="72"/>
  <c r="EG162" i="72"/>
  <c r="EG169" i="72" s="1"/>
  <c r="EG174" i="72" s="1"/>
  <c r="FQ175" i="72"/>
  <c r="FQ99" i="72"/>
  <c r="GI162" i="72"/>
  <c r="GI169" i="72" s="1"/>
  <c r="GI174" i="72" s="1"/>
  <c r="GI163" i="72"/>
  <c r="EX163" i="72"/>
  <c r="EX162" i="72"/>
  <c r="EX169" i="72" s="1"/>
  <c r="EX174" i="72" s="1"/>
  <c r="GM162" i="72"/>
  <c r="GM169" i="72" s="1"/>
  <c r="GM174" i="72" s="1"/>
  <c r="GM163" i="72"/>
  <c r="ER163" i="72"/>
  <c r="ER162" i="72"/>
  <c r="ER169" i="72" s="1"/>
  <c r="ER174" i="72" s="1"/>
  <c r="EN163" i="72"/>
  <c r="EN162" i="72"/>
  <c r="EN169" i="72" s="1"/>
  <c r="EN174" i="72" s="1"/>
  <c r="FT162" i="72"/>
  <c r="FT169" i="72" s="1"/>
  <c r="FT174" i="72" s="1"/>
  <c r="FT163" i="72"/>
  <c r="FO162" i="72"/>
  <c r="FO169" i="72" s="1"/>
  <c r="FO174" i="72" s="1"/>
  <c r="FO163" i="72"/>
  <c r="FD163" i="72"/>
  <c r="FD162" i="72"/>
  <c r="FD169" i="72" s="1"/>
  <c r="FD174" i="72" s="1"/>
  <c r="GR163" i="72"/>
  <c r="GR162" i="72"/>
  <c r="GR169" i="72" s="1"/>
  <c r="GR174" i="72" s="1"/>
  <c r="FA162" i="72"/>
  <c r="FA169" i="72" s="1"/>
  <c r="FA174" i="72" s="1"/>
  <c r="FA163" i="72"/>
  <c r="EV163" i="72"/>
  <c r="EV162" i="72"/>
  <c r="EV169" i="72" s="1"/>
  <c r="EV174" i="72" s="1"/>
  <c r="GQ162" i="72"/>
  <c r="GQ169" i="72" s="1"/>
  <c r="GQ174" i="72" s="1"/>
  <c r="GQ163" i="72"/>
  <c r="GF163" i="72"/>
  <c r="GF162" i="72"/>
  <c r="GF169" i="72" s="1"/>
  <c r="GF174" i="72" s="1"/>
  <c r="GH162" i="72"/>
  <c r="GH169" i="72" s="1"/>
  <c r="GH174" i="72" s="1"/>
  <c r="GH163" i="72"/>
  <c r="EW163" i="72"/>
  <c r="EW162" i="72"/>
  <c r="EW169" i="72" s="1"/>
  <c r="EW174" i="72" s="1"/>
  <c r="EB162" i="72"/>
  <c r="EB169" i="72" s="1"/>
  <c r="EB174" i="72" s="1"/>
  <c r="EB163" i="72"/>
  <c r="EU163" i="72"/>
  <c r="EU162" i="72"/>
  <c r="EU169" i="72" s="1"/>
  <c r="EU174" i="72" s="1"/>
  <c r="GU162" i="72"/>
  <c r="GU169" i="72" s="1"/>
  <c r="GU174" i="72" s="1"/>
  <c r="GU163" i="72"/>
  <c r="FG163" i="72"/>
  <c r="FG162" i="72"/>
  <c r="FG169" i="72" s="1"/>
  <c r="FG174" i="72" s="1"/>
  <c r="FU162" i="72"/>
  <c r="FU169" i="72" s="1"/>
  <c r="FU174" i="72" s="1"/>
  <c r="FU163" i="72"/>
  <c r="FR162" i="72"/>
  <c r="FR169" i="72" s="1"/>
  <c r="FR174" i="72" s="1"/>
  <c r="FR163" i="72"/>
  <c r="ET162" i="72"/>
  <c r="ET169" i="72" s="1"/>
  <c r="ET174" i="72" s="1"/>
  <c r="ET163" i="72"/>
  <c r="GE163" i="72"/>
  <c r="GE162" i="72"/>
  <c r="GE169" i="72" s="1"/>
  <c r="GE174" i="72" s="1"/>
  <c r="GP163" i="72"/>
  <c r="GP162" i="72"/>
  <c r="GP169" i="72" s="1"/>
  <c r="GP174" i="72" s="1"/>
  <c r="DX163" i="72"/>
  <c r="DX162" i="72"/>
  <c r="DX169" i="72" s="1"/>
  <c r="DX174" i="72" s="1"/>
  <c r="EK162" i="72"/>
  <c r="EK169" i="72" s="1"/>
  <c r="EK174" i="72" s="1"/>
  <c r="EK163" i="72"/>
  <c r="GK162" i="72"/>
  <c r="GK169" i="72" s="1"/>
  <c r="GK174" i="72" s="1"/>
  <c r="GK163" i="72"/>
  <c r="EP162" i="72"/>
  <c r="EP169" i="72" s="1"/>
  <c r="EP174" i="72" s="1"/>
  <c r="EP163" i="72"/>
  <c r="FY163" i="72"/>
  <c r="FY162" i="72"/>
  <c r="FY169" i="72" s="1"/>
  <c r="FY174" i="72" s="1"/>
  <c r="FX163" i="72"/>
  <c r="FX162" i="72"/>
  <c r="FX169" i="72" s="1"/>
  <c r="FX174" i="72" s="1"/>
  <c r="GN175" i="72"/>
  <c r="GN180" i="72" s="1"/>
  <c r="GN99" i="72"/>
  <c r="GX162" i="72"/>
  <c r="GX169" i="72" s="1"/>
  <c r="GX174" i="72" s="1"/>
  <c r="GX163" i="72"/>
  <c r="EM162" i="72"/>
  <c r="EM169" i="72" s="1"/>
  <c r="EM174" i="72" s="1"/>
  <c r="EM163" i="72"/>
  <c r="DZ162" i="72"/>
  <c r="DZ169" i="72" s="1"/>
  <c r="DZ174" i="72" s="1"/>
  <c r="DZ163" i="72"/>
  <c r="FZ162" i="72"/>
  <c r="FZ169" i="72" s="1"/>
  <c r="FZ174" i="72" s="1"/>
  <c r="FZ163" i="72"/>
  <c r="EQ162" i="72"/>
  <c r="EQ169" i="72" s="1"/>
  <c r="EQ174" i="72" s="1"/>
  <c r="EQ163" i="72"/>
  <c r="FP163" i="72"/>
  <c r="FP162" i="72"/>
  <c r="FP169" i="72" s="1"/>
  <c r="FP174" i="72" s="1"/>
  <c r="DY162" i="72"/>
  <c r="DY169" i="72" s="1"/>
  <c r="DY174" i="72" s="1"/>
  <c r="DY163" i="72"/>
  <c r="FK163" i="72"/>
  <c r="FK162" i="72"/>
  <c r="FK169" i="72" s="1"/>
  <c r="FK174" i="72" s="1"/>
  <c r="ED162" i="72"/>
  <c r="ED169" i="72" s="1"/>
  <c r="ED174" i="72" s="1"/>
  <c r="ED163" i="72"/>
  <c r="EE162" i="72"/>
  <c r="EE169" i="72" s="1"/>
  <c r="EE174" i="72" s="1"/>
  <c r="EE163" i="72"/>
  <c r="DW162" i="72"/>
  <c r="DW169" i="72" s="1"/>
  <c r="DW174" i="72" s="1"/>
  <c r="DW163" i="72"/>
  <c r="EA162" i="72"/>
  <c r="EA169" i="72" s="1"/>
  <c r="EA174" i="72" s="1"/>
  <c r="EA163" i="72"/>
  <c r="FN163" i="72"/>
  <c r="FN162" i="72"/>
  <c r="FN169" i="72" s="1"/>
  <c r="FN174" i="72" s="1"/>
  <c r="FC163" i="72"/>
  <c r="FC162" i="72"/>
  <c r="FC169" i="72" s="1"/>
  <c r="FC174" i="72" s="1"/>
  <c r="EF163" i="72"/>
  <c r="EF162" i="72"/>
  <c r="EF169" i="72" s="1"/>
  <c r="EF174" i="72" s="1"/>
  <c r="FE163" i="72"/>
  <c r="FE162" i="72"/>
  <c r="FE169" i="72" s="1"/>
  <c r="FE174" i="72" s="1"/>
  <c r="GS163" i="72"/>
  <c r="GS162" i="72"/>
  <c r="GS169" i="72" s="1"/>
  <c r="GS174" i="72" s="1"/>
  <c r="ES163" i="72"/>
  <c r="ES162" i="72"/>
  <c r="ES169" i="72" s="1"/>
  <c r="ES174" i="72" s="1"/>
  <c r="GZ162" i="72"/>
  <c r="GZ169" i="72" s="1"/>
  <c r="GZ174" i="72" s="1"/>
  <c r="GZ163" i="72"/>
  <c r="EL162" i="72"/>
  <c r="EL169" i="72" s="1"/>
  <c r="EL174" i="72" s="1"/>
  <c r="EL163" i="72"/>
  <c r="BE179" i="14"/>
  <c r="BE180" i="14"/>
  <c r="BE166" i="14"/>
  <c r="BE165" i="14"/>
  <c r="BE221" i="14"/>
  <c r="BE67" i="14"/>
  <c r="S24" i="78"/>
  <c r="R33" i="78"/>
  <c r="FI177" i="72"/>
  <c r="FI178" i="72"/>
  <c r="EC177" i="72"/>
  <c r="EC178" i="72"/>
  <c r="HA178" i="72"/>
  <c r="HA177" i="72"/>
  <c r="GA178" i="72"/>
  <c r="GA177" i="72"/>
  <c r="EI178" i="72"/>
  <c r="EI177" i="72"/>
  <c r="GO177" i="72"/>
  <c r="GO178" i="72"/>
  <c r="HC159" i="72"/>
  <c r="HC158" i="72"/>
  <c r="GW177" i="72"/>
  <c r="GW178" i="72"/>
  <c r="FH178" i="72"/>
  <c r="FH177" i="72"/>
  <c r="HH141" i="72"/>
  <c r="HG141" i="72"/>
  <c r="HH105" i="72"/>
  <c r="HG105" i="72"/>
  <c r="HC106" i="72"/>
  <c r="BE186" i="14"/>
  <c r="BE187" i="14"/>
  <c r="BD40" i="14"/>
  <c r="BD205" i="14"/>
  <c r="BQ78" i="74"/>
  <c r="BQ94" i="74"/>
  <c r="BQ49" i="74"/>
  <c r="BQ79" i="74" s="1"/>
  <c r="BQ57" i="74"/>
  <c r="BS47" i="74"/>
  <c r="BR93" i="74"/>
  <c r="BR48" i="74"/>
  <c r="BR58" i="74" s="1"/>
  <c r="BR50" i="74"/>
  <c r="BR80" i="74" s="1"/>
  <c r="HB163" i="72"/>
  <c r="HB162" i="72"/>
  <c r="HB169" i="72" s="1"/>
  <c r="HB174" i="72" s="1"/>
  <c r="HC161" i="72"/>
  <c r="BD69" i="14"/>
  <c r="HK117" i="72"/>
  <c r="HK70" i="72"/>
  <c r="HF145" i="72"/>
  <c r="HF144" i="72"/>
  <c r="HF150" i="72" s="1"/>
  <c r="HL61" i="72"/>
  <c r="HH143" i="72"/>
  <c r="HH97" i="72"/>
  <c r="HJ118" i="72"/>
  <c r="HJ119" i="72"/>
  <c r="HE168" i="72"/>
  <c r="HE155" i="72"/>
  <c r="HD156" i="72"/>
  <c r="HD98" i="72"/>
  <c r="BQ53" i="65"/>
  <c r="BQ80" i="65"/>
  <c r="HO47" i="72"/>
  <c r="HN48" i="72"/>
  <c r="HN93" i="72"/>
  <c r="HN50" i="72"/>
  <c r="HM80" i="72"/>
  <c r="HM53" i="72"/>
  <c r="BQ49" i="65"/>
  <c r="BQ79" i="65" s="1"/>
  <c r="BQ94" i="65"/>
  <c r="BQ78" i="65"/>
  <c r="BQ57" i="65"/>
  <c r="BQ59" i="65"/>
  <c r="BQ67" i="65"/>
  <c r="BQ68" i="65"/>
  <c r="BQ52" i="65"/>
  <c r="HI132" i="72"/>
  <c r="HI133" i="72"/>
  <c r="HI134" i="72"/>
  <c r="HM49" i="72"/>
  <c r="HM79" i="72" s="1"/>
  <c r="HM52" i="72"/>
  <c r="HM57" i="72"/>
  <c r="HM78" i="72"/>
  <c r="HM68" i="72"/>
  <c r="HM94" i="72"/>
  <c r="HM60" i="72"/>
  <c r="HM59" i="72"/>
  <c r="HM67" i="72"/>
  <c r="BS47" i="65"/>
  <c r="BR93" i="65"/>
  <c r="BR48" i="65"/>
  <c r="BR55" i="65" s="1"/>
  <c r="BR50" i="65"/>
  <c r="HI124" i="72"/>
  <c r="HI125" i="72"/>
  <c r="HI151" i="72" s="1"/>
  <c r="HI170" i="72" s="1"/>
  <c r="HI126" i="72"/>
  <c r="HI152" i="72" s="1"/>
  <c r="HI171" i="72" s="1"/>
  <c r="HG143" i="72"/>
  <c r="HG97" i="72"/>
  <c r="BC58" i="14"/>
  <c r="BC252" i="14" s="1"/>
  <c r="BD196" i="14"/>
  <c r="BD146" i="14"/>
  <c r="BE3" i="14"/>
  <c r="BE292" i="14" s="1"/>
  <c r="BE296" i="14" s="1"/>
  <c r="BD209" i="14"/>
  <c r="EI107" i="72"/>
  <c r="EI180" i="72"/>
  <c r="EC107" i="72"/>
  <c r="EC180" i="72"/>
  <c r="BD161" i="14"/>
  <c r="BD49" i="14"/>
  <c r="GA107" i="72"/>
  <c r="GA180" i="72"/>
  <c r="GY182" i="72"/>
  <c r="GY181" i="72"/>
  <c r="EJ99" i="72"/>
  <c r="EJ175" i="72"/>
  <c r="GW107" i="72"/>
  <c r="GW180" i="72"/>
  <c r="GO107" i="72"/>
  <c r="GO180" i="72"/>
  <c r="FH180" i="72"/>
  <c r="FH107" i="72"/>
  <c r="FI107" i="72"/>
  <c r="FI180" i="72"/>
  <c r="BC294" i="14"/>
  <c r="BD110" i="14"/>
  <c r="BE37" i="14"/>
  <c r="BF1" i="14"/>
  <c r="BF38" i="14" s="1"/>
  <c r="BE46" i="14"/>
  <c r="BE47" i="14"/>
  <c r="BE44" i="14"/>
  <c r="BE45" i="14"/>
  <c r="BE53" i="14"/>
  <c r="BE56" i="14" s="1"/>
  <c r="BE64" i="14"/>
  <c r="BE66" i="14"/>
  <c r="BE106" i="14"/>
  <c r="BE156" i="14"/>
  <c r="BE116" i="14"/>
  <c r="BE171" i="14"/>
  <c r="BE193" i="14"/>
  <c r="BE154" i="14"/>
  <c r="BE220" i="14"/>
  <c r="BE127" i="14"/>
  <c r="BE104" i="14"/>
  <c r="BE222" i="14"/>
  <c r="BE143" i="14"/>
  <c r="BE155" i="14"/>
  <c r="BE117" i="14"/>
  <c r="BE218" i="14"/>
  <c r="BE184" i="14"/>
  <c r="BE194" i="14"/>
  <c r="BE172" i="14"/>
  <c r="BE103" i="14"/>
  <c r="BE153" i="14"/>
  <c r="BE130" i="14"/>
  <c r="BE99" i="14"/>
  <c r="BE119" i="14"/>
  <c r="BE115" i="14"/>
  <c r="BE107" i="14"/>
  <c r="BE131" i="14"/>
  <c r="BE96" i="14"/>
  <c r="BE120" i="14"/>
  <c r="BE101" i="14"/>
  <c r="BE191" i="14"/>
  <c r="BE138" i="14"/>
  <c r="BE181" i="14"/>
  <c r="BE200" i="14"/>
  <c r="BE114" i="14"/>
  <c r="BE219" i="14"/>
  <c r="BE159" i="14"/>
  <c r="BE140" i="14"/>
  <c r="BE168" i="14"/>
  <c r="BE151" i="14"/>
  <c r="BE201" i="14"/>
  <c r="BE152" i="14"/>
  <c r="BE105" i="14"/>
  <c r="BE182" i="14"/>
  <c r="BE141" i="14"/>
  <c r="BE170" i="14"/>
  <c r="BE102" i="14"/>
  <c r="BE100" i="14"/>
  <c r="BE97" i="14"/>
  <c r="BE189" i="14"/>
  <c r="BE95" i="14"/>
  <c r="BE217" i="14"/>
  <c r="BE183" i="14"/>
  <c r="BE150" i="14"/>
  <c r="BE144" i="14"/>
  <c r="BE139" i="14"/>
  <c r="BE190" i="14"/>
  <c r="BE98" i="14"/>
  <c r="BE128" i="14"/>
  <c r="BE142" i="14"/>
  <c r="BE185" i="14"/>
  <c r="BE203" i="14"/>
  <c r="BE65" i="14"/>
  <c r="BE79" i="14"/>
  <c r="BE118" i="14"/>
  <c r="BE188" i="14"/>
  <c r="BE157" i="14"/>
  <c r="BE78" i="14"/>
  <c r="BE202" i="14"/>
  <c r="BE108" i="14"/>
  <c r="HA107" i="72"/>
  <c r="HA180" i="72"/>
  <c r="B27" i="45"/>
  <c r="BF129" i="14" l="1"/>
  <c r="BF137" i="14"/>
  <c r="BF136" i="14"/>
  <c r="BF135" i="14"/>
  <c r="BF134" i="14"/>
  <c r="BF133" i="14"/>
  <c r="BF132" i="14"/>
  <c r="BF178" i="14"/>
  <c r="BF167" i="14"/>
  <c r="FS177" i="72"/>
  <c r="FS178" i="72"/>
  <c r="FS180" i="72"/>
  <c r="FS182" i="72" s="1"/>
  <c r="FS83" i="72" s="1"/>
  <c r="BF169" i="14"/>
  <c r="BF223" i="14"/>
  <c r="BE174" i="14"/>
  <c r="HM66" i="72"/>
  <c r="U62" i="44"/>
  <c r="V62" i="44" s="1"/>
  <c r="V61" i="44"/>
  <c r="F5" i="63" s="1"/>
  <c r="HN54" i="72"/>
  <c r="HN58" i="72"/>
  <c r="HN55" i="72"/>
  <c r="FW107" i="72"/>
  <c r="FW177" i="72"/>
  <c r="FW180" i="72"/>
  <c r="FW181" i="72" s="1"/>
  <c r="BF158" i="14"/>
  <c r="BF192" i="14"/>
  <c r="GB178" i="72"/>
  <c r="BR56" i="65"/>
  <c r="BR56" i="74"/>
  <c r="HN56" i="72"/>
  <c r="GB180" i="72"/>
  <c r="GB182" i="72" s="1"/>
  <c r="GB107" i="72"/>
  <c r="GC178" i="72"/>
  <c r="GC177" i="72"/>
  <c r="GC107" i="72"/>
  <c r="FL182" i="72"/>
  <c r="FL83" i="72" s="1"/>
  <c r="GN181" i="72"/>
  <c r="GN100" i="72" s="1"/>
  <c r="GN182" i="72"/>
  <c r="GN185" i="72" s="1"/>
  <c r="EK99" i="72"/>
  <c r="EK175" i="72"/>
  <c r="GU99" i="72"/>
  <c r="GU175" i="72"/>
  <c r="GU180" i="72" s="1"/>
  <c r="FX175" i="72"/>
  <c r="FX180" i="72" s="1"/>
  <c r="FX99" i="72"/>
  <c r="GK175" i="72"/>
  <c r="GK180" i="72" s="1"/>
  <c r="GK99" i="72"/>
  <c r="EL99" i="72"/>
  <c r="EL175" i="72"/>
  <c r="EA99" i="72"/>
  <c r="EA175" i="72"/>
  <c r="GE175" i="72"/>
  <c r="GE99" i="72"/>
  <c r="GH175" i="72"/>
  <c r="GH99" i="72"/>
  <c r="FB99" i="72"/>
  <c r="FB175" i="72"/>
  <c r="GG175" i="72"/>
  <c r="GG99" i="72"/>
  <c r="GJ99" i="72"/>
  <c r="GJ175" i="72"/>
  <c r="ES99" i="72"/>
  <c r="ES175" i="72"/>
  <c r="GS175" i="72"/>
  <c r="GS99" i="72"/>
  <c r="ET175" i="72"/>
  <c r="ET99" i="72"/>
  <c r="EU175" i="72"/>
  <c r="EU180" i="72" s="1"/>
  <c r="EU99" i="72"/>
  <c r="FZ99" i="72"/>
  <c r="FZ175" i="72"/>
  <c r="GX99" i="72"/>
  <c r="GX175" i="72"/>
  <c r="FY99" i="72"/>
  <c r="FY175" i="72"/>
  <c r="EP175" i="72"/>
  <c r="EP99" i="72"/>
  <c r="FD175" i="72"/>
  <c r="FD180" i="72" s="1"/>
  <c r="FD99" i="72"/>
  <c r="FV99" i="72"/>
  <c r="FV175" i="72"/>
  <c r="GD175" i="72"/>
  <c r="GD99" i="72"/>
  <c r="DW175" i="72"/>
  <c r="DW180" i="72" s="1"/>
  <c r="DW99" i="72"/>
  <c r="EB99" i="72"/>
  <c r="EB175" i="72"/>
  <c r="GI99" i="72"/>
  <c r="GI175" i="72"/>
  <c r="FJ175" i="72"/>
  <c r="FJ99" i="72"/>
  <c r="ED99" i="72"/>
  <c r="ED175" i="72"/>
  <c r="GF175" i="72"/>
  <c r="GF99" i="72"/>
  <c r="ER99" i="72"/>
  <c r="ER175" i="72"/>
  <c r="GV99" i="72"/>
  <c r="GV175" i="72"/>
  <c r="EY99" i="72"/>
  <c r="EY175" i="72"/>
  <c r="EO99" i="72"/>
  <c r="EO175" i="72"/>
  <c r="GL99" i="72"/>
  <c r="GL175" i="72"/>
  <c r="EQ175" i="72"/>
  <c r="EQ180" i="72" s="1"/>
  <c r="EQ99" i="72"/>
  <c r="FT175" i="72"/>
  <c r="FT99" i="72"/>
  <c r="FK99" i="72"/>
  <c r="FK175" i="72"/>
  <c r="EM99" i="72"/>
  <c r="EM175" i="72"/>
  <c r="GQ99" i="72"/>
  <c r="GQ175" i="72"/>
  <c r="EG175" i="72"/>
  <c r="EG180" i="72" s="1"/>
  <c r="EG99" i="72"/>
  <c r="FM99" i="72"/>
  <c r="FM175" i="72"/>
  <c r="FE99" i="72"/>
  <c r="FE175" i="72"/>
  <c r="EF175" i="72"/>
  <c r="EF99" i="72"/>
  <c r="FC99" i="72"/>
  <c r="FC175" i="72"/>
  <c r="GN177" i="72"/>
  <c r="GN107" i="72"/>
  <c r="GN178" i="72"/>
  <c r="FR99" i="72"/>
  <c r="FR175" i="72"/>
  <c r="GT99" i="72"/>
  <c r="GT175" i="72"/>
  <c r="DZ175" i="72"/>
  <c r="DZ99" i="72"/>
  <c r="EW99" i="72"/>
  <c r="EW175" i="72"/>
  <c r="FU175" i="72"/>
  <c r="FU99" i="72"/>
  <c r="FO99" i="72"/>
  <c r="FO175" i="72"/>
  <c r="GZ99" i="72"/>
  <c r="GZ175" i="72"/>
  <c r="FN175" i="72"/>
  <c r="FN99" i="72"/>
  <c r="EE99" i="72"/>
  <c r="EE175" i="72"/>
  <c r="GP175" i="72"/>
  <c r="GP99" i="72"/>
  <c r="FG99" i="72"/>
  <c r="FG175" i="72"/>
  <c r="EV99" i="72"/>
  <c r="EV175" i="72"/>
  <c r="EN175" i="72"/>
  <c r="EN180" i="72" s="1"/>
  <c r="EN99" i="72"/>
  <c r="FQ177" i="72"/>
  <c r="FQ178" i="72"/>
  <c r="FQ107" i="72"/>
  <c r="FQ180" i="72"/>
  <c r="DX99" i="72"/>
  <c r="DX175" i="72"/>
  <c r="FA175" i="72"/>
  <c r="FA99" i="72"/>
  <c r="GM99" i="72"/>
  <c r="GM175" i="72"/>
  <c r="EZ175" i="72"/>
  <c r="EZ99" i="72"/>
  <c r="FP175" i="72"/>
  <c r="FP180" i="72" s="1"/>
  <c r="FP99" i="72"/>
  <c r="FF99" i="72"/>
  <c r="FF175" i="72"/>
  <c r="DY175" i="72"/>
  <c r="DY99" i="72"/>
  <c r="GR99" i="72"/>
  <c r="GR175" i="72"/>
  <c r="EX99" i="72"/>
  <c r="EX175" i="72"/>
  <c r="EH99" i="72"/>
  <c r="EH175" i="72"/>
  <c r="BF179" i="14"/>
  <c r="BF180" i="14"/>
  <c r="BF166" i="14"/>
  <c r="BF165" i="14"/>
  <c r="F4" i="63"/>
  <c r="H4" i="63"/>
  <c r="BF221" i="14"/>
  <c r="BF67" i="14"/>
  <c r="T24" i="78"/>
  <c r="S33" i="78"/>
  <c r="GY184" i="72"/>
  <c r="GY189" i="72" s="1"/>
  <c r="GY185" i="72"/>
  <c r="GY190" i="72" s="1"/>
  <c r="EJ178" i="72"/>
  <c r="EJ177" i="72"/>
  <c r="HD158" i="72"/>
  <c r="HD159" i="72"/>
  <c r="GY83" i="72"/>
  <c r="EJ107" i="72"/>
  <c r="HD106" i="72"/>
  <c r="BF186" i="14"/>
  <c r="BF187" i="14"/>
  <c r="BD294" i="14"/>
  <c r="BE205" i="14"/>
  <c r="BD58" i="14"/>
  <c r="BD252" i="14" s="1"/>
  <c r="BE69" i="14"/>
  <c r="BE40" i="14"/>
  <c r="BT47" i="74"/>
  <c r="BS93" i="74"/>
  <c r="BS48" i="74"/>
  <c r="BS58" i="74" s="1"/>
  <c r="BS50" i="74"/>
  <c r="BS80" i="74" s="1"/>
  <c r="BR94" i="74"/>
  <c r="BR78" i="74"/>
  <c r="BR49" i="74"/>
  <c r="BR79" i="74" s="1"/>
  <c r="BR57" i="74"/>
  <c r="HD161" i="72"/>
  <c r="HD163" i="72" s="1"/>
  <c r="HB99" i="72"/>
  <c r="HB175" i="72"/>
  <c r="HF168" i="72"/>
  <c r="HF155" i="72"/>
  <c r="HI137" i="72"/>
  <c r="HI149" i="72"/>
  <c r="HI167" i="72" s="1"/>
  <c r="HJ134" i="72"/>
  <c r="HJ132" i="72"/>
  <c r="HJ133" i="72"/>
  <c r="BR80" i="65"/>
  <c r="BR53" i="65"/>
  <c r="HM61" i="72"/>
  <c r="HN53" i="72"/>
  <c r="HN80" i="72"/>
  <c r="HJ125" i="72"/>
  <c r="HJ151" i="72" s="1"/>
  <c r="HJ170" i="72" s="1"/>
  <c r="HJ124" i="72"/>
  <c r="HJ126" i="72"/>
  <c r="HJ152" i="72" s="1"/>
  <c r="HJ171" i="72" s="1"/>
  <c r="BR49" i="65"/>
  <c r="BR79" i="65" s="1"/>
  <c r="BR94" i="65"/>
  <c r="BR78" i="65"/>
  <c r="BR57" i="65"/>
  <c r="BR67" i="65"/>
  <c r="BR68" i="65"/>
  <c r="BR59" i="65"/>
  <c r="BR52" i="65"/>
  <c r="HE156" i="72"/>
  <c r="HE98" i="72"/>
  <c r="HN59" i="72"/>
  <c r="HN52" i="72"/>
  <c r="HN67" i="72"/>
  <c r="HN49" i="72"/>
  <c r="HN79" i="72" s="1"/>
  <c r="HN68" i="72"/>
  <c r="HN94" i="72"/>
  <c r="HN78" i="72"/>
  <c r="HN60" i="72"/>
  <c r="HN57" i="72"/>
  <c r="HH144" i="72"/>
  <c r="HH150" i="72" s="1"/>
  <c r="HH145" i="72"/>
  <c r="BT47" i="65"/>
  <c r="BS93" i="65"/>
  <c r="BS48" i="65"/>
  <c r="BS55" i="65" s="1"/>
  <c r="BS50" i="65"/>
  <c r="HP47" i="72"/>
  <c r="HO93" i="72"/>
  <c r="HO48" i="72"/>
  <c r="HO50" i="72"/>
  <c r="HL117" i="72"/>
  <c r="HL70" i="72"/>
  <c r="HC162" i="72"/>
  <c r="HC169" i="72" s="1"/>
  <c r="HC174" i="72" s="1"/>
  <c r="HC163" i="72"/>
  <c r="HG145" i="72"/>
  <c r="HG144" i="72"/>
  <c r="HG150" i="72" s="1"/>
  <c r="HI138" i="72"/>
  <c r="HI140" i="72" s="1"/>
  <c r="HK119" i="72"/>
  <c r="HK118" i="72"/>
  <c r="BE49" i="14"/>
  <c r="GY187" i="72"/>
  <c r="GW181" i="72"/>
  <c r="GW182" i="72"/>
  <c r="GA182" i="72"/>
  <c r="GA181" i="72"/>
  <c r="BE110" i="14"/>
  <c r="BE146" i="14"/>
  <c r="GY108" i="72"/>
  <c r="GC181" i="72"/>
  <c r="GC182" i="72"/>
  <c r="BF45" i="14"/>
  <c r="BF46" i="14"/>
  <c r="BF44" i="14"/>
  <c r="BF47" i="14"/>
  <c r="BF53" i="14"/>
  <c r="BF56" i="14" s="1"/>
  <c r="BG1" i="14"/>
  <c r="BG38" i="14" s="1"/>
  <c r="BF37" i="14"/>
  <c r="BF64" i="14"/>
  <c r="BF66" i="14"/>
  <c r="BF106" i="14"/>
  <c r="BF156" i="14"/>
  <c r="BF172" i="14"/>
  <c r="BF220" i="14"/>
  <c r="BF98" i="14"/>
  <c r="BF139" i="14"/>
  <c r="BF102" i="14"/>
  <c r="BF217" i="14"/>
  <c r="BF107" i="14"/>
  <c r="BF114" i="14"/>
  <c r="BF171" i="14"/>
  <c r="BF130" i="14"/>
  <c r="BF142" i="14"/>
  <c r="BF219" i="14"/>
  <c r="BF131" i="14"/>
  <c r="BF201" i="14"/>
  <c r="BF101" i="14"/>
  <c r="BF151" i="14"/>
  <c r="BF141" i="14"/>
  <c r="BF96" i="14"/>
  <c r="BF100" i="14"/>
  <c r="BF128" i="14"/>
  <c r="BF103" i="14"/>
  <c r="BF150" i="14"/>
  <c r="BF218" i="14"/>
  <c r="BF159" i="14"/>
  <c r="BF152" i="14"/>
  <c r="BF95" i="14"/>
  <c r="BF127" i="14"/>
  <c r="BF222" i="14"/>
  <c r="BF143" i="14"/>
  <c r="BF183" i="14"/>
  <c r="BF65" i="14"/>
  <c r="BF117" i="14"/>
  <c r="BF138" i="14"/>
  <c r="BF99" i="14"/>
  <c r="BF154" i="14"/>
  <c r="BF120" i="14"/>
  <c r="BF181" i="14"/>
  <c r="BF190" i="14"/>
  <c r="BF105" i="14"/>
  <c r="BF155" i="14"/>
  <c r="BF116" i="14"/>
  <c r="BF140" i="14"/>
  <c r="BF185" i="14"/>
  <c r="BF144" i="14"/>
  <c r="BF200" i="14"/>
  <c r="BF97" i="14"/>
  <c r="BF153" i="14"/>
  <c r="BF104" i="14"/>
  <c r="BF182" i="14"/>
  <c r="BF115" i="14"/>
  <c r="BF119" i="14"/>
  <c r="BF203" i="14"/>
  <c r="BF108" i="14"/>
  <c r="BF184" i="14"/>
  <c r="BF194" i="14"/>
  <c r="BF191" i="14"/>
  <c r="BF168" i="14"/>
  <c r="BF118" i="14"/>
  <c r="BF202" i="14"/>
  <c r="BF188" i="14"/>
  <c r="BF193" i="14"/>
  <c r="BF189" i="14"/>
  <c r="BF170" i="14"/>
  <c r="BF78" i="14"/>
  <c r="BF157" i="14"/>
  <c r="BF79" i="14"/>
  <c r="GO182" i="72"/>
  <c r="GO181" i="72"/>
  <c r="FL100" i="72"/>
  <c r="FL82" i="72"/>
  <c r="BF3" i="14"/>
  <c r="BF292" i="14" s="1"/>
  <c r="BF296" i="14" s="1"/>
  <c r="BE209" i="14"/>
  <c r="HA181" i="72"/>
  <c r="HA182" i="72"/>
  <c r="GY82" i="72"/>
  <c r="GY100" i="72"/>
  <c r="EI182" i="72"/>
  <c r="EI181" i="72"/>
  <c r="BE161" i="14"/>
  <c r="FI182" i="72"/>
  <c r="FI181" i="72"/>
  <c r="EJ180" i="72"/>
  <c r="BE196" i="14"/>
  <c r="FH181" i="72"/>
  <c r="FH182" i="72"/>
  <c r="EC182" i="72"/>
  <c r="EC181" i="72"/>
  <c r="A27" i="45"/>
  <c r="B28" i="45"/>
  <c r="BG129" i="14" l="1"/>
  <c r="BG137" i="14"/>
  <c r="BG136" i="14"/>
  <c r="BG135" i="14"/>
  <c r="BG134" i="14"/>
  <c r="BG133" i="14"/>
  <c r="BG132" i="14"/>
  <c r="FS181" i="72"/>
  <c r="FS82" i="72" s="1"/>
  <c r="FS84" i="72" s="1"/>
  <c r="FS85" i="72" s="1"/>
  <c r="FS185" i="72"/>
  <c r="FS190" i="72" s="1"/>
  <c r="FS184" i="72"/>
  <c r="FS189" i="72" s="1"/>
  <c r="FS108" i="72"/>
  <c r="BG178" i="14"/>
  <c r="BG167" i="14"/>
  <c r="BG169" i="14"/>
  <c r="BG223" i="14"/>
  <c r="FW182" i="72"/>
  <c r="FW185" i="72" s="1"/>
  <c r="FW190" i="72" s="1"/>
  <c r="BF174" i="14"/>
  <c r="GB181" i="72"/>
  <c r="GB187" i="72" s="1"/>
  <c r="HN66" i="72"/>
  <c r="HO54" i="72"/>
  <c r="HO58" i="72"/>
  <c r="HO55" i="72"/>
  <c r="BG158" i="14"/>
  <c r="BG192" i="14"/>
  <c r="FL187" i="72"/>
  <c r="BS56" i="65"/>
  <c r="BS56" i="74"/>
  <c r="HO56" i="72"/>
  <c r="FL185" i="72"/>
  <c r="FL190" i="72" s="1"/>
  <c r="FL108" i="72"/>
  <c r="FL184" i="72"/>
  <c r="FL189" i="72" s="1"/>
  <c r="GU181" i="72"/>
  <c r="GU100" i="72" s="1"/>
  <c r="GU182" i="72"/>
  <c r="GN83" i="72"/>
  <c r="GN184" i="72"/>
  <c r="GN189" i="72" s="1"/>
  <c r="GN187" i="72"/>
  <c r="EQ182" i="72"/>
  <c r="EQ184" i="72" s="1"/>
  <c r="EQ181" i="72"/>
  <c r="EQ82" i="72" s="1"/>
  <c r="GN82" i="72"/>
  <c r="GN108" i="72"/>
  <c r="FD181" i="72"/>
  <c r="FD82" i="72" s="1"/>
  <c r="FD182" i="72"/>
  <c r="FE107" i="72"/>
  <c r="FE177" i="72"/>
  <c r="FE180" i="72"/>
  <c r="FE178" i="72"/>
  <c r="FV177" i="72"/>
  <c r="FV178" i="72"/>
  <c r="FV107" i="72"/>
  <c r="FV180" i="72"/>
  <c r="EK177" i="72"/>
  <c r="EK178" i="72"/>
  <c r="EK107" i="72"/>
  <c r="EK180" i="72"/>
  <c r="FP182" i="72"/>
  <c r="FP184" i="72" s="1"/>
  <c r="FP181" i="72"/>
  <c r="FP82" i="72" s="1"/>
  <c r="DY180" i="72"/>
  <c r="DY177" i="72"/>
  <c r="DY107" i="72"/>
  <c r="DY178" i="72"/>
  <c r="FO107" i="72"/>
  <c r="FO180" i="72"/>
  <c r="FO178" i="72"/>
  <c r="FO177" i="72"/>
  <c r="FU177" i="72"/>
  <c r="FU178" i="72"/>
  <c r="FU107" i="72"/>
  <c r="FU180" i="72"/>
  <c r="FT107" i="72"/>
  <c r="FT178" i="72"/>
  <c r="FT177" i="72"/>
  <c r="ED107" i="72"/>
  <c r="ED180" i="72"/>
  <c r="ED178" i="72"/>
  <c r="ED177" i="72"/>
  <c r="GI107" i="72"/>
  <c r="GI178" i="72"/>
  <c r="GI177" i="72"/>
  <c r="GI180" i="72"/>
  <c r="FZ178" i="72"/>
  <c r="FZ177" i="72"/>
  <c r="FZ180" i="72"/>
  <c r="FZ107" i="72"/>
  <c r="GG178" i="72"/>
  <c r="GG107" i="72"/>
  <c r="GG177" i="72"/>
  <c r="FF180" i="72"/>
  <c r="FF178" i="72"/>
  <c r="FF177" i="72"/>
  <c r="FF107" i="72"/>
  <c r="DX178" i="72"/>
  <c r="DX177" i="72"/>
  <c r="DX107" i="72"/>
  <c r="EW107" i="72"/>
  <c r="EW180" i="72"/>
  <c r="EW177" i="72"/>
  <c r="EW178" i="72"/>
  <c r="EQ178" i="72"/>
  <c r="EQ177" i="72"/>
  <c r="EQ107" i="72"/>
  <c r="EU182" i="72"/>
  <c r="EU181" i="72"/>
  <c r="EU100" i="72" s="1"/>
  <c r="EX178" i="72"/>
  <c r="EX177" i="72"/>
  <c r="EX107" i="72"/>
  <c r="EX180" i="72"/>
  <c r="EU178" i="72"/>
  <c r="EU177" i="72"/>
  <c r="EU107" i="72"/>
  <c r="EZ178" i="72"/>
  <c r="EZ177" i="72"/>
  <c r="EZ107" i="72"/>
  <c r="EZ180" i="72"/>
  <c r="FN107" i="72"/>
  <c r="FN180" i="72"/>
  <c r="FN178" i="72"/>
  <c r="FN177" i="72"/>
  <c r="GL107" i="72"/>
  <c r="GL180" i="72"/>
  <c r="GL178" i="72"/>
  <c r="GL177" i="72"/>
  <c r="DW181" i="72"/>
  <c r="DW182" i="72"/>
  <c r="FB107" i="72"/>
  <c r="FB178" i="72"/>
  <c r="FB177" i="72"/>
  <c r="FB180" i="72"/>
  <c r="GM180" i="72"/>
  <c r="GM178" i="72"/>
  <c r="GM177" i="72"/>
  <c r="GM107" i="72"/>
  <c r="DZ107" i="72"/>
  <c r="DZ178" i="72"/>
  <c r="DZ177" i="72"/>
  <c r="DZ180" i="72"/>
  <c r="EG182" i="72"/>
  <c r="EG181" i="72"/>
  <c r="DW107" i="72"/>
  <c r="DW177" i="72"/>
  <c r="DW178" i="72"/>
  <c r="GS177" i="72"/>
  <c r="GS178" i="72"/>
  <c r="GS180" i="72"/>
  <c r="GS107" i="72"/>
  <c r="GN190" i="72"/>
  <c r="EH107" i="72"/>
  <c r="EH178" i="72"/>
  <c r="EH180" i="72"/>
  <c r="EH177" i="72"/>
  <c r="EN181" i="72"/>
  <c r="EN100" i="72" s="1"/>
  <c r="EN182" i="72"/>
  <c r="EO180" i="72"/>
  <c r="EO177" i="72"/>
  <c r="EO107" i="72"/>
  <c r="EO178" i="72"/>
  <c r="ES180" i="72"/>
  <c r="ES107" i="72"/>
  <c r="ES177" i="72"/>
  <c r="ES178" i="72"/>
  <c r="EN107" i="72"/>
  <c r="EN178" i="72"/>
  <c r="EN177" i="72"/>
  <c r="EG177" i="72"/>
  <c r="EG178" i="72"/>
  <c r="EG107" i="72"/>
  <c r="EL180" i="72"/>
  <c r="EL107" i="72"/>
  <c r="EL178" i="72"/>
  <c r="EL177" i="72"/>
  <c r="FX181" i="72"/>
  <c r="FX100" i="72" s="1"/>
  <c r="FX182" i="72"/>
  <c r="GZ107" i="72"/>
  <c r="GZ178" i="72"/>
  <c r="GZ177" i="72"/>
  <c r="GZ180" i="72"/>
  <c r="FA107" i="72"/>
  <c r="FA180" i="72"/>
  <c r="FA177" i="72"/>
  <c r="FA178" i="72"/>
  <c r="FR178" i="72"/>
  <c r="FR177" i="72"/>
  <c r="FR107" i="72"/>
  <c r="FR180" i="72"/>
  <c r="FJ107" i="72"/>
  <c r="FJ180" i="72"/>
  <c r="FJ178" i="72"/>
  <c r="FJ177" i="72"/>
  <c r="GD107" i="72"/>
  <c r="GD178" i="72"/>
  <c r="GD180" i="72"/>
  <c r="GD177" i="72"/>
  <c r="GE178" i="72"/>
  <c r="GE177" i="72"/>
  <c r="GE107" i="72"/>
  <c r="GE180" i="72"/>
  <c r="FG178" i="72"/>
  <c r="FG177" i="72"/>
  <c r="FG107" i="72"/>
  <c r="FG180" i="72"/>
  <c r="EM178" i="72"/>
  <c r="EM177" i="72"/>
  <c r="EM107" i="72"/>
  <c r="EM180" i="72"/>
  <c r="GV178" i="72"/>
  <c r="GV177" i="72"/>
  <c r="GV107" i="72"/>
  <c r="GV180" i="72"/>
  <c r="GF178" i="72"/>
  <c r="GF107" i="72"/>
  <c r="GF180" i="72"/>
  <c r="GF177" i="72"/>
  <c r="EP178" i="72"/>
  <c r="EP177" i="72"/>
  <c r="EP107" i="72"/>
  <c r="EP180" i="72"/>
  <c r="GK182" i="72"/>
  <c r="GK181" i="72"/>
  <c r="FX177" i="72"/>
  <c r="FX178" i="72"/>
  <c r="FX107" i="72"/>
  <c r="GR178" i="72"/>
  <c r="GR177" i="72"/>
  <c r="GR180" i="72"/>
  <c r="GR107" i="72"/>
  <c r="FY177" i="72"/>
  <c r="FY178" i="72"/>
  <c r="FY180" i="72"/>
  <c r="FY107" i="72"/>
  <c r="GJ178" i="72"/>
  <c r="GJ177" i="72"/>
  <c r="GJ180" i="72"/>
  <c r="GJ107" i="72"/>
  <c r="EV107" i="72"/>
  <c r="EV180" i="72"/>
  <c r="EV178" i="72"/>
  <c r="EV177" i="72"/>
  <c r="FC107" i="72"/>
  <c r="FC180" i="72"/>
  <c r="FC178" i="72"/>
  <c r="FC177" i="72"/>
  <c r="FK180" i="72"/>
  <c r="FK107" i="72"/>
  <c r="FK178" i="72"/>
  <c r="FK177" i="72"/>
  <c r="EB180" i="72"/>
  <c r="EB178" i="72"/>
  <c r="EB177" i="72"/>
  <c r="EB107" i="72"/>
  <c r="EA180" i="72"/>
  <c r="EA107" i="72"/>
  <c r="EA178" i="72"/>
  <c r="EA177" i="72"/>
  <c r="GK107" i="72"/>
  <c r="GK178" i="72"/>
  <c r="GK177" i="72"/>
  <c r="DX180" i="72"/>
  <c r="GH180" i="72"/>
  <c r="GH178" i="72"/>
  <c r="GH177" i="72"/>
  <c r="GH107" i="72"/>
  <c r="FQ181" i="72"/>
  <c r="FQ182" i="72"/>
  <c r="GP178" i="72"/>
  <c r="GP177" i="72"/>
  <c r="GP180" i="72"/>
  <c r="GP107" i="72"/>
  <c r="EE178" i="72"/>
  <c r="EE177" i="72"/>
  <c r="EE107" i="72"/>
  <c r="EE180" i="72"/>
  <c r="GT107" i="72"/>
  <c r="GT178" i="72"/>
  <c r="GT177" i="72"/>
  <c r="GT180" i="72"/>
  <c r="FM180" i="72"/>
  <c r="FM177" i="72"/>
  <c r="FM178" i="72"/>
  <c r="FM107" i="72"/>
  <c r="FD178" i="72"/>
  <c r="FD177" i="72"/>
  <c r="FD107" i="72"/>
  <c r="GX178" i="72"/>
  <c r="GX177" i="72"/>
  <c r="GX180" i="72"/>
  <c r="GX107" i="72"/>
  <c r="ER178" i="72"/>
  <c r="ER177" i="72"/>
  <c r="ER107" i="72"/>
  <c r="ER180" i="72"/>
  <c r="GQ178" i="72"/>
  <c r="GQ177" i="72"/>
  <c r="GQ180" i="72"/>
  <c r="GQ107" i="72"/>
  <c r="ET178" i="72"/>
  <c r="ET177" i="72"/>
  <c r="ET180" i="72"/>
  <c r="ET107" i="72"/>
  <c r="FP107" i="72"/>
  <c r="FP178" i="72"/>
  <c r="FP177" i="72"/>
  <c r="EF178" i="72"/>
  <c r="EF177" i="72"/>
  <c r="EF107" i="72"/>
  <c r="EF180" i="72"/>
  <c r="FT180" i="72"/>
  <c r="EY107" i="72"/>
  <c r="EY180" i="72"/>
  <c r="EY178" i="72"/>
  <c r="EY177" i="72"/>
  <c r="GG180" i="72"/>
  <c r="GU107" i="72"/>
  <c r="GU177" i="72"/>
  <c r="GU178" i="72"/>
  <c r="BG179" i="14"/>
  <c r="BG180" i="14"/>
  <c r="BG165" i="14"/>
  <c r="BG166" i="14"/>
  <c r="K45" i="52"/>
  <c r="L45" i="52" s="1"/>
  <c r="E4" i="63"/>
  <c r="E5" i="63"/>
  <c r="K46" i="52"/>
  <c r="L46" i="52" s="1"/>
  <c r="I4" i="63"/>
  <c r="H5" i="63"/>
  <c r="H6" i="63" s="1"/>
  <c r="BG221" i="14"/>
  <c r="BG67" i="14"/>
  <c r="U24" i="78"/>
  <c r="T33" i="78"/>
  <c r="GO184" i="72"/>
  <c r="GO189" i="72" s="1"/>
  <c r="GO185" i="72"/>
  <c r="GO190" i="72" s="1"/>
  <c r="EC184" i="72"/>
  <c r="EC189" i="72" s="1"/>
  <c r="EC185" i="72"/>
  <c r="EC190" i="72" s="1"/>
  <c r="EI184" i="72"/>
  <c r="EI189" i="72" s="1"/>
  <c r="EI185" i="72"/>
  <c r="EI190" i="72" s="1"/>
  <c r="GW184" i="72"/>
  <c r="GW189" i="72" s="1"/>
  <c r="GW185" i="72"/>
  <c r="GW190" i="72" s="1"/>
  <c r="HA184" i="72"/>
  <c r="HA189" i="72" s="1"/>
  <c r="HA185" i="72"/>
  <c r="HA190" i="72" s="1"/>
  <c r="GC184" i="72"/>
  <c r="GC189" i="72" s="1"/>
  <c r="GC185" i="72"/>
  <c r="GC190" i="72" s="1"/>
  <c r="GA184" i="72"/>
  <c r="GA189" i="72" s="1"/>
  <c r="GA185" i="72"/>
  <c r="GA190" i="72" s="1"/>
  <c r="FI184" i="72"/>
  <c r="FI189" i="72" s="1"/>
  <c r="FI185" i="72"/>
  <c r="FI190" i="72" s="1"/>
  <c r="FH184" i="72"/>
  <c r="FH189" i="72" s="1"/>
  <c r="FH185" i="72"/>
  <c r="FH190" i="72" s="1"/>
  <c r="GB184" i="72"/>
  <c r="GB189" i="72" s="1"/>
  <c r="GB185" i="72"/>
  <c r="GB190" i="72" s="1"/>
  <c r="HE159" i="72"/>
  <c r="HE158" i="72"/>
  <c r="HB178" i="72"/>
  <c r="HB177" i="72"/>
  <c r="GY84" i="72"/>
  <c r="GY85" i="72" s="1"/>
  <c r="HI141" i="72"/>
  <c r="GY191" i="72"/>
  <c r="HI105" i="72"/>
  <c r="EI83" i="72"/>
  <c r="GA83" i="72"/>
  <c r="FI83" i="72"/>
  <c r="GC83" i="72"/>
  <c r="FH83" i="72"/>
  <c r="GO83" i="72"/>
  <c r="EC83" i="72"/>
  <c r="GW83" i="72"/>
  <c r="HE106" i="72"/>
  <c r="BG187" i="14"/>
  <c r="BG186" i="14"/>
  <c r="BE294" i="14"/>
  <c r="BE58" i="14"/>
  <c r="BE252" i="14" s="1"/>
  <c r="BS49" i="74"/>
  <c r="BS79" i="74" s="1"/>
  <c r="BS78" i="74"/>
  <c r="BS94" i="74"/>
  <c r="BS57" i="74"/>
  <c r="BS59" i="74"/>
  <c r="BS60" i="74"/>
  <c r="BU47" i="74"/>
  <c r="BT93" i="74"/>
  <c r="BT48" i="74"/>
  <c r="BT58" i="74" s="1"/>
  <c r="BT50" i="74"/>
  <c r="BT80" i="74" s="1"/>
  <c r="HD162" i="72"/>
  <c r="HD169" i="72" s="1"/>
  <c r="HD174" i="72" s="1"/>
  <c r="HD175" i="72" s="1"/>
  <c r="HB107" i="72"/>
  <c r="HB180" i="72"/>
  <c r="BF40" i="14"/>
  <c r="HL118" i="72"/>
  <c r="HL119" i="72"/>
  <c r="BS80" i="65"/>
  <c r="BS53" i="65"/>
  <c r="HH168" i="72"/>
  <c r="HH155" i="72"/>
  <c r="HK126" i="72"/>
  <c r="HK152" i="72" s="1"/>
  <c r="HK171" i="72" s="1"/>
  <c r="HK125" i="72"/>
  <c r="HK151" i="72" s="1"/>
  <c r="HK170" i="72" s="1"/>
  <c r="HK124" i="72"/>
  <c r="HO80" i="72"/>
  <c r="HO53" i="72"/>
  <c r="BS78" i="65"/>
  <c r="BS49" i="65"/>
  <c r="BS79" i="65" s="1"/>
  <c r="BS94" i="65"/>
  <c r="BS68" i="65"/>
  <c r="BS67" i="65"/>
  <c r="BS52" i="65"/>
  <c r="BS59" i="65"/>
  <c r="BS57" i="65"/>
  <c r="HM70" i="72"/>
  <c r="HM117" i="72"/>
  <c r="HK134" i="72"/>
  <c r="HK133" i="72"/>
  <c r="HK132" i="72"/>
  <c r="HO67" i="72"/>
  <c r="HO49" i="72"/>
  <c r="HO79" i="72" s="1"/>
  <c r="HO68" i="72"/>
  <c r="HO78" i="72"/>
  <c r="HO60" i="72"/>
  <c r="HO94" i="72"/>
  <c r="HO59" i="72"/>
  <c r="HO57" i="72"/>
  <c r="HO52" i="72"/>
  <c r="HG168" i="72"/>
  <c r="HG155" i="72"/>
  <c r="BU47" i="65"/>
  <c r="BT93" i="65"/>
  <c r="BT48" i="65"/>
  <c r="BT55" i="65" s="1"/>
  <c r="BT50" i="65"/>
  <c r="HI97" i="72"/>
  <c r="HI143" i="72"/>
  <c r="HP93" i="72"/>
  <c r="HP50" i="72"/>
  <c r="HQ47" i="72"/>
  <c r="HP48" i="72"/>
  <c r="HN61" i="72"/>
  <c r="HJ137" i="72"/>
  <c r="HJ149" i="72"/>
  <c r="HJ167" i="72" s="1"/>
  <c r="HJ138" i="72"/>
  <c r="HJ140" i="72" s="1"/>
  <c r="HC175" i="72"/>
  <c r="HC99" i="72"/>
  <c r="HE161" i="72"/>
  <c r="HF156" i="72"/>
  <c r="HF98" i="72"/>
  <c r="FI187" i="72"/>
  <c r="BF161" i="14"/>
  <c r="BF69" i="14"/>
  <c r="GO108" i="72"/>
  <c r="GW108" i="72"/>
  <c r="GW187" i="72"/>
  <c r="GA187" i="72"/>
  <c r="GY111" i="72"/>
  <c r="EI108" i="72"/>
  <c r="GC187" i="72"/>
  <c r="EC187" i="72"/>
  <c r="FH187" i="72"/>
  <c r="FL84" i="72"/>
  <c r="FL85" i="72" s="1"/>
  <c r="FI108" i="72"/>
  <c r="GA108" i="72"/>
  <c r="BF205" i="14"/>
  <c r="BF146" i="14"/>
  <c r="GC108" i="72"/>
  <c r="EC108" i="72"/>
  <c r="EC82" i="72"/>
  <c r="EC100" i="72"/>
  <c r="EI187" i="72"/>
  <c r="GO187" i="72"/>
  <c r="BF196" i="14"/>
  <c r="BG47" i="14"/>
  <c r="BG44" i="14"/>
  <c r="BG53" i="14"/>
  <c r="BG56" i="14" s="1"/>
  <c r="BH1" i="14"/>
  <c r="BH38" i="14" s="1"/>
  <c r="BG37" i="14"/>
  <c r="BG45" i="14"/>
  <c r="BG46" i="14"/>
  <c r="BG64" i="14"/>
  <c r="BG66" i="14"/>
  <c r="BG106" i="14"/>
  <c r="BG96" i="14"/>
  <c r="BG100" i="14"/>
  <c r="BG219" i="14"/>
  <c r="BG182" i="14"/>
  <c r="BG152" i="14"/>
  <c r="BG130" i="14"/>
  <c r="BG156" i="14"/>
  <c r="BG131" i="14"/>
  <c r="BG105" i="14"/>
  <c r="BG155" i="14"/>
  <c r="BG151" i="14"/>
  <c r="BG153" i="14"/>
  <c r="BG127" i="14"/>
  <c r="BG185" i="14"/>
  <c r="BG154" i="14"/>
  <c r="BG220" i="14"/>
  <c r="BG159" i="14"/>
  <c r="BG119" i="14"/>
  <c r="BG218" i="14"/>
  <c r="BG171" i="14"/>
  <c r="BG200" i="14"/>
  <c r="BG98" i="14"/>
  <c r="BG193" i="14"/>
  <c r="BG117" i="14"/>
  <c r="BG144" i="14"/>
  <c r="BG183" i="14"/>
  <c r="BG114" i="14"/>
  <c r="BG201" i="14"/>
  <c r="BG181" i="14"/>
  <c r="BG139" i="14"/>
  <c r="BG140" i="14"/>
  <c r="BG97" i="14"/>
  <c r="BG150" i="14"/>
  <c r="BG102" i="14"/>
  <c r="BG95" i="14"/>
  <c r="BG107" i="14"/>
  <c r="BG143" i="14"/>
  <c r="BG104" i="14"/>
  <c r="BG222" i="14"/>
  <c r="BG103" i="14"/>
  <c r="BG115" i="14"/>
  <c r="BG138" i="14"/>
  <c r="BG141" i="14"/>
  <c r="BG172" i="14"/>
  <c r="BG99" i="14"/>
  <c r="BG142" i="14"/>
  <c r="BG120" i="14"/>
  <c r="BG128" i="14"/>
  <c r="BG116" i="14"/>
  <c r="BG190" i="14"/>
  <c r="BG194" i="14"/>
  <c r="BG101" i="14"/>
  <c r="BG217" i="14"/>
  <c r="BG65" i="14"/>
  <c r="BG203" i="14"/>
  <c r="BG78" i="14"/>
  <c r="BG118" i="14"/>
  <c r="BG108" i="14"/>
  <c r="BG79" i="14"/>
  <c r="BG184" i="14"/>
  <c r="BG188" i="14"/>
  <c r="BG168" i="14"/>
  <c r="BG157" i="14"/>
  <c r="BG189" i="14"/>
  <c r="BG170" i="14"/>
  <c r="BG191" i="14"/>
  <c r="BG202" i="14"/>
  <c r="FH108" i="72"/>
  <c r="EI82" i="72"/>
  <c r="EI100" i="72"/>
  <c r="GO82" i="72"/>
  <c r="GO100" i="72"/>
  <c r="GA82" i="72"/>
  <c r="GA100" i="72"/>
  <c r="FW82" i="72"/>
  <c r="FW100" i="72"/>
  <c r="HA108" i="72"/>
  <c r="HA83" i="72"/>
  <c r="GB108" i="72"/>
  <c r="GB83" i="72"/>
  <c r="HA187" i="72"/>
  <c r="BG3" i="14"/>
  <c r="BG292" i="14" s="1"/>
  <c r="BG296" i="14" s="1"/>
  <c r="BF209" i="14"/>
  <c r="GC82" i="72"/>
  <c r="GC100" i="72"/>
  <c r="GW82" i="72"/>
  <c r="GW100" i="72"/>
  <c r="FH82" i="72"/>
  <c r="FH100" i="72"/>
  <c r="EJ181" i="72"/>
  <c r="EJ182" i="72"/>
  <c r="HA82" i="72"/>
  <c r="HA100" i="72"/>
  <c r="BF49" i="14"/>
  <c r="FI82" i="72"/>
  <c r="FI100" i="72"/>
  <c r="BF110" i="14"/>
  <c r="B29" i="45"/>
  <c r="A28" i="45"/>
  <c r="BH129" i="14" l="1"/>
  <c r="BH137" i="14"/>
  <c r="BH136" i="14"/>
  <c r="BH135" i="14"/>
  <c r="BH134" i="14"/>
  <c r="BH133" i="14"/>
  <c r="BH132" i="14"/>
  <c r="FW108" i="72"/>
  <c r="FW184" i="72"/>
  <c r="FW189" i="72" s="1"/>
  <c r="FW191" i="72" s="1"/>
  <c r="FS100" i="72"/>
  <c r="FS111" i="72" s="1"/>
  <c r="FS187" i="72"/>
  <c r="FS191" i="72"/>
  <c r="FW83" i="72"/>
  <c r="FW84" i="72" s="1"/>
  <c r="FW85" i="72" s="1"/>
  <c r="GB100" i="72"/>
  <c r="GB111" i="72" s="1"/>
  <c r="GB82" i="72"/>
  <c r="GB84" i="72" s="1"/>
  <c r="GB85" i="72" s="1"/>
  <c r="FW187" i="72"/>
  <c r="BH178" i="14"/>
  <c r="BH167" i="14"/>
  <c r="BH169" i="14"/>
  <c r="BH223" i="14"/>
  <c r="BG174" i="14"/>
  <c r="HO66" i="72"/>
  <c r="HP54" i="72"/>
  <c r="HP58" i="72"/>
  <c r="HP55" i="72"/>
  <c r="BH158" i="14"/>
  <c r="BH192" i="14"/>
  <c r="FL111" i="72"/>
  <c r="FL191" i="72"/>
  <c r="GU82" i="72"/>
  <c r="BT56" i="65"/>
  <c r="BT56" i="74"/>
  <c r="HP56" i="72"/>
  <c r="EQ100" i="72"/>
  <c r="GU187" i="72"/>
  <c r="GU185" i="72"/>
  <c r="GU190" i="72" s="1"/>
  <c r="GU83" i="72"/>
  <c r="GU184" i="72"/>
  <c r="GU189" i="72" s="1"/>
  <c r="GU108" i="72"/>
  <c r="FP83" i="72"/>
  <c r="FP84" i="72" s="1"/>
  <c r="FP85" i="72" s="1"/>
  <c r="FP108" i="72"/>
  <c r="FP185" i="72"/>
  <c r="FP190" i="72" s="1"/>
  <c r="GN191" i="72"/>
  <c r="FD100" i="72"/>
  <c r="EU108" i="72"/>
  <c r="FP187" i="72"/>
  <c r="FP100" i="72"/>
  <c r="FD108" i="72"/>
  <c r="GN84" i="72"/>
  <c r="GN85" i="72" s="1"/>
  <c r="EQ83" i="72"/>
  <c r="EQ84" i="72" s="1"/>
  <c r="EQ85" i="72" s="1"/>
  <c r="EQ108" i="72"/>
  <c r="EQ187" i="72"/>
  <c r="EQ185" i="72"/>
  <c r="EQ190" i="72" s="1"/>
  <c r="EN108" i="72"/>
  <c r="FP189" i="72"/>
  <c r="DW108" i="72"/>
  <c r="EQ189" i="72"/>
  <c r="GN111" i="72"/>
  <c r="FX108" i="72"/>
  <c r="GK108" i="72"/>
  <c r="GJ182" i="72"/>
  <c r="GJ108" i="72" s="1"/>
  <c r="GJ181" i="72"/>
  <c r="GQ181" i="72"/>
  <c r="GQ182" i="72"/>
  <c r="EG184" i="72"/>
  <c r="EG189" i="72" s="1"/>
  <c r="EG185" i="72"/>
  <c r="EG190" i="72" s="1"/>
  <c r="EG83" i="72"/>
  <c r="DY181" i="72"/>
  <c r="DY182" i="72"/>
  <c r="GZ181" i="72"/>
  <c r="GZ182" i="72"/>
  <c r="ER182" i="72"/>
  <c r="ER181" i="72"/>
  <c r="EV181" i="72"/>
  <c r="EV182" i="72"/>
  <c r="FY182" i="72"/>
  <c r="FY108" i="72" s="1"/>
  <c r="FY181" i="72"/>
  <c r="EM182" i="72"/>
  <c r="EM108" i="72" s="1"/>
  <c r="EM181" i="72"/>
  <c r="GD182" i="72"/>
  <c r="GD181" i="72"/>
  <c r="EE181" i="72"/>
  <c r="EE182" i="72"/>
  <c r="EE108" i="72" s="1"/>
  <c r="EO182" i="72"/>
  <c r="EO181" i="72"/>
  <c r="GS181" i="72"/>
  <c r="GS182" i="72"/>
  <c r="EG100" i="72"/>
  <c r="EG82" i="72"/>
  <c r="EG187" i="72"/>
  <c r="GI181" i="72"/>
  <c r="GI182" i="72"/>
  <c r="FK182" i="72"/>
  <c r="FK181" i="72"/>
  <c r="GE181" i="72"/>
  <c r="GE182" i="72"/>
  <c r="EG108" i="72"/>
  <c r="FO181" i="72"/>
  <c r="FO182" i="72"/>
  <c r="GT181" i="72"/>
  <c r="GT182" i="72"/>
  <c r="FX184" i="72"/>
  <c r="FX189" i="72" s="1"/>
  <c r="FX83" i="72"/>
  <c r="FX185" i="72"/>
  <c r="FX190" i="72" s="1"/>
  <c r="GP181" i="72"/>
  <c r="GP182" i="72"/>
  <c r="GF182" i="72"/>
  <c r="GF181" i="72"/>
  <c r="FX82" i="72"/>
  <c r="FX187" i="72"/>
  <c r="GM182" i="72"/>
  <c r="GM181" i="72"/>
  <c r="FN181" i="72"/>
  <c r="FN182" i="72"/>
  <c r="FD187" i="72"/>
  <c r="FD83" i="72"/>
  <c r="FD84" i="72" s="1"/>
  <c r="FD85" i="72" s="1"/>
  <c r="FD184" i="72"/>
  <c r="FD189" i="72" s="1"/>
  <c r="FD185" i="72"/>
  <c r="FD190" i="72" s="1"/>
  <c r="EH182" i="72"/>
  <c r="EH181" i="72"/>
  <c r="DZ181" i="72"/>
  <c r="DZ182" i="72"/>
  <c r="EK181" i="72"/>
  <c r="EK182" i="72"/>
  <c r="FE181" i="72"/>
  <c r="FE182" i="72"/>
  <c r="GG181" i="72"/>
  <c r="GG182" i="72"/>
  <c r="GG108" i="72" s="1"/>
  <c r="EY182" i="72"/>
  <c r="EY181" i="72"/>
  <c r="FJ182" i="72"/>
  <c r="FJ181" i="72"/>
  <c r="ES182" i="72"/>
  <c r="ES181" i="72"/>
  <c r="FQ185" i="72"/>
  <c r="FQ190" i="72" s="1"/>
  <c r="FQ108" i="72"/>
  <c r="FQ83" i="72"/>
  <c r="FQ184" i="72"/>
  <c r="FQ189" i="72" s="1"/>
  <c r="GV182" i="72"/>
  <c r="GV108" i="72" s="1"/>
  <c r="GV181" i="72"/>
  <c r="FG182" i="72"/>
  <c r="FG181" i="72"/>
  <c r="FZ181" i="72"/>
  <c r="FZ182" i="72"/>
  <c r="FT181" i="72"/>
  <c r="FT182" i="72"/>
  <c r="FT108" i="72" s="1"/>
  <c r="FQ82" i="72"/>
  <c r="FQ100" i="72"/>
  <c r="FQ187" i="72"/>
  <c r="GH182" i="72"/>
  <c r="GH181" i="72"/>
  <c r="EA182" i="72"/>
  <c r="EA181" i="72"/>
  <c r="FR181" i="72"/>
  <c r="FR182" i="72"/>
  <c r="EU187" i="72"/>
  <c r="EU82" i="72"/>
  <c r="EB181" i="72"/>
  <c r="EB182" i="72"/>
  <c r="GR181" i="72"/>
  <c r="GR182" i="72"/>
  <c r="DW184" i="72"/>
  <c r="DW189" i="72" s="1"/>
  <c r="DW185" i="72"/>
  <c r="DW190" i="72" s="1"/>
  <c r="DW83" i="72"/>
  <c r="EU83" i="72"/>
  <c r="EU185" i="72"/>
  <c r="EU190" i="72" s="1"/>
  <c r="EU184" i="72"/>
  <c r="EU189" i="72" s="1"/>
  <c r="ED182" i="72"/>
  <c r="ED108" i="72" s="1"/>
  <c r="ED181" i="72"/>
  <c r="EF181" i="72"/>
  <c r="EF182" i="72"/>
  <c r="FC181" i="72"/>
  <c r="FC182" i="72"/>
  <c r="GK100" i="72"/>
  <c r="GK82" i="72"/>
  <c r="GK187" i="72"/>
  <c r="FB181" i="72"/>
  <c r="FB182" i="72"/>
  <c r="DW82" i="72"/>
  <c r="DW187" i="72"/>
  <c r="DW100" i="72"/>
  <c r="GL181" i="72"/>
  <c r="GL182" i="72"/>
  <c r="ET182" i="72"/>
  <c r="ET181" i="72"/>
  <c r="GK83" i="72"/>
  <c r="GK184" i="72"/>
  <c r="GK189" i="72" s="1"/>
  <c r="GK185" i="72"/>
  <c r="GK190" i="72" s="1"/>
  <c r="EN184" i="72"/>
  <c r="EN189" i="72" s="1"/>
  <c r="EN185" i="72"/>
  <c r="EN190" i="72" s="1"/>
  <c r="EN83" i="72"/>
  <c r="FV182" i="72"/>
  <c r="FV108" i="72" s="1"/>
  <c r="FV181" i="72"/>
  <c r="GX182" i="72"/>
  <c r="GX181" i="72"/>
  <c r="DX181" i="72"/>
  <c r="DX182" i="72"/>
  <c r="EL181" i="72"/>
  <c r="EL182" i="72"/>
  <c r="EN82" i="72"/>
  <c r="EN187" i="72"/>
  <c r="EZ182" i="72"/>
  <c r="EZ108" i="72" s="1"/>
  <c r="EZ181" i="72"/>
  <c r="EW182" i="72"/>
  <c r="EW181" i="72"/>
  <c r="FU182" i="72"/>
  <c r="FU181" i="72"/>
  <c r="FM182" i="72"/>
  <c r="FM181" i="72"/>
  <c r="EP181" i="72"/>
  <c r="EP182" i="72"/>
  <c r="FA181" i="72"/>
  <c r="FA182" i="72"/>
  <c r="EX181" i="72"/>
  <c r="EX182" i="72"/>
  <c r="FF181" i="72"/>
  <c r="FF182" i="72"/>
  <c r="BH179" i="14"/>
  <c r="BH180" i="14"/>
  <c r="BH166" i="14"/>
  <c r="BH165" i="14"/>
  <c r="F6" i="63"/>
  <c r="K63" i="44"/>
  <c r="J63" i="44"/>
  <c r="Q63" i="44"/>
  <c r="N63" i="44"/>
  <c r="U63" i="44"/>
  <c r="M63" i="44"/>
  <c r="R63" i="44"/>
  <c r="S63" i="44"/>
  <c r="P63" i="44"/>
  <c r="T63" i="44"/>
  <c r="O63" i="44"/>
  <c r="L63" i="44"/>
  <c r="K47" i="52"/>
  <c r="L47" i="52" s="1"/>
  <c r="E6" i="63"/>
  <c r="J4" i="63"/>
  <c r="I5" i="63"/>
  <c r="I6" i="63" s="1"/>
  <c r="BH221" i="14"/>
  <c r="BH67" i="14"/>
  <c r="V24" i="78"/>
  <c r="U33" i="78"/>
  <c r="GC84" i="72"/>
  <c r="GC85" i="72" s="1"/>
  <c r="GA191" i="72"/>
  <c r="EJ184" i="72"/>
  <c r="EJ189" i="72" s="1"/>
  <c r="EJ185" i="72"/>
  <c r="EJ190" i="72" s="1"/>
  <c r="FI191" i="72"/>
  <c r="HD178" i="72"/>
  <c r="HD177" i="72"/>
  <c r="HF159" i="72"/>
  <c r="HF158" i="72"/>
  <c r="HC178" i="72"/>
  <c r="HC177" i="72"/>
  <c r="HJ141" i="72"/>
  <c r="EC191" i="72"/>
  <c r="FH191" i="72"/>
  <c r="GC191" i="72"/>
  <c r="GA84" i="72"/>
  <c r="GA85" i="72" s="1"/>
  <c r="GB191" i="72"/>
  <c r="GW84" i="72"/>
  <c r="GW85" i="72" s="1"/>
  <c r="GW191" i="72"/>
  <c r="GO191" i="72"/>
  <c r="EI191" i="72"/>
  <c r="HA191" i="72"/>
  <c r="HJ105" i="72"/>
  <c r="FI84" i="72"/>
  <c r="FI85" i="72" s="1"/>
  <c r="FH84" i="72"/>
  <c r="FH85" i="72" s="1"/>
  <c r="GO84" i="72"/>
  <c r="GO85" i="72" s="1"/>
  <c r="EC84" i="72"/>
  <c r="EC85" i="72" s="1"/>
  <c r="HC107" i="72"/>
  <c r="HD180" i="72"/>
  <c r="HD181" i="72" s="1"/>
  <c r="HF106" i="72"/>
  <c r="BH186" i="14"/>
  <c r="BH187" i="14"/>
  <c r="BF294" i="14"/>
  <c r="BG40" i="14"/>
  <c r="BV47" i="74"/>
  <c r="BU93" i="74"/>
  <c r="BU48" i="74"/>
  <c r="BU58" i="74" s="1"/>
  <c r="BU50" i="74"/>
  <c r="BU80" i="74" s="1"/>
  <c r="BT49" i="74"/>
  <c r="BT79" i="74" s="1"/>
  <c r="BT94" i="74"/>
  <c r="BT78" i="74"/>
  <c r="BT59" i="74"/>
  <c r="BT60" i="74"/>
  <c r="BT57" i="74"/>
  <c r="HD99" i="72"/>
  <c r="GO111" i="72"/>
  <c r="HC180" i="72"/>
  <c r="HC182" i="72" s="1"/>
  <c r="HK138" i="72"/>
  <c r="HK140" i="72" s="1"/>
  <c r="HB182" i="72"/>
  <c r="HB181" i="72"/>
  <c r="HF161" i="72"/>
  <c r="HF162" i="72" s="1"/>
  <c r="HF169" i="72" s="1"/>
  <c r="HF174" i="72" s="1"/>
  <c r="HO61" i="72"/>
  <c r="HO117" i="72" s="1"/>
  <c r="HQ93" i="72"/>
  <c r="HQ48" i="72"/>
  <c r="HQ50" i="72"/>
  <c r="HR47" i="72"/>
  <c r="BT80" i="65"/>
  <c r="BT53" i="65"/>
  <c r="HP80" i="72"/>
  <c r="HP53" i="72"/>
  <c r="BT49" i="65"/>
  <c r="BT79" i="65" s="1"/>
  <c r="BT94" i="65"/>
  <c r="BT78" i="65"/>
  <c r="BT59" i="65"/>
  <c r="BT67" i="65"/>
  <c r="BT68" i="65"/>
  <c r="BT52" i="65"/>
  <c r="BT57" i="65"/>
  <c r="HM118" i="72"/>
  <c r="HM119" i="72"/>
  <c r="HH156" i="72"/>
  <c r="HH98" i="72"/>
  <c r="BV47" i="65"/>
  <c r="BU93" i="65"/>
  <c r="BU48" i="65"/>
  <c r="BU55" i="65" s="1"/>
  <c r="BU50" i="65"/>
  <c r="HK137" i="72"/>
  <c r="HK149" i="72"/>
  <c r="HK167" i="72" s="1"/>
  <c r="HE163" i="72"/>
  <c r="HE162" i="72"/>
  <c r="HE169" i="72" s="1"/>
  <c r="HE174" i="72" s="1"/>
  <c r="HJ97" i="72"/>
  <c r="HJ143" i="72"/>
  <c r="HI145" i="72"/>
  <c r="HI144" i="72"/>
  <c r="HI150" i="72" s="1"/>
  <c r="HG156" i="72"/>
  <c r="HG98" i="72"/>
  <c r="HN117" i="72"/>
  <c r="HN70" i="72"/>
  <c r="HL133" i="72"/>
  <c r="HL134" i="72"/>
  <c r="HL132" i="72"/>
  <c r="HD107" i="72"/>
  <c r="HP57" i="72"/>
  <c r="HP78" i="72"/>
  <c r="HP68" i="72"/>
  <c r="HP59" i="72"/>
  <c r="HP52" i="72"/>
  <c r="HP49" i="72"/>
  <c r="HP79" i="72" s="1"/>
  <c r="HP60" i="72"/>
  <c r="HP94" i="72"/>
  <c r="HP67" i="72"/>
  <c r="HL124" i="72"/>
  <c r="HL125" i="72"/>
  <c r="HL151" i="72" s="1"/>
  <c r="HL170" i="72" s="1"/>
  <c r="HL126" i="72"/>
  <c r="HL152" i="72" s="1"/>
  <c r="HL171" i="72" s="1"/>
  <c r="EI111" i="72"/>
  <c r="HA84" i="72"/>
  <c r="HA85" i="72" s="1"/>
  <c r="GW111" i="72"/>
  <c r="FI111" i="72"/>
  <c r="BF58" i="14"/>
  <c r="BF252" i="14" s="1"/>
  <c r="BG49" i="14"/>
  <c r="FH111" i="72"/>
  <c r="EC111" i="72"/>
  <c r="EJ187" i="72"/>
  <c r="GC111" i="72"/>
  <c r="GA111" i="72"/>
  <c r="FW111" i="72"/>
  <c r="BG110" i="14"/>
  <c r="BH46" i="14"/>
  <c r="BH37" i="14"/>
  <c r="BI1" i="14"/>
  <c r="BI38" i="14" s="1"/>
  <c r="BH44" i="14"/>
  <c r="BH45" i="14"/>
  <c r="BH47" i="14"/>
  <c r="BH53" i="14"/>
  <c r="BH56" i="14" s="1"/>
  <c r="BH64" i="14"/>
  <c r="BH66" i="14"/>
  <c r="BH106" i="14"/>
  <c r="BH131" i="14"/>
  <c r="BH193" i="14"/>
  <c r="BH150" i="14"/>
  <c r="BH152" i="14"/>
  <c r="BH128" i="14"/>
  <c r="BH103" i="14"/>
  <c r="BH154" i="14"/>
  <c r="BH97" i="14"/>
  <c r="BH117" i="14"/>
  <c r="BH185" i="14"/>
  <c r="BH99" i="14"/>
  <c r="BH220" i="14"/>
  <c r="BH96" i="14"/>
  <c r="BH183" i="14"/>
  <c r="BH102" i="14"/>
  <c r="BH142" i="14"/>
  <c r="BH200" i="14"/>
  <c r="BH143" i="14"/>
  <c r="BH222" i="14"/>
  <c r="BH144" i="14"/>
  <c r="BH98" i="14"/>
  <c r="BH218" i="14"/>
  <c r="BH100" i="14"/>
  <c r="BH201" i="14"/>
  <c r="BH151" i="14"/>
  <c r="BH153" i="14"/>
  <c r="BH140" i="14"/>
  <c r="BH101" i="14"/>
  <c r="BH120" i="14"/>
  <c r="BH159" i="14"/>
  <c r="BH116" i="14"/>
  <c r="BH155" i="14"/>
  <c r="BH191" i="14"/>
  <c r="BH127" i="14"/>
  <c r="BH104" i="14"/>
  <c r="BH130" i="14"/>
  <c r="BH115" i="14"/>
  <c r="BH194" i="14"/>
  <c r="BH141" i="14"/>
  <c r="BH105" i="14"/>
  <c r="BH217" i="14"/>
  <c r="BH172" i="14"/>
  <c r="BH190" i="14"/>
  <c r="BH156" i="14"/>
  <c r="BH182" i="14"/>
  <c r="BH139" i="14"/>
  <c r="BH114" i="14"/>
  <c r="BH107" i="14"/>
  <c r="BH65" i="14"/>
  <c r="BH119" i="14"/>
  <c r="BH171" i="14"/>
  <c r="BH181" i="14"/>
  <c r="BH138" i="14"/>
  <c r="BH219" i="14"/>
  <c r="BH95" i="14"/>
  <c r="BH203" i="14"/>
  <c r="BH168" i="14"/>
  <c r="BH188" i="14"/>
  <c r="BH170" i="14"/>
  <c r="BH118" i="14"/>
  <c r="BH184" i="14"/>
  <c r="BH79" i="14"/>
  <c r="BH202" i="14"/>
  <c r="BH78" i="14"/>
  <c r="BH157" i="14"/>
  <c r="BH189" i="14"/>
  <c r="BH108" i="14"/>
  <c r="BH3" i="14"/>
  <c r="BG209" i="14"/>
  <c r="BG161" i="14"/>
  <c r="EJ83" i="72"/>
  <c r="EJ108" i="72"/>
  <c r="EJ82" i="72"/>
  <c r="EJ100" i="72"/>
  <c r="EI84" i="72"/>
  <c r="BG196" i="14"/>
  <c r="HA111" i="72"/>
  <c r="BG69" i="14"/>
  <c r="BG205" i="14"/>
  <c r="BG146" i="14"/>
  <c r="A29" i="45"/>
  <c r="B30" i="45"/>
  <c r="BI129" i="14" l="1"/>
  <c r="BI134" i="14"/>
  <c r="BI136" i="14"/>
  <c r="BI133" i="14"/>
  <c r="BI137" i="14"/>
  <c r="BI132" i="14"/>
  <c r="BI135" i="14"/>
  <c r="BI178" i="14"/>
  <c r="BI167" i="14"/>
  <c r="BI169" i="14"/>
  <c r="BI223" i="14"/>
  <c r="BH174" i="14"/>
  <c r="HQ54" i="72"/>
  <c r="HQ58" i="72"/>
  <c r="HQ55" i="72"/>
  <c r="HP66" i="72"/>
  <c r="GU84" i="72"/>
  <c r="GU85" i="72" s="1"/>
  <c r="BI158" i="14"/>
  <c r="BI192" i="14"/>
  <c r="BU56" i="65"/>
  <c r="BU56" i="74"/>
  <c r="HQ56" i="72"/>
  <c r="GU111" i="72"/>
  <c r="FD111" i="72"/>
  <c r="FP191" i="72"/>
  <c r="FP111" i="72"/>
  <c r="EU111" i="72"/>
  <c r="GU191" i="72"/>
  <c r="EG84" i="72"/>
  <c r="EG85" i="72" s="1"/>
  <c r="EQ111" i="72"/>
  <c r="DW111" i="72"/>
  <c r="EQ191" i="72"/>
  <c r="EN111" i="72"/>
  <c r="GG187" i="72"/>
  <c r="GK111" i="72"/>
  <c r="FQ84" i="72"/>
  <c r="FQ85" i="72" s="1"/>
  <c r="FX111" i="72"/>
  <c r="GJ187" i="72"/>
  <c r="GZ187" i="72"/>
  <c r="FQ111" i="72"/>
  <c r="GK191" i="72"/>
  <c r="DY187" i="72"/>
  <c r="EN191" i="72"/>
  <c r="FV187" i="72"/>
  <c r="FA184" i="72"/>
  <c r="FA189" i="72" s="1"/>
  <c r="FA185" i="72"/>
  <c r="FA190" i="72" s="1"/>
  <c r="FA83" i="72"/>
  <c r="FA108" i="72"/>
  <c r="EW184" i="72"/>
  <c r="EW189" i="72" s="1"/>
  <c r="EW185" i="72"/>
  <c r="EW190" i="72" s="1"/>
  <c r="EW108" i="72"/>
  <c r="EW83" i="72"/>
  <c r="FB82" i="72"/>
  <c r="FB187" i="72"/>
  <c r="FB100" i="72"/>
  <c r="FT82" i="72"/>
  <c r="FT100" i="72"/>
  <c r="FT111" i="72" s="1"/>
  <c r="EK83" i="72"/>
  <c r="EK184" i="72"/>
  <c r="EK189" i="72" s="1"/>
  <c r="EK108" i="72"/>
  <c r="EK185" i="72"/>
  <c r="EK190" i="72" s="1"/>
  <c r="FX84" i="72"/>
  <c r="FX85" i="72" s="1"/>
  <c r="FY82" i="72"/>
  <c r="FY100" i="72"/>
  <c r="FY111" i="72" s="1"/>
  <c r="FY187" i="72"/>
  <c r="GQ100" i="72"/>
  <c r="GQ82" i="72"/>
  <c r="GD184" i="72"/>
  <c r="GD189" i="72" s="1"/>
  <c r="GD185" i="72"/>
  <c r="GD190" i="72" s="1"/>
  <c r="GD83" i="72"/>
  <c r="FA82" i="72"/>
  <c r="FA187" i="72"/>
  <c r="FA100" i="72"/>
  <c r="EF184" i="72"/>
  <c r="EF189" i="72" s="1"/>
  <c r="EF185" i="72"/>
  <c r="EF190" i="72" s="1"/>
  <c r="EF108" i="72"/>
  <c r="EF83" i="72"/>
  <c r="EY187" i="72"/>
  <c r="EY100" i="72"/>
  <c r="EY82" i="72"/>
  <c r="EK82" i="72"/>
  <c r="EK100" i="72"/>
  <c r="EK187" i="72"/>
  <c r="GP108" i="72"/>
  <c r="GP184" i="72"/>
  <c r="GP189" i="72" s="1"/>
  <c r="GP83" i="72"/>
  <c r="GP185" i="72"/>
  <c r="GP190" i="72" s="1"/>
  <c r="FX191" i="72"/>
  <c r="FY184" i="72"/>
  <c r="FY189" i="72" s="1"/>
  <c r="FY185" i="72"/>
  <c r="FY190" i="72" s="1"/>
  <c r="FY83" i="72"/>
  <c r="EZ187" i="72"/>
  <c r="EZ82" i="72"/>
  <c r="EZ100" i="72"/>
  <c r="EZ111" i="72" s="1"/>
  <c r="GL108" i="72"/>
  <c r="GL184" i="72"/>
  <c r="GL189" i="72" s="1"/>
  <c r="GL83" i="72"/>
  <c r="GL185" i="72"/>
  <c r="GL190" i="72" s="1"/>
  <c r="EF100" i="72"/>
  <c r="EF82" i="72"/>
  <c r="EF187" i="72"/>
  <c r="FZ83" i="72"/>
  <c r="FZ108" i="72"/>
  <c r="FZ184" i="72"/>
  <c r="FZ189" i="72" s="1"/>
  <c r="FZ185" i="72"/>
  <c r="FZ190" i="72" s="1"/>
  <c r="EY83" i="72"/>
  <c r="EY184" i="72"/>
  <c r="EY189" i="72" s="1"/>
  <c r="EY185" i="72"/>
  <c r="EY190" i="72" s="1"/>
  <c r="EY108" i="72"/>
  <c r="GP82" i="72"/>
  <c r="GP100" i="72"/>
  <c r="GP187" i="72"/>
  <c r="FK100" i="72"/>
  <c r="FK187" i="72"/>
  <c r="FK82" i="72"/>
  <c r="EG111" i="72"/>
  <c r="ER100" i="72"/>
  <c r="ER187" i="72"/>
  <c r="ER82" i="72"/>
  <c r="EZ184" i="72"/>
  <c r="EZ189" i="72" s="1"/>
  <c r="EZ185" i="72"/>
  <c r="EZ190" i="72" s="1"/>
  <c r="EZ83" i="72"/>
  <c r="GX187" i="72"/>
  <c r="GX82" i="72"/>
  <c r="GX100" i="72"/>
  <c r="GL82" i="72"/>
  <c r="GL100" i="72"/>
  <c r="GL187" i="72"/>
  <c r="DW191" i="72"/>
  <c r="FR185" i="72"/>
  <c r="FR190" i="72" s="1"/>
  <c r="FR83" i="72"/>
  <c r="FR184" i="72"/>
  <c r="FR189" i="72" s="1"/>
  <c r="FR108" i="72"/>
  <c r="FZ187" i="72"/>
  <c r="FZ82" i="72"/>
  <c r="FZ100" i="72"/>
  <c r="GV100" i="72"/>
  <c r="GV111" i="72" s="1"/>
  <c r="GV187" i="72"/>
  <c r="GV82" i="72"/>
  <c r="FN185" i="72"/>
  <c r="FN190" i="72" s="1"/>
  <c r="FN108" i="72"/>
  <c r="FN83" i="72"/>
  <c r="FN184" i="72"/>
  <c r="FN189" i="72" s="1"/>
  <c r="GF100" i="72"/>
  <c r="GF82" i="72"/>
  <c r="GF187" i="72"/>
  <c r="FK83" i="72"/>
  <c r="FK184" i="72"/>
  <c r="FK189" i="72" s="1"/>
  <c r="FK185" i="72"/>
  <c r="FK190" i="72" s="1"/>
  <c r="GS108" i="72"/>
  <c r="GS184" i="72"/>
  <c r="GS189" i="72" s="1"/>
  <c r="GS185" i="72"/>
  <c r="GS190" i="72" s="1"/>
  <c r="GS83" i="72"/>
  <c r="EV108" i="72"/>
  <c r="EV83" i="72"/>
  <c r="EV184" i="72"/>
  <c r="EV189" i="72" s="1"/>
  <c r="EV185" i="72"/>
  <c r="EV190" i="72" s="1"/>
  <c r="ER108" i="72"/>
  <c r="ER83" i="72"/>
  <c r="ER184" i="72"/>
  <c r="ER189" i="72" s="1"/>
  <c r="ER185" i="72"/>
  <c r="ER190" i="72" s="1"/>
  <c r="EG191" i="72"/>
  <c r="FK108" i="72"/>
  <c r="FF184" i="72"/>
  <c r="FF189" i="72" s="1"/>
  <c r="FF185" i="72"/>
  <c r="FF190" i="72" s="1"/>
  <c r="FF83" i="72"/>
  <c r="FF108" i="72"/>
  <c r="EL184" i="72"/>
  <c r="EL189" i="72" s="1"/>
  <c r="EL185" i="72"/>
  <c r="EL190" i="72" s="1"/>
  <c r="EL83" i="72"/>
  <c r="EL108" i="72"/>
  <c r="GX83" i="72"/>
  <c r="GX184" i="72"/>
  <c r="GX189" i="72" s="1"/>
  <c r="GX185" i="72"/>
  <c r="GX190" i="72" s="1"/>
  <c r="GX108" i="72"/>
  <c r="ED100" i="72"/>
  <c r="ED111" i="72" s="1"/>
  <c r="ED82" i="72"/>
  <c r="ED187" i="72"/>
  <c r="FR100" i="72"/>
  <c r="FR82" i="72"/>
  <c r="FR187" i="72"/>
  <c r="GV184" i="72"/>
  <c r="GV189" i="72" s="1"/>
  <c r="GV185" i="72"/>
  <c r="GV190" i="72" s="1"/>
  <c r="GV83" i="72"/>
  <c r="GG184" i="72"/>
  <c r="GG189" i="72" s="1"/>
  <c r="GG185" i="72"/>
  <c r="GG190" i="72" s="1"/>
  <c r="GG83" i="72"/>
  <c r="FN82" i="72"/>
  <c r="FN100" i="72"/>
  <c r="FN187" i="72"/>
  <c r="GF184" i="72"/>
  <c r="GF189" i="72" s="1"/>
  <c r="GF185" i="72"/>
  <c r="GF190" i="72" s="1"/>
  <c r="GF83" i="72"/>
  <c r="GF108" i="72"/>
  <c r="GS100" i="72"/>
  <c r="GS82" i="72"/>
  <c r="GS187" i="72"/>
  <c r="EV82" i="72"/>
  <c r="EV187" i="72"/>
  <c r="EV100" i="72"/>
  <c r="FF100" i="72"/>
  <c r="FF82" i="72"/>
  <c r="FF187" i="72"/>
  <c r="EL187" i="72"/>
  <c r="EL100" i="72"/>
  <c r="EL82" i="72"/>
  <c r="FC108" i="72"/>
  <c r="FC184" i="72"/>
  <c r="FC189" i="72" s="1"/>
  <c r="FC185" i="72"/>
  <c r="FC190" i="72" s="1"/>
  <c r="FC83" i="72"/>
  <c r="ED184" i="72"/>
  <c r="ED189" i="72" s="1"/>
  <c r="ED185" i="72"/>
  <c r="ED190" i="72" s="1"/>
  <c r="ED83" i="72"/>
  <c r="GG82" i="72"/>
  <c r="GG100" i="72"/>
  <c r="GG111" i="72" s="1"/>
  <c r="GZ184" i="72"/>
  <c r="GZ189" i="72" s="1"/>
  <c r="GZ108" i="72"/>
  <c r="GZ185" i="72"/>
  <c r="GZ190" i="72" s="1"/>
  <c r="GZ83" i="72"/>
  <c r="EP108" i="72"/>
  <c r="EP184" i="72"/>
  <c r="EP189" i="72" s="1"/>
  <c r="EP185" i="72"/>
  <c r="EP190" i="72" s="1"/>
  <c r="EP83" i="72"/>
  <c r="DW84" i="72"/>
  <c r="DW85" i="72" s="1"/>
  <c r="FC187" i="72"/>
  <c r="FC82" i="72"/>
  <c r="FC100" i="72"/>
  <c r="GT184" i="72"/>
  <c r="GT189" i="72" s="1"/>
  <c r="GT185" i="72"/>
  <c r="GT190" i="72" s="1"/>
  <c r="GT83" i="72"/>
  <c r="GT108" i="72"/>
  <c r="GZ100" i="72"/>
  <c r="GZ82" i="72"/>
  <c r="EX108" i="72"/>
  <c r="EX83" i="72"/>
  <c r="EX184" i="72"/>
  <c r="EX189" i="72" s="1"/>
  <c r="EX185" i="72"/>
  <c r="EX190" i="72" s="1"/>
  <c r="EP82" i="72"/>
  <c r="EP100" i="72"/>
  <c r="EP187" i="72"/>
  <c r="EU84" i="72"/>
  <c r="EU85" i="72" s="1"/>
  <c r="EA82" i="72"/>
  <c r="EA100" i="72"/>
  <c r="EA187" i="72"/>
  <c r="ES82" i="72"/>
  <c r="ES100" i="72"/>
  <c r="ES187" i="72"/>
  <c r="GT82" i="72"/>
  <c r="GT100" i="72"/>
  <c r="GT187" i="72"/>
  <c r="EE83" i="72"/>
  <c r="EE184" i="72"/>
  <c r="EE189" i="72" s="1"/>
  <c r="EE185" i="72"/>
  <c r="EE190" i="72" s="1"/>
  <c r="EM82" i="72"/>
  <c r="EM100" i="72"/>
  <c r="EM111" i="72" s="1"/>
  <c r="EM187" i="72"/>
  <c r="GQ184" i="72"/>
  <c r="GQ189" i="72" s="1"/>
  <c r="GQ185" i="72"/>
  <c r="GQ190" i="72" s="1"/>
  <c r="GQ83" i="72"/>
  <c r="GQ108" i="72"/>
  <c r="EX100" i="72"/>
  <c r="EX187" i="72"/>
  <c r="EX82" i="72"/>
  <c r="EA83" i="72"/>
  <c r="EA184" i="72"/>
  <c r="EA189" i="72" s="1"/>
  <c r="EA185" i="72"/>
  <c r="EA190" i="72" s="1"/>
  <c r="ES108" i="72"/>
  <c r="ES184" i="72"/>
  <c r="ES189" i="72" s="1"/>
  <c r="ES83" i="72"/>
  <c r="ES185" i="72"/>
  <c r="ES190" i="72" s="1"/>
  <c r="EE82" i="72"/>
  <c r="EE100" i="72"/>
  <c r="EE111" i="72" s="1"/>
  <c r="EE187" i="72"/>
  <c r="EM184" i="72"/>
  <c r="EM189" i="72" s="1"/>
  <c r="EM185" i="72"/>
  <c r="EM190" i="72" s="1"/>
  <c r="EM83" i="72"/>
  <c r="EW100" i="72"/>
  <c r="EW187" i="72"/>
  <c r="EW82" i="72"/>
  <c r="FT83" i="72"/>
  <c r="FT185" i="72"/>
  <c r="FT190" i="72" s="1"/>
  <c r="FT184" i="72"/>
  <c r="FT189" i="72" s="1"/>
  <c r="GH187" i="72"/>
  <c r="GH82" i="72"/>
  <c r="GH100" i="72"/>
  <c r="FJ82" i="72"/>
  <c r="FJ100" i="72"/>
  <c r="FJ187" i="72"/>
  <c r="FE83" i="72"/>
  <c r="FE108" i="72"/>
  <c r="FE184" i="72"/>
  <c r="FE189" i="72" s="1"/>
  <c r="FE185" i="72"/>
  <c r="FE190" i="72" s="1"/>
  <c r="DZ83" i="72"/>
  <c r="DZ108" i="72"/>
  <c r="DZ184" i="72"/>
  <c r="DZ189" i="72" s="1"/>
  <c r="DZ185" i="72"/>
  <c r="DZ190" i="72" s="1"/>
  <c r="GJ82" i="72"/>
  <c r="GJ100" i="72"/>
  <c r="GJ111" i="72" s="1"/>
  <c r="ET184" i="72"/>
  <c r="ET189" i="72" s="1"/>
  <c r="ET185" i="72"/>
  <c r="ET190" i="72" s="1"/>
  <c r="ET83" i="72"/>
  <c r="ET108" i="72"/>
  <c r="GR82" i="72"/>
  <c r="GR100" i="72"/>
  <c r="GR187" i="72"/>
  <c r="GH83" i="72"/>
  <c r="GH108" i="72"/>
  <c r="GH184" i="72"/>
  <c r="GH189" i="72" s="1"/>
  <c r="GH185" i="72"/>
  <c r="GH190" i="72" s="1"/>
  <c r="FJ184" i="72"/>
  <c r="FJ189" i="72" s="1"/>
  <c r="FJ185" i="72"/>
  <c r="FJ190" i="72" s="1"/>
  <c r="FJ83" i="72"/>
  <c r="FJ108" i="72"/>
  <c r="FE187" i="72"/>
  <c r="FE82" i="72"/>
  <c r="FE100" i="72"/>
  <c r="DZ82" i="72"/>
  <c r="DZ100" i="72"/>
  <c r="DZ187" i="72"/>
  <c r="GM187" i="72"/>
  <c r="GM100" i="72"/>
  <c r="GM82" i="72"/>
  <c r="GJ185" i="72"/>
  <c r="GJ190" i="72" s="1"/>
  <c r="GJ83" i="72"/>
  <c r="GJ184" i="72"/>
  <c r="GJ189" i="72" s="1"/>
  <c r="FB185" i="72"/>
  <c r="FB190" i="72" s="1"/>
  <c r="FB108" i="72"/>
  <c r="FB83" i="72"/>
  <c r="FB184" i="72"/>
  <c r="FB189" i="72" s="1"/>
  <c r="FM82" i="72"/>
  <c r="FM100" i="72"/>
  <c r="FM187" i="72"/>
  <c r="EN84" i="72"/>
  <c r="EN85" i="72" s="1"/>
  <c r="GM184" i="72"/>
  <c r="GM189" i="72" s="1"/>
  <c r="GM185" i="72"/>
  <c r="GM190" i="72" s="1"/>
  <c r="GM83" i="72"/>
  <c r="GE184" i="72"/>
  <c r="GE189" i="72" s="1"/>
  <c r="GE185" i="72"/>
  <c r="GE190" i="72" s="1"/>
  <c r="GE83" i="72"/>
  <c r="GE108" i="72"/>
  <c r="GD108" i="72"/>
  <c r="DY83" i="72"/>
  <c r="DY108" i="72"/>
  <c r="DY184" i="72"/>
  <c r="DY189" i="72" s="1"/>
  <c r="DY185" i="72"/>
  <c r="DY190" i="72" s="1"/>
  <c r="GM108" i="72"/>
  <c r="EB82" i="72"/>
  <c r="EB100" i="72"/>
  <c r="EB187" i="72"/>
  <c r="FD191" i="72"/>
  <c r="FM184" i="72"/>
  <c r="FM189" i="72" s="1"/>
  <c r="FM185" i="72"/>
  <c r="FM190" i="72" s="1"/>
  <c r="FM83" i="72"/>
  <c r="FU82" i="72"/>
  <c r="FU100" i="72"/>
  <c r="FU187" i="72"/>
  <c r="DX185" i="72"/>
  <c r="DX190" i="72" s="1"/>
  <c r="DX108" i="72"/>
  <c r="DX83" i="72"/>
  <c r="DX184" i="72"/>
  <c r="DX189" i="72" s="1"/>
  <c r="GK84" i="72"/>
  <c r="GK85" i="72" s="1"/>
  <c r="FM108" i="72"/>
  <c r="FG187" i="72"/>
  <c r="FG100" i="72"/>
  <c r="FG82" i="72"/>
  <c r="EH100" i="72"/>
  <c r="EH82" i="72"/>
  <c r="EH187" i="72"/>
  <c r="GE82" i="72"/>
  <c r="GE100" i="72"/>
  <c r="GE187" i="72"/>
  <c r="DY100" i="72"/>
  <c r="DY82" i="72"/>
  <c r="FU83" i="72"/>
  <c r="FU108" i="72"/>
  <c r="FU184" i="72"/>
  <c r="FU189" i="72" s="1"/>
  <c r="FU185" i="72"/>
  <c r="FU190" i="72" s="1"/>
  <c r="DX187" i="72"/>
  <c r="DX100" i="72"/>
  <c r="DX82" i="72"/>
  <c r="FV82" i="72"/>
  <c r="FV100" i="72"/>
  <c r="FV111" i="72" s="1"/>
  <c r="EU191" i="72"/>
  <c r="FG108" i="72"/>
  <c r="FG83" i="72"/>
  <c r="FG184" i="72"/>
  <c r="FG189" i="72" s="1"/>
  <c r="FG185" i="72"/>
  <c r="FG190" i="72" s="1"/>
  <c r="EA108" i="72"/>
  <c r="EH83" i="72"/>
  <c r="EH108" i="72"/>
  <c r="EH184" i="72"/>
  <c r="EH189" i="72" s="1"/>
  <c r="EH185" i="72"/>
  <c r="EH190" i="72" s="1"/>
  <c r="FO108" i="72"/>
  <c r="FO83" i="72"/>
  <c r="FO184" i="72"/>
  <c r="FO189" i="72" s="1"/>
  <c r="FO185" i="72"/>
  <c r="FO190" i="72" s="1"/>
  <c r="GI184" i="72"/>
  <c r="GI189" i="72" s="1"/>
  <c r="GI185" i="72"/>
  <c r="GI190" i="72" s="1"/>
  <c r="GI83" i="72"/>
  <c r="GI108" i="72"/>
  <c r="EO187" i="72"/>
  <c r="EO100" i="72"/>
  <c r="EO82" i="72"/>
  <c r="FV185" i="72"/>
  <c r="FV190" i="72" s="1"/>
  <c r="FV184" i="72"/>
  <c r="FV189" i="72" s="1"/>
  <c r="FV83" i="72"/>
  <c r="ET82" i="72"/>
  <c r="ET100" i="72"/>
  <c r="ET187" i="72"/>
  <c r="GR185" i="72"/>
  <c r="GR190" i="72" s="1"/>
  <c r="GR83" i="72"/>
  <c r="GR108" i="72"/>
  <c r="GR184" i="72"/>
  <c r="GR189" i="72" s="1"/>
  <c r="EB83" i="72"/>
  <c r="EB108" i="72"/>
  <c r="EB184" i="72"/>
  <c r="EB189" i="72" s="1"/>
  <c r="EB185" i="72"/>
  <c r="EB190" i="72" s="1"/>
  <c r="FT187" i="72"/>
  <c r="FQ191" i="72"/>
  <c r="FO100" i="72"/>
  <c r="FO187" i="72"/>
  <c r="FO82" i="72"/>
  <c r="GI82" i="72"/>
  <c r="GI100" i="72"/>
  <c r="GI187" i="72"/>
  <c r="EO184" i="72"/>
  <c r="EO189" i="72" s="1"/>
  <c r="EO185" i="72"/>
  <c r="EO190" i="72" s="1"/>
  <c r="EO108" i="72"/>
  <c r="EO83" i="72"/>
  <c r="GD82" i="72"/>
  <c r="GD100" i="72"/>
  <c r="GD187" i="72"/>
  <c r="GQ187" i="72"/>
  <c r="BI179" i="14"/>
  <c r="BI180" i="14"/>
  <c r="BI165" i="14"/>
  <c r="BI166" i="14"/>
  <c r="V63" i="44"/>
  <c r="K4" i="63"/>
  <c r="J5" i="63"/>
  <c r="J6" i="63" s="1"/>
  <c r="BI221" i="14"/>
  <c r="BI67" i="14"/>
  <c r="V33" i="78"/>
  <c r="W24" i="78"/>
  <c r="HB184" i="72"/>
  <c r="HB189" i="72" s="1"/>
  <c r="HB185" i="72"/>
  <c r="HB190" i="72" s="1"/>
  <c r="HC184" i="72"/>
  <c r="HC189" i="72" s="1"/>
  <c r="HC185" i="72"/>
  <c r="HC190" i="72" s="1"/>
  <c r="HG159" i="72"/>
  <c r="HG158" i="72"/>
  <c r="HH158" i="72"/>
  <c r="HH159" i="72"/>
  <c r="HK141" i="72"/>
  <c r="HD182" i="72"/>
  <c r="HD185" i="72" s="1"/>
  <c r="HD190" i="72" s="1"/>
  <c r="EJ191" i="72"/>
  <c r="HK105" i="72"/>
  <c r="HB83" i="72"/>
  <c r="HG106" i="72"/>
  <c r="HH106" i="72"/>
  <c r="BI187" i="14"/>
  <c r="BI186" i="14"/>
  <c r="BG294" i="14"/>
  <c r="BH205" i="14"/>
  <c r="BG58" i="14"/>
  <c r="BG252" i="14" s="1"/>
  <c r="BH69" i="14"/>
  <c r="BH161" i="14"/>
  <c r="HC181" i="72"/>
  <c r="BU78" i="74"/>
  <c r="BU49" i="74"/>
  <c r="BU79" i="74" s="1"/>
  <c r="BU94" i="74"/>
  <c r="BU60" i="74"/>
  <c r="BU57" i="74"/>
  <c r="BU59" i="74"/>
  <c r="BW47" i="74"/>
  <c r="BV93" i="74"/>
  <c r="BV48" i="74"/>
  <c r="BV58" i="74" s="1"/>
  <c r="BV50" i="74"/>
  <c r="BV80" i="74" s="1"/>
  <c r="HO70" i="72"/>
  <c r="HF163" i="72"/>
  <c r="HG161" i="72"/>
  <c r="HG162" i="72" s="1"/>
  <c r="HG169" i="72" s="1"/>
  <c r="HG174" i="72" s="1"/>
  <c r="HB108" i="72"/>
  <c r="HH161" i="72"/>
  <c r="HH163" i="72" s="1"/>
  <c r="HB187" i="72"/>
  <c r="HB82" i="72"/>
  <c r="HB100" i="72"/>
  <c r="HI155" i="72"/>
  <c r="HI168" i="72"/>
  <c r="BW47" i="65"/>
  <c r="BV93" i="65"/>
  <c r="BV48" i="65"/>
  <c r="BV55" i="65" s="1"/>
  <c r="BV50" i="65"/>
  <c r="HM124" i="72"/>
  <c r="HM126" i="72"/>
  <c r="HM152" i="72" s="1"/>
  <c r="HM171" i="72" s="1"/>
  <c r="HM125" i="72"/>
  <c r="HM151" i="72" s="1"/>
  <c r="HM170" i="72" s="1"/>
  <c r="HS47" i="72"/>
  <c r="HR93" i="72"/>
  <c r="HR50" i="72"/>
  <c r="HR48" i="72"/>
  <c r="HN118" i="72"/>
  <c r="HN119" i="72"/>
  <c r="HQ80" i="72"/>
  <c r="HQ53" i="72"/>
  <c r="HJ145" i="72"/>
  <c r="HJ144" i="72"/>
  <c r="HJ150" i="72" s="1"/>
  <c r="HQ78" i="72"/>
  <c r="HQ59" i="72"/>
  <c r="HQ94" i="72"/>
  <c r="HQ57" i="72"/>
  <c r="HQ68" i="72"/>
  <c r="HQ52" i="72"/>
  <c r="HQ60" i="72"/>
  <c r="HQ49" i="72"/>
  <c r="HQ79" i="72" s="1"/>
  <c r="HQ67" i="72"/>
  <c r="HL149" i="72"/>
  <c r="HL167" i="72" s="1"/>
  <c r="HL137" i="72"/>
  <c r="HP61" i="72"/>
  <c r="HC83" i="72"/>
  <c r="HC108" i="72"/>
  <c r="HK97" i="72"/>
  <c r="HK143" i="72"/>
  <c r="HF175" i="72"/>
  <c r="HF99" i="72"/>
  <c r="HE175" i="72"/>
  <c r="HE99" i="72"/>
  <c r="BU80" i="65"/>
  <c r="BU53" i="65"/>
  <c r="BU49" i="65"/>
  <c r="BU79" i="65" s="1"/>
  <c r="BU78" i="65"/>
  <c r="BU94" i="65"/>
  <c r="BU59" i="65"/>
  <c r="BU52" i="65"/>
  <c r="BU67" i="65"/>
  <c r="BU68" i="65"/>
  <c r="BU57" i="65"/>
  <c r="HD100" i="72"/>
  <c r="HD82" i="72"/>
  <c r="HL138" i="72"/>
  <c r="HL140" i="72" s="1"/>
  <c r="HO118" i="72"/>
  <c r="HO119" i="72"/>
  <c r="HM134" i="72"/>
  <c r="HM133" i="72"/>
  <c r="HM132" i="72"/>
  <c r="BH196" i="14"/>
  <c r="EJ111" i="72"/>
  <c r="EJ84" i="72"/>
  <c r="EJ85" i="72" s="1"/>
  <c r="EI85" i="72"/>
  <c r="BI3" i="14"/>
  <c r="BH209" i="14"/>
  <c r="BH49" i="14"/>
  <c r="BI45" i="14"/>
  <c r="BI37" i="14"/>
  <c r="BJ1" i="14"/>
  <c r="BJ38" i="14" s="1"/>
  <c r="BI44" i="14"/>
  <c r="BI46" i="14"/>
  <c r="BI47" i="14"/>
  <c r="BI53" i="14"/>
  <c r="BI56" i="14" s="1"/>
  <c r="BI64" i="14"/>
  <c r="BI78" i="14"/>
  <c r="BI66" i="14"/>
  <c r="BI79" i="14"/>
  <c r="BI106" i="14"/>
  <c r="BI156" i="14"/>
  <c r="BI154" i="14"/>
  <c r="BI103" i="14"/>
  <c r="BI188" i="14"/>
  <c r="BI139" i="14"/>
  <c r="BI151" i="14"/>
  <c r="BI222" i="14"/>
  <c r="BI140" i="14"/>
  <c r="BI200" i="14"/>
  <c r="BI144" i="14"/>
  <c r="BI218" i="14"/>
  <c r="BI98" i="14"/>
  <c r="BI152" i="14"/>
  <c r="BI120" i="14"/>
  <c r="BI181" i="14"/>
  <c r="BI153" i="14"/>
  <c r="BI96" i="14"/>
  <c r="BI219" i="14"/>
  <c r="BI117" i="14"/>
  <c r="BI130" i="14"/>
  <c r="BI159" i="14"/>
  <c r="BI155" i="14"/>
  <c r="BI193" i="14"/>
  <c r="BI115" i="14"/>
  <c r="BI138" i="14"/>
  <c r="BI142" i="14"/>
  <c r="BI108" i="14"/>
  <c r="BI102" i="14"/>
  <c r="BI104" i="14"/>
  <c r="BI118" i="14"/>
  <c r="BI128" i="14"/>
  <c r="BI114" i="14"/>
  <c r="BI190" i="14"/>
  <c r="BI143" i="14"/>
  <c r="BI194" i="14"/>
  <c r="BI107" i="14"/>
  <c r="BI101" i="14"/>
  <c r="BI185" i="14"/>
  <c r="BI150" i="14"/>
  <c r="BI99" i="14"/>
  <c r="BI182" i="14"/>
  <c r="BI202" i="14"/>
  <c r="BI95" i="14"/>
  <c r="BI141" i="14"/>
  <c r="BI201" i="14"/>
  <c r="BI65" i="14"/>
  <c r="BI183" i="14"/>
  <c r="BI157" i="14"/>
  <c r="BI220" i="14"/>
  <c r="BI119" i="14"/>
  <c r="BI203" i="14"/>
  <c r="BI100" i="14"/>
  <c r="BI116" i="14"/>
  <c r="BI131" i="14"/>
  <c r="BI191" i="14"/>
  <c r="BI97" i="14"/>
  <c r="BI127" i="14"/>
  <c r="BI217" i="14"/>
  <c r="BI105" i="14"/>
  <c r="BI184" i="14"/>
  <c r="BI189" i="14"/>
  <c r="BI172" i="14"/>
  <c r="BI168" i="14"/>
  <c r="BI171" i="14"/>
  <c r="BI170" i="14"/>
  <c r="BH40" i="14"/>
  <c r="BH110" i="14"/>
  <c r="BH146" i="14"/>
  <c r="A30" i="45"/>
  <c r="B31" i="45"/>
  <c r="BJ129" i="14" l="1"/>
  <c r="BJ137" i="14"/>
  <c r="BJ136" i="14"/>
  <c r="BJ135" i="14"/>
  <c r="BJ134" i="14"/>
  <c r="BJ132" i="14"/>
  <c r="BJ133" i="14"/>
  <c r="BJ178" i="14"/>
  <c r="BJ167" i="14"/>
  <c r="BJ169" i="14"/>
  <c r="BJ223" i="14"/>
  <c r="BI174" i="14"/>
  <c r="EL84" i="72"/>
  <c r="EL85" i="72" s="1"/>
  <c r="FC111" i="72"/>
  <c r="HR54" i="72"/>
  <c r="HR58" i="72"/>
  <c r="HR55" i="72"/>
  <c r="HQ66" i="72"/>
  <c r="BJ158" i="14"/>
  <c r="BJ192" i="14"/>
  <c r="GT111" i="72"/>
  <c r="GT84" i="72"/>
  <c r="GT85" i="72" s="1"/>
  <c r="BV56" i="65"/>
  <c r="BV56" i="74"/>
  <c r="HR56" i="72"/>
  <c r="FN111" i="72"/>
  <c r="GR84" i="72"/>
  <c r="GR85" i="72" s="1"/>
  <c r="EW84" i="72"/>
  <c r="EW85" i="72" s="1"/>
  <c r="EW111" i="72"/>
  <c r="EB84" i="72"/>
  <c r="EB85" i="72" s="1"/>
  <c r="EX111" i="72"/>
  <c r="FO191" i="72"/>
  <c r="GQ84" i="72"/>
  <c r="GQ85" i="72" s="1"/>
  <c r="GD84" i="72"/>
  <c r="GD85" i="72" s="1"/>
  <c r="GL84" i="72"/>
  <c r="GL85" i="72" s="1"/>
  <c r="FA111" i="72"/>
  <c r="FZ84" i="72"/>
  <c r="FZ85" i="72" s="1"/>
  <c r="FA84" i="72"/>
  <c r="FA85" i="72" s="1"/>
  <c r="FC84" i="72"/>
  <c r="FC85" i="72" s="1"/>
  <c r="EF111" i="72"/>
  <c r="FF111" i="72"/>
  <c r="DY111" i="72"/>
  <c r="FE111" i="72"/>
  <c r="FO111" i="72"/>
  <c r="EP111" i="72"/>
  <c r="GE111" i="72"/>
  <c r="DX191" i="72"/>
  <c r="FZ111" i="72"/>
  <c r="EB191" i="72"/>
  <c r="EX191" i="72"/>
  <c r="GP84" i="72"/>
  <c r="GP85" i="72" s="1"/>
  <c r="FC191" i="72"/>
  <c r="FR111" i="72"/>
  <c r="GM191" i="72"/>
  <c r="EX84" i="72"/>
  <c r="EX85" i="72" s="1"/>
  <c r="EL111" i="72"/>
  <c r="GZ191" i="72"/>
  <c r="GP111" i="72"/>
  <c r="EK191" i="72"/>
  <c r="EV111" i="72"/>
  <c r="ET84" i="72"/>
  <c r="ET85" i="72" s="1"/>
  <c r="GS111" i="72"/>
  <c r="GT191" i="72"/>
  <c r="GL111" i="72"/>
  <c r="FA191" i="72"/>
  <c r="GR191" i="72"/>
  <c r="EK111" i="72"/>
  <c r="EK84" i="72"/>
  <c r="EK85" i="72" s="1"/>
  <c r="EA84" i="72"/>
  <c r="EA85" i="72" s="1"/>
  <c r="EF84" i="72"/>
  <c r="EF85" i="72" s="1"/>
  <c r="DX111" i="72"/>
  <c r="GZ111" i="72"/>
  <c r="FO84" i="72"/>
  <c r="FO85" i="72" s="1"/>
  <c r="EO111" i="72"/>
  <c r="GH84" i="72"/>
  <c r="GH85" i="72" s="1"/>
  <c r="GI111" i="72"/>
  <c r="GJ191" i="72"/>
  <c r="GF191" i="72"/>
  <c r="ET191" i="72"/>
  <c r="GQ191" i="72"/>
  <c r="GX191" i="72"/>
  <c r="GP191" i="72"/>
  <c r="GD111" i="72"/>
  <c r="GJ84" i="72"/>
  <c r="GJ85" i="72" s="1"/>
  <c r="FJ111" i="72"/>
  <c r="EE84" i="72"/>
  <c r="EE85" i="72" s="1"/>
  <c r="EO84" i="72"/>
  <c r="EO85" i="72" s="1"/>
  <c r="FU191" i="72"/>
  <c r="FJ84" i="72"/>
  <c r="FJ85" i="72" s="1"/>
  <c r="GH111" i="72"/>
  <c r="FT191" i="72"/>
  <c r="ES191" i="72"/>
  <c r="FR191" i="72"/>
  <c r="EL191" i="72"/>
  <c r="ET111" i="72"/>
  <c r="GI191" i="72"/>
  <c r="GS84" i="72"/>
  <c r="GS85" i="72" s="1"/>
  <c r="EY191" i="72"/>
  <c r="EV191" i="72"/>
  <c r="FM84" i="72"/>
  <c r="FM85" i="72" s="1"/>
  <c r="EA111" i="72"/>
  <c r="FM191" i="72"/>
  <c r="GF84" i="72"/>
  <c r="GF85" i="72" s="1"/>
  <c r="EF191" i="72"/>
  <c r="FG111" i="72"/>
  <c r="FK84" i="72"/>
  <c r="FK85" i="72" s="1"/>
  <c r="FV84" i="72"/>
  <c r="FV85" i="72" s="1"/>
  <c r="GE191" i="72"/>
  <c r="GM84" i="72"/>
  <c r="GM85" i="72" s="1"/>
  <c r="EA191" i="72"/>
  <c r="EE191" i="72"/>
  <c r="ED84" i="72"/>
  <c r="ED85" i="72" s="1"/>
  <c r="GF111" i="72"/>
  <c r="EZ191" i="72"/>
  <c r="FK111" i="72"/>
  <c r="DX84" i="72"/>
  <c r="DX85" i="72" s="1"/>
  <c r="GM111" i="72"/>
  <c r="DZ111" i="72"/>
  <c r="EP191" i="72"/>
  <c r="FN191" i="72"/>
  <c r="EY84" i="72"/>
  <c r="EY85" i="72" s="1"/>
  <c r="FV191" i="72"/>
  <c r="FB191" i="72"/>
  <c r="DZ84" i="72"/>
  <c r="DZ85" i="72" s="1"/>
  <c r="FN84" i="72"/>
  <c r="FN85" i="72" s="1"/>
  <c r="ER84" i="72"/>
  <c r="ER85" i="72" s="1"/>
  <c r="EY111" i="72"/>
  <c r="FT84" i="72"/>
  <c r="FT85" i="72" s="1"/>
  <c r="EO191" i="72"/>
  <c r="DZ191" i="72"/>
  <c r="FF84" i="72"/>
  <c r="FF85" i="72" s="1"/>
  <c r="GS191" i="72"/>
  <c r="ER111" i="72"/>
  <c r="FY84" i="72"/>
  <c r="FY85" i="72" s="1"/>
  <c r="GV191" i="72"/>
  <c r="FE84" i="72"/>
  <c r="FE85" i="72" s="1"/>
  <c r="FF191" i="72"/>
  <c r="FY191" i="72"/>
  <c r="ES111" i="72"/>
  <c r="FR84" i="72"/>
  <c r="FR85" i="72" s="1"/>
  <c r="FZ191" i="72"/>
  <c r="EW191" i="72"/>
  <c r="EH84" i="72"/>
  <c r="EH85" i="72" s="1"/>
  <c r="ES84" i="72"/>
  <c r="ES85" i="72" s="1"/>
  <c r="EP84" i="72"/>
  <c r="EP85" i="72" s="1"/>
  <c r="GZ84" i="72"/>
  <c r="GZ85" i="72" s="1"/>
  <c r="ED191" i="72"/>
  <c r="GV84" i="72"/>
  <c r="GV85" i="72" s="1"/>
  <c r="GX111" i="72"/>
  <c r="GI84" i="72"/>
  <c r="GI85" i="72" s="1"/>
  <c r="EH191" i="72"/>
  <c r="EH111" i="72"/>
  <c r="GH191" i="72"/>
  <c r="ER191" i="72"/>
  <c r="GX84" i="72"/>
  <c r="GX85" i="72" s="1"/>
  <c r="GL191" i="72"/>
  <c r="EB111" i="72"/>
  <c r="GR111" i="72"/>
  <c r="GG84" i="72"/>
  <c r="GG85" i="72" s="1"/>
  <c r="FU111" i="72"/>
  <c r="EM191" i="72"/>
  <c r="EM84" i="72"/>
  <c r="EM85" i="72" s="1"/>
  <c r="FB111" i="72"/>
  <c r="FG191" i="72"/>
  <c r="GE84" i="72"/>
  <c r="GE85" i="72" s="1"/>
  <c r="FU84" i="72"/>
  <c r="FU85" i="72" s="1"/>
  <c r="DY191" i="72"/>
  <c r="FJ191" i="72"/>
  <c r="FE191" i="72"/>
  <c r="EV84" i="72"/>
  <c r="EV85" i="72" s="1"/>
  <c r="GG191" i="72"/>
  <c r="GQ111" i="72"/>
  <c r="DY84" i="72"/>
  <c r="DY85" i="72" s="1"/>
  <c r="FG84" i="72"/>
  <c r="FG85" i="72" s="1"/>
  <c r="FM111" i="72"/>
  <c r="FK191" i="72"/>
  <c r="EZ84" i="72"/>
  <c r="EZ85" i="72" s="1"/>
  <c r="GD191" i="72"/>
  <c r="FB84" i="72"/>
  <c r="FB85" i="72" s="1"/>
  <c r="BJ179" i="14"/>
  <c r="BJ180" i="14"/>
  <c r="BJ166" i="14"/>
  <c r="BJ165" i="14"/>
  <c r="L4" i="63"/>
  <c r="K5" i="63"/>
  <c r="K6" i="63" s="1"/>
  <c r="BJ221" i="14"/>
  <c r="BJ67" i="14"/>
  <c r="W33" i="78"/>
  <c r="X24" i="78"/>
  <c r="HD184" i="72"/>
  <c r="HD189" i="72" s="1"/>
  <c r="HD191" i="72" s="1"/>
  <c r="HE177" i="72"/>
  <c r="HE178" i="72"/>
  <c r="HF178" i="72"/>
  <c r="HF177" i="72"/>
  <c r="HL141" i="72"/>
  <c r="HD108" i="72"/>
  <c r="HD187" i="72"/>
  <c r="HD83" i="72"/>
  <c r="HD84" i="72" s="1"/>
  <c r="HD85" i="72" s="1"/>
  <c r="HB84" i="72"/>
  <c r="HB85" i="72" s="1"/>
  <c r="HB191" i="72"/>
  <c r="HC191" i="72"/>
  <c r="HL105" i="72"/>
  <c r="HE107" i="72"/>
  <c r="HF107" i="72"/>
  <c r="HC82" i="72"/>
  <c r="HC84" i="72" s="1"/>
  <c r="HC85" i="72" s="1"/>
  <c r="BJ187" i="14"/>
  <c r="BJ186" i="14"/>
  <c r="BH58" i="14"/>
  <c r="BH252" i="14" s="1"/>
  <c r="BI69" i="14"/>
  <c r="HC187" i="72"/>
  <c r="HC100" i="72"/>
  <c r="HC111" i="72" s="1"/>
  <c r="BX47" i="74"/>
  <c r="BW93" i="74"/>
  <c r="BW48" i="74"/>
  <c r="BW58" i="74" s="1"/>
  <c r="BW50" i="74"/>
  <c r="BW80" i="74" s="1"/>
  <c r="BV78" i="74"/>
  <c r="BV94" i="74"/>
  <c r="BV49" i="74"/>
  <c r="BV79" i="74" s="1"/>
  <c r="BV57" i="74"/>
  <c r="BV60" i="74"/>
  <c r="BV59" i="74"/>
  <c r="HG163" i="72"/>
  <c r="HB111" i="72"/>
  <c r="HH162" i="72"/>
  <c r="HH169" i="72" s="1"/>
  <c r="HH174" i="72" s="1"/>
  <c r="HH175" i="72" s="1"/>
  <c r="HM138" i="72"/>
  <c r="HM140" i="72" s="1"/>
  <c r="HG175" i="72"/>
  <c r="HN134" i="72"/>
  <c r="HN133" i="72"/>
  <c r="HN132" i="72"/>
  <c r="HM149" i="72"/>
  <c r="HM167" i="72" s="1"/>
  <c r="HM137" i="72"/>
  <c r="HG99" i="72"/>
  <c r="HF180" i="72"/>
  <c r="HN124" i="72"/>
  <c r="HN125" i="72"/>
  <c r="HN151" i="72" s="1"/>
  <c r="HN170" i="72" s="1"/>
  <c r="HN126" i="72"/>
  <c r="HN152" i="72" s="1"/>
  <c r="HN171" i="72" s="1"/>
  <c r="BV80" i="65"/>
  <c r="BV53" i="65"/>
  <c r="HI156" i="72"/>
  <c r="HI98" i="72"/>
  <c r="HR57" i="72"/>
  <c r="HR78" i="72"/>
  <c r="HR60" i="72"/>
  <c r="HR67" i="72"/>
  <c r="HR49" i="72"/>
  <c r="HR79" i="72" s="1"/>
  <c r="HR59" i="72"/>
  <c r="HR94" i="72"/>
  <c r="HR68" i="72"/>
  <c r="HR52" i="72"/>
  <c r="BV49" i="65"/>
  <c r="BV79" i="65" s="1"/>
  <c r="BV94" i="65"/>
  <c r="BV78" i="65"/>
  <c r="BV59" i="65"/>
  <c r="BV67" i="65"/>
  <c r="BV57" i="65"/>
  <c r="BV52" i="65"/>
  <c r="BV68" i="65"/>
  <c r="HK145" i="72"/>
  <c r="HK144" i="72"/>
  <c r="HK150" i="72" s="1"/>
  <c r="HR80" i="72"/>
  <c r="HR53" i="72"/>
  <c r="HE180" i="72"/>
  <c r="HO134" i="72"/>
  <c r="HO133" i="72"/>
  <c r="HO132" i="72"/>
  <c r="BX47" i="65"/>
  <c r="BW93" i="65"/>
  <c r="BW48" i="65"/>
  <c r="BW55" i="65" s="1"/>
  <c r="BW50" i="65"/>
  <c r="HO126" i="72"/>
  <c r="HO152" i="72" s="1"/>
  <c r="HO171" i="72" s="1"/>
  <c r="HO125" i="72"/>
  <c r="HO151" i="72" s="1"/>
  <c r="HO170" i="72" s="1"/>
  <c r="HO124" i="72"/>
  <c r="HS50" i="72"/>
  <c r="HS48" i="72"/>
  <c r="HT47" i="72"/>
  <c r="HS93" i="72"/>
  <c r="HP117" i="72"/>
  <c r="HP70" i="72"/>
  <c r="HQ61" i="72"/>
  <c r="HQ117" i="72" s="1"/>
  <c r="HJ168" i="72"/>
  <c r="HJ155" i="72"/>
  <c r="HL97" i="72"/>
  <c r="HL143" i="72"/>
  <c r="BI40" i="14"/>
  <c r="BI161" i="14"/>
  <c r="BI205" i="14"/>
  <c r="BI49" i="14"/>
  <c r="BJ3" i="14"/>
  <c r="BI209" i="14"/>
  <c r="BI196" i="14"/>
  <c r="BJ44" i="14"/>
  <c r="BJ53" i="14"/>
  <c r="BJ56" i="14" s="1"/>
  <c r="BJ46" i="14"/>
  <c r="BJ47" i="14"/>
  <c r="BK1" i="14"/>
  <c r="BK38" i="14" s="1"/>
  <c r="BJ37" i="14"/>
  <c r="BJ66" i="14"/>
  <c r="BJ79" i="14"/>
  <c r="BJ45" i="14"/>
  <c r="BJ64" i="14"/>
  <c r="BJ78" i="14"/>
  <c r="BJ106" i="14"/>
  <c r="BJ156" i="14"/>
  <c r="BJ101" i="14"/>
  <c r="BJ103" i="14"/>
  <c r="BJ95" i="14"/>
  <c r="BJ140" i="14"/>
  <c r="BJ150" i="14"/>
  <c r="BJ144" i="14"/>
  <c r="BJ153" i="14"/>
  <c r="BJ117" i="14"/>
  <c r="BJ194" i="14"/>
  <c r="BJ102" i="14"/>
  <c r="BJ218" i="14"/>
  <c r="BJ142" i="14"/>
  <c r="BJ130" i="14"/>
  <c r="BJ105" i="14"/>
  <c r="BJ200" i="14"/>
  <c r="BJ172" i="14"/>
  <c r="BJ157" i="14"/>
  <c r="BJ222" i="14"/>
  <c r="BJ182" i="14"/>
  <c r="BJ97" i="14"/>
  <c r="BJ191" i="14"/>
  <c r="BJ190" i="14"/>
  <c r="BJ104" i="14"/>
  <c r="BJ131" i="14"/>
  <c r="BJ193" i="14"/>
  <c r="BJ171" i="14"/>
  <c r="BJ217" i="14"/>
  <c r="BJ107" i="14"/>
  <c r="BJ159" i="14"/>
  <c r="BJ183" i="14"/>
  <c r="BJ202" i="14"/>
  <c r="BJ114" i="14"/>
  <c r="BJ128" i="14"/>
  <c r="BJ138" i="14"/>
  <c r="BJ143" i="14"/>
  <c r="BJ96" i="14"/>
  <c r="BJ127" i="14"/>
  <c r="BJ115" i="14"/>
  <c r="BJ141" i="14"/>
  <c r="BJ152" i="14"/>
  <c r="BJ185" i="14"/>
  <c r="BJ151" i="14"/>
  <c r="BJ220" i="14"/>
  <c r="BJ99" i="14"/>
  <c r="BJ98" i="14"/>
  <c r="BJ188" i="14"/>
  <c r="BJ201" i="14"/>
  <c r="BJ116" i="14"/>
  <c r="BJ100" i="14"/>
  <c r="BJ108" i="14"/>
  <c r="BJ155" i="14"/>
  <c r="BJ154" i="14"/>
  <c r="BJ203" i="14"/>
  <c r="BJ120" i="14"/>
  <c r="BJ139" i="14"/>
  <c r="BJ219" i="14"/>
  <c r="BJ119" i="14"/>
  <c r="BJ181" i="14"/>
  <c r="BJ65" i="14"/>
  <c r="BJ118" i="14"/>
  <c r="BJ170" i="14"/>
  <c r="BJ189" i="14"/>
  <c r="BJ168" i="14"/>
  <c r="BJ184" i="14"/>
  <c r="BI146" i="14"/>
  <c r="BI110" i="14"/>
  <c r="B32" i="45"/>
  <c r="A31" i="45"/>
  <c r="BK129" i="14" l="1"/>
  <c r="BK137" i="14"/>
  <c r="BK134" i="14"/>
  <c r="BK132" i="14"/>
  <c r="BK136" i="14"/>
  <c r="BK133" i="14"/>
  <c r="BK135" i="14"/>
  <c r="BK178" i="14"/>
  <c r="BK167" i="14"/>
  <c r="BK169" i="14"/>
  <c r="BK223" i="14"/>
  <c r="BJ174" i="14"/>
  <c r="HR66" i="72"/>
  <c r="HS54" i="72"/>
  <c r="HS58" i="72"/>
  <c r="HS55" i="72"/>
  <c r="BK158" i="14"/>
  <c r="BK192" i="14"/>
  <c r="BW56" i="65"/>
  <c r="BW56" i="74"/>
  <c r="HS56" i="72"/>
  <c r="AC53" i="72"/>
  <c r="AC64" i="72" s="1"/>
  <c r="AC53" i="74"/>
  <c r="AC64" i="74" s="1"/>
  <c r="AC53" i="65"/>
  <c r="AC64" i="65" s="1"/>
  <c r="BK179" i="14"/>
  <c r="BK180" i="14"/>
  <c r="BK166" i="14"/>
  <c r="BK165" i="14"/>
  <c r="M4" i="63"/>
  <c r="L5" i="63"/>
  <c r="L6" i="63" s="1"/>
  <c r="BK221" i="14"/>
  <c r="BK67" i="14"/>
  <c r="X33" i="78"/>
  <c r="Y24" i="78"/>
  <c r="HG178" i="72"/>
  <c r="HG177" i="72"/>
  <c r="HI159" i="72"/>
  <c r="HI158" i="72"/>
  <c r="HH178" i="72"/>
  <c r="HH177" i="72"/>
  <c r="HD111" i="72"/>
  <c r="HM141" i="72"/>
  <c r="HM105" i="72"/>
  <c r="HG107" i="72"/>
  <c r="HI106" i="72"/>
  <c r="BK186" i="14"/>
  <c r="BK187" i="14"/>
  <c r="BI58" i="14"/>
  <c r="BI252" i="14" s="1"/>
  <c r="BJ69" i="14"/>
  <c r="HH99" i="72"/>
  <c r="BW94" i="74"/>
  <c r="BW78" i="74"/>
  <c r="BW49" i="74"/>
  <c r="BW79" i="74" s="1"/>
  <c r="BW60" i="74"/>
  <c r="BW57" i="74"/>
  <c r="BW59" i="74"/>
  <c r="BY47" i="74"/>
  <c r="BX93" i="74"/>
  <c r="BX48" i="74"/>
  <c r="BX58" i="74" s="1"/>
  <c r="BX50" i="74"/>
  <c r="BX80" i="74" s="1"/>
  <c r="HO138" i="72"/>
  <c r="HO140" i="72" s="1"/>
  <c r="BW80" i="65"/>
  <c r="BW53" i="65"/>
  <c r="HI161" i="72"/>
  <c r="HP118" i="72"/>
  <c r="HP119" i="72"/>
  <c r="BW49" i="65"/>
  <c r="BW79" i="65" s="1"/>
  <c r="BW78" i="65"/>
  <c r="BW94" i="65"/>
  <c r="BW68" i="65"/>
  <c r="BW57" i="65"/>
  <c r="BW52" i="65"/>
  <c r="BW59" i="65"/>
  <c r="BW67" i="65"/>
  <c r="HQ70" i="72"/>
  <c r="HR61" i="72"/>
  <c r="HF182" i="72"/>
  <c r="HF181" i="72"/>
  <c r="HT48" i="72"/>
  <c r="HU47" i="72"/>
  <c r="HT93" i="72"/>
  <c r="HT50" i="72"/>
  <c r="BY47" i="65"/>
  <c r="BX93" i="65"/>
  <c r="BX48" i="65"/>
  <c r="BX55" i="65" s="1"/>
  <c r="BX50" i="65"/>
  <c r="HS67" i="72"/>
  <c r="HS68" i="72"/>
  <c r="HS49" i="72"/>
  <c r="HS79" i="72" s="1"/>
  <c r="HS60" i="72"/>
  <c r="HS94" i="72"/>
  <c r="HS59" i="72"/>
  <c r="HS78" i="72"/>
  <c r="HS57" i="72"/>
  <c r="HS52" i="72"/>
  <c r="HG180" i="72"/>
  <c r="HJ156" i="72"/>
  <c r="HJ98" i="72"/>
  <c r="HS80" i="72"/>
  <c r="HS53" i="72"/>
  <c r="HO137" i="72"/>
  <c r="HO149" i="72"/>
  <c r="HO167" i="72" s="1"/>
  <c r="HH107" i="72"/>
  <c r="HH180" i="72"/>
  <c r="HM97" i="72"/>
  <c r="HM143" i="72"/>
  <c r="HL145" i="72"/>
  <c r="HL144" i="72"/>
  <c r="HL150" i="72" s="1"/>
  <c r="HK168" i="72"/>
  <c r="HK155" i="72"/>
  <c r="HN137" i="72"/>
  <c r="HN149" i="72"/>
  <c r="HN167" i="72" s="1"/>
  <c r="HQ118" i="72"/>
  <c r="HQ119" i="72"/>
  <c r="HE182" i="72"/>
  <c r="HE181" i="72"/>
  <c r="HN138" i="72"/>
  <c r="HN140" i="72" s="1"/>
  <c r="BJ161" i="14"/>
  <c r="BJ110" i="14"/>
  <c r="BJ49" i="14"/>
  <c r="BK3" i="14"/>
  <c r="BJ209" i="14"/>
  <c r="BJ205" i="14"/>
  <c r="BJ40" i="14"/>
  <c r="BK37" i="14"/>
  <c r="BL1" i="14"/>
  <c r="BL38" i="14" s="1"/>
  <c r="BK46" i="14"/>
  <c r="BK47" i="14"/>
  <c r="BK44" i="14"/>
  <c r="BK45" i="14"/>
  <c r="BK78" i="14"/>
  <c r="BK64" i="14"/>
  <c r="BK79" i="14"/>
  <c r="BK66" i="14"/>
  <c r="BK53" i="14"/>
  <c r="BK56" i="14" s="1"/>
  <c r="BK106" i="14"/>
  <c r="BK156" i="14"/>
  <c r="BK171" i="14"/>
  <c r="BK118" i="14"/>
  <c r="BK139" i="14"/>
  <c r="BK108" i="14"/>
  <c r="BK220" i="14"/>
  <c r="BK188" i="14"/>
  <c r="BK95" i="14"/>
  <c r="BK138" i="14"/>
  <c r="BK104" i="14"/>
  <c r="BK151" i="14"/>
  <c r="BK193" i="14"/>
  <c r="BK218" i="14"/>
  <c r="BK130" i="14"/>
  <c r="BK127" i="14"/>
  <c r="BK141" i="14"/>
  <c r="BK114" i="14"/>
  <c r="BK102" i="14"/>
  <c r="BK155" i="14"/>
  <c r="BK183" i="14"/>
  <c r="BK98" i="14"/>
  <c r="BK100" i="14"/>
  <c r="BK222" i="14"/>
  <c r="BK185" i="14"/>
  <c r="BK153" i="14"/>
  <c r="BK157" i="14"/>
  <c r="BK120" i="14"/>
  <c r="BK119" i="14"/>
  <c r="BK144" i="14"/>
  <c r="BK154" i="14"/>
  <c r="BK203" i="14"/>
  <c r="BK200" i="14"/>
  <c r="BK201" i="14"/>
  <c r="BK65" i="14"/>
  <c r="BK142" i="14"/>
  <c r="BK143" i="14"/>
  <c r="BK202" i="14"/>
  <c r="BK96" i="14"/>
  <c r="BK99" i="14"/>
  <c r="BK140" i="14"/>
  <c r="BK101" i="14"/>
  <c r="BK107" i="14"/>
  <c r="BK97" i="14"/>
  <c r="BK191" i="14"/>
  <c r="BK181" i="14"/>
  <c r="BK182" i="14"/>
  <c r="BK152" i="14"/>
  <c r="BK117" i="14"/>
  <c r="BK194" i="14"/>
  <c r="BK172" i="14"/>
  <c r="BK217" i="14"/>
  <c r="BK128" i="14"/>
  <c r="BK115" i="14"/>
  <c r="BK219" i="14"/>
  <c r="BK103" i="14"/>
  <c r="BK116" i="14"/>
  <c r="BK131" i="14"/>
  <c r="BK159" i="14"/>
  <c r="BK105" i="14"/>
  <c r="BK190" i="14"/>
  <c r="BK150" i="14"/>
  <c r="BK168" i="14"/>
  <c r="BK170" i="14"/>
  <c r="BK184" i="14"/>
  <c r="BK189" i="14"/>
  <c r="BJ196" i="14"/>
  <c r="BJ146" i="14"/>
  <c r="A32" i="45"/>
  <c r="B33" i="45"/>
  <c r="BL129" i="14" l="1"/>
  <c r="BL133" i="14"/>
  <c r="BL137" i="14"/>
  <c r="BL136" i="14"/>
  <c r="BL135" i="14"/>
  <c r="BL134" i="14"/>
  <c r="BL132" i="14"/>
  <c r="BL178" i="14"/>
  <c r="BL167" i="14"/>
  <c r="BL169" i="14"/>
  <c r="BL223" i="14"/>
  <c r="BK174" i="14"/>
  <c r="HT54" i="72"/>
  <c r="HT58" i="72"/>
  <c r="HT55" i="72"/>
  <c r="HS66" i="72"/>
  <c r="BL158" i="14"/>
  <c r="BL192" i="14"/>
  <c r="BX56" i="65"/>
  <c r="BX56" i="74"/>
  <c r="HT56" i="72"/>
  <c r="AD53" i="72"/>
  <c r="AD64" i="72" s="1"/>
  <c r="AD53" i="65"/>
  <c r="AD64" i="65" s="1"/>
  <c r="AD53" i="74"/>
  <c r="AD64" i="74" s="1"/>
  <c r="BL180" i="14"/>
  <c r="BL179" i="14"/>
  <c r="BL166" i="14"/>
  <c r="BL165" i="14"/>
  <c r="N4" i="63"/>
  <c r="M5" i="63"/>
  <c r="M6" i="63" s="1"/>
  <c r="BL221" i="14"/>
  <c r="BL67" i="14"/>
  <c r="Y33" i="78"/>
  <c r="Z24" i="78"/>
  <c r="HE184" i="72"/>
  <c r="HE189" i="72" s="1"/>
  <c r="HE185" i="72"/>
  <c r="HE190" i="72" s="1"/>
  <c r="HF184" i="72"/>
  <c r="HF189" i="72" s="1"/>
  <c r="HF185" i="72"/>
  <c r="HF190" i="72" s="1"/>
  <c r="HJ159" i="72"/>
  <c r="HJ158" i="72"/>
  <c r="HN141" i="72"/>
  <c r="HO141" i="72"/>
  <c r="HN105" i="72"/>
  <c r="HO105" i="72"/>
  <c r="HJ106" i="72"/>
  <c r="BL186" i="14"/>
  <c r="BL187" i="14"/>
  <c r="BJ58" i="14"/>
  <c r="BJ252" i="14" s="1"/>
  <c r="BX78" i="74"/>
  <c r="BX94" i="74"/>
  <c r="BX49" i="74"/>
  <c r="BX79" i="74" s="1"/>
  <c r="BX57" i="74"/>
  <c r="BZ47" i="74"/>
  <c r="BY93" i="74"/>
  <c r="BY48" i="74"/>
  <c r="BY58" i="74" s="1"/>
  <c r="BY50" i="74"/>
  <c r="BY80" i="74" s="1"/>
  <c r="HE187" i="72"/>
  <c r="HN97" i="72"/>
  <c r="HN143" i="72"/>
  <c r="HL168" i="72"/>
  <c r="HL155" i="72"/>
  <c r="HH181" i="72"/>
  <c r="HH182" i="72"/>
  <c r="HU50" i="72"/>
  <c r="HU48" i="72"/>
  <c r="HV47" i="72"/>
  <c r="HU93" i="72"/>
  <c r="HF83" i="72"/>
  <c r="HF108" i="72"/>
  <c r="HK156" i="72"/>
  <c r="HK98" i="72"/>
  <c r="HS61" i="72"/>
  <c r="HT78" i="72"/>
  <c r="HT68" i="72"/>
  <c r="HT60" i="72"/>
  <c r="HT57" i="72"/>
  <c r="HT94" i="72"/>
  <c r="HT59" i="72"/>
  <c r="HT67" i="72"/>
  <c r="HT49" i="72"/>
  <c r="HT79" i="72" s="1"/>
  <c r="HT52" i="72"/>
  <c r="HI162" i="72"/>
  <c r="HI169" i="72" s="1"/>
  <c r="HI174" i="72" s="1"/>
  <c r="HI163" i="72"/>
  <c r="BX80" i="65"/>
  <c r="BX53" i="65"/>
  <c r="HR117" i="72"/>
  <c r="HR70" i="72"/>
  <c r="HQ133" i="72"/>
  <c r="HQ134" i="72"/>
  <c r="HQ132" i="72"/>
  <c r="HM144" i="72"/>
  <c r="HM150" i="72" s="1"/>
  <c r="HM145" i="72"/>
  <c r="HJ161" i="72"/>
  <c r="BX49" i="65"/>
  <c r="BX79" i="65" s="1"/>
  <c r="BX78" i="65"/>
  <c r="BX94" i="65"/>
  <c r="BX68" i="65"/>
  <c r="BX57" i="65"/>
  <c r="BX59" i="65"/>
  <c r="BX67" i="65"/>
  <c r="BX52" i="65"/>
  <c r="HQ126" i="72"/>
  <c r="HQ152" i="72" s="1"/>
  <c r="HQ171" i="72" s="1"/>
  <c r="HQ124" i="72"/>
  <c r="HQ125" i="72"/>
  <c r="HQ151" i="72" s="1"/>
  <c r="HQ170" i="72" s="1"/>
  <c r="HO97" i="72"/>
  <c r="HO143" i="72"/>
  <c r="BZ47" i="65"/>
  <c r="BY93" i="65"/>
  <c r="BY48" i="65"/>
  <c r="BY55" i="65" s="1"/>
  <c r="BY50" i="65"/>
  <c r="HP132" i="72"/>
  <c r="HP134" i="72"/>
  <c r="HP133" i="72"/>
  <c r="HE82" i="72"/>
  <c r="HE100" i="72"/>
  <c r="HT80" i="72"/>
  <c r="HT53" i="72"/>
  <c r="HF187" i="72"/>
  <c r="HP124" i="72"/>
  <c r="HP126" i="72"/>
  <c r="HP152" i="72" s="1"/>
  <c r="HP171" i="72" s="1"/>
  <c r="HP125" i="72"/>
  <c r="HP151" i="72" s="1"/>
  <c r="HP170" i="72" s="1"/>
  <c r="HE83" i="72"/>
  <c r="HE108" i="72"/>
  <c r="HG181" i="72"/>
  <c r="HG182" i="72"/>
  <c r="HF82" i="72"/>
  <c r="HF100" i="72"/>
  <c r="BK69" i="14"/>
  <c r="BK40" i="14"/>
  <c r="BK161" i="14"/>
  <c r="BK49" i="14"/>
  <c r="BK146" i="14"/>
  <c r="BK196" i="14"/>
  <c r="BK205" i="14"/>
  <c r="BK110" i="14"/>
  <c r="BK209" i="14"/>
  <c r="BL3" i="14"/>
  <c r="BL45" i="14"/>
  <c r="BL46" i="14"/>
  <c r="BL37" i="14"/>
  <c r="BL44" i="14"/>
  <c r="BL47" i="14"/>
  <c r="BL53" i="14"/>
  <c r="BL56" i="14" s="1"/>
  <c r="BM1" i="14"/>
  <c r="BM38" i="14" s="1"/>
  <c r="BL64" i="14"/>
  <c r="BL79" i="14"/>
  <c r="BL66" i="14"/>
  <c r="BL78" i="14"/>
  <c r="BL106" i="14"/>
  <c r="BL156" i="14"/>
  <c r="BL172" i="14"/>
  <c r="BL191" i="14"/>
  <c r="BL171" i="14"/>
  <c r="BL188" i="14"/>
  <c r="BL131" i="14"/>
  <c r="BL150" i="14"/>
  <c r="BL155" i="14"/>
  <c r="BL153" i="14"/>
  <c r="BL139" i="14"/>
  <c r="BL118" i="14"/>
  <c r="BL140" i="14"/>
  <c r="BL128" i="14"/>
  <c r="BL102" i="14"/>
  <c r="BL219" i="14"/>
  <c r="BL99" i="14"/>
  <c r="BL98" i="14"/>
  <c r="BL114" i="14"/>
  <c r="BL189" i="14"/>
  <c r="BL151" i="14"/>
  <c r="BL117" i="14"/>
  <c r="BL144" i="14"/>
  <c r="BL157" i="14"/>
  <c r="BL159" i="14"/>
  <c r="BL154" i="14"/>
  <c r="BL152" i="14"/>
  <c r="BL190" i="14"/>
  <c r="BL116" i="14"/>
  <c r="BL220" i="14"/>
  <c r="BL103" i="14"/>
  <c r="BL96" i="14"/>
  <c r="BL65" i="14"/>
  <c r="BL127" i="14"/>
  <c r="BL120" i="14"/>
  <c r="BL218" i="14"/>
  <c r="BL101" i="14"/>
  <c r="BL217" i="14"/>
  <c r="BL182" i="14"/>
  <c r="BL105" i="14"/>
  <c r="BL183" i="14"/>
  <c r="BL194" i="14"/>
  <c r="BL184" i="14"/>
  <c r="BL202" i="14"/>
  <c r="BL104" i="14"/>
  <c r="BL170" i="14"/>
  <c r="BL108" i="14"/>
  <c r="BL193" i="14"/>
  <c r="BL143" i="14"/>
  <c r="BL141" i="14"/>
  <c r="BL100" i="14"/>
  <c r="BL115" i="14"/>
  <c r="BL203" i="14"/>
  <c r="BL95" i="14"/>
  <c r="BL138" i="14"/>
  <c r="BL97" i="14"/>
  <c r="BL107" i="14"/>
  <c r="BL222" i="14"/>
  <c r="BL130" i="14"/>
  <c r="BL119" i="14"/>
  <c r="BL142" i="14"/>
  <c r="BL181" i="14"/>
  <c r="BL200" i="14"/>
  <c r="BL201" i="14"/>
  <c r="BL185" i="14"/>
  <c r="BL168" i="14"/>
  <c r="A33" i="45"/>
  <c r="B34" i="45"/>
  <c r="BM129" i="14" l="1"/>
  <c r="BM132" i="14"/>
  <c r="BM137" i="14"/>
  <c r="BM136" i="14"/>
  <c r="BM135" i="14"/>
  <c r="BM134" i="14"/>
  <c r="BM133" i="14"/>
  <c r="BM178" i="14"/>
  <c r="BM167" i="14"/>
  <c r="BM169" i="14"/>
  <c r="BM223" i="14"/>
  <c r="BL174" i="14"/>
  <c r="HT66" i="72"/>
  <c r="HU54" i="72"/>
  <c r="HU58" i="72"/>
  <c r="HU55" i="72"/>
  <c r="BM158" i="14"/>
  <c r="BM192" i="14"/>
  <c r="BY56" i="65"/>
  <c r="BY56" i="74"/>
  <c r="HU56" i="72"/>
  <c r="BM179" i="14"/>
  <c r="BM180" i="14"/>
  <c r="BM166" i="14"/>
  <c r="BM165" i="14"/>
  <c r="O4" i="63"/>
  <c r="N5" i="63"/>
  <c r="N6" i="63" s="1"/>
  <c r="BM221" i="14"/>
  <c r="BM67" i="14"/>
  <c r="Z33" i="78"/>
  <c r="AA24" i="78"/>
  <c r="HH184" i="72"/>
  <c r="HH189" i="72" s="1"/>
  <c r="HH185" i="72"/>
  <c r="HH190" i="72" s="1"/>
  <c r="HG184" i="72"/>
  <c r="HG189" i="72" s="1"/>
  <c r="HG185" i="72"/>
  <c r="HG190" i="72" s="1"/>
  <c r="HK159" i="72"/>
  <c r="HK158" i="72"/>
  <c r="HE191" i="72"/>
  <c r="HF191" i="72"/>
  <c r="HK106" i="72"/>
  <c r="BM186" i="14"/>
  <c r="BM187" i="14"/>
  <c r="BK58" i="14"/>
  <c r="BK252" i="14" s="1"/>
  <c r="CA47" i="74"/>
  <c r="BZ93" i="74"/>
  <c r="BZ48" i="74"/>
  <c r="BZ58" i="74" s="1"/>
  <c r="BZ50" i="74"/>
  <c r="BZ80" i="74" s="1"/>
  <c r="BY78" i="74"/>
  <c r="BY94" i="74"/>
  <c r="BY49" i="74"/>
  <c r="BY79" i="74" s="1"/>
  <c r="BY57" i="74"/>
  <c r="HF84" i="72"/>
  <c r="HF85" i="72" s="1"/>
  <c r="HG187" i="72"/>
  <c r="HF111" i="72"/>
  <c r="HE111" i="72"/>
  <c r="HK161" i="72"/>
  <c r="HK162" i="72" s="1"/>
  <c r="HK169" i="72" s="1"/>
  <c r="HK174" i="72" s="1"/>
  <c r="HK99" i="72" s="1"/>
  <c r="HJ162" i="72"/>
  <c r="HJ169" i="72" s="1"/>
  <c r="HJ174" i="72" s="1"/>
  <c r="HJ163" i="72"/>
  <c r="HS117" i="72"/>
  <c r="HS70" i="72"/>
  <c r="HH187" i="72"/>
  <c r="HH82" i="72"/>
  <c r="HH100" i="72"/>
  <c r="HP138" i="72"/>
  <c r="HP140" i="72" s="1"/>
  <c r="CA47" i="65"/>
  <c r="BZ93" i="65"/>
  <c r="BZ48" i="65"/>
  <c r="BZ55" i="65" s="1"/>
  <c r="BZ50" i="65"/>
  <c r="HR118" i="72"/>
  <c r="HR119" i="72"/>
  <c r="HT61" i="72"/>
  <c r="HL156" i="72"/>
  <c r="HL98" i="72"/>
  <c r="HP137" i="72"/>
  <c r="HP149" i="72"/>
  <c r="HP167" i="72" s="1"/>
  <c r="HE84" i="72"/>
  <c r="HE85" i="72" s="1"/>
  <c r="HQ137" i="72"/>
  <c r="HQ149" i="72"/>
  <c r="HQ167" i="72" s="1"/>
  <c r="HM168" i="72"/>
  <c r="HM155" i="72"/>
  <c r="HV48" i="72"/>
  <c r="HW47" i="72"/>
  <c r="HV93" i="72"/>
  <c r="HV50" i="72"/>
  <c r="HN144" i="72"/>
  <c r="HN150" i="72" s="1"/>
  <c r="HN145" i="72"/>
  <c r="HQ138" i="72"/>
  <c r="HQ140" i="72" s="1"/>
  <c r="HU67" i="72"/>
  <c r="HU49" i="72"/>
  <c r="HU79" i="72" s="1"/>
  <c r="HU68" i="72"/>
  <c r="HU57" i="72"/>
  <c r="HU59" i="72"/>
  <c r="HU60" i="72"/>
  <c r="HU94" i="72"/>
  <c r="HU78" i="72"/>
  <c r="HU52" i="72"/>
  <c r="HU80" i="72"/>
  <c r="HU53" i="72"/>
  <c r="HG83" i="72"/>
  <c r="HG108" i="72"/>
  <c r="BY80" i="65"/>
  <c r="BY53" i="65"/>
  <c r="HI175" i="72"/>
  <c r="HI99" i="72"/>
  <c r="HG100" i="72"/>
  <c r="HG82" i="72"/>
  <c r="BY49" i="65"/>
  <c r="BY79" i="65" s="1"/>
  <c r="BY94" i="65"/>
  <c r="BY78" i="65"/>
  <c r="BY57" i="65"/>
  <c r="BY52" i="65"/>
  <c r="BY67" i="65"/>
  <c r="BY59" i="65"/>
  <c r="BY68" i="65"/>
  <c r="HO144" i="72"/>
  <c r="HO150" i="72" s="1"/>
  <c r="HO145" i="72"/>
  <c r="HH83" i="72"/>
  <c r="HH108" i="72"/>
  <c r="BL49" i="14"/>
  <c r="BL205" i="14"/>
  <c r="BL161" i="14"/>
  <c r="BL40" i="14"/>
  <c r="BM3" i="14"/>
  <c r="BL209" i="14"/>
  <c r="BL196" i="14"/>
  <c r="BL146" i="14"/>
  <c r="BL69" i="14"/>
  <c r="BM47" i="14"/>
  <c r="BM44" i="14"/>
  <c r="BM37" i="14"/>
  <c r="BM45" i="14"/>
  <c r="BM46" i="14"/>
  <c r="BM53" i="14"/>
  <c r="BM56" i="14" s="1"/>
  <c r="BN1" i="14"/>
  <c r="BN38" i="14" s="1"/>
  <c r="BM78" i="14"/>
  <c r="BM64" i="14"/>
  <c r="BM79" i="14"/>
  <c r="BM66" i="14"/>
  <c r="BM106" i="14"/>
  <c r="BM156" i="14"/>
  <c r="BM103" i="14"/>
  <c r="BM142" i="14"/>
  <c r="BM193" i="14"/>
  <c r="BM220" i="14"/>
  <c r="BM116" i="14"/>
  <c r="BM194" i="14"/>
  <c r="BM200" i="14"/>
  <c r="BM101" i="14"/>
  <c r="BM219" i="14"/>
  <c r="BM184" i="14"/>
  <c r="BM159" i="14"/>
  <c r="BM105" i="14"/>
  <c r="BM95" i="14"/>
  <c r="BM218" i="14"/>
  <c r="BM190" i="14"/>
  <c r="BM96" i="14"/>
  <c r="BM108" i="14"/>
  <c r="BM99" i="14"/>
  <c r="BM119" i="14"/>
  <c r="BM98" i="14"/>
  <c r="BM182" i="14"/>
  <c r="BM185" i="14"/>
  <c r="BM127" i="14"/>
  <c r="BM171" i="14"/>
  <c r="BM183" i="14"/>
  <c r="BM203" i="14"/>
  <c r="BM130" i="14"/>
  <c r="BM170" i="14"/>
  <c r="BM115" i="14"/>
  <c r="BM222" i="14"/>
  <c r="BM138" i="14"/>
  <c r="BM201" i="14"/>
  <c r="BM140" i="14"/>
  <c r="BM157" i="14"/>
  <c r="BM181" i="14"/>
  <c r="BM189" i="14"/>
  <c r="BM172" i="14"/>
  <c r="BM100" i="14"/>
  <c r="BM131" i="14"/>
  <c r="BM65" i="14"/>
  <c r="BM155" i="14"/>
  <c r="BM102" i="14"/>
  <c r="BM139" i="14"/>
  <c r="BM118" i="14"/>
  <c r="BM114" i="14"/>
  <c r="BM151" i="14"/>
  <c r="BM150" i="14"/>
  <c r="BM152" i="14"/>
  <c r="BM143" i="14"/>
  <c r="BM120" i="14"/>
  <c r="BM188" i="14"/>
  <c r="BM217" i="14"/>
  <c r="BM191" i="14"/>
  <c r="BM117" i="14"/>
  <c r="BM144" i="14"/>
  <c r="BM154" i="14"/>
  <c r="BM97" i="14"/>
  <c r="BM153" i="14"/>
  <c r="BM128" i="14"/>
  <c r="BM141" i="14"/>
  <c r="BM107" i="14"/>
  <c r="BM202" i="14"/>
  <c r="BM104" i="14"/>
  <c r="BM168" i="14"/>
  <c r="BL110" i="14"/>
  <c r="A34" i="45"/>
  <c r="B35" i="45"/>
  <c r="BN129" i="14" l="1"/>
  <c r="BN137" i="14"/>
  <c r="BN136" i="14"/>
  <c r="BN135" i="14"/>
  <c r="BN134" i="14"/>
  <c r="BN133" i="14"/>
  <c r="BN132" i="14"/>
  <c r="BN178" i="14"/>
  <c r="BN167" i="14"/>
  <c r="BN169" i="14"/>
  <c r="BN223" i="14"/>
  <c r="HU66" i="72"/>
  <c r="BM174" i="14"/>
  <c r="HV54" i="72"/>
  <c r="HV58" i="72"/>
  <c r="HV55" i="72"/>
  <c r="BN158" i="14"/>
  <c r="BN192" i="14"/>
  <c r="BZ56" i="65"/>
  <c r="BZ56" i="74"/>
  <c r="HV56" i="72"/>
  <c r="BN179" i="14"/>
  <c r="BN180" i="14"/>
  <c r="BN166" i="14"/>
  <c r="BN165" i="14"/>
  <c r="O5" i="63"/>
  <c r="O6" i="63" s="1"/>
  <c r="BN221" i="14"/>
  <c r="BN67" i="14"/>
  <c r="AA33" i="78"/>
  <c r="AB24" i="78"/>
  <c r="HI177" i="72"/>
  <c r="HI178" i="72"/>
  <c r="HL159" i="72"/>
  <c r="HL158" i="72"/>
  <c r="HQ141" i="72"/>
  <c r="HP141" i="72"/>
  <c r="HH191" i="72"/>
  <c r="HG191" i="72"/>
  <c r="HP105" i="72"/>
  <c r="HQ105" i="72"/>
  <c r="HL106" i="72"/>
  <c r="BN186" i="14"/>
  <c r="BN187" i="14"/>
  <c r="BZ94" i="74"/>
  <c r="BZ49" i="74"/>
  <c r="BZ79" i="74" s="1"/>
  <c r="BZ78" i="74"/>
  <c r="BZ57" i="74"/>
  <c r="CB47" i="74"/>
  <c r="CA93" i="74"/>
  <c r="CA48" i="74"/>
  <c r="CA58" i="74" s="1"/>
  <c r="CA50" i="74"/>
  <c r="HL161" i="72"/>
  <c r="HL162" i="72" s="1"/>
  <c r="HL169" i="72" s="1"/>
  <c r="HL174" i="72" s="1"/>
  <c r="HL175" i="72" s="1"/>
  <c r="HK163" i="72"/>
  <c r="HG84" i="72"/>
  <c r="HG85" i="72" s="1"/>
  <c r="BM40" i="14"/>
  <c r="BZ80" i="65"/>
  <c r="BZ53" i="65"/>
  <c r="HU61" i="72"/>
  <c r="HT117" i="72"/>
  <c r="HT70" i="72"/>
  <c r="BZ49" i="65"/>
  <c r="BZ79" i="65" s="1"/>
  <c r="BZ78" i="65"/>
  <c r="BZ94" i="65"/>
  <c r="BZ59" i="65"/>
  <c r="BZ68" i="65"/>
  <c r="BZ52" i="65"/>
  <c r="BZ57" i="65"/>
  <c r="BZ67" i="65"/>
  <c r="HI107" i="72"/>
  <c r="HI180" i="72"/>
  <c r="HN155" i="72"/>
  <c r="HN168" i="72"/>
  <c r="HM156" i="72"/>
  <c r="HM98" i="72"/>
  <c r="HV53" i="72"/>
  <c r="HV80" i="72"/>
  <c r="HP97" i="72"/>
  <c r="HP143" i="72"/>
  <c r="CB47" i="65"/>
  <c r="CA93" i="65"/>
  <c r="CA48" i="65"/>
  <c r="CA55" i="65" s="1"/>
  <c r="CA50" i="65"/>
  <c r="HS119" i="72"/>
  <c r="HS118" i="72"/>
  <c r="HJ175" i="72"/>
  <c r="HJ99" i="72"/>
  <c r="HK175" i="72"/>
  <c r="HG111" i="72"/>
  <c r="HW48" i="72"/>
  <c r="HX47" i="72"/>
  <c r="HW93" i="72"/>
  <c r="HW50" i="72"/>
  <c r="HQ97" i="72"/>
  <c r="HQ143" i="72"/>
  <c r="HR132" i="72"/>
  <c r="HR133" i="72"/>
  <c r="HR134" i="72"/>
  <c r="HH111" i="72"/>
  <c r="HO155" i="72"/>
  <c r="HO168" i="72"/>
  <c r="HV60" i="72"/>
  <c r="HV59" i="72"/>
  <c r="HV67" i="72"/>
  <c r="HV49" i="72"/>
  <c r="HV79" i="72" s="1"/>
  <c r="HV78" i="72"/>
  <c r="HV68" i="72"/>
  <c r="HV52" i="72"/>
  <c r="HV57" i="72"/>
  <c r="HV94" i="72"/>
  <c r="HR126" i="72"/>
  <c r="HR152" i="72" s="1"/>
  <c r="HR171" i="72" s="1"/>
  <c r="HR125" i="72"/>
  <c r="HR151" i="72" s="1"/>
  <c r="HR170" i="72" s="1"/>
  <c r="HR124" i="72"/>
  <c r="HH84" i="72"/>
  <c r="HH85" i="72" s="1"/>
  <c r="BM161" i="14"/>
  <c r="BM205" i="14"/>
  <c r="BM49" i="14"/>
  <c r="BL58" i="14"/>
  <c r="BL252" i="14" s="1"/>
  <c r="BN46" i="14"/>
  <c r="BN37" i="14"/>
  <c r="BO1" i="14"/>
  <c r="BO38" i="14" s="1"/>
  <c r="BN47" i="14"/>
  <c r="BN53" i="14"/>
  <c r="BN56" i="14" s="1"/>
  <c r="BN44" i="14"/>
  <c r="BN64" i="14"/>
  <c r="BN78" i="14"/>
  <c r="BN45" i="14"/>
  <c r="BN66" i="14"/>
  <c r="BN79" i="14"/>
  <c r="BN106" i="14"/>
  <c r="BN156" i="14"/>
  <c r="BN193" i="14"/>
  <c r="BN117" i="14"/>
  <c r="BN139" i="14"/>
  <c r="BN119" i="14"/>
  <c r="BN144" i="14"/>
  <c r="BN104" i="14"/>
  <c r="BN141" i="14"/>
  <c r="BN188" i="14"/>
  <c r="BN143" i="14"/>
  <c r="BN150" i="14"/>
  <c r="BN202" i="14"/>
  <c r="BN159" i="14"/>
  <c r="BN189" i="14"/>
  <c r="BN118" i="14"/>
  <c r="BN97" i="14"/>
  <c r="BN191" i="14"/>
  <c r="BN155" i="14"/>
  <c r="BN201" i="14"/>
  <c r="BN172" i="14"/>
  <c r="BN170" i="14"/>
  <c r="BN115" i="14"/>
  <c r="BN194" i="14"/>
  <c r="BN218" i="14"/>
  <c r="BN190" i="14"/>
  <c r="BN128" i="14"/>
  <c r="BN95" i="14"/>
  <c r="BN114" i="14"/>
  <c r="BN222" i="14"/>
  <c r="BN185" i="14"/>
  <c r="BN219" i="14"/>
  <c r="BN96" i="14"/>
  <c r="BN171" i="14"/>
  <c r="BN116" i="14"/>
  <c r="BN102" i="14"/>
  <c r="BN184" i="14"/>
  <c r="BN100" i="14"/>
  <c r="BN131" i="14"/>
  <c r="BN138" i="14"/>
  <c r="BN142" i="14"/>
  <c r="BN140" i="14"/>
  <c r="BN127" i="14"/>
  <c r="BN108" i="14"/>
  <c r="BN152" i="14"/>
  <c r="BN154" i="14"/>
  <c r="BN65" i="14"/>
  <c r="BN151" i="14"/>
  <c r="BN183" i="14"/>
  <c r="BN120" i="14"/>
  <c r="BN153" i="14"/>
  <c r="BN98" i="14"/>
  <c r="BN130" i="14"/>
  <c r="BN157" i="14"/>
  <c r="BN103" i="14"/>
  <c r="BN101" i="14"/>
  <c r="BN99" i="14"/>
  <c r="BN203" i="14"/>
  <c r="BN200" i="14"/>
  <c r="BN181" i="14"/>
  <c r="BN220" i="14"/>
  <c r="BN107" i="14"/>
  <c r="BN217" i="14"/>
  <c r="BN182" i="14"/>
  <c r="BN105" i="14"/>
  <c r="BN168" i="14"/>
  <c r="BM146" i="14"/>
  <c r="BM69" i="14"/>
  <c r="BM196" i="14"/>
  <c r="BM110" i="14"/>
  <c r="BN3" i="14"/>
  <c r="BM209" i="14"/>
  <c r="A35" i="45"/>
  <c r="BO129" i="14" l="1"/>
  <c r="BO137" i="14"/>
  <c r="BO133" i="14"/>
  <c r="BO132" i="14"/>
  <c r="BO136" i="14"/>
  <c r="BO135" i="14"/>
  <c r="BO134" i="14"/>
  <c r="BO178" i="14"/>
  <c r="BO167" i="14"/>
  <c r="BO169" i="14"/>
  <c r="BO223" i="14"/>
  <c r="BN174" i="14"/>
  <c r="HW54" i="72"/>
  <c r="HW58" i="72"/>
  <c r="HW55" i="72"/>
  <c r="HV66" i="72"/>
  <c r="BO158" i="14"/>
  <c r="BO192" i="14"/>
  <c r="CA56" i="65"/>
  <c r="CA56" i="74"/>
  <c r="HW56" i="72"/>
  <c r="BO179" i="14"/>
  <c r="BO180" i="14"/>
  <c r="BO166" i="14"/>
  <c r="BO165" i="14"/>
  <c r="BO221" i="14"/>
  <c r="BO67" i="14"/>
  <c r="AB33" i="78"/>
  <c r="AC24" i="78"/>
  <c r="HK178" i="72"/>
  <c r="HK177" i="72"/>
  <c r="HJ178" i="72"/>
  <c r="HJ177" i="72"/>
  <c r="HM159" i="72"/>
  <c r="HM158" i="72"/>
  <c r="HL178" i="72"/>
  <c r="HL177" i="72"/>
  <c r="HK107" i="72"/>
  <c r="HL107" i="72"/>
  <c r="HM106" i="72"/>
  <c r="BO236" i="14"/>
  <c r="BO238" i="14" s="1"/>
  <c r="BO242" i="14"/>
  <c r="BO244" i="14" s="1"/>
  <c r="BO186" i="14"/>
  <c r="BO187" i="14"/>
  <c r="HL163" i="72"/>
  <c r="CC47" i="74"/>
  <c r="CB93" i="74"/>
  <c r="CB48" i="74"/>
  <c r="CB58" i="74" s="1"/>
  <c r="CB50" i="74"/>
  <c r="CA94" i="74"/>
  <c r="CA78" i="74"/>
  <c r="CA49" i="74"/>
  <c r="CA79" i="74" s="1"/>
  <c r="CA57" i="74"/>
  <c r="CA80" i="74"/>
  <c r="HK180" i="72"/>
  <c r="HK182" i="72" s="1"/>
  <c r="HM161" i="72"/>
  <c r="HM162" i="72" s="1"/>
  <c r="HM169" i="72" s="1"/>
  <c r="HM174" i="72" s="1"/>
  <c r="HM99" i="72" s="1"/>
  <c r="HI182" i="72"/>
  <c r="HI181" i="72"/>
  <c r="BM58" i="14"/>
  <c r="BM252" i="14" s="1"/>
  <c r="CC47" i="65"/>
  <c r="CB93" i="65"/>
  <c r="CB48" i="65"/>
  <c r="CB55" i="65" s="1"/>
  <c r="CB50" i="65"/>
  <c r="HU70" i="72"/>
  <c r="HU117" i="72"/>
  <c r="HQ145" i="72"/>
  <c r="HQ144" i="72"/>
  <c r="HQ150" i="72" s="1"/>
  <c r="HJ107" i="72"/>
  <c r="HP144" i="72"/>
  <c r="HP150" i="72" s="1"/>
  <c r="HP145" i="72"/>
  <c r="BN205" i="14"/>
  <c r="HR138" i="72"/>
  <c r="HR140" i="72" s="1"/>
  <c r="HW80" i="72"/>
  <c r="HW53" i="72"/>
  <c r="HL99" i="72"/>
  <c r="HS125" i="72"/>
  <c r="HS151" i="72" s="1"/>
  <c r="HS170" i="72" s="1"/>
  <c r="HS124" i="72"/>
  <c r="HS126" i="72"/>
  <c r="HS152" i="72" s="1"/>
  <c r="HS171" i="72" s="1"/>
  <c r="HT118" i="72"/>
  <c r="HT119" i="72"/>
  <c r="HO156" i="72"/>
  <c r="HO98" i="72"/>
  <c r="HL180" i="72"/>
  <c r="HS134" i="72"/>
  <c r="HS132" i="72"/>
  <c r="HS133" i="72"/>
  <c r="HX48" i="72"/>
  <c r="HY47" i="72"/>
  <c r="HX93" i="72"/>
  <c r="HX50" i="72"/>
  <c r="CA53" i="65"/>
  <c r="CA80" i="65"/>
  <c r="BN40" i="14"/>
  <c r="HR149" i="72"/>
  <c r="HR167" i="72" s="1"/>
  <c r="HR137" i="72"/>
  <c r="HV61" i="72"/>
  <c r="HW60" i="72"/>
  <c r="HW67" i="72"/>
  <c r="HW59" i="72"/>
  <c r="HW49" i="72"/>
  <c r="HW79" i="72" s="1"/>
  <c r="HW78" i="72"/>
  <c r="HW52" i="72"/>
  <c r="HW57" i="72"/>
  <c r="HW68" i="72"/>
  <c r="HW94" i="72"/>
  <c r="CA49" i="65"/>
  <c r="CA79" i="65" s="1"/>
  <c r="CA78" i="65"/>
  <c r="CA94" i="65"/>
  <c r="CA59" i="65"/>
  <c r="CA57" i="65"/>
  <c r="CA67" i="65"/>
  <c r="CA52" i="65"/>
  <c r="CA68" i="65"/>
  <c r="HN156" i="72"/>
  <c r="HN98" i="72"/>
  <c r="HJ180" i="72"/>
  <c r="BN110" i="14"/>
  <c r="BO44" i="14"/>
  <c r="BO53" i="14"/>
  <c r="BO56" i="14" s="1"/>
  <c r="BP1" i="14"/>
  <c r="BP38" i="14" s="1"/>
  <c r="BO37" i="14"/>
  <c r="BO45" i="14"/>
  <c r="BO46" i="14"/>
  <c r="BO66" i="14"/>
  <c r="BO47" i="14"/>
  <c r="BO78" i="14"/>
  <c r="BO64" i="14"/>
  <c r="BO79" i="14"/>
  <c r="BO106" i="14"/>
  <c r="BO156" i="14"/>
  <c r="BO114" i="14"/>
  <c r="BO130" i="14"/>
  <c r="BO194" i="14"/>
  <c r="BO104" i="14"/>
  <c r="BO143" i="14"/>
  <c r="BO97" i="14"/>
  <c r="BO219" i="14"/>
  <c r="BO120" i="14"/>
  <c r="BO155" i="14"/>
  <c r="BO153" i="14"/>
  <c r="BO190" i="14"/>
  <c r="BO172" i="14"/>
  <c r="BO116" i="14"/>
  <c r="BO127" i="14"/>
  <c r="BO188" i="14"/>
  <c r="BO128" i="14"/>
  <c r="BO65" i="14"/>
  <c r="BO159" i="14"/>
  <c r="BO138" i="14"/>
  <c r="BO115" i="14"/>
  <c r="BO142" i="14"/>
  <c r="BO182" i="14"/>
  <c r="BO107" i="14"/>
  <c r="BO98" i="14"/>
  <c r="BO105" i="14"/>
  <c r="BO151" i="14"/>
  <c r="BO95" i="14"/>
  <c r="BO203" i="14"/>
  <c r="BO217" i="14"/>
  <c r="BO220" i="14"/>
  <c r="BO191" i="14"/>
  <c r="BO119" i="14"/>
  <c r="BO154" i="14"/>
  <c r="BO183" i="14"/>
  <c r="BO139" i="14"/>
  <c r="BO117" i="14"/>
  <c r="BO200" i="14"/>
  <c r="BO103" i="14"/>
  <c r="BO108" i="14"/>
  <c r="BO189" i="14"/>
  <c r="BO201" i="14"/>
  <c r="BO152" i="14"/>
  <c r="BO102" i="14"/>
  <c r="BO144" i="14"/>
  <c r="BO101" i="14"/>
  <c r="BO96" i="14"/>
  <c r="BO118" i="14"/>
  <c r="BO218" i="14"/>
  <c r="BO202" i="14"/>
  <c r="BO184" i="14"/>
  <c r="BO222" i="14"/>
  <c r="BO99" i="14"/>
  <c r="BO140" i="14"/>
  <c r="BO157" i="14"/>
  <c r="BO181" i="14"/>
  <c r="BO170" i="14"/>
  <c r="BO150" i="14"/>
  <c r="BO171" i="14"/>
  <c r="BO131" i="14"/>
  <c r="BO193" i="14"/>
  <c r="BO141" i="14"/>
  <c r="BO100" i="14"/>
  <c r="BO185" i="14"/>
  <c r="BO168" i="14"/>
  <c r="BO3" i="14"/>
  <c r="BN209" i="14"/>
  <c r="BN196" i="14"/>
  <c r="BN69" i="14"/>
  <c r="BN161" i="14"/>
  <c r="BN49" i="14"/>
  <c r="BN146" i="14"/>
  <c r="BP129" i="14" l="1"/>
  <c r="BP137" i="14"/>
  <c r="BP136" i="14"/>
  <c r="BP135" i="14"/>
  <c r="BP134" i="14"/>
  <c r="BP133" i="14"/>
  <c r="BP132" i="14"/>
  <c r="BP178" i="14"/>
  <c r="BP167" i="14"/>
  <c r="BP169" i="14"/>
  <c r="BP223" i="14"/>
  <c r="BO174" i="14"/>
  <c r="HX54" i="72"/>
  <c r="HX58" i="72"/>
  <c r="HX55" i="72"/>
  <c r="HW66" i="72"/>
  <c r="BP158" i="14"/>
  <c r="BP192" i="14"/>
  <c r="CB56" i="65"/>
  <c r="CB56" i="74"/>
  <c r="HX56" i="72"/>
  <c r="BP179" i="14"/>
  <c r="BP180" i="14"/>
  <c r="BP166" i="14"/>
  <c r="BP165" i="14"/>
  <c r="BP221" i="14"/>
  <c r="BP67" i="14"/>
  <c r="AC33" i="78"/>
  <c r="AD24" i="78"/>
  <c r="HI184" i="72"/>
  <c r="HI189" i="72" s="1"/>
  <c r="HI185" i="72"/>
  <c r="HI190" i="72" s="1"/>
  <c r="HK184" i="72"/>
  <c r="HK189" i="72" s="1"/>
  <c r="HK185" i="72"/>
  <c r="HK190" i="72" s="1"/>
  <c r="HN159" i="72"/>
  <c r="HN158" i="72"/>
  <c r="HO159" i="72"/>
  <c r="HO158" i="72"/>
  <c r="HR141" i="72"/>
  <c r="HR105" i="72"/>
  <c r="HI83" i="72"/>
  <c r="HN106" i="72"/>
  <c r="HO106" i="72"/>
  <c r="BP236" i="14"/>
  <c r="BP238" i="14" s="1"/>
  <c r="BP242" i="14"/>
  <c r="BP244" i="14" s="1"/>
  <c r="BP187" i="14"/>
  <c r="BP186" i="14"/>
  <c r="BN58" i="14"/>
  <c r="BN252" i="14" s="1"/>
  <c r="HI108" i="72"/>
  <c r="CB80" i="74"/>
  <c r="CB49" i="74"/>
  <c r="CB79" i="74" s="1"/>
  <c r="CB78" i="74"/>
  <c r="CB94" i="74"/>
  <c r="CB57" i="74"/>
  <c r="CD47" i="74"/>
  <c r="CC93" i="74"/>
  <c r="CC48" i="74"/>
  <c r="CC50" i="74"/>
  <c r="HM163" i="72"/>
  <c r="HI187" i="72"/>
  <c r="HK181" i="72"/>
  <c r="HO161" i="72"/>
  <c r="HO163" i="72" s="1"/>
  <c r="HT133" i="72"/>
  <c r="HT134" i="72"/>
  <c r="HT132" i="72"/>
  <c r="HK83" i="72"/>
  <c r="HK108" i="72"/>
  <c r="HT125" i="72"/>
  <c r="HT151" i="72" s="1"/>
  <c r="HT170" i="72" s="1"/>
  <c r="HT124" i="72"/>
  <c r="HT126" i="72"/>
  <c r="HT152" i="72" s="1"/>
  <c r="HT171" i="72" s="1"/>
  <c r="HX80" i="72"/>
  <c r="HX53" i="72"/>
  <c r="CB80" i="65"/>
  <c r="CB53" i="65"/>
  <c r="HI82" i="72"/>
  <c r="HI100" i="72"/>
  <c r="HV117" i="72"/>
  <c r="HV70" i="72"/>
  <c r="HZ47" i="72"/>
  <c r="HY93" i="72"/>
  <c r="HY50" i="72"/>
  <c r="HY48" i="72"/>
  <c r="HQ168" i="72"/>
  <c r="HQ155" i="72"/>
  <c r="CB49" i="65"/>
  <c r="CB79" i="65" s="1"/>
  <c r="CB94" i="65"/>
  <c r="CB78" i="65"/>
  <c r="CB68" i="65"/>
  <c r="CB67" i="65"/>
  <c r="CB59" i="65"/>
  <c r="CB52" i="65"/>
  <c r="CB57" i="65"/>
  <c r="HJ182" i="72"/>
  <c r="HJ181" i="72"/>
  <c r="HN161" i="72"/>
  <c r="HW61" i="72"/>
  <c r="HR97" i="72"/>
  <c r="HR143" i="72"/>
  <c r="HX94" i="72"/>
  <c r="HX52" i="72"/>
  <c r="HX60" i="72"/>
  <c r="HX67" i="72"/>
  <c r="HX49" i="72"/>
  <c r="HX79" i="72" s="1"/>
  <c r="HX78" i="72"/>
  <c r="HX68" i="72"/>
  <c r="HX57" i="72"/>
  <c r="HX59" i="72"/>
  <c r="HS138" i="72"/>
  <c r="HS140" i="72" s="1"/>
  <c r="HM175" i="72"/>
  <c r="HP155" i="72"/>
  <c r="HP168" i="72"/>
  <c r="HU118" i="72"/>
  <c r="HU119" i="72"/>
  <c r="CD47" i="65"/>
  <c r="CC93" i="65"/>
  <c r="CC48" i="65"/>
  <c r="CC55" i="65" s="1"/>
  <c r="CC50" i="65"/>
  <c r="HL182" i="72"/>
  <c r="HL181" i="72"/>
  <c r="HS149" i="72"/>
  <c r="HS167" i="72" s="1"/>
  <c r="HS137" i="72"/>
  <c r="BO146" i="14"/>
  <c r="BO40" i="14"/>
  <c r="BO69" i="14"/>
  <c r="BO110" i="14"/>
  <c r="BP47" i="14"/>
  <c r="BP53" i="14"/>
  <c r="BP56" i="14" s="1"/>
  <c r="BP37" i="14"/>
  <c r="BP44" i="14"/>
  <c r="BP45" i="14"/>
  <c r="BP46" i="14"/>
  <c r="BQ1" i="14"/>
  <c r="BQ38" i="14" s="1"/>
  <c r="BP78" i="14"/>
  <c r="BP64" i="14"/>
  <c r="BP79" i="14"/>
  <c r="BP66" i="14"/>
  <c r="BP106" i="14"/>
  <c r="BP156" i="14"/>
  <c r="BP98" i="14"/>
  <c r="BP144" i="14"/>
  <c r="BP150" i="14"/>
  <c r="BP105" i="14"/>
  <c r="BP155" i="14"/>
  <c r="BP154" i="14"/>
  <c r="BP118" i="14"/>
  <c r="BP200" i="14"/>
  <c r="BP189" i="14"/>
  <c r="BP153" i="14"/>
  <c r="BP193" i="14"/>
  <c r="BP188" i="14"/>
  <c r="BP222" i="14"/>
  <c r="BP127" i="14"/>
  <c r="BP159" i="14"/>
  <c r="BP95" i="14"/>
  <c r="BP115" i="14"/>
  <c r="BP128" i="14"/>
  <c r="BP140" i="14"/>
  <c r="BP172" i="14"/>
  <c r="BP101" i="14"/>
  <c r="BP171" i="14"/>
  <c r="BP202" i="14"/>
  <c r="BP96" i="14"/>
  <c r="BP116" i="14"/>
  <c r="BP182" i="14"/>
  <c r="BP219" i="14"/>
  <c r="BP119" i="14"/>
  <c r="BP103" i="14"/>
  <c r="BP114" i="14"/>
  <c r="BP108" i="14"/>
  <c r="BP138" i="14"/>
  <c r="BP190" i="14"/>
  <c r="BP220" i="14"/>
  <c r="BP143" i="14"/>
  <c r="BP184" i="14"/>
  <c r="BP97" i="14"/>
  <c r="BP183" i="14"/>
  <c r="BP102" i="14"/>
  <c r="BP65" i="14"/>
  <c r="BP151" i="14"/>
  <c r="BP130" i="14"/>
  <c r="BP203" i="14"/>
  <c r="BP170" i="14"/>
  <c r="BP201" i="14"/>
  <c r="BP117" i="14"/>
  <c r="BP141" i="14"/>
  <c r="BP142" i="14"/>
  <c r="BP152" i="14"/>
  <c r="BP194" i="14"/>
  <c r="BP120" i="14"/>
  <c r="BP100" i="14"/>
  <c r="BP185" i="14"/>
  <c r="BP217" i="14"/>
  <c r="BP191" i="14"/>
  <c r="BP139" i="14"/>
  <c r="BP181" i="14"/>
  <c r="BP131" i="14"/>
  <c r="BP107" i="14"/>
  <c r="BP157" i="14"/>
  <c r="BP99" i="14"/>
  <c r="BP218" i="14"/>
  <c r="BP104" i="14"/>
  <c r="BP168" i="14"/>
  <c r="BO209" i="14"/>
  <c r="BP3" i="14"/>
  <c r="BO49" i="14"/>
  <c r="BO196" i="14"/>
  <c r="BO161" i="14"/>
  <c r="BO205" i="14"/>
  <c r="BQ129" i="14" l="1"/>
  <c r="BQ137" i="14"/>
  <c r="BQ136" i="14"/>
  <c r="BQ135" i="14"/>
  <c r="BQ134" i="14"/>
  <c r="BQ133" i="14"/>
  <c r="BQ132" i="14"/>
  <c r="BQ178" i="14"/>
  <c r="BQ167" i="14"/>
  <c r="BQ169" i="14"/>
  <c r="BQ223" i="14"/>
  <c r="BP174" i="14"/>
  <c r="CC58" i="74"/>
  <c r="HY54" i="72"/>
  <c r="HY58" i="72"/>
  <c r="HY55" i="72"/>
  <c r="HX66" i="72"/>
  <c r="BQ158" i="14"/>
  <c r="BQ192" i="14"/>
  <c r="CC56" i="65"/>
  <c r="CC56" i="74"/>
  <c r="HY56" i="72"/>
  <c r="BQ179" i="14"/>
  <c r="BQ180" i="14"/>
  <c r="BQ165" i="14"/>
  <c r="BQ166" i="14"/>
  <c r="BQ221" i="14"/>
  <c r="BQ67" i="14"/>
  <c r="AD33" i="78"/>
  <c r="AE24" i="78"/>
  <c r="HL184" i="72"/>
  <c r="HL189" i="72" s="1"/>
  <c r="HL185" i="72"/>
  <c r="HL190" i="72" s="1"/>
  <c r="HJ184" i="72"/>
  <c r="HJ189" i="72" s="1"/>
  <c r="HJ185" i="72"/>
  <c r="HJ190" i="72" s="1"/>
  <c r="HM177" i="72"/>
  <c r="HM178" i="72"/>
  <c r="HS141" i="72"/>
  <c r="HK191" i="72"/>
  <c r="HI191" i="72"/>
  <c r="HS105" i="72"/>
  <c r="HI84" i="72"/>
  <c r="HI85" i="72" s="1"/>
  <c r="HJ83" i="72"/>
  <c r="HM180" i="72"/>
  <c r="HM182" i="72" s="1"/>
  <c r="HK187" i="72"/>
  <c r="HL82" i="72"/>
  <c r="BQ236" i="14"/>
  <c r="BQ238" i="14" s="1"/>
  <c r="BQ242" i="14"/>
  <c r="BQ244" i="14" s="1"/>
  <c r="BQ187" i="14"/>
  <c r="BQ186" i="14"/>
  <c r="BO58" i="14"/>
  <c r="BO252" i="14" s="1"/>
  <c r="HI111" i="72"/>
  <c r="CE47" i="74"/>
  <c r="CD93" i="74"/>
  <c r="CD48" i="74"/>
  <c r="CD50" i="74"/>
  <c r="CC80" i="74"/>
  <c r="CC78" i="74"/>
  <c r="CC49" i="74"/>
  <c r="CC79" i="74" s="1"/>
  <c r="CC94" i="74"/>
  <c r="CC57" i="74"/>
  <c r="HK100" i="72"/>
  <c r="HK111" i="72" s="1"/>
  <c r="HK82" i="72"/>
  <c r="HK84" i="72" s="1"/>
  <c r="HK85" i="72" s="1"/>
  <c r="HO162" i="72"/>
  <c r="HO169" i="72" s="1"/>
  <c r="HO174" i="72" s="1"/>
  <c r="HO99" i="72" s="1"/>
  <c r="HT138" i="72"/>
  <c r="HT140" i="72" s="1"/>
  <c r="HJ82" i="72"/>
  <c r="HJ100" i="72"/>
  <c r="HL83" i="72"/>
  <c r="HL108" i="72"/>
  <c r="HP156" i="72"/>
  <c r="HP98" i="72"/>
  <c r="HZ48" i="72"/>
  <c r="IA47" i="72"/>
  <c r="HZ93" i="72"/>
  <c r="HZ50" i="72"/>
  <c r="HT137" i="72"/>
  <c r="HT149" i="72"/>
  <c r="HT167" i="72" s="1"/>
  <c r="HJ108" i="72"/>
  <c r="CC80" i="65"/>
  <c r="CC53" i="65"/>
  <c r="HR144" i="72"/>
  <c r="HR150" i="72" s="1"/>
  <c r="HR145" i="72"/>
  <c r="CC49" i="65"/>
  <c r="CC79" i="65" s="1"/>
  <c r="CC94" i="65"/>
  <c r="CC78" i="65"/>
  <c r="CC57" i="65"/>
  <c r="CC68" i="65"/>
  <c r="CC59" i="65"/>
  <c r="CC52" i="65"/>
  <c r="CC67" i="65"/>
  <c r="HW70" i="72"/>
  <c r="HW117" i="72"/>
  <c r="HQ156" i="72"/>
  <c r="HQ98" i="72"/>
  <c r="HS97" i="72"/>
  <c r="HS143" i="72"/>
  <c r="CE47" i="65"/>
  <c r="CD93" i="65"/>
  <c r="CD48" i="65"/>
  <c r="CD55" i="65" s="1"/>
  <c r="CD50" i="65"/>
  <c r="HM107" i="72"/>
  <c r="HU134" i="72"/>
  <c r="HU132" i="72"/>
  <c r="HU133" i="72"/>
  <c r="HN163" i="72"/>
  <c r="HN162" i="72"/>
  <c r="HN169" i="72" s="1"/>
  <c r="HN174" i="72" s="1"/>
  <c r="HY57" i="72"/>
  <c r="HY94" i="72"/>
  <c r="HY59" i="72"/>
  <c r="HY78" i="72"/>
  <c r="HY68" i="72"/>
  <c r="HY67" i="72"/>
  <c r="HY60" i="72"/>
  <c r="HY49" i="72"/>
  <c r="HY79" i="72" s="1"/>
  <c r="HY52" i="72"/>
  <c r="HV119" i="72"/>
  <c r="HV118" i="72"/>
  <c r="HL187" i="72"/>
  <c r="HU126" i="72"/>
  <c r="HU152" i="72" s="1"/>
  <c r="HU171" i="72" s="1"/>
  <c r="HU124" i="72"/>
  <c r="HU125" i="72"/>
  <c r="HU151" i="72" s="1"/>
  <c r="HU170" i="72" s="1"/>
  <c r="HX61" i="72"/>
  <c r="HJ187" i="72"/>
  <c r="HY80" i="72"/>
  <c r="HY53" i="72"/>
  <c r="HL100" i="72"/>
  <c r="BP40" i="14"/>
  <c r="BP205" i="14"/>
  <c r="BP146" i="14"/>
  <c r="BP69" i="14"/>
  <c r="BP49" i="14"/>
  <c r="BP209" i="14"/>
  <c r="BQ3" i="14"/>
  <c r="BP110" i="14"/>
  <c r="BP161" i="14"/>
  <c r="BQ37" i="14"/>
  <c r="BR1" i="14"/>
  <c r="BR38" i="14" s="1"/>
  <c r="BQ46" i="14"/>
  <c r="BQ47" i="14"/>
  <c r="BQ44" i="14"/>
  <c r="BQ45" i="14"/>
  <c r="BQ53" i="14"/>
  <c r="BQ56" i="14" s="1"/>
  <c r="BQ66" i="14"/>
  <c r="BQ73" i="14"/>
  <c r="BQ85" i="14"/>
  <c r="BQ74" i="14"/>
  <c r="BQ75" i="14"/>
  <c r="BQ76" i="14"/>
  <c r="BQ77" i="14"/>
  <c r="BQ78" i="14"/>
  <c r="BQ64" i="14"/>
  <c r="BQ79" i="14"/>
  <c r="BQ106" i="14"/>
  <c r="BQ156" i="14"/>
  <c r="BQ141" i="14"/>
  <c r="BQ202" i="14"/>
  <c r="BQ65" i="14"/>
  <c r="BQ172" i="14"/>
  <c r="BQ171" i="14"/>
  <c r="BQ140" i="14"/>
  <c r="BQ97" i="14"/>
  <c r="BQ107" i="14"/>
  <c r="BQ182" i="14"/>
  <c r="BQ193" i="14"/>
  <c r="BQ102" i="14"/>
  <c r="BQ114" i="14"/>
  <c r="BQ151" i="14"/>
  <c r="BQ150" i="14"/>
  <c r="BQ144" i="14"/>
  <c r="BQ203" i="14"/>
  <c r="BQ142" i="14"/>
  <c r="BQ104" i="14"/>
  <c r="BQ184" i="14"/>
  <c r="BQ218" i="14"/>
  <c r="BQ217" i="14"/>
  <c r="BQ99" i="14"/>
  <c r="BQ183" i="14"/>
  <c r="BQ138" i="14"/>
  <c r="BQ194" i="14"/>
  <c r="BQ181" i="14"/>
  <c r="BQ101" i="14"/>
  <c r="BQ229" i="14"/>
  <c r="BQ231" i="14" s="1"/>
  <c r="BQ95" i="14"/>
  <c r="BQ201" i="14"/>
  <c r="BQ98" i="14"/>
  <c r="BQ157" i="14"/>
  <c r="BQ153" i="14"/>
  <c r="BQ139" i="14"/>
  <c r="BQ108" i="14"/>
  <c r="BQ190" i="14"/>
  <c r="BQ103" i="14"/>
  <c r="BQ127" i="14"/>
  <c r="BQ118" i="14"/>
  <c r="BQ189" i="14"/>
  <c r="BQ105" i="14"/>
  <c r="BQ155" i="14"/>
  <c r="BQ100" i="14"/>
  <c r="BQ159" i="14"/>
  <c r="BQ200" i="14"/>
  <c r="BQ143" i="14"/>
  <c r="BQ170" i="14"/>
  <c r="BQ220" i="14"/>
  <c r="BQ131" i="14"/>
  <c r="BQ121" i="14"/>
  <c r="BQ154" i="14"/>
  <c r="BQ96" i="14"/>
  <c r="BQ119" i="14"/>
  <c r="BQ116" i="14"/>
  <c r="BQ130" i="14"/>
  <c r="BQ152" i="14"/>
  <c r="BQ117" i="14"/>
  <c r="BQ219" i="14"/>
  <c r="BQ120" i="14"/>
  <c r="BQ222" i="14"/>
  <c r="BQ188" i="14"/>
  <c r="BQ191" i="14"/>
  <c r="BQ185" i="14"/>
  <c r="BQ115" i="14"/>
  <c r="BQ128" i="14"/>
  <c r="BQ168" i="14"/>
  <c r="BP196" i="14"/>
  <c r="BR129" i="14" l="1"/>
  <c r="BR137" i="14"/>
  <c r="BR136" i="14"/>
  <c r="BR135" i="14"/>
  <c r="BR134" i="14"/>
  <c r="BR133" i="14"/>
  <c r="BR132" i="14"/>
  <c r="BR167" i="14"/>
  <c r="BR223" i="14"/>
  <c r="BR178" i="14"/>
  <c r="BR192" i="14"/>
  <c r="BR169" i="14"/>
  <c r="BQ174" i="14"/>
  <c r="CD58" i="74"/>
  <c r="HZ54" i="72"/>
  <c r="HZ58" i="72"/>
  <c r="HZ55" i="72"/>
  <c r="HY66" i="72"/>
  <c r="CD56" i="65"/>
  <c r="BR158" i="14"/>
  <c r="BR165" i="14"/>
  <c r="CD56" i="74"/>
  <c r="HZ56" i="72"/>
  <c r="BR179" i="14"/>
  <c r="BR180" i="14"/>
  <c r="BR166" i="14"/>
  <c r="BR221" i="14"/>
  <c r="BR67" i="14"/>
  <c r="AF24" i="78"/>
  <c r="AE33" i="78"/>
  <c r="HM184" i="72"/>
  <c r="HM189" i="72" s="1"/>
  <c r="HM185" i="72"/>
  <c r="HM190" i="72" s="1"/>
  <c r="HQ159" i="72"/>
  <c r="HQ158" i="72"/>
  <c r="HP158" i="72"/>
  <c r="HP159" i="72"/>
  <c r="HL191" i="72"/>
  <c r="HT141" i="72"/>
  <c r="HJ191" i="72"/>
  <c r="HT105" i="72"/>
  <c r="HJ84" i="72"/>
  <c r="HJ85" i="72" s="1"/>
  <c r="HM83" i="72"/>
  <c r="HM181" i="72"/>
  <c r="HM82" i="72" s="1"/>
  <c r="HQ106" i="72"/>
  <c r="HP106" i="72"/>
  <c r="HL84" i="72"/>
  <c r="HL85" i="72" s="1"/>
  <c r="BR236" i="14"/>
  <c r="BR238" i="14" s="1"/>
  <c r="BR242" i="14"/>
  <c r="BR244" i="14" s="1"/>
  <c r="BR186" i="14"/>
  <c r="BR187" i="14"/>
  <c r="BP58" i="14"/>
  <c r="BP252" i="14" s="1"/>
  <c r="BQ40" i="14"/>
  <c r="CD80" i="74"/>
  <c r="CD49" i="74"/>
  <c r="CD79" i="74" s="1"/>
  <c r="CD78" i="74"/>
  <c r="CD94" i="74"/>
  <c r="CD57" i="74"/>
  <c r="CF47" i="74"/>
  <c r="CE93" i="74"/>
  <c r="CE48" i="74"/>
  <c r="CE50" i="74"/>
  <c r="HL111" i="72"/>
  <c r="HO175" i="72"/>
  <c r="HP161" i="72"/>
  <c r="HP162" i="72" s="1"/>
  <c r="HP169" i="72" s="1"/>
  <c r="HP174" i="72" s="1"/>
  <c r="CD49" i="65"/>
  <c r="CD79" i="65" s="1"/>
  <c r="CD78" i="65"/>
  <c r="CD94" i="65"/>
  <c r="CD52" i="65"/>
  <c r="CD67" i="65"/>
  <c r="CD68" i="65"/>
  <c r="CD57" i="65"/>
  <c r="CD59" i="65"/>
  <c r="HT97" i="72"/>
  <c r="HT143" i="72"/>
  <c r="HJ111" i="72"/>
  <c r="HV124" i="72"/>
  <c r="HV125" i="72"/>
  <c r="HV151" i="72" s="1"/>
  <c r="HV170" i="72" s="1"/>
  <c r="HV126" i="72"/>
  <c r="HV152" i="72" s="1"/>
  <c r="HV171" i="72" s="1"/>
  <c r="HR155" i="72"/>
  <c r="HR168" i="72"/>
  <c r="HV133" i="72"/>
  <c r="HV134" i="72"/>
  <c r="HV132" i="72"/>
  <c r="HU138" i="72"/>
  <c r="HU140" i="72" s="1"/>
  <c r="CF47" i="65"/>
  <c r="CE93" i="65"/>
  <c r="CE48" i="65"/>
  <c r="CE55" i="65" s="1"/>
  <c r="CE50" i="65"/>
  <c r="HQ161" i="72"/>
  <c r="HX117" i="72"/>
  <c r="HX70" i="72"/>
  <c r="HY61" i="72"/>
  <c r="HS144" i="72"/>
  <c r="HS150" i="72" s="1"/>
  <c r="HS145" i="72"/>
  <c r="HW118" i="72"/>
  <c r="HW119" i="72"/>
  <c r="HZ80" i="72"/>
  <c r="HZ53" i="72"/>
  <c r="HU137" i="72"/>
  <c r="HU149" i="72"/>
  <c r="HU167" i="72" s="1"/>
  <c r="HM108" i="72"/>
  <c r="IA48" i="72"/>
  <c r="IB47" i="72"/>
  <c r="IA93" i="72"/>
  <c r="IA50" i="72"/>
  <c r="BQ69" i="14"/>
  <c r="HN175" i="72"/>
  <c r="HN99" i="72"/>
  <c r="CD53" i="65"/>
  <c r="CD80" i="65"/>
  <c r="HZ57" i="72"/>
  <c r="HZ59" i="72"/>
  <c r="HZ52" i="72"/>
  <c r="HZ68" i="72"/>
  <c r="HZ49" i="72"/>
  <c r="HZ79" i="72" s="1"/>
  <c r="HZ94" i="72"/>
  <c r="HZ67" i="72"/>
  <c r="HZ60" i="72"/>
  <c r="HZ78" i="72"/>
  <c r="BQ205" i="14"/>
  <c r="BQ146" i="14"/>
  <c r="BR3" i="14"/>
  <c r="BQ209" i="14"/>
  <c r="BQ161" i="14"/>
  <c r="BQ49" i="14"/>
  <c r="BQ81" i="14"/>
  <c r="BQ123" i="14"/>
  <c r="BQ196" i="14"/>
  <c r="BQ110" i="14"/>
  <c r="BQ87" i="14"/>
  <c r="BR45" i="14"/>
  <c r="BR46" i="14"/>
  <c r="BR53" i="14"/>
  <c r="BR56" i="14" s="1"/>
  <c r="BS1" i="14"/>
  <c r="BS38" i="14" s="1"/>
  <c r="BR37" i="14"/>
  <c r="BR44" i="14"/>
  <c r="BR75" i="14"/>
  <c r="BR76" i="14"/>
  <c r="BR77" i="14"/>
  <c r="BR64" i="14"/>
  <c r="BR78" i="14"/>
  <c r="BR47" i="14"/>
  <c r="BR66" i="14"/>
  <c r="BR79" i="14"/>
  <c r="BR73" i="14"/>
  <c r="BR74" i="14"/>
  <c r="BR85" i="14"/>
  <c r="BR106" i="14"/>
  <c r="BR156" i="14"/>
  <c r="BR222" i="14"/>
  <c r="BR119" i="14"/>
  <c r="BR108" i="14"/>
  <c r="BR157" i="14"/>
  <c r="BR104" i="14"/>
  <c r="BR193" i="14"/>
  <c r="BR115" i="14"/>
  <c r="BR201" i="14"/>
  <c r="BR159" i="14"/>
  <c r="BR194" i="14"/>
  <c r="BR203" i="14"/>
  <c r="BR219" i="14"/>
  <c r="BR188" i="14"/>
  <c r="BR131" i="14"/>
  <c r="BR200" i="14"/>
  <c r="BR217" i="14"/>
  <c r="BR142" i="14"/>
  <c r="BR170" i="14"/>
  <c r="BR218" i="14"/>
  <c r="BR118" i="14"/>
  <c r="BR95" i="14"/>
  <c r="BR152" i="14"/>
  <c r="BR229" i="14"/>
  <c r="BR231" i="14" s="1"/>
  <c r="BR97" i="14"/>
  <c r="BR107" i="14"/>
  <c r="BR140" i="14"/>
  <c r="BR185" i="14"/>
  <c r="BR121" i="14"/>
  <c r="BR99" i="14"/>
  <c r="BR202" i="14"/>
  <c r="BR141" i="14"/>
  <c r="BR183" i="14"/>
  <c r="BR151" i="14"/>
  <c r="BR101" i="14"/>
  <c r="BR181" i="14"/>
  <c r="BR100" i="14"/>
  <c r="BR172" i="14"/>
  <c r="BR171" i="14"/>
  <c r="BR130" i="14"/>
  <c r="BR154" i="14"/>
  <c r="BR127" i="14"/>
  <c r="BR138" i="14"/>
  <c r="BR116" i="14"/>
  <c r="BR155" i="14"/>
  <c r="BR139" i="14"/>
  <c r="BR114" i="14"/>
  <c r="BR144" i="14"/>
  <c r="BR153" i="14"/>
  <c r="BR128" i="14"/>
  <c r="BR220" i="14"/>
  <c r="BR65" i="14"/>
  <c r="BR189" i="14"/>
  <c r="BR102" i="14"/>
  <c r="BR120" i="14"/>
  <c r="BR182" i="14"/>
  <c r="BR143" i="14"/>
  <c r="BR191" i="14"/>
  <c r="BR117" i="14"/>
  <c r="BR190" i="14"/>
  <c r="BR184" i="14"/>
  <c r="BR105" i="14"/>
  <c r="BR150" i="14"/>
  <c r="BR96" i="14"/>
  <c r="BR103" i="14"/>
  <c r="BR98" i="14"/>
  <c r="BR168" i="14"/>
  <c r="B36" i="45"/>
  <c r="A36" i="45" s="1"/>
  <c r="BS129" i="14" l="1"/>
  <c r="BS133" i="14"/>
  <c r="BS132" i="14"/>
  <c r="BS137" i="14"/>
  <c r="BS136" i="14"/>
  <c r="BS135" i="14"/>
  <c r="BS134" i="14"/>
  <c r="BS178" i="14"/>
  <c r="BS167" i="14"/>
  <c r="BS169" i="14"/>
  <c r="BS223" i="14"/>
  <c r="BR174" i="14"/>
  <c r="CE58" i="74"/>
  <c r="IA54" i="72"/>
  <c r="IA58" i="72"/>
  <c r="IA55" i="72"/>
  <c r="HZ66" i="72"/>
  <c r="BS158" i="14"/>
  <c r="BS192" i="14"/>
  <c r="CE56" i="65"/>
  <c r="CE56" i="74"/>
  <c r="IA56" i="72"/>
  <c r="BS179" i="14"/>
  <c r="BS180" i="14"/>
  <c r="BS165" i="14"/>
  <c r="BS166" i="14"/>
  <c r="BS221" i="14"/>
  <c r="BS67" i="14"/>
  <c r="AG24" i="78"/>
  <c r="AF33" i="78"/>
  <c r="HO178" i="72"/>
  <c r="HO177" i="72"/>
  <c r="HN178" i="72"/>
  <c r="HN177" i="72"/>
  <c r="HU141" i="72"/>
  <c r="HM191" i="72"/>
  <c r="HM84" i="72"/>
  <c r="HM85" i="72" s="1"/>
  <c r="HU105" i="72"/>
  <c r="HM100" i="72"/>
  <c r="HM111" i="72" s="1"/>
  <c r="HM187" i="72"/>
  <c r="HO107" i="72"/>
  <c r="HN107" i="72"/>
  <c r="BS236" i="14"/>
  <c r="BS238" i="14" s="1"/>
  <c r="BS242" i="14"/>
  <c r="BS244" i="14" s="1"/>
  <c r="BS187" i="14"/>
  <c r="BS186" i="14"/>
  <c r="BQ89" i="14"/>
  <c r="BQ253" i="14" s="1"/>
  <c r="BQ58" i="14"/>
  <c r="BQ252" i="14" s="1"/>
  <c r="BR205" i="14"/>
  <c r="BR40" i="14"/>
  <c r="HO180" i="72"/>
  <c r="HO182" i="72" s="1"/>
  <c r="CE80" i="74"/>
  <c r="CE49" i="74"/>
  <c r="CE79" i="74" s="1"/>
  <c r="CE94" i="74"/>
  <c r="CE78" i="74"/>
  <c r="CE57" i="74"/>
  <c r="CG47" i="74"/>
  <c r="CF93" i="74"/>
  <c r="CF48" i="74"/>
  <c r="CF50" i="74"/>
  <c r="HP163" i="72"/>
  <c r="HZ61" i="72"/>
  <c r="HZ117" i="72" s="1"/>
  <c r="HV138" i="72"/>
  <c r="HV140" i="72" s="1"/>
  <c r="HX119" i="72"/>
  <c r="HX118" i="72"/>
  <c r="HR156" i="72"/>
  <c r="HR98" i="72"/>
  <c r="IA80" i="72"/>
  <c r="IA53" i="72"/>
  <c r="HU97" i="72"/>
  <c r="HU143" i="72"/>
  <c r="IB48" i="72"/>
  <c r="IC47" i="72"/>
  <c r="IB93" i="72"/>
  <c r="IB50" i="72"/>
  <c r="HS155" i="72"/>
  <c r="HS168" i="72"/>
  <c r="HQ162" i="72"/>
  <c r="HQ169" i="72" s="1"/>
  <c r="HQ174" i="72" s="1"/>
  <c r="HQ163" i="72"/>
  <c r="HP99" i="72"/>
  <c r="HP175" i="72"/>
  <c r="HV149" i="72"/>
  <c r="HV167" i="72" s="1"/>
  <c r="HV137" i="72"/>
  <c r="IA94" i="72"/>
  <c r="IA60" i="72"/>
  <c r="IA78" i="72"/>
  <c r="IA67" i="72"/>
  <c r="IA49" i="72"/>
  <c r="IA79" i="72" s="1"/>
  <c r="IA68" i="72"/>
  <c r="IA57" i="72"/>
  <c r="IA59" i="72"/>
  <c r="IA52" i="72"/>
  <c r="CE80" i="65"/>
  <c r="CE53" i="65"/>
  <c r="CE78" i="65"/>
  <c r="CE94" i="65"/>
  <c r="CE49" i="65"/>
  <c r="CE79" i="65" s="1"/>
  <c r="CE68" i="65"/>
  <c r="CE57" i="65"/>
  <c r="CE67" i="65"/>
  <c r="CE59" i="65"/>
  <c r="CE52" i="65"/>
  <c r="HW133" i="72"/>
  <c r="HW132" i="72"/>
  <c r="HW134" i="72"/>
  <c r="HY117" i="72"/>
  <c r="HY70" i="72"/>
  <c r="HW126" i="72"/>
  <c r="HW152" i="72" s="1"/>
  <c r="HW171" i="72" s="1"/>
  <c r="HW124" i="72"/>
  <c r="HW125" i="72"/>
  <c r="HW151" i="72" s="1"/>
  <c r="HW170" i="72" s="1"/>
  <c r="CG47" i="65"/>
  <c r="CF93" i="65"/>
  <c r="CF48" i="65"/>
  <c r="CF55" i="65" s="1"/>
  <c r="CF50" i="65"/>
  <c r="HT144" i="72"/>
  <c r="HT150" i="72" s="1"/>
  <c r="HT145" i="72"/>
  <c r="HN180" i="72"/>
  <c r="BR81" i="14"/>
  <c r="BR146" i="14"/>
  <c r="BR69" i="14"/>
  <c r="BR161" i="14"/>
  <c r="BR196" i="14"/>
  <c r="BR87" i="14"/>
  <c r="BS3" i="14"/>
  <c r="BR209" i="14"/>
  <c r="BR123" i="14"/>
  <c r="BR49" i="14"/>
  <c r="BR110" i="14"/>
  <c r="BS47" i="14"/>
  <c r="BS44" i="14"/>
  <c r="BT1" i="14"/>
  <c r="BT38" i="14" s="1"/>
  <c r="BS37" i="14"/>
  <c r="BS45" i="14"/>
  <c r="BS46" i="14"/>
  <c r="BS53" i="14"/>
  <c r="BS56" i="14" s="1"/>
  <c r="BS77" i="14"/>
  <c r="BS78" i="14"/>
  <c r="BS64" i="14"/>
  <c r="BS79" i="14"/>
  <c r="BS66" i="14"/>
  <c r="BS73" i="14"/>
  <c r="BS85" i="14"/>
  <c r="BS74" i="14"/>
  <c r="BS75" i="14"/>
  <c r="BS76" i="14"/>
  <c r="BS106" i="14"/>
  <c r="BS156" i="14"/>
  <c r="BS104" i="14"/>
  <c r="BS117" i="14"/>
  <c r="BS65" i="14"/>
  <c r="BS95" i="14"/>
  <c r="BS150" i="14"/>
  <c r="BS155" i="14"/>
  <c r="BS203" i="14"/>
  <c r="BS115" i="14"/>
  <c r="BS108" i="14"/>
  <c r="BS201" i="14"/>
  <c r="BS229" i="14"/>
  <c r="BS231" i="14" s="1"/>
  <c r="BS190" i="14"/>
  <c r="BS219" i="14"/>
  <c r="BS184" i="14"/>
  <c r="BS105" i="14"/>
  <c r="BS131" i="14"/>
  <c r="BS172" i="14"/>
  <c r="BS100" i="14"/>
  <c r="BS143" i="14"/>
  <c r="BS191" i="14"/>
  <c r="BS121" i="14"/>
  <c r="BS118" i="14"/>
  <c r="BS193" i="14"/>
  <c r="BS152" i="14"/>
  <c r="BS144" i="14"/>
  <c r="BS97" i="14"/>
  <c r="BS139" i="14"/>
  <c r="BS188" i="14"/>
  <c r="BS222" i="14"/>
  <c r="BS142" i="14"/>
  <c r="BS185" i="14"/>
  <c r="BS200" i="14"/>
  <c r="BS157" i="14"/>
  <c r="BS99" i="14"/>
  <c r="BS218" i="14"/>
  <c r="BS154" i="14"/>
  <c r="BS183" i="14"/>
  <c r="BS171" i="14"/>
  <c r="BS194" i="14"/>
  <c r="BS116" i="14"/>
  <c r="BS170" i="14"/>
  <c r="BS96" i="14"/>
  <c r="BS151" i="14"/>
  <c r="BS189" i="14"/>
  <c r="BS141" i="14"/>
  <c r="BS138" i="14"/>
  <c r="BS159" i="14"/>
  <c r="BS102" i="14"/>
  <c r="BS130" i="14"/>
  <c r="BS182" i="14"/>
  <c r="BS107" i="14"/>
  <c r="BS140" i="14"/>
  <c r="BS114" i="14"/>
  <c r="BS153" i="14"/>
  <c r="BS127" i="14"/>
  <c r="BS103" i="14"/>
  <c r="BS128" i="14"/>
  <c r="BS101" i="14"/>
  <c r="BS119" i="14"/>
  <c r="BS202" i="14"/>
  <c r="BS98" i="14"/>
  <c r="BS181" i="14"/>
  <c r="BS220" i="14"/>
  <c r="BS217" i="14"/>
  <c r="BS120" i="14"/>
  <c r="BS168" i="14"/>
  <c r="BT129" i="14" l="1"/>
  <c r="BT137" i="14"/>
  <c r="BT136" i="14"/>
  <c r="BT135" i="14"/>
  <c r="BT134" i="14"/>
  <c r="BT133" i="14"/>
  <c r="BT132" i="14"/>
  <c r="BT178" i="14"/>
  <c r="BT167" i="14"/>
  <c r="BT169" i="14"/>
  <c r="BT223" i="14"/>
  <c r="BS174" i="14"/>
  <c r="IB54" i="72"/>
  <c r="IB58" i="72"/>
  <c r="IB55" i="72"/>
  <c r="CF58" i="74"/>
  <c r="IA66" i="72"/>
  <c r="BT158" i="14"/>
  <c r="BT192" i="14"/>
  <c r="CF56" i="65"/>
  <c r="CF56" i="74"/>
  <c r="IB56" i="72"/>
  <c r="BT180" i="14"/>
  <c r="BT179" i="14"/>
  <c r="BT166" i="14"/>
  <c r="BT165" i="14"/>
  <c r="BT221" i="14"/>
  <c r="BT67" i="14"/>
  <c r="AH24" i="78"/>
  <c r="AG33" i="78"/>
  <c r="HO184" i="72"/>
  <c r="HO189" i="72" s="1"/>
  <c r="HO185" i="72"/>
  <c r="HO190" i="72" s="1"/>
  <c r="HP178" i="72"/>
  <c r="HP177" i="72"/>
  <c r="HR159" i="72"/>
  <c r="HR158" i="72"/>
  <c r="HV141" i="72"/>
  <c r="HV105" i="72"/>
  <c r="HO83" i="72"/>
  <c r="HP107" i="72"/>
  <c r="HR106" i="72"/>
  <c r="BT236" i="14"/>
  <c r="BT238" i="14" s="1"/>
  <c r="BT242" i="14"/>
  <c r="BT244" i="14" s="1"/>
  <c r="BT187" i="14"/>
  <c r="BT186" i="14"/>
  <c r="BR58" i="14"/>
  <c r="BR252" i="14" s="1"/>
  <c r="BS87" i="14"/>
  <c r="HO181" i="72"/>
  <c r="CF80" i="74"/>
  <c r="CF94" i="74"/>
  <c r="CF49" i="74"/>
  <c r="CF79" i="74" s="1"/>
  <c r="CF78" i="74"/>
  <c r="CF57" i="74"/>
  <c r="CH47" i="74"/>
  <c r="CG93" i="74"/>
  <c r="CG48" i="74"/>
  <c r="CG50" i="74"/>
  <c r="HZ70" i="72"/>
  <c r="IA61" i="72"/>
  <c r="IA117" i="72" s="1"/>
  <c r="HW138" i="72"/>
  <c r="HW140" i="72" s="1"/>
  <c r="CH47" i="65"/>
  <c r="CG48" i="65"/>
  <c r="CG55" i="65" s="1"/>
  <c r="CG93" i="65"/>
  <c r="CG50" i="65"/>
  <c r="IB80" i="72"/>
  <c r="IB53" i="72"/>
  <c r="HT168" i="72"/>
  <c r="HT155" i="72"/>
  <c r="HY119" i="72"/>
  <c r="HY118" i="72"/>
  <c r="HV97" i="72"/>
  <c r="HV143" i="72"/>
  <c r="IC93" i="72"/>
  <c r="IC50" i="72"/>
  <c r="IC48" i="72"/>
  <c r="ID47" i="72"/>
  <c r="HW149" i="72"/>
  <c r="HW167" i="72" s="1"/>
  <c r="HW137" i="72"/>
  <c r="HQ175" i="72"/>
  <c r="HQ99" i="72"/>
  <c r="IB94" i="72"/>
  <c r="IB68" i="72"/>
  <c r="IB52" i="72"/>
  <c r="IB59" i="72"/>
  <c r="IB49" i="72"/>
  <c r="IB79" i="72" s="1"/>
  <c r="IB60" i="72"/>
  <c r="IB57" i="72"/>
  <c r="IB67" i="72"/>
  <c r="IB78" i="72"/>
  <c r="CF80" i="65"/>
  <c r="CF53" i="65"/>
  <c r="HU144" i="72"/>
  <c r="HU150" i="72" s="1"/>
  <c r="HU145" i="72"/>
  <c r="HX124" i="72"/>
  <c r="HX125" i="72"/>
  <c r="HX151" i="72" s="1"/>
  <c r="HX170" i="72" s="1"/>
  <c r="HX126" i="72"/>
  <c r="HX152" i="72" s="1"/>
  <c r="HX171" i="72" s="1"/>
  <c r="HN181" i="72"/>
  <c r="HN182" i="72"/>
  <c r="CF94" i="65"/>
  <c r="CF78" i="65"/>
  <c r="CF49" i="65"/>
  <c r="CF79" i="65" s="1"/>
  <c r="CF67" i="65"/>
  <c r="CF57" i="65"/>
  <c r="CF52" i="65"/>
  <c r="CF68" i="65"/>
  <c r="CF59" i="65"/>
  <c r="HX133" i="72"/>
  <c r="HX132" i="72"/>
  <c r="HX134" i="72"/>
  <c r="HO108" i="72"/>
  <c r="HZ119" i="72"/>
  <c r="HZ118" i="72"/>
  <c r="HS156" i="72"/>
  <c r="HS98" i="72"/>
  <c r="HR161" i="72"/>
  <c r="HP180" i="72"/>
  <c r="BS69" i="14"/>
  <c r="BS40" i="14"/>
  <c r="BS123" i="14"/>
  <c r="BT46" i="14"/>
  <c r="BT37" i="14"/>
  <c r="BU1" i="14"/>
  <c r="BU38" i="14" s="1"/>
  <c r="BT44" i="14"/>
  <c r="BT45" i="14"/>
  <c r="BT47" i="14"/>
  <c r="BT53" i="14"/>
  <c r="BT56" i="14" s="1"/>
  <c r="BT73" i="14"/>
  <c r="BT85" i="14"/>
  <c r="BT74" i="14"/>
  <c r="BT75" i="14"/>
  <c r="BT76" i="14"/>
  <c r="BT77" i="14"/>
  <c r="BT78" i="14"/>
  <c r="BT64" i="14"/>
  <c r="BT79" i="14"/>
  <c r="BT66" i="14"/>
  <c r="BT106" i="14"/>
  <c r="BT156" i="14"/>
  <c r="BT154" i="14"/>
  <c r="BT99" i="14"/>
  <c r="BT138" i="14"/>
  <c r="BT193" i="14"/>
  <c r="BT119" i="14"/>
  <c r="BT130" i="14"/>
  <c r="BT219" i="14"/>
  <c r="BT107" i="14"/>
  <c r="BT127" i="14"/>
  <c r="BT151" i="14"/>
  <c r="BT142" i="14"/>
  <c r="BT117" i="14"/>
  <c r="BT182" i="14"/>
  <c r="BT194" i="14"/>
  <c r="BT185" i="14"/>
  <c r="BT203" i="14"/>
  <c r="BT159" i="14"/>
  <c r="BT95" i="14"/>
  <c r="BT152" i="14"/>
  <c r="BT220" i="14"/>
  <c r="BT222" i="14"/>
  <c r="BT181" i="14"/>
  <c r="BT218" i="14"/>
  <c r="BT128" i="14"/>
  <c r="BT170" i="14"/>
  <c r="BT184" i="14"/>
  <c r="BT191" i="14"/>
  <c r="BT65" i="14"/>
  <c r="BT188" i="14"/>
  <c r="BT139" i="14"/>
  <c r="BT150" i="14"/>
  <c r="BT100" i="14"/>
  <c r="BT153" i="14"/>
  <c r="BT131" i="14"/>
  <c r="BT183" i="14"/>
  <c r="BT115" i="14"/>
  <c r="BT189" i="14"/>
  <c r="BT118" i="14"/>
  <c r="BT190" i="14"/>
  <c r="BT120" i="14"/>
  <c r="BT155" i="14"/>
  <c r="BT108" i="14"/>
  <c r="BT105" i="14"/>
  <c r="BT172" i="14"/>
  <c r="BT97" i="14"/>
  <c r="BT229" i="14"/>
  <c r="BT231" i="14" s="1"/>
  <c r="BT103" i="14"/>
  <c r="BT202" i="14"/>
  <c r="BT96" i="14"/>
  <c r="BT116" i="14"/>
  <c r="BT98" i="14"/>
  <c r="BT201" i="14"/>
  <c r="BT104" i="14"/>
  <c r="BT171" i="14"/>
  <c r="BT141" i="14"/>
  <c r="BT143" i="14"/>
  <c r="BT101" i="14"/>
  <c r="BT157" i="14"/>
  <c r="BT140" i="14"/>
  <c r="BT217" i="14"/>
  <c r="BT114" i="14"/>
  <c r="BT144" i="14"/>
  <c r="BT121" i="14"/>
  <c r="BT200" i="14"/>
  <c r="BT102" i="14"/>
  <c r="BT168" i="14"/>
  <c r="BS196" i="14"/>
  <c r="BS161" i="14"/>
  <c r="BS49" i="14"/>
  <c r="BS209" i="14"/>
  <c r="BT3" i="14"/>
  <c r="BS110" i="14"/>
  <c r="BS146" i="14"/>
  <c r="BR89" i="14"/>
  <c r="BR253" i="14" s="1"/>
  <c r="BS205" i="14"/>
  <c r="BS81" i="14"/>
  <c r="BU129" i="14" l="1"/>
  <c r="BU133" i="14"/>
  <c r="BU132" i="14"/>
  <c r="BU137" i="14"/>
  <c r="BU136" i="14"/>
  <c r="BU135" i="14"/>
  <c r="BU134" i="14"/>
  <c r="BU178" i="14"/>
  <c r="BU167" i="14"/>
  <c r="BU169" i="14"/>
  <c r="BU223" i="14"/>
  <c r="BT174" i="14"/>
  <c r="CG58" i="74"/>
  <c r="IB66" i="72"/>
  <c r="IC54" i="72"/>
  <c r="IC58" i="72"/>
  <c r="IC55" i="72"/>
  <c r="BU158" i="14"/>
  <c r="BU192" i="14"/>
  <c r="CG56" i="65"/>
  <c r="CG56" i="74"/>
  <c r="IC56" i="72"/>
  <c r="BU179" i="14"/>
  <c r="BU180" i="14"/>
  <c r="BU166" i="14"/>
  <c r="BU165" i="14"/>
  <c r="BU221" i="14"/>
  <c r="BU67" i="14"/>
  <c r="AH33" i="78"/>
  <c r="AI24" i="78"/>
  <c r="HN184" i="72"/>
  <c r="HN189" i="72" s="1"/>
  <c r="HN185" i="72"/>
  <c r="HN190" i="72" s="1"/>
  <c r="HS159" i="72"/>
  <c r="HS158" i="72"/>
  <c r="HQ177" i="72"/>
  <c r="HQ178" i="72"/>
  <c r="HW141" i="72"/>
  <c r="HO191" i="72"/>
  <c r="HW105" i="72"/>
  <c r="HQ107" i="72"/>
  <c r="HS106" i="72"/>
  <c r="HO100" i="72"/>
  <c r="HO111" i="72" s="1"/>
  <c r="BU236" i="14"/>
  <c r="BU238" i="14" s="1"/>
  <c r="BU242" i="14"/>
  <c r="BU244" i="14" s="1"/>
  <c r="BU186" i="14"/>
  <c r="BU187" i="14"/>
  <c r="BT205" i="14"/>
  <c r="HO82" i="72"/>
  <c r="HO84" i="72" s="1"/>
  <c r="HO85" i="72" s="1"/>
  <c r="HO187" i="72"/>
  <c r="CI47" i="74"/>
  <c r="CH93" i="74"/>
  <c r="CH48" i="74"/>
  <c r="CH50" i="74"/>
  <c r="CG80" i="74"/>
  <c r="CG49" i="74"/>
  <c r="CG79" i="74" s="1"/>
  <c r="CG94" i="74"/>
  <c r="CG78" i="74"/>
  <c r="CG57" i="74"/>
  <c r="HN187" i="72"/>
  <c r="IA70" i="72"/>
  <c r="HX138" i="72"/>
  <c r="HX140" i="72" s="1"/>
  <c r="HR162" i="72"/>
  <c r="HR169" i="72" s="1"/>
  <c r="HR174" i="72" s="1"/>
  <c r="HR163" i="72"/>
  <c r="HW97" i="72"/>
  <c r="HW143" i="72"/>
  <c r="ID48" i="72"/>
  <c r="IE47" i="72"/>
  <c r="ID93" i="72"/>
  <c r="ID50" i="72"/>
  <c r="HZ124" i="72"/>
  <c r="HZ125" i="72"/>
  <c r="HZ151" i="72" s="1"/>
  <c r="HZ170" i="72" s="1"/>
  <c r="HZ126" i="72"/>
  <c r="HZ152" i="72" s="1"/>
  <c r="HZ171" i="72" s="1"/>
  <c r="IC52" i="72"/>
  <c r="IC68" i="72"/>
  <c r="IC49" i="72"/>
  <c r="IC79" i="72" s="1"/>
  <c r="IC59" i="72"/>
  <c r="IC60" i="72"/>
  <c r="IC57" i="72"/>
  <c r="IC67" i="72"/>
  <c r="IC78" i="72"/>
  <c r="IC94" i="72"/>
  <c r="HT156" i="72"/>
  <c r="HT98" i="72"/>
  <c r="HZ133" i="72"/>
  <c r="HZ132" i="72"/>
  <c r="HZ134" i="72"/>
  <c r="HX137" i="72"/>
  <c r="HX149" i="72"/>
  <c r="HX167" i="72" s="1"/>
  <c r="IC80" i="72"/>
  <c r="IC53" i="72"/>
  <c r="CG80" i="65"/>
  <c r="CG53" i="65"/>
  <c r="IB61" i="72"/>
  <c r="IA119" i="72"/>
  <c r="IA118" i="72"/>
  <c r="HV144" i="72"/>
  <c r="HV150" i="72" s="1"/>
  <c r="HV145" i="72"/>
  <c r="HY125" i="72"/>
  <c r="HY151" i="72" s="1"/>
  <c r="HY170" i="72" s="1"/>
  <c r="HY126" i="72"/>
  <c r="HY152" i="72" s="1"/>
  <c r="HY171" i="72" s="1"/>
  <c r="HY124" i="72"/>
  <c r="CG49" i="65"/>
  <c r="CG79" i="65" s="1"/>
  <c r="CG94" i="65"/>
  <c r="CG78" i="65"/>
  <c r="CG57" i="65"/>
  <c r="CG59" i="65"/>
  <c r="CG68" i="65"/>
  <c r="CG67" i="65"/>
  <c r="CG52" i="65"/>
  <c r="HS161" i="72"/>
  <c r="HY133" i="72"/>
  <c r="HY134" i="72"/>
  <c r="HY132" i="72"/>
  <c r="CI47" i="65"/>
  <c r="CH93" i="65"/>
  <c r="CH48" i="65"/>
  <c r="CH55" i="65" s="1"/>
  <c r="CH50" i="65"/>
  <c r="HN83" i="72"/>
  <c r="HN108" i="72"/>
  <c r="HU155" i="72"/>
  <c r="HU168" i="72"/>
  <c r="HP182" i="72"/>
  <c r="HP181" i="72"/>
  <c r="HN82" i="72"/>
  <c r="HN100" i="72"/>
  <c r="HQ180" i="72"/>
  <c r="BT40" i="14"/>
  <c r="BT69" i="14"/>
  <c r="BT49" i="14"/>
  <c r="BS89" i="14"/>
  <c r="BS253" i="14" s="1"/>
  <c r="BT87" i="14"/>
  <c r="BU53" i="14"/>
  <c r="BU56" i="14" s="1"/>
  <c r="BU44" i="14"/>
  <c r="BU45" i="14"/>
  <c r="BU46" i="14"/>
  <c r="BU47" i="14"/>
  <c r="BV1" i="14"/>
  <c r="BV38" i="14" s="1"/>
  <c r="BU37" i="14"/>
  <c r="BU77" i="14"/>
  <c r="BU78" i="14"/>
  <c r="BU64" i="14"/>
  <c r="BU79" i="14"/>
  <c r="BU66" i="14"/>
  <c r="BU73" i="14"/>
  <c r="BU85" i="14"/>
  <c r="BU74" i="14"/>
  <c r="BU75" i="14"/>
  <c r="BU76" i="14"/>
  <c r="BU106" i="14"/>
  <c r="BU156" i="14"/>
  <c r="BU191" i="14"/>
  <c r="BU220" i="14"/>
  <c r="BU120" i="14"/>
  <c r="BU219" i="14"/>
  <c r="BU193" i="14"/>
  <c r="BU140" i="14"/>
  <c r="BU144" i="14"/>
  <c r="BU143" i="14"/>
  <c r="BU142" i="14"/>
  <c r="BU157" i="14"/>
  <c r="BU103" i="14"/>
  <c r="BU141" i="14"/>
  <c r="BU115" i="14"/>
  <c r="BU119" i="14"/>
  <c r="BU153" i="14"/>
  <c r="BU229" i="14"/>
  <c r="BU231" i="14" s="1"/>
  <c r="BU121" i="14"/>
  <c r="BU183" i="14"/>
  <c r="BU172" i="14"/>
  <c r="BU170" i="14"/>
  <c r="BU96" i="14"/>
  <c r="BU200" i="14"/>
  <c r="BU130" i="14"/>
  <c r="BU105" i="14"/>
  <c r="BU201" i="14"/>
  <c r="BU151" i="14"/>
  <c r="BU131" i="14"/>
  <c r="BU159" i="14"/>
  <c r="BU118" i="14"/>
  <c r="BU127" i="14"/>
  <c r="BU99" i="14"/>
  <c r="BU194" i="14"/>
  <c r="BU139" i="14"/>
  <c r="BU104" i="14"/>
  <c r="BU114" i="14"/>
  <c r="BU101" i="14"/>
  <c r="BU171" i="14"/>
  <c r="BU218" i="14"/>
  <c r="BU116" i="14"/>
  <c r="BU168" i="14"/>
  <c r="BU190" i="14"/>
  <c r="BU150" i="14"/>
  <c r="BU182" i="14"/>
  <c r="BU138" i="14"/>
  <c r="BU185" i="14"/>
  <c r="BU222" i="14"/>
  <c r="BU217" i="14"/>
  <c r="BU184" i="14"/>
  <c r="BU95" i="14"/>
  <c r="BU152" i="14"/>
  <c r="BU117" i="14"/>
  <c r="BU108" i="14"/>
  <c r="BU202" i="14"/>
  <c r="BU98" i="14"/>
  <c r="BU97" i="14"/>
  <c r="BU65" i="14"/>
  <c r="BU100" i="14"/>
  <c r="BU188" i="14"/>
  <c r="BU154" i="14"/>
  <c r="BU181" i="14"/>
  <c r="BU189" i="14"/>
  <c r="BU107" i="14"/>
  <c r="BU155" i="14"/>
  <c r="BU203" i="14"/>
  <c r="BU102" i="14"/>
  <c r="BU128" i="14"/>
  <c r="BT196" i="14"/>
  <c r="BU3" i="14"/>
  <c r="BT209" i="14"/>
  <c r="BT110" i="14"/>
  <c r="BT146" i="14"/>
  <c r="BT81" i="14"/>
  <c r="BS58" i="14"/>
  <c r="BS252" i="14" s="1"/>
  <c r="BT123" i="14"/>
  <c r="BT161" i="14"/>
  <c r="BV129" i="14" l="1"/>
  <c r="BV137" i="14"/>
  <c r="BV136" i="14"/>
  <c r="BV135" i="14"/>
  <c r="BV134" i="14"/>
  <c r="BV133" i="14"/>
  <c r="BV132" i="14"/>
  <c r="BV178" i="14"/>
  <c r="BV167" i="14"/>
  <c r="BV169" i="14"/>
  <c r="BV223" i="14"/>
  <c r="BU174" i="14"/>
  <c r="IC66" i="72"/>
  <c r="CH58" i="74"/>
  <c r="ID54" i="72"/>
  <c r="ID58" i="72"/>
  <c r="ID55" i="72"/>
  <c r="BV158" i="14"/>
  <c r="BV192" i="14"/>
  <c r="CH56" i="65"/>
  <c r="CH56" i="74"/>
  <c r="ID56" i="72"/>
  <c r="BV179" i="14"/>
  <c r="BV180" i="14"/>
  <c r="BV166" i="14"/>
  <c r="BV165" i="14"/>
  <c r="BV221" i="14"/>
  <c r="BV67" i="14"/>
  <c r="AJ24" i="78"/>
  <c r="AI33" i="78"/>
  <c r="HP184" i="72"/>
  <c r="HP189" i="72" s="1"/>
  <c r="HP185" i="72"/>
  <c r="HP190" i="72" s="1"/>
  <c r="HT158" i="72"/>
  <c r="HT159" i="72"/>
  <c r="HX141" i="72"/>
  <c r="HN191" i="72"/>
  <c r="HX105" i="72"/>
  <c r="HT106" i="72"/>
  <c r="BV236" i="14"/>
  <c r="BV238" i="14" s="1"/>
  <c r="BV242" i="14"/>
  <c r="BV244" i="14" s="1"/>
  <c r="BV187" i="14"/>
  <c r="BV186" i="14"/>
  <c r="BT89" i="14"/>
  <c r="BT253" i="14" s="1"/>
  <c r="BT58" i="14"/>
  <c r="BT252" i="14" s="1"/>
  <c r="CH80" i="74"/>
  <c r="CH49" i="74"/>
  <c r="CH79" i="74" s="1"/>
  <c r="CH78" i="74"/>
  <c r="CH94" i="74"/>
  <c r="CH57" i="74"/>
  <c r="CJ47" i="74"/>
  <c r="CI93" i="74"/>
  <c r="CI48" i="74"/>
  <c r="CI50" i="74"/>
  <c r="HZ138" i="72"/>
  <c r="HZ140" i="72" s="1"/>
  <c r="HN84" i="72"/>
  <c r="HN85" i="72" s="1"/>
  <c r="HP187" i="72"/>
  <c r="HN111" i="72"/>
  <c r="HY138" i="72"/>
  <c r="HY140" i="72" s="1"/>
  <c r="HP83" i="72"/>
  <c r="HP108" i="72"/>
  <c r="HS162" i="72"/>
  <c r="HS169" i="72" s="1"/>
  <c r="HS174" i="72" s="1"/>
  <c r="HS163" i="72"/>
  <c r="HZ149" i="72"/>
  <c r="HZ167" i="72" s="1"/>
  <c r="HZ137" i="72"/>
  <c r="HQ181" i="72"/>
  <c r="HQ182" i="72"/>
  <c r="HV155" i="72"/>
  <c r="HV168" i="72"/>
  <c r="IE50" i="72"/>
  <c r="IE48" i="72"/>
  <c r="IF47" i="72"/>
  <c r="IE93" i="72"/>
  <c r="IA124" i="72"/>
  <c r="IA125" i="72"/>
  <c r="IA151" i="72" s="1"/>
  <c r="IA170" i="72" s="1"/>
  <c r="IA126" i="72"/>
  <c r="IA152" i="72" s="1"/>
  <c r="IA171" i="72" s="1"/>
  <c r="ID67" i="72"/>
  <c r="ID57" i="72"/>
  <c r="ID59" i="72"/>
  <c r="ID94" i="72"/>
  <c r="ID78" i="72"/>
  <c r="ID68" i="72"/>
  <c r="ID52" i="72"/>
  <c r="ID60" i="72"/>
  <c r="ID49" i="72"/>
  <c r="ID79" i="72" s="1"/>
  <c r="HU156" i="72"/>
  <c r="HU98" i="72"/>
  <c r="CH80" i="65"/>
  <c r="CH53" i="65"/>
  <c r="IA132" i="72"/>
  <c r="IA134" i="72"/>
  <c r="IA133" i="72"/>
  <c r="IC61" i="72"/>
  <c r="IC117" i="72" s="1"/>
  <c r="HW145" i="72"/>
  <c r="HW144" i="72"/>
  <c r="HW150" i="72" s="1"/>
  <c r="BU87" i="14"/>
  <c r="CH49" i="65"/>
  <c r="CH79" i="65" s="1"/>
  <c r="CH78" i="65"/>
  <c r="CH94" i="65"/>
  <c r="CH67" i="65"/>
  <c r="CH57" i="65"/>
  <c r="CH52" i="65"/>
  <c r="CH59" i="65"/>
  <c r="CH68" i="65"/>
  <c r="HY149" i="72"/>
  <c r="HY167" i="72" s="1"/>
  <c r="HY137" i="72"/>
  <c r="CJ47" i="65"/>
  <c r="CI93" i="65"/>
  <c r="CI48" i="65"/>
  <c r="CI55" i="65" s="1"/>
  <c r="CI50" i="65"/>
  <c r="HX97" i="72"/>
  <c r="HX143" i="72"/>
  <c r="HT161" i="72"/>
  <c r="HP82" i="72"/>
  <c r="HP100" i="72"/>
  <c r="IB117" i="72"/>
  <c r="IB70" i="72"/>
  <c r="ID80" i="72"/>
  <c r="ID53" i="72"/>
  <c r="HR175" i="72"/>
  <c r="HR99" i="72"/>
  <c r="BU49" i="14"/>
  <c r="BV3" i="14"/>
  <c r="BU209" i="14"/>
  <c r="BU40" i="14"/>
  <c r="BU196" i="14"/>
  <c r="BV47" i="14"/>
  <c r="BV53" i="14"/>
  <c r="BV56" i="14" s="1"/>
  <c r="BV45" i="14"/>
  <c r="BV46" i="14"/>
  <c r="BW1" i="14"/>
  <c r="BW38" i="14" s="1"/>
  <c r="BV37" i="14"/>
  <c r="BV73" i="14"/>
  <c r="BV74" i="14"/>
  <c r="BV85" i="14"/>
  <c r="BV75" i="14"/>
  <c r="BV76" i="14"/>
  <c r="BV77" i="14"/>
  <c r="BV64" i="14"/>
  <c r="BV78" i="14"/>
  <c r="BV44" i="14"/>
  <c r="BV66" i="14"/>
  <c r="BV79" i="14"/>
  <c r="BV106" i="14"/>
  <c r="BV156" i="14"/>
  <c r="BV153" i="14"/>
  <c r="BV141" i="14"/>
  <c r="BV203" i="14"/>
  <c r="BV229" i="14"/>
  <c r="BV231" i="14" s="1"/>
  <c r="BV130" i="14"/>
  <c r="BV115" i="14"/>
  <c r="BV150" i="14"/>
  <c r="BV120" i="14"/>
  <c r="BV188" i="14"/>
  <c r="BV181" i="14"/>
  <c r="BV183" i="14"/>
  <c r="BV184" i="14"/>
  <c r="BV157" i="14"/>
  <c r="BV131" i="14"/>
  <c r="BV217" i="14"/>
  <c r="BV193" i="14"/>
  <c r="BV202" i="14"/>
  <c r="BV220" i="14"/>
  <c r="BV194" i="14"/>
  <c r="BV105" i="14"/>
  <c r="BV155" i="14"/>
  <c r="BV95" i="14"/>
  <c r="BV118" i="14"/>
  <c r="BV142" i="14"/>
  <c r="BV116" i="14"/>
  <c r="BV139" i="14"/>
  <c r="BV218" i="14"/>
  <c r="BV121" i="14"/>
  <c r="BV102" i="14"/>
  <c r="BV154" i="14"/>
  <c r="BV117" i="14"/>
  <c r="BV172" i="14"/>
  <c r="BV127" i="14"/>
  <c r="BV185" i="14"/>
  <c r="BV191" i="14"/>
  <c r="BV171" i="14"/>
  <c r="BV97" i="14"/>
  <c r="BV201" i="14"/>
  <c r="BV99" i="14"/>
  <c r="BV128" i="14"/>
  <c r="BV114" i="14"/>
  <c r="BV100" i="14"/>
  <c r="BV108" i="14"/>
  <c r="BV96" i="14"/>
  <c r="BV65" i="14"/>
  <c r="BV219" i="14"/>
  <c r="BV168" i="14"/>
  <c r="BV103" i="14"/>
  <c r="BV144" i="14"/>
  <c r="BV104" i="14"/>
  <c r="BV170" i="14"/>
  <c r="BV98" i="14"/>
  <c r="BV222" i="14"/>
  <c r="BV152" i="14"/>
  <c r="BV107" i="14"/>
  <c r="BV189" i="14"/>
  <c r="BV143" i="14"/>
  <c r="BV182" i="14"/>
  <c r="BV119" i="14"/>
  <c r="BV190" i="14"/>
  <c r="BV101" i="14"/>
  <c r="BV138" i="14"/>
  <c r="BV151" i="14"/>
  <c r="BV140" i="14"/>
  <c r="BV200" i="14"/>
  <c r="BV159" i="14"/>
  <c r="BU110" i="14"/>
  <c r="BU146" i="14"/>
  <c r="BU69" i="14"/>
  <c r="BU161" i="14"/>
  <c r="BU123" i="14"/>
  <c r="BU205" i="14"/>
  <c r="BU81" i="14"/>
  <c r="BW129" i="14" l="1"/>
  <c r="BW137" i="14"/>
  <c r="BW136" i="14"/>
  <c r="BW135" i="14"/>
  <c r="BW134" i="14"/>
  <c r="BW133" i="14"/>
  <c r="BW132" i="14"/>
  <c r="BW178" i="14"/>
  <c r="BW167" i="14"/>
  <c r="BW169" i="14"/>
  <c r="BW223" i="14"/>
  <c r="BV174" i="14"/>
  <c r="ID66" i="72"/>
  <c r="IE54" i="72"/>
  <c r="IE58" i="72"/>
  <c r="IE55" i="72"/>
  <c r="CI58" i="74"/>
  <c r="CI55" i="74"/>
  <c r="BW158" i="14"/>
  <c r="BW192" i="14"/>
  <c r="CI56" i="65"/>
  <c r="CI56" i="74"/>
  <c r="IE56" i="72"/>
  <c r="BW179" i="14"/>
  <c r="BW180" i="14"/>
  <c r="BW165" i="14"/>
  <c r="BW166" i="14"/>
  <c r="BW221" i="14"/>
  <c r="BW67" i="14"/>
  <c r="AJ33" i="78"/>
  <c r="AK24" i="78"/>
  <c r="HQ184" i="72"/>
  <c r="HQ189" i="72" s="1"/>
  <c r="HQ185" i="72"/>
  <c r="HQ190" i="72" s="1"/>
  <c r="HU159" i="72"/>
  <c r="HU158" i="72"/>
  <c r="HR178" i="72"/>
  <c r="HR177" i="72"/>
  <c r="HY141" i="72"/>
  <c r="HZ141" i="72"/>
  <c r="HP191" i="72"/>
  <c r="HY105" i="72"/>
  <c r="HZ105" i="72"/>
  <c r="HU106" i="72"/>
  <c r="BW236" i="14"/>
  <c r="BW238" i="14" s="1"/>
  <c r="BW242" i="14"/>
  <c r="BW244" i="14" s="1"/>
  <c r="BW186" i="14"/>
  <c r="BW187" i="14"/>
  <c r="BU58" i="14"/>
  <c r="BU252" i="14" s="1"/>
  <c r="BV87" i="14"/>
  <c r="CI80" i="74"/>
  <c r="CI94" i="74"/>
  <c r="CI49" i="74"/>
  <c r="CI79" i="74" s="1"/>
  <c r="CI78" i="74"/>
  <c r="CI57" i="74"/>
  <c r="CI60" i="74"/>
  <c r="CI59" i="74"/>
  <c r="CK47" i="74"/>
  <c r="CJ93" i="74"/>
  <c r="CJ48" i="74"/>
  <c r="CJ50" i="74"/>
  <c r="HP84" i="72"/>
  <c r="HP85" i="72" s="1"/>
  <c r="HQ187" i="72"/>
  <c r="HP111" i="72"/>
  <c r="HU161" i="72"/>
  <c r="HU162" i="72" s="1"/>
  <c r="HU169" i="72" s="1"/>
  <c r="HU174" i="72" s="1"/>
  <c r="HT163" i="72"/>
  <c r="HT162" i="72"/>
  <c r="HT169" i="72" s="1"/>
  <c r="HT174" i="72" s="1"/>
  <c r="HX144" i="72"/>
  <c r="HX150" i="72" s="1"/>
  <c r="HX145" i="72"/>
  <c r="ID61" i="72"/>
  <c r="IF50" i="72"/>
  <c r="IF48" i="72"/>
  <c r="IG47" i="72"/>
  <c r="IF93" i="72"/>
  <c r="HS175" i="72"/>
  <c r="HS99" i="72"/>
  <c r="IE52" i="72"/>
  <c r="IE59" i="72"/>
  <c r="IE49" i="72"/>
  <c r="IE79" i="72" s="1"/>
  <c r="IE68" i="72"/>
  <c r="IE78" i="72"/>
  <c r="IE60" i="72"/>
  <c r="IE67" i="72"/>
  <c r="IE57" i="72"/>
  <c r="IE94" i="72"/>
  <c r="HQ83" i="72"/>
  <c r="HQ108" i="72"/>
  <c r="IE80" i="72"/>
  <c r="IE53" i="72"/>
  <c r="HQ82" i="72"/>
  <c r="HQ100" i="72"/>
  <c r="CI53" i="65"/>
  <c r="CI80" i="65"/>
  <c r="IC70" i="72"/>
  <c r="HZ97" i="72"/>
  <c r="HZ143" i="72"/>
  <c r="CI49" i="65"/>
  <c r="CI79" i="65" s="1"/>
  <c r="CI78" i="65"/>
  <c r="CI94" i="65"/>
  <c r="CI67" i="65"/>
  <c r="CI59" i="65"/>
  <c r="CI57" i="65"/>
  <c r="CI52" i="65"/>
  <c r="CI68" i="65"/>
  <c r="HY97" i="72"/>
  <c r="HY143" i="72"/>
  <c r="HW168" i="72"/>
  <c r="HW155" i="72"/>
  <c r="IA138" i="72"/>
  <c r="IA140" i="72" s="1"/>
  <c r="IB118" i="72"/>
  <c r="IB119" i="72"/>
  <c r="HV156" i="72"/>
  <c r="HV98" i="72"/>
  <c r="HR107" i="72"/>
  <c r="HR180" i="72"/>
  <c r="CK47" i="65"/>
  <c r="CJ93" i="65"/>
  <c r="CJ48" i="65"/>
  <c r="CJ55" i="65" s="1"/>
  <c r="CJ50" i="65"/>
  <c r="IC119" i="72"/>
  <c r="IC118" i="72"/>
  <c r="IA137" i="72"/>
  <c r="IA149" i="72"/>
  <c r="IA167" i="72" s="1"/>
  <c r="BV146" i="14"/>
  <c r="BV123" i="14"/>
  <c r="BV205" i="14"/>
  <c r="BV49" i="14"/>
  <c r="BU89" i="14"/>
  <c r="BU253" i="14" s="1"/>
  <c r="BV81" i="14"/>
  <c r="BV209" i="14"/>
  <c r="BW3" i="14"/>
  <c r="BV110" i="14"/>
  <c r="BV69" i="14"/>
  <c r="BV40" i="14"/>
  <c r="BV196" i="14"/>
  <c r="BV161" i="14"/>
  <c r="BW45" i="14"/>
  <c r="BW46" i="14"/>
  <c r="BW47" i="14"/>
  <c r="BW53" i="14"/>
  <c r="BW56" i="14" s="1"/>
  <c r="BX1" i="14"/>
  <c r="BX38" i="14" s="1"/>
  <c r="BW37" i="14"/>
  <c r="BW44" i="14"/>
  <c r="BW74" i="14"/>
  <c r="BW75" i="14"/>
  <c r="BW76" i="14"/>
  <c r="BW77" i="14"/>
  <c r="BW78" i="14"/>
  <c r="BW64" i="14"/>
  <c r="BW79" i="14"/>
  <c r="BW66" i="14"/>
  <c r="BW73" i="14"/>
  <c r="BW85" i="14"/>
  <c r="BW106" i="14"/>
  <c r="BW156" i="14"/>
  <c r="BW118" i="14"/>
  <c r="BW101" i="14"/>
  <c r="BW168" i="14"/>
  <c r="BW107" i="14"/>
  <c r="BW154" i="14"/>
  <c r="BW188" i="14"/>
  <c r="BW131" i="14"/>
  <c r="BW141" i="14"/>
  <c r="BW99" i="14"/>
  <c r="BW130" i="14"/>
  <c r="BW191" i="14"/>
  <c r="BW202" i="14"/>
  <c r="BW220" i="14"/>
  <c r="BW151" i="14"/>
  <c r="BW181" i="14"/>
  <c r="BW222" i="14"/>
  <c r="BW117" i="14"/>
  <c r="BW194" i="14"/>
  <c r="BW121" i="14"/>
  <c r="BW159" i="14"/>
  <c r="BW217" i="14"/>
  <c r="BW65" i="14"/>
  <c r="BW120" i="14"/>
  <c r="BW152" i="14"/>
  <c r="BW100" i="14"/>
  <c r="BW144" i="14"/>
  <c r="BW171" i="14"/>
  <c r="BW193" i="14"/>
  <c r="BW103" i="14"/>
  <c r="BW116" i="14"/>
  <c r="BW128" i="14"/>
  <c r="BW185" i="14"/>
  <c r="BW139" i="14"/>
  <c r="BW105" i="14"/>
  <c r="BW138" i="14"/>
  <c r="BW183" i="14"/>
  <c r="BW127" i="14"/>
  <c r="BW143" i="14"/>
  <c r="BW190" i="14"/>
  <c r="BW115" i="14"/>
  <c r="BW150" i="14"/>
  <c r="BW182" i="14"/>
  <c r="BW155" i="14"/>
  <c r="BW98" i="14"/>
  <c r="BW96" i="14"/>
  <c r="BW219" i="14"/>
  <c r="BW119" i="14"/>
  <c r="BW172" i="14"/>
  <c r="BW218" i="14"/>
  <c r="BW104" i="14"/>
  <c r="BW170" i="14"/>
  <c r="BW157" i="14"/>
  <c r="BW229" i="14"/>
  <c r="BW231" i="14" s="1"/>
  <c r="BW102" i="14"/>
  <c r="BW200" i="14"/>
  <c r="BW201" i="14"/>
  <c r="BW203" i="14"/>
  <c r="BW142" i="14"/>
  <c r="BW108" i="14"/>
  <c r="BW97" i="14"/>
  <c r="BW140" i="14"/>
  <c r="BW95" i="14"/>
  <c r="BW189" i="14"/>
  <c r="BW184" i="14"/>
  <c r="BW114" i="14"/>
  <c r="BW153" i="14"/>
  <c r="BX129" i="14" l="1"/>
  <c r="BX137" i="14"/>
  <c r="BX136" i="14"/>
  <c r="BX135" i="14"/>
  <c r="BX134" i="14"/>
  <c r="BX133" i="14"/>
  <c r="BX132" i="14"/>
  <c r="BX178" i="14"/>
  <c r="BX167" i="14"/>
  <c r="BX169" i="14"/>
  <c r="BX223" i="14"/>
  <c r="BW174" i="14"/>
  <c r="IF54" i="72"/>
  <c r="IF58" i="72"/>
  <c r="IF55" i="72"/>
  <c r="CJ58" i="74"/>
  <c r="CJ55" i="74"/>
  <c r="IE66" i="72"/>
  <c r="BX158" i="14"/>
  <c r="BX192" i="14"/>
  <c r="CJ56" i="65"/>
  <c r="CJ56" i="74"/>
  <c r="IF56" i="72"/>
  <c r="BX179" i="14"/>
  <c r="BX180" i="14"/>
  <c r="BX166" i="14"/>
  <c r="BX165" i="14"/>
  <c r="BX221" i="14"/>
  <c r="BX67" i="14"/>
  <c r="AK33" i="78"/>
  <c r="AL24" i="78"/>
  <c r="HV159" i="72"/>
  <c r="HV158" i="72"/>
  <c r="HS178" i="72"/>
  <c r="HS177" i="72"/>
  <c r="IA141" i="72"/>
  <c r="HQ191" i="72"/>
  <c r="IA105" i="72"/>
  <c r="HS107" i="72"/>
  <c r="HV106" i="72"/>
  <c r="BX236" i="14"/>
  <c r="BX238" i="14" s="1"/>
  <c r="BX242" i="14"/>
  <c r="BX244" i="14" s="1"/>
  <c r="BX186" i="14"/>
  <c r="BX187" i="14"/>
  <c r="BW87" i="14"/>
  <c r="BV89" i="14"/>
  <c r="BV253" i="14" s="1"/>
  <c r="BW205" i="14"/>
  <c r="CL47" i="74"/>
  <c r="CK93" i="74"/>
  <c r="CK48" i="74"/>
  <c r="CK50" i="74"/>
  <c r="CJ80" i="74"/>
  <c r="CJ49" i="74"/>
  <c r="CJ79" i="74" s="1"/>
  <c r="CJ94" i="74"/>
  <c r="CJ78" i="74"/>
  <c r="CJ59" i="74"/>
  <c r="CJ60" i="74"/>
  <c r="CJ57" i="74"/>
  <c r="HU163" i="72"/>
  <c r="HQ111" i="72"/>
  <c r="HQ84" i="72"/>
  <c r="HQ85" i="72" s="1"/>
  <c r="HS180" i="72"/>
  <c r="HS182" i="72" s="1"/>
  <c r="HV161" i="72"/>
  <c r="HV163" i="72" s="1"/>
  <c r="CJ80" i="65"/>
  <c r="CJ53" i="65"/>
  <c r="IE61" i="72"/>
  <c r="ID70" i="72"/>
  <c r="ID117" i="72"/>
  <c r="CJ49" i="65"/>
  <c r="CJ79" i="65" s="1"/>
  <c r="CJ94" i="65"/>
  <c r="CJ78" i="65"/>
  <c r="CJ67" i="65"/>
  <c r="CJ59" i="65"/>
  <c r="CJ52" i="65"/>
  <c r="CJ57" i="65"/>
  <c r="CJ68" i="65"/>
  <c r="HU175" i="72"/>
  <c r="IA97" i="72"/>
  <c r="IA143" i="72"/>
  <c r="CL47" i="65"/>
  <c r="CK93" i="65"/>
  <c r="CK48" i="65"/>
  <c r="CK55" i="65" s="1"/>
  <c r="CK50" i="65"/>
  <c r="IB132" i="72"/>
  <c r="IB133" i="72"/>
  <c r="IB134" i="72"/>
  <c r="HY144" i="72"/>
  <c r="HY150" i="72" s="1"/>
  <c r="HY145" i="72"/>
  <c r="HZ145" i="72"/>
  <c r="HZ144" i="72"/>
  <c r="HZ150" i="72" s="1"/>
  <c r="HX168" i="72"/>
  <c r="HX155" i="72"/>
  <c r="IC125" i="72"/>
  <c r="IC151" i="72" s="1"/>
  <c r="IC170" i="72" s="1"/>
  <c r="IC126" i="72"/>
  <c r="IC152" i="72" s="1"/>
  <c r="IC171" i="72" s="1"/>
  <c r="IC124" i="72"/>
  <c r="IB124" i="72"/>
  <c r="IB125" i="72"/>
  <c r="IB151" i="72" s="1"/>
  <c r="IB170" i="72" s="1"/>
  <c r="IB126" i="72"/>
  <c r="IB152" i="72" s="1"/>
  <c r="IB171" i="72" s="1"/>
  <c r="IG48" i="72"/>
  <c r="IH47" i="72"/>
  <c r="IG93" i="72"/>
  <c r="IG50" i="72"/>
  <c r="IC132" i="72"/>
  <c r="IC133" i="72"/>
  <c r="IC134" i="72"/>
  <c r="IF59" i="72"/>
  <c r="IF67" i="72"/>
  <c r="IF49" i="72"/>
  <c r="IF79" i="72" s="1"/>
  <c r="IF78" i="72"/>
  <c r="IF52" i="72"/>
  <c r="IF94" i="72"/>
  <c r="IF68" i="72"/>
  <c r="IF57" i="72"/>
  <c r="IF60" i="72"/>
  <c r="HR182" i="72"/>
  <c r="HR181" i="72"/>
  <c r="HW156" i="72"/>
  <c r="HW98" i="72"/>
  <c r="IF80" i="72"/>
  <c r="IF53" i="72"/>
  <c r="HT175" i="72"/>
  <c r="HT99" i="72"/>
  <c r="HU99" i="72"/>
  <c r="BW69" i="14"/>
  <c r="BW40" i="14"/>
  <c r="BV58" i="14"/>
  <c r="BV252" i="14" s="1"/>
  <c r="BX44" i="14"/>
  <c r="BX45" i="14"/>
  <c r="BX53" i="14"/>
  <c r="BX56" i="14" s="1"/>
  <c r="BY1" i="14"/>
  <c r="BY38" i="14" s="1"/>
  <c r="BX37" i="14"/>
  <c r="BX46" i="14"/>
  <c r="BX78" i="14"/>
  <c r="BX47" i="14"/>
  <c r="BX64" i="14"/>
  <c r="BX79" i="14"/>
  <c r="BX66" i="14"/>
  <c r="BX73" i="14"/>
  <c r="BX85" i="14"/>
  <c r="BX74" i="14"/>
  <c r="BX75" i="14"/>
  <c r="BX76" i="14"/>
  <c r="BX77" i="14"/>
  <c r="BX106" i="14"/>
  <c r="BX156" i="14"/>
  <c r="BX114" i="14"/>
  <c r="BX229" i="14"/>
  <c r="BX231" i="14" s="1"/>
  <c r="BX171" i="14"/>
  <c r="BX102" i="14"/>
  <c r="BX168" i="14"/>
  <c r="BX182" i="14"/>
  <c r="BX219" i="14"/>
  <c r="BX144" i="14"/>
  <c r="BX217" i="14"/>
  <c r="BX120" i="14"/>
  <c r="BX155" i="14"/>
  <c r="BX118" i="14"/>
  <c r="BX191" i="14"/>
  <c r="BX188" i="14"/>
  <c r="BX194" i="14"/>
  <c r="BX220" i="14"/>
  <c r="BX190" i="14"/>
  <c r="BX104" i="14"/>
  <c r="BX218" i="14"/>
  <c r="BX183" i="14"/>
  <c r="BX202" i="14"/>
  <c r="BX201" i="14"/>
  <c r="BX117" i="14"/>
  <c r="BX131" i="14"/>
  <c r="BX121" i="14"/>
  <c r="BX159" i="14"/>
  <c r="BX101" i="14"/>
  <c r="BX203" i="14"/>
  <c r="BX100" i="14"/>
  <c r="BX98" i="14"/>
  <c r="BX222" i="14"/>
  <c r="BX115" i="14"/>
  <c r="BX127" i="14"/>
  <c r="BX181" i="14"/>
  <c r="BX141" i="14"/>
  <c r="BX151" i="14"/>
  <c r="BX150" i="14"/>
  <c r="BX153" i="14"/>
  <c r="BX185" i="14"/>
  <c r="BX139" i="14"/>
  <c r="BX142" i="14"/>
  <c r="BX170" i="14"/>
  <c r="BX154" i="14"/>
  <c r="BX96" i="14"/>
  <c r="BX65" i="14"/>
  <c r="BX130" i="14"/>
  <c r="BX184" i="14"/>
  <c r="BX103" i="14"/>
  <c r="BX193" i="14"/>
  <c r="BX108" i="14"/>
  <c r="BX107" i="14"/>
  <c r="BX138" i="14"/>
  <c r="BX95" i="14"/>
  <c r="BX128" i="14"/>
  <c r="BX152" i="14"/>
  <c r="BX116" i="14"/>
  <c r="BX99" i="14"/>
  <c r="BX189" i="14"/>
  <c r="BX200" i="14"/>
  <c r="BX172" i="14"/>
  <c r="BX157" i="14"/>
  <c r="BX140" i="14"/>
  <c r="BX119" i="14"/>
  <c r="BX105" i="14"/>
  <c r="BX97" i="14"/>
  <c r="BX143" i="14"/>
  <c r="BX3" i="14"/>
  <c r="BW209" i="14"/>
  <c r="BW123" i="14"/>
  <c r="BW146" i="14"/>
  <c r="BW81" i="14"/>
  <c r="BW161" i="14"/>
  <c r="BW110" i="14"/>
  <c r="BW196" i="14"/>
  <c r="BW49" i="14"/>
  <c r="BY129" i="14" l="1"/>
  <c r="BY137" i="14"/>
  <c r="BY136" i="14"/>
  <c r="BY133" i="14"/>
  <c r="BY132" i="14"/>
  <c r="BY135" i="14"/>
  <c r="BY134" i="14"/>
  <c r="BY178" i="14"/>
  <c r="BY167" i="14"/>
  <c r="BY169" i="14"/>
  <c r="BY223" i="14"/>
  <c r="BX174" i="14"/>
  <c r="IF66" i="72"/>
  <c r="CK58" i="74"/>
  <c r="CK55" i="74"/>
  <c r="IG54" i="72"/>
  <c r="IG58" i="72"/>
  <c r="IG55" i="72"/>
  <c r="BY158" i="14"/>
  <c r="BY192" i="14"/>
  <c r="CK56" i="65"/>
  <c r="CK56" i="74"/>
  <c r="IG56" i="72"/>
  <c r="BY180" i="14"/>
  <c r="BY179" i="14"/>
  <c r="BY165" i="14"/>
  <c r="BY166" i="14"/>
  <c r="BY221" i="14"/>
  <c r="BY67" i="14"/>
  <c r="AL33" i="78"/>
  <c r="AM24" i="78"/>
  <c r="HR184" i="72"/>
  <c r="HR189" i="72" s="1"/>
  <c r="HR185" i="72"/>
  <c r="HR190" i="72" s="1"/>
  <c r="HS184" i="72"/>
  <c r="HS189" i="72" s="1"/>
  <c r="HS185" i="72"/>
  <c r="HS190" i="72" s="1"/>
  <c r="HT178" i="72"/>
  <c r="HT177" i="72"/>
  <c r="HU177" i="72"/>
  <c r="HU178" i="72"/>
  <c r="HW159" i="72"/>
  <c r="HW158" i="72"/>
  <c r="HR83" i="72"/>
  <c r="HS83" i="72"/>
  <c r="HT107" i="72"/>
  <c r="HU107" i="72"/>
  <c r="HW106" i="72"/>
  <c r="BY236" i="14"/>
  <c r="BY238" i="14" s="1"/>
  <c r="BY242" i="14"/>
  <c r="BY244" i="14" s="1"/>
  <c r="BY187" i="14"/>
  <c r="BY186" i="14"/>
  <c r="BW58" i="14"/>
  <c r="BW252" i="14" s="1"/>
  <c r="BX87" i="14"/>
  <c r="BX205" i="14"/>
  <c r="CK80" i="74"/>
  <c r="CK94" i="74"/>
  <c r="CK49" i="74"/>
  <c r="CK79" i="74" s="1"/>
  <c r="CK78" i="74"/>
  <c r="CK57" i="74"/>
  <c r="CM47" i="74"/>
  <c r="CL93" i="74"/>
  <c r="CL48" i="74"/>
  <c r="CL50" i="74"/>
  <c r="HV162" i="72"/>
  <c r="HV169" i="72" s="1"/>
  <c r="HV174" i="72" s="1"/>
  <c r="HV99" i="72" s="1"/>
  <c r="HS181" i="72"/>
  <c r="IC138" i="72"/>
  <c r="IC140" i="72" s="1"/>
  <c r="HS108" i="72"/>
  <c r="HR187" i="72"/>
  <c r="HU180" i="72"/>
  <c r="HU182" i="72" s="1"/>
  <c r="HW161" i="72"/>
  <c r="HW163" i="72" s="1"/>
  <c r="IF61" i="72"/>
  <c r="IF117" i="72" s="1"/>
  <c r="IB137" i="72"/>
  <c r="IB149" i="72"/>
  <c r="IB167" i="72" s="1"/>
  <c r="HZ168" i="72"/>
  <c r="HZ155" i="72"/>
  <c r="CK94" i="65"/>
  <c r="CK78" i="65"/>
  <c r="CK49" i="65"/>
  <c r="CK79" i="65" s="1"/>
  <c r="CK59" i="65"/>
  <c r="CK52" i="65"/>
  <c r="CK68" i="65"/>
  <c r="CK67" i="65"/>
  <c r="CK57" i="65"/>
  <c r="HR82" i="72"/>
  <c r="HR100" i="72"/>
  <c r="CM47" i="65"/>
  <c r="CL93" i="65"/>
  <c r="CL48" i="65"/>
  <c r="CL55" i="65" s="1"/>
  <c r="CL50" i="65"/>
  <c r="ID118" i="72"/>
  <c r="ID119" i="72"/>
  <c r="IG80" i="72"/>
  <c r="IG53" i="72"/>
  <c r="IC137" i="72"/>
  <c r="IC149" i="72"/>
  <c r="IC167" i="72" s="1"/>
  <c r="HY168" i="72"/>
  <c r="HY155" i="72"/>
  <c r="IA144" i="72"/>
  <c r="IA150" i="72" s="1"/>
  <c r="IA145" i="72"/>
  <c r="HR108" i="72"/>
  <c r="BW89" i="14"/>
  <c r="BW253" i="14" s="1"/>
  <c r="IH48" i="72"/>
  <c r="II47" i="72"/>
  <c r="IH93" i="72"/>
  <c r="IH50" i="72"/>
  <c r="IE117" i="72"/>
  <c r="IE70" i="72"/>
  <c r="BX69" i="14"/>
  <c r="IG78" i="72"/>
  <c r="IG60" i="72"/>
  <c r="IG57" i="72"/>
  <c r="IG68" i="72"/>
  <c r="IG94" i="72"/>
  <c r="IG52" i="72"/>
  <c r="IG67" i="72"/>
  <c r="IG49" i="72"/>
  <c r="IG79" i="72" s="1"/>
  <c r="IG59" i="72"/>
  <c r="IB138" i="72"/>
  <c r="IB140" i="72" s="1"/>
  <c r="HT180" i="72"/>
  <c r="HX156" i="72"/>
  <c r="HX98" i="72"/>
  <c r="CK53" i="65"/>
  <c r="CK80" i="65"/>
  <c r="BX146" i="14"/>
  <c r="BX40" i="14"/>
  <c r="BX196" i="14"/>
  <c r="BY44" i="14"/>
  <c r="BZ1" i="14"/>
  <c r="BZ38" i="14" s="1"/>
  <c r="BY37" i="14"/>
  <c r="BY45" i="14"/>
  <c r="BY46" i="14"/>
  <c r="BY47" i="14"/>
  <c r="BY73" i="14"/>
  <c r="BY74" i="14"/>
  <c r="BY85" i="14"/>
  <c r="BY53" i="14"/>
  <c r="BY56" i="14" s="1"/>
  <c r="BY75" i="14"/>
  <c r="BY76" i="14"/>
  <c r="BY77" i="14"/>
  <c r="BY64" i="14"/>
  <c r="BY78" i="14"/>
  <c r="BY66" i="14"/>
  <c r="BY79" i="14"/>
  <c r="BY106" i="14"/>
  <c r="BY156" i="14"/>
  <c r="BY168" i="14"/>
  <c r="BY217" i="14"/>
  <c r="BY150" i="14"/>
  <c r="BY97" i="14"/>
  <c r="BY127" i="14"/>
  <c r="BY203" i="14"/>
  <c r="BY172" i="14"/>
  <c r="BY138" i="14"/>
  <c r="BY104" i="14"/>
  <c r="BY102" i="14"/>
  <c r="BY98" i="14"/>
  <c r="BY184" i="14"/>
  <c r="BY219" i="14"/>
  <c r="BY103" i="14"/>
  <c r="BY142" i="14"/>
  <c r="BY152" i="14"/>
  <c r="BY200" i="14"/>
  <c r="BY121" i="14"/>
  <c r="BY99" i="14"/>
  <c r="BY107" i="14"/>
  <c r="BY220" i="14"/>
  <c r="BY202" i="14"/>
  <c r="BY201" i="14"/>
  <c r="BY229" i="14"/>
  <c r="BY231" i="14" s="1"/>
  <c r="BY191" i="14"/>
  <c r="BY159" i="14"/>
  <c r="BY222" i="14"/>
  <c r="BY130" i="14"/>
  <c r="BY193" i="14"/>
  <c r="BY181" i="14"/>
  <c r="BY96" i="14"/>
  <c r="BY218" i="14"/>
  <c r="BY105" i="14"/>
  <c r="BY190" i="14"/>
  <c r="BY100" i="14"/>
  <c r="BY101" i="14"/>
  <c r="BY185" i="14"/>
  <c r="BY114" i="14"/>
  <c r="BY117" i="14"/>
  <c r="BY189" i="14"/>
  <c r="BY119" i="14"/>
  <c r="BY170" i="14"/>
  <c r="BY139" i="14"/>
  <c r="BY120" i="14"/>
  <c r="BY116" i="14"/>
  <c r="BY144" i="14"/>
  <c r="BY154" i="14"/>
  <c r="BY118" i="14"/>
  <c r="BY151" i="14"/>
  <c r="BY157" i="14"/>
  <c r="BY128" i="14"/>
  <c r="BY183" i="14"/>
  <c r="BY141" i="14"/>
  <c r="BY65" i="14"/>
  <c r="BY115" i="14"/>
  <c r="BY188" i="14"/>
  <c r="BY143" i="14"/>
  <c r="BY153" i="14"/>
  <c r="BY155" i="14"/>
  <c r="BY108" i="14"/>
  <c r="BY194" i="14"/>
  <c r="BY182" i="14"/>
  <c r="BY95" i="14"/>
  <c r="BY171" i="14"/>
  <c r="BY131" i="14"/>
  <c r="BY140" i="14"/>
  <c r="BY3" i="14"/>
  <c r="BX209" i="14"/>
  <c r="BX110" i="14"/>
  <c r="BX161" i="14"/>
  <c r="BX81" i="14"/>
  <c r="BX49" i="14"/>
  <c r="BX123" i="14"/>
  <c r="BZ129" i="14" l="1"/>
  <c r="BZ137" i="14"/>
  <c r="BZ136" i="14"/>
  <c r="BZ135" i="14"/>
  <c r="BZ134" i="14"/>
  <c r="BZ133" i="14"/>
  <c r="BZ132" i="14"/>
  <c r="BZ178" i="14"/>
  <c r="BZ167" i="14"/>
  <c r="BZ169" i="14"/>
  <c r="BZ223" i="14"/>
  <c r="BY174" i="14"/>
  <c r="IH54" i="72"/>
  <c r="IH58" i="72"/>
  <c r="IH55" i="72"/>
  <c r="CL58" i="74"/>
  <c r="CL55" i="74"/>
  <c r="IG66" i="72"/>
  <c r="BZ158" i="14"/>
  <c r="BZ192" i="14"/>
  <c r="CL56" i="65"/>
  <c r="CL56" i="74"/>
  <c r="IH56" i="72"/>
  <c r="BZ179" i="14"/>
  <c r="BZ180" i="14"/>
  <c r="BZ166" i="14"/>
  <c r="BZ165" i="14"/>
  <c r="BZ221" i="14"/>
  <c r="BZ67" i="14"/>
  <c r="AM33" i="78"/>
  <c r="AN24" i="78"/>
  <c r="HR191" i="72"/>
  <c r="HU184" i="72"/>
  <c r="HU189" i="72" s="1"/>
  <c r="HU185" i="72"/>
  <c r="HU190" i="72" s="1"/>
  <c r="HX158" i="72"/>
  <c r="HX159" i="72"/>
  <c r="IC141" i="72"/>
  <c r="IB141" i="72"/>
  <c r="HS191" i="72"/>
  <c r="IC105" i="72"/>
  <c r="IB105" i="72"/>
  <c r="HR84" i="72"/>
  <c r="HR85" i="72" s="1"/>
  <c r="HX106" i="72"/>
  <c r="HS82" i="72"/>
  <c r="HS84" i="72" s="1"/>
  <c r="HS85" i="72" s="1"/>
  <c r="BZ236" i="14"/>
  <c r="BZ238" i="14" s="1"/>
  <c r="BZ242" i="14"/>
  <c r="BZ244" i="14" s="1"/>
  <c r="BZ186" i="14"/>
  <c r="BZ187" i="14"/>
  <c r="BX58" i="14"/>
  <c r="BX252" i="14" s="1"/>
  <c r="BX89" i="14"/>
  <c r="BX253" i="14" s="1"/>
  <c r="HV175" i="72"/>
  <c r="HS187" i="72"/>
  <c r="CL80" i="74"/>
  <c r="CL49" i="74"/>
  <c r="CL79" i="74" s="1"/>
  <c r="CL94" i="74"/>
  <c r="CL78" i="74"/>
  <c r="CL57" i="74"/>
  <c r="CN47" i="74"/>
  <c r="CM93" i="74"/>
  <c r="CM48" i="74"/>
  <c r="CM50" i="74"/>
  <c r="HU181" i="72"/>
  <c r="HS100" i="72"/>
  <c r="HS111" i="72" s="1"/>
  <c r="IF70" i="72"/>
  <c r="HW162" i="72"/>
  <c r="HW169" i="72" s="1"/>
  <c r="HW174" i="72" s="1"/>
  <c r="HW99" i="72" s="1"/>
  <c r="IH68" i="72"/>
  <c r="IH49" i="72"/>
  <c r="IH79" i="72" s="1"/>
  <c r="IH67" i="72"/>
  <c r="IH94" i="72"/>
  <c r="IH59" i="72"/>
  <c r="IH60" i="72"/>
  <c r="IH57" i="72"/>
  <c r="IH78" i="72"/>
  <c r="IH52" i="72"/>
  <c r="HU83" i="72"/>
  <c r="HU108" i="72"/>
  <c r="IC97" i="72"/>
  <c r="IC143" i="72"/>
  <c r="CL80" i="65"/>
  <c r="CL53" i="65"/>
  <c r="HR111" i="72"/>
  <c r="IB97" i="72"/>
  <c r="IB143" i="72"/>
  <c r="CL78" i="65"/>
  <c r="CL94" i="65"/>
  <c r="CL49" i="65"/>
  <c r="CL79" i="65" s="1"/>
  <c r="CL68" i="65"/>
  <c r="CL67" i="65"/>
  <c r="CL57" i="65"/>
  <c r="CL52" i="65"/>
  <c r="CL59" i="65"/>
  <c r="IA168" i="72"/>
  <c r="IA155" i="72"/>
  <c r="CN47" i="65"/>
  <c r="CM93" i="65"/>
  <c r="CM48" i="65"/>
  <c r="CM55" i="65" s="1"/>
  <c r="CM50" i="65"/>
  <c r="HT182" i="72"/>
  <c r="HT181" i="72"/>
  <c r="IG61" i="72"/>
  <c r="IH80" i="72"/>
  <c r="IH53" i="72"/>
  <c r="HY156" i="72"/>
  <c r="HY98" i="72"/>
  <c r="ID132" i="72"/>
  <c r="ID133" i="72"/>
  <c r="ID134" i="72"/>
  <c r="HZ156" i="72"/>
  <c r="HZ98" i="72"/>
  <c r="IF118" i="72"/>
  <c r="IF119" i="72"/>
  <c r="BY87" i="14"/>
  <c r="HX161" i="72"/>
  <c r="IE119" i="72"/>
  <c r="IE118" i="72"/>
  <c r="II50" i="72"/>
  <c r="II48" i="72"/>
  <c r="IJ47" i="72"/>
  <c r="II93" i="72"/>
  <c r="ID126" i="72"/>
  <c r="ID152" i="72" s="1"/>
  <c r="ID171" i="72" s="1"/>
  <c r="ID124" i="72"/>
  <c r="ID125" i="72"/>
  <c r="ID151" i="72" s="1"/>
  <c r="ID170" i="72" s="1"/>
  <c r="BY110" i="14"/>
  <c r="BY69" i="14"/>
  <c r="BY81" i="14"/>
  <c r="BY205" i="14"/>
  <c r="BY123" i="14"/>
  <c r="BY209" i="14"/>
  <c r="BZ3" i="14"/>
  <c r="BY40" i="14"/>
  <c r="BY196" i="14"/>
  <c r="CA1" i="14"/>
  <c r="CA38" i="14" s="1"/>
  <c r="BZ37" i="14"/>
  <c r="BZ44" i="14"/>
  <c r="BZ45" i="14"/>
  <c r="BZ46" i="14"/>
  <c r="BZ47" i="14"/>
  <c r="BZ74" i="14"/>
  <c r="BZ75" i="14"/>
  <c r="BZ76" i="14"/>
  <c r="BZ53" i="14"/>
  <c r="BZ56" i="14" s="1"/>
  <c r="BZ77" i="14"/>
  <c r="BZ64" i="14"/>
  <c r="BZ78" i="14"/>
  <c r="BZ66" i="14"/>
  <c r="BZ79" i="14"/>
  <c r="BZ73" i="14"/>
  <c r="BZ85" i="14"/>
  <c r="BZ106" i="14"/>
  <c r="BZ156" i="14"/>
  <c r="BZ168" i="14"/>
  <c r="BZ181" i="14"/>
  <c r="BZ220" i="14"/>
  <c r="BZ151" i="14"/>
  <c r="BZ191" i="14"/>
  <c r="BZ194" i="14"/>
  <c r="BZ203" i="14"/>
  <c r="BZ189" i="14"/>
  <c r="BZ217" i="14"/>
  <c r="BZ154" i="14"/>
  <c r="BZ116" i="14"/>
  <c r="BZ200" i="14"/>
  <c r="BZ170" i="14"/>
  <c r="BZ142" i="14"/>
  <c r="BZ138" i="14"/>
  <c r="BZ120" i="14"/>
  <c r="BZ95" i="14"/>
  <c r="BZ143" i="14"/>
  <c r="BZ183" i="14"/>
  <c r="BZ128" i="14"/>
  <c r="BZ130" i="14"/>
  <c r="BZ172" i="14"/>
  <c r="BZ171" i="14"/>
  <c r="BZ65" i="14"/>
  <c r="BZ222" i="14"/>
  <c r="BZ121" i="14"/>
  <c r="BZ105" i="14"/>
  <c r="BZ104" i="14"/>
  <c r="BZ97" i="14"/>
  <c r="BZ150" i="14"/>
  <c r="BZ152" i="14"/>
  <c r="BZ141" i="14"/>
  <c r="BZ117" i="14"/>
  <c r="BZ100" i="14"/>
  <c r="BZ157" i="14"/>
  <c r="BZ98" i="14"/>
  <c r="BZ202" i="14"/>
  <c r="BZ218" i="14"/>
  <c r="BZ193" i="14"/>
  <c r="BZ96" i="14"/>
  <c r="BZ119" i="14"/>
  <c r="BZ118" i="14"/>
  <c r="BZ139" i="14"/>
  <c r="BZ114" i="14"/>
  <c r="BZ101" i="14"/>
  <c r="BZ219" i="14"/>
  <c r="BZ155" i="14"/>
  <c r="BZ103" i="14"/>
  <c r="BZ185" i="14"/>
  <c r="BZ99" i="14"/>
  <c r="BZ201" i="14"/>
  <c r="BZ127" i="14"/>
  <c r="BZ140" i="14"/>
  <c r="BZ102" i="14"/>
  <c r="BZ182" i="14"/>
  <c r="BZ107" i="14"/>
  <c r="BZ229" i="14"/>
  <c r="BZ231" i="14" s="1"/>
  <c r="BZ188" i="14"/>
  <c r="BZ159" i="14"/>
  <c r="BZ131" i="14"/>
  <c r="BZ190" i="14"/>
  <c r="BZ108" i="14"/>
  <c r="BZ153" i="14"/>
  <c r="BZ115" i="14"/>
  <c r="BZ184" i="14"/>
  <c r="BZ144" i="14"/>
  <c r="BY146" i="14"/>
  <c r="BY49" i="14"/>
  <c r="BY161" i="14"/>
  <c r="CA129" i="14" l="1"/>
  <c r="CA137" i="14"/>
  <c r="CA133" i="14"/>
  <c r="CA132" i="14"/>
  <c r="CA135" i="14"/>
  <c r="CA136" i="14"/>
  <c r="CA134" i="14"/>
  <c r="CA178" i="14"/>
  <c r="CA167" i="14"/>
  <c r="CA169" i="14"/>
  <c r="CA223" i="14"/>
  <c r="BZ174" i="14"/>
  <c r="IH66" i="72"/>
  <c r="CM58" i="74"/>
  <c r="CM55" i="74"/>
  <c r="II54" i="72"/>
  <c r="II58" i="72"/>
  <c r="II55" i="72"/>
  <c r="CA158" i="14"/>
  <c r="CA192" i="14"/>
  <c r="CM56" i="65"/>
  <c r="CM56" i="74"/>
  <c r="II56" i="72"/>
  <c r="CA180" i="14"/>
  <c r="CA179" i="14"/>
  <c r="CA166" i="14"/>
  <c r="CA165" i="14"/>
  <c r="CA221" i="14"/>
  <c r="CA67" i="14"/>
  <c r="AO24" i="78"/>
  <c r="AN33" i="78"/>
  <c r="HT184" i="72"/>
  <c r="HT189" i="72" s="1"/>
  <c r="HT185" i="72"/>
  <c r="HT190" i="72" s="1"/>
  <c r="HZ159" i="72"/>
  <c r="HZ158" i="72"/>
  <c r="HY159" i="72"/>
  <c r="HY158" i="72"/>
  <c r="HV178" i="72"/>
  <c r="HV177" i="72"/>
  <c r="HU191" i="72"/>
  <c r="HV107" i="72"/>
  <c r="HY106" i="72"/>
  <c r="HZ106" i="72"/>
  <c r="HU100" i="72"/>
  <c r="HU111" i="72" s="1"/>
  <c r="CA236" i="14"/>
  <c r="CA238" i="14" s="1"/>
  <c r="CA242" i="14"/>
  <c r="CA244" i="14" s="1"/>
  <c r="CA186" i="14"/>
  <c r="CA187" i="14"/>
  <c r="BY89" i="14"/>
  <c r="BY253" i="14" s="1"/>
  <c r="HV180" i="72"/>
  <c r="HV182" i="72" s="1"/>
  <c r="CM53" i="74"/>
  <c r="CM80" i="74"/>
  <c r="CM78" i="74"/>
  <c r="CM49" i="74"/>
  <c r="CM79" i="74" s="1"/>
  <c r="CM94" i="74"/>
  <c r="CM68" i="74"/>
  <c r="CM67" i="74"/>
  <c r="CM57" i="74"/>
  <c r="CM52" i="74"/>
  <c r="CM59" i="74"/>
  <c r="CM60" i="74"/>
  <c r="CO47" i="74"/>
  <c r="CN93" i="74"/>
  <c r="CN48" i="74"/>
  <c r="CN50" i="74"/>
  <c r="HU187" i="72"/>
  <c r="HU82" i="72"/>
  <c r="HU84" i="72" s="1"/>
  <c r="HU85" i="72" s="1"/>
  <c r="HW175" i="72"/>
  <c r="HZ161" i="72"/>
  <c r="HZ163" i="72" s="1"/>
  <c r="ID137" i="72"/>
  <c r="ID149" i="72"/>
  <c r="ID167" i="72" s="1"/>
  <c r="II59" i="72"/>
  <c r="II49" i="72"/>
  <c r="II79" i="72" s="1"/>
  <c r="II52" i="72"/>
  <c r="II94" i="72"/>
  <c r="II67" i="72"/>
  <c r="II57" i="72"/>
  <c r="II68" i="72"/>
  <c r="II78" i="72"/>
  <c r="II60" i="72"/>
  <c r="IF134" i="72"/>
  <c r="IF132" i="72"/>
  <c r="IF133" i="72"/>
  <c r="HT82" i="72"/>
  <c r="HT100" i="72"/>
  <c r="II53" i="72"/>
  <c r="II80" i="72"/>
  <c r="IF125" i="72"/>
  <c r="IF151" i="72" s="1"/>
  <c r="IF170" i="72" s="1"/>
  <c r="IF126" i="72"/>
  <c r="IF152" i="72" s="1"/>
  <c r="IF171" i="72" s="1"/>
  <c r="IF124" i="72"/>
  <c r="HY161" i="72"/>
  <c r="HT83" i="72"/>
  <c r="HT108" i="72"/>
  <c r="CM80" i="65"/>
  <c r="CM53" i="65"/>
  <c r="IC144" i="72"/>
  <c r="IC150" i="72" s="1"/>
  <c r="IC145" i="72"/>
  <c r="IE126" i="72"/>
  <c r="IE152" i="72" s="1"/>
  <c r="IE171" i="72" s="1"/>
  <c r="IE124" i="72"/>
  <c r="IE125" i="72"/>
  <c r="IE151" i="72" s="1"/>
  <c r="IE170" i="72" s="1"/>
  <c r="CM94" i="65"/>
  <c r="CM78" i="65"/>
  <c r="CM49" i="65"/>
  <c r="CM79" i="65" s="1"/>
  <c r="CM57" i="65"/>
  <c r="CM67" i="65"/>
  <c r="CM59" i="65"/>
  <c r="CM68" i="65"/>
  <c r="CM52" i="65"/>
  <c r="IE133" i="72"/>
  <c r="IE134" i="72"/>
  <c r="IE132" i="72"/>
  <c r="ID138" i="72"/>
  <c r="ID140" i="72" s="1"/>
  <c r="HX163" i="72"/>
  <c r="HX162" i="72"/>
  <c r="HX169" i="72" s="1"/>
  <c r="HX174" i="72" s="1"/>
  <c r="CO47" i="65"/>
  <c r="CN93" i="65"/>
  <c r="CN48" i="65"/>
  <c r="CN55" i="65" s="1"/>
  <c r="CN50" i="65"/>
  <c r="IB145" i="72"/>
  <c r="IB144" i="72"/>
  <c r="IB150" i="72" s="1"/>
  <c r="IG117" i="72"/>
  <c r="IG70" i="72"/>
  <c r="IH61" i="72"/>
  <c r="IJ50" i="72"/>
  <c r="IJ48" i="72"/>
  <c r="IK47" i="72"/>
  <c r="IJ93" i="72"/>
  <c r="HT187" i="72"/>
  <c r="IA156" i="72"/>
  <c r="IA98" i="72"/>
  <c r="BZ49" i="14"/>
  <c r="BZ40" i="14"/>
  <c r="BZ196" i="14"/>
  <c r="BZ81" i="14"/>
  <c r="CA37" i="14"/>
  <c r="CB1" i="14"/>
  <c r="CB38" i="14" s="1"/>
  <c r="CA44" i="14"/>
  <c r="CA45" i="14"/>
  <c r="CA46" i="14"/>
  <c r="CA47" i="14"/>
  <c r="CA78" i="14"/>
  <c r="CA64" i="14"/>
  <c r="CA79" i="14"/>
  <c r="CA66" i="14"/>
  <c r="CA73" i="14"/>
  <c r="CA85" i="14"/>
  <c r="CA53" i="14"/>
  <c r="CA56" i="14" s="1"/>
  <c r="CA74" i="14"/>
  <c r="CA75" i="14"/>
  <c r="CA76" i="14"/>
  <c r="CA77" i="14"/>
  <c r="CA106" i="14"/>
  <c r="CA156" i="14"/>
  <c r="CA100" i="14"/>
  <c r="CA183" i="14"/>
  <c r="CA127" i="14"/>
  <c r="CA105" i="14"/>
  <c r="CA222" i="14"/>
  <c r="CA116" i="14"/>
  <c r="CA153" i="14"/>
  <c r="CA220" i="14"/>
  <c r="CA185" i="14"/>
  <c r="CA99" i="14"/>
  <c r="CA154" i="14"/>
  <c r="CA194" i="14"/>
  <c r="CA139" i="14"/>
  <c r="CA103" i="14"/>
  <c r="CA131" i="14"/>
  <c r="CA107" i="14"/>
  <c r="CA128" i="14"/>
  <c r="CA98" i="14"/>
  <c r="CA142" i="14"/>
  <c r="CA168" i="14"/>
  <c r="CA219" i="14"/>
  <c r="CA151" i="14"/>
  <c r="CA108" i="14"/>
  <c r="CA150" i="14"/>
  <c r="CA200" i="14"/>
  <c r="CA130" i="14"/>
  <c r="CA95" i="14"/>
  <c r="CA121" i="14"/>
  <c r="CA115" i="14"/>
  <c r="CA152" i="14"/>
  <c r="CA65" i="14"/>
  <c r="CA201" i="14"/>
  <c r="CA102" i="14"/>
  <c r="CA157" i="14"/>
  <c r="CA191" i="14"/>
  <c r="CA188" i="14"/>
  <c r="CA138" i="14"/>
  <c r="CA217" i="14"/>
  <c r="CA144" i="14"/>
  <c r="CA155" i="14"/>
  <c r="CA114" i="14"/>
  <c r="CA97" i="14"/>
  <c r="CA190" i="14"/>
  <c r="CA104" i="14"/>
  <c r="CA101" i="14"/>
  <c r="CA218" i="14"/>
  <c r="CA202" i="14"/>
  <c r="CA170" i="14"/>
  <c r="CA193" i="14"/>
  <c r="CA229" i="14"/>
  <c r="CA231" i="14" s="1"/>
  <c r="CA141" i="14"/>
  <c r="CA96" i="14"/>
  <c r="CA184" i="14"/>
  <c r="CA203" i="14"/>
  <c r="CA189" i="14"/>
  <c r="CA118" i="14"/>
  <c r="CA140" i="14"/>
  <c r="CA119" i="14"/>
  <c r="CA172" i="14"/>
  <c r="CA120" i="14"/>
  <c r="CA143" i="14"/>
  <c r="CA171" i="14"/>
  <c r="CA159" i="14"/>
  <c r="CA181" i="14"/>
  <c r="CA182" i="14"/>
  <c r="CA117" i="14"/>
  <c r="BZ87" i="14"/>
  <c r="BZ110" i="14"/>
  <c r="BZ161" i="14"/>
  <c r="BY58" i="14"/>
  <c r="BY252" i="14" s="1"/>
  <c r="BZ205" i="14"/>
  <c r="BZ146" i="14"/>
  <c r="BZ123" i="14"/>
  <c r="BZ69" i="14"/>
  <c r="BZ209" i="14"/>
  <c r="CA3" i="14"/>
  <c r="CB129" i="14" l="1"/>
  <c r="CB137" i="14"/>
  <c r="CB136" i="14"/>
  <c r="CB135" i="14"/>
  <c r="CB134" i="14"/>
  <c r="CB133" i="14"/>
  <c r="CB132" i="14"/>
  <c r="CB178" i="14"/>
  <c r="CB167" i="14"/>
  <c r="CB169" i="14"/>
  <c r="CB223" i="14"/>
  <c r="CA174" i="14"/>
  <c r="CN58" i="74"/>
  <c r="CN55" i="74"/>
  <c r="IJ54" i="72"/>
  <c r="IJ58" i="72"/>
  <c r="IJ55" i="72"/>
  <c r="II66" i="72"/>
  <c r="CB158" i="14"/>
  <c r="CB192" i="14"/>
  <c r="CN56" i="65"/>
  <c r="CN56" i="74"/>
  <c r="IJ56" i="72"/>
  <c r="CB179" i="14"/>
  <c r="CB180" i="14"/>
  <c r="CB166" i="14"/>
  <c r="CB165" i="14"/>
  <c r="CB221" i="14"/>
  <c r="CB67" i="14"/>
  <c r="AO33" i="78"/>
  <c r="AP24" i="78"/>
  <c r="HV184" i="72"/>
  <c r="HV189" i="72" s="1"/>
  <c r="HV185" i="72"/>
  <c r="HV190" i="72" s="1"/>
  <c r="IA159" i="72"/>
  <c r="IA158" i="72"/>
  <c r="HW178" i="72"/>
  <c r="HW177" i="72"/>
  <c r="ID141" i="72"/>
  <c r="HT191" i="72"/>
  <c r="ID105" i="72"/>
  <c r="HV83" i="72"/>
  <c r="HW107" i="72"/>
  <c r="IA106" i="72"/>
  <c r="CB236" i="14"/>
  <c r="CB238" i="14" s="1"/>
  <c r="CB242" i="14"/>
  <c r="CB244" i="14" s="1"/>
  <c r="CB187" i="14"/>
  <c r="CB186" i="14"/>
  <c r="HV181" i="72"/>
  <c r="CA40" i="14"/>
  <c r="HV108" i="72"/>
  <c r="CN80" i="74"/>
  <c r="CN53" i="74"/>
  <c r="CN94" i="74"/>
  <c r="CN49" i="74"/>
  <c r="CN79" i="74" s="1"/>
  <c r="CN78" i="74"/>
  <c r="CN57" i="74"/>
  <c r="CN52" i="74"/>
  <c r="CN68" i="74"/>
  <c r="CN59" i="74"/>
  <c r="CN67" i="74"/>
  <c r="CN60" i="74"/>
  <c r="CP47" i="74"/>
  <c r="CO93" i="74"/>
  <c r="CO48" i="74"/>
  <c r="CO50" i="74"/>
  <c r="HZ162" i="72"/>
  <c r="HZ169" i="72" s="1"/>
  <c r="HZ174" i="72" s="1"/>
  <c r="HZ175" i="72" s="1"/>
  <c r="HW180" i="72"/>
  <c r="HW181" i="72" s="1"/>
  <c r="HT111" i="72"/>
  <c r="IJ80" i="72"/>
  <c r="IJ53" i="72"/>
  <c r="IF138" i="72"/>
  <c r="IF140" i="72" s="1"/>
  <c r="IG118" i="72"/>
  <c r="IG119" i="72"/>
  <c r="CP47" i="65"/>
  <c r="CO93" i="65"/>
  <c r="CO48" i="65"/>
  <c r="CO55" i="65" s="1"/>
  <c r="CO50" i="65"/>
  <c r="II61" i="72"/>
  <c r="HT84" i="72"/>
  <c r="HT85" i="72" s="1"/>
  <c r="HX175" i="72"/>
  <c r="HX99" i="72"/>
  <c r="HY163" i="72"/>
  <c r="HY162" i="72"/>
  <c r="HY169" i="72" s="1"/>
  <c r="HY174" i="72" s="1"/>
  <c r="IA161" i="72"/>
  <c r="IH117" i="72"/>
  <c r="IH70" i="72"/>
  <c r="IB155" i="72"/>
  <c r="IB168" i="72"/>
  <c r="IE138" i="72"/>
  <c r="IE140" i="72" s="1"/>
  <c r="IC168" i="72"/>
  <c r="IC155" i="72"/>
  <c r="IF137" i="72"/>
  <c r="IF149" i="72"/>
  <c r="IF167" i="72" s="1"/>
  <c r="IK93" i="72"/>
  <c r="IK50" i="72"/>
  <c r="IK48" i="72"/>
  <c r="IL47" i="72"/>
  <c r="CN80" i="65"/>
  <c r="CN53" i="65"/>
  <c r="ID97" i="72"/>
  <c r="ID143" i="72"/>
  <c r="IJ57" i="72"/>
  <c r="IJ94" i="72"/>
  <c r="IJ78" i="72"/>
  <c r="IJ52" i="72"/>
  <c r="IJ59" i="72"/>
  <c r="IJ67" i="72"/>
  <c r="IJ49" i="72"/>
  <c r="IJ79" i="72" s="1"/>
  <c r="IJ60" i="72"/>
  <c r="IJ68" i="72"/>
  <c r="CN49" i="65"/>
  <c r="CN79" i="65" s="1"/>
  <c r="CN78" i="65"/>
  <c r="CN94" i="65"/>
  <c r="CN52" i="65"/>
  <c r="CN68" i="65"/>
  <c r="CN59" i="65"/>
  <c r="CN67" i="65"/>
  <c r="CN57" i="65"/>
  <c r="IE149" i="72"/>
  <c r="IE167" i="72" s="1"/>
  <c r="IE137" i="72"/>
  <c r="CA196" i="14"/>
  <c r="CA205" i="14"/>
  <c r="BZ89" i="14"/>
  <c r="BZ253" i="14" s="1"/>
  <c r="BZ58" i="14"/>
  <c r="BZ252" i="14" s="1"/>
  <c r="CA146" i="14"/>
  <c r="CB3" i="14"/>
  <c r="CA209" i="14"/>
  <c r="CA161" i="14"/>
  <c r="CA81" i="14"/>
  <c r="CA87" i="14"/>
  <c r="CA49" i="14"/>
  <c r="CA123" i="14"/>
  <c r="CA110" i="14"/>
  <c r="CA69" i="14"/>
  <c r="CB37" i="14"/>
  <c r="CC1" i="14"/>
  <c r="CC38" i="14" s="1"/>
  <c r="CB44" i="14"/>
  <c r="CB45" i="14"/>
  <c r="CB46" i="14"/>
  <c r="CB47" i="14"/>
  <c r="CB74" i="14"/>
  <c r="CB75" i="14"/>
  <c r="CB76" i="14"/>
  <c r="CB77" i="14"/>
  <c r="CB78" i="14"/>
  <c r="CB53" i="14"/>
  <c r="CB56" i="14" s="1"/>
  <c r="CB64" i="14"/>
  <c r="CB79" i="14"/>
  <c r="CB66" i="14"/>
  <c r="CB73" i="14"/>
  <c r="CB85" i="14"/>
  <c r="CB106" i="14"/>
  <c r="CB156" i="14"/>
  <c r="CB181" i="14"/>
  <c r="CB103" i="14"/>
  <c r="CB190" i="14"/>
  <c r="CB222" i="14"/>
  <c r="CB107" i="14"/>
  <c r="CB154" i="14"/>
  <c r="CB218" i="14"/>
  <c r="CB194" i="14"/>
  <c r="CB104" i="14"/>
  <c r="CB150" i="14"/>
  <c r="CB189" i="14"/>
  <c r="CB131" i="14"/>
  <c r="CB138" i="14"/>
  <c r="CB200" i="14"/>
  <c r="CB115" i="14"/>
  <c r="CB219" i="14"/>
  <c r="CB118" i="14"/>
  <c r="CB153" i="14"/>
  <c r="CB188" i="14"/>
  <c r="CB151" i="14"/>
  <c r="CB98" i="14"/>
  <c r="CB155" i="14"/>
  <c r="CB108" i="14"/>
  <c r="CB193" i="14"/>
  <c r="CB203" i="14"/>
  <c r="CB127" i="14"/>
  <c r="CB157" i="14"/>
  <c r="CB159" i="14"/>
  <c r="CB168" i="14"/>
  <c r="CB128" i="14"/>
  <c r="CB65" i="14"/>
  <c r="CB102" i="14"/>
  <c r="CB182" i="14"/>
  <c r="CB140" i="14"/>
  <c r="CB95" i="14"/>
  <c r="CB144" i="14"/>
  <c r="CB116" i="14"/>
  <c r="CB120" i="14"/>
  <c r="CB99" i="14"/>
  <c r="CB220" i="14"/>
  <c r="CB217" i="14"/>
  <c r="CB201" i="14"/>
  <c r="CB121" i="14"/>
  <c r="CB171" i="14"/>
  <c r="CB191" i="14"/>
  <c r="CB139" i="14"/>
  <c r="CB172" i="14"/>
  <c r="CB117" i="14"/>
  <c r="CB229" i="14"/>
  <c r="CB231" i="14" s="1"/>
  <c r="CB143" i="14"/>
  <c r="CB101" i="14"/>
  <c r="CB183" i="14"/>
  <c r="CB100" i="14"/>
  <c r="CB114" i="14"/>
  <c r="CB170" i="14"/>
  <c r="CB142" i="14"/>
  <c r="CB141" i="14"/>
  <c r="CB152" i="14"/>
  <c r="CB97" i="14"/>
  <c r="CB105" i="14"/>
  <c r="CB202" i="14"/>
  <c r="CB119" i="14"/>
  <c r="CB96" i="14"/>
  <c r="CB130" i="14"/>
  <c r="CB185" i="14"/>
  <c r="CB184" i="14"/>
  <c r="CC129" i="14" l="1"/>
  <c r="CC133" i="14"/>
  <c r="CC137" i="14"/>
  <c r="CC136" i="14"/>
  <c r="CC135" i="14"/>
  <c r="CC134" i="14"/>
  <c r="CC132" i="14"/>
  <c r="CC178" i="14"/>
  <c r="CC167" i="14"/>
  <c r="CC169" i="14"/>
  <c r="CC223" i="14"/>
  <c r="CB174" i="14"/>
  <c r="CO58" i="74"/>
  <c r="CO55" i="74"/>
  <c r="IK54" i="72"/>
  <c r="IK58" i="72"/>
  <c r="IK55" i="72"/>
  <c r="IJ66" i="72"/>
  <c r="CC158" i="14"/>
  <c r="CC192" i="14"/>
  <c r="CO56" i="65"/>
  <c r="CO56" i="74"/>
  <c r="IK56" i="72"/>
  <c r="CC179" i="14"/>
  <c r="CC180" i="14"/>
  <c r="CC166" i="14"/>
  <c r="CC165" i="14"/>
  <c r="CC221" i="14"/>
  <c r="CC67" i="14"/>
  <c r="AP33" i="78"/>
  <c r="AQ24" i="78"/>
  <c r="HZ178" i="72"/>
  <c r="HZ177" i="72"/>
  <c r="HX177" i="72"/>
  <c r="HX178" i="72"/>
  <c r="IF141" i="72"/>
  <c r="IE141" i="72"/>
  <c r="HV191" i="72"/>
  <c r="IE105" i="72"/>
  <c r="IF105" i="72"/>
  <c r="HV82" i="72"/>
  <c r="HV84" i="72" s="1"/>
  <c r="HV85" i="72" s="1"/>
  <c r="CC236" i="14"/>
  <c r="CC238" i="14" s="1"/>
  <c r="CC242" i="14"/>
  <c r="CC244" i="14" s="1"/>
  <c r="CC186" i="14"/>
  <c r="CC187" i="14"/>
  <c r="HV100" i="72"/>
  <c r="HV111" i="72" s="1"/>
  <c r="CA58" i="14"/>
  <c r="CA252" i="14" s="1"/>
  <c r="HV187" i="72"/>
  <c r="HZ99" i="72"/>
  <c r="HW182" i="72"/>
  <c r="CO80" i="74"/>
  <c r="CO53" i="74"/>
  <c r="CO94" i="74"/>
  <c r="CO49" i="74"/>
  <c r="CO79" i="74" s="1"/>
  <c r="CO78" i="74"/>
  <c r="CO52" i="74"/>
  <c r="CO59" i="74"/>
  <c r="CO60" i="74"/>
  <c r="CO57" i="74"/>
  <c r="CO68" i="74"/>
  <c r="CO67" i="74"/>
  <c r="CQ47" i="74"/>
  <c r="CP93" i="74"/>
  <c r="CP48" i="74"/>
  <c r="CP50" i="74"/>
  <c r="IJ61" i="72"/>
  <c r="IJ117" i="72" s="1"/>
  <c r="IA163" i="72"/>
  <c r="IA162" i="72"/>
  <c r="IA169" i="72" s="1"/>
  <c r="IA174" i="72" s="1"/>
  <c r="CO49" i="65"/>
  <c r="CO79" i="65" s="1"/>
  <c r="CO78" i="65"/>
  <c r="CO94" i="65"/>
  <c r="CO68" i="65"/>
  <c r="CO57" i="65"/>
  <c r="CO67" i="65"/>
  <c r="CO59" i="65"/>
  <c r="CO52" i="65"/>
  <c r="HZ180" i="72"/>
  <c r="HZ107" i="72"/>
  <c r="IG126" i="72"/>
  <c r="IG152" i="72" s="1"/>
  <c r="IG171" i="72" s="1"/>
  <c r="IG125" i="72"/>
  <c r="IG151" i="72" s="1"/>
  <c r="IG170" i="72" s="1"/>
  <c r="IG124" i="72"/>
  <c r="IC156" i="72"/>
  <c r="IC98" i="72"/>
  <c r="IG134" i="72"/>
  <c r="IG132" i="72"/>
  <c r="IG133" i="72"/>
  <c r="CB87" i="14"/>
  <c r="CQ47" i="65"/>
  <c r="CP93" i="65"/>
  <c r="CP48" i="65"/>
  <c r="CP55" i="65" s="1"/>
  <c r="CP50" i="65"/>
  <c r="IL48" i="72"/>
  <c r="IL93" i="72"/>
  <c r="IL50" i="72"/>
  <c r="HX107" i="72"/>
  <c r="HX180" i="72"/>
  <c r="II70" i="72"/>
  <c r="II117" i="72"/>
  <c r="IK68" i="72"/>
  <c r="IK59" i="72"/>
  <c r="IK67" i="72"/>
  <c r="IK49" i="72"/>
  <c r="IK79" i="72" s="1"/>
  <c r="IK60" i="72"/>
  <c r="IK57" i="72"/>
  <c r="IK94" i="72"/>
  <c r="IK52" i="72"/>
  <c r="IK78" i="72"/>
  <c r="HW82" i="72"/>
  <c r="HW100" i="72"/>
  <c r="HY175" i="72"/>
  <c r="HY99" i="72"/>
  <c r="IK53" i="72"/>
  <c r="IK80" i="72"/>
  <c r="IB156" i="72"/>
  <c r="IB98" i="72"/>
  <c r="IE143" i="72"/>
  <c r="IE97" i="72"/>
  <c r="ID145" i="72"/>
  <c r="ID144" i="72"/>
  <c r="ID150" i="72" s="1"/>
  <c r="IF97" i="72"/>
  <c r="IF143" i="72"/>
  <c r="IH119" i="72"/>
  <c r="IH118" i="72"/>
  <c r="CO80" i="65"/>
  <c r="CO53" i="65"/>
  <c r="CB81" i="14"/>
  <c r="CB40" i="14"/>
  <c r="CB110" i="14"/>
  <c r="CC3" i="14"/>
  <c r="CB209" i="14"/>
  <c r="CB161" i="14"/>
  <c r="CB123" i="14"/>
  <c r="CB69" i="14"/>
  <c r="CC47" i="14"/>
  <c r="CD1" i="14"/>
  <c r="CD38" i="14" s="1"/>
  <c r="CC37" i="14"/>
  <c r="CC44" i="14"/>
  <c r="CC45" i="14"/>
  <c r="CC46" i="14"/>
  <c r="CC78" i="14"/>
  <c r="CC64" i="14"/>
  <c r="CC79" i="14"/>
  <c r="CC66" i="14"/>
  <c r="CC73" i="14"/>
  <c r="CC85" i="14"/>
  <c r="CC74" i="14"/>
  <c r="CC75" i="14"/>
  <c r="CC53" i="14"/>
  <c r="CC56" i="14" s="1"/>
  <c r="CC76" i="14"/>
  <c r="CC77" i="14"/>
  <c r="CC106" i="14"/>
  <c r="CC156" i="14"/>
  <c r="CC155" i="14"/>
  <c r="CC170" i="14"/>
  <c r="CC189" i="14"/>
  <c r="CC220" i="14"/>
  <c r="CC194" i="14"/>
  <c r="CC65" i="14"/>
  <c r="CC190" i="14"/>
  <c r="CC114" i="14"/>
  <c r="CC105" i="14"/>
  <c r="CC115" i="14"/>
  <c r="CC222" i="14"/>
  <c r="CC141" i="14"/>
  <c r="CC202" i="14"/>
  <c r="CC191" i="14"/>
  <c r="CC104" i="14"/>
  <c r="CC119" i="14"/>
  <c r="CC96" i="14"/>
  <c r="CC172" i="14"/>
  <c r="CC218" i="14"/>
  <c r="CC184" i="14"/>
  <c r="CC95" i="14"/>
  <c r="CC143" i="14"/>
  <c r="CC229" i="14"/>
  <c r="CC231" i="14" s="1"/>
  <c r="CC217" i="14"/>
  <c r="CC168" i="14"/>
  <c r="CC171" i="14"/>
  <c r="CC98" i="14"/>
  <c r="CC116" i="14"/>
  <c r="CC130" i="14"/>
  <c r="CC182" i="14"/>
  <c r="CC100" i="14"/>
  <c r="CC118" i="14"/>
  <c r="CC128" i="14"/>
  <c r="CC150" i="14"/>
  <c r="CC108" i="14"/>
  <c r="CC185" i="14"/>
  <c r="CC127" i="14"/>
  <c r="CC138" i="14"/>
  <c r="CC103" i="14"/>
  <c r="CC117" i="14"/>
  <c r="CC120" i="14"/>
  <c r="CC203" i="14"/>
  <c r="CC181" i="14"/>
  <c r="CC154" i="14"/>
  <c r="CC99" i="14"/>
  <c r="CC102" i="14"/>
  <c r="CC142" i="14"/>
  <c r="CC131" i="14"/>
  <c r="CC140" i="14"/>
  <c r="CC101" i="14"/>
  <c r="CC188" i="14"/>
  <c r="CC151" i="14"/>
  <c r="CC159" i="14"/>
  <c r="CC200" i="14"/>
  <c r="CC193" i="14"/>
  <c r="CC152" i="14"/>
  <c r="CC139" i="14"/>
  <c r="CC219" i="14"/>
  <c r="CC153" i="14"/>
  <c r="CC201" i="14"/>
  <c r="CC107" i="14"/>
  <c r="CC97" i="14"/>
  <c r="CC157" i="14"/>
  <c r="CC121" i="14"/>
  <c r="CC183" i="14"/>
  <c r="CC144" i="14"/>
  <c r="CB146" i="14"/>
  <c r="CB196" i="14"/>
  <c r="CB205" i="14"/>
  <c r="CB49" i="14"/>
  <c r="CA89" i="14"/>
  <c r="CA253" i="14" s="1"/>
  <c r="CD129" i="14" l="1"/>
  <c r="CD137" i="14"/>
  <c r="CD136" i="14"/>
  <c r="CD135" i="14"/>
  <c r="CD134" i="14"/>
  <c r="CD133" i="14"/>
  <c r="CD132" i="14"/>
  <c r="CD178" i="14"/>
  <c r="CD167" i="14"/>
  <c r="CD169" i="14"/>
  <c r="CD223" i="14"/>
  <c r="CC174" i="14"/>
  <c r="IK66" i="72"/>
  <c r="IL54" i="72"/>
  <c r="IL58" i="72"/>
  <c r="IL55" i="72"/>
  <c r="CP58" i="74"/>
  <c r="CP55" i="74"/>
  <c r="CD158" i="14"/>
  <c r="CD192" i="14"/>
  <c r="CP56" i="65"/>
  <c r="CP56" i="74"/>
  <c r="IL56" i="72"/>
  <c r="CD179" i="14"/>
  <c r="CD180" i="14"/>
  <c r="CD166" i="14"/>
  <c r="CD165" i="14"/>
  <c r="CD221" i="14"/>
  <c r="CD67" i="14"/>
  <c r="AQ33" i="78"/>
  <c r="AR24" i="78"/>
  <c r="HW184" i="72"/>
  <c r="HW189" i="72" s="1"/>
  <c r="HW185" i="72"/>
  <c r="HW190" i="72" s="1"/>
  <c r="IC159" i="72"/>
  <c r="IC158" i="72"/>
  <c r="IB158" i="72"/>
  <c r="IB159" i="72"/>
  <c r="HY177" i="72"/>
  <c r="HY178" i="72"/>
  <c r="HW187" i="72"/>
  <c r="IX52" i="72"/>
  <c r="IB106" i="72"/>
  <c r="IC106" i="72"/>
  <c r="CD236" i="14"/>
  <c r="CD238" i="14" s="1"/>
  <c r="CD242" i="14"/>
  <c r="CD244" i="14" s="1"/>
  <c r="CD186" i="14"/>
  <c r="CD187" i="14"/>
  <c r="IU53" i="72"/>
  <c r="IU52" i="72"/>
  <c r="IV67" i="72"/>
  <c r="IN59" i="72"/>
  <c r="IT59" i="72"/>
  <c r="I28" i="72"/>
  <c r="IX84" i="72"/>
  <c r="IX60" i="72"/>
  <c r="CB58" i="14"/>
  <c r="CB252" i="14" s="1"/>
  <c r="IU60" i="72"/>
  <c r="IW61" i="72"/>
  <c r="IS58" i="72"/>
  <c r="IW58" i="72"/>
  <c r="I27" i="72"/>
  <c r="IX83" i="72"/>
  <c r="IT53" i="72"/>
  <c r="IW67" i="72"/>
  <c r="IO59" i="72"/>
  <c r="IT55" i="72"/>
  <c r="IX58" i="72"/>
  <c r="IT68" i="72"/>
  <c r="IW68" i="72"/>
  <c r="IX59" i="72"/>
  <c r="IW57" i="72"/>
  <c r="H27" i="72"/>
  <c r="IU58" i="72"/>
  <c r="IR57" i="72"/>
  <c r="IV52" i="72"/>
  <c r="IU68" i="72"/>
  <c r="IX61" i="72"/>
  <c r="IV55" i="72"/>
  <c r="IT58" i="72"/>
  <c r="IT67" i="72"/>
  <c r="IX53" i="72"/>
  <c r="IV68" i="72"/>
  <c r="IV59" i="72"/>
  <c r="IX67" i="72"/>
  <c r="CB89" i="14"/>
  <c r="CB253" i="14" s="1"/>
  <c r="IJ70" i="72"/>
  <c r="HW108" i="72"/>
  <c r="HW83" i="72"/>
  <c r="HW84" i="72" s="1"/>
  <c r="HW85" i="72" s="1"/>
  <c r="CP53" i="74"/>
  <c r="CP80" i="74"/>
  <c r="CP49" i="74"/>
  <c r="CP79" i="74" s="1"/>
  <c r="CP94" i="74"/>
  <c r="CP78" i="74"/>
  <c r="CP57" i="74"/>
  <c r="CP60" i="74"/>
  <c r="CP68" i="74"/>
  <c r="CP52" i="74"/>
  <c r="CP67" i="74"/>
  <c r="CP59" i="74"/>
  <c r="CR47" i="74"/>
  <c r="CQ93" i="74"/>
  <c r="CQ48" i="74"/>
  <c r="CQ50" i="74"/>
  <c r="IW84" i="72"/>
  <c r="I25" i="72"/>
  <c r="H25" i="72"/>
  <c r="IW55" i="72"/>
  <c r="H28" i="72"/>
  <c r="IX66" i="72"/>
  <c r="IX55" i="72"/>
  <c r="IH124" i="72"/>
  <c r="IH126" i="72"/>
  <c r="IH152" i="72" s="1"/>
  <c r="IH171" i="72" s="1"/>
  <c r="IH125" i="72"/>
  <c r="IH151" i="72" s="1"/>
  <c r="IH170" i="72" s="1"/>
  <c r="IK61" i="72"/>
  <c r="IU67" i="72"/>
  <c r="CP53" i="65"/>
  <c r="CP80" i="65"/>
  <c r="D29" i="72"/>
  <c r="IV53" i="72"/>
  <c r="IW52" i="72"/>
  <c r="CC49" i="14"/>
  <c r="IH134" i="72"/>
  <c r="IH133" i="72"/>
  <c r="IH132" i="72"/>
  <c r="ID168" i="72"/>
  <c r="ID155" i="72"/>
  <c r="HY107" i="72"/>
  <c r="HY180" i="72"/>
  <c r="IJ119" i="72"/>
  <c r="IJ118" i="72"/>
  <c r="CP94" i="65"/>
  <c r="CP78" i="65"/>
  <c r="CP49" i="65"/>
  <c r="CP79" i="65" s="1"/>
  <c r="CP52" i="65"/>
  <c r="CP67" i="65"/>
  <c r="CP59" i="65"/>
  <c r="CP57" i="65"/>
  <c r="CP68" i="65"/>
  <c r="IW53" i="72"/>
  <c r="E29" i="72"/>
  <c r="HZ181" i="72"/>
  <c r="HZ182" i="72"/>
  <c r="IT60" i="72"/>
  <c r="IA99" i="72"/>
  <c r="IA175" i="72"/>
  <c r="CC87" i="14"/>
  <c r="IF145" i="72"/>
  <c r="IF144" i="72"/>
  <c r="IF150" i="72" s="1"/>
  <c r="IB161" i="72"/>
  <c r="IC161" i="72"/>
  <c r="IU57" i="72"/>
  <c r="IW82" i="72"/>
  <c r="IG149" i="72"/>
  <c r="IG167" i="72" s="1"/>
  <c r="IG137" i="72"/>
  <c r="IW70" i="72"/>
  <c r="IL80" i="72"/>
  <c r="IL53" i="72"/>
  <c r="CQ48" i="65"/>
  <c r="CQ55" i="65" s="1"/>
  <c r="CQ93" i="65"/>
  <c r="CR47" i="65"/>
  <c r="CQ50" i="65"/>
  <c r="IX82" i="72"/>
  <c r="IV57" i="72"/>
  <c r="IS57" i="72"/>
  <c r="IT52" i="72"/>
  <c r="II119" i="72"/>
  <c r="II118" i="72"/>
  <c r="IW59" i="72"/>
  <c r="IW83" i="72"/>
  <c r="IX68" i="72"/>
  <c r="IV60" i="72"/>
  <c r="IE145" i="72"/>
  <c r="IE144" i="72"/>
  <c r="IE150" i="72" s="1"/>
  <c r="IL94" i="72"/>
  <c r="IL52" i="72"/>
  <c r="IL68" i="72"/>
  <c r="IL59" i="72"/>
  <c r="IL49" i="72"/>
  <c r="IL79" i="72" s="1"/>
  <c r="IL60" i="72"/>
  <c r="IL78" i="72"/>
  <c r="IL67" i="72"/>
  <c r="IL57" i="72"/>
  <c r="IX57" i="72"/>
  <c r="IN60" i="72"/>
  <c r="IG138" i="72"/>
  <c r="IG140" i="72" s="1"/>
  <c r="IO60" i="72"/>
  <c r="IV58" i="72"/>
  <c r="IW66" i="72"/>
  <c r="IW60" i="72"/>
  <c r="IU55" i="72"/>
  <c r="IU59" i="72"/>
  <c r="E30" i="72"/>
  <c r="HX181" i="72"/>
  <c r="HX182" i="72"/>
  <c r="IX70" i="72"/>
  <c r="IR58" i="72"/>
  <c r="IT57" i="72"/>
  <c r="CC205" i="14"/>
  <c r="CC161" i="14"/>
  <c r="CC69" i="14"/>
  <c r="CC40" i="14"/>
  <c r="CC81" i="14"/>
  <c r="CD46" i="14"/>
  <c r="CD37" i="14"/>
  <c r="CE1" i="14"/>
  <c r="CE38" i="14" s="1"/>
  <c r="CD44" i="14"/>
  <c r="CD45" i="14"/>
  <c r="CD47" i="14"/>
  <c r="CD73" i="14"/>
  <c r="CD74" i="14"/>
  <c r="CD85" i="14"/>
  <c r="CD75" i="14"/>
  <c r="CD76" i="14"/>
  <c r="CD77" i="14"/>
  <c r="CD64" i="14"/>
  <c r="CD78" i="14"/>
  <c r="CD66" i="14"/>
  <c r="CD79" i="14"/>
  <c r="CD53" i="14"/>
  <c r="CD56" i="14" s="1"/>
  <c r="CD106" i="14"/>
  <c r="CD156" i="14"/>
  <c r="CD127" i="14"/>
  <c r="CD121" i="14"/>
  <c r="CD153" i="14"/>
  <c r="CD155" i="14"/>
  <c r="CD131" i="14"/>
  <c r="CD128" i="14"/>
  <c r="CD194" i="14"/>
  <c r="CD184" i="14"/>
  <c r="CD193" i="14"/>
  <c r="CD183" i="14"/>
  <c r="CD217" i="14"/>
  <c r="CD102" i="14"/>
  <c r="CD154" i="14"/>
  <c r="CD222" i="14"/>
  <c r="CD130" i="14"/>
  <c r="CD220" i="14"/>
  <c r="CD115" i="14"/>
  <c r="CD103" i="14"/>
  <c r="CD101" i="14"/>
  <c r="CD119" i="14"/>
  <c r="CD96" i="14"/>
  <c r="CD97" i="14"/>
  <c r="CD139" i="14"/>
  <c r="CD190" i="14"/>
  <c r="CD104" i="14"/>
  <c r="CD171" i="14"/>
  <c r="CD185" i="14"/>
  <c r="CD159" i="14"/>
  <c r="CD141" i="14"/>
  <c r="CD202" i="14"/>
  <c r="CD143" i="14"/>
  <c r="CD95" i="14"/>
  <c r="CD168" i="14"/>
  <c r="CD229" i="14"/>
  <c r="CD231" i="14" s="1"/>
  <c r="CD157" i="14"/>
  <c r="CD140" i="14"/>
  <c r="CD107" i="14"/>
  <c r="CD99" i="14"/>
  <c r="CD188" i="14"/>
  <c r="CD201" i="14"/>
  <c r="CD189" i="14"/>
  <c r="CD117" i="14"/>
  <c r="CD151" i="14"/>
  <c r="CD108" i="14"/>
  <c r="CD181" i="14"/>
  <c r="CD218" i="14"/>
  <c r="CD219" i="14"/>
  <c r="CD170" i="14"/>
  <c r="CD118" i="14"/>
  <c r="CD172" i="14"/>
  <c r="CD191" i="14"/>
  <c r="CD150" i="14"/>
  <c r="CD144" i="14"/>
  <c r="CD114" i="14"/>
  <c r="CD120" i="14"/>
  <c r="CD100" i="14"/>
  <c r="CD65" i="14"/>
  <c r="CD182" i="14"/>
  <c r="CD116" i="14"/>
  <c r="CD138" i="14"/>
  <c r="CD98" i="14"/>
  <c r="CD152" i="14"/>
  <c r="CD142" i="14"/>
  <c r="CD203" i="14"/>
  <c r="CD200" i="14"/>
  <c r="CD105" i="14"/>
  <c r="CC146" i="14"/>
  <c r="CC196" i="14"/>
  <c r="CC209" i="14"/>
  <c r="CD3" i="14"/>
  <c r="CC110" i="14"/>
  <c r="CC123" i="14"/>
  <c r="CE129" i="14" l="1"/>
  <c r="CE132" i="14"/>
  <c r="CE136" i="14"/>
  <c r="CE134" i="14"/>
  <c r="CE137" i="14"/>
  <c r="CE133" i="14"/>
  <c r="CE135" i="14"/>
  <c r="CE178" i="14"/>
  <c r="CE167" i="14"/>
  <c r="CE169" i="14"/>
  <c r="CE223" i="14"/>
  <c r="CD174" i="14"/>
  <c r="CQ58" i="74"/>
  <c r="CQ55" i="74"/>
  <c r="IL66" i="72"/>
  <c r="CE158" i="14"/>
  <c r="CE192" i="14"/>
  <c r="CQ56" i="65"/>
  <c r="CQ56" i="74"/>
  <c r="CE179" i="14"/>
  <c r="CE180" i="14"/>
  <c r="CE165" i="14"/>
  <c r="CE166" i="14"/>
  <c r="CE221" i="14"/>
  <c r="CE67" i="14"/>
  <c r="AR33" i="78"/>
  <c r="AS24" i="78"/>
  <c r="CC58" i="14"/>
  <c r="CC252" i="14" s="1"/>
  <c r="HZ184" i="72"/>
  <c r="HZ189" i="72" s="1"/>
  <c r="HZ185" i="72"/>
  <c r="HZ190" i="72" s="1"/>
  <c r="HX184" i="72"/>
  <c r="HX189" i="72" s="1"/>
  <c r="HX185" i="72"/>
  <c r="HX190" i="72" s="1"/>
  <c r="IA178" i="72"/>
  <c r="IA177" i="72"/>
  <c r="IG141" i="72"/>
  <c r="HW191" i="72"/>
  <c r="IG105" i="72"/>
  <c r="HX83" i="72"/>
  <c r="CE236" i="14"/>
  <c r="CE238" i="14" s="1"/>
  <c r="CE242" i="14"/>
  <c r="CE244" i="14" s="1"/>
  <c r="CE186" i="14"/>
  <c r="CE187" i="14"/>
  <c r="CD69" i="14"/>
  <c r="HW111" i="72"/>
  <c r="CS47" i="74"/>
  <c r="CR93" i="74"/>
  <c r="CR48" i="74"/>
  <c r="CR50" i="74"/>
  <c r="CQ53" i="74"/>
  <c r="CQ80" i="74"/>
  <c r="CQ49" i="74"/>
  <c r="CQ79" i="74" s="1"/>
  <c r="CQ94" i="74"/>
  <c r="CQ78" i="74"/>
  <c r="CQ59" i="74"/>
  <c r="CQ57" i="74"/>
  <c r="CQ60" i="74"/>
  <c r="CQ52" i="74"/>
  <c r="CQ68" i="74"/>
  <c r="CQ67" i="74"/>
  <c r="IH138" i="72"/>
  <c r="IH140" i="72" s="1"/>
  <c r="CD87" i="14"/>
  <c r="II126" i="72"/>
  <c r="II152" i="72" s="1"/>
  <c r="II171" i="72" s="1"/>
  <c r="II124" i="72"/>
  <c r="II125" i="72"/>
  <c r="II151" i="72" s="1"/>
  <c r="II170" i="72" s="1"/>
  <c r="IG143" i="72"/>
  <c r="IG97" i="72"/>
  <c r="IE168" i="72"/>
  <c r="IE155" i="72"/>
  <c r="II133" i="72"/>
  <c r="II132" i="72"/>
  <c r="II134" i="72"/>
  <c r="CQ53" i="65"/>
  <c r="CQ80" i="65"/>
  <c r="HX82" i="72"/>
  <c r="HX100" i="72"/>
  <c r="CS47" i="65"/>
  <c r="CR93" i="65"/>
  <c r="CR48" i="65"/>
  <c r="CR55" i="65" s="1"/>
  <c r="CR50" i="65"/>
  <c r="IA107" i="72"/>
  <c r="IA180" i="72"/>
  <c r="IJ125" i="72"/>
  <c r="IJ151" i="72" s="1"/>
  <c r="IJ170" i="72" s="1"/>
  <c r="IJ124" i="72"/>
  <c r="IJ126" i="72"/>
  <c r="IJ152" i="72" s="1"/>
  <c r="IJ171" i="72" s="1"/>
  <c r="HX187" i="72"/>
  <c r="IJ133" i="72"/>
  <c r="IJ134" i="72"/>
  <c r="IJ132" i="72"/>
  <c r="CQ49" i="65"/>
  <c r="CQ79" i="65" s="1"/>
  <c r="CQ94" i="65"/>
  <c r="CQ78" i="65"/>
  <c r="CQ57" i="65"/>
  <c r="CQ52" i="65"/>
  <c r="CQ68" i="65"/>
  <c r="CQ59" i="65"/>
  <c r="CQ67" i="65"/>
  <c r="IC162" i="72"/>
  <c r="IC169" i="72" s="1"/>
  <c r="IC174" i="72" s="1"/>
  <c r="IC163" i="72"/>
  <c r="IB163" i="72"/>
  <c r="IB162" i="72"/>
  <c r="IB169" i="72" s="1"/>
  <c r="IB174" i="72" s="1"/>
  <c r="ID156" i="72"/>
  <c r="ID98" i="72"/>
  <c r="HX108" i="72"/>
  <c r="IH137" i="72"/>
  <c r="IH149" i="72"/>
  <c r="IH167" i="72" s="1"/>
  <c r="IL61" i="72"/>
  <c r="IF168" i="72"/>
  <c r="IF155" i="72"/>
  <c r="HZ83" i="72"/>
  <c r="HZ108" i="72"/>
  <c r="HY181" i="72"/>
  <c r="HY182" i="72"/>
  <c r="IK117" i="72"/>
  <c r="IK70" i="72"/>
  <c r="HZ187" i="72"/>
  <c r="HZ82" i="72"/>
  <c r="HZ100" i="72"/>
  <c r="CD161" i="14"/>
  <c r="CD205" i="14"/>
  <c r="CD49" i="14"/>
  <c r="CE47" i="14"/>
  <c r="CE53" i="14"/>
  <c r="CE56" i="14" s="1"/>
  <c r="CE37" i="14"/>
  <c r="CF1" i="14"/>
  <c r="CF38" i="14" s="1"/>
  <c r="CE44" i="14"/>
  <c r="CE45" i="14"/>
  <c r="CE46" i="14"/>
  <c r="CE75" i="14"/>
  <c r="CE76" i="14"/>
  <c r="CE77" i="14"/>
  <c r="CE78" i="14"/>
  <c r="CE64" i="14"/>
  <c r="CE79" i="14"/>
  <c r="CE66" i="14"/>
  <c r="CE73" i="14"/>
  <c r="CE85" i="14"/>
  <c r="CE74" i="14"/>
  <c r="CE106" i="14"/>
  <c r="CE156" i="14"/>
  <c r="CE222" i="14"/>
  <c r="CE102" i="14"/>
  <c r="CE201" i="14"/>
  <c r="CE138" i="14"/>
  <c r="CE144" i="14"/>
  <c r="CE99" i="14"/>
  <c r="CE219" i="14"/>
  <c r="CE108" i="14"/>
  <c r="CE96" i="14"/>
  <c r="CE119" i="14"/>
  <c r="CE203" i="14"/>
  <c r="CE118" i="14"/>
  <c r="CE202" i="14"/>
  <c r="CE151" i="14"/>
  <c r="CE116" i="14"/>
  <c r="CE188" i="14"/>
  <c r="CE97" i="14"/>
  <c r="CE98" i="14"/>
  <c r="CE171" i="14"/>
  <c r="CE95" i="14"/>
  <c r="CE154" i="14"/>
  <c r="CE142" i="14"/>
  <c r="CE140" i="14"/>
  <c r="CE157" i="14"/>
  <c r="CE117" i="14"/>
  <c r="CE121" i="14"/>
  <c r="CE131" i="14"/>
  <c r="CE189" i="14"/>
  <c r="CE103" i="14"/>
  <c r="CE120" i="14"/>
  <c r="CE170" i="14"/>
  <c r="CE152" i="14"/>
  <c r="CE139" i="14"/>
  <c r="CE127" i="14"/>
  <c r="CE191" i="14"/>
  <c r="CE218" i="14"/>
  <c r="CE114" i="14"/>
  <c r="CE128" i="14"/>
  <c r="CE183" i="14"/>
  <c r="CE200" i="14"/>
  <c r="CE193" i="14"/>
  <c r="CE168" i="14"/>
  <c r="CE181" i="14"/>
  <c r="CE100" i="14"/>
  <c r="CE153" i="14"/>
  <c r="CE105" i="14"/>
  <c r="CE141" i="14"/>
  <c r="CE130" i="14"/>
  <c r="CE104" i="14"/>
  <c r="CE155" i="14"/>
  <c r="CE150" i="14"/>
  <c r="CE194" i="14"/>
  <c r="CE65" i="14"/>
  <c r="CE220" i="14"/>
  <c r="CE217" i="14"/>
  <c r="CE101" i="14"/>
  <c r="CE182" i="14"/>
  <c r="CE190" i="14"/>
  <c r="CE184" i="14"/>
  <c r="CE115" i="14"/>
  <c r="CE143" i="14"/>
  <c r="CE172" i="14"/>
  <c r="CE107" i="14"/>
  <c r="CE159" i="14"/>
  <c r="CE229" i="14"/>
  <c r="CE231" i="14" s="1"/>
  <c r="CE185" i="14"/>
  <c r="CC89" i="14"/>
  <c r="CC253" i="14" s="1"/>
  <c r="CD40" i="14"/>
  <c r="CD196" i="14"/>
  <c r="CD123" i="14"/>
  <c r="CD81" i="14"/>
  <c r="CE3" i="14"/>
  <c r="CD209" i="14"/>
  <c r="CD110" i="14"/>
  <c r="CD146" i="14"/>
  <c r="CF129" i="14" l="1"/>
  <c r="CF137" i="14"/>
  <c r="CF136" i="14"/>
  <c r="CF135" i="14"/>
  <c r="CF134" i="14"/>
  <c r="CF133" i="14"/>
  <c r="CF132" i="14"/>
  <c r="CF178" i="14"/>
  <c r="CF167" i="14"/>
  <c r="CF169" i="14"/>
  <c r="CF223" i="14"/>
  <c r="CE174" i="14"/>
  <c r="CR58" i="74"/>
  <c r="CR55" i="74"/>
  <c r="CF158" i="14"/>
  <c r="CF192" i="14"/>
  <c r="CR56" i="65"/>
  <c r="CR56" i="74"/>
  <c r="CF179" i="14"/>
  <c r="CF180" i="14"/>
  <c r="CF166" i="14"/>
  <c r="CF165" i="14"/>
  <c r="CF221" i="14"/>
  <c r="CF67" i="14"/>
  <c r="AT24" i="78"/>
  <c r="AS33" i="78"/>
  <c r="HY184" i="72"/>
  <c r="HY189" i="72" s="1"/>
  <c r="HY185" i="72"/>
  <c r="HY190" i="72" s="1"/>
  <c r="ID159" i="72"/>
  <c r="ID158" i="72"/>
  <c r="IH141" i="72"/>
  <c r="HX191" i="72"/>
  <c r="HZ191" i="72"/>
  <c r="IH105" i="72"/>
  <c r="HX84" i="72"/>
  <c r="HX85" i="72" s="1"/>
  <c r="HY83" i="72"/>
  <c r="ID106" i="72"/>
  <c r="CF236" i="14"/>
  <c r="CF238" i="14" s="1"/>
  <c r="CF242" i="14"/>
  <c r="CF244" i="14" s="1"/>
  <c r="CF186" i="14"/>
  <c r="CF187" i="14"/>
  <c r="CD89" i="14"/>
  <c r="CD253" i="14" s="1"/>
  <c r="CE87" i="14"/>
  <c r="CD58" i="14"/>
  <c r="CD252" i="14" s="1"/>
  <c r="HZ111" i="72"/>
  <c r="CR53" i="74"/>
  <c r="CR80" i="74"/>
  <c r="CR78" i="74"/>
  <c r="CR49" i="74"/>
  <c r="CR79" i="74" s="1"/>
  <c r="CR94" i="74"/>
  <c r="CR67" i="74"/>
  <c r="CR52" i="74"/>
  <c r="CR59" i="74"/>
  <c r="CR57" i="74"/>
  <c r="CR60" i="74"/>
  <c r="CR68" i="74"/>
  <c r="CT47" i="74"/>
  <c r="CS93" i="74"/>
  <c r="CS48" i="74"/>
  <c r="CS50" i="74"/>
  <c r="HY108" i="72"/>
  <c r="IJ138" i="72"/>
  <c r="IJ140" i="72" s="1"/>
  <c r="HY187" i="72"/>
  <c r="HX111" i="72"/>
  <c r="IE156" i="72"/>
  <c r="IE98" i="72"/>
  <c r="IF156" i="72"/>
  <c r="IF98" i="72"/>
  <c r="IJ137" i="72"/>
  <c r="IJ149" i="72"/>
  <c r="IJ167" i="72" s="1"/>
  <c r="II149" i="72"/>
  <c r="II167" i="72" s="1"/>
  <c r="II137" i="72"/>
  <c r="CE81" i="14"/>
  <c r="ID161" i="72"/>
  <c r="CR80" i="65"/>
  <c r="CR53" i="65"/>
  <c r="IK118" i="72"/>
  <c r="IK119" i="72"/>
  <c r="IB175" i="72"/>
  <c r="IB99" i="72"/>
  <c r="IA181" i="72"/>
  <c r="IA182" i="72"/>
  <c r="CR49" i="65"/>
  <c r="CR79" i="65" s="1"/>
  <c r="CR94" i="65"/>
  <c r="CR78" i="65"/>
  <c r="CR57" i="65"/>
  <c r="CR68" i="65"/>
  <c r="CR67" i="65"/>
  <c r="CR59" i="65"/>
  <c r="CR52" i="65"/>
  <c r="CS48" i="65"/>
  <c r="CS55" i="65" s="1"/>
  <c r="CT47" i="65"/>
  <c r="CS93" i="65"/>
  <c r="CS50" i="65"/>
  <c r="HZ84" i="72"/>
  <c r="HZ85" i="72" s="1"/>
  <c r="HY82" i="72"/>
  <c r="HY100" i="72"/>
  <c r="IL117" i="72"/>
  <c r="IL70" i="72"/>
  <c r="II138" i="72"/>
  <c r="II140" i="72" s="1"/>
  <c r="IH97" i="72"/>
  <c r="IH143" i="72"/>
  <c r="IC175" i="72"/>
  <c r="IC99" i="72"/>
  <c r="IG144" i="72"/>
  <c r="IG150" i="72" s="1"/>
  <c r="IG145" i="72"/>
  <c r="CE69" i="14"/>
  <c r="CE196" i="14"/>
  <c r="CF3" i="14"/>
  <c r="CE209" i="14"/>
  <c r="CE161" i="14"/>
  <c r="CE123" i="14"/>
  <c r="CE49" i="14"/>
  <c r="CF46" i="14"/>
  <c r="CF47" i="14"/>
  <c r="CF53" i="14"/>
  <c r="CF56" i="14" s="1"/>
  <c r="CF37" i="14"/>
  <c r="CG1" i="14"/>
  <c r="CG38" i="14" s="1"/>
  <c r="CF44" i="14"/>
  <c r="CF64" i="14"/>
  <c r="CF79" i="14"/>
  <c r="CF45" i="14"/>
  <c r="CF66" i="14"/>
  <c r="CF73" i="14"/>
  <c r="CF85" i="14"/>
  <c r="CF74" i="14"/>
  <c r="CF75" i="14"/>
  <c r="CF76" i="14"/>
  <c r="CF77" i="14"/>
  <c r="CF78" i="14"/>
  <c r="CF106" i="14"/>
  <c r="CF156" i="14"/>
  <c r="CF114" i="14"/>
  <c r="CF157" i="14"/>
  <c r="CF222" i="14"/>
  <c r="CF116" i="14"/>
  <c r="CF141" i="14"/>
  <c r="CF130" i="14"/>
  <c r="CF139" i="14"/>
  <c r="CF99" i="14"/>
  <c r="CF144" i="14"/>
  <c r="CF154" i="14"/>
  <c r="CF194" i="14"/>
  <c r="CF121" i="14"/>
  <c r="CF188" i="14"/>
  <c r="CF117" i="14"/>
  <c r="CF183" i="14"/>
  <c r="CF153" i="14"/>
  <c r="CF131" i="14"/>
  <c r="CF168" i="14"/>
  <c r="CF171" i="14"/>
  <c r="CF104" i="14"/>
  <c r="CF201" i="14"/>
  <c r="CF190" i="14"/>
  <c r="CF202" i="14"/>
  <c r="CF193" i="14"/>
  <c r="CF105" i="14"/>
  <c r="CF107" i="14"/>
  <c r="CF138" i="14"/>
  <c r="CF217" i="14"/>
  <c r="CF95" i="14"/>
  <c r="CF108" i="14"/>
  <c r="CF219" i="14"/>
  <c r="CF220" i="14"/>
  <c r="CF218" i="14"/>
  <c r="CF143" i="14"/>
  <c r="CF151" i="14"/>
  <c r="CF127" i="14"/>
  <c r="CF181" i="14"/>
  <c r="CF98" i="14"/>
  <c r="CF229" i="14"/>
  <c r="CF231" i="14" s="1"/>
  <c r="CF96" i="14"/>
  <c r="CF203" i="14"/>
  <c r="CF115" i="14"/>
  <c r="CF170" i="14"/>
  <c r="CF152" i="14"/>
  <c r="CF185" i="14"/>
  <c r="CF150" i="14"/>
  <c r="CF100" i="14"/>
  <c r="CF102" i="14"/>
  <c r="CF128" i="14"/>
  <c r="CF140" i="14"/>
  <c r="CF103" i="14"/>
  <c r="CF119" i="14"/>
  <c r="CF189" i="14"/>
  <c r="CF120" i="14"/>
  <c r="CF97" i="14"/>
  <c r="CF184" i="14"/>
  <c r="CF159" i="14"/>
  <c r="CF142" i="14"/>
  <c r="CF182" i="14"/>
  <c r="CF65" i="14"/>
  <c r="CF200" i="14"/>
  <c r="CF101" i="14"/>
  <c r="CF191" i="14"/>
  <c r="CF118" i="14"/>
  <c r="CF172" i="14"/>
  <c r="CF155" i="14"/>
  <c r="CE146" i="14"/>
  <c r="CE110" i="14"/>
  <c r="CE40" i="14"/>
  <c r="CE205" i="14"/>
  <c r="CG129" i="14" l="1"/>
  <c r="CG137" i="14"/>
  <c r="CG136" i="14"/>
  <c r="CG135" i="14"/>
  <c r="CG134" i="14"/>
  <c r="CG133" i="14"/>
  <c r="CG132" i="14"/>
  <c r="CG178" i="14"/>
  <c r="CG167" i="14"/>
  <c r="CG169" i="14"/>
  <c r="CG223" i="14"/>
  <c r="CF174" i="14"/>
  <c r="CS58" i="74"/>
  <c r="CS55" i="74"/>
  <c r="CG158" i="14"/>
  <c r="CG192" i="14"/>
  <c r="CS56" i="65"/>
  <c r="CS56" i="74"/>
  <c r="AY53" i="65"/>
  <c r="CG179" i="14"/>
  <c r="CG180" i="14"/>
  <c r="CG165" i="14"/>
  <c r="CG166" i="14"/>
  <c r="CG221" i="14"/>
  <c r="CG67" i="14"/>
  <c r="AT33" i="78"/>
  <c r="AU24" i="78"/>
  <c r="IA184" i="72"/>
  <c r="IA189" i="72" s="1"/>
  <c r="IA185" i="72"/>
  <c r="IA190" i="72" s="1"/>
  <c r="IC177" i="72"/>
  <c r="IC178" i="72"/>
  <c r="IE159" i="72"/>
  <c r="IE158" i="72"/>
  <c r="IB178" i="72"/>
  <c r="IB177" i="72"/>
  <c r="IF158" i="72"/>
  <c r="IF159" i="72"/>
  <c r="IJ141" i="72"/>
  <c r="II141" i="72"/>
  <c r="HY191" i="72"/>
  <c r="II105" i="72"/>
  <c r="IJ105" i="72"/>
  <c r="HY84" i="72"/>
  <c r="HY85" i="72" s="1"/>
  <c r="IA83" i="72"/>
  <c r="IB107" i="72"/>
  <c r="IF106" i="72"/>
  <c r="IE106" i="72"/>
  <c r="CG236" i="14"/>
  <c r="CG238" i="14" s="1"/>
  <c r="CG242" i="14"/>
  <c r="CG244" i="14" s="1"/>
  <c r="CG187" i="14"/>
  <c r="CG186" i="14"/>
  <c r="CE89" i="14"/>
  <c r="CE253" i="14" s="1"/>
  <c r="CE58" i="14"/>
  <c r="CE252" i="14" s="1"/>
  <c r="CS53" i="74"/>
  <c r="CS80" i="74"/>
  <c r="CS49" i="74"/>
  <c r="CS79" i="74" s="1"/>
  <c r="CS94" i="74"/>
  <c r="CS78" i="74"/>
  <c r="CS57" i="74"/>
  <c r="CS59" i="74"/>
  <c r="CS68" i="74"/>
  <c r="CS52" i="74"/>
  <c r="CS60" i="74"/>
  <c r="CS67" i="74"/>
  <c r="CU47" i="74"/>
  <c r="CT93" i="74"/>
  <c r="CT48" i="74"/>
  <c r="CT50" i="74"/>
  <c r="HY111" i="72"/>
  <c r="IA108" i="72"/>
  <c r="IA187" i="72"/>
  <c r="IF161" i="72"/>
  <c r="IF162" i="72" s="1"/>
  <c r="IF169" i="72" s="1"/>
  <c r="IF174" i="72" s="1"/>
  <c r="CF205" i="14"/>
  <c r="CS80" i="65"/>
  <c r="CS53" i="65"/>
  <c r="IJ97" i="72"/>
  <c r="IJ143" i="72"/>
  <c r="CF87" i="14"/>
  <c r="ID163" i="72"/>
  <c r="ID162" i="72"/>
  <c r="ID169" i="72" s="1"/>
  <c r="ID174" i="72" s="1"/>
  <c r="IL118" i="72"/>
  <c r="IL119" i="72"/>
  <c r="CU47" i="65"/>
  <c r="CT93" i="65"/>
  <c r="CT48" i="65"/>
  <c r="CT55" i="65" s="1"/>
  <c r="CT50" i="65"/>
  <c r="IG155" i="72"/>
  <c r="IG168" i="72"/>
  <c r="IC107" i="72"/>
  <c r="IC180" i="72"/>
  <c r="CS49" i="65"/>
  <c r="CS79" i="65" s="1"/>
  <c r="CS94" i="65"/>
  <c r="CS78" i="65"/>
  <c r="CS59" i="65"/>
  <c r="CS57" i="65"/>
  <c r="CS67" i="65"/>
  <c r="CS52" i="65"/>
  <c r="CS68" i="65"/>
  <c r="IK132" i="72"/>
  <c r="IK134" i="72"/>
  <c r="IK133" i="72"/>
  <c r="II97" i="72"/>
  <c r="II143" i="72"/>
  <c r="IE161" i="72"/>
  <c r="IB180" i="72"/>
  <c r="IK125" i="72"/>
  <c r="IK151" i="72" s="1"/>
  <c r="IK170" i="72" s="1"/>
  <c r="IK126" i="72"/>
  <c r="IK152" i="72" s="1"/>
  <c r="IK171" i="72" s="1"/>
  <c r="IK124" i="72"/>
  <c r="CF69" i="14"/>
  <c r="IH145" i="72"/>
  <c r="IH144" i="72"/>
  <c r="IH150" i="72" s="1"/>
  <c r="IA100" i="72"/>
  <c r="IA82" i="72"/>
  <c r="CF40" i="14"/>
  <c r="CF196" i="14"/>
  <c r="CF81" i="14"/>
  <c r="CF49" i="14"/>
  <c r="CF146" i="14"/>
  <c r="CF110" i="14"/>
  <c r="CF123" i="14"/>
  <c r="CF209" i="14"/>
  <c r="CG3" i="14"/>
  <c r="CG292" i="14" s="1"/>
  <c r="CG296" i="14" s="1"/>
  <c r="CG215" i="14" s="1"/>
  <c r="CF161" i="14"/>
  <c r="CG45" i="14"/>
  <c r="CG46" i="14"/>
  <c r="CG47" i="14"/>
  <c r="CG53" i="14"/>
  <c r="CG56" i="14" s="1"/>
  <c r="CG37" i="14"/>
  <c r="CH1" i="14"/>
  <c r="CH38" i="14" s="1"/>
  <c r="CG74" i="14"/>
  <c r="CG85" i="14"/>
  <c r="CG75" i="14"/>
  <c r="CG44" i="14"/>
  <c r="CG76" i="14"/>
  <c r="CG77" i="14"/>
  <c r="CG64" i="14"/>
  <c r="CG78" i="14"/>
  <c r="CG66" i="14"/>
  <c r="CG79" i="14"/>
  <c r="CG73" i="14"/>
  <c r="CG106" i="14"/>
  <c r="CG156" i="14"/>
  <c r="CG138" i="14"/>
  <c r="CG101" i="14"/>
  <c r="CG217" i="14"/>
  <c r="CG201" i="14"/>
  <c r="CG127" i="14"/>
  <c r="CG193" i="14"/>
  <c r="CG220" i="14"/>
  <c r="CG168" i="14"/>
  <c r="CG171" i="14"/>
  <c r="CG144" i="14"/>
  <c r="CG150" i="14"/>
  <c r="CG117" i="14"/>
  <c r="CG143" i="14"/>
  <c r="CG183" i="14"/>
  <c r="CG97" i="14"/>
  <c r="CG219" i="14"/>
  <c r="CG218" i="14"/>
  <c r="CG151" i="14"/>
  <c r="CG152" i="14"/>
  <c r="CG100" i="14"/>
  <c r="CG119" i="14"/>
  <c r="CG203" i="14"/>
  <c r="CG104" i="14"/>
  <c r="CG98" i="14"/>
  <c r="CG188" i="14"/>
  <c r="CG120" i="14"/>
  <c r="CG142" i="14"/>
  <c r="CG141" i="14"/>
  <c r="CG139" i="14"/>
  <c r="CG170" i="14"/>
  <c r="CG140" i="14"/>
  <c r="CG95" i="14"/>
  <c r="CG118" i="14"/>
  <c r="CG99" i="14"/>
  <c r="CG116" i="14"/>
  <c r="CG191" i="14"/>
  <c r="CG155" i="14"/>
  <c r="CG128" i="14"/>
  <c r="CG154" i="14"/>
  <c r="CG130" i="14"/>
  <c r="CG159" i="14"/>
  <c r="CG222" i="14"/>
  <c r="CG229" i="14"/>
  <c r="CG231" i="14" s="1"/>
  <c r="CG157" i="14"/>
  <c r="CG65" i="14"/>
  <c r="CG96" i="14"/>
  <c r="CG131" i="14"/>
  <c r="CG107" i="14"/>
  <c r="CG121" i="14"/>
  <c r="CG181" i="14"/>
  <c r="CG185" i="14"/>
  <c r="CG194" i="14"/>
  <c r="CG108" i="14"/>
  <c r="CG200" i="14"/>
  <c r="CG105" i="14"/>
  <c r="CG182" i="14"/>
  <c r="CG202" i="14"/>
  <c r="CG184" i="14"/>
  <c r="CG102" i="14"/>
  <c r="CG190" i="14"/>
  <c r="CG172" i="14"/>
  <c r="CG103" i="14"/>
  <c r="CG189" i="14"/>
  <c r="CG153" i="14"/>
  <c r="CG114" i="14"/>
  <c r="CG115" i="14"/>
  <c r="CH129" i="14" l="1"/>
  <c r="CH137" i="14"/>
  <c r="CH136" i="14"/>
  <c r="CH135" i="14"/>
  <c r="CH134" i="14"/>
  <c r="CH133" i="14"/>
  <c r="CH132" i="14"/>
  <c r="CH178" i="14"/>
  <c r="CH167" i="14"/>
  <c r="CH169" i="14"/>
  <c r="CH223" i="14"/>
  <c r="CG174" i="14"/>
  <c r="CT58" i="74"/>
  <c r="CT55" i="74"/>
  <c r="CH158" i="14"/>
  <c r="CH192" i="14"/>
  <c r="CT56" i="65"/>
  <c r="CT56" i="74"/>
  <c r="AZ53" i="65"/>
  <c r="CH179" i="14"/>
  <c r="CH180" i="14"/>
  <c r="CH166" i="14"/>
  <c r="CH165" i="14"/>
  <c r="CH221" i="14"/>
  <c r="CH67" i="14"/>
  <c r="AU33" i="78"/>
  <c r="AV24" i="78"/>
  <c r="IA191" i="72"/>
  <c r="IA84" i="72"/>
  <c r="IA85" i="72" s="1"/>
  <c r="CH236" i="14"/>
  <c r="CH238" i="14" s="1"/>
  <c r="CH242" i="14"/>
  <c r="CH244" i="14" s="1"/>
  <c r="CH187" i="14"/>
  <c r="CH186" i="14"/>
  <c r="CF89" i="14"/>
  <c r="CF253" i="14" s="1"/>
  <c r="CG87" i="14"/>
  <c r="CG49" i="14"/>
  <c r="IA111" i="72"/>
  <c r="CT53" i="74"/>
  <c r="CT80" i="74"/>
  <c r="CT94" i="74"/>
  <c r="CT49" i="74"/>
  <c r="CT79" i="74" s="1"/>
  <c r="CT78" i="74"/>
  <c r="CT57" i="74"/>
  <c r="CT60" i="74"/>
  <c r="CT59" i="74"/>
  <c r="CT67" i="74"/>
  <c r="CT68" i="74"/>
  <c r="CT52" i="74"/>
  <c r="CV47" i="74"/>
  <c r="CU93" i="74"/>
  <c r="CU48" i="74"/>
  <c r="CU50" i="74"/>
  <c r="IF163" i="72"/>
  <c r="IK149" i="72"/>
  <c r="IK167" i="72" s="1"/>
  <c r="IK137" i="72"/>
  <c r="CT59" i="65"/>
  <c r="CT49" i="65"/>
  <c r="CT79" i="65" s="1"/>
  <c r="CT94" i="65"/>
  <c r="CT78" i="65"/>
  <c r="CT67" i="65"/>
  <c r="CT68" i="65"/>
  <c r="CT52" i="65"/>
  <c r="CT57" i="65"/>
  <c r="CG69" i="14"/>
  <c r="CF58" i="14"/>
  <c r="CF252" i="14" s="1"/>
  <c r="IK138" i="72"/>
  <c r="IK140" i="72" s="1"/>
  <c r="IL134" i="72"/>
  <c r="IL133" i="72"/>
  <c r="IL132" i="72"/>
  <c r="IF175" i="72"/>
  <c r="IF99" i="72"/>
  <c r="II145" i="72"/>
  <c r="II144" i="72"/>
  <c r="II150" i="72" s="1"/>
  <c r="IH155" i="72"/>
  <c r="IH168" i="72"/>
  <c r="IG156" i="72"/>
  <c r="IG98" i="72"/>
  <c r="IL126" i="72"/>
  <c r="IL152" i="72" s="1"/>
  <c r="IL171" i="72" s="1"/>
  <c r="IL124" i="72"/>
  <c r="IL125" i="72"/>
  <c r="IL151" i="72" s="1"/>
  <c r="IL170" i="72" s="1"/>
  <c r="IJ145" i="72"/>
  <c r="IJ144" i="72"/>
  <c r="IJ150" i="72" s="1"/>
  <c r="IB182" i="72"/>
  <c r="IB181" i="72"/>
  <c r="CT80" i="65"/>
  <c r="CT53" i="65"/>
  <c r="ID175" i="72"/>
  <c r="ID99" i="72"/>
  <c r="IE163" i="72"/>
  <c r="IE162" i="72"/>
  <c r="IE169" i="72" s="1"/>
  <c r="IE174" i="72" s="1"/>
  <c r="IC181" i="72"/>
  <c r="IC182" i="72"/>
  <c r="CV47" i="65"/>
  <c r="CU48" i="65"/>
  <c r="CU55" i="65" s="1"/>
  <c r="CU93" i="65"/>
  <c r="CU50" i="65"/>
  <c r="CG196" i="14"/>
  <c r="CG40" i="14"/>
  <c r="CG123" i="14"/>
  <c r="CG205" i="14"/>
  <c r="CG81" i="14"/>
  <c r="CG146" i="14"/>
  <c r="CG161" i="14"/>
  <c r="CH44" i="14"/>
  <c r="CH45" i="14"/>
  <c r="CH46" i="14"/>
  <c r="CH47" i="14"/>
  <c r="CH53" i="14"/>
  <c r="CH56" i="14" s="1"/>
  <c r="CH37" i="14"/>
  <c r="CH75" i="14"/>
  <c r="CH76" i="14"/>
  <c r="CH77" i="14"/>
  <c r="CH64" i="14"/>
  <c r="CH78" i="14"/>
  <c r="CI1" i="14"/>
  <c r="CI38" i="14" s="1"/>
  <c r="CH66" i="14"/>
  <c r="CH79" i="14"/>
  <c r="CH73" i="14"/>
  <c r="CH85" i="14"/>
  <c r="CH74" i="14"/>
  <c r="CH106" i="14"/>
  <c r="CH156" i="14"/>
  <c r="CH118" i="14"/>
  <c r="CH170" i="14"/>
  <c r="CH153" i="14"/>
  <c r="CH182" i="14"/>
  <c r="CH189" i="14"/>
  <c r="CH168" i="14"/>
  <c r="CH108" i="14"/>
  <c r="CH217" i="14"/>
  <c r="CH171" i="14"/>
  <c r="CH194" i="14"/>
  <c r="CH96" i="14"/>
  <c r="CH159" i="14"/>
  <c r="CH101" i="14"/>
  <c r="CH121" i="14"/>
  <c r="CH127" i="14"/>
  <c r="CH229" i="14"/>
  <c r="CH231" i="14" s="1"/>
  <c r="CH138" i="14"/>
  <c r="CH185" i="14"/>
  <c r="CH119" i="14"/>
  <c r="CH191" i="14"/>
  <c r="CH141" i="14"/>
  <c r="CH219" i="14"/>
  <c r="CH202" i="14"/>
  <c r="CH100" i="14"/>
  <c r="CH203" i="14"/>
  <c r="CH151" i="14"/>
  <c r="CH98" i="14"/>
  <c r="CH222" i="14"/>
  <c r="CH142" i="14"/>
  <c r="CH103" i="14"/>
  <c r="CH95" i="14"/>
  <c r="CH193" i="14"/>
  <c r="CH155" i="14"/>
  <c r="CH131" i="14"/>
  <c r="CH200" i="14"/>
  <c r="CH154" i="14"/>
  <c r="CH117" i="14"/>
  <c r="CH99" i="14"/>
  <c r="CH107" i="14"/>
  <c r="CH115" i="14"/>
  <c r="CH97" i="14"/>
  <c r="CH218" i="14"/>
  <c r="CH152" i="14"/>
  <c r="CH120" i="14"/>
  <c r="CH181" i="14"/>
  <c r="CH184" i="14"/>
  <c r="CH183" i="14"/>
  <c r="CH128" i="14"/>
  <c r="CH116" i="14"/>
  <c r="CH157" i="14"/>
  <c r="CH102" i="14"/>
  <c r="CH104" i="14"/>
  <c r="CH130" i="14"/>
  <c r="CH220" i="14"/>
  <c r="CH188" i="14"/>
  <c r="CH144" i="14"/>
  <c r="CH140" i="14"/>
  <c r="CH105" i="14"/>
  <c r="CH172" i="14"/>
  <c r="CH201" i="14"/>
  <c r="CH114" i="14"/>
  <c r="CH143" i="14"/>
  <c r="CH190" i="14"/>
  <c r="CH139" i="14"/>
  <c r="CH150" i="14"/>
  <c r="CH65" i="14"/>
  <c r="CG110" i="14"/>
  <c r="CH3" i="14"/>
  <c r="CH292" i="14" s="1"/>
  <c r="CH296" i="14" s="1"/>
  <c r="CH215" i="14" s="1"/>
  <c r="CG209" i="14"/>
  <c r="CI129" i="14" l="1"/>
  <c r="CI132" i="14"/>
  <c r="CI133" i="14"/>
  <c r="CI137" i="14"/>
  <c r="CI136" i="14"/>
  <c r="CI135" i="14"/>
  <c r="CI134" i="14"/>
  <c r="CI178" i="14"/>
  <c r="CI167" i="14"/>
  <c r="CI169" i="14"/>
  <c r="CI223" i="14"/>
  <c r="CH174" i="14"/>
  <c r="CU58" i="74"/>
  <c r="CU55" i="74"/>
  <c r="CI158" i="14"/>
  <c r="CI192" i="14"/>
  <c r="CU56" i="65"/>
  <c r="CU56" i="74"/>
  <c r="BA53" i="65"/>
  <c r="CI179" i="14"/>
  <c r="CI180" i="14"/>
  <c r="CI165" i="14"/>
  <c r="CI166" i="14"/>
  <c r="CI221" i="14"/>
  <c r="CI67" i="14"/>
  <c r="AW24" i="78"/>
  <c r="AV33" i="78"/>
  <c r="IB184" i="72"/>
  <c r="IB189" i="72" s="1"/>
  <c r="IB185" i="72"/>
  <c r="IB190" i="72" s="1"/>
  <c r="IC184" i="72"/>
  <c r="IC189" i="72" s="1"/>
  <c r="IC185" i="72"/>
  <c r="IC190" i="72" s="1"/>
  <c r="IG159" i="72"/>
  <c r="IG158" i="72"/>
  <c r="ID178" i="72"/>
  <c r="ID177" i="72"/>
  <c r="IF178" i="72"/>
  <c r="IF177" i="72"/>
  <c r="IK141" i="72"/>
  <c r="IK105" i="72"/>
  <c r="IC83" i="72"/>
  <c r="ID107" i="72"/>
  <c r="IG106" i="72"/>
  <c r="CI236" i="14"/>
  <c r="CI238" i="14" s="1"/>
  <c r="CI242" i="14"/>
  <c r="CI244" i="14" s="1"/>
  <c r="CI187" i="14"/>
  <c r="CI186" i="14"/>
  <c r="CG89" i="14"/>
  <c r="CG253" i="14" s="1"/>
  <c r="CG58" i="14"/>
  <c r="CG252" i="14" s="1"/>
  <c r="CU80" i="74"/>
  <c r="CU53" i="74"/>
  <c r="CU49" i="74"/>
  <c r="CU79" i="74" s="1"/>
  <c r="CU78" i="74"/>
  <c r="CU94" i="74"/>
  <c r="CU52" i="74"/>
  <c r="CU59" i="74"/>
  <c r="CU60" i="74"/>
  <c r="CU57" i="74"/>
  <c r="CU68" i="74"/>
  <c r="CU67" i="74"/>
  <c r="CW47" i="74"/>
  <c r="CV93" i="74"/>
  <c r="CV48" i="74"/>
  <c r="CV50" i="74"/>
  <c r="IB187" i="72"/>
  <c r="IC187" i="72"/>
  <c r="IL149" i="72"/>
  <c r="IL167" i="72" s="1"/>
  <c r="IL137" i="72"/>
  <c r="IF107" i="72"/>
  <c r="IF180" i="72"/>
  <c r="IK97" i="72"/>
  <c r="IK143" i="72"/>
  <c r="IB82" i="72"/>
  <c r="IB100" i="72"/>
  <c r="IB83" i="72"/>
  <c r="IB108" i="72"/>
  <c r="IG161" i="72"/>
  <c r="IH156" i="72"/>
  <c r="IH98" i="72"/>
  <c r="CU80" i="65"/>
  <c r="CU53" i="65"/>
  <c r="IC82" i="72"/>
  <c r="IC100" i="72"/>
  <c r="IJ168" i="72"/>
  <c r="IJ155" i="72"/>
  <c r="II168" i="72"/>
  <c r="II155" i="72"/>
  <c r="CU94" i="65"/>
  <c r="CU78" i="65"/>
  <c r="CU52" i="65"/>
  <c r="CU59" i="65"/>
  <c r="CU49" i="65"/>
  <c r="CU79" i="65" s="1"/>
  <c r="CU67" i="65"/>
  <c r="CU57" i="65"/>
  <c r="CU68" i="65"/>
  <c r="IE175" i="72"/>
  <c r="IE99" i="72"/>
  <c r="IC108" i="72"/>
  <c r="CW47" i="65"/>
  <c r="CV93" i="65"/>
  <c r="CV48" i="65"/>
  <c r="CV55" i="65" s="1"/>
  <c r="CV50" i="65"/>
  <c r="IL138" i="72"/>
  <c r="IL140" i="72" s="1"/>
  <c r="ID180" i="72"/>
  <c r="CH196" i="14"/>
  <c r="CH40" i="14"/>
  <c r="CH161" i="14"/>
  <c r="CH69" i="14"/>
  <c r="CI3" i="14"/>
  <c r="CI292" i="14" s="1"/>
  <c r="CI296" i="14" s="1"/>
  <c r="CI215" i="14" s="1"/>
  <c r="CH209" i="14"/>
  <c r="CH81" i="14"/>
  <c r="CH123" i="14"/>
  <c r="CH87" i="14"/>
  <c r="CH49" i="14"/>
  <c r="CI37" i="14"/>
  <c r="CJ1" i="14"/>
  <c r="CJ38" i="14" s="1"/>
  <c r="CI44" i="14"/>
  <c r="CI45" i="14"/>
  <c r="CI46" i="14"/>
  <c r="CI47" i="14"/>
  <c r="CI53" i="14"/>
  <c r="CI56" i="14" s="1"/>
  <c r="CI64" i="14"/>
  <c r="CI79" i="14"/>
  <c r="CI66" i="14"/>
  <c r="CI73" i="14"/>
  <c r="CI85" i="14"/>
  <c r="CI74" i="14"/>
  <c r="CI75" i="14"/>
  <c r="CI76" i="14"/>
  <c r="CI77" i="14"/>
  <c r="CI78" i="14"/>
  <c r="CI106" i="14"/>
  <c r="CI156" i="14"/>
  <c r="CI200" i="14"/>
  <c r="CI143" i="14"/>
  <c r="CI120" i="14"/>
  <c r="CI181" i="14"/>
  <c r="CI183" i="14"/>
  <c r="CI142" i="14"/>
  <c r="CI144" i="14"/>
  <c r="CI184" i="14"/>
  <c r="CI203" i="14"/>
  <c r="CI130" i="14"/>
  <c r="CI217" i="14"/>
  <c r="CI104" i="14"/>
  <c r="CI150" i="14"/>
  <c r="CI100" i="14"/>
  <c r="CI95" i="14"/>
  <c r="CI189" i="14"/>
  <c r="CI117" i="14"/>
  <c r="CI171" i="14"/>
  <c r="CI170" i="14"/>
  <c r="CI220" i="14"/>
  <c r="CI97" i="14"/>
  <c r="CI102" i="14"/>
  <c r="CI98" i="14"/>
  <c r="CI154" i="14"/>
  <c r="CI103" i="14"/>
  <c r="CI229" i="14"/>
  <c r="CI231" i="14" s="1"/>
  <c r="CI201" i="14"/>
  <c r="CI138" i="14"/>
  <c r="CI182" i="14"/>
  <c r="CI118" i="14"/>
  <c r="CI141" i="14"/>
  <c r="CI108" i="14"/>
  <c r="CI202" i="14"/>
  <c r="CI114" i="14"/>
  <c r="CI119" i="14"/>
  <c r="CI172" i="14"/>
  <c r="CI185" i="14"/>
  <c r="CI218" i="14"/>
  <c r="CI131" i="14"/>
  <c r="CI219" i="14"/>
  <c r="CI115" i="14"/>
  <c r="CI153" i="14"/>
  <c r="CI121" i="14"/>
  <c r="CI139" i="14"/>
  <c r="CI191" i="14"/>
  <c r="CI159" i="14"/>
  <c r="CI194" i="14"/>
  <c r="CI152" i="14"/>
  <c r="CI140" i="14"/>
  <c r="CI101" i="14"/>
  <c r="CI168" i="14"/>
  <c r="CI190" i="14"/>
  <c r="CI65" i="14"/>
  <c r="CI188" i="14"/>
  <c r="CI222" i="14"/>
  <c r="CI157" i="14"/>
  <c r="CI105" i="14"/>
  <c r="CI116" i="14"/>
  <c r="CI151" i="14"/>
  <c r="CI99" i="14"/>
  <c r="CI128" i="14"/>
  <c r="CI193" i="14"/>
  <c r="CI107" i="14"/>
  <c r="CI96" i="14"/>
  <c r="CI155" i="14"/>
  <c r="CI127" i="14"/>
  <c r="CH110" i="14"/>
  <c r="CH205" i="14"/>
  <c r="CH146" i="14"/>
  <c r="CG294" i="14"/>
  <c r="CJ129" i="14" l="1"/>
  <c r="CJ137" i="14"/>
  <c r="CJ136" i="14"/>
  <c r="CJ135" i="14"/>
  <c r="CJ134" i="14"/>
  <c r="CJ133" i="14"/>
  <c r="CJ132" i="14"/>
  <c r="CJ178" i="14"/>
  <c r="CJ167" i="14"/>
  <c r="CJ169" i="14"/>
  <c r="CJ223" i="14"/>
  <c r="CI174" i="14"/>
  <c r="CV58" i="74"/>
  <c r="CV55" i="74"/>
  <c r="CJ158" i="14"/>
  <c r="CJ192" i="14"/>
  <c r="CV56" i="65"/>
  <c r="CV56" i="74"/>
  <c r="CJ180" i="14"/>
  <c r="CJ179" i="14"/>
  <c r="CJ166" i="14"/>
  <c r="CJ165" i="14"/>
  <c r="CJ221" i="14"/>
  <c r="CJ67" i="14"/>
  <c r="AW33" i="78"/>
  <c r="AX24" i="78"/>
  <c r="IC84" i="72"/>
  <c r="IC85" i="72" s="1"/>
  <c r="IH159" i="72"/>
  <c r="IH158" i="72"/>
  <c r="IC191" i="72"/>
  <c r="IE178" i="72"/>
  <c r="IE177" i="72"/>
  <c r="IL141" i="72"/>
  <c r="IB191" i="72"/>
  <c r="IL105" i="72"/>
  <c r="IH106" i="72"/>
  <c r="CJ236" i="14"/>
  <c r="CJ238" i="14" s="1"/>
  <c r="CJ242" i="14"/>
  <c r="CJ244" i="14" s="1"/>
  <c r="CJ186" i="14"/>
  <c r="CJ187" i="14"/>
  <c r="CH58" i="14"/>
  <c r="CH252" i="14" s="1"/>
  <c r="CH89" i="14"/>
  <c r="CH253" i="14" s="1"/>
  <c r="CV53" i="74"/>
  <c r="CV80" i="74"/>
  <c r="CV78" i="74"/>
  <c r="CV94" i="74"/>
  <c r="CV49" i="74"/>
  <c r="CV79" i="74" s="1"/>
  <c r="CV57" i="74"/>
  <c r="CV60" i="74"/>
  <c r="CV52" i="74"/>
  <c r="CV67" i="74"/>
  <c r="CV59" i="74"/>
  <c r="CV68" i="74"/>
  <c r="CX47" i="74"/>
  <c r="CW93" i="74"/>
  <c r="CW48" i="74"/>
  <c r="CW50" i="74"/>
  <c r="IH161" i="72"/>
  <c r="IH163" i="72" s="1"/>
  <c r="IB111" i="72"/>
  <c r="ID182" i="72"/>
  <c r="ID181" i="72"/>
  <c r="CV57" i="65"/>
  <c r="CV59" i="65"/>
  <c r="CV52" i="65"/>
  <c r="CV68" i="65"/>
  <c r="CV49" i="65"/>
  <c r="CV79" i="65" s="1"/>
  <c r="CV67" i="65"/>
  <c r="CV78" i="65"/>
  <c r="CV94" i="65"/>
  <c r="IE107" i="72"/>
  <c r="IE180" i="72"/>
  <c r="IL97" i="72"/>
  <c r="IL143" i="72"/>
  <c r="CW50" i="65"/>
  <c r="CW48" i="65"/>
  <c r="CW55" i="65" s="1"/>
  <c r="CX47" i="65"/>
  <c r="CW93" i="65"/>
  <c r="II156" i="72"/>
  <c r="II98" i="72"/>
  <c r="IC111" i="72"/>
  <c r="IG163" i="72"/>
  <c r="IG162" i="72"/>
  <c r="IG169" i="72" s="1"/>
  <c r="IG174" i="72" s="1"/>
  <c r="IJ98" i="72"/>
  <c r="IJ156" i="72"/>
  <c r="IK144" i="72"/>
  <c r="IK150" i="72" s="1"/>
  <c r="IK145" i="72"/>
  <c r="IB84" i="72"/>
  <c r="IB85" i="72" s="1"/>
  <c r="IF182" i="72"/>
  <c r="IF181" i="72"/>
  <c r="CV53" i="65"/>
  <c r="CV80" i="65"/>
  <c r="CI123" i="14"/>
  <c r="CI161" i="14"/>
  <c r="CI87" i="14"/>
  <c r="CI49" i="14"/>
  <c r="CJ3" i="14"/>
  <c r="CJ292" i="14" s="1"/>
  <c r="CJ296" i="14" s="1"/>
  <c r="CJ215" i="14" s="1"/>
  <c r="CI209" i="14"/>
  <c r="CI205" i="14"/>
  <c r="CJ37" i="14"/>
  <c r="CK1" i="14"/>
  <c r="CK38" i="14" s="1"/>
  <c r="CJ44" i="14"/>
  <c r="CJ45" i="14"/>
  <c r="CJ46" i="14"/>
  <c r="CJ47" i="14"/>
  <c r="CJ75" i="14"/>
  <c r="CJ76" i="14"/>
  <c r="CJ77" i="14"/>
  <c r="CJ78" i="14"/>
  <c r="CJ64" i="14"/>
  <c r="CJ79" i="14"/>
  <c r="CJ66" i="14"/>
  <c r="CJ53" i="14"/>
  <c r="CJ56" i="14" s="1"/>
  <c r="CJ73" i="14"/>
  <c r="CJ85" i="14"/>
  <c r="CJ74" i="14"/>
  <c r="CJ106" i="14"/>
  <c r="CJ156" i="14"/>
  <c r="CJ100" i="14"/>
  <c r="CJ188" i="14"/>
  <c r="CJ107" i="14"/>
  <c r="CJ104" i="14"/>
  <c r="CJ127" i="14"/>
  <c r="CJ152" i="14"/>
  <c r="CJ182" i="14"/>
  <c r="CJ219" i="14"/>
  <c r="CJ97" i="14"/>
  <c r="CJ139" i="14"/>
  <c r="CJ218" i="14"/>
  <c r="CJ191" i="14"/>
  <c r="CJ229" i="14"/>
  <c r="CJ231" i="14" s="1"/>
  <c r="CJ101" i="14"/>
  <c r="CJ138" i="14"/>
  <c r="CJ170" i="14"/>
  <c r="CJ217" i="14"/>
  <c r="CJ150" i="14"/>
  <c r="CJ203" i="14"/>
  <c r="CJ115" i="14"/>
  <c r="CJ130" i="14"/>
  <c r="CJ153" i="14"/>
  <c r="CJ181" i="14"/>
  <c r="CJ96" i="14"/>
  <c r="CJ65" i="14"/>
  <c r="CJ172" i="14"/>
  <c r="CJ95" i="14"/>
  <c r="CJ194" i="14"/>
  <c r="CJ103" i="14"/>
  <c r="CJ171" i="14"/>
  <c r="CJ155" i="14"/>
  <c r="CJ184" i="14"/>
  <c r="CJ183" i="14"/>
  <c r="CJ131" i="14"/>
  <c r="CJ200" i="14"/>
  <c r="CJ118" i="14"/>
  <c r="CJ105" i="14"/>
  <c r="CJ121" i="14"/>
  <c r="CJ151" i="14"/>
  <c r="CJ168" i="14"/>
  <c r="CJ193" i="14"/>
  <c r="CJ99" i="14"/>
  <c r="CJ114" i="14"/>
  <c r="CJ201" i="14"/>
  <c r="CJ159" i="14"/>
  <c r="CJ119" i="14"/>
  <c r="CJ116" i="14"/>
  <c r="CJ143" i="14"/>
  <c r="CJ222" i="14"/>
  <c r="CJ190" i="14"/>
  <c r="CJ117" i="14"/>
  <c r="CJ142" i="14"/>
  <c r="CJ98" i="14"/>
  <c r="CJ202" i="14"/>
  <c r="CJ140" i="14"/>
  <c r="CJ220" i="14"/>
  <c r="CJ141" i="14"/>
  <c r="CJ157" i="14"/>
  <c r="CJ154" i="14"/>
  <c r="CJ102" i="14"/>
  <c r="CJ128" i="14"/>
  <c r="CJ144" i="14"/>
  <c r="CJ108" i="14"/>
  <c r="CJ120" i="14"/>
  <c r="CJ185" i="14"/>
  <c r="CJ189" i="14"/>
  <c r="CI81" i="14"/>
  <c r="CI196" i="14"/>
  <c r="CI69" i="14"/>
  <c r="CI40" i="14"/>
  <c r="CI146" i="14"/>
  <c r="CI110" i="14"/>
  <c r="CH294" i="14"/>
  <c r="CK129" i="14" l="1"/>
  <c r="CK134" i="14"/>
  <c r="CK133" i="14"/>
  <c r="CK132" i="14"/>
  <c r="CK137" i="14"/>
  <c r="CK136" i="14"/>
  <c r="CK135" i="14"/>
  <c r="CK178" i="14"/>
  <c r="CK167" i="14"/>
  <c r="CK169" i="14"/>
  <c r="CK223" i="14"/>
  <c r="CJ174" i="14"/>
  <c r="CW58" i="74"/>
  <c r="CW55" i="74"/>
  <c r="CK158" i="14"/>
  <c r="CK192" i="14"/>
  <c r="CW56" i="65"/>
  <c r="CW56" i="74"/>
  <c r="CK179" i="14"/>
  <c r="CK180" i="14"/>
  <c r="CK166" i="14"/>
  <c r="CK165" i="14"/>
  <c r="CK221" i="14"/>
  <c r="CK67" i="14"/>
  <c r="AY24" i="78"/>
  <c r="AX33" i="78"/>
  <c r="ID184" i="72"/>
  <c r="ID189" i="72" s="1"/>
  <c r="ID185" i="72"/>
  <c r="ID190" i="72" s="1"/>
  <c r="IF184" i="72"/>
  <c r="IF189" i="72" s="1"/>
  <c r="IF185" i="72"/>
  <c r="IF190" i="72" s="1"/>
  <c r="IJ158" i="72"/>
  <c r="IJ159" i="72"/>
  <c r="II159" i="72"/>
  <c r="II158" i="72"/>
  <c r="IJ106" i="72"/>
  <c r="II106" i="72"/>
  <c r="CK236" i="14"/>
  <c r="CK238" i="14" s="1"/>
  <c r="CK242" i="14"/>
  <c r="CK244" i="14" s="1"/>
  <c r="CK186" i="14"/>
  <c r="CK187" i="14"/>
  <c r="CI58" i="14"/>
  <c r="CI252" i="14" s="1"/>
  <c r="CW80" i="74"/>
  <c r="CW53" i="74"/>
  <c r="CW94" i="74"/>
  <c r="CW78" i="74"/>
  <c r="CW49" i="74"/>
  <c r="CW79" i="74" s="1"/>
  <c r="CW60" i="74"/>
  <c r="CW67" i="74"/>
  <c r="CW52" i="74"/>
  <c r="CW57" i="74"/>
  <c r="CW68" i="74"/>
  <c r="CW59" i="74"/>
  <c r="CY47" i="74"/>
  <c r="CX93" i="74"/>
  <c r="CX48" i="74"/>
  <c r="CX50" i="74"/>
  <c r="ID187" i="72"/>
  <c r="IH162" i="72"/>
  <c r="IH169" i="72" s="1"/>
  <c r="IH174" i="72" s="1"/>
  <c r="IH175" i="72" s="1"/>
  <c r="CW59" i="65"/>
  <c r="CW49" i="65"/>
  <c r="CW79" i="65" s="1"/>
  <c r="CW68" i="65"/>
  <c r="CW94" i="65"/>
  <c r="CW57" i="65"/>
  <c r="CW78" i="65"/>
  <c r="CW52" i="65"/>
  <c r="CW67" i="65"/>
  <c r="CW53" i="65"/>
  <c r="CW80" i="65"/>
  <c r="IG175" i="72"/>
  <c r="IG99" i="72"/>
  <c r="II161" i="72"/>
  <c r="IF187" i="72"/>
  <c r="IF82" i="72"/>
  <c r="IF100" i="72"/>
  <c r="IK168" i="72"/>
  <c r="IK155" i="72"/>
  <c r="IF83" i="72"/>
  <c r="IF108" i="72"/>
  <c r="IL144" i="72"/>
  <c r="IL150" i="72" s="1"/>
  <c r="IL145" i="72"/>
  <c r="CJ87" i="14"/>
  <c r="IJ161" i="72"/>
  <c r="ID82" i="72"/>
  <c r="ID100" i="72"/>
  <c r="CX48" i="65"/>
  <c r="CX55" i="65" s="1"/>
  <c r="CX50" i="65"/>
  <c r="CY47" i="65"/>
  <c r="CX93" i="65"/>
  <c r="IE182" i="72"/>
  <c r="IE181" i="72"/>
  <c r="ID83" i="72"/>
  <c r="ID108" i="72"/>
  <c r="CI294" i="14"/>
  <c r="CJ123" i="14"/>
  <c r="CK3" i="14"/>
  <c r="CK292" i="14" s="1"/>
  <c r="CK296" i="14" s="1"/>
  <c r="CK215" i="14" s="1"/>
  <c r="CJ209" i="14"/>
  <c r="CJ110" i="14"/>
  <c r="CJ69" i="14"/>
  <c r="CJ49" i="14"/>
  <c r="CI89" i="14"/>
  <c r="CI253" i="14" s="1"/>
  <c r="CK47" i="14"/>
  <c r="CK53" i="14"/>
  <c r="CK56" i="14" s="1"/>
  <c r="CK37" i="14"/>
  <c r="CL1" i="14"/>
  <c r="CL38" i="14" s="1"/>
  <c r="CK44" i="14"/>
  <c r="CK45" i="14"/>
  <c r="CK64" i="14"/>
  <c r="CK79" i="14"/>
  <c r="CK66" i="14"/>
  <c r="CK73" i="14"/>
  <c r="CK85" i="14"/>
  <c r="CK74" i="14"/>
  <c r="CK75" i="14"/>
  <c r="CK76" i="14"/>
  <c r="CK77" i="14"/>
  <c r="CK46" i="14"/>
  <c r="CK78" i="14"/>
  <c r="CK106" i="14"/>
  <c r="CK156" i="14"/>
  <c r="CK100" i="14"/>
  <c r="CK183" i="14"/>
  <c r="CK203" i="14"/>
  <c r="CK96" i="14"/>
  <c r="CK202" i="14"/>
  <c r="CK185" i="14"/>
  <c r="CK150" i="14"/>
  <c r="CK219" i="14"/>
  <c r="CK140" i="14"/>
  <c r="CK118" i="14"/>
  <c r="CK172" i="14"/>
  <c r="CK220" i="14"/>
  <c r="CK99" i="14"/>
  <c r="CK120" i="14"/>
  <c r="CK101" i="14"/>
  <c r="CK190" i="14"/>
  <c r="CK151" i="14"/>
  <c r="CK170" i="14"/>
  <c r="CK131" i="14"/>
  <c r="CK141" i="14"/>
  <c r="CK104" i="14"/>
  <c r="CK102" i="14"/>
  <c r="CK107" i="14"/>
  <c r="CK188" i="14"/>
  <c r="CK181" i="14"/>
  <c r="CK65" i="14"/>
  <c r="CK143" i="14"/>
  <c r="CK114" i="14"/>
  <c r="CK217" i="14"/>
  <c r="CK103" i="14"/>
  <c r="CK95" i="14"/>
  <c r="CK127" i="14"/>
  <c r="CK157" i="14"/>
  <c r="CK155" i="14"/>
  <c r="CK130" i="14"/>
  <c r="CK97" i="14"/>
  <c r="CK154" i="14"/>
  <c r="CK128" i="14"/>
  <c r="CK182" i="14"/>
  <c r="CK115" i="14"/>
  <c r="CK105" i="14"/>
  <c r="CK201" i="14"/>
  <c r="CK108" i="14"/>
  <c r="CK168" i="14"/>
  <c r="CK193" i="14"/>
  <c r="CK139" i="14"/>
  <c r="CK116" i="14"/>
  <c r="CK117" i="14"/>
  <c r="CK218" i="14"/>
  <c r="CK121" i="14"/>
  <c r="CK152" i="14"/>
  <c r="CK189" i="14"/>
  <c r="CK98" i="14"/>
  <c r="CK159" i="14"/>
  <c r="CK194" i="14"/>
  <c r="CK142" i="14"/>
  <c r="CK138" i="14"/>
  <c r="CK222" i="14"/>
  <c r="CK144" i="14"/>
  <c r="CK171" i="14"/>
  <c r="CK119" i="14"/>
  <c r="CK153" i="14"/>
  <c r="CK191" i="14"/>
  <c r="CK229" i="14"/>
  <c r="CK231" i="14" s="1"/>
  <c r="CK200" i="14"/>
  <c r="CK184" i="14"/>
  <c r="CJ205" i="14"/>
  <c r="CJ161" i="14"/>
  <c r="CJ196" i="14"/>
  <c r="CJ146" i="14"/>
  <c r="CJ81" i="14"/>
  <c r="CJ40" i="14"/>
  <c r="CL129" i="14" l="1"/>
  <c r="CL137" i="14"/>
  <c r="CL136" i="14"/>
  <c r="CL135" i="14"/>
  <c r="CL134" i="14"/>
  <c r="CL133" i="14"/>
  <c r="CL132" i="14"/>
  <c r="CL178" i="14"/>
  <c r="CL167" i="14"/>
  <c r="CL169" i="14"/>
  <c r="CL223" i="14"/>
  <c r="CK174" i="14"/>
  <c r="CX58" i="74"/>
  <c r="CX55" i="74"/>
  <c r="CL158" i="14"/>
  <c r="CL192" i="14"/>
  <c r="CX56" i="65"/>
  <c r="CX56" i="74"/>
  <c r="CL179" i="14"/>
  <c r="CL180" i="14"/>
  <c r="CL166" i="14"/>
  <c r="CL165" i="14"/>
  <c r="CL221" i="14"/>
  <c r="CL67" i="14"/>
  <c r="AZ24" i="78"/>
  <c r="AY33" i="78"/>
  <c r="IE184" i="72"/>
  <c r="IE189" i="72" s="1"/>
  <c r="IE185" i="72"/>
  <c r="IE190" i="72" s="1"/>
  <c r="IG177" i="72"/>
  <c r="IG178" i="72"/>
  <c r="IH178" i="72"/>
  <c r="IH177" i="72"/>
  <c r="IF191" i="72"/>
  <c r="ID191" i="72"/>
  <c r="IE83" i="72"/>
  <c r="IH107" i="72"/>
  <c r="IG107" i="72"/>
  <c r="CL236" i="14"/>
  <c r="CL238" i="14" s="1"/>
  <c r="CL242" i="14"/>
  <c r="CL244" i="14" s="1"/>
  <c r="CL187" i="14"/>
  <c r="CL186" i="14"/>
  <c r="CK87" i="14"/>
  <c r="CK40" i="14"/>
  <c r="CJ89" i="14"/>
  <c r="CJ253" i="14" s="1"/>
  <c r="CK69" i="14"/>
  <c r="CJ58" i="14"/>
  <c r="CJ252" i="14" s="1"/>
  <c r="CK205" i="14"/>
  <c r="CX53" i="74"/>
  <c r="CX80" i="74"/>
  <c r="CX78" i="74"/>
  <c r="CX94" i="74"/>
  <c r="CX49" i="74"/>
  <c r="CX79" i="74" s="1"/>
  <c r="CX52" i="74"/>
  <c r="CX60" i="74"/>
  <c r="CX57" i="74"/>
  <c r="CX59" i="74"/>
  <c r="CX67" i="74"/>
  <c r="CX68" i="74"/>
  <c r="CZ47" i="74"/>
  <c r="CY93" i="74"/>
  <c r="CY48" i="74"/>
  <c r="CY50" i="74"/>
  <c r="IH99" i="72"/>
  <c r="ID84" i="72"/>
  <c r="ID85" i="72" s="1"/>
  <c r="IH180" i="72"/>
  <c r="IH182" i="72" s="1"/>
  <c r="IE187" i="72"/>
  <c r="IJ162" i="72"/>
  <c r="IJ169" i="72" s="1"/>
  <c r="IJ174" i="72" s="1"/>
  <c r="IJ163" i="72"/>
  <c r="IF111" i="72"/>
  <c r="IE82" i="72"/>
  <c r="IE100" i="72"/>
  <c r="CY48" i="65"/>
  <c r="CY55" i="65" s="1"/>
  <c r="CZ47" i="65"/>
  <c r="CY93" i="65"/>
  <c r="CY50" i="65"/>
  <c r="IF84" i="72"/>
  <c r="IF85" i="72" s="1"/>
  <c r="CX53" i="65"/>
  <c r="CX80" i="65"/>
  <c r="IE108" i="72"/>
  <c r="CX68" i="65"/>
  <c r="CX67" i="65"/>
  <c r="CX52" i="65"/>
  <c r="CX59" i="65"/>
  <c r="CX94" i="65"/>
  <c r="CX49" i="65"/>
  <c r="CX79" i="65" s="1"/>
  <c r="CX57" i="65"/>
  <c r="CX78" i="65"/>
  <c r="ID111" i="72"/>
  <c r="IL168" i="72"/>
  <c r="IL155" i="72"/>
  <c r="II162" i="72"/>
  <c r="II169" i="72" s="1"/>
  <c r="II174" i="72" s="1"/>
  <c r="II163" i="72"/>
  <c r="IK156" i="72"/>
  <c r="IK98" i="72"/>
  <c r="IG180" i="72"/>
  <c r="CK49" i="14"/>
  <c r="CJ294" i="14"/>
  <c r="CK196" i="14"/>
  <c r="CK81" i="14"/>
  <c r="CL3" i="14"/>
  <c r="CL292" i="14" s="1"/>
  <c r="CL296" i="14" s="1"/>
  <c r="CL215" i="14" s="1"/>
  <c r="CK209" i="14"/>
  <c r="CK146" i="14"/>
  <c r="CK110" i="14"/>
  <c r="CK161" i="14"/>
  <c r="CK123" i="14"/>
  <c r="CL46" i="14"/>
  <c r="CL47" i="14"/>
  <c r="CL53" i="14"/>
  <c r="CL56" i="14" s="1"/>
  <c r="CL37" i="14"/>
  <c r="CM1" i="14"/>
  <c r="CM38" i="14" s="1"/>
  <c r="CL44" i="14"/>
  <c r="CL45" i="14"/>
  <c r="CL74" i="14"/>
  <c r="CL85" i="14"/>
  <c r="CL75" i="14"/>
  <c r="CL76" i="14"/>
  <c r="CL77" i="14"/>
  <c r="CL64" i="14"/>
  <c r="CL78" i="14"/>
  <c r="CL66" i="14"/>
  <c r="CL79" i="14"/>
  <c r="CL73" i="14"/>
  <c r="CL106" i="14"/>
  <c r="CL156" i="14"/>
  <c r="CL181" i="14"/>
  <c r="CL119" i="14"/>
  <c r="CL100" i="14"/>
  <c r="CL200" i="14"/>
  <c r="CL194" i="14"/>
  <c r="CL193" i="14"/>
  <c r="CL152" i="14"/>
  <c r="CL98" i="14"/>
  <c r="CL131" i="14"/>
  <c r="CL121" i="14"/>
  <c r="CL139" i="14"/>
  <c r="CL115" i="14"/>
  <c r="CL172" i="14"/>
  <c r="CL117" i="14"/>
  <c r="CL182" i="14"/>
  <c r="CL138" i="14"/>
  <c r="CL185" i="14"/>
  <c r="CL150" i="14"/>
  <c r="CL155" i="14"/>
  <c r="CL220" i="14"/>
  <c r="CL114" i="14"/>
  <c r="CL201" i="14"/>
  <c r="CL108" i="14"/>
  <c r="CL153" i="14"/>
  <c r="CL154" i="14"/>
  <c r="CL188" i="14"/>
  <c r="CL168" i="14"/>
  <c r="CL65" i="14"/>
  <c r="CL229" i="14"/>
  <c r="CL231" i="14" s="1"/>
  <c r="CL102" i="14"/>
  <c r="CL190" i="14"/>
  <c r="CL189" i="14"/>
  <c r="CL157" i="14"/>
  <c r="CL143" i="14"/>
  <c r="CL95" i="14"/>
  <c r="CL217" i="14"/>
  <c r="CL171" i="14"/>
  <c r="CL99" i="14"/>
  <c r="CL202" i="14"/>
  <c r="CL101" i="14"/>
  <c r="CL159" i="14"/>
  <c r="CL218" i="14"/>
  <c r="CL144" i="14"/>
  <c r="CL130" i="14"/>
  <c r="CL151" i="14"/>
  <c r="CL183" i="14"/>
  <c r="CL103" i="14"/>
  <c r="CL96" i="14"/>
  <c r="CL219" i="14"/>
  <c r="CL141" i="14"/>
  <c r="CL170" i="14"/>
  <c r="CL118" i="14"/>
  <c r="CL142" i="14"/>
  <c r="CL184" i="14"/>
  <c r="CL107" i="14"/>
  <c r="CL105" i="14"/>
  <c r="CL116" i="14"/>
  <c r="CL127" i="14"/>
  <c r="CL203" i="14"/>
  <c r="CL104" i="14"/>
  <c r="CL97" i="14"/>
  <c r="CL128" i="14"/>
  <c r="CL140" i="14"/>
  <c r="CL191" i="14"/>
  <c r="CL222" i="14"/>
  <c r="CL120" i="14"/>
  <c r="CM129" i="14" l="1"/>
  <c r="CM137" i="14"/>
  <c r="CM136" i="14"/>
  <c r="CM135" i="14"/>
  <c r="CM134" i="14"/>
  <c r="CM133" i="14"/>
  <c r="CM132" i="14"/>
  <c r="CM178" i="14"/>
  <c r="CM167" i="14"/>
  <c r="CM169" i="14"/>
  <c r="CM223" i="14"/>
  <c r="CL174" i="14"/>
  <c r="CY58" i="74"/>
  <c r="CY55" i="74"/>
  <c r="CM158" i="14"/>
  <c r="CM192" i="14"/>
  <c r="CY56" i="65"/>
  <c r="CY56" i="74"/>
  <c r="CM179" i="14"/>
  <c r="CM180" i="14"/>
  <c r="CM166" i="14"/>
  <c r="CM165" i="14"/>
  <c r="CM221" i="14"/>
  <c r="CM67" i="14"/>
  <c r="AZ33" i="78"/>
  <c r="BA24" i="78"/>
  <c r="IH184" i="72"/>
  <c r="IH189" i="72" s="1"/>
  <c r="IH185" i="72"/>
  <c r="IH190" i="72" s="1"/>
  <c r="IK159" i="72"/>
  <c r="IK158" i="72"/>
  <c r="IE84" i="72"/>
  <c r="IE85" i="72" s="1"/>
  <c r="IE191" i="72"/>
  <c r="IK106" i="72"/>
  <c r="CM236" i="14"/>
  <c r="CM238" i="14" s="1"/>
  <c r="CM242" i="14"/>
  <c r="CM244" i="14" s="1"/>
  <c r="CM187" i="14"/>
  <c r="CM186" i="14"/>
  <c r="CK89" i="14"/>
  <c r="CK253" i="14" s="1"/>
  <c r="CK58" i="14"/>
  <c r="CK252" i="14" s="1"/>
  <c r="CL40" i="14"/>
  <c r="CY53" i="74"/>
  <c r="CY80" i="74"/>
  <c r="CY94" i="74"/>
  <c r="CY49" i="74"/>
  <c r="CY79" i="74" s="1"/>
  <c r="CY78" i="74"/>
  <c r="CY57" i="74"/>
  <c r="CY59" i="74"/>
  <c r="CY60" i="74"/>
  <c r="CY68" i="74"/>
  <c r="CY67" i="74"/>
  <c r="CY52" i="74"/>
  <c r="DA47" i="74"/>
  <c r="CZ93" i="74"/>
  <c r="CZ48" i="74"/>
  <c r="CZ50" i="74"/>
  <c r="IH181" i="72"/>
  <c r="IK161" i="72"/>
  <c r="IK163" i="72" s="1"/>
  <c r="II175" i="72"/>
  <c r="II99" i="72"/>
  <c r="IE111" i="72"/>
  <c r="IG181" i="72"/>
  <c r="IG182" i="72"/>
  <c r="CY53" i="65"/>
  <c r="CY80" i="65"/>
  <c r="IH83" i="72"/>
  <c r="IH108" i="72"/>
  <c r="IL156" i="72"/>
  <c r="IL98" i="72"/>
  <c r="CZ93" i="65"/>
  <c r="CZ48" i="65"/>
  <c r="CZ55" i="65" s="1"/>
  <c r="CZ50" i="65"/>
  <c r="DA47" i="65"/>
  <c r="IJ99" i="72"/>
  <c r="IJ175" i="72"/>
  <c r="CY94" i="65"/>
  <c r="CY57" i="65"/>
  <c r="CY68" i="65"/>
  <c r="CY67" i="65"/>
  <c r="CY52" i="65"/>
  <c r="CY59" i="65"/>
  <c r="CY49" i="65"/>
  <c r="CY79" i="65" s="1"/>
  <c r="CY78" i="65"/>
  <c r="CL49" i="14"/>
  <c r="CL69" i="14"/>
  <c r="CL146" i="14"/>
  <c r="CL110" i="14"/>
  <c r="CL123" i="14"/>
  <c r="CM45" i="14"/>
  <c r="CM46" i="14"/>
  <c r="CM47" i="14"/>
  <c r="CM53" i="14"/>
  <c r="CM56" i="14" s="1"/>
  <c r="CM37" i="14"/>
  <c r="CN1" i="14"/>
  <c r="CN38" i="14" s="1"/>
  <c r="CM76" i="14"/>
  <c r="CM44" i="14"/>
  <c r="CM77" i="14"/>
  <c r="CM78" i="14"/>
  <c r="CM64" i="14"/>
  <c r="CM79" i="14"/>
  <c r="CM66" i="14"/>
  <c r="CM73" i="14"/>
  <c r="CM85" i="14"/>
  <c r="CM74" i="14"/>
  <c r="CM75" i="14"/>
  <c r="CM106" i="14"/>
  <c r="CM156" i="14"/>
  <c r="CM200" i="14"/>
  <c r="CM189" i="14"/>
  <c r="CM190" i="14"/>
  <c r="CM193" i="14"/>
  <c r="CM152" i="14"/>
  <c r="CM114" i="14"/>
  <c r="CM217" i="14"/>
  <c r="CM121" i="14"/>
  <c r="CM181" i="14"/>
  <c r="CM107" i="14"/>
  <c r="CM142" i="14"/>
  <c r="CM183" i="14"/>
  <c r="CM229" i="14"/>
  <c r="CM231" i="14" s="1"/>
  <c r="CM99" i="14"/>
  <c r="CM65" i="14"/>
  <c r="CM172" i="14"/>
  <c r="CM108" i="14"/>
  <c r="CM139" i="14"/>
  <c r="CM194" i="14"/>
  <c r="CM144" i="14"/>
  <c r="CM104" i="14"/>
  <c r="CM98" i="14"/>
  <c r="CM151" i="14"/>
  <c r="CM128" i="14"/>
  <c r="CM150" i="14"/>
  <c r="CM185" i="14"/>
  <c r="CM100" i="14"/>
  <c r="CM218" i="14"/>
  <c r="CM96" i="14"/>
  <c r="CM97" i="14"/>
  <c r="CM220" i="14"/>
  <c r="CM141" i="14"/>
  <c r="CM120" i="14"/>
  <c r="CM154" i="14"/>
  <c r="CM201" i="14"/>
  <c r="CM138" i="14"/>
  <c r="CM127" i="14"/>
  <c r="CM203" i="14"/>
  <c r="CM116" i="14"/>
  <c r="CM119" i="14"/>
  <c r="CM105" i="14"/>
  <c r="CM101" i="14"/>
  <c r="CM184" i="14"/>
  <c r="CM170" i="14"/>
  <c r="CM155" i="14"/>
  <c r="CM95" i="14"/>
  <c r="CM131" i="14"/>
  <c r="CM182" i="14"/>
  <c r="CM157" i="14"/>
  <c r="CM117" i="14"/>
  <c r="CM168" i="14"/>
  <c r="CM115" i="14"/>
  <c r="CM188" i="14"/>
  <c r="CM171" i="14"/>
  <c r="CM191" i="14"/>
  <c r="CM130" i="14"/>
  <c r="CM103" i="14"/>
  <c r="CM153" i="14"/>
  <c r="CM102" i="14"/>
  <c r="CM202" i="14"/>
  <c r="CM219" i="14"/>
  <c r="CM159" i="14"/>
  <c r="CM140" i="14"/>
  <c r="CM143" i="14"/>
  <c r="CM222" i="14"/>
  <c r="CM118" i="14"/>
  <c r="CL87" i="14"/>
  <c r="CK294" i="14"/>
  <c r="CL196" i="14"/>
  <c r="CL161" i="14"/>
  <c r="CL205" i="14"/>
  <c r="CM3" i="14"/>
  <c r="CM292" i="14" s="1"/>
  <c r="CM296" i="14" s="1"/>
  <c r="CM215" i="14" s="1"/>
  <c r="CL209" i="14"/>
  <c r="CL81" i="14"/>
  <c r="CN129" i="14" l="1"/>
  <c r="CN137" i="14"/>
  <c r="CN136" i="14"/>
  <c r="CN135" i="14"/>
  <c r="CN134" i="14"/>
  <c r="CN133" i="14"/>
  <c r="CN132" i="14"/>
  <c r="CN178" i="14"/>
  <c r="CN167" i="14"/>
  <c r="CN169" i="14"/>
  <c r="CN223" i="14"/>
  <c r="CM174" i="14"/>
  <c r="CZ58" i="74"/>
  <c r="CZ55" i="74"/>
  <c r="CN158" i="14"/>
  <c r="CN192" i="14"/>
  <c r="CZ56" i="65"/>
  <c r="CZ56" i="74"/>
  <c r="CN179" i="14"/>
  <c r="CN180" i="14"/>
  <c r="CN166" i="14"/>
  <c r="CN165" i="14"/>
  <c r="CN221" i="14"/>
  <c r="CN67" i="14"/>
  <c r="BA33" i="78"/>
  <c r="BB24" i="78"/>
  <c r="IG184" i="72"/>
  <c r="IG189" i="72" s="1"/>
  <c r="IG185" i="72"/>
  <c r="IG190" i="72" s="1"/>
  <c r="IJ178" i="72"/>
  <c r="IJ177" i="72"/>
  <c r="II178" i="72"/>
  <c r="II177" i="72"/>
  <c r="IL159" i="72"/>
  <c r="IL158" i="72"/>
  <c r="IH191" i="72"/>
  <c r="IJ107" i="72"/>
  <c r="II107" i="72"/>
  <c r="IL106" i="72"/>
  <c r="IH82" i="72"/>
  <c r="IH84" i="72" s="1"/>
  <c r="IH85" i="72" s="1"/>
  <c r="CN236" i="14"/>
  <c r="CN238" i="14" s="1"/>
  <c r="CN242" i="14"/>
  <c r="CN244" i="14" s="1"/>
  <c r="IH187" i="72"/>
  <c r="CN187" i="14"/>
  <c r="CN186" i="14"/>
  <c r="CL58" i="14"/>
  <c r="CL252" i="14" s="1"/>
  <c r="CL89" i="14"/>
  <c r="CL253" i="14" s="1"/>
  <c r="CM87" i="14"/>
  <c r="IH100" i="72"/>
  <c r="IH111" i="72" s="1"/>
  <c r="DB47" i="74"/>
  <c r="DA93" i="74"/>
  <c r="DA48" i="74"/>
  <c r="DA50" i="74"/>
  <c r="CZ53" i="74"/>
  <c r="CZ80" i="74"/>
  <c r="CZ49" i="74"/>
  <c r="CZ79" i="74" s="1"/>
  <c r="CZ94" i="74"/>
  <c r="CZ78" i="74"/>
  <c r="CZ57" i="74"/>
  <c r="CZ68" i="74"/>
  <c r="CZ60" i="74"/>
  <c r="CZ52" i="74"/>
  <c r="CZ59" i="74"/>
  <c r="CZ67" i="74"/>
  <c r="IK162" i="72"/>
  <c r="IK169" i="72" s="1"/>
  <c r="IK174" i="72" s="1"/>
  <c r="IK99" i="72" s="1"/>
  <c r="IJ180" i="72"/>
  <c r="IJ181" i="72" s="1"/>
  <c r="II180" i="72"/>
  <c r="II181" i="72" s="1"/>
  <c r="IG187" i="72"/>
  <c r="DB47" i="65"/>
  <c r="DA93" i="65"/>
  <c r="DA48" i="65"/>
  <c r="DA55" i="65" s="1"/>
  <c r="DA50" i="65"/>
  <c r="IG83" i="72"/>
  <c r="IG108" i="72"/>
  <c r="CZ53" i="65"/>
  <c r="CZ80" i="65"/>
  <c r="IG82" i="72"/>
  <c r="IG100" i="72"/>
  <c r="CM69" i="14"/>
  <c r="CZ57" i="65"/>
  <c r="CZ59" i="65"/>
  <c r="CZ52" i="65"/>
  <c r="CZ68" i="65"/>
  <c r="CZ67" i="65"/>
  <c r="CZ49" i="65"/>
  <c r="CZ79" i="65" s="1"/>
  <c r="CZ94" i="65"/>
  <c r="CZ78" i="65"/>
  <c r="IL161" i="72"/>
  <c r="CM161" i="14"/>
  <c r="CM196" i="14"/>
  <c r="CM49" i="14"/>
  <c r="CL294" i="14"/>
  <c r="CM81" i="14"/>
  <c r="CM205" i="14"/>
  <c r="CM209" i="14"/>
  <c r="CN3" i="14"/>
  <c r="CN292" i="14" s="1"/>
  <c r="CN296" i="14" s="1"/>
  <c r="CN215" i="14" s="1"/>
  <c r="CM110" i="14"/>
  <c r="CN44" i="14"/>
  <c r="CN45" i="14"/>
  <c r="CN46" i="14"/>
  <c r="CN47" i="14"/>
  <c r="CN53" i="14"/>
  <c r="CN56" i="14" s="1"/>
  <c r="CN37" i="14"/>
  <c r="CO1" i="14"/>
  <c r="CO38" i="14" s="1"/>
  <c r="CN66" i="14"/>
  <c r="CN73" i="14"/>
  <c r="CN85" i="14"/>
  <c r="CN74" i="14"/>
  <c r="CN75" i="14"/>
  <c r="CN76" i="14"/>
  <c r="CN77" i="14"/>
  <c r="CN78" i="14"/>
  <c r="CN64" i="14"/>
  <c r="CN79" i="14"/>
  <c r="CN106" i="14"/>
  <c r="CN156" i="14"/>
  <c r="CN171" i="14"/>
  <c r="CN170" i="14"/>
  <c r="CN220" i="14"/>
  <c r="CN184" i="14"/>
  <c r="CN117" i="14"/>
  <c r="CN182" i="14"/>
  <c r="CN65" i="14"/>
  <c r="CN128" i="14"/>
  <c r="CN200" i="14"/>
  <c r="CN115" i="14"/>
  <c r="CN139" i="14"/>
  <c r="CN143" i="14"/>
  <c r="CN194" i="14"/>
  <c r="CN107" i="14"/>
  <c r="CN97" i="14"/>
  <c r="CN101" i="14"/>
  <c r="CN100" i="14"/>
  <c r="CN203" i="14"/>
  <c r="CN118" i="14"/>
  <c r="CN151" i="14"/>
  <c r="CN193" i="14"/>
  <c r="CN98" i="14"/>
  <c r="CN154" i="14"/>
  <c r="CN131" i="14"/>
  <c r="CN150" i="14"/>
  <c r="CN108" i="14"/>
  <c r="CN181" i="14"/>
  <c r="CN103" i="14"/>
  <c r="CN218" i="14"/>
  <c r="CN190" i="14"/>
  <c r="CN152" i="14"/>
  <c r="CN120" i="14"/>
  <c r="CN127" i="14"/>
  <c r="CN140" i="14"/>
  <c r="CN229" i="14"/>
  <c r="CN231" i="14" s="1"/>
  <c r="CN138" i="14"/>
  <c r="CN191" i="14"/>
  <c r="CN185" i="14"/>
  <c r="CN219" i="14"/>
  <c r="CN189" i="14"/>
  <c r="CN96" i="14"/>
  <c r="CN155" i="14"/>
  <c r="CN168" i="14"/>
  <c r="CN119" i="14"/>
  <c r="CN105" i="14"/>
  <c r="CN141" i="14"/>
  <c r="CN102" i="14"/>
  <c r="CN222" i="14"/>
  <c r="CN95" i="14"/>
  <c r="CN188" i="14"/>
  <c r="CN116" i="14"/>
  <c r="CN202" i="14"/>
  <c r="CN183" i="14"/>
  <c r="CN142" i="14"/>
  <c r="CN144" i="14"/>
  <c r="CN201" i="14"/>
  <c r="CN172" i="14"/>
  <c r="CN121" i="14"/>
  <c r="CN114" i="14"/>
  <c r="CN217" i="14"/>
  <c r="CN99" i="14"/>
  <c r="CN104" i="14"/>
  <c r="CN159" i="14"/>
  <c r="CN153" i="14"/>
  <c r="CN157" i="14"/>
  <c r="CN130" i="14"/>
  <c r="CM146" i="14"/>
  <c r="CM40" i="14"/>
  <c r="CM123" i="14"/>
  <c r="CO129" i="14" l="1"/>
  <c r="CO132" i="14"/>
  <c r="CO136" i="14"/>
  <c r="CO135" i="14"/>
  <c r="CO133" i="14"/>
  <c r="CO137" i="14"/>
  <c r="CO134" i="14"/>
  <c r="CO178" i="14"/>
  <c r="CO167" i="14"/>
  <c r="CO169" i="14"/>
  <c r="CO223" i="14"/>
  <c r="CN174" i="14"/>
  <c r="DA58" i="74"/>
  <c r="DA55" i="74"/>
  <c r="CO158" i="14"/>
  <c r="CO192" i="14"/>
  <c r="DA56" i="65"/>
  <c r="DA56" i="74"/>
  <c r="CO179" i="14"/>
  <c r="CO180" i="14"/>
  <c r="CO165" i="14"/>
  <c r="CO166" i="14"/>
  <c r="CO221" i="14"/>
  <c r="CO67" i="14"/>
  <c r="BB33" i="78"/>
  <c r="BC24" i="78"/>
  <c r="IG191" i="72"/>
  <c r="CO236" i="14"/>
  <c r="CO238" i="14" s="1"/>
  <c r="CO242" i="14"/>
  <c r="CO244" i="14" s="1"/>
  <c r="CO187" i="14"/>
  <c r="CO186" i="14"/>
  <c r="CO214" i="14"/>
  <c r="CM89" i="14"/>
  <c r="CM253" i="14" s="1"/>
  <c r="CM58" i="14"/>
  <c r="CM252" i="14" s="1"/>
  <c r="DA80" i="74"/>
  <c r="DA53" i="74"/>
  <c r="DA49" i="74"/>
  <c r="DA79" i="74" s="1"/>
  <c r="DA94" i="74"/>
  <c r="DA78" i="74"/>
  <c r="DA68" i="74"/>
  <c r="DA52" i="74"/>
  <c r="DA59" i="74"/>
  <c r="DA57" i="74"/>
  <c r="DA60" i="74"/>
  <c r="DA67" i="74"/>
  <c r="DC47" i="74"/>
  <c r="DB93" i="74"/>
  <c r="DB48" i="74"/>
  <c r="DB50" i="74"/>
  <c r="IJ182" i="72"/>
  <c r="IG111" i="72"/>
  <c r="IK175" i="72"/>
  <c r="II82" i="72"/>
  <c r="II100" i="72"/>
  <c r="II182" i="72"/>
  <c r="IG84" i="72"/>
  <c r="IG85" i="72" s="1"/>
  <c r="IJ82" i="72"/>
  <c r="IJ100" i="72"/>
  <c r="DA53" i="65"/>
  <c r="DA80" i="65"/>
  <c r="DA57" i="65"/>
  <c r="DA78" i="65"/>
  <c r="DA94" i="65"/>
  <c r="DA59" i="65"/>
  <c r="DA68" i="65"/>
  <c r="DA52" i="65"/>
  <c r="DA49" i="65"/>
  <c r="DA79" i="65" s="1"/>
  <c r="DA67" i="65"/>
  <c r="DC47" i="65"/>
  <c r="DB93" i="65"/>
  <c r="DB48" i="65"/>
  <c r="DB55" i="65" s="1"/>
  <c r="DB50" i="65"/>
  <c r="IL163" i="72"/>
  <c r="IL162" i="72"/>
  <c r="IL169" i="72" s="1"/>
  <c r="IL174" i="72" s="1"/>
  <c r="CN110" i="14"/>
  <c r="CN69" i="14"/>
  <c r="CN81" i="14"/>
  <c r="CN146" i="14"/>
  <c r="CM294" i="14"/>
  <c r="CN161" i="14"/>
  <c r="CO3" i="14"/>
  <c r="CO292" i="14" s="1"/>
  <c r="CO296" i="14" s="1"/>
  <c r="CO215" i="14" s="1"/>
  <c r="CN209" i="14"/>
  <c r="CN87" i="14"/>
  <c r="CN49" i="14"/>
  <c r="CN123" i="14"/>
  <c r="CO44" i="14"/>
  <c r="CO45" i="14"/>
  <c r="CO46" i="14"/>
  <c r="CO47" i="14"/>
  <c r="CO53" i="14"/>
  <c r="CO56" i="14" s="1"/>
  <c r="CO75" i="14"/>
  <c r="CO76" i="14"/>
  <c r="CO77" i="14"/>
  <c r="CO37" i="14"/>
  <c r="CO64" i="14"/>
  <c r="CO78" i="14"/>
  <c r="CP1" i="14"/>
  <c r="CP38" i="14" s="1"/>
  <c r="CO66" i="14"/>
  <c r="CO79" i="14"/>
  <c r="CO73" i="14"/>
  <c r="CO74" i="14"/>
  <c r="CO85" i="14"/>
  <c r="CO106" i="14"/>
  <c r="CO156" i="14"/>
  <c r="CO172" i="14"/>
  <c r="CO103" i="14"/>
  <c r="CO189" i="14"/>
  <c r="CO142" i="14"/>
  <c r="CO128" i="14"/>
  <c r="CO101" i="14"/>
  <c r="CO190" i="14"/>
  <c r="CO139" i="14"/>
  <c r="CO116" i="14"/>
  <c r="CO141" i="14"/>
  <c r="CO114" i="14"/>
  <c r="CO118" i="14"/>
  <c r="CO202" i="14"/>
  <c r="CO220" i="14"/>
  <c r="CO182" i="14"/>
  <c r="CO105" i="14"/>
  <c r="CO130" i="14"/>
  <c r="CO154" i="14"/>
  <c r="CO144" i="14"/>
  <c r="CO171" i="14"/>
  <c r="CO157" i="14"/>
  <c r="CO194" i="14"/>
  <c r="CO131" i="14"/>
  <c r="CO65" i="14"/>
  <c r="CO200" i="14"/>
  <c r="CO140" i="14"/>
  <c r="CO143" i="14"/>
  <c r="CO104" i="14"/>
  <c r="CO170" i="14"/>
  <c r="CO184" i="14"/>
  <c r="CO168" i="14"/>
  <c r="CO117" i="14"/>
  <c r="CO151" i="14"/>
  <c r="CO95" i="14"/>
  <c r="CO201" i="14"/>
  <c r="CO121" i="14"/>
  <c r="CO98" i="14"/>
  <c r="CO119" i="14"/>
  <c r="CO159" i="14"/>
  <c r="CO185" i="14"/>
  <c r="CO219" i="14"/>
  <c r="CO155" i="14"/>
  <c r="CO188" i="14"/>
  <c r="CO217" i="14"/>
  <c r="CO108" i="14"/>
  <c r="CO99" i="14"/>
  <c r="CO115" i="14"/>
  <c r="CO191" i="14"/>
  <c r="CO193" i="14"/>
  <c r="CO102" i="14"/>
  <c r="CO127" i="14"/>
  <c r="CO183" i="14"/>
  <c r="CO181" i="14"/>
  <c r="CO152" i="14"/>
  <c r="CO222" i="14"/>
  <c r="CO150" i="14"/>
  <c r="CO218" i="14"/>
  <c r="CO229" i="14"/>
  <c r="CO231" i="14" s="1"/>
  <c r="CO153" i="14"/>
  <c r="CO120" i="14"/>
  <c r="CO96" i="14"/>
  <c r="CO100" i="14"/>
  <c r="CO97" i="14"/>
  <c r="CO107" i="14"/>
  <c r="CO138" i="14"/>
  <c r="CO203" i="14"/>
  <c r="CN196" i="14"/>
  <c r="CN205" i="14"/>
  <c r="CN40" i="14"/>
  <c r="CP129" i="14" l="1"/>
  <c r="CP137" i="14"/>
  <c r="CP136" i="14"/>
  <c r="CP135" i="14"/>
  <c r="CP134" i="14"/>
  <c r="CP133" i="14"/>
  <c r="CP132" i="14"/>
  <c r="CP178" i="14"/>
  <c r="CP167" i="14"/>
  <c r="CP169" i="14"/>
  <c r="CP223" i="14"/>
  <c r="CO174" i="14"/>
  <c r="DB58" i="74"/>
  <c r="DB55" i="74"/>
  <c r="CP158" i="14"/>
  <c r="CP192" i="14"/>
  <c r="DB56" i="65"/>
  <c r="DB56" i="74"/>
  <c r="CP179" i="14"/>
  <c r="CP180" i="14"/>
  <c r="CP166" i="14"/>
  <c r="CP165" i="14"/>
  <c r="CP221" i="14"/>
  <c r="CP67" i="14"/>
  <c r="BD24" i="78"/>
  <c r="BC33" i="78"/>
  <c r="II184" i="72"/>
  <c r="II189" i="72" s="1"/>
  <c r="II185" i="72"/>
  <c r="II190" i="72" s="1"/>
  <c r="IJ184" i="72"/>
  <c r="IJ189" i="72" s="1"/>
  <c r="IJ185" i="72"/>
  <c r="IJ190" i="72" s="1"/>
  <c r="IK177" i="72"/>
  <c r="IK178" i="72"/>
  <c r="IJ83" i="72"/>
  <c r="IJ84" i="72" s="1"/>
  <c r="IJ85" i="72" s="1"/>
  <c r="IK107" i="72"/>
  <c r="CP236" i="14"/>
  <c r="CP238" i="14" s="1"/>
  <c r="CP242" i="14"/>
  <c r="CP244" i="14" s="1"/>
  <c r="CP187" i="14"/>
  <c r="CP186" i="14"/>
  <c r="CP214" i="14"/>
  <c r="IJ108" i="72"/>
  <c r="IJ187" i="72"/>
  <c r="DB53" i="74"/>
  <c r="DB80" i="74"/>
  <c r="DB49" i="74"/>
  <c r="DB79" i="74" s="1"/>
  <c r="DB78" i="74"/>
  <c r="DB94" i="74"/>
  <c r="DB59" i="74"/>
  <c r="DB67" i="74"/>
  <c r="DB52" i="74"/>
  <c r="DB57" i="74"/>
  <c r="DB60" i="74"/>
  <c r="DB68" i="74"/>
  <c r="DD47" i="74"/>
  <c r="DC93" i="74"/>
  <c r="DC48" i="74"/>
  <c r="DC50" i="74"/>
  <c r="IK180" i="72"/>
  <c r="IK181" i="72" s="1"/>
  <c r="II83" i="72"/>
  <c r="II84" i="72" s="1"/>
  <c r="II85" i="72" s="1"/>
  <c r="II108" i="72"/>
  <c r="II187" i="72"/>
  <c r="DD47" i="65"/>
  <c r="DC93" i="65"/>
  <c r="DC50" i="65"/>
  <c r="DC48" i="65"/>
  <c r="DC55" i="65" s="1"/>
  <c r="CN89" i="14"/>
  <c r="CN253" i="14" s="1"/>
  <c r="IL175" i="72"/>
  <c r="IL99" i="72"/>
  <c r="DB53" i="65"/>
  <c r="DB80" i="65"/>
  <c r="DB52" i="65"/>
  <c r="DB49" i="65"/>
  <c r="DB79" i="65" s="1"/>
  <c r="DB68" i="65"/>
  <c r="DB78" i="65"/>
  <c r="DB94" i="65"/>
  <c r="DB57" i="65"/>
  <c r="DB67" i="65"/>
  <c r="DB59" i="65"/>
  <c r="CN58" i="14"/>
  <c r="CN252" i="14" s="1"/>
  <c r="CO69" i="14"/>
  <c r="CO40" i="14"/>
  <c r="CN294" i="14"/>
  <c r="CO161" i="14"/>
  <c r="CO87" i="14"/>
  <c r="CO49" i="14"/>
  <c r="CO123" i="14"/>
  <c r="CO81" i="14"/>
  <c r="CO146" i="14"/>
  <c r="CO196" i="14"/>
  <c r="CP37" i="14"/>
  <c r="CQ1" i="14"/>
  <c r="CQ38" i="14" s="1"/>
  <c r="CP44" i="14"/>
  <c r="CP45" i="14"/>
  <c r="CP47" i="14"/>
  <c r="CP53" i="14"/>
  <c r="CP56" i="14" s="1"/>
  <c r="CP77" i="14"/>
  <c r="CP78" i="14"/>
  <c r="CP64" i="14"/>
  <c r="CP79" i="14"/>
  <c r="CP66" i="14"/>
  <c r="CP73" i="14"/>
  <c r="CP85" i="14"/>
  <c r="CP46" i="14"/>
  <c r="CP74" i="14"/>
  <c r="CP75" i="14"/>
  <c r="CP76" i="14"/>
  <c r="CP106" i="14"/>
  <c r="CP156" i="14"/>
  <c r="CP222" i="14"/>
  <c r="CP104" i="14"/>
  <c r="CP142" i="14"/>
  <c r="CP151" i="14"/>
  <c r="CP229" i="14"/>
  <c r="CP231" i="14" s="1"/>
  <c r="CP170" i="14"/>
  <c r="CP103" i="14"/>
  <c r="CP157" i="14"/>
  <c r="CP172" i="14"/>
  <c r="CP191" i="14"/>
  <c r="CP201" i="14"/>
  <c r="CP120" i="14"/>
  <c r="CP189" i="14"/>
  <c r="CP150" i="14"/>
  <c r="CP139" i="14"/>
  <c r="CP181" i="14"/>
  <c r="CP182" i="14"/>
  <c r="CP159" i="14"/>
  <c r="CP131" i="14"/>
  <c r="CP105" i="14"/>
  <c r="CP143" i="14"/>
  <c r="CP190" i="14"/>
  <c r="CP116" i="14"/>
  <c r="CP219" i="14"/>
  <c r="CP168" i="14"/>
  <c r="CP155" i="14"/>
  <c r="CP100" i="14"/>
  <c r="CP200" i="14"/>
  <c r="CP114" i="14"/>
  <c r="CP101" i="14"/>
  <c r="CP119" i="14"/>
  <c r="CP121" i="14"/>
  <c r="CP220" i="14"/>
  <c r="CP217" i="14"/>
  <c r="CP144" i="14"/>
  <c r="CP152" i="14"/>
  <c r="CP154" i="14"/>
  <c r="CP117" i="14"/>
  <c r="CP107" i="14"/>
  <c r="CP141" i="14"/>
  <c r="CP188" i="14"/>
  <c r="CP203" i="14"/>
  <c r="CP140" i="14"/>
  <c r="CP193" i="14"/>
  <c r="CP108" i="14"/>
  <c r="CP65" i="14"/>
  <c r="CP153" i="14"/>
  <c r="CP127" i="14"/>
  <c r="CP185" i="14"/>
  <c r="CP202" i="14"/>
  <c r="CP98" i="14"/>
  <c r="CP184" i="14"/>
  <c r="CP218" i="14"/>
  <c r="CP102" i="14"/>
  <c r="CP130" i="14"/>
  <c r="CP183" i="14"/>
  <c r="CP95" i="14"/>
  <c r="CP194" i="14"/>
  <c r="CP138" i="14"/>
  <c r="CP96" i="14"/>
  <c r="CP115" i="14"/>
  <c r="CP99" i="14"/>
  <c r="CP118" i="14"/>
  <c r="CP128" i="14"/>
  <c r="CP97" i="14"/>
  <c r="CP171" i="14"/>
  <c r="CO110" i="14"/>
  <c r="CO205" i="14"/>
  <c r="CO209" i="14"/>
  <c r="CP3" i="14"/>
  <c r="CP292" i="14" s="1"/>
  <c r="CP296" i="14" s="1"/>
  <c r="CP215" i="14" s="1"/>
  <c r="CQ129" i="14" l="1"/>
  <c r="CQ137" i="14"/>
  <c r="CQ132" i="14"/>
  <c r="CQ133" i="14"/>
  <c r="CQ136" i="14"/>
  <c r="CQ135" i="14"/>
  <c r="CQ134" i="14"/>
  <c r="CQ178" i="14"/>
  <c r="CQ167" i="14"/>
  <c r="CQ169" i="14"/>
  <c r="CQ223" i="14"/>
  <c r="CP174" i="14"/>
  <c r="DC58" i="74"/>
  <c r="DC55" i="74"/>
  <c r="CQ158" i="14"/>
  <c r="CQ192" i="14"/>
  <c r="DC56" i="65"/>
  <c r="DC56" i="74"/>
  <c r="CQ179" i="14"/>
  <c r="CQ180" i="14"/>
  <c r="CQ166" i="14"/>
  <c r="CQ165" i="14"/>
  <c r="CQ221" i="14"/>
  <c r="CQ67" i="14"/>
  <c r="BD33" i="78"/>
  <c r="BE24" i="78"/>
  <c r="IL178" i="72"/>
  <c r="IL177" i="72"/>
  <c r="IJ191" i="72"/>
  <c r="II191" i="72"/>
  <c r="IL107" i="72"/>
  <c r="CQ236" i="14"/>
  <c r="CQ238" i="14" s="1"/>
  <c r="CQ242" i="14"/>
  <c r="CQ244" i="14" s="1"/>
  <c r="CQ187" i="14"/>
  <c r="CQ186" i="14"/>
  <c r="CQ214" i="14"/>
  <c r="CP205" i="14"/>
  <c r="CO89" i="14"/>
  <c r="CO253" i="14" s="1"/>
  <c r="IJ111" i="72"/>
  <c r="DC53" i="74"/>
  <c r="DC80" i="74"/>
  <c r="DC49" i="74"/>
  <c r="DC79" i="74" s="1"/>
  <c r="DC94" i="74"/>
  <c r="DC78" i="74"/>
  <c r="DC59" i="74"/>
  <c r="DC52" i="74"/>
  <c r="DC67" i="74"/>
  <c r="DC68" i="74"/>
  <c r="DC57" i="74"/>
  <c r="DC60" i="74"/>
  <c r="DE47" i="74"/>
  <c r="DD93" i="74"/>
  <c r="DD48" i="74"/>
  <c r="DD50" i="74"/>
  <c r="IK182" i="72"/>
  <c r="II111" i="72"/>
  <c r="DC49" i="65"/>
  <c r="DC79" i="65" s="1"/>
  <c r="DC68" i="65"/>
  <c r="DC78" i="65"/>
  <c r="DC94" i="65"/>
  <c r="DC57" i="65"/>
  <c r="DC67" i="65"/>
  <c r="DC59" i="65"/>
  <c r="DC52" i="65"/>
  <c r="IK82" i="72"/>
  <c r="IK100" i="72"/>
  <c r="DC80" i="65"/>
  <c r="DC53" i="65"/>
  <c r="DE47" i="65"/>
  <c r="DD93" i="65"/>
  <c r="DD48" i="65"/>
  <c r="DD55" i="65" s="1"/>
  <c r="DD50" i="65"/>
  <c r="IL180" i="72"/>
  <c r="CP40" i="14"/>
  <c r="CO58" i="14"/>
  <c r="CO252" i="14" s="1"/>
  <c r="CQ3" i="14"/>
  <c r="CQ292" i="14" s="1"/>
  <c r="CQ296" i="14" s="1"/>
  <c r="CQ215" i="14" s="1"/>
  <c r="CP209" i="14"/>
  <c r="CP110" i="14"/>
  <c r="CP81" i="14"/>
  <c r="CP161" i="14"/>
  <c r="CP87" i="14"/>
  <c r="CO294" i="14"/>
  <c r="CP146" i="14"/>
  <c r="CP123" i="14"/>
  <c r="CP49" i="14"/>
  <c r="CP196" i="14"/>
  <c r="CP69" i="14"/>
  <c r="CQ37" i="14"/>
  <c r="CR1" i="14"/>
  <c r="CR38" i="14" s="1"/>
  <c r="CQ44" i="14"/>
  <c r="CQ46" i="14"/>
  <c r="CQ47" i="14"/>
  <c r="CQ53" i="14"/>
  <c r="CQ56" i="14" s="1"/>
  <c r="CQ73" i="14"/>
  <c r="CQ85" i="14"/>
  <c r="CQ74" i="14"/>
  <c r="CQ75" i="14"/>
  <c r="CQ76" i="14"/>
  <c r="CQ77" i="14"/>
  <c r="CQ78" i="14"/>
  <c r="CQ64" i="14"/>
  <c r="CQ79" i="14"/>
  <c r="CQ45" i="14"/>
  <c r="CQ66" i="14"/>
  <c r="CQ106" i="14"/>
  <c r="CQ156" i="14"/>
  <c r="CQ100" i="14"/>
  <c r="CQ185" i="14"/>
  <c r="CQ194" i="14"/>
  <c r="CQ65" i="14"/>
  <c r="CQ103" i="14"/>
  <c r="CQ115" i="14"/>
  <c r="CQ138" i="14"/>
  <c r="CQ229" i="14"/>
  <c r="CQ231" i="14" s="1"/>
  <c r="CQ159" i="14"/>
  <c r="CQ154" i="14"/>
  <c r="CQ101" i="14"/>
  <c r="CQ222" i="14"/>
  <c r="CQ105" i="14"/>
  <c r="CQ193" i="14"/>
  <c r="CQ202" i="14"/>
  <c r="CQ191" i="14"/>
  <c r="CQ182" i="14"/>
  <c r="CQ168" i="14"/>
  <c r="CQ219" i="14"/>
  <c r="CQ203" i="14"/>
  <c r="CQ121" i="14"/>
  <c r="CQ95" i="14"/>
  <c r="CQ96" i="14"/>
  <c r="CQ188" i="14"/>
  <c r="CQ220" i="14"/>
  <c r="CQ131" i="14"/>
  <c r="CQ128" i="14"/>
  <c r="CQ143" i="14"/>
  <c r="CQ157" i="14"/>
  <c r="CQ171" i="14"/>
  <c r="CQ104" i="14"/>
  <c r="CQ184" i="14"/>
  <c r="CQ99" i="14"/>
  <c r="CQ116" i="14"/>
  <c r="CQ107" i="14"/>
  <c r="CQ152" i="14"/>
  <c r="CQ102" i="14"/>
  <c r="CQ139" i="14"/>
  <c r="CQ200" i="14"/>
  <c r="CQ172" i="14"/>
  <c r="CQ201" i="14"/>
  <c r="CQ141" i="14"/>
  <c r="CQ217" i="14"/>
  <c r="CQ117" i="14"/>
  <c r="CQ189" i="14"/>
  <c r="CQ150" i="14"/>
  <c r="CQ190" i="14"/>
  <c r="CQ144" i="14"/>
  <c r="CQ127" i="14"/>
  <c r="CQ119" i="14"/>
  <c r="CQ118" i="14"/>
  <c r="CQ142" i="14"/>
  <c r="CQ97" i="14"/>
  <c r="CQ170" i="14"/>
  <c r="CQ151" i="14"/>
  <c r="CQ155" i="14"/>
  <c r="CQ98" i="14"/>
  <c r="CQ120" i="14"/>
  <c r="CQ108" i="14"/>
  <c r="CQ130" i="14"/>
  <c r="CQ183" i="14"/>
  <c r="CQ181" i="14"/>
  <c r="CQ140" i="14"/>
  <c r="CQ218" i="14"/>
  <c r="CQ153" i="14"/>
  <c r="CQ114" i="14"/>
  <c r="CR129" i="14" l="1"/>
  <c r="CR133" i="14"/>
  <c r="CR137" i="14"/>
  <c r="CR136" i="14"/>
  <c r="CR135" i="14"/>
  <c r="CR134" i="14"/>
  <c r="CR132" i="14"/>
  <c r="CR178" i="14"/>
  <c r="CR167" i="14"/>
  <c r="CR169" i="14"/>
  <c r="CR223" i="14"/>
  <c r="CQ174" i="14"/>
  <c r="DD58" i="74"/>
  <c r="DD55" i="74"/>
  <c r="CR158" i="14"/>
  <c r="CR192" i="14"/>
  <c r="DD56" i="65"/>
  <c r="DD56" i="74"/>
  <c r="CR180" i="14"/>
  <c r="CR179" i="14"/>
  <c r="CR166" i="14"/>
  <c r="CR165" i="14"/>
  <c r="CR221" i="14"/>
  <c r="CR67" i="14"/>
  <c r="BF24" i="78"/>
  <c r="BE33" i="78"/>
  <c r="IK184" i="72"/>
  <c r="IK189" i="72" s="1"/>
  <c r="IK185" i="72"/>
  <c r="IK190" i="72" s="1"/>
  <c r="IK108" i="72"/>
  <c r="CR236" i="14"/>
  <c r="CR238" i="14" s="1"/>
  <c r="CR242" i="14"/>
  <c r="CR244" i="14" s="1"/>
  <c r="CR186" i="14"/>
  <c r="CR187" i="14"/>
  <c r="CO225" i="14"/>
  <c r="CR214" i="14"/>
  <c r="CQ87" i="14"/>
  <c r="IK187" i="72"/>
  <c r="IK83" i="72"/>
  <c r="IK84" i="72" s="1"/>
  <c r="IK85" i="72" s="1"/>
  <c r="DF47" i="74"/>
  <c r="DE93" i="74"/>
  <c r="DE48" i="74"/>
  <c r="DE50" i="74"/>
  <c r="DD80" i="74"/>
  <c r="DD53" i="74"/>
  <c r="DD49" i="74"/>
  <c r="DD79" i="74" s="1"/>
  <c r="DD94" i="74"/>
  <c r="DD78" i="74"/>
  <c r="DD67" i="74"/>
  <c r="DD57" i="74"/>
  <c r="DD59" i="74"/>
  <c r="DD68" i="74"/>
  <c r="DD60" i="74"/>
  <c r="DD52" i="74"/>
  <c r="CP58" i="14"/>
  <c r="CP252" i="14" s="1"/>
  <c r="DE48" i="65"/>
  <c r="DE55" i="65" s="1"/>
  <c r="DE93" i="65"/>
  <c r="DE50" i="65"/>
  <c r="DF47" i="65"/>
  <c r="DD80" i="65"/>
  <c r="DD53" i="65"/>
  <c r="IL182" i="72"/>
  <c r="IL181" i="72"/>
  <c r="DD68" i="65"/>
  <c r="DD49" i="65"/>
  <c r="DD79" i="65" s="1"/>
  <c r="DD52" i="65"/>
  <c r="DD78" i="65"/>
  <c r="DD57" i="65"/>
  <c r="DD94" i="65"/>
  <c r="DD67" i="65"/>
  <c r="DD59" i="65"/>
  <c r="CQ146" i="14"/>
  <c r="CQ161" i="14"/>
  <c r="CQ69" i="14"/>
  <c r="CQ81" i="14"/>
  <c r="CP294" i="14"/>
  <c r="CQ110" i="14"/>
  <c r="CQ123" i="14"/>
  <c r="CQ205" i="14"/>
  <c r="CQ49" i="14"/>
  <c r="CP89" i="14"/>
  <c r="CP253" i="14" s="1"/>
  <c r="CR3" i="14"/>
  <c r="CR292" i="14" s="1"/>
  <c r="CR296" i="14" s="1"/>
  <c r="CR215" i="14" s="1"/>
  <c r="CQ209" i="14"/>
  <c r="CQ196" i="14"/>
  <c r="CR53" i="14"/>
  <c r="CR56" i="14" s="1"/>
  <c r="CR37" i="14"/>
  <c r="CS1" i="14"/>
  <c r="CS38" i="14" s="1"/>
  <c r="CR45" i="14"/>
  <c r="CR46" i="14"/>
  <c r="CR76" i="14"/>
  <c r="CR44" i="14"/>
  <c r="CR77" i="14"/>
  <c r="CR47" i="14"/>
  <c r="CR64" i="14"/>
  <c r="CR78" i="14"/>
  <c r="CR66" i="14"/>
  <c r="CR79" i="14"/>
  <c r="CR73" i="14"/>
  <c r="CR74" i="14"/>
  <c r="CR85" i="14"/>
  <c r="CR75" i="14"/>
  <c r="CR106" i="14"/>
  <c r="CR156" i="14"/>
  <c r="CR181" i="14"/>
  <c r="CR115" i="14"/>
  <c r="CR130" i="14"/>
  <c r="CR103" i="14"/>
  <c r="CR142" i="14"/>
  <c r="CR138" i="14"/>
  <c r="CR201" i="14"/>
  <c r="CR105" i="14"/>
  <c r="CR185" i="14"/>
  <c r="CR150" i="14"/>
  <c r="CR229" i="14"/>
  <c r="CR231" i="14" s="1"/>
  <c r="CR222" i="14"/>
  <c r="CR119" i="14"/>
  <c r="CR117" i="14"/>
  <c r="CR144" i="14"/>
  <c r="CR114" i="14"/>
  <c r="CR171" i="14"/>
  <c r="CR96" i="14"/>
  <c r="CR153" i="14"/>
  <c r="CR100" i="14"/>
  <c r="CR98" i="14"/>
  <c r="CR101" i="14"/>
  <c r="CR200" i="14"/>
  <c r="CR218" i="14"/>
  <c r="CR65" i="14"/>
  <c r="CR151" i="14"/>
  <c r="CR102" i="14"/>
  <c r="CR140" i="14"/>
  <c r="CR193" i="14"/>
  <c r="CR183" i="14"/>
  <c r="CR190" i="14"/>
  <c r="CR120" i="14"/>
  <c r="CR107" i="14"/>
  <c r="CR217" i="14"/>
  <c r="CR155" i="14"/>
  <c r="CR141" i="14"/>
  <c r="CR203" i="14"/>
  <c r="CR121" i="14"/>
  <c r="CR220" i="14"/>
  <c r="CR97" i="14"/>
  <c r="CR131" i="14"/>
  <c r="CR182" i="14"/>
  <c r="CR219" i="14"/>
  <c r="CR202" i="14"/>
  <c r="CR108" i="14"/>
  <c r="CR184" i="14"/>
  <c r="CR95" i="14"/>
  <c r="CR194" i="14"/>
  <c r="CR152" i="14"/>
  <c r="CR116" i="14"/>
  <c r="CR127" i="14"/>
  <c r="CR118" i="14"/>
  <c r="CR170" i="14"/>
  <c r="CR191" i="14"/>
  <c r="CR139" i="14"/>
  <c r="CR172" i="14"/>
  <c r="CR99" i="14"/>
  <c r="CR143" i="14"/>
  <c r="CR159" i="14"/>
  <c r="CR189" i="14"/>
  <c r="CR128" i="14"/>
  <c r="CR104" i="14"/>
  <c r="CR154" i="14"/>
  <c r="CR168" i="14"/>
  <c r="CR157" i="14"/>
  <c r="CR188" i="14"/>
  <c r="CQ40" i="14"/>
  <c r="CS129" i="14" l="1"/>
  <c r="CS132" i="14"/>
  <c r="CS137" i="14"/>
  <c r="CS136" i="14"/>
  <c r="CS135" i="14"/>
  <c r="CS134" i="14"/>
  <c r="CS133" i="14"/>
  <c r="CS178" i="14"/>
  <c r="CS167" i="14"/>
  <c r="CS169" i="14"/>
  <c r="CS223" i="14"/>
  <c r="CR174" i="14"/>
  <c r="DE58" i="74"/>
  <c r="DE55" i="74"/>
  <c r="CS158" i="14"/>
  <c r="CS192" i="14"/>
  <c r="DE56" i="65"/>
  <c r="DE56" i="74"/>
  <c r="CO246" i="14"/>
  <c r="CO254" i="14" s="1"/>
  <c r="CO256" i="14" s="1"/>
  <c r="CO262" i="14" s="1"/>
  <c r="CS179" i="14"/>
  <c r="CS180" i="14"/>
  <c r="CS166" i="14"/>
  <c r="CS165" i="14"/>
  <c r="CS221" i="14"/>
  <c r="CS67" i="14"/>
  <c r="BF33" i="78"/>
  <c r="BG24" i="78"/>
  <c r="IL184" i="72"/>
  <c r="IL189" i="72" s="1"/>
  <c r="IL185" i="72"/>
  <c r="IL190" i="72" s="1"/>
  <c r="IK191" i="72"/>
  <c r="IK111" i="72"/>
  <c r="CS236" i="14"/>
  <c r="CS238" i="14" s="1"/>
  <c r="CS242" i="14"/>
  <c r="CS244" i="14" s="1"/>
  <c r="CS187" i="14"/>
  <c r="CS186" i="14"/>
  <c r="CP225" i="14"/>
  <c r="CP246" i="14" s="1"/>
  <c r="CP254" i="14" s="1"/>
  <c r="CP256" i="14" s="1"/>
  <c r="CP262" i="14" s="1"/>
  <c r="CS214" i="14"/>
  <c r="CQ58" i="14"/>
  <c r="CQ252" i="14" s="1"/>
  <c r="DE53" i="74"/>
  <c r="DE80" i="74"/>
  <c r="DE49" i="74"/>
  <c r="DE79" i="74" s="1"/>
  <c r="DE78" i="74"/>
  <c r="DE94" i="74"/>
  <c r="DE59" i="74"/>
  <c r="DE67" i="74"/>
  <c r="DE57" i="74"/>
  <c r="DE68" i="74"/>
  <c r="DE52" i="74"/>
  <c r="DE60" i="74"/>
  <c r="DG47" i="74"/>
  <c r="DF93" i="74"/>
  <c r="DF48" i="74"/>
  <c r="DF50" i="74"/>
  <c r="IL187" i="72"/>
  <c r="CR69" i="14"/>
  <c r="DG47" i="65"/>
  <c r="DF93" i="65"/>
  <c r="DF48" i="65"/>
  <c r="DF55" i="65" s="1"/>
  <c r="DF50" i="65"/>
  <c r="DE53" i="65"/>
  <c r="DE80" i="65"/>
  <c r="IL82" i="72"/>
  <c r="IL100" i="72"/>
  <c r="CR87" i="14"/>
  <c r="CR49" i="14"/>
  <c r="IL83" i="72"/>
  <c r="IL108" i="72"/>
  <c r="DE94" i="65"/>
  <c r="DE57" i="65"/>
  <c r="DE68" i="65"/>
  <c r="DE59" i="65"/>
  <c r="DE52" i="65"/>
  <c r="DE49" i="65"/>
  <c r="DE79" i="65" s="1"/>
  <c r="DE67" i="65"/>
  <c r="DE78" i="65"/>
  <c r="CS47" i="14"/>
  <c r="CS53" i="14"/>
  <c r="CS56" i="14" s="1"/>
  <c r="CS37" i="14"/>
  <c r="CT1" i="14"/>
  <c r="CT38" i="14" s="1"/>
  <c r="CS44" i="14"/>
  <c r="CS45" i="14"/>
  <c r="CS77" i="14"/>
  <c r="CS64" i="14"/>
  <c r="CS78" i="14"/>
  <c r="CS66" i="14"/>
  <c r="CS79" i="14"/>
  <c r="CS46" i="14"/>
  <c r="CS73" i="14"/>
  <c r="CS85" i="14"/>
  <c r="CS74" i="14"/>
  <c r="CS75" i="14"/>
  <c r="CS76" i="14"/>
  <c r="CS106" i="14"/>
  <c r="CS156" i="14"/>
  <c r="CS229" i="14"/>
  <c r="CS231" i="14" s="1"/>
  <c r="CS103" i="14"/>
  <c r="CS151" i="14"/>
  <c r="CS143" i="14"/>
  <c r="CS168" i="14"/>
  <c r="CS172" i="14"/>
  <c r="CS183" i="14"/>
  <c r="CS98" i="14"/>
  <c r="CS171" i="14"/>
  <c r="CS102" i="14"/>
  <c r="CS144" i="14"/>
  <c r="CS118" i="14"/>
  <c r="CS108" i="14"/>
  <c r="CS65" i="14"/>
  <c r="CS222" i="14"/>
  <c r="CS190" i="14"/>
  <c r="CS104" i="14"/>
  <c r="CS140" i="14"/>
  <c r="CS185" i="14"/>
  <c r="CS99" i="14"/>
  <c r="CS182" i="14"/>
  <c r="CS184" i="14"/>
  <c r="CS105" i="14"/>
  <c r="CS100" i="14"/>
  <c r="CS203" i="14"/>
  <c r="CS116" i="14"/>
  <c r="CS150" i="14"/>
  <c r="CS128" i="14"/>
  <c r="CS194" i="14"/>
  <c r="CS115" i="14"/>
  <c r="CS220" i="14"/>
  <c r="CS101" i="14"/>
  <c r="CS154" i="14"/>
  <c r="CS131" i="14"/>
  <c r="CS157" i="14"/>
  <c r="CS153" i="14"/>
  <c r="CS193" i="14"/>
  <c r="CS181" i="14"/>
  <c r="CS107" i="14"/>
  <c r="CS141" i="14"/>
  <c r="CS119" i="14"/>
  <c r="CS191" i="14"/>
  <c r="CS219" i="14"/>
  <c r="CS142" i="14"/>
  <c r="CS189" i="14"/>
  <c r="CS117" i="14"/>
  <c r="CS170" i="14"/>
  <c r="CS95" i="14"/>
  <c r="CS217" i="14"/>
  <c r="CS97" i="14"/>
  <c r="CS159" i="14"/>
  <c r="CS152" i="14"/>
  <c r="CS138" i="14"/>
  <c r="CS200" i="14"/>
  <c r="CS188" i="14"/>
  <c r="CS120" i="14"/>
  <c r="CS127" i="14"/>
  <c r="CS201" i="14"/>
  <c r="CS121" i="14"/>
  <c r="CS139" i="14"/>
  <c r="CS114" i="14"/>
  <c r="CS130" i="14"/>
  <c r="CS202" i="14"/>
  <c r="CS218" i="14"/>
  <c r="CS96" i="14"/>
  <c r="CS155" i="14"/>
  <c r="CR196" i="14"/>
  <c r="CR40" i="14"/>
  <c r="CR110" i="14"/>
  <c r="CR161" i="14"/>
  <c r="CQ294" i="14"/>
  <c r="CR81" i="14"/>
  <c r="CS3" i="14"/>
  <c r="CS292" i="14" s="1"/>
  <c r="CS296" i="14" s="1"/>
  <c r="CS215" i="14" s="1"/>
  <c r="CR209" i="14"/>
  <c r="CQ89" i="14"/>
  <c r="CQ253" i="14" s="1"/>
  <c r="CR146" i="14"/>
  <c r="CR123" i="14"/>
  <c r="CR205" i="14"/>
  <c r="CT129" i="14" l="1"/>
  <c r="CT137" i="14"/>
  <c r="CT136" i="14"/>
  <c r="CT135" i="14"/>
  <c r="CT134" i="14"/>
  <c r="CT133" i="14"/>
  <c r="CT132" i="14"/>
  <c r="CT178" i="14"/>
  <c r="CT167" i="14"/>
  <c r="CT169" i="14"/>
  <c r="CT223" i="14"/>
  <c r="CS174" i="14"/>
  <c r="DF58" i="74"/>
  <c r="DF55" i="74"/>
  <c r="CT158" i="14"/>
  <c r="CT192" i="14"/>
  <c r="DF56" i="65"/>
  <c r="DF56" i="74"/>
  <c r="CT179" i="14"/>
  <c r="CT180" i="14"/>
  <c r="CT166" i="14"/>
  <c r="CT165" i="14"/>
  <c r="CT221" i="14"/>
  <c r="CT67" i="14"/>
  <c r="BH24" i="78"/>
  <c r="BG33" i="78"/>
  <c r="IL191" i="72"/>
  <c r="CT236" i="14"/>
  <c r="CT238" i="14" s="1"/>
  <c r="CT242" i="14"/>
  <c r="CT244" i="14" s="1"/>
  <c r="CT186" i="14"/>
  <c r="CT187" i="14"/>
  <c r="CQ225" i="14"/>
  <c r="CT214" i="14"/>
  <c r="CR89" i="14"/>
  <c r="CR253" i="14" s="1"/>
  <c r="CS81" i="14"/>
  <c r="DH47" i="74"/>
  <c r="DG93" i="74"/>
  <c r="DG48" i="74"/>
  <c r="DG50" i="74"/>
  <c r="DF53" i="74"/>
  <c r="DF80" i="74"/>
  <c r="DF94" i="74"/>
  <c r="DF49" i="74"/>
  <c r="DF79" i="74" s="1"/>
  <c r="DF78" i="74"/>
  <c r="DF57" i="74"/>
  <c r="DF59" i="74"/>
  <c r="DF68" i="74"/>
  <c r="DF52" i="74"/>
  <c r="DF67" i="74"/>
  <c r="DF60" i="74"/>
  <c r="DF59" i="65"/>
  <c r="DF67" i="65"/>
  <c r="DF68" i="65"/>
  <c r="DF49" i="65"/>
  <c r="DF79" i="65" s="1"/>
  <c r="DF78" i="65"/>
  <c r="DF57" i="65"/>
  <c r="DF94" i="65"/>
  <c r="DF52" i="65"/>
  <c r="CS69" i="14"/>
  <c r="DF53" i="65"/>
  <c r="DF80" i="65"/>
  <c r="IL111" i="72"/>
  <c r="IL84" i="72"/>
  <c r="IL85" i="72" s="1"/>
  <c r="DG50" i="65"/>
  <c r="DG48" i="65"/>
  <c r="DG55" i="65" s="1"/>
  <c r="DH47" i="65"/>
  <c r="DG93" i="65"/>
  <c r="CS40" i="14"/>
  <c r="CR294" i="14"/>
  <c r="CS87" i="14"/>
  <c r="CS49" i="14"/>
  <c r="CS146" i="14"/>
  <c r="CT46" i="14"/>
  <c r="CT47" i="14"/>
  <c r="CT53" i="14"/>
  <c r="CT56" i="14" s="1"/>
  <c r="CU1" i="14"/>
  <c r="CU38" i="14" s="1"/>
  <c r="CT44" i="14"/>
  <c r="CT73" i="14"/>
  <c r="CT85" i="14"/>
  <c r="CT74" i="14"/>
  <c r="CT75" i="14"/>
  <c r="CT76" i="14"/>
  <c r="CT77" i="14"/>
  <c r="CT37" i="14"/>
  <c r="CT78" i="14"/>
  <c r="CT45" i="14"/>
  <c r="CT64" i="14"/>
  <c r="CT79" i="14"/>
  <c r="CT66" i="14"/>
  <c r="CT106" i="14"/>
  <c r="CT156" i="14"/>
  <c r="CT100" i="14"/>
  <c r="CT201" i="14"/>
  <c r="CT203" i="14"/>
  <c r="CT95" i="14"/>
  <c r="CT128" i="14"/>
  <c r="CT171" i="14"/>
  <c r="CT185" i="14"/>
  <c r="CT107" i="14"/>
  <c r="CT154" i="14"/>
  <c r="CT131" i="14"/>
  <c r="CT183" i="14"/>
  <c r="CT159" i="14"/>
  <c r="CT97" i="14"/>
  <c r="CT120" i="14"/>
  <c r="CT152" i="14"/>
  <c r="CT138" i="14"/>
  <c r="CT184" i="14"/>
  <c r="CT65" i="14"/>
  <c r="CT116" i="14"/>
  <c r="CT114" i="14"/>
  <c r="CT103" i="14"/>
  <c r="CT217" i="14"/>
  <c r="CT142" i="14"/>
  <c r="CT193" i="14"/>
  <c r="CT218" i="14"/>
  <c r="CT151" i="14"/>
  <c r="CT141" i="14"/>
  <c r="CT182" i="14"/>
  <c r="CT121" i="14"/>
  <c r="CT153" i="14"/>
  <c r="CT115" i="14"/>
  <c r="CT104" i="14"/>
  <c r="CT202" i="14"/>
  <c r="CT170" i="14"/>
  <c r="CT101" i="14"/>
  <c r="CT191" i="14"/>
  <c r="CT105" i="14"/>
  <c r="CT118" i="14"/>
  <c r="CT144" i="14"/>
  <c r="CT219" i="14"/>
  <c r="CT108" i="14"/>
  <c r="CT222" i="14"/>
  <c r="CT98" i="14"/>
  <c r="CT168" i="14"/>
  <c r="CT140" i="14"/>
  <c r="CT102" i="14"/>
  <c r="CT127" i="14"/>
  <c r="CT130" i="14"/>
  <c r="CT96" i="14"/>
  <c r="CT155" i="14"/>
  <c r="CT200" i="14"/>
  <c r="CT188" i="14"/>
  <c r="CT172" i="14"/>
  <c r="CT181" i="14"/>
  <c r="CT190" i="14"/>
  <c r="CT117" i="14"/>
  <c r="CT229" i="14"/>
  <c r="CT231" i="14" s="1"/>
  <c r="CT157" i="14"/>
  <c r="CT139" i="14"/>
  <c r="CT189" i="14"/>
  <c r="CT119" i="14"/>
  <c r="CT99" i="14"/>
  <c r="CT143" i="14"/>
  <c r="CT220" i="14"/>
  <c r="CT150" i="14"/>
  <c r="CT194" i="14"/>
  <c r="CS209" i="14"/>
  <c r="CT3" i="14"/>
  <c r="CT292" i="14" s="1"/>
  <c r="CT296" i="14" s="1"/>
  <c r="CT215" i="14" s="1"/>
  <c r="CS205" i="14"/>
  <c r="CS161" i="14"/>
  <c r="CS110" i="14"/>
  <c r="CR58" i="14"/>
  <c r="CR252" i="14" s="1"/>
  <c r="CS123" i="14"/>
  <c r="CS196" i="14"/>
  <c r="CU129" i="14" l="1"/>
  <c r="CU137" i="14"/>
  <c r="CU136" i="14"/>
  <c r="CU135" i="14"/>
  <c r="CU134" i="14"/>
  <c r="CU133" i="14"/>
  <c r="CU132" i="14"/>
  <c r="CU178" i="14"/>
  <c r="CU167" i="14"/>
  <c r="CU169" i="14"/>
  <c r="CU223" i="14"/>
  <c r="CT174" i="14"/>
  <c r="DG58" i="74"/>
  <c r="DG55" i="74"/>
  <c r="CU158" i="14"/>
  <c r="CU192" i="14"/>
  <c r="DG56" i="65"/>
  <c r="DG56" i="74"/>
  <c r="CQ246" i="14"/>
  <c r="CQ254" i="14" s="1"/>
  <c r="CQ256" i="14" s="1"/>
  <c r="CQ262" i="14" s="1"/>
  <c r="CU179" i="14"/>
  <c r="CU180" i="14"/>
  <c r="CU166" i="14"/>
  <c r="CU165" i="14"/>
  <c r="CU221" i="14"/>
  <c r="CU67" i="14"/>
  <c r="BI24" i="78"/>
  <c r="BH33" i="78"/>
  <c r="CU236" i="14"/>
  <c r="CU238" i="14" s="1"/>
  <c r="CU242" i="14"/>
  <c r="CU244" i="14" s="1"/>
  <c r="CU187" i="14"/>
  <c r="CU186" i="14"/>
  <c r="CR225" i="14"/>
  <c r="CU214" i="14"/>
  <c r="CS89" i="14"/>
  <c r="CS253" i="14" s="1"/>
  <c r="CS58" i="14"/>
  <c r="CS252" i="14" s="1"/>
  <c r="DG80" i="74"/>
  <c r="DG53" i="74"/>
  <c r="DG49" i="74"/>
  <c r="DG79" i="74" s="1"/>
  <c r="DG94" i="74"/>
  <c r="DG78" i="74"/>
  <c r="DG59" i="74"/>
  <c r="DG67" i="74"/>
  <c r="DG57" i="74"/>
  <c r="DG68" i="74"/>
  <c r="DG52" i="74"/>
  <c r="DG60" i="74"/>
  <c r="DI47" i="74"/>
  <c r="DH93" i="74"/>
  <c r="DH48" i="74"/>
  <c r="DH50" i="74"/>
  <c r="DH48" i="65"/>
  <c r="DH55" i="65" s="1"/>
  <c r="DH50" i="65"/>
  <c r="DI47" i="65"/>
  <c r="DH93" i="65"/>
  <c r="DG49" i="65"/>
  <c r="DG79" i="65" s="1"/>
  <c r="DG67" i="65"/>
  <c r="DG94" i="65"/>
  <c r="DG78" i="65"/>
  <c r="DG57" i="65"/>
  <c r="DG59" i="65"/>
  <c r="DG68" i="65"/>
  <c r="DG52" i="65"/>
  <c r="DG80" i="65"/>
  <c r="DG53" i="65"/>
  <c r="CT87" i="14"/>
  <c r="CT69" i="14"/>
  <c r="CT146" i="14"/>
  <c r="CT196" i="14"/>
  <c r="CT123" i="14"/>
  <c r="CT110" i="14"/>
  <c r="CT205" i="14"/>
  <c r="CS294" i="14"/>
  <c r="CT209" i="14"/>
  <c r="CU3" i="14"/>
  <c r="CU292" i="14" s="1"/>
  <c r="CU296" i="14" s="1"/>
  <c r="CU215" i="14" s="1"/>
  <c r="CT81" i="14"/>
  <c r="CT161" i="14"/>
  <c r="CT49" i="14"/>
  <c r="CT40" i="14"/>
  <c r="CU45" i="14"/>
  <c r="CU46" i="14"/>
  <c r="CU37" i="14"/>
  <c r="CV1" i="14"/>
  <c r="CV38" i="14" s="1"/>
  <c r="CU77" i="14"/>
  <c r="CU78" i="14"/>
  <c r="CU44" i="14"/>
  <c r="CU64" i="14"/>
  <c r="CU79" i="14"/>
  <c r="CU47" i="14"/>
  <c r="CU66" i="14"/>
  <c r="CU53" i="14"/>
  <c r="CU56" i="14" s="1"/>
  <c r="CU73" i="14"/>
  <c r="CU85" i="14"/>
  <c r="CU74" i="14"/>
  <c r="CU75" i="14"/>
  <c r="CU76" i="14"/>
  <c r="CU106" i="14"/>
  <c r="CU156" i="14"/>
  <c r="CU150" i="14"/>
  <c r="CU139" i="14"/>
  <c r="CU104" i="14"/>
  <c r="CU138" i="14"/>
  <c r="CU185" i="14"/>
  <c r="CU119" i="14"/>
  <c r="CU190" i="14"/>
  <c r="CU183" i="14"/>
  <c r="CU103" i="14"/>
  <c r="CU168" i="14"/>
  <c r="CU159" i="14"/>
  <c r="CU217" i="14"/>
  <c r="CU115" i="14"/>
  <c r="CU102" i="14"/>
  <c r="CU118" i="14"/>
  <c r="CU172" i="14"/>
  <c r="CU130" i="14"/>
  <c r="CU229" i="14"/>
  <c r="CU231" i="14" s="1"/>
  <c r="CU184" i="14"/>
  <c r="CU222" i="14"/>
  <c r="CU108" i="14"/>
  <c r="CU116" i="14"/>
  <c r="CU151" i="14"/>
  <c r="CU202" i="14"/>
  <c r="CU114" i="14"/>
  <c r="CU99" i="14"/>
  <c r="CU152" i="14"/>
  <c r="CU155" i="14"/>
  <c r="CU153" i="14"/>
  <c r="CU194" i="14"/>
  <c r="CU171" i="14"/>
  <c r="CU182" i="14"/>
  <c r="CU120" i="14"/>
  <c r="CU191" i="14"/>
  <c r="CU218" i="14"/>
  <c r="CU65" i="14"/>
  <c r="CU200" i="14"/>
  <c r="CU96" i="14"/>
  <c r="CU189" i="14"/>
  <c r="CU157" i="14"/>
  <c r="CU107" i="14"/>
  <c r="CU127" i="14"/>
  <c r="CU201" i="14"/>
  <c r="CU142" i="14"/>
  <c r="CU219" i="14"/>
  <c r="CU97" i="14"/>
  <c r="CU105" i="14"/>
  <c r="CU95" i="14"/>
  <c r="CU170" i="14"/>
  <c r="CU140" i="14"/>
  <c r="CU131" i="14"/>
  <c r="CU121" i="14"/>
  <c r="CU154" i="14"/>
  <c r="CU98" i="14"/>
  <c r="CU144" i="14"/>
  <c r="CU117" i="14"/>
  <c r="CU141" i="14"/>
  <c r="CU143" i="14"/>
  <c r="CU128" i="14"/>
  <c r="CU220" i="14"/>
  <c r="CU101" i="14"/>
  <c r="CU193" i="14"/>
  <c r="CU181" i="14"/>
  <c r="CU100" i="14"/>
  <c r="CU203" i="14"/>
  <c r="CU188" i="14"/>
  <c r="CV129" i="14" l="1"/>
  <c r="CV137" i="14"/>
  <c r="CV136" i="14"/>
  <c r="CV135" i="14"/>
  <c r="CV134" i="14"/>
  <c r="CV133" i="14"/>
  <c r="CV132" i="14"/>
  <c r="CV178" i="14"/>
  <c r="CV167" i="14"/>
  <c r="CV169" i="14"/>
  <c r="CV223" i="14"/>
  <c r="CU174" i="14"/>
  <c r="DH58" i="74"/>
  <c r="DH55" i="74"/>
  <c r="CV158" i="14"/>
  <c r="CV192" i="14"/>
  <c r="DH56" i="65"/>
  <c r="DH56" i="74"/>
  <c r="CR246" i="14"/>
  <c r="CR254" i="14" s="1"/>
  <c r="CR256" i="14" s="1"/>
  <c r="CR262" i="14" s="1"/>
  <c r="CV179" i="14"/>
  <c r="CV180" i="14"/>
  <c r="CV166" i="14"/>
  <c r="CV165" i="14"/>
  <c r="CV221" i="14"/>
  <c r="CV67" i="14"/>
  <c r="BJ24" i="78"/>
  <c r="BI33" i="78"/>
  <c r="CV236" i="14"/>
  <c r="CV238" i="14" s="1"/>
  <c r="CV242" i="14"/>
  <c r="CV244" i="14" s="1"/>
  <c r="CV187" i="14"/>
  <c r="CV186" i="14"/>
  <c r="CS225" i="14"/>
  <c r="CV214" i="14"/>
  <c r="CT89" i="14"/>
  <c r="CT253" i="14" s="1"/>
  <c r="CT58" i="14"/>
  <c r="CT252" i="14" s="1"/>
  <c r="DH53" i="74"/>
  <c r="DH80" i="74"/>
  <c r="DH49" i="74"/>
  <c r="DH79" i="74" s="1"/>
  <c r="DH94" i="74"/>
  <c r="DH78" i="74"/>
  <c r="DH67" i="74"/>
  <c r="DH57" i="74"/>
  <c r="DH68" i="74"/>
  <c r="DH52" i="74"/>
  <c r="DH59" i="74"/>
  <c r="DH60" i="74"/>
  <c r="DJ47" i="74"/>
  <c r="DI93" i="74"/>
  <c r="DI48" i="74"/>
  <c r="DI50" i="74"/>
  <c r="CU69" i="14"/>
  <c r="DI48" i="65"/>
  <c r="DI55" i="65" s="1"/>
  <c r="DJ47" i="65"/>
  <c r="DI93" i="65"/>
  <c r="DI50" i="65"/>
  <c r="DH80" i="65"/>
  <c r="DH53" i="65"/>
  <c r="DH57" i="65"/>
  <c r="DH68" i="65"/>
  <c r="DH52" i="65"/>
  <c r="DH59" i="65"/>
  <c r="DH67" i="65"/>
  <c r="DH49" i="65"/>
  <c r="DH79" i="65" s="1"/>
  <c r="DH94" i="65"/>
  <c r="DH78" i="65"/>
  <c r="CU40" i="14"/>
  <c r="CU110" i="14"/>
  <c r="CU209" i="14"/>
  <c r="CV3" i="14"/>
  <c r="CV292" i="14" s="1"/>
  <c r="CV296" i="14" s="1"/>
  <c r="CV215" i="14" s="1"/>
  <c r="CU123" i="14"/>
  <c r="CU49" i="14"/>
  <c r="CU81" i="14"/>
  <c r="CT294" i="14"/>
  <c r="CU196" i="14"/>
  <c r="CU161" i="14"/>
  <c r="CU87" i="14"/>
  <c r="CU146" i="14"/>
  <c r="CU205" i="14"/>
  <c r="CV44" i="14"/>
  <c r="CV45" i="14"/>
  <c r="CV53" i="14"/>
  <c r="CV56" i="14" s="1"/>
  <c r="CV47" i="14"/>
  <c r="CV73" i="14"/>
  <c r="CW1" i="14"/>
  <c r="CW38" i="14" s="1"/>
  <c r="CV74" i="14"/>
  <c r="CV85" i="14"/>
  <c r="CV75" i="14"/>
  <c r="CV76" i="14"/>
  <c r="CV37" i="14"/>
  <c r="CV77" i="14"/>
  <c r="CV64" i="14"/>
  <c r="CV78" i="14"/>
  <c r="CV46" i="14"/>
  <c r="CV66" i="14"/>
  <c r="CV79" i="14"/>
  <c r="CV106" i="14"/>
  <c r="CV156" i="14"/>
  <c r="CV152" i="14"/>
  <c r="CV218" i="14"/>
  <c r="CV100" i="14"/>
  <c r="CV142" i="14"/>
  <c r="CV120" i="14"/>
  <c r="CV119" i="14"/>
  <c r="CV181" i="14"/>
  <c r="CV188" i="14"/>
  <c r="CV98" i="14"/>
  <c r="CV97" i="14"/>
  <c r="CV95" i="14"/>
  <c r="CV108" i="14"/>
  <c r="CV190" i="14"/>
  <c r="CV131" i="14"/>
  <c r="CV189" i="14"/>
  <c r="CV185" i="14"/>
  <c r="CV117" i="14"/>
  <c r="CV115" i="14"/>
  <c r="CV220" i="14"/>
  <c r="CV154" i="14"/>
  <c r="CV143" i="14"/>
  <c r="CV144" i="14"/>
  <c r="CV114" i="14"/>
  <c r="CV184" i="14"/>
  <c r="CV107" i="14"/>
  <c r="CV103" i="14"/>
  <c r="CV168" i="14"/>
  <c r="CV171" i="14"/>
  <c r="CV202" i="14"/>
  <c r="CV153" i="14"/>
  <c r="CV193" i="14"/>
  <c r="CV121" i="14"/>
  <c r="CV96" i="14"/>
  <c r="CV116" i="14"/>
  <c r="CV151" i="14"/>
  <c r="CV170" i="14"/>
  <c r="CV157" i="14"/>
  <c r="CV150" i="14"/>
  <c r="CV130" i="14"/>
  <c r="CV200" i="14"/>
  <c r="CV104" i="14"/>
  <c r="CV194" i="14"/>
  <c r="CV182" i="14"/>
  <c r="CV183" i="14"/>
  <c r="CV172" i="14"/>
  <c r="CV201" i="14"/>
  <c r="CV159" i="14"/>
  <c r="CV138" i="14"/>
  <c r="CV101" i="14"/>
  <c r="CV203" i="14"/>
  <c r="CV217" i="14"/>
  <c r="CV139" i="14"/>
  <c r="CV140" i="14"/>
  <c r="CV118" i="14"/>
  <c r="CV128" i="14"/>
  <c r="CV229" i="14"/>
  <c r="CV231" i="14" s="1"/>
  <c r="CV99" i="14"/>
  <c r="CV141" i="14"/>
  <c r="CV222" i="14"/>
  <c r="CV155" i="14"/>
  <c r="CV127" i="14"/>
  <c r="CV65" i="14"/>
  <c r="CV219" i="14"/>
  <c r="CV102" i="14"/>
  <c r="CV191" i="14"/>
  <c r="CV105" i="14"/>
  <c r="CW129" i="14" l="1"/>
  <c r="CW137" i="14"/>
  <c r="CW136" i="14"/>
  <c r="CW135" i="14"/>
  <c r="CW134" i="14"/>
  <c r="CW133" i="14"/>
  <c r="CW132" i="14"/>
  <c r="CW178" i="14"/>
  <c r="CW167" i="14"/>
  <c r="CW169" i="14"/>
  <c r="CW223" i="14"/>
  <c r="CV174" i="14"/>
  <c r="DI58" i="74"/>
  <c r="DI55" i="74"/>
  <c r="CW158" i="14"/>
  <c r="CW192" i="14"/>
  <c r="DI56" i="65"/>
  <c r="DI56" i="74"/>
  <c r="CS246" i="14"/>
  <c r="CS254" i="14" s="1"/>
  <c r="CS256" i="14" s="1"/>
  <c r="CS262" i="14" s="1"/>
  <c r="CW180" i="14"/>
  <c r="CW179" i="14"/>
  <c r="CW165" i="14"/>
  <c r="CW166" i="14"/>
  <c r="CW221" i="14"/>
  <c r="CW67" i="14"/>
  <c r="BJ33" i="78"/>
  <c r="BK24" i="78"/>
  <c r="CW236" i="14"/>
  <c r="CW238" i="14" s="1"/>
  <c r="CW242" i="14"/>
  <c r="CW244" i="14" s="1"/>
  <c r="CW187" i="14"/>
  <c r="CW186" i="14"/>
  <c r="CT225" i="14"/>
  <c r="CT246" i="14" s="1"/>
  <c r="CT254" i="14" s="1"/>
  <c r="CT256" i="14" s="1"/>
  <c r="CT262" i="14" s="1"/>
  <c r="CW214" i="14"/>
  <c r="CV69" i="14"/>
  <c r="CU89" i="14"/>
  <c r="CU253" i="14" s="1"/>
  <c r="DI78" i="74"/>
  <c r="DI94" i="74"/>
  <c r="DI49" i="74"/>
  <c r="DI79" i="74" s="1"/>
  <c r="DI57" i="74"/>
  <c r="DI68" i="74"/>
  <c r="DI52" i="74"/>
  <c r="DI67" i="74"/>
  <c r="DI60" i="74"/>
  <c r="DI59" i="74"/>
  <c r="DK47" i="74"/>
  <c r="DJ93" i="74"/>
  <c r="DJ48" i="74"/>
  <c r="DJ50" i="74"/>
  <c r="DI53" i="74"/>
  <c r="DI80" i="74"/>
  <c r="DI53" i="65"/>
  <c r="DI80" i="65"/>
  <c r="CU58" i="14"/>
  <c r="CU252" i="14" s="1"/>
  <c r="DK47" i="65"/>
  <c r="DJ93" i="65"/>
  <c r="DJ48" i="65"/>
  <c r="DJ55" i="65" s="1"/>
  <c r="DJ50" i="65"/>
  <c r="DI78" i="65"/>
  <c r="DI94" i="65"/>
  <c r="DI57" i="65"/>
  <c r="DI59" i="65"/>
  <c r="DI67" i="65"/>
  <c r="DI52" i="65"/>
  <c r="DI68" i="65"/>
  <c r="DI49" i="65"/>
  <c r="DI79" i="65" s="1"/>
  <c r="CU294" i="14"/>
  <c r="CW37" i="14"/>
  <c r="CX1" i="14"/>
  <c r="CX38" i="14" s="1"/>
  <c r="CW46" i="14"/>
  <c r="CW47" i="14"/>
  <c r="CW73" i="14"/>
  <c r="CW85" i="14"/>
  <c r="CW74" i="14"/>
  <c r="CW75" i="14"/>
  <c r="CW44" i="14"/>
  <c r="CW76" i="14"/>
  <c r="CW45" i="14"/>
  <c r="CW77" i="14"/>
  <c r="CW53" i="14"/>
  <c r="CW56" i="14" s="1"/>
  <c r="CW64" i="14"/>
  <c r="CW78" i="14"/>
  <c r="CW66" i="14"/>
  <c r="CW79" i="14"/>
  <c r="CW106" i="14"/>
  <c r="CW156" i="14"/>
  <c r="CW131" i="14"/>
  <c r="CW128" i="14"/>
  <c r="CW172" i="14"/>
  <c r="CW116" i="14"/>
  <c r="CW181" i="14"/>
  <c r="CW143" i="14"/>
  <c r="CW152" i="14"/>
  <c r="CW102" i="14"/>
  <c r="CW118" i="14"/>
  <c r="CW157" i="14"/>
  <c r="CW103" i="14"/>
  <c r="CW98" i="14"/>
  <c r="CW130" i="14"/>
  <c r="CW104" i="14"/>
  <c r="CW96" i="14"/>
  <c r="CW222" i="14"/>
  <c r="CW184" i="14"/>
  <c r="CW150" i="14"/>
  <c r="CW219" i="14"/>
  <c r="CW191" i="14"/>
  <c r="CW168" i="14"/>
  <c r="CW107" i="14"/>
  <c r="CW105" i="14"/>
  <c r="CW188" i="14"/>
  <c r="CW170" i="14"/>
  <c r="CW171" i="14"/>
  <c r="CW218" i="14"/>
  <c r="CW203" i="14"/>
  <c r="CW142" i="14"/>
  <c r="CW202" i="14"/>
  <c r="CW183" i="14"/>
  <c r="CW151" i="14"/>
  <c r="CW127" i="14"/>
  <c r="CW138" i="14"/>
  <c r="CW193" i="14"/>
  <c r="CW182" i="14"/>
  <c r="CW141" i="14"/>
  <c r="CW120" i="14"/>
  <c r="CW108" i="14"/>
  <c r="CW144" i="14"/>
  <c r="CW100" i="14"/>
  <c r="CW217" i="14"/>
  <c r="CW190" i="14"/>
  <c r="CW185" i="14"/>
  <c r="CW95" i="14"/>
  <c r="CW220" i="14"/>
  <c r="CW114" i="14"/>
  <c r="CW99" i="14"/>
  <c r="CW139" i="14"/>
  <c r="CW189" i="14"/>
  <c r="CW155" i="14"/>
  <c r="CW159" i="14"/>
  <c r="CW201" i="14"/>
  <c r="CW153" i="14"/>
  <c r="CW229" i="14"/>
  <c r="CW231" i="14" s="1"/>
  <c r="CW140" i="14"/>
  <c r="CW119" i="14"/>
  <c r="CW154" i="14"/>
  <c r="CW65" i="14"/>
  <c r="CW121" i="14"/>
  <c r="CW101" i="14"/>
  <c r="CW194" i="14"/>
  <c r="CW200" i="14"/>
  <c r="CW117" i="14"/>
  <c r="CW115" i="14"/>
  <c r="CW97" i="14"/>
  <c r="CV209" i="14"/>
  <c r="CW3" i="14"/>
  <c r="CW292" i="14" s="1"/>
  <c r="CW296" i="14" s="1"/>
  <c r="CW215" i="14" s="1"/>
  <c r="CV87" i="14"/>
  <c r="CV81" i="14"/>
  <c r="CV161" i="14"/>
  <c r="CV196" i="14"/>
  <c r="CV40" i="14"/>
  <c r="CV146" i="14"/>
  <c r="CV49" i="14"/>
  <c r="CV205" i="14"/>
  <c r="CV123" i="14"/>
  <c r="CV110" i="14"/>
  <c r="CX129" i="14" l="1"/>
  <c r="CX137" i="14"/>
  <c r="CX136" i="14"/>
  <c r="CX135" i="14"/>
  <c r="CX134" i="14"/>
  <c r="CX133" i="14"/>
  <c r="CX132" i="14"/>
  <c r="CX178" i="14"/>
  <c r="CX167" i="14"/>
  <c r="CX169" i="14"/>
  <c r="CX223" i="14"/>
  <c r="CW174" i="14"/>
  <c r="DJ58" i="74"/>
  <c r="DJ55" i="74"/>
  <c r="CX158" i="14"/>
  <c r="CX192" i="14"/>
  <c r="DJ56" i="65"/>
  <c r="DJ56" i="74"/>
  <c r="CX179" i="14"/>
  <c r="CX180" i="14"/>
  <c r="CX166" i="14"/>
  <c r="CX165" i="14"/>
  <c r="CX221" i="14"/>
  <c r="CX67" i="14"/>
  <c r="BL24" i="78"/>
  <c r="BK33" i="78"/>
  <c r="CX236" i="14"/>
  <c r="CX238" i="14" s="1"/>
  <c r="CX242" i="14"/>
  <c r="CX244" i="14" s="1"/>
  <c r="CX187" i="14"/>
  <c r="CX186" i="14"/>
  <c r="CU225" i="14"/>
  <c r="CX214" i="14"/>
  <c r="CW69" i="14"/>
  <c r="CW205" i="14"/>
  <c r="DL47" i="74"/>
  <c r="DK93" i="74"/>
  <c r="DK48" i="74"/>
  <c r="DK50" i="74"/>
  <c r="DJ80" i="74"/>
  <c r="DJ53" i="74"/>
  <c r="DJ49" i="74"/>
  <c r="DJ79" i="74" s="1"/>
  <c r="DJ78" i="74"/>
  <c r="DJ94" i="74"/>
  <c r="DJ57" i="74"/>
  <c r="DJ60" i="74"/>
  <c r="DJ67" i="74"/>
  <c r="DJ59" i="74"/>
  <c r="DJ68" i="74"/>
  <c r="DJ52" i="74"/>
  <c r="CV89" i="14"/>
  <c r="CV253" i="14" s="1"/>
  <c r="DJ53" i="65"/>
  <c r="DJ80" i="65"/>
  <c r="DJ57" i="65"/>
  <c r="DJ59" i="65"/>
  <c r="DJ67" i="65"/>
  <c r="DJ68" i="65"/>
  <c r="DJ49" i="65"/>
  <c r="DJ79" i="65" s="1"/>
  <c r="DJ52" i="65"/>
  <c r="DJ94" i="65"/>
  <c r="DJ78" i="65"/>
  <c r="DL47" i="65"/>
  <c r="DK48" i="65"/>
  <c r="DK55" i="65" s="1"/>
  <c r="DK93" i="65"/>
  <c r="DK50" i="65"/>
  <c r="CW81" i="14"/>
  <c r="CV58" i="14"/>
  <c r="CV252" i="14" s="1"/>
  <c r="CW110" i="14"/>
  <c r="CW87" i="14"/>
  <c r="CW209" i="14"/>
  <c r="CX3" i="14"/>
  <c r="CX292" i="14" s="1"/>
  <c r="CX296" i="14" s="1"/>
  <c r="CX215" i="14" s="1"/>
  <c r="CW49" i="14"/>
  <c r="CX37" i="14"/>
  <c r="CY1" i="14"/>
  <c r="CY38" i="14" s="1"/>
  <c r="CX45" i="14"/>
  <c r="CX46" i="14"/>
  <c r="CX44" i="14"/>
  <c r="CX77" i="14"/>
  <c r="CX47" i="14"/>
  <c r="CX78" i="14"/>
  <c r="CX53" i="14"/>
  <c r="CX56" i="14" s="1"/>
  <c r="CX64" i="14"/>
  <c r="CX79" i="14"/>
  <c r="CX66" i="14"/>
  <c r="CX73" i="14"/>
  <c r="CX85" i="14"/>
  <c r="CX74" i="14"/>
  <c r="CX75" i="14"/>
  <c r="CX76" i="14"/>
  <c r="CX106" i="14"/>
  <c r="CX156" i="14"/>
  <c r="CX138" i="14"/>
  <c r="CX142" i="14"/>
  <c r="CX170" i="14"/>
  <c r="CX159" i="14"/>
  <c r="CX115" i="14"/>
  <c r="CX154" i="14"/>
  <c r="CX128" i="14"/>
  <c r="CX141" i="14"/>
  <c r="CX155" i="14"/>
  <c r="CX96" i="14"/>
  <c r="CX222" i="14"/>
  <c r="CX219" i="14"/>
  <c r="CX157" i="14"/>
  <c r="CX120" i="14"/>
  <c r="CX181" i="14"/>
  <c r="CX190" i="14"/>
  <c r="CX130" i="14"/>
  <c r="CX65" i="14"/>
  <c r="CX189" i="14"/>
  <c r="CX203" i="14"/>
  <c r="CX118" i="14"/>
  <c r="CX185" i="14"/>
  <c r="CX103" i="14"/>
  <c r="CX131" i="14"/>
  <c r="CX104" i="14"/>
  <c r="CX117" i="14"/>
  <c r="CX217" i="14"/>
  <c r="CX194" i="14"/>
  <c r="CX140" i="14"/>
  <c r="CX200" i="14"/>
  <c r="CX143" i="14"/>
  <c r="CX191" i="14"/>
  <c r="CX153" i="14"/>
  <c r="CX95" i="14"/>
  <c r="CX121" i="14"/>
  <c r="CX114" i="14"/>
  <c r="CX108" i="14"/>
  <c r="CX171" i="14"/>
  <c r="CX182" i="14"/>
  <c r="CX107" i="14"/>
  <c r="CX97" i="14"/>
  <c r="CX184" i="14"/>
  <c r="CX229" i="14"/>
  <c r="CX231" i="14" s="1"/>
  <c r="CX102" i="14"/>
  <c r="CX139" i="14"/>
  <c r="CX150" i="14"/>
  <c r="CX172" i="14"/>
  <c r="CX151" i="14"/>
  <c r="CX188" i="14"/>
  <c r="CX99" i="14"/>
  <c r="CX168" i="14"/>
  <c r="CX218" i="14"/>
  <c r="CX220" i="14"/>
  <c r="CX144" i="14"/>
  <c r="CX116" i="14"/>
  <c r="CX100" i="14"/>
  <c r="CX98" i="14"/>
  <c r="CX105" i="14"/>
  <c r="CX119" i="14"/>
  <c r="CX127" i="14"/>
  <c r="CX202" i="14"/>
  <c r="CX152" i="14"/>
  <c r="CX183" i="14"/>
  <c r="CX193" i="14"/>
  <c r="CX101" i="14"/>
  <c r="CX201" i="14"/>
  <c r="CW123" i="14"/>
  <c r="CW146" i="14"/>
  <c r="CW40" i="14"/>
  <c r="CV294" i="14"/>
  <c r="CW196" i="14"/>
  <c r="CW161" i="14"/>
  <c r="CY129" i="14" l="1"/>
  <c r="CY133" i="14"/>
  <c r="CY132" i="14"/>
  <c r="CY137" i="14"/>
  <c r="CY136" i="14"/>
  <c r="CY135" i="14"/>
  <c r="CY134" i="14"/>
  <c r="CY178" i="14"/>
  <c r="CY167" i="14"/>
  <c r="CY169" i="14"/>
  <c r="CY223" i="14"/>
  <c r="CX174" i="14"/>
  <c r="DK58" i="74"/>
  <c r="DK55" i="74"/>
  <c r="CY158" i="14"/>
  <c r="CY192" i="14"/>
  <c r="DK56" i="65"/>
  <c r="DK56" i="74"/>
  <c r="CU246" i="14"/>
  <c r="CU254" i="14" s="1"/>
  <c r="CU256" i="14" s="1"/>
  <c r="CU262" i="14" s="1"/>
  <c r="CY180" i="14"/>
  <c r="CY179" i="14"/>
  <c r="CY166" i="14"/>
  <c r="CY165" i="14"/>
  <c r="CY221" i="14"/>
  <c r="CY67" i="14"/>
  <c r="BL33" i="78"/>
  <c r="BM24" i="78"/>
  <c r="CY236" i="14"/>
  <c r="CY238" i="14" s="1"/>
  <c r="CY242" i="14"/>
  <c r="CY244" i="14" s="1"/>
  <c r="CY187" i="14"/>
  <c r="CY186" i="14"/>
  <c r="CV225" i="14"/>
  <c r="CV246" i="14" s="1"/>
  <c r="CV254" i="14" s="1"/>
  <c r="CV256" i="14" s="1"/>
  <c r="CV262" i="14" s="1"/>
  <c r="CY214" i="14"/>
  <c r="CW58" i="14"/>
  <c r="CW252" i="14" s="1"/>
  <c r="CX205" i="14"/>
  <c r="DK53" i="74"/>
  <c r="DK80" i="74"/>
  <c r="DK49" i="74"/>
  <c r="DK79" i="74" s="1"/>
  <c r="DK94" i="74"/>
  <c r="DK78" i="74"/>
  <c r="DK57" i="74"/>
  <c r="DK67" i="74"/>
  <c r="DK60" i="74"/>
  <c r="DK52" i="74"/>
  <c r="DK68" i="74"/>
  <c r="DK59" i="74"/>
  <c r="DM47" i="74"/>
  <c r="DL93" i="74"/>
  <c r="DL48" i="74"/>
  <c r="DL50" i="74"/>
  <c r="CX87" i="14"/>
  <c r="DK80" i="65"/>
  <c r="DK53" i="65"/>
  <c r="CX40" i="14"/>
  <c r="DK78" i="65"/>
  <c r="DK57" i="65"/>
  <c r="DK94" i="65"/>
  <c r="DK59" i="65"/>
  <c r="DK52" i="65"/>
  <c r="DK67" i="65"/>
  <c r="DK49" i="65"/>
  <c r="DK79" i="65" s="1"/>
  <c r="DK68" i="65"/>
  <c r="DL93" i="65"/>
  <c r="DL48" i="65"/>
  <c r="DL55" i="65" s="1"/>
  <c r="DL50" i="65"/>
  <c r="DM47" i="65"/>
  <c r="CX146" i="14"/>
  <c r="CX161" i="14"/>
  <c r="CX123" i="14"/>
  <c r="CX196" i="14"/>
  <c r="CX49" i="14"/>
  <c r="CX209" i="14"/>
  <c r="CY3" i="14"/>
  <c r="CY292" i="14" s="1"/>
  <c r="CY296" i="14" s="1"/>
  <c r="CY215" i="14" s="1"/>
  <c r="CW294" i="14"/>
  <c r="CX110" i="14"/>
  <c r="CX69" i="14"/>
  <c r="CY53" i="14"/>
  <c r="CY56" i="14" s="1"/>
  <c r="CY44" i="14"/>
  <c r="CY45" i="14"/>
  <c r="CY73" i="14"/>
  <c r="CY85" i="14"/>
  <c r="CY74" i="14"/>
  <c r="CY75" i="14"/>
  <c r="CY37" i="14"/>
  <c r="CY76" i="14"/>
  <c r="CY77" i="14"/>
  <c r="CY46" i="14"/>
  <c r="CY78" i="14"/>
  <c r="CY47" i="14"/>
  <c r="CY64" i="14"/>
  <c r="CY79" i="14"/>
  <c r="CZ1" i="14"/>
  <c r="CZ38" i="14" s="1"/>
  <c r="CY66" i="14"/>
  <c r="CY106" i="14"/>
  <c r="CY156" i="14"/>
  <c r="CY181" i="14"/>
  <c r="CY127" i="14"/>
  <c r="CY105" i="14"/>
  <c r="CY157" i="14"/>
  <c r="CY114" i="14"/>
  <c r="CY143" i="14"/>
  <c r="CY172" i="14"/>
  <c r="CY121" i="14"/>
  <c r="CY140" i="14"/>
  <c r="CY104" i="14"/>
  <c r="CY107" i="14"/>
  <c r="CY130" i="14"/>
  <c r="CY150" i="14"/>
  <c r="CY184" i="14"/>
  <c r="CY131" i="14"/>
  <c r="CY101" i="14"/>
  <c r="CY141" i="14"/>
  <c r="CY154" i="14"/>
  <c r="CY97" i="14"/>
  <c r="CY222" i="14"/>
  <c r="CY194" i="14"/>
  <c r="CY65" i="14"/>
  <c r="CY99" i="14"/>
  <c r="CY151" i="14"/>
  <c r="CY217" i="14"/>
  <c r="CY190" i="14"/>
  <c r="CY95" i="14"/>
  <c r="CY138" i="14"/>
  <c r="CY102" i="14"/>
  <c r="CY185" i="14"/>
  <c r="CY103" i="14"/>
  <c r="CY201" i="14"/>
  <c r="CY120" i="14"/>
  <c r="CY193" i="14"/>
  <c r="CY218" i="14"/>
  <c r="CY200" i="14"/>
  <c r="CY153" i="14"/>
  <c r="CY220" i="14"/>
  <c r="CY203" i="14"/>
  <c r="CY118" i="14"/>
  <c r="CY202" i="14"/>
  <c r="CY188" i="14"/>
  <c r="CY182" i="14"/>
  <c r="CY170" i="14"/>
  <c r="CY171" i="14"/>
  <c r="CY155" i="14"/>
  <c r="CY100" i="14"/>
  <c r="CY139" i="14"/>
  <c r="CY189" i="14"/>
  <c r="CY168" i="14"/>
  <c r="CY159" i="14"/>
  <c r="CY144" i="14"/>
  <c r="CY128" i="14"/>
  <c r="CY183" i="14"/>
  <c r="CY119" i="14"/>
  <c r="CY98" i="14"/>
  <c r="CY108" i="14"/>
  <c r="CY229" i="14"/>
  <c r="CY231" i="14" s="1"/>
  <c r="CY219" i="14"/>
  <c r="CY191" i="14"/>
  <c r="CY116" i="14"/>
  <c r="CY152" i="14"/>
  <c r="CY117" i="14"/>
  <c r="CY115" i="14"/>
  <c r="CY142" i="14"/>
  <c r="CY96" i="14"/>
  <c r="CX81" i="14"/>
  <c r="CW89" i="14"/>
  <c r="CW253" i="14" s="1"/>
  <c r="CZ129" i="14" l="1"/>
  <c r="CZ137" i="14"/>
  <c r="CZ136" i="14"/>
  <c r="CZ135" i="14"/>
  <c r="CZ134" i="14"/>
  <c r="CZ133" i="14"/>
  <c r="CZ132" i="14"/>
  <c r="CZ178" i="14"/>
  <c r="CZ167" i="14"/>
  <c r="CZ169" i="14"/>
  <c r="CZ223" i="14"/>
  <c r="CY174" i="14"/>
  <c r="DL58" i="74"/>
  <c r="DL55" i="74"/>
  <c r="CZ158" i="14"/>
  <c r="CZ192" i="14"/>
  <c r="DL56" i="65"/>
  <c r="DL56" i="74"/>
  <c r="CZ179" i="14"/>
  <c r="CZ180" i="14"/>
  <c r="CZ166" i="14"/>
  <c r="CZ165" i="14"/>
  <c r="CZ221" i="14"/>
  <c r="CZ67" i="14"/>
  <c r="BM33" i="78"/>
  <c r="BN24" i="78"/>
  <c r="CZ236" i="14"/>
  <c r="CZ238" i="14" s="1"/>
  <c r="CZ242" i="14"/>
  <c r="CZ244" i="14" s="1"/>
  <c r="CZ187" i="14"/>
  <c r="CZ186" i="14"/>
  <c r="CW225" i="14"/>
  <c r="CZ214" i="14"/>
  <c r="CX89" i="14"/>
  <c r="CX253" i="14" s="1"/>
  <c r="CX58" i="14"/>
  <c r="CX252" i="14" s="1"/>
  <c r="DN47" i="74"/>
  <c r="DM93" i="74"/>
  <c r="DM48" i="74"/>
  <c r="DM50" i="74"/>
  <c r="DL80" i="74"/>
  <c r="DL53" i="74"/>
  <c r="DL49" i="74"/>
  <c r="DL79" i="74" s="1"/>
  <c r="DL78" i="74"/>
  <c r="DL94" i="74"/>
  <c r="DL59" i="74"/>
  <c r="DL57" i="74"/>
  <c r="DL67" i="74"/>
  <c r="DL68" i="74"/>
  <c r="DL52" i="74"/>
  <c r="DL60" i="74"/>
  <c r="DL80" i="65"/>
  <c r="DL53" i="65"/>
  <c r="DL49" i="65"/>
  <c r="DL79" i="65" s="1"/>
  <c r="DL52" i="65"/>
  <c r="DL78" i="65"/>
  <c r="DL94" i="65"/>
  <c r="DL57" i="65"/>
  <c r="DL67" i="65"/>
  <c r="DL68" i="65"/>
  <c r="DL59" i="65"/>
  <c r="CY87" i="14"/>
  <c r="DM48" i="65"/>
  <c r="DM55" i="65" s="1"/>
  <c r="DN47" i="65"/>
  <c r="DM93" i="65"/>
  <c r="DM50" i="65"/>
  <c r="CY49" i="14"/>
  <c r="CY110" i="14"/>
  <c r="CY40" i="14"/>
  <c r="CZ47" i="14"/>
  <c r="CZ53" i="14"/>
  <c r="CZ56" i="14" s="1"/>
  <c r="CZ44" i="14"/>
  <c r="CZ37" i="14"/>
  <c r="CZ76" i="14"/>
  <c r="CZ45" i="14"/>
  <c r="CZ77" i="14"/>
  <c r="CZ46" i="14"/>
  <c r="CZ64" i="14"/>
  <c r="CZ78" i="14"/>
  <c r="CZ66" i="14"/>
  <c r="CZ79" i="14"/>
  <c r="DA1" i="14"/>
  <c r="DA38" i="14" s="1"/>
  <c r="CZ73" i="14"/>
  <c r="CZ74" i="14"/>
  <c r="CZ85" i="14"/>
  <c r="CZ75" i="14"/>
  <c r="CZ106" i="14"/>
  <c r="CZ156" i="14"/>
  <c r="CZ191" i="14"/>
  <c r="CZ96" i="14"/>
  <c r="CZ153" i="14"/>
  <c r="CZ222" i="14"/>
  <c r="CZ185" i="14"/>
  <c r="CZ65" i="14"/>
  <c r="CZ183" i="14"/>
  <c r="CZ218" i="14"/>
  <c r="CZ217" i="14"/>
  <c r="CZ184" i="14"/>
  <c r="CZ100" i="14"/>
  <c r="CZ200" i="14"/>
  <c r="CZ194" i="14"/>
  <c r="CZ102" i="14"/>
  <c r="CZ99" i="14"/>
  <c r="CZ171" i="14"/>
  <c r="CZ144" i="14"/>
  <c r="CZ119" i="14"/>
  <c r="CZ182" i="14"/>
  <c r="CZ104" i="14"/>
  <c r="CZ131" i="14"/>
  <c r="CZ142" i="14"/>
  <c r="CZ105" i="14"/>
  <c r="CZ103" i="14"/>
  <c r="CZ98" i="14"/>
  <c r="CZ151" i="14"/>
  <c r="CZ108" i="14"/>
  <c r="CZ117" i="14"/>
  <c r="CZ168" i="14"/>
  <c r="CZ101" i="14"/>
  <c r="CZ172" i="14"/>
  <c r="CZ127" i="14"/>
  <c r="CZ152" i="14"/>
  <c r="CZ189" i="14"/>
  <c r="CZ181" i="14"/>
  <c r="CZ115" i="14"/>
  <c r="CZ95" i="14"/>
  <c r="CZ97" i="14"/>
  <c r="CZ140" i="14"/>
  <c r="CZ107" i="14"/>
  <c r="CZ138" i="14"/>
  <c r="CZ154" i="14"/>
  <c r="CZ150" i="14"/>
  <c r="CZ139" i="14"/>
  <c r="CZ155" i="14"/>
  <c r="CZ219" i="14"/>
  <c r="CZ128" i="14"/>
  <c r="CZ120" i="14"/>
  <c r="CZ159" i="14"/>
  <c r="CZ201" i="14"/>
  <c r="CZ141" i="14"/>
  <c r="CZ116" i="14"/>
  <c r="CZ130" i="14"/>
  <c r="CZ202" i="14"/>
  <c r="CZ190" i="14"/>
  <c r="CZ193" i="14"/>
  <c r="CZ229" i="14"/>
  <c r="CZ231" i="14" s="1"/>
  <c r="CZ114" i="14"/>
  <c r="CZ143" i="14"/>
  <c r="CZ170" i="14"/>
  <c r="CZ121" i="14"/>
  <c r="CZ188" i="14"/>
  <c r="CZ157" i="14"/>
  <c r="CZ118" i="14"/>
  <c r="CZ203" i="14"/>
  <c r="CZ220" i="14"/>
  <c r="CY146" i="14"/>
  <c r="CY69" i="14"/>
  <c r="CZ3" i="14"/>
  <c r="CZ292" i="14" s="1"/>
  <c r="CZ296" i="14" s="1"/>
  <c r="CZ215" i="14" s="1"/>
  <c r="CY209" i="14"/>
  <c r="CY196" i="14"/>
  <c r="CY81" i="14"/>
  <c r="CY205" i="14"/>
  <c r="CY161" i="14"/>
  <c r="CY123" i="14"/>
  <c r="CX294" i="14"/>
  <c r="DA129" i="14" l="1"/>
  <c r="DA133" i="14"/>
  <c r="DA132" i="14"/>
  <c r="DA137" i="14"/>
  <c r="DA136" i="14"/>
  <c r="DA135" i="14"/>
  <c r="DA134" i="14"/>
  <c r="DA178" i="14"/>
  <c r="DA167" i="14"/>
  <c r="DA169" i="14"/>
  <c r="DA223" i="14"/>
  <c r="CZ174" i="14"/>
  <c r="DM58" i="74"/>
  <c r="DM55" i="74"/>
  <c r="DA158" i="14"/>
  <c r="DA192" i="14"/>
  <c r="DM56" i="65"/>
  <c r="DM56" i="74"/>
  <c r="CW246" i="14"/>
  <c r="CW254" i="14" s="1"/>
  <c r="CW256" i="14" s="1"/>
  <c r="CW262" i="14" s="1"/>
  <c r="DA179" i="14"/>
  <c r="DA180" i="14"/>
  <c r="DA166" i="14"/>
  <c r="DA165" i="14"/>
  <c r="DA221" i="14"/>
  <c r="DA67" i="14"/>
  <c r="BN33" i="78"/>
  <c r="BO24" i="78"/>
  <c r="DA236" i="14"/>
  <c r="DA238" i="14" s="1"/>
  <c r="DA242" i="14"/>
  <c r="DA244" i="14" s="1"/>
  <c r="DA187" i="14"/>
  <c r="DA186" i="14"/>
  <c r="CX225" i="14"/>
  <c r="DA214" i="14"/>
  <c r="CY89" i="14"/>
  <c r="CY253" i="14" s="1"/>
  <c r="CZ40" i="14"/>
  <c r="DM53" i="74"/>
  <c r="DM80" i="74"/>
  <c r="DM49" i="74"/>
  <c r="DM79" i="74" s="1"/>
  <c r="DM78" i="74"/>
  <c r="DM94" i="74"/>
  <c r="DM57" i="74"/>
  <c r="DM68" i="74"/>
  <c r="DM67" i="74"/>
  <c r="DM60" i="74"/>
  <c r="DM59" i="74"/>
  <c r="DM52" i="74"/>
  <c r="DO47" i="74"/>
  <c r="DN93" i="74"/>
  <c r="DN48" i="74"/>
  <c r="DN50" i="74"/>
  <c r="DM80" i="65"/>
  <c r="DM53" i="65"/>
  <c r="DO47" i="65"/>
  <c r="DN93" i="65"/>
  <c r="DN48" i="65"/>
  <c r="DN55" i="65" s="1"/>
  <c r="DN50" i="65"/>
  <c r="DM49" i="65"/>
  <c r="DM79" i="65" s="1"/>
  <c r="DM68" i="65"/>
  <c r="DM94" i="65"/>
  <c r="DM57" i="65"/>
  <c r="DM78" i="65"/>
  <c r="DM52" i="65"/>
  <c r="DM67" i="65"/>
  <c r="DM59" i="65"/>
  <c r="CZ87" i="14"/>
  <c r="CZ49" i="14"/>
  <c r="CZ161" i="14"/>
  <c r="CZ205" i="14"/>
  <c r="CZ146" i="14"/>
  <c r="CZ196" i="14"/>
  <c r="CZ69" i="14"/>
  <c r="CY294" i="14"/>
  <c r="CZ110" i="14"/>
  <c r="CZ81" i="14"/>
  <c r="CY58" i="14"/>
  <c r="CY252" i="14" s="1"/>
  <c r="CZ209" i="14"/>
  <c r="DA3" i="14"/>
  <c r="DA292" i="14" s="1"/>
  <c r="DA296" i="14" s="1"/>
  <c r="DA215" i="14" s="1"/>
  <c r="CZ123" i="14"/>
  <c r="DA46" i="14"/>
  <c r="DA47" i="14"/>
  <c r="DA37" i="14"/>
  <c r="DB1" i="14"/>
  <c r="DB38" i="14" s="1"/>
  <c r="DA77" i="14"/>
  <c r="DA64" i="14"/>
  <c r="DA78" i="14"/>
  <c r="DA66" i="14"/>
  <c r="DA79" i="14"/>
  <c r="DA73" i="14"/>
  <c r="DA85" i="14"/>
  <c r="DA44" i="14"/>
  <c r="DA74" i="14"/>
  <c r="DA45" i="14"/>
  <c r="DA75" i="14"/>
  <c r="DA53" i="14"/>
  <c r="DA56" i="14" s="1"/>
  <c r="DA76" i="14"/>
  <c r="DA106" i="14"/>
  <c r="DA156" i="14"/>
  <c r="DA172" i="14"/>
  <c r="DA170" i="14"/>
  <c r="DA190" i="14"/>
  <c r="DA130" i="14"/>
  <c r="DA102" i="14"/>
  <c r="DA140" i="14"/>
  <c r="DA189" i="14"/>
  <c r="DA116" i="14"/>
  <c r="DA194" i="14"/>
  <c r="DA131" i="14"/>
  <c r="DA141" i="14"/>
  <c r="DA107" i="14"/>
  <c r="DA217" i="14"/>
  <c r="DA219" i="14"/>
  <c r="DA155" i="14"/>
  <c r="DA115" i="14"/>
  <c r="DA222" i="14"/>
  <c r="DA105" i="14"/>
  <c r="DA220" i="14"/>
  <c r="DA114" i="14"/>
  <c r="DA99" i="14"/>
  <c r="DA108" i="14"/>
  <c r="DA218" i="14"/>
  <c r="DA153" i="14"/>
  <c r="DA202" i="14"/>
  <c r="DA100" i="14"/>
  <c r="DA200" i="14"/>
  <c r="DA168" i="14"/>
  <c r="DA188" i="14"/>
  <c r="DA139" i="14"/>
  <c r="DA159" i="14"/>
  <c r="DA142" i="14"/>
  <c r="DA97" i="14"/>
  <c r="DA96" i="14"/>
  <c r="DA151" i="14"/>
  <c r="DA193" i="14"/>
  <c r="DA191" i="14"/>
  <c r="DA150" i="14"/>
  <c r="DA101" i="14"/>
  <c r="DA103" i="14"/>
  <c r="DA128" i="14"/>
  <c r="DA65" i="14"/>
  <c r="DA183" i="14"/>
  <c r="DA171" i="14"/>
  <c r="DA181" i="14"/>
  <c r="DA184" i="14"/>
  <c r="DA203" i="14"/>
  <c r="DA152" i="14"/>
  <c r="DA144" i="14"/>
  <c r="DA95" i="14"/>
  <c r="DA154" i="14"/>
  <c r="DA120" i="14"/>
  <c r="DA117" i="14"/>
  <c r="DA127" i="14"/>
  <c r="DA143" i="14"/>
  <c r="DA229" i="14"/>
  <c r="DA231" i="14" s="1"/>
  <c r="DA121" i="14"/>
  <c r="DA118" i="14"/>
  <c r="DA185" i="14"/>
  <c r="DA138" i="14"/>
  <c r="DA157" i="14"/>
  <c r="DA119" i="14"/>
  <c r="DA182" i="14"/>
  <c r="DA201" i="14"/>
  <c r="DA98" i="14"/>
  <c r="DA104" i="14"/>
  <c r="DB129" i="14" l="1"/>
  <c r="DB137" i="14"/>
  <c r="DB136" i="14"/>
  <c r="DB135" i="14"/>
  <c r="DB134" i="14"/>
  <c r="DB133" i="14"/>
  <c r="DB132" i="14"/>
  <c r="DB178" i="14"/>
  <c r="DB167" i="14"/>
  <c r="DB169" i="14"/>
  <c r="DB223" i="14"/>
  <c r="DA174" i="14"/>
  <c r="DN58" i="74"/>
  <c r="DN55" i="74"/>
  <c r="DB158" i="14"/>
  <c r="DB192" i="14"/>
  <c r="DN56" i="65"/>
  <c r="DN56" i="74"/>
  <c r="CX246" i="14"/>
  <c r="CX254" i="14" s="1"/>
  <c r="CX256" i="14" s="1"/>
  <c r="CX262" i="14" s="1"/>
  <c r="DB179" i="14"/>
  <c r="DB180" i="14"/>
  <c r="DB166" i="14"/>
  <c r="DB165" i="14"/>
  <c r="DB221" i="14"/>
  <c r="DB67" i="14"/>
  <c r="BP24" i="78"/>
  <c r="BO33" i="78"/>
  <c r="DB236" i="14"/>
  <c r="DB238" i="14" s="1"/>
  <c r="DB242" i="14"/>
  <c r="DB244" i="14" s="1"/>
  <c r="DB187" i="14"/>
  <c r="DB186" i="14"/>
  <c r="CY225" i="14"/>
  <c r="CY246" i="14" s="1"/>
  <c r="CY254" i="14" s="1"/>
  <c r="CY256" i="14" s="1"/>
  <c r="CY262" i="14" s="1"/>
  <c r="DB214" i="14"/>
  <c r="DA69" i="14"/>
  <c r="CZ58" i="14"/>
  <c r="CZ252" i="14" s="1"/>
  <c r="DN53" i="74"/>
  <c r="DN80" i="74"/>
  <c r="DN49" i="74"/>
  <c r="DN79" i="74" s="1"/>
  <c r="DN94" i="74"/>
  <c r="DN78" i="74"/>
  <c r="DN57" i="74"/>
  <c r="DN52" i="74"/>
  <c r="DN67" i="74"/>
  <c r="DN59" i="74"/>
  <c r="DN60" i="74"/>
  <c r="DN68" i="74"/>
  <c r="DP47" i="74"/>
  <c r="DO93" i="74"/>
  <c r="DO48" i="74"/>
  <c r="DO50" i="74"/>
  <c r="DN53" i="65"/>
  <c r="DN80" i="65"/>
  <c r="DN59" i="65"/>
  <c r="DN68" i="65"/>
  <c r="DN52" i="65"/>
  <c r="DN49" i="65"/>
  <c r="DN79" i="65" s="1"/>
  <c r="DN67" i="65"/>
  <c r="DN57" i="65"/>
  <c r="DN94" i="65"/>
  <c r="DN78" i="65"/>
  <c r="DO50" i="65"/>
  <c r="DO48" i="65"/>
  <c r="DO55" i="65" s="1"/>
  <c r="DP47" i="65"/>
  <c r="DO93" i="65"/>
  <c r="DA146" i="14"/>
  <c r="DA40" i="14"/>
  <c r="CZ294" i="14"/>
  <c r="DA161" i="14"/>
  <c r="DA123" i="14"/>
  <c r="DA49" i="14"/>
  <c r="DA196" i="14"/>
  <c r="DA110" i="14"/>
  <c r="DA87" i="14"/>
  <c r="DA81" i="14"/>
  <c r="DB45" i="14"/>
  <c r="DB46" i="14"/>
  <c r="DB37" i="14"/>
  <c r="DB73" i="14"/>
  <c r="DB85" i="14"/>
  <c r="DB74" i="14"/>
  <c r="DB44" i="14"/>
  <c r="DB47" i="14"/>
  <c r="DB53" i="14"/>
  <c r="DB56" i="14" s="1"/>
  <c r="DB77" i="14"/>
  <c r="DC1" i="14"/>
  <c r="DC38" i="14" s="1"/>
  <c r="DB78" i="14"/>
  <c r="DB64" i="14"/>
  <c r="DB79" i="14"/>
  <c r="DB66" i="14"/>
  <c r="DB75" i="14"/>
  <c r="DB76" i="14"/>
  <c r="DB106" i="14"/>
  <c r="DB156" i="14"/>
  <c r="DB141" i="14"/>
  <c r="DB220" i="14"/>
  <c r="DB114" i="14"/>
  <c r="DB108" i="14"/>
  <c r="DB99" i="14"/>
  <c r="DB184" i="14"/>
  <c r="DB150" i="14"/>
  <c r="DB188" i="14"/>
  <c r="DB152" i="14"/>
  <c r="DB143" i="14"/>
  <c r="DB171" i="14"/>
  <c r="DB200" i="14"/>
  <c r="DB191" i="14"/>
  <c r="DB154" i="14"/>
  <c r="DB157" i="14"/>
  <c r="DB65" i="14"/>
  <c r="DB131" i="14"/>
  <c r="DB144" i="14"/>
  <c r="DB119" i="14"/>
  <c r="DB193" i="14"/>
  <c r="DB95" i="14"/>
  <c r="DB100" i="14"/>
  <c r="DB105" i="14"/>
  <c r="DB107" i="14"/>
  <c r="DB96" i="14"/>
  <c r="DB194" i="14"/>
  <c r="DB153" i="14"/>
  <c r="DB222" i="14"/>
  <c r="DB142" i="14"/>
  <c r="DB104" i="14"/>
  <c r="DB139" i="14"/>
  <c r="DB130" i="14"/>
  <c r="DB203" i="14"/>
  <c r="DB170" i="14"/>
  <c r="DB189" i="14"/>
  <c r="DB120" i="14"/>
  <c r="DB128" i="14"/>
  <c r="DB102" i="14"/>
  <c r="DB118" i="14"/>
  <c r="DB103" i="14"/>
  <c r="DB185" i="14"/>
  <c r="DB115" i="14"/>
  <c r="DB202" i="14"/>
  <c r="DB97" i="14"/>
  <c r="DB218" i="14"/>
  <c r="DB181" i="14"/>
  <c r="DB172" i="14"/>
  <c r="DB151" i="14"/>
  <c r="DB138" i="14"/>
  <c r="DB155" i="14"/>
  <c r="DB159" i="14"/>
  <c r="DB116" i="14"/>
  <c r="DB127" i="14"/>
  <c r="DB168" i="14"/>
  <c r="DB183" i="14"/>
  <c r="DB229" i="14"/>
  <c r="DB231" i="14" s="1"/>
  <c r="DB182" i="14"/>
  <c r="DB219" i="14"/>
  <c r="DB201" i="14"/>
  <c r="DB101" i="14"/>
  <c r="DB190" i="14"/>
  <c r="DB117" i="14"/>
  <c r="DB140" i="14"/>
  <c r="DB121" i="14"/>
  <c r="DB98" i="14"/>
  <c r="DB217" i="14"/>
  <c r="DA205" i="14"/>
  <c r="CZ89" i="14"/>
  <c r="CZ253" i="14" s="1"/>
  <c r="DA209" i="14"/>
  <c r="DB3" i="14"/>
  <c r="DB292" i="14" s="1"/>
  <c r="DB296" i="14" s="1"/>
  <c r="DB215" i="14" s="1"/>
  <c r="DC129" i="14" l="1"/>
  <c r="DC137" i="14"/>
  <c r="DC136" i="14"/>
  <c r="DC135" i="14"/>
  <c r="DC134" i="14"/>
  <c r="DC133" i="14"/>
  <c r="DC132" i="14"/>
  <c r="DC178" i="14"/>
  <c r="DC167" i="14"/>
  <c r="DC169" i="14"/>
  <c r="DC223" i="14"/>
  <c r="DB174" i="14"/>
  <c r="DO58" i="74"/>
  <c r="DO55" i="74"/>
  <c r="DC158" i="14"/>
  <c r="DC192" i="14"/>
  <c r="DO56" i="65"/>
  <c r="DO56" i="74"/>
  <c r="DC179" i="14"/>
  <c r="DC180" i="14"/>
  <c r="DC165" i="14"/>
  <c r="DC166" i="14"/>
  <c r="DC221" i="14"/>
  <c r="DC67" i="14"/>
  <c r="BP33" i="78"/>
  <c r="BQ24" i="78"/>
  <c r="DA58" i="14"/>
  <c r="DA252" i="14" s="1"/>
  <c r="DC236" i="14"/>
  <c r="DC238" i="14" s="1"/>
  <c r="DC242" i="14"/>
  <c r="DC244" i="14" s="1"/>
  <c r="DC187" i="14"/>
  <c r="DC186" i="14"/>
  <c r="CZ225" i="14"/>
  <c r="CZ246" i="14" s="1"/>
  <c r="CZ254" i="14" s="1"/>
  <c r="CZ256" i="14" s="1"/>
  <c r="CZ262" i="14" s="1"/>
  <c r="DC214" i="14"/>
  <c r="DQ47" i="74"/>
  <c r="DP93" i="74"/>
  <c r="DP48" i="74"/>
  <c r="DP50" i="74"/>
  <c r="DO53" i="74"/>
  <c r="DO80" i="74"/>
  <c r="DO49" i="74"/>
  <c r="DO79" i="74" s="1"/>
  <c r="DO94" i="74"/>
  <c r="DO78" i="74"/>
  <c r="DO59" i="74"/>
  <c r="DO57" i="74"/>
  <c r="DO52" i="74"/>
  <c r="DO67" i="74"/>
  <c r="DO60" i="74"/>
  <c r="DO68" i="74"/>
  <c r="DB49" i="14"/>
  <c r="DP93" i="65"/>
  <c r="DP48" i="65"/>
  <c r="DP55" i="65" s="1"/>
  <c r="DP50" i="65"/>
  <c r="DQ47" i="65"/>
  <c r="DO57" i="65"/>
  <c r="DO78" i="65"/>
  <c r="DO67" i="65"/>
  <c r="DO59" i="65"/>
  <c r="DO68" i="65"/>
  <c r="DO49" i="65"/>
  <c r="DO79" i="65" s="1"/>
  <c r="DO52" i="65"/>
  <c r="DO94" i="65"/>
  <c r="DO53" i="65"/>
  <c r="DO80" i="65"/>
  <c r="DB205" i="14"/>
  <c r="DB110" i="14"/>
  <c r="DB123" i="14"/>
  <c r="DA89" i="14"/>
  <c r="DA253" i="14" s="1"/>
  <c r="DB146" i="14"/>
  <c r="DB196" i="14"/>
  <c r="DB69" i="14"/>
  <c r="DA294" i="14"/>
  <c r="DC44" i="14"/>
  <c r="DC47" i="14"/>
  <c r="DC53" i="14"/>
  <c r="DC56" i="14" s="1"/>
  <c r="DC46" i="14"/>
  <c r="DC77" i="14"/>
  <c r="DC78" i="14"/>
  <c r="DD1" i="14"/>
  <c r="DD38" i="14" s="1"/>
  <c r="DC73" i="14"/>
  <c r="DC85" i="14"/>
  <c r="DC74" i="14"/>
  <c r="DC37" i="14"/>
  <c r="DC75" i="14"/>
  <c r="DC45" i="14"/>
  <c r="DC64" i="14"/>
  <c r="DC66" i="14"/>
  <c r="DC76" i="14"/>
  <c r="DC79" i="14"/>
  <c r="DC106" i="14"/>
  <c r="DC156" i="14"/>
  <c r="DC139" i="14"/>
  <c r="DC170" i="14"/>
  <c r="DC100" i="14"/>
  <c r="DC143" i="14"/>
  <c r="DC99" i="14"/>
  <c r="DC159" i="14"/>
  <c r="DC152" i="14"/>
  <c r="DC118" i="14"/>
  <c r="DC217" i="14"/>
  <c r="DC150" i="14"/>
  <c r="DC183" i="14"/>
  <c r="DC140" i="14"/>
  <c r="DC203" i="14"/>
  <c r="DC128" i="14"/>
  <c r="DC120" i="14"/>
  <c r="DC101" i="14"/>
  <c r="DC154" i="14"/>
  <c r="DC142" i="14"/>
  <c r="DC155" i="14"/>
  <c r="DC200" i="14"/>
  <c r="DC171" i="14"/>
  <c r="DC193" i="14"/>
  <c r="DC144" i="14"/>
  <c r="DC102" i="14"/>
  <c r="DC130" i="14"/>
  <c r="DC141" i="14"/>
  <c r="DC188" i="14"/>
  <c r="DC190" i="14"/>
  <c r="DC114" i="14"/>
  <c r="DC127" i="14"/>
  <c r="DC222" i="14"/>
  <c r="DC202" i="14"/>
  <c r="DC103" i="14"/>
  <c r="DC219" i="14"/>
  <c r="DC220" i="14"/>
  <c r="DC153" i="14"/>
  <c r="DC98" i="14"/>
  <c r="DC172" i="14"/>
  <c r="DC191" i="14"/>
  <c r="DC194" i="14"/>
  <c r="DC229" i="14"/>
  <c r="DC231" i="14" s="1"/>
  <c r="DC131" i="14"/>
  <c r="DC115" i="14"/>
  <c r="DC138" i="14"/>
  <c r="DC151" i="14"/>
  <c r="DC201" i="14"/>
  <c r="DC65" i="14"/>
  <c r="DC119" i="14"/>
  <c r="DC181" i="14"/>
  <c r="DC157" i="14"/>
  <c r="DC218" i="14"/>
  <c r="DC105" i="14"/>
  <c r="DC184" i="14"/>
  <c r="DC185" i="14"/>
  <c r="DC97" i="14"/>
  <c r="DC107" i="14"/>
  <c r="DC104" i="14"/>
  <c r="DC96" i="14"/>
  <c r="DC116" i="14"/>
  <c r="DC182" i="14"/>
  <c r="DC168" i="14"/>
  <c r="DC189" i="14"/>
  <c r="DC117" i="14"/>
  <c r="DC108" i="14"/>
  <c r="DC121" i="14"/>
  <c r="DC95" i="14"/>
  <c r="DB81" i="14"/>
  <c r="DC3" i="14"/>
  <c r="DC292" i="14" s="1"/>
  <c r="DC296" i="14" s="1"/>
  <c r="DC215" i="14" s="1"/>
  <c r="DB209" i="14"/>
  <c r="DB87" i="14"/>
  <c r="DB40" i="14"/>
  <c r="DB161" i="14"/>
  <c r="DD129" i="14" l="1"/>
  <c r="DD137" i="14"/>
  <c r="DD136" i="14"/>
  <c r="DD135" i="14"/>
  <c r="DD134" i="14"/>
  <c r="DD133" i="14"/>
  <c r="DD132" i="14"/>
  <c r="DD178" i="14"/>
  <c r="DD167" i="14"/>
  <c r="DD169" i="14"/>
  <c r="DD223" i="14"/>
  <c r="DC174" i="14"/>
  <c r="DP58" i="74"/>
  <c r="DP55" i="74"/>
  <c r="DD158" i="14"/>
  <c r="DD192" i="14"/>
  <c r="DP56" i="65"/>
  <c r="DP56" i="74"/>
  <c r="DD179" i="14"/>
  <c r="DD180" i="14"/>
  <c r="DD166" i="14"/>
  <c r="DD165" i="14"/>
  <c r="DD221" i="14"/>
  <c r="DD67" i="14"/>
  <c r="BQ33" i="78"/>
  <c r="BR24" i="78"/>
  <c r="DD236" i="14"/>
  <c r="DD238" i="14" s="1"/>
  <c r="DD242" i="14"/>
  <c r="DD244" i="14" s="1"/>
  <c r="DD187" i="14"/>
  <c r="DD186" i="14"/>
  <c r="DC40" i="14"/>
  <c r="DA225" i="14"/>
  <c r="DA246" i="14" s="1"/>
  <c r="DA254" i="14" s="1"/>
  <c r="DA256" i="14" s="1"/>
  <c r="DA262" i="14" s="1"/>
  <c r="DD214" i="14"/>
  <c r="DB58" i="14"/>
  <c r="DB252" i="14" s="1"/>
  <c r="DC87" i="14"/>
  <c r="DP80" i="74"/>
  <c r="DP53" i="74"/>
  <c r="DP78" i="74"/>
  <c r="DP49" i="74"/>
  <c r="DP79" i="74" s="1"/>
  <c r="DP94" i="74"/>
  <c r="DP52" i="74"/>
  <c r="DP60" i="74"/>
  <c r="DP57" i="74"/>
  <c r="DP68" i="74"/>
  <c r="DP67" i="74"/>
  <c r="DP59" i="74"/>
  <c r="DR47" i="74"/>
  <c r="DQ93" i="74"/>
  <c r="DQ48" i="74"/>
  <c r="DQ50" i="74"/>
  <c r="DR47" i="65"/>
  <c r="DQ93" i="65"/>
  <c r="DQ48" i="65"/>
  <c r="DQ55" i="65" s="1"/>
  <c r="DQ50" i="65"/>
  <c r="DP53" i="65"/>
  <c r="DP80" i="65"/>
  <c r="DP52" i="65"/>
  <c r="DP67" i="65"/>
  <c r="DP68" i="65"/>
  <c r="DP94" i="65"/>
  <c r="DP57" i="65"/>
  <c r="DP78" i="65"/>
  <c r="DP59" i="65"/>
  <c r="DP49" i="65"/>
  <c r="DP79" i="65" s="1"/>
  <c r="DC81" i="14"/>
  <c r="DC49" i="14"/>
  <c r="DB294" i="14"/>
  <c r="DC205" i="14"/>
  <c r="DC209" i="14"/>
  <c r="DD3" i="14"/>
  <c r="DD292" i="14" s="1"/>
  <c r="DD296" i="14" s="1"/>
  <c r="DD215" i="14" s="1"/>
  <c r="DC69" i="14"/>
  <c r="DD37" i="14"/>
  <c r="DE1" i="14"/>
  <c r="DE38" i="14" s="1"/>
  <c r="DD46" i="14"/>
  <c r="DD47" i="14"/>
  <c r="DD73" i="14"/>
  <c r="DD44" i="14"/>
  <c r="DD45" i="14"/>
  <c r="DD76" i="14"/>
  <c r="DD53" i="14"/>
  <c r="DD56" i="14" s="1"/>
  <c r="DD77" i="14"/>
  <c r="DD64" i="14"/>
  <c r="DD78" i="14"/>
  <c r="DD66" i="14"/>
  <c r="DD74" i="14"/>
  <c r="DD75" i="14"/>
  <c r="DD79" i="14"/>
  <c r="DD85" i="14"/>
  <c r="DD106" i="14"/>
  <c r="DD156" i="14"/>
  <c r="DD152" i="14"/>
  <c r="DD118" i="14"/>
  <c r="DD104" i="14"/>
  <c r="DD170" i="14"/>
  <c r="DD121" i="14"/>
  <c r="DD218" i="14"/>
  <c r="DD65" i="14"/>
  <c r="DD102" i="14"/>
  <c r="DD120" i="14"/>
  <c r="DD142" i="14"/>
  <c r="DD181" i="14"/>
  <c r="DD185" i="14"/>
  <c r="DD97" i="14"/>
  <c r="DD95" i="14"/>
  <c r="DD182" i="14"/>
  <c r="DD188" i="14"/>
  <c r="DD105" i="14"/>
  <c r="DD193" i="14"/>
  <c r="DD140" i="14"/>
  <c r="DD219" i="14"/>
  <c r="DD100" i="14"/>
  <c r="DD191" i="14"/>
  <c r="DD184" i="14"/>
  <c r="DD157" i="14"/>
  <c r="DD144" i="14"/>
  <c r="DD141" i="14"/>
  <c r="DD202" i="14"/>
  <c r="DD153" i="14"/>
  <c r="DD150" i="14"/>
  <c r="DD194" i="14"/>
  <c r="DD172" i="14"/>
  <c r="DD171" i="14"/>
  <c r="DD189" i="14"/>
  <c r="DD190" i="14"/>
  <c r="DD98" i="14"/>
  <c r="DD101" i="14"/>
  <c r="DD168" i="14"/>
  <c r="DD139" i="14"/>
  <c r="DD127" i="14"/>
  <c r="DD143" i="14"/>
  <c r="DD183" i="14"/>
  <c r="DD108" i="14"/>
  <c r="DD103" i="14"/>
  <c r="DD107" i="14"/>
  <c r="DD99" i="14"/>
  <c r="DD203" i="14"/>
  <c r="DD119" i="14"/>
  <c r="DD201" i="14"/>
  <c r="DD130" i="14"/>
  <c r="DD114" i="14"/>
  <c r="DD222" i="14"/>
  <c r="DD229" i="14"/>
  <c r="DD231" i="14" s="1"/>
  <c r="DD131" i="14"/>
  <c r="DD155" i="14"/>
  <c r="DD128" i="14"/>
  <c r="DD217" i="14"/>
  <c r="DD96" i="14"/>
  <c r="DD151" i="14"/>
  <c r="DD154" i="14"/>
  <c r="DD200" i="14"/>
  <c r="DD115" i="14"/>
  <c r="DD220" i="14"/>
  <c r="DD116" i="14"/>
  <c r="DD117" i="14"/>
  <c r="DD138" i="14"/>
  <c r="DD159" i="14"/>
  <c r="DC196" i="14"/>
  <c r="DC161" i="14"/>
  <c r="DC110" i="14"/>
  <c r="DC146" i="14"/>
  <c r="DB89" i="14"/>
  <c r="DB253" i="14" s="1"/>
  <c r="DC123" i="14"/>
  <c r="DE129" i="14" l="1"/>
  <c r="DE133" i="14"/>
  <c r="DE137" i="14"/>
  <c r="DE136" i="14"/>
  <c r="DE132" i="14"/>
  <c r="DE135" i="14"/>
  <c r="DE134" i="14"/>
  <c r="DE178" i="14"/>
  <c r="DE167" i="14"/>
  <c r="DE169" i="14"/>
  <c r="DE223" i="14"/>
  <c r="DD174" i="14"/>
  <c r="DQ58" i="74"/>
  <c r="DQ55" i="74"/>
  <c r="DE158" i="14"/>
  <c r="DE192" i="14"/>
  <c r="DQ56" i="65"/>
  <c r="DQ56" i="74"/>
  <c r="DE180" i="14"/>
  <c r="DE179" i="14"/>
  <c r="DE165" i="14"/>
  <c r="DE166" i="14"/>
  <c r="DE221" i="14"/>
  <c r="DE67" i="14"/>
  <c r="BR33" i="78"/>
  <c r="BS24" i="78"/>
  <c r="DE236" i="14"/>
  <c r="DE238" i="14" s="1"/>
  <c r="DE242" i="14"/>
  <c r="DE244" i="14" s="1"/>
  <c r="DE187" i="14"/>
  <c r="DE186" i="14"/>
  <c r="DB225" i="14"/>
  <c r="DB246" i="14" s="1"/>
  <c r="DB254" i="14" s="1"/>
  <c r="DB256" i="14" s="1"/>
  <c r="DB262" i="14" s="1"/>
  <c r="DE214" i="14"/>
  <c r="DD87" i="14"/>
  <c r="DC89" i="14"/>
  <c r="DC253" i="14" s="1"/>
  <c r="DD205" i="14"/>
  <c r="DQ80" i="74"/>
  <c r="DQ53" i="74"/>
  <c r="DQ78" i="74"/>
  <c r="DQ94" i="74"/>
  <c r="DQ49" i="74"/>
  <c r="DQ79" i="74" s="1"/>
  <c r="DQ67" i="74"/>
  <c r="DQ57" i="74"/>
  <c r="DQ52" i="74"/>
  <c r="DQ68" i="74"/>
  <c r="DQ60" i="74"/>
  <c r="DQ59" i="74"/>
  <c r="DS47" i="74"/>
  <c r="DR93" i="74"/>
  <c r="DR48" i="74"/>
  <c r="DR50" i="74"/>
  <c r="DS47" i="65"/>
  <c r="DR93" i="65"/>
  <c r="DR48" i="65"/>
  <c r="DR55" i="65" s="1"/>
  <c r="DR50" i="65"/>
  <c r="DC58" i="14"/>
  <c r="DC252" i="14" s="1"/>
  <c r="DQ80" i="65"/>
  <c r="DQ53" i="65"/>
  <c r="DQ68" i="65"/>
  <c r="DQ49" i="65"/>
  <c r="DQ79" i="65" s="1"/>
  <c r="DQ59" i="65"/>
  <c r="DQ57" i="65"/>
  <c r="DQ94" i="65"/>
  <c r="DQ67" i="65"/>
  <c r="DQ78" i="65"/>
  <c r="DQ52" i="65"/>
  <c r="DD49" i="14"/>
  <c r="DE53" i="14"/>
  <c r="DE56" i="14" s="1"/>
  <c r="DE44" i="14"/>
  <c r="DE45" i="14"/>
  <c r="DE73" i="14"/>
  <c r="DE85" i="14"/>
  <c r="DE46" i="14"/>
  <c r="DE74" i="14"/>
  <c r="DE47" i="14"/>
  <c r="DF1" i="14"/>
  <c r="DF38" i="14" s="1"/>
  <c r="DE77" i="14"/>
  <c r="DE64" i="14"/>
  <c r="DE78" i="14"/>
  <c r="DE66" i="14"/>
  <c r="DE37" i="14"/>
  <c r="DE75" i="14"/>
  <c r="DE76" i="14"/>
  <c r="DE79" i="14"/>
  <c r="DE106" i="14"/>
  <c r="DE156" i="14"/>
  <c r="DE203" i="14"/>
  <c r="DE117" i="14"/>
  <c r="DE190" i="14"/>
  <c r="DE151" i="14"/>
  <c r="DE185" i="14"/>
  <c r="DE144" i="14"/>
  <c r="DE218" i="14"/>
  <c r="DE170" i="14"/>
  <c r="DE189" i="14"/>
  <c r="DE201" i="14"/>
  <c r="DE172" i="14"/>
  <c r="DE193" i="14"/>
  <c r="DE229" i="14"/>
  <c r="DE231" i="14" s="1"/>
  <c r="DE153" i="14"/>
  <c r="DE96" i="14"/>
  <c r="DE121" i="14"/>
  <c r="DE127" i="14"/>
  <c r="DE143" i="14"/>
  <c r="DE108" i="14"/>
  <c r="DE140" i="14"/>
  <c r="DE183" i="14"/>
  <c r="DE98" i="14"/>
  <c r="DE194" i="14"/>
  <c r="DE181" i="14"/>
  <c r="DE105" i="14"/>
  <c r="DE220" i="14"/>
  <c r="DE184" i="14"/>
  <c r="DE154" i="14"/>
  <c r="DE159" i="14"/>
  <c r="DE222" i="14"/>
  <c r="DE118" i="14"/>
  <c r="DE150" i="14"/>
  <c r="DE103" i="14"/>
  <c r="DE100" i="14"/>
  <c r="DE107" i="14"/>
  <c r="DE168" i="14"/>
  <c r="DE104" i="14"/>
  <c r="DE182" i="14"/>
  <c r="DE152" i="14"/>
  <c r="DE219" i="14"/>
  <c r="DE139" i="14"/>
  <c r="DE102" i="14"/>
  <c r="DE99" i="14"/>
  <c r="DE155" i="14"/>
  <c r="DE171" i="14"/>
  <c r="DE138" i="14"/>
  <c r="DE65" i="14"/>
  <c r="DE114" i="14"/>
  <c r="DE131" i="14"/>
  <c r="DE120" i="14"/>
  <c r="DE128" i="14"/>
  <c r="DE200" i="14"/>
  <c r="DE217" i="14"/>
  <c r="DE97" i="14"/>
  <c r="DE119" i="14"/>
  <c r="DE115" i="14"/>
  <c r="DE188" i="14"/>
  <c r="DE191" i="14"/>
  <c r="DE202" i="14"/>
  <c r="DE142" i="14"/>
  <c r="DE95" i="14"/>
  <c r="DE141" i="14"/>
  <c r="DE116" i="14"/>
  <c r="DE130" i="14"/>
  <c r="DE101" i="14"/>
  <c r="DE157" i="14"/>
  <c r="DD146" i="14"/>
  <c r="DD40" i="14"/>
  <c r="DD196" i="14"/>
  <c r="DC294" i="14"/>
  <c r="DD161" i="14"/>
  <c r="DD110" i="14"/>
  <c r="DD69" i="14"/>
  <c r="DD81" i="14"/>
  <c r="DD209" i="14"/>
  <c r="DE3" i="14"/>
  <c r="DE292" i="14" s="1"/>
  <c r="DE296" i="14" s="1"/>
  <c r="DE215" i="14" s="1"/>
  <c r="DD123" i="14"/>
  <c r="DF129" i="14" l="1"/>
  <c r="DF137" i="14"/>
  <c r="DF136" i="14"/>
  <c r="DF135" i="14"/>
  <c r="DF134" i="14"/>
  <c r="DF133" i="14"/>
  <c r="DF132" i="14"/>
  <c r="DF178" i="14"/>
  <c r="DF167" i="14"/>
  <c r="DF169" i="14"/>
  <c r="DF223" i="14"/>
  <c r="DE174" i="14"/>
  <c r="DR58" i="74"/>
  <c r="DR55" i="74"/>
  <c r="DF158" i="14"/>
  <c r="DF192" i="14"/>
  <c r="DR56" i="65"/>
  <c r="DR56" i="74"/>
  <c r="DF179" i="14"/>
  <c r="DF180" i="14"/>
  <c r="DF166" i="14"/>
  <c r="DF165" i="14"/>
  <c r="DF221" i="14"/>
  <c r="DF67" i="14"/>
  <c r="BT24" i="78"/>
  <c r="BS33" i="78"/>
  <c r="DF236" i="14"/>
  <c r="DF238" i="14" s="1"/>
  <c r="DF242" i="14"/>
  <c r="DF244" i="14" s="1"/>
  <c r="DF186" i="14"/>
  <c r="DF187" i="14"/>
  <c r="DC225" i="14"/>
  <c r="DF214" i="14"/>
  <c r="DD294" i="14"/>
  <c r="DE87" i="14"/>
  <c r="DR80" i="74"/>
  <c r="DR53" i="74"/>
  <c r="DR49" i="74"/>
  <c r="DR79" i="74" s="1"/>
  <c r="DR78" i="74"/>
  <c r="DR94" i="74"/>
  <c r="DR57" i="74"/>
  <c r="DR59" i="74"/>
  <c r="DR52" i="74"/>
  <c r="DR68" i="74"/>
  <c r="DR67" i="74"/>
  <c r="DR60" i="74"/>
  <c r="DT47" i="74"/>
  <c r="DS93" i="74"/>
  <c r="DS48" i="74"/>
  <c r="DS50" i="74"/>
  <c r="DS93" i="65"/>
  <c r="DS50" i="65"/>
  <c r="DT47" i="65"/>
  <c r="DS48" i="65"/>
  <c r="DS55" i="65" s="1"/>
  <c r="DR53" i="65"/>
  <c r="DR80" i="65"/>
  <c r="DR57" i="65"/>
  <c r="DR78" i="65"/>
  <c r="DR94" i="65"/>
  <c r="DR67" i="65"/>
  <c r="DR52" i="65"/>
  <c r="DR68" i="65"/>
  <c r="DR49" i="65"/>
  <c r="DR79" i="65" s="1"/>
  <c r="DR59" i="65"/>
  <c r="DD89" i="14"/>
  <c r="DD253" i="14" s="1"/>
  <c r="DE69" i="14"/>
  <c r="DE40" i="14"/>
  <c r="DF47" i="14"/>
  <c r="DF53" i="14"/>
  <c r="DF56" i="14" s="1"/>
  <c r="DF44" i="14"/>
  <c r="DG1" i="14"/>
  <c r="DG38" i="14" s="1"/>
  <c r="DF77" i="14"/>
  <c r="DF78" i="14"/>
  <c r="DF37" i="14"/>
  <c r="DF73" i="14"/>
  <c r="DF85" i="14"/>
  <c r="DF45" i="14"/>
  <c r="DF74" i="14"/>
  <c r="DF46" i="14"/>
  <c r="DF79" i="14"/>
  <c r="DF64" i="14"/>
  <c r="DF66" i="14"/>
  <c r="DF75" i="14"/>
  <c r="DF76" i="14"/>
  <c r="DF106" i="14"/>
  <c r="DF156" i="14"/>
  <c r="DF200" i="14"/>
  <c r="DF116" i="14"/>
  <c r="DF127" i="14"/>
  <c r="DF131" i="14"/>
  <c r="DF183" i="14"/>
  <c r="DF154" i="14"/>
  <c r="DF121" i="14"/>
  <c r="DF105" i="14"/>
  <c r="DF97" i="14"/>
  <c r="DF185" i="14"/>
  <c r="DF98" i="14"/>
  <c r="DF114" i="14"/>
  <c r="DF102" i="14"/>
  <c r="DF120" i="14"/>
  <c r="DF191" i="14"/>
  <c r="DF118" i="14"/>
  <c r="DF184" i="14"/>
  <c r="DF119" i="14"/>
  <c r="DF115" i="14"/>
  <c r="DF152" i="14"/>
  <c r="DF104" i="14"/>
  <c r="DF220" i="14"/>
  <c r="DF157" i="14"/>
  <c r="DF95" i="14"/>
  <c r="DF140" i="14"/>
  <c r="DF189" i="14"/>
  <c r="DF100" i="14"/>
  <c r="DF159" i="14"/>
  <c r="DF188" i="14"/>
  <c r="DF99" i="14"/>
  <c r="DF130" i="14"/>
  <c r="DF201" i="14"/>
  <c r="DF150" i="14"/>
  <c r="DF141" i="14"/>
  <c r="DF139" i="14"/>
  <c r="DF217" i="14"/>
  <c r="DF142" i="14"/>
  <c r="DF218" i="14"/>
  <c r="DF193" i="14"/>
  <c r="DF171" i="14"/>
  <c r="DF194" i="14"/>
  <c r="DF96" i="14"/>
  <c r="DF182" i="14"/>
  <c r="DF229" i="14"/>
  <c r="DF231" i="14" s="1"/>
  <c r="DF170" i="14"/>
  <c r="DF202" i="14"/>
  <c r="DF219" i="14"/>
  <c r="DF203" i="14"/>
  <c r="DF222" i="14"/>
  <c r="DF155" i="14"/>
  <c r="DF65" i="14"/>
  <c r="DF151" i="14"/>
  <c r="DF181" i="14"/>
  <c r="DF168" i="14"/>
  <c r="DF128" i="14"/>
  <c r="DF107" i="14"/>
  <c r="DF117" i="14"/>
  <c r="DF153" i="14"/>
  <c r="DF138" i="14"/>
  <c r="DF144" i="14"/>
  <c r="DF190" i="14"/>
  <c r="DF101" i="14"/>
  <c r="DF103" i="14"/>
  <c r="DF108" i="14"/>
  <c r="DF143" i="14"/>
  <c r="DF172" i="14"/>
  <c r="DE49" i="14"/>
  <c r="DF3" i="14"/>
  <c r="DF292" i="14" s="1"/>
  <c r="DF296" i="14" s="1"/>
  <c r="DF215" i="14" s="1"/>
  <c r="DE209" i="14"/>
  <c r="DE123" i="14"/>
  <c r="DE146" i="14"/>
  <c r="DD58" i="14"/>
  <c r="DD252" i="14" s="1"/>
  <c r="DE110" i="14"/>
  <c r="DE205" i="14"/>
  <c r="DE161" i="14"/>
  <c r="DE81" i="14"/>
  <c r="DE196" i="14"/>
  <c r="DG129" i="14" l="1"/>
  <c r="DG137" i="14"/>
  <c r="DG136" i="14"/>
  <c r="DG132" i="14"/>
  <c r="DG135" i="14"/>
  <c r="DG133" i="14"/>
  <c r="DG134" i="14"/>
  <c r="DG178" i="14"/>
  <c r="DG167" i="14"/>
  <c r="DG169" i="14"/>
  <c r="DG223" i="14"/>
  <c r="DF174" i="14"/>
  <c r="DS58" i="74"/>
  <c r="DS55" i="74"/>
  <c r="DG158" i="14"/>
  <c r="DG192" i="14"/>
  <c r="DS56" i="65"/>
  <c r="DS56" i="74"/>
  <c r="DC246" i="14"/>
  <c r="DC254" i="14" s="1"/>
  <c r="DC256" i="14" s="1"/>
  <c r="DC262" i="14" s="1"/>
  <c r="DG179" i="14"/>
  <c r="DG180" i="14"/>
  <c r="DG165" i="14"/>
  <c r="DG166" i="14"/>
  <c r="DG221" i="14"/>
  <c r="DG67" i="14"/>
  <c r="BT33" i="78"/>
  <c r="BU24" i="78"/>
  <c r="DG236" i="14"/>
  <c r="DG238" i="14" s="1"/>
  <c r="DG242" i="14"/>
  <c r="DG244" i="14" s="1"/>
  <c r="DG186" i="14"/>
  <c r="DG187" i="14"/>
  <c r="DD225" i="14"/>
  <c r="DD246" i="14" s="1"/>
  <c r="DD254" i="14" s="1"/>
  <c r="DD256" i="14" s="1"/>
  <c r="DD262" i="14" s="1"/>
  <c r="DG214" i="14"/>
  <c r="DF87" i="14"/>
  <c r="DF205" i="14"/>
  <c r="DE89" i="14"/>
  <c r="DE253" i="14" s="1"/>
  <c r="DF69" i="14"/>
  <c r="DS53" i="74"/>
  <c r="DS80" i="74"/>
  <c r="DS94" i="74"/>
  <c r="DS78" i="74"/>
  <c r="DS49" i="74"/>
  <c r="DS79" i="74" s="1"/>
  <c r="DS52" i="74"/>
  <c r="DS68" i="74"/>
  <c r="DS57" i="74"/>
  <c r="DS60" i="74"/>
  <c r="DS59" i="74"/>
  <c r="DS67" i="74"/>
  <c r="DU47" i="74"/>
  <c r="DT93" i="74"/>
  <c r="DT48" i="74"/>
  <c r="DT50" i="74"/>
  <c r="DS57" i="65"/>
  <c r="DS67" i="65"/>
  <c r="DS68" i="65"/>
  <c r="DS59" i="65"/>
  <c r="DS49" i="65"/>
  <c r="DS79" i="65" s="1"/>
  <c r="DS52" i="65"/>
  <c r="DS78" i="65"/>
  <c r="DS94" i="65"/>
  <c r="DU47" i="65"/>
  <c r="DT93" i="65"/>
  <c r="DT48" i="65"/>
  <c r="DT55" i="65" s="1"/>
  <c r="DT50" i="65"/>
  <c r="DF161" i="14"/>
  <c r="DS80" i="65"/>
  <c r="DS53" i="65"/>
  <c r="DE58" i="14"/>
  <c r="DE252" i="14" s="1"/>
  <c r="DE294" i="14"/>
  <c r="DF196" i="14"/>
  <c r="DF123" i="14"/>
  <c r="DF146" i="14"/>
  <c r="DF81" i="14"/>
  <c r="DF209" i="14"/>
  <c r="DG3" i="14"/>
  <c r="DG292" i="14" s="1"/>
  <c r="DG296" i="14" s="1"/>
  <c r="DG215" i="14" s="1"/>
  <c r="DF110" i="14"/>
  <c r="DF40" i="14"/>
  <c r="DG46" i="14"/>
  <c r="DG47" i="14"/>
  <c r="DG37" i="14"/>
  <c r="DH1" i="14"/>
  <c r="DH38" i="14" s="1"/>
  <c r="DG73" i="14"/>
  <c r="DG85" i="14"/>
  <c r="DG44" i="14"/>
  <c r="DG74" i="14"/>
  <c r="DG45" i="14"/>
  <c r="DG53" i="14"/>
  <c r="DG56" i="14" s="1"/>
  <c r="DG77" i="14"/>
  <c r="DG78" i="14"/>
  <c r="DG64" i="14"/>
  <c r="DG66" i="14"/>
  <c r="DG75" i="14"/>
  <c r="DG76" i="14"/>
  <c r="DG79" i="14"/>
  <c r="DG106" i="14"/>
  <c r="DG156" i="14"/>
  <c r="DG172" i="14"/>
  <c r="DG143" i="14"/>
  <c r="DG191" i="14"/>
  <c r="DG152" i="14"/>
  <c r="DG189" i="14"/>
  <c r="DG168" i="14"/>
  <c r="DG171" i="14"/>
  <c r="DG95" i="14"/>
  <c r="DG98" i="14"/>
  <c r="DG140" i="14"/>
  <c r="DG200" i="14"/>
  <c r="DG116" i="14"/>
  <c r="DG159" i="14"/>
  <c r="DG97" i="14"/>
  <c r="DG193" i="14"/>
  <c r="DG185" i="14"/>
  <c r="DG131" i="14"/>
  <c r="DG183" i="14"/>
  <c r="DG96" i="14"/>
  <c r="DG151" i="14"/>
  <c r="DG128" i="14"/>
  <c r="DG119" i="14"/>
  <c r="DG182" i="14"/>
  <c r="DG219" i="14"/>
  <c r="DG115" i="14"/>
  <c r="DG114" i="14"/>
  <c r="DG107" i="14"/>
  <c r="DG141" i="14"/>
  <c r="DG120" i="14"/>
  <c r="DG142" i="14"/>
  <c r="DG202" i="14"/>
  <c r="DG188" i="14"/>
  <c r="DG201" i="14"/>
  <c r="DG65" i="14"/>
  <c r="DG104" i="14"/>
  <c r="DG102" i="14"/>
  <c r="DG181" i="14"/>
  <c r="DG103" i="14"/>
  <c r="DG100" i="14"/>
  <c r="DG184" i="14"/>
  <c r="DG118" i="14"/>
  <c r="DG101" i="14"/>
  <c r="DG130" i="14"/>
  <c r="DG117" i="14"/>
  <c r="DG190" i="14"/>
  <c r="DG121" i="14"/>
  <c r="DG170" i="14"/>
  <c r="DG194" i="14"/>
  <c r="DG222" i="14"/>
  <c r="DG157" i="14"/>
  <c r="DG203" i="14"/>
  <c r="DG154" i="14"/>
  <c r="DG99" i="14"/>
  <c r="DG138" i="14"/>
  <c r="DG144" i="14"/>
  <c r="DG127" i="14"/>
  <c r="DG150" i="14"/>
  <c r="DG220" i="14"/>
  <c r="DG139" i="14"/>
  <c r="DG105" i="14"/>
  <c r="DG108" i="14"/>
  <c r="DG155" i="14"/>
  <c r="DG153" i="14"/>
  <c r="DG218" i="14"/>
  <c r="DG229" i="14"/>
  <c r="DG231" i="14" s="1"/>
  <c r="DG217" i="14"/>
  <c r="DF49" i="14"/>
  <c r="DH129" i="14" l="1"/>
  <c r="DH137" i="14"/>
  <c r="DH136" i="14"/>
  <c r="DH135" i="14"/>
  <c r="DH134" i="14"/>
  <c r="DH133" i="14"/>
  <c r="DH132" i="14"/>
  <c r="DH178" i="14"/>
  <c r="DH167" i="14"/>
  <c r="DH169" i="14"/>
  <c r="DH223" i="14"/>
  <c r="DG174" i="14"/>
  <c r="DT58" i="74"/>
  <c r="DT55" i="74"/>
  <c r="DH158" i="14"/>
  <c r="DH192" i="14"/>
  <c r="DT56" i="65"/>
  <c r="DT56" i="74"/>
  <c r="DH180" i="14"/>
  <c r="DH179" i="14"/>
  <c r="DH166" i="14"/>
  <c r="DH165" i="14"/>
  <c r="DH221" i="14"/>
  <c r="DH67" i="14"/>
  <c r="BU33" i="78"/>
  <c r="BV24" i="78"/>
  <c r="DH236" i="14"/>
  <c r="DH238" i="14" s="1"/>
  <c r="DH242" i="14"/>
  <c r="DH244" i="14" s="1"/>
  <c r="DH187" i="14"/>
  <c r="DH186" i="14"/>
  <c r="DE225" i="14"/>
  <c r="DH214" i="14"/>
  <c r="DF294" i="14"/>
  <c r="DG40" i="14"/>
  <c r="DF89" i="14"/>
  <c r="DF253" i="14" s="1"/>
  <c r="DV47" i="74"/>
  <c r="DU93" i="74"/>
  <c r="DU48" i="74"/>
  <c r="DU50" i="74"/>
  <c r="DT53" i="74"/>
  <c r="DT80" i="74"/>
  <c r="DT94" i="74"/>
  <c r="DT49" i="74"/>
  <c r="DT79" i="74" s="1"/>
  <c r="DT78" i="74"/>
  <c r="DT57" i="74"/>
  <c r="DT68" i="74"/>
  <c r="DT67" i="74"/>
  <c r="DT59" i="74"/>
  <c r="DT60" i="74"/>
  <c r="DT52" i="74"/>
  <c r="DT53" i="65"/>
  <c r="DT80" i="65"/>
  <c r="DT52" i="65"/>
  <c r="DT49" i="65"/>
  <c r="DT79" i="65" s="1"/>
  <c r="DT68" i="65"/>
  <c r="DT94" i="65"/>
  <c r="DT57" i="65"/>
  <c r="DT78" i="65"/>
  <c r="DT59" i="65"/>
  <c r="DT67" i="65"/>
  <c r="DV47" i="65"/>
  <c r="DU48" i="65"/>
  <c r="DU55" i="65" s="1"/>
  <c r="DU93" i="65"/>
  <c r="DU50" i="65"/>
  <c r="DG196" i="14"/>
  <c r="DG49" i="14"/>
  <c r="DG110" i="14"/>
  <c r="DG69" i="14"/>
  <c r="DF58" i="14"/>
  <c r="DF252" i="14" s="1"/>
  <c r="DG161" i="14"/>
  <c r="DG81" i="14"/>
  <c r="DG146" i="14"/>
  <c r="DG87" i="14"/>
  <c r="DH45" i="14"/>
  <c r="DH46" i="14"/>
  <c r="DH37" i="14"/>
  <c r="DI1" i="14"/>
  <c r="DI38" i="14" s="1"/>
  <c r="DH53" i="14"/>
  <c r="DH56" i="14" s="1"/>
  <c r="DH76" i="14"/>
  <c r="DH77" i="14"/>
  <c r="DH73" i="14"/>
  <c r="DH44" i="14"/>
  <c r="DH47" i="14"/>
  <c r="DH64" i="14"/>
  <c r="DH66" i="14"/>
  <c r="DH74" i="14"/>
  <c r="DH75" i="14"/>
  <c r="DH78" i="14"/>
  <c r="DH79" i="14"/>
  <c r="DH85" i="14"/>
  <c r="DH106" i="14"/>
  <c r="DH156" i="14"/>
  <c r="DH154" i="14"/>
  <c r="DH201" i="14"/>
  <c r="DH222" i="14"/>
  <c r="DH142" i="14"/>
  <c r="DH102" i="14"/>
  <c r="DH168" i="14"/>
  <c r="DH120" i="14"/>
  <c r="DH184" i="14"/>
  <c r="DH220" i="14"/>
  <c r="DH107" i="14"/>
  <c r="DH101" i="14"/>
  <c r="DH65" i="14"/>
  <c r="DH200" i="14"/>
  <c r="DH183" i="14"/>
  <c r="DH190" i="14"/>
  <c r="DH171" i="14"/>
  <c r="DH105" i="14"/>
  <c r="DH127" i="14"/>
  <c r="DH103" i="14"/>
  <c r="DH157" i="14"/>
  <c r="DH218" i="14"/>
  <c r="DH203" i="14"/>
  <c r="DH229" i="14"/>
  <c r="DH231" i="14" s="1"/>
  <c r="DH144" i="14"/>
  <c r="DH151" i="14"/>
  <c r="DH130" i="14"/>
  <c r="DH181" i="14"/>
  <c r="DH159" i="14"/>
  <c r="DH121" i="14"/>
  <c r="DH172" i="14"/>
  <c r="DH193" i="14"/>
  <c r="DH194" i="14"/>
  <c r="DH202" i="14"/>
  <c r="DH98" i="14"/>
  <c r="DH185" i="14"/>
  <c r="DH131" i="14"/>
  <c r="DH138" i="14"/>
  <c r="DH217" i="14"/>
  <c r="DH191" i="14"/>
  <c r="DH114" i="14"/>
  <c r="DH152" i="14"/>
  <c r="DH140" i="14"/>
  <c r="DH182" i="14"/>
  <c r="DH97" i="14"/>
  <c r="DH189" i="14"/>
  <c r="DH219" i="14"/>
  <c r="DH153" i="14"/>
  <c r="DH100" i="14"/>
  <c r="DH95" i="14"/>
  <c r="DH96" i="14"/>
  <c r="DH188" i="14"/>
  <c r="DH117" i="14"/>
  <c r="DH139" i="14"/>
  <c r="DH141" i="14"/>
  <c r="DH115" i="14"/>
  <c r="DH118" i="14"/>
  <c r="DH128" i="14"/>
  <c r="DH108" i="14"/>
  <c r="DH143" i="14"/>
  <c r="DH155" i="14"/>
  <c r="DH116" i="14"/>
  <c r="DH104" i="14"/>
  <c r="DH170" i="14"/>
  <c r="DH99" i="14"/>
  <c r="DH150" i="14"/>
  <c r="DH119" i="14"/>
  <c r="DH3" i="14"/>
  <c r="DH292" i="14" s="1"/>
  <c r="DH296" i="14" s="1"/>
  <c r="DH215" i="14" s="1"/>
  <c r="DG209" i="14"/>
  <c r="DG123" i="14"/>
  <c r="DG205" i="14"/>
  <c r="DI129" i="14" l="1"/>
  <c r="DI132" i="14"/>
  <c r="DI134" i="14"/>
  <c r="DI137" i="14"/>
  <c r="DI136" i="14"/>
  <c r="DI135" i="14"/>
  <c r="DI133" i="14"/>
  <c r="DI178" i="14"/>
  <c r="DI167" i="14"/>
  <c r="DI169" i="14"/>
  <c r="DI223" i="14"/>
  <c r="DH174" i="14"/>
  <c r="DU58" i="74"/>
  <c r="DU55" i="74"/>
  <c r="DI158" i="14"/>
  <c r="DI192" i="14"/>
  <c r="DU56" i="65"/>
  <c r="DU56" i="74"/>
  <c r="DE246" i="14"/>
  <c r="DE254" i="14" s="1"/>
  <c r="DE256" i="14" s="1"/>
  <c r="DE262" i="14" s="1"/>
  <c r="DI179" i="14"/>
  <c r="DI180" i="14"/>
  <c r="DI166" i="14"/>
  <c r="DI165" i="14"/>
  <c r="DI221" i="14"/>
  <c r="DI67" i="14"/>
  <c r="BV33" i="78"/>
  <c r="BW24" i="78"/>
  <c r="DI236" i="14"/>
  <c r="DI238" i="14" s="1"/>
  <c r="DI242" i="14"/>
  <c r="DI244" i="14" s="1"/>
  <c r="DI187" i="14"/>
  <c r="DI186" i="14"/>
  <c r="DF225" i="14"/>
  <c r="DI214" i="14"/>
  <c r="DG58" i="14"/>
  <c r="DG252" i="14" s="1"/>
  <c r="DH40" i="14"/>
  <c r="DH49" i="14"/>
  <c r="DU80" i="74"/>
  <c r="DU53" i="74"/>
  <c r="DU49" i="74"/>
  <c r="DU79" i="74" s="1"/>
  <c r="DU78" i="74"/>
  <c r="DU94" i="74"/>
  <c r="DU60" i="74"/>
  <c r="DU57" i="74"/>
  <c r="DU52" i="74"/>
  <c r="DU59" i="74"/>
  <c r="DU67" i="74"/>
  <c r="DU68" i="74"/>
  <c r="DW47" i="74"/>
  <c r="DV93" i="74"/>
  <c r="DV48" i="74"/>
  <c r="DV50" i="74"/>
  <c r="DU53" i="65"/>
  <c r="DU80" i="65"/>
  <c r="DU94" i="65"/>
  <c r="DU67" i="65"/>
  <c r="DU52" i="65"/>
  <c r="DU68" i="65"/>
  <c r="DU59" i="65"/>
  <c r="DU49" i="65"/>
  <c r="DU79" i="65" s="1"/>
  <c r="DU57" i="65"/>
  <c r="DU78" i="65"/>
  <c r="DH87" i="14"/>
  <c r="DW47" i="65"/>
  <c r="DV93" i="65"/>
  <c r="DV48" i="65"/>
  <c r="DV55" i="65" s="1"/>
  <c r="DV50" i="65"/>
  <c r="DH161" i="14"/>
  <c r="DH69" i="14"/>
  <c r="DI44" i="14"/>
  <c r="DI45" i="14"/>
  <c r="DI53" i="14"/>
  <c r="DI56" i="14" s="1"/>
  <c r="DI77" i="14"/>
  <c r="DI37" i="14"/>
  <c r="DI64" i="14"/>
  <c r="DI78" i="14"/>
  <c r="DI46" i="14"/>
  <c r="DI47" i="14"/>
  <c r="DI73" i="14"/>
  <c r="DI85" i="14"/>
  <c r="DJ1" i="14"/>
  <c r="DJ38" i="14" s="1"/>
  <c r="DI74" i="14"/>
  <c r="DI66" i="14"/>
  <c r="DI75" i="14"/>
  <c r="DI76" i="14"/>
  <c r="DI79" i="14"/>
  <c r="DI106" i="14"/>
  <c r="DI156" i="14"/>
  <c r="DI203" i="14"/>
  <c r="DI157" i="14"/>
  <c r="DI152" i="14"/>
  <c r="DI130" i="14"/>
  <c r="DI222" i="14"/>
  <c r="DI116" i="14"/>
  <c r="DI183" i="14"/>
  <c r="DI108" i="14"/>
  <c r="DI172" i="14"/>
  <c r="DI143" i="14"/>
  <c r="DI141" i="14"/>
  <c r="DI120" i="14"/>
  <c r="DI184" i="14"/>
  <c r="DI103" i="14"/>
  <c r="DI115" i="14"/>
  <c r="DI105" i="14"/>
  <c r="DI114" i="14"/>
  <c r="DI202" i="14"/>
  <c r="DI121" i="14"/>
  <c r="DI99" i="14"/>
  <c r="DI194" i="14"/>
  <c r="DI131" i="14"/>
  <c r="DI201" i="14"/>
  <c r="DI100" i="14"/>
  <c r="DI185" i="14"/>
  <c r="DI117" i="14"/>
  <c r="DI128" i="14"/>
  <c r="DI150" i="14"/>
  <c r="DI107" i="14"/>
  <c r="DI65" i="14"/>
  <c r="DI182" i="14"/>
  <c r="DI142" i="14"/>
  <c r="DI229" i="14"/>
  <c r="DI231" i="14" s="1"/>
  <c r="DI119" i="14"/>
  <c r="DI139" i="14"/>
  <c r="DI95" i="14"/>
  <c r="DI220" i="14"/>
  <c r="DI144" i="14"/>
  <c r="DI193" i="14"/>
  <c r="DI168" i="14"/>
  <c r="DI191" i="14"/>
  <c r="DI101" i="14"/>
  <c r="DI155" i="14"/>
  <c r="DI118" i="14"/>
  <c r="DI188" i="14"/>
  <c r="DI96" i="14"/>
  <c r="DI170" i="14"/>
  <c r="DI153" i="14"/>
  <c r="DI219" i="14"/>
  <c r="DI159" i="14"/>
  <c r="DI97" i="14"/>
  <c r="DI190" i="14"/>
  <c r="DI102" i="14"/>
  <c r="DI171" i="14"/>
  <c r="DI217" i="14"/>
  <c r="DI138" i="14"/>
  <c r="DI140" i="14"/>
  <c r="DI154" i="14"/>
  <c r="DI127" i="14"/>
  <c r="DI218" i="14"/>
  <c r="DI189" i="14"/>
  <c r="DI104" i="14"/>
  <c r="DI151" i="14"/>
  <c r="DI200" i="14"/>
  <c r="DI98" i="14"/>
  <c r="DI181" i="14"/>
  <c r="DH110" i="14"/>
  <c r="DH123" i="14"/>
  <c r="DH205" i="14"/>
  <c r="DH146" i="14"/>
  <c r="DH81" i="14"/>
  <c r="DG294" i="14"/>
  <c r="DI3" i="14"/>
  <c r="DI292" i="14" s="1"/>
  <c r="DI296" i="14" s="1"/>
  <c r="DI215" i="14" s="1"/>
  <c r="DH209" i="14"/>
  <c r="DH196" i="14"/>
  <c r="DG89" i="14"/>
  <c r="DG253" i="14" s="1"/>
  <c r="DJ129" i="14" l="1"/>
  <c r="DJ137" i="14"/>
  <c r="DJ136" i="14"/>
  <c r="DJ135" i="14"/>
  <c r="DJ134" i="14"/>
  <c r="DJ133" i="14"/>
  <c r="DJ132" i="14"/>
  <c r="DJ178" i="14"/>
  <c r="DJ167" i="14"/>
  <c r="DJ169" i="14"/>
  <c r="DJ223" i="14"/>
  <c r="DI174" i="14"/>
  <c r="DV58" i="74"/>
  <c r="DV55" i="74"/>
  <c r="DJ158" i="14"/>
  <c r="DJ192" i="14"/>
  <c r="DV56" i="65"/>
  <c r="DV56" i="74"/>
  <c r="DF246" i="14"/>
  <c r="DF254" i="14" s="1"/>
  <c r="DF256" i="14" s="1"/>
  <c r="DF262" i="14" s="1"/>
  <c r="DJ179" i="14"/>
  <c r="DJ180" i="14"/>
  <c r="DJ166" i="14"/>
  <c r="DJ165" i="14"/>
  <c r="DJ221" i="14"/>
  <c r="DJ67" i="14"/>
  <c r="BX24" i="78"/>
  <c r="BW33" i="78"/>
  <c r="DJ236" i="14"/>
  <c r="DJ238" i="14" s="1"/>
  <c r="DJ242" i="14"/>
  <c r="DJ244" i="14" s="1"/>
  <c r="DJ187" i="14"/>
  <c r="DJ186" i="14"/>
  <c r="DG225" i="14"/>
  <c r="DG246" i="14" s="1"/>
  <c r="DG254" i="14" s="1"/>
  <c r="DG256" i="14" s="1"/>
  <c r="DG262" i="14" s="1"/>
  <c r="DJ214" i="14"/>
  <c r="DH89" i="14"/>
  <c r="DH253" i="14" s="1"/>
  <c r="DI87" i="14"/>
  <c r="DI40" i="14"/>
  <c r="DH58" i="14"/>
  <c r="DH252" i="14" s="1"/>
  <c r="DV80" i="74"/>
  <c r="DV53" i="74"/>
  <c r="DV49" i="74"/>
  <c r="DV79" i="74" s="1"/>
  <c r="DV94" i="74"/>
  <c r="DV78" i="74"/>
  <c r="DV68" i="74"/>
  <c r="DV57" i="74"/>
  <c r="DV67" i="74"/>
  <c r="DV60" i="74"/>
  <c r="DV59" i="74"/>
  <c r="DV52" i="74"/>
  <c r="DX47" i="74"/>
  <c r="DW93" i="74"/>
  <c r="DW48" i="74"/>
  <c r="DW50" i="74"/>
  <c r="DV49" i="65"/>
  <c r="DV79" i="65" s="1"/>
  <c r="DV68" i="65"/>
  <c r="DV57" i="65"/>
  <c r="DV78" i="65"/>
  <c r="DV94" i="65"/>
  <c r="DV59" i="65"/>
  <c r="DV67" i="65"/>
  <c r="DV52" i="65"/>
  <c r="DX47" i="65"/>
  <c r="DW93" i="65"/>
  <c r="DW50" i="65"/>
  <c r="DW48" i="65"/>
  <c r="DW55" i="65" s="1"/>
  <c r="DV80" i="65"/>
  <c r="DV53" i="65"/>
  <c r="DI146" i="14"/>
  <c r="DI69" i="14"/>
  <c r="DI196" i="14"/>
  <c r="DI110" i="14"/>
  <c r="DK1" i="14"/>
  <c r="DK38" i="14" s="1"/>
  <c r="DJ44" i="14"/>
  <c r="DJ47" i="14"/>
  <c r="DJ53" i="14"/>
  <c r="DJ56" i="14" s="1"/>
  <c r="DJ46" i="14"/>
  <c r="DJ73" i="14"/>
  <c r="DJ85" i="14"/>
  <c r="DJ74" i="14"/>
  <c r="DJ77" i="14"/>
  <c r="DJ78" i="14"/>
  <c r="DJ37" i="14"/>
  <c r="DJ45" i="14"/>
  <c r="DJ75" i="14"/>
  <c r="DJ76" i="14"/>
  <c r="DJ79" i="14"/>
  <c r="DJ64" i="14"/>
  <c r="DJ66" i="14"/>
  <c r="DJ106" i="14"/>
  <c r="DJ156" i="14"/>
  <c r="DJ65" i="14"/>
  <c r="DJ144" i="14"/>
  <c r="DJ172" i="14"/>
  <c r="DJ157" i="14"/>
  <c r="DJ138" i="14"/>
  <c r="DJ190" i="14"/>
  <c r="DJ115" i="14"/>
  <c r="DJ142" i="14"/>
  <c r="DJ98" i="14"/>
  <c r="DJ201" i="14"/>
  <c r="DJ108" i="14"/>
  <c r="DJ131" i="14"/>
  <c r="DJ104" i="14"/>
  <c r="DJ191" i="14"/>
  <c r="DJ151" i="14"/>
  <c r="DJ128" i="14"/>
  <c r="DJ107" i="14"/>
  <c r="DJ121" i="14"/>
  <c r="DJ127" i="14"/>
  <c r="DJ182" i="14"/>
  <c r="DJ150" i="14"/>
  <c r="DJ194" i="14"/>
  <c r="DJ120" i="14"/>
  <c r="DJ101" i="14"/>
  <c r="DJ140" i="14"/>
  <c r="DJ141" i="14"/>
  <c r="DJ155" i="14"/>
  <c r="DJ229" i="14"/>
  <c r="DJ231" i="14" s="1"/>
  <c r="DJ171" i="14"/>
  <c r="DJ118" i="14"/>
  <c r="DJ219" i="14"/>
  <c r="DJ102" i="14"/>
  <c r="DJ217" i="14"/>
  <c r="DJ220" i="14"/>
  <c r="DJ200" i="14"/>
  <c r="DJ203" i="14"/>
  <c r="DJ119" i="14"/>
  <c r="DJ154" i="14"/>
  <c r="DJ183" i="14"/>
  <c r="DJ189" i="14"/>
  <c r="DJ130" i="14"/>
  <c r="DJ168" i="14"/>
  <c r="DJ193" i="14"/>
  <c r="DJ181" i="14"/>
  <c r="DJ117" i="14"/>
  <c r="DJ185" i="14"/>
  <c r="DJ184" i="14"/>
  <c r="DJ159" i="14"/>
  <c r="DJ143" i="14"/>
  <c r="DJ152" i="14"/>
  <c r="DJ188" i="14"/>
  <c r="DJ202" i="14"/>
  <c r="DJ153" i="14"/>
  <c r="DJ100" i="14"/>
  <c r="DJ139" i="14"/>
  <c r="DJ222" i="14"/>
  <c r="DJ105" i="14"/>
  <c r="DJ103" i="14"/>
  <c r="DJ99" i="14"/>
  <c r="DJ96" i="14"/>
  <c r="DJ116" i="14"/>
  <c r="DJ170" i="14"/>
  <c r="DJ114" i="14"/>
  <c r="DJ95" i="14"/>
  <c r="DJ97" i="14"/>
  <c r="DJ218" i="14"/>
  <c r="DI205" i="14"/>
  <c r="DI161" i="14"/>
  <c r="DI81" i="14"/>
  <c r="DJ3" i="14"/>
  <c r="DJ292" i="14" s="1"/>
  <c r="DJ296" i="14" s="1"/>
  <c r="DJ215" i="14" s="1"/>
  <c r="DI209" i="14"/>
  <c r="DI123" i="14"/>
  <c r="DH294" i="14"/>
  <c r="DI49" i="14"/>
  <c r="DK129" i="14" l="1"/>
  <c r="DK135" i="14"/>
  <c r="DK137" i="14"/>
  <c r="DK136" i="14"/>
  <c r="DK132" i="14"/>
  <c r="DK134" i="14"/>
  <c r="DK133" i="14"/>
  <c r="DK178" i="14"/>
  <c r="DK167" i="14"/>
  <c r="DK169" i="14"/>
  <c r="DK223" i="14"/>
  <c r="DJ174" i="14"/>
  <c r="DW58" i="74"/>
  <c r="DW55" i="74"/>
  <c r="DK158" i="14"/>
  <c r="DK192" i="14"/>
  <c r="DW56" i="65"/>
  <c r="DW54" i="65"/>
  <c r="DW56" i="74"/>
  <c r="DW54" i="74"/>
  <c r="DK179" i="14"/>
  <c r="DK180" i="14"/>
  <c r="DK165" i="14"/>
  <c r="DK166" i="14"/>
  <c r="DK221" i="14"/>
  <c r="DK67" i="14"/>
  <c r="BY24" i="78"/>
  <c r="BX33" i="78"/>
  <c r="DK236" i="14"/>
  <c r="DK238" i="14" s="1"/>
  <c r="DK242" i="14"/>
  <c r="DK244" i="14" s="1"/>
  <c r="DK187" i="14"/>
  <c r="DK186" i="14"/>
  <c r="DH225" i="14"/>
  <c r="DK214" i="14"/>
  <c r="DI89" i="14"/>
  <c r="DI253" i="14" s="1"/>
  <c r="DJ69" i="14"/>
  <c r="DJ49" i="14"/>
  <c r="DJ205" i="14"/>
  <c r="DY47" i="74"/>
  <c r="DX93" i="74"/>
  <c r="DX48" i="74"/>
  <c r="DX50" i="74"/>
  <c r="DW80" i="74"/>
  <c r="DW53" i="74"/>
  <c r="DW78" i="74"/>
  <c r="DW94" i="74"/>
  <c r="DW49" i="74"/>
  <c r="DW79" i="74" s="1"/>
  <c r="DW68" i="74"/>
  <c r="DW57" i="74"/>
  <c r="DW59" i="74"/>
  <c r="DW67" i="74"/>
  <c r="DW52" i="74"/>
  <c r="DW60" i="74"/>
  <c r="DJ81" i="14"/>
  <c r="DW49" i="65"/>
  <c r="DW79" i="65" s="1"/>
  <c r="DW52" i="65"/>
  <c r="DW78" i="65"/>
  <c r="DW57" i="65"/>
  <c r="DW94" i="65"/>
  <c r="DW67" i="65"/>
  <c r="DW59" i="65"/>
  <c r="DW68" i="65"/>
  <c r="DW80" i="65"/>
  <c r="DW53" i="65"/>
  <c r="DI58" i="14"/>
  <c r="DI252" i="14" s="1"/>
  <c r="DX93" i="65"/>
  <c r="DX48" i="65"/>
  <c r="DX55" i="65" s="1"/>
  <c r="DX50" i="65"/>
  <c r="DY47" i="65"/>
  <c r="DI294" i="14"/>
  <c r="DJ110" i="14"/>
  <c r="DJ196" i="14"/>
  <c r="DJ161" i="14"/>
  <c r="DJ40" i="14"/>
  <c r="DJ123" i="14"/>
  <c r="DJ146" i="14"/>
  <c r="DK3" i="14"/>
  <c r="DK292" i="14" s="1"/>
  <c r="DK296" i="14" s="1"/>
  <c r="DK215" i="14" s="1"/>
  <c r="DJ209" i="14"/>
  <c r="DJ87" i="14"/>
  <c r="DK37" i="14"/>
  <c r="DL1" i="14"/>
  <c r="DL38" i="14" s="1"/>
  <c r="DK45" i="14"/>
  <c r="DK46" i="14"/>
  <c r="DK77" i="14"/>
  <c r="DK78" i="14"/>
  <c r="DK44" i="14"/>
  <c r="DK73" i="14"/>
  <c r="DK85" i="14"/>
  <c r="DK47" i="14"/>
  <c r="DK74" i="14"/>
  <c r="DK53" i="14"/>
  <c r="DK56" i="14" s="1"/>
  <c r="DK79" i="14"/>
  <c r="DK64" i="14"/>
  <c r="DK66" i="14"/>
  <c r="DK75" i="14"/>
  <c r="DK76" i="14"/>
  <c r="DK106" i="14"/>
  <c r="DK156" i="14"/>
  <c r="DK202" i="14"/>
  <c r="DK159" i="14"/>
  <c r="DK101" i="14"/>
  <c r="DK99" i="14"/>
  <c r="DK114" i="14"/>
  <c r="DK107" i="14"/>
  <c r="DK222" i="14"/>
  <c r="DK200" i="14"/>
  <c r="DK229" i="14"/>
  <c r="DK231" i="14" s="1"/>
  <c r="DK98" i="14"/>
  <c r="DK119" i="14"/>
  <c r="DK105" i="14"/>
  <c r="DK117" i="14"/>
  <c r="DK150" i="14"/>
  <c r="DK128" i="14"/>
  <c r="DK152" i="14"/>
  <c r="DK194" i="14"/>
  <c r="DK191" i="14"/>
  <c r="DK203" i="14"/>
  <c r="DK218" i="14"/>
  <c r="DK140" i="14"/>
  <c r="DK95" i="14"/>
  <c r="DK142" i="14"/>
  <c r="DK171" i="14"/>
  <c r="DK184" i="14"/>
  <c r="DK151" i="14"/>
  <c r="DK217" i="14"/>
  <c r="DK97" i="14"/>
  <c r="DK131" i="14"/>
  <c r="DK127" i="14"/>
  <c r="DK154" i="14"/>
  <c r="DK157" i="14"/>
  <c r="DK115" i="14"/>
  <c r="DK139" i="14"/>
  <c r="DK182" i="14"/>
  <c r="DK193" i="14"/>
  <c r="DK188" i="14"/>
  <c r="DK183" i="14"/>
  <c r="DK102" i="14"/>
  <c r="DK181" i="14"/>
  <c r="DK144" i="14"/>
  <c r="DK153" i="14"/>
  <c r="DK185" i="14"/>
  <c r="DK189" i="14"/>
  <c r="DK96" i="14"/>
  <c r="DK104" i="14"/>
  <c r="DK121" i="14"/>
  <c r="DK219" i="14"/>
  <c r="DK170" i="14"/>
  <c r="DK116" i="14"/>
  <c r="DK103" i="14"/>
  <c r="DK65" i="14"/>
  <c r="DK201" i="14"/>
  <c r="DK143" i="14"/>
  <c r="DK141" i="14"/>
  <c r="DK100" i="14"/>
  <c r="DK190" i="14"/>
  <c r="DK168" i="14"/>
  <c r="DK108" i="14"/>
  <c r="DK220" i="14"/>
  <c r="DK118" i="14"/>
  <c r="DK120" i="14"/>
  <c r="DK172" i="14"/>
  <c r="DK138" i="14"/>
  <c r="DK155" i="14"/>
  <c r="DK130" i="14"/>
  <c r="DL129" i="14" l="1"/>
  <c r="DL137" i="14"/>
  <c r="DL136" i="14"/>
  <c r="DL135" i="14"/>
  <c r="DL134" i="14"/>
  <c r="DL133" i="14"/>
  <c r="DL132" i="14"/>
  <c r="DL178" i="14"/>
  <c r="DL167" i="14"/>
  <c r="DL169" i="14"/>
  <c r="DL223" i="14"/>
  <c r="DK174" i="14"/>
  <c r="DX58" i="74"/>
  <c r="DX55" i="74"/>
  <c r="DW66" i="65"/>
  <c r="DW66" i="74"/>
  <c r="DL158" i="14"/>
  <c r="DL192" i="14"/>
  <c r="DX56" i="65"/>
  <c r="DX54" i="65"/>
  <c r="DX56" i="74"/>
  <c r="DX54" i="74"/>
  <c r="DH246" i="14"/>
  <c r="DH254" i="14" s="1"/>
  <c r="DH256" i="14" s="1"/>
  <c r="DH262" i="14" s="1"/>
  <c r="DL179" i="14"/>
  <c r="DL180" i="14"/>
  <c r="DL166" i="14"/>
  <c r="DL165" i="14"/>
  <c r="DL221" i="14"/>
  <c r="DL67" i="14"/>
  <c r="BY33" i="78"/>
  <c r="BZ24" i="78"/>
  <c r="DL236" i="14"/>
  <c r="DL238" i="14" s="1"/>
  <c r="DL242" i="14"/>
  <c r="DL244" i="14" s="1"/>
  <c r="DL186" i="14"/>
  <c r="DL187" i="14"/>
  <c r="DI225" i="14"/>
  <c r="DL214" i="14"/>
  <c r="DJ89" i="14"/>
  <c r="DJ253" i="14" s="1"/>
  <c r="DJ58" i="14"/>
  <c r="DJ252" i="14" s="1"/>
  <c r="DX80" i="74"/>
  <c r="DX53" i="74"/>
  <c r="DX78" i="74"/>
  <c r="DX94" i="74"/>
  <c r="DX49" i="74"/>
  <c r="DX79" i="74" s="1"/>
  <c r="DX57" i="74"/>
  <c r="DX59" i="74"/>
  <c r="DX67" i="74"/>
  <c r="DX52" i="74"/>
  <c r="DX68" i="74"/>
  <c r="DX60" i="74"/>
  <c r="DW61" i="74"/>
  <c r="DZ47" i="74"/>
  <c r="DY93" i="74"/>
  <c r="DY48" i="74"/>
  <c r="DY50" i="74"/>
  <c r="DK87" i="14"/>
  <c r="DY93" i="65"/>
  <c r="DY50" i="65"/>
  <c r="DY48" i="65"/>
  <c r="DY55" i="65" s="1"/>
  <c r="DZ47" i="65"/>
  <c r="DW61" i="65"/>
  <c r="DX80" i="65"/>
  <c r="DX53" i="65"/>
  <c r="DX49" i="65"/>
  <c r="DX79" i="65" s="1"/>
  <c r="DX67" i="65"/>
  <c r="DX94" i="65"/>
  <c r="DX57" i="65"/>
  <c r="DX78" i="65"/>
  <c r="DX52" i="65"/>
  <c r="DX59" i="65"/>
  <c r="DX68" i="65"/>
  <c r="DK161" i="14"/>
  <c r="DJ294" i="14"/>
  <c r="DL3" i="14"/>
  <c r="DL292" i="14" s="1"/>
  <c r="DL296" i="14" s="1"/>
  <c r="DL215" i="14" s="1"/>
  <c r="DK209" i="14"/>
  <c r="DK196" i="14"/>
  <c r="DK205" i="14"/>
  <c r="DK123" i="14"/>
  <c r="DL53" i="14"/>
  <c r="DL56" i="14" s="1"/>
  <c r="DL44" i="14"/>
  <c r="DL45" i="14"/>
  <c r="DL46" i="14"/>
  <c r="DL73" i="14"/>
  <c r="DL47" i="14"/>
  <c r="DM1" i="14"/>
  <c r="DM38" i="14" s="1"/>
  <c r="DL76" i="14"/>
  <c r="DL77" i="14"/>
  <c r="DL37" i="14"/>
  <c r="DL85" i="14"/>
  <c r="DL64" i="14"/>
  <c r="DL66" i="14"/>
  <c r="DL74" i="14"/>
  <c r="DL75" i="14"/>
  <c r="DL78" i="14"/>
  <c r="DL79" i="14"/>
  <c r="DL106" i="14"/>
  <c r="DL156" i="14"/>
  <c r="DL102" i="14"/>
  <c r="DL107" i="14"/>
  <c r="DL139" i="14"/>
  <c r="DL115" i="14"/>
  <c r="DL202" i="14"/>
  <c r="DL190" i="14"/>
  <c r="DL65" i="14"/>
  <c r="DL104" i="14"/>
  <c r="DL217" i="14"/>
  <c r="DL142" i="14"/>
  <c r="DL150" i="14"/>
  <c r="DL100" i="14"/>
  <c r="DL101" i="14"/>
  <c r="DL128" i="14"/>
  <c r="DL182" i="14"/>
  <c r="DL219" i="14"/>
  <c r="DL171" i="14"/>
  <c r="DL229" i="14"/>
  <c r="DL231" i="14" s="1"/>
  <c r="DL181" i="14"/>
  <c r="DL183" i="14"/>
  <c r="DL185" i="14"/>
  <c r="DL144" i="14"/>
  <c r="DL118" i="14"/>
  <c r="DL138" i="14"/>
  <c r="DL153" i="14"/>
  <c r="DL103" i="14"/>
  <c r="DL200" i="14"/>
  <c r="DL194" i="14"/>
  <c r="DL170" i="14"/>
  <c r="DL151" i="14"/>
  <c r="DL97" i="14"/>
  <c r="DL220" i="14"/>
  <c r="DL203" i="14"/>
  <c r="DL184" i="14"/>
  <c r="DL120" i="14"/>
  <c r="DL119" i="14"/>
  <c r="DL108" i="14"/>
  <c r="DL127" i="14"/>
  <c r="DL117" i="14"/>
  <c r="DL140" i="14"/>
  <c r="DL121" i="14"/>
  <c r="DL157" i="14"/>
  <c r="DL130" i="14"/>
  <c r="DL105" i="14"/>
  <c r="DL131" i="14"/>
  <c r="DL189" i="14"/>
  <c r="DL114" i="14"/>
  <c r="DL141" i="14"/>
  <c r="DL152" i="14"/>
  <c r="DL154" i="14"/>
  <c r="DL218" i="14"/>
  <c r="DL188" i="14"/>
  <c r="DL191" i="14"/>
  <c r="DL143" i="14"/>
  <c r="DL155" i="14"/>
  <c r="DL159" i="14"/>
  <c r="DL95" i="14"/>
  <c r="DL168" i="14"/>
  <c r="DL98" i="14"/>
  <c r="DL222" i="14"/>
  <c r="DL96" i="14"/>
  <c r="DL116" i="14"/>
  <c r="DL193" i="14"/>
  <c r="DL99" i="14"/>
  <c r="DL201" i="14"/>
  <c r="DL172" i="14"/>
  <c r="DK110" i="14"/>
  <c r="DK146" i="14"/>
  <c r="DK81" i="14"/>
  <c r="DK40" i="14"/>
  <c r="DK69" i="14"/>
  <c r="DK49" i="14"/>
  <c r="DM129" i="14" l="1"/>
  <c r="DM137" i="14"/>
  <c r="DM136" i="14"/>
  <c r="DM135" i="14"/>
  <c r="DM134" i="14"/>
  <c r="DM133" i="14"/>
  <c r="DM132" i="14"/>
  <c r="DM178" i="14"/>
  <c r="DM167" i="14"/>
  <c r="DM169" i="14"/>
  <c r="DM223" i="14"/>
  <c r="DL174" i="14"/>
  <c r="DY58" i="74"/>
  <c r="DY55" i="74"/>
  <c r="DX66" i="65"/>
  <c r="DX66" i="74"/>
  <c r="DM158" i="14"/>
  <c r="DM192" i="14"/>
  <c r="DY56" i="65"/>
  <c r="DY54" i="65"/>
  <c r="DY56" i="74"/>
  <c r="DY54" i="74"/>
  <c r="DI246" i="14"/>
  <c r="DI254" i="14" s="1"/>
  <c r="DI256" i="14" s="1"/>
  <c r="DI262" i="14" s="1"/>
  <c r="DM179" i="14"/>
  <c r="DM180" i="14"/>
  <c r="DM165" i="14"/>
  <c r="DM166" i="14"/>
  <c r="DM221" i="14"/>
  <c r="DM67" i="14"/>
  <c r="DL40" i="14"/>
  <c r="BZ33" i="78"/>
  <c r="CA24" i="78"/>
  <c r="DM236" i="14"/>
  <c r="DM238" i="14" s="1"/>
  <c r="DM242" i="14"/>
  <c r="DM244" i="14" s="1"/>
  <c r="DM187" i="14"/>
  <c r="DM186" i="14"/>
  <c r="DJ225" i="14"/>
  <c r="DJ246" i="14" s="1"/>
  <c r="DJ254" i="14" s="1"/>
  <c r="DJ256" i="14" s="1"/>
  <c r="DJ262" i="14" s="1"/>
  <c r="DM214" i="14"/>
  <c r="DL87" i="14"/>
  <c r="DK58" i="14"/>
  <c r="DK252" i="14" s="1"/>
  <c r="DY80" i="74"/>
  <c r="DY53" i="74"/>
  <c r="DY49" i="74"/>
  <c r="DY79" i="74" s="1"/>
  <c r="DY94" i="74"/>
  <c r="DY78" i="74"/>
  <c r="DY52" i="74"/>
  <c r="DY59" i="74"/>
  <c r="DY57" i="74"/>
  <c r="DY60" i="74"/>
  <c r="DY68" i="74"/>
  <c r="DY67" i="74"/>
  <c r="EA47" i="74"/>
  <c r="DZ93" i="74"/>
  <c r="DZ48" i="74"/>
  <c r="DZ50" i="74"/>
  <c r="DX61" i="74"/>
  <c r="DW117" i="74"/>
  <c r="DW70" i="74"/>
  <c r="DX61" i="65"/>
  <c r="DW117" i="65"/>
  <c r="DW70" i="65"/>
  <c r="EA47" i="65"/>
  <c r="DZ93" i="65"/>
  <c r="DZ48" i="65"/>
  <c r="DZ55" i="65" s="1"/>
  <c r="DZ50" i="65"/>
  <c r="DY59" i="65"/>
  <c r="DY68" i="65"/>
  <c r="DY52" i="65"/>
  <c r="DY78" i="65"/>
  <c r="DY49" i="65"/>
  <c r="DY79" i="65" s="1"/>
  <c r="DY94" i="65"/>
  <c r="DY57" i="65"/>
  <c r="DY67" i="65"/>
  <c r="DY53" i="65"/>
  <c r="DY80" i="65"/>
  <c r="DK89" i="14"/>
  <c r="DK253" i="14" s="1"/>
  <c r="DM3" i="14"/>
  <c r="DM292" i="14" s="1"/>
  <c r="DM296" i="14" s="1"/>
  <c r="DM215" i="14" s="1"/>
  <c r="DL209" i="14"/>
  <c r="DL146" i="14"/>
  <c r="DK294" i="14"/>
  <c r="DL123" i="14"/>
  <c r="DL196" i="14"/>
  <c r="DL69" i="14"/>
  <c r="DL81" i="14"/>
  <c r="DL110" i="14"/>
  <c r="DL205" i="14"/>
  <c r="DL49" i="14"/>
  <c r="DL161" i="14"/>
  <c r="DM46" i="14"/>
  <c r="DM47" i="14"/>
  <c r="DM37" i="14"/>
  <c r="DN1" i="14"/>
  <c r="DN38" i="14" s="1"/>
  <c r="DM73" i="14"/>
  <c r="DM85" i="14"/>
  <c r="DM74" i="14"/>
  <c r="DM44" i="14"/>
  <c r="DM64" i="14"/>
  <c r="DM78" i="14"/>
  <c r="DM45" i="14"/>
  <c r="DM53" i="14"/>
  <c r="DM56" i="14" s="1"/>
  <c r="DM66" i="14"/>
  <c r="DM75" i="14"/>
  <c r="DM76" i="14"/>
  <c r="DM77" i="14"/>
  <c r="DM79" i="14"/>
  <c r="DM106" i="14"/>
  <c r="DM156" i="14"/>
  <c r="DM114" i="14"/>
  <c r="DM108" i="14"/>
  <c r="DM171" i="14"/>
  <c r="DM103" i="14"/>
  <c r="DM193" i="14"/>
  <c r="DM128" i="14"/>
  <c r="DM139" i="14"/>
  <c r="DM118" i="14"/>
  <c r="DM154" i="14"/>
  <c r="DM102" i="14"/>
  <c r="DM138" i="14"/>
  <c r="DM159" i="14"/>
  <c r="DM185" i="14"/>
  <c r="DM200" i="14"/>
  <c r="DM104" i="14"/>
  <c r="DM155" i="14"/>
  <c r="DM202" i="14"/>
  <c r="DM203" i="14"/>
  <c r="DM101" i="14"/>
  <c r="DM153" i="14"/>
  <c r="DM141" i="14"/>
  <c r="DM152" i="14"/>
  <c r="DM194" i="14"/>
  <c r="DM170" i="14"/>
  <c r="DM172" i="14"/>
  <c r="DM184" i="14"/>
  <c r="DM120" i="14"/>
  <c r="DM219" i="14"/>
  <c r="DM115" i="14"/>
  <c r="DM218" i="14"/>
  <c r="DM144" i="14"/>
  <c r="DM140" i="14"/>
  <c r="DM157" i="14"/>
  <c r="DM190" i="14"/>
  <c r="DM127" i="14"/>
  <c r="DM130" i="14"/>
  <c r="DM191" i="14"/>
  <c r="DM143" i="14"/>
  <c r="DM142" i="14"/>
  <c r="DM116" i="14"/>
  <c r="DM201" i="14"/>
  <c r="DM100" i="14"/>
  <c r="DM107" i="14"/>
  <c r="DM96" i="14"/>
  <c r="DM95" i="14"/>
  <c r="DM119" i="14"/>
  <c r="DM181" i="14"/>
  <c r="DM229" i="14"/>
  <c r="DM231" i="14" s="1"/>
  <c r="DM65" i="14"/>
  <c r="DM121" i="14"/>
  <c r="DM189" i="14"/>
  <c r="DM99" i="14"/>
  <c r="DM151" i="14"/>
  <c r="DM182" i="14"/>
  <c r="DM117" i="14"/>
  <c r="DM222" i="14"/>
  <c r="DM168" i="14"/>
  <c r="DM105" i="14"/>
  <c r="DM188" i="14"/>
  <c r="DM97" i="14"/>
  <c r="DM217" i="14"/>
  <c r="DM131" i="14"/>
  <c r="DM150" i="14"/>
  <c r="DM183" i="14"/>
  <c r="DM220" i="14"/>
  <c r="DM98" i="14"/>
  <c r="DN129" i="14" l="1"/>
  <c r="DN137" i="14"/>
  <c r="DN136" i="14"/>
  <c r="DN135" i="14"/>
  <c r="DN134" i="14"/>
  <c r="DN133" i="14"/>
  <c r="DN132" i="14"/>
  <c r="DN178" i="14"/>
  <c r="DN167" i="14"/>
  <c r="DN169" i="14"/>
  <c r="DN223" i="14"/>
  <c r="DM174" i="14"/>
  <c r="DZ58" i="74"/>
  <c r="DZ55" i="74"/>
  <c r="DY66" i="65"/>
  <c r="DY66" i="74"/>
  <c r="DN158" i="14"/>
  <c r="DN192" i="14"/>
  <c r="DZ56" i="65"/>
  <c r="DZ54" i="65"/>
  <c r="DZ56" i="74"/>
  <c r="DZ54" i="74"/>
  <c r="DN179" i="14"/>
  <c r="DN180" i="14"/>
  <c r="DN166" i="14"/>
  <c r="DN165" i="14"/>
  <c r="DN221" i="14"/>
  <c r="DN67" i="14"/>
  <c r="CA33" i="78"/>
  <c r="CB24" i="78"/>
  <c r="DN236" i="14"/>
  <c r="DN238" i="14" s="1"/>
  <c r="DN242" i="14"/>
  <c r="DN244" i="14" s="1"/>
  <c r="DN187" i="14"/>
  <c r="DN186" i="14"/>
  <c r="DK225" i="14"/>
  <c r="DK246" i="14" s="1"/>
  <c r="DK254" i="14" s="1"/>
  <c r="DK256" i="14" s="1"/>
  <c r="DK262" i="14" s="1"/>
  <c r="DN214" i="14"/>
  <c r="DL58" i="14"/>
  <c r="DL252" i="14" s="1"/>
  <c r="DZ49" i="74"/>
  <c r="DZ79" i="74" s="1"/>
  <c r="DZ78" i="74"/>
  <c r="DZ94" i="74"/>
  <c r="DZ57" i="74"/>
  <c r="DZ52" i="74"/>
  <c r="DZ60" i="74"/>
  <c r="DZ68" i="74"/>
  <c r="DZ67" i="74"/>
  <c r="DZ59" i="74"/>
  <c r="DX117" i="74"/>
  <c r="DX70" i="74"/>
  <c r="EB47" i="74"/>
  <c r="EA93" i="74"/>
  <c r="EA48" i="74"/>
  <c r="EA50" i="74"/>
  <c r="DW119" i="74"/>
  <c r="DW118" i="74"/>
  <c r="DY61" i="74"/>
  <c r="DZ53" i="74"/>
  <c r="DZ80" i="74"/>
  <c r="EB47" i="65"/>
  <c r="EA48" i="65"/>
  <c r="EA55" i="65" s="1"/>
  <c r="EA93" i="65"/>
  <c r="EA50" i="65"/>
  <c r="DX70" i="65"/>
  <c r="DX117" i="65"/>
  <c r="DM205" i="14"/>
  <c r="DY61" i="65"/>
  <c r="DZ80" i="65"/>
  <c r="DZ53" i="65"/>
  <c r="DZ78" i="65"/>
  <c r="DZ67" i="65"/>
  <c r="DZ59" i="65"/>
  <c r="DZ68" i="65"/>
  <c r="DZ49" i="65"/>
  <c r="DZ79" i="65" s="1"/>
  <c r="DZ52" i="65"/>
  <c r="DZ94" i="65"/>
  <c r="DZ57" i="65"/>
  <c r="DW118" i="65"/>
  <c r="DW119" i="65"/>
  <c r="DM209" i="14"/>
  <c r="DN3" i="14"/>
  <c r="DN292" i="14" s="1"/>
  <c r="DN296" i="14" s="1"/>
  <c r="DN215" i="14" s="1"/>
  <c r="DL89" i="14"/>
  <c r="DL253" i="14" s="1"/>
  <c r="DM161" i="14"/>
  <c r="DM146" i="14"/>
  <c r="DM69" i="14"/>
  <c r="DM40" i="14"/>
  <c r="DM49" i="14"/>
  <c r="DL294" i="14"/>
  <c r="DN45" i="14"/>
  <c r="DN46" i="14"/>
  <c r="DN37" i="14"/>
  <c r="DN77" i="14"/>
  <c r="DN78" i="14"/>
  <c r="DN44" i="14"/>
  <c r="DN47" i="14"/>
  <c r="DN53" i="14"/>
  <c r="DN56" i="14" s="1"/>
  <c r="DO1" i="14"/>
  <c r="DO38" i="14" s="1"/>
  <c r="DN74" i="14"/>
  <c r="DN85" i="14"/>
  <c r="DN64" i="14"/>
  <c r="DN66" i="14"/>
  <c r="DN73" i="14"/>
  <c r="DN75" i="14"/>
  <c r="DN76" i="14"/>
  <c r="DN79" i="14"/>
  <c r="DN106" i="14"/>
  <c r="DN156" i="14"/>
  <c r="DN170" i="14"/>
  <c r="DN104" i="14"/>
  <c r="DN144" i="14"/>
  <c r="DN118" i="14"/>
  <c r="DN151" i="14"/>
  <c r="DN202" i="14"/>
  <c r="DN229" i="14"/>
  <c r="DN231" i="14" s="1"/>
  <c r="DN182" i="14"/>
  <c r="DN222" i="14"/>
  <c r="DN184" i="14"/>
  <c r="DN143" i="14"/>
  <c r="DN218" i="14"/>
  <c r="DN96" i="14"/>
  <c r="DN154" i="14"/>
  <c r="DN183" i="14"/>
  <c r="DN103" i="14"/>
  <c r="DN193" i="14"/>
  <c r="DN203" i="14"/>
  <c r="DN200" i="14"/>
  <c r="DN171" i="14"/>
  <c r="DN105" i="14"/>
  <c r="DN150" i="14"/>
  <c r="DN107" i="14"/>
  <c r="DN141" i="14"/>
  <c r="DN172" i="14"/>
  <c r="DN117" i="14"/>
  <c r="DN131" i="14"/>
  <c r="DN115" i="14"/>
  <c r="DN153" i="14"/>
  <c r="DN201" i="14"/>
  <c r="DN142" i="14"/>
  <c r="DN138" i="14"/>
  <c r="DN99" i="14"/>
  <c r="DN120" i="14"/>
  <c r="DN189" i="14"/>
  <c r="DN130" i="14"/>
  <c r="DN100" i="14"/>
  <c r="DN217" i="14"/>
  <c r="DN152" i="14"/>
  <c r="DN191" i="14"/>
  <c r="DN101" i="14"/>
  <c r="DN127" i="14"/>
  <c r="DN185" i="14"/>
  <c r="DN139" i="14"/>
  <c r="DN95" i="14"/>
  <c r="DN65" i="14"/>
  <c r="DN102" i="14"/>
  <c r="DN121" i="14"/>
  <c r="DN119" i="14"/>
  <c r="DN157" i="14"/>
  <c r="DN181" i="14"/>
  <c r="DN155" i="14"/>
  <c r="DN219" i="14"/>
  <c r="DN140" i="14"/>
  <c r="DN168" i="14"/>
  <c r="DN108" i="14"/>
  <c r="DN116" i="14"/>
  <c r="DN97" i="14"/>
  <c r="DN194" i="14"/>
  <c r="DN220" i="14"/>
  <c r="DN159" i="14"/>
  <c r="DN188" i="14"/>
  <c r="DN114" i="14"/>
  <c r="DN128" i="14"/>
  <c r="DN98" i="14"/>
  <c r="DN190" i="14"/>
  <c r="DM196" i="14"/>
  <c r="DM110" i="14"/>
  <c r="DM123" i="14"/>
  <c r="DM87" i="14"/>
  <c r="DM81" i="14"/>
  <c r="DO129" i="14" l="1"/>
  <c r="DO132" i="14"/>
  <c r="DO133" i="14"/>
  <c r="DO137" i="14"/>
  <c r="DO136" i="14"/>
  <c r="DO135" i="14"/>
  <c r="DO134" i="14"/>
  <c r="DO178" i="14"/>
  <c r="DO167" i="14"/>
  <c r="DO169" i="14"/>
  <c r="DO223" i="14"/>
  <c r="DN174" i="14"/>
  <c r="EA58" i="74"/>
  <c r="EA55" i="74"/>
  <c r="DZ66" i="65"/>
  <c r="DZ66" i="74"/>
  <c r="DO158" i="14"/>
  <c r="DO192" i="14"/>
  <c r="EA56" i="65"/>
  <c r="EA54" i="65"/>
  <c r="EA56" i="74"/>
  <c r="EA54" i="74"/>
  <c r="DO179" i="14"/>
  <c r="DO180" i="14"/>
  <c r="DO166" i="14"/>
  <c r="DO165" i="14"/>
  <c r="DO221" i="14"/>
  <c r="DO67" i="14"/>
  <c r="CB33" i="78"/>
  <c r="CC24" i="78"/>
  <c r="DO236" i="14"/>
  <c r="DO238" i="14" s="1"/>
  <c r="DO242" i="14"/>
  <c r="DO244" i="14" s="1"/>
  <c r="DO187" i="14"/>
  <c r="DO186" i="14"/>
  <c r="DL225" i="14"/>
  <c r="DO214" i="14"/>
  <c r="DM89" i="14"/>
  <c r="DM253" i="14" s="1"/>
  <c r="DZ61" i="74"/>
  <c r="DZ117" i="74" s="1"/>
  <c r="EA78" i="74"/>
  <c r="EA49" i="74"/>
  <c r="EA79" i="74" s="1"/>
  <c r="EA94" i="74"/>
  <c r="EA57" i="74"/>
  <c r="EA68" i="74"/>
  <c r="EA52" i="74"/>
  <c r="EA67" i="74"/>
  <c r="EA60" i="74"/>
  <c r="EA59" i="74"/>
  <c r="DW124" i="74"/>
  <c r="DW125" i="74"/>
  <c r="DW151" i="74" s="1"/>
  <c r="DW170" i="74" s="1"/>
  <c r="DW126" i="74"/>
  <c r="DW152" i="74" s="1"/>
  <c r="DW171" i="74" s="1"/>
  <c r="DW134" i="74"/>
  <c r="DW133" i="74"/>
  <c r="DW132" i="74"/>
  <c r="EC47" i="74"/>
  <c r="EB93" i="74"/>
  <c r="EB48" i="74"/>
  <c r="EB50" i="74"/>
  <c r="DX118" i="74"/>
  <c r="DX119" i="74"/>
  <c r="DY117" i="74"/>
  <c r="DY70" i="74"/>
  <c r="EA80" i="74"/>
  <c r="EA53" i="74"/>
  <c r="DX118" i="65"/>
  <c r="DX119" i="65"/>
  <c r="DN49" i="14"/>
  <c r="DW133" i="65"/>
  <c r="DW132" i="65"/>
  <c r="DW134" i="65"/>
  <c r="DW124" i="65"/>
  <c r="DW126" i="65"/>
  <c r="DW152" i="65" s="1"/>
  <c r="DW171" i="65" s="1"/>
  <c r="DW125" i="65"/>
  <c r="DW151" i="65" s="1"/>
  <c r="DW170" i="65" s="1"/>
  <c r="EA80" i="65"/>
  <c r="EA53" i="65"/>
  <c r="DY70" i="65"/>
  <c r="DY117" i="65"/>
  <c r="EA52" i="65"/>
  <c r="EA68" i="65"/>
  <c r="EA67" i="65"/>
  <c r="EA49" i="65"/>
  <c r="EA79" i="65" s="1"/>
  <c r="EA94" i="65"/>
  <c r="EA57" i="65"/>
  <c r="EA78" i="65"/>
  <c r="EA59" i="65"/>
  <c r="EC47" i="65"/>
  <c r="EB93" i="65"/>
  <c r="EB50" i="65"/>
  <c r="EB48" i="65"/>
  <c r="EB55" i="65" s="1"/>
  <c r="DZ61" i="65"/>
  <c r="DN81" i="14"/>
  <c r="DM294" i="14"/>
  <c r="DO3" i="14"/>
  <c r="DO292" i="14" s="1"/>
  <c r="DO296" i="14" s="1"/>
  <c r="DO215" i="14" s="1"/>
  <c r="DN209" i="14"/>
  <c r="DN69" i="14"/>
  <c r="DN110" i="14"/>
  <c r="DN161" i="14"/>
  <c r="DN123" i="14"/>
  <c r="DN205" i="14"/>
  <c r="DN87" i="14"/>
  <c r="DN40" i="14"/>
  <c r="DM58" i="14"/>
  <c r="DM252" i="14" s="1"/>
  <c r="DO44" i="14"/>
  <c r="DO47" i="14"/>
  <c r="DO46" i="14"/>
  <c r="DO73" i="14"/>
  <c r="DO85" i="14"/>
  <c r="DO53" i="14"/>
  <c r="DO56" i="14" s="1"/>
  <c r="DO74" i="14"/>
  <c r="DP1" i="14"/>
  <c r="DP38" i="14" s="1"/>
  <c r="DO78" i="14"/>
  <c r="DO37" i="14"/>
  <c r="DO45" i="14"/>
  <c r="DO64" i="14"/>
  <c r="DO66" i="14"/>
  <c r="DO75" i="14"/>
  <c r="DO76" i="14"/>
  <c r="DO77" i="14"/>
  <c r="DO79" i="14"/>
  <c r="DO106" i="14"/>
  <c r="DO156" i="14"/>
  <c r="DO150" i="14"/>
  <c r="DO202" i="14"/>
  <c r="DO131" i="14"/>
  <c r="DO118" i="14"/>
  <c r="DO203" i="14"/>
  <c r="DO130" i="14"/>
  <c r="DO155" i="14"/>
  <c r="DO229" i="14"/>
  <c r="DO231" i="14" s="1"/>
  <c r="DO152" i="14"/>
  <c r="DO184" i="14"/>
  <c r="DO154" i="14"/>
  <c r="DO185" i="14"/>
  <c r="DO171" i="14"/>
  <c r="DO98" i="14"/>
  <c r="DO183" i="14"/>
  <c r="DO120" i="14"/>
  <c r="DO222" i="14"/>
  <c r="DO219" i="14"/>
  <c r="DO168" i="14"/>
  <c r="DO159" i="14"/>
  <c r="DO103" i="14"/>
  <c r="DO144" i="14"/>
  <c r="DO182" i="14"/>
  <c r="DO157" i="14"/>
  <c r="DO96" i="14"/>
  <c r="DO105" i="14"/>
  <c r="DO102" i="14"/>
  <c r="DO194" i="14"/>
  <c r="DO220" i="14"/>
  <c r="DO107" i="14"/>
  <c r="DO181" i="14"/>
  <c r="DO99" i="14"/>
  <c r="DO200" i="14"/>
  <c r="DO116" i="14"/>
  <c r="DO104" i="14"/>
  <c r="DO190" i="14"/>
  <c r="DO101" i="14"/>
  <c r="DO139" i="14"/>
  <c r="DO140" i="14"/>
  <c r="DO95" i="14"/>
  <c r="DO201" i="14"/>
  <c r="DO218" i="14"/>
  <c r="DO97" i="14"/>
  <c r="DO114" i="14"/>
  <c r="DO191" i="14"/>
  <c r="DO151" i="14"/>
  <c r="DO217" i="14"/>
  <c r="DO100" i="14"/>
  <c r="DO141" i="14"/>
  <c r="DO142" i="14"/>
  <c r="DO119" i="14"/>
  <c r="DO172" i="14"/>
  <c r="DO138" i="14"/>
  <c r="DO121" i="14"/>
  <c r="DO193" i="14"/>
  <c r="DO115" i="14"/>
  <c r="DO189" i="14"/>
  <c r="DO188" i="14"/>
  <c r="DO153" i="14"/>
  <c r="DO143" i="14"/>
  <c r="DO65" i="14"/>
  <c r="DO108" i="14"/>
  <c r="DO128" i="14"/>
  <c r="DO127" i="14"/>
  <c r="DO170" i="14"/>
  <c r="DO117" i="14"/>
  <c r="DN196" i="14"/>
  <c r="DN146" i="14"/>
  <c r="DP129" i="14" l="1"/>
  <c r="DP137" i="14"/>
  <c r="DP136" i="14"/>
  <c r="DP135" i="14"/>
  <c r="DP134" i="14"/>
  <c r="DP133" i="14"/>
  <c r="DP132" i="14"/>
  <c r="DP178" i="14"/>
  <c r="DP167" i="14"/>
  <c r="DP169" i="14"/>
  <c r="DP223" i="14"/>
  <c r="DO174" i="14"/>
  <c r="EB58" i="74"/>
  <c r="EB55" i="74"/>
  <c r="EA66" i="65"/>
  <c r="EA66" i="74"/>
  <c r="DP158" i="14"/>
  <c r="DP192" i="14"/>
  <c r="EB56" i="65"/>
  <c r="EB54" i="65"/>
  <c r="EB56" i="74"/>
  <c r="EB54" i="74"/>
  <c r="DL246" i="14"/>
  <c r="DL254" i="14" s="1"/>
  <c r="DL256" i="14" s="1"/>
  <c r="DL262" i="14" s="1"/>
  <c r="DP179" i="14"/>
  <c r="DP180" i="14"/>
  <c r="DP166" i="14"/>
  <c r="DP165" i="14"/>
  <c r="DP221" i="14"/>
  <c r="DP67" i="14"/>
  <c r="CC33" i="78"/>
  <c r="CD24" i="78"/>
  <c r="DP236" i="14"/>
  <c r="DP238" i="14" s="1"/>
  <c r="DP242" i="14"/>
  <c r="DP244" i="14" s="1"/>
  <c r="DP187" i="14"/>
  <c r="DP186" i="14"/>
  <c r="DM225" i="14"/>
  <c r="DP214" i="14"/>
  <c r="DZ70" i="74"/>
  <c r="DN58" i="14"/>
  <c r="DN252" i="14" s="1"/>
  <c r="DO40" i="14"/>
  <c r="ED47" i="74"/>
  <c r="EC93" i="74"/>
  <c r="EC48" i="74"/>
  <c r="EC50" i="74"/>
  <c r="DW138" i="74"/>
  <c r="DW140" i="74" s="1"/>
  <c r="DW137" i="74"/>
  <c r="DW149" i="74"/>
  <c r="DW167" i="74" s="1"/>
  <c r="EA61" i="74"/>
  <c r="EB53" i="74"/>
  <c r="EB80" i="74"/>
  <c r="DX134" i="74"/>
  <c r="DX133" i="74"/>
  <c r="DX132" i="74"/>
  <c r="EB49" i="74"/>
  <c r="EB79" i="74" s="1"/>
  <c r="EB94" i="74"/>
  <c r="EB78" i="74"/>
  <c r="EB57" i="74"/>
  <c r="EB68" i="74"/>
  <c r="EB59" i="74"/>
  <c r="EB52" i="74"/>
  <c r="EB60" i="74"/>
  <c r="EB67" i="74"/>
  <c r="DZ118" i="74"/>
  <c r="DZ119" i="74"/>
  <c r="DY118" i="74"/>
  <c r="DY119" i="74"/>
  <c r="DX124" i="74"/>
  <c r="DX125" i="74"/>
  <c r="DX151" i="74" s="1"/>
  <c r="DX170" i="74" s="1"/>
  <c r="DX126" i="74"/>
  <c r="DX152" i="74" s="1"/>
  <c r="DX171" i="74" s="1"/>
  <c r="EA61" i="65"/>
  <c r="DN89" i="14"/>
  <c r="DN253" i="14" s="1"/>
  <c r="EC48" i="65"/>
  <c r="EC55" i="65" s="1"/>
  <c r="ED47" i="65"/>
  <c r="EC93" i="65"/>
  <c r="EC50" i="65"/>
  <c r="DO69" i="14"/>
  <c r="DW138" i="65"/>
  <c r="DW140" i="65" s="1"/>
  <c r="DW137" i="65"/>
  <c r="DW149" i="65"/>
  <c r="DW167" i="65" s="1"/>
  <c r="DZ117" i="65"/>
  <c r="DZ70" i="65"/>
  <c r="EB94" i="65"/>
  <c r="EB59" i="65"/>
  <c r="EB67" i="65"/>
  <c r="EB68" i="65"/>
  <c r="EB49" i="65"/>
  <c r="EB79" i="65" s="1"/>
  <c r="EB52" i="65"/>
  <c r="EB57" i="65"/>
  <c r="EB78" i="65"/>
  <c r="DX133" i="65"/>
  <c r="DX134" i="65"/>
  <c r="DX132" i="65"/>
  <c r="EB53" i="65"/>
  <c r="EB80" i="65"/>
  <c r="DY119" i="65"/>
  <c r="DY118" i="65"/>
  <c r="DX126" i="65"/>
  <c r="DX152" i="65" s="1"/>
  <c r="DX171" i="65" s="1"/>
  <c r="DX125" i="65"/>
  <c r="DX151" i="65" s="1"/>
  <c r="DX170" i="65" s="1"/>
  <c r="DX124" i="65"/>
  <c r="DO81" i="14"/>
  <c r="DO110" i="14"/>
  <c r="DO87" i="14"/>
  <c r="DP3" i="14"/>
  <c r="DP292" i="14" s="1"/>
  <c r="DP296" i="14" s="1"/>
  <c r="DP215" i="14" s="1"/>
  <c r="DO209" i="14"/>
  <c r="DO196" i="14"/>
  <c r="DO146" i="14"/>
  <c r="DP37" i="14"/>
  <c r="DQ1" i="14"/>
  <c r="DQ38" i="14" s="1"/>
  <c r="DP46" i="14"/>
  <c r="DP77" i="14"/>
  <c r="DP78" i="14"/>
  <c r="DP44" i="14"/>
  <c r="DP45" i="14"/>
  <c r="DP74" i="14"/>
  <c r="DP47" i="14"/>
  <c r="DP53" i="14"/>
  <c r="DP56" i="14" s="1"/>
  <c r="DP64" i="14"/>
  <c r="DP66" i="14"/>
  <c r="DP73" i="14"/>
  <c r="DP75" i="14"/>
  <c r="DP76" i="14"/>
  <c r="DP79" i="14"/>
  <c r="DP85" i="14"/>
  <c r="DP106" i="14"/>
  <c r="DP156" i="14"/>
  <c r="DP152" i="14"/>
  <c r="DP143" i="14"/>
  <c r="DP222" i="14"/>
  <c r="DP97" i="14"/>
  <c r="DP119" i="14"/>
  <c r="DP107" i="14"/>
  <c r="DP65" i="14"/>
  <c r="DP144" i="14"/>
  <c r="DP157" i="14"/>
  <c r="DP115" i="14"/>
  <c r="DP171" i="14"/>
  <c r="DP191" i="14"/>
  <c r="DP139" i="14"/>
  <c r="DP118" i="14"/>
  <c r="DP128" i="14"/>
  <c r="DP154" i="14"/>
  <c r="DP202" i="14"/>
  <c r="DP140" i="14"/>
  <c r="DP96" i="14"/>
  <c r="DP155" i="14"/>
  <c r="DP189" i="14"/>
  <c r="DP142" i="14"/>
  <c r="DP194" i="14"/>
  <c r="DP168" i="14"/>
  <c r="DP95" i="14"/>
  <c r="DP151" i="14"/>
  <c r="DP98" i="14"/>
  <c r="DP153" i="14"/>
  <c r="DP183" i="14"/>
  <c r="DP170" i="14"/>
  <c r="DP193" i="14"/>
  <c r="DP190" i="14"/>
  <c r="DP217" i="14"/>
  <c r="DP130" i="14"/>
  <c r="DP121" i="14"/>
  <c r="DP185" i="14"/>
  <c r="DP101" i="14"/>
  <c r="DP99" i="14"/>
  <c r="DP203" i="14"/>
  <c r="DP108" i="14"/>
  <c r="DP229" i="14"/>
  <c r="DP231" i="14" s="1"/>
  <c r="DP220" i="14"/>
  <c r="DP100" i="14"/>
  <c r="DP117" i="14"/>
  <c r="DP172" i="14"/>
  <c r="DP184" i="14"/>
  <c r="DP116" i="14"/>
  <c r="DP120" i="14"/>
  <c r="DP159" i="14"/>
  <c r="DP102" i="14"/>
  <c r="DP219" i="14"/>
  <c r="DP127" i="14"/>
  <c r="DP200" i="14"/>
  <c r="DP103" i="14"/>
  <c r="DP131" i="14"/>
  <c r="DP105" i="14"/>
  <c r="DP114" i="14"/>
  <c r="DP104" i="14"/>
  <c r="DP138" i="14"/>
  <c r="DP218" i="14"/>
  <c r="DP201" i="14"/>
  <c r="DP150" i="14"/>
  <c r="DP188" i="14"/>
  <c r="DP181" i="14"/>
  <c r="DP182" i="14"/>
  <c r="DP141" i="14"/>
  <c r="DO49" i="14"/>
  <c r="DO123" i="14"/>
  <c r="DO205" i="14"/>
  <c r="DO161" i="14"/>
  <c r="DN294" i="14"/>
  <c r="DQ129" i="14" l="1"/>
  <c r="DQ132" i="14"/>
  <c r="DQ137" i="14"/>
  <c r="DQ136" i="14"/>
  <c r="DQ135" i="14"/>
  <c r="DQ134" i="14"/>
  <c r="DQ133" i="14"/>
  <c r="DQ178" i="14"/>
  <c r="DQ167" i="14"/>
  <c r="DQ169" i="14"/>
  <c r="DQ223" i="14"/>
  <c r="DP174" i="14"/>
  <c r="EC58" i="74"/>
  <c r="EC55" i="74"/>
  <c r="EB66" i="65"/>
  <c r="EB66" i="74"/>
  <c r="DQ158" i="14"/>
  <c r="DQ192" i="14"/>
  <c r="EC56" i="65"/>
  <c r="EC54" i="65"/>
  <c r="EC56" i="74"/>
  <c r="EC54" i="74"/>
  <c r="DM246" i="14"/>
  <c r="DM254" i="14" s="1"/>
  <c r="DM256" i="14" s="1"/>
  <c r="DM262" i="14" s="1"/>
  <c r="DQ179" i="14"/>
  <c r="DQ180" i="14"/>
  <c r="DQ166" i="14"/>
  <c r="DQ165" i="14"/>
  <c r="DQ221" i="14"/>
  <c r="DQ67" i="14"/>
  <c r="CD33" i="78"/>
  <c r="CE24" i="78"/>
  <c r="DO58" i="14"/>
  <c r="DO252" i="14" s="1"/>
  <c r="DW141" i="74"/>
  <c r="DW141" i="65"/>
  <c r="DW105" i="65"/>
  <c r="DQ236" i="14"/>
  <c r="DQ238" i="14" s="1"/>
  <c r="DQ242" i="14"/>
  <c r="DQ244" i="14" s="1"/>
  <c r="DQ186" i="14"/>
  <c r="DQ187" i="14"/>
  <c r="DN225" i="14"/>
  <c r="DN246" i="14" s="1"/>
  <c r="DN254" i="14" s="1"/>
  <c r="DN256" i="14" s="1"/>
  <c r="DN262" i="14" s="1"/>
  <c r="DQ214" i="14"/>
  <c r="DO294" i="14"/>
  <c r="DP87" i="14"/>
  <c r="DP69" i="14"/>
  <c r="DX138" i="65"/>
  <c r="DX140" i="65" s="1"/>
  <c r="EA70" i="74"/>
  <c r="EA117" i="74"/>
  <c r="DY134" i="74"/>
  <c r="DY133" i="74"/>
  <c r="DY132" i="74"/>
  <c r="EE47" i="74"/>
  <c r="ED93" i="74"/>
  <c r="ED48" i="74"/>
  <c r="ED50" i="74"/>
  <c r="DY126" i="74"/>
  <c r="DY152" i="74" s="1"/>
  <c r="DY171" i="74" s="1"/>
  <c r="DY124" i="74"/>
  <c r="DY125" i="74"/>
  <c r="DY151" i="74" s="1"/>
  <c r="DY170" i="74" s="1"/>
  <c r="DW103" i="74"/>
  <c r="DZ134" i="74"/>
  <c r="DZ132" i="74"/>
  <c r="DZ133" i="74"/>
  <c r="DX138" i="74"/>
  <c r="DX140" i="74" s="1"/>
  <c r="DW96" i="74"/>
  <c r="DW143" i="74"/>
  <c r="DZ124" i="74"/>
  <c r="DZ125" i="74"/>
  <c r="DZ151" i="74" s="1"/>
  <c r="DZ170" i="74" s="1"/>
  <c r="DZ126" i="74"/>
  <c r="DZ152" i="74" s="1"/>
  <c r="DZ171" i="74" s="1"/>
  <c r="EC80" i="74"/>
  <c r="EC53" i="74"/>
  <c r="DX137" i="74"/>
  <c r="DX149" i="74"/>
  <c r="DX167" i="74" s="1"/>
  <c r="EB61" i="74"/>
  <c r="EC49" i="74"/>
  <c r="EC79" i="74" s="1"/>
  <c r="EC94" i="74"/>
  <c r="EC78" i="74"/>
  <c r="EC57" i="74"/>
  <c r="EC68" i="74"/>
  <c r="EC52" i="74"/>
  <c r="EC60" i="74"/>
  <c r="EC59" i="74"/>
  <c r="EC67" i="74"/>
  <c r="DX137" i="65"/>
  <c r="DX149" i="65"/>
  <c r="DX167" i="65" s="1"/>
  <c r="DW97" i="65"/>
  <c r="DW143" i="65"/>
  <c r="EE47" i="65"/>
  <c r="ED93" i="65"/>
  <c r="ED48" i="65"/>
  <c r="ED55" i="65" s="1"/>
  <c r="ED50" i="65"/>
  <c r="EC68" i="65"/>
  <c r="EC49" i="65"/>
  <c r="EC79" i="65" s="1"/>
  <c r="EC78" i="65"/>
  <c r="EC94" i="65"/>
  <c r="EC57" i="65"/>
  <c r="EC67" i="65"/>
  <c r="EC52" i="65"/>
  <c r="EC59" i="65"/>
  <c r="DO89" i="14"/>
  <c r="DO253" i="14" s="1"/>
  <c r="DY125" i="65"/>
  <c r="DY151" i="65" s="1"/>
  <c r="DY170" i="65" s="1"/>
  <c r="DY126" i="65"/>
  <c r="DY152" i="65" s="1"/>
  <c r="DY171" i="65" s="1"/>
  <c r="DY124" i="65"/>
  <c r="DZ118" i="65"/>
  <c r="DZ119" i="65"/>
  <c r="DY132" i="65"/>
  <c r="DY134" i="65"/>
  <c r="DY133" i="65"/>
  <c r="EA70" i="65"/>
  <c r="EA117" i="65"/>
  <c r="EB61" i="65"/>
  <c r="EC80" i="65"/>
  <c r="EC53" i="65"/>
  <c r="DP123" i="14"/>
  <c r="DQ37" i="14"/>
  <c r="DR1" i="14"/>
  <c r="DR38" i="14" s="1"/>
  <c r="DQ45" i="14"/>
  <c r="DQ73" i="14"/>
  <c r="DQ85" i="14"/>
  <c r="DQ74" i="14"/>
  <c r="DQ44" i="14"/>
  <c r="DQ46" i="14"/>
  <c r="DQ47" i="14"/>
  <c r="DQ53" i="14"/>
  <c r="DQ56" i="14" s="1"/>
  <c r="DQ78" i="14"/>
  <c r="DQ64" i="14"/>
  <c r="DQ66" i="14"/>
  <c r="DQ75" i="14"/>
  <c r="DQ76" i="14"/>
  <c r="DQ77" i="14"/>
  <c r="DQ79" i="14"/>
  <c r="DQ106" i="14"/>
  <c r="DQ156" i="14"/>
  <c r="DQ168" i="14"/>
  <c r="DQ203" i="14"/>
  <c r="DQ115" i="14"/>
  <c r="DQ96" i="14"/>
  <c r="DQ139" i="14"/>
  <c r="DQ217" i="14"/>
  <c r="DQ181" i="14"/>
  <c r="DQ99" i="14"/>
  <c r="DQ182" i="14"/>
  <c r="DQ105" i="14"/>
  <c r="DQ172" i="14"/>
  <c r="DQ229" i="14"/>
  <c r="DQ231" i="14" s="1"/>
  <c r="DQ150" i="14"/>
  <c r="DQ194" i="14"/>
  <c r="DQ155" i="14"/>
  <c r="DQ170" i="14"/>
  <c r="DQ157" i="14"/>
  <c r="DQ201" i="14"/>
  <c r="DQ131" i="14"/>
  <c r="DQ152" i="14"/>
  <c r="DQ130" i="14"/>
  <c r="DQ153" i="14"/>
  <c r="DQ144" i="14"/>
  <c r="DQ222" i="14"/>
  <c r="DQ184" i="14"/>
  <c r="DQ154" i="14"/>
  <c r="DQ185" i="14"/>
  <c r="DQ142" i="14"/>
  <c r="DQ103" i="14"/>
  <c r="DQ218" i="14"/>
  <c r="DQ116" i="14"/>
  <c r="DQ128" i="14"/>
  <c r="DQ100" i="14"/>
  <c r="DQ188" i="14"/>
  <c r="DQ107" i="14"/>
  <c r="DQ65" i="14"/>
  <c r="DQ200" i="14"/>
  <c r="DQ101" i="14"/>
  <c r="DQ202" i="14"/>
  <c r="DQ121" i="14"/>
  <c r="DQ190" i="14"/>
  <c r="DQ95" i="14"/>
  <c r="DQ98" i="14"/>
  <c r="DQ183" i="14"/>
  <c r="DQ118" i="14"/>
  <c r="DQ108" i="14"/>
  <c r="DQ189" i="14"/>
  <c r="DQ102" i="14"/>
  <c r="DQ220" i="14"/>
  <c r="DQ119" i="14"/>
  <c r="DQ219" i="14"/>
  <c r="DQ138" i="14"/>
  <c r="DQ141" i="14"/>
  <c r="DQ140" i="14"/>
  <c r="DQ114" i="14"/>
  <c r="DQ171" i="14"/>
  <c r="DQ193" i="14"/>
  <c r="DQ151" i="14"/>
  <c r="DQ120" i="14"/>
  <c r="DQ191" i="14"/>
  <c r="DQ159" i="14"/>
  <c r="DQ97" i="14"/>
  <c r="DQ127" i="14"/>
  <c r="DQ117" i="14"/>
  <c r="DQ143" i="14"/>
  <c r="DQ104" i="14"/>
  <c r="DP161" i="14"/>
  <c r="DP110" i="14"/>
  <c r="DP205" i="14"/>
  <c r="DP40" i="14"/>
  <c r="DQ3" i="14"/>
  <c r="DQ292" i="14" s="1"/>
  <c r="DQ296" i="14" s="1"/>
  <c r="DQ215" i="14" s="1"/>
  <c r="DP209" i="14"/>
  <c r="DP49" i="14"/>
  <c r="DP146" i="14"/>
  <c r="DP81" i="14"/>
  <c r="DP196" i="14"/>
  <c r="DR129" i="14" l="1"/>
  <c r="DR137" i="14"/>
  <c r="DR136" i="14"/>
  <c r="DR135" i="14"/>
  <c r="DR134" i="14"/>
  <c r="DR133" i="14"/>
  <c r="DR132" i="14"/>
  <c r="DR178" i="14"/>
  <c r="DR167" i="14"/>
  <c r="DR169" i="14"/>
  <c r="DR223" i="14"/>
  <c r="DQ174" i="14"/>
  <c r="ED58" i="74"/>
  <c r="ED55" i="74"/>
  <c r="EC66" i="65"/>
  <c r="EC66" i="74"/>
  <c r="DR158" i="14"/>
  <c r="DR192" i="14"/>
  <c r="ED56" i="65"/>
  <c r="ED54" i="65"/>
  <c r="ED56" i="74"/>
  <c r="ED54" i="74"/>
  <c r="DR179" i="14"/>
  <c r="DR180" i="14"/>
  <c r="DR166" i="14"/>
  <c r="DR165" i="14"/>
  <c r="DR221" i="14"/>
  <c r="DR67" i="14"/>
  <c r="CF24" i="78"/>
  <c r="CE33" i="78"/>
  <c r="DX141" i="74"/>
  <c r="DX141" i="65"/>
  <c r="DX103" i="74"/>
  <c r="DX105" i="65"/>
  <c r="DR236" i="14"/>
  <c r="DR238" i="14" s="1"/>
  <c r="DR242" i="14"/>
  <c r="DR244" i="14" s="1"/>
  <c r="DR187" i="14"/>
  <c r="DR186" i="14"/>
  <c r="DO225" i="14"/>
  <c r="DO246" i="14" s="1"/>
  <c r="DO254" i="14" s="1"/>
  <c r="DO256" i="14" s="1"/>
  <c r="DO262" i="14" s="1"/>
  <c r="DQ87" i="14"/>
  <c r="DR214" i="14"/>
  <c r="DP89" i="14"/>
  <c r="DP253" i="14" s="1"/>
  <c r="DZ138" i="74"/>
  <c r="DZ140" i="74" s="1"/>
  <c r="EF47" i="74"/>
  <c r="EE93" i="74"/>
  <c r="EE48" i="74"/>
  <c r="EE50" i="74"/>
  <c r="DX96" i="74"/>
  <c r="DX143" i="74"/>
  <c r="DZ137" i="74"/>
  <c r="DZ149" i="74"/>
  <c r="DZ167" i="74" s="1"/>
  <c r="EC61" i="74"/>
  <c r="DW144" i="74"/>
  <c r="DW150" i="74" s="1"/>
  <c r="DW145" i="74"/>
  <c r="DY149" i="74"/>
  <c r="DY167" i="74" s="1"/>
  <c r="DY137" i="74"/>
  <c r="EA119" i="74"/>
  <c r="EA118" i="74"/>
  <c r="ED53" i="74"/>
  <c r="ED80" i="74"/>
  <c r="ED78" i="74"/>
  <c r="ED94" i="74"/>
  <c r="ED49" i="74"/>
  <c r="ED79" i="74" s="1"/>
  <c r="ED57" i="74"/>
  <c r="ED60" i="74"/>
  <c r="ED68" i="74"/>
  <c r="ED52" i="74"/>
  <c r="ED59" i="74"/>
  <c r="ED67" i="74"/>
  <c r="EB70" i="74"/>
  <c r="EB117" i="74"/>
  <c r="DY138" i="74"/>
  <c r="DY140" i="74" s="1"/>
  <c r="DY149" i="65"/>
  <c r="DY167" i="65" s="1"/>
  <c r="DY137" i="65"/>
  <c r="EA118" i="65"/>
  <c r="EA119" i="65"/>
  <c r="DY138" i="65"/>
  <c r="DY140" i="65" s="1"/>
  <c r="EE48" i="65"/>
  <c r="EE55" i="65" s="1"/>
  <c r="EE93" i="65"/>
  <c r="EF47" i="65"/>
  <c r="EE50" i="65"/>
  <c r="DW144" i="65"/>
  <c r="DW150" i="65" s="1"/>
  <c r="DW145" i="65"/>
  <c r="DQ69" i="14"/>
  <c r="EB70" i="65"/>
  <c r="EB117" i="65"/>
  <c r="DZ134" i="65"/>
  <c r="DZ132" i="65"/>
  <c r="DZ133" i="65"/>
  <c r="DZ124" i="65"/>
  <c r="DZ125" i="65"/>
  <c r="DZ151" i="65" s="1"/>
  <c r="DZ170" i="65" s="1"/>
  <c r="DZ126" i="65"/>
  <c r="DZ152" i="65" s="1"/>
  <c r="DZ171" i="65" s="1"/>
  <c r="EC61" i="65"/>
  <c r="ED80" i="65"/>
  <c r="ED53" i="65"/>
  <c r="ED78" i="65"/>
  <c r="ED59" i="65"/>
  <c r="ED67" i="65"/>
  <c r="ED52" i="65"/>
  <c r="ED49" i="65"/>
  <c r="ED79" i="65" s="1"/>
  <c r="ED68" i="65"/>
  <c r="ED94" i="65"/>
  <c r="ED57" i="65"/>
  <c r="DX97" i="65"/>
  <c r="DX143" i="65"/>
  <c r="DQ123" i="14"/>
  <c r="DQ49" i="14"/>
  <c r="DQ146" i="14"/>
  <c r="DP58" i="14"/>
  <c r="DP252" i="14" s="1"/>
  <c r="DQ205" i="14"/>
  <c r="DQ196" i="14"/>
  <c r="DR3" i="14"/>
  <c r="DR292" i="14" s="1"/>
  <c r="DR296" i="14" s="1"/>
  <c r="DR215" i="14" s="1"/>
  <c r="DQ209" i="14"/>
  <c r="DQ161" i="14"/>
  <c r="DQ81" i="14"/>
  <c r="DP294" i="14"/>
  <c r="DQ110" i="14"/>
  <c r="DR53" i="14"/>
  <c r="DR56" i="14" s="1"/>
  <c r="DR44" i="14"/>
  <c r="DR45" i="14"/>
  <c r="DR76" i="14"/>
  <c r="DR46" i="14"/>
  <c r="DR77" i="14"/>
  <c r="DR47" i="14"/>
  <c r="DS1" i="14"/>
  <c r="DS38" i="14" s="1"/>
  <c r="DR37" i="14"/>
  <c r="DR66" i="14"/>
  <c r="DR85" i="14"/>
  <c r="DR73" i="14"/>
  <c r="DR74" i="14"/>
  <c r="DR75" i="14"/>
  <c r="DR78" i="14"/>
  <c r="DR79" i="14"/>
  <c r="DR64" i="14"/>
  <c r="DR106" i="14"/>
  <c r="DR156" i="14"/>
  <c r="DR154" i="14"/>
  <c r="DR183" i="14"/>
  <c r="DR155" i="14"/>
  <c r="DR130" i="14"/>
  <c r="DR222" i="14"/>
  <c r="DR105" i="14"/>
  <c r="DR220" i="14"/>
  <c r="DR153" i="14"/>
  <c r="DR201" i="14"/>
  <c r="DR141" i="14"/>
  <c r="DR116" i="14"/>
  <c r="DR168" i="14"/>
  <c r="DR170" i="14"/>
  <c r="DR203" i="14"/>
  <c r="DR194" i="14"/>
  <c r="DR142" i="14"/>
  <c r="DR120" i="14"/>
  <c r="DR115" i="14"/>
  <c r="DR219" i="14"/>
  <c r="DR127" i="14"/>
  <c r="DR185" i="14"/>
  <c r="DR172" i="14"/>
  <c r="DR159" i="14"/>
  <c r="DR188" i="14"/>
  <c r="DR189" i="14"/>
  <c r="DR190" i="14"/>
  <c r="DR99" i="14"/>
  <c r="DR96" i="14"/>
  <c r="DR117" i="14"/>
  <c r="DR114" i="14"/>
  <c r="DR144" i="14"/>
  <c r="DR193" i="14"/>
  <c r="DR181" i="14"/>
  <c r="DR182" i="14"/>
  <c r="DR118" i="14"/>
  <c r="DR152" i="14"/>
  <c r="DR97" i="14"/>
  <c r="DR171" i="14"/>
  <c r="DR103" i="14"/>
  <c r="DR157" i="14"/>
  <c r="DR191" i="14"/>
  <c r="DR218" i="14"/>
  <c r="DR184" i="14"/>
  <c r="DR98" i="14"/>
  <c r="DR101" i="14"/>
  <c r="DR119" i="14"/>
  <c r="DR229" i="14"/>
  <c r="DR231" i="14" s="1"/>
  <c r="DR202" i="14"/>
  <c r="DR108" i="14"/>
  <c r="DR107" i="14"/>
  <c r="DR217" i="14"/>
  <c r="DR104" i="14"/>
  <c r="DR131" i="14"/>
  <c r="DR100" i="14"/>
  <c r="DR140" i="14"/>
  <c r="DR151" i="14"/>
  <c r="DR139" i="14"/>
  <c r="DR65" i="14"/>
  <c r="DR200" i="14"/>
  <c r="DR150" i="14"/>
  <c r="DR138" i="14"/>
  <c r="DR102" i="14"/>
  <c r="DR143" i="14"/>
  <c r="DR95" i="14"/>
  <c r="DR121" i="14"/>
  <c r="DR128" i="14"/>
  <c r="DQ40" i="14"/>
  <c r="DS129" i="14" l="1"/>
  <c r="DS137" i="14"/>
  <c r="DS136" i="14"/>
  <c r="DS135" i="14"/>
  <c r="DS134" i="14"/>
  <c r="DS133" i="14"/>
  <c r="DS132" i="14"/>
  <c r="DS178" i="14"/>
  <c r="DS167" i="14"/>
  <c r="DS169" i="14"/>
  <c r="DS223" i="14"/>
  <c r="DR174" i="14"/>
  <c r="EE58" i="74"/>
  <c r="EE55" i="74"/>
  <c r="ED66" i="65"/>
  <c r="ED66" i="74"/>
  <c r="DS158" i="14"/>
  <c r="DS192" i="14"/>
  <c r="EE56" i="65"/>
  <c r="EE54" i="65"/>
  <c r="EE56" i="74"/>
  <c r="EE54" i="74"/>
  <c r="DS179" i="14"/>
  <c r="DS180" i="14"/>
  <c r="DS166" i="14"/>
  <c r="DS165" i="14"/>
  <c r="DS221" i="14"/>
  <c r="DS67" i="14"/>
  <c r="CF33" i="78"/>
  <c r="CG24" i="78"/>
  <c r="CG33" i="78" s="1"/>
  <c r="DZ141" i="74"/>
  <c r="DY141" i="74"/>
  <c r="DY141" i="65"/>
  <c r="DS236" i="14"/>
  <c r="DS238" i="14" s="1"/>
  <c r="DS242" i="14"/>
  <c r="DS244" i="14" s="1"/>
  <c r="DS187" i="14"/>
  <c r="DS186" i="14"/>
  <c r="DR69" i="14"/>
  <c r="DP225" i="14"/>
  <c r="DP246" i="14" s="1"/>
  <c r="DP254" i="14" s="1"/>
  <c r="DP256" i="14" s="1"/>
  <c r="DP262" i="14" s="1"/>
  <c r="DQ294" i="14"/>
  <c r="DS214" i="14"/>
  <c r="DQ89" i="14"/>
  <c r="DQ253" i="14" s="1"/>
  <c r="DR87" i="14"/>
  <c r="EC70" i="74"/>
  <c r="EC117" i="74"/>
  <c r="EE49" i="74"/>
  <c r="EE79" i="74" s="1"/>
  <c r="EE94" i="74"/>
  <c r="EE78" i="74"/>
  <c r="EE57" i="74"/>
  <c r="EE59" i="74"/>
  <c r="EE68" i="74"/>
  <c r="EE52" i="74"/>
  <c r="EE67" i="74"/>
  <c r="EE60" i="74"/>
  <c r="DY96" i="74"/>
  <c r="DY143" i="74"/>
  <c r="EG47" i="74"/>
  <c r="EF93" i="74"/>
  <c r="EF48" i="74"/>
  <c r="EF50" i="74"/>
  <c r="DZ96" i="74"/>
  <c r="DZ143" i="74"/>
  <c r="DX144" i="74"/>
  <c r="DX150" i="74" s="1"/>
  <c r="DX145" i="74"/>
  <c r="DY103" i="74"/>
  <c r="EA124" i="74"/>
  <c r="EA125" i="74"/>
  <c r="EA151" i="74" s="1"/>
  <c r="EA170" i="74" s="1"/>
  <c r="EA126" i="74"/>
  <c r="EA152" i="74" s="1"/>
  <c r="EA171" i="74" s="1"/>
  <c r="EA133" i="74"/>
  <c r="EA134" i="74"/>
  <c r="EA132" i="74"/>
  <c r="DW155" i="74"/>
  <c r="DW168" i="74"/>
  <c r="DZ103" i="74"/>
  <c r="EB119" i="74"/>
  <c r="EB118" i="74"/>
  <c r="ED61" i="74"/>
  <c r="EE53" i="74"/>
  <c r="EE80" i="74"/>
  <c r="EE80" i="65"/>
  <c r="EE53" i="65"/>
  <c r="EA126" i="65"/>
  <c r="EA152" i="65" s="1"/>
  <c r="EA171" i="65" s="1"/>
  <c r="EA125" i="65"/>
  <c r="EA151" i="65" s="1"/>
  <c r="EA170" i="65" s="1"/>
  <c r="EA124" i="65"/>
  <c r="EG47" i="65"/>
  <c r="EF93" i="65"/>
  <c r="EF48" i="65"/>
  <c r="EF55" i="65" s="1"/>
  <c r="EF50" i="65"/>
  <c r="DY97" i="65"/>
  <c r="DY143" i="65"/>
  <c r="DZ138" i="65"/>
  <c r="DZ140" i="65" s="1"/>
  <c r="EE49" i="65"/>
  <c r="EE79" i="65" s="1"/>
  <c r="EE94" i="65"/>
  <c r="EE57" i="65"/>
  <c r="EE78" i="65"/>
  <c r="EE67" i="65"/>
  <c r="EE59" i="65"/>
  <c r="EE52" i="65"/>
  <c r="EE68" i="65"/>
  <c r="EB119" i="65"/>
  <c r="EB118" i="65"/>
  <c r="DY105" i="65"/>
  <c r="DX145" i="65"/>
  <c r="DX144" i="65"/>
  <c r="DX150" i="65" s="1"/>
  <c r="ED61" i="65"/>
  <c r="EC70" i="65"/>
  <c r="EC117" i="65"/>
  <c r="DZ137" i="65"/>
  <c r="DZ149" i="65"/>
  <c r="DZ167" i="65" s="1"/>
  <c r="DW168" i="65"/>
  <c r="DW155" i="65"/>
  <c r="EA134" i="65"/>
  <c r="EA133" i="65"/>
  <c r="EA132" i="65"/>
  <c r="DR40" i="14"/>
  <c r="DR205" i="14"/>
  <c r="DR123" i="14"/>
  <c r="DR81" i="14"/>
  <c r="DR161" i="14"/>
  <c r="DR110" i="14"/>
  <c r="DR196" i="14"/>
  <c r="DR49" i="14"/>
  <c r="DQ58" i="14"/>
  <c r="DQ252" i="14" s="1"/>
  <c r="DR146" i="14"/>
  <c r="DS46" i="14"/>
  <c r="DS47" i="14"/>
  <c r="DS37" i="14"/>
  <c r="DT1" i="14"/>
  <c r="DT38" i="14" s="1"/>
  <c r="DS53" i="14"/>
  <c r="DS56" i="14" s="1"/>
  <c r="DS77" i="14"/>
  <c r="DS64" i="14"/>
  <c r="DS78" i="14"/>
  <c r="DS44" i="14"/>
  <c r="DS45" i="14"/>
  <c r="DS76" i="14"/>
  <c r="DS79" i="14"/>
  <c r="DS66" i="14"/>
  <c r="DS85" i="14"/>
  <c r="DS73" i="14"/>
  <c r="DS74" i="14"/>
  <c r="DS75" i="14"/>
  <c r="DS106" i="14"/>
  <c r="DS156" i="14"/>
  <c r="DS139" i="14"/>
  <c r="DS99" i="14"/>
  <c r="DS97" i="14"/>
  <c r="DS200" i="14"/>
  <c r="DS157" i="14"/>
  <c r="DS118" i="14"/>
  <c r="DS172" i="14"/>
  <c r="DS104" i="14"/>
  <c r="DS98" i="14"/>
  <c r="DS151" i="14"/>
  <c r="DS117" i="14"/>
  <c r="DS119" i="14"/>
  <c r="DS202" i="14"/>
  <c r="DS188" i="14"/>
  <c r="DS140" i="14"/>
  <c r="DS191" i="14"/>
  <c r="DS152" i="14"/>
  <c r="DS144" i="14"/>
  <c r="DS181" i="14"/>
  <c r="DS121" i="14"/>
  <c r="DS100" i="14"/>
  <c r="DS183" i="14"/>
  <c r="DS220" i="14"/>
  <c r="DS114" i="14"/>
  <c r="DS115" i="14"/>
  <c r="DS185" i="14"/>
  <c r="DS107" i="14"/>
  <c r="DS150" i="14"/>
  <c r="DS219" i="14"/>
  <c r="DS155" i="14"/>
  <c r="DS229" i="14"/>
  <c r="DS231" i="14" s="1"/>
  <c r="DS65" i="14"/>
  <c r="DS182" i="14"/>
  <c r="DS130" i="14"/>
  <c r="DS102" i="14"/>
  <c r="DS154" i="14"/>
  <c r="DS127" i="14"/>
  <c r="DS168" i="14"/>
  <c r="DS116" i="14"/>
  <c r="DS217" i="14"/>
  <c r="DS190" i="14"/>
  <c r="DS153" i="14"/>
  <c r="DS138" i="14"/>
  <c r="DS103" i="14"/>
  <c r="DS201" i="14"/>
  <c r="DS171" i="14"/>
  <c r="DS218" i="14"/>
  <c r="DS128" i="14"/>
  <c r="DS170" i="14"/>
  <c r="DS120" i="14"/>
  <c r="DS143" i="14"/>
  <c r="DS159" i="14"/>
  <c r="DS193" i="14"/>
  <c r="DS194" i="14"/>
  <c r="DS96" i="14"/>
  <c r="DS105" i="14"/>
  <c r="DS101" i="14"/>
  <c r="DS142" i="14"/>
  <c r="DS108" i="14"/>
  <c r="DS95" i="14"/>
  <c r="DS203" i="14"/>
  <c r="DS184" i="14"/>
  <c r="DS189" i="14"/>
  <c r="DS141" i="14"/>
  <c r="DS131" i="14"/>
  <c r="DS222" i="14"/>
  <c r="DS3" i="14"/>
  <c r="DS292" i="14" s="1"/>
  <c r="DS296" i="14" s="1"/>
  <c r="DS215" i="14" s="1"/>
  <c r="DR209" i="14"/>
  <c r="DT129" i="14" l="1"/>
  <c r="DT137" i="14"/>
  <c r="DT136" i="14"/>
  <c r="DT135" i="14"/>
  <c r="DT134" i="14"/>
  <c r="DT133" i="14"/>
  <c r="DT132" i="14"/>
  <c r="DT178" i="14"/>
  <c r="DT167" i="14"/>
  <c r="DT169" i="14"/>
  <c r="DT223" i="14"/>
  <c r="DS174" i="14"/>
  <c r="EF58" i="74"/>
  <c r="EF55" i="74"/>
  <c r="EE66" i="65"/>
  <c r="EE66" i="74"/>
  <c r="DT158" i="14"/>
  <c r="DT192" i="14"/>
  <c r="EF56" i="65"/>
  <c r="EF54" i="65"/>
  <c r="EF56" i="74"/>
  <c r="EF54" i="74"/>
  <c r="DT179" i="14"/>
  <c r="DT180" i="14"/>
  <c r="DT166" i="14"/>
  <c r="DT165" i="14"/>
  <c r="DT221" i="14"/>
  <c r="DT67" i="14"/>
  <c r="DZ141" i="65"/>
  <c r="DT236" i="14"/>
  <c r="DT238" i="14" s="1"/>
  <c r="DT242" i="14"/>
  <c r="DT244" i="14" s="1"/>
  <c r="DT187" i="14"/>
  <c r="DT186" i="14"/>
  <c r="DR89" i="14"/>
  <c r="DR253" i="14" s="1"/>
  <c r="DQ225" i="14"/>
  <c r="DQ246" i="14" s="1"/>
  <c r="DQ254" i="14" s="1"/>
  <c r="DQ256" i="14" s="1"/>
  <c r="DQ262" i="14" s="1"/>
  <c r="DR294" i="14"/>
  <c r="DT214" i="14"/>
  <c r="DR58" i="14"/>
  <c r="DR252" i="14" s="1"/>
  <c r="EE61" i="74"/>
  <c r="EE117" i="74" s="1"/>
  <c r="EA138" i="74"/>
  <c r="EA140" i="74" s="1"/>
  <c r="EF80" i="74"/>
  <c r="EF53" i="74"/>
  <c r="EC118" i="74"/>
  <c r="EC119" i="74"/>
  <c r="EB124" i="74"/>
  <c r="EB125" i="74"/>
  <c r="EB151" i="74" s="1"/>
  <c r="EB170" i="74" s="1"/>
  <c r="EB126" i="74"/>
  <c r="EB152" i="74" s="1"/>
  <c r="EB171" i="74" s="1"/>
  <c r="EF78" i="74"/>
  <c r="EF49" i="74"/>
  <c r="EF79" i="74" s="1"/>
  <c r="EF94" i="74"/>
  <c r="EF52" i="74"/>
  <c r="EF67" i="74"/>
  <c r="EF59" i="74"/>
  <c r="EF57" i="74"/>
  <c r="EF60" i="74"/>
  <c r="EF68" i="74"/>
  <c r="EB132" i="74"/>
  <c r="EB133" i="74"/>
  <c r="EB134" i="74"/>
  <c r="DZ145" i="74"/>
  <c r="DZ144" i="74"/>
  <c r="DZ150" i="74" s="1"/>
  <c r="EH47" i="74"/>
  <c r="EG93" i="74"/>
  <c r="EG48" i="74"/>
  <c r="EG50" i="74"/>
  <c r="DX155" i="74"/>
  <c r="DX168" i="74"/>
  <c r="DY144" i="74"/>
  <c r="DY150" i="74" s="1"/>
  <c r="DY145" i="74"/>
  <c r="ED70" i="74"/>
  <c r="ED117" i="74"/>
  <c r="DW156" i="74"/>
  <c r="DW97" i="74"/>
  <c r="EA137" i="74"/>
  <c r="EA149" i="74"/>
  <c r="EA167" i="74" s="1"/>
  <c r="DS110" i="14"/>
  <c r="DW156" i="65"/>
  <c r="DW98" i="65"/>
  <c r="ED70" i="65"/>
  <c r="ED117" i="65"/>
  <c r="EE61" i="65"/>
  <c r="DZ105" i="65"/>
  <c r="EA149" i="65"/>
  <c r="EA167" i="65" s="1"/>
  <c r="EA137" i="65"/>
  <c r="EB124" i="65"/>
  <c r="EB126" i="65"/>
  <c r="EB152" i="65" s="1"/>
  <c r="EB171" i="65" s="1"/>
  <c r="EB125" i="65"/>
  <c r="EB151" i="65" s="1"/>
  <c r="EB170" i="65" s="1"/>
  <c r="DX155" i="65"/>
  <c r="DX168" i="65"/>
  <c r="EB134" i="65"/>
  <c r="EB132" i="65"/>
  <c r="EB133" i="65"/>
  <c r="EF80" i="65"/>
  <c r="EF53" i="65"/>
  <c r="DY145" i="65"/>
  <c r="DY144" i="65"/>
  <c r="DY150" i="65" s="1"/>
  <c r="EF49" i="65"/>
  <c r="EF79" i="65" s="1"/>
  <c r="EF94" i="65"/>
  <c r="EF78" i="65"/>
  <c r="EF57" i="65"/>
  <c r="EF68" i="65"/>
  <c r="EF59" i="65"/>
  <c r="EF67" i="65"/>
  <c r="EF52" i="65"/>
  <c r="DZ97" i="65"/>
  <c r="DZ143" i="65"/>
  <c r="EA138" i="65"/>
  <c r="EA140" i="65" s="1"/>
  <c r="EG48" i="65"/>
  <c r="EG55" i="65" s="1"/>
  <c r="EH47" i="65"/>
  <c r="EG93" i="65"/>
  <c r="EG50" i="65"/>
  <c r="EC118" i="65"/>
  <c r="EC119" i="65"/>
  <c r="DS81" i="14"/>
  <c r="DS196" i="14"/>
  <c r="DS69" i="14"/>
  <c r="DS123" i="14"/>
  <c r="DS146" i="14"/>
  <c r="DS87" i="14"/>
  <c r="DS161" i="14"/>
  <c r="DS205" i="14"/>
  <c r="DT45" i="14"/>
  <c r="DT46" i="14"/>
  <c r="DU1" i="14"/>
  <c r="DU38" i="14" s="1"/>
  <c r="DT73" i="14"/>
  <c r="DT85" i="14"/>
  <c r="DT37" i="14"/>
  <c r="DT44" i="14"/>
  <c r="DT47" i="14"/>
  <c r="DT53" i="14"/>
  <c r="DT56" i="14" s="1"/>
  <c r="DT75" i="14"/>
  <c r="DT76" i="14"/>
  <c r="DT77" i="14"/>
  <c r="DT78" i="14"/>
  <c r="DT79" i="14"/>
  <c r="DT64" i="14"/>
  <c r="DT66" i="14"/>
  <c r="DT74" i="14"/>
  <c r="DT106" i="14"/>
  <c r="DT156" i="14"/>
  <c r="DT172" i="14"/>
  <c r="DT151" i="14"/>
  <c r="DT185" i="14"/>
  <c r="DT144" i="14"/>
  <c r="DT139" i="14"/>
  <c r="DT141" i="14"/>
  <c r="DT131" i="14"/>
  <c r="DT97" i="14"/>
  <c r="DT150" i="14"/>
  <c r="DT127" i="14"/>
  <c r="DT181" i="14"/>
  <c r="DT183" i="14"/>
  <c r="DT99" i="14"/>
  <c r="DT154" i="14"/>
  <c r="DT105" i="14"/>
  <c r="DT114" i="14"/>
  <c r="DT190" i="14"/>
  <c r="DT98" i="14"/>
  <c r="DT193" i="14"/>
  <c r="DT140" i="14"/>
  <c r="DT118" i="14"/>
  <c r="DT65" i="14"/>
  <c r="DT96" i="14"/>
  <c r="DT220" i="14"/>
  <c r="DT120" i="14"/>
  <c r="DT142" i="14"/>
  <c r="DT222" i="14"/>
  <c r="DT194" i="14"/>
  <c r="DT170" i="14"/>
  <c r="DT153" i="14"/>
  <c r="DT108" i="14"/>
  <c r="DT104" i="14"/>
  <c r="DT143" i="14"/>
  <c r="DT217" i="14"/>
  <c r="DT101" i="14"/>
  <c r="DT107" i="14"/>
  <c r="DT168" i="14"/>
  <c r="DT119" i="14"/>
  <c r="DT157" i="14"/>
  <c r="DT191" i="14"/>
  <c r="DT218" i="14"/>
  <c r="DT115" i="14"/>
  <c r="DT200" i="14"/>
  <c r="DT103" i="14"/>
  <c r="DT102" i="14"/>
  <c r="DT189" i="14"/>
  <c r="DT95" i="14"/>
  <c r="DT117" i="14"/>
  <c r="DT203" i="14"/>
  <c r="DT171" i="14"/>
  <c r="DT155" i="14"/>
  <c r="DT100" i="14"/>
  <c r="DT152" i="14"/>
  <c r="DT138" i="14"/>
  <c r="DT184" i="14"/>
  <c r="DT121" i="14"/>
  <c r="DT219" i="14"/>
  <c r="DT130" i="14"/>
  <c r="DT159" i="14"/>
  <c r="DT128" i="14"/>
  <c r="DT188" i="14"/>
  <c r="DT229" i="14"/>
  <c r="DT231" i="14" s="1"/>
  <c r="DT201" i="14"/>
  <c r="DT202" i="14"/>
  <c r="DT116" i="14"/>
  <c r="DT182" i="14"/>
  <c r="DT3" i="14"/>
  <c r="DT292" i="14" s="1"/>
  <c r="DT296" i="14" s="1"/>
  <c r="DT215" i="14" s="1"/>
  <c r="DS209" i="14"/>
  <c r="DS49" i="14"/>
  <c r="DS40" i="14"/>
  <c r="DU129" i="14" l="1"/>
  <c r="DU136" i="14"/>
  <c r="DU135" i="14"/>
  <c r="DU134" i="14"/>
  <c r="DU132" i="14"/>
  <c r="DU137" i="14"/>
  <c r="DU133" i="14"/>
  <c r="DU178" i="14"/>
  <c r="DU167" i="14"/>
  <c r="DU169" i="14"/>
  <c r="DU223" i="14"/>
  <c r="DT174" i="14"/>
  <c r="EG58" i="74"/>
  <c r="EG55" i="74"/>
  <c r="EF66" i="65"/>
  <c r="EF66" i="74"/>
  <c r="DU158" i="14"/>
  <c r="DU192" i="14"/>
  <c r="EG56" i="65"/>
  <c r="EG54" i="65"/>
  <c r="EG56" i="74"/>
  <c r="EG54" i="74"/>
  <c r="DU179" i="14"/>
  <c r="DU180" i="14"/>
  <c r="DU165" i="14"/>
  <c r="DU166" i="14"/>
  <c r="DU221" i="14"/>
  <c r="DU67" i="14"/>
  <c r="DW158" i="74"/>
  <c r="DW159" i="74"/>
  <c r="DW158" i="65"/>
  <c r="DW159" i="65"/>
  <c r="EA141" i="74"/>
  <c r="EA141" i="65"/>
  <c r="EA103" i="74"/>
  <c r="DW106" i="65"/>
  <c r="DW161" i="74"/>
  <c r="DW162" i="74" s="1"/>
  <c r="DW169" i="74" s="1"/>
  <c r="DW174" i="74" s="1"/>
  <c r="DW98" i="74" s="1"/>
  <c r="DU236" i="14"/>
  <c r="DU238" i="14" s="1"/>
  <c r="DU242" i="14"/>
  <c r="DU244" i="14" s="1"/>
  <c r="DU187" i="14"/>
  <c r="DU186" i="14"/>
  <c r="DR225" i="14"/>
  <c r="DR246" i="14" s="1"/>
  <c r="DR254" i="14" s="1"/>
  <c r="DR256" i="14" s="1"/>
  <c r="DR262" i="14" s="1"/>
  <c r="DU214" i="14"/>
  <c r="DS294" i="14"/>
  <c r="DT69" i="14"/>
  <c r="EF61" i="65"/>
  <c r="EE70" i="74"/>
  <c r="EB138" i="65"/>
  <c r="EB140" i="65" s="1"/>
  <c r="DY155" i="74"/>
  <c r="DY168" i="74"/>
  <c r="EI47" i="74"/>
  <c r="EH93" i="74"/>
  <c r="EH48" i="74"/>
  <c r="EH50" i="74"/>
  <c r="EB149" i="74"/>
  <c r="EB167" i="74" s="1"/>
  <c r="EB137" i="74"/>
  <c r="DX156" i="74"/>
  <c r="DX97" i="74"/>
  <c r="DZ168" i="74"/>
  <c r="DZ155" i="74"/>
  <c r="EC134" i="74"/>
  <c r="EC132" i="74"/>
  <c r="EC133" i="74"/>
  <c r="DW104" i="74"/>
  <c r="EC125" i="74"/>
  <c r="EC151" i="74" s="1"/>
  <c r="EC170" i="74" s="1"/>
  <c r="EC124" i="74"/>
  <c r="EC126" i="74"/>
  <c r="EC152" i="74" s="1"/>
  <c r="EC171" i="74" s="1"/>
  <c r="ED118" i="74"/>
  <c r="ED119" i="74"/>
  <c r="EE118" i="74"/>
  <c r="EE119" i="74"/>
  <c r="EG53" i="74"/>
  <c r="EG80" i="74"/>
  <c r="EF61" i="74"/>
  <c r="EG94" i="74"/>
  <c r="EG49" i="74"/>
  <c r="EG79" i="74" s="1"/>
  <c r="EG78" i="74"/>
  <c r="EG57" i="74"/>
  <c r="EG59" i="74"/>
  <c r="EG67" i="74"/>
  <c r="EG68" i="74"/>
  <c r="EG60" i="74"/>
  <c r="EG52" i="74"/>
  <c r="EA96" i="74"/>
  <c r="EA143" i="74"/>
  <c r="EB138" i="74"/>
  <c r="EB140" i="74" s="1"/>
  <c r="EG53" i="65"/>
  <c r="EG80" i="65"/>
  <c r="EA97" i="65"/>
  <c r="EA143" i="65"/>
  <c r="DY155" i="65"/>
  <c r="DY168" i="65"/>
  <c r="EI47" i="65"/>
  <c r="EH93" i="65"/>
  <c r="EH48" i="65"/>
  <c r="EH55" i="65" s="1"/>
  <c r="EH50" i="65"/>
  <c r="EG94" i="65"/>
  <c r="EG57" i="65"/>
  <c r="EG67" i="65"/>
  <c r="EG52" i="65"/>
  <c r="EG68" i="65"/>
  <c r="EG49" i="65"/>
  <c r="EG79" i="65" s="1"/>
  <c r="EG59" i="65"/>
  <c r="EG78" i="65"/>
  <c r="EE70" i="65"/>
  <c r="EE117" i="65"/>
  <c r="DT205" i="14"/>
  <c r="DX156" i="65"/>
  <c r="DX98" i="65"/>
  <c r="ED118" i="65"/>
  <c r="ED119" i="65"/>
  <c r="EC133" i="65"/>
  <c r="EC132" i="65"/>
  <c r="EC134" i="65"/>
  <c r="EA105" i="65"/>
  <c r="DS89" i="14"/>
  <c r="DS253" i="14" s="1"/>
  <c r="EC124" i="65"/>
  <c r="EC126" i="65"/>
  <c r="EC152" i="65" s="1"/>
  <c r="EC171" i="65" s="1"/>
  <c r="EC125" i="65"/>
  <c r="EC151" i="65" s="1"/>
  <c r="EC170" i="65" s="1"/>
  <c r="DZ144" i="65"/>
  <c r="DZ150" i="65" s="1"/>
  <c r="DZ145" i="65"/>
  <c r="EB149" i="65"/>
  <c r="EB167" i="65" s="1"/>
  <c r="EB137" i="65"/>
  <c r="DW161" i="65"/>
  <c r="DT49" i="14"/>
  <c r="DT81" i="14"/>
  <c r="DS58" i="14"/>
  <c r="DS252" i="14" s="1"/>
  <c r="DT87" i="14"/>
  <c r="DU44" i="14"/>
  <c r="DU47" i="14"/>
  <c r="DU76" i="14"/>
  <c r="DU37" i="14"/>
  <c r="DU77" i="14"/>
  <c r="DU45" i="14"/>
  <c r="DU46" i="14"/>
  <c r="DU53" i="14"/>
  <c r="DU56" i="14" s="1"/>
  <c r="DV1" i="14"/>
  <c r="DV38" i="14" s="1"/>
  <c r="DU73" i="14"/>
  <c r="DU74" i="14"/>
  <c r="DU75" i="14"/>
  <c r="DU78" i="14"/>
  <c r="DU79" i="14"/>
  <c r="DU64" i="14"/>
  <c r="DU85" i="14"/>
  <c r="DU66" i="14"/>
  <c r="DU106" i="14"/>
  <c r="DU156" i="14"/>
  <c r="DU172" i="14"/>
  <c r="DU102" i="14"/>
  <c r="DU119" i="14"/>
  <c r="DU153" i="14"/>
  <c r="DU130" i="14"/>
  <c r="DU222" i="14"/>
  <c r="DU99" i="14"/>
  <c r="DU143" i="14"/>
  <c r="DU144" i="14"/>
  <c r="DU138" i="14"/>
  <c r="DU104" i="14"/>
  <c r="DU202" i="14"/>
  <c r="DU120" i="14"/>
  <c r="DU141" i="14"/>
  <c r="DU188" i="14"/>
  <c r="DU219" i="14"/>
  <c r="DU97" i="14"/>
  <c r="DU184" i="14"/>
  <c r="DU114" i="14"/>
  <c r="DU170" i="14"/>
  <c r="DU193" i="14"/>
  <c r="DU183" i="14"/>
  <c r="DU181" i="14"/>
  <c r="DU218" i="14"/>
  <c r="DU116" i="14"/>
  <c r="DU115" i="14"/>
  <c r="DU157" i="14"/>
  <c r="DU65" i="14"/>
  <c r="DU95" i="14"/>
  <c r="DU220" i="14"/>
  <c r="DU150" i="14"/>
  <c r="DU105" i="14"/>
  <c r="DU142" i="14"/>
  <c r="DU139" i="14"/>
  <c r="DU127" i="14"/>
  <c r="DU107" i="14"/>
  <c r="DU171" i="14"/>
  <c r="DU229" i="14"/>
  <c r="DU231" i="14" s="1"/>
  <c r="DU182" i="14"/>
  <c r="DU152" i="14"/>
  <c r="DU101" i="14"/>
  <c r="DU191" i="14"/>
  <c r="DU185" i="14"/>
  <c r="DU117" i="14"/>
  <c r="DU108" i="14"/>
  <c r="DU96" i="14"/>
  <c r="DU189" i="14"/>
  <c r="DU118" i="14"/>
  <c r="DU121" i="14"/>
  <c r="DU201" i="14"/>
  <c r="DU194" i="14"/>
  <c r="DU98" i="14"/>
  <c r="DU168" i="14"/>
  <c r="DU155" i="14"/>
  <c r="DU190" i="14"/>
  <c r="DU103" i="14"/>
  <c r="DU203" i="14"/>
  <c r="DU131" i="14"/>
  <c r="DU140" i="14"/>
  <c r="DU154" i="14"/>
  <c r="DU217" i="14"/>
  <c r="DU200" i="14"/>
  <c r="DU151" i="14"/>
  <c r="DU128" i="14"/>
  <c r="DU159" i="14"/>
  <c r="DU100" i="14"/>
  <c r="DT110" i="14"/>
  <c r="DT196" i="14"/>
  <c r="DU3" i="14"/>
  <c r="DU292" i="14" s="1"/>
  <c r="DU296" i="14" s="1"/>
  <c r="DU215" i="14" s="1"/>
  <c r="DT209" i="14"/>
  <c r="DT146" i="14"/>
  <c r="DT161" i="14"/>
  <c r="DT123" i="14"/>
  <c r="DT40" i="14"/>
  <c r="DV129" i="14" l="1"/>
  <c r="DV137" i="14"/>
  <c r="DV136" i="14"/>
  <c r="DV135" i="14"/>
  <c r="DV134" i="14"/>
  <c r="DV133" i="14"/>
  <c r="DV132" i="14"/>
  <c r="DV178" i="14"/>
  <c r="DV167" i="14"/>
  <c r="DV169" i="14"/>
  <c r="DV223" i="14"/>
  <c r="DU174" i="14"/>
  <c r="EH58" i="74"/>
  <c r="EH55" i="74"/>
  <c r="EG66" i="65"/>
  <c r="EG66" i="74"/>
  <c r="DV158" i="14"/>
  <c r="DV192" i="14"/>
  <c r="EH56" i="65"/>
  <c r="EH54" i="65"/>
  <c r="EH56" i="74"/>
  <c r="EH54" i="74"/>
  <c r="DV179" i="14"/>
  <c r="DV180" i="14"/>
  <c r="DV166" i="14"/>
  <c r="DV165" i="14"/>
  <c r="DV221" i="14"/>
  <c r="DV67" i="14"/>
  <c r="EF70" i="65"/>
  <c r="DX158" i="74"/>
  <c r="DX159" i="74"/>
  <c r="DX158" i="65"/>
  <c r="DX159" i="65"/>
  <c r="DW163" i="74"/>
  <c r="EB141" i="74"/>
  <c r="EB141" i="65"/>
  <c r="EB105" i="65"/>
  <c r="DX104" i="74"/>
  <c r="DX106" i="65"/>
  <c r="DV236" i="14"/>
  <c r="DV238" i="14" s="1"/>
  <c r="DV242" i="14"/>
  <c r="DV244" i="14" s="1"/>
  <c r="DV187" i="14"/>
  <c r="DV186" i="14"/>
  <c r="DS225" i="14"/>
  <c r="DS246" i="14" s="1"/>
  <c r="DS254" i="14" s="1"/>
  <c r="DS256" i="14" s="1"/>
  <c r="DS262" i="14" s="1"/>
  <c r="DV214" i="14"/>
  <c r="EF117" i="65"/>
  <c r="EF119" i="65" s="1"/>
  <c r="DX161" i="74"/>
  <c r="DX162" i="74" s="1"/>
  <c r="DX169" i="74" s="1"/>
  <c r="DX174" i="74" s="1"/>
  <c r="DX98" i="74" s="1"/>
  <c r="ED133" i="74"/>
  <c r="ED132" i="74"/>
  <c r="ED134" i="74"/>
  <c r="EC138" i="74"/>
  <c r="EC140" i="74" s="1"/>
  <c r="EJ47" i="74"/>
  <c r="EI93" i="74"/>
  <c r="EI48" i="74"/>
  <c r="EI50" i="74"/>
  <c r="EG61" i="74"/>
  <c r="ED126" i="74"/>
  <c r="ED152" i="74" s="1"/>
  <c r="ED171" i="74" s="1"/>
  <c r="ED124" i="74"/>
  <c r="ED125" i="74"/>
  <c r="ED151" i="74" s="1"/>
  <c r="ED170" i="74" s="1"/>
  <c r="DZ156" i="74"/>
  <c r="DZ97" i="74"/>
  <c r="DY156" i="74"/>
  <c r="DY97" i="74"/>
  <c r="EE132" i="74"/>
  <c r="EE133" i="74"/>
  <c r="EE134" i="74"/>
  <c r="EB96" i="74"/>
  <c r="EB143" i="74"/>
  <c r="EE125" i="74"/>
  <c r="EE151" i="74" s="1"/>
  <c r="EE170" i="74" s="1"/>
  <c r="EE124" i="74"/>
  <c r="EE126" i="74"/>
  <c r="EE152" i="74" s="1"/>
  <c r="EE171" i="74" s="1"/>
  <c r="EB103" i="74"/>
  <c r="EH80" i="74"/>
  <c r="EH53" i="74"/>
  <c r="EC137" i="74"/>
  <c r="EC149" i="74"/>
  <c r="EC167" i="74" s="1"/>
  <c r="EH49" i="74"/>
  <c r="EH79" i="74" s="1"/>
  <c r="EH78" i="74"/>
  <c r="EH94" i="74"/>
  <c r="EH59" i="74"/>
  <c r="EH52" i="74"/>
  <c r="EH57" i="74"/>
  <c r="EH67" i="74"/>
  <c r="EH68" i="74"/>
  <c r="EH60" i="74"/>
  <c r="DW175" i="74"/>
  <c r="EA145" i="74"/>
  <c r="EA144" i="74"/>
  <c r="EA150" i="74" s="1"/>
  <c r="EF70" i="74"/>
  <c r="EF117" i="74"/>
  <c r="DX161" i="65"/>
  <c r="DX163" i="65" s="1"/>
  <c r="EI48" i="65"/>
  <c r="EI55" i="65" s="1"/>
  <c r="EJ47" i="65"/>
  <c r="EI93" i="65"/>
  <c r="EI50" i="65"/>
  <c r="EC149" i="65"/>
  <c r="EC167" i="65" s="1"/>
  <c r="EC137" i="65"/>
  <c r="ED133" i="65"/>
  <c r="ED132" i="65"/>
  <c r="ED134" i="65"/>
  <c r="DW162" i="65"/>
  <c r="DW169" i="65" s="1"/>
  <c r="DW174" i="65" s="1"/>
  <c r="DW163" i="65"/>
  <c r="ED124" i="65"/>
  <c r="ED126" i="65"/>
  <c r="ED152" i="65" s="1"/>
  <c r="ED171" i="65" s="1"/>
  <c r="ED125" i="65"/>
  <c r="ED151" i="65" s="1"/>
  <c r="ED170" i="65" s="1"/>
  <c r="EE119" i="65"/>
  <c r="EE118" i="65"/>
  <c r="EB97" i="65"/>
  <c r="EB143" i="65"/>
  <c r="EC138" i="65"/>
  <c r="EC140" i="65" s="1"/>
  <c r="DT89" i="14"/>
  <c r="DT253" i="14" s="1"/>
  <c r="EG61" i="65"/>
  <c r="EH80" i="65"/>
  <c r="EH53" i="65"/>
  <c r="DY156" i="65"/>
  <c r="DY98" i="65"/>
  <c r="DZ168" i="65"/>
  <c r="DZ155" i="65"/>
  <c r="EH52" i="65"/>
  <c r="EH49" i="65"/>
  <c r="EH79" i="65" s="1"/>
  <c r="EH94" i="65"/>
  <c r="EH57" i="65"/>
  <c r="EH78" i="65"/>
  <c r="EH67" i="65"/>
  <c r="EH68" i="65"/>
  <c r="EH59" i="65"/>
  <c r="EA145" i="65"/>
  <c r="EA144" i="65"/>
  <c r="EA150" i="65" s="1"/>
  <c r="DT58" i="14"/>
  <c r="DT252" i="14" s="1"/>
  <c r="DV37" i="14"/>
  <c r="DW1" i="14"/>
  <c r="DW38" i="14" s="1"/>
  <c r="DV46" i="14"/>
  <c r="DV45" i="14"/>
  <c r="DV66" i="14"/>
  <c r="DV47" i="14"/>
  <c r="DV73" i="14"/>
  <c r="DV85" i="14"/>
  <c r="DV53" i="14"/>
  <c r="DV56" i="14" s="1"/>
  <c r="DV44" i="14"/>
  <c r="DV64" i="14"/>
  <c r="DV74" i="14"/>
  <c r="DV75" i="14"/>
  <c r="DV76" i="14"/>
  <c r="DV77" i="14"/>
  <c r="DV78" i="14"/>
  <c r="DV79" i="14"/>
  <c r="DV106" i="14"/>
  <c r="DV156" i="14"/>
  <c r="DV182" i="14"/>
  <c r="DV127" i="14"/>
  <c r="DV203" i="14"/>
  <c r="DV128" i="14"/>
  <c r="DV154" i="14"/>
  <c r="DV97" i="14"/>
  <c r="DV139" i="14"/>
  <c r="DV116" i="14"/>
  <c r="DV119" i="14"/>
  <c r="DV172" i="14"/>
  <c r="DV159" i="14"/>
  <c r="DV108" i="14"/>
  <c r="DV120" i="14"/>
  <c r="DV193" i="14"/>
  <c r="DV153" i="14"/>
  <c r="DV181" i="14"/>
  <c r="DV220" i="14"/>
  <c r="DV131" i="14"/>
  <c r="DV218" i="14"/>
  <c r="DV144" i="14"/>
  <c r="DV157" i="14"/>
  <c r="DV143" i="14"/>
  <c r="DV184" i="14"/>
  <c r="DV155" i="14"/>
  <c r="DV100" i="14"/>
  <c r="DV103" i="14"/>
  <c r="DV229" i="14"/>
  <c r="DV231" i="14" s="1"/>
  <c r="DV152" i="14"/>
  <c r="DV194" i="14"/>
  <c r="DV141" i="14"/>
  <c r="DV102" i="14"/>
  <c r="DV121" i="14"/>
  <c r="DV138" i="14"/>
  <c r="DV202" i="14"/>
  <c r="DV65" i="14"/>
  <c r="DV185" i="14"/>
  <c r="DV171" i="14"/>
  <c r="DV183" i="14"/>
  <c r="DV142" i="14"/>
  <c r="DV150" i="14"/>
  <c r="DV114" i="14"/>
  <c r="DV151" i="14"/>
  <c r="DV219" i="14"/>
  <c r="DV168" i="14"/>
  <c r="DV99" i="14"/>
  <c r="DV98" i="14"/>
  <c r="DV130" i="14"/>
  <c r="DV190" i="14"/>
  <c r="DV201" i="14"/>
  <c r="DV188" i="14"/>
  <c r="DV105" i="14"/>
  <c r="DV200" i="14"/>
  <c r="DV95" i="14"/>
  <c r="DV117" i="14"/>
  <c r="DV217" i="14"/>
  <c r="DV104" i="14"/>
  <c r="DV101" i="14"/>
  <c r="DV170" i="14"/>
  <c r="DV107" i="14"/>
  <c r="DV189" i="14"/>
  <c r="DV115" i="14"/>
  <c r="DV118" i="14"/>
  <c r="DV191" i="14"/>
  <c r="DV96" i="14"/>
  <c r="DV222" i="14"/>
  <c r="DV140" i="14"/>
  <c r="DU205" i="14"/>
  <c r="DU123" i="14"/>
  <c r="DU69" i="14"/>
  <c r="DU49" i="14"/>
  <c r="DT294" i="14"/>
  <c r="DU161" i="14"/>
  <c r="DU87" i="14"/>
  <c r="DU110" i="14"/>
  <c r="DU209" i="14"/>
  <c r="DV3" i="14"/>
  <c r="DV292" i="14" s="1"/>
  <c r="DV296" i="14" s="1"/>
  <c r="DV215" i="14" s="1"/>
  <c r="DU146" i="14"/>
  <c r="DU196" i="14"/>
  <c r="DU40" i="14"/>
  <c r="DU81" i="14"/>
  <c r="DW129" i="14" l="1"/>
  <c r="DW137" i="14"/>
  <c r="DW134" i="14"/>
  <c r="DW133" i="14"/>
  <c r="DW136" i="14"/>
  <c r="DW135" i="14"/>
  <c r="DW132" i="14"/>
  <c r="DW178" i="14"/>
  <c r="DW167" i="14"/>
  <c r="DW169" i="14"/>
  <c r="DW223" i="14"/>
  <c r="DV174" i="14"/>
  <c r="EI58" i="74"/>
  <c r="EI55" i="74"/>
  <c r="EH66" i="65"/>
  <c r="EH66" i="74"/>
  <c r="DW158" i="14"/>
  <c r="DW192" i="14"/>
  <c r="EI56" i="65"/>
  <c r="EI54" i="65"/>
  <c r="EI56" i="74"/>
  <c r="EI54" i="74"/>
  <c r="DW180" i="14"/>
  <c r="DW179" i="14"/>
  <c r="DW165" i="14"/>
  <c r="DW166" i="14"/>
  <c r="DW221" i="14"/>
  <c r="DW67" i="14"/>
  <c r="DW178" i="74"/>
  <c r="DW177" i="74"/>
  <c r="DZ158" i="74"/>
  <c r="DZ159" i="74"/>
  <c r="DY158" i="74"/>
  <c r="DY159" i="74"/>
  <c r="DY158" i="65"/>
  <c r="DY159" i="65"/>
  <c r="EC141" i="74"/>
  <c r="EC141" i="65"/>
  <c r="EC103" i="74"/>
  <c r="EC105" i="65"/>
  <c r="DZ161" i="74"/>
  <c r="DZ163" i="74" s="1"/>
  <c r="DV69" i="14"/>
  <c r="DW236" i="14"/>
  <c r="DW238" i="14" s="1"/>
  <c r="DW242" i="14"/>
  <c r="DW244" i="14" s="1"/>
  <c r="DW186" i="14"/>
  <c r="DW187" i="14"/>
  <c r="DT225" i="14"/>
  <c r="DT246" i="14" s="1"/>
  <c r="DT254" i="14" s="1"/>
  <c r="DT256" i="14" s="1"/>
  <c r="DT262" i="14" s="1"/>
  <c r="DU294" i="14"/>
  <c r="DW214" i="14"/>
  <c r="DX162" i="65"/>
  <c r="DX169" i="65" s="1"/>
  <c r="DX174" i="65" s="1"/>
  <c r="DX175" i="65" s="1"/>
  <c r="EF118" i="65"/>
  <c r="EF126" i="65" s="1"/>
  <c r="EF152" i="65" s="1"/>
  <c r="EF171" i="65" s="1"/>
  <c r="DU58" i="14"/>
  <c r="DU252" i="14" s="1"/>
  <c r="DX163" i="74"/>
  <c r="EF118" i="74"/>
  <c r="EF119" i="74"/>
  <c r="EE149" i="74"/>
  <c r="EE167" i="74" s="1"/>
  <c r="EE137" i="74"/>
  <c r="DY104" i="74"/>
  <c r="EK47" i="74"/>
  <c r="EJ93" i="74"/>
  <c r="EJ48" i="74"/>
  <c r="EJ50" i="74"/>
  <c r="ED149" i="74"/>
  <c r="ED167" i="74" s="1"/>
  <c r="ED137" i="74"/>
  <c r="DX175" i="74"/>
  <c r="EA155" i="74"/>
  <c r="EA168" i="74"/>
  <c r="EH61" i="74"/>
  <c r="EB144" i="74"/>
  <c r="EB150" i="74" s="1"/>
  <c r="EB145" i="74"/>
  <c r="EG70" i="74"/>
  <c r="EG117" i="74"/>
  <c r="EC96" i="74"/>
  <c r="EC143" i="74"/>
  <c r="EE138" i="74"/>
  <c r="EE140" i="74" s="1"/>
  <c r="DZ104" i="74"/>
  <c r="ED138" i="74"/>
  <c r="ED140" i="74" s="1"/>
  <c r="EI53" i="74"/>
  <c r="EI80" i="74"/>
  <c r="DW105" i="74"/>
  <c r="DY161" i="74"/>
  <c r="EI49" i="74"/>
  <c r="EI79" i="74" s="1"/>
  <c r="EI78" i="74"/>
  <c r="EI94" i="74"/>
  <c r="EI57" i="74"/>
  <c r="EI52" i="74"/>
  <c r="EI68" i="74"/>
  <c r="EI59" i="74"/>
  <c r="EI67" i="74"/>
  <c r="EI60" i="74"/>
  <c r="DW180" i="74"/>
  <c r="ED138" i="65"/>
  <c r="ED140" i="65" s="1"/>
  <c r="EE125" i="65"/>
  <c r="EE151" i="65" s="1"/>
  <c r="EE170" i="65" s="1"/>
  <c r="EE124" i="65"/>
  <c r="EE126" i="65"/>
  <c r="EE152" i="65" s="1"/>
  <c r="EE171" i="65" s="1"/>
  <c r="EF133" i="65"/>
  <c r="EF134" i="65"/>
  <c r="EF132" i="65"/>
  <c r="EG70" i="65"/>
  <c r="EG117" i="65"/>
  <c r="EE132" i="65"/>
  <c r="EE133" i="65"/>
  <c r="EE134" i="65"/>
  <c r="EA155" i="65"/>
  <c r="EA168" i="65"/>
  <c r="EI80" i="65"/>
  <c r="EI53" i="65"/>
  <c r="EH61" i="65"/>
  <c r="DY161" i="65"/>
  <c r="DY106" i="65"/>
  <c r="EB144" i="65"/>
  <c r="EB150" i="65" s="1"/>
  <c r="EB145" i="65"/>
  <c r="ED137" i="65"/>
  <c r="ED149" i="65"/>
  <c r="ED167" i="65" s="1"/>
  <c r="EJ50" i="65"/>
  <c r="EK47" i="65"/>
  <c r="EJ93" i="65"/>
  <c r="EJ48" i="65"/>
  <c r="EJ55" i="65" s="1"/>
  <c r="EC97" i="65"/>
  <c r="EC143" i="65"/>
  <c r="EI57" i="65"/>
  <c r="EI59" i="65"/>
  <c r="EI68" i="65"/>
  <c r="EI52" i="65"/>
  <c r="EI49" i="65"/>
  <c r="EI79" i="65" s="1"/>
  <c r="EI67" i="65"/>
  <c r="EI94" i="65"/>
  <c r="EI78" i="65"/>
  <c r="DZ156" i="65"/>
  <c r="DZ98" i="65"/>
  <c r="DW175" i="65"/>
  <c r="DW99" i="65"/>
  <c r="DV161" i="14"/>
  <c r="DU89" i="14"/>
  <c r="DU253" i="14" s="1"/>
  <c r="DV81" i="14"/>
  <c r="DW53" i="14"/>
  <c r="DW56" i="14" s="1"/>
  <c r="DW44" i="14"/>
  <c r="DW47" i="14"/>
  <c r="DW76" i="14"/>
  <c r="DX1" i="14"/>
  <c r="DX38" i="14" s="1"/>
  <c r="DW77" i="14"/>
  <c r="DW37" i="14"/>
  <c r="DW45" i="14"/>
  <c r="DW46" i="14"/>
  <c r="DW64" i="14"/>
  <c r="DW85" i="14"/>
  <c r="DW66" i="14"/>
  <c r="DW73" i="14"/>
  <c r="DW74" i="14"/>
  <c r="DW75" i="14"/>
  <c r="DW78" i="14"/>
  <c r="DW79" i="14"/>
  <c r="DW106" i="14"/>
  <c r="DW156" i="14"/>
  <c r="DW104" i="14"/>
  <c r="DW103" i="14"/>
  <c r="DW220" i="14"/>
  <c r="DW202" i="14"/>
  <c r="DW191" i="14"/>
  <c r="DW189" i="14"/>
  <c r="DW184" i="14"/>
  <c r="DW102" i="14"/>
  <c r="DW95" i="14"/>
  <c r="DW222" i="14"/>
  <c r="DW101" i="14"/>
  <c r="DW185" i="14"/>
  <c r="DW203" i="14"/>
  <c r="DW141" i="14"/>
  <c r="DW115" i="14"/>
  <c r="DW219" i="14"/>
  <c r="DW157" i="14"/>
  <c r="DW98" i="14"/>
  <c r="DW100" i="14"/>
  <c r="DW200" i="14"/>
  <c r="DW144" i="14"/>
  <c r="DW172" i="14"/>
  <c r="DW97" i="14"/>
  <c r="DW193" i="14"/>
  <c r="DW181" i="14"/>
  <c r="DW201" i="14"/>
  <c r="DW107" i="14"/>
  <c r="DW154" i="14"/>
  <c r="DW171" i="14"/>
  <c r="DW114" i="14"/>
  <c r="DW142" i="14"/>
  <c r="DW170" i="14"/>
  <c r="DW120" i="14"/>
  <c r="DW131" i="14"/>
  <c r="DW116" i="14"/>
  <c r="DW168" i="14"/>
  <c r="DW118" i="14"/>
  <c r="DW153" i="14"/>
  <c r="DW99" i="14"/>
  <c r="DW139" i="14"/>
  <c r="DW117" i="14"/>
  <c r="DW159" i="14"/>
  <c r="DW182" i="14"/>
  <c r="DW96" i="14"/>
  <c r="DW119" i="14"/>
  <c r="DW128" i="14"/>
  <c r="DW194" i="14"/>
  <c r="DW105" i="14"/>
  <c r="DW143" i="14"/>
  <c r="DW130" i="14"/>
  <c r="DW150" i="14"/>
  <c r="DW140" i="14"/>
  <c r="DW229" i="14"/>
  <c r="DW231" i="14" s="1"/>
  <c r="DW155" i="14"/>
  <c r="DW152" i="14"/>
  <c r="DW183" i="14"/>
  <c r="DW138" i="14"/>
  <c r="DW217" i="14"/>
  <c r="DW121" i="14"/>
  <c r="DW218" i="14"/>
  <c r="DW188" i="14"/>
  <c r="DW127" i="14"/>
  <c r="DW65" i="14"/>
  <c r="DW190" i="14"/>
  <c r="DW151" i="14"/>
  <c r="DW108" i="14"/>
  <c r="DV110" i="14"/>
  <c r="DV40" i="14"/>
  <c r="DV205" i="14"/>
  <c r="DV196" i="14"/>
  <c r="DV146" i="14"/>
  <c r="DV87" i="14"/>
  <c r="DW3" i="14"/>
  <c r="DW292" i="14" s="1"/>
  <c r="DW296" i="14" s="1"/>
  <c r="DW215" i="14" s="1"/>
  <c r="DV209" i="14"/>
  <c r="DV123" i="14"/>
  <c r="DV49" i="14"/>
  <c r="DX129" i="14" l="1"/>
  <c r="DX132" i="14"/>
  <c r="DX133" i="14"/>
  <c r="DX137" i="14"/>
  <c r="DX136" i="14"/>
  <c r="DX135" i="14"/>
  <c r="DX134" i="14"/>
  <c r="DX178" i="14"/>
  <c r="DX167" i="14"/>
  <c r="DX169" i="14"/>
  <c r="DX223" i="14"/>
  <c r="DW174" i="14"/>
  <c r="EJ58" i="74"/>
  <c r="EJ55" i="74"/>
  <c r="EI66" i="65"/>
  <c r="EI66" i="74"/>
  <c r="DX158" i="14"/>
  <c r="DX192" i="14"/>
  <c r="EJ56" i="65"/>
  <c r="EJ54" i="65"/>
  <c r="EJ56" i="74"/>
  <c r="EJ54" i="74"/>
  <c r="DX180" i="14"/>
  <c r="DX179" i="14"/>
  <c r="DX166" i="14"/>
  <c r="DX165" i="14"/>
  <c r="DX221" i="14"/>
  <c r="DX67" i="14"/>
  <c r="DZ162" i="74"/>
  <c r="DZ169" i="74" s="1"/>
  <c r="DZ174" i="74" s="1"/>
  <c r="DZ98" i="74" s="1"/>
  <c r="DX177" i="74"/>
  <c r="DX178" i="74"/>
  <c r="DW177" i="65"/>
  <c r="DW178" i="65"/>
  <c r="DX177" i="65"/>
  <c r="DX178" i="65"/>
  <c r="DZ158" i="65"/>
  <c r="DZ159" i="65"/>
  <c r="ED141" i="74"/>
  <c r="EE141" i="74"/>
  <c r="ED141" i="65"/>
  <c r="EE103" i="74"/>
  <c r="ED103" i="74"/>
  <c r="ED105" i="65"/>
  <c r="DX107" i="65"/>
  <c r="DX236" i="14"/>
  <c r="DX238" i="14" s="1"/>
  <c r="DX242" i="14"/>
  <c r="DX244" i="14" s="1"/>
  <c r="DX187" i="14"/>
  <c r="DX186" i="14"/>
  <c r="DU225" i="14"/>
  <c r="DU246" i="14" s="1"/>
  <c r="DU254" i="14" s="1"/>
  <c r="DU256" i="14" s="1"/>
  <c r="DU262" i="14" s="1"/>
  <c r="EF125" i="65"/>
  <c r="EF151" i="65" s="1"/>
  <c r="EF170" i="65" s="1"/>
  <c r="EF124" i="65"/>
  <c r="EF149" i="65" s="1"/>
  <c r="EF167" i="65" s="1"/>
  <c r="DX214" i="14"/>
  <c r="DX99" i="65"/>
  <c r="DX180" i="65"/>
  <c r="DX182" i="65" s="1"/>
  <c r="DW87" i="14"/>
  <c r="DV89" i="14"/>
  <c r="DV253" i="14" s="1"/>
  <c r="DW40" i="14"/>
  <c r="DX105" i="74"/>
  <c r="DX180" i="74"/>
  <c r="EJ80" i="74"/>
  <c r="EJ53" i="74"/>
  <c r="DY163" i="74"/>
  <c r="DY162" i="74"/>
  <c r="DY169" i="74" s="1"/>
  <c r="DY174" i="74" s="1"/>
  <c r="EB155" i="74"/>
  <c r="EB168" i="74"/>
  <c r="ED96" i="74"/>
  <c r="ED143" i="74"/>
  <c r="EJ49" i="74"/>
  <c r="EJ79" i="74" s="1"/>
  <c r="EJ94" i="74"/>
  <c r="EJ78" i="74"/>
  <c r="EJ67" i="74"/>
  <c r="EJ68" i="74"/>
  <c r="EJ57" i="74"/>
  <c r="EJ52" i="74"/>
  <c r="EJ59" i="74"/>
  <c r="EJ60" i="74"/>
  <c r="EF133" i="74"/>
  <c r="EF132" i="74"/>
  <c r="EF134" i="74"/>
  <c r="EH70" i="74"/>
  <c r="EH117" i="74"/>
  <c r="EF124" i="74"/>
  <c r="EF125" i="74"/>
  <c r="EF151" i="74" s="1"/>
  <c r="EF170" i="74" s="1"/>
  <c r="EF126" i="74"/>
  <c r="EF152" i="74" s="1"/>
  <c r="EF171" i="74" s="1"/>
  <c r="EC145" i="74"/>
  <c r="EC144" i="74"/>
  <c r="EC150" i="74" s="1"/>
  <c r="EL47" i="74"/>
  <c r="EK93" i="74"/>
  <c r="EK48" i="74"/>
  <c r="EK50" i="74"/>
  <c r="DW181" i="74"/>
  <c r="DW182" i="74"/>
  <c r="EI61" i="74"/>
  <c r="EA156" i="74"/>
  <c r="EA97" i="74"/>
  <c r="EG118" i="74"/>
  <c r="EG119" i="74"/>
  <c r="EE96" i="74"/>
  <c r="EE143" i="74"/>
  <c r="EF138" i="65"/>
  <c r="EF140" i="65" s="1"/>
  <c r="EJ67" i="65"/>
  <c r="EJ49" i="65"/>
  <c r="EJ79" i="65" s="1"/>
  <c r="EJ68" i="65"/>
  <c r="EJ94" i="65"/>
  <c r="EJ78" i="65"/>
  <c r="EJ52" i="65"/>
  <c r="EJ57" i="65"/>
  <c r="EJ59" i="65"/>
  <c r="EB168" i="65"/>
  <c r="EB155" i="65"/>
  <c r="EC144" i="65"/>
  <c r="EC150" i="65" s="1"/>
  <c r="EC145" i="65"/>
  <c r="EE138" i="65"/>
  <c r="EE140" i="65" s="1"/>
  <c r="EL47" i="65"/>
  <c r="EK48" i="65"/>
  <c r="EK55" i="65" s="1"/>
  <c r="EK93" i="65"/>
  <c r="EK50" i="65"/>
  <c r="EG118" i="65"/>
  <c r="EG119" i="65"/>
  <c r="EJ80" i="65"/>
  <c r="EJ53" i="65"/>
  <c r="DY162" i="65"/>
  <c r="DY169" i="65" s="1"/>
  <c r="DY174" i="65" s="1"/>
  <c r="DY163" i="65"/>
  <c r="EA156" i="65"/>
  <c r="EA98" i="65"/>
  <c r="EE137" i="65"/>
  <c r="EE149" i="65"/>
  <c r="EE167" i="65" s="1"/>
  <c r="DW107" i="65"/>
  <c r="DW180" i="65"/>
  <c r="EH117" i="65"/>
  <c r="EH70" i="65"/>
  <c r="EI61" i="65"/>
  <c r="ED97" i="65"/>
  <c r="ED143" i="65"/>
  <c r="DZ161" i="65"/>
  <c r="DZ106" i="65"/>
  <c r="DW196" i="14"/>
  <c r="DX47" i="14"/>
  <c r="DX53" i="14"/>
  <c r="DX56" i="14" s="1"/>
  <c r="DX66" i="14"/>
  <c r="DX73" i="14"/>
  <c r="DX85" i="14"/>
  <c r="DX37" i="14"/>
  <c r="DX44" i="14"/>
  <c r="DX45" i="14"/>
  <c r="DX46" i="14"/>
  <c r="DY1" i="14"/>
  <c r="DY38" i="14" s="1"/>
  <c r="DX79" i="14"/>
  <c r="DX64" i="14"/>
  <c r="DX74" i="14"/>
  <c r="DX75" i="14"/>
  <c r="DX76" i="14"/>
  <c r="DX77" i="14"/>
  <c r="DX78" i="14"/>
  <c r="DX106" i="14"/>
  <c r="DX156" i="14"/>
  <c r="DX171" i="14"/>
  <c r="DX218" i="14"/>
  <c r="DX150" i="14"/>
  <c r="DX95" i="14"/>
  <c r="DX185" i="14"/>
  <c r="DX96" i="14"/>
  <c r="DX65" i="14"/>
  <c r="DX140" i="14"/>
  <c r="DX193" i="14"/>
  <c r="DX189" i="14"/>
  <c r="DX153" i="14"/>
  <c r="DX184" i="14"/>
  <c r="DX116" i="14"/>
  <c r="DX141" i="14"/>
  <c r="DX200" i="14"/>
  <c r="DX220" i="14"/>
  <c r="DX151" i="14"/>
  <c r="DX130" i="14"/>
  <c r="DX139" i="14"/>
  <c r="DX101" i="14"/>
  <c r="DX115" i="14"/>
  <c r="DX157" i="14"/>
  <c r="DX194" i="14"/>
  <c r="DX142" i="14"/>
  <c r="DX190" i="14"/>
  <c r="DX120" i="14"/>
  <c r="DX191" i="14"/>
  <c r="DX99" i="14"/>
  <c r="DX143" i="14"/>
  <c r="DX127" i="14"/>
  <c r="DX100" i="14"/>
  <c r="DX107" i="14"/>
  <c r="DX104" i="14"/>
  <c r="DX222" i="14"/>
  <c r="DX105" i="14"/>
  <c r="DX119" i="14"/>
  <c r="DX98" i="14"/>
  <c r="DX103" i="14"/>
  <c r="DX138" i="14"/>
  <c r="DX217" i="14"/>
  <c r="DX154" i="14"/>
  <c r="DX181" i="14"/>
  <c r="DX201" i="14"/>
  <c r="DX172" i="14"/>
  <c r="DX152" i="14"/>
  <c r="DX131" i="14"/>
  <c r="DX155" i="14"/>
  <c r="DX128" i="14"/>
  <c r="DX188" i="14"/>
  <c r="DX219" i="14"/>
  <c r="DX168" i="14"/>
  <c r="DX118" i="14"/>
  <c r="DX159" i="14"/>
  <c r="DX97" i="14"/>
  <c r="DX102" i="14"/>
  <c r="DX229" i="14"/>
  <c r="DX231" i="14" s="1"/>
  <c r="DX170" i="14"/>
  <c r="DX108" i="14"/>
  <c r="DX117" i="14"/>
  <c r="DX121" i="14"/>
  <c r="DX144" i="14"/>
  <c r="DX183" i="14"/>
  <c r="DX203" i="14"/>
  <c r="DX114" i="14"/>
  <c r="DX202" i="14"/>
  <c r="DX182" i="14"/>
  <c r="DW69" i="14"/>
  <c r="DW146" i="14"/>
  <c r="DW49" i="14"/>
  <c r="DV294" i="14"/>
  <c r="DW205" i="14"/>
  <c r="DW81" i="14"/>
  <c r="DX3" i="14"/>
  <c r="DX292" i="14" s="1"/>
  <c r="DX296" i="14" s="1"/>
  <c r="DX215" i="14" s="1"/>
  <c r="DW209" i="14"/>
  <c r="DW161" i="14"/>
  <c r="DW110" i="14"/>
  <c r="DV58" i="14"/>
  <c r="DV252" i="14" s="1"/>
  <c r="DW123" i="14"/>
  <c r="DY129" i="14" l="1"/>
  <c r="DY133" i="14"/>
  <c r="DY134" i="14"/>
  <c r="DY132" i="14"/>
  <c r="DY137" i="14"/>
  <c r="DY136" i="14"/>
  <c r="DY135" i="14"/>
  <c r="DY178" i="14"/>
  <c r="DY167" i="14"/>
  <c r="DY169" i="14"/>
  <c r="DY223" i="14"/>
  <c r="DX174" i="14"/>
  <c r="EK58" i="74"/>
  <c r="EK55" i="74"/>
  <c r="EJ66" i="65"/>
  <c r="EJ66" i="74"/>
  <c r="DY158" i="14"/>
  <c r="DY192" i="14"/>
  <c r="EK56" i="65"/>
  <c r="EK54" i="65"/>
  <c r="EK56" i="74"/>
  <c r="EK54" i="74"/>
  <c r="DZ175" i="74"/>
  <c r="DZ177" i="74" s="1"/>
  <c r="DY179" i="14"/>
  <c r="DY180" i="14"/>
  <c r="DY166" i="14"/>
  <c r="DY165" i="14"/>
  <c r="DY221" i="14"/>
  <c r="DY67" i="14"/>
  <c r="DW184" i="74"/>
  <c r="DW189" i="74" s="1"/>
  <c r="DW185" i="74"/>
  <c r="DW190" i="74" s="1"/>
  <c r="DX184" i="65"/>
  <c r="DX189" i="65" s="1"/>
  <c r="DX185" i="65"/>
  <c r="DX190" i="65" s="1"/>
  <c r="EA158" i="74"/>
  <c r="EA159" i="74"/>
  <c r="EA158" i="65"/>
  <c r="EA159" i="65"/>
  <c r="EF141" i="65"/>
  <c r="EE141" i="65"/>
  <c r="DW83" i="74"/>
  <c r="EA104" i="74"/>
  <c r="DY236" i="14"/>
  <c r="DY238" i="14" s="1"/>
  <c r="DY242" i="14"/>
  <c r="DY244" i="14" s="1"/>
  <c r="DY187" i="14"/>
  <c r="DY186" i="14"/>
  <c r="EF137" i="65"/>
  <c r="EF143" i="65" s="1"/>
  <c r="DV225" i="14"/>
  <c r="DV246" i="14" s="1"/>
  <c r="DV254" i="14" s="1"/>
  <c r="DV256" i="14" s="1"/>
  <c r="DV262" i="14" s="1"/>
  <c r="DX181" i="65"/>
  <c r="DX82" i="65" s="1"/>
  <c r="DY214" i="14"/>
  <c r="DX87" i="14"/>
  <c r="DX69" i="14"/>
  <c r="DW187" i="74"/>
  <c r="DW106" i="74"/>
  <c r="EK53" i="74"/>
  <c r="EK80" i="74"/>
  <c r="EE144" i="74"/>
  <c r="EE150" i="74" s="1"/>
  <c r="EE145" i="74"/>
  <c r="EK49" i="74"/>
  <c r="EK79" i="74" s="1"/>
  <c r="EK94" i="74"/>
  <c r="EK78" i="74"/>
  <c r="EK57" i="74"/>
  <c r="EK52" i="74"/>
  <c r="EK60" i="74"/>
  <c r="EK68" i="74"/>
  <c r="EK67" i="74"/>
  <c r="EK59" i="74"/>
  <c r="DY175" i="74"/>
  <c r="DY98" i="74"/>
  <c r="EG132" i="74"/>
  <c r="EG133" i="74"/>
  <c r="EG134" i="74"/>
  <c r="EF149" i="74"/>
  <c r="EF167" i="74" s="1"/>
  <c r="EF137" i="74"/>
  <c r="EG126" i="74"/>
  <c r="EG152" i="74" s="1"/>
  <c r="EG171" i="74" s="1"/>
  <c r="EG125" i="74"/>
  <c r="EG151" i="74" s="1"/>
  <c r="EG170" i="74" s="1"/>
  <c r="EG124" i="74"/>
  <c r="EM47" i="74"/>
  <c r="EL93" i="74"/>
  <c r="EL48" i="74"/>
  <c r="EL50" i="74"/>
  <c r="EH118" i="74"/>
  <c r="EH119" i="74"/>
  <c r="ED144" i="74"/>
  <c r="ED150" i="74" s="1"/>
  <c r="ED145" i="74"/>
  <c r="EJ61" i="74"/>
  <c r="EI117" i="74"/>
  <c r="EI70" i="74"/>
  <c r="EC155" i="74"/>
  <c r="EC168" i="74"/>
  <c r="DX181" i="74"/>
  <c r="DX182" i="74"/>
  <c r="EF138" i="74"/>
  <c r="EF140" i="74" s="1"/>
  <c r="EA161" i="74"/>
  <c r="DW82" i="74"/>
  <c r="DW99" i="74"/>
  <c r="EB156" i="74"/>
  <c r="EB97" i="74"/>
  <c r="EJ61" i="65"/>
  <c r="EI70" i="65"/>
  <c r="EI117" i="65"/>
  <c r="EE97" i="65"/>
  <c r="EE143" i="65"/>
  <c r="EE105" i="65"/>
  <c r="EA161" i="65"/>
  <c r="EA106" i="65"/>
  <c r="EG132" i="65"/>
  <c r="EG133" i="65"/>
  <c r="EG134" i="65"/>
  <c r="EH118" i="65"/>
  <c r="EH119" i="65"/>
  <c r="EG125" i="65"/>
  <c r="EG151" i="65" s="1"/>
  <c r="EG170" i="65" s="1"/>
  <c r="EG126" i="65"/>
  <c r="EG152" i="65" s="1"/>
  <c r="EG171" i="65" s="1"/>
  <c r="EG124" i="65"/>
  <c r="EC168" i="65"/>
  <c r="EC155" i="65"/>
  <c r="DZ163" i="65"/>
  <c r="DZ162" i="65"/>
  <c r="DZ169" i="65" s="1"/>
  <c r="DZ174" i="65" s="1"/>
  <c r="ED144" i="65"/>
  <c r="ED150" i="65" s="1"/>
  <c r="ED145" i="65"/>
  <c r="EK53" i="65"/>
  <c r="EK80" i="65"/>
  <c r="EB156" i="65"/>
  <c r="EB98" i="65"/>
  <c r="DW58" i="14"/>
  <c r="DW252" i="14" s="1"/>
  <c r="DW182" i="65"/>
  <c r="DW181" i="65"/>
  <c r="DY99" i="65"/>
  <c r="DY175" i="65"/>
  <c r="DX83" i="65"/>
  <c r="DX108" i="65"/>
  <c r="EK94" i="65"/>
  <c r="EK57" i="65"/>
  <c r="EK78" i="65"/>
  <c r="EK59" i="65"/>
  <c r="EK67" i="65"/>
  <c r="EK68" i="65"/>
  <c r="EK52" i="65"/>
  <c r="EK49" i="65"/>
  <c r="EK79" i="65" s="1"/>
  <c r="EL50" i="65"/>
  <c r="EM47" i="65"/>
  <c r="EL93" i="65"/>
  <c r="EL48" i="65"/>
  <c r="EL55" i="65" s="1"/>
  <c r="EF105" i="65"/>
  <c r="DX146" i="14"/>
  <c r="DX40" i="14"/>
  <c r="DX123" i="14"/>
  <c r="DY46" i="14"/>
  <c r="DY47" i="14"/>
  <c r="DY37" i="14"/>
  <c r="DZ1" i="14"/>
  <c r="DZ38" i="14" s="1"/>
  <c r="DY76" i="14"/>
  <c r="DY44" i="14"/>
  <c r="DY77" i="14"/>
  <c r="DY45" i="14"/>
  <c r="DY53" i="14"/>
  <c r="DY56" i="14" s="1"/>
  <c r="DY79" i="14"/>
  <c r="DY64" i="14"/>
  <c r="DY85" i="14"/>
  <c r="DY66" i="14"/>
  <c r="DY73" i="14"/>
  <c r="DY74" i="14"/>
  <c r="DY75" i="14"/>
  <c r="DY78" i="14"/>
  <c r="DY106" i="14"/>
  <c r="DY156" i="14"/>
  <c r="DY217" i="14"/>
  <c r="DY97" i="14"/>
  <c r="DY95" i="14"/>
  <c r="DY120" i="14"/>
  <c r="DY103" i="14"/>
  <c r="DY189" i="14"/>
  <c r="DY183" i="14"/>
  <c r="DY170" i="14"/>
  <c r="DY127" i="14"/>
  <c r="DY203" i="14"/>
  <c r="DY115" i="14"/>
  <c r="DY96" i="14"/>
  <c r="DY159" i="14"/>
  <c r="DY219" i="14"/>
  <c r="DY220" i="14"/>
  <c r="DY116" i="14"/>
  <c r="DY130" i="14"/>
  <c r="DY193" i="14"/>
  <c r="DY172" i="14"/>
  <c r="DY99" i="14"/>
  <c r="DY222" i="14"/>
  <c r="DY104" i="14"/>
  <c r="DY218" i="14"/>
  <c r="DY105" i="14"/>
  <c r="DY200" i="14"/>
  <c r="DY182" i="14"/>
  <c r="DY114" i="14"/>
  <c r="DY185" i="14"/>
  <c r="DY171" i="14"/>
  <c r="DY141" i="14"/>
  <c r="DY121" i="14"/>
  <c r="DY181" i="14"/>
  <c r="DY117" i="14"/>
  <c r="DY139" i="14"/>
  <c r="DY194" i="14"/>
  <c r="DY151" i="14"/>
  <c r="DY128" i="14"/>
  <c r="DY188" i="14"/>
  <c r="DY131" i="14"/>
  <c r="DY201" i="14"/>
  <c r="DY144" i="14"/>
  <c r="DY138" i="14"/>
  <c r="DY98" i="14"/>
  <c r="DY65" i="14"/>
  <c r="DY102" i="14"/>
  <c r="DY152" i="14"/>
  <c r="DY155" i="14"/>
  <c r="DY191" i="14"/>
  <c r="DY190" i="14"/>
  <c r="DY202" i="14"/>
  <c r="DY153" i="14"/>
  <c r="DY157" i="14"/>
  <c r="DY101" i="14"/>
  <c r="DY229" i="14"/>
  <c r="DY231" i="14" s="1"/>
  <c r="DY184" i="14"/>
  <c r="DY154" i="14"/>
  <c r="DY119" i="14"/>
  <c r="DY140" i="14"/>
  <c r="DY108" i="14"/>
  <c r="DY107" i="14"/>
  <c r="DY118" i="14"/>
  <c r="DY100" i="14"/>
  <c r="DY150" i="14"/>
  <c r="DY142" i="14"/>
  <c r="DY168" i="14"/>
  <c r="DY143" i="14"/>
  <c r="DX196" i="14"/>
  <c r="DX81" i="14"/>
  <c r="DX205" i="14"/>
  <c r="DW294" i="14"/>
  <c r="DX110" i="14"/>
  <c r="DW89" i="14"/>
  <c r="DW253" i="14" s="1"/>
  <c r="DX161" i="14"/>
  <c r="DX209" i="14"/>
  <c r="DY3" i="14"/>
  <c r="DY292" i="14" s="1"/>
  <c r="DY296" i="14" s="1"/>
  <c r="DY215" i="14" s="1"/>
  <c r="DX49" i="14"/>
  <c r="DZ129" i="14" l="1"/>
  <c r="DZ137" i="14"/>
  <c r="DZ136" i="14"/>
  <c r="DZ135" i="14"/>
  <c r="DZ134" i="14"/>
  <c r="DZ133" i="14"/>
  <c r="DZ132" i="14"/>
  <c r="DZ178" i="14"/>
  <c r="DZ167" i="14"/>
  <c r="DZ169" i="14"/>
  <c r="DZ223" i="14"/>
  <c r="DY174" i="14"/>
  <c r="EL58" i="74"/>
  <c r="EL55" i="74"/>
  <c r="EK66" i="65"/>
  <c r="EK66" i="74"/>
  <c r="DZ158" i="14"/>
  <c r="DZ192" i="14"/>
  <c r="EL56" i="65"/>
  <c r="EL54" i="65"/>
  <c r="EL56" i="74"/>
  <c r="EL54" i="74"/>
  <c r="DZ105" i="74"/>
  <c r="DZ178" i="74"/>
  <c r="DZ180" i="74"/>
  <c r="DZ181" i="74" s="1"/>
  <c r="DZ179" i="14"/>
  <c r="DZ180" i="14"/>
  <c r="DZ166" i="14"/>
  <c r="DZ165" i="14"/>
  <c r="DZ221" i="14"/>
  <c r="DZ67" i="14"/>
  <c r="DW191" i="74"/>
  <c r="DX184" i="74"/>
  <c r="DX189" i="74" s="1"/>
  <c r="DX185" i="74"/>
  <c r="DX190" i="74" s="1"/>
  <c r="DW184" i="65"/>
  <c r="DW185" i="65"/>
  <c r="DW190" i="65" s="1"/>
  <c r="DY178" i="74"/>
  <c r="DY177" i="74"/>
  <c r="DY177" i="65"/>
  <c r="DY178" i="65"/>
  <c r="EB158" i="74"/>
  <c r="EB159" i="74"/>
  <c r="EB158" i="65"/>
  <c r="EB159" i="65"/>
  <c r="EF141" i="74"/>
  <c r="DX191" i="65"/>
  <c r="EF103" i="74"/>
  <c r="DW84" i="74"/>
  <c r="DW85" i="74" s="1"/>
  <c r="DX83" i="74"/>
  <c r="DW83" i="65"/>
  <c r="EB161" i="65"/>
  <c r="EB162" i="65" s="1"/>
  <c r="EB169" i="65" s="1"/>
  <c r="EB174" i="65" s="1"/>
  <c r="EB175" i="65" s="1"/>
  <c r="EB161" i="74"/>
  <c r="EB163" i="74" s="1"/>
  <c r="DZ236" i="14"/>
  <c r="DZ238" i="14" s="1"/>
  <c r="DZ242" i="14"/>
  <c r="DZ244" i="14" s="1"/>
  <c r="EF97" i="65"/>
  <c r="DZ186" i="14"/>
  <c r="DZ187" i="14"/>
  <c r="DW225" i="14"/>
  <c r="DX100" i="65"/>
  <c r="DX111" i="65" s="1"/>
  <c r="DX84" i="65"/>
  <c r="DX85" i="65" s="1"/>
  <c r="DX187" i="65"/>
  <c r="DX294" i="14"/>
  <c r="DZ214" i="14"/>
  <c r="EJ70" i="65"/>
  <c r="DX89" i="14"/>
  <c r="DX253" i="14" s="1"/>
  <c r="DY205" i="14"/>
  <c r="DY87" i="14"/>
  <c r="DW109" i="74"/>
  <c r="DW187" i="65"/>
  <c r="EJ117" i="65"/>
  <c r="EJ119" i="65" s="1"/>
  <c r="DX106" i="74"/>
  <c r="EI119" i="74"/>
  <c r="EI118" i="74"/>
  <c r="EL53" i="74"/>
  <c r="EL80" i="74"/>
  <c r="EF96" i="74"/>
  <c r="EF143" i="74"/>
  <c r="DY105" i="74"/>
  <c r="EJ70" i="74"/>
  <c r="EJ117" i="74"/>
  <c r="EL78" i="74"/>
  <c r="EL94" i="74"/>
  <c r="EL49" i="74"/>
  <c r="EL79" i="74" s="1"/>
  <c r="EL52" i="74"/>
  <c r="EL57" i="74"/>
  <c r="EL68" i="74"/>
  <c r="EL60" i="74"/>
  <c r="EL59" i="74"/>
  <c r="EL67" i="74"/>
  <c r="EB104" i="74"/>
  <c r="EN47" i="74"/>
  <c r="EM93" i="74"/>
  <c r="EM48" i="74"/>
  <c r="EM50" i="74"/>
  <c r="ED168" i="74"/>
  <c r="ED155" i="74"/>
  <c r="EG137" i="74"/>
  <c r="EG149" i="74"/>
  <c r="EG167" i="74" s="1"/>
  <c r="DX187" i="74"/>
  <c r="DX82" i="74"/>
  <c r="DX99" i="74"/>
  <c r="EA162" i="74"/>
  <c r="EA169" i="74" s="1"/>
  <c r="EA174" i="74" s="1"/>
  <c r="EA163" i="74"/>
  <c r="EG138" i="74"/>
  <c r="EG140" i="74" s="1"/>
  <c r="EK61" i="74"/>
  <c r="EC156" i="74"/>
  <c r="EC97" i="74"/>
  <c r="EH132" i="74"/>
  <c r="EH133" i="74"/>
  <c r="EH134" i="74"/>
  <c r="EE168" i="74"/>
  <c r="EE155" i="74"/>
  <c r="EH126" i="74"/>
  <c r="EH152" i="74" s="1"/>
  <c r="EH171" i="74" s="1"/>
  <c r="EH124" i="74"/>
  <c r="EH125" i="74"/>
  <c r="EH151" i="74" s="1"/>
  <c r="EH170" i="74" s="1"/>
  <c r="DY180" i="74"/>
  <c r="DW108" i="65"/>
  <c r="EM48" i="65"/>
  <c r="EM55" i="65" s="1"/>
  <c r="EN47" i="65"/>
  <c r="EM93" i="65"/>
  <c r="EM50" i="65"/>
  <c r="DZ175" i="65"/>
  <c r="DZ99" i="65"/>
  <c r="EH133" i="65"/>
  <c r="EH132" i="65"/>
  <c r="EH134" i="65"/>
  <c r="EF144" i="65"/>
  <c r="EF150" i="65" s="1"/>
  <c r="EF145" i="65"/>
  <c r="EL80" i="65"/>
  <c r="EL53" i="65"/>
  <c r="EH125" i="65"/>
  <c r="EH151" i="65" s="1"/>
  <c r="EH170" i="65" s="1"/>
  <c r="EH126" i="65"/>
  <c r="EH152" i="65" s="1"/>
  <c r="EH171" i="65" s="1"/>
  <c r="EH124" i="65"/>
  <c r="EE145" i="65"/>
  <c r="EE144" i="65"/>
  <c r="EE150" i="65" s="1"/>
  <c r="DY107" i="65"/>
  <c r="EB106" i="65"/>
  <c r="EC156" i="65"/>
  <c r="EC98" i="65"/>
  <c r="DY49" i="14"/>
  <c r="EG137" i="65"/>
  <c r="EG149" i="65"/>
  <c r="EG167" i="65" s="1"/>
  <c r="EG138" i="65"/>
  <c r="EG140" i="65" s="1"/>
  <c r="EI119" i="65"/>
  <c r="EI118" i="65"/>
  <c r="DW82" i="65"/>
  <c r="DW100" i="65"/>
  <c r="EL67" i="65"/>
  <c r="EL52" i="65"/>
  <c r="EL68" i="65"/>
  <c r="EL59" i="65"/>
  <c r="EL49" i="65"/>
  <c r="EL79" i="65" s="1"/>
  <c r="EL94" i="65"/>
  <c r="EL57" i="65"/>
  <c r="EL78" i="65"/>
  <c r="EK61" i="65"/>
  <c r="ED168" i="65"/>
  <c r="ED155" i="65"/>
  <c r="EA162" i="65"/>
  <c r="EA169" i="65" s="1"/>
  <c r="EA174" i="65" s="1"/>
  <c r="EA163" i="65"/>
  <c r="DY180" i="65"/>
  <c r="DX58" i="14"/>
  <c r="DX252" i="14" s="1"/>
  <c r="DY146" i="14"/>
  <c r="DY69" i="14"/>
  <c r="DY209" i="14"/>
  <c r="DZ3" i="14"/>
  <c r="DZ292" i="14" s="1"/>
  <c r="DZ296" i="14" s="1"/>
  <c r="DZ215" i="14" s="1"/>
  <c r="DY196" i="14"/>
  <c r="DY81" i="14"/>
  <c r="DZ45" i="14"/>
  <c r="DZ46" i="14"/>
  <c r="DZ47" i="14"/>
  <c r="DZ66" i="14"/>
  <c r="DZ53" i="14"/>
  <c r="DZ56" i="14" s="1"/>
  <c r="DZ73" i="14"/>
  <c r="DZ85" i="14"/>
  <c r="DZ87" i="14" s="1"/>
  <c r="EA1" i="14"/>
  <c r="EA38" i="14" s="1"/>
  <c r="DZ37" i="14"/>
  <c r="DZ44" i="14"/>
  <c r="DZ77" i="14"/>
  <c r="DZ78" i="14"/>
  <c r="DZ79" i="14"/>
  <c r="DZ64" i="14"/>
  <c r="DZ74" i="14"/>
  <c r="DZ75" i="14"/>
  <c r="DZ76" i="14"/>
  <c r="DZ106" i="14"/>
  <c r="DZ156" i="14"/>
  <c r="DZ139" i="14"/>
  <c r="DZ200" i="14"/>
  <c r="DZ143" i="14"/>
  <c r="DZ168" i="14"/>
  <c r="DZ152" i="14"/>
  <c r="DZ144" i="14"/>
  <c r="DZ202" i="14"/>
  <c r="DZ107" i="14"/>
  <c r="DZ105" i="14"/>
  <c r="DZ98" i="14"/>
  <c r="DZ150" i="14"/>
  <c r="DZ141" i="14"/>
  <c r="DZ182" i="14"/>
  <c r="DZ65" i="14"/>
  <c r="DZ184" i="14"/>
  <c r="DZ117" i="14"/>
  <c r="DZ189" i="14"/>
  <c r="DZ95" i="14"/>
  <c r="DZ153" i="14"/>
  <c r="DZ104" i="14"/>
  <c r="DZ219" i="14"/>
  <c r="DZ185" i="14"/>
  <c r="DZ188" i="14"/>
  <c r="DZ108" i="14"/>
  <c r="DZ172" i="14"/>
  <c r="DZ121" i="14"/>
  <c r="DZ103" i="14"/>
  <c r="DZ170" i="14"/>
  <c r="DZ159" i="14"/>
  <c r="DZ155" i="14"/>
  <c r="DZ193" i="14"/>
  <c r="DZ127" i="14"/>
  <c r="DZ131" i="14"/>
  <c r="DZ102" i="14"/>
  <c r="DZ222" i="14"/>
  <c r="DZ218" i="14"/>
  <c r="DZ217" i="14"/>
  <c r="DZ183" i="14"/>
  <c r="DZ96" i="14"/>
  <c r="DZ101" i="14"/>
  <c r="DZ142" i="14"/>
  <c r="DZ191" i="14"/>
  <c r="DZ115" i="14"/>
  <c r="DZ171" i="14"/>
  <c r="DZ220" i="14"/>
  <c r="DZ157" i="14"/>
  <c r="DZ190" i="14"/>
  <c r="DZ140" i="14"/>
  <c r="DZ128" i="14"/>
  <c r="DZ99" i="14"/>
  <c r="DZ120" i="14"/>
  <c r="DZ181" i="14"/>
  <c r="DZ203" i="14"/>
  <c r="DZ130" i="14"/>
  <c r="DZ194" i="14"/>
  <c r="DZ100" i="14"/>
  <c r="DZ114" i="14"/>
  <c r="DZ201" i="14"/>
  <c r="DZ151" i="14"/>
  <c r="DZ119" i="14"/>
  <c r="DZ229" i="14"/>
  <c r="DZ231" i="14" s="1"/>
  <c r="DZ97" i="14"/>
  <c r="DZ138" i="14"/>
  <c r="DZ118" i="14"/>
  <c r="DZ154" i="14"/>
  <c r="DZ116" i="14"/>
  <c r="DY123" i="14"/>
  <c r="DY40" i="14"/>
  <c r="DY161" i="14"/>
  <c r="DY110" i="14"/>
  <c r="EA129" i="14" l="1"/>
  <c r="EA137" i="14"/>
  <c r="EA136" i="14"/>
  <c r="EA135" i="14"/>
  <c r="EA134" i="14"/>
  <c r="EA133" i="14"/>
  <c r="EA132" i="14"/>
  <c r="EA178" i="14"/>
  <c r="EA167" i="14"/>
  <c r="EA169" i="14"/>
  <c r="EA223" i="14"/>
  <c r="DZ174" i="14"/>
  <c r="EM58" i="74"/>
  <c r="EM55" i="74"/>
  <c r="EL66" i="65"/>
  <c r="EL66" i="74"/>
  <c r="EA158" i="14"/>
  <c r="EA192" i="14"/>
  <c r="EM56" i="65"/>
  <c r="EM54" i="65"/>
  <c r="EM56" i="74"/>
  <c r="EM54" i="74"/>
  <c r="DW246" i="14"/>
  <c r="DW254" i="14" s="1"/>
  <c r="DW256" i="14" s="1"/>
  <c r="DW262" i="14" s="1"/>
  <c r="DZ182" i="74"/>
  <c r="DZ184" i="74" s="1"/>
  <c r="DZ189" i="74" s="1"/>
  <c r="EA179" i="14"/>
  <c r="EA180" i="14"/>
  <c r="EA165" i="14"/>
  <c r="EA166" i="14"/>
  <c r="EA221" i="14"/>
  <c r="EA67" i="14"/>
  <c r="DW189" i="65"/>
  <c r="DW191" i="65" s="1"/>
  <c r="DW84" i="65"/>
  <c r="DW85" i="65" s="1"/>
  <c r="DZ177" i="65"/>
  <c r="DZ178" i="65"/>
  <c r="EB177" i="65"/>
  <c r="EB178" i="65"/>
  <c r="EC158" i="74"/>
  <c r="EC159" i="74"/>
  <c r="EC158" i="65"/>
  <c r="EC159" i="65"/>
  <c r="EG141" i="74"/>
  <c r="DX84" i="74"/>
  <c r="DX85" i="74" s="1"/>
  <c r="EG141" i="65"/>
  <c r="DX191" i="74"/>
  <c r="EG103" i="74"/>
  <c r="EG105" i="65"/>
  <c r="EB163" i="65"/>
  <c r="EC104" i="74"/>
  <c r="EB162" i="74"/>
  <c r="EB169" i="74" s="1"/>
  <c r="EB174" i="74" s="1"/>
  <c r="EB175" i="74" s="1"/>
  <c r="EA236" i="14"/>
  <c r="EA238" i="14" s="1"/>
  <c r="EA242" i="14"/>
  <c r="EA244" i="14" s="1"/>
  <c r="EA187" i="14"/>
  <c r="EA186" i="14"/>
  <c r="DX225" i="14"/>
  <c r="EA214" i="14"/>
  <c r="DY58" i="14"/>
  <c r="DY252" i="14" s="1"/>
  <c r="DZ40" i="14"/>
  <c r="EB107" i="65"/>
  <c r="EJ118" i="65"/>
  <c r="EJ124" i="65" s="1"/>
  <c r="DW111" i="65"/>
  <c r="DX109" i="74"/>
  <c r="EC161" i="74"/>
  <c r="EC163" i="74" s="1"/>
  <c r="EA175" i="74"/>
  <c r="EA98" i="74"/>
  <c r="EG96" i="74"/>
  <c r="EG143" i="74"/>
  <c r="EL61" i="74"/>
  <c r="ED156" i="74"/>
  <c r="ED97" i="74"/>
  <c r="EH137" i="74"/>
  <c r="EH149" i="74"/>
  <c r="EH167" i="74" s="1"/>
  <c r="EE156" i="74"/>
  <c r="EE97" i="74"/>
  <c r="EK70" i="74"/>
  <c r="EK117" i="74"/>
  <c r="EM53" i="74"/>
  <c r="EM80" i="74"/>
  <c r="EI124" i="74"/>
  <c r="EI126" i="74"/>
  <c r="EI152" i="74" s="1"/>
  <c r="EI171" i="74" s="1"/>
  <c r="EI125" i="74"/>
  <c r="EI151" i="74" s="1"/>
  <c r="EI170" i="74" s="1"/>
  <c r="EM49" i="74"/>
  <c r="EM79" i="74" s="1"/>
  <c r="EM78" i="74"/>
  <c r="EM94" i="74"/>
  <c r="EM57" i="74"/>
  <c r="EM68" i="74"/>
  <c r="EM59" i="74"/>
  <c r="EM60" i="74"/>
  <c r="EM67" i="74"/>
  <c r="EM52" i="74"/>
  <c r="EI133" i="74"/>
  <c r="EI134" i="74"/>
  <c r="EI132" i="74"/>
  <c r="DY181" i="74"/>
  <c r="DY182" i="74"/>
  <c r="EJ119" i="74"/>
  <c r="EJ118" i="74"/>
  <c r="EF145" i="74"/>
  <c r="EF144" i="74"/>
  <c r="EF150" i="74" s="1"/>
  <c r="EH138" i="74"/>
  <c r="EH140" i="74" s="1"/>
  <c r="EO47" i="74"/>
  <c r="EN93" i="74"/>
  <c r="EN48" i="74"/>
  <c r="EN50" i="74"/>
  <c r="DZ82" i="74"/>
  <c r="DZ99" i="74"/>
  <c r="DY181" i="65"/>
  <c r="DY182" i="65"/>
  <c r="EJ133" i="65"/>
  <c r="EJ134" i="65"/>
  <c r="EJ132" i="65"/>
  <c r="EB180" i="65"/>
  <c r="EE155" i="65"/>
  <c r="EE168" i="65"/>
  <c r="EA175" i="65"/>
  <c r="EA99" i="65"/>
  <c r="DZ180" i="65"/>
  <c r="DZ107" i="65"/>
  <c r="ED156" i="65"/>
  <c r="ED98" i="65"/>
  <c r="EG97" i="65"/>
  <c r="EG143" i="65"/>
  <c r="EC161" i="65"/>
  <c r="EC106" i="65"/>
  <c r="EH137" i="65"/>
  <c r="EH149" i="65"/>
  <c r="EH167" i="65" s="1"/>
  <c r="EB99" i="65"/>
  <c r="EI126" i="65"/>
  <c r="EI152" i="65" s="1"/>
  <c r="EI171" i="65" s="1"/>
  <c r="EI124" i="65"/>
  <c r="EI125" i="65"/>
  <c r="EI151" i="65" s="1"/>
  <c r="EI170" i="65" s="1"/>
  <c r="EM53" i="65"/>
  <c r="EM80" i="65"/>
  <c r="DZ69" i="14"/>
  <c r="EK70" i="65"/>
  <c r="EK117" i="65"/>
  <c r="EL61" i="65"/>
  <c r="EI134" i="65"/>
  <c r="EI133" i="65"/>
  <c r="EI132" i="65"/>
  <c r="EF155" i="65"/>
  <c r="EF168" i="65"/>
  <c r="EO47" i="65"/>
  <c r="EN93" i="65"/>
  <c r="EN48" i="65"/>
  <c r="EN55" i="65" s="1"/>
  <c r="EN50" i="65"/>
  <c r="EH138" i="65"/>
  <c r="EH140" i="65" s="1"/>
  <c r="EM94" i="65"/>
  <c r="EM57" i="65"/>
  <c r="EM67" i="65"/>
  <c r="EM68" i="65"/>
  <c r="EM59" i="65"/>
  <c r="EM49" i="65"/>
  <c r="EM79" i="65" s="1"/>
  <c r="EM78" i="65"/>
  <c r="EM52" i="65"/>
  <c r="DZ196" i="14"/>
  <c r="DZ110" i="14"/>
  <c r="DY294" i="14"/>
  <c r="DY89" i="14"/>
  <c r="DY253" i="14" s="1"/>
  <c r="DZ161" i="14"/>
  <c r="EA44" i="14"/>
  <c r="EA47" i="14"/>
  <c r="EB1" i="14"/>
  <c r="EB38" i="14" s="1"/>
  <c r="EA77" i="14"/>
  <c r="EA37" i="14"/>
  <c r="EA45" i="14"/>
  <c r="EA46" i="14"/>
  <c r="EA53" i="14"/>
  <c r="EA56" i="14" s="1"/>
  <c r="EA74" i="14"/>
  <c r="EA75" i="14"/>
  <c r="EA76" i="14"/>
  <c r="EA78" i="14"/>
  <c r="EA79" i="14"/>
  <c r="EA64" i="14"/>
  <c r="EA66" i="14"/>
  <c r="EA85" i="14"/>
  <c r="EA73" i="14"/>
  <c r="EA106" i="14"/>
  <c r="EA156" i="14"/>
  <c r="EA193" i="14"/>
  <c r="EA220" i="14"/>
  <c r="EA100" i="14"/>
  <c r="EA185" i="14"/>
  <c r="EA172" i="14"/>
  <c r="EA151" i="14"/>
  <c r="EA181" i="14"/>
  <c r="EA159" i="14"/>
  <c r="EA222" i="14"/>
  <c r="EA139" i="14"/>
  <c r="EA157" i="14"/>
  <c r="EA182" i="14"/>
  <c r="EA138" i="14"/>
  <c r="EA101" i="14"/>
  <c r="EA121" i="14"/>
  <c r="EA115" i="14"/>
  <c r="EA150" i="14"/>
  <c r="EA98" i="14"/>
  <c r="EA190" i="14"/>
  <c r="EA168" i="14"/>
  <c r="EA184" i="14"/>
  <c r="EA154" i="14"/>
  <c r="EA153" i="14"/>
  <c r="EA118" i="14"/>
  <c r="EA99" i="14"/>
  <c r="EA104" i="14"/>
  <c r="EA152" i="14"/>
  <c r="EA97" i="14"/>
  <c r="EA170" i="14"/>
  <c r="EA127" i="14"/>
  <c r="EA128" i="14"/>
  <c r="EA103" i="14"/>
  <c r="EA65" i="14"/>
  <c r="EA107" i="14"/>
  <c r="EA201" i="14"/>
  <c r="EA219" i="14"/>
  <c r="EA183" i="14"/>
  <c r="EA191" i="14"/>
  <c r="EA108" i="14"/>
  <c r="EA95" i="14"/>
  <c r="EA189" i="14"/>
  <c r="EA144" i="14"/>
  <c r="EA217" i="14"/>
  <c r="EA188" i="14"/>
  <c r="EA203" i="14"/>
  <c r="EA142" i="14"/>
  <c r="EA131" i="14"/>
  <c r="EA140" i="14"/>
  <c r="EA114" i="14"/>
  <c r="EA202" i="14"/>
  <c r="EA194" i="14"/>
  <c r="EA200" i="14"/>
  <c r="EA102" i="14"/>
  <c r="EA105" i="14"/>
  <c r="EA141" i="14"/>
  <c r="EA143" i="14"/>
  <c r="EA218" i="14"/>
  <c r="EA120" i="14"/>
  <c r="EA116" i="14"/>
  <c r="EA117" i="14"/>
  <c r="EA229" i="14"/>
  <c r="EA231" i="14" s="1"/>
  <c r="EA119" i="14"/>
  <c r="EA96" i="14"/>
  <c r="EA130" i="14"/>
  <c r="EA155" i="14"/>
  <c r="EA171" i="14"/>
  <c r="DZ146" i="14"/>
  <c r="DZ81" i="14"/>
  <c r="DZ205" i="14"/>
  <c r="DZ123" i="14"/>
  <c r="DZ49" i="14"/>
  <c r="DZ209" i="14"/>
  <c r="EA3" i="14"/>
  <c r="EA292" i="14" s="1"/>
  <c r="EA296" i="14" s="1"/>
  <c r="EA215" i="14" s="1"/>
  <c r="EB129" i="14" l="1"/>
  <c r="EB137" i="14"/>
  <c r="EB136" i="14"/>
  <c r="EB135" i="14"/>
  <c r="EB134" i="14"/>
  <c r="EB133" i="14"/>
  <c r="EB132" i="14"/>
  <c r="EB178" i="14"/>
  <c r="EB167" i="14"/>
  <c r="EB169" i="14"/>
  <c r="EB223" i="14"/>
  <c r="EA174" i="14"/>
  <c r="EN58" i="74"/>
  <c r="EN55" i="74"/>
  <c r="EM66" i="65"/>
  <c r="EM66" i="74"/>
  <c r="EB158" i="14"/>
  <c r="EB192" i="14"/>
  <c r="EN56" i="65"/>
  <c r="EN54" i="65"/>
  <c r="EN56" i="74"/>
  <c r="EN54" i="74"/>
  <c r="DX246" i="14"/>
  <c r="DX254" i="14" s="1"/>
  <c r="DX256" i="14" s="1"/>
  <c r="DX262" i="14" s="1"/>
  <c r="DZ106" i="74"/>
  <c r="DZ109" i="74" s="1"/>
  <c r="DZ187" i="74"/>
  <c r="DZ185" i="74"/>
  <c r="DZ190" i="74" s="1"/>
  <c r="DZ191" i="74" s="1"/>
  <c r="DZ83" i="74"/>
  <c r="DZ84" i="74" s="1"/>
  <c r="DZ85" i="74" s="1"/>
  <c r="EB179" i="14"/>
  <c r="EB180" i="14"/>
  <c r="EB166" i="14"/>
  <c r="EB165" i="14"/>
  <c r="EB221" i="14"/>
  <c r="EB67" i="14"/>
  <c r="DY184" i="74"/>
  <c r="DY189" i="74" s="1"/>
  <c r="DY185" i="74"/>
  <c r="DY190" i="74" s="1"/>
  <c r="DY184" i="65"/>
  <c r="DY189" i="65" s="1"/>
  <c r="DY185" i="65"/>
  <c r="DY190" i="65" s="1"/>
  <c r="EB105" i="74"/>
  <c r="EB178" i="74"/>
  <c r="EB177" i="74"/>
  <c r="EA178" i="74"/>
  <c r="EA177" i="74"/>
  <c r="EA177" i="65"/>
  <c r="EA178" i="65"/>
  <c r="EE158" i="74"/>
  <c r="EE159" i="74"/>
  <c r="ED158" i="74"/>
  <c r="ED159" i="74"/>
  <c r="ED158" i="65"/>
  <c r="ED159" i="65"/>
  <c r="EH141" i="74"/>
  <c r="EH141" i="65"/>
  <c r="EB98" i="74"/>
  <c r="EH103" i="74"/>
  <c r="EB180" i="74"/>
  <c r="EB181" i="74" s="1"/>
  <c r="EH105" i="65"/>
  <c r="DY83" i="74"/>
  <c r="DY108" i="65"/>
  <c r="EA105" i="74"/>
  <c r="ED104" i="74"/>
  <c r="EE104" i="74"/>
  <c r="ED106" i="65"/>
  <c r="EB236" i="14"/>
  <c r="EB238" i="14" s="1"/>
  <c r="EB242" i="14"/>
  <c r="EB244" i="14" s="1"/>
  <c r="EB187" i="14"/>
  <c r="EB186" i="14"/>
  <c r="DY225" i="14"/>
  <c r="EB214" i="14"/>
  <c r="DZ58" i="14"/>
  <c r="DZ252" i="14" s="1"/>
  <c r="DZ89" i="14"/>
  <c r="DZ253" i="14" s="1"/>
  <c r="EA87" i="14"/>
  <c r="EJ125" i="65"/>
  <c r="EJ151" i="65" s="1"/>
  <c r="EJ170" i="65" s="1"/>
  <c r="EJ126" i="65"/>
  <c r="EJ152" i="65" s="1"/>
  <c r="EJ171" i="65" s="1"/>
  <c r="ED161" i="74"/>
  <c r="ED163" i="74" s="1"/>
  <c r="EC162" i="74"/>
  <c r="EC169" i="74" s="1"/>
  <c r="EC174" i="74" s="1"/>
  <c r="EJ138" i="65"/>
  <c r="EJ140" i="65" s="1"/>
  <c r="EA180" i="74"/>
  <c r="EA181" i="74" s="1"/>
  <c r="EA82" i="74" s="1"/>
  <c r="DY187" i="74"/>
  <c r="EE161" i="74"/>
  <c r="EE162" i="74" s="1"/>
  <c r="EE169" i="74" s="1"/>
  <c r="EE174" i="74" s="1"/>
  <c r="EN80" i="74"/>
  <c r="EN53" i="74"/>
  <c r="EN94" i="74"/>
  <c r="EN78" i="74"/>
  <c r="EN49" i="74"/>
  <c r="EN79" i="74" s="1"/>
  <c r="EN60" i="74"/>
  <c r="EN67" i="74"/>
  <c r="EN59" i="74"/>
  <c r="EN52" i="74"/>
  <c r="EN57" i="74"/>
  <c r="EN68" i="74"/>
  <c r="EI138" i="74"/>
  <c r="EI140" i="74" s="1"/>
  <c r="EP47" i="74"/>
  <c r="EO93" i="74"/>
  <c r="EO48" i="74"/>
  <c r="EO50" i="74"/>
  <c r="EJ126" i="74"/>
  <c r="EJ152" i="74" s="1"/>
  <c r="EJ171" i="74" s="1"/>
  <c r="EJ125" i="74"/>
  <c r="EJ151" i="74" s="1"/>
  <c r="EJ170" i="74" s="1"/>
  <c r="EJ124" i="74"/>
  <c r="EI137" i="74"/>
  <c r="EI149" i="74"/>
  <c r="EI167" i="74" s="1"/>
  <c r="EJ133" i="74"/>
  <c r="EJ132" i="74"/>
  <c r="EJ134" i="74"/>
  <c r="DY106" i="74"/>
  <c r="EL117" i="74"/>
  <c r="EL70" i="74"/>
  <c r="EM61" i="74"/>
  <c r="EH96" i="74"/>
  <c r="EH143" i="74"/>
  <c r="EF168" i="74"/>
  <c r="EF155" i="74"/>
  <c r="DY99" i="74"/>
  <c r="DY82" i="74"/>
  <c r="EK119" i="74"/>
  <c r="EK118" i="74"/>
  <c r="EG145" i="74"/>
  <c r="EG144" i="74"/>
  <c r="EG150" i="74" s="1"/>
  <c r="EI138" i="65"/>
  <c r="EI140" i="65" s="1"/>
  <c r="EF156" i="65"/>
  <c r="EF98" i="65"/>
  <c r="EE156" i="65"/>
  <c r="EE98" i="65"/>
  <c r="EA196" i="14"/>
  <c r="EJ149" i="65"/>
  <c r="EJ167" i="65" s="1"/>
  <c r="EC162" i="65"/>
  <c r="EC169" i="65" s="1"/>
  <c r="EC174" i="65" s="1"/>
  <c r="EC163" i="65"/>
  <c r="EB182" i="65"/>
  <c r="EB181" i="65"/>
  <c r="EB82" i="65" s="1"/>
  <c r="EG144" i="65"/>
  <c r="EG150" i="65" s="1"/>
  <c r="EG145" i="65"/>
  <c r="EN53" i="65"/>
  <c r="EN80" i="65"/>
  <c r="EI149" i="65"/>
  <c r="EI167" i="65" s="1"/>
  <c r="EI137" i="65"/>
  <c r="DZ181" i="65"/>
  <c r="DZ182" i="65"/>
  <c r="EA205" i="14"/>
  <c r="EN68" i="65"/>
  <c r="EN59" i="65"/>
  <c r="EN49" i="65"/>
  <c r="EN79" i="65" s="1"/>
  <c r="EN67" i="65"/>
  <c r="EN94" i="65"/>
  <c r="EN57" i="65"/>
  <c r="EN78" i="65"/>
  <c r="EN52" i="65"/>
  <c r="EL117" i="65"/>
  <c r="EL70" i="65"/>
  <c r="EM61" i="65"/>
  <c r="EK118" i="65"/>
  <c r="EK119" i="65"/>
  <c r="ED161" i="65"/>
  <c r="EA180" i="65"/>
  <c r="EA107" i="65"/>
  <c r="DY187" i="65"/>
  <c r="DY83" i="65"/>
  <c r="EO48" i="65"/>
  <c r="EO55" i="65" s="1"/>
  <c r="EP47" i="65"/>
  <c r="EO93" i="65"/>
  <c r="EO50" i="65"/>
  <c r="DY82" i="65"/>
  <c r="DY100" i="65"/>
  <c r="EH97" i="65"/>
  <c r="EH143" i="65"/>
  <c r="EA146" i="14"/>
  <c r="DZ294" i="14"/>
  <c r="EA49" i="14"/>
  <c r="EA110" i="14"/>
  <c r="EA161" i="14"/>
  <c r="EA69" i="14"/>
  <c r="EA123" i="14"/>
  <c r="EA40" i="14"/>
  <c r="EB37" i="14"/>
  <c r="EC1" i="14"/>
  <c r="EC38" i="14" s="1"/>
  <c r="EB46" i="14"/>
  <c r="EB44" i="14"/>
  <c r="EB45" i="14"/>
  <c r="EB47" i="14"/>
  <c r="EB53" i="14"/>
  <c r="EB56" i="14" s="1"/>
  <c r="EB64" i="14"/>
  <c r="EB79" i="14"/>
  <c r="EB66" i="14"/>
  <c r="EB73" i="14"/>
  <c r="EB85" i="14"/>
  <c r="EB74" i="14"/>
  <c r="EB75" i="14"/>
  <c r="EB76" i="14"/>
  <c r="EB77" i="14"/>
  <c r="EB78" i="14"/>
  <c r="EB106" i="14"/>
  <c r="EB156" i="14"/>
  <c r="EB95" i="14"/>
  <c r="EB193" i="14"/>
  <c r="EB128" i="14"/>
  <c r="EB96" i="14"/>
  <c r="EB157" i="14"/>
  <c r="EB194" i="14"/>
  <c r="EB114" i="14"/>
  <c r="EB222" i="14"/>
  <c r="EB99" i="14"/>
  <c r="EB107" i="14"/>
  <c r="EB184" i="14"/>
  <c r="EB115" i="14"/>
  <c r="EB141" i="14"/>
  <c r="EB100" i="14"/>
  <c r="EB229" i="14"/>
  <c r="EB231" i="14" s="1"/>
  <c r="EB98" i="14"/>
  <c r="EB171" i="14"/>
  <c r="EB105" i="14"/>
  <c r="EB130" i="14"/>
  <c r="EB181" i="14"/>
  <c r="EB219" i="14"/>
  <c r="EB108" i="14"/>
  <c r="EB155" i="14"/>
  <c r="EB138" i="14"/>
  <c r="EB117" i="14"/>
  <c r="EB150" i="14"/>
  <c r="EB118" i="14"/>
  <c r="EB191" i="14"/>
  <c r="EB151" i="14"/>
  <c r="EB103" i="14"/>
  <c r="EB153" i="14"/>
  <c r="EB65" i="14"/>
  <c r="EB142" i="14"/>
  <c r="EB170" i="14"/>
  <c r="EB152" i="14"/>
  <c r="EB203" i="14"/>
  <c r="EB183" i="14"/>
  <c r="EB159" i="14"/>
  <c r="EB116" i="14"/>
  <c r="EB139" i="14"/>
  <c r="EB120" i="14"/>
  <c r="EB154" i="14"/>
  <c r="EB97" i="14"/>
  <c r="EB121" i="14"/>
  <c r="EB188" i="14"/>
  <c r="EB143" i="14"/>
  <c r="EB190" i="14"/>
  <c r="EB144" i="14"/>
  <c r="EB104" i="14"/>
  <c r="EB102" i="14"/>
  <c r="EB218" i="14"/>
  <c r="EB119" i="14"/>
  <c r="EB185" i="14"/>
  <c r="EB140" i="14"/>
  <c r="EB201" i="14"/>
  <c r="EB172" i="14"/>
  <c r="EB182" i="14"/>
  <c r="EB131" i="14"/>
  <c r="EB101" i="14"/>
  <c r="EB200" i="14"/>
  <c r="EB220" i="14"/>
  <c r="EB168" i="14"/>
  <c r="EB217" i="14"/>
  <c r="EB189" i="14"/>
  <c r="EB127" i="14"/>
  <c r="EB202" i="14"/>
  <c r="EB3" i="14"/>
  <c r="EB292" i="14" s="1"/>
  <c r="EB296" i="14" s="1"/>
  <c r="EB215" i="14" s="1"/>
  <c r="EA209" i="14"/>
  <c r="EA81" i="14"/>
  <c r="EC129" i="14" l="1"/>
  <c r="EC137" i="14"/>
  <c r="EC136" i="14"/>
  <c r="EC135" i="14"/>
  <c r="EC134" i="14"/>
  <c r="EC133" i="14"/>
  <c r="EC132" i="14"/>
  <c r="EC178" i="14"/>
  <c r="EC167" i="14"/>
  <c r="EC169" i="14"/>
  <c r="EC223" i="14"/>
  <c r="EB174" i="14"/>
  <c r="EO58" i="74"/>
  <c r="EO55" i="74"/>
  <c r="EN66" i="65"/>
  <c r="EN66" i="74"/>
  <c r="EC158" i="14"/>
  <c r="EC192" i="14"/>
  <c r="EO56" i="65"/>
  <c r="EO54" i="65"/>
  <c r="EO56" i="74"/>
  <c r="EO54" i="74"/>
  <c r="DY246" i="14"/>
  <c r="DY254" i="14" s="1"/>
  <c r="DY256" i="14" s="1"/>
  <c r="DY262" i="14" s="1"/>
  <c r="EB182" i="74"/>
  <c r="EB185" i="74" s="1"/>
  <c r="EB190" i="74" s="1"/>
  <c r="EC179" i="14"/>
  <c r="EC180" i="14"/>
  <c r="EC165" i="14"/>
  <c r="EC166" i="14"/>
  <c r="EC221" i="14"/>
  <c r="EC67" i="14"/>
  <c r="DY111" i="65"/>
  <c r="DY191" i="74"/>
  <c r="DZ184" i="65"/>
  <c r="DZ185" i="65"/>
  <c r="DZ190" i="65" s="1"/>
  <c r="EB184" i="65"/>
  <c r="EB189" i="65" s="1"/>
  <c r="EB185" i="65"/>
  <c r="EB190" i="65" s="1"/>
  <c r="EE158" i="65"/>
  <c r="EE159" i="65"/>
  <c r="EF158" i="65"/>
  <c r="EF159" i="65"/>
  <c r="EI141" i="74"/>
  <c r="EJ141" i="65"/>
  <c r="EI141" i="65"/>
  <c r="DY191" i="65"/>
  <c r="EI103" i="74"/>
  <c r="EI105" i="65"/>
  <c r="EJ105" i="65"/>
  <c r="DY84" i="74"/>
  <c r="DY85" i="74" s="1"/>
  <c r="DZ83" i="65"/>
  <c r="EF161" i="65"/>
  <c r="EF163" i="65" s="1"/>
  <c r="EC236" i="14"/>
  <c r="EC238" i="14" s="1"/>
  <c r="EC242" i="14"/>
  <c r="EC244" i="14" s="1"/>
  <c r="EB100" i="65"/>
  <c r="EC187" i="14"/>
  <c r="EC186" i="14"/>
  <c r="DZ225" i="14"/>
  <c r="DZ246" i="14" s="1"/>
  <c r="DZ254" i="14" s="1"/>
  <c r="DZ256" i="14" s="1"/>
  <c r="DZ262" i="14" s="1"/>
  <c r="EC214" i="14"/>
  <c r="EJ137" i="65"/>
  <c r="EJ97" i="65" s="1"/>
  <c r="EB87" i="14"/>
  <c r="ED162" i="74"/>
  <c r="ED169" i="74" s="1"/>
  <c r="ED174" i="74" s="1"/>
  <c r="ED98" i="74" s="1"/>
  <c r="EE163" i="74"/>
  <c r="EA182" i="74"/>
  <c r="EC175" i="74"/>
  <c r="EC98" i="74"/>
  <c r="EM70" i="74"/>
  <c r="EM117" i="74"/>
  <c r="DY109" i="74"/>
  <c r="EB82" i="74"/>
  <c r="EB99" i="74"/>
  <c r="EE175" i="74"/>
  <c r="EF156" i="74"/>
  <c r="EF97" i="74"/>
  <c r="EJ138" i="74"/>
  <c r="EJ140" i="74" s="1"/>
  <c r="EO53" i="74"/>
  <c r="EO80" i="74"/>
  <c r="EO94" i="74"/>
  <c r="EO49" i="74"/>
  <c r="EO79" i="74" s="1"/>
  <c r="EO78" i="74"/>
  <c r="EO59" i="74"/>
  <c r="EO57" i="74"/>
  <c r="EO67" i="74"/>
  <c r="EO68" i="74"/>
  <c r="EO60" i="74"/>
  <c r="EO52" i="74"/>
  <c r="EL119" i="74"/>
  <c r="EL118" i="74"/>
  <c r="EE98" i="74"/>
  <c r="EQ47" i="74"/>
  <c r="EP93" i="74"/>
  <c r="EP48" i="74"/>
  <c r="EP50" i="74"/>
  <c r="EK134" i="74"/>
  <c r="EK132" i="74"/>
  <c r="EK133" i="74"/>
  <c r="EI96" i="74"/>
  <c r="EI143" i="74"/>
  <c r="EA99" i="74"/>
  <c r="EN61" i="74"/>
  <c r="EK125" i="74"/>
  <c r="EK151" i="74" s="1"/>
  <c r="EK170" i="74" s="1"/>
  <c r="EK124" i="74"/>
  <c r="EK126" i="74"/>
  <c r="EK152" i="74" s="1"/>
  <c r="EK171" i="74" s="1"/>
  <c r="EH145" i="74"/>
  <c r="EH144" i="74"/>
  <c r="EH150" i="74" s="1"/>
  <c r="EG155" i="74"/>
  <c r="EG168" i="74"/>
  <c r="EJ149" i="74"/>
  <c r="EJ167" i="74" s="1"/>
  <c r="EJ137" i="74"/>
  <c r="DZ187" i="65"/>
  <c r="DY84" i="65"/>
  <c r="DY85" i="65" s="1"/>
  <c r="EK132" i="65"/>
  <c r="EK133" i="65"/>
  <c r="EK134" i="65"/>
  <c r="EK124" i="65"/>
  <c r="EK126" i="65"/>
  <c r="EK152" i="65" s="1"/>
  <c r="EK171" i="65" s="1"/>
  <c r="EK125" i="65"/>
  <c r="EK151" i="65" s="1"/>
  <c r="EK170" i="65" s="1"/>
  <c r="EC99" i="65"/>
  <c r="EC175" i="65"/>
  <c r="EE106" i="65"/>
  <c r="EM70" i="65"/>
  <c r="EM117" i="65"/>
  <c r="EG168" i="65"/>
  <c r="EG155" i="65"/>
  <c r="EO53" i="65"/>
  <c r="EO80" i="65"/>
  <c r="DZ82" i="65"/>
  <c r="DZ100" i="65"/>
  <c r="EB187" i="65"/>
  <c r="EA182" i="65"/>
  <c r="EA181" i="65"/>
  <c r="EI97" i="65"/>
  <c r="EI143" i="65"/>
  <c r="EH145" i="65"/>
  <c r="EH144" i="65"/>
  <c r="EH150" i="65" s="1"/>
  <c r="EQ47" i="65"/>
  <c r="EP93" i="65"/>
  <c r="EP48" i="65"/>
  <c r="EP55" i="65" s="1"/>
  <c r="EP50" i="65"/>
  <c r="ED163" i="65"/>
  <c r="ED162" i="65"/>
  <c r="ED169" i="65" s="1"/>
  <c r="ED174" i="65" s="1"/>
  <c r="EB108" i="65"/>
  <c r="EB83" i="65"/>
  <c r="EB84" i="65" s="1"/>
  <c r="EB85" i="65" s="1"/>
  <c r="EO94" i="65"/>
  <c r="EO57" i="65"/>
  <c r="EO67" i="65"/>
  <c r="EO68" i="65"/>
  <c r="EO59" i="65"/>
  <c r="EO49" i="65"/>
  <c r="EO79" i="65" s="1"/>
  <c r="EO52" i="65"/>
  <c r="EO78" i="65"/>
  <c r="EL119" i="65"/>
  <c r="EL118" i="65"/>
  <c r="DZ108" i="65"/>
  <c r="EE161" i="65"/>
  <c r="EN61" i="65"/>
  <c r="EF106" i="65"/>
  <c r="EA58" i="14"/>
  <c r="EA252" i="14" s="1"/>
  <c r="EB49" i="14"/>
  <c r="EB40" i="14"/>
  <c r="EB81" i="14"/>
  <c r="EA89" i="14"/>
  <c r="EA253" i="14" s="1"/>
  <c r="EB196" i="14"/>
  <c r="EC53" i="14"/>
  <c r="EC56" i="14" s="1"/>
  <c r="EC44" i="14"/>
  <c r="EC45" i="14"/>
  <c r="EC46" i="14"/>
  <c r="EC47" i="14"/>
  <c r="ED1" i="14"/>
  <c r="ED38" i="14" s="1"/>
  <c r="EC37" i="14"/>
  <c r="EC75" i="14"/>
  <c r="EC76" i="14"/>
  <c r="EC77" i="14"/>
  <c r="EC78" i="14"/>
  <c r="EC64" i="14"/>
  <c r="EC79" i="14"/>
  <c r="EC66" i="14"/>
  <c r="EC73" i="14"/>
  <c r="EC85" i="14"/>
  <c r="EC74" i="14"/>
  <c r="EC106" i="14"/>
  <c r="EC156" i="14"/>
  <c r="EC114" i="14"/>
  <c r="EC118" i="14"/>
  <c r="EC171" i="14"/>
  <c r="EC127" i="14"/>
  <c r="EC181" i="14"/>
  <c r="EC200" i="14"/>
  <c r="EC131" i="14"/>
  <c r="EC154" i="14"/>
  <c r="EC121" i="14"/>
  <c r="EC139" i="14"/>
  <c r="EC188" i="14"/>
  <c r="EC138" i="14"/>
  <c r="EC115" i="14"/>
  <c r="EC105" i="14"/>
  <c r="EC99" i="14"/>
  <c r="EC189" i="14"/>
  <c r="EC151" i="14"/>
  <c r="EC202" i="14"/>
  <c r="EC130" i="14"/>
  <c r="EC193" i="14"/>
  <c r="EC100" i="14"/>
  <c r="EC108" i="14"/>
  <c r="EC218" i="14"/>
  <c r="EC153" i="14"/>
  <c r="EC142" i="14"/>
  <c r="EC159" i="14"/>
  <c r="EC157" i="14"/>
  <c r="EC222" i="14"/>
  <c r="EC141" i="14"/>
  <c r="EC168" i="14"/>
  <c r="EC120" i="14"/>
  <c r="EC96" i="14"/>
  <c r="EC150" i="14"/>
  <c r="EC104" i="14"/>
  <c r="EC183" i="14"/>
  <c r="EC203" i="14"/>
  <c r="EC116" i="14"/>
  <c r="EC102" i="14"/>
  <c r="EC190" i="14"/>
  <c r="EC170" i="14"/>
  <c r="EC152" i="14"/>
  <c r="EC220" i="14"/>
  <c r="EC119" i="14"/>
  <c r="EC172" i="14"/>
  <c r="EC98" i="14"/>
  <c r="EC219" i="14"/>
  <c r="EC182" i="14"/>
  <c r="EC103" i="14"/>
  <c r="EC140" i="14"/>
  <c r="EC191" i="14"/>
  <c r="EC201" i="14"/>
  <c r="EC107" i="14"/>
  <c r="EC155" i="14"/>
  <c r="EC184" i="14"/>
  <c r="EC185" i="14"/>
  <c r="EC229" i="14"/>
  <c r="EC231" i="14" s="1"/>
  <c r="EC95" i="14"/>
  <c r="EC194" i="14"/>
  <c r="EC144" i="14"/>
  <c r="EC117" i="14"/>
  <c r="EC101" i="14"/>
  <c r="EC128" i="14"/>
  <c r="EC97" i="14"/>
  <c r="EC143" i="14"/>
  <c r="EC65" i="14"/>
  <c r="EC217" i="14"/>
  <c r="EA294" i="14"/>
  <c r="EB161" i="14"/>
  <c r="EB69" i="14"/>
  <c r="EC3" i="14"/>
  <c r="EC292" i="14" s="1"/>
  <c r="EC296" i="14" s="1"/>
  <c r="EC215" i="14" s="1"/>
  <c r="EB209" i="14"/>
  <c r="EB205" i="14"/>
  <c r="EB110" i="14"/>
  <c r="EB146" i="14"/>
  <c r="EB123" i="14"/>
  <c r="ED129" i="14" l="1"/>
  <c r="ED137" i="14"/>
  <c r="ED136" i="14"/>
  <c r="ED135" i="14"/>
  <c r="ED134" i="14"/>
  <c r="ED133" i="14"/>
  <c r="ED132" i="14"/>
  <c r="ED178" i="14"/>
  <c r="ED167" i="14"/>
  <c r="ED169" i="14"/>
  <c r="ED223" i="14"/>
  <c r="EC174" i="14"/>
  <c r="EP58" i="74"/>
  <c r="EP55" i="74"/>
  <c r="EO66" i="65"/>
  <c r="EO66" i="74"/>
  <c r="ED158" i="14"/>
  <c r="ED192" i="14"/>
  <c r="EP56" i="65"/>
  <c r="EP54" i="65"/>
  <c r="EP56" i="74"/>
  <c r="EP54" i="74"/>
  <c r="EB83" i="74"/>
  <c r="EB84" i="74" s="1"/>
  <c r="EB85" i="74" s="1"/>
  <c r="EB184" i="74"/>
  <c r="EB189" i="74" s="1"/>
  <c r="EB191" i="74" s="1"/>
  <c r="EB187" i="74"/>
  <c r="EB106" i="74"/>
  <c r="EB109" i="74" s="1"/>
  <c r="ED179" i="14"/>
  <c r="ED180" i="14"/>
  <c r="ED166" i="14"/>
  <c r="ED165" i="14"/>
  <c r="ED221" i="14"/>
  <c r="ED67" i="14"/>
  <c r="DZ189" i="65"/>
  <c r="DZ191" i="65" s="1"/>
  <c r="DZ84" i="65"/>
  <c r="DZ85" i="65" s="1"/>
  <c r="EA184" i="74"/>
  <c r="EA189" i="74" s="1"/>
  <c r="EA185" i="74"/>
  <c r="EA190" i="74" s="1"/>
  <c r="EA184" i="65"/>
  <c r="EA189" i="65" s="1"/>
  <c r="EA185" i="65"/>
  <c r="EA190" i="65" s="1"/>
  <c r="EE178" i="74"/>
  <c r="EE177" i="74"/>
  <c r="EC178" i="74"/>
  <c r="EC177" i="74"/>
  <c r="EC177" i="65"/>
  <c r="EC178" i="65"/>
  <c r="EF158" i="74"/>
  <c r="EF159" i="74"/>
  <c r="EJ141" i="74"/>
  <c r="EB191" i="65"/>
  <c r="EA83" i="74"/>
  <c r="EA84" i="74" s="1"/>
  <c r="EA85" i="74" s="1"/>
  <c r="EE105" i="74"/>
  <c r="EF162" i="65"/>
  <c r="EF169" i="65" s="1"/>
  <c r="EF174" i="65" s="1"/>
  <c r="EF99" i="65" s="1"/>
  <c r="EC107" i="65"/>
  <c r="EB111" i="65"/>
  <c r="EF104" i="74"/>
  <c r="ED236" i="14"/>
  <c r="ED238" i="14" s="1"/>
  <c r="ED242" i="14"/>
  <c r="ED244" i="14" s="1"/>
  <c r="ED187" i="14"/>
  <c r="ED186" i="14"/>
  <c r="EA225" i="14"/>
  <c r="EA246" i="14" s="1"/>
  <c r="EA254" i="14" s="1"/>
  <c r="EA256" i="14" s="1"/>
  <c r="EA262" i="14" s="1"/>
  <c r="EJ143" i="65"/>
  <c r="EJ145" i="65" s="1"/>
  <c r="EB89" i="14"/>
  <c r="EB253" i="14" s="1"/>
  <c r="ED214" i="14"/>
  <c r="ED175" i="74"/>
  <c r="EA106" i="74"/>
  <c r="EA109" i="74" s="1"/>
  <c r="EC105" i="74"/>
  <c r="EC180" i="74"/>
  <c r="EA187" i="74"/>
  <c r="EK138" i="74"/>
  <c r="EK140" i="74" s="1"/>
  <c r="EC180" i="65"/>
  <c r="EC181" i="65" s="1"/>
  <c r="EC82" i="65" s="1"/>
  <c r="EH155" i="74"/>
  <c r="EH168" i="74"/>
  <c r="EI144" i="74"/>
  <c r="EI150" i="74" s="1"/>
  <c r="EI145" i="74"/>
  <c r="EO61" i="74"/>
  <c r="EF161" i="74"/>
  <c r="ER47" i="74"/>
  <c r="EQ93" i="74"/>
  <c r="EQ48" i="74"/>
  <c r="EQ50" i="74"/>
  <c r="EL126" i="74"/>
  <c r="EL152" i="74" s="1"/>
  <c r="EL171" i="74" s="1"/>
  <c r="EL125" i="74"/>
  <c r="EL151" i="74" s="1"/>
  <c r="EL170" i="74" s="1"/>
  <c r="EL124" i="74"/>
  <c r="EJ96" i="74"/>
  <c r="EJ143" i="74"/>
  <c r="EK149" i="74"/>
  <c r="EK167" i="74" s="1"/>
  <c r="EK137" i="74"/>
  <c r="EL132" i="74"/>
  <c r="EL133" i="74"/>
  <c r="EL134" i="74"/>
  <c r="EJ103" i="74"/>
  <c r="EM119" i="74"/>
  <c r="EM118" i="74"/>
  <c r="EN70" i="74"/>
  <c r="EN117" i="74"/>
  <c r="EG156" i="74"/>
  <c r="EG97" i="74"/>
  <c r="EP53" i="74"/>
  <c r="EP80" i="74"/>
  <c r="EP49" i="74"/>
  <c r="EP79" i="74" s="1"/>
  <c r="EP78" i="74"/>
  <c r="EP94" i="74"/>
  <c r="EP68" i="74"/>
  <c r="EP59" i="74"/>
  <c r="EP67" i="74"/>
  <c r="EP57" i="74"/>
  <c r="EP60" i="74"/>
  <c r="EP52" i="74"/>
  <c r="EE180" i="74"/>
  <c r="EL134" i="65"/>
  <c r="EL133" i="65"/>
  <c r="EL132" i="65"/>
  <c r="EA187" i="65"/>
  <c r="EA83" i="65"/>
  <c r="EG156" i="65"/>
  <c r="EG98" i="65"/>
  <c r="EH155" i="65"/>
  <c r="EH168" i="65"/>
  <c r="EC81" i="14"/>
  <c r="EN117" i="65"/>
  <c r="EN70" i="65"/>
  <c r="ED175" i="65"/>
  <c r="ED99" i="65"/>
  <c r="EM119" i="65"/>
  <c r="EM118" i="65"/>
  <c r="EE162" i="65"/>
  <c r="EE169" i="65" s="1"/>
  <c r="EE174" i="65" s="1"/>
  <c r="EE163" i="65"/>
  <c r="EO61" i="65"/>
  <c r="EP80" i="65"/>
  <c r="EP53" i="65"/>
  <c r="EI145" i="65"/>
  <c r="EI144" i="65"/>
  <c r="EI150" i="65" s="1"/>
  <c r="DZ111" i="65"/>
  <c r="EA108" i="65"/>
  <c r="EK149" i="65"/>
  <c r="EK167" i="65" s="1"/>
  <c r="EK137" i="65"/>
  <c r="EP67" i="65"/>
  <c r="EP68" i="65"/>
  <c r="EP59" i="65"/>
  <c r="EP49" i="65"/>
  <c r="EP79" i="65" s="1"/>
  <c r="EP52" i="65"/>
  <c r="EP94" i="65"/>
  <c r="EP57" i="65"/>
  <c r="EP78" i="65"/>
  <c r="EC87" i="14"/>
  <c r="EC40" i="14"/>
  <c r="EL125" i="65"/>
  <c r="EL151" i="65" s="1"/>
  <c r="EL170" i="65" s="1"/>
  <c r="EL124" i="65"/>
  <c r="EL126" i="65"/>
  <c r="EL152" i="65" s="1"/>
  <c r="EL171" i="65" s="1"/>
  <c r="ER47" i="65"/>
  <c r="EQ48" i="65"/>
  <c r="EQ55" i="65" s="1"/>
  <c r="EQ93" i="65"/>
  <c r="EQ50" i="65"/>
  <c r="EA82" i="65"/>
  <c r="EA100" i="65"/>
  <c r="EK138" i="65"/>
  <c r="EK140" i="65" s="1"/>
  <c r="EB58" i="14"/>
  <c r="EB252" i="14" s="1"/>
  <c r="EC69" i="14"/>
  <c r="EC110" i="14"/>
  <c r="EC146" i="14"/>
  <c r="EC196" i="14"/>
  <c r="EC49" i="14"/>
  <c r="EC161" i="14"/>
  <c r="EC205" i="14"/>
  <c r="EB294" i="14"/>
  <c r="ED47" i="14"/>
  <c r="ED53" i="14"/>
  <c r="ED56" i="14" s="1"/>
  <c r="EE1" i="14"/>
  <c r="EE38" i="14" s="1"/>
  <c r="ED46" i="14"/>
  <c r="ED37" i="14"/>
  <c r="ED44" i="14"/>
  <c r="ED45" i="14"/>
  <c r="ED64" i="14"/>
  <c r="ED79" i="14"/>
  <c r="ED66" i="14"/>
  <c r="ED73" i="14"/>
  <c r="ED85" i="14"/>
  <c r="ED74" i="14"/>
  <c r="ED75" i="14"/>
  <c r="ED76" i="14"/>
  <c r="ED77" i="14"/>
  <c r="ED78" i="14"/>
  <c r="ED106" i="14"/>
  <c r="ED156" i="14"/>
  <c r="ED128" i="14"/>
  <c r="ED172" i="14"/>
  <c r="ED170" i="14"/>
  <c r="ED103" i="14"/>
  <c r="ED183" i="14"/>
  <c r="ED201" i="14"/>
  <c r="ED102" i="14"/>
  <c r="ED100" i="14"/>
  <c r="ED157" i="14"/>
  <c r="ED140" i="14"/>
  <c r="ED217" i="14"/>
  <c r="ED222" i="14"/>
  <c r="ED219" i="14"/>
  <c r="ED159" i="14"/>
  <c r="ED138" i="14"/>
  <c r="ED95" i="14"/>
  <c r="ED150" i="14"/>
  <c r="ED96" i="14"/>
  <c r="ED229" i="14"/>
  <c r="ED231" i="14" s="1"/>
  <c r="ED171" i="14"/>
  <c r="ED130" i="14"/>
  <c r="ED98" i="14"/>
  <c r="ED193" i="14"/>
  <c r="ED190" i="14"/>
  <c r="ED131" i="14"/>
  <c r="ED116" i="14"/>
  <c r="ED143" i="14"/>
  <c r="ED184" i="14"/>
  <c r="ED118" i="14"/>
  <c r="ED191" i="14"/>
  <c r="ED151" i="14"/>
  <c r="ED105" i="14"/>
  <c r="ED117" i="14"/>
  <c r="ED139" i="14"/>
  <c r="ED189" i="14"/>
  <c r="ED218" i="14"/>
  <c r="ED115" i="14"/>
  <c r="ED153" i="14"/>
  <c r="ED154" i="14"/>
  <c r="ED185" i="14"/>
  <c r="ED121" i="14"/>
  <c r="ED155" i="14"/>
  <c r="ED104" i="14"/>
  <c r="ED203" i="14"/>
  <c r="ED99" i="14"/>
  <c r="ED120" i="14"/>
  <c r="ED144" i="14"/>
  <c r="ED168" i="14"/>
  <c r="ED220" i="14"/>
  <c r="ED114" i="14"/>
  <c r="ED200" i="14"/>
  <c r="ED107" i="14"/>
  <c r="ED141" i="14"/>
  <c r="ED119" i="14"/>
  <c r="ED188" i="14"/>
  <c r="ED97" i="14"/>
  <c r="ED142" i="14"/>
  <c r="ED182" i="14"/>
  <c r="ED101" i="14"/>
  <c r="ED152" i="14"/>
  <c r="ED181" i="14"/>
  <c r="ED65" i="14"/>
  <c r="ED108" i="14"/>
  <c r="ED202" i="14"/>
  <c r="ED127" i="14"/>
  <c r="ED194" i="14"/>
  <c r="ED3" i="14"/>
  <c r="ED292" i="14" s="1"/>
  <c r="ED296" i="14" s="1"/>
  <c r="ED215" i="14" s="1"/>
  <c r="EC209" i="14"/>
  <c r="EC123" i="14"/>
  <c r="EE129" i="14" l="1"/>
  <c r="EE133" i="14"/>
  <c r="EE132" i="14"/>
  <c r="EE137" i="14"/>
  <c r="EE136" i="14"/>
  <c r="EE135" i="14"/>
  <c r="EE134" i="14"/>
  <c r="EE178" i="14"/>
  <c r="EE167" i="14"/>
  <c r="EE169" i="14"/>
  <c r="EE223" i="14"/>
  <c r="ED174" i="14"/>
  <c r="EQ58" i="74"/>
  <c r="EQ55" i="74"/>
  <c r="EP66" i="65"/>
  <c r="EP66" i="74"/>
  <c r="EE158" i="14"/>
  <c r="EE192" i="14"/>
  <c r="EQ56" i="65"/>
  <c r="EQ54" i="65"/>
  <c r="EQ56" i="74"/>
  <c r="EQ54" i="74"/>
  <c r="EE179" i="14"/>
  <c r="EE180" i="14"/>
  <c r="EE166" i="14"/>
  <c r="EE165" i="14"/>
  <c r="EA111" i="65"/>
  <c r="EF175" i="65"/>
  <c r="EF178" i="65" s="1"/>
  <c r="EE221" i="14"/>
  <c r="EE67" i="14"/>
  <c r="EA191" i="74"/>
  <c r="ED178" i="74"/>
  <c r="ED177" i="74"/>
  <c r="ED177" i="65"/>
  <c r="ED178" i="65"/>
  <c r="EG158" i="74"/>
  <c r="EG159" i="74"/>
  <c r="EG158" i="65"/>
  <c r="EG159" i="65"/>
  <c r="EA191" i="65"/>
  <c r="EK141" i="74"/>
  <c r="EK141" i="65"/>
  <c r="EK103" i="74"/>
  <c r="EK105" i="65"/>
  <c r="ED180" i="74"/>
  <c r="ED182" i="74" s="1"/>
  <c r="EG106" i="65"/>
  <c r="EG104" i="74"/>
  <c r="EE236" i="14"/>
  <c r="EE238" i="14" s="1"/>
  <c r="EE242" i="14"/>
  <c r="EE244" i="14" s="1"/>
  <c r="EJ144" i="65"/>
  <c r="EJ150" i="65" s="1"/>
  <c r="EJ168" i="65" s="1"/>
  <c r="EE186" i="14"/>
  <c r="EE187" i="14"/>
  <c r="ED105" i="74"/>
  <c r="EB225" i="14"/>
  <c r="EB246" i="14" s="1"/>
  <c r="EB254" i="14" s="1"/>
  <c r="EB256" i="14" s="1"/>
  <c r="EB262" i="14" s="1"/>
  <c r="EE214" i="14"/>
  <c r="EC182" i="65"/>
  <c r="EA84" i="65"/>
  <c r="EA85" i="65" s="1"/>
  <c r="ED87" i="14"/>
  <c r="EL138" i="65"/>
  <c r="EL140" i="65" s="1"/>
  <c r="EC181" i="74"/>
  <c r="EC182" i="74"/>
  <c r="EL138" i="74"/>
  <c r="EL140" i="74" s="1"/>
  <c r="EC100" i="65"/>
  <c r="EG161" i="74"/>
  <c r="EG163" i="74" s="1"/>
  <c r="EL137" i="74"/>
  <c r="EL149" i="74"/>
  <c r="EL167" i="74" s="1"/>
  <c r="EF163" i="74"/>
  <c r="EF162" i="74"/>
  <c r="EF169" i="74" s="1"/>
  <c r="EF174" i="74" s="1"/>
  <c r="EM124" i="74"/>
  <c r="EM126" i="74"/>
  <c r="EM152" i="74" s="1"/>
  <c r="EM171" i="74" s="1"/>
  <c r="EM125" i="74"/>
  <c r="EM151" i="74" s="1"/>
  <c r="EM170" i="74" s="1"/>
  <c r="EO70" i="74"/>
  <c r="EO117" i="74"/>
  <c r="EP61" i="74"/>
  <c r="EM132" i="74"/>
  <c r="EM133" i="74"/>
  <c r="EM134" i="74"/>
  <c r="EK96" i="74"/>
  <c r="EK143" i="74"/>
  <c r="EQ80" i="74"/>
  <c r="EQ53" i="74"/>
  <c r="EQ94" i="74"/>
  <c r="EQ49" i="74"/>
  <c r="EQ79" i="74" s="1"/>
  <c r="EQ78" i="74"/>
  <c r="EQ59" i="74"/>
  <c r="EQ57" i="74"/>
  <c r="EQ60" i="74"/>
  <c r="EQ52" i="74"/>
  <c r="EQ67" i="74"/>
  <c r="EQ68" i="74"/>
  <c r="EI155" i="74"/>
  <c r="EI168" i="74"/>
  <c r="EJ144" i="74"/>
  <c r="EJ150" i="74" s="1"/>
  <c r="EJ145" i="74"/>
  <c r="EE181" i="74"/>
  <c r="EE182" i="74"/>
  <c r="EN118" i="74"/>
  <c r="EN119" i="74"/>
  <c r="ES47" i="74"/>
  <c r="ER93" i="74"/>
  <c r="ER48" i="74"/>
  <c r="ER50" i="74"/>
  <c r="EH156" i="74"/>
  <c r="EH97" i="74"/>
  <c r="ES47" i="65"/>
  <c r="ER93" i="65"/>
  <c r="ER48" i="65"/>
  <c r="ER55" i="65" s="1"/>
  <c r="ER50" i="65"/>
  <c r="EE175" i="65"/>
  <c r="EE99" i="65"/>
  <c r="EH156" i="65"/>
  <c r="EH98" i="65"/>
  <c r="EI168" i="65"/>
  <c r="EI155" i="65"/>
  <c r="EN118" i="65"/>
  <c r="EN119" i="65"/>
  <c r="EL149" i="65"/>
  <c r="EL167" i="65" s="1"/>
  <c r="EL137" i="65"/>
  <c r="EM124" i="65"/>
  <c r="EM126" i="65"/>
  <c r="EM152" i="65" s="1"/>
  <c r="EM171" i="65" s="1"/>
  <c r="EM125" i="65"/>
  <c r="EM151" i="65" s="1"/>
  <c r="EM170" i="65" s="1"/>
  <c r="EM133" i="65"/>
  <c r="EM132" i="65"/>
  <c r="EM134" i="65"/>
  <c r="ED107" i="65"/>
  <c r="ED180" i="65"/>
  <c r="EP61" i="65"/>
  <c r="EK97" i="65"/>
  <c r="EK143" i="65"/>
  <c r="EQ68" i="65"/>
  <c r="EQ49" i="65"/>
  <c r="EQ79" i="65" s="1"/>
  <c r="EQ67" i="65"/>
  <c r="EQ78" i="65"/>
  <c r="EQ94" i="65"/>
  <c r="EQ57" i="65"/>
  <c r="EQ52" i="65"/>
  <c r="EQ59" i="65"/>
  <c r="EQ53" i="65"/>
  <c r="EQ80" i="65"/>
  <c r="EO117" i="65"/>
  <c r="EO70" i="65"/>
  <c r="EG161" i="65"/>
  <c r="EC58" i="14"/>
  <c r="EC252" i="14" s="1"/>
  <c r="EC89" i="14"/>
  <c r="EC253" i="14" s="1"/>
  <c r="ED123" i="14"/>
  <c r="ED81" i="14"/>
  <c r="ED196" i="14"/>
  <c r="EC294" i="14"/>
  <c r="ED110" i="14"/>
  <c r="ED69" i="14"/>
  <c r="EE45" i="14"/>
  <c r="EE46" i="14"/>
  <c r="EF1" i="14"/>
  <c r="EF38" i="14" s="1"/>
  <c r="EE37" i="14"/>
  <c r="EE44" i="14"/>
  <c r="EE47" i="14"/>
  <c r="EE53" i="14"/>
  <c r="EE56" i="14" s="1"/>
  <c r="EE75" i="14"/>
  <c r="EE76" i="14"/>
  <c r="EE77" i="14"/>
  <c r="EE78" i="14"/>
  <c r="EE64" i="14"/>
  <c r="EE79" i="14"/>
  <c r="EE66" i="14"/>
  <c r="EE73" i="14"/>
  <c r="EE85" i="14"/>
  <c r="EE74" i="14"/>
  <c r="EE106" i="14"/>
  <c r="EE156" i="14"/>
  <c r="EE138" i="14"/>
  <c r="EE104" i="14"/>
  <c r="EE189" i="14"/>
  <c r="EE139" i="14"/>
  <c r="EE159" i="14"/>
  <c r="EE191" i="14"/>
  <c r="EE131" i="14"/>
  <c r="EE154" i="14"/>
  <c r="EE97" i="14"/>
  <c r="EE153" i="14"/>
  <c r="EE102" i="14"/>
  <c r="EE171" i="14"/>
  <c r="EE114" i="14"/>
  <c r="EE127" i="14"/>
  <c r="EE184" i="14"/>
  <c r="EE96" i="14"/>
  <c r="EE108" i="14"/>
  <c r="EE172" i="14"/>
  <c r="EE218" i="14"/>
  <c r="EE140" i="14"/>
  <c r="EE151" i="14"/>
  <c r="EE99" i="14"/>
  <c r="EE143" i="14"/>
  <c r="EE155" i="14"/>
  <c r="EE95" i="14"/>
  <c r="EE201" i="14"/>
  <c r="EE222" i="14"/>
  <c r="EE128" i="14"/>
  <c r="EE103" i="14"/>
  <c r="EE65" i="14"/>
  <c r="EE219" i="14"/>
  <c r="EE200" i="14"/>
  <c r="EE202" i="14"/>
  <c r="EE120" i="14"/>
  <c r="EE185" i="14"/>
  <c r="EE144" i="14"/>
  <c r="EE115" i="14"/>
  <c r="EE181" i="14"/>
  <c r="EE98" i="14"/>
  <c r="EE121" i="14"/>
  <c r="EE119" i="14"/>
  <c r="EE229" i="14"/>
  <c r="EE231" i="14" s="1"/>
  <c r="EE150" i="14"/>
  <c r="EE152" i="14"/>
  <c r="EE116" i="14"/>
  <c r="EE190" i="14"/>
  <c r="EE188" i="14"/>
  <c r="EE107" i="14"/>
  <c r="EE117" i="14"/>
  <c r="EE130" i="14"/>
  <c r="EE101" i="14"/>
  <c r="EE194" i="14"/>
  <c r="EE105" i="14"/>
  <c r="EE203" i="14"/>
  <c r="EE157" i="14"/>
  <c r="EE193" i="14"/>
  <c r="EE170" i="14"/>
  <c r="EE217" i="14"/>
  <c r="EE182" i="14"/>
  <c r="EE100" i="14"/>
  <c r="EE220" i="14"/>
  <c r="EE168" i="14"/>
  <c r="EE118" i="14"/>
  <c r="EE142" i="14"/>
  <c r="EE183" i="14"/>
  <c r="EE141" i="14"/>
  <c r="ED161" i="14"/>
  <c r="EE3" i="14"/>
  <c r="EE292" i="14" s="1"/>
  <c r="EE296" i="14" s="1"/>
  <c r="EE215" i="14" s="1"/>
  <c r="ED209" i="14"/>
  <c r="ED49" i="14"/>
  <c r="ED40" i="14"/>
  <c r="ED146" i="14"/>
  <c r="ED205" i="14"/>
  <c r="EF129" i="14" l="1"/>
  <c r="EF137" i="14"/>
  <c r="EF136" i="14"/>
  <c r="EF135" i="14"/>
  <c r="EF134" i="14"/>
  <c r="EF133" i="14"/>
  <c r="EF132" i="14"/>
  <c r="EF178" i="14"/>
  <c r="EF167" i="14"/>
  <c r="EF169" i="14"/>
  <c r="EF223" i="14"/>
  <c r="EE174" i="14"/>
  <c r="ER58" i="74"/>
  <c r="ER55" i="74"/>
  <c r="EQ66" i="65"/>
  <c r="EQ66" i="74"/>
  <c r="EF158" i="14"/>
  <c r="EF192" i="14"/>
  <c r="ER56" i="65"/>
  <c r="ER54" i="65"/>
  <c r="ER56" i="74"/>
  <c r="ER54" i="74"/>
  <c r="EF180" i="65"/>
  <c r="EF182" i="65" s="1"/>
  <c r="EF177" i="65"/>
  <c r="EF179" i="14"/>
  <c r="EF180" i="14"/>
  <c r="EF107" i="65"/>
  <c r="EF166" i="14"/>
  <c r="EF165" i="14"/>
  <c r="EF221" i="14"/>
  <c r="EF67" i="14"/>
  <c r="EC184" i="74"/>
  <c r="EC189" i="74" s="1"/>
  <c r="EC185" i="74"/>
  <c r="EC190" i="74" s="1"/>
  <c r="ED184" i="74"/>
  <c r="ED189" i="74" s="1"/>
  <c r="ED185" i="74"/>
  <c r="ED190" i="74" s="1"/>
  <c r="EE184" i="74"/>
  <c r="EE189" i="74" s="1"/>
  <c r="EE185" i="74"/>
  <c r="EE190" i="74" s="1"/>
  <c r="EC184" i="65"/>
  <c r="EC189" i="65" s="1"/>
  <c r="EC185" i="65"/>
  <c r="EC190" i="65" s="1"/>
  <c r="EE177" i="65"/>
  <c r="EE178" i="65"/>
  <c r="EH158" i="74"/>
  <c r="EH159" i="74"/>
  <c r="EH158" i="65"/>
  <c r="EH159" i="65"/>
  <c r="ED181" i="74"/>
  <c r="ED187" i="74" s="1"/>
  <c r="EL141" i="74"/>
  <c r="EL141" i="65"/>
  <c r="EL103" i="74"/>
  <c r="EJ155" i="65"/>
  <c r="EJ156" i="65" s="1"/>
  <c r="EL105" i="65"/>
  <c r="ED83" i="74"/>
  <c r="EC83" i="65"/>
  <c r="EC84" i="65" s="1"/>
  <c r="EC85" i="65" s="1"/>
  <c r="EE180" i="65"/>
  <c r="EE182" i="65" s="1"/>
  <c r="EH106" i="65"/>
  <c r="EH104" i="74"/>
  <c r="EF236" i="14"/>
  <c r="EF238" i="14" s="1"/>
  <c r="EF242" i="14"/>
  <c r="EF244" i="14" s="1"/>
  <c r="EF187" i="14"/>
  <c r="EF186" i="14"/>
  <c r="EG162" i="74"/>
  <c r="EG169" i="74" s="1"/>
  <c r="EG174" i="74" s="1"/>
  <c r="EG175" i="74" s="1"/>
  <c r="EC225" i="14"/>
  <c r="EC246" i="14" s="1"/>
  <c r="EC254" i="14" s="1"/>
  <c r="EC256" i="14" s="1"/>
  <c r="EC262" i="14" s="1"/>
  <c r="EF214" i="14"/>
  <c r="ED294" i="14"/>
  <c r="EE69" i="14"/>
  <c r="ED58" i="14"/>
  <c r="ED252" i="14" s="1"/>
  <c r="EC108" i="65"/>
  <c r="EC111" i="65" s="1"/>
  <c r="EC187" i="65"/>
  <c r="EC106" i="74"/>
  <c r="EC83" i="74"/>
  <c r="EC82" i="74"/>
  <c r="EC187" i="74"/>
  <c r="EC99" i="74"/>
  <c r="EH161" i="74"/>
  <c r="EH162" i="74" s="1"/>
  <c r="EH169" i="74" s="1"/>
  <c r="EH174" i="74" s="1"/>
  <c r="EH98" i="74" s="1"/>
  <c r="ER94" i="74"/>
  <c r="ER78" i="74"/>
  <c r="ER49" i="74"/>
  <c r="ER79" i="74" s="1"/>
  <c r="ER57" i="74"/>
  <c r="ER60" i="74"/>
  <c r="ER59" i="74"/>
  <c r="ER67" i="74"/>
  <c r="ER52" i="74"/>
  <c r="ER68" i="74"/>
  <c r="EE83" i="74"/>
  <c r="EE106" i="74"/>
  <c r="EE82" i="74"/>
  <c r="EE99" i="74"/>
  <c r="ET47" i="74"/>
  <c r="ES93" i="74"/>
  <c r="ES48" i="74"/>
  <c r="ES50" i="74"/>
  <c r="EM138" i="74"/>
  <c r="EM140" i="74" s="1"/>
  <c r="EM137" i="74"/>
  <c r="EM149" i="74"/>
  <c r="EM167" i="74" s="1"/>
  <c r="ED106" i="74"/>
  <c r="EP117" i="74"/>
  <c r="EP70" i="74"/>
  <c r="EJ155" i="74"/>
  <c r="EJ168" i="74"/>
  <c r="EO118" i="74"/>
  <c r="EO119" i="74"/>
  <c r="EF175" i="74"/>
  <c r="EF98" i="74"/>
  <c r="EN134" i="74"/>
  <c r="EN132" i="74"/>
  <c r="EN133" i="74"/>
  <c r="EK144" i="74"/>
  <c r="EK150" i="74" s="1"/>
  <c r="EK145" i="74"/>
  <c r="EN124" i="74"/>
  <c r="EN125" i="74"/>
  <c r="EN151" i="74" s="1"/>
  <c r="EN170" i="74" s="1"/>
  <c r="EN126" i="74"/>
  <c r="EN152" i="74" s="1"/>
  <c r="EN171" i="74" s="1"/>
  <c r="ER80" i="74"/>
  <c r="ER53" i="74"/>
  <c r="EE187" i="74"/>
  <c r="EI156" i="74"/>
  <c r="EI97" i="74"/>
  <c r="EQ61" i="74"/>
  <c r="EL96" i="74"/>
  <c r="EL143" i="74"/>
  <c r="EH161" i="65"/>
  <c r="EH162" i="65" s="1"/>
  <c r="EH169" i="65" s="1"/>
  <c r="EH174" i="65" s="1"/>
  <c r="EH175" i="65" s="1"/>
  <c r="EN126" i="65"/>
  <c r="EN152" i="65" s="1"/>
  <c r="EN171" i="65" s="1"/>
  <c r="EN125" i="65"/>
  <c r="EN151" i="65" s="1"/>
  <c r="EN170" i="65" s="1"/>
  <c r="EN124" i="65"/>
  <c r="EQ61" i="65"/>
  <c r="EI156" i="65"/>
  <c r="EI98" i="65"/>
  <c r="EE107" i="65"/>
  <c r="EG162" i="65"/>
  <c r="EG169" i="65" s="1"/>
  <c r="EG174" i="65" s="1"/>
  <c r="EG163" i="65"/>
  <c r="EK145" i="65"/>
  <c r="EK144" i="65"/>
  <c r="EK150" i="65" s="1"/>
  <c r="EM137" i="65"/>
  <c r="EM149" i="65"/>
  <c r="EM167" i="65" s="1"/>
  <c r="ER80" i="65"/>
  <c r="ER53" i="65"/>
  <c r="EN132" i="65"/>
  <c r="EN133" i="65"/>
  <c r="EN134" i="65"/>
  <c r="EM138" i="65"/>
  <c r="EM140" i="65" s="1"/>
  <c r="EL97" i="65"/>
  <c r="EL143" i="65"/>
  <c r="ER52" i="65"/>
  <c r="ER67" i="65"/>
  <c r="ER49" i="65"/>
  <c r="ER79" i="65" s="1"/>
  <c r="ER59" i="65"/>
  <c r="ER78" i="65"/>
  <c r="ER57" i="65"/>
  <c r="ER94" i="65"/>
  <c r="ER68" i="65"/>
  <c r="ED89" i="14"/>
  <c r="ED253" i="14" s="1"/>
  <c r="EO118" i="65"/>
  <c r="EO119" i="65"/>
  <c r="EP70" i="65"/>
  <c r="EP117" i="65"/>
  <c r="ES48" i="65"/>
  <c r="ES55" i="65" s="1"/>
  <c r="ET47" i="65"/>
  <c r="ES93" i="65"/>
  <c r="ES50" i="65"/>
  <c r="ED182" i="65"/>
  <c r="ED181" i="65"/>
  <c r="EE81" i="14"/>
  <c r="EE40" i="14"/>
  <c r="EF3" i="14"/>
  <c r="EF292" i="14" s="1"/>
  <c r="EF296" i="14" s="1"/>
  <c r="EF215" i="14" s="1"/>
  <c r="EE209" i="14"/>
  <c r="EE123" i="14"/>
  <c r="EF44" i="14"/>
  <c r="EF45" i="14"/>
  <c r="EF53" i="14"/>
  <c r="EF56" i="14" s="1"/>
  <c r="EF37" i="14"/>
  <c r="EF46" i="14"/>
  <c r="EF47" i="14"/>
  <c r="EG1" i="14"/>
  <c r="EG38" i="14" s="1"/>
  <c r="EF64" i="14"/>
  <c r="EF79" i="14"/>
  <c r="EF66" i="14"/>
  <c r="EF73" i="14"/>
  <c r="EF85" i="14"/>
  <c r="EF74" i="14"/>
  <c r="EF75" i="14"/>
  <c r="EF76" i="14"/>
  <c r="EF77" i="14"/>
  <c r="EF78" i="14"/>
  <c r="EF106" i="14"/>
  <c r="EF156" i="14"/>
  <c r="EF219" i="14"/>
  <c r="EF117" i="14"/>
  <c r="EF102" i="14"/>
  <c r="EF121" i="14"/>
  <c r="EF194" i="14"/>
  <c r="EF127" i="14"/>
  <c r="EF229" i="14"/>
  <c r="EF231" i="14" s="1"/>
  <c r="EF182" i="14"/>
  <c r="EF141" i="14"/>
  <c r="EF98" i="14"/>
  <c r="EF103" i="14"/>
  <c r="EF95" i="14"/>
  <c r="EF222" i="14"/>
  <c r="EF200" i="14"/>
  <c r="EF65" i="14"/>
  <c r="EF171" i="14"/>
  <c r="EF104" i="14"/>
  <c r="EF184" i="14"/>
  <c r="EF157" i="14"/>
  <c r="EF96" i="14"/>
  <c r="EF100" i="14"/>
  <c r="EF128" i="14"/>
  <c r="EF130" i="14"/>
  <c r="EF202" i="14"/>
  <c r="EF138" i="14"/>
  <c r="EF97" i="14"/>
  <c r="EF116" i="14"/>
  <c r="EF190" i="14"/>
  <c r="EF144" i="14"/>
  <c r="EF139" i="14"/>
  <c r="EF105" i="14"/>
  <c r="EF159" i="14"/>
  <c r="EF151" i="14"/>
  <c r="EF143" i="14"/>
  <c r="EF203" i="14"/>
  <c r="EF181" i="14"/>
  <c r="EF142" i="14"/>
  <c r="EF172" i="14"/>
  <c r="EF154" i="14"/>
  <c r="EF191" i="14"/>
  <c r="EF201" i="14"/>
  <c r="EF152" i="14"/>
  <c r="EF170" i="14"/>
  <c r="EF140" i="14"/>
  <c r="EF131" i="14"/>
  <c r="EF108" i="14"/>
  <c r="EF114" i="14"/>
  <c r="EF168" i="14"/>
  <c r="EF185" i="14"/>
  <c r="EF150" i="14"/>
  <c r="EF101" i="14"/>
  <c r="EF218" i="14"/>
  <c r="EF189" i="14"/>
  <c r="EF107" i="14"/>
  <c r="EF220" i="14"/>
  <c r="EF188" i="14"/>
  <c r="EF115" i="14"/>
  <c r="EF217" i="14"/>
  <c r="EF155" i="14"/>
  <c r="EF193" i="14"/>
  <c r="EF99" i="14"/>
  <c r="EF153" i="14"/>
  <c r="EF118" i="14"/>
  <c r="EF120" i="14"/>
  <c r="EF183" i="14"/>
  <c r="EF119" i="14"/>
  <c r="EE196" i="14"/>
  <c r="EE205" i="14"/>
  <c r="EE146" i="14"/>
  <c r="EE110" i="14"/>
  <c r="EE87" i="14"/>
  <c r="EE161" i="14"/>
  <c r="EE49" i="14"/>
  <c r="EG129" i="14" l="1"/>
  <c r="EG134" i="14"/>
  <c r="EG133" i="14"/>
  <c r="EG137" i="14"/>
  <c r="EG136" i="14"/>
  <c r="EG135" i="14"/>
  <c r="EG132" i="14"/>
  <c r="EG178" i="14"/>
  <c r="EG167" i="14"/>
  <c r="EG169" i="14"/>
  <c r="EG223" i="14"/>
  <c r="EF174" i="14"/>
  <c r="ES58" i="74"/>
  <c r="ES55" i="74"/>
  <c r="ER66" i="65"/>
  <c r="ER66" i="74"/>
  <c r="EG158" i="14"/>
  <c r="EG192" i="14"/>
  <c r="ES56" i="65"/>
  <c r="ES54" i="65"/>
  <c r="ES56" i="74"/>
  <c r="ES54" i="74"/>
  <c r="EF181" i="65"/>
  <c r="EF82" i="65" s="1"/>
  <c r="EG179" i="14"/>
  <c r="EG180" i="14"/>
  <c r="EG166" i="14"/>
  <c r="EG165" i="14"/>
  <c r="EG221" i="14"/>
  <c r="EG67" i="14"/>
  <c r="ED99" i="74"/>
  <c r="ED109" i="74" s="1"/>
  <c r="ED82" i="74"/>
  <c r="ED84" i="74" s="1"/>
  <c r="ED85" i="74" s="1"/>
  <c r="EJ98" i="65"/>
  <c r="EC109" i="74"/>
  <c r="EC191" i="65"/>
  <c r="EF184" i="65"/>
  <c r="EF189" i="65" s="1"/>
  <c r="EF185" i="65"/>
  <c r="EF190" i="65" s="1"/>
  <c r="ED184" i="65"/>
  <c r="ED189" i="65" s="1"/>
  <c r="ED185" i="65"/>
  <c r="ED190" i="65" s="1"/>
  <c r="EE184" i="65"/>
  <c r="EE189" i="65" s="1"/>
  <c r="EE185" i="65"/>
  <c r="EE190" i="65" s="1"/>
  <c r="EF177" i="74"/>
  <c r="EF178" i="74"/>
  <c r="EG178" i="74"/>
  <c r="EG177" i="74"/>
  <c r="EH177" i="65"/>
  <c r="EH178" i="65"/>
  <c r="EI158" i="74"/>
  <c r="EI159" i="74"/>
  <c r="EJ158" i="65"/>
  <c r="EJ159" i="65"/>
  <c r="EI158" i="65"/>
  <c r="EI159" i="65"/>
  <c r="ED191" i="74"/>
  <c r="EE191" i="74"/>
  <c r="EM141" i="74"/>
  <c r="EM141" i="65"/>
  <c r="EC191" i="74"/>
  <c r="EM103" i="74"/>
  <c r="EM105" i="65"/>
  <c r="EE83" i="65"/>
  <c r="EE181" i="65"/>
  <c r="EE82" i="65" s="1"/>
  <c r="ED83" i="65"/>
  <c r="EF105" i="74"/>
  <c r="EG105" i="74"/>
  <c r="EH107" i="65"/>
  <c r="EJ106" i="65"/>
  <c r="EI106" i="65"/>
  <c r="EI104" i="74"/>
  <c r="EG236" i="14"/>
  <c r="EG238" i="14" s="1"/>
  <c r="EG242" i="14"/>
  <c r="EG244" i="14" s="1"/>
  <c r="EG187" i="14"/>
  <c r="EG186" i="14"/>
  <c r="EG98" i="74"/>
  <c r="EG180" i="74"/>
  <c r="EG182" i="74" s="1"/>
  <c r="ED225" i="14"/>
  <c r="ED246" i="14" s="1"/>
  <c r="ED254" i="14" s="1"/>
  <c r="ED256" i="14" s="1"/>
  <c r="ED262" i="14" s="1"/>
  <c r="EG214" i="14"/>
  <c r="EE89" i="14"/>
  <c r="EE253" i="14" s="1"/>
  <c r="EH163" i="65"/>
  <c r="EH163" i="74"/>
  <c r="EC84" i="74"/>
  <c r="EC85" i="74" s="1"/>
  <c r="EN138" i="65"/>
  <c r="EN140" i="65" s="1"/>
  <c r="EE84" i="74"/>
  <c r="EE85" i="74" s="1"/>
  <c r="ER61" i="74"/>
  <c r="ER117" i="74" s="1"/>
  <c r="EE109" i="74"/>
  <c r="EQ70" i="74"/>
  <c r="EQ117" i="74"/>
  <c r="EK155" i="74"/>
  <c r="EK168" i="74"/>
  <c r="EO133" i="74"/>
  <c r="EO132" i="74"/>
  <c r="EO134" i="74"/>
  <c r="EO125" i="74"/>
  <c r="EO151" i="74" s="1"/>
  <c r="EO170" i="74" s="1"/>
  <c r="EO124" i="74"/>
  <c r="EO126" i="74"/>
  <c r="EO152" i="74" s="1"/>
  <c r="EO171" i="74" s="1"/>
  <c r="EI161" i="74"/>
  <c r="EN138" i="74"/>
  <c r="EN140" i="74" s="1"/>
  <c r="EH175" i="74"/>
  <c r="EM96" i="74"/>
  <c r="EM143" i="74"/>
  <c r="EL144" i="74"/>
  <c r="EL150" i="74" s="1"/>
  <c r="EL145" i="74"/>
  <c r="EN137" i="74"/>
  <c r="EN149" i="74"/>
  <c r="EN167" i="74" s="1"/>
  <c r="EP118" i="74"/>
  <c r="EP119" i="74"/>
  <c r="ES53" i="74"/>
  <c r="ES80" i="74"/>
  <c r="ES49" i="74"/>
  <c r="ES79" i="74" s="1"/>
  <c r="ES94" i="74"/>
  <c r="ES78" i="74"/>
  <c r="ES60" i="74"/>
  <c r="ES52" i="74"/>
  <c r="ES57" i="74"/>
  <c r="ES59" i="74"/>
  <c r="ES67" i="74"/>
  <c r="ES68" i="74"/>
  <c r="EJ156" i="74"/>
  <c r="EJ97" i="74"/>
  <c r="EU47" i="74"/>
  <c r="ET93" i="74"/>
  <c r="ET48" i="74"/>
  <c r="ET50" i="74"/>
  <c r="EF180" i="74"/>
  <c r="EI161" i="65"/>
  <c r="EI163" i="65" s="1"/>
  <c r="EQ117" i="65"/>
  <c r="EQ70" i="65"/>
  <c r="EF83" i="65"/>
  <c r="EF108" i="65"/>
  <c r="ER61" i="65"/>
  <c r="EG175" i="65"/>
  <c r="EG99" i="65"/>
  <c r="EN137" i="65"/>
  <c r="EN149" i="65"/>
  <c r="EN167" i="65" s="1"/>
  <c r="ED187" i="65"/>
  <c r="ED82" i="65"/>
  <c r="ED100" i="65"/>
  <c r="ES53" i="65"/>
  <c r="ES80" i="65"/>
  <c r="EP118" i="65"/>
  <c r="EP119" i="65"/>
  <c r="EL145" i="65"/>
  <c r="EL144" i="65"/>
  <c r="EL150" i="65" s="1"/>
  <c r="EO133" i="65"/>
  <c r="EO134" i="65"/>
  <c r="EO132" i="65"/>
  <c r="EM97" i="65"/>
  <c r="EM143" i="65"/>
  <c r="EE108" i="65"/>
  <c r="EU47" i="65"/>
  <c r="ET93" i="65"/>
  <c r="ET48" i="65"/>
  <c r="ET55" i="65" s="1"/>
  <c r="ET50" i="65"/>
  <c r="EO126" i="65"/>
  <c r="EO152" i="65" s="1"/>
  <c r="EO171" i="65" s="1"/>
  <c r="EO124" i="65"/>
  <c r="EO125" i="65"/>
  <c r="EO151" i="65" s="1"/>
  <c r="EO170" i="65" s="1"/>
  <c r="EK155" i="65"/>
  <c r="EK168" i="65"/>
  <c r="ES94" i="65"/>
  <c r="ES57" i="65"/>
  <c r="ES52" i="65"/>
  <c r="ES68" i="65"/>
  <c r="ES67" i="65"/>
  <c r="ES49" i="65"/>
  <c r="ES79" i="65" s="1"/>
  <c r="ES59" i="65"/>
  <c r="ES78" i="65"/>
  <c r="EJ161" i="65"/>
  <c r="EH99" i="65"/>
  <c r="EH180" i="65"/>
  <c r="ED108" i="65"/>
  <c r="EF205" i="14"/>
  <c r="EF123" i="14"/>
  <c r="EE58" i="14"/>
  <c r="EE252" i="14" s="1"/>
  <c r="EF196" i="14"/>
  <c r="EG44" i="14"/>
  <c r="EG47" i="14"/>
  <c r="EG45" i="14"/>
  <c r="EG46" i="14"/>
  <c r="EG53" i="14"/>
  <c r="EG56" i="14" s="1"/>
  <c r="EH1" i="14"/>
  <c r="EH38" i="14" s="1"/>
  <c r="EG37" i="14"/>
  <c r="EG75" i="14"/>
  <c r="EG76" i="14"/>
  <c r="EG77" i="14"/>
  <c r="EG78" i="14"/>
  <c r="EG64" i="14"/>
  <c r="EG79" i="14"/>
  <c r="EG66" i="14"/>
  <c r="EG73" i="14"/>
  <c r="EG85" i="14"/>
  <c r="EG74" i="14"/>
  <c r="EG106" i="14"/>
  <c r="EG156" i="14"/>
  <c r="EG131" i="14"/>
  <c r="EG182" i="14"/>
  <c r="EG119" i="14"/>
  <c r="EG229" i="14"/>
  <c r="EG231" i="14" s="1"/>
  <c r="EG143" i="14"/>
  <c r="EG127" i="14"/>
  <c r="EG103" i="14"/>
  <c r="EG107" i="14"/>
  <c r="EG114" i="14"/>
  <c r="EG157" i="14"/>
  <c r="EG171" i="14"/>
  <c r="EG194" i="14"/>
  <c r="EG105" i="14"/>
  <c r="EG96" i="14"/>
  <c r="EG154" i="14"/>
  <c r="EG141" i="14"/>
  <c r="EG151" i="14"/>
  <c r="EG138" i="14"/>
  <c r="EG202" i="14"/>
  <c r="EG181" i="14"/>
  <c r="EG130" i="14"/>
  <c r="EG100" i="14"/>
  <c r="EG65" i="14"/>
  <c r="EG219" i="14"/>
  <c r="EG102" i="14"/>
  <c r="EG150" i="14"/>
  <c r="EG188" i="14"/>
  <c r="EG117" i="14"/>
  <c r="EG140" i="14"/>
  <c r="EG217" i="14"/>
  <c r="EG118" i="14"/>
  <c r="EG142" i="14"/>
  <c r="EG115" i="14"/>
  <c r="EG170" i="14"/>
  <c r="EG152" i="14"/>
  <c r="EG201" i="14"/>
  <c r="EG121" i="14"/>
  <c r="EG155" i="14"/>
  <c r="EG220" i="14"/>
  <c r="EG191" i="14"/>
  <c r="EG104" i="14"/>
  <c r="EG200" i="14"/>
  <c r="EG193" i="14"/>
  <c r="EG120" i="14"/>
  <c r="EG128" i="14"/>
  <c r="EG168" i="14"/>
  <c r="EG153" i="14"/>
  <c r="EG184" i="14"/>
  <c r="EG189" i="14"/>
  <c r="EG183" i="14"/>
  <c r="EG98" i="14"/>
  <c r="EG116" i="14"/>
  <c r="EG222" i="14"/>
  <c r="EG185" i="14"/>
  <c r="EG203" i="14"/>
  <c r="EG95" i="14"/>
  <c r="EG101" i="14"/>
  <c r="EG172" i="14"/>
  <c r="EG159" i="14"/>
  <c r="EG108" i="14"/>
  <c r="EG139" i="14"/>
  <c r="EG190" i="14"/>
  <c r="EG99" i="14"/>
  <c r="EG144" i="14"/>
  <c r="EG97" i="14"/>
  <c r="EG218" i="14"/>
  <c r="EE294" i="14"/>
  <c r="EF161" i="14"/>
  <c r="EF110" i="14"/>
  <c r="EF146" i="14"/>
  <c r="EF87" i="14"/>
  <c r="EF81" i="14"/>
  <c r="EF40" i="14"/>
  <c r="EF209" i="14"/>
  <c r="EG3" i="14"/>
  <c r="EG292" i="14" s="1"/>
  <c r="EG296" i="14" s="1"/>
  <c r="EG215" i="14" s="1"/>
  <c r="EF69" i="14"/>
  <c r="EF49" i="14"/>
  <c r="EH129" i="14" l="1"/>
  <c r="EH137" i="14"/>
  <c r="EH136" i="14"/>
  <c r="EH135" i="14"/>
  <c r="EH134" i="14"/>
  <c r="EH133" i="14"/>
  <c r="EH132" i="14"/>
  <c r="EH178" i="14"/>
  <c r="EH167" i="14"/>
  <c r="EH169" i="14"/>
  <c r="EH223" i="14"/>
  <c r="EG174" i="14"/>
  <c r="ET58" i="74"/>
  <c r="ET55" i="74"/>
  <c r="ES66" i="65"/>
  <c r="ES66" i="74"/>
  <c r="EH158" i="14"/>
  <c r="EH192" i="14"/>
  <c r="ET56" i="65"/>
  <c r="ET54" i="65"/>
  <c r="EF100" i="65"/>
  <c r="EF111" i="65" s="1"/>
  <c r="ET56" i="74"/>
  <c r="ET54" i="74"/>
  <c r="EF187" i="65"/>
  <c r="EH179" i="14"/>
  <c r="EH180" i="14"/>
  <c r="EH166" i="14"/>
  <c r="EH165" i="14"/>
  <c r="EH221" i="14"/>
  <c r="EH67" i="14"/>
  <c r="ED84" i="65"/>
  <c r="ED85" i="65" s="1"/>
  <c r="EE191" i="65"/>
  <c r="EG184" i="74"/>
  <c r="EG189" i="74" s="1"/>
  <c r="EG185" i="74"/>
  <c r="EG190" i="74" s="1"/>
  <c r="ED191" i="65"/>
  <c r="EH178" i="74"/>
  <c r="EH177" i="74"/>
  <c r="EG177" i="65"/>
  <c r="EG178" i="65"/>
  <c r="EJ158" i="74"/>
  <c r="EJ159" i="74"/>
  <c r="EN141" i="74"/>
  <c r="EN141" i="65"/>
  <c r="EF191" i="65"/>
  <c r="EN103" i="74"/>
  <c r="EN105" i="65"/>
  <c r="EE84" i="65"/>
  <c r="EE85" i="65" s="1"/>
  <c r="EG83" i="74"/>
  <c r="EE100" i="65"/>
  <c r="EE111" i="65" s="1"/>
  <c r="EE187" i="65"/>
  <c r="EG107" i="65"/>
  <c r="EJ161" i="74"/>
  <c r="EJ163" i="74" s="1"/>
  <c r="EG40" i="14"/>
  <c r="EH236" i="14"/>
  <c r="EH238" i="14" s="1"/>
  <c r="EH242" i="14"/>
  <c r="EH244" i="14" s="1"/>
  <c r="EG106" i="74"/>
  <c r="EH186" i="14"/>
  <c r="EH187" i="14"/>
  <c r="EG181" i="74"/>
  <c r="EG82" i="74" s="1"/>
  <c r="EE225" i="14"/>
  <c r="EE246" i="14" s="1"/>
  <c r="EE254" i="14" s="1"/>
  <c r="EH214" i="14"/>
  <c r="EG69" i="14"/>
  <c r="EG87" i="14"/>
  <c r="ER70" i="74"/>
  <c r="EI162" i="65"/>
  <c r="EI169" i="65" s="1"/>
  <c r="EI174" i="65" s="1"/>
  <c r="EI99" i="65" s="1"/>
  <c r="EF84" i="65"/>
  <c r="EF85" i="65" s="1"/>
  <c r="EO138" i="74"/>
  <c r="EO140" i="74" s="1"/>
  <c r="EF181" i="74"/>
  <c r="EF182" i="74"/>
  <c r="ER118" i="74"/>
  <c r="ER119" i="74"/>
  <c r="ET53" i="74"/>
  <c r="ET80" i="74"/>
  <c r="ES61" i="74"/>
  <c r="EH105" i="74"/>
  <c r="EH180" i="74"/>
  <c r="ET94" i="74"/>
  <c r="ET78" i="74"/>
  <c r="ET49" i="74"/>
  <c r="ET79" i="74" s="1"/>
  <c r="ET57" i="74"/>
  <c r="ET59" i="74"/>
  <c r="ET68" i="74"/>
  <c r="ET52" i="74"/>
  <c r="ET67" i="74"/>
  <c r="ET60" i="74"/>
  <c r="EL155" i="74"/>
  <c r="EL168" i="74"/>
  <c r="EP133" i="74"/>
  <c r="EP134" i="74"/>
  <c r="EP132" i="74"/>
  <c r="EV47" i="74"/>
  <c r="EU93" i="74"/>
  <c r="EU48" i="74"/>
  <c r="EU50" i="74"/>
  <c r="EP124" i="74"/>
  <c r="EP126" i="74"/>
  <c r="EP152" i="74" s="1"/>
  <c r="EP171" i="74" s="1"/>
  <c r="EP125" i="74"/>
  <c r="EP151" i="74" s="1"/>
  <c r="EP170" i="74" s="1"/>
  <c r="EI162" i="74"/>
  <c r="EI169" i="74" s="1"/>
  <c r="EI174" i="74" s="1"/>
  <c r="EI163" i="74"/>
  <c r="EK156" i="74"/>
  <c r="EK97" i="74"/>
  <c r="EM145" i="74"/>
  <c r="EM144" i="74"/>
  <c r="EM150" i="74" s="1"/>
  <c r="EQ119" i="74"/>
  <c r="EQ118" i="74"/>
  <c r="EO149" i="74"/>
  <c r="EO167" i="74" s="1"/>
  <c r="EO137" i="74"/>
  <c r="EJ104" i="74"/>
  <c r="EN96" i="74"/>
  <c r="EN143" i="74"/>
  <c r="ES61" i="65"/>
  <c r="EK156" i="65"/>
  <c r="EK98" i="65"/>
  <c r="ED111" i="65"/>
  <c r="ER117" i="65"/>
  <c r="ER70" i="65"/>
  <c r="EU50" i="65"/>
  <c r="EU48" i="65"/>
  <c r="EU55" i="65" s="1"/>
  <c r="EV47" i="65"/>
  <c r="EU93" i="65"/>
  <c r="EM144" i="65"/>
  <c r="EM150" i="65" s="1"/>
  <c r="EM145" i="65"/>
  <c r="EL155" i="65"/>
  <c r="EL168" i="65"/>
  <c r="EJ162" i="65"/>
  <c r="EJ169" i="65" s="1"/>
  <c r="EJ174" i="65" s="1"/>
  <c r="EJ163" i="65"/>
  <c r="EO149" i="65"/>
  <c r="EO167" i="65" s="1"/>
  <c r="EO137" i="65"/>
  <c r="EH182" i="65"/>
  <c r="EH181" i="65"/>
  <c r="EH82" i="65" s="1"/>
  <c r="ET53" i="65"/>
  <c r="ET80" i="65"/>
  <c r="EP134" i="65"/>
  <c r="EP132" i="65"/>
  <c r="EP133" i="65"/>
  <c r="EN97" i="65"/>
  <c r="EN143" i="65"/>
  <c r="ET52" i="65"/>
  <c r="ET59" i="65"/>
  <c r="ET68" i="65"/>
  <c r="ET49" i="65"/>
  <c r="ET79" i="65" s="1"/>
  <c r="ET78" i="65"/>
  <c r="ET94" i="65"/>
  <c r="ET57" i="65"/>
  <c r="ET67" i="65"/>
  <c r="EO138" i="65"/>
  <c r="EO140" i="65" s="1"/>
  <c r="EP126" i="65"/>
  <c r="EP152" i="65" s="1"/>
  <c r="EP171" i="65" s="1"/>
  <c r="EP124" i="65"/>
  <c r="EP125" i="65"/>
  <c r="EP151" i="65" s="1"/>
  <c r="EP170" i="65" s="1"/>
  <c r="EQ118" i="65"/>
  <c r="EQ119" i="65"/>
  <c r="EF89" i="14"/>
  <c r="EF253" i="14" s="1"/>
  <c r="EG180" i="65"/>
  <c r="EF294" i="14"/>
  <c r="EG205" i="14"/>
  <c r="EG81" i="14"/>
  <c r="EF58" i="14"/>
  <c r="EF252" i="14" s="1"/>
  <c r="EG110" i="14"/>
  <c r="EG49" i="14"/>
  <c r="EG196" i="14"/>
  <c r="EG161" i="14"/>
  <c r="EG123" i="14"/>
  <c r="EH37" i="14"/>
  <c r="EH45" i="14"/>
  <c r="EH47" i="14"/>
  <c r="EH53" i="14"/>
  <c r="EH56" i="14" s="1"/>
  <c r="EI1" i="14"/>
  <c r="EI38" i="14" s="1"/>
  <c r="EH44" i="14"/>
  <c r="EH46" i="14"/>
  <c r="EH64" i="14"/>
  <c r="EH79" i="14"/>
  <c r="EH66" i="14"/>
  <c r="EH73" i="14"/>
  <c r="EH85" i="14"/>
  <c r="EH74" i="14"/>
  <c r="EH75" i="14"/>
  <c r="EH76" i="14"/>
  <c r="EH77" i="14"/>
  <c r="EH78" i="14"/>
  <c r="EH106" i="14"/>
  <c r="EH156" i="14"/>
  <c r="EH152" i="14"/>
  <c r="EH194" i="14"/>
  <c r="EH131" i="14"/>
  <c r="EH114" i="14"/>
  <c r="EH108" i="14"/>
  <c r="EH171" i="14"/>
  <c r="EH99" i="14"/>
  <c r="EH105" i="14"/>
  <c r="EH168" i="14"/>
  <c r="EH190" i="14"/>
  <c r="EH118" i="14"/>
  <c r="EH155" i="14"/>
  <c r="EH97" i="14"/>
  <c r="EH154" i="14"/>
  <c r="EH138" i="14"/>
  <c r="EH219" i="14"/>
  <c r="EH119" i="14"/>
  <c r="EH107" i="14"/>
  <c r="EH193" i="14"/>
  <c r="EH103" i="14"/>
  <c r="EH104" i="14"/>
  <c r="EH65" i="14"/>
  <c r="EH128" i="14"/>
  <c r="EH151" i="14"/>
  <c r="EH218" i="14"/>
  <c r="EH181" i="14"/>
  <c r="EH101" i="14"/>
  <c r="EH170" i="14"/>
  <c r="EH95" i="14"/>
  <c r="EH188" i="14"/>
  <c r="EH201" i="14"/>
  <c r="EH143" i="14"/>
  <c r="EH153" i="14"/>
  <c r="EH144" i="14"/>
  <c r="EH117" i="14"/>
  <c r="EH142" i="14"/>
  <c r="EH157" i="14"/>
  <c r="EH183" i="14"/>
  <c r="EH184" i="14"/>
  <c r="EH120" i="14"/>
  <c r="EH202" i="14"/>
  <c r="EH182" i="14"/>
  <c r="EH191" i="14"/>
  <c r="EH203" i="14"/>
  <c r="EH220" i="14"/>
  <c r="EH185" i="14"/>
  <c r="EH159" i="14"/>
  <c r="EH141" i="14"/>
  <c r="EH150" i="14"/>
  <c r="EH139" i="14"/>
  <c r="EH98" i="14"/>
  <c r="EH121" i="14"/>
  <c r="EH96" i="14"/>
  <c r="EH115" i="14"/>
  <c r="EH116" i="14"/>
  <c r="EH127" i="14"/>
  <c r="EH229" i="14"/>
  <c r="EH231" i="14" s="1"/>
  <c r="EH200" i="14"/>
  <c r="EH102" i="14"/>
  <c r="EH222" i="14"/>
  <c r="EH172" i="14"/>
  <c r="EH217" i="14"/>
  <c r="EH100" i="14"/>
  <c r="EH140" i="14"/>
  <c r="EH130" i="14"/>
  <c r="EH189" i="14"/>
  <c r="EH3" i="14"/>
  <c r="EH292" i="14" s="1"/>
  <c r="EH296" i="14" s="1"/>
  <c r="EH215" i="14" s="1"/>
  <c r="EG209" i="14"/>
  <c r="EG146" i="14"/>
  <c r="EI129" i="14" l="1"/>
  <c r="EI137" i="14"/>
  <c r="EI136" i="14"/>
  <c r="EI135" i="14"/>
  <c r="EI134" i="14"/>
  <c r="EI133" i="14"/>
  <c r="EI132" i="14"/>
  <c r="EI178" i="14"/>
  <c r="EI167" i="14"/>
  <c r="EI169" i="14"/>
  <c r="EI223" i="14"/>
  <c r="EH174" i="14"/>
  <c r="EU58" i="74"/>
  <c r="EU55" i="74"/>
  <c r="ET66" i="65"/>
  <c r="ET66" i="74"/>
  <c r="EI158" i="14"/>
  <c r="EI192" i="14"/>
  <c r="EU56" i="65"/>
  <c r="EU54" i="65"/>
  <c r="EU56" i="74"/>
  <c r="EU54" i="74"/>
  <c r="EI179" i="14"/>
  <c r="EI180" i="14"/>
  <c r="EI166" i="14"/>
  <c r="EI165" i="14"/>
  <c r="EI221" i="14"/>
  <c r="EI67" i="14"/>
  <c r="EF184" i="74"/>
  <c r="EF189" i="74" s="1"/>
  <c r="EF185" i="74"/>
  <c r="EF190" i="74" s="1"/>
  <c r="EH184" i="65"/>
  <c r="EH189" i="65" s="1"/>
  <c r="EH185" i="65"/>
  <c r="EH190" i="65" s="1"/>
  <c r="EK158" i="74"/>
  <c r="EK159" i="74"/>
  <c r="EK158" i="65"/>
  <c r="EK159" i="65"/>
  <c r="EG191" i="74"/>
  <c r="EO141" i="74"/>
  <c r="EO141" i="65"/>
  <c r="EG84" i="74"/>
  <c r="EG85" i="74" s="1"/>
  <c r="EO103" i="74"/>
  <c r="EO105" i="65"/>
  <c r="EJ162" i="74"/>
  <c r="EJ169" i="74" s="1"/>
  <c r="EJ174" i="74" s="1"/>
  <c r="EJ175" i="74" s="1"/>
  <c r="EG187" i="74"/>
  <c r="EI236" i="14"/>
  <c r="EI238" i="14" s="1"/>
  <c r="EI242" i="14"/>
  <c r="EI244" i="14" s="1"/>
  <c r="EI187" i="14"/>
  <c r="EI186" i="14"/>
  <c r="EG99" i="74"/>
  <c r="EG109" i="74" s="1"/>
  <c r="EF225" i="14"/>
  <c r="EF246" i="14" s="1"/>
  <c r="EF254" i="14" s="1"/>
  <c r="EF256" i="14" s="1"/>
  <c r="EF262" i="14" s="1"/>
  <c r="EE256" i="14"/>
  <c r="EE262" i="14" s="1"/>
  <c r="EI214" i="14"/>
  <c r="EG89" i="14"/>
  <c r="EG253" i="14" s="1"/>
  <c r="EG58" i="14"/>
  <c r="EG252" i="14" s="1"/>
  <c r="EF187" i="74"/>
  <c r="EH161" i="14"/>
  <c r="EI175" i="65"/>
  <c r="EQ134" i="74"/>
  <c r="EQ133" i="74"/>
  <c r="EQ132" i="74"/>
  <c r="EP149" i="74"/>
  <c r="EP167" i="74" s="1"/>
  <c r="EP137" i="74"/>
  <c r="EU80" i="74"/>
  <c r="EU53" i="74"/>
  <c r="EL156" i="74"/>
  <c r="EL97" i="74"/>
  <c r="ET61" i="74"/>
  <c r="EM168" i="74"/>
  <c r="EM155" i="74"/>
  <c r="EU49" i="74"/>
  <c r="EU79" i="74" s="1"/>
  <c r="EU94" i="74"/>
  <c r="EU78" i="74"/>
  <c r="EU67" i="74"/>
  <c r="EU57" i="74"/>
  <c r="EU59" i="74"/>
  <c r="EU52" i="74"/>
  <c r="EU60" i="74"/>
  <c r="EU68" i="74"/>
  <c r="EK104" i="74"/>
  <c r="EO96" i="74"/>
  <c r="EO143" i="74"/>
  <c r="ER133" i="74"/>
  <c r="ER134" i="74"/>
  <c r="ER132" i="74"/>
  <c r="EW47" i="74"/>
  <c r="EV93" i="74"/>
  <c r="EV48" i="74"/>
  <c r="EV50" i="74"/>
  <c r="ER124" i="74"/>
  <c r="ER126" i="74"/>
  <c r="ER152" i="74" s="1"/>
  <c r="ER171" i="74" s="1"/>
  <c r="ER125" i="74"/>
  <c r="ER151" i="74" s="1"/>
  <c r="ER170" i="74" s="1"/>
  <c r="EI175" i="74"/>
  <c r="EI98" i="74"/>
  <c r="EP138" i="74"/>
  <c r="EP140" i="74" s="1"/>
  <c r="EH182" i="74"/>
  <c r="EH181" i="74"/>
  <c r="EN145" i="74"/>
  <c r="EN144" i="74"/>
  <c r="EN150" i="74" s="1"/>
  <c r="EF83" i="74"/>
  <c r="EF106" i="74"/>
  <c r="EQ124" i="74"/>
  <c r="EQ126" i="74"/>
  <c r="EQ152" i="74" s="1"/>
  <c r="EQ171" i="74" s="1"/>
  <c r="EQ125" i="74"/>
  <c r="EQ151" i="74" s="1"/>
  <c r="EQ170" i="74" s="1"/>
  <c r="EK161" i="74"/>
  <c r="ES117" i="74"/>
  <c r="ES70" i="74"/>
  <c r="EF82" i="74"/>
  <c r="EF99" i="74"/>
  <c r="ET61" i="65"/>
  <c r="EH187" i="65"/>
  <c r="ER119" i="65"/>
  <c r="ER118" i="65"/>
  <c r="EQ133" i="65"/>
  <c r="EQ132" i="65"/>
  <c r="EQ134" i="65"/>
  <c r="EO97" i="65"/>
  <c r="EO143" i="65"/>
  <c r="EQ125" i="65"/>
  <c r="EQ151" i="65" s="1"/>
  <c r="EQ170" i="65" s="1"/>
  <c r="EQ126" i="65"/>
  <c r="EQ152" i="65" s="1"/>
  <c r="EQ171" i="65" s="1"/>
  <c r="EQ124" i="65"/>
  <c r="EM168" i="65"/>
  <c r="EM155" i="65"/>
  <c r="EH69" i="14"/>
  <c r="EN145" i="65"/>
  <c r="EN144" i="65"/>
  <c r="EN150" i="65" s="1"/>
  <c r="EH100" i="65"/>
  <c r="EV50" i="65"/>
  <c r="EW47" i="65"/>
  <c r="EV93" i="65"/>
  <c r="EV48" i="65"/>
  <c r="EV55" i="65" s="1"/>
  <c r="EK161" i="65"/>
  <c r="EK106" i="65"/>
  <c r="EG182" i="65"/>
  <c r="EG181" i="65"/>
  <c r="EP149" i="65"/>
  <c r="EP167" i="65" s="1"/>
  <c r="EP137" i="65"/>
  <c r="EJ175" i="65"/>
  <c r="EJ99" i="65"/>
  <c r="EU49" i="65"/>
  <c r="EU79" i="65" s="1"/>
  <c r="EU59" i="65"/>
  <c r="EU78" i="65"/>
  <c r="EU52" i="65"/>
  <c r="EU67" i="65"/>
  <c r="EU94" i="65"/>
  <c r="EU57" i="65"/>
  <c r="EU68" i="65"/>
  <c r="ES117" i="65"/>
  <c r="ES70" i="65"/>
  <c r="EU80" i="65"/>
  <c r="EU53" i="65"/>
  <c r="EP138" i="65"/>
  <c r="EP140" i="65" s="1"/>
  <c r="EH83" i="65"/>
  <c r="EH84" i="65" s="1"/>
  <c r="EH85" i="65" s="1"/>
  <c r="EH108" i="65"/>
  <c r="EL156" i="65"/>
  <c r="EL98" i="65"/>
  <c r="EH205" i="14"/>
  <c r="EH40" i="14"/>
  <c r="EH209" i="14"/>
  <c r="EI3" i="14"/>
  <c r="EI292" i="14" s="1"/>
  <c r="EI296" i="14" s="1"/>
  <c r="EI215" i="14" s="1"/>
  <c r="EH146" i="14"/>
  <c r="EH196" i="14"/>
  <c r="EH123" i="14"/>
  <c r="EI47" i="14"/>
  <c r="EI53" i="14"/>
  <c r="EI56" i="14" s="1"/>
  <c r="EJ1" i="14"/>
  <c r="EJ38" i="14" s="1"/>
  <c r="EI37" i="14"/>
  <c r="EI44" i="14"/>
  <c r="EI45" i="14"/>
  <c r="EI46" i="14"/>
  <c r="EI75" i="14"/>
  <c r="EI76" i="14"/>
  <c r="EI77" i="14"/>
  <c r="EI78" i="14"/>
  <c r="EI64" i="14"/>
  <c r="EI79" i="14"/>
  <c r="EI66" i="14"/>
  <c r="EI73" i="14"/>
  <c r="EI85" i="14"/>
  <c r="EI74" i="14"/>
  <c r="EI106" i="14"/>
  <c r="EI156" i="14"/>
  <c r="EI190" i="14"/>
  <c r="EI184" i="14"/>
  <c r="EI100" i="14"/>
  <c r="EI99" i="14"/>
  <c r="EI97" i="14"/>
  <c r="EI203" i="14"/>
  <c r="EI170" i="14"/>
  <c r="EI157" i="14"/>
  <c r="EI181" i="14"/>
  <c r="EI219" i="14"/>
  <c r="EI107" i="14"/>
  <c r="EI139" i="14"/>
  <c r="EI121" i="14"/>
  <c r="EI140" i="14"/>
  <c r="EI172" i="14"/>
  <c r="EI116" i="14"/>
  <c r="EI138" i="14"/>
  <c r="EI128" i="14"/>
  <c r="EI171" i="14"/>
  <c r="EI155" i="14"/>
  <c r="EI96" i="14"/>
  <c r="EI152" i="14"/>
  <c r="EI131" i="14"/>
  <c r="EI119" i="14"/>
  <c r="EI127" i="14"/>
  <c r="EI194" i="14"/>
  <c r="EI150" i="14"/>
  <c r="EI193" i="14"/>
  <c r="EI151" i="14"/>
  <c r="EI168" i="14"/>
  <c r="EI105" i="14"/>
  <c r="EI185" i="14"/>
  <c r="EI114" i="14"/>
  <c r="EI229" i="14"/>
  <c r="EI231" i="14" s="1"/>
  <c r="EI108" i="14"/>
  <c r="EI154" i="14"/>
  <c r="EI217" i="14"/>
  <c r="EI144" i="14"/>
  <c r="EI117" i="14"/>
  <c r="EI182" i="14"/>
  <c r="EI153" i="14"/>
  <c r="EI115" i="14"/>
  <c r="EI102" i="14"/>
  <c r="EI218" i="14"/>
  <c r="EI159" i="14"/>
  <c r="EI200" i="14"/>
  <c r="EI65" i="14"/>
  <c r="EI104" i="14"/>
  <c r="EI130" i="14"/>
  <c r="EI183" i="14"/>
  <c r="EI189" i="14"/>
  <c r="EI120" i="14"/>
  <c r="EI201" i="14"/>
  <c r="EI141" i="14"/>
  <c r="EI220" i="14"/>
  <c r="EI98" i="14"/>
  <c r="EI188" i="14"/>
  <c r="EI118" i="14"/>
  <c r="EI95" i="14"/>
  <c r="EI222" i="14"/>
  <c r="EI142" i="14"/>
  <c r="EI101" i="14"/>
  <c r="EI202" i="14"/>
  <c r="EI103" i="14"/>
  <c r="EI143" i="14"/>
  <c r="EI191" i="14"/>
  <c r="EH87" i="14"/>
  <c r="EH49" i="14"/>
  <c r="EG294" i="14"/>
  <c r="EH110" i="14"/>
  <c r="EH81" i="14"/>
  <c r="EJ129" i="14" l="1"/>
  <c r="EJ137" i="14"/>
  <c r="EJ136" i="14"/>
  <c r="EJ135" i="14"/>
  <c r="EJ134" i="14"/>
  <c r="EJ133" i="14"/>
  <c r="EJ132" i="14"/>
  <c r="EJ178" i="14"/>
  <c r="EJ167" i="14"/>
  <c r="EJ169" i="14"/>
  <c r="EJ223" i="14"/>
  <c r="EI174" i="14"/>
  <c r="EV58" i="74"/>
  <c r="EV55" i="74"/>
  <c r="EU66" i="65"/>
  <c r="EU66" i="74"/>
  <c r="EJ158" i="14"/>
  <c r="EJ192" i="14"/>
  <c r="EV56" i="65"/>
  <c r="EV54" i="65"/>
  <c r="EV56" i="74"/>
  <c r="EV54" i="74"/>
  <c r="EJ179" i="14"/>
  <c r="EJ180" i="14"/>
  <c r="EJ166" i="14"/>
  <c r="EJ165" i="14"/>
  <c r="EF109" i="74"/>
  <c r="EJ221" i="14"/>
  <c r="EJ67" i="14"/>
  <c r="EH184" i="74"/>
  <c r="EH189" i="74" s="1"/>
  <c r="EH185" i="74"/>
  <c r="EH190" i="74" s="1"/>
  <c r="EG184" i="65"/>
  <c r="EG189" i="65" s="1"/>
  <c r="EG185" i="65"/>
  <c r="EG190" i="65" s="1"/>
  <c r="EJ105" i="74"/>
  <c r="EJ177" i="74"/>
  <c r="EJ178" i="74"/>
  <c r="EI178" i="74"/>
  <c r="EI177" i="74"/>
  <c r="EI177" i="65"/>
  <c r="EI178" i="65"/>
  <c r="EJ177" i="65"/>
  <c r="EJ178" i="65"/>
  <c r="EL158" i="74"/>
  <c r="EL159" i="74"/>
  <c r="EL158" i="65"/>
  <c r="EL159" i="65"/>
  <c r="EF191" i="74"/>
  <c r="EP141" i="74"/>
  <c r="EP141" i="65"/>
  <c r="EH191" i="65"/>
  <c r="EJ180" i="74"/>
  <c r="EJ181" i="74" s="1"/>
  <c r="EP105" i="65"/>
  <c r="EJ98" i="74"/>
  <c r="EH83" i="74"/>
  <c r="EI105" i="74"/>
  <c r="EJ107" i="65"/>
  <c r="EI107" i="65"/>
  <c r="EL161" i="74"/>
  <c r="EL162" i="74" s="1"/>
  <c r="EL169" i="74" s="1"/>
  <c r="EL174" i="74" s="1"/>
  <c r="EL106" i="65"/>
  <c r="EJ236" i="14"/>
  <c r="EJ238" i="14" s="1"/>
  <c r="EJ242" i="14"/>
  <c r="EJ244" i="14" s="1"/>
  <c r="EJ187" i="14"/>
  <c r="EJ186" i="14"/>
  <c r="EG225" i="14"/>
  <c r="EJ214" i="14"/>
  <c r="EF84" i="74"/>
  <c r="EF85" i="74" s="1"/>
  <c r="EH89" i="14"/>
  <c r="EH253" i="14" s="1"/>
  <c r="EH58" i="14"/>
  <c r="EH252" i="14" s="1"/>
  <c r="ET70" i="65"/>
  <c r="EI180" i="65"/>
  <c r="EI181" i="65" s="1"/>
  <c r="EI87" i="14"/>
  <c r="EI40" i="14"/>
  <c r="ET117" i="65"/>
  <c r="ET118" i="65" s="1"/>
  <c r="EH187" i="74"/>
  <c r="EQ138" i="74"/>
  <c r="EQ140" i="74" s="1"/>
  <c r="EH106" i="74"/>
  <c r="ER138" i="74"/>
  <c r="ER140" i="74" s="1"/>
  <c r="ES118" i="74"/>
  <c r="ES119" i="74"/>
  <c r="EP96" i="74"/>
  <c r="EP143" i="74"/>
  <c r="EK162" i="74"/>
  <c r="EK169" i="74" s="1"/>
  <c r="EK174" i="74" s="1"/>
  <c r="EK163" i="74"/>
  <c r="EN168" i="74"/>
  <c r="EN155" i="74"/>
  <c r="EX47" i="74"/>
  <c r="EW93" i="74"/>
  <c r="EW48" i="74"/>
  <c r="EW50" i="74"/>
  <c r="ET117" i="74"/>
  <c r="ET70" i="74"/>
  <c r="EQ137" i="74"/>
  <c r="EQ149" i="74"/>
  <c r="EQ167" i="74" s="1"/>
  <c r="EH99" i="74"/>
  <c r="EH82" i="74"/>
  <c r="ER137" i="74"/>
  <c r="ER149" i="74"/>
  <c r="ER167" i="74" s="1"/>
  <c r="EL104" i="74"/>
  <c r="EP103" i="74"/>
  <c r="EV80" i="74"/>
  <c r="EV53" i="74"/>
  <c r="EO145" i="74"/>
  <c r="EO144" i="74"/>
  <c r="EO150" i="74" s="1"/>
  <c r="EU61" i="74"/>
  <c r="EV94" i="74"/>
  <c r="EV78" i="74"/>
  <c r="EV49" i="74"/>
  <c r="EV79" i="74" s="1"/>
  <c r="EV67" i="74"/>
  <c r="EV60" i="74"/>
  <c r="EV68" i="74"/>
  <c r="EV59" i="74"/>
  <c r="EV52" i="74"/>
  <c r="EV57" i="74"/>
  <c r="EM156" i="74"/>
  <c r="EM97" i="74"/>
  <c r="EI180" i="74"/>
  <c r="EH111" i="65"/>
  <c r="EQ138" i="65"/>
  <c r="EQ140" i="65" s="1"/>
  <c r="EQ149" i="65"/>
  <c r="EQ167" i="65" s="1"/>
  <c r="EQ137" i="65"/>
  <c r="EG83" i="65"/>
  <c r="EG108" i="65"/>
  <c r="EN155" i="65"/>
  <c r="EN168" i="65"/>
  <c r="EK163" i="65"/>
  <c r="EK162" i="65"/>
  <c r="EK169" i="65" s="1"/>
  <c r="EK174" i="65" s="1"/>
  <c r="ER125" i="65"/>
  <c r="ER151" i="65" s="1"/>
  <c r="ER170" i="65" s="1"/>
  <c r="ER124" i="65"/>
  <c r="ER126" i="65"/>
  <c r="ER152" i="65" s="1"/>
  <c r="ER171" i="65" s="1"/>
  <c r="EV59" i="65"/>
  <c r="EV67" i="65"/>
  <c r="EV68" i="65"/>
  <c r="EV49" i="65"/>
  <c r="EV79" i="65" s="1"/>
  <c r="EV52" i="65"/>
  <c r="EV78" i="65"/>
  <c r="EV94" i="65"/>
  <c r="EV57" i="65"/>
  <c r="EO144" i="65"/>
  <c r="EO150" i="65" s="1"/>
  <c r="EO145" i="65"/>
  <c r="ER132" i="65"/>
  <c r="ER134" i="65"/>
  <c r="ER133" i="65"/>
  <c r="EG82" i="65"/>
  <c r="EG100" i="65"/>
  <c r="EU61" i="65"/>
  <c r="EP97" i="65"/>
  <c r="EP143" i="65"/>
  <c r="EM156" i="65"/>
  <c r="EM98" i="65"/>
  <c r="ES119" i="65"/>
  <c r="ES118" i="65"/>
  <c r="EL161" i="65"/>
  <c r="EW48" i="65"/>
  <c r="EW55" i="65" s="1"/>
  <c r="EW50" i="65"/>
  <c r="EW93" i="65"/>
  <c r="EX47" i="65"/>
  <c r="EG187" i="65"/>
  <c r="EV80" i="65"/>
  <c r="EV53" i="65"/>
  <c r="EJ180" i="65"/>
  <c r="EI110" i="14"/>
  <c r="EI69" i="14"/>
  <c r="EI123" i="14"/>
  <c r="EI146" i="14"/>
  <c r="EI209" i="14"/>
  <c r="EJ3" i="14"/>
  <c r="EJ292" i="14" s="1"/>
  <c r="EJ296" i="14" s="1"/>
  <c r="EJ215" i="14" s="1"/>
  <c r="EH294" i="14"/>
  <c r="EI49" i="14"/>
  <c r="EI81" i="14"/>
  <c r="EI161" i="14"/>
  <c r="EJ46" i="14"/>
  <c r="EJ47" i="14"/>
  <c r="EJ37" i="14"/>
  <c r="EK1" i="14"/>
  <c r="EK38" i="14" s="1"/>
  <c r="EJ44" i="14"/>
  <c r="EJ45" i="14"/>
  <c r="EJ53" i="14"/>
  <c r="EJ56" i="14" s="1"/>
  <c r="EJ64" i="14"/>
  <c r="EJ79" i="14"/>
  <c r="EJ66" i="14"/>
  <c r="EJ73" i="14"/>
  <c r="EJ85" i="14"/>
  <c r="EJ74" i="14"/>
  <c r="EJ75" i="14"/>
  <c r="EJ76" i="14"/>
  <c r="EJ77" i="14"/>
  <c r="EJ78" i="14"/>
  <c r="EJ106" i="14"/>
  <c r="EJ156" i="14"/>
  <c r="EJ151" i="14"/>
  <c r="EJ190" i="14"/>
  <c r="EJ99" i="14"/>
  <c r="EJ155" i="14"/>
  <c r="EJ182" i="14"/>
  <c r="EJ203" i="14"/>
  <c r="EJ168" i="14"/>
  <c r="EJ142" i="14"/>
  <c r="EJ65" i="14"/>
  <c r="EJ152" i="14"/>
  <c r="EJ218" i="14"/>
  <c r="EJ154" i="14"/>
  <c r="EJ153" i="14"/>
  <c r="EJ188" i="14"/>
  <c r="EJ114" i="14"/>
  <c r="EJ102" i="14"/>
  <c r="EJ193" i="14"/>
  <c r="EJ185" i="14"/>
  <c r="EJ120" i="14"/>
  <c r="EJ170" i="14"/>
  <c r="EJ143" i="14"/>
  <c r="EJ191" i="14"/>
  <c r="EJ159" i="14"/>
  <c r="EJ95" i="14"/>
  <c r="EJ217" i="14"/>
  <c r="EJ201" i="14"/>
  <c r="EJ103" i="14"/>
  <c r="EJ130" i="14"/>
  <c r="EJ115" i="14"/>
  <c r="EJ229" i="14"/>
  <c r="EJ231" i="14" s="1"/>
  <c r="EJ202" i="14"/>
  <c r="EJ157" i="14"/>
  <c r="EJ105" i="14"/>
  <c r="EJ183" i="14"/>
  <c r="EJ119" i="14"/>
  <c r="EJ107" i="14"/>
  <c r="EJ128" i="14"/>
  <c r="EJ194" i="14"/>
  <c r="EJ219" i="14"/>
  <c r="EJ98" i="14"/>
  <c r="EJ127" i="14"/>
  <c r="EJ172" i="14"/>
  <c r="EJ121" i="14"/>
  <c r="EJ97" i="14"/>
  <c r="EJ141" i="14"/>
  <c r="EJ100" i="14"/>
  <c r="EJ116" i="14"/>
  <c r="EJ189" i="14"/>
  <c r="EJ117" i="14"/>
  <c r="EJ104" i="14"/>
  <c r="EJ118" i="14"/>
  <c r="EJ101" i="14"/>
  <c r="EJ200" i="14"/>
  <c r="EJ139" i="14"/>
  <c r="EJ144" i="14"/>
  <c r="EJ150" i="14"/>
  <c r="EJ181" i="14"/>
  <c r="EJ138" i="14"/>
  <c r="EJ184" i="14"/>
  <c r="EJ171" i="14"/>
  <c r="EJ96" i="14"/>
  <c r="EJ222" i="14"/>
  <c r="EJ220" i="14"/>
  <c r="EJ140" i="14"/>
  <c r="EJ108" i="14"/>
  <c r="EJ131" i="14"/>
  <c r="EI205" i="14"/>
  <c r="EI196" i="14"/>
  <c r="EK129" i="14" l="1"/>
  <c r="EK137" i="14"/>
  <c r="EK134" i="14"/>
  <c r="EK133" i="14"/>
  <c r="EK136" i="14"/>
  <c r="EK132" i="14"/>
  <c r="EK135" i="14"/>
  <c r="EK178" i="14"/>
  <c r="EK167" i="14"/>
  <c r="EK169" i="14"/>
  <c r="EK223" i="14"/>
  <c r="EJ174" i="14"/>
  <c r="EW58" i="74"/>
  <c r="EW55" i="74"/>
  <c r="EV66" i="65"/>
  <c r="EV66" i="74"/>
  <c r="EK158" i="14"/>
  <c r="EK192" i="14"/>
  <c r="EW56" i="65"/>
  <c r="EW54" i="65"/>
  <c r="EW56" i="74"/>
  <c r="EW54" i="74"/>
  <c r="EG246" i="14"/>
  <c r="EG254" i="14" s="1"/>
  <c r="EG256" i="14" s="1"/>
  <c r="EG262" i="14" s="1"/>
  <c r="EK180" i="14"/>
  <c r="EK179" i="14"/>
  <c r="EK165" i="14"/>
  <c r="EK166" i="14"/>
  <c r="EJ182" i="74"/>
  <c r="EJ184" i="74" s="1"/>
  <c r="EJ189" i="74" s="1"/>
  <c r="EK221" i="14"/>
  <c r="EK67" i="14"/>
  <c r="EM158" i="74"/>
  <c r="EM159" i="74"/>
  <c r="EM158" i="65"/>
  <c r="EM159" i="65"/>
  <c r="EL163" i="74"/>
  <c r="ER141" i="74"/>
  <c r="EQ141" i="74"/>
  <c r="EQ141" i="65"/>
  <c r="EG191" i="65"/>
  <c r="EH191" i="74"/>
  <c r="EQ103" i="74"/>
  <c r="ER103" i="74"/>
  <c r="EQ105" i="65"/>
  <c r="EH84" i="74"/>
  <c r="EH85" i="74" s="1"/>
  <c r="EM104" i="74"/>
  <c r="EM106" i="65"/>
  <c r="EK236" i="14"/>
  <c r="EK238" i="14" s="1"/>
  <c r="EK242" i="14"/>
  <c r="EK244" i="14" s="1"/>
  <c r="EK186" i="14"/>
  <c r="EK187" i="14"/>
  <c r="EH225" i="14"/>
  <c r="EK214" i="14"/>
  <c r="EJ87" i="14"/>
  <c r="EI89" i="14"/>
  <c r="EI253" i="14" s="1"/>
  <c r="EI58" i="14"/>
  <c r="EI252" i="14" s="1"/>
  <c r="EI182" i="65"/>
  <c r="ET119" i="65"/>
  <c r="ET133" i="65" s="1"/>
  <c r="EJ205" i="14"/>
  <c r="EG111" i="65"/>
  <c r="EG84" i="65"/>
  <c r="EG85" i="65" s="1"/>
  <c r="EH109" i="74"/>
  <c r="ER138" i="65"/>
  <c r="ER140" i="65" s="1"/>
  <c r="EM161" i="74"/>
  <c r="EM163" i="74" s="1"/>
  <c r="EV61" i="74"/>
  <c r="ER96" i="74"/>
  <c r="ER143" i="74"/>
  <c r="EW80" i="74"/>
  <c r="EW53" i="74"/>
  <c r="EL175" i="74"/>
  <c r="EW49" i="74"/>
  <c r="EW79" i="74" s="1"/>
  <c r="EW78" i="74"/>
  <c r="EW94" i="74"/>
  <c r="EW52" i="74"/>
  <c r="EW57" i="74"/>
  <c r="EW59" i="74"/>
  <c r="EW68" i="74"/>
  <c r="EW60" i="74"/>
  <c r="EW67" i="74"/>
  <c r="EK175" i="74"/>
  <c r="EK98" i="74"/>
  <c r="EP145" i="74"/>
  <c r="EP144" i="74"/>
  <c r="EP150" i="74" s="1"/>
  <c r="EI181" i="74"/>
  <c r="EI182" i="74"/>
  <c r="EY47" i="74"/>
  <c r="EX93" i="74"/>
  <c r="EX48" i="74"/>
  <c r="EX50" i="74"/>
  <c r="EU70" i="74"/>
  <c r="EU117" i="74"/>
  <c r="EQ96" i="74"/>
  <c r="EQ143" i="74"/>
  <c r="EL98" i="74"/>
  <c r="EJ82" i="74"/>
  <c r="EJ99" i="74"/>
  <c r="EN156" i="74"/>
  <c r="EN97" i="74"/>
  <c r="EO168" i="74"/>
  <c r="EO155" i="74"/>
  <c r="ES132" i="74"/>
  <c r="ES134" i="74"/>
  <c r="ES133" i="74"/>
  <c r="ET118" i="74"/>
  <c r="ET119" i="74"/>
  <c r="ES124" i="74"/>
  <c r="ES126" i="74"/>
  <c r="ES152" i="74" s="1"/>
  <c r="ES171" i="74" s="1"/>
  <c r="ES125" i="74"/>
  <c r="ES151" i="74" s="1"/>
  <c r="ES170" i="74" s="1"/>
  <c r="EV61" i="65"/>
  <c r="EV117" i="65" s="1"/>
  <c r="ET125" i="65"/>
  <c r="ET151" i="65" s="1"/>
  <c r="ET170" i="65" s="1"/>
  <c r="ET124" i="65"/>
  <c r="ET126" i="65"/>
  <c r="ET152" i="65" s="1"/>
  <c r="ET171" i="65" s="1"/>
  <c r="ES134" i="65"/>
  <c r="ES133" i="65"/>
  <c r="ES132" i="65"/>
  <c r="EU117" i="65"/>
  <c r="EU70" i="65"/>
  <c r="EK99" i="65"/>
  <c r="EK175" i="65"/>
  <c r="EY47" i="65"/>
  <c r="EX93" i="65"/>
  <c r="EX48" i="65"/>
  <c r="EX55" i="65" s="1"/>
  <c r="EX50" i="65"/>
  <c r="ES126" i="65"/>
  <c r="ES152" i="65" s="1"/>
  <c r="ES171" i="65" s="1"/>
  <c r="ES125" i="65"/>
  <c r="ES151" i="65" s="1"/>
  <c r="ES170" i="65" s="1"/>
  <c r="ES124" i="65"/>
  <c r="EM161" i="65"/>
  <c r="EI100" i="65"/>
  <c r="EI82" i="65"/>
  <c r="EO168" i="65"/>
  <c r="EO155" i="65"/>
  <c r="EW53" i="65"/>
  <c r="EW80" i="65"/>
  <c r="EW67" i="65"/>
  <c r="EW49" i="65"/>
  <c r="EW79" i="65" s="1"/>
  <c r="EW68" i="65"/>
  <c r="EW94" i="65"/>
  <c r="EW57" i="65"/>
  <c r="EW78" i="65"/>
  <c r="EW59" i="65"/>
  <c r="EW52" i="65"/>
  <c r="EJ181" i="65"/>
  <c r="EJ182" i="65"/>
  <c r="EN156" i="65"/>
  <c r="EN98" i="65"/>
  <c r="EL162" i="65"/>
  <c r="EL169" i="65" s="1"/>
  <c r="EL174" i="65" s="1"/>
  <c r="EL163" i="65"/>
  <c r="EP145" i="65"/>
  <c r="EP144" i="65"/>
  <c r="EP150" i="65" s="1"/>
  <c r="ER149" i="65"/>
  <c r="ER167" i="65" s="1"/>
  <c r="ER137" i="65"/>
  <c r="EQ97" i="65"/>
  <c r="EQ143" i="65"/>
  <c r="EJ69" i="14"/>
  <c r="EJ110" i="14"/>
  <c r="EJ49" i="14"/>
  <c r="EJ123" i="14"/>
  <c r="EI294" i="14"/>
  <c r="EJ161" i="14"/>
  <c r="EJ81" i="14"/>
  <c r="EK45" i="14"/>
  <c r="EK46" i="14"/>
  <c r="EK44" i="14"/>
  <c r="EK47" i="14"/>
  <c r="EK53" i="14"/>
  <c r="EK56" i="14" s="1"/>
  <c r="EL1" i="14"/>
  <c r="EL38" i="14" s="1"/>
  <c r="EK37" i="14"/>
  <c r="EK75" i="14"/>
  <c r="EK76" i="14"/>
  <c r="EK77" i="14"/>
  <c r="EK78" i="14"/>
  <c r="EK64" i="14"/>
  <c r="EK79" i="14"/>
  <c r="EK66" i="14"/>
  <c r="EK73" i="14"/>
  <c r="EK85" i="14"/>
  <c r="EK74" i="14"/>
  <c r="EK106" i="14"/>
  <c r="EK156" i="14"/>
  <c r="EK152" i="14"/>
  <c r="EK229" i="14"/>
  <c r="EK231" i="14" s="1"/>
  <c r="EK181" i="14"/>
  <c r="EK159" i="14"/>
  <c r="EK114" i="14"/>
  <c r="EK168" i="14"/>
  <c r="EK120" i="14"/>
  <c r="EK172" i="14"/>
  <c r="EK138" i="14"/>
  <c r="EK104" i="14"/>
  <c r="EK103" i="14"/>
  <c r="EK188" i="14"/>
  <c r="EK189" i="14"/>
  <c r="EK142" i="14"/>
  <c r="EK130" i="14"/>
  <c r="EK102" i="14"/>
  <c r="EK65" i="14"/>
  <c r="EK150" i="14"/>
  <c r="EK190" i="14"/>
  <c r="EK218" i="14"/>
  <c r="EK128" i="14"/>
  <c r="EK127" i="14"/>
  <c r="EK201" i="14"/>
  <c r="EK200" i="14"/>
  <c r="EK116" i="14"/>
  <c r="EK183" i="14"/>
  <c r="EK153" i="14"/>
  <c r="EK157" i="14"/>
  <c r="EK99" i="14"/>
  <c r="EK105" i="14"/>
  <c r="EK203" i="14"/>
  <c r="EK144" i="14"/>
  <c r="EK202" i="14"/>
  <c r="EK141" i="14"/>
  <c r="EK98" i="14"/>
  <c r="EK217" i="14"/>
  <c r="EK222" i="14"/>
  <c r="EK108" i="14"/>
  <c r="EK96" i="14"/>
  <c r="EK154" i="14"/>
  <c r="EK171" i="14"/>
  <c r="EK194" i="14"/>
  <c r="EK119" i="14"/>
  <c r="EK191" i="14"/>
  <c r="EK97" i="14"/>
  <c r="EK170" i="14"/>
  <c r="EK100" i="14"/>
  <c r="EK101" i="14"/>
  <c r="EK115" i="14"/>
  <c r="EK143" i="14"/>
  <c r="EK121" i="14"/>
  <c r="EK117" i="14"/>
  <c r="EK95" i="14"/>
  <c r="EK182" i="14"/>
  <c r="EK219" i="14"/>
  <c r="EK193" i="14"/>
  <c r="EK220" i="14"/>
  <c r="EK139" i="14"/>
  <c r="EK155" i="14"/>
  <c r="EK184" i="14"/>
  <c r="EK185" i="14"/>
  <c r="EK107" i="14"/>
  <c r="EK140" i="14"/>
  <c r="EK118" i="14"/>
  <c r="EK131" i="14"/>
  <c r="EK151" i="14"/>
  <c r="EJ196" i="14"/>
  <c r="EJ40" i="14"/>
  <c r="EJ146" i="14"/>
  <c r="EK3" i="14"/>
  <c r="EK292" i="14" s="1"/>
  <c r="EK296" i="14" s="1"/>
  <c r="EK215" i="14" s="1"/>
  <c r="EJ209" i="14"/>
  <c r="EL129" i="14" l="1"/>
  <c r="EL137" i="14"/>
  <c r="EL136" i="14"/>
  <c r="EL135" i="14"/>
  <c r="EL134" i="14"/>
  <c r="EL133" i="14"/>
  <c r="EL132" i="14"/>
  <c r="EL178" i="14"/>
  <c r="EL167" i="14"/>
  <c r="EL169" i="14"/>
  <c r="EL223" i="14"/>
  <c r="EK174" i="14"/>
  <c r="EX58" i="74"/>
  <c r="EX55" i="74"/>
  <c r="EW66" i="65"/>
  <c r="EW66" i="74"/>
  <c r="EL158" i="14"/>
  <c r="EL192" i="14"/>
  <c r="EX56" i="65"/>
  <c r="EX54" i="65"/>
  <c r="EH246" i="14"/>
  <c r="EH254" i="14" s="1"/>
  <c r="EH256" i="14" s="1"/>
  <c r="EH262" i="14" s="1"/>
  <c r="EX56" i="74"/>
  <c r="EX54" i="74"/>
  <c r="EL179" i="14"/>
  <c r="EL180" i="14"/>
  <c r="EL166" i="14"/>
  <c r="EL165" i="14"/>
  <c r="EJ106" i="74"/>
  <c r="EJ109" i="74" s="1"/>
  <c r="EJ83" i="74"/>
  <c r="EJ84" i="74" s="1"/>
  <c r="EJ85" i="74" s="1"/>
  <c r="EJ187" i="74"/>
  <c r="EJ185" i="74"/>
  <c r="EJ190" i="74" s="1"/>
  <c r="EJ191" i="74" s="1"/>
  <c r="EL221" i="14"/>
  <c r="EL67" i="14"/>
  <c r="EI184" i="74"/>
  <c r="EI189" i="74" s="1"/>
  <c r="EI185" i="74"/>
  <c r="EI190" i="74" s="1"/>
  <c r="EJ184" i="65"/>
  <c r="EJ189" i="65" s="1"/>
  <c r="EJ185" i="65"/>
  <c r="EJ190" i="65" s="1"/>
  <c r="EI184" i="65"/>
  <c r="EI189" i="65" s="1"/>
  <c r="EI185" i="65"/>
  <c r="EI190" i="65" s="1"/>
  <c r="EK178" i="74"/>
  <c r="EK177" i="74"/>
  <c r="EL178" i="74"/>
  <c r="EL177" i="74"/>
  <c r="EK177" i="65"/>
  <c r="EK178" i="65"/>
  <c r="EN158" i="74"/>
  <c r="EN159" i="74"/>
  <c r="EN158" i="65"/>
  <c r="EN159" i="65"/>
  <c r="ER141" i="65"/>
  <c r="ER105" i="65"/>
  <c r="EI83" i="65"/>
  <c r="EI84" i="65" s="1"/>
  <c r="EI85" i="65" s="1"/>
  <c r="EK180" i="74"/>
  <c r="EK182" i="74" s="1"/>
  <c r="EN106" i="65"/>
  <c r="EN104" i="74"/>
  <c r="EL236" i="14"/>
  <c r="EL238" i="14" s="1"/>
  <c r="EL242" i="14"/>
  <c r="EL244" i="14" s="1"/>
  <c r="EL187" i="14"/>
  <c r="EL186" i="14"/>
  <c r="EI225" i="14"/>
  <c r="EI246" i="14" s="1"/>
  <c r="EI254" i="14" s="1"/>
  <c r="EI256" i="14" s="1"/>
  <c r="EI262" i="14" s="1"/>
  <c r="EL214" i="14"/>
  <c r="EM162" i="74"/>
  <c r="EM169" i="74" s="1"/>
  <c r="EM174" i="74" s="1"/>
  <c r="EM98" i="74" s="1"/>
  <c r="EI187" i="65"/>
  <c r="EJ89" i="14"/>
  <c r="EJ253" i="14" s="1"/>
  <c r="EI108" i="65"/>
  <c r="EI111" i="65" s="1"/>
  <c r="ET134" i="65"/>
  <c r="ET132" i="65"/>
  <c r="EN161" i="74"/>
  <c r="EN162" i="74" s="1"/>
  <c r="EN169" i="74" s="1"/>
  <c r="EN174" i="74" s="1"/>
  <c r="EV70" i="65"/>
  <c r="ES138" i="65"/>
  <c r="ES140" i="65" s="1"/>
  <c r="EJ187" i="65"/>
  <c r="ES138" i="74"/>
  <c r="ES140" i="74" s="1"/>
  <c r="EI187" i="74"/>
  <c r="ES137" i="74"/>
  <c r="ES149" i="74"/>
  <c r="ES167" i="74" s="1"/>
  <c r="EU118" i="74"/>
  <c r="EU119" i="74"/>
  <c r="EX49" i="74"/>
  <c r="EX79" i="74" s="1"/>
  <c r="EX78" i="74"/>
  <c r="EX94" i="74"/>
  <c r="EX67" i="74"/>
  <c r="EX52" i="74"/>
  <c r="EX60" i="74"/>
  <c r="EX68" i="74"/>
  <c r="EX57" i="74"/>
  <c r="EX59" i="74"/>
  <c r="EL105" i="74"/>
  <c r="EO156" i="74"/>
  <c r="EO97" i="74"/>
  <c r="EW61" i="74"/>
  <c r="EZ47" i="74"/>
  <c r="EY93" i="74"/>
  <c r="EY48" i="74"/>
  <c r="EY50" i="74"/>
  <c r="ET133" i="74"/>
  <c r="ET132" i="74"/>
  <c r="ET134" i="74"/>
  <c r="EK105" i="74"/>
  <c r="ER145" i="74"/>
  <c r="ER144" i="74"/>
  <c r="ER150" i="74" s="1"/>
  <c r="ET124" i="74"/>
  <c r="ET126" i="74"/>
  <c r="ET152" i="74" s="1"/>
  <c r="ET171" i="74" s="1"/>
  <c r="ET125" i="74"/>
  <c r="ET151" i="74" s="1"/>
  <c r="ET170" i="74" s="1"/>
  <c r="EI83" i="74"/>
  <c r="EI106" i="74"/>
  <c r="EQ145" i="74"/>
  <c r="EQ144" i="74"/>
  <c r="EQ150" i="74" s="1"/>
  <c r="EI82" i="74"/>
  <c r="EI99" i="74"/>
  <c r="EV70" i="74"/>
  <c r="EV117" i="74"/>
  <c r="EX53" i="74"/>
  <c r="EX80" i="74"/>
  <c r="EP155" i="74"/>
  <c r="EP168" i="74"/>
  <c r="EL180" i="74"/>
  <c r="EM163" i="65"/>
  <c r="EM162" i="65"/>
  <c r="EM169" i="65" s="1"/>
  <c r="EM174" i="65" s="1"/>
  <c r="EX67" i="65"/>
  <c r="EX52" i="65"/>
  <c r="EX59" i="65"/>
  <c r="EX49" i="65"/>
  <c r="EX79" i="65" s="1"/>
  <c r="EX68" i="65"/>
  <c r="EX78" i="65"/>
  <c r="EX94" i="65"/>
  <c r="EX57" i="65"/>
  <c r="EU118" i="65"/>
  <c r="EU119" i="65"/>
  <c r="EK110" i="14"/>
  <c r="EV119" i="65"/>
  <c r="EV118" i="65"/>
  <c r="EP155" i="65"/>
  <c r="EP168" i="65"/>
  <c r="ES137" i="65"/>
  <c r="ES149" i="65"/>
  <c r="ES167" i="65" s="1"/>
  <c r="EQ144" i="65"/>
  <c r="EQ150" i="65" s="1"/>
  <c r="EQ145" i="65"/>
  <c r="EZ47" i="65"/>
  <c r="EY93" i="65"/>
  <c r="EY50" i="65"/>
  <c r="EY48" i="65"/>
  <c r="EY55" i="65" s="1"/>
  <c r="EX53" i="65"/>
  <c r="EX80" i="65"/>
  <c r="EJ83" i="65"/>
  <c r="EJ108" i="65"/>
  <c r="EO156" i="65"/>
  <c r="EO98" i="65"/>
  <c r="EJ82" i="65"/>
  <c r="EJ100" i="65"/>
  <c r="EL175" i="65"/>
  <c r="EL99" i="65"/>
  <c r="EK180" i="65"/>
  <c r="EK107" i="65"/>
  <c r="ET149" i="65"/>
  <c r="ET167" i="65" s="1"/>
  <c r="ET137" i="65"/>
  <c r="ER97" i="65"/>
  <c r="ER143" i="65"/>
  <c r="EN161" i="65"/>
  <c r="EW61" i="65"/>
  <c r="EK81" i="14"/>
  <c r="EK40" i="14"/>
  <c r="EK205" i="14"/>
  <c r="EL44" i="14"/>
  <c r="EL47" i="14"/>
  <c r="EL53" i="14"/>
  <c r="EL56" i="14" s="1"/>
  <c r="EM1" i="14"/>
  <c r="EM38" i="14" s="1"/>
  <c r="EL37" i="14"/>
  <c r="EL45" i="14"/>
  <c r="EL46" i="14"/>
  <c r="EL64" i="14"/>
  <c r="EL79" i="14"/>
  <c r="EL66" i="14"/>
  <c r="EL73" i="14"/>
  <c r="EL85" i="14"/>
  <c r="EL74" i="14"/>
  <c r="EL75" i="14"/>
  <c r="EL76" i="14"/>
  <c r="EL77" i="14"/>
  <c r="EL78" i="14"/>
  <c r="EL106" i="14"/>
  <c r="EL156" i="14"/>
  <c r="EL152" i="14"/>
  <c r="EL183" i="14"/>
  <c r="EL168" i="14"/>
  <c r="EL140" i="14"/>
  <c r="EL98" i="14"/>
  <c r="EL189" i="14"/>
  <c r="EL95" i="14"/>
  <c r="EL97" i="14"/>
  <c r="EL65" i="14"/>
  <c r="EL217" i="14"/>
  <c r="EL143" i="14"/>
  <c r="EL151" i="14"/>
  <c r="EL130" i="14"/>
  <c r="EL194" i="14"/>
  <c r="EL144" i="14"/>
  <c r="EL127" i="14"/>
  <c r="EL157" i="14"/>
  <c r="EL141" i="14"/>
  <c r="EL201" i="14"/>
  <c r="EL154" i="14"/>
  <c r="EL202" i="14"/>
  <c r="EL115" i="14"/>
  <c r="EL181" i="14"/>
  <c r="EL104" i="14"/>
  <c r="EL100" i="14"/>
  <c r="EL102" i="14"/>
  <c r="EL218" i="14"/>
  <c r="EL188" i="14"/>
  <c r="EL120" i="14"/>
  <c r="EL108" i="14"/>
  <c r="EL138" i="14"/>
  <c r="EL118" i="14"/>
  <c r="EL203" i="14"/>
  <c r="EL220" i="14"/>
  <c r="EL142" i="14"/>
  <c r="EL107" i="14"/>
  <c r="EL191" i="14"/>
  <c r="EL96" i="14"/>
  <c r="EL155" i="14"/>
  <c r="EL150" i="14"/>
  <c r="EL170" i="14"/>
  <c r="EL200" i="14"/>
  <c r="EL172" i="14"/>
  <c r="EL219" i="14"/>
  <c r="EL116" i="14"/>
  <c r="EL222" i="14"/>
  <c r="EL105" i="14"/>
  <c r="EL193" i="14"/>
  <c r="EL153" i="14"/>
  <c r="EL184" i="14"/>
  <c r="EL131" i="14"/>
  <c r="EL229" i="14"/>
  <c r="EL231" i="14" s="1"/>
  <c r="EL103" i="14"/>
  <c r="EL171" i="14"/>
  <c r="EL114" i="14"/>
  <c r="EL182" i="14"/>
  <c r="EL101" i="14"/>
  <c r="EL190" i="14"/>
  <c r="EL121" i="14"/>
  <c r="EL159" i="14"/>
  <c r="EL119" i="14"/>
  <c r="EL117" i="14"/>
  <c r="EL185" i="14"/>
  <c r="EL139" i="14"/>
  <c r="EL128" i="14"/>
  <c r="EL99" i="14"/>
  <c r="EL3" i="14"/>
  <c r="EL292" i="14" s="1"/>
  <c r="EL296" i="14" s="1"/>
  <c r="EL215" i="14" s="1"/>
  <c r="EK209" i="14"/>
  <c r="EK69" i="14"/>
  <c r="EK146" i="14"/>
  <c r="EK49" i="14"/>
  <c r="EJ58" i="14"/>
  <c r="EJ252" i="14" s="1"/>
  <c r="EK196" i="14"/>
  <c r="EK123" i="14"/>
  <c r="EJ294" i="14"/>
  <c r="EK161" i="14"/>
  <c r="EK87" i="14"/>
  <c r="EM129" i="14" l="1"/>
  <c r="EM137" i="14"/>
  <c r="EM135" i="14"/>
  <c r="EM136" i="14"/>
  <c r="EM133" i="14"/>
  <c r="EM132" i="14"/>
  <c r="EM134" i="14"/>
  <c r="EM178" i="14"/>
  <c r="EM167" i="14"/>
  <c r="EM169" i="14"/>
  <c r="EM223" i="14"/>
  <c r="EL174" i="14"/>
  <c r="EY58" i="74"/>
  <c r="EY55" i="74"/>
  <c r="EX66" i="65"/>
  <c r="EX66" i="74"/>
  <c r="EM158" i="14"/>
  <c r="EM192" i="14"/>
  <c r="EY56" i="65"/>
  <c r="EY54" i="65"/>
  <c r="EY56" i="74"/>
  <c r="EY54" i="74"/>
  <c r="EM179" i="14"/>
  <c r="EM180" i="14"/>
  <c r="EM166" i="14"/>
  <c r="EM165" i="14"/>
  <c r="EM221" i="14"/>
  <c r="EM67" i="14"/>
  <c r="EJ84" i="65"/>
  <c r="EJ85" i="65" s="1"/>
  <c r="EI84" i="74"/>
  <c r="EI85" i="74" s="1"/>
  <c r="EK184" i="74"/>
  <c r="EK189" i="74" s="1"/>
  <c r="EK185" i="74"/>
  <c r="EK190" i="74" s="1"/>
  <c r="EL177" i="65"/>
  <c r="EL178" i="65"/>
  <c r="EO158" i="74"/>
  <c r="EO159" i="74"/>
  <c r="EO158" i="65"/>
  <c r="EO159" i="65"/>
  <c r="EK181" i="74"/>
  <c r="EK187" i="74" s="1"/>
  <c r="EI191" i="74"/>
  <c r="ES141" i="74"/>
  <c r="ES141" i="65"/>
  <c r="EI191" i="65"/>
  <c r="EJ191" i="65"/>
  <c r="ES103" i="74"/>
  <c r="ES105" i="65"/>
  <c r="EK83" i="74"/>
  <c r="EL107" i="65"/>
  <c r="EO106" i="65"/>
  <c r="EO104" i="74"/>
  <c r="EM236" i="14"/>
  <c r="EM238" i="14" s="1"/>
  <c r="EM242" i="14"/>
  <c r="EM244" i="14" s="1"/>
  <c r="EM187" i="14"/>
  <c r="EM186" i="14"/>
  <c r="EI109" i="74"/>
  <c r="EJ225" i="14"/>
  <c r="EJ246" i="14" s="1"/>
  <c r="EJ254" i="14" s="1"/>
  <c r="EJ256" i="14" s="1"/>
  <c r="EJ262" i="14" s="1"/>
  <c r="EM175" i="74"/>
  <c r="EM214" i="14"/>
  <c r="ET138" i="65"/>
  <c r="ET140" i="65" s="1"/>
  <c r="EN163" i="74"/>
  <c r="EK58" i="14"/>
  <c r="EK252" i="14" s="1"/>
  <c r="EL69" i="14"/>
  <c r="EJ111" i="65"/>
  <c r="EK106" i="74"/>
  <c r="EX61" i="74"/>
  <c r="EX117" i="74" s="1"/>
  <c r="EQ155" i="74"/>
  <c r="EQ168" i="74"/>
  <c r="EV118" i="74"/>
  <c r="EV119" i="74"/>
  <c r="FA47" i="74"/>
  <c r="EZ93" i="74"/>
  <c r="EZ48" i="74"/>
  <c r="EZ50" i="74"/>
  <c r="ET149" i="74"/>
  <c r="ET167" i="74" s="1"/>
  <c r="ET137" i="74"/>
  <c r="EN175" i="74"/>
  <c r="EU133" i="74"/>
  <c r="EU132" i="74"/>
  <c r="EU134" i="74"/>
  <c r="EL181" i="74"/>
  <c r="EL182" i="74"/>
  <c r="EW117" i="74"/>
  <c r="EW70" i="74"/>
  <c r="EU124" i="74"/>
  <c r="EU126" i="74"/>
  <c r="EU152" i="74" s="1"/>
  <c r="EU171" i="74" s="1"/>
  <c r="EU125" i="74"/>
  <c r="EU151" i="74" s="1"/>
  <c r="EU170" i="74" s="1"/>
  <c r="ER168" i="74"/>
  <c r="ER155" i="74"/>
  <c r="ET138" i="74"/>
  <c r="ET140" i="74" s="1"/>
  <c r="EP156" i="74"/>
  <c r="EP97" i="74"/>
  <c r="EY80" i="74"/>
  <c r="EY53" i="74"/>
  <c r="EN98" i="74"/>
  <c r="EY49" i="74"/>
  <c r="EY79" i="74" s="1"/>
  <c r="EY78" i="74"/>
  <c r="EY94" i="74"/>
  <c r="EY68" i="74"/>
  <c r="EY57" i="74"/>
  <c r="EY67" i="74"/>
  <c r="EY59" i="74"/>
  <c r="EY52" i="74"/>
  <c r="EY60" i="74"/>
  <c r="EO161" i="74"/>
  <c r="ES96" i="74"/>
  <c r="ES143" i="74"/>
  <c r="EO161" i="65"/>
  <c r="EO163" i="65" s="1"/>
  <c r="EN163" i="65"/>
  <c r="EN162" i="65"/>
  <c r="EN169" i="65" s="1"/>
  <c r="EN174" i="65" s="1"/>
  <c r="EK181" i="65"/>
  <c r="EK182" i="65"/>
  <c r="EY49" i="65"/>
  <c r="EY79" i="65" s="1"/>
  <c r="EY68" i="65"/>
  <c r="EY78" i="65"/>
  <c r="EY94" i="65"/>
  <c r="EY57" i="65"/>
  <c r="EY67" i="65"/>
  <c r="EY52" i="65"/>
  <c r="EY59" i="65"/>
  <c r="EU132" i="65"/>
  <c r="EU134" i="65"/>
  <c r="EU133" i="65"/>
  <c r="ER144" i="65"/>
  <c r="ER150" i="65" s="1"/>
  <c r="ER145" i="65"/>
  <c r="EY53" i="65"/>
  <c r="EY80" i="65"/>
  <c r="EU124" i="65"/>
  <c r="EU126" i="65"/>
  <c r="EU152" i="65" s="1"/>
  <c r="EU171" i="65" s="1"/>
  <c r="EU125" i="65"/>
  <c r="EU151" i="65" s="1"/>
  <c r="EU170" i="65" s="1"/>
  <c r="EX61" i="65"/>
  <c r="EP156" i="65"/>
  <c r="EP98" i="65"/>
  <c r="EZ50" i="65"/>
  <c r="FA47" i="65"/>
  <c r="EZ93" i="65"/>
  <c r="EZ48" i="65"/>
  <c r="EZ55" i="65" s="1"/>
  <c r="EV125" i="65"/>
  <c r="EV151" i="65" s="1"/>
  <c r="EV170" i="65" s="1"/>
  <c r="EV126" i="65"/>
  <c r="EV152" i="65" s="1"/>
  <c r="EV171" i="65" s="1"/>
  <c r="EV124" i="65"/>
  <c r="EM175" i="65"/>
  <c r="EM99" i="65"/>
  <c r="EW117" i="65"/>
  <c r="EW70" i="65"/>
  <c r="ES97" i="65"/>
  <c r="ES143" i="65"/>
  <c r="ET97" i="65"/>
  <c r="EQ168" i="65"/>
  <c r="EQ155" i="65"/>
  <c r="EV134" i="65"/>
  <c r="EV133" i="65"/>
  <c r="EV132" i="65"/>
  <c r="EL180" i="65"/>
  <c r="EK294" i="14"/>
  <c r="EL81" i="14"/>
  <c r="EL209" i="14"/>
  <c r="EM3" i="14"/>
  <c r="EM292" i="14" s="1"/>
  <c r="EM296" i="14" s="1"/>
  <c r="EM215" i="14" s="1"/>
  <c r="EL205" i="14"/>
  <c r="EL123" i="14"/>
  <c r="EL161" i="14"/>
  <c r="EL196" i="14"/>
  <c r="EL49" i="14"/>
  <c r="EL146" i="14"/>
  <c r="EL40" i="14"/>
  <c r="EK89" i="14"/>
  <c r="EK253" i="14" s="1"/>
  <c r="EL110" i="14"/>
  <c r="EL87" i="14"/>
  <c r="EM47" i="14"/>
  <c r="EM53" i="14"/>
  <c r="EM56" i="14" s="1"/>
  <c r="EN1" i="14"/>
  <c r="EN38" i="14" s="1"/>
  <c r="EM37" i="14"/>
  <c r="EM44" i="14"/>
  <c r="EM45" i="14"/>
  <c r="EM46" i="14"/>
  <c r="EM75" i="14"/>
  <c r="EM76" i="14"/>
  <c r="EM77" i="14"/>
  <c r="EM78" i="14"/>
  <c r="EM64" i="14"/>
  <c r="EM79" i="14"/>
  <c r="EM66" i="14"/>
  <c r="EM73" i="14"/>
  <c r="EM85" i="14"/>
  <c r="EM74" i="14"/>
  <c r="EM106" i="14"/>
  <c r="EM156" i="14"/>
  <c r="EM202" i="14"/>
  <c r="EM185" i="14"/>
  <c r="EM102" i="14"/>
  <c r="EM141" i="14"/>
  <c r="EM157" i="14"/>
  <c r="EM155" i="14"/>
  <c r="EM100" i="14"/>
  <c r="EM142" i="14"/>
  <c r="EM193" i="14"/>
  <c r="EM203" i="14"/>
  <c r="EM115" i="14"/>
  <c r="EM119" i="14"/>
  <c r="EM171" i="14"/>
  <c r="EM188" i="14"/>
  <c r="EM130" i="14"/>
  <c r="EM104" i="14"/>
  <c r="EM140" i="14"/>
  <c r="EM200" i="14"/>
  <c r="EM182" i="14"/>
  <c r="EM172" i="14"/>
  <c r="EM116" i="14"/>
  <c r="EM131" i="14"/>
  <c r="EM189" i="14"/>
  <c r="EM128" i="14"/>
  <c r="EM98" i="14"/>
  <c r="EM154" i="14"/>
  <c r="EM117" i="14"/>
  <c r="EM118" i="14"/>
  <c r="EM138" i="14"/>
  <c r="EM217" i="14"/>
  <c r="EM181" i="14"/>
  <c r="EM151" i="14"/>
  <c r="EM218" i="14"/>
  <c r="EM95" i="14"/>
  <c r="EM127" i="14"/>
  <c r="EM65" i="14"/>
  <c r="EM194" i="14"/>
  <c r="EM139" i="14"/>
  <c r="EM114" i="14"/>
  <c r="EM108" i="14"/>
  <c r="EM107" i="14"/>
  <c r="EM152" i="14"/>
  <c r="EM229" i="14"/>
  <c r="EM231" i="14" s="1"/>
  <c r="EM220" i="14"/>
  <c r="EM183" i="14"/>
  <c r="EM159" i="14"/>
  <c r="EM144" i="14"/>
  <c r="EM153" i="14"/>
  <c r="EM170" i="14"/>
  <c r="EM120" i="14"/>
  <c r="EM150" i="14"/>
  <c r="EM121" i="14"/>
  <c r="EM103" i="14"/>
  <c r="EM168" i="14"/>
  <c r="EM101" i="14"/>
  <c r="EM143" i="14"/>
  <c r="EM190" i="14"/>
  <c r="EM184" i="14"/>
  <c r="EM97" i="14"/>
  <c r="EM191" i="14"/>
  <c r="EM219" i="14"/>
  <c r="EM96" i="14"/>
  <c r="EM99" i="14"/>
  <c r="EM105" i="14"/>
  <c r="EM201" i="14"/>
  <c r="EM222" i="14"/>
  <c r="EN129" i="14" l="1"/>
  <c r="EN133" i="14"/>
  <c r="EN137" i="14"/>
  <c r="EN136" i="14"/>
  <c r="EN135" i="14"/>
  <c r="EN134" i="14"/>
  <c r="EN132" i="14"/>
  <c r="EN178" i="14"/>
  <c r="EN167" i="14"/>
  <c r="EN169" i="14"/>
  <c r="EN223" i="14"/>
  <c r="EM174" i="14"/>
  <c r="EZ58" i="74"/>
  <c r="EZ55" i="74"/>
  <c r="EY66" i="65"/>
  <c r="EY66" i="74"/>
  <c r="EN158" i="14"/>
  <c r="EN192" i="14"/>
  <c r="EZ56" i="65"/>
  <c r="EZ54" i="65"/>
  <c r="EZ56" i="74"/>
  <c r="EZ54" i="74"/>
  <c r="EN179" i="14"/>
  <c r="EN180" i="14"/>
  <c r="EN166" i="14"/>
  <c r="EN165" i="14"/>
  <c r="EN221" i="14"/>
  <c r="EN67" i="14"/>
  <c r="EK99" i="74"/>
  <c r="EK109" i="74" s="1"/>
  <c r="EK82" i="74"/>
  <c r="EK84" i="74" s="1"/>
  <c r="EK85" i="74" s="1"/>
  <c r="EL184" i="74"/>
  <c r="EL189" i="74" s="1"/>
  <c r="EL185" i="74"/>
  <c r="EL190" i="74" s="1"/>
  <c r="EK184" i="65"/>
  <c r="EK189" i="65" s="1"/>
  <c r="EK185" i="65"/>
  <c r="EK190" i="65" s="1"/>
  <c r="EM178" i="74"/>
  <c r="EM177" i="74"/>
  <c r="EN177" i="74"/>
  <c r="EN178" i="74"/>
  <c r="EM177" i="65"/>
  <c r="EM178" i="65"/>
  <c r="EP158" i="74"/>
  <c r="EP159" i="74"/>
  <c r="EP158" i="65"/>
  <c r="EP159" i="65"/>
  <c r="ET141" i="74"/>
  <c r="ET141" i="65"/>
  <c r="EK191" i="74"/>
  <c r="ET105" i="65"/>
  <c r="EL83" i="74"/>
  <c r="EK83" i="65"/>
  <c r="EM105" i="74"/>
  <c r="EM107" i="65"/>
  <c r="EP106" i="65"/>
  <c r="EP161" i="74"/>
  <c r="EP163" i="74" s="1"/>
  <c r="EN236" i="14"/>
  <c r="EN238" i="14" s="1"/>
  <c r="EN242" i="14"/>
  <c r="EN244" i="14" s="1"/>
  <c r="EN187" i="14"/>
  <c r="EN186" i="14"/>
  <c r="EK225" i="14"/>
  <c r="EK246" i="14" s="1"/>
  <c r="EK254" i="14" s="1"/>
  <c r="EM180" i="74"/>
  <c r="EM181" i="74" s="1"/>
  <c r="ET143" i="65"/>
  <c r="ET145" i="65" s="1"/>
  <c r="EN214" i="14"/>
  <c r="EL294" i="14"/>
  <c r="EX70" i="74"/>
  <c r="EL89" i="14"/>
  <c r="EL253" i="14" s="1"/>
  <c r="EL58" i="14"/>
  <c r="EL252" i="14" s="1"/>
  <c r="EK108" i="65"/>
  <c r="EL106" i="74"/>
  <c r="EM87" i="14"/>
  <c r="EP161" i="65"/>
  <c r="EP163" i="65" s="1"/>
  <c r="EO162" i="65"/>
  <c r="EO169" i="65" s="1"/>
  <c r="EO174" i="65" s="1"/>
  <c r="EO99" i="65" s="1"/>
  <c r="EV138" i="65"/>
  <c r="EV140" i="65" s="1"/>
  <c r="EX119" i="74"/>
  <c r="EX118" i="74"/>
  <c r="EU149" i="74"/>
  <c r="EU167" i="74" s="1"/>
  <c r="EU137" i="74"/>
  <c r="EZ49" i="74"/>
  <c r="EZ79" i="74" s="1"/>
  <c r="EZ94" i="74"/>
  <c r="EZ78" i="74"/>
  <c r="EZ68" i="74"/>
  <c r="EZ57" i="74"/>
  <c r="EZ52" i="74"/>
  <c r="EZ67" i="74"/>
  <c r="EZ59" i="74"/>
  <c r="EZ60" i="74"/>
  <c r="EP104" i="74"/>
  <c r="EO162" i="74"/>
  <c r="EO169" i="74" s="1"/>
  <c r="EO174" i="74" s="1"/>
  <c r="EO163" i="74"/>
  <c r="EY61" i="74"/>
  <c r="EW119" i="74"/>
  <c r="EW118" i="74"/>
  <c r="FB47" i="74"/>
  <c r="FA93" i="74"/>
  <c r="FA48" i="74"/>
  <c r="FA50" i="74"/>
  <c r="ET103" i="74"/>
  <c r="EL187" i="74"/>
  <c r="ER156" i="74"/>
  <c r="ER97" i="74"/>
  <c r="EN105" i="74"/>
  <c r="EN180" i="74"/>
  <c r="EV134" i="74"/>
  <c r="EV132" i="74"/>
  <c r="EV133" i="74"/>
  <c r="EL82" i="74"/>
  <c r="EL99" i="74"/>
  <c r="ET96" i="74"/>
  <c r="ET143" i="74"/>
  <c r="EV124" i="74"/>
  <c r="EV126" i="74"/>
  <c r="EV152" i="74" s="1"/>
  <c r="EV171" i="74" s="1"/>
  <c r="EV125" i="74"/>
  <c r="EV151" i="74" s="1"/>
  <c r="EV170" i="74" s="1"/>
  <c r="ES144" i="74"/>
  <c r="ES150" i="74" s="1"/>
  <c r="ES145" i="74"/>
  <c r="EU138" i="74"/>
  <c r="EU140" i="74" s="1"/>
  <c r="EZ53" i="74"/>
  <c r="EZ80" i="74"/>
  <c r="EQ156" i="74"/>
  <c r="EQ97" i="74"/>
  <c r="EU149" i="65"/>
  <c r="EU167" i="65" s="1"/>
  <c r="EU137" i="65"/>
  <c r="EY61" i="65"/>
  <c r="EK187" i="65"/>
  <c r="ER155" i="65"/>
  <c r="ER168" i="65"/>
  <c r="EQ156" i="65"/>
  <c r="EQ98" i="65"/>
  <c r="EW119" i="65"/>
  <c r="EW118" i="65"/>
  <c r="EZ67" i="65"/>
  <c r="EZ49" i="65"/>
  <c r="EZ79" i="65" s="1"/>
  <c r="EZ68" i="65"/>
  <c r="EZ78" i="65"/>
  <c r="EZ57" i="65"/>
  <c r="EZ52" i="65"/>
  <c r="EZ59" i="65"/>
  <c r="EZ94" i="65"/>
  <c r="EK82" i="65"/>
  <c r="EK100" i="65"/>
  <c r="FB47" i="65"/>
  <c r="FA93" i="65"/>
  <c r="FA50" i="65"/>
  <c r="FA48" i="65"/>
  <c r="FA55" i="65" s="1"/>
  <c r="EN175" i="65"/>
  <c r="EN99" i="65"/>
  <c r="EZ80" i="65"/>
  <c r="EZ53" i="65"/>
  <c r="EX117" i="65"/>
  <c r="EX70" i="65"/>
  <c r="EU138" i="65"/>
  <c r="EU140" i="65" s="1"/>
  <c r="EL182" i="65"/>
  <c r="EL181" i="65"/>
  <c r="ES144" i="65"/>
  <c r="ES150" i="65" s="1"/>
  <c r="ES145" i="65"/>
  <c r="EV137" i="65"/>
  <c r="EV149" i="65"/>
  <c r="EV167" i="65" s="1"/>
  <c r="EM180" i="65"/>
  <c r="EM69" i="14"/>
  <c r="EM40" i="14"/>
  <c r="EM146" i="14"/>
  <c r="EM205" i="14"/>
  <c r="EM49" i="14"/>
  <c r="EM110" i="14"/>
  <c r="EM161" i="14"/>
  <c r="EM123" i="14"/>
  <c r="EM81" i="14"/>
  <c r="EN46" i="14"/>
  <c r="EN47" i="14"/>
  <c r="EN37" i="14"/>
  <c r="EO1" i="14"/>
  <c r="EO38" i="14" s="1"/>
  <c r="EN44" i="14"/>
  <c r="EN45" i="14"/>
  <c r="EN53" i="14"/>
  <c r="EN56" i="14" s="1"/>
  <c r="EN64" i="14"/>
  <c r="EN79" i="14"/>
  <c r="EN66" i="14"/>
  <c r="EN73" i="14"/>
  <c r="EN85" i="14"/>
  <c r="EN74" i="14"/>
  <c r="EN75" i="14"/>
  <c r="EN76" i="14"/>
  <c r="EN77" i="14"/>
  <c r="EN78" i="14"/>
  <c r="EN106" i="14"/>
  <c r="EN156" i="14"/>
  <c r="EN105" i="14"/>
  <c r="EN127" i="14"/>
  <c r="EN201" i="14"/>
  <c r="EN190" i="14"/>
  <c r="EN220" i="14"/>
  <c r="EN191" i="14"/>
  <c r="EN108" i="14"/>
  <c r="EN119" i="14"/>
  <c r="EN202" i="14"/>
  <c r="EN95" i="14"/>
  <c r="EN117" i="14"/>
  <c r="EN194" i="14"/>
  <c r="EN143" i="14"/>
  <c r="EN185" i="14"/>
  <c r="EN183" i="14"/>
  <c r="EN218" i="14"/>
  <c r="EN130" i="14"/>
  <c r="EN222" i="14"/>
  <c r="EN144" i="14"/>
  <c r="EN104" i="14"/>
  <c r="EN203" i="14"/>
  <c r="EN121" i="14"/>
  <c r="EN200" i="14"/>
  <c r="EN189" i="14"/>
  <c r="EN217" i="14"/>
  <c r="EN100" i="14"/>
  <c r="EN219" i="14"/>
  <c r="EN98" i="14"/>
  <c r="EN172" i="14"/>
  <c r="EN102" i="14"/>
  <c r="EN188" i="14"/>
  <c r="EN151" i="14"/>
  <c r="EN181" i="14"/>
  <c r="EN171" i="14"/>
  <c r="EN140" i="14"/>
  <c r="EN141" i="14"/>
  <c r="EN139" i="14"/>
  <c r="EN131" i="14"/>
  <c r="EN193" i="14"/>
  <c r="EN103" i="14"/>
  <c r="EN142" i="14"/>
  <c r="EN138" i="14"/>
  <c r="EN128" i="14"/>
  <c r="EN152" i="14"/>
  <c r="EN155" i="14"/>
  <c r="EN101" i="14"/>
  <c r="EN116" i="14"/>
  <c r="EN114" i="14"/>
  <c r="EN159" i="14"/>
  <c r="EN170" i="14"/>
  <c r="EN153" i="14"/>
  <c r="EN118" i="14"/>
  <c r="EN229" i="14"/>
  <c r="EN231" i="14" s="1"/>
  <c r="EN97" i="14"/>
  <c r="EN184" i="14"/>
  <c r="EN115" i="14"/>
  <c r="EN99" i="14"/>
  <c r="EN120" i="14"/>
  <c r="EN96" i="14"/>
  <c r="EN154" i="14"/>
  <c r="EN182" i="14"/>
  <c r="EN65" i="14"/>
  <c r="EN150" i="14"/>
  <c r="EN168" i="14"/>
  <c r="EN157" i="14"/>
  <c r="EN107" i="14"/>
  <c r="EM196" i="14"/>
  <c r="EN3" i="14"/>
  <c r="EN292" i="14" s="1"/>
  <c r="EN296" i="14" s="1"/>
  <c r="EN215" i="14" s="1"/>
  <c r="EM209" i="14"/>
  <c r="EO129" i="14" l="1"/>
  <c r="EO133" i="14"/>
  <c r="EO135" i="14"/>
  <c r="EO132" i="14"/>
  <c r="EO137" i="14"/>
  <c r="EO136" i="14"/>
  <c r="EO134" i="14"/>
  <c r="EO178" i="14"/>
  <c r="EO167" i="14"/>
  <c r="EO169" i="14"/>
  <c r="EO223" i="14"/>
  <c r="EN174" i="14"/>
  <c r="FA58" i="74"/>
  <c r="FA55" i="74"/>
  <c r="EZ66" i="65"/>
  <c r="EZ66" i="74"/>
  <c r="EO158" i="14"/>
  <c r="EO192" i="14"/>
  <c r="FA56" i="65"/>
  <c r="FA54" i="65"/>
  <c r="FA56" i="74"/>
  <c r="FA54" i="74"/>
  <c r="EO179" i="14"/>
  <c r="EO180" i="14"/>
  <c r="EO166" i="14"/>
  <c r="EO165" i="14"/>
  <c r="EO221" i="14"/>
  <c r="EO67" i="14"/>
  <c r="EL191" i="74"/>
  <c r="EL184" i="65"/>
  <c r="EL189" i="65" s="1"/>
  <c r="EL185" i="65"/>
  <c r="EL190" i="65" s="1"/>
  <c r="EN177" i="65"/>
  <c r="EN178" i="65"/>
  <c r="ER158" i="74"/>
  <c r="ER159" i="74"/>
  <c r="EQ158" i="74"/>
  <c r="EQ159" i="74"/>
  <c r="EQ158" i="65"/>
  <c r="EQ159" i="65"/>
  <c r="EU141" i="74"/>
  <c r="EU141" i="65"/>
  <c r="EV141" i="65"/>
  <c r="EK191" i="65"/>
  <c r="EK84" i="65"/>
  <c r="EK85" i="65" s="1"/>
  <c r="EV105" i="65"/>
  <c r="EL84" i="74"/>
  <c r="EL85" i="74" s="1"/>
  <c r="EN107" i="65"/>
  <c r="ER161" i="74"/>
  <c r="ER162" i="74" s="1"/>
  <c r="ER169" i="74" s="1"/>
  <c r="ER174" i="74" s="1"/>
  <c r="EP162" i="74"/>
  <c r="EP169" i="74" s="1"/>
  <c r="EP174" i="74" s="1"/>
  <c r="EP175" i="74" s="1"/>
  <c r="EQ104" i="74"/>
  <c r="EO236" i="14"/>
  <c r="EO238" i="14" s="1"/>
  <c r="EO242" i="14"/>
  <c r="EO244" i="14" s="1"/>
  <c r="EL225" i="14"/>
  <c r="EL109" i="74"/>
  <c r="EO187" i="14"/>
  <c r="EO186" i="14"/>
  <c r="EM182" i="74"/>
  <c r="ET144" i="65"/>
  <c r="ET150" i="65" s="1"/>
  <c r="ET155" i="65" s="1"/>
  <c r="EK256" i="14"/>
  <c r="EK262" i="14" s="1"/>
  <c r="EO214" i="14"/>
  <c r="EM89" i="14"/>
  <c r="EM253" i="14" s="1"/>
  <c r="EK111" i="65"/>
  <c r="EP162" i="65"/>
  <c r="EP169" i="65" s="1"/>
  <c r="EP174" i="65" s="1"/>
  <c r="EP99" i="65" s="1"/>
  <c r="EQ161" i="74"/>
  <c r="EQ162" i="74" s="1"/>
  <c r="EQ169" i="74" s="1"/>
  <c r="EQ174" i="74" s="1"/>
  <c r="EO175" i="65"/>
  <c r="EL187" i="65"/>
  <c r="EZ61" i="74"/>
  <c r="EZ117" i="74" s="1"/>
  <c r="FA80" i="74"/>
  <c r="FA53" i="74"/>
  <c r="EU103" i="74"/>
  <c r="FA49" i="74"/>
  <c r="FA79" i="74" s="1"/>
  <c r="FA78" i="74"/>
  <c r="FA94" i="74"/>
  <c r="FA57" i="74"/>
  <c r="FA52" i="74"/>
  <c r="FA60" i="74"/>
  <c r="FA68" i="74"/>
  <c r="FA59" i="74"/>
  <c r="FA67" i="74"/>
  <c r="EU96" i="74"/>
  <c r="EU143" i="74"/>
  <c r="EV149" i="74"/>
  <c r="EV167" i="74" s="1"/>
  <c r="EV137" i="74"/>
  <c r="EM82" i="74"/>
  <c r="EM99" i="74"/>
  <c r="EO175" i="74"/>
  <c r="EO98" i="74"/>
  <c r="ET145" i="74"/>
  <c r="ET144" i="74"/>
  <c r="ET150" i="74" s="1"/>
  <c r="ER104" i="74"/>
  <c r="FC47" i="74"/>
  <c r="FB93" i="74"/>
  <c r="FB48" i="74"/>
  <c r="FB50" i="74"/>
  <c r="EV138" i="74"/>
  <c r="EV140" i="74" s="1"/>
  <c r="EX124" i="74"/>
  <c r="EX125" i="74"/>
  <c r="EX151" i="74" s="1"/>
  <c r="EX170" i="74" s="1"/>
  <c r="EX126" i="74"/>
  <c r="EX152" i="74" s="1"/>
  <c r="EX171" i="74" s="1"/>
  <c r="ES168" i="74"/>
  <c r="ES155" i="74"/>
  <c r="EW124" i="74"/>
  <c r="EW126" i="74"/>
  <c r="EW152" i="74" s="1"/>
  <c r="EW171" i="74" s="1"/>
  <c r="EW125" i="74"/>
  <c r="EW151" i="74" s="1"/>
  <c r="EW170" i="74" s="1"/>
  <c r="EX133" i="74"/>
  <c r="EX132" i="74"/>
  <c r="EX134" i="74"/>
  <c r="EN181" i="74"/>
  <c r="EN182" i="74"/>
  <c r="EW133" i="74"/>
  <c r="EW132" i="74"/>
  <c r="EW134" i="74"/>
  <c r="EY117" i="74"/>
  <c r="EY70" i="74"/>
  <c r="EN205" i="14"/>
  <c r="EM58" i="14"/>
  <c r="EM252" i="14" s="1"/>
  <c r="ES168" i="65"/>
  <c r="ES155" i="65"/>
  <c r="FA68" i="65"/>
  <c r="FA49" i="65"/>
  <c r="FA79" i="65" s="1"/>
  <c r="FA67" i="65"/>
  <c r="FA94" i="65"/>
  <c r="FA57" i="65"/>
  <c r="FA52" i="65"/>
  <c r="FA59" i="65"/>
  <c r="FA78" i="65"/>
  <c r="FA53" i="65"/>
  <c r="FA80" i="65"/>
  <c r="EQ161" i="65"/>
  <c r="EQ106" i="65"/>
  <c r="EL82" i="65"/>
  <c r="EL100" i="65"/>
  <c r="EM181" i="65"/>
  <c r="EM182" i="65"/>
  <c r="EL83" i="65"/>
  <c r="EL108" i="65"/>
  <c r="FB93" i="65"/>
  <c r="FB48" i="65"/>
  <c r="FB55" i="65" s="1"/>
  <c r="FB50" i="65"/>
  <c r="FC47" i="65"/>
  <c r="ER156" i="65"/>
  <c r="ER98" i="65"/>
  <c r="EU105" i="65"/>
  <c r="EV97" i="65"/>
  <c r="EV143" i="65"/>
  <c r="EZ61" i="65"/>
  <c r="EW125" i="65"/>
  <c r="EW151" i="65" s="1"/>
  <c r="EW170" i="65" s="1"/>
  <c r="EW124" i="65"/>
  <c r="EW126" i="65"/>
  <c r="EW152" i="65" s="1"/>
  <c r="EW171" i="65" s="1"/>
  <c r="EY117" i="65"/>
  <c r="EY70" i="65"/>
  <c r="EN180" i="65"/>
  <c r="EX119" i="65"/>
  <c r="EX118" i="65"/>
  <c r="EW133" i="65"/>
  <c r="EW134" i="65"/>
  <c r="EW132" i="65"/>
  <c r="EU97" i="65"/>
  <c r="EU143" i="65"/>
  <c r="EN69" i="14"/>
  <c r="EN49" i="14"/>
  <c r="EN196" i="14"/>
  <c r="EM294" i="14"/>
  <c r="EN87" i="14"/>
  <c r="EN81" i="14"/>
  <c r="EO45" i="14"/>
  <c r="EO46" i="14"/>
  <c r="EO44" i="14"/>
  <c r="EO47" i="14"/>
  <c r="EO53" i="14"/>
  <c r="EO56" i="14" s="1"/>
  <c r="EP1" i="14"/>
  <c r="EP38" i="14" s="1"/>
  <c r="EO37" i="14"/>
  <c r="EO75" i="14"/>
  <c r="EO76" i="14"/>
  <c r="EO77" i="14"/>
  <c r="EO78" i="14"/>
  <c r="EO64" i="14"/>
  <c r="EO79" i="14"/>
  <c r="EO66" i="14"/>
  <c r="EO73" i="14"/>
  <c r="EO85" i="14"/>
  <c r="EO74" i="14"/>
  <c r="EO106" i="14"/>
  <c r="EO156" i="14"/>
  <c r="EO138" i="14"/>
  <c r="EO189" i="14"/>
  <c r="EO114" i="14"/>
  <c r="EO144" i="14"/>
  <c r="EO117" i="14"/>
  <c r="EO218" i="14"/>
  <c r="EO141" i="14"/>
  <c r="EO150" i="14"/>
  <c r="EO116" i="14"/>
  <c r="EO99" i="14"/>
  <c r="EO191" i="14"/>
  <c r="EO193" i="14"/>
  <c r="EO100" i="14"/>
  <c r="EO108" i="14"/>
  <c r="EO170" i="14"/>
  <c r="EO152" i="14"/>
  <c r="EO119" i="14"/>
  <c r="EO202" i="14"/>
  <c r="EO219" i="14"/>
  <c r="EO131" i="14"/>
  <c r="EO98" i="14"/>
  <c r="EO96" i="14"/>
  <c r="EO120" i="14"/>
  <c r="EO183" i="14"/>
  <c r="EO142" i="14"/>
  <c r="EO95" i="14"/>
  <c r="EO154" i="14"/>
  <c r="EO97" i="14"/>
  <c r="EO172" i="14"/>
  <c r="EO130" i="14"/>
  <c r="EO127" i="14"/>
  <c r="EO181" i="14"/>
  <c r="EO200" i="14"/>
  <c r="EO194" i="14"/>
  <c r="EO65" i="14"/>
  <c r="EO121" i="14"/>
  <c r="EO203" i="14"/>
  <c r="EO168" i="14"/>
  <c r="EO222" i="14"/>
  <c r="EO184" i="14"/>
  <c r="EO118" i="14"/>
  <c r="EO139" i="14"/>
  <c r="EO157" i="14"/>
  <c r="EO140" i="14"/>
  <c r="EO190" i="14"/>
  <c r="EO105" i="14"/>
  <c r="EO151" i="14"/>
  <c r="EO201" i="14"/>
  <c r="EO185" i="14"/>
  <c r="EO107" i="14"/>
  <c r="EO155" i="14"/>
  <c r="EO101" i="14"/>
  <c r="EO182" i="14"/>
  <c r="EO153" i="14"/>
  <c r="EO220" i="14"/>
  <c r="EO143" i="14"/>
  <c r="EO104" i="14"/>
  <c r="EO171" i="14"/>
  <c r="EO217" i="14"/>
  <c r="EO229" i="14"/>
  <c r="EO231" i="14" s="1"/>
  <c r="EO103" i="14"/>
  <c r="EO115" i="14"/>
  <c r="EO188" i="14"/>
  <c r="EO128" i="14"/>
  <c r="EO159" i="14"/>
  <c r="EO102" i="14"/>
  <c r="EO3" i="14"/>
  <c r="EO292" i="14" s="1"/>
  <c r="EO296" i="14" s="1"/>
  <c r="EO215" i="14" s="1"/>
  <c r="EN209" i="14"/>
  <c r="EN161" i="14"/>
  <c r="EN40" i="14"/>
  <c r="EN123" i="14"/>
  <c r="EN146" i="14"/>
  <c r="EN110" i="14"/>
  <c r="EP129" i="14" l="1"/>
  <c r="EP137" i="14"/>
  <c r="EP136" i="14"/>
  <c r="EP135" i="14"/>
  <c r="EP134" i="14"/>
  <c r="EP133" i="14"/>
  <c r="EP132" i="14"/>
  <c r="EP178" i="14"/>
  <c r="EP167" i="14"/>
  <c r="EP169" i="14"/>
  <c r="EP223" i="14"/>
  <c r="EO174" i="14"/>
  <c r="FB58" i="74"/>
  <c r="FB55" i="74"/>
  <c r="FA66" i="65"/>
  <c r="FA66" i="74"/>
  <c r="EP158" i="14"/>
  <c r="EP192" i="14"/>
  <c r="FB56" i="65"/>
  <c r="FB54" i="65"/>
  <c r="FB56" i="74"/>
  <c r="FB54" i="74"/>
  <c r="EL246" i="14"/>
  <c r="EL254" i="14" s="1"/>
  <c r="EL256" i="14" s="1"/>
  <c r="EL262" i="14" s="1"/>
  <c r="EP179" i="14"/>
  <c r="EP180" i="14"/>
  <c r="EP166" i="14"/>
  <c r="EP165" i="14"/>
  <c r="EP221" i="14"/>
  <c r="EP67" i="14"/>
  <c r="EN184" i="74"/>
  <c r="EN189" i="74" s="1"/>
  <c r="EN185" i="74"/>
  <c r="EN190" i="74" s="1"/>
  <c r="EM184" i="74"/>
  <c r="EM189" i="74" s="1"/>
  <c r="EM185" i="74"/>
  <c r="EM190" i="74" s="1"/>
  <c r="EM184" i="65"/>
  <c r="EM189" i="65" s="1"/>
  <c r="EM185" i="65"/>
  <c r="EM190" i="65" s="1"/>
  <c r="EO178" i="74"/>
  <c r="EO177" i="74"/>
  <c r="EP178" i="74"/>
  <c r="EP177" i="74"/>
  <c r="ER163" i="74"/>
  <c r="EO177" i="65"/>
  <c r="EO178" i="65"/>
  <c r="ER158" i="65"/>
  <c r="ER159" i="65"/>
  <c r="EV141" i="74"/>
  <c r="EL191" i="65"/>
  <c r="EM83" i="74"/>
  <c r="EM84" i="74" s="1"/>
  <c r="EM85" i="74" s="1"/>
  <c r="EN83" i="74"/>
  <c r="EP180" i="74"/>
  <c r="EO107" i="65"/>
  <c r="ET168" i="65"/>
  <c r="EP105" i="74"/>
  <c r="EP98" i="74"/>
  <c r="ER161" i="65"/>
  <c r="ER162" i="65" s="1"/>
  <c r="ER169" i="65" s="1"/>
  <c r="ER174" i="65" s="1"/>
  <c r="ER99" i="65" s="1"/>
  <c r="EP236" i="14"/>
  <c r="EP238" i="14" s="1"/>
  <c r="EP242" i="14"/>
  <c r="EP244" i="14" s="1"/>
  <c r="EP187" i="14"/>
  <c r="EP186" i="14"/>
  <c r="EQ163" i="74"/>
  <c r="EM187" i="74"/>
  <c r="EM106" i="74"/>
  <c r="EM109" i="74" s="1"/>
  <c r="EM225" i="14"/>
  <c r="EM246" i="14" s="1"/>
  <c r="EM254" i="14" s="1"/>
  <c r="EM256" i="14" s="1"/>
  <c r="EM262" i="14" s="1"/>
  <c r="EP175" i="65"/>
  <c r="EP214" i="14"/>
  <c r="EZ70" i="74"/>
  <c r="EO180" i="65"/>
  <c r="EO181" i="65" s="1"/>
  <c r="EN89" i="14"/>
  <c r="EN253" i="14" s="1"/>
  <c r="EM187" i="65"/>
  <c r="EW138" i="74"/>
  <c r="EW140" i="74" s="1"/>
  <c r="EN106" i="74"/>
  <c r="EX137" i="74"/>
  <c r="EX149" i="74"/>
  <c r="EX167" i="74" s="1"/>
  <c r="EU144" i="74"/>
  <c r="EU150" i="74" s="1"/>
  <c r="EU145" i="74"/>
  <c r="EN82" i="74"/>
  <c r="EN99" i="74"/>
  <c r="FD47" i="74"/>
  <c r="FC93" i="74"/>
  <c r="FC48" i="74"/>
  <c r="FC50" i="74"/>
  <c r="EW149" i="74"/>
  <c r="EW167" i="74" s="1"/>
  <c r="EW137" i="74"/>
  <c r="EV103" i="74"/>
  <c r="EO105" i="74"/>
  <c r="EO180" i="74"/>
  <c r="FA61" i="74"/>
  <c r="ES156" i="74"/>
  <c r="ES97" i="74"/>
  <c r="EQ175" i="74"/>
  <c r="EX138" i="74"/>
  <c r="EX140" i="74" s="1"/>
  <c r="ET155" i="74"/>
  <c r="ET168" i="74"/>
  <c r="EV96" i="74"/>
  <c r="EV143" i="74"/>
  <c r="ER98" i="74"/>
  <c r="FB53" i="74"/>
  <c r="FB80" i="74"/>
  <c r="EZ118" i="74"/>
  <c r="EZ119" i="74"/>
  <c r="EY118" i="74"/>
  <c r="EY119" i="74"/>
  <c r="EN187" i="74"/>
  <c r="FB94" i="74"/>
  <c r="FB49" i="74"/>
  <c r="FB79" i="74" s="1"/>
  <c r="FB78" i="74"/>
  <c r="FB67" i="74"/>
  <c r="FB59" i="74"/>
  <c r="FB52" i="74"/>
  <c r="FB68" i="74"/>
  <c r="FB57" i="74"/>
  <c r="FB60" i="74"/>
  <c r="EQ98" i="74"/>
  <c r="ER175" i="74"/>
  <c r="EW138" i="65"/>
  <c r="EW140" i="65" s="1"/>
  <c r="EN182" i="65"/>
  <c r="EN181" i="65"/>
  <c r="FB78" i="65"/>
  <c r="FB57" i="65"/>
  <c r="FB52" i="65"/>
  <c r="FB59" i="65"/>
  <c r="FB67" i="65"/>
  <c r="FB68" i="65"/>
  <c r="FB49" i="65"/>
  <c r="FB79" i="65" s="1"/>
  <c r="FB94" i="65"/>
  <c r="EL111" i="65"/>
  <c r="ES156" i="65"/>
  <c r="ES98" i="65"/>
  <c r="EZ117" i="65"/>
  <c r="EZ70" i="65"/>
  <c r="ET156" i="65"/>
  <c r="ET98" i="65"/>
  <c r="EY118" i="65"/>
  <c r="EY119" i="65"/>
  <c r="EV144" i="65"/>
  <c r="EV150" i="65" s="1"/>
  <c r="EV145" i="65"/>
  <c r="EL84" i="65"/>
  <c r="EL85" i="65" s="1"/>
  <c r="EX133" i="65"/>
  <c r="EX132" i="65"/>
  <c r="EX134" i="65"/>
  <c r="ER106" i="65"/>
  <c r="FA61" i="65"/>
  <c r="EX126" i="65"/>
  <c r="EX152" i="65" s="1"/>
  <c r="EX171" i="65" s="1"/>
  <c r="EX124" i="65"/>
  <c r="EX125" i="65"/>
  <c r="EX151" i="65" s="1"/>
  <c r="EX170" i="65" s="1"/>
  <c r="EW149" i="65"/>
  <c r="EW167" i="65" s="1"/>
  <c r="EW137" i="65"/>
  <c r="FC48" i="65"/>
  <c r="FC55" i="65" s="1"/>
  <c r="FD47" i="65"/>
  <c r="FC93" i="65"/>
  <c r="FC50" i="65"/>
  <c r="EM83" i="65"/>
  <c r="EM108" i="65"/>
  <c r="EU144" i="65"/>
  <c r="EU150" i="65" s="1"/>
  <c r="EU145" i="65"/>
  <c r="FB53" i="65"/>
  <c r="FB80" i="65"/>
  <c r="EM82" i="65"/>
  <c r="EM100" i="65"/>
  <c r="EQ163" i="65"/>
  <c r="EQ162" i="65"/>
  <c r="EQ169" i="65" s="1"/>
  <c r="EQ174" i="65" s="1"/>
  <c r="EN58" i="14"/>
  <c r="EN252" i="14" s="1"/>
  <c r="EO196" i="14"/>
  <c r="EO69" i="14"/>
  <c r="EO110" i="14"/>
  <c r="EO81" i="14"/>
  <c r="EO49" i="14"/>
  <c r="EN294" i="14"/>
  <c r="EO205" i="14"/>
  <c r="EO161" i="14"/>
  <c r="EP44" i="14"/>
  <c r="EP47" i="14"/>
  <c r="EP46" i="14"/>
  <c r="EP53" i="14"/>
  <c r="EP56" i="14" s="1"/>
  <c r="EQ1" i="14"/>
  <c r="EQ38" i="14" s="1"/>
  <c r="EP37" i="14"/>
  <c r="EP45" i="14"/>
  <c r="EP64" i="14"/>
  <c r="EP79" i="14"/>
  <c r="EP66" i="14"/>
  <c r="EP73" i="14"/>
  <c r="EP85" i="14"/>
  <c r="EP74" i="14"/>
  <c r="EP75" i="14"/>
  <c r="EP76" i="14"/>
  <c r="EP77" i="14"/>
  <c r="EP78" i="14"/>
  <c r="EP106" i="14"/>
  <c r="EP156" i="14"/>
  <c r="EP222" i="14"/>
  <c r="EP115" i="14"/>
  <c r="EP130" i="14"/>
  <c r="EP107" i="14"/>
  <c r="EP120" i="14"/>
  <c r="EP95" i="14"/>
  <c r="EP104" i="14"/>
  <c r="EP118" i="14"/>
  <c r="EP168" i="14"/>
  <c r="EP203" i="14"/>
  <c r="EP185" i="14"/>
  <c r="EP97" i="14"/>
  <c r="EP103" i="14"/>
  <c r="EP144" i="14"/>
  <c r="EP117" i="14"/>
  <c r="EP172" i="14"/>
  <c r="EP141" i="14"/>
  <c r="EP101" i="14"/>
  <c r="EP128" i="14"/>
  <c r="EP184" i="14"/>
  <c r="EP200" i="14"/>
  <c r="EP116" i="14"/>
  <c r="EP131" i="14"/>
  <c r="EP105" i="14"/>
  <c r="EP143" i="14"/>
  <c r="EP220" i="14"/>
  <c r="EP181" i="14"/>
  <c r="EP219" i="14"/>
  <c r="EP98" i="14"/>
  <c r="EP190" i="14"/>
  <c r="EP114" i="14"/>
  <c r="EP218" i="14"/>
  <c r="EP202" i="14"/>
  <c r="EP171" i="14"/>
  <c r="EP194" i="14"/>
  <c r="EP217" i="14"/>
  <c r="EP140" i="14"/>
  <c r="EP229" i="14"/>
  <c r="EP231" i="14" s="1"/>
  <c r="EP121" i="14"/>
  <c r="EP154" i="14"/>
  <c r="EP142" i="14"/>
  <c r="EP170" i="14"/>
  <c r="EP138" i="14"/>
  <c r="EP183" i="14"/>
  <c r="EP188" i="14"/>
  <c r="EP152" i="14"/>
  <c r="EP99" i="14"/>
  <c r="EP151" i="14"/>
  <c r="EP189" i="14"/>
  <c r="EP150" i="14"/>
  <c r="EP102" i="14"/>
  <c r="EP65" i="14"/>
  <c r="EP96" i="14"/>
  <c r="EP127" i="14"/>
  <c r="EP193" i="14"/>
  <c r="EP119" i="14"/>
  <c r="EP108" i="14"/>
  <c r="EP157" i="14"/>
  <c r="EP139" i="14"/>
  <c r="EP100" i="14"/>
  <c r="EP191" i="14"/>
  <c r="EP182" i="14"/>
  <c r="EP159" i="14"/>
  <c r="EP201" i="14"/>
  <c r="EP155" i="14"/>
  <c r="EP153" i="14"/>
  <c r="EP3" i="14"/>
  <c r="EP292" i="14" s="1"/>
  <c r="EP296" i="14" s="1"/>
  <c r="EP215" i="14" s="1"/>
  <c r="EO209" i="14"/>
  <c r="EO146" i="14"/>
  <c r="EO123" i="14"/>
  <c r="EO87" i="14"/>
  <c r="EO40" i="14"/>
  <c r="EQ129" i="14" l="1"/>
  <c r="EQ132" i="14"/>
  <c r="EQ136" i="14"/>
  <c r="EQ134" i="14"/>
  <c r="EQ137" i="14"/>
  <c r="EQ135" i="14"/>
  <c r="EQ133" i="14"/>
  <c r="EQ178" i="14"/>
  <c r="EQ167" i="14"/>
  <c r="EQ169" i="14"/>
  <c r="EQ223" i="14"/>
  <c r="EP174" i="14"/>
  <c r="FC58" i="74"/>
  <c r="FC55" i="74"/>
  <c r="FB66" i="65"/>
  <c r="FB66" i="74"/>
  <c r="EQ158" i="14"/>
  <c r="EQ192" i="14"/>
  <c r="FC56" i="65"/>
  <c r="FC54" i="65"/>
  <c r="FC56" i="74"/>
  <c r="FC54" i="74"/>
  <c r="EQ179" i="14"/>
  <c r="EQ180" i="14"/>
  <c r="EQ165" i="14"/>
  <c r="EQ166" i="14"/>
  <c r="EQ221" i="14"/>
  <c r="EQ67" i="14"/>
  <c r="EN184" i="65"/>
  <c r="EN189" i="65" s="1"/>
  <c r="EN185" i="65"/>
  <c r="EN190" i="65" s="1"/>
  <c r="EQ178" i="74"/>
  <c r="EQ177" i="74"/>
  <c r="ER178" i="74"/>
  <c r="ER177" i="74"/>
  <c r="EN84" i="74"/>
  <c r="EN85" i="74" s="1"/>
  <c r="EP177" i="65"/>
  <c r="EP178" i="65"/>
  <c r="ES158" i="74"/>
  <c r="ES159" i="74"/>
  <c r="ET158" i="65"/>
  <c r="ET159" i="65"/>
  <c r="ES158" i="65"/>
  <c r="ES159" i="65"/>
  <c r="EM191" i="65"/>
  <c r="EW141" i="74"/>
  <c r="EX141" i="74"/>
  <c r="EM191" i="74"/>
  <c r="EW141" i="65"/>
  <c r="EN191" i="74"/>
  <c r="EW103" i="74"/>
  <c r="EX103" i="74"/>
  <c r="EW105" i="65"/>
  <c r="EP182" i="74"/>
  <c r="EP181" i="74"/>
  <c r="ER163" i="65"/>
  <c r="EP107" i="65"/>
  <c r="ET106" i="65"/>
  <c r="ES106" i="65"/>
  <c r="ES161" i="74"/>
  <c r="ES163" i="74" s="1"/>
  <c r="EQ236" i="14"/>
  <c r="EQ238" i="14" s="1"/>
  <c r="EQ242" i="14"/>
  <c r="EQ244" i="14" s="1"/>
  <c r="EQ187" i="14"/>
  <c r="EQ186" i="14"/>
  <c r="EO58" i="14"/>
  <c r="EO252" i="14" s="1"/>
  <c r="EP180" i="65"/>
  <c r="EP182" i="65" s="1"/>
  <c r="EN225" i="14"/>
  <c r="EN246" i="14" s="1"/>
  <c r="EN254" i="14" s="1"/>
  <c r="EN256" i="14" s="1"/>
  <c r="EQ214" i="14"/>
  <c r="EO182" i="65"/>
  <c r="EP87" i="14"/>
  <c r="EN109" i="74"/>
  <c r="EM84" i="65"/>
  <c r="EM85" i="65" s="1"/>
  <c r="EZ126" i="74"/>
  <c r="EZ152" i="74" s="1"/>
  <c r="EZ171" i="74" s="1"/>
  <c r="EZ125" i="74"/>
  <c r="EZ151" i="74" s="1"/>
  <c r="EZ170" i="74" s="1"/>
  <c r="EZ124" i="74"/>
  <c r="ET156" i="74"/>
  <c r="ET97" i="74"/>
  <c r="FA117" i="74"/>
  <c r="FA70" i="74"/>
  <c r="FC80" i="74"/>
  <c r="FC53" i="74"/>
  <c r="FC49" i="74"/>
  <c r="FC79" i="74" s="1"/>
  <c r="FC78" i="74"/>
  <c r="FC94" i="74"/>
  <c r="FC57" i="74"/>
  <c r="FC67" i="74"/>
  <c r="FC59" i="74"/>
  <c r="FC68" i="74"/>
  <c r="FC52" i="74"/>
  <c r="FC60" i="74"/>
  <c r="EU155" i="74"/>
  <c r="EU168" i="74"/>
  <c r="FB61" i="74"/>
  <c r="EQ180" i="74"/>
  <c r="EQ105" i="74"/>
  <c r="EO181" i="74"/>
  <c r="EO182" i="74"/>
  <c r="ER105" i="74"/>
  <c r="EY134" i="74"/>
  <c r="EY132" i="74"/>
  <c r="EY133" i="74"/>
  <c r="FE47" i="74"/>
  <c r="FD93" i="74"/>
  <c r="FD48" i="74"/>
  <c r="FD50" i="74"/>
  <c r="EY124" i="74"/>
  <c r="EY125" i="74"/>
  <c r="EY151" i="74" s="1"/>
  <c r="EY170" i="74" s="1"/>
  <c r="EY126" i="74"/>
  <c r="EY152" i="74" s="1"/>
  <c r="EY171" i="74" s="1"/>
  <c r="EV145" i="74"/>
  <c r="EV144" i="74"/>
  <c r="EV150" i="74" s="1"/>
  <c r="EX96" i="74"/>
  <c r="EX143" i="74"/>
  <c r="EZ133" i="74"/>
  <c r="EZ134" i="74"/>
  <c r="EZ132" i="74"/>
  <c r="ES104" i="74"/>
  <c r="EW96" i="74"/>
  <c r="EW143" i="74"/>
  <c r="ER180" i="74"/>
  <c r="FB61" i="65"/>
  <c r="FB117" i="65" s="1"/>
  <c r="ET161" i="65"/>
  <c r="ET162" i="65" s="1"/>
  <c r="ET169" i="65" s="1"/>
  <c r="ET174" i="65" s="1"/>
  <c r="ET175" i="65" s="1"/>
  <c r="FD50" i="65"/>
  <c r="FD93" i="65"/>
  <c r="FD48" i="65"/>
  <c r="FD55" i="65" s="1"/>
  <c r="FE47" i="65"/>
  <c r="EX137" i="65"/>
  <c r="EX149" i="65"/>
  <c r="EX167" i="65" s="1"/>
  <c r="ES161" i="65"/>
  <c r="EN187" i="65"/>
  <c r="EN82" i="65"/>
  <c r="EN100" i="65"/>
  <c r="FC57" i="65"/>
  <c r="FC68" i="65"/>
  <c r="FC78" i="65"/>
  <c r="FC59" i="65"/>
  <c r="FC52" i="65"/>
  <c r="FC94" i="65"/>
  <c r="FC49" i="65"/>
  <c r="FC79" i="65" s="1"/>
  <c r="FC67" i="65"/>
  <c r="EN83" i="65"/>
  <c r="EN108" i="65"/>
  <c r="FA70" i="65"/>
  <c r="FA117" i="65"/>
  <c r="EQ99" i="65"/>
  <c r="EQ175" i="65"/>
  <c r="EU155" i="65"/>
  <c r="EU168" i="65"/>
  <c r="EW97" i="65"/>
  <c r="EW143" i="65"/>
  <c r="EV155" i="65"/>
  <c r="EV168" i="65"/>
  <c r="EO82" i="65"/>
  <c r="EO100" i="65"/>
  <c r="EM111" i="65"/>
  <c r="FC53" i="65"/>
  <c r="FC80" i="65"/>
  <c r="EY134" i="65"/>
  <c r="EY132" i="65"/>
  <c r="EY133" i="65"/>
  <c r="EZ118" i="65"/>
  <c r="EZ119" i="65"/>
  <c r="EX138" i="65"/>
  <c r="EX140" i="65" s="1"/>
  <c r="EY126" i="65"/>
  <c r="EY152" i="65" s="1"/>
  <c r="EY171" i="65" s="1"/>
  <c r="EY125" i="65"/>
  <c r="EY151" i="65" s="1"/>
  <c r="EY170" i="65" s="1"/>
  <c r="EY124" i="65"/>
  <c r="ER175" i="65"/>
  <c r="EP40" i="14"/>
  <c r="EP69" i="14"/>
  <c r="EP110" i="14"/>
  <c r="EP81" i="14"/>
  <c r="EP146" i="14"/>
  <c r="EP123" i="14"/>
  <c r="EP196" i="14"/>
  <c r="EP49" i="14"/>
  <c r="EO294" i="14"/>
  <c r="EO89" i="14"/>
  <c r="EO253" i="14" s="1"/>
  <c r="EP161" i="14"/>
  <c r="EP205" i="14"/>
  <c r="EP209" i="14"/>
  <c r="EQ3" i="14"/>
  <c r="EQ47" i="14"/>
  <c r="EQ53" i="14"/>
  <c r="EQ56" i="14" s="1"/>
  <c r="EQ46" i="14"/>
  <c r="ER1" i="14"/>
  <c r="ER38" i="14" s="1"/>
  <c r="EQ37" i="14"/>
  <c r="EQ44" i="14"/>
  <c r="EQ45" i="14"/>
  <c r="EQ75" i="14"/>
  <c r="EQ76" i="14"/>
  <c r="EQ77" i="14"/>
  <c r="EQ78" i="14"/>
  <c r="EQ64" i="14"/>
  <c r="EQ79" i="14"/>
  <c r="EQ66" i="14"/>
  <c r="EQ73" i="14"/>
  <c r="EQ85" i="14"/>
  <c r="EQ74" i="14"/>
  <c r="EQ106" i="14"/>
  <c r="EQ156" i="14"/>
  <c r="EQ220" i="14"/>
  <c r="EQ219" i="14"/>
  <c r="EQ203" i="14"/>
  <c r="EQ97" i="14"/>
  <c r="EQ222" i="14"/>
  <c r="EQ182" i="14"/>
  <c r="EQ218" i="14"/>
  <c r="EQ157" i="14"/>
  <c r="EQ139" i="14"/>
  <c r="EQ105" i="14"/>
  <c r="EQ181" i="14"/>
  <c r="EQ131" i="14"/>
  <c r="EQ184" i="14"/>
  <c r="EQ189" i="14"/>
  <c r="EQ171" i="14"/>
  <c r="EQ121" i="14"/>
  <c r="EQ201" i="14"/>
  <c r="EQ185" i="14"/>
  <c r="EQ150" i="14"/>
  <c r="EQ115" i="14"/>
  <c r="EQ155" i="14"/>
  <c r="EQ114" i="14"/>
  <c r="EQ130" i="14"/>
  <c r="EQ142" i="14"/>
  <c r="EQ138" i="14"/>
  <c r="EQ65" i="14"/>
  <c r="EQ98" i="14"/>
  <c r="EQ202" i="14"/>
  <c r="EQ153" i="14"/>
  <c r="EQ229" i="14"/>
  <c r="EQ231" i="14" s="1"/>
  <c r="EQ140" i="14"/>
  <c r="EQ151" i="14"/>
  <c r="EQ200" i="14"/>
  <c r="EQ117" i="14"/>
  <c r="EQ101" i="14"/>
  <c r="EQ102" i="14"/>
  <c r="EQ141" i="14"/>
  <c r="EQ168" i="14"/>
  <c r="EQ128" i="14"/>
  <c r="EQ154" i="14"/>
  <c r="EQ143" i="14"/>
  <c r="EQ152" i="14"/>
  <c r="EQ108" i="14"/>
  <c r="EQ118" i="14"/>
  <c r="EQ188" i="14"/>
  <c r="EQ144" i="14"/>
  <c r="EQ96" i="14"/>
  <c r="EQ107" i="14"/>
  <c r="EQ99" i="14"/>
  <c r="EQ119" i="14"/>
  <c r="EQ194" i="14"/>
  <c r="EQ159" i="14"/>
  <c r="EQ217" i="14"/>
  <c r="EQ191" i="14"/>
  <c r="EQ100" i="14"/>
  <c r="EQ190" i="14"/>
  <c r="EQ183" i="14"/>
  <c r="EQ170" i="14"/>
  <c r="EQ116" i="14"/>
  <c r="EQ172" i="14"/>
  <c r="EQ95" i="14"/>
  <c r="EQ104" i="14"/>
  <c r="EQ120" i="14"/>
  <c r="EQ127" i="14"/>
  <c r="EQ193" i="14"/>
  <c r="EQ103" i="14"/>
  <c r="ER129" i="14" l="1"/>
  <c r="ER137" i="14"/>
  <c r="ER136" i="14"/>
  <c r="ER135" i="14"/>
  <c r="ER134" i="14"/>
  <c r="ER133" i="14"/>
  <c r="ER132" i="14"/>
  <c r="ER178" i="14"/>
  <c r="ER167" i="14"/>
  <c r="ER169" i="14"/>
  <c r="ER223" i="14"/>
  <c r="EQ174" i="14"/>
  <c r="FD58" i="74"/>
  <c r="FD55" i="74"/>
  <c r="FC66" i="65"/>
  <c r="FC66" i="74"/>
  <c r="ER158" i="14"/>
  <c r="ER192" i="14"/>
  <c r="FD56" i="65"/>
  <c r="FD54" i="65"/>
  <c r="FD56" i="74"/>
  <c r="FD54" i="74"/>
  <c r="EQ209" i="14"/>
  <c r="EQ292" i="14"/>
  <c r="EQ296" i="14" s="1"/>
  <c r="EQ215" i="14" s="1"/>
  <c r="ER179" i="14"/>
  <c r="ER180" i="14"/>
  <c r="ER166" i="14"/>
  <c r="ER165" i="14"/>
  <c r="ER221" i="14"/>
  <c r="ER67" i="14"/>
  <c r="EO184" i="74"/>
  <c r="EO189" i="74" s="1"/>
  <c r="EO185" i="74"/>
  <c r="EO190" i="74" s="1"/>
  <c r="EP184" i="74"/>
  <c r="EP189" i="74" s="1"/>
  <c r="EP185" i="74"/>
  <c r="EP190" i="74" s="1"/>
  <c r="EO184" i="65"/>
  <c r="EO189" i="65" s="1"/>
  <c r="EO185" i="65"/>
  <c r="EO190" i="65" s="1"/>
  <c r="EP184" i="65"/>
  <c r="EP189" i="65" s="1"/>
  <c r="EP185" i="65"/>
  <c r="EP190" i="65" s="1"/>
  <c r="ET177" i="65"/>
  <c r="ET178" i="65"/>
  <c r="ER177" i="65"/>
  <c r="ER178" i="65"/>
  <c r="EQ177" i="65"/>
  <c r="EQ178" i="65"/>
  <c r="ET158" i="74"/>
  <c r="ET159" i="74"/>
  <c r="ES162" i="74"/>
  <c r="ES169" i="74" s="1"/>
  <c r="ES174" i="74" s="1"/>
  <c r="ES98" i="74" s="1"/>
  <c r="EX141" i="65"/>
  <c r="EN191" i="65"/>
  <c r="EX105" i="65"/>
  <c r="EO83" i="74"/>
  <c r="EO187" i="65"/>
  <c r="EP83" i="65"/>
  <c r="EP82" i="74"/>
  <c r="EP187" i="74"/>
  <c r="EP99" i="74"/>
  <c r="EP83" i="74"/>
  <c r="EP106" i="74"/>
  <c r="ET107" i="65"/>
  <c r="ET161" i="74"/>
  <c r="ET162" i="74" s="1"/>
  <c r="ET169" i="74" s="1"/>
  <c r="ET174" i="74" s="1"/>
  <c r="ET98" i="74" s="1"/>
  <c r="ER236" i="14"/>
  <c r="ER238" i="14" s="1"/>
  <c r="ER242" i="14"/>
  <c r="ER244" i="14" s="1"/>
  <c r="EP181" i="65"/>
  <c r="EP82" i="65" s="1"/>
  <c r="ER187" i="14"/>
  <c r="ER186" i="14"/>
  <c r="EO225" i="14"/>
  <c r="EO246" i="14" s="1"/>
  <c r="EO254" i="14" s="1"/>
  <c r="EO256" i="14" s="1"/>
  <c r="EO262" i="14" s="1"/>
  <c r="EN262" i="14"/>
  <c r="ER214" i="14"/>
  <c r="EO108" i="65"/>
  <c r="EO111" i="65" s="1"/>
  <c r="EO83" i="65"/>
  <c r="EO84" i="65" s="1"/>
  <c r="EO85" i="65" s="1"/>
  <c r="EP89" i="14"/>
  <c r="EP253" i="14" s="1"/>
  <c r="FB70" i="65"/>
  <c r="EO106" i="74"/>
  <c r="EO187" i="74"/>
  <c r="ET163" i="65"/>
  <c r="EZ138" i="74"/>
  <c r="EZ140" i="74" s="1"/>
  <c r="EW145" i="74"/>
  <c r="EW144" i="74"/>
  <c r="EW150" i="74" s="1"/>
  <c r="FA118" i="74"/>
  <c r="FA119" i="74"/>
  <c r="EU156" i="74"/>
  <c r="EU97" i="74"/>
  <c r="EX145" i="74"/>
  <c r="EX144" i="74"/>
  <c r="EX150" i="74" s="1"/>
  <c r="EY137" i="74"/>
  <c r="EY149" i="74"/>
  <c r="EY167" i="74" s="1"/>
  <c r="FD53" i="74"/>
  <c r="FD80" i="74"/>
  <c r="EO82" i="74"/>
  <c r="EO99" i="74"/>
  <c r="ET104" i="74"/>
  <c r="FD94" i="74"/>
  <c r="FD78" i="74"/>
  <c r="FD49" i="74"/>
  <c r="FD79" i="74" s="1"/>
  <c r="FD57" i="74"/>
  <c r="FD67" i="74"/>
  <c r="FD68" i="74"/>
  <c r="FD59" i="74"/>
  <c r="FD52" i="74"/>
  <c r="FD60" i="74"/>
  <c r="FC61" i="74"/>
  <c r="EZ149" i="74"/>
  <c r="EZ167" i="74" s="1"/>
  <c r="EZ137" i="74"/>
  <c r="EY138" i="74"/>
  <c r="EY140" i="74" s="1"/>
  <c r="EQ182" i="74"/>
  <c r="EQ181" i="74"/>
  <c r="ER182" i="74"/>
  <c r="ER181" i="74"/>
  <c r="EV155" i="74"/>
  <c r="EV168" i="74"/>
  <c r="FE93" i="74"/>
  <c r="FF47" i="74"/>
  <c r="FE48" i="74"/>
  <c r="FE50" i="74"/>
  <c r="FB70" i="74"/>
  <c r="FB117" i="74"/>
  <c r="EY138" i="65"/>
  <c r="EY140" i="65" s="1"/>
  <c r="EN84" i="65"/>
  <c r="EN85" i="65" s="1"/>
  <c r="FC61" i="65"/>
  <c r="EZ125" i="65"/>
  <c r="EZ151" i="65" s="1"/>
  <c r="EZ170" i="65" s="1"/>
  <c r="EZ126" i="65"/>
  <c r="EZ152" i="65" s="1"/>
  <c r="EZ171" i="65" s="1"/>
  <c r="EZ124" i="65"/>
  <c r="EV156" i="65"/>
  <c r="EV98" i="65"/>
  <c r="EU156" i="65"/>
  <c r="EU98" i="65"/>
  <c r="ET180" i="65"/>
  <c r="ES163" i="65"/>
  <c r="ES162" i="65"/>
  <c r="ES169" i="65" s="1"/>
  <c r="ES174" i="65" s="1"/>
  <c r="EX97" i="65"/>
  <c r="EX143" i="65"/>
  <c r="EY137" i="65"/>
  <c r="EY149" i="65"/>
  <c r="EY167" i="65" s="1"/>
  <c r="EQ180" i="65"/>
  <c r="EQ107" i="65"/>
  <c r="EQ49" i="14"/>
  <c r="EP108" i="65"/>
  <c r="EW145" i="65"/>
  <c r="EW144" i="65"/>
  <c r="EW150" i="65" s="1"/>
  <c r="ET99" i="65"/>
  <c r="FE48" i="65"/>
  <c r="FE55" i="65" s="1"/>
  <c r="FF47" i="65"/>
  <c r="FE93" i="65"/>
  <c r="FE50" i="65"/>
  <c r="FA118" i="65"/>
  <c r="FA119" i="65"/>
  <c r="FD59" i="65"/>
  <c r="FD52" i="65"/>
  <c r="FD49" i="65"/>
  <c r="FD79" i="65" s="1"/>
  <c r="FD68" i="65"/>
  <c r="FD94" i="65"/>
  <c r="FD57" i="65"/>
  <c r="FD78" i="65"/>
  <c r="FD67" i="65"/>
  <c r="FB118" i="65"/>
  <c r="FB119" i="65"/>
  <c r="EP58" i="14"/>
  <c r="EP252" i="14" s="1"/>
  <c r="EN111" i="65"/>
  <c r="ER107" i="65"/>
  <c r="ER180" i="65"/>
  <c r="EZ133" i="65"/>
  <c r="EZ134" i="65"/>
  <c r="EZ132" i="65"/>
  <c r="FD53" i="65"/>
  <c r="FD80" i="65"/>
  <c r="EQ69" i="14"/>
  <c r="EQ123" i="14"/>
  <c r="EQ81" i="14"/>
  <c r="EQ205" i="14"/>
  <c r="ER46" i="14"/>
  <c r="ER47" i="14"/>
  <c r="ER37" i="14"/>
  <c r="ES1" i="14"/>
  <c r="ES38" i="14" s="1"/>
  <c r="ER44" i="14"/>
  <c r="ER45" i="14"/>
  <c r="ER53" i="14"/>
  <c r="ER56" i="14" s="1"/>
  <c r="ER64" i="14"/>
  <c r="ER79" i="14"/>
  <c r="ER66" i="14"/>
  <c r="ER73" i="14"/>
  <c r="ER85" i="14"/>
  <c r="ER74" i="14"/>
  <c r="ER75" i="14"/>
  <c r="ER76" i="14"/>
  <c r="ER77" i="14"/>
  <c r="ER78" i="14"/>
  <c r="ER106" i="14"/>
  <c r="ER156" i="14"/>
  <c r="ER191" i="14"/>
  <c r="ER201" i="14"/>
  <c r="ER217" i="14"/>
  <c r="ER118" i="14"/>
  <c r="ER127" i="14"/>
  <c r="ER184" i="14"/>
  <c r="ER102" i="14"/>
  <c r="ER107" i="14"/>
  <c r="ER104" i="14"/>
  <c r="ER121" i="14"/>
  <c r="ER100" i="14"/>
  <c r="ER96" i="14"/>
  <c r="ER203" i="14"/>
  <c r="ER141" i="14"/>
  <c r="ER105" i="14"/>
  <c r="ER101" i="14"/>
  <c r="ER131" i="14"/>
  <c r="ER188" i="14"/>
  <c r="ER115" i="14"/>
  <c r="ER172" i="14"/>
  <c r="ER189" i="14"/>
  <c r="ER142" i="14"/>
  <c r="ER171" i="14"/>
  <c r="ER181" i="14"/>
  <c r="ER95" i="14"/>
  <c r="ER183" i="14"/>
  <c r="ER138" i="14"/>
  <c r="ER117" i="14"/>
  <c r="ER159" i="14"/>
  <c r="ER168" i="14"/>
  <c r="ER202" i="14"/>
  <c r="ER152" i="14"/>
  <c r="ER114" i="14"/>
  <c r="ER157" i="14"/>
  <c r="ER130" i="14"/>
  <c r="ER153" i="14"/>
  <c r="ER155" i="14"/>
  <c r="ER200" i="14"/>
  <c r="ER97" i="14"/>
  <c r="ER150" i="14"/>
  <c r="ER119" i="14"/>
  <c r="ER182" i="14"/>
  <c r="ER116" i="14"/>
  <c r="ER194" i="14"/>
  <c r="ER108" i="14"/>
  <c r="ER218" i="14"/>
  <c r="ER185" i="14"/>
  <c r="ER193" i="14"/>
  <c r="ER99" i="14"/>
  <c r="ER170" i="14"/>
  <c r="ER190" i="14"/>
  <c r="ER229" i="14"/>
  <c r="ER231" i="14" s="1"/>
  <c r="ER220" i="14"/>
  <c r="ER143" i="14"/>
  <c r="ER128" i="14"/>
  <c r="ER139" i="14"/>
  <c r="ER103" i="14"/>
  <c r="ER151" i="14"/>
  <c r="ER98" i="14"/>
  <c r="ER154" i="14"/>
  <c r="ER140" i="14"/>
  <c r="ER222" i="14"/>
  <c r="ER144" i="14"/>
  <c r="ER219" i="14"/>
  <c r="ER65" i="14"/>
  <c r="ER120" i="14"/>
  <c r="EQ161" i="14"/>
  <c r="EQ146" i="14"/>
  <c r="EQ196" i="14"/>
  <c r="EQ87" i="14"/>
  <c r="EQ110" i="14"/>
  <c r="EP294" i="14"/>
  <c r="EQ40" i="14"/>
  <c r="ER3" i="14"/>
  <c r="ES129" i="14" l="1"/>
  <c r="ES137" i="14"/>
  <c r="ES136" i="14"/>
  <c r="ES135" i="14"/>
  <c r="ES134" i="14"/>
  <c r="ES133" i="14"/>
  <c r="ES132" i="14"/>
  <c r="ES178" i="14"/>
  <c r="ES167" i="14"/>
  <c r="ES169" i="14"/>
  <c r="ES223" i="14"/>
  <c r="ER174" i="14"/>
  <c r="FE58" i="74"/>
  <c r="FE55" i="74"/>
  <c r="FD66" i="65"/>
  <c r="FD66" i="74"/>
  <c r="ES158" i="14"/>
  <c r="ES192" i="14"/>
  <c r="FE56" i="65"/>
  <c r="FE54" i="65"/>
  <c r="FE56" i="74"/>
  <c r="FE54" i="74"/>
  <c r="ER209" i="14"/>
  <c r="ER292" i="14"/>
  <c r="ER296" i="14" s="1"/>
  <c r="ER215" i="14" s="1"/>
  <c r="ES179" i="14"/>
  <c r="ES180" i="14"/>
  <c r="ES165" i="14"/>
  <c r="ES166" i="14"/>
  <c r="ES221" i="14"/>
  <c r="ES67" i="14"/>
  <c r="ES175" i="74"/>
  <c r="ES177" i="74" s="1"/>
  <c r="EQ184" i="74"/>
  <c r="EQ189" i="74" s="1"/>
  <c r="EQ185" i="74"/>
  <c r="EQ190" i="74" s="1"/>
  <c r="ER184" i="74"/>
  <c r="ER189" i="74" s="1"/>
  <c r="ER185" i="74"/>
  <c r="ER190" i="74" s="1"/>
  <c r="EU158" i="74"/>
  <c r="EU159" i="74"/>
  <c r="EU158" i="65"/>
  <c r="EU159" i="65"/>
  <c r="EV158" i="65"/>
  <c r="EV159" i="65"/>
  <c r="EY141" i="74"/>
  <c r="EZ141" i="74"/>
  <c r="EY141" i="65"/>
  <c r="ET163" i="74"/>
  <c r="EO191" i="74"/>
  <c r="EP187" i="65"/>
  <c r="EO191" i="65"/>
  <c r="EP191" i="74"/>
  <c r="EP191" i="65"/>
  <c r="EZ103" i="74"/>
  <c r="EY103" i="74"/>
  <c r="EY105" i="65"/>
  <c r="EP84" i="65"/>
  <c r="EP85" i="65" s="1"/>
  <c r="EO84" i="74"/>
  <c r="EO85" i="74" s="1"/>
  <c r="EP100" i="65"/>
  <c r="EP111" i="65" s="1"/>
  <c r="EQ83" i="74"/>
  <c r="ER83" i="74"/>
  <c r="EP109" i="74"/>
  <c r="EP84" i="74"/>
  <c r="EP85" i="74" s="1"/>
  <c r="EV106" i="65"/>
  <c r="EU161" i="65"/>
  <c r="EU163" i="65" s="1"/>
  <c r="ES236" i="14"/>
  <c r="ES238" i="14" s="1"/>
  <c r="ES242" i="14"/>
  <c r="ES244" i="14" s="1"/>
  <c r="ES187" i="14"/>
  <c r="ES186" i="14"/>
  <c r="EO109" i="74"/>
  <c r="EP225" i="14"/>
  <c r="FC70" i="65"/>
  <c r="ES214" i="14"/>
  <c r="ER49" i="14"/>
  <c r="FC117" i="65"/>
  <c r="FC119" i="65" s="1"/>
  <c r="ER187" i="74"/>
  <c r="EQ187" i="74"/>
  <c r="EQ106" i="74"/>
  <c r="FB118" i="74"/>
  <c r="FB119" i="74"/>
  <c r="EU104" i="74"/>
  <c r="ER82" i="74"/>
  <c r="ER99" i="74"/>
  <c r="FC70" i="74"/>
  <c r="FC117" i="74"/>
  <c r="EX155" i="74"/>
  <c r="EX168" i="74"/>
  <c r="ER106" i="74"/>
  <c r="FE53" i="74"/>
  <c r="FE80" i="74"/>
  <c r="FE94" i="74"/>
  <c r="FE78" i="74"/>
  <c r="FE49" i="74"/>
  <c r="FE79" i="74" s="1"/>
  <c r="FE57" i="74"/>
  <c r="FE67" i="74"/>
  <c r="FE68" i="74"/>
  <c r="FE60" i="74"/>
  <c r="FE59" i="74"/>
  <c r="FE52" i="74"/>
  <c r="EY96" i="74"/>
  <c r="EY143" i="74"/>
  <c r="FA134" i="74"/>
  <c r="FA132" i="74"/>
  <c r="FA133" i="74"/>
  <c r="FF48" i="74"/>
  <c r="FG47" i="74"/>
  <c r="FF93" i="74"/>
  <c r="FF50" i="74"/>
  <c r="EQ82" i="74"/>
  <c r="EQ99" i="74"/>
  <c r="FA126" i="74"/>
  <c r="FA152" i="74" s="1"/>
  <c r="FA171" i="74" s="1"/>
  <c r="FA125" i="74"/>
  <c r="FA151" i="74" s="1"/>
  <c r="FA170" i="74" s="1"/>
  <c r="FA124" i="74"/>
  <c r="ET175" i="74"/>
  <c r="EU161" i="74"/>
  <c r="FD61" i="74"/>
  <c r="EW155" i="74"/>
  <c r="EW168" i="74"/>
  <c r="EV156" i="74"/>
  <c r="EV97" i="74"/>
  <c r="EZ96" i="74"/>
  <c r="EZ143" i="74"/>
  <c r="EV161" i="65"/>
  <c r="EV163" i="65" s="1"/>
  <c r="ER182" i="65"/>
  <c r="ER181" i="65"/>
  <c r="FG47" i="65"/>
  <c r="FF93" i="65"/>
  <c r="FF48" i="65"/>
  <c r="FF55" i="65" s="1"/>
  <c r="FF50" i="65"/>
  <c r="FE49" i="65"/>
  <c r="FE79" i="65" s="1"/>
  <c r="FE52" i="65"/>
  <c r="FE57" i="65"/>
  <c r="FE94" i="65"/>
  <c r="FE78" i="65"/>
  <c r="FE67" i="65"/>
  <c r="FE68" i="65"/>
  <c r="FE59" i="65"/>
  <c r="FA132" i="65"/>
  <c r="FA134" i="65"/>
  <c r="FA133" i="65"/>
  <c r="FA125" i="65"/>
  <c r="FA151" i="65" s="1"/>
  <c r="FA170" i="65" s="1"/>
  <c r="FA126" i="65"/>
  <c r="FA152" i="65" s="1"/>
  <c r="FA171" i="65" s="1"/>
  <c r="FA124" i="65"/>
  <c r="EW155" i="65"/>
  <c r="EW168" i="65"/>
  <c r="EQ182" i="65"/>
  <c r="EQ181" i="65"/>
  <c r="EZ138" i="65"/>
  <c r="EZ140" i="65" s="1"/>
  <c r="ES175" i="65"/>
  <c r="ES99" i="65"/>
  <c r="EZ149" i="65"/>
  <c r="EZ167" i="65" s="1"/>
  <c r="EZ137" i="65"/>
  <c r="ER205" i="14"/>
  <c r="EY97" i="65"/>
  <c r="EY143" i="65"/>
  <c r="FB133" i="65"/>
  <c r="FB134" i="65"/>
  <c r="FB132" i="65"/>
  <c r="FE80" i="65"/>
  <c r="FE53" i="65"/>
  <c r="EX145" i="65"/>
  <c r="EX144" i="65"/>
  <c r="EX150" i="65" s="1"/>
  <c r="ET182" i="65"/>
  <c r="ET181" i="65"/>
  <c r="ET82" i="65" s="1"/>
  <c r="EU106" i="65"/>
  <c r="EQ89" i="14"/>
  <c r="EQ253" i="14" s="1"/>
  <c r="EQ58" i="14"/>
  <c r="EQ252" i="14" s="1"/>
  <c r="FB126" i="65"/>
  <c r="FB152" i="65" s="1"/>
  <c r="FB171" i="65" s="1"/>
  <c r="FB125" i="65"/>
  <c r="FB151" i="65" s="1"/>
  <c r="FB170" i="65" s="1"/>
  <c r="FB124" i="65"/>
  <c r="FD61" i="65"/>
  <c r="ER87" i="14"/>
  <c r="ER81" i="14"/>
  <c r="ES45" i="14"/>
  <c r="ES46" i="14"/>
  <c r="ES37" i="14"/>
  <c r="ES44" i="14"/>
  <c r="ES47" i="14"/>
  <c r="ES53" i="14"/>
  <c r="ES56" i="14" s="1"/>
  <c r="ET1" i="14"/>
  <c r="ET38" i="14" s="1"/>
  <c r="ES75" i="14"/>
  <c r="ES76" i="14"/>
  <c r="ES77" i="14"/>
  <c r="ES78" i="14"/>
  <c r="ES64" i="14"/>
  <c r="ES79" i="14"/>
  <c r="ES66" i="14"/>
  <c r="ES73" i="14"/>
  <c r="ES85" i="14"/>
  <c r="ES74" i="14"/>
  <c r="ES106" i="14"/>
  <c r="ES156" i="14"/>
  <c r="ES171" i="14"/>
  <c r="ES130" i="14"/>
  <c r="ES101" i="14"/>
  <c r="ES229" i="14"/>
  <c r="ES231" i="14" s="1"/>
  <c r="ES105" i="14"/>
  <c r="ES128" i="14"/>
  <c r="ES218" i="14"/>
  <c r="ES189" i="14"/>
  <c r="ES102" i="14"/>
  <c r="ES151" i="14"/>
  <c r="ES118" i="14"/>
  <c r="ES222" i="14"/>
  <c r="ES181" i="14"/>
  <c r="ES144" i="14"/>
  <c r="ES127" i="14"/>
  <c r="ES100" i="14"/>
  <c r="ES202" i="14"/>
  <c r="ES96" i="14"/>
  <c r="ES152" i="14"/>
  <c r="ES203" i="14"/>
  <c r="ES139" i="14"/>
  <c r="ES107" i="14"/>
  <c r="ES108" i="14"/>
  <c r="ES138" i="14"/>
  <c r="ES104" i="14"/>
  <c r="ES131" i="14"/>
  <c r="ES142" i="14"/>
  <c r="ES97" i="14"/>
  <c r="ES115" i="14"/>
  <c r="ES153" i="14"/>
  <c r="ES98" i="14"/>
  <c r="ES65" i="14"/>
  <c r="ES168" i="14"/>
  <c r="ES141" i="14"/>
  <c r="ES117" i="14"/>
  <c r="ES159" i="14"/>
  <c r="ES150" i="14"/>
  <c r="ES172" i="14"/>
  <c r="ES220" i="14"/>
  <c r="ES183" i="14"/>
  <c r="ES191" i="14"/>
  <c r="ES184" i="14"/>
  <c r="ES103" i="14"/>
  <c r="ES116" i="14"/>
  <c r="ES182" i="14"/>
  <c r="ES157" i="14"/>
  <c r="ES143" i="14"/>
  <c r="ES140" i="14"/>
  <c r="ES119" i="14"/>
  <c r="ES190" i="14"/>
  <c r="ES217" i="14"/>
  <c r="ES120" i="14"/>
  <c r="ES114" i="14"/>
  <c r="ES121" i="14"/>
  <c r="ES155" i="14"/>
  <c r="ES201" i="14"/>
  <c r="ES188" i="14"/>
  <c r="ES99" i="14"/>
  <c r="ES170" i="14"/>
  <c r="ES185" i="14"/>
  <c r="ES193" i="14"/>
  <c r="ES194" i="14"/>
  <c r="ES95" i="14"/>
  <c r="ES200" i="14"/>
  <c r="ES154" i="14"/>
  <c r="ES219" i="14"/>
  <c r="ER146" i="14"/>
  <c r="ER40" i="14"/>
  <c r="EQ294" i="14"/>
  <c r="ER161" i="14"/>
  <c r="ER123" i="14"/>
  <c r="ER110" i="14"/>
  <c r="ER69" i="14"/>
  <c r="ES3" i="14"/>
  <c r="ER196" i="14"/>
  <c r="ET129" i="14" l="1"/>
  <c r="ET137" i="14"/>
  <c r="ET136" i="14"/>
  <c r="ET135" i="14"/>
  <c r="ET134" i="14"/>
  <c r="ET133" i="14"/>
  <c r="ET132" i="14"/>
  <c r="ET178" i="14"/>
  <c r="ET167" i="14"/>
  <c r="ET169" i="14"/>
  <c r="ET223" i="14"/>
  <c r="ES174" i="14"/>
  <c r="FF58" i="74"/>
  <c r="FF55" i="74"/>
  <c r="FE66" i="65"/>
  <c r="FE66" i="74"/>
  <c r="ET158" i="14"/>
  <c r="ET192" i="14"/>
  <c r="FF56" i="65"/>
  <c r="FF54" i="65"/>
  <c r="EP246" i="14"/>
  <c r="EP254" i="14" s="1"/>
  <c r="EP256" i="14" s="1"/>
  <c r="EP262" i="14" s="1"/>
  <c r="FF56" i="74"/>
  <c r="FF54" i="74"/>
  <c r="ES209" i="14"/>
  <c r="ES292" i="14"/>
  <c r="ES296" i="14" s="1"/>
  <c r="ES215" i="14" s="1"/>
  <c r="ET179" i="14"/>
  <c r="ET180" i="14"/>
  <c r="ET166" i="14"/>
  <c r="ET165" i="14"/>
  <c r="ET221" i="14"/>
  <c r="ET67" i="14"/>
  <c r="FC118" i="65"/>
  <c r="FC124" i="65" s="1"/>
  <c r="ES105" i="74"/>
  <c r="ES178" i="74"/>
  <c r="ES180" i="74"/>
  <c r="ES181" i="74" s="1"/>
  <c r="EQ109" i="74"/>
  <c r="ET184" i="65"/>
  <c r="ET189" i="65" s="1"/>
  <c r="ET185" i="65"/>
  <c r="ET190" i="65" s="1"/>
  <c r="EQ184" i="65"/>
  <c r="EQ189" i="65" s="1"/>
  <c r="EQ185" i="65"/>
  <c r="EQ190" i="65" s="1"/>
  <c r="ER184" i="65"/>
  <c r="ER189" i="65" s="1"/>
  <c r="ER185" i="65"/>
  <c r="ER190" i="65" s="1"/>
  <c r="ET178" i="74"/>
  <c r="ET177" i="74"/>
  <c r="ES177" i="65"/>
  <c r="ES178" i="65"/>
  <c r="EV158" i="74"/>
  <c r="EV159" i="74"/>
  <c r="EZ141" i="65"/>
  <c r="EQ191" i="74"/>
  <c r="ER191" i="74"/>
  <c r="ER84" i="74"/>
  <c r="ER85" i="74" s="1"/>
  <c r="EQ84" i="74"/>
  <c r="EQ85" i="74" s="1"/>
  <c r="EU162" i="65"/>
  <c r="EU169" i="65" s="1"/>
  <c r="EU174" i="65" s="1"/>
  <c r="EU99" i="65" s="1"/>
  <c r="EQ83" i="65"/>
  <c r="ER83" i="65"/>
  <c r="ES107" i="65"/>
  <c r="EV161" i="74"/>
  <c r="EV163" i="74" s="1"/>
  <c r="ET236" i="14"/>
  <c r="ET238" i="14" s="1"/>
  <c r="ET242" i="14"/>
  <c r="ET244" i="14" s="1"/>
  <c r="EQ225" i="14"/>
  <c r="ET186" i="14"/>
  <c r="ET187" i="14"/>
  <c r="ET214" i="14"/>
  <c r="ES205" i="14"/>
  <c r="ER108" i="65"/>
  <c r="EV162" i="65"/>
  <c r="EV169" i="65" s="1"/>
  <c r="EV174" i="65" s="1"/>
  <c r="EV99" i="65" s="1"/>
  <c r="EU163" i="74"/>
  <c r="EU162" i="74"/>
  <c r="EU169" i="74" s="1"/>
  <c r="EU174" i="74" s="1"/>
  <c r="EY144" i="74"/>
  <c r="EY150" i="74" s="1"/>
  <c r="EY145" i="74"/>
  <c r="ER109" i="74"/>
  <c r="FF80" i="74"/>
  <c r="FF53" i="74"/>
  <c r="ET105" i="74"/>
  <c r="EX156" i="74"/>
  <c r="EX97" i="74"/>
  <c r="FA149" i="74"/>
  <c r="FA167" i="74" s="1"/>
  <c r="FA137" i="74"/>
  <c r="FH47" i="74"/>
  <c r="FG48" i="74"/>
  <c r="FG93" i="74"/>
  <c r="FG50" i="74"/>
  <c r="EV104" i="74"/>
  <c r="FF78" i="74"/>
  <c r="FF94" i="74"/>
  <c r="FF49" i="74"/>
  <c r="FF79" i="74" s="1"/>
  <c r="FF57" i="74"/>
  <c r="FF68" i="74"/>
  <c r="FF67" i="74"/>
  <c r="FF59" i="74"/>
  <c r="FF60" i="74"/>
  <c r="FF52" i="74"/>
  <c r="FB133" i="74"/>
  <c r="FB132" i="74"/>
  <c r="FB134" i="74"/>
  <c r="EW156" i="74"/>
  <c r="EW97" i="74"/>
  <c r="ET180" i="74"/>
  <c r="FA138" i="74"/>
  <c r="FA140" i="74" s="1"/>
  <c r="FC118" i="74"/>
  <c r="FC119" i="74"/>
  <c r="FB124" i="74"/>
  <c r="FB126" i="74"/>
  <c r="FB152" i="74" s="1"/>
  <c r="FB171" i="74" s="1"/>
  <c r="FB125" i="74"/>
  <c r="FB151" i="74" s="1"/>
  <c r="FB170" i="74" s="1"/>
  <c r="EZ144" i="74"/>
  <c r="EZ150" i="74" s="1"/>
  <c r="EZ145" i="74"/>
  <c r="FD117" i="74"/>
  <c r="FD70" i="74"/>
  <c r="FE61" i="74"/>
  <c r="FB138" i="65"/>
  <c r="FB140" i="65" s="1"/>
  <c r="EQ108" i="65"/>
  <c r="ET100" i="65"/>
  <c r="EZ105" i="65"/>
  <c r="FA149" i="65"/>
  <c r="FA167" i="65" s="1"/>
  <c r="FA137" i="65"/>
  <c r="FC134" i="65"/>
  <c r="FC132" i="65"/>
  <c r="FC133" i="65"/>
  <c r="FE61" i="65"/>
  <c r="FF80" i="65"/>
  <c r="FF53" i="65"/>
  <c r="FD117" i="65"/>
  <c r="FD70" i="65"/>
  <c r="ET187" i="65"/>
  <c r="FF67" i="65"/>
  <c r="FF68" i="65"/>
  <c r="FF59" i="65"/>
  <c r="FF52" i="65"/>
  <c r="FF49" i="65"/>
  <c r="FF79" i="65" s="1"/>
  <c r="FF57" i="65"/>
  <c r="FF78" i="65"/>
  <c r="FF94" i="65"/>
  <c r="FB149" i="65"/>
  <c r="FB167" i="65" s="1"/>
  <c r="FB137" i="65"/>
  <c r="EQ187" i="65"/>
  <c r="EQ82" i="65"/>
  <c r="EQ100" i="65"/>
  <c r="FH47" i="65"/>
  <c r="FG48" i="65"/>
  <c r="FG55" i="65" s="1"/>
  <c r="FG93" i="65"/>
  <c r="FG50" i="65"/>
  <c r="EZ97" i="65"/>
  <c r="EZ143" i="65"/>
  <c r="ET83" i="65"/>
  <c r="ET84" i="65" s="1"/>
  <c r="ET85" i="65" s="1"/>
  <c r="ET108" i="65"/>
  <c r="ER187" i="65"/>
  <c r="ER82" i="65"/>
  <c r="ER100" i="65"/>
  <c r="EX155" i="65"/>
  <c r="EX168" i="65"/>
  <c r="EY145" i="65"/>
  <c r="EY144" i="65"/>
  <c r="EY150" i="65" s="1"/>
  <c r="FA138" i="65"/>
  <c r="FA140" i="65" s="1"/>
  <c r="EW156" i="65"/>
  <c r="EW98" i="65"/>
  <c r="ES180" i="65"/>
  <c r="ES49" i="14"/>
  <c r="ER294" i="14"/>
  <c r="ES196" i="14"/>
  <c r="ES69" i="14"/>
  <c r="ES161" i="14"/>
  <c r="ES123" i="14"/>
  <c r="ES146" i="14"/>
  <c r="ES81" i="14"/>
  <c r="ER89" i="14"/>
  <c r="ER253" i="14" s="1"/>
  <c r="ES110" i="14"/>
  <c r="ES40" i="14"/>
  <c r="ET3" i="14"/>
  <c r="ER58" i="14"/>
  <c r="ER252" i="14" s="1"/>
  <c r="ES87" i="14"/>
  <c r="ET44" i="14"/>
  <c r="ET47" i="14"/>
  <c r="ET45" i="14"/>
  <c r="ET46" i="14"/>
  <c r="ET53" i="14"/>
  <c r="ET56" i="14" s="1"/>
  <c r="EU1" i="14"/>
  <c r="EU38" i="14" s="1"/>
  <c r="ET37" i="14"/>
  <c r="ET64" i="14"/>
  <c r="ET79" i="14"/>
  <c r="ET66" i="14"/>
  <c r="ET73" i="14"/>
  <c r="ET85" i="14"/>
  <c r="ET74" i="14"/>
  <c r="ET75" i="14"/>
  <c r="ET76" i="14"/>
  <c r="ET77" i="14"/>
  <c r="ET78" i="14"/>
  <c r="ET106" i="14"/>
  <c r="ET156" i="14"/>
  <c r="ET140" i="14"/>
  <c r="ET102" i="14"/>
  <c r="ET171" i="14"/>
  <c r="ET182" i="14"/>
  <c r="ET117" i="14"/>
  <c r="ET131" i="14"/>
  <c r="ET115" i="14"/>
  <c r="ET193" i="14"/>
  <c r="ET188" i="14"/>
  <c r="ET152" i="14"/>
  <c r="ET96" i="14"/>
  <c r="ET65" i="14"/>
  <c r="ET151" i="14"/>
  <c r="ET121" i="14"/>
  <c r="ET100" i="14"/>
  <c r="ET153" i="14"/>
  <c r="ET107" i="14"/>
  <c r="ET168" i="14"/>
  <c r="ET219" i="14"/>
  <c r="ET154" i="14"/>
  <c r="ET159" i="14"/>
  <c r="ET217" i="14"/>
  <c r="ET183" i="14"/>
  <c r="ET185" i="14"/>
  <c r="ET201" i="14"/>
  <c r="ET222" i="14"/>
  <c r="ET119" i="14"/>
  <c r="ET101" i="14"/>
  <c r="ET99" i="14"/>
  <c r="ET128" i="14"/>
  <c r="ET143" i="14"/>
  <c r="ET142" i="14"/>
  <c r="ET202" i="14"/>
  <c r="ET155" i="14"/>
  <c r="ET218" i="14"/>
  <c r="ET138" i="14"/>
  <c r="ET157" i="14"/>
  <c r="ET229" i="14"/>
  <c r="ET231" i="14" s="1"/>
  <c r="ET189" i="14"/>
  <c r="ET127" i="14"/>
  <c r="ET120" i="14"/>
  <c r="ET104" i="14"/>
  <c r="ET98" i="14"/>
  <c r="ET190" i="14"/>
  <c r="ET203" i="14"/>
  <c r="ET95" i="14"/>
  <c r="ET191" i="14"/>
  <c r="ET97" i="14"/>
  <c r="ET172" i="14"/>
  <c r="ET108" i="14"/>
  <c r="ET118" i="14"/>
  <c r="ET181" i="14"/>
  <c r="ET200" i="14"/>
  <c r="ET114" i="14"/>
  <c r="ET130" i="14"/>
  <c r="ET150" i="14"/>
  <c r="ET139" i="14"/>
  <c r="ET184" i="14"/>
  <c r="ET105" i="14"/>
  <c r="ET103" i="14"/>
  <c r="ET194" i="14"/>
  <c r="ET170" i="14"/>
  <c r="ET220" i="14"/>
  <c r="ET116" i="14"/>
  <c r="ET144" i="14"/>
  <c r="ET141" i="14"/>
  <c r="EU129" i="14" l="1"/>
  <c r="EU132" i="14"/>
  <c r="EU137" i="14"/>
  <c r="EU136" i="14"/>
  <c r="EU135" i="14"/>
  <c r="EU134" i="14"/>
  <c r="EU133" i="14"/>
  <c r="EU178" i="14"/>
  <c r="EU167" i="14"/>
  <c r="EU169" i="14"/>
  <c r="EU223" i="14"/>
  <c r="ET174" i="14"/>
  <c r="FG58" i="74"/>
  <c r="FG55" i="74"/>
  <c r="FF66" i="65"/>
  <c r="FF66" i="74"/>
  <c r="EU158" i="14"/>
  <c r="EU192" i="14"/>
  <c r="FG56" i="65"/>
  <c r="FG54" i="65"/>
  <c r="FG56" i="74"/>
  <c r="FG54" i="74"/>
  <c r="EQ246" i="14"/>
  <c r="EQ254" i="14" s="1"/>
  <c r="EQ256" i="14" s="1"/>
  <c r="EQ262" i="14" s="1"/>
  <c r="ET209" i="14"/>
  <c r="ET292" i="14"/>
  <c r="ET296" i="14" s="1"/>
  <c r="ET215" i="14" s="1"/>
  <c r="EU180" i="14"/>
  <c r="EU179" i="14"/>
  <c r="EU165" i="14"/>
  <c r="EU166" i="14"/>
  <c r="EU221" i="14"/>
  <c r="EU67" i="14"/>
  <c r="FC125" i="65"/>
  <c r="FC151" i="65" s="1"/>
  <c r="FC170" i="65" s="1"/>
  <c r="FC126" i="65"/>
  <c r="FC152" i="65" s="1"/>
  <c r="FC171" i="65" s="1"/>
  <c r="ES182" i="74"/>
  <c r="ES184" i="74" s="1"/>
  <c r="ES189" i="74" s="1"/>
  <c r="ER191" i="65"/>
  <c r="EX158" i="74"/>
  <c r="EX159" i="74"/>
  <c r="EW158" i="74"/>
  <c r="EW159" i="74"/>
  <c r="EW158" i="65"/>
  <c r="EW159" i="65"/>
  <c r="EU175" i="65"/>
  <c r="EU180" i="65" s="1"/>
  <c r="FA141" i="74"/>
  <c r="FB141" i="65"/>
  <c r="FA141" i="65"/>
  <c r="EQ191" i="65"/>
  <c r="ET191" i="65"/>
  <c r="FA105" i="65"/>
  <c r="FB105" i="65"/>
  <c r="EQ84" i="65"/>
  <c r="EQ85" i="65" s="1"/>
  <c r="EV162" i="74"/>
  <c r="EV169" i="74" s="1"/>
  <c r="EV174" i="74" s="1"/>
  <c r="EV175" i="74" s="1"/>
  <c r="ER84" i="65"/>
  <c r="ER85" i="65" s="1"/>
  <c r="EX104" i="74"/>
  <c r="EW104" i="74"/>
  <c r="EU236" i="14"/>
  <c r="EU238" i="14" s="1"/>
  <c r="EU242" i="14"/>
  <c r="EU244" i="14" s="1"/>
  <c r="EU187" i="14"/>
  <c r="EU186" i="14"/>
  <c r="ER225" i="14"/>
  <c r="EU214" i="14"/>
  <c r="EV175" i="65"/>
  <c r="EQ111" i="65"/>
  <c r="ES58" i="14"/>
  <c r="ES252" i="14" s="1"/>
  <c r="ER111" i="65"/>
  <c r="FF61" i="65"/>
  <c r="FF117" i="65" s="1"/>
  <c r="ET111" i="65"/>
  <c r="FI47" i="74"/>
  <c r="FH48" i="74"/>
  <c r="FH93" i="74"/>
  <c r="FH50" i="74"/>
  <c r="FD118" i="74"/>
  <c r="FD119" i="74"/>
  <c r="FC134" i="74"/>
  <c r="FC132" i="74"/>
  <c r="FC133" i="74"/>
  <c r="FA96" i="74"/>
  <c r="FA143" i="74"/>
  <c r="EY168" i="74"/>
  <c r="EY155" i="74"/>
  <c r="FC126" i="74"/>
  <c r="FC152" i="74" s="1"/>
  <c r="FC171" i="74" s="1"/>
  <c r="FC125" i="74"/>
  <c r="FC151" i="74" s="1"/>
  <c r="FC170" i="74" s="1"/>
  <c r="FC124" i="74"/>
  <c r="FB138" i="74"/>
  <c r="FB140" i="74" s="1"/>
  <c r="FA103" i="74"/>
  <c r="FF61" i="74"/>
  <c r="EU98" i="74"/>
  <c r="EU175" i="74"/>
  <c r="EZ155" i="74"/>
  <c r="EZ168" i="74"/>
  <c r="ET181" i="74"/>
  <c r="ET182" i="74"/>
  <c r="ES99" i="74"/>
  <c r="ES82" i="74"/>
  <c r="EX161" i="74"/>
  <c r="FG53" i="74"/>
  <c r="FG80" i="74"/>
  <c r="EW161" i="74"/>
  <c r="FE70" i="74"/>
  <c r="FE117" i="74"/>
  <c r="FB149" i="74"/>
  <c r="FB167" i="74" s="1"/>
  <c r="FB137" i="74"/>
  <c r="FG49" i="74"/>
  <c r="FG79" i="74" s="1"/>
  <c r="FG78" i="74"/>
  <c r="FG94" i="74"/>
  <c r="FG60" i="74"/>
  <c r="FG68" i="74"/>
  <c r="FG52" i="74"/>
  <c r="FG67" i="74"/>
  <c r="FG59" i="74"/>
  <c r="FG57" i="74"/>
  <c r="EX156" i="65"/>
  <c r="EX98" i="65"/>
  <c r="ES182" i="65"/>
  <c r="ES181" i="65"/>
  <c r="FG53" i="65"/>
  <c r="FG80" i="65"/>
  <c r="FB97" i="65"/>
  <c r="FB143" i="65"/>
  <c r="FC138" i="65"/>
  <c r="FC140" i="65" s="1"/>
  <c r="FG49" i="65"/>
  <c r="FG79" i="65" s="1"/>
  <c r="FG52" i="65"/>
  <c r="FG57" i="65"/>
  <c r="FG78" i="65"/>
  <c r="FG94" i="65"/>
  <c r="FG59" i="65"/>
  <c r="FG68" i="65"/>
  <c r="FG67" i="65"/>
  <c r="FA97" i="65"/>
  <c r="FA143" i="65"/>
  <c r="FE70" i="65"/>
  <c r="FE117" i="65"/>
  <c r="ET87" i="14"/>
  <c r="EW161" i="65"/>
  <c r="EW106" i="65"/>
  <c r="FI47" i="65"/>
  <c r="FH48" i="65"/>
  <c r="FH55" i="65" s="1"/>
  <c r="FH93" i="65"/>
  <c r="FH50" i="65"/>
  <c r="EY168" i="65"/>
  <c r="EY155" i="65"/>
  <c r="FC149" i="65"/>
  <c r="FC167" i="65" s="1"/>
  <c r="ET205" i="14"/>
  <c r="EZ145" i="65"/>
  <c r="EZ144" i="65"/>
  <c r="EZ150" i="65" s="1"/>
  <c r="FD119" i="65"/>
  <c r="FD118" i="65"/>
  <c r="ET81" i="14"/>
  <c r="ET161" i="14"/>
  <c r="ET69" i="14"/>
  <c r="ES294" i="14"/>
  <c r="ET49" i="14"/>
  <c r="ET123" i="14"/>
  <c r="ET40" i="14"/>
  <c r="EU3" i="14"/>
  <c r="ES89" i="14"/>
  <c r="ES253" i="14" s="1"/>
  <c r="ET146" i="14"/>
  <c r="ET110" i="14"/>
  <c r="EU47" i="14"/>
  <c r="EU53" i="14"/>
  <c r="EU56" i="14" s="1"/>
  <c r="EU45" i="14"/>
  <c r="EU46" i="14"/>
  <c r="EV1" i="14"/>
  <c r="EV38" i="14" s="1"/>
  <c r="EU37" i="14"/>
  <c r="EU44" i="14"/>
  <c r="EU75" i="14"/>
  <c r="EU76" i="14"/>
  <c r="EU77" i="14"/>
  <c r="EU78" i="14"/>
  <c r="EU64" i="14"/>
  <c r="EU79" i="14"/>
  <c r="EU66" i="14"/>
  <c r="EU73" i="14"/>
  <c r="EU85" i="14"/>
  <c r="EU74" i="14"/>
  <c r="EU106" i="14"/>
  <c r="EU156" i="14"/>
  <c r="EU202" i="14"/>
  <c r="EU95" i="14"/>
  <c r="EU222" i="14"/>
  <c r="EU99" i="14"/>
  <c r="EU141" i="14"/>
  <c r="EU159" i="14"/>
  <c r="EU201" i="14"/>
  <c r="EU127" i="14"/>
  <c r="EU150" i="14"/>
  <c r="EU138" i="14"/>
  <c r="EU143" i="14"/>
  <c r="EU172" i="14"/>
  <c r="EU190" i="14"/>
  <c r="EU185" i="14"/>
  <c r="EU171" i="14"/>
  <c r="EU104" i="14"/>
  <c r="EU121" i="14"/>
  <c r="EU229" i="14"/>
  <c r="EU231" i="14" s="1"/>
  <c r="EU154" i="14"/>
  <c r="EU193" i="14"/>
  <c r="EU152" i="14"/>
  <c r="EU131" i="14"/>
  <c r="EU97" i="14"/>
  <c r="EU217" i="14"/>
  <c r="EU140" i="14"/>
  <c r="EU102" i="14"/>
  <c r="EU101" i="14"/>
  <c r="EU142" i="14"/>
  <c r="EU189" i="14"/>
  <c r="EU153" i="14"/>
  <c r="EU181" i="14"/>
  <c r="EU155" i="14"/>
  <c r="EU98" i="14"/>
  <c r="EU139" i="14"/>
  <c r="EU100" i="14"/>
  <c r="EU105" i="14"/>
  <c r="EU144" i="14"/>
  <c r="EU119" i="14"/>
  <c r="EU168" i="14"/>
  <c r="EU191" i="14"/>
  <c r="EU151" i="14"/>
  <c r="EU118" i="14"/>
  <c r="EU219" i="14"/>
  <c r="EU128" i="14"/>
  <c r="EU120" i="14"/>
  <c r="EU116" i="14"/>
  <c r="EU130" i="14"/>
  <c r="EU117" i="14"/>
  <c r="EU96" i="14"/>
  <c r="EU182" i="14"/>
  <c r="EU220" i="14"/>
  <c r="EU200" i="14"/>
  <c r="EU203" i="14"/>
  <c r="EU103" i="14"/>
  <c r="EU108" i="14"/>
  <c r="EU188" i="14"/>
  <c r="EU218" i="14"/>
  <c r="EU114" i="14"/>
  <c r="EU115" i="14"/>
  <c r="EU194" i="14"/>
  <c r="EU170" i="14"/>
  <c r="EU183" i="14"/>
  <c r="EU65" i="14"/>
  <c r="EU157" i="14"/>
  <c r="EU107" i="14"/>
  <c r="EU184" i="14"/>
  <c r="ET196" i="14"/>
  <c r="EV129" i="14" l="1"/>
  <c r="EV137" i="14"/>
  <c r="EV136" i="14"/>
  <c r="EV135" i="14"/>
  <c r="EV134" i="14"/>
  <c r="EV133" i="14"/>
  <c r="EV132" i="14"/>
  <c r="EV178" i="14"/>
  <c r="EV167" i="14"/>
  <c r="EV169" i="14"/>
  <c r="EV223" i="14"/>
  <c r="EU174" i="14"/>
  <c r="FH58" i="74"/>
  <c r="FH55" i="74"/>
  <c r="FG66" i="65"/>
  <c r="FG66" i="74"/>
  <c r="EV158" i="14"/>
  <c r="EV192" i="14"/>
  <c r="FH56" i="65"/>
  <c r="FH54" i="65"/>
  <c r="FH56" i="74"/>
  <c r="FH54" i="74"/>
  <c r="ER246" i="14"/>
  <c r="ER254" i="14" s="1"/>
  <c r="ER256" i="14" s="1"/>
  <c r="ER262" i="14" s="1"/>
  <c r="EU209" i="14"/>
  <c r="EU292" i="14"/>
  <c r="EU296" i="14" s="1"/>
  <c r="EU215" i="14" s="1"/>
  <c r="EV179" i="14"/>
  <c r="EV180" i="14"/>
  <c r="EV166" i="14"/>
  <c r="EV165" i="14"/>
  <c r="FC137" i="65"/>
  <c r="FC143" i="65" s="1"/>
  <c r="ES187" i="74"/>
  <c r="EV221" i="14"/>
  <c r="EV67" i="14"/>
  <c r="ES83" i="74"/>
  <c r="ES84" i="74" s="1"/>
  <c r="ES85" i="74" s="1"/>
  <c r="ES106" i="74"/>
  <c r="ES109" i="74" s="1"/>
  <c r="ES185" i="74"/>
  <c r="ES190" i="74" s="1"/>
  <c r="ES191" i="74" s="1"/>
  <c r="EU107" i="65"/>
  <c r="EV180" i="74"/>
  <c r="EV182" i="74" s="1"/>
  <c r="EV184" i="74" s="1"/>
  <c r="ET184" i="74"/>
  <c r="ET189" i="74" s="1"/>
  <c r="ET185" i="74"/>
  <c r="ET190" i="74" s="1"/>
  <c r="ES184" i="65"/>
  <c r="ES189" i="65" s="1"/>
  <c r="ES185" i="65"/>
  <c r="ES190" i="65" s="1"/>
  <c r="EU177" i="74"/>
  <c r="EU178" i="74"/>
  <c r="EV177" i="74"/>
  <c r="EV178" i="74"/>
  <c r="EV177" i="65"/>
  <c r="EV178" i="65"/>
  <c r="EU177" i="65"/>
  <c r="EU178" i="65"/>
  <c r="EX158" i="65"/>
  <c r="EX159" i="65"/>
  <c r="FB141" i="74"/>
  <c r="FC141" i="65"/>
  <c r="FB103" i="74"/>
  <c r="FC105" i="65"/>
  <c r="EV105" i="74"/>
  <c r="EV98" i="74"/>
  <c r="ET83" i="74"/>
  <c r="EV180" i="65"/>
  <c r="EV181" i="65" s="1"/>
  <c r="EV236" i="14"/>
  <c r="EV238" i="14" s="1"/>
  <c r="EV242" i="14"/>
  <c r="EV244" i="14" s="1"/>
  <c r="EV187" i="14"/>
  <c r="EV186" i="14"/>
  <c r="ES225" i="14"/>
  <c r="ES246" i="14" s="1"/>
  <c r="ES254" i="14" s="1"/>
  <c r="ES256" i="14" s="1"/>
  <c r="ES262" i="14" s="1"/>
  <c r="EV107" i="65"/>
  <c r="EV214" i="14"/>
  <c r="ET294" i="14"/>
  <c r="FF70" i="65"/>
  <c r="ET89" i="14"/>
  <c r="ET253" i="14" s="1"/>
  <c r="ES187" i="65"/>
  <c r="FE119" i="74"/>
  <c r="FE118" i="74"/>
  <c r="EX162" i="74"/>
  <c r="EX169" i="74" s="1"/>
  <c r="EX174" i="74" s="1"/>
  <c r="EX163" i="74"/>
  <c r="EZ156" i="74"/>
  <c r="EZ97" i="74"/>
  <c r="ET106" i="74"/>
  <c r="FA144" i="74"/>
  <c r="FA150" i="74" s="1"/>
  <c r="FA145" i="74"/>
  <c r="FD125" i="74"/>
  <c r="FD151" i="74" s="1"/>
  <c r="FD170" i="74" s="1"/>
  <c r="FD126" i="74"/>
  <c r="FD152" i="74" s="1"/>
  <c r="FD171" i="74" s="1"/>
  <c r="FD124" i="74"/>
  <c r="FH53" i="74"/>
  <c r="FH80" i="74"/>
  <c r="EU105" i="74"/>
  <c r="EU180" i="74"/>
  <c r="EW162" i="74"/>
  <c r="EW169" i="74" s="1"/>
  <c r="EW174" i="74" s="1"/>
  <c r="EW163" i="74"/>
  <c r="FC149" i="74"/>
  <c r="FC167" i="74" s="1"/>
  <c r="FC137" i="74"/>
  <c r="FH49" i="74"/>
  <c r="FH79" i="74" s="1"/>
  <c r="FH94" i="74"/>
  <c r="FH78" i="74"/>
  <c r="FH57" i="74"/>
  <c r="FH52" i="74"/>
  <c r="FH59" i="74"/>
  <c r="FH68" i="74"/>
  <c r="FH67" i="74"/>
  <c r="FH60" i="74"/>
  <c r="ET187" i="74"/>
  <c r="FF117" i="74"/>
  <c r="FF70" i="74"/>
  <c r="FC138" i="74"/>
  <c r="FC140" i="74" s="1"/>
  <c r="FI48" i="74"/>
  <c r="FI93" i="74"/>
  <c r="FJ47" i="74"/>
  <c r="FI50" i="74"/>
  <c r="FB96" i="74"/>
  <c r="FB143" i="74"/>
  <c r="FG61" i="74"/>
  <c r="ET99" i="74"/>
  <c r="ET82" i="74"/>
  <c r="EY156" i="74"/>
  <c r="EY97" i="74"/>
  <c r="FD132" i="74"/>
  <c r="FD134" i="74"/>
  <c r="FD133" i="74"/>
  <c r="FF118" i="65"/>
  <c r="FF119" i="65"/>
  <c r="FD125" i="65"/>
  <c r="FD151" i="65" s="1"/>
  <c r="FD170" i="65" s="1"/>
  <c r="FD124" i="65"/>
  <c r="FD126" i="65"/>
  <c r="FD152" i="65" s="1"/>
  <c r="FD171" i="65" s="1"/>
  <c r="FH49" i="65"/>
  <c r="FH79" i="65" s="1"/>
  <c r="FH68" i="65"/>
  <c r="FH78" i="65"/>
  <c r="FH57" i="65"/>
  <c r="FH94" i="65"/>
  <c r="FH67" i="65"/>
  <c r="FH52" i="65"/>
  <c r="FH59" i="65"/>
  <c r="FH80" i="65"/>
  <c r="FH53" i="65"/>
  <c r="EU182" i="65"/>
  <c r="EU181" i="65"/>
  <c r="FD133" i="65"/>
  <c r="FD134" i="65"/>
  <c r="FD132" i="65"/>
  <c r="FI48" i="65"/>
  <c r="FI55" i="65" s="1"/>
  <c r="FJ47" i="65"/>
  <c r="FI93" i="65"/>
  <c r="FI50" i="65"/>
  <c r="FA145" i="65"/>
  <c r="FA144" i="65"/>
  <c r="FA150" i="65" s="1"/>
  <c r="FB145" i="65"/>
  <c r="FB144" i="65"/>
  <c r="FB150" i="65" s="1"/>
  <c r="ET58" i="14"/>
  <c r="ET252" i="14" s="1"/>
  <c r="EU87" i="14"/>
  <c r="EZ168" i="65"/>
  <c r="EZ155" i="65"/>
  <c r="EY156" i="65"/>
  <c r="EY98" i="65"/>
  <c r="EW162" i="65"/>
  <c r="EW169" i="65" s="1"/>
  <c r="EW174" i="65" s="1"/>
  <c r="EW163" i="65"/>
  <c r="FG61" i="65"/>
  <c r="EX161" i="65"/>
  <c r="EX106" i="65"/>
  <c r="ES82" i="65"/>
  <c r="ES100" i="65"/>
  <c r="FE118" i="65"/>
  <c r="FE119" i="65"/>
  <c r="ES83" i="65"/>
  <c r="ES108" i="65"/>
  <c r="EU196" i="14"/>
  <c r="EU81" i="14"/>
  <c r="EV3" i="14"/>
  <c r="EU110" i="14"/>
  <c r="EU40" i="14"/>
  <c r="EU123" i="14"/>
  <c r="EU161" i="14"/>
  <c r="EU205" i="14"/>
  <c r="EV46" i="14"/>
  <c r="EV47" i="14"/>
  <c r="EV37" i="14"/>
  <c r="EW1" i="14"/>
  <c r="EW38" i="14" s="1"/>
  <c r="EV44" i="14"/>
  <c r="EV45" i="14"/>
  <c r="EV53" i="14"/>
  <c r="EV56" i="14" s="1"/>
  <c r="EV64" i="14"/>
  <c r="EV79" i="14"/>
  <c r="EV66" i="14"/>
  <c r="EV73" i="14"/>
  <c r="EV85" i="14"/>
  <c r="EV74" i="14"/>
  <c r="EV75" i="14"/>
  <c r="EV76" i="14"/>
  <c r="EV77" i="14"/>
  <c r="EV78" i="14"/>
  <c r="EV106" i="14"/>
  <c r="EV156" i="14"/>
  <c r="EV181" i="14"/>
  <c r="EV182" i="14"/>
  <c r="EV100" i="14"/>
  <c r="EV200" i="14"/>
  <c r="EV229" i="14"/>
  <c r="EV231" i="14" s="1"/>
  <c r="EV172" i="14"/>
  <c r="EV220" i="14"/>
  <c r="EV120" i="14"/>
  <c r="EV155" i="14"/>
  <c r="EV105" i="14"/>
  <c r="EV95" i="14"/>
  <c r="EV116" i="14"/>
  <c r="EV201" i="14"/>
  <c r="EV144" i="14"/>
  <c r="EV184" i="14"/>
  <c r="EV142" i="14"/>
  <c r="EV103" i="14"/>
  <c r="EV115" i="14"/>
  <c r="EV104" i="14"/>
  <c r="EV219" i="14"/>
  <c r="EV119" i="14"/>
  <c r="EV127" i="14"/>
  <c r="EV139" i="14"/>
  <c r="EV159" i="14"/>
  <c r="EV97" i="14"/>
  <c r="EV185" i="14"/>
  <c r="EV107" i="14"/>
  <c r="EV143" i="14"/>
  <c r="EV102" i="14"/>
  <c r="EV202" i="14"/>
  <c r="EV153" i="14"/>
  <c r="EV191" i="14"/>
  <c r="EV138" i="14"/>
  <c r="EV190" i="14"/>
  <c r="EV117" i="14"/>
  <c r="EV152" i="14"/>
  <c r="EV65" i="14"/>
  <c r="EV128" i="14"/>
  <c r="EV150" i="14"/>
  <c r="EV99" i="14"/>
  <c r="EV203" i="14"/>
  <c r="EV101" i="14"/>
  <c r="EV98" i="14"/>
  <c r="EV130" i="14"/>
  <c r="EV151" i="14"/>
  <c r="EV168" i="14"/>
  <c r="EV188" i="14"/>
  <c r="EV131" i="14"/>
  <c r="EV96" i="14"/>
  <c r="EV222" i="14"/>
  <c r="EV183" i="14"/>
  <c r="EV218" i="14"/>
  <c r="EV170" i="14"/>
  <c r="EV217" i="14"/>
  <c r="EV193" i="14"/>
  <c r="EV121" i="14"/>
  <c r="EV114" i="14"/>
  <c r="EV118" i="14"/>
  <c r="EV171" i="14"/>
  <c r="EV140" i="14"/>
  <c r="EV157" i="14"/>
  <c r="EV141" i="14"/>
  <c r="EV108" i="14"/>
  <c r="EV154" i="14"/>
  <c r="EV194" i="14"/>
  <c r="EV189" i="14"/>
  <c r="EU49" i="14"/>
  <c r="EU146" i="14"/>
  <c r="EU69" i="14"/>
  <c r="EW129" i="14" l="1"/>
  <c r="EW134" i="14"/>
  <c r="EW133" i="14"/>
  <c r="EW132" i="14"/>
  <c r="EW137" i="14"/>
  <c r="EW136" i="14"/>
  <c r="EW135" i="14"/>
  <c r="EW178" i="14"/>
  <c r="EW167" i="14"/>
  <c r="EW169" i="14"/>
  <c r="EW223" i="14"/>
  <c r="EV174" i="14"/>
  <c r="FI58" i="74"/>
  <c r="FI55" i="74"/>
  <c r="FH66" i="65"/>
  <c r="FH66" i="74"/>
  <c r="EW158" i="14"/>
  <c r="EW192" i="14"/>
  <c r="FI56" i="65"/>
  <c r="FI54" i="65"/>
  <c r="FI56" i="74"/>
  <c r="FI54" i="74"/>
  <c r="EV209" i="14"/>
  <c r="EV292" i="14"/>
  <c r="EV296" i="14" s="1"/>
  <c r="EV215" i="14" s="1"/>
  <c r="EW179" i="14"/>
  <c r="EW180" i="14"/>
  <c r="EW166" i="14"/>
  <c r="EW165" i="14"/>
  <c r="FC97" i="65"/>
  <c r="EW221" i="14"/>
  <c r="EW67" i="14"/>
  <c r="EV106" i="74"/>
  <c r="EU108" i="65"/>
  <c r="EV83" i="74"/>
  <c r="EV181" i="74"/>
  <c r="EV82" i="74" s="1"/>
  <c r="EV185" i="74"/>
  <c r="EV190" i="74" s="1"/>
  <c r="EV189" i="74"/>
  <c r="ET84" i="74"/>
  <c r="ET85" i="74" s="1"/>
  <c r="EU184" i="65"/>
  <c r="EU189" i="65" s="1"/>
  <c r="EU185" i="65"/>
  <c r="EU190" i="65" s="1"/>
  <c r="EY158" i="74"/>
  <c r="EY159" i="74"/>
  <c r="EZ158" i="74"/>
  <c r="EZ159" i="74"/>
  <c r="ET191" i="74"/>
  <c r="EY158" i="65"/>
  <c r="EY159" i="65"/>
  <c r="FC141" i="74"/>
  <c r="ES191" i="65"/>
  <c r="EV182" i="65"/>
  <c r="EV185" i="65" s="1"/>
  <c r="EV190" i="65" s="1"/>
  <c r="FC103" i="74"/>
  <c r="EU83" i="65"/>
  <c r="EY104" i="74"/>
  <c r="EY106" i="65"/>
  <c r="EW236" i="14"/>
  <c r="EW238" i="14" s="1"/>
  <c r="EW242" i="14"/>
  <c r="EW244" i="14" s="1"/>
  <c r="EW187" i="14"/>
  <c r="EW186" i="14"/>
  <c r="ET225" i="14"/>
  <c r="EW214" i="14"/>
  <c r="EU89" i="14"/>
  <c r="EU253" i="14" s="1"/>
  <c r="EV87" i="14"/>
  <c r="EU187" i="65"/>
  <c r="ES111" i="65"/>
  <c r="ET109" i="74"/>
  <c r="FI53" i="74"/>
  <c r="FI80" i="74"/>
  <c r="EW175" i="74"/>
  <c r="EW98" i="74"/>
  <c r="FJ50" i="74"/>
  <c r="FK47" i="74"/>
  <c r="FJ48" i="74"/>
  <c r="FJ93" i="74"/>
  <c r="EZ104" i="74"/>
  <c r="EU181" i="74"/>
  <c r="EU182" i="74"/>
  <c r="FG70" i="74"/>
  <c r="FG117" i="74"/>
  <c r="FI67" i="74"/>
  <c r="FI52" i="74"/>
  <c r="FI59" i="74"/>
  <c r="FI49" i="74"/>
  <c r="FI79" i="74" s="1"/>
  <c r="FI68" i="74"/>
  <c r="FI57" i="74"/>
  <c r="FI60" i="74"/>
  <c r="FI94" i="74"/>
  <c r="FI78" i="74"/>
  <c r="FC96" i="74"/>
  <c r="FC143" i="74"/>
  <c r="FD138" i="74"/>
  <c r="FD140" i="74" s="1"/>
  <c r="FB145" i="74"/>
  <c r="FB144" i="74"/>
  <c r="FB150" i="74" s="1"/>
  <c r="FA155" i="74"/>
  <c r="FA168" i="74"/>
  <c r="EX175" i="74"/>
  <c r="EX98" i="74"/>
  <c r="EY161" i="74"/>
  <c r="FF119" i="74"/>
  <c r="FF118" i="74"/>
  <c r="FH61" i="74"/>
  <c r="EZ161" i="74"/>
  <c r="FE126" i="74"/>
  <c r="FE152" i="74" s="1"/>
  <c r="FE171" i="74" s="1"/>
  <c r="FE124" i="74"/>
  <c r="FE125" i="74"/>
  <c r="FE151" i="74" s="1"/>
  <c r="FE170" i="74" s="1"/>
  <c r="FD149" i="74"/>
  <c r="FD167" i="74" s="1"/>
  <c r="FD137" i="74"/>
  <c r="FE134" i="74"/>
  <c r="FE133" i="74"/>
  <c r="FE132" i="74"/>
  <c r="FG70" i="65"/>
  <c r="FG117" i="65"/>
  <c r="EZ156" i="65"/>
  <c r="EZ98" i="65"/>
  <c r="FE134" i="65"/>
  <c r="FE133" i="65"/>
  <c r="FE132" i="65"/>
  <c r="FC144" i="65"/>
  <c r="FC150" i="65" s="1"/>
  <c r="FC145" i="65"/>
  <c r="FH61" i="65"/>
  <c r="FE126" i="65"/>
  <c r="FE152" i="65" s="1"/>
  <c r="FE171" i="65" s="1"/>
  <c r="FE125" i="65"/>
  <c r="FE151" i="65" s="1"/>
  <c r="FE170" i="65" s="1"/>
  <c r="FE124" i="65"/>
  <c r="FD149" i="65"/>
  <c r="FD167" i="65" s="1"/>
  <c r="FD137" i="65"/>
  <c r="FA168" i="65"/>
  <c r="FA155" i="65"/>
  <c r="FI52" i="65"/>
  <c r="FI57" i="65"/>
  <c r="FI67" i="65"/>
  <c r="FI78" i="65"/>
  <c r="FI59" i="65"/>
  <c r="FI94" i="65"/>
  <c r="FI68" i="65"/>
  <c r="FI49" i="65"/>
  <c r="FI79" i="65" s="1"/>
  <c r="ES84" i="65"/>
  <c r="ES85" i="65" s="1"/>
  <c r="EW175" i="65"/>
  <c r="EW99" i="65"/>
  <c r="FD138" i="65"/>
  <c r="FD140" i="65" s="1"/>
  <c r="FB155" i="65"/>
  <c r="FB168" i="65"/>
  <c r="EY161" i="65"/>
  <c r="FI53" i="65"/>
  <c r="FI80" i="65"/>
  <c r="FF133" i="65"/>
  <c r="FF134" i="65"/>
  <c r="FF132" i="65"/>
  <c r="EX162" i="65"/>
  <c r="EX169" i="65" s="1"/>
  <c r="EX174" i="65" s="1"/>
  <c r="EX163" i="65"/>
  <c r="FJ50" i="65"/>
  <c r="FK47" i="65"/>
  <c r="FJ93" i="65"/>
  <c r="FJ48" i="65"/>
  <c r="FJ55" i="65" s="1"/>
  <c r="EU100" i="65"/>
  <c r="EU82" i="65"/>
  <c r="EV100" i="65"/>
  <c r="EV82" i="65"/>
  <c r="FF126" i="65"/>
  <c r="FF152" i="65" s="1"/>
  <c r="FF171" i="65" s="1"/>
  <c r="FF124" i="65"/>
  <c r="FF125" i="65"/>
  <c r="FF151" i="65" s="1"/>
  <c r="FF170" i="65" s="1"/>
  <c r="EV123" i="14"/>
  <c r="EV110" i="14"/>
  <c r="EV40" i="14"/>
  <c r="EW3" i="14"/>
  <c r="EV81" i="14"/>
  <c r="EW45" i="14"/>
  <c r="EW46" i="14"/>
  <c r="EW37" i="14"/>
  <c r="EW44" i="14"/>
  <c r="EW47" i="14"/>
  <c r="EW53" i="14"/>
  <c r="EW56" i="14" s="1"/>
  <c r="EX1" i="14"/>
  <c r="EX38" i="14" s="1"/>
  <c r="EW75" i="14"/>
  <c r="EW76" i="14"/>
  <c r="EW77" i="14"/>
  <c r="EW78" i="14"/>
  <c r="EW64" i="14"/>
  <c r="EW79" i="14"/>
  <c r="EW66" i="14"/>
  <c r="EW73" i="14"/>
  <c r="EW85" i="14"/>
  <c r="EW74" i="14"/>
  <c r="EW106" i="14"/>
  <c r="EW156" i="14"/>
  <c r="EW171" i="14"/>
  <c r="EW108" i="14"/>
  <c r="EW117" i="14"/>
  <c r="EW97" i="14"/>
  <c r="EW116" i="14"/>
  <c r="EW194" i="14"/>
  <c r="EW142" i="14"/>
  <c r="EW184" i="14"/>
  <c r="EW157" i="14"/>
  <c r="EW218" i="14"/>
  <c r="EW200" i="14"/>
  <c r="EW153" i="14"/>
  <c r="EW193" i="14"/>
  <c r="EW203" i="14"/>
  <c r="EW102" i="14"/>
  <c r="EW170" i="14"/>
  <c r="EW65" i="14"/>
  <c r="EW217" i="14"/>
  <c r="EW141" i="14"/>
  <c r="EW159" i="14"/>
  <c r="EW168" i="14"/>
  <c r="EW189" i="14"/>
  <c r="EW229" i="14"/>
  <c r="EW231" i="14" s="1"/>
  <c r="EW139" i="14"/>
  <c r="EW202" i="14"/>
  <c r="EW220" i="14"/>
  <c r="EW98" i="14"/>
  <c r="EW185" i="14"/>
  <c r="EW154" i="14"/>
  <c r="EW151" i="14"/>
  <c r="EW150" i="14"/>
  <c r="EW130" i="14"/>
  <c r="EW191" i="14"/>
  <c r="EW182" i="14"/>
  <c r="EW95" i="14"/>
  <c r="EW115" i="14"/>
  <c r="EW114" i="14"/>
  <c r="EW152" i="14"/>
  <c r="EW128" i="14"/>
  <c r="EW143" i="14"/>
  <c r="EW131" i="14"/>
  <c r="EW118" i="14"/>
  <c r="EW127" i="14"/>
  <c r="EW120" i="14"/>
  <c r="EW219" i="14"/>
  <c r="EW181" i="14"/>
  <c r="EW107" i="14"/>
  <c r="EW201" i="14"/>
  <c r="EW188" i="14"/>
  <c r="EW119" i="14"/>
  <c r="EW105" i="14"/>
  <c r="EW121" i="14"/>
  <c r="EW138" i="14"/>
  <c r="EW144" i="14"/>
  <c r="EW100" i="14"/>
  <c r="EW183" i="14"/>
  <c r="EW190" i="14"/>
  <c r="EW103" i="14"/>
  <c r="EW104" i="14"/>
  <c r="EW172" i="14"/>
  <c r="EW155" i="14"/>
  <c r="EW96" i="14"/>
  <c r="EW140" i="14"/>
  <c r="EW99" i="14"/>
  <c r="EW101" i="14"/>
  <c r="EW222" i="14"/>
  <c r="EV161" i="14"/>
  <c r="EV69" i="14"/>
  <c r="EU294" i="14"/>
  <c r="EV146" i="14"/>
  <c r="EV196" i="14"/>
  <c r="EV205" i="14"/>
  <c r="EV49" i="14"/>
  <c r="EU58" i="14"/>
  <c r="EU252" i="14" s="1"/>
  <c r="EX129" i="14" l="1"/>
  <c r="EX137" i="14"/>
  <c r="EX136" i="14"/>
  <c r="EX135" i="14"/>
  <c r="EX134" i="14"/>
  <c r="EX133" i="14"/>
  <c r="EX132" i="14"/>
  <c r="EX178" i="14"/>
  <c r="EX167" i="14"/>
  <c r="EX169" i="14"/>
  <c r="EX223" i="14"/>
  <c r="EW174" i="14"/>
  <c r="FJ58" i="74"/>
  <c r="FJ55" i="74"/>
  <c r="FI66" i="65"/>
  <c r="FI66" i="74"/>
  <c r="EX158" i="14"/>
  <c r="EX192" i="14"/>
  <c r="FJ56" i="65"/>
  <c r="FJ54" i="65"/>
  <c r="FJ56" i="74"/>
  <c r="FJ54" i="74"/>
  <c r="ET246" i="14"/>
  <c r="ET254" i="14" s="1"/>
  <c r="ET256" i="14" s="1"/>
  <c r="ET262" i="14" s="1"/>
  <c r="EW209" i="14"/>
  <c r="EW211" i="14" s="1"/>
  <c r="EW292" i="14"/>
  <c r="EW296" i="14" s="1"/>
  <c r="EW215" i="14" s="1"/>
  <c r="EX179" i="14"/>
  <c r="EX180" i="14"/>
  <c r="EX166" i="14"/>
  <c r="EX165" i="14"/>
  <c r="EX221" i="14"/>
  <c r="EX67" i="14"/>
  <c r="EU111" i="65"/>
  <c r="EV84" i="74"/>
  <c r="EV85" i="74" s="1"/>
  <c r="EV99" i="74"/>
  <c r="EV109" i="74" s="1"/>
  <c r="EV187" i="74"/>
  <c r="EV191" i="74"/>
  <c r="EV187" i="65"/>
  <c r="EV108" i="65"/>
  <c r="EV111" i="65" s="1"/>
  <c r="EU184" i="74"/>
  <c r="EU189" i="74" s="1"/>
  <c r="EU185" i="74"/>
  <c r="EU190" i="74" s="1"/>
  <c r="EV184" i="65"/>
  <c r="EX178" i="74"/>
  <c r="EX177" i="74"/>
  <c r="EW178" i="74"/>
  <c r="EW177" i="74"/>
  <c r="EW177" i="65"/>
  <c r="EW178" i="65"/>
  <c r="EZ158" i="65"/>
  <c r="EZ159" i="65"/>
  <c r="FD141" i="74"/>
  <c r="FD141" i="65"/>
  <c r="EU191" i="65"/>
  <c r="EV83" i="65"/>
  <c r="EV84" i="65" s="1"/>
  <c r="EV85" i="65" s="1"/>
  <c r="FD103" i="74"/>
  <c r="EU84" i="65"/>
  <c r="EU85" i="65" s="1"/>
  <c r="EU83" i="74"/>
  <c r="EW105" i="74"/>
  <c r="EW107" i="65"/>
  <c r="EZ161" i="65"/>
  <c r="EZ163" i="65" s="1"/>
  <c r="EX236" i="14"/>
  <c r="EX238" i="14" s="1"/>
  <c r="EX242" i="14"/>
  <c r="EX244" i="14" s="1"/>
  <c r="EX187" i="14"/>
  <c r="EX186" i="14"/>
  <c r="EU225" i="14"/>
  <c r="EU246" i="14" s="1"/>
  <c r="EU254" i="14" s="1"/>
  <c r="EX214" i="14"/>
  <c r="EV294" i="14"/>
  <c r="EV89" i="14"/>
  <c r="EV253" i="14" s="1"/>
  <c r="EW180" i="74"/>
  <c r="EW181" i="74" s="1"/>
  <c r="EW82" i="74" s="1"/>
  <c r="EU187" i="74"/>
  <c r="FD96" i="74"/>
  <c r="FD143" i="74"/>
  <c r="EX105" i="74"/>
  <c r="EX180" i="74"/>
  <c r="FC145" i="74"/>
  <c r="FC144" i="74"/>
  <c r="FC150" i="74" s="1"/>
  <c r="FL47" i="74"/>
  <c r="FK93" i="74"/>
  <c r="FK48" i="74"/>
  <c r="FK50" i="74"/>
  <c r="FF125" i="74"/>
  <c r="FF151" i="74" s="1"/>
  <c r="FF170" i="74" s="1"/>
  <c r="FF126" i="74"/>
  <c r="FF152" i="74" s="1"/>
  <c r="FF171" i="74" s="1"/>
  <c r="FF124" i="74"/>
  <c r="FJ80" i="74"/>
  <c r="FJ53" i="74"/>
  <c r="FF134" i="74"/>
  <c r="FF133" i="74"/>
  <c r="FF132" i="74"/>
  <c r="FA156" i="74"/>
  <c r="FA97" i="74"/>
  <c r="EU82" i="74"/>
  <c r="EU99" i="74"/>
  <c r="FE137" i="74"/>
  <c r="FE149" i="74"/>
  <c r="FE167" i="74" s="1"/>
  <c r="EU106" i="74"/>
  <c r="FE138" i="74"/>
  <c r="FE140" i="74" s="1"/>
  <c r="EY162" i="74"/>
  <c r="EY169" i="74" s="1"/>
  <c r="EY174" i="74" s="1"/>
  <c r="EY163" i="74"/>
  <c r="EZ162" i="74"/>
  <c r="EZ169" i="74" s="1"/>
  <c r="EZ174" i="74" s="1"/>
  <c r="EZ163" i="74"/>
  <c r="FB155" i="74"/>
  <c r="FB168" i="74"/>
  <c r="FH70" i="74"/>
  <c r="FH117" i="74"/>
  <c r="FG119" i="74"/>
  <c r="FG118" i="74"/>
  <c r="FI61" i="74"/>
  <c r="FJ78" i="74"/>
  <c r="FJ60" i="74"/>
  <c r="FJ67" i="74"/>
  <c r="FJ52" i="74"/>
  <c r="FJ57" i="74"/>
  <c r="FJ49" i="74"/>
  <c r="FJ79" i="74" s="1"/>
  <c r="FJ68" i="74"/>
  <c r="FJ94" i="74"/>
  <c r="FJ59" i="74"/>
  <c r="FF138" i="65"/>
  <c r="FF140" i="65" s="1"/>
  <c r="EW205" i="14"/>
  <c r="EX175" i="65"/>
  <c r="EX99" i="65"/>
  <c r="EY163" i="65"/>
  <c r="EY162" i="65"/>
  <c r="EY169" i="65" s="1"/>
  <c r="EY174" i="65" s="1"/>
  <c r="FI61" i="65"/>
  <c r="FE149" i="65"/>
  <c r="FE167" i="65" s="1"/>
  <c r="FE137" i="65"/>
  <c r="EW87" i="14"/>
  <c r="FF149" i="65"/>
  <c r="FF167" i="65" s="1"/>
  <c r="FF137" i="65"/>
  <c r="FJ59" i="65"/>
  <c r="FJ67" i="65"/>
  <c r="FJ49" i="65"/>
  <c r="FJ79" i="65" s="1"/>
  <c r="FJ94" i="65"/>
  <c r="FJ78" i="65"/>
  <c r="FJ57" i="65"/>
  <c r="FJ68" i="65"/>
  <c r="FJ52" i="65"/>
  <c r="FB156" i="65"/>
  <c r="FB98" i="65"/>
  <c r="FA156" i="65"/>
  <c r="FA98" i="65"/>
  <c r="FD105" i="65"/>
  <c r="FH70" i="65"/>
  <c r="FH117" i="65"/>
  <c r="EZ106" i="65"/>
  <c r="FK48" i="65"/>
  <c r="FK55" i="65" s="1"/>
  <c r="FK93" i="65"/>
  <c r="FK50" i="65"/>
  <c r="FL47" i="65"/>
  <c r="FG118" i="65"/>
  <c r="FG119" i="65"/>
  <c r="FJ80" i="65"/>
  <c r="FJ53" i="65"/>
  <c r="FC168" i="65"/>
  <c r="FC155" i="65"/>
  <c r="FD97" i="65"/>
  <c r="FD143" i="65"/>
  <c r="FE138" i="65"/>
  <c r="FE140" i="65" s="1"/>
  <c r="EW180" i="65"/>
  <c r="EW161" i="14"/>
  <c r="EX44" i="14"/>
  <c r="EX47" i="14"/>
  <c r="EX45" i="14"/>
  <c r="EX46" i="14"/>
  <c r="EX53" i="14"/>
  <c r="EX56" i="14" s="1"/>
  <c r="EY1" i="14"/>
  <c r="EY38" i="14" s="1"/>
  <c r="EX37" i="14"/>
  <c r="EX64" i="14"/>
  <c r="EX79" i="14"/>
  <c r="EX66" i="14"/>
  <c r="EX73" i="14"/>
  <c r="EX85" i="14"/>
  <c r="EX74" i="14"/>
  <c r="EX75" i="14"/>
  <c r="EX76" i="14"/>
  <c r="EX77" i="14"/>
  <c r="EX78" i="14"/>
  <c r="EX106" i="14"/>
  <c r="EX156" i="14"/>
  <c r="EX182" i="14"/>
  <c r="EX101" i="14"/>
  <c r="EX116" i="14"/>
  <c r="EX218" i="14"/>
  <c r="EX104" i="14"/>
  <c r="EX121" i="14"/>
  <c r="EX117" i="14"/>
  <c r="EX115" i="14"/>
  <c r="EX114" i="14"/>
  <c r="EX105" i="14"/>
  <c r="EX220" i="14"/>
  <c r="EX153" i="14"/>
  <c r="EX142" i="14"/>
  <c r="EX103" i="14"/>
  <c r="EX99" i="14"/>
  <c r="EX217" i="14"/>
  <c r="EX128" i="14"/>
  <c r="EX65" i="14"/>
  <c r="EX151" i="14"/>
  <c r="EX127" i="14"/>
  <c r="EX138" i="14"/>
  <c r="EX168" i="14"/>
  <c r="EX191" i="14"/>
  <c r="EX102" i="14"/>
  <c r="EX201" i="14"/>
  <c r="EX120" i="14"/>
  <c r="EX96" i="14"/>
  <c r="EX150" i="14"/>
  <c r="EX108" i="14"/>
  <c r="EX131" i="14"/>
  <c r="EX144" i="14"/>
  <c r="EX189" i="14"/>
  <c r="EX193" i="14"/>
  <c r="EX98" i="14"/>
  <c r="EX154" i="14"/>
  <c r="EX107" i="14"/>
  <c r="EX155" i="14"/>
  <c r="EX100" i="14"/>
  <c r="EX170" i="14"/>
  <c r="EX139" i="14"/>
  <c r="EX157" i="14"/>
  <c r="EX152" i="14"/>
  <c r="EX184" i="14"/>
  <c r="EX159" i="14"/>
  <c r="EX203" i="14"/>
  <c r="EX185" i="14"/>
  <c r="EX141" i="14"/>
  <c r="EX200" i="14"/>
  <c r="EX119" i="14"/>
  <c r="EX143" i="14"/>
  <c r="EX181" i="14"/>
  <c r="EX172" i="14"/>
  <c r="EX194" i="14"/>
  <c r="EX188" i="14"/>
  <c r="EX97" i="14"/>
  <c r="EX183" i="14"/>
  <c r="EX202" i="14"/>
  <c r="EX219" i="14"/>
  <c r="EX229" i="14"/>
  <c r="EX231" i="14" s="1"/>
  <c r="EX118" i="14"/>
  <c r="EX140" i="14"/>
  <c r="EX190" i="14"/>
  <c r="EX171" i="14"/>
  <c r="EX130" i="14"/>
  <c r="EX222" i="14"/>
  <c r="EX95" i="14"/>
  <c r="EV58" i="14"/>
  <c r="EV252" i="14" s="1"/>
  <c r="EW196" i="14"/>
  <c r="EW123" i="14"/>
  <c r="EW146" i="14"/>
  <c r="EW69" i="14"/>
  <c r="EW49" i="14"/>
  <c r="EW81" i="14"/>
  <c r="EW40" i="14"/>
  <c r="EX3" i="14"/>
  <c r="EW110" i="14"/>
  <c r="EY129" i="14" l="1"/>
  <c r="EY137" i="14"/>
  <c r="EY136" i="14"/>
  <c r="EY135" i="14"/>
  <c r="EY134" i="14"/>
  <c r="EY133" i="14"/>
  <c r="EY132" i="14"/>
  <c r="EY178" i="14"/>
  <c r="EY167" i="14"/>
  <c r="EY169" i="14"/>
  <c r="EY223" i="14"/>
  <c r="EX174" i="14"/>
  <c r="FK58" i="74"/>
  <c r="FK55" i="74"/>
  <c r="FJ66" i="65"/>
  <c r="FJ66" i="74"/>
  <c r="EY158" i="14"/>
  <c r="EY192" i="14"/>
  <c r="FK56" i="65"/>
  <c r="FK54" i="65"/>
  <c r="FK56" i="74"/>
  <c r="FK54" i="74"/>
  <c r="EX209" i="14"/>
  <c r="EX211" i="14" s="1"/>
  <c r="EX292" i="14"/>
  <c r="EX296" i="14" s="1"/>
  <c r="EX215" i="14" s="1"/>
  <c r="EY179" i="14"/>
  <c r="EY180" i="14"/>
  <c r="EY166" i="14"/>
  <c r="EY165" i="14"/>
  <c r="EY221" i="14"/>
  <c r="EY67" i="14"/>
  <c r="EU84" i="74"/>
  <c r="EU85" i="74" s="1"/>
  <c r="EV189" i="65"/>
  <c r="EV191" i="65" s="1"/>
  <c r="EX177" i="65"/>
  <c r="EX178" i="65"/>
  <c r="FA158" i="74"/>
  <c r="FA159" i="74"/>
  <c r="FB158" i="65"/>
  <c r="FB159" i="65"/>
  <c r="FA158" i="65"/>
  <c r="FA159" i="65"/>
  <c r="FE141" i="74"/>
  <c r="FF141" i="65"/>
  <c r="FE141" i="65"/>
  <c r="EU191" i="74"/>
  <c r="FF105" i="65"/>
  <c r="FE105" i="65"/>
  <c r="EZ162" i="65"/>
  <c r="EZ169" i="65" s="1"/>
  <c r="EZ174" i="65" s="1"/>
  <c r="EZ175" i="65" s="1"/>
  <c r="EZ178" i="65" s="1"/>
  <c r="EX107" i="65"/>
  <c r="FB106" i="65"/>
  <c r="FA106" i="65"/>
  <c r="FA161" i="74"/>
  <c r="FA162" i="74" s="1"/>
  <c r="FA169" i="74" s="1"/>
  <c r="FA174" i="74" s="1"/>
  <c r="EY236" i="14"/>
  <c r="EY238" i="14" s="1"/>
  <c r="EY242" i="14"/>
  <c r="EY244" i="14" s="1"/>
  <c r="EY187" i="14"/>
  <c r="EY186" i="14"/>
  <c r="EV225" i="14"/>
  <c r="EV246" i="14" s="1"/>
  <c r="EV254" i="14" s="1"/>
  <c r="EV256" i="14" s="1"/>
  <c r="EV262" i="14" s="1"/>
  <c r="EU256" i="14"/>
  <c r="EU262" i="14" s="1"/>
  <c r="EY214" i="14"/>
  <c r="EW182" i="74"/>
  <c r="EW58" i="14"/>
  <c r="EW252" i="14" s="1"/>
  <c r="EX180" i="65"/>
  <c r="EX182" i="65" s="1"/>
  <c r="EW99" i="74"/>
  <c r="FF138" i="74"/>
  <c r="FF140" i="74" s="1"/>
  <c r="FB156" i="74"/>
  <c r="FB97" i="74"/>
  <c r="FE103" i="74"/>
  <c r="FG124" i="74"/>
  <c r="FG126" i="74"/>
  <c r="FG152" i="74" s="1"/>
  <c r="FG171" i="74" s="1"/>
  <c r="FG125" i="74"/>
  <c r="FG151" i="74" s="1"/>
  <c r="FG170" i="74" s="1"/>
  <c r="FF137" i="74"/>
  <c r="FF149" i="74"/>
  <c r="FF167" i="74" s="1"/>
  <c r="FC168" i="74"/>
  <c r="FC155" i="74"/>
  <c r="FG132" i="74"/>
  <c r="FG133" i="74"/>
  <c r="FG134" i="74"/>
  <c r="EZ175" i="74"/>
  <c r="EZ98" i="74"/>
  <c r="FE96" i="74"/>
  <c r="FE143" i="74"/>
  <c r="FA104" i="74"/>
  <c r="EX181" i="74"/>
  <c r="EX182" i="74"/>
  <c r="FH119" i="74"/>
  <c r="FH118" i="74"/>
  <c r="FK80" i="74"/>
  <c r="FK53" i="74"/>
  <c r="EU109" i="74"/>
  <c r="FK67" i="74"/>
  <c r="FK68" i="74"/>
  <c r="FK52" i="74"/>
  <c r="FK49" i="74"/>
  <c r="FK79" i="74" s="1"/>
  <c r="FK60" i="74"/>
  <c r="FK78" i="74"/>
  <c r="FK59" i="74"/>
  <c r="FK94" i="74"/>
  <c r="FK57" i="74"/>
  <c r="FD145" i="74"/>
  <c r="FD144" i="74"/>
  <c r="FD150" i="74" s="1"/>
  <c r="FJ61" i="74"/>
  <c r="FI117" i="74"/>
  <c r="FI70" i="74"/>
  <c r="EY175" i="74"/>
  <c r="EY98" i="74"/>
  <c r="FL50" i="74"/>
  <c r="FL93" i="74"/>
  <c r="FM47" i="74"/>
  <c r="FL48" i="74"/>
  <c r="FG124" i="65"/>
  <c r="FG125" i="65"/>
  <c r="FG151" i="65" s="1"/>
  <c r="FG170" i="65" s="1"/>
  <c r="FG126" i="65"/>
  <c r="FG152" i="65" s="1"/>
  <c r="FG171" i="65" s="1"/>
  <c r="FH118" i="65"/>
  <c r="FH119" i="65"/>
  <c r="FB161" i="65"/>
  <c r="FC156" i="65"/>
  <c r="FC98" i="65"/>
  <c r="FL93" i="65"/>
  <c r="FM47" i="65"/>
  <c r="FL48" i="65"/>
  <c r="FL55" i="65" s="1"/>
  <c r="FL50" i="65"/>
  <c r="FE97" i="65"/>
  <c r="FE143" i="65"/>
  <c r="FK80" i="65"/>
  <c r="FK53" i="65"/>
  <c r="FJ61" i="65"/>
  <c r="FG133" i="65"/>
  <c r="FG134" i="65"/>
  <c r="FG132" i="65"/>
  <c r="EX81" i="14"/>
  <c r="EW182" i="65"/>
  <c r="EW181" i="65"/>
  <c r="FF97" i="65"/>
  <c r="FF143" i="65"/>
  <c r="FI70" i="65"/>
  <c r="FI117" i="65"/>
  <c r="FK78" i="65"/>
  <c r="FK94" i="65"/>
  <c r="FK57" i="65"/>
  <c r="FK49" i="65"/>
  <c r="FK79" i="65" s="1"/>
  <c r="FK59" i="65"/>
  <c r="FK68" i="65"/>
  <c r="FK67" i="65"/>
  <c r="FK52" i="65"/>
  <c r="FA161" i="65"/>
  <c r="FD145" i="65"/>
  <c r="FD144" i="65"/>
  <c r="FD150" i="65" s="1"/>
  <c r="EY175" i="65"/>
  <c r="EY99" i="65"/>
  <c r="EX161" i="14"/>
  <c r="EX146" i="14"/>
  <c r="EX69" i="14"/>
  <c r="EW89" i="14"/>
  <c r="EW253" i="14" s="1"/>
  <c r="EX40" i="14"/>
  <c r="EX49" i="14"/>
  <c r="EX123" i="14"/>
  <c r="EY47" i="14"/>
  <c r="EY53" i="14"/>
  <c r="EY56" i="14" s="1"/>
  <c r="EY44" i="14"/>
  <c r="EY45" i="14"/>
  <c r="EY46" i="14"/>
  <c r="EZ1" i="14"/>
  <c r="EZ38" i="14" s="1"/>
  <c r="EY37" i="14"/>
  <c r="EY75" i="14"/>
  <c r="EY76" i="14"/>
  <c r="EY77" i="14"/>
  <c r="EY78" i="14"/>
  <c r="EY64" i="14"/>
  <c r="EY79" i="14"/>
  <c r="EY66" i="14"/>
  <c r="EY73" i="14"/>
  <c r="EY85" i="14"/>
  <c r="EY74" i="14"/>
  <c r="EY106" i="14"/>
  <c r="EY156" i="14"/>
  <c r="EY100" i="14"/>
  <c r="EY217" i="14"/>
  <c r="EY143" i="14"/>
  <c r="EY203" i="14"/>
  <c r="EY118" i="14"/>
  <c r="EY220" i="14"/>
  <c r="EY171" i="14"/>
  <c r="EY183" i="14"/>
  <c r="EY201" i="14"/>
  <c r="EY116" i="14"/>
  <c r="EY170" i="14"/>
  <c r="EY139" i="14"/>
  <c r="EY108" i="14"/>
  <c r="EY101" i="14"/>
  <c r="EY172" i="14"/>
  <c r="EY117" i="14"/>
  <c r="EY138" i="14"/>
  <c r="EY141" i="14"/>
  <c r="EY189" i="14"/>
  <c r="EY181" i="14"/>
  <c r="EY155" i="14"/>
  <c r="EY95" i="14"/>
  <c r="EY131" i="14"/>
  <c r="EY140" i="14"/>
  <c r="EY119" i="14"/>
  <c r="EY98" i="14"/>
  <c r="EY151" i="14"/>
  <c r="EY194" i="14"/>
  <c r="EY130" i="14"/>
  <c r="EY121" i="14"/>
  <c r="EY222" i="14"/>
  <c r="EY168" i="14"/>
  <c r="EY182" i="14"/>
  <c r="EY115" i="14"/>
  <c r="EY114" i="14"/>
  <c r="EY229" i="14"/>
  <c r="EY231" i="14" s="1"/>
  <c r="EY219" i="14"/>
  <c r="EY152" i="14"/>
  <c r="EY202" i="14"/>
  <c r="EY107" i="14"/>
  <c r="EY127" i="14"/>
  <c r="EY153" i="14"/>
  <c r="EY150" i="14"/>
  <c r="EY120" i="14"/>
  <c r="EY103" i="14"/>
  <c r="EY154" i="14"/>
  <c r="EY157" i="14"/>
  <c r="EY191" i="14"/>
  <c r="EY200" i="14"/>
  <c r="EY65" i="14"/>
  <c r="EY104" i="14"/>
  <c r="EY188" i="14"/>
  <c r="EY144" i="14"/>
  <c r="EY218" i="14"/>
  <c r="EY185" i="14"/>
  <c r="EY190" i="14"/>
  <c r="EY99" i="14"/>
  <c r="EY128" i="14"/>
  <c r="EY105" i="14"/>
  <c r="EY96" i="14"/>
  <c r="EY97" i="14"/>
  <c r="EY159" i="14"/>
  <c r="EY102" i="14"/>
  <c r="EY193" i="14"/>
  <c r="EY184" i="14"/>
  <c r="EY142" i="14"/>
  <c r="EW294" i="14"/>
  <c r="EY3" i="14"/>
  <c r="EX110" i="14"/>
  <c r="EX205" i="14"/>
  <c r="EX196" i="14"/>
  <c r="EX87" i="14"/>
  <c r="EZ129" i="14" l="1"/>
  <c r="EZ137" i="14"/>
  <c r="EZ136" i="14"/>
  <c r="EZ135" i="14"/>
  <c r="EZ134" i="14"/>
  <c r="EZ133" i="14"/>
  <c r="EZ132" i="14"/>
  <c r="EZ178" i="14"/>
  <c r="EZ167" i="14"/>
  <c r="EZ169" i="14"/>
  <c r="EZ223" i="14"/>
  <c r="EY174" i="14"/>
  <c r="FL58" i="74"/>
  <c r="FL55" i="74"/>
  <c r="FK66" i="65"/>
  <c r="FK66" i="74"/>
  <c r="EZ158" i="14"/>
  <c r="EZ192" i="14"/>
  <c r="FL56" i="65"/>
  <c r="FL54" i="65"/>
  <c r="FL56" i="74"/>
  <c r="FL54" i="74"/>
  <c r="EY209" i="14"/>
  <c r="EY211" i="14" s="1"/>
  <c r="EY292" i="14"/>
  <c r="EY296" i="14" s="1"/>
  <c r="EY215" i="14" s="1"/>
  <c r="EZ179" i="14"/>
  <c r="EZ180" i="14"/>
  <c r="EZ166" i="14"/>
  <c r="EZ165" i="14"/>
  <c r="EZ221" i="14"/>
  <c r="EZ67" i="14"/>
  <c r="EX184" i="74"/>
  <c r="EX189" i="74" s="1"/>
  <c r="EX185" i="74"/>
  <c r="EX190" i="74" s="1"/>
  <c r="EW184" i="74"/>
  <c r="EW189" i="74" s="1"/>
  <c r="EW185" i="74"/>
  <c r="EW190" i="74" s="1"/>
  <c r="EX184" i="65"/>
  <c r="EX189" i="65" s="1"/>
  <c r="EX185" i="65"/>
  <c r="EX190" i="65" s="1"/>
  <c r="EW184" i="65"/>
  <c r="EW189" i="65" s="1"/>
  <c r="EW185" i="65"/>
  <c r="EW190" i="65" s="1"/>
  <c r="EY178" i="74"/>
  <c r="EY177" i="74"/>
  <c r="EZ177" i="74"/>
  <c r="EZ178" i="74"/>
  <c r="EY177" i="65"/>
  <c r="EY178" i="65"/>
  <c r="EZ107" i="65"/>
  <c r="EZ177" i="65"/>
  <c r="FB158" i="74"/>
  <c r="FB159" i="74"/>
  <c r="FC158" i="65"/>
  <c r="FC159" i="65"/>
  <c r="FF141" i="74"/>
  <c r="EZ99" i="65"/>
  <c r="FF103" i="74"/>
  <c r="EZ180" i="65"/>
  <c r="EZ181" i="65" s="1"/>
  <c r="EX83" i="74"/>
  <c r="EW83" i="74"/>
  <c r="EW84" i="74" s="1"/>
  <c r="EW85" i="74" s="1"/>
  <c r="EX83" i="65"/>
  <c r="FB104" i="74"/>
  <c r="FA163" i="74"/>
  <c r="EZ236" i="14"/>
  <c r="EZ238" i="14" s="1"/>
  <c r="EZ242" i="14"/>
  <c r="EZ244" i="14" s="1"/>
  <c r="EZ187" i="14"/>
  <c r="EZ186" i="14"/>
  <c r="EW225" i="14"/>
  <c r="EW246" i="14" s="1"/>
  <c r="EW254" i="14" s="1"/>
  <c r="EW256" i="14" s="1"/>
  <c r="EZ214" i="14"/>
  <c r="EW106" i="74"/>
  <c r="EW109" i="74" s="1"/>
  <c r="EW187" i="74"/>
  <c r="EY205" i="14"/>
  <c r="EX181" i="65"/>
  <c r="EX187" i="65" s="1"/>
  <c r="FB161" i="74"/>
  <c r="FB162" i="74" s="1"/>
  <c r="FB169" i="74" s="1"/>
  <c r="FB174" i="74" s="1"/>
  <c r="FL80" i="74"/>
  <c r="FL53" i="74"/>
  <c r="EX187" i="74"/>
  <c r="FA98" i="74"/>
  <c r="FF96" i="74"/>
  <c r="FF143" i="74"/>
  <c r="FK61" i="74"/>
  <c r="EX82" i="74"/>
  <c r="EX99" i="74"/>
  <c r="EZ105" i="74"/>
  <c r="EZ180" i="74"/>
  <c r="FD168" i="74"/>
  <c r="FD155" i="74"/>
  <c r="EY105" i="74"/>
  <c r="EY180" i="74"/>
  <c r="FA175" i="74"/>
  <c r="FL94" i="74"/>
  <c r="FL67" i="74"/>
  <c r="FL78" i="74"/>
  <c r="FL57" i="74"/>
  <c r="FL49" i="74"/>
  <c r="FL79" i="74" s="1"/>
  <c r="FL68" i="74"/>
  <c r="FL60" i="74"/>
  <c r="FL52" i="74"/>
  <c r="FL59" i="74"/>
  <c r="FI118" i="74"/>
  <c r="FI119" i="74"/>
  <c r="FE145" i="74"/>
  <c r="FE144" i="74"/>
  <c r="FE150" i="74" s="1"/>
  <c r="FG138" i="74"/>
  <c r="FG140" i="74" s="1"/>
  <c r="FN47" i="74"/>
  <c r="FM48" i="74"/>
  <c r="FM93" i="74"/>
  <c r="FM50" i="74"/>
  <c r="FH124" i="74"/>
  <c r="FH125" i="74"/>
  <c r="FH151" i="74" s="1"/>
  <c r="FH170" i="74" s="1"/>
  <c r="FH126" i="74"/>
  <c r="FH152" i="74" s="1"/>
  <c r="FH171" i="74" s="1"/>
  <c r="FC156" i="74"/>
  <c r="FC97" i="74"/>
  <c r="FJ70" i="74"/>
  <c r="FJ117" i="74"/>
  <c r="EX106" i="74"/>
  <c r="FH134" i="74"/>
  <c r="FH132" i="74"/>
  <c r="FH133" i="74"/>
  <c r="FG137" i="74"/>
  <c r="FG149" i="74"/>
  <c r="FG167" i="74" s="1"/>
  <c r="EX108" i="65"/>
  <c r="EY107" i="65"/>
  <c r="EY180" i="65"/>
  <c r="FI119" i="65"/>
  <c r="FI118" i="65"/>
  <c r="FG138" i="65"/>
  <c r="FG140" i="65" s="1"/>
  <c r="FE144" i="65"/>
  <c r="FE150" i="65" s="1"/>
  <c r="FE145" i="65"/>
  <c r="FC161" i="65"/>
  <c r="FC106" i="65"/>
  <c r="EY87" i="14"/>
  <c r="FF145" i="65"/>
  <c r="FF144" i="65"/>
  <c r="FF150" i="65" s="1"/>
  <c r="FL80" i="65"/>
  <c r="FL53" i="65"/>
  <c r="FB163" i="65"/>
  <c r="FB162" i="65"/>
  <c r="FB169" i="65" s="1"/>
  <c r="FB174" i="65" s="1"/>
  <c r="FH133" i="65"/>
  <c r="FH134" i="65"/>
  <c r="FH132" i="65"/>
  <c r="FD155" i="65"/>
  <c r="FD168" i="65"/>
  <c r="FJ117" i="65"/>
  <c r="FJ70" i="65"/>
  <c r="FL78" i="65"/>
  <c r="FL52" i="65"/>
  <c r="FL59" i="65"/>
  <c r="FL68" i="65"/>
  <c r="FL49" i="65"/>
  <c r="FL79" i="65" s="1"/>
  <c r="FL67" i="65"/>
  <c r="FL94" i="65"/>
  <c r="FL57" i="65"/>
  <c r="FH126" i="65"/>
  <c r="FH152" i="65" s="1"/>
  <c r="FH171" i="65" s="1"/>
  <c r="FH125" i="65"/>
  <c r="FH151" i="65" s="1"/>
  <c r="FH170" i="65" s="1"/>
  <c r="FH124" i="65"/>
  <c r="FM48" i="65"/>
  <c r="FM55" i="65" s="1"/>
  <c r="FN47" i="65"/>
  <c r="FM93" i="65"/>
  <c r="FM50" i="65"/>
  <c r="FA163" i="65"/>
  <c r="FA162" i="65"/>
  <c r="FA169" i="65" s="1"/>
  <c r="FA174" i="65" s="1"/>
  <c r="EW187" i="65"/>
  <c r="EW82" i="65"/>
  <c r="EW100" i="65"/>
  <c r="FK61" i="65"/>
  <c r="EW83" i="65"/>
  <c r="EW108" i="65"/>
  <c r="FG149" i="65"/>
  <c r="FG167" i="65" s="1"/>
  <c r="FG137" i="65"/>
  <c r="EX58" i="14"/>
  <c r="EX252" i="14" s="1"/>
  <c r="EY40" i="14"/>
  <c r="EY196" i="14"/>
  <c r="EZ46" i="14"/>
  <c r="EZ47" i="14"/>
  <c r="EZ37" i="14"/>
  <c r="EZ53" i="14"/>
  <c r="EZ56" i="14" s="1"/>
  <c r="EZ44" i="14"/>
  <c r="EZ45" i="14"/>
  <c r="EZ64" i="14"/>
  <c r="EZ79" i="14"/>
  <c r="EZ66" i="14"/>
  <c r="EZ73" i="14"/>
  <c r="EZ85" i="14"/>
  <c r="EZ74" i="14"/>
  <c r="EZ75" i="14"/>
  <c r="EZ76" i="14"/>
  <c r="EZ77" i="14"/>
  <c r="EZ78" i="14"/>
  <c r="EZ106" i="14"/>
  <c r="EZ156" i="14"/>
  <c r="EZ115" i="14"/>
  <c r="EZ202" i="14"/>
  <c r="EZ184" i="14"/>
  <c r="EZ105" i="14"/>
  <c r="EZ182" i="14"/>
  <c r="EZ217" i="14"/>
  <c r="EZ159" i="14"/>
  <c r="EZ65" i="14"/>
  <c r="EZ108" i="14"/>
  <c r="EZ193" i="14"/>
  <c r="EZ200" i="14"/>
  <c r="EZ121" i="14"/>
  <c r="EZ96" i="14"/>
  <c r="EZ219" i="14"/>
  <c r="EZ128" i="14"/>
  <c r="EZ222" i="14"/>
  <c r="EZ107" i="14"/>
  <c r="EZ97" i="14"/>
  <c r="EZ104" i="14"/>
  <c r="EZ157" i="14"/>
  <c r="EZ100" i="14"/>
  <c r="EZ143" i="14"/>
  <c r="EZ229" i="14"/>
  <c r="EZ231" i="14" s="1"/>
  <c r="EZ203" i="14"/>
  <c r="EZ201" i="14"/>
  <c r="EZ119" i="14"/>
  <c r="EZ150" i="14"/>
  <c r="EZ183" i="14"/>
  <c r="EZ141" i="14"/>
  <c r="EZ181" i="14"/>
  <c r="EZ191" i="14"/>
  <c r="EZ139" i="14"/>
  <c r="EZ103" i="14"/>
  <c r="EZ172" i="14"/>
  <c r="EZ170" i="14"/>
  <c r="EZ101" i="14"/>
  <c r="EZ95" i="14"/>
  <c r="EZ140" i="14"/>
  <c r="EZ142" i="14"/>
  <c r="EZ154" i="14"/>
  <c r="EZ144" i="14"/>
  <c r="EZ171" i="14"/>
  <c r="EZ131" i="14"/>
  <c r="EZ98" i="14"/>
  <c r="EZ194" i="14"/>
  <c r="EZ116" i="14"/>
  <c r="EZ155" i="14"/>
  <c r="EZ185" i="14"/>
  <c r="EZ168" i="14"/>
  <c r="EZ102" i="14"/>
  <c r="EZ120" i="14"/>
  <c r="EZ114" i="14"/>
  <c r="EZ99" i="14"/>
  <c r="EZ138" i="14"/>
  <c r="EZ117" i="14"/>
  <c r="EZ189" i="14"/>
  <c r="EZ188" i="14"/>
  <c r="EZ153" i="14"/>
  <c r="EZ151" i="14"/>
  <c r="EZ190" i="14"/>
  <c r="EZ218" i="14"/>
  <c r="EZ118" i="14"/>
  <c r="EZ152" i="14"/>
  <c r="EZ220" i="14"/>
  <c r="EZ127" i="14"/>
  <c r="EZ130" i="14"/>
  <c r="EY161" i="14"/>
  <c r="EY110" i="14"/>
  <c r="EY69" i="14"/>
  <c r="EX89" i="14"/>
  <c r="EX253" i="14" s="1"/>
  <c r="EX294" i="14"/>
  <c r="EY146" i="14"/>
  <c r="EY81" i="14"/>
  <c r="EY123" i="14"/>
  <c r="EY49" i="14"/>
  <c r="EZ3" i="14"/>
  <c r="EZ292" i="14" s="1"/>
  <c r="EZ296" i="14" s="1"/>
  <c r="EZ215" i="14" s="1"/>
  <c r="EZ174" i="14" l="1"/>
  <c r="FM58" i="74"/>
  <c r="FM55" i="74"/>
  <c r="FL66" i="65"/>
  <c r="FL66" i="74"/>
  <c r="FM56" i="65"/>
  <c r="FM54" i="65"/>
  <c r="FM56" i="74"/>
  <c r="FM54" i="74"/>
  <c r="FA178" i="74"/>
  <c r="FA177" i="74"/>
  <c r="FC158" i="74"/>
  <c r="FC159" i="74"/>
  <c r="EZ182" i="65"/>
  <c r="EZ185" i="65" s="1"/>
  <c r="EZ190" i="65" s="1"/>
  <c r="EX84" i="74"/>
  <c r="EX85" i="74" s="1"/>
  <c r="EX191" i="65"/>
  <c r="FG141" i="74"/>
  <c r="EX191" i="74"/>
  <c r="FG141" i="65"/>
  <c r="EW191" i="65"/>
  <c r="EW191" i="74"/>
  <c r="FG105" i="65"/>
  <c r="FC104" i="74"/>
  <c r="EZ209" i="14"/>
  <c r="EZ211" i="14" s="1"/>
  <c r="EX225" i="14"/>
  <c r="EX246" i="14" s="1"/>
  <c r="EX254" i="14" s="1"/>
  <c r="EX256" i="14" s="1"/>
  <c r="EX262" i="14" s="1"/>
  <c r="EW262" i="14"/>
  <c r="EZ87" i="14"/>
  <c r="EY58" i="14"/>
  <c r="EY252" i="14" s="1"/>
  <c r="EZ40" i="14"/>
  <c r="EX82" i="65"/>
  <c r="EX84" i="65" s="1"/>
  <c r="EX85" i="65" s="1"/>
  <c r="EX100" i="65"/>
  <c r="EX111" i="65" s="1"/>
  <c r="EW111" i="65"/>
  <c r="FB163" i="74"/>
  <c r="FL61" i="74"/>
  <c r="FL117" i="74" s="1"/>
  <c r="FG96" i="74"/>
  <c r="FG143" i="74"/>
  <c r="FM53" i="74"/>
  <c r="FM80" i="74"/>
  <c r="FB175" i="74"/>
  <c r="EZ181" i="74"/>
  <c r="EZ182" i="74"/>
  <c r="FC161" i="74"/>
  <c r="FI132" i="74"/>
  <c r="FI134" i="74"/>
  <c r="FI133" i="74"/>
  <c r="FM78" i="74"/>
  <c r="FM59" i="74"/>
  <c r="FM68" i="74"/>
  <c r="FM49" i="74"/>
  <c r="FM79" i="74" s="1"/>
  <c r="FM60" i="74"/>
  <c r="FM94" i="74"/>
  <c r="FM67" i="74"/>
  <c r="FM57" i="74"/>
  <c r="FM52" i="74"/>
  <c r="FI124" i="74"/>
  <c r="FI126" i="74"/>
  <c r="FI152" i="74" s="1"/>
  <c r="FI171" i="74" s="1"/>
  <c r="FI125" i="74"/>
  <c r="FI151" i="74" s="1"/>
  <c r="FI170" i="74" s="1"/>
  <c r="FA105" i="74"/>
  <c r="FH138" i="74"/>
  <c r="FH140" i="74" s="1"/>
  <c r="FN48" i="74"/>
  <c r="FN93" i="74"/>
  <c r="FN50" i="74"/>
  <c r="FO47" i="74"/>
  <c r="FB98" i="74"/>
  <c r="EX109" i="74"/>
  <c r="FG103" i="74"/>
  <c r="EY181" i="74"/>
  <c r="EY182" i="74"/>
  <c r="FK70" i="74"/>
  <c r="FK117" i="74"/>
  <c r="FJ118" i="74"/>
  <c r="FJ119" i="74"/>
  <c r="FE168" i="74"/>
  <c r="FE155" i="74"/>
  <c r="FD156" i="74"/>
  <c r="FD97" i="74"/>
  <c r="FF144" i="74"/>
  <c r="FF150" i="74" s="1"/>
  <c r="FF145" i="74"/>
  <c r="FH137" i="74"/>
  <c r="FH149" i="74"/>
  <c r="FH167" i="74" s="1"/>
  <c r="FA180" i="74"/>
  <c r="EW84" i="65"/>
  <c r="EW85" i="65" s="1"/>
  <c r="FH138" i="65"/>
  <c r="FH140" i="65" s="1"/>
  <c r="FK70" i="65"/>
  <c r="FK117" i="65"/>
  <c r="FJ118" i="65"/>
  <c r="FJ119" i="65"/>
  <c r="FB175" i="65"/>
  <c r="FB99" i="65"/>
  <c r="FI125" i="65"/>
  <c r="FI151" i="65" s="1"/>
  <c r="FI170" i="65" s="1"/>
  <c r="FI124" i="65"/>
  <c r="FI126" i="65"/>
  <c r="FI152" i="65" s="1"/>
  <c r="FI171" i="65" s="1"/>
  <c r="FO47" i="65"/>
  <c r="FN93" i="65"/>
  <c r="FN48" i="65"/>
  <c r="FN55" i="65" s="1"/>
  <c r="FN50" i="65"/>
  <c r="FI133" i="65"/>
  <c r="FI132" i="65"/>
  <c r="FI134" i="65"/>
  <c r="FM49" i="65"/>
  <c r="FM79" i="65" s="1"/>
  <c r="FM68" i="65"/>
  <c r="FM57" i="65"/>
  <c r="FM78" i="65"/>
  <c r="FM94" i="65"/>
  <c r="FM52" i="65"/>
  <c r="FM59" i="65"/>
  <c r="FM67" i="65"/>
  <c r="FC162" i="65"/>
  <c r="FC169" i="65" s="1"/>
  <c r="FC174" i="65" s="1"/>
  <c r="FC163" i="65"/>
  <c r="EY181" i="65"/>
  <c r="EY182" i="65"/>
  <c r="FG97" i="65"/>
  <c r="FG143" i="65"/>
  <c r="FH137" i="65"/>
  <c r="FH149" i="65"/>
  <c r="FH167" i="65" s="1"/>
  <c r="FD156" i="65"/>
  <c r="FD98" i="65"/>
  <c r="FA175" i="65"/>
  <c r="FA99" i="65"/>
  <c r="FL61" i="65"/>
  <c r="FF168" i="65"/>
  <c r="FF155" i="65"/>
  <c r="FE168" i="65"/>
  <c r="FE155" i="65"/>
  <c r="EZ81" i="14"/>
  <c r="EZ82" i="65"/>
  <c r="EZ100" i="65"/>
  <c r="FM53" i="65"/>
  <c r="FM80" i="65"/>
  <c r="EZ146" i="14"/>
  <c r="EZ49" i="14"/>
  <c r="EZ110" i="14"/>
  <c r="EY294" i="14"/>
  <c r="EZ161" i="14"/>
  <c r="EZ69" i="14"/>
  <c r="EZ196" i="14"/>
  <c r="EZ123" i="14"/>
  <c r="EZ205" i="14"/>
  <c r="EY89" i="14"/>
  <c r="EY253" i="14" s="1"/>
  <c r="FN58" i="74" l="1"/>
  <c r="FN55" i="74"/>
  <c r="FM66" i="65"/>
  <c r="FM66" i="74"/>
  <c r="FN56" i="65"/>
  <c r="FN54" i="65"/>
  <c r="FN56" i="74"/>
  <c r="FN54" i="74"/>
  <c r="EZ108" i="65"/>
  <c r="EZ111" i="65" s="1"/>
  <c r="EZ83" i="65"/>
  <c r="EZ84" i="65" s="1"/>
  <c r="EZ85" i="65" s="1"/>
  <c r="EZ187" i="65"/>
  <c r="EY184" i="74"/>
  <c r="EY189" i="74" s="1"/>
  <c r="EY185" i="74"/>
  <c r="EY190" i="74" s="1"/>
  <c r="EZ184" i="74"/>
  <c r="EZ189" i="74" s="1"/>
  <c r="EZ185" i="74"/>
  <c r="EZ190" i="74" s="1"/>
  <c r="EY184" i="65"/>
  <c r="EY189" i="65" s="1"/>
  <c r="EY185" i="65"/>
  <c r="EY190" i="65" s="1"/>
  <c r="EZ184" i="65"/>
  <c r="FB178" i="74"/>
  <c r="FB177" i="74"/>
  <c r="FB177" i="65"/>
  <c r="FB178" i="65"/>
  <c r="FA177" i="65"/>
  <c r="FA178" i="65"/>
  <c r="FD158" i="74"/>
  <c r="FD159" i="74"/>
  <c r="FD158" i="65"/>
  <c r="FD159" i="65"/>
  <c r="FH141" i="74"/>
  <c r="FH141" i="65"/>
  <c r="FH103" i="74"/>
  <c r="FH105" i="65"/>
  <c r="EY83" i="74"/>
  <c r="EZ83" i="74"/>
  <c r="EY83" i="65"/>
  <c r="FB105" i="74"/>
  <c r="FB107" i="65"/>
  <c r="FD161" i="65"/>
  <c r="FD162" i="65" s="1"/>
  <c r="FD169" i="65" s="1"/>
  <c r="FD174" i="65" s="1"/>
  <c r="FD175" i="65" s="1"/>
  <c r="FD104" i="74"/>
  <c r="EY225" i="14"/>
  <c r="EY246" i="14" s="1"/>
  <c r="EY254" i="14" s="1"/>
  <c r="EZ294" i="14"/>
  <c r="EZ89" i="14"/>
  <c r="EZ253" i="14" s="1"/>
  <c r="FB180" i="74"/>
  <c r="FB181" i="74" s="1"/>
  <c r="FB82" i="74" s="1"/>
  <c r="FL70" i="74"/>
  <c r="EZ106" i="74"/>
  <c r="FD161" i="74"/>
  <c r="FD162" i="74" s="1"/>
  <c r="FD169" i="74" s="1"/>
  <c r="FD174" i="74" s="1"/>
  <c r="FD98" i="74" s="1"/>
  <c r="EZ82" i="74"/>
  <c r="EZ99" i="74"/>
  <c r="FF168" i="74"/>
  <c r="FF155" i="74"/>
  <c r="EY82" i="74"/>
  <c r="EY99" i="74"/>
  <c r="FO93" i="74"/>
  <c r="FO50" i="74"/>
  <c r="FP47" i="74"/>
  <c r="FO48" i="74"/>
  <c r="FJ132" i="74"/>
  <c r="FJ134" i="74"/>
  <c r="FJ133" i="74"/>
  <c r="FN53" i="74"/>
  <c r="FN80" i="74"/>
  <c r="FJ125" i="74"/>
  <c r="FJ151" i="74" s="1"/>
  <c r="FJ170" i="74" s="1"/>
  <c r="FJ124" i="74"/>
  <c r="FJ126" i="74"/>
  <c r="FJ152" i="74" s="1"/>
  <c r="FJ171" i="74" s="1"/>
  <c r="FL119" i="74"/>
  <c r="FL118" i="74"/>
  <c r="FI138" i="74"/>
  <c r="FI140" i="74" s="1"/>
  <c r="FA181" i="74"/>
  <c r="FA182" i="74"/>
  <c r="FK118" i="74"/>
  <c r="FK119" i="74"/>
  <c r="FN67" i="74"/>
  <c r="FN60" i="74"/>
  <c r="FN49" i="74"/>
  <c r="FN79" i="74" s="1"/>
  <c r="FN68" i="74"/>
  <c r="FN57" i="74"/>
  <c r="FN59" i="74"/>
  <c r="FN78" i="74"/>
  <c r="FN52" i="74"/>
  <c r="FN94" i="74"/>
  <c r="FI137" i="74"/>
  <c r="FI149" i="74"/>
  <c r="FI167" i="74" s="1"/>
  <c r="FC163" i="74"/>
  <c r="FC162" i="74"/>
  <c r="FC169" i="74" s="1"/>
  <c r="FC174" i="74" s="1"/>
  <c r="FM61" i="74"/>
  <c r="FG145" i="74"/>
  <c r="FG144" i="74"/>
  <c r="FG150" i="74" s="1"/>
  <c r="FH96" i="74"/>
  <c r="FH143" i="74"/>
  <c r="EY106" i="74"/>
  <c r="EZ187" i="74"/>
  <c r="FE156" i="74"/>
  <c r="FE97" i="74"/>
  <c r="EY187" i="74"/>
  <c r="FB180" i="65"/>
  <c r="FB181" i="65" s="1"/>
  <c r="FB82" i="65" s="1"/>
  <c r="EZ58" i="14"/>
  <c r="EZ252" i="14" s="1"/>
  <c r="FF156" i="65"/>
  <c r="FF98" i="65"/>
  <c r="FM61" i="65"/>
  <c r="FD106" i="65"/>
  <c r="EY82" i="65"/>
  <c r="EY100" i="65"/>
  <c r="FL70" i="65"/>
  <c r="FL117" i="65"/>
  <c r="FN80" i="65"/>
  <c r="FN53" i="65"/>
  <c r="FH97" i="65"/>
  <c r="FH143" i="65"/>
  <c r="FN94" i="65"/>
  <c r="FN57" i="65"/>
  <c r="FN59" i="65"/>
  <c r="FN67" i="65"/>
  <c r="FN52" i="65"/>
  <c r="FN49" i="65"/>
  <c r="FN79" i="65" s="1"/>
  <c r="FN68" i="65"/>
  <c r="FN78" i="65"/>
  <c r="FG144" i="65"/>
  <c r="FG150" i="65" s="1"/>
  <c r="FG145" i="65"/>
  <c r="FC175" i="65"/>
  <c r="FC99" i="65"/>
  <c r="FJ132" i="65"/>
  <c r="FJ134" i="65"/>
  <c r="FJ133" i="65"/>
  <c r="FA107" i="65"/>
  <c r="FA180" i="65"/>
  <c r="FO48" i="65"/>
  <c r="FO55" i="65" s="1"/>
  <c r="FP47" i="65"/>
  <c r="FO93" i="65"/>
  <c r="FO50" i="65"/>
  <c r="FJ126" i="65"/>
  <c r="FJ152" i="65" s="1"/>
  <c r="FJ171" i="65" s="1"/>
  <c r="FJ125" i="65"/>
  <c r="FJ151" i="65" s="1"/>
  <c r="FJ170" i="65" s="1"/>
  <c r="FJ124" i="65"/>
  <c r="FE156" i="65"/>
  <c r="FE98" i="65"/>
  <c r="EY108" i="65"/>
  <c r="FK118" i="65"/>
  <c r="FK119" i="65"/>
  <c r="EY187" i="65"/>
  <c r="FI138" i="65"/>
  <c r="FI140" i="65" s="1"/>
  <c r="FI149" i="65"/>
  <c r="FI167" i="65" s="1"/>
  <c r="FI137" i="65"/>
  <c r="FO58" i="74" l="1"/>
  <c r="FO55" i="74"/>
  <c r="FN66" i="65"/>
  <c r="FN66" i="74"/>
  <c r="FO56" i="65"/>
  <c r="FO54" i="65"/>
  <c r="FO56" i="74"/>
  <c r="FO54" i="74"/>
  <c r="FD163" i="65"/>
  <c r="EZ189" i="65"/>
  <c r="EZ191" i="65" s="1"/>
  <c r="FA184" i="74"/>
  <c r="FA189" i="74" s="1"/>
  <c r="FA185" i="74"/>
  <c r="FA190" i="74" s="1"/>
  <c r="EY84" i="74"/>
  <c r="EY85" i="74" s="1"/>
  <c r="FC177" i="65"/>
  <c r="FC178" i="65"/>
  <c r="FD177" i="65"/>
  <c r="FD178" i="65"/>
  <c r="EY84" i="65"/>
  <c r="EY85" i="65" s="1"/>
  <c r="FE158" i="74"/>
  <c r="FE159" i="74"/>
  <c r="FF158" i="65"/>
  <c r="FF159" i="65"/>
  <c r="FE158" i="65"/>
  <c r="FE159" i="65"/>
  <c r="EY191" i="74"/>
  <c r="FI141" i="74"/>
  <c r="FI141" i="65"/>
  <c r="EY191" i="65"/>
  <c r="EZ191" i="74"/>
  <c r="FI103" i="74"/>
  <c r="FI105" i="65"/>
  <c r="EZ84" i="74"/>
  <c r="EZ85" i="74" s="1"/>
  <c r="FE106" i="65"/>
  <c r="FF106" i="65"/>
  <c r="FE161" i="74"/>
  <c r="FE163" i="74" s="1"/>
  <c r="EZ225" i="14"/>
  <c r="G252" i="14"/>
  <c r="EY256" i="14"/>
  <c r="EY262" i="14" s="1"/>
  <c r="FB182" i="74"/>
  <c r="FD163" i="74"/>
  <c r="FD99" i="65"/>
  <c r="FB182" i="65"/>
  <c r="FF161" i="65"/>
  <c r="FF162" i="65" s="1"/>
  <c r="FF169" i="65" s="1"/>
  <c r="FF174" i="65" s="1"/>
  <c r="FF175" i="65" s="1"/>
  <c r="EZ109" i="74"/>
  <c r="FJ138" i="74"/>
  <c r="FJ140" i="74" s="1"/>
  <c r="FA187" i="74"/>
  <c r="FK124" i="74"/>
  <c r="FK125" i="74"/>
  <c r="FK151" i="74" s="1"/>
  <c r="FK170" i="74" s="1"/>
  <c r="FK126" i="74"/>
  <c r="FK152" i="74" s="1"/>
  <c r="FK171" i="74" s="1"/>
  <c r="FJ149" i="74"/>
  <c r="FJ167" i="74" s="1"/>
  <c r="FJ137" i="74"/>
  <c r="EY109" i="74"/>
  <c r="FG168" i="74"/>
  <c r="FG155" i="74"/>
  <c r="FA106" i="74"/>
  <c r="FA83" i="74"/>
  <c r="FI96" i="74"/>
  <c r="FI143" i="74"/>
  <c r="FA82" i="74"/>
  <c r="FA99" i="74"/>
  <c r="FF156" i="74"/>
  <c r="FF97" i="74"/>
  <c r="FM117" i="74"/>
  <c r="FM70" i="74"/>
  <c r="FN61" i="74"/>
  <c r="FD175" i="74"/>
  <c r="FO68" i="74"/>
  <c r="FO94" i="74"/>
  <c r="FO52" i="74"/>
  <c r="FO78" i="74"/>
  <c r="FO57" i="74"/>
  <c r="FO59" i="74"/>
  <c r="FO60" i="74"/>
  <c r="FO67" i="74"/>
  <c r="FO49" i="74"/>
  <c r="FO79" i="74" s="1"/>
  <c r="FH144" i="74"/>
  <c r="FH150" i="74" s="1"/>
  <c r="FH145" i="74"/>
  <c r="FL126" i="74"/>
  <c r="FL152" i="74" s="1"/>
  <c r="FL171" i="74" s="1"/>
  <c r="FL125" i="74"/>
  <c r="FL151" i="74" s="1"/>
  <c r="FL170" i="74" s="1"/>
  <c r="FL124" i="74"/>
  <c r="FQ47" i="74"/>
  <c r="FP48" i="74"/>
  <c r="FP93" i="74"/>
  <c r="FP50" i="74"/>
  <c r="FE104" i="74"/>
  <c r="FC175" i="74"/>
  <c r="FC98" i="74"/>
  <c r="FK134" i="74"/>
  <c r="FK132" i="74"/>
  <c r="FK133" i="74"/>
  <c r="FL134" i="74"/>
  <c r="FL132" i="74"/>
  <c r="FL133" i="74"/>
  <c r="FO53" i="74"/>
  <c r="FO80" i="74"/>
  <c r="FB99" i="74"/>
  <c r="FJ138" i="65"/>
  <c r="FJ140" i="65" s="1"/>
  <c r="FO80" i="65"/>
  <c r="FO53" i="65"/>
  <c r="FM117" i="65"/>
  <c r="FM70" i="65"/>
  <c r="FL119" i="65"/>
  <c r="FL118" i="65"/>
  <c r="FD180" i="65"/>
  <c r="FE161" i="65"/>
  <c r="FP93" i="65"/>
  <c r="FP48" i="65"/>
  <c r="FP55" i="65" s="1"/>
  <c r="FQ47" i="65"/>
  <c r="FP50" i="65"/>
  <c r="FO57" i="65"/>
  <c r="FO52" i="65"/>
  <c r="FO68" i="65"/>
  <c r="FO49" i="65"/>
  <c r="FO79" i="65" s="1"/>
  <c r="FO67" i="65"/>
  <c r="FO78" i="65"/>
  <c r="FO59" i="65"/>
  <c r="FO94" i="65"/>
  <c r="FC180" i="65"/>
  <c r="FC107" i="65"/>
  <c r="FH145" i="65"/>
  <c r="FH144" i="65"/>
  <c r="FH150" i="65" s="1"/>
  <c r="FB100" i="65"/>
  <c r="FA181" i="65"/>
  <c r="FA182" i="65"/>
  <c r="EY111" i="65"/>
  <c r="FJ137" i="65"/>
  <c r="FJ149" i="65"/>
  <c r="FJ167" i="65" s="1"/>
  <c r="FG155" i="65"/>
  <c r="FG168" i="65"/>
  <c r="FN61" i="65"/>
  <c r="FK134" i="65"/>
  <c r="FK133" i="65"/>
  <c r="FK132" i="65"/>
  <c r="FI97" i="65"/>
  <c r="FI143" i="65"/>
  <c r="FK125" i="65"/>
  <c r="FK151" i="65" s="1"/>
  <c r="FK170" i="65" s="1"/>
  <c r="FK126" i="65"/>
  <c r="FK152" i="65" s="1"/>
  <c r="FK171" i="65" s="1"/>
  <c r="FK124" i="65"/>
  <c r="FD107" i="65"/>
  <c r="FP58" i="74" l="1"/>
  <c r="FP55" i="74"/>
  <c r="FO66" i="65"/>
  <c r="FO66" i="74"/>
  <c r="FP56" i="65"/>
  <c r="FP54" i="65"/>
  <c r="FP56" i="74"/>
  <c r="FP54" i="74"/>
  <c r="EZ246" i="14"/>
  <c r="EZ254" i="14" s="1"/>
  <c r="EZ256" i="14" s="1"/>
  <c r="EZ262" i="14" s="1"/>
  <c r="FB184" i="74"/>
  <c r="FB189" i="74" s="1"/>
  <c r="FB185" i="74"/>
  <c r="FB190" i="74" s="1"/>
  <c r="FA184" i="65"/>
  <c r="FA189" i="65" s="1"/>
  <c r="FA185" i="65"/>
  <c r="FA190" i="65" s="1"/>
  <c r="FB184" i="65"/>
  <c r="FB189" i="65" s="1"/>
  <c r="FB185" i="65"/>
  <c r="FB190" i="65" s="1"/>
  <c r="FD177" i="74"/>
  <c r="FD178" i="74"/>
  <c r="FC178" i="74"/>
  <c r="FC177" i="74"/>
  <c r="FF177" i="65"/>
  <c r="FF178" i="65"/>
  <c r="FF158" i="74"/>
  <c r="FF159" i="74"/>
  <c r="FJ141" i="74"/>
  <c r="FA191" i="74"/>
  <c r="FJ141" i="65"/>
  <c r="FJ103" i="74"/>
  <c r="FJ105" i="65"/>
  <c r="FB83" i="74"/>
  <c r="FB84" i="74" s="1"/>
  <c r="FB85" i="74" s="1"/>
  <c r="FE162" i="74"/>
  <c r="FE169" i="74" s="1"/>
  <c r="FE174" i="74" s="1"/>
  <c r="FE98" i="74" s="1"/>
  <c r="FA83" i="65"/>
  <c r="FB83" i="65"/>
  <c r="FB84" i="65" s="1"/>
  <c r="FB85" i="65" s="1"/>
  <c r="FF107" i="65"/>
  <c r="FF161" i="74"/>
  <c r="FF163" i="74" s="1"/>
  <c r="FB106" i="74"/>
  <c r="FB109" i="74" s="1"/>
  <c r="FB187" i="74"/>
  <c r="FB187" i="65"/>
  <c r="FB108" i="65"/>
  <c r="FB111" i="65" s="1"/>
  <c r="FF163" i="65"/>
  <c r="FO61" i="74"/>
  <c r="FO117" i="74" s="1"/>
  <c r="FK138" i="74"/>
  <c r="FK140" i="74" s="1"/>
  <c r="FA109" i="74"/>
  <c r="FL137" i="74"/>
  <c r="FL149" i="74"/>
  <c r="FL167" i="74" s="1"/>
  <c r="FJ96" i="74"/>
  <c r="FJ143" i="74"/>
  <c r="FD105" i="74"/>
  <c r="FD180" i="74"/>
  <c r="FF104" i="74"/>
  <c r="FP53" i="74"/>
  <c r="FP80" i="74"/>
  <c r="FN70" i="74"/>
  <c r="FN117" i="74"/>
  <c r="FG156" i="74"/>
  <c r="FG97" i="74"/>
  <c r="FH168" i="74"/>
  <c r="FH155" i="74"/>
  <c r="FA84" i="74"/>
  <c r="FA85" i="74" s="1"/>
  <c r="FK137" i="74"/>
  <c r="FK149" i="74"/>
  <c r="FK167" i="74" s="1"/>
  <c r="FC105" i="74"/>
  <c r="FC180" i="74"/>
  <c r="FM118" i="74"/>
  <c r="FM119" i="74"/>
  <c r="FP52" i="74"/>
  <c r="FP49" i="74"/>
  <c r="FP79" i="74" s="1"/>
  <c r="FP59" i="74"/>
  <c r="FP68" i="74"/>
  <c r="FP78" i="74"/>
  <c r="FP60" i="74"/>
  <c r="FP94" i="74"/>
  <c r="FP57" i="74"/>
  <c r="FP67" i="74"/>
  <c r="FL138" i="74"/>
  <c r="FL140" i="74" s="1"/>
  <c r="FQ50" i="74"/>
  <c r="FR47" i="74"/>
  <c r="FQ93" i="74"/>
  <c r="FQ48" i="74"/>
  <c r="FI144" i="74"/>
  <c r="FI150" i="74" s="1"/>
  <c r="FI145" i="74"/>
  <c r="FA187" i="65"/>
  <c r="FK138" i="65"/>
  <c r="FK140" i="65" s="1"/>
  <c r="FF180" i="65"/>
  <c r="FJ97" i="65"/>
  <c r="FJ143" i="65"/>
  <c r="FP80" i="65"/>
  <c r="FP53" i="65"/>
  <c r="FL133" i="65"/>
  <c r="FL134" i="65"/>
  <c r="FL132" i="65"/>
  <c r="FF99" i="65"/>
  <c r="FH168" i="65"/>
  <c r="FH155" i="65"/>
  <c r="FQ93" i="65"/>
  <c r="FQ50" i="65"/>
  <c r="FR47" i="65"/>
  <c r="FQ48" i="65"/>
  <c r="FQ55" i="65" s="1"/>
  <c r="FP52" i="65"/>
  <c r="FP68" i="65"/>
  <c r="FP49" i="65"/>
  <c r="FP79" i="65" s="1"/>
  <c r="FP67" i="65"/>
  <c r="FP78" i="65"/>
  <c r="FP94" i="65"/>
  <c r="FP57" i="65"/>
  <c r="FP59" i="65"/>
  <c r="FI145" i="65"/>
  <c r="FI144" i="65"/>
  <c r="FI150" i="65" s="1"/>
  <c r="FN70" i="65"/>
  <c r="FN117" i="65"/>
  <c r="FC181" i="65"/>
  <c r="FC182" i="65"/>
  <c r="FO61" i="65"/>
  <c r="FE163" i="65"/>
  <c r="FE162" i="65"/>
  <c r="FE169" i="65" s="1"/>
  <c r="FE174" i="65" s="1"/>
  <c r="FM119" i="65"/>
  <c r="FM118" i="65"/>
  <c r="FG156" i="65"/>
  <c r="FG98" i="65"/>
  <c r="FD182" i="65"/>
  <c r="FD181" i="65"/>
  <c r="FK149" i="65"/>
  <c r="FK167" i="65" s="1"/>
  <c r="FK137" i="65"/>
  <c r="FA108" i="65"/>
  <c r="FA82" i="65"/>
  <c r="FA100" i="65"/>
  <c r="FL125" i="65"/>
  <c r="FL151" i="65" s="1"/>
  <c r="FL170" i="65" s="1"/>
  <c r="FL124" i="65"/>
  <c r="FL126" i="65"/>
  <c r="FL152" i="65" s="1"/>
  <c r="FL171" i="65" s="1"/>
  <c r="FQ58" i="74" l="1"/>
  <c r="FQ55" i="74"/>
  <c r="FP66" i="65"/>
  <c r="FP66" i="74"/>
  <c r="FQ56" i="65"/>
  <c r="FQ54" i="65"/>
  <c r="FQ56" i="74"/>
  <c r="FQ54" i="74"/>
  <c r="FB191" i="74"/>
  <c r="FA84" i="65"/>
  <c r="FA85" i="65" s="1"/>
  <c r="FD184" i="65"/>
  <c r="FD189" i="65" s="1"/>
  <c r="FD185" i="65"/>
  <c r="FD190" i="65" s="1"/>
  <c r="FC184" i="65"/>
  <c r="FC189" i="65" s="1"/>
  <c r="FC185" i="65"/>
  <c r="FC190" i="65" s="1"/>
  <c r="FG158" i="74"/>
  <c r="FG159" i="74"/>
  <c r="FG158" i="65"/>
  <c r="FG159" i="65"/>
  <c r="FB191" i="65"/>
  <c r="FK141" i="74"/>
  <c r="FL141" i="74"/>
  <c r="FK141" i="65"/>
  <c r="FA191" i="65"/>
  <c r="FK103" i="74"/>
  <c r="FL103" i="74"/>
  <c r="FK105" i="65"/>
  <c r="FE175" i="74"/>
  <c r="FC83" i="65"/>
  <c r="FF162" i="74"/>
  <c r="FF169" i="74" s="1"/>
  <c r="FF174" i="74" s="1"/>
  <c r="FF175" i="74" s="1"/>
  <c r="FO70" i="74"/>
  <c r="FC187" i="65"/>
  <c r="FG104" i="74"/>
  <c r="FD181" i="74"/>
  <c r="FD182" i="74"/>
  <c r="FH156" i="74"/>
  <c r="FH97" i="74"/>
  <c r="FN118" i="74"/>
  <c r="FN119" i="74"/>
  <c r="FM133" i="74"/>
  <c r="FM134" i="74"/>
  <c r="FM132" i="74"/>
  <c r="FQ52" i="74"/>
  <c r="FQ94" i="74"/>
  <c r="FQ67" i="74"/>
  <c r="FQ60" i="74"/>
  <c r="FQ49" i="74"/>
  <c r="FQ79" i="74" s="1"/>
  <c r="FQ59" i="74"/>
  <c r="FQ78" i="74"/>
  <c r="FQ68" i="74"/>
  <c r="FQ57" i="74"/>
  <c r="FR48" i="74"/>
  <c r="FR93" i="74"/>
  <c r="FS47" i="74"/>
  <c r="FR50" i="74"/>
  <c r="FM125" i="74"/>
  <c r="FM151" i="74" s="1"/>
  <c r="FM170" i="74" s="1"/>
  <c r="FM126" i="74"/>
  <c r="FM152" i="74" s="1"/>
  <c r="FM171" i="74" s="1"/>
  <c r="FM124" i="74"/>
  <c r="FQ80" i="74"/>
  <c r="FQ53" i="74"/>
  <c r="FC181" i="74"/>
  <c r="FC182" i="74"/>
  <c r="FO118" i="74"/>
  <c r="FO119" i="74"/>
  <c r="FJ145" i="74"/>
  <c r="FJ144" i="74"/>
  <c r="FJ150" i="74" s="1"/>
  <c r="FG161" i="74"/>
  <c r="FL96" i="74"/>
  <c r="FL143" i="74"/>
  <c r="FI155" i="74"/>
  <c r="FI168" i="74"/>
  <c r="FP61" i="74"/>
  <c r="FK96" i="74"/>
  <c r="FK143" i="74"/>
  <c r="FA111" i="65"/>
  <c r="FE175" i="65"/>
  <c r="FE99" i="65"/>
  <c r="FN118" i="65"/>
  <c r="FN119" i="65"/>
  <c r="FR50" i="65"/>
  <c r="FS47" i="65"/>
  <c r="FR93" i="65"/>
  <c r="FR48" i="65"/>
  <c r="FR55" i="65" s="1"/>
  <c r="FG161" i="65"/>
  <c r="FG106" i="65"/>
  <c r="FQ80" i="65"/>
  <c r="FQ53" i="65"/>
  <c r="FO117" i="65"/>
  <c r="FO70" i="65"/>
  <c r="FK97" i="65"/>
  <c r="FK143" i="65"/>
  <c r="FI168" i="65"/>
  <c r="FI155" i="65"/>
  <c r="FH156" i="65"/>
  <c r="FH98" i="65"/>
  <c r="FJ144" i="65"/>
  <c r="FJ150" i="65" s="1"/>
  <c r="FJ145" i="65"/>
  <c r="FL149" i="65"/>
  <c r="FL167" i="65" s="1"/>
  <c r="FL137" i="65"/>
  <c r="FD82" i="65"/>
  <c r="FD100" i="65"/>
  <c r="FM126" i="65"/>
  <c r="FM152" i="65" s="1"/>
  <c r="FM171" i="65" s="1"/>
  <c r="FM125" i="65"/>
  <c r="FM151" i="65" s="1"/>
  <c r="FM170" i="65" s="1"/>
  <c r="FM124" i="65"/>
  <c r="FC82" i="65"/>
  <c r="FC100" i="65"/>
  <c r="FP61" i="65"/>
  <c r="FD187" i="65"/>
  <c r="FD83" i="65"/>
  <c r="FM132" i="65"/>
  <c r="FM133" i="65"/>
  <c r="FM134" i="65"/>
  <c r="FD108" i="65"/>
  <c r="FL138" i="65"/>
  <c r="FL140" i="65" s="1"/>
  <c r="FF181" i="65"/>
  <c r="FF82" i="65" s="1"/>
  <c r="FF182" i="65"/>
  <c r="FC108" i="65"/>
  <c r="FQ68" i="65"/>
  <c r="FQ67" i="65"/>
  <c r="FQ59" i="65"/>
  <c r="FQ49" i="65"/>
  <c r="FQ79" i="65" s="1"/>
  <c r="FQ94" i="65"/>
  <c r="FQ57" i="65"/>
  <c r="FQ78" i="65"/>
  <c r="FQ52" i="65"/>
  <c r="FR58" i="74" l="1"/>
  <c r="FR55" i="74"/>
  <c r="FQ66" i="65"/>
  <c r="FQ66" i="74"/>
  <c r="FR56" i="65"/>
  <c r="FR54" i="65"/>
  <c r="FR56" i="74"/>
  <c r="FR54" i="74"/>
  <c r="FF98" i="74"/>
  <c r="FC184" i="74"/>
  <c r="FC189" i="74" s="1"/>
  <c r="FC185" i="74"/>
  <c r="FC190" i="74" s="1"/>
  <c r="FD184" i="74"/>
  <c r="FD189" i="74" s="1"/>
  <c r="FD185" i="74"/>
  <c r="FD190" i="74" s="1"/>
  <c r="FF184" i="65"/>
  <c r="FF189" i="65" s="1"/>
  <c r="FF185" i="65"/>
  <c r="FF190" i="65" s="1"/>
  <c r="FE105" i="74"/>
  <c r="FE178" i="74"/>
  <c r="FE177" i="74"/>
  <c r="FF177" i="74"/>
  <c r="FF178" i="74"/>
  <c r="FE177" i="65"/>
  <c r="FE178" i="65"/>
  <c r="FH158" i="74"/>
  <c r="FH159" i="74"/>
  <c r="FH158" i="65"/>
  <c r="FH159" i="65"/>
  <c r="FE180" i="74"/>
  <c r="FE182" i="74" s="1"/>
  <c r="FL141" i="65"/>
  <c r="FC191" i="65"/>
  <c r="FD191" i="65"/>
  <c r="FL105" i="65"/>
  <c r="FC84" i="65"/>
  <c r="FC85" i="65" s="1"/>
  <c r="FC83" i="74"/>
  <c r="FD83" i="74"/>
  <c r="FE107" i="65"/>
  <c r="FH106" i="65"/>
  <c r="FH104" i="74"/>
  <c r="FD187" i="74"/>
  <c r="FE180" i="65"/>
  <c r="FE182" i="65" s="1"/>
  <c r="FF187" i="65"/>
  <c r="FD84" i="65"/>
  <c r="FD85" i="65" s="1"/>
  <c r="FM138" i="74"/>
  <c r="FM140" i="74" s="1"/>
  <c r="FH161" i="65"/>
  <c r="FH162" i="65" s="1"/>
  <c r="FH169" i="65" s="1"/>
  <c r="FH174" i="65" s="1"/>
  <c r="FH175" i="65" s="1"/>
  <c r="FC187" i="74"/>
  <c r="FC106" i="74"/>
  <c r="FD106" i="74"/>
  <c r="FL145" i="74"/>
  <c r="FL144" i="74"/>
  <c r="FL150" i="74" s="1"/>
  <c r="FR68" i="74"/>
  <c r="FR60" i="74"/>
  <c r="FR59" i="74"/>
  <c r="FR49" i="74"/>
  <c r="FR79" i="74" s="1"/>
  <c r="FR67" i="74"/>
  <c r="FR52" i="74"/>
  <c r="FR78" i="74"/>
  <c r="FR94" i="74"/>
  <c r="FR57" i="74"/>
  <c r="FF105" i="74"/>
  <c r="FO134" i="74"/>
  <c r="FO132" i="74"/>
  <c r="FO133" i="74"/>
  <c r="FP70" i="74"/>
  <c r="FP117" i="74"/>
  <c r="FI156" i="74"/>
  <c r="FI97" i="74"/>
  <c r="FG162" i="74"/>
  <c r="FG169" i="74" s="1"/>
  <c r="FG174" i="74" s="1"/>
  <c r="FG163" i="74"/>
  <c r="FO125" i="74"/>
  <c r="FO151" i="74" s="1"/>
  <c r="FO170" i="74" s="1"/>
  <c r="FO126" i="74"/>
  <c r="FO152" i="74" s="1"/>
  <c r="FO171" i="74" s="1"/>
  <c r="FO124" i="74"/>
  <c r="FM137" i="74"/>
  <c r="FM149" i="74"/>
  <c r="FM167" i="74" s="1"/>
  <c r="FQ61" i="74"/>
  <c r="FN133" i="74"/>
  <c r="FN134" i="74"/>
  <c r="FN132" i="74"/>
  <c r="FD99" i="74"/>
  <c r="FD82" i="74"/>
  <c r="FN126" i="74"/>
  <c r="FN152" i="74" s="1"/>
  <c r="FN171" i="74" s="1"/>
  <c r="FN125" i="74"/>
  <c r="FN151" i="74" s="1"/>
  <c r="FN170" i="74" s="1"/>
  <c r="FN124" i="74"/>
  <c r="FK144" i="74"/>
  <c r="FK150" i="74" s="1"/>
  <c r="FK145" i="74"/>
  <c r="FC82" i="74"/>
  <c r="FC99" i="74"/>
  <c r="FR53" i="74"/>
  <c r="FR80" i="74"/>
  <c r="FH161" i="74"/>
  <c r="FJ168" i="74"/>
  <c r="FJ155" i="74"/>
  <c r="FT47" i="74"/>
  <c r="FS48" i="74"/>
  <c r="FS93" i="74"/>
  <c r="FS50" i="74"/>
  <c r="FF180" i="74"/>
  <c r="FM138" i="65"/>
  <c r="FM140" i="65" s="1"/>
  <c r="FD111" i="65"/>
  <c r="FJ155" i="65"/>
  <c r="FJ168" i="65"/>
  <c r="FF83" i="65"/>
  <c r="FF84" i="65" s="1"/>
  <c r="FF85" i="65" s="1"/>
  <c r="FF108" i="65"/>
  <c r="FS48" i="65"/>
  <c r="FS55" i="65" s="1"/>
  <c r="FT47" i="65"/>
  <c r="FS93" i="65"/>
  <c r="FS50" i="65"/>
  <c r="FO119" i="65"/>
  <c r="FO118" i="65"/>
  <c r="FR80" i="65"/>
  <c r="FR53" i="65"/>
  <c r="FF100" i="65"/>
  <c r="FQ61" i="65"/>
  <c r="FP117" i="65"/>
  <c r="FP70" i="65"/>
  <c r="FL97" i="65"/>
  <c r="FL143" i="65"/>
  <c r="FI156" i="65"/>
  <c r="FI98" i="65"/>
  <c r="FN133" i="65"/>
  <c r="FN132" i="65"/>
  <c r="FN134" i="65"/>
  <c r="FC111" i="65"/>
  <c r="FN124" i="65"/>
  <c r="FN126" i="65"/>
  <c r="FN152" i="65" s="1"/>
  <c r="FN171" i="65" s="1"/>
  <c r="FN125" i="65"/>
  <c r="FN151" i="65" s="1"/>
  <c r="FN170" i="65" s="1"/>
  <c r="FK145" i="65"/>
  <c r="FK144" i="65"/>
  <c r="FK150" i="65" s="1"/>
  <c r="FG162" i="65"/>
  <c r="FG169" i="65" s="1"/>
  <c r="FG174" i="65" s="1"/>
  <c r="FG163" i="65"/>
  <c r="FM149" i="65"/>
  <c r="FM167" i="65" s="1"/>
  <c r="FM137" i="65"/>
  <c r="FR49" i="65"/>
  <c r="FR79" i="65" s="1"/>
  <c r="FR68" i="65"/>
  <c r="FR78" i="65"/>
  <c r="FR57" i="65"/>
  <c r="FR94" i="65"/>
  <c r="FR59" i="65"/>
  <c r="FR52" i="65"/>
  <c r="FR67" i="65"/>
  <c r="FS58" i="74" l="1"/>
  <c r="FS55" i="74"/>
  <c r="FR66" i="65"/>
  <c r="FR66" i="74"/>
  <c r="FS56" i="65"/>
  <c r="FS54" i="65"/>
  <c r="FS56" i="74"/>
  <c r="FS54" i="74"/>
  <c r="FE184" i="74"/>
  <c r="FE189" i="74" s="1"/>
  <c r="FE185" i="74"/>
  <c r="FE190" i="74" s="1"/>
  <c r="FE184" i="65"/>
  <c r="FE189" i="65" s="1"/>
  <c r="FE185" i="65"/>
  <c r="FE190" i="65" s="1"/>
  <c r="FE181" i="74"/>
  <c r="FE187" i="74" s="1"/>
  <c r="FH177" i="65"/>
  <c r="FH178" i="65"/>
  <c r="FI158" i="74"/>
  <c r="FI159" i="74"/>
  <c r="FI158" i="65"/>
  <c r="FI159" i="65"/>
  <c r="FM141" i="74"/>
  <c r="FF191" i="65"/>
  <c r="FM141" i="65"/>
  <c r="FC191" i="74"/>
  <c r="FD191" i="74"/>
  <c r="FC84" i="74"/>
  <c r="FC85" i="74" s="1"/>
  <c r="FM103" i="74"/>
  <c r="FM105" i="65"/>
  <c r="FE83" i="74"/>
  <c r="FD84" i="74"/>
  <c r="FD85" i="74" s="1"/>
  <c r="FH107" i="65"/>
  <c r="FI106" i="65"/>
  <c r="FI104" i="74"/>
  <c r="FC109" i="74"/>
  <c r="FR61" i="74"/>
  <c r="FR117" i="74" s="1"/>
  <c r="FE181" i="65"/>
  <c r="FE82" i="65" s="1"/>
  <c r="FH163" i="65"/>
  <c r="FE83" i="65"/>
  <c r="FE108" i="65"/>
  <c r="FF111" i="65"/>
  <c r="FD109" i="74"/>
  <c r="FN138" i="74"/>
  <c r="FN140" i="74" s="1"/>
  <c r="FN137" i="74"/>
  <c r="FN149" i="74"/>
  <c r="FN167" i="74" s="1"/>
  <c r="FP118" i="74"/>
  <c r="FP119" i="74"/>
  <c r="FS80" i="74"/>
  <c r="FS53" i="74"/>
  <c r="FQ117" i="74"/>
  <c r="FQ70" i="74"/>
  <c r="FS60" i="74"/>
  <c r="FS59" i="74"/>
  <c r="FS78" i="74"/>
  <c r="FS67" i="74"/>
  <c r="FS49" i="74"/>
  <c r="FS79" i="74" s="1"/>
  <c r="FS94" i="74"/>
  <c r="FS57" i="74"/>
  <c r="FS68" i="74"/>
  <c r="FS52" i="74"/>
  <c r="FE106" i="74"/>
  <c r="FG175" i="74"/>
  <c r="FG98" i="74"/>
  <c r="FO138" i="74"/>
  <c r="FO140" i="74" s="1"/>
  <c r="FU47" i="74"/>
  <c r="FT48" i="74"/>
  <c r="FT93" i="74"/>
  <c r="FT50" i="74"/>
  <c r="FI161" i="74"/>
  <c r="FL168" i="74"/>
  <c r="FL155" i="74"/>
  <c r="FH163" i="74"/>
  <c r="FH162" i="74"/>
  <c r="FH169" i="74" s="1"/>
  <c r="FH174" i="74" s="1"/>
  <c r="FJ156" i="74"/>
  <c r="FJ97" i="74"/>
  <c r="FM96" i="74"/>
  <c r="FM143" i="74"/>
  <c r="FF181" i="74"/>
  <c r="FF182" i="74"/>
  <c r="FK168" i="74"/>
  <c r="FK155" i="74"/>
  <c r="FO137" i="74"/>
  <c r="FO149" i="74"/>
  <c r="FO167" i="74" s="1"/>
  <c r="FH99" i="65"/>
  <c r="FI161" i="65"/>
  <c r="FI162" i="65" s="1"/>
  <c r="FI169" i="65" s="1"/>
  <c r="FI174" i="65" s="1"/>
  <c r="FI175" i="65" s="1"/>
  <c r="FO124" i="65"/>
  <c r="FO125" i="65"/>
  <c r="FO151" i="65" s="1"/>
  <c r="FO170" i="65" s="1"/>
  <c r="FO126" i="65"/>
  <c r="FO152" i="65" s="1"/>
  <c r="FO171" i="65" s="1"/>
  <c r="FH180" i="65"/>
  <c r="FN138" i="65"/>
  <c r="FN140" i="65" s="1"/>
  <c r="FO134" i="65"/>
  <c r="FO132" i="65"/>
  <c r="FO133" i="65"/>
  <c r="FP119" i="65"/>
  <c r="FP118" i="65"/>
  <c r="FQ117" i="65"/>
  <c r="FQ70" i="65"/>
  <c r="FG175" i="65"/>
  <c r="FG99" i="65"/>
  <c r="FS80" i="65"/>
  <c r="FS53" i="65"/>
  <c r="FN137" i="65"/>
  <c r="FN149" i="65"/>
  <c r="FN167" i="65" s="1"/>
  <c r="FK168" i="65"/>
  <c r="FK155" i="65"/>
  <c r="FL144" i="65"/>
  <c r="FL150" i="65" s="1"/>
  <c r="FL145" i="65"/>
  <c r="FU47" i="65"/>
  <c r="FT93" i="65"/>
  <c r="FT48" i="65"/>
  <c r="FT55" i="65" s="1"/>
  <c r="FT50" i="65"/>
  <c r="FR61" i="65"/>
  <c r="FM97" i="65"/>
  <c r="FM143" i="65"/>
  <c r="FS94" i="65"/>
  <c r="FS57" i="65"/>
  <c r="FS68" i="65"/>
  <c r="FS52" i="65"/>
  <c r="FS59" i="65"/>
  <c r="FS49" i="65"/>
  <c r="FS79" i="65" s="1"/>
  <c r="FS67" i="65"/>
  <c r="FS78" i="65"/>
  <c r="FJ156" i="65"/>
  <c r="FJ98" i="65"/>
  <c r="FT58" i="74" l="1"/>
  <c r="FT55" i="74"/>
  <c r="FS66" i="65"/>
  <c r="FS66" i="74"/>
  <c r="FT56" i="65"/>
  <c r="FT54" i="65"/>
  <c r="FT56" i="74"/>
  <c r="FT54" i="74"/>
  <c r="FE82" i="74"/>
  <c r="FE84" i="74" s="1"/>
  <c r="FE85" i="74" s="1"/>
  <c r="FF184" i="74"/>
  <c r="FF189" i="74" s="1"/>
  <c r="FF185" i="74"/>
  <c r="FF190" i="74" s="1"/>
  <c r="FG178" i="74"/>
  <c r="FG177" i="74"/>
  <c r="FE99" i="74"/>
  <c r="FE109" i="74" s="1"/>
  <c r="FG177" i="65"/>
  <c r="FG178" i="65"/>
  <c r="FI177" i="65"/>
  <c r="FI178" i="65"/>
  <c r="FJ158" i="74"/>
  <c r="FJ159" i="74"/>
  <c r="FJ158" i="65"/>
  <c r="FJ159" i="65"/>
  <c r="FE191" i="74"/>
  <c r="FO141" i="74"/>
  <c r="FN141" i="74"/>
  <c r="FN141" i="65"/>
  <c r="FE191" i="65"/>
  <c r="FN103" i="74"/>
  <c r="FN105" i="65"/>
  <c r="FF83" i="74"/>
  <c r="FI107" i="65"/>
  <c r="FG107" i="65"/>
  <c r="FJ161" i="74"/>
  <c r="FJ163" i="74" s="1"/>
  <c r="FJ106" i="65"/>
  <c r="FR70" i="74"/>
  <c r="FE187" i="65"/>
  <c r="FI163" i="65"/>
  <c r="FE100" i="65"/>
  <c r="FE111" i="65" s="1"/>
  <c r="FE84" i="65"/>
  <c r="FE85" i="65" s="1"/>
  <c r="FF187" i="74"/>
  <c r="FJ161" i="65"/>
  <c r="FJ162" i="65" s="1"/>
  <c r="FJ169" i="65" s="1"/>
  <c r="FJ174" i="65" s="1"/>
  <c r="FK156" i="74"/>
  <c r="FK97" i="74"/>
  <c r="FP132" i="74"/>
  <c r="FP133" i="74"/>
  <c r="FP134" i="74"/>
  <c r="FI163" i="74"/>
  <c r="FI162" i="74"/>
  <c r="FI169" i="74" s="1"/>
  <c r="FI174" i="74" s="1"/>
  <c r="FG105" i="74"/>
  <c r="FG180" i="74"/>
  <c r="FP126" i="74"/>
  <c r="FP152" i="74" s="1"/>
  <c r="FP171" i="74" s="1"/>
  <c r="FP125" i="74"/>
  <c r="FP151" i="74" s="1"/>
  <c r="FP170" i="74" s="1"/>
  <c r="FP124" i="74"/>
  <c r="FT53" i="74"/>
  <c r="FT80" i="74"/>
  <c r="FQ119" i="74"/>
  <c r="FQ118" i="74"/>
  <c r="FJ104" i="74"/>
  <c r="FN96" i="74"/>
  <c r="FN143" i="74"/>
  <c r="FF82" i="74"/>
  <c r="FF99" i="74"/>
  <c r="FT60" i="74"/>
  <c r="FT49" i="74"/>
  <c r="FT79" i="74" s="1"/>
  <c r="FT78" i="74"/>
  <c r="FT67" i="74"/>
  <c r="FT94" i="74"/>
  <c r="FT59" i="74"/>
  <c r="FT68" i="74"/>
  <c r="FT57" i="74"/>
  <c r="FT52" i="74"/>
  <c r="FR118" i="74"/>
  <c r="FR119" i="74"/>
  <c r="FF106" i="74"/>
  <c r="FM145" i="74"/>
  <c r="FM144" i="74"/>
  <c r="FM150" i="74" s="1"/>
  <c r="FH175" i="74"/>
  <c r="FH98" i="74"/>
  <c r="FV47" i="74"/>
  <c r="FU48" i="74"/>
  <c r="FU93" i="74"/>
  <c r="FU50" i="74"/>
  <c r="FS61" i="74"/>
  <c r="FO103" i="74"/>
  <c r="FO96" i="74"/>
  <c r="FO143" i="74"/>
  <c r="FL156" i="74"/>
  <c r="FL97" i="74"/>
  <c r="FL168" i="65"/>
  <c r="FL155" i="65"/>
  <c r="FS61" i="65"/>
  <c r="FR70" i="65"/>
  <c r="FR117" i="65"/>
  <c r="FK156" i="65"/>
  <c r="FK98" i="65"/>
  <c r="FH181" i="65"/>
  <c r="FH182" i="65"/>
  <c r="FT80" i="65"/>
  <c r="FT53" i="65"/>
  <c r="FT49" i="65"/>
  <c r="FT79" i="65" s="1"/>
  <c r="FT52" i="65"/>
  <c r="FT78" i="65"/>
  <c r="FT94" i="65"/>
  <c r="FT57" i="65"/>
  <c r="FT67" i="65"/>
  <c r="FT59" i="65"/>
  <c r="FT68" i="65"/>
  <c r="FP124" i="65"/>
  <c r="FP126" i="65"/>
  <c r="FP152" i="65" s="1"/>
  <c r="FP171" i="65" s="1"/>
  <c r="FP125" i="65"/>
  <c r="FP151" i="65" s="1"/>
  <c r="FP170" i="65" s="1"/>
  <c r="FN97" i="65"/>
  <c r="FN143" i="65"/>
  <c r="FQ118" i="65"/>
  <c r="FQ119" i="65"/>
  <c r="FP134" i="65"/>
  <c r="FP133" i="65"/>
  <c r="FP132" i="65"/>
  <c r="FO149" i="65"/>
  <c r="FO167" i="65" s="1"/>
  <c r="FO137" i="65"/>
  <c r="FI99" i="65"/>
  <c r="FV47" i="65"/>
  <c r="FU93" i="65"/>
  <c r="FU50" i="65"/>
  <c r="FU48" i="65"/>
  <c r="FU55" i="65" s="1"/>
  <c r="FI180" i="65"/>
  <c r="FM144" i="65"/>
  <c r="FM150" i="65" s="1"/>
  <c r="FM145" i="65"/>
  <c r="FO138" i="65"/>
  <c r="FO140" i="65" s="1"/>
  <c r="FG180" i="65"/>
  <c r="FU58" i="74" l="1"/>
  <c r="FU55" i="74"/>
  <c r="FT66" i="65"/>
  <c r="FT66" i="74"/>
  <c r="FU56" i="65"/>
  <c r="FU54" i="65"/>
  <c r="FU56" i="74"/>
  <c r="FU54" i="74"/>
  <c r="FF191" i="74"/>
  <c r="FH184" i="65"/>
  <c r="FH189" i="65" s="1"/>
  <c r="FH185" i="65"/>
  <c r="FH190" i="65" s="1"/>
  <c r="FH178" i="74"/>
  <c r="FH177" i="74"/>
  <c r="FK158" i="74"/>
  <c r="FK159" i="74"/>
  <c r="FL158" i="74"/>
  <c r="FL159" i="74"/>
  <c r="FK158" i="65"/>
  <c r="FK159" i="65"/>
  <c r="FJ162" i="74"/>
  <c r="FJ169" i="74" s="1"/>
  <c r="FJ174" i="74" s="1"/>
  <c r="FJ98" i="74" s="1"/>
  <c r="FO141" i="65"/>
  <c r="FF84" i="74"/>
  <c r="FF85" i="74" s="1"/>
  <c r="FK104" i="74"/>
  <c r="FK161" i="65"/>
  <c r="FK162" i="65" s="1"/>
  <c r="FK169" i="65" s="1"/>
  <c r="FK174" i="65" s="1"/>
  <c r="FJ163" i="65"/>
  <c r="FH187" i="65"/>
  <c r="FP138" i="65"/>
  <c r="FP140" i="65" s="1"/>
  <c r="FK161" i="74"/>
  <c r="FK163" i="74" s="1"/>
  <c r="FF109" i="74"/>
  <c r="FQ124" i="74"/>
  <c r="FQ125" i="74"/>
  <c r="FQ151" i="74" s="1"/>
  <c r="FQ170" i="74" s="1"/>
  <c r="FQ126" i="74"/>
  <c r="FQ152" i="74" s="1"/>
  <c r="FQ171" i="74" s="1"/>
  <c r="FU94" i="74"/>
  <c r="FU78" i="74"/>
  <c r="FU57" i="74"/>
  <c r="FU67" i="74"/>
  <c r="FU52" i="74"/>
  <c r="FU68" i="74"/>
  <c r="FU59" i="74"/>
  <c r="FU49" i="74"/>
  <c r="FU79" i="74" s="1"/>
  <c r="FU60" i="74"/>
  <c r="FQ133" i="74"/>
  <c r="FQ134" i="74"/>
  <c r="FQ132" i="74"/>
  <c r="FO144" i="74"/>
  <c r="FO150" i="74" s="1"/>
  <c r="FO145" i="74"/>
  <c r="FW47" i="74"/>
  <c r="FV93" i="74"/>
  <c r="FV48" i="74"/>
  <c r="FV50" i="74"/>
  <c r="FN144" i="74"/>
  <c r="FN150" i="74" s="1"/>
  <c r="FN145" i="74"/>
  <c r="FP138" i="74"/>
  <c r="FP140" i="74" s="1"/>
  <c r="FR132" i="74"/>
  <c r="FR133" i="74"/>
  <c r="FR134" i="74"/>
  <c r="FI98" i="74"/>
  <c r="FI175" i="74"/>
  <c r="FR126" i="74"/>
  <c r="FR152" i="74" s="1"/>
  <c r="FR171" i="74" s="1"/>
  <c r="FR125" i="74"/>
  <c r="FR151" i="74" s="1"/>
  <c r="FR170" i="74" s="1"/>
  <c r="FR124" i="74"/>
  <c r="FP149" i="74"/>
  <c r="FP167" i="74" s="1"/>
  <c r="FP137" i="74"/>
  <c r="FH105" i="74"/>
  <c r="FH180" i="74"/>
  <c r="FT61" i="74"/>
  <c r="FS70" i="74"/>
  <c r="FS117" i="74"/>
  <c r="FL161" i="74"/>
  <c r="FL104" i="74"/>
  <c r="FU80" i="74"/>
  <c r="FU53" i="74"/>
  <c r="FM168" i="74"/>
  <c r="FM155" i="74"/>
  <c r="FG181" i="74"/>
  <c r="FG182" i="74"/>
  <c r="FT61" i="65"/>
  <c r="FO105" i="65"/>
  <c r="FW47" i="65"/>
  <c r="FV93" i="65"/>
  <c r="FV48" i="65"/>
  <c r="FV55" i="65" s="1"/>
  <c r="FV50" i="65"/>
  <c r="FQ132" i="65"/>
  <c r="FQ133" i="65"/>
  <c r="FQ134" i="65"/>
  <c r="FP149" i="65"/>
  <c r="FP167" i="65" s="1"/>
  <c r="FP137" i="65"/>
  <c r="FJ99" i="65"/>
  <c r="FJ175" i="65"/>
  <c r="FR118" i="65"/>
  <c r="FR119" i="65"/>
  <c r="FQ124" i="65"/>
  <c r="FQ125" i="65"/>
  <c r="FQ151" i="65" s="1"/>
  <c r="FQ170" i="65" s="1"/>
  <c r="FQ126" i="65"/>
  <c r="FQ152" i="65" s="1"/>
  <c r="FQ171" i="65" s="1"/>
  <c r="FO97" i="65"/>
  <c r="FO143" i="65"/>
  <c r="FN145" i="65"/>
  <c r="FN144" i="65"/>
  <c r="FN150" i="65" s="1"/>
  <c r="FH83" i="65"/>
  <c r="FH108" i="65"/>
  <c r="FS70" i="65"/>
  <c r="FS117" i="65"/>
  <c r="FM168" i="65"/>
  <c r="FM155" i="65"/>
  <c r="FH82" i="65"/>
  <c r="FH100" i="65"/>
  <c r="FI181" i="65"/>
  <c r="FI82" i="65" s="1"/>
  <c r="FI182" i="65"/>
  <c r="FU59" i="65"/>
  <c r="FU49" i="65"/>
  <c r="FU79" i="65" s="1"/>
  <c r="FU68" i="65"/>
  <c r="FU78" i="65"/>
  <c r="FU57" i="65"/>
  <c r="FU94" i="65"/>
  <c r="FU67" i="65"/>
  <c r="FU52" i="65"/>
  <c r="FL156" i="65"/>
  <c r="FL98" i="65"/>
  <c r="FU80" i="65"/>
  <c r="FU53" i="65"/>
  <c r="FG181" i="65"/>
  <c r="FG182" i="65"/>
  <c r="FK106" i="65"/>
  <c r="FV58" i="74" l="1"/>
  <c r="FV55" i="74"/>
  <c r="FU66" i="65"/>
  <c r="FU66" i="74"/>
  <c r="FV56" i="65"/>
  <c r="FV54" i="65"/>
  <c r="FV56" i="74"/>
  <c r="FV54" i="74"/>
  <c r="FK163" i="65"/>
  <c r="FG184" i="74"/>
  <c r="FG189" i="74" s="1"/>
  <c r="FG185" i="74"/>
  <c r="FG190" i="74" s="1"/>
  <c r="FJ175" i="74"/>
  <c r="FJ177" i="74" s="1"/>
  <c r="FG184" i="65"/>
  <c r="FG189" i="65" s="1"/>
  <c r="FG185" i="65"/>
  <c r="FG190" i="65" s="1"/>
  <c r="FI184" i="65"/>
  <c r="FI189" i="65" s="1"/>
  <c r="FI185" i="65"/>
  <c r="FI190" i="65" s="1"/>
  <c r="FI178" i="74"/>
  <c r="FI177" i="74"/>
  <c r="FJ177" i="65"/>
  <c r="FJ178" i="65"/>
  <c r="FL158" i="65"/>
  <c r="FL159" i="65"/>
  <c r="FP141" i="74"/>
  <c r="FP141" i="65"/>
  <c r="FH191" i="65"/>
  <c r="FT70" i="65"/>
  <c r="FP103" i="74"/>
  <c r="FP105" i="65"/>
  <c r="FG83" i="74"/>
  <c r="FJ107" i="65"/>
  <c r="FL106" i="65"/>
  <c r="FT117" i="65"/>
  <c r="FT118" i="65" s="1"/>
  <c r="FK162" i="74"/>
  <c r="FK169" i="74" s="1"/>
  <c r="FK174" i="74" s="1"/>
  <c r="FK98" i="74" s="1"/>
  <c r="FG187" i="74"/>
  <c r="FR138" i="74"/>
  <c r="FR140" i="74" s="1"/>
  <c r="FJ180" i="65"/>
  <c r="FL163" i="74"/>
  <c r="FL162" i="74"/>
  <c r="FL169" i="74" s="1"/>
  <c r="FL174" i="74" s="1"/>
  <c r="FW48" i="74"/>
  <c r="FW93" i="74"/>
  <c r="FW50" i="74"/>
  <c r="FX47" i="74"/>
  <c r="FS119" i="74"/>
  <c r="FS118" i="74"/>
  <c r="FG82" i="74"/>
  <c r="FG99" i="74"/>
  <c r="FI105" i="74"/>
  <c r="FI180" i="74"/>
  <c r="FO155" i="74"/>
  <c r="FO168" i="74"/>
  <c r="FT70" i="74"/>
  <c r="FT117" i="74"/>
  <c r="FP96" i="74"/>
  <c r="FP143" i="74"/>
  <c r="FN155" i="74"/>
  <c r="FN168" i="74"/>
  <c r="FG106" i="74"/>
  <c r="FH182" i="74"/>
  <c r="FH181" i="74"/>
  <c r="FV80" i="74"/>
  <c r="FV53" i="74"/>
  <c r="FQ138" i="74"/>
  <c r="FQ140" i="74" s="1"/>
  <c r="FQ137" i="74"/>
  <c r="FQ149" i="74"/>
  <c r="FQ167" i="74" s="1"/>
  <c r="FR149" i="74"/>
  <c r="FR167" i="74" s="1"/>
  <c r="FR137" i="74"/>
  <c r="FV49" i="74"/>
  <c r="FV79" i="74" s="1"/>
  <c r="FV59" i="74"/>
  <c r="FV57" i="74"/>
  <c r="FV60" i="74"/>
  <c r="FV94" i="74"/>
  <c r="FV78" i="74"/>
  <c r="FV68" i="74"/>
  <c r="FV67" i="74"/>
  <c r="FV52" i="74"/>
  <c r="FU61" i="74"/>
  <c r="FM156" i="74"/>
  <c r="FM97" i="74"/>
  <c r="FQ138" i="65"/>
  <c r="FQ140" i="65" s="1"/>
  <c r="FG83" i="65"/>
  <c r="FG108" i="65"/>
  <c r="FI187" i="65"/>
  <c r="FG82" i="65"/>
  <c r="FG100" i="65"/>
  <c r="FU61" i="65"/>
  <c r="FI83" i="65"/>
  <c r="FI84" i="65" s="1"/>
  <c r="FI85" i="65" s="1"/>
  <c r="FI108" i="65"/>
  <c r="FV80" i="65"/>
  <c r="FV53" i="65"/>
  <c r="FK99" i="65"/>
  <c r="FK175" i="65"/>
  <c r="FH111" i="65"/>
  <c r="FQ137" i="65"/>
  <c r="FQ149" i="65"/>
  <c r="FQ167" i="65" s="1"/>
  <c r="FV68" i="65"/>
  <c r="FV49" i="65"/>
  <c r="FV79" i="65" s="1"/>
  <c r="FV52" i="65"/>
  <c r="FV78" i="65"/>
  <c r="FV94" i="65"/>
  <c r="FV57" i="65"/>
  <c r="FV59" i="65"/>
  <c r="FV67" i="65"/>
  <c r="FH84" i="65"/>
  <c r="FH85" i="65" s="1"/>
  <c r="FN155" i="65"/>
  <c r="FN168" i="65"/>
  <c r="FI100" i="65"/>
  <c r="FM156" i="65"/>
  <c r="FM98" i="65"/>
  <c r="FP97" i="65"/>
  <c r="FP143" i="65"/>
  <c r="FX47" i="65"/>
  <c r="FW48" i="65"/>
  <c r="FW55" i="65" s="1"/>
  <c r="FW93" i="65"/>
  <c r="FW50" i="65"/>
  <c r="FL161" i="65"/>
  <c r="FO144" i="65"/>
  <c r="FO150" i="65" s="1"/>
  <c r="FO145" i="65"/>
  <c r="FR132" i="65"/>
  <c r="FR133" i="65"/>
  <c r="FR134" i="65"/>
  <c r="FG187" i="65"/>
  <c r="FS118" i="65"/>
  <c r="FS119" i="65"/>
  <c r="FR124" i="65"/>
  <c r="FR126" i="65"/>
  <c r="FR152" i="65" s="1"/>
  <c r="FR171" i="65" s="1"/>
  <c r="FR125" i="65"/>
  <c r="FR151" i="65" s="1"/>
  <c r="FR170" i="65" s="1"/>
  <c r="FW58" i="74" l="1"/>
  <c r="FW55" i="74"/>
  <c r="FV66" i="65"/>
  <c r="FV66" i="74"/>
  <c r="FW56" i="65"/>
  <c r="FW54" i="65"/>
  <c r="FW56" i="74"/>
  <c r="FW54" i="74"/>
  <c r="FJ105" i="74"/>
  <c r="FJ178" i="74"/>
  <c r="FJ180" i="74"/>
  <c r="FJ182" i="74" s="1"/>
  <c r="FH184" i="74"/>
  <c r="FH189" i="74" s="1"/>
  <c r="FH185" i="74"/>
  <c r="FH190" i="74" s="1"/>
  <c r="FK177" i="65"/>
  <c r="FK178" i="65"/>
  <c r="FM158" i="74"/>
  <c r="FM159" i="74"/>
  <c r="FM158" i="65"/>
  <c r="FM159" i="65"/>
  <c r="FG84" i="74"/>
  <c r="FG85" i="74" s="1"/>
  <c r="FI191" i="65"/>
  <c r="FR141" i="74"/>
  <c r="FQ141" i="74"/>
  <c r="FQ141" i="65"/>
  <c r="FG191" i="74"/>
  <c r="FG191" i="65"/>
  <c r="FR103" i="74"/>
  <c r="FQ105" i="65"/>
  <c r="FH83" i="74"/>
  <c r="FM106" i="65"/>
  <c r="FM104" i="74"/>
  <c r="FT119" i="65"/>
  <c r="FT133" i="65" s="1"/>
  <c r="FK175" i="74"/>
  <c r="FG84" i="65"/>
  <c r="FG85" i="65" s="1"/>
  <c r="FM161" i="65"/>
  <c r="FM162" i="65" s="1"/>
  <c r="FM169" i="65" s="1"/>
  <c r="FM174" i="65" s="1"/>
  <c r="FM99" i="65" s="1"/>
  <c r="FJ181" i="65"/>
  <c r="FJ182" i="65"/>
  <c r="FH106" i="74"/>
  <c r="FH187" i="74"/>
  <c r="FU70" i="74"/>
  <c r="FU117" i="74"/>
  <c r="FT118" i="74"/>
  <c r="FT119" i="74"/>
  <c r="FG109" i="74"/>
  <c r="FW59" i="74"/>
  <c r="FW94" i="74"/>
  <c r="FW68" i="74"/>
  <c r="FW78" i="74"/>
  <c r="FW57" i="74"/>
  <c r="FW52" i="74"/>
  <c r="FW60" i="74"/>
  <c r="FW67" i="74"/>
  <c r="FW49" i="74"/>
  <c r="FW79" i="74" s="1"/>
  <c r="FQ96" i="74"/>
  <c r="FQ143" i="74"/>
  <c r="FV61" i="74"/>
  <c r="FQ103" i="74"/>
  <c r="FN156" i="74"/>
  <c r="FN97" i="74"/>
  <c r="FS125" i="74"/>
  <c r="FS151" i="74" s="1"/>
  <c r="FS170" i="74" s="1"/>
  <c r="FS126" i="74"/>
  <c r="FS152" i="74" s="1"/>
  <c r="FS171" i="74" s="1"/>
  <c r="FS124" i="74"/>
  <c r="FP144" i="74"/>
  <c r="FP150" i="74" s="1"/>
  <c r="FP145" i="74"/>
  <c r="FS132" i="74"/>
  <c r="FS133" i="74"/>
  <c r="FS134" i="74"/>
  <c r="FL175" i="74"/>
  <c r="FL98" i="74"/>
  <c r="FR96" i="74"/>
  <c r="FR143" i="74"/>
  <c r="FO156" i="74"/>
  <c r="FO97" i="74"/>
  <c r="FX50" i="74"/>
  <c r="FY47" i="74"/>
  <c r="FX48" i="74"/>
  <c r="FX93" i="74"/>
  <c r="FM161" i="74"/>
  <c r="FH82" i="74"/>
  <c r="FH99" i="74"/>
  <c r="FI182" i="74"/>
  <c r="FI181" i="74"/>
  <c r="FW80" i="74"/>
  <c r="FW53" i="74"/>
  <c r="FV61" i="65"/>
  <c r="FR138" i="65"/>
  <c r="FR140" i="65" s="1"/>
  <c r="FP144" i="65"/>
  <c r="FP150" i="65" s="1"/>
  <c r="FP145" i="65"/>
  <c r="FU70" i="65"/>
  <c r="FU117" i="65"/>
  <c r="FR149" i="65"/>
  <c r="FR167" i="65" s="1"/>
  <c r="FR137" i="65"/>
  <c r="FQ97" i="65"/>
  <c r="FQ143" i="65"/>
  <c r="FO155" i="65"/>
  <c r="FO168" i="65"/>
  <c r="FN156" i="65"/>
  <c r="FN98" i="65"/>
  <c r="FS132" i="65"/>
  <c r="FS134" i="65"/>
  <c r="FS133" i="65"/>
  <c r="FL163" i="65"/>
  <c r="FL162" i="65"/>
  <c r="FL169" i="65" s="1"/>
  <c r="FL174" i="65" s="1"/>
  <c r="FW53" i="65"/>
  <c r="FW80" i="65"/>
  <c r="FK107" i="65"/>
  <c r="FK180" i="65"/>
  <c r="FS124" i="65"/>
  <c r="FS125" i="65"/>
  <c r="FS151" i="65" s="1"/>
  <c r="FS170" i="65" s="1"/>
  <c r="FS126" i="65"/>
  <c r="FS152" i="65" s="1"/>
  <c r="FS171" i="65" s="1"/>
  <c r="FW52" i="65"/>
  <c r="FW49" i="65"/>
  <c r="FW79" i="65" s="1"/>
  <c r="FW78" i="65"/>
  <c r="FW94" i="65"/>
  <c r="FW68" i="65"/>
  <c r="FW57" i="65"/>
  <c r="FW59" i="65"/>
  <c r="FW67" i="65"/>
  <c r="FT126" i="65"/>
  <c r="FT152" i="65" s="1"/>
  <c r="FT171" i="65" s="1"/>
  <c r="FT125" i="65"/>
  <c r="FT151" i="65" s="1"/>
  <c r="FT170" i="65" s="1"/>
  <c r="FT124" i="65"/>
  <c r="FI111" i="65"/>
  <c r="FG111" i="65"/>
  <c r="FX93" i="65"/>
  <c r="FX48" i="65"/>
  <c r="FX55" i="65" s="1"/>
  <c r="FX50" i="65"/>
  <c r="FY47" i="65"/>
  <c r="FX58" i="74" l="1"/>
  <c r="FX55" i="74"/>
  <c r="FW66" i="65"/>
  <c r="FW66" i="74"/>
  <c r="FX56" i="65"/>
  <c r="FX54" i="65"/>
  <c r="FX56" i="74"/>
  <c r="FX54" i="74"/>
  <c r="FJ181" i="74"/>
  <c r="FJ99" i="74" s="1"/>
  <c r="FI184" i="74"/>
  <c r="FI189" i="74" s="1"/>
  <c r="FI185" i="74"/>
  <c r="FI190" i="74" s="1"/>
  <c r="FJ184" i="74"/>
  <c r="FJ189" i="74" s="1"/>
  <c r="FJ185" i="74"/>
  <c r="FJ190" i="74" s="1"/>
  <c r="FJ184" i="65"/>
  <c r="FJ189" i="65" s="1"/>
  <c r="FJ185" i="65"/>
  <c r="FJ190" i="65" s="1"/>
  <c r="FK178" i="74"/>
  <c r="FK177" i="74"/>
  <c r="FL177" i="74"/>
  <c r="FL178" i="74"/>
  <c r="FN158" i="74"/>
  <c r="FN159" i="74"/>
  <c r="FO158" i="74"/>
  <c r="FO159" i="74"/>
  <c r="FN158" i="65"/>
  <c r="FN159" i="65"/>
  <c r="FR141" i="65"/>
  <c r="FH191" i="74"/>
  <c r="FH84" i="74"/>
  <c r="FH85" i="74" s="1"/>
  <c r="FI83" i="74"/>
  <c r="FJ83" i="74"/>
  <c r="FJ83" i="65"/>
  <c r="FK105" i="74"/>
  <c r="FL105" i="74"/>
  <c r="FN106" i="65"/>
  <c r="FT132" i="65"/>
  <c r="FT134" i="65"/>
  <c r="FV70" i="65"/>
  <c r="FK180" i="74"/>
  <c r="FK181" i="74" s="1"/>
  <c r="FM163" i="65"/>
  <c r="FV117" i="65"/>
  <c r="FV119" i="65" s="1"/>
  <c r="FH109" i="74"/>
  <c r="FJ108" i="65"/>
  <c r="FI187" i="74"/>
  <c r="FJ82" i="65"/>
  <c r="FJ100" i="65"/>
  <c r="FJ187" i="65"/>
  <c r="FR144" i="74"/>
  <c r="FR150" i="74" s="1"/>
  <c r="FR145" i="74"/>
  <c r="FQ144" i="74"/>
  <c r="FQ150" i="74" s="1"/>
  <c r="FQ145" i="74"/>
  <c r="FS138" i="74"/>
  <c r="FS140" i="74" s="1"/>
  <c r="FI106" i="74"/>
  <c r="FI82" i="74"/>
  <c r="FI99" i="74"/>
  <c r="FX68" i="74"/>
  <c r="FX59" i="74"/>
  <c r="FX78" i="74"/>
  <c r="FX60" i="74"/>
  <c r="FX94" i="74"/>
  <c r="FX57" i="74"/>
  <c r="FX67" i="74"/>
  <c r="FX52" i="74"/>
  <c r="FX49" i="74"/>
  <c r="FX79" i="74" s="1"/>
  <c r="FJ106" i="74"/>
  <c r="FT134" i="74"/>
  <c r="FT133" i="74"/>
  <c r="FT132" i="74"/>
  <c r="FY93" i="74"/>
  <c r="FY48" i="74"/>
  <c r="FZ47" i="74"/>
  <c r="FY50" i="74"/>
  <c r="FP168" i="74"/>
  <c r="FP155" i="74"/>
  <c r="FN161" i="74"/>
  <c r="FN104" i="74"/>
  <c r="FT126" i="74"/>
  <c r="FT152" i="74" s="1"/>
  <c r="FT171" i="74" s="1"/>
  <c r="FT125" i="74"/>
  <c r="FT151" i="74" s="1"/>
  <c r="FT170" i="74" s="1"/>
  <c r="FT124" i="74"/>
  <c r="FX80" i="74"/>
  <c r="FX53" i="74"/>
  <c r="FS149" i="74"/>
  <c r="FS167" i="74" s="1"/>
  <c r="FS137" i="74"/>
  <c r="FU119" i="74"/>
  <c r="FU118" i="74"/>
  <c r="FM162" i="74"/>
  <c r="FM169" i="74" s="1"/>
  <c r="FM174" i="74" s="1"/>
  <c r="FM163" i="74"/>
  <c r="FO161" i="74"/>
  <c r="FO104" i="74"/>
  <c r="FV117" i="74"/>
  <c r="FV70" i="74"/>
  <c r="FW61" i="74"/>
  <c r="FL180" i="74"/>
  <c r="FN161" i="65"/>
  <c r="FN163" i="65" s="1"/>
  <c r="FO156" i="65"/>
  <c r="FO98" i="65"/>
  <c r="FU119" i="65"/>
  <c r="FU118" i="65"/>
  <c r="FT149" i="65"/>
  <c r="FT167" i="65" s="1"/>
  <c r="FT137" i="65"/>
  <c r="FS138" i="65"/>
  <c r="FS140" i="65" s="1"/>
  <c r="FQ144" i="65"/>
  <c r="FQ150" i="65" s="1"/>
  <c r="FQ145" i="65"/>
  <c r="FS149" i="65"/>
  <c r="FS167" i="65" s="1"/>
  <c r="FS137" i="65"/>
  <c r="FY48" i="65"/>
  <c r="FY55" i="65" s="1"/>
  <c r="FZ47" i="65"/>
  <c r="FY93" i="65"/>
  <c r="FY50" i="65"/>
  <c r="FK181" i="65"/>
  <c r="FK182" i="65"/>
  <c r="FM175" i="65"/>
  <c r="FX53" i="65"/>
  <c r="FX80" i="65"/>
  <c r="FR97" i="65"/>
  <c r="FR143" i="65"/>
  <c r="FX49" i="65"/>
  <c r="FX79" i="65" s="1"/>
  <c r="FX67" i="65"/>
  <c r="FX78" i="65"/>
  <c r="FX94" i="65"/>
  <c r="FX57" i="65"/>
  <c r="FX52" i="65"/>
  <c r="FX59" i="65"/>
  <c r="FX68" i="65"/>
  <c r="FW61" i="65"/>
  <c r="FL175" i="65"/>
  <c r="FL99" i="65"/>
  <c r="FP168" i="65"/>
  <c r="FP155" i="65"/>
  <c r="FR105" i="65"/>
  <c r="FY58" i="74" l="1"/>
  <c r="FY55" i="74"/>
  <c r="FX66" i="65"/>
  <c r="FX66" i="74"/>
  <c r="FY56" i="65"/>
  <c r="FY54" i="65"/>
  <c r="FY56" i="74"/>
  <c r="FY54" i="74"/>
  <c r="FJ82" i="74"/>
  <c r="FJ84" i="74" s="1"/>
  <c r="FJ85" i="74" s="1"/>
  <c r="FJ187" i="74"/>
  <c r="FJ109" i="74"/>
  <c r="FI191" i="74"/>
  <c r="FK184" i="65"/>
  <c r="FK189" i="65" s="1"/>
  <c r="FK185" i="65"/>
  <c r="FK190" i="65" s="1"/>
  <c r="FL177" i="65"/>
  <c r="FL178" i="65"/>
  <c r="FM177" i="65"/>
  <c r="FM178" i="65"/>
  <c r="FO158" i="65"/>
  <c r="FO159" i="65"/>
  <c r="FS141" i="74"/>
  <c r="FS141" i="65"/>
  <c r="FJ191" i="74"/>
  <c r="FJ191" i="65"/>
  <c r="FJ84" i="65"/>
  <c r="FJ85" i="65" s="1"/>
  <c r="FS103" i="74"/>
  <c r="FS105" i="65"/>
  <c r="FI84" i="74"/>
  <c r="FI85" i="74" s="1"/>
  <c r="FK83" i="65"/>
  <c r="FM107" i="65"/>
  <c r="FL107" i="65"/>
  <c r="FT138" i="65"/>
  <c r="FT140" i="65" s="1"/>
  <c r="FV118" i="65"/>
  <c r="FV125" i="65" s="1"/>
  <c r="FV151" i="65" s="1"/>
  <c r="FV170" i="65" s="1"/>
  <c r="FK182" i="74"/>
  <c r="FJ111" i="65"/>
  <c r="FI109" i="74"/>
  <c r="FN162" i="65"/>
  <c r="FN169" i="65" s="1"/>
  <c r="FN174" i="65" s="1"/>
  <c r="FN99" i="65" s="1"/>
  <c r="FW70" i="74"/>
  <c r="FW117" i="74"/>
  <c r="FS96" i="74"/>
  <c r="FS143" i="74"/>
  <c r="FY53" i="74"/>
  <c r="FY80" i="74"/>
  <c r="GA47" i="74"/>
  <c r="FZ48" i="74"/>
  <c r="FZ93" i="74"/>
  <c r="FZ50" i="74"/>
  <c r="FY94" i="74"/>
  <c r="FY52" i="74"/>
  <c r="FY57" i="74"/>
  <c r="FY59" i="74"/>
  <c r="FY49" i="74"/>
  <c r="FY79" i="74" s="1"/>
  <c r="FY68" i="74"/>
  <c r="FY67" i="74"/>
  <c r="FY78" i="74"/>
  <c r="FY60" i="74"/>
  <c r="FV119" i="74"/>
  <c r="FV118" i="74"/>
  <c r="FX61" i="74"/>
  <c r="FQ168" i="74"/>
  <c r="FQ155" i="74"/>
  <c r="FM175" i="74"/>
  <c r="FM98" i="74"/>
  <c r="FN163" i="74"/>
  <c r="FN162" i="74"/>
  <c r="FN169" i="74" s="1"/>
  <c r="FN174" i="74" s="1"/>
  <c r="FT138" i="74"/>
  <c r="FT140" i="74" s="1"/>
  <c r="FK82" i="74"/>
  <c r="FK99" i="74"/>
  <c r="FP156" i="74"/>
  <c r="FP97" i="74"/>
  <c r="FR155" i="74"/>
  <c r="FR168" i="74"/>
  <c r="FO163" i="74"/>
  <c r="FO162" i="74"/>
  <c r="FO169" i="74" s="1"/>
  <c r="FO174" i="74" s="1"/>
  <c r="FU124" i="74"/>
  <c r="FU125" i="74"/>
  <c r="FU151" i="74" s="1"/>
  <c r="FU170" i="74" s="1"/>
  <c r="FU126" i="74"/>
  <c r="FU152" i="74" s="1"/>
  <c r="FU171" i="74" s="1"/>
  <c r="FL182" i="74"/>
  <c r="FL181" i="74"/>
  <c r="FU132" i="74"/>
  <c r="FU134" i="74"/>
  <c r="FU133" i="74"/>
  <c r="FT149" i="74"/>
  <c r="FT167" i="74" s="1"/>
  <c r="FT137" i="74"/>
  <c r="FK187" i="65"/>
  <c r="FY53" i="65"/>
  <c r="FY80" i="65"/>
  <c r="FU126" i="65"/>
  <c r="FU152" i="65" s="1"/>
  <c r="FU171" i="65" s="1"/>
  <c r="FU124" i="65"/>
  <c r="FU125" i="65"/>
  <c r="FU151" i="65" s="1"/>
  <c r="FU170" i="65" s="1"/>
  <c r="FY57" i="65"/>
  <c r="FY78" i="65"/>
  <c r="FY94" i="65"/>
  <c r="FY68" i="65"/>
  <c r="FY59" i="65"/>
  <c r="FY67" i="65"/>
  <c r="FY49" i="65"/>
  <c r="FY79" i="65" s="1"/>
  <c r="FY52" i="65"/>
  <c r="FQ168" i="65"/>
  <c r="FQ155" i="65"/>
  <c r="FW70" i="65"/>
  <c r="FW117" i="65"/>
  <c r="FU134" i="65"/>
  <c r="FU132" i="65"/>
  <c r="FU133" i="65"/>
  <c r="FX61" i="65"/>
  <c r="FT97" i="65"/>
  <c r="FO161" i="65"/>
  <c r="FO106" i="65"/>
  <c r="FZ93" i="65"/>
  <c r="GA47" i="65"/>
  <c r="FZ48" i="65"/>
  <c r="FZ55" i="65" s="1"/>
  <c r="FZ50" i="65"/>
  <c r="FP156" i="65"/>
  <c r="FP98" i="65"/>
  <c r="FK82" i="65"/>
  <c r="FK100" i="65"/>
  <c r="FL180" i="65"/>
  <c r="FV133" i="65"/>
  <c r="FV134" i="65"/>
  <c r="FV132" i="65"/>
  <c r="FR144" i="65"/>
  <c r="FR150" i="65" s="1"/>
  <c r="FR145" i="65"/>
  <c r="FK108" i="65"/>
  <c r="FS97" i="65"/>
  <c r="FS143" i="65"/>
  <c r="FM180" i="65"/>
  <c r="FZ58" i="74" l="1"/>
  <c r="FZ55" i="74"/>
  <c r="FY66" i="65"/>
  <c r="FY66" i="74"/>
  <c r="FZ56" i="65"/>
  <c r="FZ54" i="65"/>
  <c r="FZ56" i="74"/>
  <c r="FZ54" i="74"/>
  <c r="FK191" i="65"/>
  <c r="FK184" i="74"/>
  <c r="FK189" i="74" s="1"/>
  <c r="FK185" i="74"/>
  <c r="FK190" i="74" s="1"/>
  <c r="FL184" i="74"/>
  <c r="FL189" i="74" s="1"/>
  <c r="FL185" i="74"/>
  <c r="FL190" i="74" s="1"/>
  <c r="FM178" i="74"/>
  <c r="FM177" i="74"/>
  <c r="FP158" i="74"/>
  <c r="FP159" i="74"/>
  <c r="FP158" i="65"/>
  <c r="FP159" i="65"/>
  <c r="FT141" i="74"/>
  <c r="FT141" i="65"/>
  <c r="FT103" i="74"/>
  <c r="FK84" i="65"/>
  <c r="FK85" i="65" s="1"/>
  <c r="FT105" i="65"/>
  <c r="FK187" i="74"/>
  <c r="FP161" i="65"/>
  <c r="FP163" i="65" s="1"/>
  <c r="FP104" i="74"/>
  <c r="FT143" i="65"/>
  <c r="FT144" i="65" s="1"/>
  <c r="FT150" i="65" s="1"/>
  <c r="FV124" i="65"/>
  <c r="FV149" i="65" s="1"/>
  <c r="FV167" i="65" s="1"/>
  <c r="FV126" i="65"/>
  <c r="FV152" i="65" s="1"/>
  <c r="FV171" i="65" s="1"/>
  <c r="FK106" i="74"/>
  <c r="FK109" i="74" s="1"/>
  <c r="FK83" i="74"/>
  <c r="FK84" i="74" s="1"/>
  <c r="FK85" i="74" s="1"/>
  <c r="FN175" i="65"/>
  <c r="FL187" i="74"/>
  <c r="FV125" i="74"/>
  <c r="FV151" i="74" s="1"/>
  <c r="FV170" i="74" s="1"/>
  <c r="FV124" i="74"/>
  <c r="FV126" i="74"/>
  <c r="FV152" i="74" s="1"/>
  <c r="FV171" i="74" s="1"/>
  <c r="GA48" i="74"/>
  <c r="GB47" i="74"/>
  <c r="GA93" i="74"/>
  <c r="GA50" i="74"/>
  <c r="FU138" i="74"/>
  <c r="FU140" i="74" s="1"/>
  <c r="FU137" i="74"/>
  <c r="FU149" i="74"/>
  <c r="FU167" i="74" s="1"/>
  <c r="FV132" i="74"/>
  <c r="FV134" i="74"/>
  <c r="FV133" i="74"/>
  <c r="FO175" i="74"/>
  <c r="FO98" i="74"/>
  <c r="FM105" i="74"/>
  <c r="FM180" i="74"/>
  <c r="FL82" i="74"/>
  <c r="FL99" i="74"/>
  <c r="FQ156" i="74"/>
  <c r="FQ97" i="74"/>
  <c r="FY61" i="74"/>
  <c r="FS144" i="74"/>
  <c r="FS150" i="74" s="1"/>
  <c r="FS145" i="74"/>
  <c r="FL83" i="74"/>
  <c r="FL106" i="74"/>
  <c r="FR156" i="74"/>
  <c r="FR97" i="74"/>
  <c r="FX70" i="74"/>
  <c r="FX117" i="74"/>
  <c r="FZ53" i="74"/>
  <c r="FZ80" i="74"/>
  <c r="FT96" i="74"/>
  <c r="FT143" i="74"/>
  <c r="FP161" i="74"/>
  <c r="FN175" i="74"/>
  <c r="FN98" i="74"/>
  <c r="FW119" i="74"/>
  <c r="FW118" i="74"/>
  <c r="FZ57" i="74"/>
  <c r="FZ94" i="74"/>
  <c r="FZ67" i="74"/>
  <c r="FZ68" i="74"/>
  <c r="FZ60" i="74"/>
  <c r="FZ78" i="74"/>
  <c r="FZ49" i="74"/>
  <c r="FZ79" i="74" s="1"/>
  <c r="FZ52" i="74"/>
  <c r="FZ59" i="74"/>
  <c r="FV138" i="65"/>
  <c r="FV140" i="65" s="1"/>
  <c r="FM182" i="65"/>
  <c r="FM181" i="65"/>
  <c r="FS145" i="65"/>
  <c r="FS144" i="65"/>
  <c r="FS150" i="65" s="1"/>
  <c r="FX70" i="65"/>
  <c r="FX117" i="65"/>
  <c r="FQ156" i="65"/>
  <c r="FQ98" i="65"/>
  <c r="FL181" i="65"/>
  <c r="FL182" i="65"/>
  <c r="FO162" i="65"/>
  <c r="FO169" i="65" s="1"/>
  <c r="FO174" i="65" s="1"/>
  <c r="FO163" i="65"/>
  <c r="FP106" i="65"/>
  <c r="FY61" i="65"/>
  <c r="FZ80" i="65"/>
  <c r="FZ53" i="65"/>
  <c r="FU138" i="65"/>
  <c r="FU140" i="65" s="1"/>
  <c r="FK111" i="65"/>
  <c r="FZ68" i="65"/>
  <c r="FZ67" i="65"/>
  <c r="FZ59" i="65"/>
  <c r="FZ49" i="65"/>
  <c r="FZ79" i="65" s="1"/>
  <c r="FZ52" i="65"/>
  <c r="FZ57" i="65"/>
  <c r="FZ94" i="65"/>
  <c r="FZ78" i="65"/>
  <c r="FR155" i="65"/>
  <c r="FR168" i="65"/>
  <c r="GA48" i="65"/>
  <c r="GA55" i="65" s="1"/>
  <c r="GA93" i="65"/>
  <c r="GA50" i="65"/>
  <c r="GB47" i="65"/>
  <c r="FW118" i="65"/>
  <c r="FW119" i="65"/>
  <c r="FU149" i="65"/>
  <c r="FU167" i="65" s="1"/>
  <c r="FU137" i="65"/>
  <c r="GA58" i="74" l="1"/>
  <c r="GA55" i="74"/>
  <c r="FZ66" i="65"/>
  <c r="FZ66" i="74"/>
  <c r="GA56" i="65"/>
  <c r="GA54" i="65"/>
  <c r="GA56" i="74"/>
  <c r="GA54" i="74"/>
  <c r="FL184" i="65"/>
  <c r="FL189" i="65" s="1"/>
  <c r="FL185" i="65"/>
  <c r="FL190" i="65" s="1"/>
  <c r="FM184" i="65"/>
  <c r="FM189" i="65" s="1"/>
  <c r="FM185" i="65"/>
  <c r="FM190" i="65" s="1"/>
  <c r="FN178" i="74"/>
  <c r="FN177" i="74"/>
  <c r="FO178" i="74"/>
  <c r="FO177" i="74"/>
  <c r="FN177" i="65"/>
  <c r="FN178" i="65"/>
  <c r="FP162" i="65"/>
  <c r="FP169" i="65" s="1"/>
  <c r="FP174" i="65" s="1"/>
  <c r="FP99" i="65" s="1"/>
  <c r="FQ158" i="74"/>
  <c r="FQ159" i="74"/>
  <c r="FR158" i="74"/>
  <c r="FR159" i="74"/>
  <c r="FQ158" i="65"/>
  <c r="FQ159" i="65"/>
  <c r="FK191" i="74"/>
  <c r="FU141" i="74"/>
  <c r="FU141" i="65"/>
  <c r="FV141" i="65"/>
  <c r="FL191" i="74"/>
  <c r="FU105" i="65"/>
  <c r="FV105" i="65"/>
  <c r="FN107" i="65"/>
  <c r="FT145" i="65"/>
  <c r="FQ106" i="65"/>
  <c r="FV137" i="65"/>
  <c r="FV97" i="65" s="1"/>
  <c r="FN180" i="65"/>
  <c r="FN182" i="65" s="1"/>
  <c r="FL187" i="65"/>
  <c r="FZ61" i="74"/>
  <c r="FL109" i="74"/>
  <c r="FV138" i="74"/>
  <c r="FV140" i="74" s="1"/>
  <c r="FT144" i="74"/>
  <c r="FT150" i="74" s="1"/>
  <c r="FT145" i="74"/>
  <c r="FO180" i="74"/>
  <c r="FO105" i="74"/>
  <c r="GA53" i="74"/>
  <c r="GA80" i="74"/>
  <c r="FR161" i="74"/>
  <c r="FR104" i="74"/>
  <c r="FQ161" i="74"/>
  <c r="FQ104" i="74"/>
  <c r="GC47" i="74"/>
  <c r="GB48" i="74"/>
  <c r="GB93" i="74"/>
  <c r="GB50" i="74"/>
  <c r="FW126" i="74"/>
  <c r="FW152" i="74" s="1"/>
  <c r="FW171" i="74" s="1"/>
  <c r="FW125" i="74"/>
  <c r="FW151" i="74" s="1"/>
  <c r="FW170" i="74" s="1"/>
  <c r="FW124" i="74"/>
  <c r="GA78" i="74"/>
  <c r="GA52" i="74"/>
  <c r="GA94" i="74"/>
  <c r="GA59" i="74"/>
  <c r="GA57" i="74"/>
  <c r="GA49" i="74"/>
  <c r="GA79" i="74" s="1"/>
  <c r="GA60" i="74"/>
  <c r="GA67" i="74"/>
  <c r="GA68" i="74"/>
  <c r="FW134" i="74"/>
  <c r="FW133" i="74"/>
  <c r="FW132" i="74"/>
  <c r="FL84" i="74"/>
  <c r="FL85" i="74" s="1"/>
  <c r="FM181" i="74"/>
  <c r="FM182" i="74"/>
  <c r="FV137" i="74"/>
  <c r="FV149" i="74"/>
  <c r="FV167" i="74" s="1"/>
  <c r="FN180" i="74"/>
  <c r="FN105" i="74"/>
  <c r="FX118" i="74"/>
  <c r="FX119" i="74"/>
  <c r="FS168" i="74"/>
  <c r="FS155" i="74"/>
  <c r="FU96" i="74"/>
  <c r="FU143" i="74"/>
  <c r="FP163" i="74"/>
  <c r="FP162" i="74"/>
  <c r="FP169" i="74" s="1"/>
  <c r="FP174" i="74" s="1"/>
  <c r="FY117" i="74"/>
  <c r="FY70" i="74"/>
  <c r="FU103" i="74"/>
  <c r="FZ61" i="65"/>
  <c r="FZ117" i="65" s="1"/>
  <c r="FR156" i="65"/>
  <c r="FR98" i="65"/>
  <c r="FY70" i="65"/>
  <c r="FY117" i="65"/>
  <c r="FW133" i="65"/>
  <c r="FW134" i="65"/>
  <c r="FW132" i="65"/>
  <c r="FO175" i="65"/>
  <c r="FO99" i="65"/>
  <c r="FW124" i="65"/>
  <c r="FW125" i="65"/>
  <c r="FW151" i="65" s="1"/>
  <c r="FW170" i="65" s="1"/>
  <c r="FW126" i="65"/>
  <c r="FW152" i="65" s="1"/>
  <c r="FW171" i="65" s="1"/>
  <c r="FT168" i="65"/>
  <c r="FT155" i="65"/>
  <c r="FM187" i="65"/>
  <c r="FM100" i="65"/>
  <c r="FM82" i="65"/>
  <c r="GB93" i="65"/>
  <c r="GB50" i="65"/>
  <c r="GB48" i="65"/>
  <c r="GB55" i="65" s="1"/>
  <c r="GC47" i="65"/>
  <c r="FL83" i="65"/>
  <c r="FL108" i="65"/>
  <c r="FX119" i="65"/>
  <c r="FX118" i="65"/>
  <c r="FM83" i="65"/>
  <c r="FM108" i="65"/>
  <c r="GA53" i="65"/>
  <c r="GA80" i="65"/>
  <c r="FL82" i="65"/>
  <c r="FL100" i="65"/>
  <c r="FU97" i="65"/>
  <c r="FU143" i="65"/>
  <c r="GA67" i="65"/>
  <c r="GA49" i="65"/>
  <c r="GA79" i="65" s="1"/>
  <c r="GA52" i="65"/>
  <c r="GA94" i="65"/>
  <c r="GA78" i="65"/>
  <c r="GA57" i="65"/>
  <c r="GA59" i="65"/>
  <c r="GA68" i="65"/>
  <c r="FS168" i="65"/>
  <c r="FS155" i="65"/>
  <c r="FQ161" i="65"/>
  <c r="GB58" i="74" l="1"/>
  <c r="GB55" i="74"/>
  <c r="GA66" i="65"/>
  <c r="GA66" i="74"/>
  <c r="GB56" i="65"/>
  <c r="GB54" i="65"/>
  <c r="GB56" i="74"/>
  <c r="GB54" i="74"/>
  <c r="FP175" i="65"/>
  <c r="FP178" i="65" s="1"/>
  <c r="FL111" i="65"/>
  <c r="FM184" i="74"/>
  <c r="FM189" i="74" s="1"/>
  <c r="FM185" i="74"/>
  <c r="FM190" i="74" s="1"/>
  <c r="FN184" i="65"/>
  <c r="FN189" i="65" s="1"/>
  <c r="FN185" i="65"/>
  <c r="FN190" i="65" s="1"/>
  <c r="FO177" i="65"/>
  <c r="FO178" i="65"/>
  <c r="FR158" i="65"/>
  <c r="FR159" i="65"/>
  <c r="FV141" i="74"/>
  <c r="FM191" i="65"/>
  <c r="FL191" i="65"/>
  <c r="FV103" i="74"/>
  <c r="FM83" i="74"/>
  <c r="FO180" i="65"/>
  <c r="FO182" i="65" s="1"/>
  <c r="FN181" i="65"/>
  <c r="FN187" i="65" s="1"/>
  <c r="FV143" i="65"/>
  <c r="FV145" i="65" s="1"/>
  <c r="FZ70" i="74"/>
  <c r="FL84" i="65"/>
  <c r="FL85" i="65" s="1"/>
  <c r="FZ117" i="74"/>
  <c r="FZ118" i="74" s="1"/>
  <c r="FM106" i="74"/>
  <c r="FZ70" i="65"/>
  <c r="FM187" i="74"/>
  <c r="FW138" i="65"/>
  <c r="FW140" i="65" s="1"/>
  <c r="FP175" i="74"/>
  <c r="FP98" i="74"/>
  <c r="FS156" i="74"/>
  <c r="FS97" i="74"/>
  <c r="FW138" i="74"/>
  <c r="FW140" i="74" s="1"/>
  <c r="FW137" i="74"/>
  <c r="FW149" i="74"/>
  <c r="FW167" i="74" s="1"/>
  <c r="FQ162" i="74"/>
  <c r="FQ169" i="74" s="1"/>
  <c r="FQ174" i="74" s="1"/>
  <c r="FQ163" i="74"/>
  <c r="FV96" i="74"/>
  <c r="FV143" i="74"/>
  <c r="FO182" i="74"/>
  <c r="FO181" i="74"/>
  <c r="FX133" i="74"/>
  <c r="FX132" i="74"/>
  <c r="FX134" i="74"/>
  <c r="GB80" i="74"/>
  <c r="GB53" i="74"/>
  <c r="FU144" i="74"/>
  <c r="FU150" i="74" s="1"/>
  <c r="FU145" i="74"/>
  <c r="FX126" i="74"/>
  <c r="FX152" i="74" s="1"/>
  <c r="FX171" i="74" s="1"/>
  <c r="FX124" i="74"/>
  <c r="FX125" i="74"/>
  <c r="FX151" i="74" s="1"/>
  <c r="FX170" i="74" s="1"/>
  <c r="FM82" i="74"/>
  <c r="FM99" i="74"/>
  <c r="GB59" i="74"/>
  <c r="GB67" i="74"/>
  <c r="GB49" i="74"/>
  <c r="GB79" i="74" s="1"/>
  <c r="GB68" i="74"/>
  <c r="GB78" i="74"/>
  <c r="GB60" i="74"/>
  <c r="GB52" i="74"/>
  <c r="GB94" i="74"/>
  <c r="GB57" i="74"/>
  <c r="FR163" i="74"/>
  <c r="FR162" i="74"/>
  <c r="FR169" i="74" s="1"/>
  <c r="FR174" i="74" s="1"/>
  <c r="FY119" i="74"/>
  <c r="FY118" i="74"/>
  <c r="GC48" i="74"/>
  <c r="GC50" i="74"/>
  <c r="GD47" i="74"/>
  <c r="GC93" i="74"/>
  <c r="FN182" i="74"/>
  <c r="FN181" i="74"/>
  <c r="GA61" i="74"/>
  <c r="FT155" i="74"/>
  <c r="FT168" i="74"/>
  <c r="FM84" i="65"/>
  <c r="FM85" i="65" s="1"/>
  <c r="FM111" i="65"/>
  <c r="GA61" i="65"/>
  <c r="FZ118" i="65"/>
  <c r="FZ119" i="65"/>
  <c r="FQ163" i="65"/>
  <c r="FQ162" i="65"/>
  <c r="FQ169" i="65" s="1"/>
  <c r="FQ174" i="65" s="1"/>
  <c r="FU144" i="65"/>
  <c r="FU150" i="65" s="1"/>
  <c r="FU145" i="65"/>
  <c r="FX132" i="65"/>
  <c r="FX133" i="65"/>
  <c r="FX134" i="65"/>
  <c r="FT156" i="65"/>
  <c r="FT98" i="65"/>
  <c r="FO107" i="65"/>
  <c r="FR161" i="65"/>
  <c r="FR106" i="65"/>
  <c r="FY118" i="65"/>
  <c r="FY119" i="65"/>
  <c r="FS156" i="65"/>
  <c r="FS98" i="65"/>
  <c r="GD47" i="65"/>
  <c r="GC50" i="65"/>
  <c r="GC93" i="65"/>
  <c r="GC48" i="65"/>
  <c r="GC55" i="65" s="1"/>
  <c r="GB57" i="65"/>
  <c r="GB59" i="65"/>
  <c r="GB68" i="65"/>
  <c r="GB67" i="65"/>
  <c r="GB52" i="65"/>
  <c r="GB49" i="65"/>
  <c r="GB79" i="65" s="1"/>
  <c r="GB78" i="65"/>
  <c r="GB94" i="65"/>
  <c r="FW149" i="65"/>
  <c r="FW167" i="65" s="1"/>
  <c r="FW137" i="65"/>
  <c r="FX125" i="65"/>
  <c r="FX151" i="65" s="1"/>
  <c r="FX170" i="65" s="1"/>
  <c r="FX124" i="65"/>
  <c r="FX126" i="65"/>
  <c r="FX152" i="65" s="1"/>
  <c r="FX171" i="65" s="1"/>
  <c r="GB53" i="65"/>
  <c r="GB80" i="65"/>
  <c r="FN83" i="65"/>
  <c r="FN108" i="65"/>
  <c r="GC58" i="74" l="1"/>
  <c r="GC55" i="74"/>
  <c r="GB66" i="65"/>
  <c r="GB66" i="74"/>
  <c r="GC56" i="65"/>
  <c r="GC54" i="65"/>
  <c r="GC56" i="74"/>
  <c r="GC54" i="74"/>
  <c r="FP107" i="65"/>
  <c r="FP177" i="65"/>
  <c r="FP180" i="65"/>
  <c r="FP181" i="65" s="1"/>
  <c r="FM191" i="74"/>
  <c r="FO184" i="74"/>
  <c r="FO189" i="74" s="1"/>
  <c r="FO185" i="74"/>
  <c r="FO190" i="74" s="1"/>
  <c r="FN184" i="74"/>
  <c r="FN189" i="74" s="1"/>
  <c r="FN185" i="74"/>
  <c r="FN190" i="74" s="1"/>
  <c r="FO184" i="65"/>
  <c r="FO189" i="65" s="1"/>
  <c r="FO185" i="65"/>
  <c r="FO190" i="65" s="1"/>
  <c r="FP177" i="74"/>
  <c r="FP178" i="74"/>
  <c r="FS158" i="74"/>
  <c r="FS159" i="74"/>
  <c r="FT158" i="65"/>
  <c r="FT159" i="65"/>
  <c r="FS158" i="65"/>
  <c r="FS159" i="65"/>
  <c r="FW141" i="74"/>
  <c r="FW141" i="65"/>
  <c r="FN191" i="65"/>
  <c r="FW105" i="65"/>
  <c r="FM84" i="74"/>
  <c r="FM85" i="74" s="1"/>
  <c r="FO83" i="74"/>
  <c r="FO83" i="65"/>
  <c r="FN100" i="65"/>
  <c r="FN111" i="65" s="1"/>
  <c r="FO181" i="65"/>
  <c r="FO82" i="65" s="1"/>
  <c r="FP105" i="74"/>
  <c r="FN82" i="65"/>
  <c r="FN84" i="65" s="1"/>
  <c r="FN85" i="65" s="1"/>
  <c r="GA70" i="65"/>
  <c r="FT106" i="65"/>
  <c r="FV144" i="65"/>
  <c r="FV150" i="65" s="1"/>
  <c r="FV155" i="65" s="1"/>
  <c r="FS106" i="65"/>
  <c r="FS104" i="74"/>
  <c r="FZ119" i="74"/>
  <c r="FZ133" i="74" s="1"/>
  <c r="FM109" i="74"/>
  <c r="GA117" i="65"/>
  <c r="GA118" i="65" s="1"/>
  <c r="FS161" i="74"/>
  <c r="FS162" i="74" s="1"/>
  <c r="FS169" i="74" s="1"/>
  <c r="FS174" i="74" s="1"/>
  <c r="FN187" i="74"/>
  <c r="FP180" i="74"/>
  <c r="FP182" i="74" s="1"/>
  <c r="FT161" i="65"/>
  <c r="FT163" i="65" s="1"/>
  <c r="FO187" i="74"/>
  <c r="FS161" i="65"/>
  <c r="FS163" i="65" s="1"/>
  <c r="FZ124" i="74"/>
  <c r="FZ126" i="74"/>
  <c r="FZ152" i="74" s="1"/>
  <c r="FZ171" i="74" s="1"/>
  <c r="FZ125" i="74"/>
  <c r="FZ151" i="74" s="1"/>
  <c r="FZ170" i="74" s="1"/>
  <c r="FW103" i="74"/>
  <c r="FN82" i="74"/>
  <c r="FN99" i="74"/>
  <c r="FU155" i="74"/>
  <c r="FU168" i="74"/>
  <c r="FO82" i="74"/>
  <c r="FO99" i="74"/>
  <c r="FN106" i="74"/>
  <c r="FN83" i="74"/>
  <c r="FY125" i="74"/>
  <c r="FY151" i="74" s="1"/>
  <c r="FY170" i="74" s="1"/>
  <c r="FY126" i="74"/>
  <c r="FY152" i="74" s="1"/>
  <c r="FY171" i="74" s="1"/>
  <c r="FY124" i="74"/>
  <c r="GB61" i="74"/>
  <c r="FV144" i="74"/>
  <c r="FV150" i="74" s="1"/>
  <c r="FV145" i="74"/>
  <c r="FQ175" i="74"/>
  <c r="FQ98" i="74"/>
  <c r="GC60" i="74"/>
  <c r="GC52" i="74"/>
  <c r="GC59" i="74"/>
  <c r="GC49" i="74"/>
  <c r="GC79" i="74" s="1"/>
  <c r="GC68" i="74"/>
  <c r="GC78" i="74"/>
  <c r="GC94" i="74"/>
  <c r="GC57" i="74"/>
  <c r="GC67" i="74"/>
  <c r="FY132" i="74"/>
  <c r="FY134" i="74"/>
  <c r="FY133" i="74"/>
  <c r="FO106" i="74"/>
  <c r="FT156" i="74"/>
  <c r="FT97" i="74"/>
  <c r="GD93" i="74"/>
  <c r="GD48" i="74"/>
  <c r="GD50" i="74"/>
  <c r="GE47" i="74"/>
  <c r="FR175" i="74"/>
  <c r="FR98" i="74"/>
  <c r="FX137" i="74"/>
  <c r="FX149" i="74"/>
  <c r="FX167" i="74" s="1"/>
  <c r="GA70" i="74"/>
  <c r="GA117" i="74"/>
  <c r="GC53" i="74"/>
  <c r="GC80" i="74"/>
  <c r="FX138" i="74"/>
  <c r="FX140" i="74" s="1"/>
  <c r="FW96" i="74"/>
  <c r="FW143" i="74"/>
  <c r="FO108" i="65"/>
  <c r="FX138" i="65"/>
  <c r="FX140" i="65" s="1"/>
  <c r="FX137" i="65"/>
  <c r="FX149" i="65"/>
  <c r="FX167" i="65" s="1"/>
  <c r="GC57" i="65"/>
  <c r="GC52" i="65"/>
  <c r="GC67" i="65"/>
  <c r="GC68" i="65"/>
  <c r="GC49" i="65"/>
  <c r="GC79" i="65" s="1"/>
  <c r="GC59" i="65"/>
  <c r="GC94" i="65"/>
  <c r="GC78" i="65"/>
  <c r="FW97" i="65"/>
  <c r="FW143" i="65"/>
  <c r="GB61" i="65"/>
  <c r="FR162" i="65"/>
  <c r="FR169" i="65" s="1"/>
  <c r="FR174" i="65" s="1"/>
  <c r="FR163" i="65"/>
  <c r="FU168" i="65"/>
  <c r="FU155" i="65"/>
  <c r="GC53" i="65"/>
  <c r="GC80" i="65"/>
  <c r="FY132" i="65"/>
  <c r="FY133" i="65"/>
  <c r="FY134" i="65"/>
  <c r="FZ133" i="65"/>
  <c r="FZ134" i="65"/>
  <c r="FZ132" i="65"/>
  <c r="FQ99" i="65"/>
  <c r="FQ175" i="65"/>
  <c r="GD93" i="65"/>
  <c r="GD48" i="65"/>
  <c r="GD55" i="65" s="1"/>
  <c r="GD50" i="65"/>
  <c r="GE47" i="65"/>
  <c r="FY125" i="65"/>
  <c r="FY151" i="65" s="1"/>
  <c r="FY170" i="65" s="1"/>
  <c r="FY124" i="65"/>
  <c r="FY126" i="65"/>
  <c r="FY152" i="65" s="1"/>
  <c r="FY171" i="65" s="1"/>
  <c r="FZ126" i="65"/>
  <c r="FZ152" i="65" s="1"/>
  <c r="FZ171" i="65" s="1"/>
  <c r="FZ125" i="65"/>
  <c r="FZ151" i="65" s="1"/>
  <c r="FZ170" i="65" s="1"/>
  <c r="FZ124" i="65"/>
  <c r="GD58" i="74" l="1"/>
  <c r="GD55" i="74"/>
  <c r="GC66" i="65"/>
  <c r="GC66" i="74"/>
  <c r="GD56" i="65"/>
  <c r="GD54" i="65"/>
  <c r="GD56" i="74"/>
  <c r="GD54" i="74"/>
  <c r="FP182" i="65"/>
  <c r="FP187" i="65" s="1"/>
  <c r="GA119" i="65"/>
  <c r="GA133" i="65" s="1"/>
  <c r="FP184" i="74"/>
  <c r="FP189" i="74" s="1"/>
  <c r="FP185" i="74"/>
  <c r="FP190" i="74" s="1"/>
  <c r="FO191" i="65"/>
  <c r="FQ178" i="74"/>
  <c r="FQ177" i="74"/>
  <c r="FR178" i="74"/>
  <c r="FR177" i="74"/>
  <c r="FQ177" i="65"/>
  <c r="FQ178" i="65"/>
  <c r="FO84" i="74"/>
  <c r="FO85" i="74" s="1"/>
  <c r="FT158" i="74"/>
  <c r="FT159" i="74"/>
  <c r="FX141" i="74"/>
  <c r="FX141" i="65"/>
  <c r="FO191" i="74"/>
  <c r="FN191" i="74"/>
  <c r="FX105" i="65"/>
  <c r="FO84" i="65"/>
  <c r="FO85" i="65" s="1"/>
  <c r="FP83" i="74"/>
  <c r="FO100" i="65"/>
  <c r="FO111" i="65" s="1"/>
  <c r="FO187" i="65"/>
  <c r="FQ107" i="65"/>
  <c r="FV168" i="65"/>
  <c r="FT104" i="74"/>
  <c r="FZ132" i="74"/>
  <c r="FZ134" i="74"/>
  <c r="FT162" i="65"/>
  <c r="FT169" i="65" s="1"/>
  <c r="FT174" i="65" s="1"/>
  <c r="FT99" i="65" s="1"/>
  <c r="FS163" i="74"/>
  <c r="FP181" i="74"/>
  <c r="FP82" i="74" s="1"/>
  <c r="FS162" i="65"/>
  <c r="FS169" i="65" s="1"/>
  <c r="FS174" i="65" s="1"/>
  <c r="FS99" i="65" s="1"/>
  <c r="FP106" i="74"/>
  <c r="FY138" i="74"/>
  <c r="FY140" i="74" s="1"/>
  <c r="FN84" i="74"/>
  <c r="FN85" i="74" s="1"/>
  <c r="FQ180" i="65"/>
  <c r="FQ182" i="65" s="1"/>
  <c r="FN109" i="74"/>
  <c r="FT161" i="74"/>
  <c r="FT162" i="74" s="1"/>
  <c r="FT169" i="74" s="1"/>
  <c r="FT174" i="74" s="1"/>
  <c r="FQ105" i="74"/>
  <c r="FY149" i="74"/>
  <c r="FY167" i="74" s="1"/>
  <c r="FY137" i="74"/>
  <c r="FU156" i="74"/>
  <c r="FU97" i="74"/>
  <c r="FX96" i="74"/>
  <c r="FX143" i="74"/>
  <c r="FX103" i="74"/>
  <c r="GC61" i="74"/>
  <c r="FV155" i="74"/>
  <c r="FV168" i="74"/>
  <c r="FW145" i="74"/>
  <c r="FW144" i="74"/>
  <c r="FW150" i="74" s="1"/>
  <c r="FR180" i="74"/>
  <c r="FR105" i="74"/>
  <c r="GE50" i="74"/>
  <c r="GF47" i="74"/>
  <c r="GE48" i="74"/>
  <c r="GE93" i="74"/>
  <c r="FO109" i="74"/>
  <c r="FS98" i="74"/>
  <c r="FS175" i="74"/>
  <c r="GA118" i="74"/>
  <c r="GA119" i="74"/>
  <c r="GD80" i="74"/>
  <c r="GD53" i="74"/>
  <c r="FZ137" i="74"/>
  <c r="FZ149" i="74"/>
  <c r="FZ167" i="74" s="1"/>
  <c r="GD49" i="74"/>
  <c r="GD79" i="74" s="1"/>
  <c r="GD52" i="74"/>
  <c r="GD59" i="74"/>
  <c r="GD94" i="74"/>
  <c r="GD67" i="74"/>
  <c r="GD78" i="74"/>
  <c r="GD57" i="74"/>
  <c r="GD60" i="74"/>
  <c r="GD68" i="74"/>
  <c r="GB70" i="74"/>
  <c r="GB117" i="74"/>
  <c r="FQ180" i="74"/>
  <c r="FY138" i="65"/>
  <c r="FY140" i="65" s="1"/>
  <c r="FR175" i="65"/>
  <c r="FR99" i="65"/>
  <c r="GC61" i="65"/>
  <c r="FX97" i="65"/>
  <c r="FX143" i="65"/>
  <c r="FY137" i="65"/>
  <c r="FY149" i="65"/>
  <c r="FY167" i="65" s="1"/>
  <c r="GB117" i="65"/>
  <c r="GB70" i="65"/>
  <c r="GA124" i="65"/>
  <c r="GA126" i="65"/>
  <c r="GA152" i="65" s="1"/>
  <c r="GA171" i="65" s="1"/>
  <c r="GA125" i="65"/>
  <c r="GA151" i="65" s="1"/>
  <c r="GA170" i="65" s="1"/>
  <c r="FW144" i="65"/>
  <c r="FW150" i="65" s="1"/>
  <c r="FW145" i="65"/>
  <c r="GE48" i="65"/>
  <c r="GE55" i="65" s="1"/>
  <c r="GF47" i="65"/>
  <c r="GE50" i="65"/>
  <c r="GE93" i="65"/>
  <c r="FZ138" i="65"/>
  <c r="FZ140" i="65" s="1"/>
  <c r="FU156" i="65"/>
  <c r="FU98" i="65"/>
  <c r="FZ137" i="65"/>
  <c r="FZ149" i="65"/>
  <c r="FZ167" i="65" s="1"/>
  <c r="GD80" i="65"/>
  <c r="GD53" i="65"/>
  <c r="FV156" i="65"/>
  <c r="FV98" i="65"/>
  <c r="GD52" i="65"/>
  <c r="GD59" i="65"/>
  <c r="GD68" i="65"/>
  <c r="GD49" i="65"/>
  <c r="GD79" i="65" s="1"/>
  <c r="GD67" i="65"/>
  <c r="GD57" i="65"/>
  <c r="GD94" i="65"/>
  <c r="GD78" i="65"/>
  <c r="FP82" i="65"/>
  <c r="FP100" i="65"/>
  <c r="GE58" i="74" l="1"/>
  <c r="GE55" i="74"/>
  <c r="GD66" i="65"/>
  <c r="GD66" i="74"/>
  <c r="GE56" i="65"/>
  <c r="GE54" i="65"/>
  <c r="GE56" i="74"/>
  <c r="GE54" i="74"/>
  <c r="FP108" i="65"/>
  <c r="FP111" i="65" s="1"/>
  <c r="FP83" i="65"/>
  <c r="FP84" i="65" s="1"/>
  <c r="FP85" i="65" s="1"/>
  <c r="FP185" i="65"/>
  <c r="FP190" i="65" s="1"/>
  <c r="FP184" i="65"/>
  <c r="FP189" i="65" s="1"/>
  <c r="GA134" i="65"/>
  <c r="GA132" i="65"/>
  <c r="FQ184" i="65"/>
  <c r="FQ189" i="65" s="1"/>
  <c r="FQ185" i="65"/>
  <c r="FQ190" i="65" s="1"/>
  <c r="FS178" i="74"/>
  <c r="FS177" i="74"/>
  <c r="FR177" i="65"/>
  <c r="FR178" i="65"/>
  <c r="FU158" i="74"/>
  <c r="FU159" i="74"/>
  <c r="FU158" i="65"/>
  <c r="FU159" i="65"/>
  <c r="FV158" i="65"/>
  <c r="FV159" i="65"/>
  <c r="FP191" i="74"/>
  <c r="FY141" i="74"/>
  <c r="FZ141" i="65"/>
  <c r="FY141" i="65"/>
  <c r="FY103" i="74"/>
  <c r="FZ105" i="65"/>
  <c r="FY105" i="65"/>
  <c r="FP84" i="74"/>
  <c r="FP85" i="74" s="1"/>
  <c r="FZ138" i="74"/>
  <c r="FZ140" i="74" s="1"/>
  <c r="FQ83" i="65"/>
  <c r="FR180" i="65"/>
  <c r="FR182" i="65" s="1"/>
  <c r="FU161" i="74"/>
  <c r="FU162" i="74" s="1"/>
  <c r="FU169" i="74" s="1"/>
  <c r="FU174" i="74" s="1"/>
  <c r="FU98" i="74" s="1"/>
  <c r="FU106" i="65"/>
  <c r="FV106" i="65"/>
  <c r="FT175" i="65"/>
  <c r="FS175" i="65"/>
  <c r="FP99" i="74"/>
  <c r="FP109" i="74" s="1"/>
  <c r="FP187" i="74"/>
  <c r="FT163" i="74"/>
  <c r="FQ181" i="65"/>
  <c r="FQ187" i="65" s="1"/>
  <c r="FQ108" i="65"/>
  <c r="FZ96" i="74"/>
  <c r="FS105" i="74"/>
  <c r="FS180" i="74"/>
  <c r="FV156" i="74"/>
  <c r="FV97" i="74"/>
  <c r="FT175" i="74"/>
  <c r="FQ181" i="74"/>
  <c r="FQ182" i="74"/>
  <c r="FR181" i="74"/>
  <c r="FR182" i="74"/>
  <c r="GC117" i="74"/>
  <c r="GC70" i="74"/>
  <c r="FX144" i="74"/>
  <c r="FX150" i="74" s="1"/>
  <c r="FX145" i="74"/>
  <c r="GB119" i="74"/>
  <c r="GB118" i="74"/>
  <c r="FU104" i="74"/>
  <c r="FY96" i="74"/>
  <c r="FY143" i="74"/>
  <c r="GE67" i="74"/>
  <c r="GE49" i="74"/>
  <c r="GE79" i="74" s="1"/>
  <c r="GE60" i="74"/>
  <c r="GE68" i="74"/>
  <c r="GE59" i="74"/>
  <c r="GE78" i="74"/>
  <c r="GE52" i="74"/>
  <c r="GE94" i="74"/>
  <c r="GE57" i="74"/>
  <c r="FW155" i="74"/>
  <c r="FW168" i="74"/>
  <c r="GD61" i="74"/>
  <c r="GA133" i="74"/>
  <c r="GA134" i="74"/>
  <c r="GA132" i="74"/>
  <c r="GG47" i="74"/>
  <c r="GF48" i="74"/>
  <c r="GF93" i="74"/>
  <c r="GF50" i="74"/>
  <c r="FT98" i="74"/>
  <c r="GA126" i="74"/>
  <c r="GA152" i="74" s="1"/>
  <c r="GA171" i="74" s="1"/>
  <c r="GA124" i="74"/>
  <c r="GA125" i="74"/>
  <c r="GA151" i="74" s="1"/>
  <c r="GA170" i="74" s="1"/>
  <c r="GE80" i="74"/>
  <c r="GE53" i="74"/>
  <c r="FV161" i="65"/>
  <c r="FV162" i="65" s="1"/>
  <c r="FV169" i="65" s="1"/>
  <c r="FV174" i="65" s="1"/>
  <c r="FU161" i="65"/>
  <c r="FU163" i="65" s="1"/>
  <c r="GD61" i="65"/>
  <c r="GD117" i="65" s="1"/>
  <c r="FZ97" i="65"/>
  <c r="FZ143" i="65"/>
  <c r="GE53" i="65"/>
  <c r="GE80" i="65"/>
  <c r="FW168" i="65"/>
  <c r="FW155" i="65"/>
  <c r="FR107" i="65"/>
  <c r="GF48" i="65"/>
  <c r="GF55" i="65" s="1"/>
  <c r="GF50" i="65"/>
  <c r="GG47" i="65"/>
  <c r="GF93" i="65"/>
  <c r="FY97" i="65"/>
  <c r="FY143" i="65"/>
  <c r="GE49" i="65"/>
  <c r="GE79" i="65" s="1"/>
  <c r="GE52" i="65"/>
  <c r="GE57" i="65"/>
  <c r="GE94" i="65"/>
  <c r="GE78" i="65"/>
  <c r="GE59" i="65"/>
  <c r="GE67" i="65"/>
  <c r="GE68" i="65"/>
  <c r="FX144" i="65"/>
  <c r="FX150" i="65" s="1"/>
  <c r="FX145" i="65"/>
  <c r="GA137" i="65"/>
  <c r="GA149" i="65"/>
  <c r="GA167" i="65" s="1"/>
  <c r="GC70" i="65"/>
  <c r="GC117" i="65"/>
  <c r="GB118" i="65"/>
  <c r="GB119" i="65"/>
  <c r="GF58" i="74" l="1"/>
  <c r="GF55" i="74"/>
  <c r="GE66" i="65"/>
  <c r="GE66" i="74"/>
  <c r="GF56" i="65"/>
  <c r="GF54" i="65"/>
  <c r="GF56" i="74"/>
  <c r="GF54" i="74"/>
  <c r="FP191" i="65"/>
  <c r="GA138" i="65"/>
  <c r="GA140" i="65" s="1"/>
  <c r="FZ143" i="74"/>
  <c r="FZ144" i="74" s="1"/>
  <c r="FZ150" i="74" s="1"/>
  <c r="FQ184" i="74"/>
  <c r="FQ189" i="74" s="1"/>
  <c r="FQ185" i="74"/>
  <c r="FQ190" i="74" s="1"/>
  <c r="FR184" i="74"/>
  <c r="FR189" i="74" s="1"/>
  <c r="FR185" i="74"/>
  <c r="FR190" i="74" s="1"/>
  <c r="FR184" i="65"/>
  <c r="FR189" i="65" s="1"/>
  <c r="FR185" i="65"/>
  <c r="FR190" i="65" s="1"/>
  <c r="FT177" i="74"/>
  <c r="FT178" i="74"/>
  <c r="FT177" i="65"/>
  <c r="FT178" i="65"/>
  <c r="FS177" i="65"/>
  <c r="FS178" i="65"/>
  <c r="FV158" i="74"/>
  <c r="FV159" i="74"/>
  <c r="FZ141" i="74"/>
  <c r="FR181" i="65"/>
  <c r="FR82" i="65" s="1"/>
  <c r="FQ191" i="65"/>
  <c r="FZ103" i="74"/>
  <c r="FU163" i="74"/>
  <c r="FR83" i="74"/>
  <c r="FQ83" i="74"/>
  <c r="FR83" i="65"/>
  <c r="FS180" i="65"/>
  <c r="FS182" i="65" s="1"/>
  <c r="FT105" i="74"/>
  <c r="FS107" i="65"/>
  <c r="FT107" i="65"/>
  <c r="FV161" i="74"/>
  <c r="FV163" i="74" s="1"/>
  <c r="GD70" i="65"/>
  <c r="FT180" i="65"/>
  <c r="FT182" i="65" s="1"/>
  <c r="FQ106" i="74"/>
  <c r="FT180" i="74"/>
  <c r="FT181" i="74" s="1"/>
  <c r="FT82" i="74" s="1"/>
  <c r="FU162" i="65"/>
  <c r="FU169" i="65" s="1"/>
  <c r="FU174" i="65" s="1"/>
  <c r="FU175" i="65" s="1"/>
  <c r="FV163" i="65"/>
  <c r="FQ82" i="65"/>
  <c r="FQ84" i="65" s="1"/>
  <c r="FQ85" i="65" s="1"/>
  <c r="FQ100" i="65"/>
  <c r="FQ111" i="65" s="1"/>
  <c r="FR187" i="74"/>
  <c r="GA138" i="74"/>
  <c r="GA140" i="74" s="1"/>
  <c r="GF68" i="74"/>
  <c r="GF52" i="74"/>
  <c r="GF49" i="74"/>
  <c r="GF79" i="74" s="1"/>
  <c r="GF67" i="74"/>
  <c r="GF60" i="74"/>
  <c r="GF78" i="74"/>
  <c r="GF59" i="74"/>
  <c r="GF57" i="74"/>
  <c r="GF94" i="74"/>
  <c r="FS181" i="74"/>
  <c r="FS182" i="74"/>
  <c r="GB124" i="74"/>
  <c r="GB126" i="74"/>
  <c r="GB152" i="74" s="1"/>
  <c r="GB171" i="74" s="1"/>
  <c r="GB125" i="74"/>
  <c r="GB151" i="74" s="1"/>
  <c r="GB170" i="74" s="1"/>
  <c r="GE61" i="74"/>
  <c r="GE117" i="74" s="1"/>
  <c r="GB133" i="74"/>
  <c r="GB134" i="74"/>
  <c r="GB132" i="74"/>
  <c r="FR82" i="74"/>
  <c r="FR99" i="74"/>
  <c r="GA137" i="74"/>
  <c r="GA149" i="74"/>
  <c r="GA167" i="74" s="1"/>
  <c r="FY145" i="74"/>
  <c r="FY144" i="74"/>
  <c r="FY150" i="74" s="1"/>
  <c r="GD117" i="74"/>
  <c r="GD70" i="74"/>
  <c r="FX168" i="74"/>
  <c r="FX155" i="74"/>
  <c r="FQ187" i="74"/>
  <c r="GF53" i="74"/>
  <c r="GF80" i="74"/>
  <c r="FV104" i="74"/>
  <c r="FU175" i="74"/>
  <c r="GH47" i="74"/>
  <c r="GG93" i="74"/>
  <c r="GG48" i="74"/>
  <c r="GG50" i="74"/>
  <c r="FW156" i="74"/>
  <c r="FW97" i="74"/>
  <c r="GC118" i="74"/>
  <c r="GC119" i="74"/>
  <c r="FQ82" i="74"/>
  <c r="FQ99" i="74"/>
  <c r="FR106" i="74"/>
  <c r="GC119" i="65"/>
  <c r="GC118" i="65"/>
  <c r="GF53" i="65"/>
  <c r="GF80" i="65"/>
  <c r="FW156" i="65"/>
  <c r="FW98" i="65"/>
  <c r="GD118" i="65"/>
  <c r="GD119" i="65"/>
  <c r="GF67" i="65"/>
  <c r="GF59" i="65"/>
  <c r="GF49" i="65"/>
  <c r="GF79" i="65" s="1"/>
  <c r="GF52" i="65"/>
  <c r="GF57" i="65"/>
  <c r="GF78" i="65"/>
  <c r="GF94" i="65"/>
  <c r="GF68" i="65"/>
  <c r="GB132" i="65"/>
  <c r="GB134" i="65"/>
  <c r="GB133" i="65"/>
  <c r="FY144" i="65"/>
  <c r="FY150" i="65" s="1"/>
  <c r="FY145" i="65"/>
  <c r="FZ144" i="65"/>
  <c r="FZ150" i="65" s="1"/>
  <c r="FZ145" i="65"/>
  <c r="GB125" i="65"/>
  <c r="GB151" i="65" s="1"/>
  <c r="GB170" i="65" s="1"/>
  <c r="GB124" i="65"/>
  <c r="GB126" i="65"/>
  <c r="GB152" i="65" s="1"/>
  <c r="GB171" i="65" s="1"/>
  <c r="FV99" i="65"/>
  <c r="FV175" i="65"/>
  <c r="FR108" i="65"/>
  <c r="GA97" i="65"/>
  <c r="FX155" i="65"/>
  <c r="FX168" i="65"/>
  <c r="GE61" i="65"/>
  <c r="GG48" i="65"/>
  <c r="GG55" i="65" s="1"/>
  <c r="GG93" i="65"/>
  <c r="GG50" i="65"/>
  <c r="GH47" i="65"/>
  <c r="GG58" i="74" l="1"/>
  <c r="GG55" i="74"/>
  <c r="GF66" i="65"/>
  <c r="GF66" i="74"/>
  <c r="GG56" i="65"/>
  <c r="GG54" i="65"/>
  <c r="GG56" i="74"/>
  <c r="GG54" i="74"/>
  <c r="FR84" i="74"/>
  <c r="FR85" i="74" s="1"/>
  <c r="FZ145" i="74"/>
  <c r="GA105" i="65"/>
  <c r="GA143" i="65"/>
  <c r="GA145" i="65" s="1"/>
  <c r="GA141" i="65"/>
  <c r="FR187" i="65"/>
  <c r="FR84" i="65"/>
  <c r="FR85" i="65" s="1"/>
  <c r="FV162" i="74"/>
  <c r="FV169" i="74" s="1"/>
  <c r="FV174" i="74" s="1"/>
  <c r="FV175" i="74" s="1"/>
  <c r="FS181" i="65"/>
  <c r="FS100" i="65" s="1"/>
  <c r="FR191" i="65"/>
  <c r="FS184" i="74"/>
  <c r="FS189" i="74" s="1"/>
  <c r="FS185" i="74"/>
  <c r="FS190" i="74" s="1"/>
  <c r="FS184" i="65"/>
  <c r="FS189" i="65" s="1"/>
  <c r="FS185" i="65"/>
  <c r="FS190" i="65" s="1"/>
  <c r="FT184" i="65"/>
  <c r="FT189" i="65" s="1"/>
  <c r="FT185" i="65"/>
  <c r="FT190" i="65" s="1"/>
  <c r="FU178" i="74"/>
  <c r="FU177" i="74"/>
  <c r="FV177" i="65"/>
  <c r="FV178" i="65"/>
  <c r="FU177" i="65"/>
  <c r="FU178" i="65"/>
  <c r="FR100" i="65"/>
  <c r="FR111" i="65" s="1"/>
  <c r="FW158" i="74"/>
  <c r="FW159" i="74"/>
  <c r="FW158" i="65"/>
  <c r="FW159" i="65"/>
  <c r="FQ191" i="74"/>
  <c r="GA141" i="74"/>
  <c r="FR191" i="74"/>
  <c r="GA103" i="74"/>
  <c r="FS83" i="74"/>
  <c r="FQ84" i="74"/>
  <c r="FQ85" i="74" s="1"/>
  <c r="FW161" i="74"/>
  <c r="FW163" i="74" s="1"/>
  <c r="FT182" i="74"/>
  <c r="FT181" i="65"/>
  <c r="FT100" i="65" s="1"/>
  <c r="FQ109" i="74"/>
  <c r="FU99" i="65"/>
  <c r="GE70" i="74"/>
  <c r="FS187" i="74"/>
  <c r="FS106" i="74"/>
  <c r="GG67" i="74"/>
  <c r="GG78" i="74"/>
  <c r="GG52" i="74"/>
  <c r="GG60" i="74"/>
  <c r="GG57" i="74"/>
  <c r="GG49" i="74"/>
  <c r="GG79" i="74" s="1"/>
  <c r="GG68" i="74"/>
  <c r="GG94" i="74"/>
  <c r="GG59" i="74"/>
  <c r="GA96" i="74"/>
  <c r="GA143" i="74"/>
  <c r="GH93" i="74"/>
  <c r="GH48" i="74"/>
  <c r="GH50" i="74"/>
  <c r="GI47" i="74"/>
  <c r="FX156" i="74"/>
  <c r="FX97" i="74"/>
  <c r="FZ168" i="74"/>
  <c r="FZ155" i="74"/>
  <c r="GE119" i="74"/>
  <c r="GE118" i="74"/>
  <c r="FS82" i="74"/>
  <c r="FS99" i="74"/>
  <c r="FW104" i="74"/>
  <c r="FU105" i="74"/>
  <c r="GD118" i="74"/>
  <c r="GD119" i="74"/>
  <c r="FY155" i="74"/>
  <c r="FY168" i="74"/>
  <c r="FR109" i="74"/>
  <c r="GF61" i="74"/>
  <c r="GC132" i="74"/>
  <c r="GC134" i="74"/>
  <c r="GC133" i="74"/>
  <c r="FT99" i="74"/>
  <c r="GC125" i="74"/>
  <c r="GC151" i="74" s="1"/>
  <c r="GC170" i="74" s="1"/>
  <c r="GC124" i="74"/>
  <c r="GC126" i="74"/>
  <c r="GC152" i="74" s="1"/>
  <c r="GC171" i="74" s="1"/>
  <c r="GG80" i="74"/>
  <c r="GG53" i="74"/>
  <c r="GB138" i="74"/>
  <c r="GB140" i="74" s="1"/>
  <c r="GB149" i="74"/>
  <c r="GB167" i="74" s="1"/>
  <c r="GB137" i="74"/>
  <c r="FU180" i="74"/>
  <c r="GE70" i="65"/>
  <c r="GE117" i="65"/>
  <c r="GB137" i="65"/>
  <c r="GB149" i="65"/>
  <c r="GB167" i="65" s="1"/>
  <c r="FY168" i="65"/>
  <c r="FY155" i="65"/>
  <c r="FU107" i="65"/>
  <c r="FU180" i="65"/>
  <c r="FW161" i="65"/>
  <c r="FW106" i="65"/>
  <c r="GG78" i="65"/>
  <c r="GG94" i="65"/>
  <c r="GG57" i="65"/>
  <c r="GG59" i="65"/>
  <c r="GG67" i="65"/>
  <c r="GG68" i="65"/>
  <c r="GG52" i="65"/>
  <c r="GG49" i="65"/>
  <c r="GG79" i="65" s="1"/>
  <c r="FX156" i="65"/>
  <c r="FX98" i="65"/>
  <c r="GD133" i="65"/>
  <c r="GD132" i="65"/>
  <c r="GD134" i="65"/>
  <c r="GD126" i="65"/>
  <c r="GD152" i="65" s="1"/>
  <c r="GD171" i="65" s="1"/>
  <c r="GD125" i="65"/>
  <c r="GD151" i="65" s="1"/>
  <c r="GD170" i="65" s="1"/>
  <c r="GD124" i="65"/>
  <c r="GI47" i="65"/>
  <c r="GH93" i="65"/>
  <c r="GH50" i="65"/>
  <c r="GH48" i="65"/>
  <c r="GH55" i="65" s="1"/>
  <c r="FV107" i="65"/>
  <c r="FV180" i="65"/>
  <c r="FZ155" i="65"/>
  <c r="FZ168" i="65"/>
  <c r="FS83" i="65"/>
  <c r="FS108" i="65"/>
  <c r="GG80" i="65"/>
  <c r="GG53" i="65"/>
  <c r="GB138" i="65"/>
  <c r="GB140" i="65" s="1"/>
  <c r="GF61" i="65"/>
  <c r="FT83" i="65"/>
  <c r="FT108" i="65"/>
  <c r="GC126" i="65"/>
  <c r="GC152" i="65" s="1"/>
  <c r="GC171" i="65" s="1"/>
  <c r="GC124" i="65"/>
  <c r="GC125" i="65"/>
  <c r="GC151" i="65" s="1"/>
  <c r="GC170" i="65" s="1"/>
  <c r="GC133" i="65"/>
  <c r="GC134" i="65"/>
  <c r="GC132" i="65"/>
  <c r="GH58" i="74" l="1"/>
  <c r="GH55" i="74"/>
  <c r="GG66" i="65"/>
  <c r="GG66" i="74"/>
  <c r="GH56" i="65"/>
  <c r="GH54" i="65"/>
  <c r="GH56" i="74"/>
  <c r="GH54" i="74"/>
  <c r="GA144" i="65"/>
  <c r="GA150" i="65" s="1"/>
  <c r="GA168" i="65" s="1"/>
  <c r="FV98" i="74"/>
  <c r="FS187" i="65"/>
  <c r="FS82" i="65"/>
  <c r="FS84" i="65" s="1"/>
  <c r="FS85" i="65" s="1"/>
  <c r="FS84" i="74"/>
  <c r="FS85" i="74" s="1"/>
  <c r="FT184" i="74"/>
  <c r="FT189" i="74" s="1"/>
  <c r="FT185" i="74"/>
  <c r="FT190" i="74" s="1"/>
  <c r="FV178" i="74"/>
  <c r="FV177" i="74"/>
  <c r="FX158" i="74"/>
  <c r="FX159" i="74"/>
  <c r="FX158" i="65"/>
  <c r="FX159" i="65"/>
  <c r="FS191" i="74"/>
  <c r="GB141" i="74"/>
  <c r="GB141" i="65"/>
  <c r="FS191" i="65"/>
  <c r="FT191" i="65"/>
  <c r="GB103" i="74"/>
  <c r="FW162" i="74"/>
  <c r="FW169" i="74" s="1"/>
  <c r="FW174" i="74" s="1"/>
  <c r="FW175" i="74" s="1"/>
  <c r="FT83" i="74"/>
  <c r="FT84" i="74" s="1"/>
  <c r="FT85" i="74" s="1"/>
  <c r="FT82" i="65"/>
  <c r="FT84" i="65" s="1"/>
  <c r="FT85" i="65" s="1"/>
  <c r="FT187" i="65"/>
  <c r="FT106" i="74"/>
  <c r="FT109" i="74" s="1"/>
  <c r="FS109" i="74"/>
  <c r="FT187" i="74"/>
  <c r="GD138" i="65"/>
  <c r="GD140" i="65" s="1"/>
  <c r="FU181" i="74"/>
  <c r="FU182" i="74"/>
  <c r="GE133" i="74"/>
  <c r="GE134" i="74"/>
  <c r="GE132" i="74"/>
  <c r="FX104" i="74"/>
  <c r="GG61" i="74"/>
  <c r="GB96" i="74"/>
  <c r="GB143" i="74"/>
  <c r="FY156" i="74"/>
  <c r="FY97" i="74"/>
  <c r="FZ156" i="74"/>
  <c r="FZ97" i="74"/>
  <c r="GJ47" i="74"/>
  <c r="GI93" i="74"/>
  <c r="GI48" i="74"/>
  <c r="GI50" i="74"/>
  <c r="GH80" i="74"/>
  <c r="GH53" i="74"/>
  <c r="GD134" i="74"/>
  <c r="GD132" i="74"/>
  <c r="GD133" i="74"/>
  <c r="GH60" i="74"/>
  <c r="GH67" i="74"/>
  <c r="GH59" i="74"/>
  <c r="GH49" i="74"/>
  <c r="GH79" i="74" s="1"/>
  <c r="GH52" i="74"/>
  <c r="GH78" i="74"/>
  <c r="GH68" i="74"/>
  <c r="GH57" i="74"/>
  <c r="GH94" i="74"/>
  <c r="GD124" i="74"/>
  <c r="GD126" i="74"/>
  <c r="GD152" i="74" s="1"/>
  <c r="GD171" i="74" s="1"/>
  <c r="GD125" i="74"/>
  <c r="GD151" i="74" s="1"/>
  <c r="GD170" i="74" s="1"/>
  <c r="FV105" i="74"/>
  <c r="GC138" i="74"/>
  <c r="GC140" i="74" s="1"/>
  <c r="FX161" i="74"/>
  <c r="GF117" i="74"/>
  <c r="GF70" i="74"/>
  <c r="GA144" i="74"/>
  <c r="GA150" i="74" s="1"/>
  <c r="GA145" i="74"/>
  <c r="GC137" i="74"/>
  <c r="GC149" i="74"/>
  <c r="GC167" i="74" s="1"/>
  <c r="GE124" i="74"/>
  <c r="GE125" i="74"/>
  <c r="GE151" i="74" s="1"/>
  <c r="GE170" i="74" s="1"/>
  <c r="GE126" i="74"/>
  <c r="GE152" i="74" s="1"/>
  <c r="GE171" i="74" s="1"/>
  <c r="FV180" i="74"/>
  <c r="GC138" i="65"/>
  <c r="GC140" i="65" s="1"/>
  <c r="FY156" i="65"/>
  <c r="FY98" i="65"/>
  <c r="GH53" i="65"/>
  <c r="GH80" i="65"/>
  <c r="FX161" i="65"/>
  <c r="FX106" i="65"/>
  <c r="GF117" i="65"/>
  <c r="GF70" i="65"/>
  <c r="FT111" i="65"/>
  <c r="GB97" i="65"/>
  <c r="GB143" i="65"/>
  <c r="GH57" i="65"/>
  <c r="GH94" i="65"/>
  <c r="GH52" i="65"/>
  <c r="GH67" i="65"/>
  <c r="GH78" i="65"/>
  <c r="GH59" i="65"/>
  <c r="GH49" i="65"/>
  <c r="GH79" i="65" s="1"/>
  <c r="GH68" i="65"/>
  <c r="GB105" i="65"/>
  <c r="GJ47" i="65"/>
  <c r="GI93" i="65"/>
  <c r="GI50" i="65"/>
  <c r="GI48" i="65"/>
  <c r="GI55" i="65" s="1"/>
  <c r="GG61" i="65"/>
  <c r="FS111" i="65"/>
  <c r="GD149" i="65"/>
  <c r="GD167" i="65" s="1"/>
  <c r="GD137" i="65"/>
  <c r="FW163" i="65"/>
  <c r="FW162" i="65"/>
  <c r="FW169" i="65" s="1"/>
  <c r="FW174" i="65" s="1"/>
  <c r="FZ156" i="65"/>
  <c r="FZ98" i="65"/>
  <c r="FU181" i="65"/>
  <c r="FU182" i="65"/>
  <c r="GE119" i="65"/>
  <c r="GE118" i="65"/>
  <c r="GC137" i="65"/>
  <c r="GC149" i="65"/>
  <c r="GC167" i="65" s="1"/>
  <c r="FV182" i="65"/>
  <c r="FV181" i="65"/>
  <c r="GI58" i="74" l="1"/>
  <c r="GI55" i="74"/>
  <c r="GH66" i="65"/>
  <c r="GH66" i="74"/>
  <c r="GI56" i="65"/>
  <c r="GI54" i="65"/>
  <c r="GI56" i="74"/>
  <c r="GI54" i="74"/>
  <c r="GA155" i="65"/>
  <c r="GA156" i="65" s="1"/>
  <c r="FU184" i="74"/>
  <c r="FU189" i="74" s="1"/>
  <c r="FU185" i="74"/>
  <c r="FU190" i="74" s="1"/>
  <c r="FV184" i="65"/>
  <c r="FV189" i="65" s="1"/>
  <c r="FV185" i="65"/>
  <c r="FV190" i="65" s="1"/>
  <c r="FU184" i="65"/>
  <c r="FU189" i="65" s="1"/>
  <c r="FU185" i="65"/>
  <c r="FU190" i="65" s="1"/>
  <c r="FW178" i="74"/>
  <c r="FW177" i="74"/>
  <c r="FZ158" i="74"/>
  <c r="FZ159" i="74"/>
  <c r="FY158" i="74"/>
  <c r="FY159" i="74"/>
  <c r="FY158" i="65"/>
  <c r="FY159" i="65"/>
  <c r="FZ158" i="65"/>
  <c r="FZ159" i="65"/>
  <c r="FW105" i="74"/>
  <c r="GC141" i="74"/>
  <c r="GD141" i="65"/>
  <c r="GC141" i="65"/>
  <c r="FT191" i="74"/>
  <c r="FW180" i="74"/>
  <c r="FW182" i="74" s="1"/>
  <c r="FW185" i="74" s="1"/>
  <c r="GC103" i="74"/>
  <c r="FW98" i="74"/>
  <c r="GD105" i="65"/>
  <c r="GC105" i="65"/>
  <c r="FU83" i="74"/>
  <c r="FV83" i="65"/>
  <c r="FU83" i="65"/>
  <c r="FY106" i="65"/>
  <c r="FZ106" i="65"/>
  <c r="FY161" i="65"/>
  <c r="FY163" i="65" s="1"/>
  <c r="FU187" i="74"/>
  <c r="GH61" i="74"/>
  <c r="GH117" i="74" s="1"/>
  <c r="GA155" i="74"/>
  <c r="GA168" i="74"/>
  <c r="GD138" i="74"/>
  <c r="GD140" i="74" s="1"/>
  <c r="GB145" i="74"/>
  <c r="GB144" i="74"/>
  <c r="GB150" i="74" s="1"/>
  <c r="GE149" i="74"/>
  <c r="GE167" i="74" s="1"/>
  <c r="GE137" i="74"/>
  <c r="GK47" i="74"/>
  <c r="GJ48" i="74"/>
  <c r="GJ93" i="74"/>
  <c r="GJ50" i="74"/>
  <c r="GD137" i="74"/>
  <c r="GD149" i="74"/>
  <c r="GD167" i="74" s="1"/>
  <c r="GG117" i="74"/>
  <c r="GG70" i="74"/>
  <c r="GC96" i="74"/>
  <c r="GC143" i="74"/>
  <c r="FZ161" i="74"/>
  <c r="FZ104" i="74"/>
  <c r="FU99" i="74"/>
  <c r="FU82" i="74"/>
  <c r="GF118" i="74"/>
  <c r="GF119" i="74"/>
  <c r="FX163" i="74"/>
  <c r="FX162" i="74"/>
  <c r="FX169" i="74" s="1"/>
  <c r="FX174" i="74" s="1"/>
  <c r="FU106" i="74"/>
  <c r="FV181" i="74"/>
  <c r="FV182" i="74"/>
  <c r="GI80" i="74"/>
  <c r="GI53" i="74"/>
  <c r="GI57" i="74"/>
  <c r="GI59" i="74"/>
  <c r="GI67" i="74"/>
  <c r="GI49" i="74"/>
  <c r="GI79" i="74" s="1"/>
  <c r="GI52" i="74"/>
  <c r="GI68" i="74"/>
  <c r="GI78" i="74"/>
  <c r="GI60" i="74"/>
  <c r="GI94" i="74"/>
  <c r="FY161" i="74"/>
  <c r="FY104" i="74"/>
  <c r="GE138" i="74"/>
  <c r="GE140" i="74" s="1"/>
  <c r="FZ161" i="65"/>
  <c r="FZ162" i="65" s="1"/>
  <c r="FZ169" i="65" s="1"/>
  <c r="FZ174" i="65" s="1"/>
  <c r="FV108" i="65"/>
  <c r="FU82" i="65"/>
  <c r="FU100" i="65"/>
  <c r="GG70" i="65"/>
  <c r="GG117" i="65"/>
  <c r="FX162" i="65"/>
  <c r="FX169" i="65" s="1"/>
  <c r="FX174" i="65" s="1"/>
  <c r="FX163" i="65"/>
  <c r="GC97" i="65"/>
  <c r="GC143" i="65"/>
  <c r="GI53" i="65"/>
  <c r="GI80" i="65"/>
  <c r="FW175" i="65"/>
  <c r="FW99" i="65"/>
  <c r="GE125" i="65"/>
  <c r="GE151" i="65" s="1"/>
  <c r="GE170" i="65" s="1"/>
  <c r="GE124" i="65"/>
  <c r="GE126" i="65"/>
  <c r="GE152" i="65" s="1"/>
  <c r="GE171" i="65" s="1"/>
  <c r="GJ93" i="65"/>
  <c r="GK47" i="65"/>
  <c r="GJ48" i="65"/>
  <c r="GJ55" i="65" s="1"/>
  <c r="GJ50" i="65"/>
  <c r="FV82" i="65"/>
  <c r="FV100" i="65"/>
  <c r="GB145" i="65"/>
  <c r="GB144" i="65"/>
  <c r="GB150" i="65" s="1"/>
  <c r="FU108" i="65"/>
  <c r="GE133" i="65"/>
  <c r="GE132" i="65"/>
  <c r="GE134" i="65"/>
  <c r="GI57" i="65"/>
  <c r="GI78" i="65"/>
  <c r="GI52" i="65"/>
  <c r="GI67" i="65"/>
  <c r="GI68" i="65"/>
  <c r="GI49" i="65"/>
  <c r="GI79" i="65" s="1"/>
  <c r="GI59" i="65"/>
  <c r="GI94" i="65"/>
  <c r="GD97" i="65"/>
  <c r="GD143" i="65"/>
  <c r="FV187" i="65"/>
  <c r="FU187" i="65"/>
  <c r="GH61" i="65"/>
  <c r="GF119" i="65"/>
  <c r="GF118" i="65"/>
  <c r="GJ58" i="74" l="1"/>
  <c r="GJ55" i="74"/>
  <c r="GI66" i="65"/>
  <c r="GI66" i="74"/>
  <c r="GJ56" i="65"/>
  <c r="GJ54" i="65"/>
  <c r="GJ56" i="74"/>
  <c r="GJ54" i="74"/>
  <c r="GA98" i="65"/>
  <c r="FW190" i="74"/>
  <c r="FU191" i="74"/>
  <c r="FV184" i="74"/>
  <c r="FV189" i="74" s="1"/>
  <c r="FV185" i="74"/>
  <c r="FV190" i="74" s="1"/>
  <c r="FW106" i="74"/>
  <c r="FW184" i="74"/>
  <c r="FW189" i="74" s="1"/>
  <c r="FW177" i="65"/>
  <c r="FW178" i="65"/>
  <c r="GA158" i="65"/>
  <c r="GA159" i="65"/>
  <c r="FV84" i="65"/>
  <c r="FV85" i="65" s="1"/>
  <c r="GE141" i="74"/>
  <c r="GD141" i="74"/>
  <c r="FU191" i="65"/>
  <c r="FV191" i="65"/>
  <c r="FU84" i="74"/>
  <c r="FU85" i="74" s="1"/>
  <c r="GE103" i="74"/>
  <c r="FW83" i="74"/>
  <c r="GD103" i="74"/>
  <c r="FW181" i="74"/>
  <c r="FW187" i="74" s="1"/>
  <c r="FU84" i="65"/>
  <c r="FU85" i="65" s="1"/>
  <c r="FV83" i="74"/>
  <c r="FW107" i="65"/>
  <c r="GA106" i="65"/>
  <c r="GH70" i="74"/>
  <c r="FV111" i="65"/>
  <c r="FY162" i="65"/>
  <c r="FY169" i="65" s="1"/>
  <c r="FY174" i="65" s="1"/>
  <c r="FY175" i="65" s="1"/>
  <c r="FZ163" i="65"/>
  <c r="FW180" i="65"/>
  <c r="FW181" i="65" s="1"/>
  <c r="FW82" i="65" s="1"/>
  <c r="FX175" i="74"/>
  <c r="FX98" i="74"/>
  <c r="FZ162" i="74"/>
  <c r="FZ169" i="74" s="1"/>
  <c r="FZ174" i="74" s="1"/>
  <c r="FZ163" i="74"/>
  <c r="GE96" i="74"/>
  <c r="GE143" i="74"/>
  <c r="GI61" i="74"/>
  <c r="GC145" i="74"/>
  <c r="GC144" i="74"/>
  <c r="GC150" i="74" s="1"/>
  <c r="GJ53" i="74"/>
  <c r="GJ80" i="74"/>
  <c r="GB168" i="74"/>
  <c r="GB155" i="74"/>
  <c r="FY163" i="74"/>
  <c r="FY162" i="74"/>
  <c r="FY169" i="74" s="1"/>
  <c r="FY174" i="74" s="1"/>
  <c r="FV187" i="74"/>
  <c r="GF132" i="74"/>
  <c r="GF134" i="74"/>
  <c r="GF133" i="74"/>
  <c r="GF124" i="74"/>
  <c r="GF126" i="74"/>
  <c r="GF152" i="74" s="1"/>
  <c r="GF171" i="74" s="1"/>
  <c r="GF125" i="74"/>
  <c r="GF151" i="74" s="1"/>
  <c r="GF170" i="74" s="1"/>
  <c r="GJ59" i="74"/>
  <c r="GJ49" i="74"/>
  <c r="GJ79" i="74" s="1"/>
  <c r="GJ52" i="74"/>
  <c r="GJ57" i="74"/>
  <c r="GJ60" i="74"/>
  <c r="GJ94" i="74"/>
  <c r="GJ78" i="74"/>
  <c r="GJ68" i="74"/>
  <c r="GJ67" i="74"/>
  <c r="FV82" i="74"/>
  <c r="FV99" i="74"/>
  <c r="GG119" i="74"/>
  <c r="GG118" i="74"/>
  <c r="GL47" i="74"/>
  <c r="GK93" i="74"/>
  <c r="GK48" i="74"/>
  <c r="GK50" i="74"/>
  <c r="FV106" i="74"/>
  <c r="FU109" i="74"/>
  <c r="GH118" i="74"/>
  <c r="GH119" i="74"/>
  <c r="GD96" i="74"/>
  <c r="GD143" i="74"/>
  <c r="GA156" i="74"/>
  <c r="GA97" i="74"/>
  <c r="GF124" i="65"/>
  <c r="GF125" i="65"/>
  <c r="GF151" i="65" s="1"/>
  <c r="GF170" i="65" s="1"/>
  <c r="GF126" i="65"/>
  <c r="GF152" i="65" s="1"/>
  <c r="GF171" i="65" s="1"/>
  <c r="GB155" i="65"/>
  <c r="GB168" i="65"/>
  <c r="GF132" i="65"/>
  <c r="GF133" i="65"/>
  <c r="GF134" i="65"/>
  <c r="FX99" i="65"/>
  <c r="FX175" i="65"/>
  <c r="GH117" i="65"/>
  <c r="GH70" i="65"/>
  <c r="GJ53" i="65"/>
  <c r="GJ80" i="65"/>
  <c r="GJ68" i="65"/>
  <c r="GJ67" i="65"/>
  <c r="GJ49" i="65"/>
  <c r="GJ79" i="65" s="1"/>
  <c r="GJ59" i="65"/>
  <c r="GJ52" i="65"/>
  <c r="GJ94" i="65"/>
  <c r="GJ78" i="65"/>
  <c r="GJ57" i="65"/>
  <c r="GG118" i="65"/>
  <c r="GG119" i="65"/>
  <c r="GE138" i="65"/>
  <c r="GE140" i="65" s="1"/>
  <c r="FZ99" i="65"/>
  <c r="FZ175" i="65"/>
  <c r="GK48" i="65"/>
  <c r="GK55" i="65" s="1"/>
  <c r="GL47" i="65"/>
  <c r="GK93" i="65"/>
  <c r="GK50" i="65"/>
  <c r="GE149" i="65"/>
  <c r="GE167" i="65" s="1"/>
  <c r="GE137" i="65"/>
  <c r="GC144" i="65"/>
  <c r="GC150" i="65" s="1"/>
  <c r="GC145" i="65"/>
  <c r="FU111" i="65"/>
  <c r="GD144" i="65"/>
  <c r="GD150" i="65" s="1"/>
  <c r="GD145" i="65"/>
  <c r="GI61" i="65"/>
  <c r="GA161" i="65"/>
  <c r="GK58" i="74" l="1"/>
  <c r="GK55" i="74"/>
  <c r="GJ66" i="65"/>
  <c r="GJ66" i="74"/>
  <c r="GK56" i="65"/>
  <c r="GK54" i="65"/>
  <c r="GK56" i="74"/>
  <c r="GK54" i="74"/>
  <c r="FW191" i="74"/>
  <c r="FX178" i="74"/>
  <c r="FX177" i="74"/>
  <c r="FX177" i="65"/>
  <c r="FX178" i="65"/>
  <c r="FY177" i="65"/>
  <c r="FY178" i="65"/>
  <c r="FZ177" i="65"/>
  <c r="FZ178" i="65"/>
  <c r="GA158" i="74"/>
  <c r="GA159" i="74"/>
  <c r="FV84" i="74"/>
  <c r="FV85" i="74" s="1"/>
  <c r="GE141" i="65"/>
  <c r="FV191" i="74"/>
  <c r="FW99" i="74"/>
  <c r="FW109" i="74" s="1"/>
  <c r="FW82" i="74"/>
  <c r="FW84" i="74" s="1"/>
  <c r="FW85" i="74" s="1"/>
  <c r="FX180" i="74"/>
  <c r="FX181" i="74" s="1"/>
  <c r="FX82" i="74" s="1"/>
  <c r="FY107" i="65"/>
  <c r="GA104" i="74"/>
  <c r="FY180" i="65"/>
  <c r="FY182" i="65" s="1"/>
  <c r="FY99" i="65"/>
  <c r="FW182" i="65"/>
  <c r="GH133" i="74"/>
  <c r="GH132" i="74"/>
  <c r="GH134" i="74"/>
  <c r="GH125" i="74"/>
  <c r="GH151" i="74" s="1"/>
  <c r="GH170" i="74" s="1"/>
  <c r="GH124" i="74"/>
  <c r="GH126" i="74"/>
  <c r="GH152" i="74" s="1"/>
  <c r="GH171" i="74" s="1"/>
  <c r="GG126" i="74"/>
  <c r="GG152" i="74" s="1"/>
  <c r="GG171" i="74" s="1"/>
  <c r="GG125" i="74"/>
  <c r="GG151" i="74" s="1"/>
  <c r="GG170" i="74" s="1"/>
  <c r="GG124" i="74"/>
  <c r="GG134" i="74"/>
  <c r="GG133" i="74"/>
  <c r="GG132" i="74"/>
  <c r="GC168" i="74"/>
  <c r="GC155" i="74"/>
  <c r="FV109" i="74"/>
  <c r="GF137" i="74"/>
  <c r="GF149" i="74"/>
  <c r="GF167" i="74" s="1"/>
  <c r="FY175" i="74"/>
  <c r="FY98" i="74"/>
  <c r="FZ175" i="74"/>
  <c r="FZ98" i="74"/>
  <c r="GK80" i="74"/>
  <c r="GK53" i="74"/>
  <c r="GI70" i="74"/>
  <c r="GI117" i="74"/>
  <c r="GK68" i="74"/>
  <c r="GK94" i="74"/>
  <c r="GK78" i="74"/>
  <c r="GK52" i="74"/>
  <c r="GK57" i="74"/>
  <c r="GK67" i="74"/>
  <c r="GK60" i="74"/>
  <c r="GK49" i="74"/>
  <c r="GK79" i="74" s="1"/>
  <c r="GK59" i="74"/>
  <c r="GB156" i="74"/>
  <c r="GB97" i="74"/>
  <c r="GD145" i="74"/>
  <c r="GD144" i="74"/>
  <c r="GD150" i="74" s="1"/>
  <c r="GJ61" i="74"/>
  <c r="GE144" i="74"/>
  <c r="GE150" i="74" s="1"/>
  <c r="GE145" i="74"/>
  <c r="FX105" i="74"/>
  <c r="GA161" i="74"/>
  <c r="GM47" i="74"/>
  <c r="GL93" i="74"/>
  <c r="GL48" i="74"/>
  <c r="GL50" i="74"/>
  <c r="GF138" i="74"/>
  <c r="GF140" i="74" s="1"/>
  <c r="FX180" i="65"/>
  <c r="FX107" i="65"/>
  <c r="GL50" i="65"/>
  <c r="GM47" i="65"/>
  <c r="GL93" i="65"/>
  <c r="GL48" i="65"/>
  <c r="GL55" i="65" s="1"/>
  <c r="GB156" i="65"/>
  <c r="GB98" i="65"/>
  <c r="GK53" i="65"/>
  <c r="GK80" i="65"/>
  <c r="GG125" i="65"/>
  <c r="GG151" i="65" s="1"/>
  <c r="GG170" i="65" s="1"/>
  <c r="GG126" i="65"/>
  <c r="GG152" i="65" s="1"/>
  <c r="GG171" i="65" s="1"/>
  <c r="GG124" i="65"/>
  <c r="GK94" i="65"/>
  <c r="GK57" i="65"/>
  <c r="GK68" i="65"/>
  <c r="GK67" i="65"/>
  <c r="GK52" i="65"/>
  <c r="GK49" i="65"/>
  <c r="GK79" i="65" s="1"/>
  <c r="GK59" i="65"/>
  <c r="GK78" i="65"/>
  <c r="GA162" i="65"/>
  <c r="GA169" i="65" s="1"/>
  <c r="GA174" i="65" s="1"/>
  <c r="GA163" i="65"/>
  <c r="GC168" i="65"/>
  <c r="GC155" i="65"/>
  <c r="GI117" i="65"/>
  <c r="GI70" i="65"/>
  <c r="FZ107" i="65"/>
  <c r="FZ180" i="65"/>
  <c r="GJ61" i="65"/>
  <c r="GE97" i="65"/>
  <c r="GE143" i="65"/>
  <c r="GF138" i="65"/>
  <c r="GF140" i="65" s="1"/>
  <c r="GF149" i="65"/>
  <c r="GF167" i="65" s="1"/>
  <c r="GF137" i="65"/>
  <c r="GD155" i="65"/>
  <c r="GD168" i="65"/>
  <c r="GE105" i="65"/>
  <c r="GG133" i="65"/>
  <c r="GG134" i="65"/>
  <c r="GG132" i="65"/>
  <c r="GH119" i="65"/>
  <c r="GH118" i="65"/>
  <c r="FW100" i="65"/>
  <c r="GL58" i="74" l="1"/>
  <c r="GL55" i="74"/>
  <c r="GK66" i="65"/>
  <c r="GK66" i="74"/>
  <c r="FX182" i="74"/>
  <c r="FX187" i="74" s="1"/>
  <c r="GL56" i="65"/>
  <c r="GL54" i="65"/>
  <c r="GL56" i="74"/>
  <c r="GL54" i="74"/>
  <c r="FW184" i="65"/>
  <c r="FW189" i="65" s="1"/>
  <c r="FW185" i="65"/>
  <c r="FW190" i="65" s="1"/>
  <c r="FY184" i="65"/>
  <c r="FY189" i="65" s="1"/>
  <c r="FY185" i="65"/>
  <c r="FY190" i="65" s="1"/>
  <c r="FZ178" i="74"/>
  <c r="FZ177" i="74"/>
  <c r="FY178" i="74"/>
  <c r="FY177" i="74"/>
  <c r="GB158" i="74"/>
  <c r="GB159" i="74"/>
  <c r="GB158" i="65"/>
  <c r="GB159" i="65"/>
  <c r="GF141" i="74"/>
  <c r="GF141" i="65"/>
  <c r="GF103" i="74"/>
  <c r="GF105" i="65"/>
  <c r="FW83" i="65"/>
  <c r="FW84" i="65" s="1"/>
  <c r="FW85" i="65" s="1"/>
  <c r="FY83" i="65"/>
  <c r="FY108" i="65"/>
  <c r="FY181" i="65"/>
  <c r="FY100" i="65" s="1"/>
  <c r="FW108" i="65"/>
  <c r="FW111" i="65" s="1"/>
  <c r="FW187" i="65"/>
  <c r="FZ105" i="74"/>
  <c r="FZ180" i="74"/>
  <c r="GG138" i="74"/>
  <c r="GG140" i="74" s="1"/>
  <c r="GE168" i="74"/>
  <c r="GE155" i="74"/>
  <c r="GD168" i="74"/>
  <c r="GD155" i="74"/>
  <c r="FX99" i="74"/>
  <c r="GL49" i="74"/>
  <c r="GL79" i="74" s="1"/>
  <c r="GL60" i="74"/>
  <c r="GL59" i="74"/>
  <c r="GL68" i="74"/>
  <c r="GL57" i="74"/>
  <c r="GL52" i="74"/>
  <c r="GL78" i="74"/>
  <c r="GL67" i="74"/>
  <c r="GL94" i="74"/>
  <c r="GJ70" i="74"/>
  <c r="GJ117" i="74"/>
  <c r="GI119" i="74"/>
  <c r="GI118" i="74"/>
  <c r="FY105" i="74"/>
  <c r="GL80" i="74"/>
  <c r="GL53" i="74"/>
  <c r="GG149" i="74"/>
  <c r="GG167" i="74" s="1"/>
  <c r="GG137" i="74"/>
  <c r="GK61" i="74"/>
  <c r="GF96" i="74"/>
  <c r="GF143" i="74"/>
  <c r="GH138" i="74"/>
  <c r="GH140" i="74" s="1"/>
  <c r="GH137" i="74"/>
  <c r="GH149" i="74"/>
  <c r="GH167" i="74" s="1"/>
  <c r="GB161" i="74"/>
  <c r="GB104" i="74"/>
  <c r="GN47" i="74"/>
  <c r="GM48" i="74"/>
  <c r="GM93" i="74"/>
  <c r="GM50" i="74"/>
  <c r="GA163" i="74"/>
  <c r="GA162" i="74"/>
  <c r="GA169" i="74" s="1"/>
  <c r="GA174" i="74" s="1"/>
  <c r="GC156" i="74"/>
  <c r="GC97" i="74"/>
  <c r="FY180" i="74"/>
  <c r="GG138" i="65"/>
  <c r="GG140" i="65" s="1"/>
  <c r="GH125" i="65"/>
  <c r="GH151" i="65" s="1"/>
  <c r="GH170" i="65" s="1"/>
  <c r="GH124" i="65"/>
  <c r="GH126" i="65"/>
  <c r="GH152" i="65" s="1"/>
  <c r="GH171" i="65" s="1"/>
  <c r="GD156" i="65"/>
  <c r="GD98" i="65"/>
  <c r="GK61" i="65"/>
  <c r="GF97" i="65"/>
  <c r="GF143" i="65"/>
  <c r="GJ117" i="65"/>
  <c r="GJ70" i="65"/>
  <c r="GL78" i="65"/>
  <c r="GL59" i="65"/>
  <c r="GL57" i="65"/>
  <c r="GL68" i="65"/>
  <c r="GL52" i="65"/>
  <c r="GL49" i="65"/>
  <c r="GL79" i="65" s="1"/>
  <c r="GL67" i="65"/>
  <c r="GL94" i="65"/>
  <c r="FZ182" i="65"/>
  <c r="FZ181" i="65"/>
  <c r="GA175" i="65"/>
  <c r="GA99" i="65"/>
  <c r="GN47" i="65"/>
  <c r="GM48" i="65"/>
  <c r="GM55" i="65" s="1"/>
  <c r="GM93" i="65"/>
  <c r="GM50" i="65"/>
  <c r="GL80" i="65"/>
  <c r="GL53" i="65"/>
  <c r="GE144" i="65"/>
  <c r="GE150" i="65" s="1"/>
  <c r="GE145" i="65"/>
  <c r="GB161" i="65"/>
  <c r="GB106" i="65"/>
  <c r="GC156" i="65"/>
  <c r="GC98" i="65"/>
  <c r="GH133" i="65"/>
  <c r="GH132" i="65"/>
  <c r="GH134" i="65"/>
  <c r="GI118" i="65"/>
  <c r="GI119" i="65"/>
  <c r="GG137" i="65"/>
  <c r="GG149" i="65"/>
  <c r="GG167" i="65" s="1"/>
  <c r="FX181" i="65"/>
  <c r="FX182" i="65"/>
  <c r="GM58" i="74" l="1"/>
  <c r="GM55" i="74"/>
  <c r="GL66" i="65"/>
  <c r="GL66" i="74"/>
  <c r="FX106" i="74"/>
  <c r="FX109" i="74" s="1"/>
  <c r="FX83" i="74"/>
  <c r="FX84" i="74" s="1"/>
  <c r="FX85" i="74" s="1"/>
  <c r="FX185" i="74"/>
  <c r="FX190" i="74" s="1"/>
  <c r="FX184" i="74"/>
  <c r="FX189" i="74" s="1"/>
  <c r="GM56" i="65"/>
  <c r="GM54" i="65"/>
  <c r="GM56" i="74"/>
  <c r="GM54" i="74"/>
  <c r="FX184" i="65"/>
  <c r="FX189" i="65" s="1"/>
  <c r="FX185" i="65"/>
  <c r="FX190" i="65" s="1"/>
  <c r="FZ184" i="65"/>
  <c r="FZ189" i="65" s="1"/>
  <c r="FZ185" i="65"/>
  <c r="FZ190" i="65" s="1"/>
  <c r="GA177" i="65"/>
  <c r="GA178" i="65"/>
  <c r="GC158" i="74"/>
  <c r="GC159" i="74"/>
  <c r="GC158" i="65"/>
  <c r="GC159" i="65"/>
  <c r="GD158" i="65"/>
  <c r="GD159" i="65"/>
  <c r="GH141" i="74"/>
  <c r="GG141" i="74"/>
  <c r="GG141" i="65"/>
  <c r="FY191" i="65"/>
  <c r="FW191" i="65"/>
  <c r="GH103" i="74"/>
  <c r="GG105" i="65"/>
  <c r="FY111" i="65"/>
  <c r="FX83" i="65"/>
  <c r="FZ83" i="65"/>
  <c r="GC104" i="74"/>
  <c r="GD106" i="65"/>
  <c r="GC106" i="65"/>
  <c r="FY82" i="65"/>
  <c r="FY84" i="65" s="1"/>
  <c r="FY85" i="65" s="1"/>
  <c r="FY187" i="65"/>
  <c r="FZ108" i="65"/>
  <c r="GC161" i="74"/>
  <c r="GC162" i="74" s="1"/>
  <c r="GC169" i="74" s="1"/>
  <c r="GC174" i="74" s="1"/>
  <c r="GC98" i="74" s="1"/>
  <c r="GD161" i="65"/>
  <c r="GD162" i="65" s="1"/>
  <c r="GD169" i="65" s="1"/>
  <c r="GD174" i="65" s="1"/>
  <c r="GD99" i="65" s="1"/>
  <c r="FZ187" i="65"/>
  <c r="GA175" i="74"/>
  <c r="GA98" i="74"/>
  <c r="GG96" i="74"/>
  <c r="GG143" i="74"/>
  <c r="GI126" i="74"/>
  <c r="GI152" i="74" s="1"/>
  <c r="GI171" i="74" s="1"/>
  <c r="GI124" i="74"/>
  <c r="GI125" i="74"/>
  <c r="GI151" i="74" s="1"/>
  <c r="GI170" i="74" s="1"/>
  <c r="GL61" i="74"/>
  <c r="FY182" i="74"/>
  <c r="FY181" i="74"/>
  <c r="GH96" i="74"/>
  <c r="GH143" i="74"/>
  <c r="GI132" i="74"/>
  <c r="GI133" i="74"/>
  <c r="GI134" i="74"/>
  <c r="GD156" i="74"/>
  <c r="GD97" i="74"/>
  <c r="GM80" i="74"/>
  <c r="GM53" i="74"/>
  <c r="GJ118" i="74"/>
  <c r="GJ119" i="74"/>
  <c r="GF145" i="74"/>
  <c r="GF144" i="74"/>
  <c r="GF150" i="74" s="1"/>
  <c r="GE156" i="74"/>
  <c r="GE97" i="74"/>
  <c r="GM67" i="74"/>
  <c r="GM59" i="74"/>
  <c r="GM49" i="74"/>
  <c r="GM79" i="74" s="1"/>
  <c r="GM68" i="74"/>
  <c r="GM78" i="74"/>
  <c r="GM94" i="74"/>
  <c r="GM52" i="74"/>
  <c r="GM57" i="74"/>
  <c r="GM60" i="74"/>
  <c r="GO47" i="74"/>
  <c r="GN93" i="74"/>
  <c r="GN48" i="74"/>
  <c r="GN50" i="74"/>
  <c r="GG103" i="74"/>
  <c r="GK117" i="74"/>
  <c r="GK70" i="74"/>
  <c r="FZ181" i="74"/>
  <c r="FZ182" i="74"/>
  <c r="GB162" i="74"/>
  <c r="GB169" i="74" s="1"/>
  <c r="GB174" i="74" s="1"/>
  <c r="GB163" i="74"/>
  <c r="GH138" i="65"/>
  <c r="GH140" i="65" s="1"/>
  <c r="GK117" i="65"/>
  <c r="GK70" i="65"/>
  <c r="GI125" i="65"/>
  <c r="GI151" i="65" s="1"/>
  <c r="GI170" i="65" s="1"/>
  <c r="GI126" i="65"/>
  <c r="GI152" i="65" s="1"/>
  <c r="GI171" i="65" s="1"/>
  <c r="GI124" i="65"/>
  <c r="GE155" i="65"/>
  <c r="GE168" i="65"/>
  <c r="GI132" i="65"/>
  <c r="GI134" i="65"/>
  <c r="GI133" i="65"/>
  <c r="FX187" i="65"/>
  <c r="GN50" i="65"/>
  <c r="GN93" i="65"/>
  <c r="GN48" i="65"/>
  <c r="GN55" i="65" s="1"/>
  <c r="GO47" i="65"/>
  <c r="FX108" i="65"/>
  <c r="GJ119" i="65"/>
  <c r="GJ118" i="65"/>
  <c r="FX82" i="65"/>
  <c r="FX100" i="65"/>
  <c r="GA107" i="65"/>
  <c r="GA180" i="65"/>
  <c r="GL61" i="65"/>
  <c r="GF145" i="65"/>
  <c r="GF144" i="65"/>
  <c r="GF150" i="65" s="1"/>
  <c r="GM80" i="65"/>
  <c r="GM53" i="65"/>
  <c r="GG97" i="65"/>
  <c r="GG143" i="65"/>
  <c r="GB163" i="65"/>
  <c r="GB162" i="65"/>
  <c r="GB169" i="65" s="1"/>
  <c r="GB174" i="65" s="1"/>
  <c r="FZ82" i="65"/>
  <c r="FZ100" i="65"/>
  <c r="GH149" i="65"/>
  <c r="GH167" i="65" s="1"/>
  <c r="GH137" i="65"/>
  <c r="GC161" i="65"/>
  <c r="GM52" i="65"/>
  <c r="GM68" i="65"/>
  <c r="GM67" i="65"/>
  <c r="GM57" i="65"/>
  <c r="GM49" i="65"/>
  <c r="GM79" i="65" s="1"/>
  <c r="GM59" i="65"/>
  <c r="GM78" i="65"/>
  <c r="GM94" i="65"/>
  <c r="GN58" i="74" l="1"/>
  <c r="GN55" i="74"/>
  <c r="GM66" i="65"/>
  <c r="GM66" i="74"/>
  <c r="FX191" i="74"/>
  <c r="GN56" i="65"/>
  <c r="GN54" i="65"/>
  <c r="GN56" i="74"/>
  <c r="GN54" i="74"/>
  <c r="FZ184" i="74"/>
  <c r="FZ189" i="74" s="1"/>
  <c r="FZ185" i="74"/>
  <c r="FZ190" i="74" s="1"/>
  <c r="FY184" i="74"/>
  <c r="FY189" i="74" s="1"/>
  <c r="FY185" i="74"/>
  <c r="FY190" i="74" s="1"/>
  <c r="GA177" i="74"/>
  <c r="GA178" i="74"/>
  <c r="GE158" i="74"/>
  <c r="GE159" i="74"/>
  <c r="GD158" i="74"/>
  <c r="GD159" i="74"/>
  <c r="FX191" i="65"/>
  <c r="GH141" i="65"/>
  <c r="FZ191" i="65"/>
  <c r="FX84" i="65"/>
  <c r="FX85" i="65" s="1"/>
  <c r="FZ84" i="65"/>
  <c r="FZ85" i="65" s="1"/>
  <c r="GH105" i="65"/>
  <c r="FZ83" i="74"/>
  <c r="FY83" i="74"/>
  <c r="GA105" i="74"/>
  <c r="GD104" i="74"/>
  <c r="FZ111" i="65"/>
  <c r="GA180" i="74"/>
  <c r="GA182" i="74" s="1"/>
  <c r="GD163" i="65"/>
  <c r="FY106" i="74"/>
  <c r="GC163" i="74"/>
  <c r="FZ187" i="74"/>
  <c r="FY187" i="74"/>
  <c r="GD161" i="74"/>
  <c r="GD163" i="74" s="1"/>
  <c r="GH145" i="74"/>
  <c r="GH144" i="74"/>
  <c r="GH150" i="74" s="1"/>
  <c r="GI137" i="74"/>
  <c r="GI149" i="74"/>
  <c r="GI167" i="74" s="1"/>
  <c r="GN53" i="74"/>
  <c r="GN80" i="74"/>
  <c r="GM61" i="74"/>
  <c r="GG144" i="74"/>
  <c r="GG150" i="74" s="1"/>
  <c r="GG145" i="74"/>
  <c r="FZ106" i="74"/>
  <c r="GN68" i="74"/>
  <c r="GN94" i="74"/>
  <c r="GN78" i="74"/>
  <c r="GN52" i="74"/>
  <c r="GN57" i="74"/>
  <c r="GN60" i="74"/>
  <c r="GN67" i="74"/>
  <c r="GN49" i="74"/>
  <c r="GN79" i="74" s="1"/>
  <c r="GN59" i="74"/>
  <c r="GC175" i="74"/>
  <c r="GK118" i="74"/>
  <c r="GK119" i="74"/>
  <c r="GE161" i="74"/>
  <c r="GE104" i="74"/>
  <c r="FY82" i="74"/>
  <c r="FY99" i="74"/>
  <c r="FZ82" i="74"/>
  <c r="FZ99" i="74"/>
  <c r="GP47" i="74"/>
  <c r="GO93" i="74"/>
  <c r="GO48" i="74"/>
  <c r="GO50" i="74"/>
  <c r="GJ132" i="74"/>
  <c r="GJ133" i="74"/>
  <c r="GJ134" i="74"/>
  <c r="GB98" i="74"/>
  <c r="GB175" i="74"/>
  <c r="GF155" i="74"/>
  <c r="GF168" i="74"/>
  <c r="GJ125" i="74"/>
  <c r="GJ151" i="74" s="1"/>
  <c r="GJ170" i="74" s="1"/>
  <c r="GJ126" i="74"/>
  <c r="GJ152" i="74" s="1"/>
  <c r="GJ171" i="74" s="1"/>
  <c r="GJ124" i="74"/>
  <c r="GL117" i="74"/>
  <c r="GL70" i="74"/>
  <c r="GI138" i="74"/>
  <c r="GI140" i="74" s="1"/>
  <c r="GF155" i="65"/>
  <c r="GF168" i="65"/>
  <c r="GJ124" i="65"/>
  <c r="GJ126" i="65"/>
  <c r="GJ152" i="65" s="1"/>
  <c r="GJ171" i="65" s="1"/>
  <c r="GJ125" i="65"/>
  <c r="GJ151" i="65" s="1"/>
  <c r="GJ170" i="65" s="1"/>
  <c r="GJ134" i="65"/>
  <c r="GJ132" i="65"/>
  <c r="GJ133" i="65"/>
  <c r="GD175" i="65"/>
  <c r="GH97" i="65"/>
  <c r="GH143" i="65"/>
  <c r="GL70" i="65"/>
  <c r="GL117" i="65"/>
  <c r="GE156" i="65"/>
  <c r="GE98" i="65"/>
  <c r="GG144" i="65"/>
  <c r="GG150" i="65" s="1"/>
  <c r="GG145" i="65"/>
  <c r="GA182" i="65"/>
  <c r="GA181" i="65"/>
  <c r="GO93" i="65"/>
  <c r="GO50" i="65"/>
  <c r="GO48" i="65"/>
  <c r="GO55" i="65" s="1"/>
  <c r="GP47" i="65"/>
  <c r="GI137" i="65"/>
  <c r="GI149" i="65"/>
  <c r="GI167" i="65" s="1"/>
  <c r="GN49" i="65"/>
  <c r="GN79" i="65" s="1"/>
  <c r="GN67" i="65"/>
  <c r="GN78" i="65"/>
  <c r="GN52" i="65"/>
  <c r="GN68" i="65"/>
  <c r="GN94" i="65"/>
  <c r="GN59" i="65"/>
  <c r="GN57" i="65"/>
  <c r="FX111" i="65"/>
  <c r="GM61" i="65"/>
  <c r="GB175" i="65"/>
  <c r="GB99" i="65"/>
  <c r="GN53" i="65"/>
  <c r="GN80" i="65"/>
  <c r="GC162" i="65"/>
  <c r="GC169" i="65" s="1"/>
  <c r="GC174" i="65" s="1"/>
  <c r="GC163" i="65"/>
  <c r="GI138" i="65"/>
  <c r="GI140" i="65" s="1"/>
  <c r="GK118" i="65"/>
  <c r="GK119" i="65"/>
  <c r="GO58" i="74" l="1"/>
  <c r="GO55" i="74"/>
  <c r="GN66" i="65"/>
  <c r="GN66" i="74"/>
  <c r="GO56" i="65"/>
  <c r="GO54" i="65"/>
  <c r="GO56" i="74"/>
  <c r="GO54" i="74"/>
  <c r="FY109" i="74"/>
  <c r="FZ84" i="74"/>
  <c r="FZ85" i="74" s="1"/>
  <c r="GA184" i="74"/>
  <c r="GA189" i="74" s="1"/>
  <c r="GA185" i="74"/>
  <c r="GA190" i="74" s="1"/>
  <c r="FY191" i="74"/>
  <c r="GA184" i="65"/>
  <c r="GA189" i="65" s="1"/>
  <c r="GA185" i="65"/>
  <c r="GA190" i="65" s="1"/>
  <c r="GC178" i="74"/>
  <c r="GC177" i="74"/>
  <c r="GB177" i="74"/>
  <c r="GB178" i="74"/>
  <c r="GD177" i="65"/>
  <c r="GD178" i="65"/>
  <c r="GB177" i="65"/>
  <c r="GB178" i="65"/>
  <c r="GE158" i="65"/>
  <c r="GE159" i="65"/>
  <c r="GI141" i="74"/>
  <c r="GI141" i="65"/>
  <c r="FZ191" i="74"/>
  <c r="GI103" i="74"/>
  <c r="FY84" i="74"/>
  <c r="FY85" i="74" s="1"/>
  <c r="GA83" i="74"/>
  <c r="GA83" i="65"/>
  <c r="GD107" i="65"/>
  <c r="GE161" i="65"/>
  <c r="GE162" i="65" s="1"/>
  <c r="GE169" i="65" s="1"/>
  <c r="GE174" i="65" s="1"/>
  <c r="GA108" i="65"/>
  <c r="GA181" i="74"/>
  <c r="GA82" i="74" s="1"/>
  <c r="GD162" i="74"/>
  <c r="GD169" i="74" s="1"/>
  <c r="GD174" i="74" s="1"/>
  <c r="GD175" i="74" s="1"/>
  <c r="GD180" i="65"/>
  <c r="GD181" i="65" s="1"/>
  <c r="GA187" i="65"/>
  <c r="GJ138" i="74"/>
  <c r="GJ140" i="74" s="1"/>
  <c r="GN61" i="74"/>
  <c r="GN117" i="74" s="1"/>
  <c r="GN118" i="74" s="1"/>
  <c r="FZ109" i="74"/>
  <c r="GK125" i="74"/>
  <c r="GK151" i="74" s="1"/>
  <c r="GK170" i="74" s="1"/>
  <c r="GK124" i="74"/>
  <c r="GK126" i="74"/>
  <c r="GK152" i="74" s="1"/>
  <c r="GK171" i="74" s="1"/>
  <c r="GG155" i="74"/>
  <c r="GG168" i="74"/>
  <c r="GF156" i="74"/>
  <c r="GF97" i="74"/>
  <c r="GO80" i="74"/>
  <c r="GO53" i="74"/>
  <c r="GC105" i="74"/>
  <c r="GC180" i="74"/>
  <c r="GB105" i="74"/>
  <c r="GB180" i="74"/>
  <c r="GO52" i="74"/>
  <c r="GO59" i="74"/>
  <c r="GO49" i="74"/>
  <c r="GO79" i="74" s="1"/>
  <c r="GO60" i="74"/>
  <c r="GO67" i="74"/>
  <c r="GO57" i="74"/>
  <c r="GO94" i="74"/>
  <c r="GO68" i="74"/>
  <c r="GO78" i="74"/>
  <c r="GI96" i="74"/>
  <c r="GI143" i="74"/>
  <c r="GL119" i="74"/>
  <c r="GL118" i="74"/>
  <c r="GM70" i="74"/>
  <c r="GM117" i="74"/>
  <c r="GA106" i="74"/>
  <c r="GJ137" i="74"/>
  <c r="GJ149" i="74"/>
  <c r="GJ167" i="74" s="1"/>
  <c r="GP93" i="74"/>
  <c r="GQ47" i="74"/>
  <c r="GP48" i="74"/>
  <c r="GP50" i="74"/>
  <c r="GE162" i="74"/>
  <c r="GE169" i="74" s="1"/>
  <c r="GE174" i="74" s="1"/>
  <c r="GE163" i="74"/>
  <c r="GH155" i="74"/>
  <c r="GH168" i="74"/>
  <c r="GK132" i="74"/>
  <c r="GK134" i="74"/>
  <c r="GK133" i="74"/>
  <c r="GJ138" i="65"/>
  <c r="GJ140" i="65" s="1"/>
  <c r="GN61" i="65"/>
  <c r="GN117" i="65" s="1"/>
  <c r="GI105" i="65"/>
  <c r="GB107" i="65"/>
  <c r="GP48" i="65"/>
  <c r="GP55" i="65" s="1"/>
  <c r="GP50" i="65"/>
  <c r="GQ47" i="65"/>
  <c r="GP93" i="65"/>
  <c r="GG155" i="65"/>
  <c r="GG168" i="65"/>
  <c r="GM117" i="65"/>
  <c r="GM70" i="65"/>
  <c r="GO52" i="65"/>
  <c r="GO67" i="65"/>
  <c r="GO68" i="65"/>
  <c r="GO94" i="65"/>
  <c r="GO57" i="65"/>
  <c r="GO59" i="65"/>
  <c r="GO49" i="65"/>
  <c r="GO79" i="65" s="1"/>
  <c r="GO78" i="65"/>
  <c r="GH145" i="65"/>
  <c r="GH144" i="65"/>
  <c r="GH150" i="65" s="1"/>
  <c r="GO80" i="65"/>
  <c r="GO53" i="65"/>
  <c r="GJ137" i="65"/>
  <c r="GJ149" i="65"/>
  <c r="GJ167" i="65" s="1"/>
  <c r="GE106" i="65"/>
  <c r="GC175" i="65"/>
  <c r="GC99" i="65"/>
  <c r="GK134" i="65"/>
  <c r="GK132" i="65"/>
  <c r="GK133" i="65"/>
  <c r="GA82" i="65"/>
  <c r="GA100" i="65"/>
  <c r="GL119" i="65"/>
  <c r="GL118" i="65"/>
  <c r="GF156" i="65"/>
  <c r="GF98" i="65"/>
  <c r="GI97" i="65"/>
  <c r="GI143" i="65"/>
  <c r="GK125" i="65"/>
  <c r="GK151" i="65" s="1"/>
  <c r="GK170" i="65" s="1"/>
  <c r="GK124" i="65"/>
  <c r="GK126" i="65"/>
  <c r="GK152" i="65" s="1"/>
  <c r="GK171" i="65" s="1"/>
  <c r="GB180" i="65"/>
  <c r="GP58" i="74" l="1"/>
  <c r="GP55" i="74"/>
  <c r="GO66" i="65"/>
  <c r="GO66" i="74"/>
  <c r="GP56" i="65"/>
  <c r="GP54" i="65"/>
  <c r="GP56" i="74"/>
  <c r="GP54" i="74"/>
  <c r="GA191" i="74"/>
  <c r="GD178" i="74"/>
  <c r="GD177" i="74"/>
  <c r="GC177" i="65"/>
  <c r="GC178" i="65"/>
  <c r="GF158" i="74"/>
  <c r="GF159" i="74"/>
  <c r="GF158" i="65"/>
  <c r="GF159" i="65"/>
  <c r="GA84" i="74"/>
  <c r="GA85" i="74" s="1"/>
  <c r="GJ141" i="74"/>
  <c r="GJ141" i="65"/>
  <c r="GE163" i="65"/>
  <c r="GA191" i="65"/>
  <c r="GJ103" i="74"/>
  <c r="GJ105" i="65"/>
  <c r="GA84" i="65"/>
  <c r="GA85" i="65" s="1"/>
  <c r="GD105" i="74"/>
  <c r="GC107" i="65"/>
  <c r="GF104" i="74"/>
  <c r="GF106" i="65"/>
  <c r="GA111" i="65"/>
  <c r="GA99" i="74"/>
  <c r="GA109" i="74" s="1"/>
  <c r="GA187" i="74"/>
  <c r="GD98" i="74"/>
  <c r="GN70" i="74"/>
  <c r="GD182" i="65"/>
  <c r="GN70" i="65"/>
  <c r="GN119" i="74"/>
  <c r="GN132" i="74" s="1"/>
  <c r="GD180" i="74"/>
  <c r="GD182" i="74" s="1"/>
  <c r="GF161" i="65"/>
  <c r="GF163" i="65" s="1"/>
  <c r="GH156" i="74"/>
  <c r="GH97" i="74"/>
  <c r="GL126" i="74"/>
  <c r="GL152" i="74" s="1"/>
  <c r="GL171" i="74" s="1"/>
  <c r="GL124" i="74"/>
  <c r="GL125" i="74"/>
  <c r="GL151" i="74" s="1"/>
  <c r="GL170" i="74" s="1"/>
  <c r="GB182" i="74"/>
  <c r="GB181" i="74"/>
  <c r="GJ96" i="74"/>
  <c r="GJ143" i="74"/>
  <c r="GL133" i="74"/>
  <c r="GL134" i="74"/>
  <c r="GL132" i="74"/>
  <c r="GE175" i="74"/>
  <c r="GE98" i="74"/>
  <c r="GI144" i="74"/>
  <c r="GI150" i="74" s="1"/>
  <c r="GI145" i="74"/>
  <c r="GG156" i="74"/>
  <c r="GG97" i="74"/>
  <c r="GP80" i="74"/>
  <c r="GP53" i="74"/>
  <c r="GM119" i="74"/>
  <c r="GM118" i="74"/>
  <c r="GC181" i="74"/>
  <c r="GC182" i="74"/>
  <c r="GP78" i="74"/>
  <c r="GP52" i="74"/>
  <c r="GP57" i="74"/>
  <c r="GP68" i="74"/>
  <c r="GP59" i="74"/>
  <c r="GP67" i="74"/>
  <c r="GP49" i="74"/>
  <c r="GP79" i="74" s="1"/>
  <c r="GP94" i="74"/>
  <c r="GP60" i="74"/>
  <c r="GN126" i="74"/>
  <c r="GN152" i="74" s="1"/>
  <c r="GN171" i="74" s="1"/>
  <c r="GN125" i="74"/>
  <c r="GN151" i="74" s="1"/>
  <c r="GN170" i="74" s="1"/>
  <c r="GN124" i="74"/>
  <c r="GK149" i="74"/>
  <c r="GK167" i="74" s="1"/>
  <c r="GK137" i="74"/>
  <c r="GK138" i="74"/>
  <c r="GK140" i="74" s="1"/>
  <c r="GQ50" i="74"/>
  <c r="GR47" i="74"/>
  <c r="GQ93" i="74"/>
  <c r="GQ48" i="74"/>
  <c r="GO61" i="74"/>
  <c r="GF161" i="74"/>
  <c r="GH168" i="65"/>
  <c r="GH155" i="65"/>
  <c r="GK137" i="65"/>
  <c r="GK149" i="65"/>
  <c r="GK167" i="65" s="1"/>
  <c r="GK138" i="65"/>
  <c r="GK140" i="65" s="1"/>
  <c r="GG156" i="65"/>
  <c r="GG98" i="65"/>
  <c r="GM118" i="65"/>
  <c r="GM119" i="65"/>
  <c r="GJ97" i="65"/>
  <c r="GJ143" i="65"/>
  <c r="GI144" i="65"/>
  <c r="GI150" i="65" s="1"/>
  <c r="GI145" i="65"/>
  <c r="GQ48" i="65"/>
  <c r="GQ55" i="65" s="1"/>
  <c r="GR47" i="65"/>
  <c r="GQ93" i="65"/>
  <c r="GQ50" i="65"/>
  <c r="GD82" i="65"/>
  <c r="GD100" i="65"/>
  <c r="GL126" i="65"/>
  <c r="GL152" i="65" s="1"/>
  <c r="GL171" i="65" s="1"/>
  <c r="GL124" i="65"/>
  <c r="GL125" i="65"/>
  <c r="GL151" i="65" s="1"/>
  <c r="GL170" i="65" s="1"/>
  <c r="GE99" i="65"/>
  <c r="GE175" i="65"/>
  <c r="GP80" i="65"/>
  <c r="GP53" i="65"/>
  <c r="GL133" i="65"/>
  <c r="GL132" i="65"/>
  <c r="GL134" i="65"/>
  <c r="GO61" i="65"/>
  <c r="GP94" i="65"/>
  <c r="GP59" i="65"/>
  <c r="GP68" i="65"/>
  <c r="GP57" i="65"/>
  <c r="GP52" i="65"/>
  <c r="GP49" i="65"/>
  <c r="GP79" i="65" s="1"/>
  <c r="GP67" i="65"/>
  <c r="GP78" i="65"/>
  <c r="GB182" i="65"/>
  <c r="GB181" i="65"/>
  <c r="GN118" i="65"/>
  <c r="GN119" i="65"/>
  <c r="GC180" i="65"/>
  <c r="GQ58" i="74" l="1"/>
  <c r="GQ55" i="74"/>
  <c r="GP66" i="65"/>
  <c r="GP66" i="74"/>
  <c r="GQ56" i="65"/>
  <c r="GQ54" i="65"/>
  <c r="GQ56" i="74"/>
  <c r="GQ54" i="74"/>
  <c r="GB184" i="74"/>
  <c r="GB189" i="74" s="1"/>
  <c r="GB185" i="74"/>
  <c r="GB190" i="74" s="1"/>
  <c r="GD184" i="74"/>
  <c r="GD189" i="74" s="1"/>
  <c r="GD185" i="74"/>
  <c r="GD190" i="74" s="1"/>
  <c r="GC184" i="74"/>
  <c r="GC189" i="74" s="1"/>
  <c r="GC185" i="74"/>
  <c r="GC190" i="74" s="1"/>
  <c r="GB184" i="65"/>
  <c r="GB189" i="65" s="1"/>
  <c r="GB185" i="65"/>
  <c r="GB190" i="65" s="1"/>
  <c r="GD184" i="65"/>
  <c r="GD189" i="65" s="1"/>
  <c r="GD185" i="65"/>
  <c r="GD190" i="65" s="1"/>
  <c r="GE178" i="74"/>
  <c r="GE177" i="74"/>
  <c r="GE177" i="65"/>
  <c r="GE178" i="65"/>
  <c r="GG158" i="74"/>
  <c r="GG159" i="74"/>
  <c r="GH158" i="74"/>
  <c r="GH159" i="74"/>
  <c r="GG158" i="65"/>
  <c r="GG159" i="65"/>
  <c r="GK141" i="74"/>
  <c r="GK141" i="65"/>
  <c r="GB83" i="74"/>
  <c r="GD83" i="74"/>
  <c r="GC83" i="74"/>
  <c r="GD83" i="65"/>
  <c r="GD84" i="65" s="1"/>
  <c r="GD85" i="65" s="1"/>
  <c r="GB83" i="65"/>
  <c r="GH104" i="74"/>
  <c r="GN133" i="74"/>
  <c r="GD108" i="65"/>
  <c r="GD111" i="65" s="1"/>
  <c r="GF162" i="65"/>
  <c r="GF169" i="65" s="1"/>
  <c r="GF174" i="65" s="1"/>
  <c r="GF175" i="65" s="1"/>
  <c r="GD187" i="65"/>
  <c r="GN134" i="74"/>
  <c r="GD181" i="74"/>
  <c r="GD82" i="74" s="1"/>
  <c r="GB187" i="65"/>
  <c r="GD106" i="74"/>
  <c r="GC106" i="74"/>
  <c r="GH161" i="74"/>
  <c r="GH162" i="74" s="1"/>
  <c r="GH169" i="74" s="1"/>
  <c r="GH174" i="74" s="1"/>
  <c r="GH98" i="74" s="1"/>
  <c r="GB106" i="74"/>
  <c r="GL138" i="74"/>
  <c r="GL140" i="74" s="1"/>
  <c r="GB187" i="74"/>
  <c r="GQ53" i="74"/>
  <c r="GQ80" i="74"/>
  <c r="GE105" i="74"/>
  <c r="GE180" i="74"/>
  <c r="GC187" i="74"/>
  <c r="GC99" i="74"/>
  <c r="GC82" i="74"/>
  <c r="GG161" i="74"/>
  <c r="GG104" i="74"/>
  <c r="GL149" i="74"/>
  <c r="GL167" i="74" s="1"/>
  <c r="GL137" i="74"/>
  <c r="GF162" i="74"/>
  <c r="GF169" i="74" s="1"/>
  <c r="GF174" i="74" s="1"/>
  <c r="GF163" i="74"/>
  <c r="GK103" i="74"/>
  <c r="GO117" i="74"/>
  <c r="GO70" i="74"/>
  <c r="GK96" i="74"/>
  <c r="GK143" i="74"/>
  <c r="GP61" i="74"/>
  <c r="GM126" i="74"/>
  <c r="GM152" i="74" s="1"/>
  <c r="GM171" i="74" s="1"/>
  <c r="GM124" i="74"/>
  <c r="GM125" i="74"/>
  <c r="GM151" i="74" s="1"/>
  <c r="GM170" i="74" s="1"/>
  <c r="GQ94" i="74"/>
  <c r="GQ68" i="74"/>
  <c r="GQ78" i="74"/>
  <c r="GQ52" i="74"/>
  <c r="GQ57" i="74"/>
  <c r="GQ67" i="74"/>
  <c r="GQ60" i="74"/>
  <c r="GQ49" i="74"/>
  <c r="GQ79" i="74" s="1"/>
  <c r="GQ59" i="74"/>
  <c r="GM132" i="74"/>
  <c r="GM133" i="74"/>
  <c r="GM134" i="74"/>
  <c r="GN137" i="74"/>
  <c r="GN149" i="74"/>
  <c r="GN167" i="74" s="1"/>
  <c r="GI168" i="74"/>
  <c r="GI155" i="74"/>
  <c r="GS47" i="74"/>
  <c r="GR93" i="74"/>
  <c r="GR48" i="74"/>
  <c r="GR50" i="74"/>
  <c r="GJ145" i="74"/>
  <c r="GJ144" i="74"/>
  <c r="GJ150" i="74" s="1"/>
  <c r="GB82" i="74"/>
  <c r="GB99" i="74"/>
  <c r="GP61" i="65"/>
  <c r="GC181" i="65"/>
  <c r="GC182" i="65"/>
  <c r="GL138" i="65"/>
  <c r="GL140" i="65" s="1"/>
  <c r="GS47" i="65"/>
  <c r="GR93" i="65"/>
  <c r="GR48" i="65"/>
  <c r="GR55" i="65" s="1"/>
  <c r="GR50" i="65"/>
  <c r="GK105" i="65"/>
  <c r="GL137" i="65"/>
  <c r="GL149" i="65"/>
  <c r="GL167" i="65" s="1"/>
  <c r="GQ68" i="65"/>
  <c r="GQ59" i="65"/>
  <c r="GQ52" i="65"/>
  <c r="GQ67" i="65"/>
  <c r="GQ49" i="65"/>
  <c r="GQ79" i="65" s="1"/>
  <c r="GQ94" i="65"/>
  <c r="GQ57" i="65"/>
  <c r="GQ78" i="65"/>
  <c r="GN132" i="65"/>
  <c r="GN134" i="65"/>
  <c r="GN133" i="65"/>
  <c r="GM132" i="65"/>
  <c r="GM133" i="65"/>
  <c r="GM134" i="65"/>
  <c r="GN124" i="65"/>
  <c r="GN126" i="65"/>
  <c r="GN152" i="65" s="1"/>
  <c r="GN171" i="65" s="1"/>
  <c r="GN125" i="65"/>
  <c r="GN151" i="65" s="1"/>
  <c r="GN170" i="65" s="1"/>
  <c r="GM125" i="65"/>
  <c r="GM151" i="65" s="1"/>
  <c r="GM170" i="65" s="1"/>
  <c r="GM126" i="65"/>
  <c r="GM152" i="65" s="1"/>
  <c r="GM171" i="65" s="1"/>
  <c r="GM124" i="65"/>
  <c r="GK97" i="65"/>
  <c r="GK143" i="65"/>
  <c r="GB108" i="65"/>
  <c r="GH156" i="65"/>
  <c r="GH98" i="65"/>
  <c r="GG161" i="65"/>
  <c r="GG106" i="65"/>
  <c r="GO70" i="65"/>
  <c r="GO117" i="65"/>
  <c r="GI155" i="65"/>
  <c r="GI168" i="65"/>
  <c r="GB82" i="65"/>
  <c r="GB100" i="65"/>
  <c r="GE107" i="65"/>
  <c r="GQ80" i="65"/>
  <c r="GQ53" i="65"/>
  <c r="GJ145" i="65"/>
  <c r="GJ144" i="65"/>
  <c r="GJ150" i="65" s="1"/>
  <c r="GE180" i="65"/>
  <c r="GR58" i="74" l="1"/>
  <c r="GR55" i="74"/>
  <c r="GQ66" i="65"/>
  <c r="GQ66" i="74"/>
  <c r="GR56" i="65"/>
  <c r="GR54" i="65"/>
  <c r="GR56" i="74"/>
  <c r="GR54" i="74"/>
  <c r="GL103" i="74"/>
  <c r="GC184" i="65"/>
  <c r="GC189" i="65" s="1"/>
  <c r="GC185" i="65"/>
  <c r="GC190" i="65" s="1"/>
  <c r="GB84" i="65"/>
  <c r="GB85" i="65" s="1"/>
  <c r="GF177" i="65"/>
  <c r="GF178" i="65"/>
  <c r="GH158" i="65"/>
  <c r="GH159" i="65"/>
  <c r="GC84" i="74"/>
  <c r="GC85" i="74" s="1"/>
  <c r="GB84" i="74"/>
  <c r="GB85" i="74" s="1"/>
  <c r="GC191" i="74"/>
  <c r="GB191" i="74"/>
  <c r="GL141" i="74"/>
  <c r="GL141" i="65"/>
  <c r="GB191" i="65"/>
  <c r="GD191" i="74"/>
  <c r="GD191" i="65"/>
  <c r="GL105" i="65"/>
  <c r="GD84" i="74"/>
  <c r="GD85" i="74" s="1"/>
  <c r="GF107" i="65"/>
  <c r="GH106" i="65"/>
  <c r="GN138" i="74"/>
  <c r="GN140" i="74" s="1"/>
  <c r="GF99" i="65"/>
  <c r="GP70" i="65"/>
  <c r="GP117" i="65"/>
  <c r="GP119" i="65" s="1"/>
  <c r="GC109" i="74"/>
  <c r="GH161" i="65"/>
  <c r="GH162" i="65" s="1"/>
  <c r="GH169" i="65" s="1"/>
  <c r="GH174" i="65" s="1"/>
  <c r="GD187" i="74"/>
  <c r="GD99" i="74"/>
  <c r="GD109" i="74" s="1"/>
  <c r="GC187" i="65"/>
  <c r="GM138" i="65"/>
  <c r="GM140" i="65" s="1"/>
  <c r="GB109" i="74"/>
  <c r="GH163" i="74"/>
  <c r="GI156" i="74"/>
  <c r="GI97" i="74"/>
  <c r="GF175" i="74"/>
  <c r="GF98" i="74"/>
  <c r="GJ168" i="74"/>
  <c r="GJ155" i="74"/>
  <c r="GL96" i="74"/>
  <c r="GL143" i="74"/>
  <c r="GM138" i="74"/>
  <c r="GM140" i="74" s="1"/>
  <c r="GE181" i="74"/>
  <c r="GE182" i="74"/>
  <c r="GK145" i="74"/>
  <c r="GK144" i="74"/>
  <c r="GK150" i="74" s="1"/>
  <c r="GQ61" i="74"/>
  <c r="GO119" i="74"/>
  <c r="GO118" i="74"/>
  <c r="GR53" i="74"/>
  <c r="GR80" i="74"/>
  <c r="GN96" i="74"/>
  <c r="GM149" i="74"/>
  <c r="GM167" i="74" s="1"/>
  <c r="GM137" i="74"/>
  <c r="GT47" i="74"/>
  <c r="GS93" i="74"/>
  <c r="GS48" i="74"/>
  <c r="GS50" i="74"/>
  <c r="GR60" i="74"/>
  <c r="GR59" i="74"/>
  <c r="GR67" i="74"/>
  <c r="GR52" i="74"/>
  <c r="GR57" i="74"/>
  <c r="GR78" i="74"/>
  <c r="GR94" i="74"/>
  <c r="GR68" i="74"/>
  <c r="GR49" i="74"/>
  <c r="GR79" i="74" s="1"/>
  <c r="GG162" i="74"/>
  <c r="GG169" i="74" s="1"/>
  <c r="GG174" i="74" s="1"/>
  <c r="GG163" i="74"/>
  <c r="GH175" i="74"/>
  <c r="GP70" i="74"/>
  <c r="GP117" i="74"/>
  <c r="GE182" i="65"/>
  <c r="GE181" i="65"/>
  <c r="GJ168" i="65"/>
  <c r="GJ155" i="65"/>
  <c r="GL97" i="65"/>
  <c r="GL143" i="65"/>
  <c r="GR67" i="65"/>
  <c r="GR52" i="65"/>
  <c r="GR49" i="65"/>
  <c r="GR79" i="65" s="1"/>
  <c r="GR68" i="65"/>
  <c r="GR59" i="65"/>
  <c r="GR78" i="65"/>
  <c r="GR57" i="65"/>
  <c r="GR94" i="65"/>
  <c r="GI156" i="65"/>
  <c r="GI98" i="65"/>
  <c r="GM149" i="65"/>
  <c r="GM167" i="65" s="1"/>
  <c r="GM137" i="65"/>
  <c r="GS50" i="65"/>
  <c r="GS48" i="65"/>
  <c r="GS55" i="65" s="1"/>
  <c r="GT47" i="65"/>
  <c r="GS93" i="65"/>
  <c r="GO118" i="65"/>
  <c r="GO119" i="65"/>
  <c r="GQ61" i="65"/>
  <c r="GC83" i="65"/>
  <c r="GC108" i="65"/>
  <c r="GG162" i="65"/>
  <c r="GG169" i="65" s="1"/>
  <c r="GG174" i="65" s="1"/>
  <c r="GG163" i="65"/>
  <c r="GN138" i="65"/>
  <c r="GN140" i="65" s="1"/>
  <c r="GC82" i="65"/>
  <c r="GC100" i="65"/>
  <c r="GB111" i="65"/>
  <c r="GK144" i="65"/>
  <c r="GK150" i="65" s="1"/>
  <c r="GK145" i="65"/>
  <c r="GN149" i="65"/>
  <c r="GN167" i="65" s="1"/>
  <c r="GN137" i="65"/>
  <c r="GR53" i="65"/>
  <c r="GR80" i="65"/>
  <c r="GF180" i="65"/>
  <c r="GS58" i="74" l="1"/>
  <c r="GS55" i="74"/>
  <c r="GR66" i="65"/>
  <c r="GR66" i="74"/>
  <c r="GS56" i="65"/>
  <c r="GS54" i="65"/>
  <c r="GS56" i="74"/>
  <c r="GS54" i="74"/>
  <c r="GE184" i="74"/>
  <c r="GE189" i="74" s="1"/>
  <c r="GE185" i="74"/>
  <c r="GE190" i="74" s="1"/>
  <c r="GE184" i="65"/>
  <c r="GE189" i="65" s="1"/>
  <c r="GE185" i="65"/>
  <c r="GE190" i="65" s="1"/>
  <c r="GH178" i="74"/>
  <c r="GH177" i="74"/>
  <c r="GF177" i="74"/>
  <c r="GF178" i="74"/>
  <c r="GI158" i="74"/>
  <c r="GI159" i="74"/>
  <c r="GI158" i="65"/>
  <c r="GI159" i="65"/>
  <c r="GM141" i="74"/>
  <c r="GN141" i="74"/>
  <c r="GM141" i="65"/>
  <c r="GN141" i="65"/>
  <c r="GC191" i="65"/>
  <c r="GN103" i="74"/>
  <c r="GM103" i="74"/>
  <c r="GM105" i="65"/>
  <c r="GN105" i="65"/>
  <c r="GE83" i="74"/>
  <c r="GE83" i="65"/>
  <c r="GF105" i="74"/>
  <c r="GI161" i="65"/>
  <c r="GI163" i="65" s="1"/>
  <c r="GN143" i="74"/>
  <c r="GN144" i="74" s="1"/>
  <c r="GN150" i="74" s="1"/>
  <c r="GI104" i="74"/>
  <c r="GH163" i="65"/>
  <c r="GP118" i="65"/>
  <c r="GP124" i="65" s="1"/>
  <c r="GC111" i="65"/>
  <c r="GC84" i="65"/>
  <c r="GC85" i="65" s="1"/>
  <c r="GE108" i="65"/>
  <c r="GE187" i="65"/>
  <c r="GF180" i="74"/>
  <c r="GF182" i="74" s="1"/>
  <c r="GI161" i="74"/>
  <c r="GI162" i="74" s="1"/>
  <c r="GI169" i="74" s="1"/>
  <c r="GI174" i="74" s="1"/>
  <c r="GI98" i="74" s="1"/>
  <c r="GE106" i="74"/>
  <c r="GO133" i="74"/>
  <c r="GO132" i="74"/>
  <c r="GO134" i="74"/>
  <c r="GQ70" i="74"/>
  <c r="GQ117" i="74"/>
  <c r="GS80" i="74"/>
  <c r="GS53" i="74"/>
  <c r="GS52" i="74"/>
  <c r="GS78" i="74"/>
  <c r="GS68" i="74"/>
  <c r="GS94" i="74"/>
  <c r="GS57" i="74"/>
  <c r="GS60" i="74"/>
  <c r="GS59" i="74"/>
  <c r="GS67" i="74"/>
  <c r="GS49" i="74"/>
  <c r="GS79" i="74" s="1"/>
  <c r="GK168" i="74"/>
  <c r="GK155" i="74"/>
  <c r="GL145" i="74"/>
  <c r="GL144" i="74"/>
  <c r="GL150" i="74" s="1"/>
  <c r="GH105" i="74"/>
  <c r="GH180" i="74"/>
  <c r="GR61" i="74"/>
  <c r="GT50" i="74"/>
  <c r="GT93" i="74"/>
  <c r="GU47" i="74"/>
  <c r="GT48" i="74"/>
  <c r="GG175" i="74"/>
  <c r="GG98" i="74"/>
  <c r="GM96" i="74"/>
  <c r="GM143" i="74"/>
  <c r="GE187" i="74"/>
  <c r="GE82" i="74"/>
  <c r="GE99" i="74"/>
  <c r="GP119" i="74"/>
  <c r="GP118" i="74"/>
  <c r="GO126" i="74"/>
  <c r="GO152" i="74" s="1"/>
  <c r="GO171" i="74" s="1"/>
  <c r="GO124" i="74"/>
  <c r="GO125" i="74"/>
  <c r="GO151" i="74" s="1"/>
  <c r="GO170" i="74" s="1"/>
  <c r="GJ156" i="74"/>
  <c r="GJ97" i="74"/>
  <c r="GL144" i="65"/>
  <c r="GL150" i="65" s="1"/>
  <c r="GL145" i="65"/>
  <c r="GH175" i="65"/>
  <c r="GP133" i="65"/>
  <c r="GP132" i="65"/>
  <c r="GP134" i="65"/>
  <c r="GO133" i="65"/>
  <c r="GO134" i="65"/>
  <c r="GO132" i="65"/>
  <c r="GM97" i="65"/>
  <c r="GM143" i="65"/>
  <c r="GN97" i="65"/>
  <c r="GN143" i="65"/>
  <c r="GO126" i="65"/>
  <c r="GO152" i="65" s="1"/>
  <c r="GO171" i="65" s="1"/>
  <c r="GO125" i="65"/>
  <c r="GO151" i="65" s="1"/>
  <c r="GO170" i="65" s="1"/>
  <c r="GO124" i="65"/>
  <c r="GJ156" i="65"/>
  <c r="GJ98" i="65"/>
  <c r="GT48" i="65"/>
  <c r="GT55" i="65" s="1"/>
  <c r="GT50" i="65"/>
  <c r="GU47" i="65"/>
  <c r="GT93" i="65"/>
  <c r="GS78" i="65"/>
  <c r="GS57" i="65"/>
  <c r="GS67" i="65"/>
  <c r="GS68" i="65"/>
  <c r="GS52" i="65"/>
  <c r="GS59" i="65"/>
  <c r="GS49" i="65"/>
  <c r="GS79" i="65" s="1"/>
  <c r="GS94" i="65"/>
  <c r="GR61" i="65"/>
  <c r="GK168" i="65"/>
  <c r="GK155" i="65"/>
  <c r="GG99" i="65"/>
  <c r="GG175" i="65"/>
  <c r="GQ70" i="65"/>
  <c r="GQ117" i="65"/>
  <c r="GS53" i="65"/>
  <c r="GS80" i="65"/>
  <c r="GI106" i="65"/>
  <c r="GE82" i="65"/>
  <c r="GE100" i="65"/>
  <c r="GF182" i="65"/>
  <c r="GF181" i="65"/>
  <c r="GH99" i="65"/>
  <c r="GT58" i="74" l="1"/>
  <c r="GT55" i="74"/>
  <c r="GS66" i="65"/>
  <c r="GS66" i="74"/>
  <c r="GT56" i="65"/>
  <c r="GT54" i="65"/>
  <c r="GT56" i="74"/>
  <c r="GT54" i="74"/>
  <c r="GF184" i="74"/>
  <c r="GF189" i="74" s="1"/>
  <c r="GF185" i="74"/>
  <c r="GF190" i="74" s="1"/>
  <c r="GF184" i="65"/>
  <c r="GF189" i="65" s="1"/>
  <c r="GF185" i="65"/>
  <c r="GF190" i="65" s="1"/>
  <c r="GG178" i="74"/>
  <c r="GG177" i="74"/>
  <c r="GH177" i="65"/>
  <c r="GH178" i="65"/>
  <c r="GG177" i="65"/>
  <c r="GG178" i="65"/>
  <c r="GE191" i="65"/>
  <c r="GJ158" i="74"/>
  <c r="GJ159" i="74"/>
  <c r="GJ158" i="65"/>
  <c r="GJ159" i="65"/>
  <c r="GE84" i="74"/>
  <c r="GE85" i="74" s="1"/>
  <c r="GE191" i="74"/>
  <c r="GI162" i="65"/>
  <c r="GI169" i="65" s="1"/>
  <c r="GI174" i="65" s="1"/>
  <c r="GI99" i="65" s="1"/>
  <c r="GE84" i="65"/>
  <c r="GE85" i="65" s="1"/>
  <c r="GF83" i="74"/>
  <c r="GN145" i="74"/>
  <c r="GG107" i="65"/>
  <c r="GJ104" i="74"/>
  <c r="GP125" i="65"/>
  <c r="GP151" i="65" s="1"/>
  <c r="GP170" i="65" s="1"/>
  <c r="GP126" i="65"/>
  <c r="GP152" i="65" s="1"/>
  <c r="GP171" i="65" s="1"/>
  <c r="GE109" i="74"/>
  <c r="GF181" i="74"/>
  <c r="GF82" i="74" s="1"/>
  <c r="GE111" i="65"/>
  <c r="GI163" i="74"/>
  <c r="GF187" i="65"/>
  <c r="GJ161" i="74"/>
  <c r="GJ162" i="74" s="1"/>
  <c r="GJ169" i="74" s="1"/>
  <c r="GJ174" i="74" s="1"/>
  <c r="GP138" i="65"/>
  <c r="GP140" i="65" s="1"/>
  <c r="GQ119" i="74"/>
  <c r="GQ118" i="74"/>
  <c r="GI175" i="74"/>
  <c r="GS61" i="74"/>
  <c r="GH182" i="74"/>
  <c r="GH181" i="74"/>
  <c r="GP133" i="74"/>
  <c r="GP134" i="74"/>
  <c r="GP132" i="74"/>
  <c r="GO138" i="74"/>
  <c r="GO140" i="74" s="1"/>
  <c r="GG105" i="74"/>
  <c r="GG180" i="74"/>
  <c r="GT68" i="74"/>
  <c r="GT52" i="74"/>
  <c r="GT67" i="74"/>
  <c r="GT49" i="74"/>
  <c r="GT79" i="74" s="1"/>
  <c r="GT60" i="74"/>
  <c r="GT94" i="74"/>
  <c r="GT59" i="74"/>
  <c r="GT78" i="74"/>
  <c r="GT57" i="74"/>
  <c r="GF106" i="74"/>
  <c r="GU93" i="74"/>
  <c r="GU50" i="74"/>
  <c r="GV47" i="74"/>
  <c r="GU48" i="74"/>
  <c r="GL168" i="74"/>
  <c r="GL155" i="74"/>
  <c r="GR70" i="74"/>
  <c r="GR117" i="74"/>
  <c r="GP124" i="74"/>
  <c r="GP126" i="74"/>
  <c r="GP152" i="74" s="1"/>
  <c r="GP171" i="74" s="1"/>
  <c r="GP125" i="74"/>
  <c r="GP151" i="74" s="1"/>
  <c r="GP170" i="74" s="1"/>
  <c r="GO149" i="74"/>
  <c r="GO167" i="74" s="1"/>
  <c r="GO137" i="74"/>
  <c r="GM144" i="74"/>
  <c r="GM150" i="74" s="1"/>
  <c r="GM145" i="74"/>
  <c r="GT80" i="74"/>
  <c r="GT53" i="74"/>
  <c r="GK156" i="74"/>
  <c r="GK97" i="74"/>
  <c r="GN168" i="74"/>
  <c r="GN155" i="74"/>
  <c r="GO138" i="65"/>
  <c r="GO140" i="65" s="1"/>
  <c r="GK156" i="65"/>
  <c r="GK98" i="65"/>
  <c r="GT53" i="65"/>
  <c r="GT80" i="65"/>
  <c r="GF82" i="65"/>
  <c r="GF100" i="65"/>
  <c r="GR117" i="65"/>
  <c r="GR70" i="65"/>
  <c r="GT59" i="65"/>
  <c r="GT57" i="65"/>
  <c r="GT67" i="65"/>
  <c r="GT94" i="65"/>
  <c r="GT49" i="65"/>
  <c r="GT79" i="65" s="1"/>
  <c r="GT68" i="65"/>
  <c r="GT78" i="65"/>
  <c r="GT52" i="65"/>
  <c r="GF83" i="65"/>
  <c r="GF108" i="65"/>
  <c r="GQ119" i="65"/>
  <c r="GQ118" i="65"/>
  <c r="GP149" i="65"/>
  <c r="GP167" i="65" s="1"/>
  <c r="GO149" i="65"/>
  <c r="GO167" i="65" s="1"/>
  <c r="GO137" i="65"/>
  <c r="GH107" i="65"/>
  <c r="GH180" i="65"/>
  <c r="GM145" i="65"/>
  <c r="GM144" i="65"/>
  <c r="GM150" i="65" s="1"/>
  <c r="GJ161" i="65"/>
  <c r="GJ106" i="65"/>
  <c r="GN145" i="65"/>
  <c r="GN144" i="65"/>
  <c r="GN150" i="65" s="1"/>
  <c r="GL155" i="65"/>
  <c r="GL168" i="65"/>
  <c r="GU48" i="65"/>
  <c r="GU55" i="65" s="1"/>
  <c r="GV47" i="65"/>
  <c r="GU93" i="65"/>
  <c r="GU50" i="65"/>
  <c r="GS61" i="65"/>
  <c r="GG180" i="65"/>
  <c r="GU58" i="74" l="1"/>
  <c r="GU55" i="74"/>
  <c r="GT66" i="65"/>
  <c r="GT66" i="74"/>
  <c r="GU56" i="65"/>
  <c r="GU54" i="65"/>
  <c r="GU56" i="74"/>
  <c r="GU54" i="74"/>
  <c r="GI175" i="65"/>
  <c r="GI177" i="65" s="1"/>
  <c r="GH184" i="74"/>
  <c r="GH189" i="74" s="1"/>
  <c r="GH185" i="74"/>
  <c r="GH190" i="74" s="1"/>
  <c r="GI178" i="74"/>
  <c r="GI177" i="74"/>
  <c r="GK158" i="74"/>
  <c r="GK159" i="74"/>
  <c r="GK158" i="65"/>
  <c r="GK159" i="65"/>
  <c r="GF84" i="74"/>
  <c r="GF85" i="74" s="1"/>
  <c r="GO141" i="74"/>
  <c r="GO141" i="65"/>
  <c r="GP141" i="65"/>
  <c r="GF191" i="65"/>
  <c r="GF191" i="74"/>
  <c r="GO103" i="74"/>
  <c r="GP105" i="65"/>
  <c r="GO105" i="65"/>
  <c r="GH83" i="74"/>
  <c r="GP137" i="65"/>
  <c r="GP97" i="65" s="1"/>
  <c r="GK161" i="65"/>
  <c r="GK163" i="65" s="1"/>
  <c r="GK161" i="74"/>
  <c r="GK163" i="74" s="1"/>
  <c r="GF99" i="74"/>
  <c r="GF109" i="74" s="1"/>
  <c r="GF187" i="74"/>
  <c r="GJ163" i="74"/>
  <c r="GH106" i="74"/>
  <c r="GP138" i="74"/>
  <c r="GP140" i="74" s="1"/>
  <c r="GJ98" i="74"/>
  <c r="GJ175" i="74"/>
  <c r="GS70" i="74"/>
  <c r="GS117" i="74"/>
  <c r="GU60" i="74"/>
  <c r="GU67" i="74"/>
  <c r="GU49" i="74"/>
  <c r="GU79" i="74" s="1"/>
  <c r="GU59" i="74"/>
  <c r="GU52" i="74"/>
  <c r="GU68" i="74"/>
  <c r="GU94" i="74"/>
  <c r="GU78" i="74"/>
  <c r="GU57" i="74"/>
  <c r="GT61" i="74"/>
  <c r="GV50" i="74"/>
  <c r="GW47" i="74"/>
  <c r="GV48" i="74"/>
  <c r="GV93" i="74"/>
  <c r="GI180" i="74"/>
  <c r="GI105" i="74"/>
  <c r="GN156" i="74"/>
  <c r="GN97" i="74"/>
  <c r="GU80" i="74"/>
  <c r="GU53" i="74"/>
  <c r="GP137" i="74"/>
  <c r="GP149" i="74"/>
  <c r="GP167" i="74" s="1"/>
  <c r="GR118" i="74"/>
  <c r="GR119" i="74"/>
  <c r="GG181" i="74"/>
  <c r="GG182" i="74"/>
  <c r="GH187" i="74"/>
  <c r="GH99" i="74"/>
  <c r="GH82" i="74"/>
  <c r="GQ126" i="74"/>
  <c r="GQ152" i="74" s="1"/>
  <c r="GQ171" i="74" s="1"/>
  <c r="GQ124" i="74"/>
  <c r="GQ125" i="74"/>
  <c r="GQ151" i="74" s="1"/>
  <c r="GQ170" i="74" s="1"/>
  <c r="GM155" i="74"/>
  <c r="GM168" i="74"/>
  <c r="GQ134" i="74"/>
  <c r="GQ132" i="74"/>
  <c r="GQ133" i="74"/>
  <c r="GK104" i="74"/>
  <c r="GO96" i="74"/>
  <c r="GO143" i="74"/>
  <c r="GL156" i="74"/>
  <c r="GL97" i="74"/>
  <c r="GT61" i="65"/>
  <c r="GT117" i="65" s="1"/>
  <c r="GU59" i="65"/>
  <c r="GU49" i="65"/>
  <c r="GU79" i="65" s="1"/>
  <c r="GU67" i="65"/>
  <c r="GU94" i="65"/>
  <c r="GU78" i="65"/>
  <c r="GU57" i="65"/>
  <c r="GU52" i="65"/>
  <c r="GU68" i="65"/>
  <c r="GO97" i="65"/>
  <c r="GO143" i="65"/>
  <c r="GS117" i="65"/>
  <c r="GS70" i="65"/>
  <c r="GJ162" i="65"/>
  <c r="GJ169" i="65" s="1"/>
  <c r="GJ174" i="65" s="1"/>
  <c r="GJ163" i="65"/>
  <c r="GG181" i="65"/>
  <c r="GG182" i="65"/>
  <c r="GL156" i="65"/>
  <c r="GL98" i="65"/>
  <c r="GM155" i="65"/>
  <c r="GM168" i="65"/>
  <c r="GN155" i="65"/>
  <c r="GN168" i="65"/>
  <c r="GU80" i="65"/>
  <c r="GU53" i="65"/>
  <c r="GR118" i="65"/>
  <c r="GR119" i="65"/>
  <c r="GQ126" i="65"/>
  <c r="GQ152" i="65" s="1"/>
  <c r="GQ171" i="65" s="1"/>
  <c r="GQ124" i="65"/>
  <c r="GQ125" i="65"/>
  <c r="GQ151" i="65" s="1"/>
  <c r="GQ170" i="65" s="1"/>
  <c r="GF111" i="65"/>
  <c r="GV50" i="65"/>
  <c r="GW47" i="65"/>
  <c r="GV93" i="65"/>
  <c r="GV48" i="65"/>
  <c r="GV55" i="65" s="1"/>
  <c r="GH182" i="65"/>
  <c r="GH181" i="65"/>
  <c r="GQ133" i="65"/>
  <c r="GQ132" i="65"/>
  <c r="GQ134" i="65"/>
  <c r="GF84" i="65"/>
  <c r="GF85" i="65" s="1"/>
  <c r="GK106" i="65"/>
  <c r="GV58" i="74" l="1"/>
  <c r="GV55" i="74"/>
  <c r="GU66" i="65"/>
  <c r="GU66" i="74"/>
  <c r="GV56" i="65"/>
  <c r="GV54" i="65"/>
  <c r="GV56" i="74"/>
  <c r="GV54" i="74"/>
  <c r="GI180" i="65"/>
  <c r="GI181" i="65" s="1"/>
  <c r="GI178" i="65"/>
  <c r="GI107" i="65"/>
  <c r="GH191" i="74"/>
  <c r="GH84" i="74"/>
  <c r="GH85" i="74" s="1"/>
  <c r="GG184" i="74"/>
  <c r="GG189" i="74" s="1"/>
  <c r="GG185" i="74"/>
  <c r="GG190" i="74" s="1"/>
  <c r="GH184" i="65"/>
  <c r="GH189" i="65" s="1"/>
  <c r="GH185" i="65"/>
  <c r="GH190" i="65" s="1"/>
  <c r="GG184" i="65"/>
  <c r="GG189" i="65" s="1"/>
  <c r="GG185" i="65"/>
  <c r="GG190" i="65" s="1"/>
  <c r="GJ180" i="74"/>
  <c r="GJ182" i="74" s="1"/>
  <c r="GJ177" i="74"/>
  <c r="GJ178" i="74"/>
  <c r="GL158" i="74"/>
  <c r="GL159" i="74"/>
  <c r="GN158" i="74"/>
  <c r="GN159" i="74"/>
  <c r="GL158" i="65"/>
  <c r="GL159" i="65"/>
  <c r="GP141" i="74"/>
  <c r="GP103" i="74"/>
  <c r="GG106" i="74"/>
  <c r="GH83" i="65"/>
  <c r="GK162" i="65"/>
  <c r="GK169" i="65" s="1"/>
  <c r="GK174" i="65" s="1"/>
  <c r="GK175" i="65" s="1"/>
  <c r="GJ105" i="74"/>
  <c r="GP143" i="65"/>
  <c r="GP144" i="65" s="1"/>
  <c r="GP150" i="65" s="1"/>
  <c r="GL106" i="65"/>
  <c r="GK162" i="74"/>
  <c r="GK169" i="74" s="1"/>
  <c r="GK174" i="74" s="1"/>
  <c r="GK98" i="74" s="1"/>
  <c r="GN161" i="74"/>
  <c r="GN162" i="74" s="1"/>
  <c r="GN169" i="74" s="1"/>
  <c r="GN174" i="74" s="1"/>
  <c r="GT70" i="65"/>
  <c r="GH109" i="74"/>
  <c r="GH187" i="65"/>
  <c r="GL161" i="65"/>
  <c r="GL163" i="65" s="1"/>
  <c r="GQ149" i="74"/>
  <c r="GQ167" i="74" s="1"/>
  <c r="GQ137" i="74"/>
  <c r="GR133" i="74"/>
  <c r="GR132" i="74"/>
  <c r="GR134" i="74"/>
  <c r="GV49" i="74"/>
  <c r="GV79" i="74" s="1"/>
  <c r="GV60" i="74"/>
  <c r="GV68" i="74"/>
  <c r="GV78" i="74"/>
  <c r="GV57" i="74"/>
  <c r="GV59" i="74"/>
  <c r="GV52" i="74"/>
  <c r="GV67" i="74"/>
  <c r="GV94" i="74"/>
  <c r="GR125" i="74"/>
  <c r="GR151" i="74" s="1"/>
  <c r="GR170" i="74" s="1"/>
  <c r="GR126" i="74"/>
  <c r="GR152" i="74" s="1"/>
  <c r="GR171" i="74" s="1"/>
  <c r="GR124" i="74"/>
  <c r="GW50" i="74"/>
  <c r="GW93" i="74"/>
  <c r="GW48" i="74"/>
  <c r="GX47" i="74"/>
  <c r="GV53" i="74"/>
  <c r="GV80" i="74"/>
  <c r="GU61" i="74"/>
  <c r="GO145" i="74"/>
  <c r="GO144" i="74"/>
  <c r="GO150" i="74" s="1"/>
  <c r="GN104" i="74"/>
  <c r="GT117" i="74"/>
  <c r="GT70" i="74"/>
  <c r="GP96" i="74"/>
  <c r="GP143" i="74"/>
  <c r="GS119" i="74"/>
  <c r="GS118" i="74"/>
  <c r="GQ138" i="74"/>
  <c r="GQ140" i="74" s="1"/>
  <c r="GI182" i="74"/>
  <c r="GI181" i="74"/>
  <c r="GL161" i="74"/>
  <c r="GL104" i="74"/>
  <c r="GG187" i="74"/>
  <c r="GG83" i="74"/>
  <c r="GM156" i="74"/>
  <c r="GM97" i="74"/>
  <c r="GG82" i="74"/>
  <c r="GG99" i="74"/>
  <c r="GH108" i="65"/>
  <c r="GG187" i="65"/>
  <c r="GU61" i="65"/>
  <c r="GJ99" i="65"/>
  <c r="GJ175" i="65"/>
  <c r="GQ137" i="65"/>
  <c r="GQ149" i="65"/>
  <c r="GQ167" i="65" s="1"/>
  <c r="GR126" i="65"/>
  <c r="GR152" i="65" s="1"/>
  <c r="GR171" i="65" s="1"/>
  <c r="GR124" i="65"/>
  <c r="GR125" i="65"/>
  <c r="GR151" i="65" s="1"/>
  <c r="GR170" i="65" s="1"/>
  <c r="GT119" i="65"/>
  <c r="GT118" i="65"/>
  <c r="GR134" i="65"/>
  <c r="GR132" i="65"/>
  <c r="GR133" i="65"/>
  <c r="GV59" i="65"/>
  <c r="GV49" i="65"/>
  <c r="GV79" i="65" s="1"/>
  <c r="GV52" i="65"/>
  <c r="GV68" i="65"/>
  <c r="GV78" i="65"/>
  <c r="GV94" i="65"/>
  <c r="GV57" i="65"/>
  <c r="GV67" i="65"/>
  <c r="GS118" i="65"/>
  <c r="GS119" i="65"/>
  <c r="GQ138" i="65"/>
  <c r="GQ140" i="65" s="1"/>
  <c r="GO144" i="65"/>
  <c r="GO150" i="65" s="1"/>
  <c r="GO145" i="65"/>
  <c r="GX47" i="65"/>
  <c r="GW48" i="65"/>
  <c r="GW55" i="65" s="1"/>
  <c r="GW93" i="65"/>
  <c r="GW50" i="65"/>
  <c r="GG83" i="65"/>
  <c r="GG108" i="65"/>
  <c r="GV80" i="65"/>
  <c r="GV53" i="65"/>
  <c r="GG82" i="65"/>
  <c r="GG100" i="65"/>
  <c r="GH82" i="65"/>
  <c r="GH100" i="65"/>
  <c r="GN156" i="65"/>
  <c r="GN98" i="65"/>
  <c r="GM156" i="65"/>
  <c r="GM98" i="65"/>
  <c r="GW58" i="74" l="1"/>
  <c r="GW55" i="74"/>
  <c r="GV66" i="65"/>
  <c r="GV66" i="74"/>
  <c r="GW56" i="65"/>
  <c r="GW54" i="65"/>
  <c r="GW56" i="74"/>
  <c r="GW54" i="74"/>
  <c r="GI182" i="65"/>
  <c r="GI185" i="65" s="1"/>
  <c r="GI190" i="65" s="1"/>
  <c r="GJ181" i="74"/>
  <c r="GJ82" i="74" s="1"/>
  <c r="GH84" i="65"/>
  <c r="GH85" i="65" s="1"/>
  <c r="GJ184" i="74"/>
  <c r="GJ189" i="74" s="1"/>
  <c r="GJ185" i="74"/>
  <c r="GJ190" i="74" s="1"/>
  <c r="GG109" i="74"/>
  <c r="GI184" i="74"/>
  <c r="GI189" i="74" s="1"/>
  <c r="GI185" i="74"/>
  <c r="GI190" i="74" s="1"/>
  <c r="GJ177" i="65"/>
  <c r="GJ178" i="65"/>
  <c r="GK177" i="65"/>
  <c r="GK178" i="65"/>
  <c r="GM158" i="74"/>
  <c r="GM159" i="74"/>
  <c r="GN163" i="74"/>
  <c r="GN158" i="65"/>
  <c r="GN159" i="65"/>
  <c r="GM158" i="65"/>
  <c r="GM159" i="65"/>
  <c r="GQ141" i="74"/>
  <c r="GG191" i="74"/>
  <c r="GG191" i="65"/>
  <c r="GQ141" i="65"/>
  <c r="GH191" i="65"/>
  <c r="GP145" i="65"/>
  <c r="GK99" i="65"/>
  <c r="GQ105" i="65"/>
  <c r="GK175" i="74"/>
  <c r="GJ83" i="74"/>
  <c r="GI83" i="74"/>
  <c r="GJ107" i="65"/>
  <c r="GU70" i="65"/>
  <c r="GM104" i="74"/>
  <c r="GG84" i="74"/>
  <c r="GG85" i="74" s="1"/>
  <c r="GJ180" i="65"/>
  <c r="GJ181" i="65" s="1"/>
  <c r="GJ82" i="65" s="1"/>
  <c r="GL162" i="65"/>
  <c r="GL169" i="65" s="1"/>
  <c r="GL174" i="65" s="1"/>
  <c r="GL175" i="65" s="1"/>
  <c r="GI187" i="74"/>
  <c r="GU117" i="65"/>
  <c r="GU118" i="65" s="1"/>
  <c r="GG111" i="65"/>
  <c r="GM161" i="74"/>
  <c r="GM163" i="74" s="1"/>
  <c r="GG84" i="65"/>
  <c r="GG85" i="65" s="1"/>
  <c r="GH111" i="65"/>
  <c r="GR138" i="65"/>
  <c r="GR140" i="65" s="1"/>
  <c r="GV61" i="74"/>
  <c r="GV117" i="74" s="1"/>
  <c r="GI106" i="74"/>
  <c r="GT118" i="74"/>
  <c r="GT119" i="74"/>
  <c r="GN175" i="74"/>
  <c r="GN180" i="74" s="1"/>
  <c r="GI99" i="74"/>
  <c r="GI82" i="74"/>
  <c r="GP145" i="74"/>
  <c r="GP144" i="74"/>
  <c r="GP150" i="74" s="1"/>
  <c r="GN98" i="74"/>
  <c r="GR149" i="74"/>
  <c r="GR167" i="74" s="1"/>
  <c r="GR137" i="74"/>
  <c r="GX48" i="74"/>
  <c r="GX50" i="74"/>
  <c r="GY47" i="74"/>
  <c r="GX93" i="74"/>
  <c r="GR138" i="74"/>
  <c r="GR140" i="74" s="1"/>
  <c r="GQ103" i="74"/>
  <c r="GO168" i="74"/>
  <c r="GO155" i="74"/>
  <c r="GW78" i="74"/>
  <c r="GW67" i="74"/>
  <c r="GW57" i="74"/>
  <c r="GW94" i="74"/>
  <c r="GW60" i="74"/>
  <c r="GW59" i="74"/>
  <c r="GW68" i="74"/>
  <c r="GW49" i="74"/>
  <c r="GW79" i="74" s="1"/>
  <c r="GW52" i="74"/>
  <c r="GL163" i="74"/>
  <c r="GL162" i="74"/>
  <c r="GL169" i="74" s="1"/>
  <c r="GL174" i="74" s="1"/>
  <c r="GQ96" i="74"/>
  <c r="GQ143" i="74"/>
  <c r="GS126" i="74"/>
  <c r="GS152" i="74" s="1"/>
  <c r="GS171" i="74" s="1"/>
  <c r="GS125" i="74"/>
  <c r="GS151" i="74" s="1"/>
  <c r="GS170" i="74" s="1"/>
  <c r="GS124" i="74"/>
  <c r="GJ106" i="74"/>
  <c r="GW80" i="74"/>
  <c r="GW53" i="74"/>
  <c r="GS133" i="74"/>
  <c r="GS132" i="74"/>
  <c r="GS134" i="74"/>
  <c r="GU117" i="74"/>
  <c r="GU70" i="74"/>
  <c r="GV61" i="65"/>
  <c r="GV117" i="65" s="1"/>
  <c r="GT124" i="65"/>
  <c r="GT125" i="65"/>
  <c r="GT151" i="65" s="1"/>
  <c r="GT170" i="65" s="1"/>
  <c r="GT126" i="65"/>
  <c r="GT152" i="65" s="1"/>
  <c r="GT171" i="65" s="1"/>
  <c r="GI82" i="65"/>
  <c r="GI100" i="65"/>
  <c r="GK180" i="65"/>
  <c r="GX48" i="65"/>
  <c r="GX55" i="65" s="1"/>
  <c r="GX50" i="65"/>
  <c r="GY47" i="65"/>
  <c r="GX93" i="65"/>
  <c r="GS124" i="65"/>
  <c r="GS126" i="65"/>
  <c r="GS152" i="65" s="1"/>
  <c r="GS171" i="65" s="1"/>
  <c r="GS125" i="65"/>
  <c r="GS151" i="65" s="1"/>
  <c r="GS170" i="65" s="1"/>
  <c r="GM161" i="65"/>
  <c r="GM106" i="65"/>
  <c r="GO168" i="65"/>
  <c r="GO155" i="65"/>
  <c r="GT133" i="65"/>
  <c r="GT132" i="65"/>
  <c r="GT134" i="65"/>
  <c r="GN161" i="65"/>
  <c r="GN106" i="65"/>
  <c r="GP155" i="65"/>
  <c r="GP168" i="65"/>
  <c r="GR149" i="65"/>
  <c r="GR167" i="65" s="1"/>
  <c r="GR137" i="65"/>
  <c r="GK107" i="65"/>
  <c r="GW53" i="65"/>
  <c r="GW80" i="65"/>
  <c r="GW94" i="65"/>
  <c r="GW78" i="65"/>
  <c r="GW52" i="65"/>
  <c r="GW59" i="65"/>
  <c r="GW68" i="65"/>
  <c r="GW49" i="65"/>
  <c r="GW79" i="65" s="1"/>
  <c r="GW67" i="65"/>
  <c r="GW57" i="65"/>
  <c r="GS134" i="65"/>
  <c r="GS132" i="65"/>
  <c r="GS133" i="65"/>
  <c r="GQ97" i="65"/>
  <c r="GQ143" i="65"/>
  <c r="GX58" i="74" l="1"/>
  <c r="GX55" i="74"/>
  <c r="GW66" i="65"/>
  <c r="GW66" i="74"/>
  <c r="GX56" i="65"/>
  <c r="GX54" i="65"/>
  <c r="GX56" i="74"/>
  <c r="GX54" i="74"/>
  <c r="GI184" i="65"/>
  <c r="GI189" i="65" s="1"/>
  <c r="GI191" i="65" s="1"/>
  <c r="GI187" i="65"/>
  <c r="GI83" i="65"/>
  <c r="GI84" i="65" s="1"/>
  <c r="GI85" i="65" s="1"/>
  <c r="GI108" i="65"/>
  <c r="GI111" i="65" s="1"/>
  <c r="GJ99" i="74"/>
  <c r="GJ109" i="74" s="1"/>
  <c r="GJ84" i="74"/>
  <c r="GJ85" i="74" s="1"/>
  <c r="GJ187" i="74"/>
  <c r="GK178" i="74"/>
  <c r="GK177" i="74"/>
  <c r="GN178" i="74"/>
  <c r="GN177" i="74"/>
  <c r="GL177" i="65"/>
  <c r="GL178" i="65"/>
  <c r="GK105" i="74"/>
  <c r="GK180" i="74"/>
  <c r="GK181" i="74" s="1"/>
  <c r="GJ191" i="74"/>
  <c r="GR141" i="74"/>
  <c r="GR141" i="65"/>
  <c r="GI191" i="74"/>
  <c r="GJ182" i="65"/>
  <c r="GJ185" i="65" s="1"/>
  <c r="GJ190" i="65" s="1"/>
  <c r="GR105" i="65"/>
  <c r="GI84" i="74"/>
  <c r="GI85" i="74" s="1"/>
  <c r="GL180" i="65"/>
  <c r="GL182" i="65" s="1"/>
  <c r="GV70" i="65"/>
  <c r="GL107" i="65"/>
  <c r="GL99" i="65"/>
  <c r="GM162" i="74"/>
  <c r="GM169" i="74" s="1"/>
  <c r="GM174" i="74" s="1"/>
  <c r="GM175" i="74" s="1"/>
  <c r="GU119" i="65"/>
  <c r="GU133" i="65" s="1"/>
  <c r="GV70" i="74"/>
  <c r="GS138" i="74"/>
  <c r="GS140" i="74" s="1"/>
  <c r="GI109" i="74"/>
  <c r="GR96" i="74"/>
  <c r="GR143" i="74"/>
  <c r="GN181" i="74"/>
  <c r="GN82" i="74" s="1"/>
  <c r="GN182" i="74"/>
  <c r="GQ145" i="74"/>
  <c r="GQ144" i="74"/>
  <c r="GQ150" i="74" s="1"/>
  <c r="GV118" i="74"/>
  <c r="GV119" i="74"/>
  <c r="GW61" i="74"/>
  <c r="GR103" i="74"/>
  <c r="GZ47" i="74"/>
  <c r="GY93" i="74"/>
  <c r="GY48" i="74"/>
  <c r="GY50" i="74"/>
  <c r="GN105" i="74"/>
  <c r="GL175" i="74"/>
  <c r="GL98" i="74"/>
  <c r="GO156" i="74"/>
  <c r="GO97" i="74"/>
  <c r="GX53" i="74"/>
  <c r="GX80" i="74"/>
  <c r="GP168" i="74"/>
  <c r="GP155" i="74"/>
  <c r="GS137" i="74"/>
  <c r="GS149" i="74"/>
  <c r="GS167" i="74" s="1"/>
  <c r="GX52" i="74"/>
  <c r="GX49" i="74"/>
  <c r="GX79" i="74" s="1"/>
  <c r="GX60" i="74"/>
  <c r="GX67" i="74"/>
  <c r="GX94" i="74"/>
  <c r="GX78" i="74"/>
  <c r="GX57" i="74"/>
  <c r="GX68" i="74"/>
  <c r="GX59" i="74"/>
  <c r="GT134" i="74"/>
  <c r="GT133" i="74"/>
  <c r="GT132" i="74"/>
  <c r="GU118" i="74"/>
  <c r="GU119" i="74"/>
  <c r="GT126" i="74"/>
  <c r="GT152" i="74" s="1"/>
  <c r="GT171" i="74" s="1"/>
  <c r="GT125" i="74"/>
  <c r="GT151" i="74" s="1"/>
  <c r="GT170" i="74" s="1"/>
  <c r="GT124" i="74"/>
  <c r="GT138" i="65"/>
  <c r="GT140" i="65" s="1"/>
  <c r="GM163" i="65"/>
  <c r="GM162" i="65"/>
  <c r="GM169" i="65" s="1"/>
  <c r="GM174" i="65" s="1"/>
  <c r="GJ100" i="65"/>
  <c r="GK182" i="65"/>
  <c r="GK181" i="65"/>
  <c r="GP156" i="65"/>
  <c r="GP98" i="65"/>
  <c r="GS138" i="65"/>
  <c r="GS140" i="65" s="1"/>
  <c r="GW61" i="65"/>
  <c r="GS149" i="65"/>
  <c r="GS167" i="65" s="1"/>
  <c r="GS137" i="65"/>
  <c r="GN162" i="65"/>
  <c r="GN169" i="65" s="1"/>
  <c r="GN174" i="65" s="1"/>
  <c r="GN163" i="65"/>
  <c r="GO156" i="65"/>
  <c r="GO98" i="65"/>
  <c r="GY50" i="65"/>
  <c r="GY93" i="65"/>
  <c r="GY48" i="65"/>
  <c r="GY55" i="65" s="1"/>
  <c r="GZ47" i="65"/>
  <c r="GV119" i="65"/>
  <c r="GV118" i="65"/>
  <c r="GR97" i="65"/>
  <c r="GR143" i="65"/>
  <c r="GU126" i="65"/>
  <c r="GU152" i="65" s="1"/>
  <c r="GU171" i="65" s="1"/>
  <c r="GU124" i="65"/>
  <c r="GU125" i="65"/>
  <c r="GU151" i="65" s="1"/>
  <c r="GU170" i="65" s="1"/>
  <c r="GX80" i="65"/>
  <c r="GX53" i="65"/>
  <c r="GT137" i="65"/>
  <c r="GT149" i="65"/>
  <c r="GT167" i="65" s="1"/>
  <c r="GQ145" i="65"/>
  <c r="GQ144" i="65"/>
  <c r="GQ150" i="65" s="1"/>
  <c r="GX78" i="65"/>
  <c r="GX52" i="65"/>
  <c r="GX67" i="65"/>
  <c r="GX68" i="65"/>
  <c r="GX57" i="65"/>
  <c r="GX59" i="65"/>
  <c r="GX94" i="65"/>
  <c r="GX49" i="65"/>
  <c r="GX79" i="65" s="1"/>
  <c r="GY58" i="74" l="1"/>
  <c r="GY55" i="74"/>
  <c r="GX66" i="65"/>
  <c r="GX66" i="74"/>
  <c r="GY56" i="65"/>
  <c r="GY54" i="65"/>
  <c r="GY56" i="74"/>
  <c r="GY54" i="74"/>
  <c r="GJ187" i="65"/>
  <c r="GN184" i="74"/>
  <c r="GN189" i="74" s="1"/>
  <c r="GN185" i="74"/>
  <c r="GN190" i="74" s="1"/>
  <c r="GK184" i="65"/>
  <c r="GK189" i="65" s="1"/>
  <c r="GK185" i="65"/>
  <c r="GK190" i="65" s="1"/>
  <c r="GL184" i="65"/>
  <c r="GL189" i="65" s="1"/>
  <c r="GL185" i="65"/>
  <c r="GL190" i="65" s="1"/>
  <c r="GK182" i="74"/>
  <c r="GK187" i="74" s="1"/>
  <c r="GJ83" i="65"/>
  <c r="GJ84" i="65" s="1"/>
  <c r="GJ85" i="65" s="1"/>
  <c r="GJ184" i="65"/>
  <c r="GJ189" i="65" s="1"/>
  <c r="GM178" i="74"/>
  <c r="GM177" i="74"/>
  <c r="GL177" i="74"/>
  <c r="GL178" i="74"/>
  <c r="GO158" i="74"/>
  <c r="GO159" i="74"/>
  <c r="GO158" i="65"/>
  <c r="GO159" i="65"/>
  <c r="GP158" i="65"/>
  <c r="GP159" i="65"/>
  <c r="GJ108" i="65"/>
  <c r="GJ111" i="65" s="1"/>
  <c r="GS141" i="74"/>
  <c r="GT141" i="65"/>
  <c r="GS141" i="65"/>
  <c r="GL181" i="65"/>
  <c r="GL82" i="65" s="1"/>
  <c r="GS103" i="74"/>
  <c r="GS105" i="65"/>
  <c r="GT105" i="65"/>
  <c r="GN83" i="74"/>
  <c r="GN84" i="74" s="1"/>
  <c r="GN85" i="74" s="1"/>
  <c r="GL83" i="65"/>
  <c r="GL108" i="65"/>
  <c r="GM105" i="74"/>
  <c r="GO104" i="74"/>
  <c r="GM98" i="74"/>
  <c r="GU132" i="65"/>
  <c r="GU134" i="65"/>
  <c r="GK187" i="65"/>
  <c r="GO161" i="74"/>
  <c r="GO163" i="74" s="1"/>
  <c r="GN106" i="74"/>
  <c r="GM180" i="74"/>
  <c r="GM182" i="74" s="1"/>
  <c r="GN99" i="74"/>
  <c r="GT137" i="74"/>
  <c r="GT149" i="74"/>
  <c r="GT167" i="74" s="1"/>
  <c r="GZ48" i="74"/>
  <c r="GZ50" i="74"/>
  <c r="HA47" i="74"/>
  <c r="GZ93" i="74"/>
  <c r="GV132" i="74"/>
  <c r="GV134" i="74"/>
  <c r="GV133" i="74"/>
  <c r="GL180" i="74"/>
  <c r="GL105" i="74"/>
  <c r="GV126" i="74"/>
  <c r="GV152" i="74" s="1"/>
  <c r="GV171" i="74" s="1"/>
  <c r="GV124" i="74"/>
  <c r="GV125" i="74"/>
  <c r="GV151" i="74" s="1"/>
  <c r="GV170" i="74" s="1"/>
  <c r="GR144" i="74"/>
  <c r="GR150" i="74" s="1"/>
  <c r="GR145" i="74"/>
  <c r="GX61" i="74"/>
  <c r="GQ155" i="74"/>
  <c r="GQ168" i="74"/>
  <c r="GU134" i="74"/>
  <c r="GU132" i="74"/>
  <c r="GU133" i="74"/>
  <c r="GY80" i="74"/>
  <c r="GY53" i="74"/>
  <c r="GU125" i="74"/>
  <c r="GU151" i="74" s="1"/>
  <c r="GU170" i="74" s="1"/>
  <c r="GU124" i="74"/>
  <c r="GU126" i="74"/>
  <c r="GU152" i="74" s="1"/>
  <c r="GU171" i="74" s="1"/>
  <c r="GS96" i="74"/>
  <c r="GS143" i="74"/>
  <c r="GY49" i="74"/>
  <c r="GY79" i="74" s="1"/>
  <c r="GY59" i="74"/>
  <c r="GY94" i="74"/>
  <c r="GY78" i="74"/>
  <c r="GY68" i="74"/>
  <c r="GY57" i="74"/>
  <c r="GY67" i="74"/>
  <c r="GY52" i="74"/>
  <c r="GY60" i="74"/>
  <c r="GW117" i="74"/>
  <c r="GW70" i="74"/>
  <c r="GN187" i="74"/>
  <c r="GT138" i="74"/>
  <c r="GT140" i="74" s="1"/>
  <c r="GP156" i="74"/>
  <c r="GP97" i="74"/>
  <c r="GK82" i="74"/>
  <c r="GK99" i="74"/>
  <c r="GX61" i="65"/>
  <c r="GU149" i="65"/>
  <c r="GU167" i="65" s="1"/>
  <c r="GU137" i="65"/>
  <c r="GO161" i="65"/>
  <c r="GO106" i="65"/>
  <c r="GK82" i="65"/>
  <c r="GK100" i="65"/>
  <c r="GV134" i="65"/>
  <c r="GV132" i="65"/>
  <c r="GV133" i="65"/>
  <c r="GW70" i="65"/>
  <c r="GW117" i="65"/>
  <c r="GK108" i="65"/>
  <c r="GK83" i="65"/>
  <c r="GR144" i="65"/>
  <c r="GR150" i="65" s="1"/>
  <c r="GR145" i="65"/>
  <c r="HA47" i="65"/>
  <c r="GZ93" i="65"/>
  <c r="GZ48" i="65"/>
  <c r="GZ55" i="65" s="1"/>
  <c r="GZ50" i="65"/>
  <c r="GY68" i="65"/>
  <c r="GY49" i="65"/>
  <c r="GY79" i="65" s="1"/>
  <c r="GY67" i="65"/>
  <c r="GY57" i="65"/>
  <c r="GY94" i="65"/>
  <c r="GY78" i="65"/>
  <c r="GY52" i="65"/>
  <c r="GY59" i="65"/>
  <c r="GN175" i="65"/>
  <c r="GN99" i="65"/>
  <c r="GT97" i="65"/>
  <c r="GT143" i="65"/>
  <c r="GY53" i="65"/>
  <c r="GY80" i="65"/>
  <c r="GS97" i="65"/>
  <c r="GS143" i="65"/>
  <c r="GM175" i="65"/>
  <c r="GM99" i="65"/>
  <c r="GQ168" i="65"/>
  <c r="GQ155" i="65"/>
  <c r="GV124" i="65"/>
  <c r="GV126" i="65"/>
  <c r="GV152" i="65" s="1"/>
  <c r="GV171" i="65" s="1"/>
  <c r="GV125" i="65"/>
  <c r="GV151" i="65" s="1"/>
  <c r="GV170" i="65" s="1"/>
  <c r="GP161" i="65"/>
  <c r="GP106" i="65"/>
  <c r="GZ58" i="74" l="1"/>
  <c r="GZ55" i="74"/>
  <c r="GY66" i="65"/>
  <c r="GY66" i="74"/>
  <c r="GZ56" i="65"/>
  <c r="GZ54" i="65"/>
  <c r="GZ56" i="74"/>
  <c r="GZ54" i="74"/>
  <c r="GK83" i="74"/>
  <c r="GK84" i="74" s="1"/>
  <c r="GK85" i="74" s="1"/>
  <c r="GL187" i="65"/>
  <c r="GL100" i="65"/>
  <c r="GL111" i="65" s="1"/>
  <c r="GN191" i="74"/>
  <c r="GK184" i="74"/>
  <c r="GK189" i="74" s="1"/>
  <c r="GK185" i="74"/>
  <c r="GK190" i="74" s="1"/>
  <c r="GM184" i="74"/>
  <c r="GM189" i="74" s="1"/>
  <c r="GM185" i="74"/>
  <c r="GM190" i="74" s="1"/>
  <c r="GK106" i="74"/>
  <c r="GK109" i="74" s="1"/>
  <c r="GM177" i="65"/>
  <c r="GM178" i="65"/>
  <c r="GN177" i="65"/>
  <c r="GN178" i="65"/>
  <c r="GL84" i="65"/>
  <c r="GL85" i="65" s="1"/>
  <c r="GP158" i="74"/>
  <c r="GP159" i="74"/>
  <c r="GJ191" i="65"/>
  <c r="GT141" i="74"/>
  <c r="GK191" i="65"/>
  <c r="GL191" i="65"/>
  <c r="GT103" i="74"/>
  <c r="GN107" i="65"/>
  <c r="GP104" i="74"/>
  <c r="GU138" i="65"/>
  <c r="GU140" i="65" s="1"/>
  <c r="GO162" i="74"/>
  <c r="GO169" i="74" s="1"/>
  <c r="GO174" i="74" s="1"/>
  <c r="GO98" i="74" s="1"/>
  <c r="GM83" i="74"/>
  <c r="GM106" i="74"/>
  <c r="GM181" i="74"/>
  <c r="GM99" i="74" s="1"/>
  <c r="GN109" i="74"/>
  <c r="GV138" i="74"/>
  <c r="GV140" i="74" s="1"/>
  <c r="GP161" i="74"/>
  <c r="GP162" i="74" s="1"/>
  <c r="GP169" i="74" s="1"/>
  <c r="GP174" i="74" s="1"/>
  <c r="GP175" i="74" s="1"/>
  <c r="GR155" i="74"/>
  <c r="GR168" i="74"/>
  <c r="GW119" i="74"/>
  <c r="GW118" i="74"/>
  <c r="GU149" i="74"/>
  <c r="GU167" i="74" s="1"/>
  <c r="GU137" i="74"/>
  <c r="GV137" i="74"/>
  <c r="GV149" i="74"/>
  <c r="GV167" i="74" s="1"/>
  <c r="GQ156" i="74"/>
  <c r="GQ97" i="74"/>
  <c r="HA50" i="74"/>
  <c r="HB47" i="74"/>
  <c r="HA93" i="74"/>
  <c r="HA48" i="74"/>
  <c r="GY61" i="74"/>
  <c r="GZ53" i="74"/>
  <c r="GZ80" i="74"/>
  <c r="GZ60" i="74"/>
  <c r="GZ94" i="74"/>
  <c r="GZ59" i="74"/>
  <c r="GZ78" i="74"/>
  <c r="GZ57" i="74"/>
  <c r="GZ67" i="74"/>
  <c r="GZ52" i="74"/>
  <c r="GZ49" i="74"/>
  <c r="GZ79" i="74" s="1"/>
  <c r="GZ68" i="74"/>
  <c r="GS145" i="74"/>
  <c r="GS144" i="74"/>
  <c r="GS150" i="74" s="1"/>
  <c r="GL181" i="74"/>
  <c r="GL182" i="74"/>
  <c r="GU138" i="74"/>
  <c r="GU140" i="74" s="1"/>
  <c r="GX70" i="74"/>
  <c r="GX117" i="74"/>
  <c r="GT96" i="74"/>
  <c r="GT143" i="74"/>
  <c r="GQ156" i="65"/>
  <c r="GQ98" i="65"/>
  <c r="GZ52" i="65"/>
  <c r="GZ67" i="65"/>
  <c r="GZ94" i="65"/>
  <c r="GZ59" i="65"/>
  <c r="GZ49" i="65"/>
  <c r="GZ79" i="65" s="1"/>
  <c r="GZ68" i="65"/>
  <c r="GZ78" i="65"/>
  <c r="GZ57" i="65"/>
  <c r="GO162" i="65"/>
  <c r="GO169" i="65" s="1"/>
  <c r="GO174" i="65" s="1"/>
  <c r="GO163" i="65"/>
  <c r="GM107" i="65"/>
  <c r="HA93" i="65"/>
  <c r="HA50" i="65"/>
  <c r="HB47" i="65"/>
  <c r="HA48" i="65"/>
  <c r="HA55" i="65" s="1"/>
  <c r="GU97" i="65"/>
  <c r="GS145" i="65"/>
  <c r="GS144" i="65"/>
  <c r="GS150" i="65" s="1"/>
  <c r="GV138" i="65"/>
  <c r="GV140" i="65" s="1"/>
  <c r="GR168" i="65"/>
  <c r="GR155" i="65"/>
  <c r="GP162" i="65"/>
  <c r="GP169" i="65" s="1"/>
  <c r="GP174" i="65" s="1"/>
  <c r="GP163" i="65"/>
  <c r="GV137" i="65"/>
  <c r="GV149" i="65"/>
  <c r="GV167" i="65" s="1"/>
  <c r="GK111" i="65"/>
  <c r="GX70" i="65"/>
  <c r="GX117" i="65"/>
  <c r="GK84" i="65"/>
  <c r="GK85" i="65" s="1"/>
  <c r="GM180" i="65"/>
  <c r="GT145" i="65"/>
  <c r="GT144" i="65"/>
  <c r="GT150" i="65" s="1"/>
  <c r="GY61" i="65"/>
  <c r="GZ53" i="65"/>
  <c r="GZ80" i="65"/>
  <c r="GW118" i="65"/>
  <c r="GW119" i="65"/>
  <c r="GN180" i="65"/>
  <c r="HA58" i="74" l="1"/>
  <c r="HA55" i="74"/>
  <c r="GZ66" i="65"/>
  <c r="GZ66" i="74"/>
  <c r="HA56" i="65"/>
  <c r="HA54" i="65"/>
  <c r="HA56" i="74"/>
  <c r="HA54" i="74"/>
  <c r="GK191" i="74"/>
  <c r="GL184" i="74"/>
  <c r="GL189" i="74" s="1"/>
  <c r="GL185" i="74"/>
  <c r="GL190" i="74" s="1"/>
  <c r="GP178" i="74"/>
  <c r="GP177" i="74"/>
  <c r="GQ158" i="74"/>
  <c r="GQ159" i="74"/>
  <c r="GQ158" i="65"/>
  <c r="GQ159" i="65"/>
  <c r="GM191" i="74"/>
  <c r="GV141" i="74"/>
  <c r="GU141" i="74"/>
  <c r="GV141" i="65"/>
  <c r="GU141" i="65"/>
  <c r="GV103" i="74"/>
  <c r="GV105" i="65"/>
  <c r="GU105" i="65"/>
  <c r="GL83" i="74"/>
  <c r="GP105" i="74"/>
  <c r="GQ161" i="74"/>
  <c r="GQ163" i="74" s="1"/>
  <c r="GQ106" i="65"/>
  <c r="GU143" i="65"/>
  <c r="GU144" i="65" s="1"/>
  <c r="GU150" i="65" s="1"/>
  <c r="GO175" i="74"/>
  <c r="GP163" i="74"/>
  <c r="GM109" i="74"/>
  <c r="GQ161" i="65"/>
  <c r="GQ162" i="65" s="1"/>
  <c r="GQ169" i="65" s="1"/>
  <c r="GQ174" i="65" s="1"/>
  <c r="GM82" i="74"/>
  <c r="GM84" i="74" s="1"/>
  <c r="GM85" i="74" s="1"/>
  <c r="GM187" i="74"/>
  <c r="GT144" i="74"/>
  <c r="GT150" i="74" s="1"/>
  <c r="GT145" i="74"/>
  <c r="GL106" i="74"/>
  <c r="GL82" i="74"/>
  <c r="GL99" i="74"/>
  <c r="GY117" i="74"/>
  <c r="GY70" i="74"/>
  <c r="GW125" i="74"/>
  <c r="GW151" i="74" s="1"/>
  <c r="GW170" i="74" s="1"/>
  <c r="GW124" i="74"/>
  <c r="GW126" i="74"/>
  <c r="GW152" i="74" s="1"/>
  <c r="GW171" i="74" s="1"/>
  <c r="GQ104" i="74"/>
  <c r="GW132" i="74"/>
  <c r="GW134" i="74"/>
  <c r="GW133" i="74"/>
  <c r="HA52" i="74"/>
  <c r="HA60" i="74"/>
  <c r="HA49" i="74"/>
  <c r="HA79" i="74" s="1"/>
  <c r="HA59" i="74"/>
  <c r="HA67" i="74"/>
  <c r="HA57" i="74"/>
  <c r="HA94" i="74"/>
  <c r="HA78" i="74"/>
  <c r="HA68" i="74"/>
  <c r="GP98" i="74"/>
  <c r="GU103" i="74"/>
  <c r="GS155" i="74"/>
  <c r="GS168" i="74"/>
  <c r="GZ61" i="74"/>
  <c r="HB48" i="74"/>
  <c r="HC47" i="74"/>
  <c r="HB93" i="74"/>
  <c r="HB50" i="74"/>
  <c r="GV96" i="74"/>
  <c r="GV143" i="74"/>
  <c r="GR156" i="74"/>
  <c r="GR97" i="74"/>
  <c r="GX119" i="74"/>
  <c r="GX118" i="74"/>
  <c r="HA53" i="74"/>
  <c r="HA80" i="74"/>
  <c r="GU96" i="74"/>
  <c r="GU143" i="74"/>
  <c r="GL187" i="74"/>
  <c r="GP180" i="74"/>
  <c r="GV97" i="65"/>
  <c r="GV143" i="65"/>
  <c r="HA68" i="65"/>
  <c r="HA49" i="65"/>
  <c r="HA79" i="65" s="1"/>
  <c r="HA67" i="65"/>
  <c r="HA78" i="65"/>
  <c r="HA57" i="65"/>
  <c r="HA94" i="65"/>
  <c r="HA59" i="65"/>
  <c r="HA52" i="65"/>
  <c r="GO175" i="65"/>
  <c r="GO99" i="65"/>
  <c r="GW134" i="65"/>
  <c r="GW132" i="65"/>
  <c r="GW133" i="65"/>
  <c r="GM182" i="65"/>
  <c r="GM181" i="65"/>
  <c r="HB48" i="65"/>
  <c r="HB55" i="65" s="1"/>
  <c r="HC47" i="65"/>
  <c r="HB93" i="65"/>
  <c r="HB50" i="65"/>
  <c r="GW124" i="65"/>
  <c r="GW125" i="65"/>
  <c r="GW151" i="65" s="1"/>
  <c r="GW170" i="65" s="1"/>
  <c r="GW126" i="65"/>
  <c r="GW152" i="65" s="1"/>
  <c r="GW171" i="65" s="1"/>
  <c r="HA53" i="65"/>
  <c r="HA80" i="65"/>
  <c r="GZ61" i="65"/>
  <c r="GX118" i="65"/>
  <c r="GX119" i="65"/>
  <c r="GP175" i="65"/>
  <c r="GP99" i="65"/>
  <c r="GS155" i="65"/>
  <c r="GS168" i="65"/>
  <c r="GY70" i="65"/>
  <c r="GY117" i="65"/>
  <c r="GN181" i="65"/>
  <c r="GN182" i="65"/>
  <c r="GR156" i="65"/>
  <c r="GR98" i="65"/>
  <c r="GT168" i="65"/>
  <c r="GT155" i="65"/>
  <c r="HB58" i="74" l="1"/>
  <c r="HB55" i="74"/>
  <c r="HA66" i="65"/>
  <c r="HA66" i="74"/>
  <c r="HB56" i="65"/>
  <c r="HB54" i="65"/>
  <c r="HB56" i="74"/>
  <c r="HB54" i="74"/>
  <c r="GM184" i="65"/>
  <c r="GM189" i="65" s="1"/>
  <c r="GM185" i="65"/>
  <c r="GM190" i="65" s="1"/>
  <c r="GN184" i="65"/>
  <c r="GN189" i="65" s="1"/>
  <c r="GN185" i="65"/>
  <c r="GN190" i="65" s="1"/>
  <c r="GO178" i="74"/>
  <c r="GO177" i="74"/>
  <c r="GL84" i="74"/>
  <c r="GL85" i="74" s="1"/>
  <c r="GL191" i="74"/>
  <c r="GP177" i="65"/>
  <c r="GP178" i="65"/>
  <c r="GO177" i="65"/>
  <c r="GO178" i="65"/>
  <c r="GR158" i="74"/>
  <c r="GR159" i="74"/>
  <c r="GR158" i="65"/>
  <c r="GR159" i="65"/>
  <c r="GM83" i="65"/>
  <c r="GQ162" i="74"/>
  <c r="GQ169" i="74" s="1"/>
  <c r="GQ174" i="74" s="1"/>
  <c r="GQ98" i="74" s="1"/>
  <c r="GO105" i="74"/>
  <c r="GO180" i="65"/>
  <c r="GO181" i="65" s="1"/>
  <c r="GO82" i="65" s="1"/>
  <c r="GR161" i="74"/>
  <c r="GR163" i="74" s="1"/>
  <c r="GU145" i="65"/>
  <c r="GO180" i="74"/>
  <c r="GO182" i="74" s="1"/>
  <c r="GQ163" i="65"/>
  <c r="GM108" i="65"/>
  <c r="GN187" i="65"/>
  <c r="GX134" i="74"/>
  <c r="GX132" i="74"/>
  <c r="GX133" i="74"/>
  <c r="HD47" i="74"/>
  <c r="HC93" i="74"/>
  <c r="HC48" i="74"/>
  <c r="HC50" i="74"/>
  <c r="HB59" i="74"/>
  <c r="HB67" i="74"/>
  <c r="HB49" i="74"/>
  <c r="HB79" i="74" s="1"/>
  <c r="HB78" i="74"/>
  <c r="HB52" i="74"/>
  <c r="HB94" i="74"/>
  <c r="HB68" i="74"/>
  <c r="HB57" i="74"/>
  <c r="HB60" i="74"/>
  <c r="GR104" i="74"/>
  <c r="GZ117" i="74"/>
  <c r="GZ70" i="74"/>
  <c r="HA61" i="74"/>
  <c r="GW149" i="74"/>
  <c r="GW167" i="74" s="1"/>
  <c r="GW137" i="74"/>
  <c r="GT168" i="74"/>
  <c r="GT155" i="74"/>
  <c r="GU144" i="74"/>
  <c r="GU150" i="74" s="1"/>
  <c r="GU145" i="74"/>
  <c r="GV144" i="74"/>
  <c r="GV150" i="74" s="1"/>
  <c r="GV145" i="74"/>
  <c r="GP182" i="74"/>
  <c r="GP181" i="74"/>
  <c r="GP82" i="74" s="1"/>
  <c r="GS156" i="74"/>
  <c r="GS97" i="74"/>
  <c r="GW138" i="74"/>
  <c r="GW140" i="74" s="1"/>
  <c r="GY119" i="74"/>
  <c r="GY118" i="74"/>
  <c r="GX124" i="74"/>
  <c r="GX126" i="74"/>
  <c r="GX152" i="74" s="1"/>
  <c r="GX171" i="74" s="1"/>
  <c r="GX125" i="74"/>
  <c r="GX151" i="74" s="1"/>
  <c r="GX170" i="74" s="1"/>
  <c r="HB80" i="74"/>
  <c r="HB53" i="74"/>
  <c r="GL109" i="74"/>
  <c r="GR161" i="65"/>
  <c r="GR106" i="65"/>
  <c r="GQ175" i="65"/>
  <c r="HB80" i="65"/>
  <c r="HB53" i="65"/>
  <c r="GP107" i="65"/>
  <c r="GP180" i="65"/>
  <c r="GU168" i="65"/>
  <c r="GU155" i="65"/>
  <c r="HD47" i="65"/>
  <c r="HC48" i="65"/>
  <c r="HC55" i="65" s="1"/>
  <c r="HC93" i="65"/>
  <c r="HC50" i="65"/>
  <c r="GN83" i="65"/>
  <c r="GN108" i="65"/>
  <c r="HB49" i="65"/>
  <c r="HB79" i="65" s="1"/>
  <c r="HB52" i="65"/>
  <c r="HB78" i="65"/>
  <c r="HB94" i="65"/>
  <c r="HB57" i="65"/>
  <c r="HB67" i="65"/>
  <c r="HB68" i="65"/>
  <c r="HB59" i="65"/>
  <c r="GO107" i="65"/>
  <c r="GT156" i="65"/>
  <c r="GT98" i="65"/>
  <c r="GN82" i="65"/>
  <c r="GN100" i="65"/>
  <c r="GQ99" i="65"/>
  <c r="GX134" i="65"/>
  <c r="GX133" i="65"/>
  <c r="GX132" i="65"/>
  <c r="GY118" i="65"/>
  <c r="GY119" i="65"/>
  <c r="GX124" i="65"/>
  <c r="GX125" i="65"/>
  <c r="GX151" i="65" s="1"/>
  <c r="GX170" i="65" s="1"/>
  <c r="GX126" i="65"/>
  <c r="GX152" i="65" s="1"/>
  <c r="GX171" i="65" s="1"/>
  <c r="GM187" i="65"/>
  <c r="GM82" i="65"/>
  <c r="GM100" i="65"/>
  <c r="HA61" i="65"/>
  <c r="GZ117" i="65"/>
  <c r="GZ70" i="65"/>
  <c r="GV145" i="65"/>
  <c r="GV144" i="65"/>
  <c r="GV150" i="65" s="1"/>
  <c r="GS156" i="65"/>
  <c r="GS98" i="65"/>
  <c r="GW149" i="65"/>
  <c r="GW167" i="65" s="1"/>
  <c r="GW137" i="65"/>
  <c r="GW138" i="65"/>
  <c r="GW140" i="65" s="1"/>
  <c r="HC58" i="74" l="1"/>
  <c r="HC55" i="74"/>
  <c r="HB66" i="65"/>
  <c r="HB66" i="74"/>
  <c r="HC56" i="65"/>
  <c r="HC54" i="65"/>
  <c r="HC56" i="74"/>
  <c r="HC54" i="74"/>
  <c r="GM84" i="65"/>
  <c r="GM85" i="65" s="1"/>
  <c r="GQ175" i="74"/>
  <c r="GQ177" i="74" s="1"/>
  <c r="GM191" i="65"/>
  <c r="GP184" i="74"/>
  <c r="GP189" i="74" s="1"/>
  <c r="GP185" i="74"/>
  <c r="GP190" i="74" s="1"/>
  <c r="GO184" i="74"/>
  <c r="GO189" i="74" s="1"/>
  <c r="GO185" i="74"/>
  <c r="GO190" i="74" s="1"/>
  <c r="GQ177" i="65"/>
  <c r="GQ178" i="65"/>
  <c r="GS158" i="74"/>
  <c r="GS159" i="74"/>
  <c r="GS158" i="65"/>
  <c r="GS159" i="65"/>
  <c r="GT158" i="65"/>
  <c r="GT159" i="65"/>
  <c r="GR162" i="74"/>
  <c r="GR169" i="74" s="1"/>
  <c r="GR174" i="74" s="1"/>
  <c r="GR175" i="74" s="1"/>
  <c r="GR105" i="74" s="1"/>
  <c r="GW141" i="74"/>
  <c r="GW141" i="65"/>
  <c r="GN191" i="65"/>
  <c r="GW105" i="65"/>
  <c r="GO83" i="74"/>
  <c r="GO182" i="65"/>
  <c r="GO185" i="65" s="1"/>
  <c r="GO190" i="65" s="1"/>
  <c r="GT106" i="65"/>
  <c r="GS104" i="74"/>
  <c r="GO181" i="74"/>
  <c r="GO99" i="74" s="1"/>
  <c r="GM111" i="65"/>
  <c r="GS161" i="74"/>
  <c r="GS163" i="74" s="1"/>
  <c r="GP187" i="74"/>
  <c r="GT156" i="74"/>
  <c r="GT97" i="74"/>
  <c r="HB61" i="74"/>
  <c r="HD48" i="74"/>
  <c r="HE47" i="74"/>
  <c r="HD93" i="74"/>
  <c r="HD50" i="74"/>
  <c r="GY125" i="74"/>
  <c r="GY151" i="74" s="1"/>
  <c r="GY170" i="74" s="1"/>
  <c r="GY124" i="74"/>
  <c r="GY126" i="74"/>
  <c r="GY152" i="74" s="1"/>
  <c r="GY171" i="74" s="1"/>
  <c r="GP83" i="74"/>
  <c r="GP84" i="74" s="1"/>
  <c r="GP85" i="74" s="1"/>
  <c r="GP106" i="74"/>
  <c r="GW96" i="74"/>
  <c r="GW143" i="74"/>
  <c r="GP99" i="74"/>
  <c r="GY134" i="74"/>
  <c r="GY132" i="74"/>
  <c r="GY133" i="74"/>
  <c r="GW103" i="74"/>
  <c r="HA117" i="74"/>
  <c r="HA70" i="74"/>
  <c r="GX138" i="74"/>
  <c r="GX140" i="74" s="1"/>
  <c r="GV168" i="74"/>
  <c r="GV155" i="74"/>
  <c r="HC53" i="74"/>
  <c r="HC80" i="74"/>
  <c r="GX137" i="74"/>
  <c r="GX149" i="74"/>
  <c r="GX167" i="74" s="1"/>
  <c r="GZ118" i="74"/>
  <c r="GZ119" i="74"/>
  <c r="HC49" i="74"/>
  <c r="HC79" i="74" s="1"/>
  <c r="HC68" i="74"/>
  <c r="HC60" i="74"/>
  <c r="HC94" i="74"/>
  <c r="HC57" i="74"/>
  <c r="HC52" i="74"/>
  <c r="HC78" i="74"/>
  <c r="HC67" i="74"/>
  <c r="HC59" i="74"/>
  <c r="GO106" i="74"/>
  <c r="GU155" i="74"/>
  <c r="GU168" i="74"/>
  <c r="GN84" i="65"/>
  <c r="GN85" i="65" s="1"/>
  <c r="GN111" i="65"/>
  <c r="HC53" i="65"/>
  <c r="HC80" i="65"/>
  <c r="GO100" i="65"/>
  <c r="GZ119" i="65"/>
  <c r="GZ118" i="65"/>
  <c r="HB61" i="65"/>
  <c r="HC67" i="65"/>
  <c r="HC52" i="65"/>
  <c r="HC49" i="65"/>
  <c r="HC79" i="65" s="1"/>
  <c r="HC59" i="65"/>
  <c r="HC94" i="65"/>
  <c r="HC78" i="65"/>
  <c r="HC57" i="65"/>
  <c r="HC68" i="65"/>
  <c r="GX137" i="65"/>
  <c r="GX149" i="65"/>
  <c r="GX167" i="65" s="1"/>
  <c r="HE47" i="65"/>
  <c r="HD93" i="65"/>
  <c r="HD48" i="65"/>
  <c r="HD55" i="65" s="1"/>
  <c r="HD50" i="65"/>
  <c r="GS161" i="65"/>
  <c r="GS106" i="65"/>
  <c r="GU156" i="65"/>
  <c r="GU98" i="65"/>
  <c r="HA117" i="65"/>
  <c r="HA70" i="65"/>
  <c r="GY133" i="65"/>
  <c r="GY134" i="65"/>
  <c r="GY132" i="65"/>
  <c r="GQ180" i="65"/>
  <c r="GQ107" i="65"/>
  <c r="GV155" i="65"/>
  <c r="GV168" i="65"/>
  <c r="GY124" i="65"/>
  <c r="GY125" i="65"/>
  <c r="GY151" i="65" s="1"/>
  <c r="GY170" i="65" s="1"/>
  <c r="GY126" i="65"/>
  <c r="GY152" i="65" s="1"/>
  <c r="GY171" i="65" s="1"/>
  <c r="GT161" i="65"/>
  <c r="GP181" i="65"/>
  <c r="GP182" i="65"/>
  <c r="GW97" i="65"/>
  <c r="GW143" i="65"/>
  <c r="GX138" i="65"/>
  <c r="GX140" i="65" s="1"/>
  <c r="GR162" i="65"/>
  <c r="GR169" i="65" s="1"/>
  <c r="GR174" i="65" s="1"/>
  <c r="GR163" i="65"/>
  <c r="HD58" i="74" l="1"/>
  <c r="HD55" i="74"/>
  <c r="HC66" i="65"/>
  <c r="HC66" i="74"/>
  <c r="HD56" i="65"/>
  <c r="HD54" i="65"/>
  <c r="HD56" i="74"/>
  <c r="HD54" i="74"/>
  <c r="GQ180" i="74"/>
  <c r="GQ182" i="74" s="1"/>
  <c r="GQ105" i="74"/>
  <c r="GR98" i="74"/>
  <c r="GO187" i="74"/>
  <c r="GQ178" i="74"/>
  <c r="GR180" i="74"/>
  <c r="GR182" i="74" s="1"/>
  <c r="GR83" i="74" s="1"/>
  <c r="GP184" i="65"/>
  <c r="GP189" i="65" s="1"/>
  <c r="GP185" i="65"/>
  <c r="GP190" i="65" s="1"/>
  <c r="GO187" i="65"/>
  <c r="GO184" i="65"/>
  <c r="GO189" i="65" s="1"/>
  <c r="GO191" i="65" s="1"/>
  <c r="GR177" i="74"/>
  <c r="GR178" i="74"/>
  <c r="GT158" i="74"/>
  <c r="GT159" i="74"/>
  <c r="GU158" i="65"/>
  <c r="GU159" i="65"/>
  <c r="GP191" i="74"/>
  <c r="GO191" i="74"/>
  <c r="GX141" i="74"/>
  <c r="GX141" i="65"/>
  <c r="GO108" i="65"/>
  <c r="GO111" i="65" s="1"/>
  <c r="GO83" i="65"/>
  <c r="GO84" i="65" s="1"/>
  <c r="GO85" i="65" s="1"/>
  <c r="GP83" i="65"/>
  <c r="GO82" i="74"/>
  <c r="GO84" i="74" s="1"/>
  <c r="GO85" i="74" s="1"/>
  <c r="GS162" i="74"/>
  <c r="GS169" i="74" s="1"/>
  <c r="GS174" i="74" s="1"/>
  <c r="GS98" i="74" s="1"/>
  <c r="GP187" i="65"/>
  <c r="GO109" i="74"/>
  <c r="GP109" i="74"/>
  <c r="GY138" i="74"/>
  <c r="GY140" i="74" s="1"/>
  <c r="HC61" i="74"/>
  <c r="GZ133" i="74"/>
  <c r="GZ132" i="74"/>
  <c r="GZ134" i="74"/>
  <c r="HF47" i="74"/>
  <c r="HE93" i="74"/>
  <c r="HE48" i="74"/>
  <c r="HE50" i="74"/>
  <c r="GZ124" i="74"/>
  <c r="GZ125" i="74"/>
  <c r="GZ151" i="74" s="1"/>
  <c r="GZ170" i="74" s="1"/>
  <c r="GZ126" i="74"/>
  <c r="GZ152" i="74" s="1"/>
  <c r="GZ171" i="74" s="1"/>
  <c r="HD78" i="74"/>
  <c r="HD59" i="74"/>
  <c r="HD94" i="74"/>
  <c r="HD57" i="74"/>
  <c r="HD68" i="74"/>
  <c r="HD60" i="74"/>
  <c r="HD49" i="74"/>
  <c r="HD79" i="74" s="1"/>
  <c r="HD52" i="74"/>
  <c r="HD67" i="74"/>
  <c r="GV156" i="74"/>
  <c r="GV97" i="74"/>
  <c r="GW144" i="74"/>
  <c r="GW150" i="74" s="1"/>
  <c r="GW145" i="74"/>
  <c r="GY137" i="74"/>
  <c r="GY149" i="74"/>
  <c r="GY167" i="74" s="1"/>
  <c r="HB117" i="74"/>
  <c r="HB70" i="74"/>
  <c r="GX103" i="74"/>
  <c r="GU156" i="74"/>
  <c r="GU97" i="74"/>
  <c r="GT161" i="74"/>
  <c r="GT104" i="74"/>
  <c r="GX96" i="74"/>
  <c r="GX143" i="74"/>
  <c r="HA119" i="74"/>
  <c r="HA118" i="74"/>
  <c r="HD80" i="74"/>
  <c r="HD53" i="74"/>
  <c r="GY137" i="65"/>
  <c r="GY149" i="65"/>
  <c r="GY167" i="65" s="1"/>
  <c r="GS163" i="65"/>
  <c r="GS162" i="65"/>
  <c r="GS169" i="65" s="1"/>
  <c r="GS174" i="65" s="1"/>
  <c r="HB70" i="65"/>
  <c r="HB117" i="65"/>
  <c r="HD53" i="65"/>
  <c r="HD80" i="65"/>
  <c r="GV156" i="65"/>
  <c r="GV98" i="65"/>
  <c r="HD68" i="65"/>
  <c r="HD67" i="65"/>
  <c r="HD78" i="65"/>
  <c r="HD94" i="65"/>
  <c r="HD57" i="65"/>
  <c r="HD59" i="65"/>
  <c r="HD52" i="65"/>
  <c r="HD49" i="65"/>
  <c r="HD79" i="65" s="1"/>
  <c r="HE48" i="65"/>
  <c r="HE55" i="65" s="1"/>
  <c r="HF47" i="65"/>
  <c r="HE93" i="65"/>
  <c r="HE50" i="65"/>
  <c r="GU161" i="65"/>
  <c r="GU106" i="65"/>
  <c r="GR175" i="65"/>
  <c r="GR99" i="65"/>
  <c r="HA119" i="65"/>
  <c r="HA118" i="65"/>
  <c r="GP108" i="65"/>
  <c r="GP82" i="65"/>
  <c r="GP100" i="65"/>
  <c r="GZ124" i="65"/>
  <c r="GZ126" i="65"/>
  <c r="GZ152" i="65" s="1"/>
  <c r="GZ171" i="65" s="1"/>
  <c r="GZ125" i="65"/>
  <c r="GZ151" i="65" s="1"/>
  <c r="GZ170" i="65" s="1"/>
  <c r="GX105" i="65"/>
  <c r="GQ181" i="65"/>
  <c r="GQ182" i="65"/>
  <c r="GZ132" i="65"/>
  <c r="GZ133" i="65"/>
  <c r="GZ134" i="65"/>
  <c r="GW144" i="65"/>
  <c r="GW150" i="65" s="1"/>
  <c r="GW145" i="65"/>
  <c r="GT163" i="65"/>
  <c r="GT162" i="65"/>
  <c r="GT169" i="65" s="1"/>
  <c r="GT174" i="65" s="1"/>
  <c r="GY138" i="65"/>
  <c r="GY140" i="65" s="1"/>
  <c r="GX97" i="65"/>
  <c r="GX143" i="65"/>
  <c r="HC61" i="65"/>
  <c r="HE58" i="74" l="1"/>
  <c r="HE55" i="74"/>
  <c r="HD66" i="65"/>
  <c r="HD66" i="74"/>
  <c r="HE56" i="65"/>
  <c r="HE54" i="65"/>
  <c r="HE56" i="74"/>
  <c r="HE54" i="74"/>
  <c r="GQ181" i="74"/>
  <c r="GQ187" i="74" s="1"/>
  <c r="GR106" i="74"/>
  <c r="GR181" i="74"/>
  <c r="GR82" i="74" s="1"/>
  <c r="GR84" i="74" s="1"/>
  <c r="GR85" i="74" s="1"/>
  <c r="GQ184" i="74"/>
  <c r="GQ189" i="74" s="1"/>
  <c r="GQ185" i="74"/>
  <c r="GQ190" i="74" s="1"/>
  <c r="GR184" i="74"/>
  <c r="GR189" i="74" s="1"/>
  <c r="GR185" i="74"/>
  <c r="GQ184" i="65"/>
  <c r="GQ189" i="65" s="1"/>
  <c r="GQ185" i="65"/>
  <c r="GQ190" i="65" s="1"/>
  <c r="GR177" i="65"/>
  <c r="GR178" i="65"/>
  <c r="GV158" i="74"/>
  <c r="GV159" i="74"/>
  <c r="GU158" i="74"/>
  <c r="GU159" i="74"/>
  <c r="GV158" i="65"/>
  <c r="GV159" i="65"/>
  <c r="GY141" i="74"/>
  <c r="GY141" i="65"/>
  <c r="GP191" i="65"/>
  <c r="GP84" i="65"/>
  <c r="GP85" i="65" s="1"/>
  <c r="GQ83" i="74"/>
  <c r="GQ83" i="65"/>
  <c r="GR107" i="65"/>
  <c r="GV106" i="65"/>
  <c r="GV104" i="74"/>
  <c r="GS175" i="74"/>
  <c r="GS180" i="74" s="1"/>
  <c r="GV161" i="74"/>
  <c r="GV162" i="74" s="1"/>
  <c r="GV169" i="74" s="1"/>
  <c r="GV174" i="74" s="1"/>
  <c r="GV98" i="74" s="1"/>
  <c r="GQ106" i="74"/>
  <c r="GY96" i="74"/>
  <c r="GY143" i="74"/>
  <c r="GZ138" i="74"/>
  <c r="GZ140" i="74" s="1"/>
  <c r="GZ137" i="74"/>
  <c r="GZ149" i="74"/>
  <c r="GZ167" i="74" s="1"/>
  <c r="GT162" i="74"/>
  <c r="GT169" i="74" s="1"/>
  <c r="GT174" i="74" s="1"/>
  <c r="GT163" i="74"/>
  <c r="GW155" i="74"/>
  <c r="GW168" i="74"/>
  <c r="HE80" i="74"/>
  <c r="HE53" i="74"/>
  <c r="HC70" i="74"/>
  <c r="HC117" i="74"/>
  <c r="HA126" i="74"/>
  <c r="HA152" i="74" s="1"/>
  <c r="HA171" i="74" s="1"/>
  <c r="HA125" i="74"/>
  <c r="HA151" i="74" s="1"/>
  <c r="HA170" i="74" s="1"/>
  <c r="HA124" i="74"/>
  <c r="HD61" i="74"/>
  <c r="HE52" i="74"/>
  <c r="HE49" i="74"/>
  <c r="HE79" i="74" s="1"/>
  <c r="HE68" i="74"/>
  <c r="HE78" i="74"/>
  <c r="HE67" i="74"/>
  <c r="HE57" i="74"/>
  <c r="HE59" i="74"/>
  <c r="HE94" i="74"/>
  <c r="HE60" i="74"/>
  <c r="GY103" i="74"/>
  <c r="HA132" i="74"/>
  <c r="HA133" i="74"/>
  <c r="HA134" i="74"/>
  <c r="GX144" i="74"/>
  <c r="GX150" i="74" s="1"/>
  <c r="GX145" i="74"/>
  <c r="GU161" i="74"/>
  <c r="GU104" i="74"/>
  <c r="HB119" i="74"/>
  <c r="HB118" i="74"/>
  <c r="HG47" i="74"/>
  <c r="HF48" i="74"/>
  <c r="HF93" i="74"/>
  <c r="HF50" i="74"/>
  <c r="GZ138" i="65"/>
  <c r="GZ140" i="65" s="1"/>
  <c r="GT175" i="65"/>
  <c r="GT99" i="65"/>
  <c r="GQ108" i="65"/>
  <c r="HD61" i="65"/>
  <c r="GQ187" i="65"/>
  <c r="GQ82" i="65"/>
  <c r="GQ100" i="65"/>
  <c r="GP111" i="65"/>
  <c r="GU162" i="65"/>
  <c r="GU169" i="65" s="1"/>
  <c r="GU174" i="65" s="1"/>
  <c r="GU163" i="65"/>
  <c r="HE80" i="65"/>
  <c r="HE53" i="65"/>
  <c r="GY105" i="65"/>
  <c r="HA132" i="65"/>
  <c r="HA134" i="65"/>
  <c r="HA133" i="65"/>
  <c r="HC117" i="65"/>
  <c r="HC70" i="65"/>
  <c r="GX145" i="65"/>
  <c r="GX144" i="65"/>
  <c r="GX150" i="65" s="1"/>
  <c r="GS175" i="65"/>
  <c r="GS99" i="65"/>
  <c r="GW168" i="65"/>
  <c r="GW155" i="65"/>
  <c r="HF93" i="65"/>
  <c r="HG47" i="65"/>
  <c r="HF48" i="65"/>
  <c r="HF55" i="65" s="1"/>
  <c r="HF50" i="65"/>
  <c r="GV161" i="65"/>
  <c r="HA124" i="65"/>
  <c r="HA125" i="65"/>
  <c r="HA151" i="65" s="1"/>
  <c r="HA170" i="65" s="1"/>
  <c r="HA126" i="65"/>
  <c r="HA152" i="65" s="1"/>
  <c r="HA171" i="65" s="1"/>
  <c r="HE52" i="65"/>
  <c r="HE57" i="65"/>
  <c r="HE94" i="65"/>
  <c r="HE59" i="65"/>
  <c r="HE67" i="65"/>
  <c r="HE49" i="65"/>
  <c r="HE79" i="65" s="1"/>
  <c r="HE68" i="65"/>
  <c r="HE78" i="65"/>
  <c r="GY97" i="65"/>
  <c r="GY143" i="65"/>
  <c r="HB118" i="65"/>
  <c r="HB119" i="65"/>
  <c r="GZ149" i="65"/>
  <c r="GZ167" i="65" s="1"/>
  <c r="GZ137" i="65"/>
  <c r="GR180" i="65"/>
  <c r="HF58" i="74" l="1"/>
  <c r="HF55" i="74"/>
  <c r="HE66" i="65"/>
  <c r="HE66" i="74"/>
  <c r="HF56" i="65"/>
  <c r="HF54" i="65"/>
  <c r="HF56" i="74"/>
  <c r="HF54" i="74"/>
  <c r="GQ99" i="74"/>
  <c r="GQ109" i="74" s="1"/>
  <c r="GQ82" i="74"/>
  <c r="GQ84" i="74" s="1"/>
  <c r="GQ85" i="74" s="1"/>
  <c r="GR187" i="74"/>
  <c r="GR99" i="74"/>
  <c r="GR109" i="74" s="1"/>
  <c r="GQ191" i="65"/>
  <c r="GR190" i="74"/>
  <c r="GR191" i="74" s="1"/>
  <c r="GS178" i="74"/>
  <c r="GS177" i="74"/>
  <c r="GS177" i="65"/>
  <c r="GS178" i="65"/>
  <c r="GT177" i="65"/>
  <c r="GT178" i="65"/>
  <c r="GQ84" i="65"/>
  <c r="GQ85" i="65" s="1"/>
  <c r="GZ141" i="74"/>
  <c r="GZ141" i="65"/>
  <c r="GQ191" i="74"/>
  <c r="GZ103" i="74"/>
  <c r="GS105" i="74"/>
  <c r="GS107" i="65"/>
  <c r="HA138" i="65"/>
  <c r="HA140" i="65" s="1"/>
  <c r="GV163" i="74"/>
  <c r="HA138" i="74"/>
  <c r="HA140" i="74" s="1"/>
  <c r="GX168" i="74"/>
  <c r="GX155" i="74"/>
  <c r="GY145" i="74"/>
  <c r="GY144" i="74"/>
  <c r="GY150" i="74" s="1"/>
  <c r="HB124" i="74"/>
  <c r="HB126" i="74"/>
  <c r="HB152" i="74" s="1"/>
  <c r="HB171" i="74" s="1"/>
  <c r="HB125" i="74"/>
  <c r="HB151" i="74" s="1"/>
  <c r="HB170" i="74" s="1"/>
  <c r="HB132" i="74"/>
  <c r="HB133" i="74"/>
  <c r="HB134" i="74"/>
  <c r="HC118" i="74"/>
  <c r="HC119" i="74"/>
  <c r="GT175" i="74"/>
  <c r="GT98" i="74"/>
  <c r="HF80" i="74"/>
  <c r="HF53" i="74"/>
  <c r="HE61" i="74"/>
  <c r="GZ96" i="74"/>
  <c r="GZ143" i="74"/>
  <c r="GU162" i="74"/>
  <c r="GU169" i="74" s="1"/>
  <c r="GU174" i="74" s="1"/>
  <c r="GU163" i="74"/>
  <c r="GS182" i="74"/>
  <c r="GS181" i="74"/>
  <c r="HF57" i="74"/>
  <c r="HF59" i="74"/>
  <c r="HF52" i="74"/>
  <c r="HF49" i="74"/>
  <c r="HF79" i="74" s="1"/>
  <c r="HF68" i="74"/>
  <c r="HF67" i="74"/>
  <c r="HF94" i="74"/>
  <c r="HF60" i="74"/>
  <c r="HF78" i="74"/>
  <c r="HD117" i="74"/>
  <c r="HD70" i="74"/>
  <c r="HG50" i="74"/>
  <c r="HG48" i="74"/>
  <c r="HH47" i="74"/>
  <c r="HG93" i="74"/>
  <c r="HA137" i="74"/>
  <c r="HA149" i="74"/>
  <c r="HA167" i="74" s="1"/>
  <c r="GW156" i="74"/>
  <c r="GW97" i="74"/>
  <c r="GV175" i="74"/>
  <c r="GZ97" i="65"/>
  <c r="GZ143" i="65"/>
  <c r="HF49" i="65"/>
  <c r="HF79" i="65" s="1"/>
  <c r="HF78" i="65"/>
  <c r="HF94" i="65"/>
  <c r="HF59" i="65"/>
  <c r="HF57" i="65"/>
  <c r="HF52" i="65"/>
  <c r="HF68" i="65"/>
  <c r="HF67" i="65"/>
  <c r="HE61" i="65"/>
  <c r="HG93" i="65"/>
  <c r="HG50" i="65"/>
  <c r="HG48" i="65"/>
  <c r="HG55" i="65" s="1"/>
  <c r="HH47" i="65"/>
  <c r="GU175" i="65"/>
  <c r="GU99" i="65"/>
  <c r="HB132" i="65"/>
  <c r="HB134" i="65"/>
  <c r="HB133" i="65"/>
  <c r="GW156" i="65"/>
  <c r="GW98" i="65"/>
  <c r="GX155" i="65"/>
  <c r="GX168" i="65"/>
  <c r="GQ111" i="65"/>
  <c r="GT107" i="65"/>
  <c r="GT180" i="65"/>
  <c r="HB124" i="65"/>
  <c r="HB125" i="65"/>
  <c r="HB151" i="65" s="1"/>
  <c r="HB170" i="65" s="1"/>
  <c r="HB126" i="65"/>
  <c r="HB152" i="65" s="1"/>
  <c r="HB171" i="65" s="1"/>
  <c r="GY144" i="65"/>
  <c r="GY150" i="65" s="1"/>
  <c r="GY145" i="65"/>
  <c r="HA137" i="65"/>
  <c r="HA149" i="65"/>
  <c r="HA167" i="65" s="1"/>
  <c r="GV162" i="65"/>
  <c r="GV169" i="65" s="1"/>
  <c r="GV174" i="65" s="1"/>
  <c r="GV163" i="65"/>
  <c r="HC119" i="65"/>
  <c r="HC118" i="65"/>
  <c r="GZ105" i="65"/>
  <c r="GR182" i="65"/>
  <c r="GR181" i="65"/>
  <c r="HF53" i="65"/>
  <c r="HF80" i="65"/>
  <c r="HD117" i="65"/>
  <c r="HD70" i="65"/>
  <c r="GS180" i="65"/>
  <c r="HG58" i="74" l="1"/>
  <c r="HG55" i="74"/>
  <c r="HF66" i="65"/>
  <c r="HF66" i="74"/>
  <c r="HG56" i="65"/>
  <c r="HG54" i="65"/>
  <c r="HG56" i="74"/>
  <c r="HG54" i="74"/>
  <c r="GS184" i="74"/>
  <c r="GS189" i="74" s="1"/>
  <c r="GS185" i="74"/>
  <c r="GS190" i="74" s="1"/>
  <c r="GR184" i="65"/>
  <c r="GR189" i="65" s="1"/>
  <c r="GR185" i="65"/>
  <c r="GR190" i="65" s="1"/>
  <c r="GV177" i="74"/>
  <c r="GV178" i="74"/>
  <c r="GT178" i="74"/>
  <c r="GT177" i="74"/>
  <c r="GU177" i="65"/>
  <c r="GU178" i="65"/>
  <c r="GW158" i="74"/>
  <c r="GW159" i="74"/>
  <c r="GW158" i="65"/>
  <c r="GW159" i="65"/>
  <c r="HA141" i="74"/>
  <c r="HA141" i="65"/>
  <c r="HA103" i="74"/>
  <c r="HA105" i="65"/>
  <c r="GT105" i="74"/>
  <c r="GU107" i="65"/>
  <c r="GW106" i="65"/>
  <c r="GW161" i="74"/>
  <c r="GW162" i="74" s="1"/>
  <c r="GW169" i="74" s="1"/>
  <c r="GW174" i="74" s="1"/>
  <c r="GU180" i="65"/>
  <c r="GU182" i="65" s="1"/>
  <c r="GW161" i="65"/>
  <c r="GW163" i="65" s="1"/>
  <c r="GS187" i="74"/>
  <c r="GZ144" i="74"/>
  <c r="GZ150" i="74" s="1"/>
  <c r="GZ145" i="74"/>
  <c r="HI47" i="74"/>
  <c r="HH93" i="74"/>
  <c r="HH48" i="74"/>
  <c r="HH50" i="74"/>
  <c r="HG67" i="74"/>
  <c r="HG52" i="74"/>
  <c r="HG49" i="74"/>
  <c r="HG79" i="74" s="1"/>
  <c r="HG59" i="74"/>
  <c r="HG94" i="74"/>
  <c r="HG60" i="74"/>
  <c r="HG57" i="74"/>
  <c r="HG78" i="74"/>
  <c r="HG68" i="74"/>
  <c r="HE117" i="74"/>
  <c r="HE70" i="74"/>
  <c r="HC132" i="74"/>
  <c r="HC133" i="74"/>
  <c r="HC134" i="74"/>
  <c r="HB149" i="74"/>
  <c r="HB167" i="74" s="1"/>
  <c r="HB137" i="74"/>
  <c r="HG53" i="74"/>
  <c r="HG80" i="74"/>
  <c r="GS82" i="74"/>
  <c r="GS99" i="74"/>
  <c r="HC126" i="74"/>
  <c r="HC152" i="74" s="1"/>
  <c r="HC171" i="74" s="1"/>
  <c r="HC124" i="74"/>
  <c r="HC125" i="74"/>
  <c r="HC151" i="74" s="1"/>
  <c r="HC170" i="74" s="1"/>
  <c r="GY168" i="74"/>
  <c r="GY155" i="74"/>
  <c r="GW104" i="74"/>
  <c r="GS83" i="74"/>
  <c r="GS106" i="74"/>
  <c r="HA96" i="74"/>
  <c r="HA143" i="74"/>
  <c r="GX156" i="74"/>
  <c r="GX97" i="74"/>
  <c r="GV105" i="74"/>
  <c r="GV180" i="74"/>
  <c r="HD119" i="74"/>
  <c r="HD118" i="74"/>
  <c r="HF61" i="74"/>
  <c r="HB138" i="74"/>
  <c r="HB140" i="74" s="1"/>
  <c r="GU98" i="74"/>
  <c r="GU175" i="74"/>
  <c r="GT180" i="74"/>
  <c r="HC125" i="65"/>
  <c r="HC151" i="65" s="1"/>
  <c r="HC170" i="65" s="1"/>
  <c r="HC126" i="65"/>
  <c r="HC152" i="65" s="1"/>
  <c r="HC171" i="65" s="1"/>
  <c r="HC124" i="65"/>
  <c r="HH48" i="65"/>
  <c r="HH55" i="65" s="1"/>
  <c r="HH50" i="65"/>
  <c r="HI47" i="65"/>
  <c r="HH93" i="65"/>
  <c r="HC134" i="65"/>
  <c r="HC132" i="65"/>
  <c r="HC133" i="65"/>
  <c r="HG49" i="65"/>
  <c r="HG79" i="65" s="1"/>
  <c r="HG67" i="65"/>
  <c r="HG94" i="65"/>
  <c r="HG78" i="65"/>
  <c r="HG57" i="65"/>
  <c r="HG59" i="65"/>
  <c r="HG52" i="65"/>
  <c r="HG68" i="65"/>
  <c r="HB138" i="65"/>
  <c r="HB140" i="65" s="1"/>
  <c r="HG80" i="65"/>
  <c r="HG53" i="65"/>
  <c r="GS181" i="65"/>
  <c r="GS182" i="65"/>
  <c r="GR187" i="65"/>
  <c r="GR82" i="65"/>
  <c r="GR100" i="65"/>
  <c r="GY168" i="65"/>
  <c r="GY155" i="65"/>
  <c r="GX156" i="65"/>
  <c r="GX98" i="65"/>
  <c r="GR83" i="65"/>
  <c r="GR108" i="65"/>
  <c r="GV175" i="65"/>
  <c r="GV99" i="65"/>
  <c r="HE70" i="65"/>
  <c r="HE117" i="65"/>
  <c r="HD119" i="65"/>
  <c r="HD118" i="65"/>
  <c r="HB149" i="65"/>
  <c r="HB167" i="65" s="1"/>
  <c r="HB137" i="65"/>
  <c r="GZ144" i="65"/>
  <c r="GZ150" i="65" s="1"/>
  <c r="GZ145" i="65"/>
  <c r="HA97" i="65"/>
  <c r="HA143" i="65"/>
  <c r="GT182" i="65"/>
  <c r="GT181" i="65"/>
  <c r="HF61" i="65"/>
  <c r="HH58" i="74" l="1"/>
  <c r="HH55" i="74"/>
  <c r="HG66" i="65"/>
  <c r="HG66" i="74"/>
  <c r="HH56" i="65"/>
  <c r="HH54" i="65"/>
  <c r="HH56" i="74"/>
  <c r="HH54" i="74"/>
  <c r="GT184" i="65"/>
  <c r="GT189" i="65" s="1"/>
  <c r="GT185" i="65"/>
  <c r="GT190" i="65" s="1"/>
  <c r="GS184" i="65"/>
  <c r="GS189" i="65" s="1"/>
  <c r="GS185" i="65"/>
  <c r="GS190" i="65" s="1"/>
  <c r="GU184" i="65"/>
  <c r="GU189" i="65" s="1"/>
  <c r="GU185" i="65"/>
  <c r="GU190" i="65" s="1"/>
  <c r="GU178" i="74"/>
  <c r="GU177" i="74"/>
  <c r="GV177" i="65"/>
  <c r="GV178" i="65"/>
  <c r="GX158" i="74"/>
  <c r="GX159" i="74"/>
  <c r="GX158" i="65"/>
  <c r="GX159" i="65"/>
  <c r="HB141" i="74"/>
  <c r="HB141" i="65"/>
  <c r="GS191" i="74"/>
  <c r="GR191" i="65"/>
  <c r="HB103" i="74"/>
  <c r="HB105" i="65"/>
  <c r="GW162" i="65"/>
  <c r="GW169" i="65" s="1"/>
  <c r="GW174" i="65" s="1"/>
  <c r="GW175" i="65" s="1"/>
  <c r="GT83" i="65"/>
  <c r="GU83" i="65"/>
  <c r="GU181" i="65"/>
  <c r="GU82" i="65" s="1"/>
  <c r="GV107" i="65"/>
  <c r="GX161" i="65"/>
  <c r="GX163" i="65" s="1"/>
  <c r="GW163" i="74"/>
  <c r="GS187" i="65"/>
  <c r="GT181" i="74"/>
  <c r="GT182" i="74"/>
  <c r="HF70" i="74"/>
  <c r="HF117" i="74"/>
  <c r="HE118" i="74"/>
  <c r="HE119" i="74"/>
  <c r="HG61" i="74"/>
  <c r="HJ47" i="74"/>
  <c r="HI93" i="74"/>
  <c r="HI48" i="74"/>
  <c r="HI50" i="74"/>
  <c r="GX104" i="74"/>
  <c r="GY156" i="74"/>
  <c r="GY97" i="74"/>
  <c r="GU180" i="74"/>
  <c r="GU105" i="74"/>
  <c r="HD126" i="74"/>
  <c r="HD152" i="74" s="1"/>
  <c r="HD171" i="74" s="1"/>
  <c r="HD124" i="74"/>
  <c r="HD125" i="74"/>
  <c r="HD151" i="74" s="1"/>
  <c r="HD170" i="74" s="1"/>
  <c r="HA144" i="74"/>
  <c r="HA150" i="74" s="1"/>
  <c r="HA145" i="74"/>
  <c r="HB96" i="74"/>
  <c r="HB143" i="74"/>
  <c r="GW98" i="74"/>
  <c r="GW175" i="74"/>
  <c r="HD132" i="74"/>
  <c r="HD134" i="74"/>
  <c r="HD133" i="74"/>
  <c r="GV181" i="74"/>
  <c r="GV182" i="74"/>
  <c r="HC149" i="74"/>
  <c r="HC167" i="74" s="1"/>
  <c r="HC137" i="74"/>
  <c r="HH80" i="74"/>
  <c r="HH53" i="74"/>
  <c r="GS109" i="74"/>
  <c r="HC138" i="74"/>
  <c r="HC140" i="74" s="1"/>
  <c r="HH57" i="74"/>
  <c r="HH52" i="74"/>
  <c r="HH60" i="74"/>
  <c r="HH68" i="74"/>
  <c r="HH49" i="74"/>
  <c r="HH79" i="74" s="1"/>
  <c r="HH59" i="74"/>
  <c r="HH78" i="74"/>
  <c r="HH67" i="74"/>
  <c r="HH94" i="74"/>
  <c r="GX161" i="74"/>
  <c r="GS84" i="74"/>
  <c r="GS85" i="74" s="1"/>
  <c r="GZ168" i="74"/>
  <c r="GZ155" i="74"/>
  <c r="HC138" i="65"/>
  <c r="HC140" i="65" s="1"/>
  <c r="HA145" i="65"/>
  <c r="HA144" i="65"/>
  <c r="HA150" i="65" s="1"/>
  <c r="HD124" i="65"/>
  <c r="HD125" i="65"/>
  <c r="HD151" i="65" s="1"/>
  <c r="HD170" i="65" s="1"/>
  <c r="HD126" i="65"/>
  <c r="HD152" i="65" s="1"/>
  <c r="HD171" i="65" s="1"/>
  <c r="GY156" i="65"/>
  <c r="GY98" i="65"/>
  <c r="HI93" i="65"/>
  <c r="HI50" i="65"/>
  <c r="HI48" i="65"/>
  <c r="HI55" i="65" s="1"/>
  <c r="HJ47" i="65"/>
  <c r="HD134" i="65"/>
  <c r="HD132" i="65"/>
  <c r="HD133" i="65"/>
  <c r="HH80" i="65"/>
  <c r="HH53" i="65"/>
  <c r="GR111" i="65"/>
  <c r="HH78" i="65"/>
  <c r="HH94" i="65"/>
  <c r="HH57" i="65"/>
  <c r="HH59" i="65"/>
  <c r="HH67" i="65"/>
  <c r="HH68" i="65"/>
  <c r="HH52" i="65"/>
  <c r="HH49" i="65"/>
  <c r="HH79" i="65" s="1"/>
  <c r="HE119" i="65"/>
  <c r="HE118" i="65"/>
  <c r="GR84" i="65"/>
  <c r="GR85" i="65" s="1"/>
  <c r="GT108" i="65"/>
  <c r="HF117" i="65"/>
  <c r="HF70" i="65"/>
  <c r="GZ155" i="65"/>
  <c r="GZ168" i="65"/>
  <c r="HG61" i="65"/>
  <c r="HC137" i="65"/>
  <c r="HC149" i="65"/>
  <c r="HC167" i="65" s="1"/>
  <c r="GU108" i="65"/>
  <c r="GT187" i="65"/>
  <c r="GT82" i="65"/>
  <c r="GT100" i="65"/>
  <c r="HB97" i="65"/>
  <c r="HB143" i="65"/>
  <c r="GS83" i="65"/>
  <c r="GS108" i="65"/>
  <c r="GX106" i="65"/>
  <c r="GS82" i="65"/>
  <c r="GS100" i="65"/>
  <c r="GV180" i="65"/>
  <c r="HI58" i="74" l="1"/>
  <c r="HI55" i="74"/>
  <c r="HH66" i="65"/>
  <c r="HH66" i="74"/>
  <c r="HI56" i="65"/>
  <c r="HI54" i="65"/>
  <c r="HI56" i="74"/>
  <c r="HI54" i="74"/>
  <c r="GW99" i="65"/>
  <c r="GV184" i="74"/>
  <c r="GV189" i="74" s="1"/>
  <c r="GV185" i="74"/>
  <c r="GV190" i="74" s="1"/>
  <c r="GT184" i="74"/>
  <c r="GT189" i="74" s="1"/>
  <c r="GT185" i="74"/>
  <c r="GT190" i="74" s="1"/>
  <c r="GW178" i="74"/>
  <c r="GW177" i="74"/>
  <c r="GW177" i="65"/>
  <c r="GW178" i="65"/>
  <c r="GY158" i="74"/>
  <c r="GY159" i="74"/>
  <c r="GY158" i="65"/>
  <c r="GY159" i="65"/>
  <c r="HC141" i="74"/>
  <c r="HC141" i="65"/>
  <c r="GU191" i="65"/>
  <c r="GS191" i="65"/>
  <c r="GT191" i="65"/>
  <c r="HC105" i="65"/>
  <c r="GU84" i="65"/>
  <c r="GU85" i="65" s="1"/>
  <c r="GU100" i="65"/>
  <c r="GU111" i="65" s="1"/>
  <c r="GU187" i="65"/>
  <c r="GT84" i="65"/>
  <c r="GT85" i="65" s="1"/>
  <c r="GV83" i="74"/>
  <c r="GX162" i="65"/>
  <c r="GX169" i="65" s="1"/>
  <c r="GX174" i="65" s="1"/>
  <c r="GX175" i="65" s="1"/>
  <c r="GT187" i="74"/>
  <c r="GT111" i="65"/>
  <c r="GV187" i="74"/>
  <c r="GS84" i="65"/>
  <c r="GS85" i="65" s="1"/>
  <c r="HC103" i="74"/>
  <c r="GY161" i="74"/>
  <c r="GY104" i="74"/>
  <c r="GZ156" i="74"/>
  <c r="GZ97" i="74"/>
  <c r="GW105" i="74"/>
  <c r="GW180" i="74"/>
  <c r="HD149" i="74"/>
  <c r="HD167" i="74" s="1"/>
  <c r="HD137" i="74"/>
  <c r="HE134" i="74"/>
  <c r="HE132" i="74"/>
  <c r="HE133" i="74"/>
  <c r="HE124" i="74"/>
  <c r="HE125" i="74"/>
  <c r="HE151" i="74" s="1"/>
  <c r="HE170" i="74" s="1"/>
  <c r="HE126" i="74"/>
  <c r="HE152" i="74" s="1"/>
  <c r="HE171" i="74" s="1"/>
  <c r="GV99" i="74"/>
  <c r="GV82" i="74"/>
  <c r="HB144" i="74"/>
  <c r="HB150" i="74" s="1"/>
  <c r="HB145" i="74"/>
  <c r="HI80" i="74"/>
  <c r="HI53" i="74"/>
  <c r="HF118" i="74"/>
  <c r="HF119" i="74"/>
  <c r="GU181" i="74"/>
  <c r="GU182" i="74"/>
  <c r="HI59" i="74"/>
  <c r="HI60" i="74"/>
  <c r="HI49" i="74"/>
  <c r="HI79" i="74" s="1"/>
  <c r="HI68" i="74"/>
  <c r="HI52" i="74"/>
  <c r="HI57" i="74"/>
  <c r="HI67" i="74"/>
  <c r="HI94" i="74"/>
  <c r="HI78" i="74"/>
  <c r="GX162" i="74"/>
  <c r="GX169" i="74" s="1"/>
  <c r="GX174" i="74" s="1"/>
  <c r="GX163" i="74"/>
  <c r="GV106" i="74"/>
  <c r="HH61" i="74"/>
  <c r="HC96" i="74"/>
  <c r="HC143" i="74"/>
  <c r="HD138" i="74"/>
  <c r="HD140" i="74" s="1"/>
  <c r="HJ93" i="74"/>
  <c r="HJ50" i="74"/>
  <c r="HK47" i="74"/>
  <c r="HJ48" i="74"/>
  <c r="GT83" i="74"/>
  <c r="GT106" i="74"/>
  <c r="HA168" i="74"/>
  <c r="HA155" i="74"/>
  <c r="HG117" i="74"/>
  <c r="HG70" i="74"/>
  <c r="GT82" i="74"/>
  <c r="GT99" i="74"/>
  <c r="HB144" i="65"/>
  <c r="HB150" i="65" s="1"/>
  <c r="HB145" i="65"/>
  <c r="GW107" i="65"/>
  <c r="GW180" i="65"/>
  <c r="GZ156" i="65"/>
  <c r="GZ98" i="65"/>
  <c r="HE134" i="65"/>
  <c r="HE133" i="65"/>
  <c r="HE132" i="65"/>
  <c r="GY106" i="65"/>
  <c r="HC97" i="65"/>
  <c r="HC143" i="65"/>
  <c r="HF119" i="65"/>
  <c r="HF118" i="65"/>
  <c r="HH61" i="65"/>
  <c r="HK47" i="65"/>
  <c r="HJ93" i="65"/>
  <c r="HJ48" i="65"/>
  <c r="HJ55" i="65" s="1"/>
  <c r="HJ50" i="65"/>
  <c r="HG117" i="65"/>
  <c r="HG70" i="65"/>
  <c r="HI52" i="65"/>
  <c r="HI67" i="65"/>
  <c r="HI59" i="65"/>
  <c r="HI49" i="65"/>
  <c r="HI79" i="65" s="1"/>
  <c r="HI68" i="65"/>
  <c r="HI78" i="65"/>
  <c r="HI57" i="65"/>
  <c r="HI94" i="65"/>
  <c r="HI80" i="65"/>
  <c r="HI53" i="65"/>
  <c r="HD137" i="65"/>
  <c r="HD149" i="65"/>
  <c r="HD167" i="65" s="1"/>
  <c r="GV181" i="65"/>
  <c r="GV182" i="65"/>
  <c r="GY161" i="65"/>
  <c r="HA168" i="65"/>
  <c r="HA155" i="65"/>
  <c r="GS111" i="65"/>
  <c r="HE124" i="65"/>
  <c r="HE126" i="65"/>
  <c r="HE152" i="65" s="1"/>
  <c r="HE171" i="65" s="1"/>
  <c r="HE125" i="65"/>
  <c r="HE151" i="65" s="1"/>
  <c r="HE170" i="65" s="1"/>
  <c r="HD138" i="65"/>
  <c r="HD140" i="65" s="1"/>
  <c r="HJ58" i="74" l="1"/>
  <c r="HJ55" i="74"/>
  <c r="HI66" i="65"/>
  <c r="HI66" i="74"/>
  <c r="HJ56" i="65"/>
  <c r="HJ54" i="65"/>
  <c r="HJ56" i="74"/>
  <c r="HJ54" i="74"/>
  <c r="GX99" i="65"/>
  <c r="GU184" i="74"/>
  <c r="GU189" i="74" s="1"/>
  <c r="GU185" i="74"/>
  <c r="GU190" i="74" s="1"/>
  <c r="GV184" i="65"/>
  <c r="GV189" i="65" s="1"/>
  <c r="GV185" i="65"/>
  <c r="GV190" i="65" s="1"/>
  <c r="GX177" i="65"/>
  <c r="GX178" i="65"/>
  <c r="GZ158" i="74"/>
  <c r="GZ159" i="74"/>
  <c r="GZ158" i="65"/>
  <c r="GZ159" i="65"/>
  <c r="HD141" i="74"/>
  <c r="HD141" i="65"/>
  <c r="GV84" i="74"/>
  <c r="GV85" i="74" s="1"/>
  <c r="GV191" i="74"/>
  <c r="GT191" i="74"/>
  <c r="GU83" i="74"/>
  <c r="GZ104" i="74"/>
  <c r="HE138" i="74"/>
  <c r="HE140" i="74" s="1"/>
  <c r="GV109" i="74"/>
  <c r="HA156" i="74"/>
  <c r="HA97" i="74"/>
  <c r="GU82" i="74"/>
  <c r="GU99" i="74"/>
  <c r="HD103" i="74"/>
  <c r="HB168" i="74"/>
  <c r="HB155" i="74"/>
  <c r="GZ161" i="74"/>
  <c r="GX175" i="74"/>
  <c r="GX98" i="74"/>
  <c r="HF134" i="74"/>
  <c r="HF133" i="74"/>
  <c r="HF132" i="74"/>
  <c r="HF124" i="74"/>
  <c r="HF126" i="74"/>
  <c r="HF152" i="74" s="1"/>
  <c r="HF171" i="74" s="1"/>
  <c r="HF125" i="74"/>
  <c r="HF151" i="74" s="1"/>
  <c r="HF170" i="74" s="1"/>
  <c r="HD96" i="74"/>
  <c r="HD143" i="74"/>
  <c r="HC145" i="74"/>
  <c r="HC144" i="74"/>
  <c r="HC150" i="74" s="1"/>
  <c r="GT109" i="74"/>
  <c r="GT84" i="74"/>
  <c r="GT85" i="74" s="1"/>
  <c r="HL47" i="74"/>
  <c r="HK93" i="74"/>
  <c r="HK48" i="74"/>
  <c r="HK50" i="74"/>
  <c r="HH70" i="74"/>
  <c r="HH117" i="74"/>
  <c r="GW181" i="74"/>
  <c r="GW182" i="74"/>
  <c r="GY163" i="74"/>
  <c r="GY162" i="74"/>
  <c r="GY169" i="74" s="1"/>
  <c r="GY174" i="74" s="1"/>
  <c r="HJ53" i="74"/>
  <c r="HJ80" i="74"/>
  <c r="GU187" i="74"/>
  <c r="GU106" i="74"/>
  <c r="HE149" i="74"/>
  <c r="HE167" i="74" s="1"/>
  <c r="HE137" i="74"/>
  <c r="HJ57" i="74"/>
  <c r="HJ60" i="74"/>
  <c r="HJ59" i="74"/>
  <c r="HJ67" i="74"/>
  <c r="HJ49" i="74"/>
  <c r="HJ79" i="74" s="1"/>
  <c r="HJ52" i="74"/>
  <c r="HJ94" i="74"/>
  <c r="HJ68" i="74"/>
  <c r="HJ78" i="74"/>
  <c r="HG118" i="74"/>
  <c r="HG119" i="74"/>
  <c r="HI61" i="74"/>
  <c r="HA156" i="65"/>
  <c r="HA98" i="65"/>
  <c r="GX107" i="65"/>
  <c r="GX180" i="65"/>
  <c r="HJ53" i="65"/>
  <c r="HJ80" i="65"/>
  <c r="HC145" i="65"/>
  <c r="HC144" i="65"/>
  <c r="HC150" i="65" s="1"/>
  <c r="HJ57" i="65"/>
  <c r="HJ94" i="65"/>
  <c r="HJ52" i="65"/>
  <c r="HJ68" i="65"/>
  <c r="HJ59" i="65"/>
  <c r="HJ67" i="65"/>
  <c r="HJ49" i="65"/>
  <c r="HJ79" i="65" s="1"/>
  <c r="HJ78" i="65"/>
  <c r="HD105" i="65"/>
  <c r="GY163" i="65"/>
  <c r="GY162" i="65"/>
  <c r="GY169" i="65" s="1"/>
  <c r="GY174" i="65" s="1"/>
  <c r="HD97" i="65"/>
  <c r="HD143" i="65"/>
  <c r="GZ161" i="65"/>
  <c r="GZ106" i="65"/>
  <c r="HK48" i="65"/>
  <c r="HK55" i="65" s="1"/>
  <c r="HL47" i="65"/>
  <c r="HK93" i="65"/>
  <c r="HK50" i="65"/>
  <c r="GW182" i="65"/>
  <c r="GW181" i="65"/>
  <c r="HH70" i="65"/>
  <c r="HH117" i="65"/>
  <c r="HE149" i="65"/>
  <c r="HE167" i="65" s="1"/>
  <c r="HE137" i="65"/>
  <c r="GV83" i="65"/>
  <c r="GV108" i="65"/>
  <c r="HI61" i="65"/>
  <c r="GV187" i="65"/>
  <c r="GV82" i="65"/>
  <c r="GV100" i="65"/>
  <c r="HF126" i="65"/>
  <c r="HF152" i="65" s="1"/>
  <c r="HF171" i="65" s="1"/>
  <c r="HF125" i="65"/>
  <c r="HF151" i="65" s="1"/>
  <c r="HF170" i="65" s="1"/>
  <c r="HF124" i="65"/>
  <c r="HE138" i="65"/>
  <c r="HE140" i="65" s="1"/>
  <c r="HG119" i="65"/>
  <c r="HG118" i="65"/>
  <c r="HF134" i="65"/>
  <c r="HF132" i="65"/>
  <c r="HF133" i="65"/>
  <c r="HB168" i="65"/>
  <c r="HB155" i="65"/>
  <c r="HK58" i="74" l="1"/>
  <c r="HK55" i="74"/>
  <c r="HJ66" i="65"/>
  <c r="HJ66" i="74"/>
  <c r="HK56" i="65"/>
  <c r="HK54" i="65"/>
  <c r="HK56" i="74"/>
  <c r="HK54" i="74"/>
  <c r="GU191" i="74"/>
  <c r="GW184" i="74"/>
  <c r="GW189" i="74" s="1"/>
  <c r="GW185" i="74"/>
  <c r="GW190" i="74" s="1"/>
  <c r="GW184" i="65"/>
  <c r="GW189" i="65" s="1"/>
  <c r="GW185" i="65"/>
  <c r="GW190" i="65" s="1"/>
  <c r="GX178" i="74"/>
  <c r="GX177" i="74"/>
  <c r="HA158" i="74"/>
  <c r="HA159" i="74"/>
  <c r="HA158" i="65"/>
  <c r="HA159" i="65"/>
  <c r="HE141" i="74"/>
  <c r="HE141" i="65"/>
  <c r="GV191" i="65"/>
  <c r="HE103" i="74"/>
  <c r="GU84" i="74"/>
  <c r="GU85" i="74" s="1"/>
  <c r="GW83" i="74"/>
  <c r="GW83" i="65"/>
  <c r="HA106" i="65"/>
  <c r="GV84" i="65"/>
  <c r="GV85" i="65" s="1"/>
  <c r="GW187" i="65"/>
  <c r="HA161" i="65"/>
  <c r="HA162" i="65" s="1"/>
  <c r="HA169" i="65" s="1"/>
  <c r="HA174" i="65" s="1"/>
  <c r="HA99" i="65" s="1"/>
  <c r="HF138" i="74"/>
  <c r="HF140" i="74" s="1"/>
  <c r="GW106" i="74"/>
  <c r="GW187" i="74"/>
  <c r="GW82" i="74"/>
  <c r="GW99" i="74"/>
  <c r="HH118" i="74"/>
  <c r="HH119" i="74"/>
  <c r="GX105" i="74"/>
  <c r="HG124" i="74"/>
  <c r="HG126" i="74"/>
  <c r="HG152" i="74" s="1"/>
  <c r="HG171" i="74" s="1"/>
  <c r="HG125" i="74"/>
  <c r="HG151" i="74" s="1"/>
  <c r="HG170" i="74" s="1"/>
  <c r="HC155" i="74"/>
  <c r="HC168" i="74"/>
  <c r="GZ163" i="74"/>
  <c r="GZ162" i="74"/>
  <c r="GZ169" i="74" s="1"/>
  <c r="GZ174" i="74" s="1"/>
  <c r="GU109" i="74"/>
  <c r="HK80" i="74"/>
  <c r="HK53" i="74"/>
  <c r="HF149" i="74"/>
  <c r="HF167" i="74" s="1"/>
  <c r="HF137" i="74"/>
  <c r="HK67" i="74"/>
  <c r="HK94" i="74"/>
  <c r="HK78" i="74"/>
  <c r="HK57" i="74"/>
  <c r="HK59" i="74"/>
  <c r="HK52" i="74"/>
  <c r="HK68" i="74"/>
  <c r="HK49" i="74"/>
  <c r="HK79" i="74" s="1"/>
  <c r="HK60" i="74"/>
  <c r="GY175" i="74"/>
  <c r="GY98" i="74"/>
  <c r="HB156" i="74"/>
  <c r="HB97" i="74"/>
  <c r="HJ61" i="74"/>
  <c r="HE96" i="74"/>
  <c r="HE143" i="74"/>
  <c r="HL93" i="74"/>
  <c r="HL50" i="74"/>
  <c r="HL48" i="74"/>
  <c r="HM47" i="74"/>
  <c r="HD144" i="74"/>
  <c r="HD150" i="74" s="1"/>
  <c r="HD145" i="74"/>
  <c r="HA161" i="74"/>
  <c r="HA104" i="74"/>
  <c r="HG132" i="74"/>
  <c r="HG133" i="74"/>
  <c r="HG134" i="74"/>
  <c r="HI117" i="74"/>
  <c r="HI70" i="74"/>
  <c r="GX180" i="74"/>
  <c r="HJ61" i="65"/>
  <c r="GV111" i="65"/>
  <c r="GW108" i="65"/>
  <c r="HF149" i="65"/>
  <c r="HF167" i="65" s="1"/>
  <c r="HF137" i="65"/>
  <c r="GZ163" i="65"/>
  <c r="GZ162" i="65"/>
  <c r="GZ169" i="65" s="1"/>
  <c r="GZ174" i="65" s="1"/>
  <c r="HK80" i="65"/>
  <c r="HK53" i="65"/>
  <c r="HE97" i="65"/>
  <c r="HE143" i="65"/>
  <c r="HF138" i="65"/>
  <c r="HF140" i="65" s="1"/>
  <c r="HD144" i="65"/>
  <c r="HD150" i="65" s="1"/>
  <c r="HD145" i="65"/>
  <c r="GX181" i="65"/>
  <c r="GX182" i="65"/>
  <c r="HM47" i="65"/>
  <c r="HL93" i="65"/>
  <c r="HL48" i="65"/>
  <c r="HL55" i="65" s="1"/>
  <c r="HL50" i="65"/>
  <c r="HH118" i="65"/>
  <c r="HH119" i="65"/>
  <c r="HK94" i="65"/>
  <c r="HK78" i="65"/>
  <c r="HK59" i="65"/>
  <c r="HK68" i="65"/>
  <c r="HK67" i="65"/>
  <c r="HK49" i="65"/>
  <c r="HK79" i="65" s="1"/>
  <c r="HK52" i="65"/>
  <c r="HK57" i="65"/>
  <c r="HC168" i="65"/>
  <c r="HC155" i="65"/>
  <c r="HG134" i="65"/>
  <c r="HG132" i="65"/>
  <c r="HG133" i="65"/>
  <c r="HI70" i="65"/>
  <c r="HI117" i="65"/>
  <c r="GW82" i="65"/>
  <c r="GW100" i="65"/>
  <c r="GY175" i="65"/>
  <c r="GY99" i="65"/>
  <c r="HG124" i="65"/>
  <c r="HG126" i="65"/>
  <c r="HG152" i="65" s="1"/>
  <c r="HG171" i="65" s="1"/>
  <c r="HG125" i="65"/>
  <c r="HG151" i="65" s="1"/>
  <c r="HG170" i="65" s="1"/>
  <c r="HB156" i="65"/>
  <c r="HB98" i="65"/>
  <c r="HE105" i="65"/>
  <c r="HL58" i="74" l="1"/>
  <c r="HL55" i="74"/>
  <c r="HK66" i="65"/>
  <c r="HK66" i="74"/>
  <c r="HL56" i="65"/>
  <c r="HL54" i="65"/>
  <c r="HL56" i="74"/>
  <c r="HL54" i="74"/>
  <c r="GW84" i="65"/>
  <c r="GW85" i="65" s="1"/>
  <c r="GW191" i="74"/>
  <c r="GX184" i="65"/>
  <c r="GX189" i="65" s="1"/>
  <c r="GX185" i="65"/>
  <c r="GX190" i="65" s="1"/>
  <c r="GY178" i="74"/>
  <c r="GY177" i="74"/>
  <c r="GY177" i="65"/>
  <c r="GY178" i="65"/>
  <c r="HB158" i="74"/>
  <c r="HB159" i="74"/>
  <c r="HB158" i="65"/>
  <c r="HB159" i="65"/>
  <c r="HF141" i="74"/>
  <c r="GW84" i="74"/>
  <c r="GW85" i="74" s="1"/>
  <c r="HF141" i="65"/>
  <c r="GW191" i="65"/>
  <c r="HF103" i="74"/>
  <c r="HF105" i="65"/>
  <c r="GX83" i="65"/>
  <c r="HJ70" i="65"/>
  <c r="HB106" i="65"/>
  <c r="HB104" i="74"/>
  <c r="HA163" i="65"/>
  <c r="GW111" i="65"/>
  <c r="HJ117" i="65"/>
  <c r="HJ119" i="65" s="1"/>
  <c r="GW109" i="74"/>
  <c r="GX108" i="65"/>
  <c r="GZ175" i="74"/>
  <c r="GZ98" i="74"/>
  <c r="HA162" i="74"/>
  <c r="HA169" i="74" s="1"/>
  <c r="HA174" i="74" s="1"/>
  <c r="HA163" i="74"/>
  <c r="HE145" i="74"/>
  <c r="HE144" i="74"/>
  <c r="HE150" i="74" s="1"/>
  <c r="HK61" i="74"/>
  <c r="HF96" i="74"/>
  <c r="HF143" i="74"/>
  <c r="HH132" i="74"/>
  <c r="HH134" i="74"/>
  <c r="HH133" i="74"/>
  <c r="HC156" i="74"/>
  <c r="HC97" i="74"/>
  <c r="HH124" i="74"/>
  <c r="HH126" i="74"/>
  <c r="HH152" i="74" s="1"/>
  <c r="HH171" i="74" s="1"/>
  <c r="HH125" i="74"/>
  <c r="HH151" i="74" s="1"/>
  <c r="HH170" i="74" s="1"/>
  <c r="HI118" i="74"/>
  <c r="HI119" i="74"/>
  <c r="GY105" i="74"/>
  <c r="GY180" i="74"/>
  <c r="HD168" i="74"/>
  <c r="HD155" i="74"/>
  <c r="HJ117" i="74"/>
  <c r="HJ70" i="74"/>
  <c r="HL80" i="74"/>
  <c r="HL53" i="74"/>
  <c r="HM50" i="74"/>
  <c r="HN47" i="74"/>
  <c r="HM93" i="74"/>
  <c r="HM48" i="74"/>
  <c r="HG137" i="74"/>
  <c r="HG149" i="74"/>
  <c r="HG167" i="74" s="1"/>
  <c r="GX181" i="74"/>
  <c r="GX182" i="74"/>
  <c r="HG138" i="74"/>
  <c r="HG140" i="74" s="1"/>
  <c r="HL59" i="74"/>
  <c r="HL60" i="74"/>
  <c r="HL49" i="74"/>
  <c r="HL79" i="74" s="1"/>
  <c r="HL52" i="74"/>
  <c r="HL67" i="74"/>
  <c r="HL78" i="74"/>
  <c r="HL68" i="74"/>
  <c r="HL94" i="74"/>
  <c r="HL57" i="74"/>
  <c r="HB161" i="74"/>
  <c r="HA175" i="65"/>
  <c r="HH124" i="65"/>
  <c r="HH126" i="65"/>
  <c r="HH152" i="65" s="1"/>
  <c r="HH171" i="65" s="1"/>
  <c r="HH125" i="65"/>
  <c r="HH151" i="65" s="1"/>
  <c r="HH170" i="65" s="1"/>
  <c r="GX82" i="65"/>
  <c r="GX100" i="65"/>
  <c r="HI118" i="65"/>
  <c r="HI119" i="65"/>
  <c r="HC156" i="65"/>
  <c r="HC98" i="65"/>
  <c r="HL80" i="65"/>
  <c r="HL53" i="65"/>
  <c r="HL59" i="65"/>
  <c r="HL57" i="65"/>
  <c r="HL52" i="65"/>
  <c r="HL68" i="65"/>
  <c r="HL67" i="65"/>
  <c r="HL49" i="65"/>
  <c r="HL79" i="65" s="1"/>
  <c r="HL78" i="65"/>
  <c r="HL94" i="65"/>
  <c r="HD155" i="65"/>
  <c r="HD168" i="65"/>
  <c r="HG138" i="65"/>
  <c r="HG140" i="65" s="1"/>
  <c r="GZ175" i="65"/>
  <c r="GZ99" i="65"/>
  <c r="HG149" i="65"/>
  <c r="HG167" i="65" s="1"/>
  <c r="HG137" i="65"/>
  <c r="GY107" i="65"/>
  <c r="GY180" i="65"/>
  <c r="HN47" i="65"/>
  <c r="HM50" i="65"/>
  <c r="HM48" i="65"/>
  <c r="HM55" i="65" s="1"/>
  <c r="HM93" i="65"/>
  <c r="HE144" i="65"/>
  <c r="HE150" i="65" s="1"/>
  <c r="HE145" i="65"/>
  <c r="HB161" i="65"/>
  <c r="HK61" i="65"/>
  <c r="GX187" i="65"/>
  <c r="HF97" i="65"/>
  <c r="HF143" i="65"/>
  <c r="HH133" i="65"/>
  <c r="HH132" i="65"/>
  <c r="HH134" i="65"/>
  <c r="HM58" i="74" l="1"/>
  <c r="HM55" i="74"/>
  <c r="HL66" i="65"/>
  <c r="HL66" i="74"/>
  <c r="HM56" i="65"/>
  <c r="HM54" i="65"/>
  <c r="HM56" i="74"/>
  <c r="HM54" i="74"/>
  <c r="GX84" i="65"/>
  <c r="GX85" i="65" s="1"/>
  <c r="GX184" i="74"/>
  <c r="GX189" i="74" s="1"/>
  <c r="GX185" i="74"/>
  <c r="GX190" i="74" s="1"/>
  <c r="GZ177" i="74"/>
  <c r="GZ178" i="74"/>
  <c r="GZ177" i="65"/>
  <c r="GZ178" i="65"/>
  <c r="HA177" i="65"/>
  <c r="HA178" i="65"/>
  <c r="HC158" i="74"/>
  <c r="HC159" i="74"/>
  <c r="HC158" i="65"/>
  <c r="HC159" i="65"/>
  <c r="HG141" i="74"/>
  <c r="HG141" i="65"/>
  <c r="GX191" i="65"/>
  <c r="HG103" i="74"/>
  <c r="HG105" i="65"/>
  <c r="GX83" i="74"/>
  <c r="GZ105" i="74"/>
  <c r="HA107" i="65"/>
  <c r="HC106" i="65"/>
  <c r="HC161" i="74"/>
  <c r="HC163" i="74" s="1"/>
  <c r="HJ118" i="65"/>
  <c r="HJ124" i="65" s="1"/>
  <c r="GX111" i="65"/>
  <c r="HA180" i="65"/>
  <c r="HA181" i="65" s="1"/>
  <c r="GZ180" i="74"/>
  <c r="GZ182" i="74" s="1"/>
  <c r="HH138" i="74"/>
  <c r="HH140" i="74" s="1"/>
  <c r="GX82" i="74"/>
  <c r="GX99" i="74"/>
  <c r="HM53" i="74"/>
  <c r="HM80" i="74"/>
  <c r="HH149" i="74"/>
  <c r="HH167" i="74" s="1"/>
  <c r="HH137" i="74"/>
  <c r="HF144" i="74"/>
  <c r="HF150" i="74" s="1"/>
  <c r="HF145" i="74"/>
  <c r="HG96" i="74"/>
  <c r="HG143" i="74"/>
  <c r="HA175" i="74"/>
  <c r="HA98" i="74"/>
  <c r="HJ118" i="74"/>
  <c r="HJ119" i="74"/>
  <c r="HI132" i="74"/>
  <c r="HI133" i="74"/>
  <c r="HI134" i="74"/>
  <c r="HC104" i="74"/>
  <c r="HK70" i="74"/>
  <c r="HK117" i="74"/>
  <c r="HB162" i="74"/>
  <c r="HB169" i="74" s="1"/>
  <c r="HB174" i="74" s="1"/>
  <c r="HB163" i="74"/>
  <c r="HM78" i="74"/>
  <c r="HM52" i="74"/>
  <c r="HM60" i="74"/>
  <c r="HM57" i="74"/>
  <c r="HM94" i="74"/>
  <c r="HM68" i="74"/>
  <c r="HM67" i="74"/>
  <c r="HM49" i="74"/>
  <c r="HM79" i="74" s="1"/>
  <c r="HM59" i="74"/>
  <c r="HD156" i="74"/>
  <c r="HD97" i="74"/>
  <c r="HI126" i="74"/>
  <c r="HI152" i="74" s="1"/>
  <c r="HI171" i="74" s="1"/>
  <c r="HI124" i="74"/>
  <c r="HI125" i="74"/>
  <c r="HI151" i="74" s="1"/>
  <c r="HI170" i="74" s="1"/>
  <c r="GX106" i="74"/>
  <c r="GX187" i="74"/>
  <c r="HL61" i="74"/>
  <c r="HN50" i="74"/>
  <c r="HO47" i="74"/>
  <c r="HN48" i="74"/>
  <c r="HN93" i="74"/>
  <c r="GY181" i="74"/>
  <c r="GY182" i="74"/>
  <c r="HE155" i="74"/>
  <c r="HE168" i="74"/>
  <c r="HL61" i="65"/>
  <c r="HL117" i="65" s="1"/>
  <c r="HC161" i="65"/>
  <c r="HC162" i="65" s="1"/>
  <c r="HC169" i="65" s="1"/>
  <c r="HC174" i="65" s="1"/>
  <c r="HC99" i="65" s="1"/>
  <c r="HI125" i="65"/>
  <c r="HI151" i="65" s="1"/>
  <c r="HI170" i="65" s="1"/>
  <c r="HI124" i="65"/>
  <c r="HI126" i="65"/>
  <c r="HI152" i="65" s="1"/>
  <c r="HI171" i="65" s="1"/>
  <c r="HJ133" i="65"/>
  <c r="HJ132" i="65"/>
  <c r="HJ134" i="65"/>
  <c r="HE155" i="65"/>
  <c r="HE168" i="65"/>
  <c r="HD156" i="65"/>
  <c r="HD98" i="65"/>
  <c r="HF145" i="65"/>
  <c r="HF144" i="65"/>
  <c r="HF150" i="65" s="1"/>
  <c r="HG97" i="65"/>
  <c r="HG143" i="65"/>
  <c r="HK117" i="65"/>
  <c r="HK70" i="65"/>
  <c r="HM59" i="65"/>
  <c r="HM94" i="65"/>
  <c r="HM68" i="65"/>
  <c r="HM78" i="65"/>
  <c r="HM57" i="65"/>
  <c r="HM49" i="65"/>
  <c r="HM79" i="65" s="1"/>
  <c r="HM52" i="65"/>
  <c r="HM67" i="65"/>
  <c r="HH149" i="65"/>
  <c r="HH167" i="65" s="1"/>
  <c r="HH137" i="65"/>
  <c r="HM53" i="65"/>
  <c r="HM80" i="65"/>
  <c r="GZ180" i="65"/>
  <c r="GZ107" i="65"/>
  <c r="HB163" i="65"/>
  <c r="HB162" i="65"/>
  <c r="HB169" i="65" s="1"/>
  <c r="HB174" i="65" s="1"/>
  <c r="HN50" i="65"/>
  <c r="HO47" i="65"/>
  <c r="HN93" i="65"/>
  <c r="HN48" i="65"/>
  <c r="HN55" i="65" s="1"/>
  <c r="HH138" i="65"/>
  <c r="HH140" i="65" s="1"/>
  <c r="GY182" i="65"/>
  <c r="GY181" i="65"/>
  <c r="HI133" i="65"/>
  <c r="HI134" i="65"/>
  <c r="HI132" i="65"/>
  <c r="HN58" i="74" l="1"/>
  <c r="HN55" i="74"/>
  <c r="HM66" i="65"/>
  <c r="HM66" i="74"/>
  <c r="HN56" i="65"/>
  <c r="HN54" i="65"/>
  <c r="HN56" i="74"/>
  <c r="HN54" i="74"/>
  <c r="GY184" i="74"/>
  <c r="GY189" i="74" s="1"/>
  <c r="GY185" i="74"/>
  <c r="GY190" i="74" s="1"/>
  <c r="HC162" i="74"/>
  <c r="HC169" i="74" s="1"/>
  <c r="HC174" i="74" s="1"/>
  <c r="HC98" i="74" s="1"/>
  <c r="GZ184" i="74"/>
  <c r="GZ189" i="74" s="1"/>
  <c r="GZ185" i="74"/>
  <c r="GZ190" i="74" s="1"/>
  <c r="GY184" i="65"/>
  <c r="GY189" i="65" s="1"/>
  <c r="GY185" i="65"/>
  <c r="GY190" i="65" s="1"/>
  <c r="HA178" i="74"/>
  <c r="HA177" i="74"/>
  <c r="HD158" i="74"/>
  <c r="HD159" i="74"/>
  <c r="HD158" i="65"/>
  <c r="HD159" i="65"/>
  <c r="HH141" i="74"/>
  <c r="HH141" i="65"/>
  <c r="GX191" i="74"/>
  <c r="GX84" i="74"/>
  <c r="GX85" i="74" s="1"/>
  <c r="HH103" i="74"/>
  <c r="GZ83" i="74"/>
  <c r="GY83" i="74"/>
  <c r="GY83" i="65"/>
  <c r="HD161" i="74"/>
  <c r="HD162" i="74" s="1"/>
  <c r="HD169" i="74" s="1"/>
  <c r="HD174" i="74" s="1"/>
  <c r="HJ126" i="65"/>
  <c r="HJ152" i="65" s="1"/>
  <c r="HJ171" i="65" s="1"/>
  <c r="HJ125" i="65"/>
  <c r="HJ151" i="65" s="1"/>
  <c r="HJ170" i="65" s="1"/>
  <c r="HL70" i="65"/>
  <c r="HA182" i="65"/>
  <c r="GZ181" i="74"/>
  <c r="GZ82" i="74" s="1"/>
  <c r="HC163" i="65"/>
  <c r="GY187" i="74"/>
  <c r="GY187" i="65"/>
  <c r="HI138" i="74"/>
  <c r="HI140" i="74" s="1"/>
  <c r="GZ106" i="74"/>
  <c r="HP47" i="74"/>
  <c r="HO93" i="74"/>
  <c r="HO50" i="74"/>
  <c r="HO48" i="74"/>
  <c r="HJ126" i="74"/>
  <c r="HJ152" i="74" s="1"/>
  <c r="HJ171" i="74" s="1"/>
  <c r="HJ124" i="74"/>
  <c r="HJ125" i="74"/>
  <c r="HJ151" i="74" s="1"/>
  <c r="HJ170" i="74" s="1"/>
  <c r="HM61" i="74"/>
  <c r="HH96" i="74"/>
  <c r="HH143" i="74"/>
  <c r="HE156" i="74"/>
  <c r="HE97" i="74"/>
  <c r="HL117" i="74"/>
  <c r="HL70" i="74"/>
  <c r="HI149" i="74"/>
  <c r="HI167" i="74" s="1"/>
  <c r="HI137" i="74"/>
  <c r="HF155" i="74"/>
  <c r="HF168" i="74"/>
  <c r="HA105" i="74"/>
  <c r="HA180" i="74"/>
  <c r="GY106" i="74"/>
  <c r="GY82" i="74"/>
  <c r="GY99" i="74"/>
  <c r="HN53" i="74"/>
  <c r="HN80" i="74"/>
  <c r="HB175" i="74"/>
  <c r="HB98" i="74"/>
  <c r="HG144" i="74"/>
  <c r="HG150" i="74" s="1"/>
  <c r="HG145" i="74"/>
  <c r="GX109" i="74"/>
  <c r="HN57" i="74"/>
  <c r="HN59" i="74"/>
  <c r="HN52" i="74"/>
  <c r="HN94" i="74"/>
  <c r="HN68" i="74"/>
  <c r="HN49" i="74"/>
  <c r="HN79" i="74" s="1"/>
  <c r="HN60" i="74"/>
  <c r="HN78" i="74"/>
  <c r="HN67" i="74"/>
  <c r="HD104" i="74"/>
  <c r="HK118" i="74"/>
  <c r="HK119" i="74"/>
  <c r="HJ134" i="74"/>
  <c r="HJ132" i="74"/>
  <c r="HJ133" i="74"/>
  <c r="HA82" i="65"/>
  <c r="HA100" i="65"/>
  <c r="HD106" i="65"/>
  <c r="GY108" i="65"/>
  <c r="HN59" i="65"/>
  <c r="HN49" i="65"/>
  <c r="HN79" i="65" s="1"/>
  <c r="HN67" i="65"/>
  <c r="HN94" i="65"/>
  <c r="HN57" i="65"/>
  <c r="HN78" i="65"/>
  <c r="HN52" i="65"/>
  <c r="HN68" i="65"/>
  <c r="GZ182" i="65"/>
  <c r="GZ181" i="65"/>
  <c r="HM61" i="65"/>
  <c r="GY82" i="65"/>
  <c r="GY100" i="65"/>
  <c r="HO50" i="65"/>
  <c r="HP47" i="65"/>
  <c r="HO93" i="65"/>
  <c r="HO48" i="65"/>
  <c r="HO55" i="65" s="1"/>
  <c r="HK119" i="65"/>
  <c r="HK118" i="65"/>
  <c r="HF168" i="65"/>
  <c r="HF155" i="65"/>
  <c r="HE156" i="65"/>
  <c r="HE98" i="65"/>
  <c r="HI137" i="65"/>
  <c r="HI149" i="65"/>
  <c r="HI167" i="65" s="1"/>
  <c r="HH105" i="65"/>
  <c r="HH97" i="65"/>
  <c r="HH143" i="65"/>
  <c r="HJ138" i="65"/>
  <c r="HJ140" i="65" s="1"/>
  <c r="HB175" i="65"/>
  <c r="HB99" i="65"/>
  <c r="HC175" i="65"/>
  <c r="HD161" i="65"/>
  <c r="HN53" i="65"/>
  <c r="HN80" i="65"/>
  <c r="HI138" i="65"/>
  <c r="HI140" i="65" s="1"/>
  <c r="HG144" i="65"/>
  <c r="HG150" i="65" s="1"/>
  <c r="HG145" i="65"/>
  <c r="HL118" i="65"/>
  <c r="HL119" i="65"/>
  <c r="HJ149" i="65"/>
  <c r="HJ167" i="65" s="1"/>
  <c r="HO58" i="74" l="1"/>
  <c r="HO55" i="74"/>
  <c r="HN66" i="65"/>
  <c r="HN66" i="74"/>
  <c r="HO56" i="65"/>
  <c r="HO54" i="65"/>
  <c r="HO56" i="74"/>
  <c r="HO54" i="74"/>
  <c r="HC175" i="74"/>
  <c r="HC178" i="74" s="1"/>
  <c r="GZ184" i="65"/>
  <c r="GZ189" i="65" s="1"/>
  <c r="GZ185" i="65"/>
  <c r="GZ190" i="65" s="1"/>
  <c r="HA184" i="65"/>
  <c r="HA189" i="65" s="1"/>
  <c r="HA185" i="65"/>
  <c r="HA190" i="65" s="1"/>
  <c r="HB178" i="74"/>
  <c r="HB177" i="74"/>
  <c r="HC177" i="65"/>
  <c r="HC178" i="65"/>
  <c r="HB177" i="65"/>
  <c r="HB178" i="65"/>
  <c r="HE158" i="74"/>
  <c r="HE159" i="74"/>
  <c r="HE158" i="65"/>
  <c r="HE159" i="65"/>
  <c r="GZ191" i="74"/>
  <c r="HI141" i="74"/>
  <c r="HJ141" i="65"/>
  <c r="GY191" i="65"/>
  <c r="HI141" i="65"/>
  <c r="GZ84" i="74"/>
  <c r="GZ85" i="74" s="1"/>
  <c r="GY191" i="74"/>
  <c r="GY84" i="65"/>
  <c r="GY85" i="65" s="1"/>
  <c r="HI103" i="74"/>
  <c r="HI105" i="65"/>
  <c r="HJ105" i="65"/>
  <c r="HD163" i="74"/>
  <c r="GY84" i="74"/>
  <c r="GY85" i="74" s="1"/>
  <c r="HA83" i="65"/>
  <c r="HA84" i="65" s="1"/>
  <c r="HA85" i="65" s="1"/>
  <c r="GZ83" i="65"/>
  <c r="HB105" i="74"/>
  <c r="HB107" i="65"/>
  <c r="HE161" i="65"/>
  <c r="HE162" i="65" s="1"/>
  <c r="HE169" i="65" s="1"/>
  <c r="HE174" i="65" s="1"/>
  <c r="HJ137" i="65"/>
  <c r="HJ97" i="65" s="1"/>
  <c r="HA187" i="65"/>
  <c r="HA108" i="65"/>
  <c r="HA111" i="65" s="1"/>
  <c r="GZ187" i="74"/>
  <c r="GZ99" i="74"/>
  <c r="GZ109" i="74" s="1"/>
  <c r="GY111" i="65"/>
  <c r="HF156" i="74"/>
  <c r="HF97" i="74"/>
  <c r="HE104" i="74"/>
  <c r="HJ149" i="74"/>
  <c r="HJ167" i="74" s="1"/>
  <c r="HJ137" i="74"/>
  <c r="HD175" i="74"/>
  <c r="HI96" i="74"/>
  <c r="HI143" i="74"/>
  <c r="HH145" i="74"/>
  <c r="HH144" i="74"/>
  <c r="HH150" i="74" s="1"/>
  <c r="HO57" i="74"/>
  <c r="HO67" i="74"/>
  <c r="HO94" i="74"/>
  <c r="HO59" i="74"/>
  <c r="HO68" i="74"/>
  <c r="HO49" i="74"/>
  <c r="HO79" i="74" s="1"/>
  <c r="HO60" i="74"/>
  <c r="HO78" i="74"/>
  <c r="HO52" i="74"/>
  <c r="HO80" i="74"/>
  <c r="HO53" i="74"/>
  <c r="HG155" i="74"/>
  <c r="HG168" i="74"/>
  <c r="HA182" i="74"/>
  <c r="HA181" i="74"/>
  <c r="HL119" i="74"/>
  <c r="HL118" i="74"/>
  <c r="HD98" i="74"/>
  <c r="HM117" i="74"/>
  <c r="HM70" i="74"/>
  <c r="HP50" i="74"/>
  <c r="HP48" i="74"/>
  <c r="HQ47" i="74"/>
  <c r="HP93" i="74"/>
  <c r="HK124" i="74"/>
  <c r="HK126" i="74"/>
  <c r="HK152" i="74" s="1"/>
  <c r="HK171" i="74" s="1"/>
  <c r="HK125" i="74"/>
  <c r="HK151" i="74" s="1"/>
  <c r="HK170" i="74" s="1"/>
  <c r="HN61" i="74"/>
  <c r="GY109" i="74"/>
  <c r="HE161" i="74"/>
  <c r="HK132" i="74"/>
  <c r="HK133" i="74"/>
  <c r="HK134" i="74"/>
  <c r="HJ138" i="74"/>
  <c r="HJ140" i="74" s="1"/>
  <c r="HB180" i="74"/>
  <c r="GZ187" i="65"/>
  <c r="HN61" i="65"/>
  <c r="HG168" i="65"/>
  <c r="HG155" i="65"/>
  <c r="HI97" i="65"/>
  <c r="HI143" i="65"/>
  <c r="HK124" i="65"/>
  <c r="HK125" i="65"/>
  <c r="HK151" i="65" s="1"/>
  <c r="HK170" i="65" s="1"/>
  <c r="HK126" i="65"/>
  <c r="HK152" i="65" s="1"/>
  <c r="HK171" i="65" s="1"/>
  <c r="HM117" i="65"/>
  <c r="HM70" i="65"/>
  <c r="HK134" i="65"/>
  <c r="HK133" i="65"/>
  <c r="HK132" i="65"/>
  <c r="GZ108" i="65"/>
  <c r="HL132" i="65"/>
  <c r="HL133" i="65"/>
  <c r="HL134" i="65"/>
  <c r="HH145" i="65"/>
  <c r="HH144" i="65"/>
  <c r="HH150" i="65" s="1"/>
  <c r="HO59" i="65"/>
  <c r="HO52" i="65"/>
  <c r="HO49" i="65"/>
  <c r="HO79" i="65" s="1"/>
  <c r="HO94" i="65"/>
  <c r="HO78" i="65"/>
  <c r="HO57" i="65"/>
  <c r="HO68" i="65"/>
  <c r="HO67" i="65"/>
  <c r="GZ82" i="65"/>
  <c r="GZ100" i="65"/>
  <c r="HL124" i="65"/>
  <c r="HL126" i="65"/>
  <c r="HL152" i="65" s="1"/>
  <c r="HL171" i="65" s="1"/>
  <c r="HL125" i="65"/>
  <c r="HL151" i="65" s="1"/>
  <c r="HL170" i="65" s="1"/>
  <c r="HD163" i="65"/>
  <c r="HD162" i="65"/>
  <c r="HD169" i="65" s="1"/>
  <c r="HD174" i="65" s="1"/>
  <c r="HE106" i="65"/>
  <c r="HP48" i="65"/>
  <c r="HP55" i="65" s="1"/>
  <c r="HQ47" i="65"/>
  <c r="HP93" i="65"/>
  <c r="HP50" i="65"/>
  <c r="HC107" i="65"/>
  <c r="HC180" i="65"/>
  <c r="HF156" i="65"/>
  <c r="HF98" i="65"/>
  <c r="HO80" i="65"/>
  <c r="HO53" i="65"/>
  <c r="HB180" i="65"/>
  <c r="HP58" i="74" l="1"/>
  <c r="HP55" i="74"/>
  <c r="HO66" i="65"/>
  <c r="HO66" i="74"/>
  <c r="HP56" i="65"/>
  <c r="HP54" i="65"/>
  <c r="HP56" i="74"/>
  <c r="HP54" i="74"/>
  <c r="GZ111" i="65"/>
  <c r="HC105" i="74"/>
  <c r="HC177" i="74"/>
  <c r="HC180" i="74"/>
  <c r="HC181" i="74" s="1"/>
  <c r="HA184" i="74"/>
  <c r="HA189" i="74" s="1"/>
  <c r="HA185" i="74"/>
  <c r="HA190" i="74" s="1"/>
  <c r="HD178" i="74"/>
  <c r="HD177" i="74"/>
  <c r="HF158" i="74"/>
  <c r="HF159" i="74"/>
  <c r="HF158" i="65"/>
  <c r="HF159" i="65"/>
  <c r="HJ141" i="74"/>
  <c r="HA191" i="65"/>
  <c r="GZ191" i="65"/>
  <c r="GZ84" i="65"/>
  <c r="GZ85" i="65" s="1"/>
  <c r="HJ103" i="74"/>
  <c r="HA83" i="74"/>
  <c r="HJ143" i="65"/>
  <c r="HJ144" i="65" s="1"/>
  <c r="HJ150" i="65" s="1"/>
  <c r="HE163" i="65"/>
  <c r="HF106" i="65"/>
  <c r="HF104" i="74"/>
  <c r="HA187" i="74"/>
  <c r="HF161" i="74"/>
  <c r="HF163" i="74" s="1"/>
  <c r="HA106" i="74"/>
  <c r="HL124" i="74"/>
  <c r="HL126" i="74"/>
  <c r="HL152" i="74" s="1"/>
  <c r="HL171" i="74" s="1"/>
  <c r="HL125" i="74"/>
  <c r="HL151" i="74" s="1"/>
  <c r="HL170" i="74" s="1"/>
  <c r="HH168" i="74"/>
  <c r="HH155" i="74"/>
  <c r="HN70" i="74"/>
  <c r="HN117" i="74"/>
  <c r="HP49" i="74"/>
  <c r="HP79" i="74" s="1"/>
  <c r="HP94" i="74"/>
  <c r="HP59" i="74"/>
  <c r="HP78" i="74"/>
  <c r="HP68" i="74"/>
  <c r="HP57" i="74"/>
  <c r="HP60" i="74"/>
  <c r="HP67" i="74"/>
  <c r="HP52" i="74"/>
  <c r="HM119" i="74"/>
  <c r="HM118" i="74"/>
  <c r="HA82" i="74"/>
  <c r="HA99" i="74"/>
  <c r="HI145" i="74"/>
  <c r="HI144" i="74"/>
  <c r="HI150" i="74" s="1"/>
  <c r="HE163" i="74"/>
  <c r="HE162" i="74"/>
  <c r="HE169" i="74" s="1"/>
  <c r="HE174" i="74" s="1"/>
  <c r="HL132" i="74"/>
  <c r="HL133" i="74"/>
  <c r="HL134" i="74"/>
  <c r="HK137" i="74"/>
  <c r="HK149" i="74"/>
  <c r="HK167" i="74" s="1"/>
  <c r="HO61" i="74"/>
  <c r="HP80" i="74"/>
  <c r="HP53" i="74"/>
  <c r="HK138" i="74"/>
  <c r="HK140" i="74" s="1"/>
  <c r="HG156" i="74"/>
  <c r="HG97" i="74"/>
  <c r="HD105" i="74"/>
  <c r="HB181" i="74"/>
  <c r="HB182" i="74"/>
  <c r="HR47" i="74"/>
  <c r="HQ93" i="74"/>
  <c r="HQ50" i="74"/>
  <c r="HQ48" i="74"/>
  <c r="HJ96" i="74"/>
  <c r="HJ143" i="74"/>
  <c r="HD180" i="74"/>
  <c r="HF161" i="65"/>
  <c r="HF162" i="65" s="1"/>
  <c r="HF169" i="65" s="1"/>
  <c r="HF174" i="65" s="1"/>
  <c r="HF175" i="65" s="1"/>
  <c r="HP80" i="65"/>
  <c r="HP53" i="65"/>
  <c r="HD175" i="65"/>
  <c r="HD99" i="65"/>
  <c r="HH155" i="65"/>
  <c r="HH168" i="65"/>
  <c r="HQ48" i="65"/>
  <c r="HQ55" i="65" s="1"/>
  <c r="HR47" i="65"/>
  <c r="HQ93" i="65"/>
  <c r="HQ50" i="65"/>
  <c r="HK137" i="65"/>
  <c r="HK149" i="65"/>
  <c r="HK167" i="65" s="1"/>
  <c r="HG156" i="65"/>
  <c r="HG98" i="65"/>
  <c r="HP78" i="65"/>
  <c r="HP94" i="65"/>
  <c r="HP57" i="65"/>
  <c r="HP67" i="65"/>
  <c r="HP59" i="65"/>
  <c r="HP52" i="65"/>
  <c r="HP49" i="65"/>
  <c r="HP79" i="65" s="1"/>
  <c r="HP68" i="65"/>
  <c r="HI145" i="65"/>
  <c r="HI144" i="65"/>
  <c r="HI150" i="65" s="1"/>
  <c r="HL149" i="65"/>
  <c r="HL167" i="65" s="1"/>
  <c r="HL137" i="65"/>
  <c r="HE99" i="65"/>
  <c r="HE175" i="65"/>
  <c r="HO61" i="65"/>
  <c r="HL138" i="65"/>
  <c r="HL140" i="65" s="1"/>
  <c r="HN117" i="65"/>
  <c r="HN70" i="65"/>
  <c r="HC182" i="65"/>
  <c r="HC181" i="65"/>
  <c r="HB182" i="65"/>
  <c r="HB181" i="65"/>
  <c r="HK138" i="65"/>
  <c r="HK140" i="65" s="1"/>
  <c r="HM118" i="65"/>
  <c r="HM119" i="65"/>
  <c r="HQ58" i="74" l="1"/>
  <c r="HQ55" i="74"/>
  <c r="HP66" i="65"/>
  <c r="HP66" i="74"/>
  <c r="HC182" i="74"/>
  <c r="HC184" i="74" s="1"/>
  <c r="HC189" i="74" s="1"/>
  <c r="HQ56" i="65"/>
  <c r="HQ54" i="65"/>
  <c r="HQ56" i="74"/>
  <c r="HQ54" i="74"/>
  <c r="HB184" i="74"/>
  <c r="HB189" i="74" s="1"/>
  <c r="HB185" i="74"/>
  <c r="HB190" i="74" s="1"/>
  <c r="HC184" i="65"/>
  <c r="HC189" i="65" s="1"/>
  <c r="HC185" i="65"/>
  <c r="HC190" i="65" s="1"/>
  <c r="HB184" i="65"/>
  <c r="HB189" i="65" s="1"/>
  <c r="HB185" i="65"/>
  <c r="HB190" i="65" s="1"/>
  <c r="HE177" i="65"/>
  <c r="HE178" i="65"/>
  <c r="HF177" i="65"/>
  <c r="HF178" i="65"/>
  <c r="HD177" i="65"/>
  <c r="HD178" i="65"/>
  <c r="HG158" i="74"/>
  <c r="HG159" i="74"/>
  <c r="HG158" i="65"/>
  <c r="HG159" i="65"/>
  <c r="HK141" i="74"/>
  <c r="HL141" i="65"/>
  <c r="HK141" i="65"/>
  <c r="HJ145" i="65"/>
  <c r="HA191" i="74"/>
  <c r="HA84" i="74"/>
  <c r="HA85" i="74" s="1"/>
  <c r="HK105" i="65"/>
  <c r="HC83" i="65"/>
  <c r="HF107" i="65"/>
  <c r="HD180" i="65"/>
  <c r="HD181" i="65" s="1"/>
  <c r="HG106" i="65"/>
  <c r="HB187" i="65"/>
  <c r="HF162" i="74"/>
  <c r="HF169" i="74" s="1"/>
  <c r="HF174" i="74" s="1"/>
  <c r="HF175" i="74" s="1"/>
  <c r="HC187" i="65"/>
  <c r="HF163" i="65"/>
  <c r="HA109" i="74"/>
  <c r="HB187" i="74"/>
  <c r="HJ144" i="74"/>
  <c r="HJ150" i="74" s="1"/>
  <c r="HJ145" i="74"/>
  <c r="HE98" i="74"/>
  <c r="HE175" i="74"/>
  <c r="HG161" i="74"/>
  <c r="HG104" i="74"/>
  <c r="HN119" i="74"/>
  <c r="HN118" i="74"/>
  <c r="HK96" i="74"/>
  <c r="HK143" i="74"/>
  <c r="HK103" i="74"/>
  <c r="HQ49" i="74"/>
  <c r="HQ79" i="74" s="1"/>
  <c r="HQ59" i="74"/>
  <c r="HQ68" i="74"/>
  <c r="HQ94" i="74"/>
  <c r="HQ67" i="74"/>
  <c r="HQ78" i="74"/>
  <c r="HQ57" i="74"/>
  <c r="HQ52" i="74"/>
  <c r="HQ60" i="74"/>
  <c r="HB83" i="74"/>
  <c r="HB106" i="74"/>
  <c r="HL138" i="74"/>
  <c r="HL140" i="74" s="1"/>
  <c r="HM125" i="74"/>
  <c r="HM151" i="74" s="1"/>
  <c r="HM170" i="74" s="1"/>
  <c r="HM124" i="74"/>
  <c r="HM126" i="74"/>
  <c r="HM152" i="74" s="1"/>
  <c r="HM171" i="74" s="1"/>
  <c r="HH156" i="74"/>
  <c r="HH97" i="74"/>
  <c r="HQ53" i="74"/>
  <c r="HQ80" i="74"/>
  <c r="HB82" i="74"/>
  <c r="HB99" i="74"/>
  <c r="HM132" i="74"/>
  <c r="HM134" i="74"/>
  <c r="HM133" i="74"/>
  <c r="HO117" i="74"/>
  <c r="HO70" i="74"/>
  <c r="HC99" i="74"/>
  <c r="HC82" i="74"/>
  <c r="HR48" i="74"/>
  <c r="HS47" i="74"/>
  <c r="HR93" i="74"/>
  <c r="HR50" i="74"/>
  <c r="HI155" i="74"/>
  <c r="HI168" i="74"/>
  <c r="HP61" i="74"/>
  <c r="HD182" i="74"/>
  <c r="HD181" i="74"/>
  <c r="HL137" i="74"/>
  <c r="HL149" i="74"/>
  <c r="HL167" i="74" s="1"/>
  <c r="HF180" i="65"/>
  <c r="HF181" i="65" s="1"/>
  <c r="HF82" i="65" s="1"/>
  <c r="HM133" i="65"/>
  <c r="HM134" i="65"/>
  <c r="HM132" i="65"/>
  <c r="HB83" i="65"/>
  <c r="HB108" i="65"/>
  <c r="HN119" i="65"/>
  <c r="HN118" i="65"/>
  <c r="HL97" i="65"/>
  <c r="HL143" i="65"/>
  <c r="HG161" i="65"/>
  <c r="HM125" i="65"/>
  <c r="HM151" i="65" s="1"/>
  <c r="HM170" i="65" s="1"/>
  <c r="HM124" i="65"/>
  <c r="HM126" i="65"/>
  <c r="HM152" i="65" s="1"/>
  <c r="HM171" i="65" s="1"/>
  <c r="HC100" i="65"/>
  <c r="HC82" i="65"/>
  <c r="HL105" i="65"/>
  <c r="HH156" i="65"/>
  <c r="HH98" i="65"/>
  <c r="HO117" i="65"/>
  <c r="HO70" i="65"/>
  <c r="HI155" i="65"/>
  <c r="HI168" i="65"/>
  <c r="HK97" i="65"/>
  <c r="HK143" i="65"/>
  <c r="HQ80" i="65"/>
  <c r="HQ53" i="65"/>
  <c r="HC108" i="65"/>
  <c r="HD107" i="65"/>
  <c r="HJ168" i="65"/>
  <c r="HJ155" i="65"/>
  <c r="HE107" i="65"/>
  <c r="HE180" i="65"/>
  <c r="HF99" i="65"/>
  <c r="HR48" i="65"/>
  <c r="HR55" i="65" s="1"/>
  <c r="HR50" i="65"/>
  <c r="HS47" i="65"/>
  <c r="HR93" i="65"/>
  <c r="HB82" i="65"/>
  <c r="HB100" i="65"/>
  <c r="HP61" i="65"/>
  <c r="HQ67" i="65"/>
  <c r="HQ52" i="65"/>
  <c r="HQ57" i="65"/>
  <c r="HQ94" i="65"/>
  <c r="HQ78" i="65"/>
  <c r="HQ59" i="65"/>
  <c r="HQ68" i="65"/>
  <c r="HQ49" i="65"/>
  <c r="HQ79" i="65" s="1"/>
  <c r="HR58" i="74" l="1"/>
  <c r="HR55" i="74"/>
  <c r="HQ66" i="65"/>
  <c r="HQ66" i="74"/>
  <c r="HC83" i="74"/>
  <c r="HC84" i="74" s="1"/>
  <c r="HC85" i="74" s="1"/>
  <c r="HC187" i="74"/>
  <c r="HC106" i="74"/>
  <c r="HC109" i="74" s="1"/>
  <c r="HC185" i="74"/>
  <c r="HC190" i="74" s="1"/>
  <c r="HC191" i="74" s="1"/>
  <c r="HR56" i="65"/>
  <c r="HR54" i="65"/>
  <c r="HR56" i="74"/>
  <c r="HR54" i="74"/>
  <c r="HC84" i="65"/>
  <c r="HC85" i="65" s="1"/>
  <c r="HD184" i="74"/>
  <c r="HD189" i="74" s="1"/>
  <c r="HD185" i="74"/>
  <c r="HD190" i="74" s="1"/>
  <c r="HE178" i="74"/>
  <c r="HE177" i="74"/>
  <c r="HF178" i="74"/>
  <c r="HF177" i="74"/>
  <c r="HH158" i="74"/>
  <c r="HH159" i="74"/>
  <c r="HH158" i="65"/>
  <c r="HH159" i="65"/>
  <c r="HC191" i="65"/>
  <c r="HL141" i="74"/>
  <c r="HD182" i="65"/>
  <c r="HD185" i="65" s="1"/>
  <c r="HD190" i="65" s="1"/>
  <c r="HB191" i="74"/>
  <c r="HB191" i="65"/>
  <c r="HL103" i="74"/>
  <c r="HD83" i="74"/>
  <c r="HE180" i="74"/>
  <c r="HE181" i="74" s="1"/>
  <c r="HE82" i="74" s="1"/>
  <c r="HH161" i="74"/>
  <c r="HH163" i="74" s="1"/>
  <c r="HB111" i="65"/>
  <c r="HF98" i="74"/>
  <c r="HM138" i="65"/>
  <c r="HM140" i="65" s="1"/>
  <c r="HB84" i="65"/>
  <c r="HB85" i="65" s="1"/>
  <c r="HF182" i="65"/>
  <c r="HD187" i="74"/>
  <c r="HB109" i="74"/>
  <c r="HB84" i="74"/>
  <c r="HB85" i="74" s="1"/>
  <c r="HF105" i="74"/>
  <c r="HF180" i="74"/>
  <c r="HG163" i="74"/>
  <c r="HG162" i="74"/>
  <c r="HG169" i="74" s="1"/>
  <c r="HG174" i="74" s="1"/>
  <c r="HR80" i="74"/>
  <c r="HR53" i="74"/>
  <c r="HD82" i="74"/>
  <c r="HD99" i="74"/>
  <c r="HT47" i="74"/>
  <c r="HS93" i="74"/>
  <c r="HS48" i="74"/>
  <c r="HS50" i="74"/>
  <c r="HM138" i="74"/>
  <c r="HM140" i="74" s="1"/>
  <c r="HK144" i="74"/>
  <c r="HK150" i="74" s="1"/>
  <c r="HK145" i="74"/>
  <c r="HR59" i="74"/>
  <c r="HR52" i="74"/>
  <c r="HR49" i="74"/>
  <c r="HR79" i="74" s="1"/>
  <c r="HR68" i="74"/>
  <c r="HR78" i="74"/>
  <c r="HR67" i="74"/>
  <c r="HR94" i="74"/>
  <c r="HR60" i="74"/>
  <c r="HR57" i="74"/>
  <c r="HH104" i="74"/>
  <c r="HE105" i="74"/>
  <c r="HL96" i="74"/>
  <c r="HL143" i="74"/>
  <c r="HP70" i="74"/>
  <c r="HP117" i="74"/>
  <c r="HM137" i="74"/>
  <c r="HM149" i="74"/>
  <c r="HM167" i="74" s="1"/>
  <c r="HQ61" i="74"/>
  <c r="HN126" i="74"/>
  <c r="HN152" i="74" s="1"/>
  <c r="HN171" i="74" s="1"/>
  <c r="HN124" i="74"/>
  <c r="HN125" i="74"/>
  <c r="HN151" i="74" s="1"/>
  <c r="HN170" i="74" s="1"/>
  <c r="HI156" i="74"/>
  <c r="HI97" i="74"/>
  <c r="HN134" i="74"/>
  <c r="HN132" i="74"/>
  <c r="HN133" i="74"/>
  <c r="HD106" i="74"/>
  <c r="HO119" i="74"/>
  <c r="HO118" i="74"/>
  <c r="HJ155" i="74"/>
  <c r="HJ168" i="74"/>
  <c r="HE181" i="65"/>
  <c r="HE182" i="65"/>
  <c r="HK144" i="65"/>
  <c r="HK150" i="65" s="1"/>
  <c r="HK145" i="65"/>
  <c r="HM137" i="65"/>
  <c r="HM149" i="65"/>
  <c r="HM167" i="65" s="1"/>
  <c r="HN132" i="65"/>
  <c r="HN134" i="65"/>
  <c r="HN133" i="65"/>
  <c r="HH106" i="65"/>
  <c r="HG162" i="65"/>
  <c r="HG169" i="65" s="1"/>
  <c r="HG174" i="65" s="1"/>
  <c r="HG163" i="65"/>
  <c r="HQ61" i="65"/>
  <c r="HJ156" i="65"/>
  <c r="HJ98" i="65"/>
  <c r="HL145" i="65"/>
  <c r="HL144" i="65"/>
  <c r="HL150" i="65" s="1"/>
  <c r="HS48" i="65"/>
  <c r="HS55" i="65" s="1"/>
  <c r="HS50" i="65"/>
  <c r="HS93" i="65"/>
  <c r="HT47" i="65"/>
  <c r="HI156" i="65"/>
  <c r="HI98" i="65"/>
  <c r="HR80" i="65"/>
  <c r="HR53" i="65"/>
  <c r="HR67" i="65"/>
  <c r="HR49" i="65"/>
  <c r="HR79" i="65" s="1"/>
  <c r="HR52" i="65"/>
  <c r="HR59" i="65"/>
  <c r="HR57" i="65"/>
  <c r="HR78" i="65"/>
  <c r="HR68" i="65"/>
  <c r="HR94" i="65"/>
  <c r="HD82" i="65"/>
  <c r="HO119" i="65"/>
  <c r="HO118" i="65"/>
  <c r="HC111" i="65"/>
  <c r="HP70" i="65"/>
  <c r="HP117" i="65"/>
  <c r="HF100" i="65"/>
  <c r="HD100" i="65"/>
  <c r="HH161" i="65"/>
  <c r="HN124" i="65"/>
  <c r="HN125" i="65"/>
  <c r="HN151" i="65" s="1"/>
  <c r="HN170" i="65" s="1"/>
  <c r="HN126" i="65"/>
  <c r="HN152" i="65" s="1"/>
  <c r="HN171" i="65" s="1"/>
  <c r="HS58" i="74" l="1"/>
  <c r="HS55" i="74"/>
  <c r="HR66" i="65"/>
  <c r="HR66" i="74"/>
  <c r="HS56" i="65"/>
  <c r="HS54" i="65"/>
  <c r="HS56" i="74"/>
  <c r="HS54" i="74"/>
  <c r="HD187" i="65"/>
  <c r="HE182" i="74"/>
  <c r="HE184" i="74" s="1"/>
  <c r="HE189" i="74" s="1"/>
  <c r="HD108" i="65"/>
  <c r="HD111" i="65" s="1"/>
  <c r="HF184" i="65"/>
  <c r="HF189" i="65" s="1"/>
  <c r="HF185" i="65"/>
  <c r="HF190" i="65" s="1"/>
  <c r="HE184" i="65"/>
  <c r="HE189" i="65" s="1"/>
  <c r="HE185" i="65"/>
  <c r="HE190" i="65" s="1"/>
  <c r="HD184" i="65"/>
  <c r="HI158" i="74"/>
  <c r="HI159" i="74"/>
  <c r="HI158" i="65"/>
  <c r="HI159" i="65"/>
  <c r="HJ158" i="65"/>
  <c r="HJ159" i="65"/>
  <c r="HH162" i="74"/>
  <c r="HH169" i="74" s="1"/>
  <c r="HH174" i="74" s="1"/>
  <c r="HH175" i="74" s="1"/>
  <c r="HD83" i="65"/>
  <c r="HD84" i="65" s="1"/>
  <c r="HD85" i="65" s="1"/>
  <c r="HD84" i="74"/>
  <c r="HD85" i="74" s="1"/>
  <c r="HM141" i="74"/>
  <c r="HM141" i="65"/>
  <c r="HD191" i="74"/>
  <c r="HM105" i="65"/>
  <c r="HF83" i="65"/>
  <c r="HF84" i="65" s="1"/>
  <c r="HF85" i="65" s="1"/>
  <c r="HE83" i="65"/>
  <c r="HI104" i="74"/>
  <c r="HI106" i="65"/>
  <c r="HJ106" i="65"/>
  <c r="HF108" i="65"/>
  <c r="HF111" i="65" s="1"/>
  <c r="HE108" i="65"/>
  <c r="HF187" i="65"/>
  <c r="HE187" i="65"/>
  <c r="HN138" i="74"/>
  <c r="HN140" i="74" s="1"/>
  <c r="HI161" i="74"/>
  <c r="HI162" i="74" s="1"/>
  <c r="HI169" i="74" s="1"/>
  <c r="HI174" i="74" s="1"/>
  <c r="HI175" i="74" s="1"/>
  <c r="HR61" i="74"/>
  <c r="HR117" i="74" s="1"/>
  <c r="HS80" i="74"/>
  <c r="HS53" i="74"/>
  <c r="HG175" i="74"/>
  <c r="HG98" i="74"/>
  <c r="HN137" i="74"/>
  <c r="HN149" i="74"/>
  <c r="HN167" i="74" s="1"/>
  <c r="HL144" i="74"/>
  <c r="HL150" i="74" s="1"/>
  <c r="HL145" i="74"/>
  <c r="HS60" i="74"/>
  <c r="HS68" i="74"/>
  <c r="HS59" i="74"/>
  <c r="HS52" i="74"/>
  <c r="HS49" i="74"/>
  <c r="HS79" i="74" s="1"/>
  <c r="HS67" i="74"/>
  <c r="HS78" i="74"/>
  <c r="HS94" i="74"/>
  <c r="HS57" i="74"/>
  <c r="HQ117" i="74"/>
  <c r="HQ70" i="74"/>
  <c r="HT93" i="74"/>
  <c r="HT50" i="74"/>
  <c r="HT48" i="74"/>
  <c r="HU47" i="74"/>
  <c r="HF182" i="74"/>
  <c r="HF181" i="74"/>
  <c r="HO126" i="74"/>
  <c r="HO152" i="74" s="1"/>
  <c r="HO171" i="74" s="1"/>
  <c r="HO124" i="74"/>
  <c r="HO125" i="74"/>
  <c r="HO151" i="74" s="1"/>
  <c r="HO170" i="74" s="1"/>
  <c r="HD109" i="74"/>
  <c r="HO133" i="74"/>
  <c r="HO134" i="74"/>
  <c r="HO132" i="74"/>
  <c r="HM96" i="74"/>
  <c r="HM143" i="74"/>
  <c r="HE99" i="74"/>
  <c r="HK168" i="74"/>
  <c r="HK155" i="74"/>
  <c r="HJ156" i="74"/>
  <c r="HJ97" i="74"/>
  <c r="HP119" i="74"/>
  <c r="HP118" i="74"/>
  <c r="HM103" i="74"/>
  <c r="HI161" i="65"/>
  <c r="HI162" i="65" s="1"/>
  <c r="HI169" i="65" s="1"/>
  <c r="HI174" i="65" s="1"/>
  <c r="HI99" i="65" s="1"/>
  <c r="HN149" i="65"/>
  <c r="HN167" i="65" s="1"/>
  <c r="HN137" i="65"/>
  <c r="HO124" i="65"/>
  <c r="HO126" i="65"/>
  <c r="HO152" i="65" s="1"/>
  <c r="HO171" i="65" s="1"/>
  <c r="HO125" i="65"/>
  <c r="HO151" i="65" s="1"/>
  <c r="HO170" i="65" s="1"/>
  <c r="HS53" i="65"/>
  <c r="HS80" i="65"/>
  <c r="HJ161" i="65"/>
  <c r="HM97" i="65"/>
  <c r="HM143" i="65"/>
  <c r="HS57" i="65"/>
  <c r="HS78" i="65"/>
  <c r="HS68" i="65"/>
  <c r="HS67" i="65"/>
  <c r="HS59" i="65"/>
  <c r="HS49" i="65"/>
  <c r="HS79" i="65" s="1"/>
  <c r="HS52" i="65"/>
  <c r="HS94" i="65"/>
  <c r="HH162" i="65"/>
  <c r="HH169" i="65" s="1"/>
  <c r="HH174" i="65" s="1"/>
  <c r="HH163" i="65"/>
  <c r="HR61" i="65"/>
  <c r="HQ70" i="65"/>
  <c r="HQ117" i="65"/>
  <c r="HK155" i="65"/>
  <c r="HK168" i="65"/>
  <c r="HO134" i="65"/>
  <c r="HO133" i="65"/>
  <c r="HO132" i="65"/>
  <c r="HL168" i="65"/>
  <c r="HL155" i="65"/>
  <c r="HP119" i="65"/>
  <c r="HP118" i="65"/>
  <c r="HU47" i="65"/>
  <c r="HT48" i="65"/>
  <c r="HT55" i="65" s="1"/>
  <c r="HT93" i="65"/>
  <c r="HT50" i="65"/>
  <c r="HG175" i="65"/>
  <c r="HG99" i="65"/>
  <c r="HN138" i="65"/>
  <c r="HN140" i="65" s="1"/>
  <c r="HE82" i="65"/>
  <c r="HE100" i="65"/>
  <c r="HT58" i="74" l="1"/>
  <c r="HT55" i="74"/>
  <c r="HS66" i="65"/>
  <c r="HS66" i="74"/>
  <c r="HT56" i="65"/>
  <c r="HT54" i="65"/>
  <c r="HT56" i="74"/>
  <c r="HT54" i="74"/>
  <c r="HE83" i="74"/>
  <c r="HE84" i="74" s="1"/>
  <c r="HE85" i="74" s="1"/>
  <c r="HE106" i="74"/>
  <c r="HE109" i="74" s="1"/>
  <c r="HE187" i="74"/>
  <c r="HE185" i="74"/>
  <c r="HE190" i="74" s="1"/>
  <c r="HE191" i="74" s="1"/>
  <c r="HH98" i="74"/>
  <c r="HD189" i="65"/>
  <c r="HD191" i="65" s="1"/>
  <c r="HF184" i="74"/>
  <c r="HF189" i="74" s="1"/>
  <c r="HF185" i="74"/>
  <c r="HF190" i="74" s="1"/>
  <c r="HG177" i="74"/>
  <c r="HG178" i="74"/>
  <c r="HI178" i="74"/>
  <c r="HI177" i="74"/>
  <c r="HH177" i="74"/>
  <c r="HH178" i="74"/>
  <c r="HG177" i="65"/>
  <c r="HG178" i="65"/>
  <c r="HJ158" i="74"/>
  <c r="HJ159" i="74"/>
  <c r="HN141" i="74"/>
  <c r="HN141" i="65"/>
  <c r="HF191" i="65"/>
  <c r="HE191" i="65"/>
  <c r="HN103" i="74"/>
  <c r="HE84" i="65"/>
  <c r="HE85" i="65" s="1"/>
  <c r="HN105" i="65"/>
  <c r="HF83" i="74"/>
  <c r="HI105" i="74"/>
  <c r="HG107" i="65"/>
  <c r="HJ104" i="74"/>
  <c r="HE111" i="65"/>
  <c r="HI163" i="65"/>
  <c r="HR70" i="74"/>
  <c r="HI163" i="74"/>
  <c r="HJ161" i="74"/>
  <c r="HJ163" i="74" s="1"/>
  <c r="HI98" i="74"/>
  <c r="HO137" i="74"/>
  <c r="HO149" i="74"/>
  <c r="HO167" i="74" s="1"/>
  <c r="HS61" i="74"/>
  <c r="HL155" i="74"/>
  <c r="HL168" i="74"/>
  <c r="HP134" i="74"/>
  <c r="HP133" i="74"/>
  <c r="HP132" i="74"/>
  <c r="HO138" i="74"/>
  <c r="HO140" i="74" s="1"/>
  <c r="HF187" i="74"/>
  <c r="HN96" i="74"/>
  <c r="HN143" i="74"/>
  <c r="HF82" i="74"/>
  <c r="HF99" i="74"/>
  <c r="HH105" i="74"/>
  <c r="HK156" i="74"/>
  <c r="HK97" i="74"/>
  <c r="HQ118" i="74"/>
  <c r="HQ119" i="74"/>
  <c r="HG180" i="74"/>
  <c r="HG105" i="74"/>
  <c r="HM144" i="74"/>
  <c r="HM150" i="74" s="1"/>
  <c r="HM145" i="74"/>
  <c r="HF106" i="74"/>
  <c r="HU50" i="74"/>
  <c r="HV47" i="74"/>
  <c r="HU93" i="74"/>
  <c r="HU48" i="74"/>
  <c r="HI180" i="74"/>
  <c r="HR119" i="74"/>
  <c r="HR118" i="74"/>
  <c r="HP126" i="74"/>
  <c r="HP152" i="74" s="1"/>
  <c r="HP171" i="74" s="1"/>
  <c r="HP125" i="74"/>
  <c r="HP151" i="74" s="1"/>
  <c r="HP170" i="74" s="1"/>
  <c r="HP124" i="74"/>
  <c r="HT49" i="74"/>
  <c r="HT79" i="74" s="1"/>
  <c r="HT52" i="74"/>
  <c r="HT78" i="74"/>
  <c r="HT59" i="74"/>
  <c r="HT68" i="74"/>
  <c r="HT94" i="74"/>
  <c r="HT57" i="74"/>
  <c r="HT60" i="74"/>
  <c r="HT67" i="74"/>
  <c r="HT80" i="74"/>
  <c r="HT53" i="74"/>
  <c r="HH180" i="74"/>
  <c r="HT80" i="65"/>
  <c r="HT53" i="65"/>
  <c r="HH99" i="65"/>
  <c r="HH175" i="65"/>
  <c r="HT59" i="65"/>
  <c r="HT68" i="65"/>
  <c r="HT52" i="65"/>
  <c r="HT49" i="65"/>
  <c r="HT79" i="65" s="1"/>
  <c r="HT67" i="65"/>
  <c r="HT94" i="65"/>
  <c r="HT57" i="65"/>
  <c r="HT78" i="65"/>
  <c r="HO138" i="65"/>
  <c r="HO140" i="65" s="1"/>
  <c r="HU93" i="65"/>
  <c r="HU50" i="65"/>
  <c r="HV47" i="65"/>
  <c r="HU48" i="65"/>
  <c r="HU55" i="65" s="1"/>
  <c r="HI175" i="65"/>
  <c r="HS61" i="65"/>
  <c r="HM145" i="65"/>
  <c r="HM144" i="65"/>
  <c r="HM150" i="65" s="1"/>
  <c r="HO137" i="65"/>
  <c r="HO149" i="65"/>
  <c r="HO167" i="65" s="1"/>
  <c r="HN97" i="65"/>
  <c r="HN143" i="65"/>
  <c r="HP124" i="65"/>
  <c r="HP125" i="65"/>
  <c r="HP151" i="65" s="1"/>
  <c r="HP170" i="65" s="1"/>
  <c r="HP126" i="65"/>
  <c r="HP152" i="65" s="1"/>
  <c r="HP171" i="65" s="1"/>
  <c r="HP133" i="65"/>
  <c r="HP132" i="65"/>
  <c r="HP134" i="65"/>
  <c r="HK156" i="65"/>
  <c r="HK98" i="65"/>
  <c r="HR117" i="65"/>
  <c r="HR70" i="65"/>
  <c r="HL156" i="65"/>
  <c r="HL98" i="65"/>
  <c r="HQ118" i="65"/>
  <c r="HQ119" i="65"/>
  <c r="HJ163" i="65"/>
  <c r="HJ162" i="65"/>
  <c r="HJ169" i="65" s="1"/>
  <c r="HJ174" i="65" s="1"/>
  <c r="HG180" i="65"/>
  <c r="HU58" i="74" l="1"/>
  <c r="HU55" i="74"/>
  <c r="HT66" i="65"/>
  <c r="HT66" i="74"/>
  <c r="HU56" i="65"/>
  <c r="HU54" i="65"/>
  <c r="HU56" i="74"/>
  <c r="HU54" i="74"/>
  <c r="HH177" i="65"/>
  <c r="HH178" i="65"/>
  <c r="HI177" i="65"/>
  <c r="HI178" i="65"/>
  <c r="HK158" i="74"/>
  <c r="HK159" i="74"/>
  <c r="HL158" i="65"/>
  <c r="HL159" i="65"/>
  <c r="HK158" i="65"/>
  <c r="HK159" i="65"/>
  <c r="HF84" i="74"/>
  <c r="HF85" i="74" s="1"/>
  <c r="HO141" i="74"/>
  <c r="HO141" i="65"/>
  <c r="HF191" i="74"/>
  <c r="HO103" i="74"/>
  <c r="HO105" i="65"/>
  <c r="HI107" i="65"/>
  <c r="HH180" i="65"/>
  <c r="HH181" i="65" s="1"/>
  <c r="HH82" i="65" s="1"/>
  <c r="HK106" i="65"/>
  <c r="HJ162" i="74"/>
  <c r="HJ169" i="74" s="1"/>
  <c r="HJ174" i="74" s="1"/>
  <c r="HJ98" i="74" s="1"/>
  <c r="HP138" i="74"/>
  <c r="HP140" i="74" s="1"/>
  <c r="HH181" i="74"/>
  <c r="HH182" i="74"/>
  <c r="HV48" i="74"/>
  <c r="HW47" i="74"/>
  <c r="HV93" i="74"/>
  <c r="HV50" i="74"/>
  <c r="HF109" i="74"/>
  <c r="HU80" i="74"/>
  <c r="HU53" i="74"/>
  <c r="HL156" i="74"/>
  <c r="HL97" i="74"/>
  <c r="HQ132" i="74"/>
  <c r="HQ134" i="74"/>
  <c r="HQ133" i="74"/>
  <c r="HS70" i="74"/>
  <c r="HS117" i="74"/>
  <c r="HR126" i="74"/>
  <c r="HR152" i="74" s="1"/>
  <c r="HR171" i="74" s="1"/>
  <c r="HR124" i="74"/>
  <c r="HR125" i="74"/>
  <c r="HR151" i="74" s="1"/>
  <c r="HR170" i="74" s="1"/>
  <c r="HQ124" i="74"/>
  <c r="HQ125" i="74"/>
  <c r="HQ151" i="74" s="1"/>
  <c r="HQ170" i="74" s="1"/>
  <c r="HQ126" i="74"/>
  <c r="HQ152" i="74" s="1"/>
  <c r="HQ171" i="74" s="1"/>
  <c r="HN145" i="74"/>
  <c r="HN144" i="74"/>
  <c r="HN150" i="74" s="1"/>
  <c r="HT61" i="74"/>
  <c r="HR134" i="74"/>
  <c r="HR132" i="74"/>
  <c r="HR133" i="74"/>
  <c r="HI181" i="74"/>
  <c r="HI182" i="74"/>
  <c r="HM168" i="74"/>
  <c r="HM155" i="74"/>
  <c r="HK161" i="74"/>
  <c r="HK104" i="74"/>
  <c r="HO96" i="74"/>
  <c r="HO143" i="74"/>
  <c r="HU94" i="74"/>
  <c r="HU67" i="74"/>
  <c r="HU68" i="74"/>
  <c r="HU60" i="74"/>
  <c r="HU49" i="74"/>
  <c r="HU79" i="74" s="1"/>
  <c r="HU59" i="74"/>
  <c r="HU78" i="74"/>
  <c r="HU52" i="74"/>
  <c r="HU57" i="74"/>
  <c r="HP149" i="74"/>
  <c r="HP167" i="74" s="1"/>
  <c r="HP137" i="74"/>
  <c r="HG182" i="74"/>
  <c r="HG181" i="74"/>
  <c r="HP138" i="65"/>
  <c r="HP140" i="65" s="1"/>
  <c r="HJ175" i="65"/>
  <c r="HJ99" i="65"/>
  <c r="HL106" i="65"/>
  <c r="HP137" i="65"/>
  <c r="HP149" i="65"/>
  <c r="HP167" i="65" s="1"/>
  <c r="HS117" i="65"/>
  <c r="HS70" i="65"/>
  <c r="HN145" i="65"/>
  <c r="HN144" i="65"/>
  <c r="HN150" i="65" s="1"/>
  <c r="HU49" i="65"/>
  <c r="HU79" i="65" s="1"/>
  <c r="HU59" i="65"/>
  <c r="HU78" i="65"/>
  <c r="HU94" i="65"/>
  <c r="HU52" i="65"/>
  <c r="HU67" i="65"/>
  <c r="HU57" i="65"/>
  <c r="HU68" i="65"/>
  <c r="HH107" i="65"/>
  <c r="HQ124" i="65"/>
  <c r="HQ125" i="65"/>
  <c r="HQ151" i="65" s="1"/>
  <c r="HQ170" i="65" s="1"/>
  <c r="HQ126" i="65"/>
  <c r="HQ152" i="65" s="1"/>
  <c r="HQ171" i="65" s="1"/>
  <c r="HW47" i="65"/>
  <c r="HV93" i="65"/>
  <c r="HV48" i="65"/>
  <c r="HV55" i="65" s="1"/>
  <c r="HV50" i="65"/>
  <c r="HL161" i="65"/>
  <c r="HO97" i="65"/>
  <c r="HO143" i="65"/>
  <c r="HU53" i="65"/>
  <c r="HU80" i="65"/>
  <c r="HM168" i="65"/>
  <c r="HM155" i="65"/>
  <c r="HQ132" i="65"/>
  <c r="HQ133" i="65"/>
  <c r="HQ134" i="65"/>
  <c r="HR119" i="65"/>
  <c r="HR118" i="65"/>
  <c r="HG181" i="65"/>
  <c r="HG182" i="65"/>
  <c r="HK161" i="65"/>
  <c r="HI180" i="65"/>
  <c r="HT61" i="65"/>
  <c r="HV58" i="74" l="1"/>
  <c r="HV55" i="74"/>
  <c r="HU66" i="65"/>
  <c r="HU66" i="74"/>
  <c r="HV56" i="65"/>
  <c r="HV54" i="65"/>
  <c r="HV56" i="74"/>
  <c r="HV54" i="74"/>
  <c r="HJ175" i="74"/>
  <c r="HJ177" i="74" s="1"/>
  <c r="HG184" i="74"/>
  <c r="HG189" i="74" s="1"/>
  <c r="HG185" i="74"/>
  <c r="HG190" i="74" s="1"/>
  <c r="HI184" i="74"/>
  <c r="HI189" i="74" s="1"/>
  <c r="HI185" i="74"/>
  <c r="HI190" i="74" s="1"/>
  <c r="HH184" i="74"/>
  <c r="HH189" i="74" s="1"/>
  <c r="HH185" i="74"/>
  <c r="HH190" i="74" s="1"/>
  <c r="HG184" i="65"/>
  <c r="HG189" i="65" s="1"/>
  <c r="HG185" i="65"/>
  <c r="HG190" i="65" s="1"/>
  <c r="HJ177" i="65"/>
  <c r="HJ178" i="65"/>
  <c r="HL158" i="74"/>
  <c r="HL159" i="74"/>
  <c r="HP141" i="74"/>
  <c r="HP141" i="65"/>
  <c r="HP103" i="74"/>
  <c r="HP105" i="65"/>
  <c r="HH83" i="74"/>
  <c r="HG83" i="74"/>
  <c r="HJ107" i="65"/>
  <c r="HH182" i="65"/>
  <c r="HL104" i="74"/>
  <c r="HH106" i="74"/>
  <c r="HH187" i="74"/>
  <c r="HI187" i="74"/>
  <c r="HG187" i="74"/>
  <c r="HJ180" i="65"/>
  <c r="HJ181" i="65" s="1"/>
  <c r="HJ82" i="65" s="1"/>
  <c r="HL161" i="74"/>
  <c r="HL163" i="74" s="1"/>
  <c r="HG187" i="65"/>
  <c r="HQ138" i="74"/>
  <c r="HQ140" i="74" s="1"/>
  <c r="HR137" i="74"/>
  <c r="HR149" i="74"/>
  <c r="HR167" i="74" s="1"/>
  <c r="HV53" i="74"/>
  <c r="HV80" i="74"/>
  <c r="HI83" i="74"/>
  <c r="HI106" i="74"/>
  <c r="HG106" i="74"/>
  <c r="HI82" i="74"/>
  <c r="HI99" i="74"/>
  <c r="HN168" i="74"/>
  <c r="HN155" i="74"/>
  <c r="HS119" i="74"/>
  <c r="HS118" i="74"/>
  <c r="HX47" i="74"/>
  <c r="HW93" i="74"/>
  <c r="HW48" i="74"/>
  <c r="HW50" i="74"/>
  <c r="HV67" i="74"/>
  <c r="HV94" i="74"/>
  <c r="HV78" i="74"/>
  <c r="HV52" i="74"/>
  <c r="HV49" i="74"/>
  <c r="HV79" i="74" s="1"/>
  <c r="HV59" i="74"/>
  <c r="HV57" i="74"/>
  <c r="HV60" i="74"/>
  <c r="HV68" i="74"/>
  <c r="HU61" i="74"/>
  <c r="HK163" i="74"/>
  <c r="HK162" i="74"/>
  <c r="HK169" i="74" s="1"/>
  <c r="HK174" i="74" s="1"/>
  <c r="HR138" i="74"/>
  <c r="HR140" i="74" s="1"/>
  <c r="HP96" i="74"/>
  <c r="HP143" i="74"/>
  <c r="HM156" i="74"/>
  <c r="HM97" i="74"/>
  <c r="HQ149" i="74"/>
  <c r="HQ167" i="74" s="1"/>
  <c r="HQ137" i="74"/>
  <c r="HH82" i="74"/>
  <c r="HH99" i="74"/>
  <c r="HG82" i="74"/>
  <c r="HG99" i="74"/>
  <c r="HO144" i="74"/>
  <c r="HO150" i="74" s="1"/>
  <c r="HO145" i="74"/>
  <c r="HT70" i="74"/>
  <c r="HT117" i="74"/>
  <c r="HV52" i="65"/>
  <c r="HV59" i="65"/>
  <c r="HV67" i="65"/>
  <c r="HV57" i="65"/>
  <c r="HV78" i="65"/>
  <c r="HV68" i="65"/>
  <c r="HV49" i="65"/>
  <c r="HV79" i="65" s="1"/>
  <c r="HV94" i="65"/>
  <c r="HS119" i="65"/>
  <c r="HS118" i="65"/>
  <c r="HW93" i="65"/>
  <c r="HW48" i="65"/>
  <c r="HW55" i="65" s="1"/>
  <c r="HX47" i="65"/>
  <c r="HW50" i="65"/>
  <c r="HP97" i="65"/>
  <c r="HP143" i="65"/>
  <c r="HQ138" i="65"/>
  <c r="HQ140" i="65" s="1"/>
  <c r="HG83" i="65"/>
  <c r="HG108" i="65"/>
  <c r="HM156" i="65"/>
  <c r="HM98" i="65"/>
  <c r="HG82" i="65"/>
  <c r="HG100" i="65"/>
  <c r="HU61" i="65"/>
  <c r="HN168" i="65"/>
  <c r="HN155" i="65"/>
  <c r="HT117" i="65"/>
  <c r="HT70" i="65"/>
  <c r="HL162" i="65"/>
  <c r="HL169" i="65" s="1"/>
  <c r="HL174" i="65" s="1"/>
  <c r="HL163" i="65"/>
  <c r="HQ149" i="65"/>
  <c r="HQ167" i="65" s="1"/>
  <c r="HQ137" i="65"/>
  <c r="HI182" i="65"/>
  <c r="HI181" i="65"/>
  <c r="HR126" i="65"/>
  <c r="HR152" i="65" s="1"/>
  <c r="HR171" i="65" s="1"/>
  <c r="HR124" i="65"/>
  <c r="HR125" i="65"/>
  <c r="HR151" i="65" s="1"/>
  <c r="HR170" i="65" s="1"/>
  <c r="HH100" i="65"/>
  <c r="HK163" i="65"/>
  <c r="HK162" i="65"/>
  <c r="HK169" i="65" s="1"/>
  <c r="HK174" i="65" s="1"/>
  <c r="HR132" i="65"/>
  <c r="HR134" i="65"/>
  <c r="HR133" i="65"/>
  <c r="HO145" i="65"/>
  <c r="HO144" i="65"/>
  <c r="HO150" i="65" s="1"/>
  <c r="HV80" i="65"/>
  <c r="HV53" i="65"/>
  <c r="HW58" i="74" l="1"/>
  <c r="HW55" i="74"/>
  <c r="HV66" i="65"/>
  <c r="HV66" i="74"/>
  <c r="HW56" i="65"/>
  <c r="HW54" i="65"/>
  <c r="HW56" i="74"/>
  <c r="HW54" i="74"/>
  <c r="HH109" i="74"/>
  <c r="HJ180" i="74"/>
  <c r="HJ181" i="74" s="1"/>
  <c r="HJ105" i="74"/>
  <c r="HJ178" i="74"/>
  <c r="HG84" i="74"/>
  <c r="HG85" i="74" s="1"/>
  <c r="HI184" i="65"/>
  <c r="HI189" i="65" s="1"/>
  <c r="HI185" i="65"/>
  <c r="HI190" i="65" s="1"/>
  <c r="HH184" i="65"/>
  <c r="HH189" i="65" s="1"/>
  <c r="HH185" i="65"/>
  <c r="HH190" i="65" s="1"/>
  <c r="HH191" i="74"/>
  <c r="HM158" i="74"/>
  <c r="HM159" i="74"/>
  <c r="HM158" i="65"/>
  <c r="HM159" i="65"/>
  <c r="HG191" i="74"/>
  <c r="HH84" i="74"/>
  <c r="HH85" i="74" s="1"/>
  <c r="HR141" i="74"/>
  <c r="HQ141" i="74"/>
  <c r="HQ141" i="65"/>
  <c r="HI191" i="74"/>
  <c r="HG191" i="65"/>
  <c r="HQ103" i="74"/>
  <c r="HH83" i="65"/>
  <c r="HH84" i="65" s="1"/>
  <c r="HH85" i="65" s="1"/>
  <c r="HH108" i="65"/>
  <c r="HH111" i="65" s="1"/>
  <c r="HH187" i="65"/>
  <c r="HJ182" i="65"/>
  <c r="HL162" i="74"/>
  <c r="HL169" i="74" s="1"/>
  <c r="HL174" i="74" s="1"/>
  <c r="HL98" i="74" s="1"/>
  <c r="HG109" i="74"/>
  <c r="HW49" i="74"/>
  <c r="HW79" i="74" s="1"/>
  <c r="HW52" i="74"/>
  <c r="HW59" i="74"/>
  <c r="HW57" i="74"/>
  <c r="HW67" i="74"/>
  <c r="HW60" i="74"/>
  <c r="HW78" i="74"/>
  <c r="HW94" i="74"/>
  <c r="HW68" i="74"/>
  <c r="HS134" i="74"/>
  <c r="HS132" i="74"/>
  <c r="HS133" i="74"/>
  <c r="HM104" i="74"/>
  <c r="HV61" i="74"/>
  <c r="HN156" i="74"/>
  <c r="HN97" i="74"/>
  <c r="HP145" i="74"/>
  <c r="HP144" i="74"/>
  <c r="HP150" i="74" s="1"/>
  <c r="HU117" i="74"/>
  <c r="HU70" i="74"/>
  <c r="HX50" i="74"/>
  <c r="HX48" i="74"/>
  <c r="HX93" i="74"/>
  <c r="HY47" i="74"/>
  <c r="HI109" i="74"/>
  <c r="HT118" i="74"/>
  <c r="HT119" i="74"/>
  <c r="HI84" i="74"/>
  <c r="HI85" i="74" s="1"/>
  <c r="HQ96" i="74"/>
  <c r="HQ143" i="74"/>
  <c r="HM161" i="74"/>
  <c r="HR103" i="74"/>
  <c r="HO168" i="74"/>
  <c r="HO155" i="74"/>
  <c r="HK175" i="74"/>
  <c r="HK98" i="74"/>
  <c r="HW80" i="74"/>
  <c r="HW53" i="74"/>
  <c r="HS124" i="74"/>
  <c r="HS125" i="74"/>
  <c r="HS151" i="74" s="1"/>
  <c r="HS170" i="74" s="1"/>
  <c r="HS126" i="74"/>
  <c r="HS152" i="74" s="1"/>
  <c r="HS171" i="74" s="1"/>
  <c r="HR96" i="74"/>
  <c r="HR143" i="74"/>
  <c r="HI187" i="65"/>
  <c r="HG111" i="65"/>
  <c r="HG84" i="65"/>
  <c r="HG85" i="65" s="1"/>
  <c r="HR149" i="65"/>
  <c r="HR167" i="65" s="1"/>
  <c r="HR137" i="65"/>
  <c r="HU117" i="65"/>
  <c r="HU70" i="65"/>
  <c r="HQ105" i="65"/>
  <c r="HR138" i="65"/>
  <c r="HR140" i="65" s="1"/>
  <c r="HP145" i="65"/>
  <c r="HP144" i="65"/>
  <c r="HP150" i="65" s="1"/>
  <c r="HI100" i="65"/>
  <c r="HI82" i="65"/>
  <c r="HL99" i="65"/>
  <c r="HL175" i="65"/>
  <c r="HK175" i="65"/>
  <c r="HK99" i="65"/>
  <c r="HW80" i="65"/>
  <c r="HW53" i="65"/>
  <c r="HI83" i="65"/>
  <c r="HI108" i="65"/>
  <c r="HT119" i="65"/>
  <c r="HT118" i="65"/>
  <c r="HM161" i="65"/>
  <c r="HM106" i="65"/>
  <c r="HY47" i="65"/>
  <c r="HX93" i="65"/>
  <c r="HX50" i="65"/>
  <c r="HX48" i="65"/>
  <c r="HX55" i="65" s="1"/>
  <c r="HS126" i="65"/>
  <c r="HS152" i="65" s="1"/>
  <c r="HS171" i="65" s="1"/>
  <c r="HS125" i="65"/>
  <c r="HS151" i="65" s="1"/>
  <c r="HS170" i="65" s="1"/>
  <c r="HS124" i="65"/>
  <c r="HO168" i="65"/>
  <c r="HO155" i="65"/>
  <c r="HJ100" i="65"/>
  <c r="HN156" i="65"/>
  <c r="HN98" i="65"/>
  <c r="HW59" i="65"/>
  <c r="HW67" i="65"/>
  <c r="HW49" i="65"/>
  <c r="HW79" i="65" s="1"/>
  <c r="HW57" i="65"/>
  <c r="HW68" i="65"/>
  <c r="HW94" i="65"/>
  <c r="HW78" i="65"/>
  <c r="HW52" i="65"/>
  <c r="HS134" i="65"/>
  <c r="HS132" i="65"/>
  <c r="HS133" i="65"/>
  <c r="HQ97" i="65"/>
  <c r="HQ143" i="65"/>
  <c r="HV61" i="65"/>
  <c r="HX58" i="74" l="1"/>
  <c r="HX55" i="74"/>
  <c r="HW66" i="65"/>
  <c r="HW66" i="74"/>
  <c r="HX56" i="65"/>
  <c r="HX54" i="65"/>
  <c r="HX56" i="74"/>
  <c r="HX54" i="74"/>
  <c r="HJ182" i="74"/>
  <c r="HJ185" i="74" s="1"/>
  <c r="HJ190" i="74" s="1"/>
  <c r="HH191" i="65"/>
  <c r="HJ184" i="65"/>
  <c r="HJ189" i="65" s="1"/>
  <c r="HJ185" i="65"/>
  <c r="HJ190" i="65" s="1"/>
  <c r="HK178" i="74"/>
  <c r="HK177" i="74"/>
  <c r="HK177" i="65"/>
  <c r="HK178" i="65"/>
  <c r="HL177" i="65"/>
  <c r="HL178" i="65"/>
  <c r="HN158" i="74"/>
  <c r="HN159" i="74"/>
  <c r="HN158" i="65"/>
  <c r="HN159" i="65"/>
  <c r="HR141" i="65"/>
  <c r="HI191" i="65"/>
  <c r="HR105" i="65"/>
  <c r="HJ83" i="65"/>
  <c r="HJ84" i="65" s="1"/>
  <c r="HJ85" i="65" s="1"/>
  <c r="HK107" i="65"/>
  <c r="HJ108" i="65"/>
  <c r="HJ111" i="65" s="1"/>
  <c r="HN104" i="74"/>
  <c r="HN106" i="65"/>
  <c r="HL175" i="74"/>
  <c r="HJ187" i="65"/>
  <c r="HI84" i="65"/>
  <c r="HI85" i="65" s="1"/>
  <c r="HN161" i="74"/>
  <c r="HN163" i="74" s="1"/>
  <c r="HS137" i="74"/>
  <c r="HS149" i="74"/>
  <c r="HS167" i="74" s="1"/>
  <c r="HJ82" i="74"/>
  <c r="HJ99" i="74"/>
  <c r="HP155" i="74"/>
  <c r="HP168" i="74"/>
  <c r="HZ47" i="74"/>
  <c r="HY93" i="74"/>
  <c r="HY48" i="74"/>
  <c r="HY50" i="74"/>
  <c r="HR145" i="74"/>
  <c r="HR144" i="74"/>
  <c r="HR150" i="74" s="1"/>
  <c r="HM162" i="74"/>
  <c r="HM169" i="74" s="1"/>
  <c r="HM174" i="74" s="1"/>
  <c r="HM163" i="74"/>
  <c r="HS138" i="74"/>
  <c r="HS140" i="74" s="1"/>
  <c r="HQ145" i="74"/>
  <c r="HQ144" i="74"/>
  <c r="HQ150" i="74" s="1"/>
  <c r="HT132" i="74"/>
  <c r="HT134" i="74"/>
  <c r="HT133" i="74"/>
  <c r="HX52" i="74"/>
  <c r="HX78" i="74"/>
  <c r="HX60" i="74"/>
  <c r="HX94" i="74"/>
  <c r="HX57" i="74"/>
  <c r="HX59" i="74"/>
  <c r="HX67" i="74"/>
  <c r="HX49" i="74"/>
  <c r="HX79" i="74" s="1"/>
  <c r="HX68" i="74"/>
  <c r="HK180" i="74"/>
  <c r="HK105" i="74"/>
  <c r="HT125" i="74"/>
  <c r="HT151" i="74" s="1"/>
  <c r="HT170" i="74" s="1"/>
  <c r="HT126" i="74"/>
  <c r="HT152" i="74" s="1"/>
  <c r="HT171" i="74" s="1"/>
  <c r="HT124" i="74"/>
  <c r="HX80" i="74"/>
  <c r="HX53" i="74"/>
  <c r="HW61" i="74"/>
  <c r="HO156" i="74"/>
  <c r="HO97" i="74"/>
  <c r="HU119" i="74"/>
  <c r="HU118" i="74"/>
  <c r="HV117" i="74"/>
  <c r="HV70" i="74"/>
  <c r="HI111" i="65"/>
  <c r="HW61" i="65"/>
  <c r="HW117" i="65" s="1"/>
  <c r="HN161" i="65"/>
  <c r="HN162" i="65" s="1"/>
  <c r="HN169" i="65" s="1"/>
  <c r="HN174" i="65" s="1"/>
  <c r="HN99" i="65" s="1"/>
  <c r="HL107" i="65"/>
  <c r="HL180" i="65"/>
  <c r="HV70" i="65"/>
  <c r="HV117" i="65"/>
  <c r="HS137" i="65"/>
  <c r="HS149" i="65"/>
  <c r="HS167" i="65" s="1"/>
  <c r="HQ145" i="65"/>
  <c r="HQ144" i="65"/>
  <c r="HQ150" i="65" s="1"/>
  <c r="HM163" i="65"/>
  <c r="HM162" i="65"/>
  <c r="HM169" i="65" s="1"/>
  <c r="HM174" i="65" s="1"/>
  <c r="HX57" i="65"/>
  <c r="HX94" i="65"/>
  <c r="HX67" i="65"/>
  <c r="HX52" i="65"/>
  <c r="HX59" i="65"/>
  <c r="HX49" i="65"/>
  <c r="HX79" i="65" s="1"/>
  <c r="HX68" i="65"/>
  <c r="HX78" i="65"/>
  <c r="HT126" i="65"/>
  <c r="HT152" i="65" s="1"/>
  <c r="HT171" i="65" s="1"/>
  <c r="HT125" i="65"/>
  <c r="HT151" i="65" s="1"/>
  <c r="HT170" i="65" s="1"/>
  <c r="HT124" i="65"/>
  <c r="HU118" i="65"/>
  <c r="HU119" i="65"/>
  <c r="HX53" i="65"/>
  <c r="HX80" i="65"/>
  <c r="HT134" i="65"/>
  <c r="HT133" i="65"/>
  <c r="HT132" i="65"/>
  <c r="HP155" i="65"/>
  <c r="HP168" i="65"/>
  <c r="HR97" i="65"/>
  <c r="HR143" i="65"/>
  <c r="HS138" i="65"/>
  <c r="HS140" i="65" s="1"/>
  <c r="HO156" i="65"/>
  <c r="HO98" i="65"/>
  <c r="HY48" i="65"/>
  <c r="HY55" i="65" s="1"/>
  <c r="HY93" i="65"/>
  <c r="HZ47" i="65"/>
  <c r="HY50" i="65"/>
  <c r="HK180" i="65"/>
  <c r="HY58" i="74" l="1"/>
  <c r="HY55" i="74"/>
  <c r="HX66" i="65"/>
  <c r="HJ187" i="74"/>
  <c r="HX66" i="74"/>
  <c r="HY56" i="65"/>
  <c r="HY54" i="65"/>
  <c r="HY56" i="74"/>
  <c r="HY54" i="74"/>
  <c r="HJ184" i="74"/>
  <c r="HJ189" i="74" s="1"/>
  <c r="HJ191" i="74" s="1"/>
  <c r="HJ106" i="74"/>
  <c r="HJ109" i="74" s="1"/>
  <c r="HJ83" i="74"/>
  <c r="HJ84" i="74" s="1"/>
  <c r="HJ85" i="74" s="1"/>
  <c r="HL177" i="74"/>
  <c r="HL178" i="74"/>
  <c r="HO158" i="74"/>
  <c r="HO159" i="74"/>
  <c r="HO158" i="65"/>
  <c r="HO159" i="65"/>
  <c r="HS141" i="74"/>
  <c r="HS141" i="65"/>
  <c r="HJ191" i="65"/>
  <c r="HS103" i="74"/>
  <c r="HL180" i="74"/>
  <c r="HL182" i="74" s="1"/>
  <c r="HO106" i="65"/>
  <c r="HL105" i="74"/>
  <c r="HN162" i="74"/>
  <c r="HN169" i="74" s="1"/>
  <c r="HN174" i="74" s="1"/>
  <c r="HN98" i="74" s="1"/>
  <c r="HN163" i="65"/>
  <c r="HW70" i="65"/>
  <c r="HO161" i="65"/>
  <c r="HO162" i="65" s="1"/>
  <c r="HO169" i="65" s="1"/>
  <c r="HO174" i="65" s="1"/>
  <c r="HT138" i="65"/>
  <c r="HT140" i="65" s="1"/>
  <c r="HX61" i="74"/>
  <c r="HY53" i="74"/>
  <c r="HY80" i="74"/>
  <c r="HV118" i="74"/>
  <c r="HV119" i="74"/>
  <c r="HY78" i="74"/>
  <c r="HY60" i="74"/>
  <c r="HY94" i="74"/>
  <c r="HY68" i="74"/>
  <c r="HY57" i="74"/>
  <c r="HY52" i="74"/>
  <c r="HY67" i="74"/>
  <c r="HY49" i="74"/>
  <c r="HY79" i="74" s="1"/>
  <c r="HY59" i="74"/>
  <c r="HU133" i="74"/>
  <c r="HU134" i="74"/>
  <c r="HU132" i="74"/>
  <c r="HS96" i="74"/>
  <c r="HS143" i="74"/>
  <c r="HK181" i="74"/>
  <c r="HK182" i="74"/>
  <c r="HT138" i="74"/>
  <c r="HT140" i="74" s="1"/>
  <c r="HZ93" i="74"/>
  <c r="HZ50" i="74"/>
  <c r="HZ48" i="74"/>
  <c r="IA47" i="74"/>
  <c r="HU126" i="74"/>
  <c r="HU152" i="74" s="1"/>
  <c r="HU171" i="74" s="1"/>
  <c r="HU125" i="74"/>
  <c r="HU151" i="74" s="1"/>
  <c r="HU170" i="74" s="1"/>
  <c r="HU124" i="74"/>
  <c r="HQ168" i="74"/>
  <c r="HQ155" i="74"/>
  <c r="HW70" i="74"/>
  <c r="HW117" i="74"/>
  <c r="HM175" i="74"/>
  <c r="HM98" i="74"/>
  <c r="HO161" i="74"/>
  <c r="HO104" i="74"/>
  <c r="HT137" i="74"/>
  <c r="HT149" i="74"/>
  <c r="HT167" i="74" s="1"/>
  <c r="HR155" i="74"/>
  <c r="HR168" i="74"/>
  <c r="HP156" i="74"/>
  <c r="HP97" i="74"/>
  <c r="HR144" i="65"/>
  <c r="HR150" i="65" s="1"/>
  <c r="HR145" i="65"/>
  <c r="HN175" i="65"/>
  <c r="HV118" i="65"/>
  <c r="HV119" i="65"/>
  <c r="HY52" i="65"/>
  <c r="HY68" i="65"/>
  <c r="HY59" i="65"/>
  <c r="HY78" i="65"/>
  <c r="HY57" i="65"/>
  <c r="HY67" i="65"/>
  <c r="HY49" i="65"/>
  <c r="HY79" i="65" s="1"/>
  <c r="HY94" i="65"/>
  <c r="HU134" i="65"/>
  <c r="HU132" i="65"/>
  <c r="HU133" i="65"/>
  <c r="HQ168" i="65"/>
  <c r="HQ155" i="65"/>
  <c r="HL181" i="65"/>
  <c r="HL182" i="65"/>
  <c r="HU125" i="65"/>
  <c r="HU151" i="65" s="1"/>
  <c r="HU170" i="65" s="1"/>
  <c r="HU126" i="65"/>
  <c r="HU152" i="65" s="1"/>
  <c r="HU171" i="65" s="1"/>
  <c r="HU124" i="65"/>
  <c r="HK181" i="65"/>
  <c r="HK182" i="65"/>
  <c r="HM175" i="65"/>
  <c r="HM99" i="65"/>
  <c r="HY80" i="65"/>
  <c r="HY53" i="65"/>
  <c r="HT137" i="65"/>
  <c r="HT149" i="65"/>
  <c r="HT167" i="65" s="1"/>
  <c r="HX61" i="65"/>
  <c r="HP156" i="65"/>
  <c r="HP98" i="65"/>
  <c r="HS105" i="65"/>
  <c r="IA47" i="65"/>
  <c r="HZ93" i="65"/>
  <c r="HZ48" i="65"/>
  <c r="HZ55" i="65" s="1"/>
  <c r="HZ50" i="65"/>
  <c r="HS97" i="65"/>
  <c r="HS143" i="65"/>
  <c r="HW119" i="65"/>
  <c r="HW118" i="65"/>
  <c r="HZ58" i="74" l="1"/>
  <c r="HZ55" i="74"/>
  <c r="HY66" i="65"/>
  <c r="HY66" i="74"/>
  <c r="HZ56" i="65"/>
  <c r="HZ54" i="65"/>
  <c r="HZ56" i="74"/>
  <c r="HZ54" i="74"/>
  <c r="HL184" i="74"/>
  <c r="HL189" i="74" s="1"/>
  <c r="HL185" i="74"/>
  <c r="HL190" i="74" s="1"/>
  <c r="HK184" i="74"/>
  <c r="HK189" i="74" s="1"/>
  <c r="HK185" i="74"/>
  <c r="HK190" i="74" s="1"/>
  <c r="HL184" i="65"/>
  <c r="HL189" i="65" s="1"/>
  <c r="HL185" i="65"/>
  <c r="HL190" i="65" s="1"/>
  <c r="HK184" i="65"/>
  <c r="HK189" i="65" s="1"/>
  <c r="HK185" i="65"/>
  <c r="HK190" i="65" s="1"/>
  <c r="HM178" i="74"/>
  <c r="HM177" i="74"/>
  <c r="HM177" i="65"/>
  <c r="HM178" i="65"/>
  <c r="HN177" i="65"/>
  <c r="HN178" i="65"/>
  <c r="HP158" i="74"/>
  <c r="HP159" i="74"/>
  <c r="HP158" i="65"/>
  <c r="HP159" i="65"/>
  <c r="HT141" i="74"/>
  <c r="HT141" i="65"/>
  <c r="HL181" i="74"/>
  <c r="HL82" i="74" s="1"/>
  <c r="HT103" i="74"/>
  <c r="HT105" i="65"/>
  <c r="HL83" i="74"/>
  <c r="HL83" i="65"/>
  <c r="HN107" i="65"/>
  <c r="HP106" i="65"/>
  <c r="HP104" i="74"/>
  <c r="HN175" i="74"/>
  <c r="HN105" i="74" s="1"/>
  <c r="HN180" i="65"/>
  <c r="HN182" i="65" s="1"/>
  <c r="HO163" i="65"/>
  <c r="HY61" i="74"/>
  <c r="HY117" i="74" s="1"/>
  <c r="HU138" i="74"/>
  <c r="HU140" i="74" s="1"/>
  <c r="HP161" i="74"/>
  <c r="HP163" i="74" s="1"/>
  <c r="HL106" i="74"/>
  <c r="HK187" i="74"/>
  <c r="HZ49" i="74"/>
  <c r="HZ79" i="74" s="1"/>
  <c r="HZ68" i="74"/>
  <c r="HZ57" i="74"/>
  <c r="HZ67" i="74"/>
  <c r="HZ94" i="74"/>
  <c r="HZ78" i="74"/>
  <c r="HZ59" i="74"/>
  <c r="HZ52" i="74"/>
  <c r="HZ60" i="74"/>
  <c r="HZ80" i="74"/>
  <c r="HZ53" i="74"/>
  <c r="HQ156" i="74"/>
  <c r="HQ97" i="74"/>
  <c r="HV133" i="74"/>
  <c r="HV132" i="74"/>
  <c r="HV134" i="74"/>
  <c r="HO163" i="74"/>
  <c r="HO162" i="74"/>
  <c r="HO169" i="74" s="1"/>
  <c r="HO174" i="74" s="1"/>
  <c r="HU137" i="74"/>
  <c r="HU149" i="74"/>
  <c r="HU167" i="74" s="1"/>
  <c r="HV125" i="74"/>
  <c r="HV151" i="74" s="1"/>
  <c r="HV170" i="74" s="1"/>
  <c r="HV124" i="74"/>
  <c r="HV126" i="74"/>
  <c r="HV152" i="74" s="1"/>
  <c r="HV171" i="74" s="1"/>
  <c r="HR156" i="74"/>
  <c r="HR97" i="74"/>
  <c r="HM105" i="74"/>
  <c r="HM180" i="74"/>
  <c r="HK106" i="74"/>
  <c r="HK83" i="74"/>
  <c r="HK82" i="74"/>
  <c r="HK99" i="74"/>
  <c r="HT96" i="74"/>
  <c r="HT143" i="74"/>
  <c r="HW118" i="74"/>
  <c r="HW119" i="74"/>
  <c r="IA48" i="74"/>
  <c r="IA50" i="74"/>
  <c r="IB47" i="74"/>
  <c r="IA93" i="74"/>
  <c r="HS144" i="74"/>
  <c r="HS150" i="74" s="1"/>
  <c r="HS145" i="74"/>
  <c r="HX70" i="74"/>
  <c r="HX117" i="74"/>
  <c r="HL187" i="65"/>
  <c r="HU138" i="65"/>
  <c r="HU140" i="65" s="1"/>
  <c r="HZ94" i="65"/>
  <c r="HZ67" i="65"/>
  <c r="HZ59" i="65"/>
  <c r="HZ68" i="65"/>
  <c r="HZ49" i="65"/>
  <c r="HZ79" i="65" s="1"/>
  <c r="HZ52" i="65"/>
  <c r="HZ57" i="65"/>
  <c r="HZ78" i="65"/>
  <c r="HV126" i="65"/>
  <c r="HV152" i="65" s="1"/>
  <c r="HV171" i="65" s="1"/>
  <c r="HV125" i="65"/>
  <c r="HV151" i="65" s="1"/>
  <c r="HV170" i="65" s="1"/>
  <c r="HV124" i="65"/>
  <c r="HX70" i="65"/>
  <c r="HX117" i="65"/>
  <c r="HM107" i="65"/>
  <c r="HL82" i="65"/>
  <c r="HL100" i="65"/>
  <c r="HO175" i="65"/>
  <c r="HW124" i="65"/>
  <c r="HW125" i="65"/>
  <c r="HW151" i="65" s="1"/>
  <c r="HW170" i="65" s="1"/>
  <c r="HW126" i="65"/>
  <c r="HW152" i="65" s="1"/>
  <c r="HW171" i="65" s="1"/>
  <c r="HW132" i="65"/>
  <c r="HW133" i="65"/>
  <c r="HW134" i="65"/>
  <c r="HS144" i="65"/>
  <c r="HS150" i="65" s="1"/>
  <c r="HS145" i="65"/>
  <c r="HK83" i="65"/>
  <c r="HK108" i="65"/>
  <c r="HQ156" i="65"/>
  <c r="HQ98" i="65"/>
  <c r="HY61" i="65"/>
  <c r="HT97" i="65"/>
  <c r="HT143" i="65"/>
  <c r="HK187" i="65"/>
  <c r="HK82" i="65"/>
  <c r="HK100" i="65"/>
  <c r="HU137" i="65"/>
  <c r="HU149" i="65"/>
  <c r="HU167" i="65" s="1"/>
  <c r="HO99" i="65"/>
  <c r="HR155" i="65"/>
  <c r="HR168" i="65"/>
  <c r="IA48" i="65"/>
  <c r="IA55" i="65" s="1"/>
  <c r="IB47" i="65"/>
  <c r="IA93" i="65"/>
  <c r="IA50" i="65"/>
  <c r="HP161" i="65"/>
  <c r="HM180" i="65"/>
  <c r="HZ80" i="65"/>
  <c r="HZ53" i="65"/>
  <c r="HL108" i="65"/>
  <c r="HV133" i="65"/>
  <c r="HV134" i="65"/>
  <c r="HV132" i="65"/>
  <c r="IA58" i="74" l="1"/>
  <c r="IA55" i="74"/>
  <c r="HZ66" i="65"/>
  <c r="HZ66" i="74"/>
  <c r="IA56" i="65"/>
  <c r="IA54" i="65"/>
  <c r="IA56" i="74"/>
  <c r="IA54" i="74"/>
  <c r="HK111" i="65"/>
  <c r="HL99" i="74"/>
  <c r="HL109" i="74" s="1"/>
  <c r="HL187" i="74"/>
  <c r="HL191" i="65"/>
  <c r="HN184" i="65"/>
  <c r="HN189" i="65" s="1"/>
  <c r="HN185" i="65"/>
  <c r="HN190" i="65" s="1"/>
  <c r="HN178" i="74"/>
  <c r="HN177" i="74"/>
  <c r="HO177" i="65"/>
  <c r="HO178" i="65"/>
  <c r="HR158" i="74"/>
  <c r="HR159" i="74"/>
  <c r="HQ158" i="74"/>
  <c r="HQ159" i="74"/>
  <c r="HQ158" i="65"/>
  <c r="HQ159" i="65"/>
  <c r="HL84" i="74"/>
  <c r="HL85" i="74" s="1"/>
  <c r="HL191" i="74"/>
  <c r="HU141" i="74"/>
  <c r="HU141" i="65"/>
  <c r="HK191" i="74"/>
  <c r="HK191" i="65"/>
  <c r="HL84" i="65"/>
  <c r="HL85" i="65" s="1"/>
  <c r="HU103" i="74"/>
  <c r="HU105" i="65"/>
  <c r="HN83" i="65"/>
  <c r="HN180" i="74"/>
  <c r="HN181" i="74" s="1"/>
  <c r="HO107" i="65"/>
  <c r="HQ161" i="65"/>
  <c r="HQ162" i="65" s="1"/>
  <c r="HQ169" i="65" s="1"/>
  <c r="HQ174" i="65" s="1"/>
  <c r="HQ99" i="65" s="1"/>
  <c r="HK84" i="65"/>
  <c r="HK85" i="65" s="1"/>
  <c r="HN181" i="65"/>
  <c r="HN100" i="65" s="1"/>
  <c r="HY70" i="74"/>
  <c r="HP162" i="74"/>
  <c r="HP169" i="74" s="1"/>
  <c r="HP174" i="74" s="1"/>
  <c r="HP98" i="74" s="1"/>
  <c r="HV138" i="74"/>
  <c r="HV140" i="74" s="1"/>
  <c r="HS168" i="74"/>
  <c r="HS155" i="74"/>
  <c r="HT144" i="74"/>
  <c r="HT150" i="74" s="1"/>
  <c r="HT145" i="74"/>
  <c r="HQ161" i="74"/>
  <c r="HQ104" i="74"/>
  <c r="HV137" i="74"/>
  <c r="HV149" i="74"/>
  <c r="HV167" i="74" s="1"/>
  <c r="IC47" i="74"/>
  <c r="IB93" i="74"/>
  <c r="IB48" i="74"/>
  <c r="IB50" i="74"/>
  <c r="HM181" i="74"/>
  <c r="HM182" i="74"/>
  <c r="HZ61" i="74"/>
  <c r="IA52" i="74"/>
  <c r="IA94" i="74"/>
  <c r="IA59" i="74"/>
  <c r="IA78" i="74"/>
  <c r="IA57" i="74"/>
  <c r="IA67" i="74"/>
  <c r="IA68" i="74"/>
  <c r="IA49" i="74"/>
  <c r="IA79" i="74" s="1"/>
  <c r="IA60" i="74"/>
  <c r="HU96" i="74"/>
  <c r="HU143" i="74"/>
  <c r="HY119" i="74"/>
  <c r="HY118" i="74"/>
  <c r="HX119" i="74"/>
  <c r="HX118" i="74"/>
  <c r="HK109" i="74"/>
  <c r="HW134" i="74"/>
  <c r="HW132" i="74"/>
  <c r="HW133" i="74"/>
  <c r="HK84" i="74"/>
  <c r="HK85" i="74" s="1"/>
  <c r="HO175" i="74"/>
  <c r="HO98" i="74"/>
  <c r="IA80" i="74"/>
  <c r="IA53" i="74"/>
  <c r="HW125" i="74"/>
  <c r="HW151" i="74" s="1"/>
  <c r="HW170" i="74" s="1"/>
  <c r="HW124" i="74"/>
  <c r="HW126" i="74"/>
  <c r="HW152" i="74" s="1"/>
  <c r="HW171" i="74" s="1"/>
  <c r="HR161" i="74"/>
  <c r="HR104" i="74"/>
  <c r="HY70" i="65"/>
  <c r="HY117" i="65"/>
  <c r="HN108" i="65"/>
  <c r="HZ61" i="65"/>
  <c r="HS168" i="65"/>
  <c r="HS155" i="65"/>
  <c r="HV149" i="65"/>
  <c r="HV167" i="65" s="1"/>
  <c r="HV137" i="65"/>
  <c r="HL111" i="65"/>
  <c r="IA80" i="65"/>
  <c r="IA53" i="65"/>
  <c r="HQ106" i="65"/>
  <c r="HW138" i="65"/>
  <c r="HW140" i="65" s="1"/>
  <c r="HU97" i="65"/>
  <c r="HU143" i="65"/>
  <c r="HM181" i="65"/>
  <c r="HM182" i="65"/>
  <c r="IB93" i="65"/>
  <c r="IB48" i="65"/>
  <c r="IB55" i="65" s="1"/>
  <c r="IB50" i="65"/>
  <c r="IC47" i="65"/>
  <c r="HV138" i="65"/>
  <c r="HV140" i="65" s="1"/>
  <c r="HP163" i="65"/>
  <c r="HP162" i="65"/>
  <c r="HP169" i="65" s="1"/>
  <c r="HP174" i="65" s="1"/>
  <c r="HR156" i="65"/>
  <c r="HR98" i="65"/>
  <c r="HT144" i="65"/>
  <c r="HT150" i="65" s="1"/>
  <c r="HT145" i="65"/>
  <c r="IA49" i="65"/>
  <c r="IA79" i="65" s="1"/>
  <c r="IA52" i="65"/>
  <c r="IA57" i="65"/>
  <c r="IA94" i="65"/>
  <c r="IA78" i="65"/>
  <c r="IA67" i="65"/>
  <c r="IA68" i="65"/>
  <c r="IA59" i="65"/>
  <c r="HW137" i="65"/>
  <c r="HW149" i="65"/>
  <c r="HW167" i="65" s="1"/>
  <c r="HX118" i="65"/>
  <c r="HX119" i="65"/>
  <c r="HO180" i="65"/>
  <c r="IB58" i="74" l="1"/>
  <c r="IB55" i="74"/>
  <c r="IA66" i="65"/>
  <c r="IA66" i="74"/>
  <c r="IB56" i="65"/>
  <c r="IB54" i="65"/>
  <c r="IB56" i="74"/>
  <c r="IB54" i="74"/>
  <c r="HM184" i="74"/>
  <c r="HM189" i="74" s="1"/>
  <c r="HM185" i="74"/>
  <c r="HM190" i="74" s="1"/>
  <c r="HM184" i="65"/>
  <c r="HM189" i="65" s="1"/>
  <c r="HM185" i="65"/>
  <c r="HM190" i="65" s="1"/>
  <c r="HO178" i="74"/>
  <c r="HO177" i="74"/>
  <c r="HR158" i="65"/>
  <c r="HR159" i="65"/>
  <c r="HV141" i="74"/>
  <c r="HV141" i="65"/>
  <c r="HW141" i="65"/>
  <c r="HN191" i="65"/>
  <c r="HV103" i="74"/>
  <c r="HV105" i="65"/>
  <c r="HW105" i="65"/>
  <c r="HM83" i="74"/>
  <c r="HN182" i="74"/>
  <c r="HN185" i="74" s="1"/>
  <c r="HN190" i="74" s="1"/>
  <c r="HM83" i="65"/>
  <c r="HQ163" i="65"/>
  <c r="HN187" i="65"/>
  <c r="HN82" i="65"/>
  <c r="HN84" i="65" s="1"/>
  <c r="HN85" i="65" s="1"/>
  <c r="HR106" i="65"/>
  <c r="HN111" i="65"/>
  <c r="HP175" i="74"/>
  <c r="HR161" i="65"/>
  <c r="HR163" i="65" s="1"/>
  <c r="HW138" i="74"/>
  <c r="HW140" i="74" s="1"/>
  <c r="HU144" i="74"/>
  <c r="HU150" i="74" s="1"/>
  <c r="HU145" i="74"/>
  <c r="ID47" i="74"/>
  <c r="IC93" i="74"/>
  <c r="IC48" i="74"/>
  <c r="IC50" i="74"/>
  <c r="HW137" i="74"/>
  <c r="HW149" i="74"/>
  <c r="HW167" i="74" s="1"/>
  <c r="HM187" i="74"/>
  <c r="HO180" i="74"/>
  <c r="HO105" i="74"/>
  <c r="HQ163" i="74"/>
  <c r="HQ162" i="74"/>
  <c r="HQ169" i="74" s="1"/>
  <c r="HQ174" i="74" s="1"/>
  <c r="HX124" i="74"/>
  <c r="HX125" i="74"/>
  <c r="HX151" i="74" s="1"/>
  <c r="HX170" i="74" s="1"/>
  <c r="HX126" i="74"/>
  <c r="HX152" i="74" s="1"/>
  <c r="HX171" i="74" s="1"/>
  <c r="HM106" i="74"/>
  <c r="HM82" i="74"/>
  <c r="HM99" i="74"/>
  <c r="HN82" i="74"/>
  <c r="HN99" i="74"/>
  <c r="HX134" i="74"/>
  <c r="HX132" i="74"/>
  <c r="HX133" i="74"/>
  <c r="HT155" i="74"/>
  <c r="HT168" i="74"/>
  <c r="IA61" i="74"/>
  <c r="IB80" i="74"/>
  <c r="IB53" i="74"/>
  <c r="HS156" i="74"/>
  <c r="HS97" i="74"/>
  <c r="HY125" i="74"/>
  <c r="HY151" i="74" s="1"/>
  <c r="HY170" i="74" s="1"/>
  <c r="HY126" i="74"/>
  <c r="HY152" i="74" s="1"/>
  <c r="HY171" i="74" s="1"/>
  <c r="HY124" i="74"/>
  <c r="IB94" i="74"/>
  <c r="IB59" i="74"/>
  <c r="IB57" i="74"/>
  <c r="IB68" i="74"/>
  <c r="IB60" i="74"/>
  <c r="IB49" i="74"/>
  <c r="IB79" i="74" s="1"/>
  <c r="IB52" i="74"/>
  <c r="IB78" i="74"/>
  <c r="IB67" i="74"/>
  <c r="HR162" i="74"/>
  <c r="HR169" i="74" s="1"/>
  <c r="HR174" i="74" s="1"/>
  <c r="HR163" i="74"/>
  <c r="HY132" i="74"/>
  <c r="HY133" i="74"/>
  <c r="HY134" i="74"/>
  <c r="HZ70" i="74"/>
  <c r="HZ117" i="74"/>
  <c r="HV96" i="74"/>
  <c r="HV143" i="74"/>
  <c r="HW97" i="65"/>
  <c r="HW143" i="65"/>
  <c r="HM108" i="65"/>
  <c r="HM187" i="65"/>
  <c r="HP175" i="65"/>
  <c r="HP99" i="65"/>
  <c r="HZ70" i="65"/>
  <c r="HZ117" i="65"/>
  <c r="HM82" i="65"/>
  <c r="HM100" i="65"/>
  <c r="HO181" i="65"/>
  <c r="HO182" i="65"/>
  <c r="HT168" i="65"/>
  <c r="HT155" i="65"/>
  <c r="HU145" i="65"/>
  <c r="HU144" i="65"/>
  <c r="HU150" i="65" s="1"/>
  <c r="HY118" i="65"/>
  <c r="HY119" i="65"/>
  <c r="IC48" i="65"/>
  <c r="IC55" i="65" s="1"/>
  <c r="ID47" i="65"/>
  <c r="IC93" i="65"/>
  <c r="IC50" i="65"/>
  <c r="HV97" i="65"/>
  <c r="HV143" i="65"/>
  <c r="HX132" i="65"/>
  <c r="HX134" i="65"/>
  <c r="HX133" i="65"/>
  <c r="IA61" i="65"/>
  <c r="IB53" i="65"/>
  <c r="IB80" i="65"/>
  <c r="HX124" i="65"/>
  <c r="HX126" i="65"/>
  <c r="HX152" i="65" s="1"/>
  <c r="HX171" i="65" s="1"/>
  <c r="HX125" i="65"/>
  <c r="HX151" i="65" s="1"/>
  <c r="HX170" i="65" s="1"/>
  <c r="IB78" i="65"/>
  <c r="IB59" i="65"/>
  <c r="IB94" i="65"/>
  <c r="IB57" i="65"/>
  <c r="IB67" i="65"/>
  <c r="IB52" i="65"/>
  <c r="IB68" i="65"/>
  <c r="IB49" i="65"/>
  <c r="IB79" i="65" s="1"/>
  <c r="HS156" i="65"/>
  <c r="HS98" i="65"/>
  <c r="HQ175" i="65"/>
  <c r="IC58" i="74" l="1"/>
  <c r="IC55" i="74"/>
  <c r="IB66" i="65"/>
  <c r="IB66" i="74"/>
  <c r="IC56" i="65"/>
  <c r="IC54" i="65"/>
  <c r="IC56" i="74"/>
  <c r="IC54" i="74"/>
  <c r="HW103" i="74"/>
  <c r="HO184" i="65"/>
  <c r="HO189" i="65" s="1"/>
  <c r="HO185" i="65"/>
  <c r="HO190" i="65" s="1"/>
  <c r="HN187" i="74"/>
  <c r="HN184" i="74"/>
  <c r="HN189" i="74" s="1"/>
  <c r="HN106" i="74"/>
  <c r="HN109" i="74" s="1"/>
  <c r="HP177" i="74"/>
  <c r="HP178" i="74"/>
  <c r="HP177" i="65"/>
  <c r="HP178" i="65"/>
  <c r="HQ177" i="65"/>
  <c r="HQ178" i="65"/>
  <c r="HS158" i="74"/>
  <c r="HS159" i="74"/>
  <c r="HM84" i="74"/>
  <c r="HM85" i="74" s="1"/>
  <c r="HS158" i="65"/>
  <c r="HS159" i="65"/>
  <c r="HW141" i="74"/>
  <c r="HM191" i="74"/>
  <c r="HM191" i="65"/>
  <c r="HM84" i="65"/>
  <c r="HM85" i="65" s="1"/>
  <c r="HN83" i="74"/>
  <c r="HN84" i="74" s="1"/>
  <c r="HN85" i="74" s="1"/>
  <c r="HP105" i="74"/>
  <c r="HP107" i="65"/>
  <c r="HS104" i="74"/>
  <c r="HS161" i="65"/>
  <c r="HS163" i="65" s="1"/>
  <c r="HP180" i="74"/>
  <c r="HP182" i="74" s="1"/>
  <c r="HR162" i="65"/>
  <c r="HR169" i="65" s="1"/>
  <c r="HR174" i="65" s="1"/>
  <c r="HR99" i="65" s="1"/>
  <c r="HS161" i="74"/>
  <c r="HS163" i="74" s="1"/>
  <c r="IC57" i="74"/>
  <c r="IC68" i="74"/>
  <c r="IC94" i="74"/>
  <c r="IC78" i="74"/>
  <c r="IC67" i="74"/>
  <c r="IC60" i="74"/>
  <c r="IC49" i="74"/>
  <c r="IC79" i="74" s="1"/>
  <c r="IC52" i="74"/>
  <c r="IC59" i="74"/>
  <c r="HT156" i="74"/>
  <c r="HT97" i="74"/>
  <c r="HO181" i="74"/>
  <c r="HO182" i="74"/>
  <c r="ID48" i="74"/>
  <c r="IE47" i="74"/>
  <c r="ID93" i="74"/>
  <c r="ID50" i="74"/>
  <c r="HY149" i="74"/>
  <c r="HY167" i="74" s="1"/>
  <c r="HY137" i="74"/>
  <c r="HX138" i="74"/>
  <c r="HX140" i="74" s="1"/>
  <c r="HV145" i="74"/>
  <c r="HV144" i="74"/>
  <c r="HV150" i="74" s="1"/>
  <c r="HY138" i="74"/>
  <c r="HY140" i="74" s="1"/>
  <c r="IB61" i="74"/>
  <c r="HX137" i="74"/>
  <c r="HX149" i="74"/>
  <c r="HX167" i="74" s="1"/>
  <c r="IA117" i="74"/>
  <c r="IA70" i="74"/>
  <c r="HQ175" i="74"/>
  <c r="HQ98" i="74"/>
  <c r="HW96" i="74"/>
  <c r="HW143" i="74"/>
  <c r="HU155" i="74"/>
  <c r="HU168" i="74"/>
  <c r="HZ118" i="74"/>
  <c r="HZ119" i="74"/>
  <c r="HR175" i="74"/>
  <c r="HR98" i="74"/>
  <c r="HM109" i="74"/>
  <c r="IC53" i="74"/>
  <c r="IC80" i="74"/>
  <c r="HM111" i="65"/>
  <c r="IC53" i="65"/>
  <c r="IC80" i="65"/>
  <c r="HY132" i="65"/>
  <c r="HY133" i="65"/>
  <c r="HY134" i="65"/>
  <c r="HO83" i="65"/>
  <c r="HO108" i="65"/>
  <c r="IA117" i="65"/>
  <c r="IA70" i="65"/>
  <c r="HY126" i="65"/>
  <c r="HY152" i="65" s="1"/>
  <c r="HY171" i="65" s="1"/>
  <c r="HY124" i="65"/>
  <c r="HY125" i="65"/>
  <c r="HY151" i="65" s="1"/>
  <c r="HY170" i="65" s="1"/>
  <c r="HO187" i="65"/>
  <c r="HO82" i="65"/>
  <c r="HO100" i="65"/>
  <c r="ID48" i="65"/>
  <c r="ID55" i="65" s="1"/>
  <c r="IE47" i="65"/>
  <c r="ID93" i="65"/>
  <c r="ID50" i="65"/>
  <c r="HQ107" i="65"/>
  <c r="HQ180" i="65"/>
  <c r="IC49" i="65"/>
  <c r="IC79" i="65" s="1"/>
  <c r="IC68" i="65"/>
  <c r="IC78" i="65"/>
  <c r="IC57" i="65"/>
  <c r="IC94" i="65"/>
  <c r="IC52" i="65"/>
  <c r="IC67" i="65"/>
  <c r="IC59" i="65"/>
  <c r="HU155" i="65"/>
  <c r="HU168" i="65"/>
  <c r="HW145" i="65"/>
  <c r="HW144" i="65"/>
  <c r="HW150" i="65" s="1"/>
  <c r="IB61" i="65"/>
  <c r="HX137" i="65"/>
  <c r="HX149" i="65"/>
  <c r="HX167" i="65" s="1"/>
  <c r="HX138" i="65"/>
  <c r="HX140" i="65" s="1"/>
  <c r="HZ118" i="65"/>
  <c r="HZ119" i="65"/>
  <c r="HV145" i="65"/>
  <c r="HV144" i="65"/>
  <c r="HV150" i="65" s="1"/>
  <c r="HS106" i="65"/>
  <c r="HT156" i="65"/>
  <c r="HT98" i="65"/>
  <c r="HP180" i="65"/>
  <c r="ID58" i="74" l="1"/>
  <c r="ID55" i="74"/>
  <c r="IC66" i="65"/>
  <c r="IC66" i="74"/>
  <c r="ID56" i="65"/>
  <c r="ID54" i="65"/>
  <c r="ID56" i="74"/>
  <c r="ID54" i="74"/>
  <c r="HO111" i="65"/>
  <c r="HP181" i="74"/>
  <c r="HP187" i="74" s="1"/>
  <c r="HS162" i="65"/>
  <c r="HS169" i="65" s="1"/>
  <c r="HS174" i="65" s="1"/>
  <c r="HS175" i="65" s="1"/>
  <c r="HP184" i="74"/>
  <c r="HP189" i="74" s="1"/>
  <c r="HP185" i="74"/>
  <c r="HP190" i="74" s="1"/>
  <c r="HO184" i="74"/>
  <c r="HO189" i="74" s="1"/>
  <c r="HO185" i="74"/>
  <c r="HO190" i="74" s="1"/>
  <c r="HR177" i="74"/>
  <c r="HR178" i="74"/>
  <c r="HQ178" i="74"/>
  <c r="HQ177" i="74"/>
  <c r="HT158" i="74"/>
  <c r="HT159" i="74"/>
  <c r="HT158" i="65"/>
  <c r="HT159" i="65"/>
  <c r="HN191" i="74"/>
  <c r="HY141" i="74"/>
  <c r="HX141" i="74"/>
  <c r="HX141" i="65"/>
  <c r="HO191" i="65"/>
  <c r="HY103" i="74"/>
  <c r="HX105" i="65"/>
  <c r="HO83" i="74"/>
  <c r="HQ105" i="74"/>
  <c r="HT106" i="65"/>
  <c r="HR175" i="65"/>
  <c r="HS162" i="74"/>
  <c r="HS169" i="74" s="1"/>
  <c r="HS174" i="74" s="1"/>
  <c r="HS98" i="74" s="1"/>
  <c r="HO187" i="74"/>
  <c r="HT161" i="65"/>
  <c r="HT163" i="65" s="1"/>
  <c r="HY96" i="74"/>
  <c r="HY143" i="74"/>
  <c r="ID78" i="74"/>
  <c r="ID57" i="74"/>
  <c r="ID68" i="74"/>
  <c r="ID59" i="74"/>
  <c r="ID60" i="74"/>
  <c r="ID49" i="74"/>
  <c r="ID79" i="74" s="1"/>
  <c r="ID67" i="74"/>
  <c r="ID52" i="74"/>
  <c r="ID94" i="74"/>
  <c r="HT161" i="74"/>
  <c r="HT104" i="74"/>
  <c r="HR105" i="74"/>
  <c r="HR180" i="74"/>
  <c r="HX96" i="74"/>
  <c r="HX143" i="74"/>
  <c r="IB70" i="74"/>
  <c r="IB117" i="74"/>
  <c r="HZ132" i="74"/>
  <c r="HZ134" i="74"/>
  <c r="HZ133" i="74"/>
  <c r="HP83" i="74"/>
  <c r="HP106" i="74"/>
  <c r="HO82" i="74"/>
  <c r="HO99" i="74"/>
  <c r="IC61" i="74"/>
  <c r="HZ124" i="74"/>
  <c r="HZ125" i="74"/>
  <c r="HZ151" i="74" s="1"/>
  <c r="HZ170" i="74" s="1"/>
  <c r="HZ126" i="74"/>
  <c r="HZ152" i="74" s="1"/>
  <c r="HZ171" i="74" s="1"/>
  <c r="ID53" i="74"/>
  <c r="ID80" i="74"/>
  <c r="HO106" i="74"/>
  <c r="HV155" i="74"/>
  <c r="HV168" i="74"/>
  <c r="HU156" i="74"/>
  <c r="HU97" i="74"/>
  <c r="HW144" i="74"/>
  <c r="HW150" i="74" s="1"/>
  <c r="HW145" i="74"/>
  <c r="IA118" i="74"/>
  <c r="IA119" i="74"/>
  <c r="HX103" i="74"/>
  <c r="IE93" i="74"/>
  <c r="IE48" i="74"/>
  <c r="IE50" i="74"/>
  <c r="IF47" i="74"/>
  <c r="HQ180" i="74"/>
  <c r="HV155" i="65"/>
  <c r="HV168" i="65"/>
  <c r="IB117" i="65"/>
  <c r="IB70" i="65"/>
  <c r="IC61" i="65"/>
  <c r="ID53" i="65"/>
  <c r="ID80" i="65"/>
  <c r="HY149" i="65"/>
  <c r="HY167" i="65" s="1"/>
  <c r="HY137" i="65"/>
  <c r="HW155" i="65"/>
  <c r="HW168" i="65"/>
  <c r="HP181" i="65"/>
  <c r="HP182" i="65"/>
  <c r="HZ134" i="65"/>
  <c r="HZ133" i="65"/>
  <c r="HZ132" i="65"/>
  <c r="HY138" i="65"/>
  <c r="HY140" i="65" s="1"/>
  <c r="HZ124" i="65"/>
  <c r="HZ125" i="65"/>
  <c r="HZ151" i="65" s="1"/>
  <c r="HZ170" i="65" s="1"/>
  <c r="HZ126" i="65"/>
  <c r="HZ152" i="65" s="1"/>
  <c r="HZ171" i="65" s="1"/>
  <c r="IE48" i="65"/>
  <c r="IE55" i="65" s="1"/>
  <c r="IF47" i="65"/>
  <c r="IE93" i="65"/>
  <c r="IE50" i="65"/>
  <c r="HU156" i="65"/>
  <c r="HU98" i="65"/>
  <c r="ID68" i="65"/>
  <c r="ID59" i="65"/>
  <c r="ID52" i="65"/>
  <c r="ID49" i="65"/>
  <c r="ID79" i="65" s="1"/>
  <c r="ID67" i="65"/>
  <c r="ID78" i="65"/>
  <c r="ID94" i="65"/>
  <c r="ID57" i="65"/>
  <c r="IA119" i="65"/>
  <c r="IA118" i="65"/>
  <c r="HX97" i="65"/>
  <c r="HX143" i="65"/>
  <c r="HQ182" i="65"/>
  <c r="HQ181" i="65"/>
  <c r="HO84" i="65"/>
  <c r="HO85" i="65" s="1"/>
  <c r="IE58" i="74" l="1"/>
  <c r="IE55" i="74"/>
  <c r="ID66" i="65"/>
  <c r="ID66" i="74"/>
  <c r="IE56" i="65"/>
  <c r="IE54" i="65"/>
  <c r="IE56" i="74"/>
  <c r="IE54" i="74"/>
  <c r="HP82" i="74"/>
  <c r="HP84" i="74" s="1"/>
  <c r="HP85" i="74" s="1"/>
  <c r="HS99" i="65"/>
  <c r="HP99" i="74"/>
  <c r="HP109" i="74" s="1"/>
  <c r="HO84" i="74"/>
  <c r="HO85" i="74" s="1"/>
  <c r="HQ184" i="65"/>
  <c r="HQ189" i="65" s="1"/>
  <c r="HQ185" i="65"/>
  <c r="HQ190" i="65" s="1"/>
  <c r="HP184" i="65"/>
  <c r="HP189" i="65" s="1"/>
  <c r="HP185" i="65"/>
  <c r="HP190" i="65" s="1"/>
  <c r="HS177" i="65"/>
  <c r="HS178" i="65"/>
  <c r="HR177" i="65"/>
  <c r="HR178" i="65"/>
  <c r="HU158" i="74"/>
  <c r="HU159" i="74"/>
  <c r="HU158" i="65"/>
  <c r="HU159" i="65"/>
  <c r="HO191" i="74"/>
  <c r="HY141" i="65"/>
  <c r="HP191" i="74"/>
  <c r="HY105" i="65"/>
  <c r="HQ83" i="65"/>
  <c r="HR107" i="65"/>
  <c r="HU106" i="65"/>
  <c r="HU104" i="74"/>
  <c r="HR180" i="65"/>
  <c r="HR182" i="65" s="1"/>
  <c r="HS175" i="74"/>
  <c r="HU161" i="74"/>
  <c r="HU162" i="74" s="1"/>
  <c r="HU169" i="74" s="1"/>
  <c r="HU174" i="74" s="1"/>
  <c r="HT162" i="65"/>
  <c r="HT169" i="65" s="1"/>
  <c r="HT174" i="65" s="1"/>
  <c r="HT175" i="65" s="1"/>
  <c r="HO109" i="74"/>
  <c r="HV156" i="74"/>
  <c r="HV97" i="74"/>
  <c r="HX145" i="74"/>
  <c r="HX144" i="74"/>
  <c r="HX150" i="74" s="1"/>
  <c r="HT163" i="74"/>
  <c r="HT162" i="74"/>
  <c r="HT169" i="74" s="1"/>
  <c r="HT174" i="74" s="1"/>
  <c r="ID61" i="74"/>
  <c r="HQ182" i="74"/>
  <c r="HQ181" i="74"/>
  <c r="IA132" i="74"/>
  <c r="IA133" i="74"/>
  <c r="IA134" i="74"/>
  <c r="HZ149" i="74"/>
  <c r="HZ167" i="74" s="1"/>
  <c r="HZ137" i="74"/>
  <c r="HZ138" i="74"/>
  <c r="HZ140" i="74" s="1"/>
  <c r="HR182" i="74"/>
  <c r="HR181" i="74"/>
  <c r="HY144" i="74"/>
  <c r="HY150" i="74" s="1"/>
  <c r="HY145" i="74"/>
  <c r="IG47" i="74"/>
  <c r="IF48" i="74"/>
  <c r="IF93" i="74"/>
  <c r="IF50" i="74"/>
  <c r="IA126" i="74"/>
  <c r="IA152" i="74" s="1"/>
  <c r="IA171" i="74" s="1"/>
  <c r="IA125" i="74"/>
  <c r="IA151" i="74" s="1"/>
  <c r="IA170" i="74" s="1"/>
  <c r="IA124" i="74"/>
  <c r="IC117" i="74"/>
  <c r="IC70" i="74"/>
  <c r="IB118" i="74"/>
  <c r="IB119" i="74"/>
  <c r="IE53" i="74"/>
  <c r="IE80" i="74"/>
  <c r="IE57" i="74"/>
  <c r="IE52" i="74"/>
  <c r="IE67" i="74"/>
  <c r="IE59" i="74"/>
  <c r="IE49" i="74"/>
  <c r="IE79" i="74" s="1"/>
  <c r="IE78" i="74"/>
  <c r="IE68" i="74"/>
  <c r="IE60" i="74"/>
  <c r="IE94" i="74"/>
  <c r="HW155" i="74"/>
  <c r="HW168" i="74"/>
  <c r="HZ138" i="65"/>
  <c r="HZ140" i="65" s="1"/>
  <c r="HP187" i="65"/>
  <c r="HP82" i="65"/>
  <c r="HP100" i="65"/>
  <c r="ID61" i="65"/>
  <c r="HZ137" i="65"/>
  <c r="HZ149" i="65"/>
  <c r="HZ167" i="65" s="1"/>
  <c r="HW156" i="65"/>
  <c r="HW98" i="65"/>
  <c r="IC70" i="65"/>
  <c r="IC117" i="65"/>
  <c r="IA124" i="65"/>
  <c r="IA126" i="65"/>
  <c r="IA152" i="65" s="1"/>
  <c r="IA171" i="65" s="1"/>
  <c r="IA125" i="65"/>
  <c r="IA151" i="65" s="1"/>
  <c r="IA170" i="65" s="1"/>
  <c r="IA132" i="65"/>
  <c r="IA134" i="65"/>
  <c r="IA133" i="65"/>
  <c r="HY97" i="65"/>
  <c r="HY143" i="65"/>
  <c r="IE53" i="65"/>
  <c r="IE80" i="65"/>
  <c r="IB119" i="65"/>
  <c r="IB118" i="65"/>
  <c r="HU161" i="65"/>
  <c r="HX144" i="65"/>
  <c r="HX150" i="65" s="1"/>
  <c r="HX145" i="65"/>
  <c r="HS107" i="65"/>
  <c r="IF93" i="65"/>
  <c r="IF48" i="65"/>
  <c r="IF55" i="65" s="1"/>
  <c r="IF50" i="65"/>
  <c r="IG47" i="65"/>
  <c r="HV156" i="65"/>
  <c r="HV98" i="65"/>
  <c r="HQ82" i="65"/>
  <c r="HQ100" i="65"/>
  <c r="HQ187" i="65"/>
  <c r="IE78" i="65"/>
  <c r="IE57" i="65"/>
  <c r="IE94" i="65"/>
  <c r="IE67" i="65"/>
  <c r="IE49" i="65"/>
  <c r="IE79" i="65" s="1"/>
  <c r="IE52" i="65"/>
  <c r="IE59" i="65"/>
  <c r="IE68" i="65"/>
  <c r="HP83" i="65"/>
  <c r="HP108" i="65"/>
  <c r="HQ108" i="65"/>
  <c r="HS180" i="65"/>
  <c r="IF58" i="74" l="1"/>
  <c r="IF55" i="74"/>
  <c r="IE66" i="65"/>
  <c r="IE66" i="74"/>
  <c r="IF56" i="65"/>
  <c r="IF54" i="65"/>
  <c r="IF56" i="74"/>
  <c r="IF54" i="74"/>
  <c r="HQ84" i="65"/>
  <c r="HQ85" i="65" s="1"/>
  <c r="HR184" i="74"/>
  <c r="HR189" i="74" s="1"/>
  <c r="HR185" i="74"/>
  <c r="HR190" i="74" s="1"/>
  <c r="HQ184" i="74"/>
  <c r="HQ189" i="74" s="1"/>
  <c r="HQ185" i="74"/>
  <c r="HQ190" i="74" s="1"/>
  <c r="HR184" i="65"/>
  <c r="HR189" i="65" s="1"/>
  <c r="HR185" i="65"/>
  <c r="HR190" i="65" s="1"/>
  <c r="HS178" i="74"/>
  <c r="HS177" i="74"/>
  <c r="HT177" i="65"/>
  <c r="HT178" i="65"/>
  <c r="HV158" i="74"/>
  <c r="HV159" i="74"/>
  <c r="HW158" i="65"/>
  <c r="HW159" i="65"/>
  <c r="HV158" i="65"/>
  <c r="HV159" i="65"/>
  <c r="HZ141" i="74"/>
  <c r="HZ141" i="65"/>
  <c r="HQ191" i="65"/>
  <c r="HP191" i="65"/>
  <c r="HZ105" i="65"/>
  <c r="HR83" i="74"/>
  <c r="HR83" i="65"/>
  <c r="HR181" i="65"/>
  <c r="HR187" i="65" s="1"/>
  <c r="HS105" i="74"/>
  <c r="HT107" i="65"/>
  <c r="HV161" i="74"/>
  <c r="HV162" i="74" s="1"/>
  <c r="HV169" i="74" s="1"/>
  <c r="HV174" i="74" s="1"/>
  <c r="HW106" i="65"/>
  <c r="HS180" i="74"/>
  <c r="HS181" i="74" s="1"/>
  <c r="HU163" i="74"/>
  <c r="HT180" i="65"/>
  <c r="HT182" i="65" s="1"/>
  <c r="HQ187" i="74"/>
  <c r="HR187" i="74"/>
  <c r="HQ111" i="65"/>
  <c r="HT99" i="65"/>
  <c r="HR106" i="74"/>
  <c r="IA137" i="74"/>
  <c r="IA149" i="74"/>
  <c r="IA167" i="74" s="1"/>
  <c r="HY155" i="74"/>
  <c r="HY168" i="74"/>
  <c r="HU175" i="74"/>
  <c r="HX155" i="74"/>
  <c r="HX168" i="74"/>
  <c r="HW156" i="74"/>
  <c r="HW97" i="74"/>
  <c r="IA138" i="74"/>
  <c r="IA140" i="74" s="1"/>
  <c r="IB133" i="74"/>
  <c r="IB134" i="74"/>
  <c r="IB132" i="74"/>
  <c r="IF53" i="74"/>
  <c r="IF80" i="74"/>
  <c r="HR82" i="74"/>
  <c r="HR99" i="74"/>
  <c r="IE61" i="74"/>
  <c r="IE117" i="74" s="1"/>
  <c r="IB126" i="74"/>
  <c r="IB152" i="74" s="1"/>
  <c r="IB171" i="74" s="1"/>
  <c r="IB125" i="74"/>
  <c r="IB151" i="74" s="1"/>
  <c r="IB170" i="74" s="1"/>
  <c r="IB124" i="74"/>
  <c r="HQ82" i="74"/>
  <c r="HQ99" i="74"/>
  <c r="HU98" i="74"/>
  <c r="IF78" i="74"/>
  <c r="IF57" i="74"/>
  <c r="IF59" i="74"/>
  <c r="IF60" i="74"/>
  <c r="IF49" i="74"/>
  <c r="IF79" i="74" s="1"/>
  <c r="IF68" i="74"/>
  <c r="IF52" i="74"/>
  <c r="IF94" i="74"/>
  <c r="IF67" i="74"/>
  <c r="HZ103" i="74"/>
  <c r="HQ83" i="74"/>
  <c r="HQ106" i="74"/>
  <c r="IC119" i="74"/>
  <c r="IC118" i="74"/>
  <c r="IG48" i="74"/>
  <c r="IG50" i="74"/>
  <c r="IH47" i="74"/>
  <c r="IG93" i="74"/>
  <c r="HZ96" i="74"/>
  <c r="HZ143" i="74"/>
  <c r="ID70" i="74"/>
  <c r="ID117" i="74"/>
  <c r="HT175" i="74"/>
  <c r="HT98" i="74"/>
  <c r="HV104" i="74"/>
  <c r="HV161" i="65"/>
  <c r="HV106" i="65"/>
  <c r="IB132" i="65"/>
  <c r="IB133" i="65"/>
  <c r="IB134" i="65"/>
  <c r="IG48" i="65"/>
  <c r="IG55" i="65" s="1"/>
  <c r="IH47" i="65"/>
  <c r="IG93" i="65"/>
  <c r="IG50" i="65"/>
  <c r="IA138" i="65"/>
  <c r="IA140" i="65" s="1"/>
  <c r="IF53" i="65"/>
  <c r="IF80" i="65"/>
  <c r="ID70" i="65"/>
  <c r="ID117" i="65"/>
  <c r="IF49" i="65"/>
  <c r="IF79" i="65" s="1"/>
  <c r="IF78" i="65"/>
  <c r="IF94" i="65"/>
  <c r="IF57" i="65"/>
  <c r="IF68" i="65"/>
  <c r="IF67" i="65"/>
  <c r="IF59" i="65"/>
  <c r="IF52" i="65"/>
  <c r="HX168" i="65"/>
  <c r="HX155" i="65"/>
  <c r="HR108" i="65"/>
  <c r="IA137" i="65"/>
  <c r="IA149" i="65"/>
  <c r="IA167" i="65" s="1"/>
  <c r="HZ97" i="65"/>
  <c r="HZ143" i="65"/>
  <c r="HP111" i="65"/>
  <c r="IE61" i="65"/>
  <c r="HS182" i="65"/>
  <c r="HS181" i="65"/>
  <c r="HU162" i="65"/>
  <c r="HU169" i="65" s="1"/>
  <c r="HU174" i="65" s="1"/>
  <c r="HU163" i="65"/>
  <c r="HY144" i="65"/>
  <c r="HY150" i="65" s="1"/>
  <c r="HY145" i="65"/>
  <c r="IC119" i="65"/>
  <c r="IC118" i="65"/>
  <c r="HP84" i="65"/>
  <c r="HP85" i="65" s="1"/>
  <c r="IB126" i="65"/>
  <c r="IB152" i="65" s="1"/>
  <c r="IB171" i="65" s="1"/>
  <c r="IB125" i="65"/>
  <c r="IB151" i="65" s="1"/>
  <c r="IB170" i="65" s="1"/>
  <c r="IB124" i="65"/>
  <c r="HW161" i="65"/>
  <c r="IG58" i="74" l="1"/>
  <c r="IG55" i="74"/>
  <c r="IF66" i="65"/>
  <c r="IF66" i="74"/>
  <c r="IG56" i="65"/>
  <c r="IG54" i="65"/>
  <c r="IG56" i="74"/>
  <c r="IG54" i="74"/>
  <c r="HS184" i="65"/>
  <c r="HS189" i="65" s="1"/>
  <c r="HS185" i="65"/>
  <c r="HS190" i="65" s="1"/>
  <c r="HT184" i="65"/>
  <c r="HT189" i="65" s="1"/>
  <c r="HT185" i="65"/>
  <c r="HT190" i="65" s="1"/>
  <c r="HU178" i="74"/>
  <c r="HU177" i="74"/>
  <c r="HT178" i="74"/>
  <c r="HT177" i="74"/>
  <c r="HR84" i="74"/>
  <c r="HR85" i="74" s="1"/>
  <c r="HW158" i="74"/>
  <c r="HW159" i="74"/>
  <c r="IA141" i="74"/>
  <c r="HR191" i="74"/>
  <c r="IA141" i="65"/>
  <c r="HV163" i="74"/>
  <c r="HQ191" i="74"/>
  <c r="HR191" i="65"/>
  <c r="HR82" i="65"/>
  <c r="HR84" i="65" s="1"/>
  <c r="HR85" i="65" s="1"/>
  <c r="IA103" i="74"/>
  <c r="HR100" i="65"/>
  <c r="HR111" i="65" s="1"/>
  <c r="HS83" i="65"/>
  <c r="HT105" i="74"/>
  <c r="HU105" i="74"/>
  <c r="HT181" i="65"/>
  <c r="HT187" i="65" s="1"/>
  <c r="HS182" i="74"/>
  <c r="HR109" i="74"/>
  <c r="HS108" i="65"/>
  <c r="HQ109" i="74"/>
  <c r="ID118" i="74"/>
  <c r="ID119" i="74"/>
  <c r="IH48" i="74"/>
  <c r="II47" i="74"/>
  <c r="IH93" i="74"/>
  <c r="IH50" i="74"/>
  <c r="HV175" i="74"/>
  <c r="IG59" i="74"/>
  <c r="IG49" i="74"/>
  <c r="IG79" i="74" s="1"/>
  <c r="IG52" i="74"/>
  <c r="IG60" i="74"/>
  <c r="IG57" i="74"/>
  <c r="IG67" i="74"/>
  <c r="IG94" i="74"/>
  <c r="IG78" i="74"/>
  <c r="IG68" i="74"/>
  <c r="HQ84" i="74"/>
  <c r="HQ85" i="74" s="1"/>
  <c r="HY156" i="74"/>
  <c r="HY97" i="74"/>
  <c r="IB149" i="74"/>
  <c r="IB167" i="74" s="1"/>
  <c r="IB137" i="74"/>
  <c r="HZ144" i="74"/>
  <c r="HZ150" i="74" s="1"/>
  <c r="HZ145" i="74"/>
  <c r="IC126" i="74"/>
  <c r="IC152" i="74" s="1"/>
  <c r="IC171" i="74" s="1"/>
  <c r="IC124" i="74"/>
  <c r="IC125" i="74"/>
  <c r="IC151" i="74" s="1"/>
  <c r="IC170" i="74" s="1"/>
  <c r="HW161" i="74"/>
  <c r="HW104" i="74"/>
  <c r="IA96" i="74"/>
  <c r="IA143" i="74"/>
  <c r="IC132" i="74"/>
  <c r="IC134" i="74"/>
  <c r="IC133" i="74"/>
  <c r="IE70" i="74"/>
  <c r="IG80" i="74"/>
  <c r="IG53" i="74"/>
  <c r="IF61" i="74"/>
  <c r="IE118" i="74"/>
  <c r="IE119" i="74"/>
  <c r="IB138" i="74"/>
  <c r="IB140" i="74" s="1"/>
  <c r="HX156" i="74"/>
  <c r="HX97" i="74"/>
  <c r="HT180" i="74"/>
  <c r="HS99" i="74"/>
  <c r="HS82" i="74"/>
  <c r="HV98" i="74"/>
  <c r="HU180" i="74"/>
  <c r="IF61" i="65"/>
  <c r="IC132" i="65"/>
  <c r="IC134" i="65"/>
  <c r="IC133" i="65"/>
  <c r="HS82" i="65"/>
  <c r="HS100" i="65"/>
  <c r="IA97" i="65"/>
  <c r="IA143" i="65"/>
  <c r="IH48" i="65"/>
  <c r="IH55" i="65" s="1"/>
  <c r="IH50" i="65"/>
  <c r="II47" i="65"/>
  <c r="IH93" i="65"/>
  <c r="IG67" i="65"/>
  <c r="IG52" i="65"/>
  <c r="IG59" i="65"/>
  <c r="IG94" i="65"/>
  <c r="IG49" i="65"/>
  <c r="IG79" i="65" s="1"/>
  <c r="IG68" i="65"/>
  <c r="IG57" i="65"/>
  <c r="IG78" i="65"/>
  <c r="IE70" i="65"/>
  <c r="IE117" i="65"/>
  <c r="HX156" i="65"/>
  <c r="HX98" i="65"/>
  <c r="HY168" i="65"/>
  <c r="HY155" i="65"/>
  <c r="HT83" i="65"/>
  <c r="HT108" i="65"/>
  <c r="HZ145" i="65"/>
  <c r="HZ144" i="65"/>
  <c r="HZ150" i="65" s="1"/>
  <c r="HW163" i="65"/>
  <c r="HW162" i="65"/>
  <c r="HW169" i="65" s="1"/>
  <c r="HW174" i="65" s="1"/>
  <c r="ID119" i="65"/>
  <c r="ID118" i="65"/>
  <c r="IA105" i="65"/>
  <c r="IB138" i="65"/>
  <c r="IB140" i="65" s="1"/>
  <c r="HU175" i="65"/>
  <c r="HU99" i="65"/>
  <c r="IG80" i="65"/>
  <c r="IG53" i="65"/>
  <c r="IB149" i="65"/>
  <c r="IB167" i="65" s="1"/>
  <c r="IB137" i="65"/>
  <c r="IC125" i="65"/>
  <c r="IC151" i="65" s="1"/>
  <c r="IC170" i="65" s="1"/>
  <c r="IC124" i="65"/>
  <c r="IC126" i="65"/>
  <c r="IC152" i="65" s="1"/>
  <c r="IC171" i="65" s="1"/>
  <c r="HS187" i="65"/>
  <c r="HV162" i="65"/>
  <c r="HV169" i="65" s="1"/>
  <c r="HV174" i="65" s="1"/>
  <c r="HV163" i="65"/>
  <c r="IH58" i="74" l="1"/>
  <c r="IH55" i="74"/>
  <c r="IG66" i="65"/>
  <c r="IG66" i="74"/>
  <c r="IH56" i="65"/>
  <c r="IH54" i="65"/>
  <c r="IH56" i="74"/>
  <c r="IH54" i="74"/>
  <c r="HS184" i="74"/>
  <c r="HS189" i="74" s="1"/>
  <c r="HS185" i="74"/>
  <c r="HS190" i="74" s="1"/>
  <c r="HV178" i="74"/>
  <c r="HV177" i="74"/>
  <c r="HU177" i="65"/>
  <c r="HU178" i="65"/>
  <c r="HY158" i="74"/>
  <c r="HY159" i="74"/>
  <c r="HX158" i="74"/>
  <c r="HX159" i="74"/>
  <c r="HX158" i="65"/>
  <c r="HX159" i="65"/>
  <c r="IB141" i="74"/>
  <c r="IB141" i="65"/>
  <c r="HS191" i="65"/>
  <c r="HT191" i="65"/>
  <c r="IB105" i="65"/>
  <c r="HS84" i="65"/>
  <c r="HS85" i="65" s="1"/>
  <c r="HS83" i="74"/>
  <c r="HS84" i="74" s="1"/>
  <c r="HS85" i="74" s="1"/>
  <c r="IF70" i="65"/>
  <c r="HV180" i="74"/>
  <c r="HV182" i="74" s="1"/>
  <c r="HX106" i="65"/>
  <c r="HY104" i="74"/>
  <c r="HX161" i="74"/>
  <c r="HX163" i="74" s="1"/>
  <c r="HT82" i="65"/>
  <c r="HT84" i="65" s="1"/>
  <c r="HT85" i="65" s="1"/>
  <c r="HT100" i="65"/>
  <c r="HT111" i="65" s="1"/>
  <c r="HS187" i="74"/>
  <c r="HS106" i="74"/>
  <c r="HS109" i="74" s="1"/>
  <c r="IF117" i="65"/>
  <c r="IF119" i="65" s="1"/>
  <c r="HS111" i="65"/>
  <c r="HY161" i="74"/>
  <c r="HY162" i="74" s="1"/>
  <c r="HY169" i="74" s="1"/>
  <c r="HY174" i="74" s="1"/>
  <c r="HX161" i="65"/>
  <c r="HX163" i="65" s="1"/>
  <c r="HZ155" i="74"/>
  <c r="HZ168" i="74"/>
  <c r="IG61" i="74"/>
  <c r="IG117" i="74" s="1"/>
  <c r="IB96" i="74"/>
  <c r="IB143" i="74"/>
  <c r="IH80" i="74"/>
  <c r="IH53" i="74"/>
  <c r="IE125" i="74"/>
  <c r="IE151" i="74" s="1"/>
  <c r="IE170" i="74" s="1"/>
  <c r="IE126" i="74"/>
  <c r="IE152" i="74" s="1"/>
  <c r="IE171" i="74" s="1"/>
  <c r="IE124" i="74"/>
  <c r="IE134" i="74"/>
  <c r="IE133" i="74"/>
  <c r="IE132" i="74"/>
  <c r="HU182" i="74"/>
  <c r="HU181" i="74"/>
  <c r="IF117" i="74"/>
  <c r="IF70" i="74"/>
  <c r="HW163" i="74"/>
  <c r="HW162" i="74"/>
  <c r="HW169" i="74" s="1"/>
  <c r="HW174" i="74" s="1"/>
  <c r="II50" i="74"/>
  <c r="IJ47" i="74"/>
  <c r="II93" i="74"/>
  <c r="II48" i="74"/>
  <c r="IH94" i="74"/>
  <c r="IH57" i="74"/>
  <c r="IH68" i="74"/>
  <c r="IH52" i="74"/>
  <c r="IH60" i="74"/>
  <c r="IH49" i="74"/>
  <c r="IH79" i="74" s="1"/>
  <c r="IH59" i="74"/>
  <c r="IH67" i="74"/>
  <c r="IH78" i="74"/>
  <c r="IC138" i="74"/>
  <c r="IC140" i="74" s="1"/>
  <c r="IC149" i="74"/>
  <c r="IC167" i="74" s="1"/>
  <c r="IC137" i="74"/>
  <c r="IA145" i="74"/>
  <c r="IA144" i="74"/>
  <c r="IA150" i="74" s="1"/>
  <c r="HV105" i="74"/>
  <c r="ID132" i="74"/>
  <c r="ID134" i="74"/>
  <c r="ID133" i="74"/>
  <c r="HT182" i="74"/>
  <c r="HT181" i="74"/>
  <c r="HX104" i="74"/>
  <c r="IB103" i="74"/>
  <c r="ID125" i="74"/>
  <c r="ID151" i="74" s="1"/>
  <c r="ID170" i="74" s="1"/>
  <c r="ID126" i="74"/>
  <c r="ID152" i="74" s="1"/>
  <c r="ID171" i="74" s="1"/>
  <c r="ID124" i="74"/>
  <c r="IB97" i="65"/>
  <c r="IB143" i="65"/>
  <c r="HU107" i="65"/>
  <c r="HU180" i="65"/>
  <c r="HW175" i="65"/>
  <c r="HW99" i="65"/>
  <c r="IA144" i="65"/>
  <c r="IA150" i="65" s="1"/>
  <c r="IA145" i="65"/>
  <c r="IE118" i="65"/>
  <c r="IE119" i="65"/>
  <c r="IG61" i="65"/>
  <c r="IC149" i="65"/>
  <c r="IC167" i="65" s="1"/>
  <c r="IC137" i="65"/>
  <c r="HZ168" i="65"/>
  <c r="HZ155" i="65"/>
  <c r="HY156" i="65"/>
  <c r="HY98" i="65"/>
  <c r="HV175" i="65"/>
  <c r="HV99" i="65"/>
  <c r="ID125" i="65"/>
  <c r="ID151" i="65" s="1"/>
  <c r="ID170" i="65" s="1"/>
  <c r="ID124" i="65"/>
  <c r="ID126" i="65"/>
  <c r="ID152" i="65" s="1"/>
  <c r="ID171" i="65" s="1"/>
  <c r="II48" i="65"/>
  <c r="II55" i="65" s="1"/>
  <c r="II93" i="65"/>
  <c r="II50" i="65"/>
  <c r="IJ47" i="65"/>
  <c r="ID134" i="65"/>
  <c r="ID133" i="65"/>
  <c r="ID132" i="65"/>
  <c r="IH53" i="65"/>
  <c r="IH80" i="65"/>
  <c r="IH94" i="65"/>
  <c r="IH52" i="65"/>
  <c r="IH68" i="65"/>
  <c r="IH59" i="65"/>
  <c r="IH67" i="65"/>
  <c r="IH57" i="65"/>
  <c r="IH49" i="65"/>
  <c r="IH79" i="65" s="1"/>
  <c r="IH78" i="65"/>
  <c r="IC138" i="65"/>
  <c r="IC140" i="65" s="1"/>
  <c r="II58" i="74" l="1"/>
  <c r="II55" i="74"/>
  <c r="IH66" i="65"/>
  <c r="IH66" i="74"/>
  <c r="II56" i="65"/>
  <c r="II54" i="65"/>
  <c r="II56" i="74"/>
  <c r="II54" i="74"/>
  <c r="HV181" i="74"/>
  <c r="HV187" i="74" s="1"/>
  <c r="HS191" i="74"/>
  <c r="HV184" i="74"/>
  <c r="HV189" i="74" s="1"/>
  <c r="HV185" i="74"/>
  <c r="HV190" i="74" s="1"/>
  <c r="HU184" i="74"/>
  <c r="HU189" i="74" s="1"/>
  <c r="HU185" i="74"/>
  <c r="HU190" i="74" s="1"/>
  <c r="HT184" i="74"/>
  <c r="HT189" i="74" s="1"/>
  <c r="HT185" i="74"/>
  <c r="HT190" i="74" s="1"/>
  <c r="HW177" i="65"/>
  <c r="HW178" i="65"/>
  <c r="HV177" i="65"/>
  <c r="HV178" i="65"/>
  <c r="HY158" i="65"/>
  <c r="HY159" i="65"/>
  <c r="IC141" i="74"/>
  <c r="IC141" i="65"/>
  <c r="IC103" i="74"/>
  <c r="IC105" i="65"/>
  <c r="HV83" i="74"/>
  <c r="HW107" i="65"/>
  <c r="HV107" i="65"/>
  <c r="HY106" i="65"/>
  <c r="HX162" i="74"/>
  <c r="HX169" i="74" s="1"/>
  <c r="HX174" i="74" s="1"/>
  <c r="HX98" i="74" s="1"/>
  <c r="HW180" i="65"/>
  <c r="HW181" i="65" s="1"/>
  <c r="HW82" i="65" s="1"/>
  <c r="IF118" i="65"/>
  <c r="IF124" i="65" s="1"/>
  <c r="HX162" i="65"/>
  <c r="HX169" i="65" s="1"/>
  <c r="HX174" i="65" s="1"/>
  <c r="HX99" i="65" s="1"/>
  <c r="HY163" i="74"/>
  <c r="HV106" i="74"/>
  <c r="HT187" i="74"/>
  <c r="IH61" i="74"/>
  <c r="IJ50" i="74"/>
  <c r="IJ48" i="74"/>
  <c r="IK47" i="74"/>
  <c r="IJ93" i="74"/>
  <c r="IF119" i="74"/>
  <c r="IF118" i="74"/>
  <c r="IG70" i="74"/>
  <c r="II80" i="74"/>
  <c r="II53" i="74"/>
  <c r="IE137" i="74"/>
  <c r="IE149" i="74"/>
  <c r="IE167" i="74" s="1"/>
  <c r="IG119" i="74"/>
  <c r="IG118" i="74"/>
  <c r="ID137" i="74"/>
  <c r="ID149" i="74"/>
  <c r="ID167" i="74" s="1"/>
  <c r="HT82" i="74"/>
  <c r="HT99" i="74"/>
  <c r="HT83" i="74"/>
  <c r="HT106" i="74"/>
  <c r="IA168" i="74"/>
  <c r="IA155" i="74"/>
  <c r="HU187" i="74"/>
  <c r="HU82" i="74"/>
  <c r="HU99" i="74"/>
  <c r="HZ156" i="74"/>
  <c r="HZ97" i="74"/>
  <c r="HY98" i="74"/>
  <c r="HY175" i="74"/>
  <c r="HU83" i="74"/>
  <c r="HU106" i="74"/>
  <c r="IC96" i="74"/>
  <c r="IC143" i="74"/>
  <c r="HW175" i="74"/>
  <c r="HW98" i="74"/>
  <c r="IE138" i="74"/>
  <c r="IE140" i="74" s="1"/>
  <c r="ID138" i="74"/>
  <c r="ID140" i="74" s="1"/>
  <c r="II52" i="74"/>
  <c r="II49" i="74"/>
  <c r="II79" i="74" s="1"/>
  <c r="II68" i="74"/>
  <c r="II67" i="74"/>
  <c r="II78" i="74"/>
  <c r="II60" i="74"/>
  <c r="II94" i="74"/>
  <c r="II57" i="74"/>
  <c r="II59" i="74"/>
  <c r="IB145" i="74"/>
  <c r="IB144" i="74"/>
  <c r="IB150" i="74" s="1"/>
  <c r="IF133" i="65"/>
  <c r="IF132" i="65"/>
  <c r="IF134" i="65"/>
  <c r="IE133" i="65"/>
  <c r="IE134" i="65"/>
  <c r="IE132" i="65"/>
  <c r="ID149" i="65"/>
  <c r="ID167" i="65" s="1"/>
  <c r="ID137" i="65"/>
  <c r="HZ156" i="65"/>
  <c r="HZ98" i="65"/>
  <c r="IE125" i="65"/>
  <c r="IE151" i="65" s="1"/>
  <c r="IE170" i="65" s="1"/>
  <c r="IE124" i="65"/>
  <c r="IE126" i="65"/>
  <c r="IE152" i="65" s="1"/>
  <c r="IE171" i="65" s="1"/>
  <c r="HU182" i="65"/>
  <c r="HU181" i="65"/>
  <c r="IK47" i="65"/>
  <c r="IJ93" i="65"/>
  <c r="IJ48" i="65"/>
  <c r="IJ55" i="65" s="1"/>
  <c r="IJ50" i="65"/>
  <c r="II53" i="65"/>
  <c r="II80" i="65"/>
  <c r="IC97" i="65"/>
  <c r="IC143" i="65"/>
  <c r="IB144" i="65"/>
  <c r="IB150" i="65" s="1"/>
  <c r="IB145" i="65"/>
  <c r="IH61" i="65"/>
  <c r="IA155" i="65"/>
  <c r="IA168" i="65"/>
  <c r="II52" i="65"/>
  <c r="II59" i="65"/>
  <c r="II67" i="65"/>
  <c r="II49" i="65"/>
  <c r="II79" i="65" s="1"/>
  <c r="II68" i="65"/>
  <c r="II78" i="65"/>
  <c r="II57" i="65"/>
  <c r="II94" i="65"/>
  <c r="ID138" i="65"/>
  <c r="ID140" i="65" s="1"/>
  <c r="HY161" i="65"/>
  <c r="IG117" i="65"/>
  <c r="IG70" i="65"/>
  <c r="HV180" i="65"/>
  <c r="IJ58" i="74" l="1"/>
  <c r="IJ55" i="74"/>
  <c r="II66" i="65"/>
  <c r="II66" i="74"/>
  <c r="HV99" i="74"/>
  <c r="HV109" i="74" s="1"/>
  <c r="IJ56" i="65"/>
  <c r="IJ54" i="65"/>
  <c r="IJ56" i="74"/>
  <c r="IJ54" i="74"/>
  <c r="HV82" i="74"/>
  <c r="HV84" i="74" s="1"/>
  <c r="HV85" i="74" s="1"/>
  <c r="HW182" i="65"/>
  <c r="HW185" i="65" s="1"/>
  <c r="HW190" i="65" s="1"/>
  <c r="HU184" i="65"/>
  <c r="HU189" i="65" s="1"/>
  <c r="HU185" i="65"/>
  <c r="HU190" i="65" s="1"/>
  <c r="HY178" i="74"/>
  <c r="HY177" i="74"/>
  <c r="HW178" i="74"/>
  <c r="HW177" i="74"/>
  <c r="HZ158" i="74"/>
  <c r="HZ159" i="74"/>
  <c r="HZ158" i="65"/>
  <c r="HZ159" i="65"/>
  <c r="ID141" i="74"/>
  <c r="IE141" i="74"/>
  <c r="ID141" i="65"/>
  <c r="HT191" i="74"/>
  <c r="HU191" i="74"/>
  <c r="HV191" i="74"/>
  <c r="ID103" i="74"/>
  <c r="IE103" i="74"/>
  <c r="ID105" i="65"/>
  <c r="HU83" i="65"/>
  <c r="HY105" i="74"/>
  <c r="HX175" i="65"/>
  <c r="HX178" i="65" s="1"/>
  <c r="HX175" i="74"/>
  <c r="IF125" i="65"/>
  <c r="IF151" i="65" s="1"/>
  <c r="IF170" i="65" s="1"/>
  <c r="IF126" i="65"/>
  <c r="IF152" i="65" s="1"/>
  <c r="IF171" i="65" s="1"/>
  <c r="HW100" i="65"/>
  <c r="HU109" i="74"/>
  <c r="HU187" i="65"/>
  <c r="HT109" i="74"/>
  <c r="HT84" i="74"/>
  <c r="HT85" i="74" s="1"/>
  <c r="IF132" i="74"/>
  <c r="IF134" i="74"/>
  <c r="IF133" i="74"/>
  <c r="IB155" i="74"/>
  <c r="IB168" i="74"/>
  <c r="HU84" i="74"/>
  <c r="HU85" i="74" s="1"/>
  <c r="IE96" i="74"/>
  <c r="IE143" i="74"/>
  <c r="HW180" i="74"/>
  <c r="HW105" i="74"/>
  <c r="IL47" i="74"/>
  <c r="IK93" i="74"/>
  <c r="IK48" i="74"/>
  <c r="IK50" i="74"/>
  <c r="IA156" i="74"/>
  <c r="IA97" i="74"/>
  <c r="IJ78" i="74"/>
  <c r="IJ67" i="74"/>
  <c r="IJ94" i="74"/>
  <c r="IJ57" i="74"/>
  <c r="IJ59" i="74"/>
  <c r="IJ52" i="74"/>
  <c r="IJ68" i="74"/>
  <c r="IJ60" i="74"/>
  <c r="IJ49" i="74"/>
  <c r="IJ79" i="74" s="1"/>
  <c r="IC144" i="74"/>
  <c r="IC150" i="74" s="1"/>
  <c r="IC145" i="74"/>
  <c r="ID96" i="74"/>
  <c r="ID143" i="74"/>
  <c r="IJ53" i="74"/>
  <c r="IJ80" i="74"/>
  <c r="II61" i="74"/>
  <c r="IH117" i="74"/>
  <c r="IH70" i="74"/>
  <c r="IG124" i="74"/>
  <c r="IG126" i="74"/>
  <c r="IG152" i="74" s="1"/>
  <c r="IG171" i="74" s="1"/>
  <c r="IG125" i="74"/>
  <c r="IG151" i="74" s="1"/>
  <c r="IG170" i="74" s="1"/>
  <c r="HZ161" i="74"/>
  <c r="HZ104" i="74"/>
  <c r="IG134" i="74"/>
  <c r="IG133" i="74"/>
  <c r="IG132" i="74"/>
  <c r="IF124" i="74"/>
  <c r="IF126" i="74"/>
  <c r="IF152" i="74" s="1"/>
  <c r="IF171" i="74" s="1"/>
  <c r="IF125" i="74"/>
  <c r="IF151" i="74" s="1"/>
  <c r="IF170" i="74" s="1"/>
  <c r="HY180" i="74"/>
  <c r="IK50" i="65"/>
  <c r="IK48" i="65"/>
  <c r="IK55" i="65" s="1"/>
  <c r="IL47" i="65"/>
  <c r="IK93" i="65"/>
  <c r="IA156" i="65"/>
  <c r="IA98" i="65"/>
  <c r="IH70" i="65"/>
  <c r="IH117" i="65"/>
  <c r="HU82" i="65"/>
  <c r="HU100" i="65"/>
  <c r="HZ106" i="65"/>
  <c r="ID97" i="65"/>
  <c r="ID143" i="65"/>
  <c r="HV181" i="65"/>
  <c r="HV182" i="65"/>
  <c r="HU108" i="65"/>
  <c r="IF149" i="65"/>
  <c r="IF167" i="65" s="1"/>
  <c r="II61" i="65"/>
  <c r="IB155" i="65"/>
  <c r="IB168" i="65"/>
  <c r="IJ53" i="65"/>
  <c r="IJ80" i="65"/>
  <c r="IE149" i="65"/>
  <c r="IE167" i="65" s="1"/>
  <c r="IE137" i="65"/>
  <c r="IC145" i="65"/>
  <c r="IC144" i="65"/>
  <c r="IC150" i="65" s="1"/>
  <c r="IJ94" i="65"/>
  <c r="IJ57" i="65"/>
  <c r="IJ59" i="65"/>
  <c r="IJ52" i="65"/>
  <c r="IJ67" i="65"/>
  <c r="IJ68" i="65"/>
  <c r="IJ49" i="65"/>
  <c r="IJ79" i="65" s="1"/>
  <c r="IJ78" i="65"/>
  <c r="IE138" i="65"/>
  <c r="IE140" i="65" s="1"/>
  <c r="IF138" i="65"/>
  <c r="IF140" i="65" s="1"/>
  <c r="IG118" i="65"/>
  <c r="IG119" i="65"/>
  <c r="HY163" i="65"/>
  <c r="HY162" i="65"/>
  <c r="HY169" i="65" s="1"/>
  <c r="HY174" i="65" s="1"/>
  <c r="HZ161" i="65"/>
  <c r="IK58" i="74" l="1"/>
  <c r="IK55" i="74"/>
  <c r="IJ66" i="65"/>
  <c r="IJ66" i="74"/>
  <c r="IK56" i="65"/>
  <c r="IK54" i="65"/>
  <c r="IK56" i="74"/>
  <c r="IK54" i="74"/>
  <c r="HW108" i="65"/>
  <c r="HW111" i="65" s="1"/>
  <c r="HU84" i="65"/>
  <c r="HU85" i="65" s="1"/>
  <c r="HW187" i="65"/>
  <c r="HW83" i="65"/>
  <c r="HW84" i="65" s="1"/>
  <c r="HW85" i="65" s="1"/>
  <c r="HW184" i="65"/>
  <c r="HW189" i="65" s="1"/>
  <c r="HW191" i="65" s="1"/>
  <c r="HX107" i="65"/>
  <c r="HV184" i="65"/>
  <c r="HV189" i="65" s="1"/>
  <c r="HV185" i="65"/>
  <c r="HV190" i="65" s="1"/>
  <c r="HX105" i="74"/>
  <c r="HX177" i="74"/>
  <c r="HX178" i="74"/>
  <c r="HX180" i="65"/>
  <c r="HX182" i="65" s="1"/>
  <c r="HX177" i="65"/>
  <c r="IA158" i="74"/>
  <c r="IA159" i="74"/>
  <c r="IA158" i="65"/>
  <c r="IA159" i="65"/>
  <c r="IE141" i="65"/>
  <c r="IF141" i="65"/>
  <c r="HU191" i="65"/>
  <c r="IF105" i="65"/>
  <c r="IE105" i="65"/>
  <c r="HX180" i="74"/>
  <c r="IA104" i="74"/>
  <c r="IF137" i="65"/>
  <c r="IF97" i="65" s="1"/>
  <c r="HU111" i="65"/>
  <c r="IG138" i="74"/>
  <c r="IG140" i="74" s="1"/>
  <c r="HY181" i="74"/>
  <c r="HY182" i="74"/>
  <c r="IJ61" i="74"/>
  <c r="IB156" i="74"/>
  <c r="IB97" i="74"/>
  <c r="HZ162" i="74"/>
  <c r="HZ169" i="74" s="1"/>
  <c r="HZ174" i="74" s="1"/>
  <c r="HZ163" i="74"/>
  <c r="IH118" i="74"/>
  <c r="IH119" i="74"/>
  <c r="IC155" i="74"/>
  <c r="IC168" i="74"/>
  <c r="HW181" i="74"/>
  <c r="HW182" i="74"/>
  <c r="IK80" i="74"/>
  <c r="IK53" i="74"/>
  <c r="IE144" i="74"/>
  <c r="IE150" i="74" s="1"/>
  <c r="IE145" i="74"/>
  <c r="IF138" i="74"/>
  <c r="IF140" i="74" s="1"/>
  <c r="IK52" i="74"/>
  <c r="IK67" i="74"/>
  <c r="IK78" i="74"/>
  <c r="IK49" i="74"/>
  <c r="IK79" i="74" s="1"/>
  <c r="IK59" i="74"/>
  <c r="IK57" i="74"/>
  <c r="IK68" i="74"/>
  <c r="IK94" i="74"/>
  <c r="IK60" i="74"/>
  <c r="IF149" i="74"/>
  <c r="IF167" i="74" s="1"/>
  <c r="IF137" i="74"/>
  <c r="IG137" i="74"/>
  <c r="IG149" i="74"/>
  <c r="IG167" i="74" s="1"/>
  <c r="ID144" i="74"/>
  <c r="ID150" i="74" s="1"/>
  <c r="ID145" i="74"/>
  <c r="IA161" i="74"/>
  <c r="IL48" i="74"/>
  <c r="IL93" i="74"/>
  <c r="IL50" i="74"/>
  <c r="II117" i="74"/>
  <c r="II70" i="74"/>
  <c r="HV83" i="65"/>
  <c r="HV108" i="65"/>
  <c r="IA106" i="65"/>
  <c r="HV187" i="65"/>
  <c r="HV82" i="65"/>
  <c r="HV100" i="65"/>
  <c r="HY175" i="65"/>
  <c r="HY99" i="65"/>
  <c r="IH118" i="65"/>
  <c r="IH119" i="65"/>
  <c r="IC155" i="65"/>
  <c r="IC168" i="65"/>
  <c r="IB156" i="65"/>
  <c r="IB98" i="65"/>
  <c r="ID144" i="65"/>
  <c r="ID150" i="65" s="1"/>
  <c r="ID145" i="65"/>
  <c r="IL93" i="65"/>
  <c r="IL48" i="65"/>
  <c r="IL55" i="65" s="1"/>
  <c r="IL50" i="65"/>
  <c r="II117" i="65"/>
  <c r="II70" i="65"/>
  <c r="IK57" i="65"/>
  <c r="IK68" i="65"/>
  <c r="IK59" i="65"/>
  <c r="IK67" i="65"/>
  <c r="IK78" i="65"/>
  <c r="IK52" i="65"/>
  <c r="IK49" i="65"/>
  <c r="IK79" i="65" s="1"/>
  <c r="IK94" i="65"/>
  <c r="HZ162" i="65"/>
  <c r="HZ169" i="65" s="1"/>
  <c r="HZ174" i="65" s="1"/>
  <c r="HZ163" i="65"/>
  <c r="IA161" i="65"/>
  <c r="IK53" i="65"/>
  <c r="IK80" i="65"/>
  <c r="IG133" i="65"/>
  <c r="IG134" i="65"/>
  <c r="IG132" i="65"/>
  <c r="IG124" i="65"/>
  <c r="IG125" i="65"/>
  <c r="IG151" i="65" s="1"/>
  <c r="IG170" i="65" s="1"/>
  <c r="IG126" i="65"/>
  <c r="IG152" i="65" s="1"/>
  <c r="IG171" i="65" s="1"/>
  <c r="IJ61" i="65"/>
  <c r="IE97" i="65"/>
  <c r="IE143" i="65"/>
  <c r="IL58" i="74" l="1"/>
  <c r="IL55" i="74"/>
  <c r="IK66" i="65"/>
  <c r="IK66" i="74"/>
  <c r="IL56" i="65"/>
  <c r="IL54" i="65"/>
  <c r="IL56" i="74"/>
  <c r="IL54" i="74"/>
  <c r="HX181" i="65"/>
  <c r="HX82" i="65" s="1"/>
  <c r="HY184" i="74"/>
  <c r="HY189" i="74" s="1"/>
  <c r="HY185" i="74"/>
  <c r="HY190" i="74" s="1"/>
  <c r="HW184" i="74"/>
  <c r="HW189" i="74" s="1"/>
  <c r="HW185" i="74"/>
  <c r="HW190" i="74" s="1"/>
  <c r="HX184" i="65"/>
  <c r="HX189" i="65" s="1"/>
  <c r="HX185" i="65"/>
  <c r="HX190" i="65" s="1"/>
  <c r="HY177" i="65"/>
  <c r="HY178" i="65"/>
  <c r="IB158" i="74"/>
  <c r="IB159" i="74"/>
  <c r="IB158" i="65"/>
  <c r="IB159" i="65"/>
  <c r="HV191" i="65"/>
  <c r="IF141" i="74"/>
  <c r="IG141" i="74"/>
  <c r="IG103" i="74"/>
  <c r="HX83" i="65"/>
  <c r="HX181" i="74"/>
  <c r="HX182" i="74"/>
  <c r="IF143" i="65"/>
  <c r="IF144" i="65" s="1"/>
  <c r="IF150" i="65" s="1"/>
  <c r="HY107" i="65"/>
  <c r="IB106" i="65"/>
  <c r="I25" i="74"/>
  <c r="H25" i="74"/>
  <c r="H25" i="65"/>
  <c r="I25" i="65"/>
  <c r="HY187" i="74"/>
  <c r="IB161" i="65"/>
  <c r="IB163" i="65" s="1"/>
  <c r="HW187" i="74"/>
  <c r="IC156" i="74"/>
  <c r="IC97" i="74"/>
  <c r="IE155" i="74"/>
  <c r="IE168" i="74"/>
  <c r="IB104" i="74"/>
  <c r="ID168" i="74"/>
  <c r="ID155" i="74"/>
  <c r="IK61" i="74"/>
  <c r="IH132" i="74"/>
  <c r="IH133" i="74"/>
  <c r="IH134" i="74"/>
  <c r="IJ70" i="74"/>
  <c r="IJ117" i="74"/>
  <c r="IA163" i="74"/>
  <c r="IA162" i="74"/>
  <c r="IA169" i="74" s="1"/>
  <c r="IA174" i="74" s="1"/>
  <c r="II119" i="74"/>
  <c r="II118" i="74"/>
  <c r="IH126" i="74"/>
  <c r="IH152" i="74" s="1"/>
  <c r="IH171" i="74" s="1"/>
  <c r="IH124" i="74"/>
  <c r="IH125" i="74"/>
  <c r="IH151" i="74" s="1"/>
  <c r="IH170" i="74" s="1"/>
  <c r="IL53" i="74"/>
  <c r="IL80" i="74"/>
  <c r="I28" i="74"/>
  <c r="F30" i="74"/>
  <c r="H27" i="74"/>
  <c r="I27" i="74"/>
  <c r="E29" i="74"/>
  <c r="D29" i="74"/>
  <c r="F29" i="74"/>
  <c r="E30" i="74"/>
  <c r="H28" i="74"/>
  <c r="IG96" i="74"/>
  <c r="IG143" i="74"/>
  <c r="HW106" i="74"/>
  <c r="HW83" i="74"/>
  <c r="IF96" i="74"/>
  <c r="IF143" i="74"/>
  <c r="IF103" i="74"/>
  <c r="HW82" i="74"/>
  <c r="HW99" i="74"/>
  <c r="HZ175" i="74"/>
  <c r="HZ98" i="74"/>
  <c r="HY83" i="74"/>
  <c r="HY106" i="74"/>
  <c r="IL60" i="74"/>
  <c r="IL49" i="74"/>
  <c r="IL79" i="74" s="1"/>
  <c r="IL57" i="74"/>
  <c r="IL52" i="74"/>
  <c r="IL94" i="74"/>
  <c r="IL78" i="74"/>
  <c r="IL59" i="74"/>
  <c r="IL67" i="74"/>
  <c r="IL68" i="74"/>
  <c r="IB161" i="74"/>
  <c r="HY82" i="74"/>
  <c r="HY99" i="74"/>
  <c r="IG138" i="65"/>
  <c r="IG140" i="65" s="1"/>
  <c r="IA162" i="65"/>
  <c r="IA169" i="65" s="1"/>
  <c r="IA174" i="65" s="1"/>
  <c r="IA163" i="65"/>
  <c r="ID155" i="65"/>
  <c r="ID168" i="65"/>
  <c r="IH134" i="65"/>
  <c r="IH132" i="65"/>
  <c r="IH133" i="65"/>
  <c r="IH126" i="65"/>
  <c r="IH152" i="65" s="1"/>
  <c r="IH171" i="65" s="1"/>
  <c r="IH124" i="65"/>
  <c r="IH125" i="65"/>
  <c r="IH151" i="65" s="1"/>
  <c r="IH170" i="65" s="1"/>
  <c r="II119" i="65"/>
  <c r="II118" i="65"/>
  <c r="IK61" i="65"/>
  <c r="IL80" i="65"/>
  <c r="IL53" i="65"/>
  <c r="H30" i="65"/>
  <c r="I34" i="65"/>
  <c r="H27" i="65"/>
  <c r="D29" i="65"/>
  <c r="E29" i="65"/>
  <c r="I36" i="65"/>
  <c r="E28" i="65"/>
  <c r="F29" i="65"/>
  <c r="I28" i="65"/>
  <c r="I27" i="65"/>
  <c r="H34" i="65"/>
  <c r="G28" i="65"/>
  <c r="H36" i="65"/>
  <c r="H29" i="65"/>
  <c r="I30" i="65"/>
  <c r="I29" i="65"/>
  <c r="H28" i="65"/>
  <c r="G29" i="65"/>
  <c r="F28" i="65"/>
  <c r="IL49" i="65"/>
  <c r="IL79" i="65" s="1"/>
  <c r="IL59" i="65"/>
  <c r="IL78" i="65"/>
  <c r="IL52" i="65"/>
  <c r="IL57" i="65"/>
  <c r="IL94" i="65"/>
  <c r="IL67" i="65"/>
  <c r="IL68" i="65"/>
  <c r="HV111" i="65"/>
  <c r="IE145" i="65"/>
  <c r="IE144" i="65"/>
  <c r="IE150" i="65" s="1"/>
  <c r="IC156" i="65"/>
  <c r="IC98" i="65"/>
  <c r="HV84" i="65"/>
  <c r="HV85" i="65" s="1"/>
  <c r="HX108" i="65"/>
  <c r="IJ117" i="65"/>
  <c r="IJ70" i="65"/>
  <c r="IG149" i="65"/>
  <c r="IG167" i="65" s="1"/>
  <c r="IG137" i="65"/>
  <c r="HZ175" i="65"/>
  <c r="HZ99" i="65"/>
  <c r="HY180" i="65"/>
  <c r="IL66" i="65" l="1"/>
  <c r="IL66" i="74"/>
  <c r="HX187" i="65"/>
  <c r="HX84" i="65"/>
  <c r="HX85" i="65" s="1"/>
  <c r="HX100" i="65"/>
  <c r="HX111" i="65" s="1"/>
  <c r="IF145" i="65"/>
  <c r="HX184" i="74"/>
  <c r="HX189" i="74" s="1"/>
  <c r="HX185" i="74"/>
  <c r="HX190" i="74" s="1"/>
  <c r="HZ178" i="74"/>
  <c r="HZ177" i="74"/>
  <c r="HZ177" i="65"/>
  <c r="HZ178" i="65"/>
  <c r="HX191" i="65"/>
  <c r="IC158" i="74"/>
  <c r="IC159" i="74"/>
  <c r="IC158" i="65"/>
  <c r="IC159" i="65"/>
  <c r="IG141" i="65"/>
  <c r="HY191" i="74"/>
  <c r="HW191" i="74"/>
  <c r="IG105" i="65"/>
  <c r="HX106" i="74"/>
  <c r="HX83" i="74"/>
  <c r="HX82" i="74"/>
  <c r="HX99" i="74"/>
  <c r="HX187" i="74"/>
  <c r="IC106" i="65"/>
  <c r="IB162" i="65"/>
  <c r="IB169" i="65" s="1"/>
  <c r="IB174" i="65" s="1"/>
  <c r="IB99" i="65" s="1"/>
  <c r="IC161" i="65"/>
  <c r="IC163" i="65" s="1"/>
  <c r="HW109" i="74"/>
  <c r="HY109" i="74"/>
  <c r="IH149" i="74"/>
  <c r="IH167" i="74" s="1"/>
  <c r="IH137" i="74"/>
  <c r="IJ118" i="74"/>
  <c r="IJ119" i="74"/>
  <c r="IL61" i="74"/>
  <c r="IB163" i="74"/>
  <c r="IB162" i="74"/>
  <c r="IB169" i="74" s="1"/>
  <c r="IB174" i="74" s="1"/>
  <c r="HZ180" i="74"/>
  <c r="HZ105" i="74"/>
  <c r="II126" i="74"/>
  <c r="II152" i="74" s="1"/>
  <c r="II171" i="74" s="1"/>
  <c r="II124" i="74"/>
  <c r="II125" i="74"/>
  <c r="II151" i="74" s="1"/>
  <c r="II170" i="74" s="1"/>
  <c r="IE156" i="74"/>
  <c r="IE97" i="74"/>
  <c r="II133" i="74"/>
  <c r="II134" i="74"/>
  <c r="II132" i="74"/>
  <c r="IH138" i="74"/>
  <c r="IH140" i="74" s="1"/>
  <c r="HY84" i="74"/>
  <c r="HY85" i="74" s="1"/>
  <c r="IK117" i="74"/>
  <c r="IK70" i="74"/>
  <c r="HW84" i="74"/>
  <c r="HW85" i="74" s="1"/>
  <c r="IG145" i="74"/>
  <c r="IG144" i="74"/>
  <c r="IG150" i="74" s="1"/>
  <c r="IA175" i="74"/>
  <c r="IA98" i="74"/>
  <c r="ID156" i="74"/>
  <c r="ID97" i="74"/>
  <c r="IF145" i="74"/>
  <c r="IF144" i="74"/>
  <c r="IF150" i="74" s="1"/>
  <c r="IC161" i="74"/>
  <c r="IC104" i="74"/>
  <c r="HY182" i="65"/>
  <c r="HY181" i="65"/>
  <c r="J28" i="65"/>
  <c r="IH149" i="65"/>
  <c r="IH167" i="65" s="1"/>
  <c r="IH137" i="65"/>
  <c r="HZ107" i="65"/>
  <c r="HZ180" i="65"/>
  <c r="IL61" i="65"/>
  <c r="ID156" i="65"/>
  <c r="ID98" i="65"/>
  <c r="IJ118" i="65"/>
  <c r="IJ119" i="65"/>
  <c r="IE168" i="65"/>
  <c r="IE155" i="65"/>
  <c r="IK117" i="65"/>
  <c r="IK70" i="65"/>
  <c r="I31" i="65"/>
  <c r="J29" i="65"/>
  <c r="IA175" i="65"/>
  <c r="IA99" i="65"/>
  <c r="H31" i="65"/>
  <c r="II124" i="65"/>
  <c r="II125" i="65"/>
  <c r="II151" i="65" s="1"/>
  <c r="II170" i="65" s="1"/>
  <c r="II126" i="65"/>
  <c r="II152" i="65" s="1"/>
  <c r="II171" i="65" s="1"/>
  <c r="IG97" i="65"/>
  <c r="IG143" i="65"/>
  <c r="II132" i="65"/>
  <c r="II133" i="65"/>
  <c r="II134" i="65"/>
  <c r="IH138" i="65"/>
  <c r="IH140" i="65" s="1"/>
  <c r="IF155" i="65"/>
  <c r="IF168" i="65"/>
  <c r="HY184" i="65" l="1"/>
  <c r="HY189" i="65" s="1"/>
  <c r="HY185" i="65"/>
  <c r="HY190" i="65" s="1"/>
  <c r="IA178" i="74"/>
  <c r="IA177" i="74"/>
  <c r="IA177" i="65"/>
  <c r="IA178" i="65"/>
  <c r="IE158" i="74"/>
  <c r="IE159" i="74"/>
  <c r="ID158" i="74"/>
  <c r="ID159" i="74"/>
  <c r="ID158" i="65"/>
  <c r="ID159" i="65"/>
  <c r="HX191" i="74"/>
  <c r="IH141" i="74"/>
  <c r="IH141" i="65"/>
  <c r="IH103" i="74"/>
  <c r="HX109" i="74"/>
  <c r="IA105" i="74"/>
  <c r="HX84" i="74"/>
  <c r="HX85" i="74" s="1"/>
  <c r="IE104" i="74"/>
  <c r="ID104" i="74"/>
  <c r="ID106" i="65"/>
  <c r="IB175" i="65"/>
  <c r="IC162" i="65"/>
  <c r="IC169" i="65" s="1"/>
  <c r="IC174" i="65" s="1"/>
  <c r="IC175" i="65" s="1"/>
  <c r="HY187" i="65"/>
  <c r="IE161" i="74"/>
  <c r="IE163" i="74" s="1"/>
  <c r="IC163" i="74"/>
  <c r="IC162" i="74"/>
  <c r="IC169" i="74" s="1"/>
  <c r="IC174" i="74" s="1"/>
  <c r="IK119" i="74"/>
  <c r="IK118" i="74"/>
  <c r="HZ181" i="74"/>
  <c r="HZ182" i="74"/>
  <c r="IJ133" i="74"/>
  <c r="IJ134" i="74"/>
  <c r="IJ132" i="74"/>
  <c r="IJ124" i="74"/>
  <c r="IJ126" i="74"/>
  <c r="IJ152" i="74" s="1"/>
  <c r="IJ171" i="74" s="1"/>
  <c r="IJ125" i="74"/>
  <c r="IJ151" i="74" s="1"/>
  <c r="IJ170" i="74" s="1"/>
  <c r="IF168" i="74"/>
  <c r="IF155" i="74"/>
  <c r="IB175" i="74"/>
  <c r="IB98" i="74"/>
  <c r="IH96" i="74"/>
  <c r="IH143" i="74"/>
  <c r="IG155" i="74"/>
  <c r="IG168" i="74"/>
  <c r="II138" i="74"/>
  <c r="II140" i="74" s="1"/>
  <c r="ID161" i="74"/>
  <c r="II137" i="74"/>
  <c r="II149" i="74"/>
  <c r="II167" i="74" s="1"/>
  <c r="IL70" i="74"/>
  <c r="IL117" i="74"/>
  <c r="IA180" i="74"/>
  <c r="ID161" i="65"/>
  <c r="ID163" i="65" s="1"/>
  <c r="IF156" i="65"/>
  <c r="IF98" i="65"/>
  <c r="IG144" i="65"/>
  <c r="IG150" i="65" s="1"/>
  <c r="IG145" i="65"/>
  <c r="IJ132" i="65"/>
  <c r="IJ134" i="65"/>
  <c r="IJ133" i="65"/>
  <c r="IA107" i="65"/>
  <c r="IA180" i="65"/>
  <c r="IK118" i="65"/>
  <c r="IK119" i="65"/>
  <c r="IJ124" i="65"/>
  <c r="IJ125" i="65"/>
  <c r="IJ151" i="65" s="1"/>
  <c r="IJ170" i="65" s="1"/>
  <c r="IJ126" i="65"/>
  <c r="IJ152" i="65" s="1"/>
  <c r="IJ171" i="65" s="1"/>
  <c r="IL117" i="65"/>
  <c r="IL70" i="65"/>
  <c r="IH105" i="65"/>
  <c r="HZ181" i="65"/>
  <c r="HZ182" i="65"/>
  <c r="HY82" i="65"/>
  <c r="HY100" i="65"/>
  <c r="IE156" i="65"/>
  <c r="IE98" i="65"/>
  <c r="HY83" i="65"/>
  <c r="HY108" i="65"/>
  <c r="II138" i="65"/>
  <c r="II140" i="65" s="1"/>
  <c r="II149" i="65"/>
  <c r="II167" i="65" s="1"/>
  <c r="II137" i="65"/>
  <c r="IH97" i="65"/>
  <c r="IH143" i="65"/>
  <c r="HZ184" i="74" l="1"/>
  <c r="HZ189" i="74" s="1"/>
  <c r="HZ185" i="74"/>
  <c r="HZ190" i="74" s="1"/>
  <c r="HZ184" i="65"/>
  <c r="HZ189" i="65" s="1"/>
  <c r="HZ185" i="65"/>
  <c r="HZ190" i="65" s="1"/>
  <c r="IB177" i="74"/>
  <c r="IB178" i="74"/>
  <c r="IC177" i="65"/>
  <c r="IC178" i="65"/>
  <c r="IB177" i="65"/>
  <c r="IB178" i="65"/>
  <c r="IE158" i="65"/>
  <c r="IE159" i="65"/>
  <c r="IF158" i="65"/>
  <c r="IF159" i="65"/>
  <c r="II141" i="74"/>
  <c r="II141" i="65"/>
  <c r="HY191" i="65"/>
  <c r="II103" i="74"/>
  <c r="HZ83" i="74"/>
  <c r="HZ83" i="65"/>
  <c r="IB180" i="65"/>
  <c r="IB182" i="65" s="1"/>
  <c r="IF106" i="65"/>
  <c r="IE106" i="65"/>
  <c r="IB107" i="65"/>
  <c r="IC99" i="65"/>
  <c r="IC107" i="65"/>
  <c r="IC180" i="65"/>
  <c r="IC182" i="65" s="1"/>
  <c r="IE162" i="74"/>
  <c r="IE169" i="74" s="1"/>
  <c r="IE174" i="74" s="1"/>
  <c r="IE98" i="74" s="1"/>
  <c r="IE161" i="65"/>
  <c r="IE163" i="65" s="1"/>
  <c r="IJ138" i="74"/>
  <c r="IJ140" i="74" s="1"/>
  <c r="HY84" i="65"/>
  <c r="HY85" i="65" s="1"/>
  <c r="ID162" i="65"/>
  <c r="ID169" i="65" s="1"/>
  <c r="ID174" i="65" s="1"/>
  <c r="ID175" i="65" s="1"/>
  <c r="IL118" i="74"/>
  <c r="IL119" i="74"/>
  <c r="IG156" i="74"/>
  <c r="IG97" i="74"/>
  <c r="HZ99" i="74"/>
  <c r="HZ82" i="74"/>
  <c r="IC98" i="74"/>
  <c r="IC175" i="74"/>
  <c r="II96" i="74"/>
  <c r="II143" i="74"/>
  <c r="IJ137" i="74"/>
  <c r="IJ149" i="74"/>
  <c r="IJ167" i="74" s="1"/>
  <c r="IB105" i="74"/>
  <c r="IB180" i="74"/>
  <c r="HZ106" i="74"/>
  <c r="IH144" i="74"/>
  <c r="IH150" i="74" s="1"/>
  <c r="IH145" i="74"/>
  <c r="ID163" i="74"/>
  <c r="ID162" i="74"/>
  <c r="ID169" i="74" s="1"/>
  <c r="ID174" i="74" s="1"/>
  <c r="IK124" i="74"/>
  <c r="IK126" i="74"/>
  <c r="IK152" i="74" s="1"/>
  <c r="IK171" i="74" s="1"/>
  <c r="IK125" i="74"/>
  <c r="IK151" i="74" s="1"/>
  <c r="IK170" i="74" s="1"/>
  <c r="IA181" i="74"/>
  <c r="IA182" i="74"/>
  <c r="IF156" i="74"/>
  <c r="IF97" i="74"/>
  <c r="HZ187" i="74"/>
  <c r="IK133" i="74"/>
  <c r="IK134" i="74"/>
  <c r="IK132" i="74"/>
  <c r="IF161" i="65"/>
  <c r="IF162" i="65" s="1"/>
  <c r="IF169" i="65" s="1"/>
  <c r="IF174" i="65" s="1"/>
  <c r="II97" i="65"/>
  <c r="II143" i="65"/>
  <c r="IL118" i="65"/>
  <c r="IL119" i="65"/>
  <c r="II105" i="65"/>
  <c r="HZ187" i="65"/>
  <c r="HZ82" i="65"/>
  <c r="HZ100" i="65"/>
  <c r="HZ108" i="65"/>
  <c r="IJ149" i="65"/>
  <c r="IJ167" i="65" s="1"/>
  <c r="IJ137" i="65"/>
  <c r="IJ138" i="65"/>
  <c r="IJ140" i="65" s="1"/>
  <c r="IH145" i="65"/>
  <c r="IH144" i="65"/>
  <c r="IH150" i="65" s="1"/>
  <c r="IK133" i="65"/>
  <c r="IK134" i="65"/>
  <c r="IK132" i="65"/>
  <c r="IK125" i="65"/>
  <c r="IK151" i="65" s="1"/>
  <c r="IK170" i="65" s="1"/>
  <c r="IK124" i="65"/>
  <c r="IK126" i="65"/>
  <c r="IK152" i="65" s="1"/>
  <c r="IK171" i="65" s="1"/>
  <c r="HY111" i="65"/>
  <c r="IA181" i="65"/>
  <c r="IA182" i="65"/>
  <c r="IG168" i="65"/>
  <c r="IG155" i="65"/>
  <c r="HZ191" i="74" l="1"/>
  <c r="IB181" i="65"/>
  <c r="IB82" i="65" s="1"/>
  <c r="IA184" i="74"/>
  <c r="IA189" i="74" s="1"/>
  <c r="IA185" i="74"/>
  <c r="IA190" i="74" s="1"/>
  <c r="IA184" i="65"/>
  <c r="IA189" i="65" s="1"/>
  <c r="IA185" i="65"/>
  <c r="IA190" i="65" s="1"/>
  <c r="IB184" i="65"/>
  <c r="IB189" i="65" s="1"/>
  <c r="IB185" i="65"/>
  <c r="IB190" i="65" s="1"/>
  <c r="IC184" i="65"/>
  <c r="IC189" i="65" s="1"/>
  <c r="IC185" i="65"/>
  <c r="IC190" i="65" s="1"/>
  <c r="IC178" i="74"/>
  <c r="IC177" i="74"/>
  <c r="ID177" i="65"/>
  <c r="ID178" i="65"/>
  <c r="IG158" i="74"/>
  <c r="IG159" i="74"/>
  <c r="HZ84" i="74"/>
  <c r="HZ85" i="74" s="1"/>
  <c r="IF158" i="74"/>
  <c r="IF159" i="74"/>
  <c r="IJ141" i="74"/>
  <c r="IJ141" i="65"/>
  <c r="HZ191" i="65"/>
  <c r="IJ103" i="74"/>
  <c r="IJ105" i="65"/>
  <c r="HZ84" i="65"/>
  <c r="HZ85" i="65" s="1"/>
  <c r="IA83" i="65"/>
  <c r="IC83" i="65"/>
  <c r="IB83" i="65"/>
  <c r="ID107" i="65"/>
  <c r="IF161" i="74"/>
  <c r="IF162" i="74" s="1"/>
  <c r="IF169" i="74" s="1"/>
  <c r="IF174" i="74" s="1"/>
  <c r="IF98" i="74" s="1"/>
  <c r="IC181" i="65"/>
  <c r="IC82" i="65" s="1"/>
  <c r="IE175" i="74"/>
  <c r="IE162" i="65"/>
  <c r="IE169" i="65" s="1"/>
  <c r="IE174" i="65" s="1"/>
  <c r="IE175" i="65" s="1"/>
  <c r="IF163" i="65"/>
  <c r="ID99" i="65"/>
  <c r="IA187" i="74"/>
  <c r="IK138" i="74"/>
  <c r="IK140" i="74" s="1"/>
  <c r="IK149" i="74"/>
  <c r="IK167" i="74" s="1"/>
  <c r="IK137" i="74"/>
  <c r="IB181" i="74"/>
  <c r="IB182" i="74"/>
  <c r="IJ96" i="74"/>
  <c r="IJ143" i="74"/>
  <c r="HZ109" i="74"/>
  <c r="ID175" i="74"/>
  <c r="ID98" i="74"/>
  <c r="II144" i="74"/>
  <c r="II150" i="74" s="1"/>
  <c r="II145" i="74"/>
  <c r="IA83" i="74"/>
  <c r="IA106" i="74"/>
  <c r="IG161" i="74"/>
  <c r="IG104" i="74"/>
  <c r="IF104" i="74"/>
  <c r="IA82" i="74"/>
  <c r="IA99" i="74"/>
  <c r="IL132" i="74"/>
  <c r="IL134" i="74"/>
  <c r="IL133" i="74"/>
  <c r="IH168" i="74"/>
  <c r="IH155" i="74"/>
  <c r="IC105" i="74"/>
  <c r="IC180" i="74"/>
  <c r="IL124" i="74"/>
  <c r="IL125" i="74"/>
  <c r="IL151" i="74" s="1"/>
  <c r="IL170" i="74" s="1"/>
  <c r="IL126" i="74"/>
  <c r="IL152" i="74" s="1"/>
  <c r="IL171" i="74" s="1"/>
  <c r="IK138" i="65"/>
  <c r="IK140" i="65" s="1"/>
  <c r="IA82" i="65"/>
  <c r="IA100" i="65"/>
  <c r="IB108" i="65"/>
  <c r="IH168" i="65"/>
  <c r="IH155" i="65"/>
  <c r="IL133" i="65"/>
  <c r="IL134" i="65"/>
  <c r="IL132" i="65"/>
  <c r="HZ111" i="65"/>
  <c r="IL125" i="65"/>
  <c r="IL151" i="65" s="1"/>
  <c r="IL170" i="65" s="1"/>
  <c r="IL126" i="65"/>
  <c r="IL152" i="65" s="1"/>
  <c r="IL171" i="65" s="1"/>
  <c r="IL124" i="65"/>
  <c r="IF99" i="65"/>
  <c r="IF175" i="65"/>
  <c r="II144" i="65"/>
  <c r="II150" i="65" s="1"/>
  <c r="II145" i="65"/>
  <c r="IA187" i="65"/>
  <c r="IK137" i="65"/>
  <c r="IK149" i="65"/>
  <c r="IK167" i="65" s="1"/>
  <c r="IJ97" i="65"/>
  <c r="IJ143" i="65"/>
  <c r="IC108" i="65"/>
  <c r="IG156" i="65"/>
  <c r="IG98" i="65"/>
  <c r="IA108" i="65"/>
  <c r="ID180" i="65"/>
  <c r="IB187" i="65" l="1"/>
  <c r="IB100" i="65"/>
  <c r="IB111" i="65" s="1"/>
  <c r="IC191" i="65"/>
  <c r="IB191" i="65"/>
  <c r="IA84" i="65"/>
  <c r="IA85" i="65" s="1"/>
  <c r="IB184" i="74"/>
  <c r="IB189" i="74" s="1"/>
  <c r="IB185" i="74"/>
  <c r="IB190" i="74" s="1"/>
  <c r="ID178" i="74"/>
  <c r="ID177" i="74"/>
  <c r="IE178" i="74"/>
  <c r="IE177" i="74"/>
  <c r="IF177" i="65"/>
  <c r="IF178" i="65"/>
  <c r="IE177" i="65"/>
  <c r="IE178" i="65"/>
  <c r="IG158" i="65"/>
  <c r="IG159" i="65"/>
  <c r="IK141" i="74"/>
  <c r="IK141" i="65"/>
  <c r="IA191" i="74"/>
  <c r="IA191" i="65"/>
  <c r="IK103" i="74"/>
  <c r="IK105" i="65"/>
  <c r="IB84" i="65"/>
  <c r="IB85" i="65" s="1"/>
  <c r="IB83" i="74"/>
  <c r="IC84" i="65"/>
  <c r="IC85" i="65" s="1"/>
  <c r="IE180" i="74"/>
  <c r="IE182" i="74" s="1"/>
  <c r="IF107" i="65"/>
  <c r="IF163" i="74"/>
  <c r="IG106" i="65"/>
  <c r="IE105" i="74"/>
  <c r="IC187" i="65"/>
  <c r="IC100" i="65"/>
  <c r="IC111" i="65" s="1"/>
  <c r="IE99" i="65"/>
  <c r="IE107" i="65"/>
  <c r="IE180" i="65"/>
  <c r="IE181" i="65" s="1"/>
  <c r="IE82" i="65" s="1"/>
  <c r="IA109" i="74"/>
  <c r="IG163" i="74"/>
  <c r="IG162" i="74"/>
  <c r="IG169" i="74" s="1"/>
  <c r="IG174" i="74" s="1"/>
  <c r="IH156" i="74"/>
  <c r="IH97" i="74"/>
  <c r="IB82" i="74"/>
  <c r="IB99" i="74"/>
  <c r="ID105" i="74"/>
  <c r="ID180" i="74"/>
  <c r="IA84" i="74"/>
  <c r="IA85" i="74" s="1"/>
  <c r="IK96" i="74"/>
  <c r="IK143" i="74"/>
  <c r="IL137" i="74"/>
  <c r="IL149" i="74"/>
  <c r="IL167" i="74" s="1"/>
  <c r="IJ144" i="74"/>
  <c r="IJ150" i="74" s="1"/>
  <c r="IJ145" i="74"/>
  <c r="IL138" i="74"/>
  <c r="IL140" i="74" s="1"/>
  <c r="II155" i="74"/>
  <c r="II168" i="74"/>
  <c r="IC181" i="74"/>
  <c r="IC182" i="74"/>
  <c r="IB106" i="74"/>
  <c r="IB187" i="74"/>
  <c r="IF175" i="74"/>
  <c r="IL138" i="65"/>
  <c r="IL140" i="65" s="1"/>
  <c r="IK97" i="65"/>
  <c r="IK143" i="65"/>
  <c r="IL149" i="65"/>
  <c r="IL167" i="65" s="1"/>
  <c r="IL137" i="65"/>
  <c r="ID181" i="65"/>
  <c r="ID182" i="65"/>
  <c r="IH156" i="65"/>
  <c r="IH98" i="65"/>
  <c r="IJ144" i="65"/>
  <c r="IJ150" i="65" s="1"/>
  <c r="IJ145" i="65"/>
  <c r="IA111" i="65"/>
  <c r="IG161" i="65"/>
  <c r="II168" i="65"/>
  <c r="II155" i="65"/>
  <c r="IF180" i="65"/>
  <c r="IB191" i="74" l="1"/>
  <c r="IE184" i="74"/>
  <c r="IE189" i="74" s="1"/>
  <c r="IE185" i="74"/>
  <c r="IE190" i="74" s="1"/>
  <c r="IC184" i="74"/>
  <c r="IC189" i="74" s="1"/>
  <c r="IC185" i="74"/>
  <c r="IC190" i="74" s="1"/>
  <c r="ID184" i="65"/>
  <c r="ID189" i="65" s="1"/>
  <c r="ID185" i="65"/>
  <c r="ID190" i="65" s="1"/>
  <c r="IF177" i="74"/>
  <c r="IF178" i="74"/>
  <c r="IB84" i="74"/>
  <c r="IB85" i="74" s="1"/>
  <c r="IH158" i="74"/>
  <c r="IH159" i="74"/>
  <c r="IH158" i="65"/>
  <c r="IH159" i="65"/>
  <c r="IL141" i="74"/>
  <c r="IL141" i="65"/>
  <c r="IL103" i="74"/>
  <c r="IL105" i="65"/>
  <c r="IE83" i="74"/>
  <c r="IE181" i="74"/>
  <c r="IE187" i="74" s="1"/>
  <c r="IC83" i="74"/>
  <c r="IH104" i="74"/>
  <c r="IH161" i="65"/>
  <c r="IH162" i="65" s="1"/>
  <c r="IH169" i="65" s="1"/>
  <c r="IH174" i="65" s="1"/>
  <c r="IE182" i="65"/>
  <c r="ID187" i="65"/>
  <c r="IC187" i="74"/>
  <c r="IH161" i="74"/>
  <c r="IH163" i="74" s="1"/>
  <c r="IC106" i="74"/>
  <c r="IF105" i="74"/>
  <c r="IF180" i="74"/>
  <c r="IC82" i="74"/>
  <c r="IC99" i="74"/>
  <c r="IJ168" i="74"/>
  <c r="IJ155" i="74"/>
  <c r="ID181" i="74"/>
  <c r="ID182" i="74"/>
  <c r="IG175" i="74"/>
  <c r="IG98" i="74"/>
  <c r="II156" i="74"/>
  <c r="II97" i="74"/>
  <c r="IL96" i="74"/>
  <c r="IL143" i="74"/>
  <c r="IB109" i="74"/>
  <c r="IK144" i="74"/>
  <c r="IK150" i="74" s="1"/>
  <c r="IK145" i="74"/>
  <c r="IE106" i="74"/>
  <c r="IK145" i="65"/>
  <c r="IK144" i="65"/>
  <c r="IK150" i="65" s="1"/>
  <c r="ID83" i="65"/>
  <c r="ID108" i="65"/>
  <c r="IJ168" i="65"/>
  <c r="IJ155" i="65"/>
  <c r="ID100" i="65"/>
  <c r="ID82" i="65"/>
  <c r="IE100" i="65"/>
  <c r="IF181" i="65"/>
  <c r="IF182" i="65"/>
  <c r="II156" i="65"/>
  <c r="II98" i="65"/>
  <c r="IG162" i="65"/>
  <c r="IG169" i="65" s="1"/>
  <c r="IG174" i="65" s="1"/>
  <c r="IG163" i="65"/>
  <c r="IH106" i="65"/>
  <c r="IL97" i="65"/>
  <c r="IL143" i="65"/>
  <c r="ID184" i="74" l="1"/>
  <c r="ID189" i="74" s="1"/>
  <c r="ID185" i="74"/>
  <c r="ID190" i="74" s="1"/>
  <c r="IF184" i="65"/>
  <c r="IF189" i="65" s="1"/>
  <c r="IF185" i="65"/>
  <c r="IF190" i="65" s="1"/>
  <c r="IE184" i="65"/>
  <c r="IE189" i="65" s="1"/>
  <c r="IE185" i="65"/>
  <c r="IE190" i="65" s="1"/>
  <c r="IE108" i="65"/>
  <c r="IE111" i="65" s="1"/>
  <c r="IG178" i="74"/>
  <c r="IG177" i="74"/>
  <c r="IE191" i="74"/>
  <c r="IE99" i="74"/>
  <c r="IE109" i="74" s="1"/>
  <c r="II158" i="74"/>
  <c r="II159" i="74"/>
  <c r="II158" i="65"/>
  <c r="II159" i="65"/>
  <c r="IE82" i="74"/>
  <c r="IE84" i="74" s="1"/>
  <c r="IE85" i="74" s="1"/>
  <c r="IC191" i="74"/>
  <c r="ID191" i="65"/>
  <c r="ID83" i="74"/>
  <c r="IC84" i="74"/>
  <c r="IC85" i="74" s="1"/>
  <c r="IE83" i="65"/>
  <c r="IE84" i="65" s="1"/>
  <c r="IE85" i="65" s="1"/>
  <c r="II161" i="65"/>
  <c r="II163" i="65" s="1"/>
  <c r="II104" i="74"/>
  <c r="IH163" i="65"/>
  <c r="IE187" i="65"/>
  <c r="IH162" i="74"/>
  <c r="IH169" i="74" s="1"/>
  <c r="IH174" i="74" s="1"/>
  <c r="IH175" i="74" s="1"/>
  <c r="II161" i="74"/>
  <c r="II162" i="74" s="1"/>
  <c r="II169" i="74" s="1"/>
  <c r="II174" i="74" s="1"/>
  <c r="II98" i="74" s="1"/>
  <c r="IC109" i="74"/>
  <c r="ID82" i="74"/>
  <c r="ID99" i="74"/>
  <c r="IJ156" i="74"/>
  <c r="IJ97" i="74"/>
  <c r="IL145" i="74"/>
  <c r="IL144" i="74"/>
  <c r="IL150" i="74" s="1"/>
  <c r="IK168" i="74"/>
  <c r="IK155" i="74"/>
  <c r="IG105" i="74"/>
  <c r="ID106" i="74"/>
  <c r="ID187" i="74"/>
  <c r="IF182" i="74"/>
  <c r="IF181" i="74"/>
  <c r="IG180" i="74"/>
  <c r="ID111" i="65"/>
  <c r="IF187" i="65"/>
  <c r="ID84" i="65"/>
  <c r="ID85" i="65" s="1"/>
  <c r="IG175" i="65"/>
  <c r="IG99" i="65"/>
  <c r="IF83" i="65"/>
  <c r="IF108" i="65"/>
  <c r="IF82" i="65"/>
  <c r="IF100" i="65"/>
  <c r="IH175" i="65"/>
  <c r="IK155" i="65"/>
  <c r="IK168" i="65"/>
  <c r="IH99" i="65"/>
  <c r="IL145" i="65"/>
  <c r="IL144" i="65"/>
  <c r="IL150" i="65" s="1"/>
  <c r="II106" i="65"/>
  <c r="IJ156" i="65"/>
  <c r="IJ98" i="65"/>
  <c r="ID191" i="74" l="1"/>
  <c r="IF184" i="74"/>
  <c r="IF189" i="74" s="1"/>
  <c r="IF185" i="74"/>
  <c r="IF190" i="74" s="1"/>
  <c r="IH178" i="74"/>
  <c r="IH177" i="74"/>
  <c r="IG177" i="65"/>
  <c r="IG178" i="65"/>
  <c r="IH177" i="65"/>
  <c r="IH178" i="65"/>
  <c r="IJ158" i="74"/>
  <c r="IJ159" i="74"/>
  <c r="II162" i="65"/>
  <c r="II169" i="65" s="1"/>
  <c r="II174" i="65" s="1"/>
  <c r="II175" i="65" s="1"/>
  <c r="IJ158" i="65"/>
  <c r="IJ159" i="65"/>
  <c r="IE191" i="65"/>
  <c r="IF191" i="65"/>
  <c r="ID84" i="74"/>
  <c r="ID85" i="74" s="1"/>
  <c r="IF83" i="74"/>
  <c r="IH105" i="74"/>
  <c r="IG107" i="65"/>
  <c r="IH180" i="65"/>
  <c r="IH182" i="65" s="1"/>
  <c r="IJ104" i="74"/>
  <c r="IJ106" i="65"/>
  <c r="IH98" i="74"/>
  <c r="IH180" i="74"/>
  <c r="IH181" i="74" s="1"/>
  <c r="IH82" i="74" s="1"/>
  <c r="II163" i="74"/>
  <c r="IF187" i="74"/>
  <c r="IJ161" i="65"/>
  <c r="IJ163" i="65" s="1"/>
  <c r="IJ161" i="74"/>
  <c r="IJ163" i="74" s="1"/>
  <c r="IL155" i="74"/>
  <c r="IL168" i="74"/>
  <c r="ID109" i="74"/>
  <c r="IG181" i="74"/>
  <c r="IG182" i="74"/>
  <c r="IF82" i="74"/>
  <c r="IF99" i="74"/>
  <c r="IF106" i="74"/>
  <c r="IK156" i="74"/>
  <c r="IK97" i="74"/>
  <c r="II175" i="74"/>
  <c r="IF111" i="65"/>
  <c r="IG180" i="65"/>
  <c r="IG182" i="65" s="1"/>
  <c r="IF84" i="65"/>
  <c r="IF85" i="65" s="1"/>
  <c r="IL168" i="65"/>
  <c r="IL155" i="65"/>
  <c r="IK156" i="65"/>
  <c r="IK98" i="65"/>
  <c r="IH107" i="65"/>
  <c r="II99" i="65" l="1"/>
  <c r="IF84" i="74"/>
  <c r="IF85" i="74" s="1"/>
  <c r="IG184" i="74"/>
  <c r="IG189" i="74" s="1"/>
  <c r="IG185" i="74"/>
  <c r="IG190" i="74" s="1"/>
  <c r="IH184" i="65"/>
  <c r="IH189" i="65" s="1"/>
  <c r="IH185" i="65"/>
  <c r="IH190" i="65" s="1"/>
  <c r="IG184" i="65"/>
  <c r="IG189" i="65" s="1"/>
  <c r="IG185" i="65"/>
  <c r="IG190" i="65" s="1"/>
  <c r="II178" i="74"/>
  <c r="II177" i="74"/>
  <c r="II177" i="65"/>
  <c r="II178" i="65"/>
  <c r="IK158" i="74"/>
  <c r="IK159" i="74"/>
  <c r="IK158" i="65"/>
  <c r="IK159" i="65"/>
  <c r="IF191" i="74"/>
  <c r="IG83" i="74"/>
  <c r="IH83" i="65"/>
  <c r="IG83" i="65"/>
  <c r="II105" i="74"/>
  <c r="IH181" i="65"/>
  <c r="IH82" i="65" s="1"/>
  <c r="IK106" i="65"/>
  <c r="IK104" i="74"/>
  <c r="IJ162" i="65"/>
  <c r="IJ169" i="65" s="1"/>
  <c r="IJ174" i="65" s="1"/>
  <c r="IJ99" i="65" s="1"/>
  <c r="IH182" i="74"/>
  <c r="IK161" i="74"/>
  <c r="IK163" i="74" s="1"/>
  <c r="IJ162" i="74"/>
  <c r="IJ169" i="74" s="1"/>
  <c r="IJ174" i="74" s="1"/>
  <c r="IJ98" i="74" s="1"/>
  <c r="IG181" i="65"/>
  <c r="IG82" i="65" s="1"/>
  <c r="IG187" i="74"/>
  <c r="IH108" i="65"/>
  <c r="IF109" i="74"/>
  <c r="IL156" i="74"/>
  <c r="IL97" i="74"/>
  <c r="IG82" i="74"/>
  <c r="IG99" i="74"/>
  <c r="IH99" i="74"/>
  <c r="IG106" i="74"/>
  <c r="II180" i="74"/>
  <c r="IK161" i="65"/>
  <c r="IK162" i="65" s="1"/>
  <c r="IK169" i="65" s="1"/>
  <c r="IK174" i="65" s="1"/>
  <c r="IL156" i="65"/>
  <c r="IL98" i="65"/>
  <c r="II107" i="65"/>
  <c r="IG108" i="65"/>
  <c r="II180" i="65"/>
  <c r="IG84" i="74" l="1"/>
  <c r="IG85" i="74" s="1"/>
  <c r="IG191" i="74"/>
  <c r="IH191" i="65"/>
  <c r="IH184" i="74"/>
  <c r="IH189" i="74" s="1"/>
  <c r="IH185" i="74"/>
  <c r="IH190" i="74" s="1"/>
  <c r="IH187" i="65"/>
  <c r="IL158" i="74"/>
  <c r="IL159" i="74"/>
  <c r="IL158" i="65"/>
  <c r="IL159" i="65"/>
  <c r="IG191" i="65"/>
  <c r="IG84" i="65"/>
  <c r="IG85" i="65" s="1"/>
  <c r="IH84" i="65"/>
  <c r="IH85" i="65" s="1"/>
  <c r="IH106" i="74"/>
  <c r="IH109" i="74" s="1"/>
  <c r="IH100" i="65"/>
  <c r="IH111" i="65" s="1"/>
  <c r="IL106" i="65"/>
  <c r="IL104" i="74"/>
  <c r="IH83" i="74"/>
  <c r="IH84" i="74" s="1"/>
  <c r="IH85" i="74" s="1"/>
  <c r="IJ175" i="65"/>
  <c r="IK162" i="74"/>
  <c r="IK169" i="74" s="1"/>
  <c r="IK174" i="74" s="1"/>
  <c r="IK98" i="74" s="1"/>
  <c r="IH187" i="74"/>
  <c r="IJ175" i="74"/>
  <c r="IG187" i="65"/>
  <c r="IG100" i="65"/>
  <c r="IG111" i="65" s="1"/>
  <c r="IL161" i="65"/>
  <c r="IL162" i="65" s="1"/>
  <c r="IL169" i="65" s="1"/>
  <c r="IL174" i="65" s="1"/>
  <c r="IG109" i="74"/>
  <c r="II181" i="74"/>
  <c r="II182" i="74"/>
  <c r="IL161" i="74"/>
  <c r="IK163" i="65"/>
  <c r="IK175" i="65"/>
  <c r="IK99" i="65"/>
  <c r="II182" i="65"/>
  <c r="II181" i="65"/>
  <c r="IH191" i="74" l="1"/>
  <c r="II184" i="74"/>
  <c r="II189" i="74" s="1"/>
  <c r="II185" i="74"/>
  <c r="II190" i="74" s="1"/>
  <c r="II184" i="65"/>
  <c r="II189" i="65" s="1"/>
  <c r="II185" i="65"/>
  <c r="II190" i="65" s="1"/>
  <c r="IJ178" i="74"/>
  <c r="IJ177" i="74"/>
  <c r="IJ177" i="65"/>
  <c r="IJ178" i="65"/>
  <c r="IK177" i="65"/>
  <c r="IK178" i="65"/>
  <c r="II83" i="65"/>
  <c r="IJ105" i="74"/>
  <c r="IK107" i="65"/>
  <c r="IJ180" i="65"/>
  <c r="IJ182" i="65" s="1"/>
  <c r="IK175" i="74"/>
  <c r="IK180" i="74" s="1"/>
  <c r="IJ107" i="65"/>
  <c r="IJ180" i="74"/>
  <c r="IJ182" i="74" s="1"/>
  <c r="IL163" i="65"/>
  <c r="II187" i="65"/>
  <c r="II187" i="74"/>
  <c r="II82" i="74"/>
  <c r="II99" i="74"/>
  <c r="IL162" i="74"/>
  <c r="IL169" i="74" s="1"/>
  <c r="IL174" i="74" s="1"/>
  <c r="IL163" i="74"/>
  <c r="II83" i="74"/>
  <c r="II106" i="74"/>
  <c r="IK180" i="65"/>
  <c r="IK181" i="65" s="1"/>
  <c r="IK82" i="65" s="1"/>
  <c r="II82" i="65"/>
  <c r="II100" i="65"/>
  <c r="IL99" i="65"/>
  <c r="II108" i="65"/>
  <c r="IL175" i="65"/>
  <c r="IJ184" i="74" l="1"/>
  <c r="IJ189" i="74" s="1"/>
  <c r="IJ185" i="74"/>
  <c r="IJ190" i="74" s="1"/>
  <c r="IJ184" i="65"/>
  <c r="IJ189" i="65" s="1"/>
  <c r="IJ185" i="65"/>
  <c r="IJ190" i="65" s="1"/>
  <c r="II191" i="65"/>
  <c r="IK178" i="74"/>
  <c r="IK177" i="74"/>
  <c r="IL177" i="65"/>
  <c r="IL178" i="65"/>
  <c r="IJ181" i="65"/>
  <c r="IJ82" i="65" s="1"/>
  <c r="II191" i="74"/>
  <c r="II84" i="65"/>
  <c r="II85" i="65" s="1"/>
  <c r="IJ83" i="65"/>
  <c r="IK105" i="74"/>
  <c r="IL107" i="65"/>
  <c r="IJ181" i="74"/>
  <c r="IJ187" i="74" s="1"/>
  <c r="IJ108" i="65"/>
  <c r="IK182" i="65"/>
  <c r="IL175" i="74"/>
  <c r="IL98" i="74"/>
  <c r="II109" i="74"/>
  <c r="IK182" i="74"/>
  <c r="IK181" i="74"/>
  <c r="II84" i="74"/>
  <c r="II85" i="74" s="1"/>
  <c r="IJ83" i="74"/>
  <c r="IJ106" i="74"/>
  <c r="II111" i="65"/>
  <c r="IK100" i="65"/>
  <c r="IL180" i="65"/>
  <c r="IJ187" i="65" l="1"/>
  <c r="IJ100" i="65"/>
  <c r="IJ111" i="65" s="1"/>
  <c r="IJ84" i="65"/>
  <c r="IJ85" i="65" s="1"/>
  <c r="IJ191" i="65"/>
  <c r="IK184" i="74"/>
  <c r="IK189" i="74" s="1"/>
  <c r="IK185" i="74"/>
  <c r="IK190" i="74" s="1"/>
  <c r="IK184" i="65"/>
  <c r="IK189" i="65" s="1"/>
  <c r="IK185" i="65"/>
  <c r="IK190" i="65" s="1"/>
  <c r="IL178" i="74"/>
  <c r="IL177" i="74"/>
  <c r="IJ191" i="74"/>
  <c r="IL105" i="74"/>
  <c r="IJ82" i="74"/>
  <c r="IJ84" i="74" s="1"/>
  <c r="IJ85" i="74" s="1"/>
  <c r="IJ99" i="74"/>
  <c r="IJ109" i="74" s="1"/>
  <c r="IK83" i="65"/>
  <c r="IK84" i="65" s="1"/>
  <c r="IK85" i="65" s="1"/>
  <c r="IK108" i="65"/>
  <c r="IK111" i="65" s="1"/>
  <c r="IL180" i="74"/>
  <c r="IL181" i="74" s="1"/>
  <c r="IL82" i="74" s="1"/>
  <c r="IK187" i="65"/>
  <c r="IK83" i="74"/>
  <c r="IK106" i="74"/>
  <c r="IK187" i="74"/>
  <c r="IK82" i="74"/>
  <c r="IK99" i="74"/>
  <c r="IL181" i="65"/>
  <c r="IL182" i="65"/>
  <c r="IL184" i="65" l="1"/>
  <c r="IL189" i="65" s="1"/>
  <c r="IL185" i="65"/>
  <c r="IL190" i="65" s="1"/>
  <c r="IK191" i="65"/>
  <c r="IK191" i="74"/>
  <c r="IL99" i="74"/>
  <c r="IL182" i="74"/>
  <c r="IL187" i="65"/>
  <c r="IK84" i="74"/>
  <c r="IK85" i="74" s="1"/>
  <c r="IK109" i="74"/>
  <c r="IL83" i="65"/>
  <c r="IL108" i="65"/>
  <c r="IL82" i="65"/>
  <c r="IL100" i="65"/>
  <c r="IL184" i="74" l="1"/>
  <c r="IL189" i="74" s="1"/>
  <c r="IL185" i="74"/>
  <c r="IL190" i="74" s="1"/>
  <c r="IL191" i="65"/>
  <c r="IL83" i="74"/>
  <c r="IL84" i="74" s="1"/>
  <c r="IL85" i="74" s="1"/>
  <c r="IL84" i="65"/>
  <c r="IL85" i="65" s="1"/>
  <c r="IL111" i="65"/>
  <c r="IL106" i="74"/>
  <c r="IL109" i="74" s="1"/>
  <c r="IL187" i="74"/>
  <c r="IL191" i="74" l="1"/>
  <c r="E122" i="74" l="1"/>
  <c r="F127" i="74"/>
  <c r="G122" i="74" s="1"/>
  <c r="G123" i="74" s="1"/>
  <c r="F147" i="74"/>
  <c r="E147" i="74" s="1"/>
  <c r="F165" i="74"/>
  <c r="E165" i="74" s="1"/>
  <c r="F153" i="74" l="1"/>
  <c r="G147" i="74" s="1"/>
  <c r="G148" i="74" s="1"/>
  <c r="F172" i="74"/>
  <c r="G165" i="74" s="1"/>
  <c r="G166" i="74" s="1"/>
  <c r="E130" i="74"/>
  <c r="F135" i="74"/>
  <c r="G130" i="74" s="1"/>
  <c r="G131" i="74" s="1"/>
  <c r="E152" i="14" l="1"/>
  <c r="E153" i="14" s="1"/>
  <c r="E154" i="14" s="1"/>
  <c r="E155" i="14" s="1"/>
  <c r="E156" i="14" s="1"/>
  <c r="E157" i="14" s="1"/>
  <c r="AQ217" i="14"/>
  <c r="E158" i="14" l="1"/>
  <c r="E159" i="14" s="1"/>
  <c r="G74" i="14"/>
  <c r="G75" i="14"/>
  <c r="G77" i="14"/>
  <c r="BO74" i="14" l="1"/>
  <c r="BP74" i="14"/>
  <c r="BO77" i="14"/>
  <c r="BP77" i="14"/>
  <c r="BO75" i="14"/>
  <c r="BP75" i="14"/>
  <c r="BL75" i="14"/>
  <c r="BM75" i="14"/>
  <c r="BN75" i="14"/>
  <c r="BL77" i="14"/>
  <c r="BM77" i="14"/>
  <c r="BN77" i="14"/>
  <c r="BL74" i="14"/>
  <c r="BM74" i="14"/>
  <c r="BN74" i="14"/>
  <c r="K75" i="14"/>
  <c r="BK75" i="14"/>
  <c r="K77" i="14"/>
  <c r="BK77" i="14"/>
  <c r="K74" i="14"/>
  <c r="BK74" i="14"/>
  <c r="G73" i="14"/>
  <c r="BI74" i="14"/>
  <c r="BJ74" i="14"/>
  <c r="BI75" i="14"/>
  <c r="BJ75" i="14"/>
  <c r="BI77" i="14"/>
  <c r="BJ77" i="14"/>
  <c r="L74" i="14"/>
  <c r="AK74" i="14"/>
  <c r="M74" i="14"/>
  <c r="AN74" i="14"/>
  <c r="AL74" i="14"/>
  <c r="AM74" i="14"/>
  <c r="AO74" i="14"/>
  <c r="AP74" i="14"/>
  <c r="AR74" i="14"/>
  <c r="AQ74" i="14"/>
  <c r="AS74" i="14"/>
  <c r="AT74" i="14"/>
  <c r="AU74" i="14"/>
  <c r="AV74" i="14"/>
  <c r="AW74" i="14"/>
  <c r="AX74" i="14"/>
  <c r="AY74" i="14"/>
  <c r="AZ74" i="14"/>
  <c r="BA74" i="14"/>
  <c r="BB74" i="14"/>
  <c r="BC74" i="14"/>
  <c r="BD74" i="14"/>
  <c r="BE74" i="14"/>
  <c r="BF74" i="14"/>
  <c r="BG74" i="14"/>
  <c r="BH74" i="14"/>
  <c r="L77" i="14"/>
  <c r="AK77" i="14"/>
  <c r="AN77" i="14"/>
  <c r="AM77" i="14"/>
  <c r="M77" i="14"/>
  <c r="AL77" i="14"/>
  <c r="AO77" i="14"/>
  <c r="AQ77" i="14"/>
  <c r="AP77" i="14"/>
  <c r="AS77" i="14"/>
  <c r="AR77" i="14"/>
  <c r="AT77" i="14"/>
  <c r="AU77" i="14"/>
  <c r="AV77" i="14"/>
  <c r="AW77" i="14"/>
  <c r="AX77" i="14"/>
  <c r="AY77" i="14"/>
  <c r="AZ77" i="14"/>
  <c r="BA77" i="14"/>
  <c r="BB77" i="14"/>
  <c r="BC77" i="14"/>
  <c r="BD77" i="14"/>
  <c r="BE77" i="14"/>
  <c r="BF77" i="14"/>
  <c r="BG77" i="14"/>
  <c r="BH77" i="14"/>
  <c r="M75" i="14"/>
  <c r="AM75" i="14"/>
  <c r="AL75" i="14"/>
  <c r="AN75" i="14"/>
  <c r="AK75" i="14"/>
  <c r="L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O73" i="14" l="1"/>
  <c r="BP73" i="14"/>
  <c r="BJ73" i="14"/>
  <c r="BL73" i="14"/>
  <c r="BM73" i="14"/>
  <c r="BN73" i="14"/>
  <c r="M73" i="14"/>
  <c r="L73" i="14"/>
  <c r="AL73" i="14"/>
  <c r="BK73" i="14"/>
  <c r="BI73" i="14"/>
  <c r="BG73" i="14"/>
  <c r="BF73" i="14"/>
  <c r="BE73" i="14"/>
  <c r="AZ73" i="14"/>
  <c r="AY73" i="14"/>
  <c r="AX73" i="14"/>
  <c r="BD73" i="14"/>
  <c r="AW73" i="14"/>
  <c r="AV73" i="14"/>
  <c r="AU73" i="14"/>
  <c r="AT73" i="14"/>
  <c r="AS73" i="14"/>
  <c r="AR73" i="14"/>
  <c r="AP73" i="14"/>
  <c r="AQ73" i="14"/>
  <c r="BH73" i="14"/>
  <c r="AO73" i="14"/>
  <c r="AN73" i="14"/>
  <c r="BC73" i="14"/>
  <c r="AK73" i="14"/>
  <c r="BB73" i="14"/>
  <c r="AM73" i="14"/>
  <c r="BA73" i="14"/>
  <c r="K73" i="14"/>
  <c r="G76" i="14"/>
  <c r="BO76" i="14" l="1"/>
  <c r="BO81" i="14" s="1"/>
  <c r="BP76" i="14"/>
  <c r="BP81" i="14" s="1"/>
  <c r="BL76" i="14"/>
  <c r="BL81" i="14" s="1"/>
  <c r="BM76" i="14"/>
  <c r="BM81" i="14" s="1"/>
  <c r="BN76" i="14"/>
  <c r="BN81" i="14" s="1"/>
  <c r="BI76" i="14"/>
  <c r="BI81" i="14" s="1"/>
  <c r="BJ76" i="14"/>
  <c r="BJ81" i="14" s="1"/>
  <c r="AK76" i="14"/>
  <c r="AK81" i="14" s="1"/>
  <c r="BK76" i="14"/>
  <c r="BK81" i="14" s="1"/>
  <c r="G81" i="14"/>
  <c r="AO76" i="14"/>
  <c r="AO81" i="14" s="1"/>
  <c r="K76" i="14"/>
  <c r="K81" i="14" s="1"/>
  <c r="BG76" i="14"/>
  <c r="BG81" i="14" s="1"/>
  <c r="BD76" i="14"/>
  <c r="BD81" i="14" s="1"/>
  <c r="BA76" i="14"/>
  <c r="BA81" i="14" s="1"/>
  <c r="AL76" i="14"/>
  <c r="AL81" i="14" s="1"/>
  <c r="AS76" i="14"/>
  <c r="AS81" i="14" s="1"/>
  <c r="AZ76" i="14"/>
  <c r="AZ81" i="14" s="1"/>
  <c r="AQ76" i="14"/>
  <c r="AQ81" i="14" s="1"/>
  <c r="BH76" i="14"/>
  <c r="BH81" i="14" s="1"/>
  <c r="AU76" i="14"/>
  <c r="AU81" i="14" s="1"/>
  <c r="BF76" i="14"/>
  <c r="BF81" i="14" s="1"/>
  <c r="BE76" i="14"/>
  <c r="BE81" i="14" s="1"/>
  <c r="AN76" i="14"/>
  <c r="AN81" i="14" s="1"/>
  <c r="BC76" i="14"/>
  <c r="BC81" i="14" s="1"/>
  <c r="BB76" i="14"/>
  <c r="BB81" i="14" s="1"/>
  <c r="M76" i="14"/>
  <c r="M81" i="14" s="1"/>
  <c r="AY76" i="14"/>
  <c r="AY81" i="14" s="1"/>
  <c r="AX76" i="14"/>
  <c r="AX81" i="14" s="1"/>
  <c r="AV76" i="14"/>
  <c r="AV81" i="14" s="1"/>
  <c r="AW76" i="14"/>
  <c r="AW81" i="14" s="1"/>
  <c r="AM76" i="14"/>
  <c r="AM81" i="14" s="1"/>
  <c r="AT76" i="14"/>
  <c r="AT81" i="14" s="1"/>
  <c r="AR76" i="14"/>
  <c r="AR81" i="14" s="1"/>
  <c r="AP76" i="14"/>
  <c r="AP81" i="14" s="1"/>
  <c r="L76" i="14"/>
  <c r="L81" i="14" s="1"/>
  <c r="H110" i="14" l="1"/>
  <c r="H200" i="14"/>
  <c r="G200" i="14" s="1"/>
  <c r="I17" i="45"/>
  <c r="P17" i="45" s="1"/>
  <c r="H22" i="14"/>
  <c r="J131" i="14" s="1"/>
  <c r="G131" i="14" s="1"/>
  <c r="K131" i="14" s="1"/>
  <c r="H23" i="14"/>
  <c r="J85" i="14" s="1"/>
  <c r="G85" i="14" s="1"/>
  <c r="AM200" i="14"/>
  <c r="J201" i="14" l="1"/>
  <c r="G201" i="14" s="1"/>
  <c r="K201" i="14" s="1"/>
  <c r="BO85" i="14"/>
  <c r="BO87" i="14" s="1"/>
  <c r="BO89" i="14" s="1"/>
  <c r="BO253" i="14" s="1"/>
  <c r="BP85" i="14"/>
  <c r="BP87" i="14" s="1"/>
  <c r="BP89" i="14" s="1"/>
  <c r="BP253" i="14" s="1"/>
  <c r="BL85" i="14"/>
  <c r="BL87" i="14" s="1"/>
  <c r="BL89" i="14" s="1"/>
  <c r="BL253" i="14" s="1"/>
  <c r="BM85" i="14"/>
  <c r="BM87" i="14" s="1"/>
  <c r="BM89" i="14" s="1"/>
  <c r="BM253" i="14" s="1"/>
  <c r="BN85" i="14"/>
  <c r="BN87" i="14" s="1"/>
  <c r="BN89" i="14" s="1"/>
  <c r="BN253" i="14" s="1"/>
  <c r="K85" i="14"/>
  <c r="K87" i="14" s="1"/>
  <c r="K89" i="14" s="1"/>
  <c r="BK85" i="14"/>
  <c r="BK87" i="14" s="1"/>
  <c r="BK89" i="14" s="1"/>
  <c r="BK253" i="14" s="1"/>
  <c r="J121" i="14"/>
  <c r="G121" i="14" s="1"/>
  <c r="AL200" i="14"/>
  <c r="K200" i="14"/>
  <c r="N17" i="45"/>
  <c r="L200" i="14"/>
  <c r="AK200" i="14"/>
  <c r="M200" i="14"/>
  <c r="L17" i="45"/>
  <c r="R17" i="45"/>
  <c r="AM131" i="14"/>
  <c r="AM146" i="14" s="1"/>
  <c r="AL131" i="14"/>
  <c r="AL146" i="14" s="1"/>
  <c r="BI85" i="14"/>
  <c r="BI87" i="14" s="1"/>
  <c r="BI89" i="14" s="1"/>
  <c r="BI253" i="14" s="1"/>
  <c r="BJ85" i="14"/>
  <c r="BJ87" i="14" s="1"/>
  <c r="BJ89" i="14" s="1"/>
  <c r="BJ253" i="14" s="1"/>
  <c r="M131" i="14"/>
  <c r="M146" i="14" s="1"/>
  <c r="AK131" i="14"/>
  <c r="AK146" i="14" s="1"/>
  <c r="L131" i="14"/>
  <c r="L146" i="14" s="1"/>
  <c r="G146" i="14"/>
  <c r="I24" i="45" s="1"/>
  <c r="K146" i="14"/>
  <c r="AQ85" i="14"/>
  <c r="AQ87" i="14" s="1"/>
  <c r="AQ89" i="14" s="1"/>
  <c r="AQ253" i="14" s="1"/>
  <c r="AL85" i="14"/>
  <c r="AL87" i="14" s="1"/>
  <c r="AL89" i="14" s="1"/>
  <c r="AL253" i="14" s="1"/>
  <c r="L85" i="14"/>
  <c r="L87" i="14" s="1"/>
  <c r="L89" i="14" s="1"/>
  <c r="AO85" i="14"/>
  <c r="AO87" i="14" s="1"/>
  <c r="AO89" i="14" s="1"/>
  <c r="AO253" i="14" s="1"/>
  <c r="AN85" i="14"/>
  <c r="AN87" i="14" s="1"/>
  <c r="AN89" i="14" s="1"/>
  <c r="AN253" i="14" s="1"/>
  <c r="M85" i="14"/>
  <c r="M87" i="14" s="1"/>
  <c r="M89" i="14" s="1"/>
  <c r="G87" i="14"/>
  <c r="J242" i="14" s="1"/>
  <c r="G242" i="14" s="1"/>
  <c r="AK85" i="14"/>
  <c r="AK87" i="14" s="1"/>
  <c r="AK89" i="14" s="1"/>
  <c r="AK253" i="14" s="1"/>
  <c r="AM85" i="14"/>
  <c r="AM87" i="14" s="1"/>
  <c r="AM89" i="14" s="1"/>
  <c r="AM253" i="14" s="1"/>
  <c r="AP85" i="14"/>
  <c r="AP87" i="14" s="1"/>
  <c r="AP89" i="14" s="1"/>
  <c r="AP253" i="14" s="1"/>
  <c r="AR85" i="14"/>
  <c r="AR87" i="14" s="1"/>
  <c r="AR89" i="14" s="1"/>
  <c r="AR253" i="14" s="1"/>
  <c r="AS85" i="14"/>
  <c r="AS87" i="14" s="1"/>
  <c r="AS89" i="14" s="1"/>
  <c r="AS253" i="14" s="1"/>
  <c r="AT85" i="14"/>
  <c r="AT87" i="14" s="1"/>
  <c r="AT89" i="14" s="1"/>
  <c r="AT253" i="14" s="1"/>
  <c r="AU85" i="14"/>
  <c r="AU87" i="14" s="1"/>
  <c r="AU89" i="14" s="1"/>
  <c r="AU253" i="14" s="1"/>
  <c r="AV85" i="14"/>
  <c r="AV87" i="14" s="1"/>
  <c r="AV89" i="14" s="1"/>
  <c r="AV253" i="14" s="1"/>
  <c r="AW85" i="14"/>
  <c r="AW87" i="14" s="1"/>
  <c r="AW89" i="14" s="1"/>
  <c r="AW253" i="14" s="1"/>
  <c r="AX85" i="14"/>
  <c r="AX87" i="14" s="1"/>
  <c r="AX89" i="14" s="1"/>
  <c r="AX253" i="14" s="1"/>
  <c r="AY85" i="14"/>
  <c r="AY87" i="14" s="1"/>
  <c r="AY89" i="14" s="1"/>
  <c r="AY253" i="14" s="1"/>
  <c r="AZ85" i="14"/>
  <c r="AZ87" i="14" s="1"/>
  <c r="AZ89" i="14" s="1"/>
  <c r="AZ253" i="14" s="1"/>
  <c r="BA85" i="14"/>
  <c r="BA87" i="14" s="1"/>
  <c r="BA89" i="14" s="1"/>
  <c r="BA253" i="14" s="1"/>
  <c r="BB85" i="14"/>
  <c r="BB87" i="14" s="1"/>
  <c r="BB89" i="14" s="1"/>
  <c r="BB253" i="14" s="1"/>
  <c r="BC85" i="14"/>
  <c r="BC87" i="14" s="1"/>
  <c r="BC89" i="14" s="1"/>
  <c r="BC253" i="14" s="1"/>
  <c r="BD85" i="14"/>
  <c r="BD87" i="14" s="1"/>
  <c r="BD89" i="14" s="1"/>
  <c r="BD253" i="14" s="1"/>
  <c r="BE85" i="14"/>
  <c r="BE87" i="14" s="1"/>
  <c r="BE89" i="14" s="1"/>
  <c r="BE253" i="14" s="1"/>
  <c r="BF85" i="14"/>
  <c r="BF87" i="14" s="1"/>
  <c r="BF89" i="14" s="1"/>
  <c r="BF253" i="14" s="1"/>
  <c r="BG85" i="14"/>
  <c r="BG87" i="14" s="1"/>
  <c r="BG89" i="14" s="1"/>
  <c r="BG253" i="14" s="1"/>
  <c r="BH85" i="14"/>
  <c r="BH87" i="14" s="1"/>
  <c r="BH89" i="14" s="1"/>
  <c r="BH253" i="14" s="1"/>
  <c r="L201" i="14"/>
  <c r="M201" i="14"/>
  <c r="AK201" i="14"/>
  <c r="BM242" i="14" l="1"/>
  <c r="BM244" i="14" s="1"/>
  <c r="BN242" i="14"/>
  <c r="BN244" i="14" s="1"/>
  <c r="BO121" i="14"/>
  <c r="BO123" i="14" s="1"/>
  <c r="BP121" i="14"/>
  <c r="BP123" i="14" s="1"/>
  <c r="BK242" i="14"/>
  <c r="BK244" i="14" s="1"/>
  <c r="BL242" i="14"/>
  <c r="BL244" i="14" s="1"/>
  <c r="BL121" i="14"/>
  <c r="BL123" i="14" s="1"/>
  <c r="BM121" i="14"/>
  <c r="BM123" i="14" s="1"/>
  <c r="BN121" i="14"/>
  <c r="BN123" i="14" s="1"/>
  <c r="AZ121" i="14"/>
  <c r="AZ123" i="14" s="1"/>
  <c r="BI121" i="14"/>
  <c r="BI123" i="14" s="1"/>
  <c r="BI242" i="14"/>
  <c r="BI244" i="14" s="1"/>
  <c r="BJ242" i="14"/>
  <c r="BJ244" i="14" s="1"/>
  <c r="K121" i="14"/>
  <c r="K123" i="14" s="1"/>
  <c r="BK121" i="14"/>
  <c r="BK123" i="14" s="1"/>
  <c r="BJ121" i="14"/>
  <c r="BJ123" i="14" s="1"/>
  <c r="AX121" i="14"/>
  <c r="AX123" i="14" s="1"/>
  <c r="AW121" i="14"/>
  <c r="AW123" i="14" s="1"/>
  <c r="M121" i="14"/>
  <c r="M123" i="14" s="1"/>
  <c r="BG121" i="14"/>
  <c r="BG123" i="14" s="1"/>
  <c r="BF121" i="14"/>
  <c r="BF123" i="14" s="1"/>
  <c r="AN121" i="14"/>
  <c r="AN123" i="14" s="1"/>
  <c r="AS121" i="14"/>
  <c r="AS123" i="14" s="1"/>
  <c r="AR121" i="14"/>
  <c r="AR123" i="14" s="1"/>
  <c r="BH121" i="14"/>
  <c r="BH123" i="14" s="1"/>
  <c r="BE121" i="14"/>
  <c r="BE123" i="14" s="1"/>
  <c r="AM121" i="14"/>
  <c r="AM123" i="14" s="1"/>
  <c r="AY121" i="14"/>
  <c r="AY123" i="14" s="1"/>
  <c r="AT121" i="14"/>
  <c r="AT123" i="14" s="1"/>
  <c r="AQ121" i="14"/>
  <c r="AQ123" i="14" s="1"/>
  <c r="BD121" i="14"/>
  <c r="BD123" i="14" s="1"/>
  <c r="G123" i="14"/>
  <c r="I23" i="45" s="1"/>
  <c r="BC121" i="14"/>
  <c r="BC123" i="14" s="1"/>
  <c r="AO121" i="14"/>
  <c r="AO123" i="14" s="1"/>
  <c r="BB121" i="14"/>
  <c r="BB123" i="14" s="1"/>
  <c r="AK121" i="14"/>
  <c r="AK123" i="14" s="1"/>
  <c r="BA121" i="14"/>
  <c r="BA123" i="14" s="1"/>
  <c r="AP121" i="14"/>
  <c r="AP123" i="14" s="1"/>
  <c r="AL121" i="14"/>
  <c r="AL123" i="14" s="1"/>
  <c r="L121" i="14"/>
  <c r="L123" i="14" s="1"/>
  <c r="AV121" i="14"/>
  <c r="AV123" i="14" s="1"/>
  <c r="AU121" i="14"/>
  <c r="AU123" i="14" s="1"/>
  <c r="K242" i="14"/>
  <c r="K244" i="14" s="1"/>
  <c r="BH242" i="14"/>
  <c r="BH244" i="14" s="1"/>
  <c r="AZ242" i="14"/>
  <c r="AZ244" i="14" s="1"/>
  <c r="AS242" i="14"/>
  <c r="AS244" i="14" s="1"/>
  <c r="P30" i="72"/>
  <c r="BG242" i="14"/>
  <c r="BG244" i="14" s="1"/>
  <c r="AY242" i="14"/>
  <c r="AY244" i="14" s="1"/>
  <c r="AQ242" i="14"/>
  <c r="AQ244" i="14" s="1"/>
  <c r="AM242" i="14"/>
  <c r="AM244" i="14" s="1"/>
  <c r="BA242" i="14"/>
  <c r="BA244" i="14" s="1"/>
  <c r="G244" i="14"/>
  <c r="I32" i="45" s="1"/>
  <c r="BF242" i="14"/>
  <c r="BF244" i="14" s="1"/>
  <c r="AX242" i="14"/>
  <c r="AX244" i="14" s="1"/>
  <c r="AN242" i="14"/>
  <c r="AN244" i="14" s="1"/>
  <c r="AL242" i="14"/>
  <c r="AL244" i="14" s="1"/>
  <c r="AR242" i="14"/>
  <c r="AR244" i="14" s="1"/>
  <c r="BE242" i="14"/>
  <c r="BE244" i="14" s="1"/>
  <c r="AW242" i="14"/>
  <c r="AW244" i="14" s="1"/>
  <c r="AP242" i="14"/>
  <c r="AP244" i="14" s="1"/>
  <c r="P30" i="74"/>
  <c r="BD242" i="14"/>
  <c r="BD244" i="14" s="1"/>
  <c r="AV242" i="14"/>
  <c r="AV244" i="14" s="1"/>
  <c r="M242" i="14"/>
  <c r="M244" i="14" s="1"/>
  <c r="L242" i="14"/>
  <c r="L244" i="14" s="1"/>
  <c r="BC242" i="14"/>
  <c r="BC244" i="14" s="1"/>
  <c r="AU242" i="14"/>
  <c r="AU244" i="14" s="1"/>
  <c r="AO242" i="14"/>
  <c r="AO244" i="14" s="1"/>
  <c r="BB242" i="14"/>
  <c r="BB244" i="14" s="1"/>
  <c r="AT242" i="14"/>
  <c r="AT244" i="14" s="1"/>
  <c r="P32" i="65"/>
  <c r="AK242" i="14"/>
  <c r="AK244" i="14" s="1"/>
  <c r="I18" i="45"/>
  <c r="G89" i="14"/>
  <c r="L24" i="45"/>
  <c r="P24" i="45"/>
  <c r="C33" i="52"/>
  <c r="R24" i="45"/>
  <c r="N24" i="45"/>
  <c r="G253" i="14"/>
  <c r="L32" i="45" l="1"/>
  <c r="P32" i="45"/>
  <c r="N32" i="45"/>
  <c r="C41" i="52"/>
  <c r="E41" i="52" s="1"/>
  <c r="R32" i="45"/>
  <c r="L23" i="45"/>
  <c r="P23" i="45"/>
  <c r="C32" i="52"/>
  <c r="N23" i="45"/>
  <c r="R23" i="45"/>
  <c r="E33" i="52"/>
  <c r="D33" i="52"/>
  <c r="L18" i="45"/>
  <c r="N18" i="45"/>
  <c r="P18" i="45"/>
  <c r="R18" i="45"/>
  <c r="I20" i="45"/>
  <c r="D41" i="52" l="1"/>
  <c r="N20" i="45"/>
  <c r="P20" i="45"/>
  <c r="L20" i="45"/>
  <c r="R20" i="45"/>
  <c r="C30" i="52"/>
  <c r="D32" i="52"/>
  <c r="E32" i="52"/>
  <c r="D30" i="52" l="1"/>
  <c r="E30" i="52"/>
  <c r="AH57" i="74" l="1"/>
  <c r="AH56" i="74"/>
  <c r="BR59" i="74"/>
  <c r="BR60" i="74"/>
  <c r="BF59" i="72"/>
  <c r="AH56" i="72"/>
  <c r="AH57" i="65"/>
  <c r="AH59" i="65"/>
  <c r="BF60" i="72"/>
  <c r="BB27" i="78" s="1"/>
  <c r="AH56" i="65"/>
  <c r="AH57" i="72"/>
  <c r="AD27" i="78" l="1"/>
  <c r="BP59" i="74" l="1"/>
  <c r="BD59" i="72"/>
  <c r="BD60" i="72"/>
  <c r="BP60" i="74"/>
  <c r="AF59" i="65"/>
  <c r="AZ27" i="78" l="1"/>
  <c r="AG59" i="65" l="1"/>
  <c r="BE59" i="72"/>
  <c r="BE60" i="72"/>
  <c r="BQ59" i="74"/>
  <c r="BQ60" i="74"/>
  <c r="BA27" i="78" l="1"/>
  <c r="AG56" i="65"/>
  <c r="AG57" i="65"/>
  <c r="AG56" i="72"/>
  <c r="AG57" i="72"/>
  <c r="AC27" i="78" s="1"/>
  <c r="AG56" i="74"/>
  <c r="AG57" i="74"/>
  <c r="AF56" i="65" l="1"/>
  <c r="AF56" i="72"/>
  <c r="AF57" i="72"/>
  <c r="AB27" i="78" s="1"/>
  <c r="AF56" i="74"/>
  <c r="AF57" i="74"/>
  <c r="AD56" i="65" l="1"/>
  <c r="AD57" i="65"/>
  <c r="AD56" i="72"/>
  <c r="AD57" i="72"/>
  <c r="Z27" i="78" s="1"/>
  <c r="AD56" i="74"/>
  <c r="AD57" i="74"/>
  <c r="AD66" i="65" l="1"/>
  <c r="AD66" i="74"/>
  <c r="AD66" i="72"/>
  <c r="I26" i="45"/>
  <c r="L26" i="45" l="1"/>
  <c r="N26" i="45"/>
  <c r="R26" i="45"/>
  <c r="C35" i="52"/>
  <c r="P26" i="45"/>
  <c r="E35" i="52" l="1"/>
  <c r="D35" i="52"/>
  <c r="AC56" i="65" l="1"/>
  <c r="AC57" i="65"/>
  <c r="AN59" i="65"/>
  <c r="AC56" i="72"/>
  <c r="AC57" i="72"/>
  <c r="Y27" i="78" s="1"/>
  <c r="IN58" i="72"/>
  <c r="BL59" i="72"/>
  <c r="BL60" i="72"/>
  <c r="AC56" i="74"/>
  <c r="AC57" i="74"/>
  <c r="BX59" i="74"/>
  <c r="BX60" i="74"/>
  <c r="AC66" i="72" l="1"/>
  <c r="AC66" i="65"/>
  <c r="AC66" i="74"/>
  <c r="BH27" i="78"/>
  <c r="BA59" i="65" l="1"/>
  <c r="BY59" i="72"/>
  <c r="BY60" i="72"/>
  <c r="CK59" i="74"/>
  <c r="CK60" i="74"/>
  <c r="BU27" i="78" l="1"/>
  <c r="AU59" i="65" l="1"/>
  <c r="BS59" i="72"/>
  <c r="BS60" i="72"/>
  <c r="CE59" i="74"/>
  <c r="CE60" i="74"/>
  <c r="E36" i="65" l="1"/>
  <c r="G36" i="65"/>
  <c r="BO27" i="78"/>
  <c r="F36" i="65"/>
  <c r="E55" i="65"/>
  <c r="J36" i="65" l="1"/>
  <c r="CC292" i="14" l="1"/>
  <c r="CD292" i="14"/>
  <c r="CE292" i="14"/>
  <c r="CF292" i="14"/>
  <c r="CF294" i="14" l="1"/>
  <c r="CF296" i="14"/>
  <c r="CF215" i="14" s="1"/>
  <c r="CE296" i="14"/>
  <c r="CE215" i="14" s="1"/>
  <c r="CD296" i="14"/>
  <c r="CD215" i="14" s="1"/>
  <c r="CC296" i="14"/>
  <c r="CC215" i="14" s="1"/>
  <c r="CE294" i="14"/>
  <c r="CD294" i="14"/>
  <c r="CC294" i="14"/>
  <c r="AO56" i="65" l="1"/>
  <c r="AO57" i="65"/>
  <c r="AO59" i="65"/>
  <c r="AO56" i="72"/>
  <c r="AO57" i="72"/>
  <c r="BM59" i="72"/>
  <c r="BM60" i="72"/>
  <c r="AO56" i="74"/>
  <c r="AO57" i="74"/>
  <c r="BY59" i="74"/>
  <c r="BY60" i="74"/>
  <c r="BI27" i="78" l="1"/>
  <c r="AK27" i="78"/>
  <c r="AQ56" i="65" l="1"/>
  <c r="AQ57" i="65"/>
  <c r="AQ59" i="65"/>
  <c r="AQ56" i="72"/>
  <c r="AQ57" i="72"/>
  <c r="AM27" i="78" s="1"/>
  <c r="BO59" i="72"/>
  <c r="BO60" i="72"/>
  <c r="BK27" i="78" s="1"/>
  <c r="AQ56" i="74"/>
  <c r="AQ57" i="74"/>
  <c r="CA59" i="74"/>
  <c r="CA60" i="74"/>
  <c r="J110" i="44" l="1"/>
  <c r="J123" i="44" s="1"/>
  <c r="J257" i="44" s="1"/>
  <c r="K108" i="44"/>
  <c r="K110" i="44" s="1"/>
  <c r="K123" i="44" s="1"/>
  <c r="K257" i="44" s="1"/>
  <c r="K259" i="44" s="1"/>
  <c r="L108" i="44"/>
  <c r="L110" i="44" s="1"/>
  <c r="L123" i="44" s="1"/>
  <c r="M108" i="44"/>
  <c r="M110" i="44" s="1"/>
  <c r="N108" i="44"/>
  <c r="N110" i="44" s="1"/>
  <c r="O108" i="44"/>
  <c r="O110" i="44" s="1"/>
  <c r="P108" i="44"/>
  <c r="P110" i="44" s="1"/>
  <c r="Q108" i="44"/>
  <c r="Q110" i="44" s="1"/>
  <c r="R108" i="44"/>
  <c r="R110" i="44" s="1"/>
  <c r="S108" i="44"/>
  <c r="S110" i="44" s="1"/>
  <c r="T108" i="44"/>
  <c r="T110" i="44" s="1"/>
  <c r="U108" i="44"/>
  <c r="U110" i="44" s="1"/>
  <c r="U9" i="63" l="1"/>
  <c r="Q10" i="63"/>
  <c r="J259" i="44"/>
  <c r="J272" i="44" s="1"/>
  <c r="J285" i="44" s="1"/>
  <c r="L257" i="44"/>
  <c r="L259" i="44" s="1"/>
  <c r="L272" i="44" s="1"/>
  <c r="L285" i="44" s="1"/>
  <c r="BK292" i="14" s="1"/>
  <c r="BK296" i="14" s="1"/>
  <c r="K272" i="44"/>
  <c r="K285" i="44" s="1"/>
  <c r="BJ292" i="14" s="1"/>
  <c r="BJ296" i="14" s="1"/>
  <c r="H108" i="44"/>
  <c r="H110" i="44" s="1"/>
  <c r="BI292" i="14" l="1"/>
  <c r="BI296" i="14" s="1"/>
  <c r="G10" i="63"/>
  <c r="E10" i="63" s="1"/>
  <c r="BK294" i="14"/>
  <c r="BJ294" i="14"/>
  <c r="F9" i="63" l="1"/>
  <c r="F10" i="63" s="1"/>
  <c r="BI294" i="14"/>
  <c r="L49" i="52"/>
  <c r="K51" i="52"/>
  <c r="L51" i="52" s="1"/>
  <c r="I9" i="63"/>
  <c r="H10" i="63"/>
  <c r="AF53" i="65"/>
  <c r="V108" i="44"/>
  <c r="AE53" i="65"/>
  <c r="AE53" i="72"/>
  <c r="AE53" i="74"/>
  <c r="AG53" i="65"/>
  <c r="I10" i="63" l="1"/>
  <c r="J9" i="63"/>
  <c r="AE64" i="74"/>
  <c r="AE64" i="72"/>
  <c r="V110" i="44"/>
  <c r="AE64" i="65"/>
  <c r="J10" i="63" l="1"/>
  <c r="K9" i="63"/>
  <c r="K10" i="63" l="1"/>
  <c r="L9" i="63"/>
  <c r="M9" i="63" l="1"/>
  <c r="L10" i="63"/>
  <c r="N9" i="63" l="1"/>
  <c r="M10" i="63"/>
  <c r="O9" i="63" l="1"/>
  <c r="O10" i="63" s="1"/>
  <c r="N10" i="63"/>
  <c r="BH292" i="14"/>
  <c r="BH296" i="14" s="1"/>
  <c r="BH294" i="14" l="1"/>
  <c r="BB56" i="65" l="1"/>
  <c r="G25" i="65" s="1"/>
  <c r="BB57" i="65"/>
  <c r="G27" i="65" s="1"/>
  <c r="BB56" i="72"/>
  <c r="G25" i="72" s="1"/>
  <c r="BB57" i="72"/>
  <c r="BB56" i="74"/>
  <c r="G25" i="74" s="1"/>
  <c r="BB57" i="74"/>
  <c r="G27" i="74" s="1"/>
  <c r="G28" i="74"/>
  <c r="AY52" i="65"/>
  <c r="AZ52" i="65"/>
  <c r="BA52" i="65"/>
  <c r="BB52" i="65"/>
  <c r="BB59" i="65"/>
  <c r="AY67" i="65"/>
  <c r="AZ67" i="65"/>
  <c r="BA67" i="65"/>
  <c r="BB67" i="65"/>
  <c r="AY68" i="65"/>
  <c r="AZ68" i="65"/>
  <c r="BA68" i="65"/>
  <c r="BB68" i="65"/>
  <c r="BW52" i="72"/>
  <c r="BX52" i="72"/>
  <c r="BY52" i="72"/>
  <c r="BZ52" i="72"/>
  <c r="BW53" i="72"/>
  <c r="BX53" i="72"/>
  <c r="BY53" i="72"/>
  <c r="BZ53" i="72"/>
  <c r="BZ59" i="72"/>
  <c r="BZ60" i="72"/>
  <c r="BW67" i="72"/>
  <c r="BX67" i="72"/>
  <c r="BY67" i="72"/>
  <c r="BZ67" i="72"/>
  <c r="BW68" i="72"/>
  <c r="BX68" i="72"/>
  <c r="BY68" i="72"/>
  <c r="BZ68" i="72"/>
  <c r="CI52" i="74"/>
  <c r="CJ52" i="74"/>
  <c r="CK52" i="74"/>
  <c r="CL52" i="74"/>
  <c r="CI53" i="74"/>
  <c r="CJ53" i="74"/>
  <c r="CK53" i="74"/>
  <c r="CL53" i="74"/>
  <c r="CL59" i="74"/>
  <c r="CL60" i="74"/>
  <c r="CI67" i="74"/>
  <c r="CJ67" i="74"/>
  <c r="CK67" i="74"/>
  <c r="CL67" i="74"/>
  <c r="CI68" i="74"/>
  <c r="CJ68" i="74"/>
  <c r="CK68" i="74"/>
  <c r="CL68" i="74"/>
  <c r="BV27" i="78" l="1"/>
  <c r="G27" i="72"/>
  <c r="IQ57" i="72"/>
  <c r="IS68" i="72"/>
  <c r="AX27" i="78"/>
  <c r="G28" i="72"/>
  <c r="IQ58" i="72"/>
  <c r="IS52" i="72"/>
  <c r="IS67" i="72"/>
  <c r="G30" i="65"/>
  <c r="G31" i="65" s="1"/>
  <c r="IS53" i="72"/>
  <c r="I34" i="72"/>
  <c r="I36" i="72"/>
  <c r="IS55" i="72"/>
  <c r="I29" i="72"/>
  <c r="IS60" i="72"/>
  <c r="IS59" i="72"/>
  <c r="I30" i="72"/>
  <c r="I31" i="72" l="1"/>
  <c r="AE56" i="65" l="1"/>
  <c r="D25" i="65" s="1"/>
  <c r="AE57" i="65"/>
  <c r="D27" i="65" s="1"/>
  <c r="AE59" i="65"/>
  <c r="AF63" i="65"/>
  <c r="AF64" i="65" s="1"/>
  <c r="AG63" i="65"/>
  <c r="AG64" i="65" s="1"/>
  <c r="AH63" i="65"/>
  <c r="AI63" i="65"/>
  <c r="AJ63" i="65"/>
  <c r="AK63" i="65"/>
  <c r="AL63" i="65"/>
  <c r="AM63" i="65"/>
  <c r="AN63" i="65"/>
  <c r="AO63" i="65"/>
  <c r="AP63" i="65"/>
  <c r="AF53" i="72"/>
  <c r="AG53" i="72"/>
  <c r="AF55" i="72"/>
  <c r="AH55" i="72"/>
  <c r="AI55" i="72"/>
  <c r="AJ55" i="72"/>
  <c r="AK55" i="72"/>
  <c r="AL55" i="72"/>
  <c r="AM55" i="72"/>
  <c r="AN55" i="72"/>
  <c r="AO55" i="72"/>
  <c r="AP55" i="72"/>
  <c r="AE56" i="72"/>
  <c r="D25" i="72" s="1"/>
  <c r="AE57" i="72"/>
  <c r="AA27" i="78" s="1"/>
  <c r="BC59" i="72"/>
  <c r="BC60" i="72"/>
  <c r="AY27" i="78" s="1"/>
  <c r="AF63" i="72"/>
  <c r="AG63" i="72"/>
  <c r="AH63" i="72"/>
  <c r="AI63" i="72"/>
  <c r="AJ63" i="72"/>
  <c r="AK63" i="72"/>
  <c r="AL63" i="72"/>
  <c r="AM63" i="72"/>
  <c r="AN63" i="72"/>
  <c r="AO63" i="72"/>
  <c r="AP63" i="72"/>
  <c r="AF53" i="74"/>
  <c r="AG53" i="74"/>
  <c r="AF55" i="74"/>
  <c r="AG55" i="74"/>
  <c r="AH55" i="74"/>
  <c r="AI55" i="74"/>
  <c r="AJ55" i="74"/>
  <c r="AK55" i="74"/>
  <c r="AL55" i="74"/>
  <c r="AM55" i="74"/>
  <c r="AN55" i="74"/>
  <c r="AO55" i="74"/>
  <c r="AP55" i="74"/>
  <c r="AE56" i="74"/>
  <c r="D25" i="74" s="1"/>
  <c r="AE57" i="74"/>
  <c r="D27" i="74" s="1"/>
  <c r="BO59" i="74"/>
  <c r="G30" i="74" s="1"/>
  <c r="BO60" i="74"/>
  <c r="G29" i="74" s="1"/>
  <c r="AF63" i="74"/>
  <c r="AG63" i="74"/>
  <c r="AH63" i="74"/>
  <c r="AI63" i="74"/>
  <c r="AJ63" i="74"/>
  <c r="AK63" i="74"/>
  <c r="AL63" i="74"/>
  <c r="AM63" i="74"/>
  <c r="AN63" i="74"/>
  <c r="AO63" i="74"/>
  <c r="AP63" i="74"/>
  <c r="IN55" i="72" l="1"/>
  <c r="IN63" i="72"/>
  <c r="G31" i="74"/>
  <c r="AG64" i="74"/>
  <c r="IN57" i="72"/>
  <c r="D27" i="72"/>
  <c r="AF64" i="72"/>
  <c r="IP60" i="72"/>
  <c r="F29" i="72"/>
  <c r="IP59" i="72"/>
  <c r="F30" i="72"/>
  <c r="AG64" i="72"/>
  <c r="AF64" i="74"/>
  <c r="AL203" i="14" l="1"/>
  <c r="AL205" i="14" s="1"/>
  <c r="AL217" i="14"/>
  <c r="AL220" i="14"/>
  <c r="AL221" i="14"/>
  <c r="G34" i="65" l="1"/>
  <c r="AM203" i="14" l="1"/>
  <c r="AM205" i="14" s="1"/>
  <c r="AM217" i="14"/>
  <c r="AM220" i="14"/>
  <c r="AM221" i="14"/>
  <c r="AR56" i="65" l="1"/>
  <c r="AR57" i="65"/>
  <c r="AR59" i="65"/>
  <c r="AR56" i="72"/>
  <c r="AR57" i="72"/>
  <c r="AR58" i="72"/>
  <c r="BP59" i="72"/>
  <c r="BP60" i="72"/>
  <c r="BL27" i="78" s="1"/>
  <c r="AR56" i="74"/>
  <c r="AR57" i="74"/>
  <c r="AR58" i="74"/>
  <c r="CB59" i="74"/>
  <c r="CB60" i="74"/>
  <c r="AN27" i="78"/>
  <c r="AY54" i="65" l="1"/>
  <c r="AY61" i="65" s="1"/>
  <c r="AY117" i="65" s="1"/>
  <c r="AY118" i="65" s="1"/>
  <c r="AY126" i="65" s="1"/>
  <c r="AY152" i="65" s="1"/>
  <c r="AY171" i="65" s="1"/>
  <c r="AZ54" i="65"/>
  <c r="AZ61" i="65" s="1"/>
  <c r="AZ117" i="65" s="1"/>
  <c r="AZ118" i="65" s="1"/>
  <c r="AZ126" i="65" s="1"/>
  <c r="AZ152" i="65" s="1"/>
  <c r="AZ171" i="65" s="1"/>
  <c r="BA54" i="65"/>
  <c r="BA61" i="65" s="1"/>
  <c r="BA117" i="65" s="1"/>
  <c r="BA118" i="65" s="1"/>
  <c r="BA124" i="65" s="1"/>
  <c r="BB54" i="65"/>
  <c r="BB61" i="65" s="1"/>
  <c r="BB117" i="65" s="1"/>
  <c r="BB118" i="65" s="1"/>
  <c r="BB124" i="65" s="1"/>
  <c r="BC54" i="65"/>
  <c r="BC66" i="65" s="1"/>
  <c r="BD54" i="65"/>
  <c r="BE54" i="65"/>
  <c r="BF54" i="65"/>
  <c r="BF66" i="65" s="1"/>
  <c r="BG54" i="65"/>
  <c r="BG61" i="65" s="1"/>
  <c r="BH54" i="65"/>
  <c r="BH61" i="65" s="1"/>
  <c r="BI54" i="65"/>
  <c r="BI66" i="65" s="1"/>
  <c r="BJ54" i="65"/>
  <c r="BJ61" i="65" s="1"/>
  <c r="BK54" i="65"/>
  <c r="BK61" i="65" s="1"/>
  <c r="BL54" i="65"/>
  <c r="BL61" i="65" s="1"/>
  <c r="BL117" i="65" s="1"/>
  <c r="BM54" i="65"/>
  <c r="BM61" i="65" s="1"/>
  <c r="BM117" i="65" s="1"/>
  <c r="BM118" i="65" s="1"/>
  <c r="BM125" i="65" s="1"/>
  <c r="BM151" i="65" s="1"/>
  <c r="BM170" i="65" s="1"/>
  <c r="BN54" i="65"/>
  <c r="BN61" i="65" s="1"/>
  <c r="BN117" i="65" s="1"/>
  <c r="BN118" i="65" s="1"/>
  <c r="BO54" i="65"/>
  <c r="BO61" i="65" s="1"/>
  <c r="BO117" i="65" s="1"/>
  <c r="BO118" i="65" s="1"/>
  <c r="BP54" i="65"/>
  <c r="BP61" i="65" s="1"/>
  <c r="BP117" i="65" s="1"/>
  <c r="BP118" i="65" s="1"/>
  <c r="BP125" i="65" s="1"/>
  <c r="BP151" i="65" s="1"/>
  <c r="BP170" i="65" s="1"/>
  <c r="BQ54" i="65"/>
  <c r="BQ61" i="65" s="1"/>
  <c r="BQ117" i="65" s="1"/>
  <c r="BR54" i="65"/>
  <c r="BR61" i="65" s="1"/>
  <c r="BR117" i="65" s="1"/>
  <c r="BR118" i="65" s="1"/>
  <c r="BR124" i="65" s="1"/>
  <c r="BR149" i="65" s="1"/>
  <c r="BR167" i="65" s="1"/>
  <c r="BS54" i="65"/>
  <c r="BS61" i="65" s="1"/>
  <c r="BS117" i="65" s="1"/>
  <c r="BT54" i="65"/>
  <c r="BU54" i="65"/>
  <c r="BV54" i="65"/>
  <c r="BV61" i="65" s="1"/>
  <c r="BW54" i="65"/>
  <c r="BW61" i="65" s="1"/>
  <c r="BW117" i="65" s="1"/>
  <c r="BX54" i="65"/>
  <c r="BX61" i="65" s="1"/>
  <c r="BX117" i="65" s="1"/>
  <c r="BX118" i="65" s="1"/>
  <c r="BY54" i="65"/>
  <c r="BY66" i="65" s="1"/>
  <c r="BZ54" i="65"/>
  <c r="BZ61" i="65" s="1"/>
  <c r="BZ117" i="65" s="1"/>
  <c r="BZ118" i="65" s="1"/>
  <c r="CA54" i="65"/>
  <c r="CA61" i="65" s="1"/>
  <c r="CA117" i="65" s="1"/>
  <c r="CB54" i="65"/>
  <c r="CB61" i="65" s="1"/>
  <c r="CB117" i="65" s="1"/>
  <c r="CC54" i="65"/>
  <c r="CC61" i="65" s="1"/>
  <c r="CC117" i="65" s="1"/>
  <c r="CC118" i="65" s="1"/>
  <c r="CC126" i="65" s="1"/>
  <c r="CD54" i="65"/>
  <c r="CD61" i="65" s="1"/>
  <c r="CD117" i="65" s="1"/>
  <c r="CD118" i="65" s="1"/>
  <c r="CE54" i="65"/>
  <c r="CE61" i="65" s="1"/>
  <c r="CE117" i="65" s="1"/>
  <c r="CE118" i="65" s="1"/>
  <c r="CF54" i="65"/>
  <c r="CF61" i="65" s="1"/>
  <c r="CF117" i="65" s="1"/>
  <c r="CF118" i="65" s="1"/>
  <c r="CF126" i="65" s="1"/>
  <c r="CF152" i="65" s="1"/>
  <c r="CF171" i="65" s="1"/>
  <c r="CG54" i="65"/>
  <c r="CG61" i="65" s="1"/>
  <c r="CG117" i="65" s="1"/>
  <c r="CH54" i="65"/>
  <c r="CH61" i="65" s="1"/>
  <c r="CH117" i="65" s="1"/>
  <c r="CI54" i="65"/>
  <c r="CI61" i="65" s="1"/>
  <c r="CI117" i="65" s="1"/>
  <c r="CJ54" i="65"/>
  <c r="CK54" i="65"/>
  <c r="CL54" i="65"/>
  <c r="CL61" i="65" s="1"/>
  <c r="CL117" i="65" s="1"/>
  <c r="CL119" i="65" s="1"/>
  <c r="CM54" i="65"/>
  <c r="CM61" i="65" s="1"/>
  <c r="CM117" i="65" s="1"/>
  <c r="CM119" i="65" s="1"/>
  <c r="CM132" i="65" s="1"/>
  <c r="CN54" i="65"/>
  <c r="CN66" i="65" s="1"/>
  <c r="CO54" i="65"/>
  <c r="CO66" i="65" s="1"/>
  <c r="CP54" i="65"/>
  <c r="CP66" i="65" s="1"/>
  <c r="CQ54" i="65"/>
  <c r="CQ61" i="65" s="1"/>
  <c r="CR54" i="65"/>
  <c r="CR61" i="65" s="1"/>
  <c r="CR117" i="65" s="1"/>
  <c r="CS54" i="65"/>
  <c r="CS61" i="65" s="1"/>
  <c r="CS117" i="65" s="1"/>
  <c r="CS118" i="65" s="1"/>
  <c r="CS124" i="65" s="1"/>
  <c r="CS149" i="65" s="1"/>
  <c r="CS167" i="65" s="1"/>
  <c r="CT54" i="65"/>
  <c r="CT61" i="65" s="1"/>
  <c r="CT117" i="65" s="1"/>
  <c r="CT118" i="65" s="1"/>
  <c r="CT126" i="65" s="1"/>
  <c r="CT152" i="65" s="1"/>
  <c r="CT171" i="65" s="1"/>
  <c r="CU54" i="65"/>
  <c r="CU61" i="65" s="1"/>
  <c r="CU117" i="65" s="1"/>
  <c r="CU118" i="65" s="1"/>
  <c r="CU126" i="65" s="1"/>
  <c r="CU152" i="65" s="1"/>
  <c r="CU171" i="65" s="1"/>
  <c r="CV54" i="65"/>
  <c r="CV61" i="65" s="1"/>
  <c r="CV117" i="65" s="1"/>
  <c r="CV118" i="65" s="1"/>
  <c r="CV124" i="65" s="1"/>
  <c r="CV149" i="65" s="1"/>
  <c r="CV167" i="65" s="1"/>
  <c r="CW54" i="65"/>
  <c r="CW61" i="65" s="1"/>
  <c r="CW117" i="65" s="1"/>
  <c r="CW118" i="65" s="1"/>
  <c r="CW124" i="65" s="1"/>
  <c r="CX54" i="65"/>
  <c r="CX61" i="65" s="1"/>
  <c r="CX117" i="65" s="1"/>
  <c r="CX118" i="65" s="1"/>
  <c r="CX126" i="65" s="1"/>
  <c r="CY54" i="65"/>
  <c r="CY61" i="65" s="1"/>
  <c r="CY117" i="65" s="1"/>
  <c r="CZ54" i="65"/>
  <c r="DA54" i="65"/>
  <c r="DB54" i="65"/>
  <c r="DB61" i="65" s="1"/>
  <c r="DC54" i="65"/>
  <c r="DC66" i="65" s="1"/>
  <c r="DD54" i="65"/>
  <c r="DD66" i="65" s="1"/>
  <c r="DE54" i="65"/>
  <c r="DE66" i="65" s="1"/>
  <c r="DF54" i="65"/>
  <c r="DF66" i="65" s="1"/>
  <c r="DG54" i="65"/>
  <c r="DG66" i="65" s="1"/>
  <c r="DH54" i="65"/>
  <c r="DH61" i="65" s="1"/>
  <c r="DH117" i="65" s="1"/>
  <c r="DI54" i="65"/>
  <c r="DI61" i="65" s="1"/>
  <c r="DI117" i="65" s="1"/>
  <c r="DI118" i="65" s="1"/>
  <c r="DI124" i="65" s="1"/>
  <c r="DJ54" i="65"/>
  <c r="DJ61" i="65" s="1"/>
  <c r="DJ117" i="65" s="1"/>
  <c r="DJ118" i="65" s="1"/>
  <c r="DJ126" i="65" s="1"/>
  <c r="DJ152" i="65" s="1"/>
  <c r="DJ171" i="65" s="1"/>
  <c r="DK54" i="65"/>
  <c r="DK61" i="65" s="1"/>
  <c r="DK117" i="65" s="1"/>
  <c r="DK118" i="65" s="1"/>
  <c r="DK126" i="65" s="1"/>
  <c r="DK152" i="65" s="1"/>
  <c r="DK171" i="65" s="1"/>
  <c r="DL54" i="65"/>
  <c r="DL61" i="65" s="1"/>
  <c r="DL117" i="65" s="1"/>
  <c r="DL118" i="65" s="1"/>
  <c r="DL125" i="65" s="1"/>
  <c r="DL151" i="65" s="1"/>
  <c r="DL170" i="65" s="1"/>
  <c r="DM54" i="65"/>
  <c r="DM61" i="65" s="1"/>
  <c r="DM117" i="65" s="1"/>
  <c r="DM118" i="65" s="1"/>
  <c r="DN54" i="65"/>
  <c r="DN61" i="65" s="1"/>
  <c r="DN117" i="65" s="1"/>
  <c r="DN118" i="65" s="1"/>
  <c r="DN126" i="65" s="1"/>
  <c r="DN152" i="65" s="1"/>
  <c r="DN171" i="65" s="1"/>
  <c r="DO54" i="65"/>
  <c r="DO61" i="65" s="1"/>
  <c r="DO117" i="65" s="1"/>
  <c r="DO119" i="65" s="1"/>
  <c r="DO133" i="65" s="1"/>
  <c r="DP54" i="65"/>
  <c r="DQ54" i="65"/>
  <c r="DR54" i="65"/>
  <c r="DR66" i="65" s="1"/>
  <c r="DS54" i="65"/>
  <c r="DS66" i="65" s="1"/>
  <c r="DT54" i="65"/>
  <c r="DT61" i="65" s="1"/>
  <c r="DU54" i="65"/>
  <c r="DU66" i="65" s="1"/>
  <c r="DV54" i="65"/>
  <c r="DV61" i="65" s="1"/>
  <c r="DV117" i="65" s="1"/>
  <c r="DV118" i="65" s="1"/>
  <c r="DV126" i="65" s="1"/>
  <c r="DV152" i="65" s="1"/>
  <c r="DV171" i="65" s="1"/>
  <c r="AY54" i="72"/>
  <c r="AZ54" i="72"/>
  <c r="BA54" i="72"/>
  <c r="BB54" i="72"/>
  <c r="BC54" i="72"/>
  <c r="BD54" i="72"/>
  <c r="BE54" i="72"/>
  <c r="BF54" i="72"/>
  <c r="BG54" i="72"/>
  <c r="BH54" i="72"/>
  <c r="BI54" i="72"/>
  <c r="BJ54" i="72"/>
  <c r="BK54" i="72"/>
  <c r="BL54" i="72"/>
  <c r="BM54" i="72"/>
  <c r="BN54" i="72"/>
  <c r="BO54" i="72"/>
  <c r="BP54" i="72"/>
  <c r="BQ54" i="72"/>
  <c r="BR54" i="72"/>
  <c r="BS54" i="72"/>
  <c r="BT54" i="72"/>
  <c r="BU54" i="72"/>
  <c r="BV54" i="72"/>
  <c r="BW54" i="72"/>
  <c r="BW61" i="72" s="1"/>
  <c r="BS26" i="78" s="1"/>
  <c r="BS37" i="78" s="1"/>
  <c r="BS38" i="78" s="1"/>
  <c r="BX54" i="72"/>
  <c r="BX66" i="72" s="1"/>
  <c r="BY54" i="72"/>
  <c r="BY61" i="72" s="1"/>
  <c r="BY117" i="72" s="1"/>
  <c r="BZ54" i="72"/>
  <c r="CA54" i="72"/>
  <c r="CA61" i="72" s="1"/>
  <c r="CB54" i="72"/>
  <c r="CB61" i="72" s="1"/>
  <c r="CB117" i="72" s="1"/>
  <c r="CB118" i="72" s="1"/>
  <c r="CC54" i="72"/>
  <c r="CD54" i="72"/>
  <c r="CE54" i="72"/>
  <c r="CE61" i="72" s="1"/>
  <c r="CE117" i="72" s="1"/>
  <c r="CE118" i="72" s="1"/>
  <c r="CE125" i="72" s="1"/>
  <c r="CE151" i="72" s="1"/>
  <c r="CE170" i="72" s="1"/>
  <c r="CF54" i="72"/>
  <c r="CF61" i="72" s="1"/>
  <c r="CG54" i="72"/>
  <c r="CG66" i="72" s="1"/>
  <c r="CH54" i="72"/>
  <c r="CI54" i="72"/>
  <c r="CJ54" i="72"/>
  <c r="CJ61" i="72" s="1"/>
  <c r="CK54" i="72"/>
  <c r="CK61" i="72" s="1"/>
  <c r="CL54" i="72"/>
  <c r="CL66" i="72" s="1"/>
  <c r="CM54" i="72"/>
  <c r="CM61" i="72" s="1"/>
  <c r="CM117" i="72" s="1"/>
  <c r="CN54" i="72"/>
  <c r="CN61" i="72" s="1"/>
  <c r="CO54" i="72"/>
  <c r="CP54" i="72"/>
  <c r="CP61" i="72" s="1"/>
  <c r="CP117" i="72" s="1"/>
  <c r="CP119" i="72" s="1"/>
  <c r="CQ54" i="72"/>
  <c r="CQ66" i="72" s="1"/>
  <c r="CR54" i="72"/>
  <c r="CR61" i="72" s="1"/>
  <c r="CR117" i="72" s="1"/>
  <c r="CR118" i="72" s="1"/>
  <c r="CS54" i="72"/>
  <c r="CS61" i="72" s="1"/>
  <c r="CS117" i="72" s="1"/>
  <c r="CT54" i="72"/>
  <c r="CT61" i="72" s="1"/>
  <c r="CT117" i="72" s="1"/>
  <c r="CU54" i="72"/>
  <c r="CU61" i="72" s="1"/>
  <c r="CU117" i="72" s="1"/>
  <c r="CV54" i="72"/>
  <c r="CV61" i="72" s="1"/>
  <c r="CV117" i="72" s="1"/>
  <c r="CV118" i="72" s="1"/>
  <c r="CW54" i="72"/>
  <c r="CW66" i="72" s="1"/>
  <c r="CX54" i="72"/>
  <c r="CY54" i="72"/>
  <c r="CZ54" i="72"/>
  <c r="CZ61" i="72" s="1"/>
  <c r="CZ117" i="72" s="1"/>
  <c r="DA54" i="72"/>
  <c r="DA66" i="72" s="1"/>
  <c r="DB54" i="72"/>
  <c r="DB61" i="72" s="1"/>
  <c r="DC54" i="72"/>
  <c r="DC66" i="72" s="1"/>
  <c r="DD54" i="72"/>
  <c r="DD66" i="72" s="1"/>
  <c r="DE54" i="72"/>
  <c r="DF54" i="72"/>
  <c r="DG54" i="72"/>
  <c r="DG61" i="72" s="1"/>
  <c r="DG117" i="72" s="1"/>
  <c r="DG118" i="72" s="1"/>
  <c r="DH54" i="72"/>
  <c r="DH61" i="72" s="1"/>
  <c r="DH117" i="72" s="1"/>
  <c r="DH119" i="72" s="1"/>
  <c r="DI54" i="72"/>
  <c r="DJ54" i="72"/>
  <c r="DK54" i="72"/>
  <c r="DK61" i="72" s="1"/>
  <c r="DK117" i="72" s="1"/>
  <c r="DL54" i="72"/>
  <c r="DL66" i="72" s="1"/>
  <c r="DM54" i="72"/>
  <c r="DM61" i="72" s="1"/>
  <c r="DM117" i="72" s="1"/>
  <c r="DM118" i="72" s="1"/>
  <c r="DM125" i="72" s="1"/>
  <c r="DM151" i="72" s="1"/>
  <c r="DM170" i="72" s="1"/>
  <c r="DN54" i="72"/>
  <c r="DO54" i="72"/>
  <c r="DP54" i="72"/>
  <c r="DP66" i="72" s="1"/>
  <c r="DQ54" i="72"/>
  <c r="DQ61" i="72" s="1"/>
  <c r="DR54" i="72"/>
  <c r="DR61" i="72" s="1"/>
  <c r="DS54" i="72"/>
  <c r="DS61" i="72" s="1"/>
  <c r="DS117" i="72" s="1"/>
  <c r="DT54" i="72"/>
  <c r="DT61" i="72" s="1"/>
  <c r="DT117" i="72" s="1"/>
  <c r="DT119" i="72" s="1"/>
  <c r="DU54" i="72"/>
  <c r="DV54" i="72"/>
  <c r="AY54" i="74"/>
  <c r="AZ54" i="74"/>
  <c r="BA54" i="74"/>
  <c r="BB54" i="74"/>
  <c r="BC54" i="74"/>
  <c r="BD54" i="74"/>
  <c r="BE54" i="74"/>
  <c r="BF54" i="74"/>
  <c r="BG54" i="74"/>
  <c r="BH54" i="74"/>
  <c r="BI54" i="74"/>
  <c r="BJ54" i="74"/>
  <c r="BK54" i="74"/>
  <c r="BL54" i="74"/>
  <c r="BM54" i="74"/>
  <c r="BN54" i="74"/>
  <c r="BO54" i="74"/>
  <c r="BP54" i="74"/>
  <c r="BQ54" i="74"/>
  <c r="BR54" i="74"/>
  <c r="BS54" i="74"/>
  <c r="BT54" i="74"/>
  <c r="BU54" i="74"/>
  <c r="BV54" i="74"/>
  <c r="BW54" i="74"/>
  <c r="BX54" i="74"/>
  <c r="BY54" i="74"/>
  <c r="BZ54" i="74"/>
  <c r="CA54" i="74"/>
  <c r="CB54" i="74"/>
  <c r="CC54" i="74"/>
  <c r="CD54" i="74"/>
  <c r="CE54" i="74"/>
  <c r="CF54" i="74"/>
  <c r="CG54" i="74"/>
  <c r="CH54" i="74"/>
  <c r="CI54" i="74"/>
  <c r="CI61" i="74" s="1"/>
  <c r="CJ54" i="74"/>
  <c r="CK54" i="74"/>
  <c r="CL54" i="74"/>
  <c r="CL61" i="74" s="1"/>
  <c r="CM54" i="74"/>
  <c r="CM61" i="74" s="1"/>
  <c r="CN54" i="74"/>
  <c r="CO54" i="74"/>
  <c r="CP54" i="74"/>
  <c r="CP66" i="74" s="1"/>
  <c r="CQ54" i="74"/>
  <c r="CR54" i="74"/>
  <c r="CS54" i="74"/>
  <c r="CS66" i="74" s="1"/>
  <c r="CT54" i="74"/>
  <c r="CT66" i="74" s="1"/>
  <c r="CU54" i="74"/>
  <c r="CU61" i="74" s="1"/>
  <c r="CU117" i="74" s="1"/>
  <c r="CV54" i="74"/>
  <c r="CV66" i="74" s="1"/>
  <c r="CW54" i="74"/>
  <c r="CW66" i="74" s="1"/>
  <c r="CX54" i="74"/>
  <c r="CX66" i="74" s="1"/>
  <c r="CY54" i="74"/>
  <c r="CY61" i="74" s="1"/>
  <c r="CZ54" i="74"/>
  <c r="DA54" i="74"/>
  <c r="DB54" i="74"/>
  <c r="DB61" i="74" s="1"/>
  <c r="DC54" i="74"/>
  <c r="DC61" i="74" s="1"/>
  <c r="DD54" i="74"/>
  <c r="DD66" i="74" s="1"/>
  <c r="DE54" i="74"/>
  <c r="DE66" i="74" s="1"/>
  <c r="DF54" i="74"/>
  <c r="DF66" i="74" s="1"/>
  <c r="DG54" i="74"/>
  <c r="DH54" i="74"/>
  <c r="DI54" i="74"/>
  <c r="DI66" i="74" s="1"/>
  <c r="DJ54" i="74"/>
  <c r="DJ66" i="74" s="1"/>
  <c r="DK54" i="74"/>
  <c r="DK61" i="74" s="1"/>
  <c r="DK117" i="74" s="1"/>
  <c r="DK119" i="74" s="1"/>
  <c r="DL54" i="74"/>
  <c r="DL66" i="74" s="1"/>
  <c r="DM54" i="74"/>
  <c r="DM66" i="74" s="1"/>
  <c r="DN54" i="74"/>
  <c r="DN61" i="74" s="1"/>
  <c r="DN117" i="74" s="1"/>
  <c r="DO54" i="74"/>
  <c r="DO61" i="74" s="1"/>
  <c r="DO117" i="74" s="1"/>
  <c r="DP54" i="74"/>
  <c r="DQ54" i="74"/>
  <c r="DR54" i="74"/>
  <c r="DR61" i="74" s="1"/>
  <c r="DS54" i="74"/>
  <c r="DS61" i="74" s="1"/>
  <c r="DS117" i="74" s="1"/>
  <c r="DT54" i="74"/>
  <c r="DU54" i="74"/>
  <c r="DV54" i="74"/>
  <c r="DV66" i="74" s="1"/>
  <c r="CM66" i="65" l="1"/>
  <c r="BW66" i="65"/>
  <c r="BW70" i="65" s="1"/>
  <c r="BG66" i="65"/>
  <c r="CO61" i="65"/>
  <c r="DC61" i="65"/>
  <c r="DC117" i="65" s="1"/>
  <c r="BK66" i="65"/>
  <c r="BK70" i="65" s="1"/>
  <c r="BJ66" i="65"/>
  <c r="BJ70" i="65" s="1"/>
  <c r="DD61" i="65"/>
  <c r="DD117" i="65" s="1"/>
  <c r="DD118" i="65" s="1"/>
  <c r="DD126" i="65" s="1"/>
  <c r="DD152" i="65" s="1"/>
  <c r="DD171" i="65" s="1"/>
  <c r="DV66" i="65"/>
  <c r="DV70" i="65" s="1"/>
  <c r="BX66" i="65"/>
  <c r="BX70" i="65" s="1"/>
  <c r="CN61" i="65"/>
  <c r="CN70" i="65" s="1"/>
  <c r="BH66" i="65"/>
  <c r="BH70" i="65" s="1"/>
  <c r="DT66" i="65"/>
  <c r="DT70" i="65" s="1"/>
  <c r="DS61" i="65"/>
  <c r="DS117" i="65" s="1"/>
  <c r="DS118" i="65" s="1"/>
  <c r="DS126" i="65" s="1"/>
  <c r="DS152" i="65" s="1"/>
  <c r="DS171" i="65" s="1"/>
  <c r="DG61" i="65"/>
  <c r="DG70" i="65" s="1"/>
  <c r="CB66" i="65"/>
  <c r="CB70" i="65" s="1"/>
  <c r="BZ66" i="65"/>
  <c r="BZ70" i="65" s="1"/>
  <c r="DF61" i="65"/>
  <c r="DF117" i="65" s="1"/>
  <c r="DF119" i="65" s="1"/>
  <c r="DF132" i="65" s="1"/>
  <c r="CP61" i="65"/>
  <c r="CP117" i="65" s="1"/>
  <c r="CP119" i="65" s="1"/>
  <c r="CP132" i="65" s="1"/>
  <c r="BL66" i="65"/>
  <c r="BL70" i="65" s="1"/>
  <c r="BY61" i="65"/>
  <c r="BY117" i="65" s="1"/>
  <c r="BY118" i="65" s="1"/>
  <c r="BY125" i="65" s="1"/>
  <c r="BY151" i="65" s="1"/>
  <c r="BY170" i="65" s="1"/>
  <c r="DU61" i="65"/>
  <c r="DU70" i="65" s="1"/>
  <c r="BI61" i="65"/>
  <c r="BI70" i="65" s="1"/>
  <c r="DE61" i="65"/>
  <c r="DE117" i="65" s="1"/>
  <c r="DE119" i="65" s="1"/>
  <c r="DE133" i="65" s="1"/>
  <c r="AY66" i="65"/>
  <c r="AY70" i="65" s="1"/>
  <c r="CQ66" i="65"/>
  <c r="CQ70" i="65" s="1"/>
  <c r="CA66" i="65"/>
  <c r="CA70" i="65" s="1"/>
  <c r="BB66" i="65"/>
  <c r="BB70" i="65" s="1"/>
  <c r="DJ66" i="65"/>
  <c r="DJ70" i="65" s="1"/>
  <c r="DI66" i="65"/>
  <c r="DI70" i="65" s="1"/>
  <c r="BO66" i="65"/>
  <c r="BO70" i="65" s="1"/>
  <c r="BM66" i="65"/>
  <c r="BM70" i="65" s="1"/>
  <c r="DH66" i="65"/>
  <c r="DH70" i="65" s="1"/>
  <c r="BN66" i="65"/>
  <c r="BN70" i="65" s="1"/>
  <c r="BR66" i="65"/>
  <c r="BR70" i="65" s="1"/>
  <c r="DR61" i="65"/>
  <c r="DR117" i="65" s="1"/>
  <c r="DR119" i="65" s="1"/>
  <c r="DR133" i="65" s="1"/>
  <c r="CS66" i="65"/>
  <c r="CS70" i="65" s="1"/>
  <c r="BF61" i="65"/>
  <c r="BF117" i="65" s="1"/>
  <c r="BF119" i="65" s="1"/>
  <c r="BF133" i="65" s="1"/>
  <c r="BV66" i="65"/>
  <c r="BV70" i="65" s="1"/>
  <c r="CA25" i="78"/>
  <c r="CA42" i="78" s="1"/>
  <c r="CA115" i="78" s="1"/>
  <c r="CA124" i="78" s="1"/>
  <c r="BP119" i="65"/>
  <c r="BP133" i="65" s="1"/>
  <c r="BX26" i="78"/>
  <c r="BX116" i="78" s="1"/>
  <c r="BX125" i="78" s="1"/>
  <c r="BX25" i="78"/>
  <c r="BX42" i="78" s="1"/>
  <c r="BX107" i="78" s="1"/>
  <c r="BQ118" i="65"/>
  <c r="BQ125" i="65" s="1"/>
  <c r="BQ151" i="65" s="1"/>
  <c r="BQ170" i="65" s="1"/>
  <c r="BQ119" i="65"/>
  <c r="BQ133" i="65" s="1"/>
  <c r="BA66" i="65"/>
  <c r="BA70" i="65" s="1"/>
  <c r="BQ66" i="65"/>
  <c r="BQ70" i="65" s="1"/>
  <c r="CS61" i="74"/>
  <c r="CS117" i="74" s="1"/>
  <c r="CS119" i="74" s="1"/>
  <c r="CS134" i="74" s="1"/>
  <c r="CC66" i="65"/>
  <c r="CC70" i="65" s="1"/>
  <c r="CT61" i="74"/>
  <c r="CT117" i="74" s="1"/>
  <c r="CT119" i="74" s="1"/>
  <c r="CA26" i="78"/>
  <c r="CV66" i="72"/>
  <c r="CV70" i="72" s="1"/>
  <c r="CS125" i="65"/>
  <c r="CS151" i="65" s="1"/>
  <c r="CS170" i="65" s="1"/>
  <c r="CZ66" i="72"/>
  <c r="CZ70" i="72" s="1"/>
  <c r="DP61" i="72"/>
  <c r="DP117" i="72" s="1"/>
  <c r="DP119" i="72" s="1"/>
  <c r="DP133" i="72" s="1"/>
  <c r="DL61" i="72"/>
  <c r="DL117" i="72" s="1"/>
  <c r="DL118" i="72" s="1"/>
  <c r="DL126" i="72" s="1"/>
  <c r="DL152" i="72" s="1"/>
  <c r="DL171" i="72" s="1"/>
  <c r="DA61" i="72"/>
  <c r="DA117" i="72" s="1"/>
  <c r="DA119" i="72" s="1"/>
  <c r="DA133" i="72" s="1"/>
  <c r="BR126" i="65"/>
  <c r="BR152" i="65" s="1"/>
  <c r="BR171" i="65" s="1"/>
  <c r="DM66" i="72"/>
  <c r="DM70" i="72" s="1"/>
  <c r="CU66" i="72"/>
  <c r="CU70" i="72" s="1"/>
  <c r="BP126" i="65"/>
  <c r="BP152" i="65" s="1"/>
  <c r="BP171" i="65" s="1"/>
  <c r="DJ61" i="74"/>
  <c r="DJ117" i="74" s="1"/>
  <c r="DJ119" i="74" s="1"/>
  <c r="CR66" i="72"/>
  <c r="CR70" i="72" s="1"/>
  <c r="CX125" i="65"/>
  <c r="CX151" i="65" s="1"/>
  <c r="CX170" i="65" s="1"/>
  <c r="DI61" i="74"/>
  <c r="DI117" i="74" s="1"/>
  <c r="DI119" i="74" s="1"/>
  <c r="CK66" i="72"/>
  <c r="CK70" i="72" s="1"/>
  <c r="BR119" i="65"/>
  <c r="BR133" i="65" s="1"/>
  <c r="DK66" i="72"/>
  <c r="DK70" i="72" s="1"/>
  <c r="CW61" i="72"/>
  <c r="CW117" i="72" s="1"/>
  <c r="CW119" i="72" s="1"/>
  <c r="CC125" i="65"/>
  <c r="CC151" i="65" s="1"/>
  <c r="CC170" i="65" s="1"/>
  <c r="CG61" i="72"/>
  <c r="CG70" i="72" s="1"/>
  <c r="AZ125" i="65"/>
  <c r="AZ151" i="65" s="1"/>
  <c r="AZ170" i="65" s="1"/>
  <c r="DJ119" i="65"/>
  <c r="DJ132" i="65" s="1"/>
  <c r="CX119" i="65"/>
  <c r="CX134" i="65" s="1"/>
  <c r="CB66" i="72"/>
  <c r="CB70" i="72" s="1"/>
  <c r="AZ119" i="65"/>
  <c r="AZ132" i="65" s="1"/>
  <c r="AY119" i="65"/>
  <c r="AY132" i="65" s="1"/>
  <c r="CS126" i="65"/>
  <c r="CS152" i="65" s="1"/>
  <c r="CS171" i="65" s="1"/>
  <c r="CG66" i="65"/>
  <c r="CG70" i="65" s="1"/>
  <c r="DC66" i="74"/>
  <c r="DC70" i="74" s="1"/>
  <c r="DD61" i="72"/>
  <c r="DD117" i="72" s="1"/>
  <c r="DD119" i="72" s="1"/>
  <c r="DD133" i="72" s="1"/>
  <c r="BS25" i="78"/>
  <c r="BS42" i="78" s="1"/>
  <c r="BS115" i="78" s="1"/>
  <c r="CN66" i="72"/>
  <c r="CN70" i="72" s="1"/>
  <c r="DC61" i="72"/>
  <c r="DC117" i="72" s="1"/>
  <c r="DC119" i="72" s="1"/>
  <c r="CW125" i="65"/>
  <c r="CW151" i="65" s="1"/>
  <c r="CW170" i="65" s="1"/>
  <c r="CM66" i="72"/>
  <c r="CM70" i="72" s="1"/>
  <c r="CV125" i="65"/>
  <c r="CV151" i="65" s="1"/>
  <c r="CV170" i="65" s="1"/>
  <c r="CW61" i="74"/>
  <c r="CW70" i="74" s="1"/>
  <c r="DT66" i="72"/>
  <c r="DT70" i="72" s="1"/>
  <c r="CJ66" i="72"/>
  <c r="CJ70" i="72" s="1"/>
  <c r="BR125" i="65"/>
  <c r="BR151" i="65" s="1"/>
  <c r="BR170" i="65" s="1"/>
  <c r="DQ66" i="72"/>
  <c r="DQ70" i="72" s="1"/>
  <c r="CL66" i="65"/>
  <c r="CL70" i="65" s="1"/>
  <c r="BX61" i="72"/>
  <c r="BX70" i="72" s="1"/>
  <c r="CX124" i="65"/>
  <c r="CX149" i="65" s="1"/>
  <c r="CX167" i="65" s="1"/>
  <c r="CH66" i="65"/>
  <c r="CH70" i="65" s="1"/>
  <c r="CW126" i="65"/>
  <c r="CW152" i="65" s="1"/>
  <c r="CW171" i="65" s="1"/>
  <c r="CD66" i="65"/>
  <c r="CD70" i="65" s="1"/>
  <c r="CV126" i="65"/>
  <c r="CV152" i="65" s="1"/>
  <c r="CV171" i="65" s="1"/>
  <c r="BP124" i="65"/>
  <c r="BP149" i="65" s="1"/>
  <c r="BP167" i="65" s="1"/>
  <c r="CM66" i="74"/>
  <c r="CM70" i="74" s="1"/>
  <c r="AZ124" i="65"/>
  <c r="AZ149" i="65" s="1"/>
  <c r="AZ167" i="65" s="1"/>
  <c r="BB149" i="65"/>
  <c r="BB167" i="65" s="1"/>
  <c r="BS66" i="65"/>
  <c r="BS70" i="65" s="1"/>
  <c r="BU25" i="78"/>
  <c r="BU42" i="78" s="1"/>
  <c r="BU115" i="78" s="1"/>
  <c r="BU124" i="78" s="1"/>
  <c r="DO66" i="74"/>
  <c r="DO70" i="74" s="1"/>
  <c r="BB125" i="65"/>
  <c r="BB151" i="65" s="1"/>
  <c r="BB170" i="65" s="1"/>
  <c r="BB119" i="65"/>
  <c r="BB133" i="65" s="1"/>
  <c r="DN66" i="74"/>
  <c r="DN70" i="74" s="1"/>
  <c r="DM119" i="72"/>
  <c r="BA125" i="65"/>
  <c r="BA151" i="65" s="1"/>
  <c r="BA170" i="65" s="1"/>
  <c r="BA119" i="65"/>
  <c r="DK66" i="74"/>
  <c r="DK70" i="74" s="1"/>
  <c r="CR119" i="72"/>
  <c r="DO66" i="65"/>
  <c r="DO70" i="65" s="1"/>
  <c r="CI66" i="65"/>
  <c r="CI70" i="65" s="1"/>
  <c r="BY66" i="72"/>
  <c r="BY70" i="72" s="1"/>
  <c r="BM126" i="65"/>
  <c r="BM152" i="65" s="1"/>
  <c r="BM171" i="65" s="1"/>
  <c r="DT118" i="72"/>
  <c r="DT125" i="72" s="1"/>
  <c r="DT151" i="72" s="1"/>
  <c r="DT170" i="72" s="1"/>
  <c r="BB126" i="65"/>
  <c r="BB152" i="65" s="1"/>
  <c r="BB171" i="65" s="1"/>
  <c r="CE66" i="65"/>
  <c r="CE70" i="65" s="1"/>
  <c r="CY66" i="74"/>
  <c r="CY70" i="74" s="1"/>
  <c r="DH66" i="72"/>
  <c r="DH70" i="72" s="1"/>
  <c r="BW66" i="72"/>
  <c r="BW70" i="72" s="1"/>
  <c r="BA126" i="65"/>
  <c r="BA152" i="65" s="1"/>
  <c r="BA171" i="65" s="1"/>
  <c r="BU26" i="78"/>
  <c r="CU66" i="74"/>
  <c r="CU70" i="74" s="1"/>
  <c r="BM124" i="65"/>
  <c r="BM149" i="65" s="1"/>
  <c r="BM167" i="65" s="1"/>
  <c r="CF125" i="65"/>
  <c r="CF151" i="65" s="1"/>
  <c r="CF170" i="65" s="1"/>
  <c r="BW26" i="78"/>
  <c r="BW25" i="78"/>
  <c r="DQ117" i="72"/>
  <c r="DQ119" i="72" s="1"/>
  <c r="CK117" i="72"/>
  <c r="CK119" i="72" s="1"/>
  <c r="CK134" i="72" s="1"/>
  <c r="CG26" i="78"/>
  <c r="CG25" i="78"/>
  <c r="CG42" i="78" s="1"/>
  <c r="CG115" i="78" s="1"/>
  <c r="CZ118" i="72"/>
  <c r="CZ119" i="72"/>
  <c r="CZ132" i="72" s="1"/>
  <c r="CJ117" i="72"/>
  <c r="CF26" i="78"/>
  <c r="CF116" i="78" s="1"/>
  <c r="CF134" i="78" s="1"/>
  <c r="CF25" i="78"/>
  <c r="CF42" i="78" s="1"/>
  <c r="CF57" i="78" s="1"/>
  <c r="BX124" i="65"/>
  <c r="BX125" i="65"/>
  <c r="BX151" i="65" s="1"/>
  <c r="BX170" i="65" s="1"/>
  <c r="BX126" i="65"/>
  <c r="BX152" i="65" s="1"/>
  <c r="BX171" i="65" s="1"/>
  <c r="BX119" i="65"/>
  <c r="CL66" i="74"/>
  <c r="CL70" i="74" s="1"/>
  <c r="DG66" i="72"/>
  <c r="DG70" i="72" s="1"/>
  <c r="CA66" i="72"/>
  <c r="CA70" i="72" s="1"/>
  <c r="BO119" i="65"/>
  <c r="BO134" i="65" s="1"/>
  <c r="CP118" i="72"/>
  <c r="CP125" i="72" s="1"/>
  <c r="CP151" i="72" s="1"/>
  <c r="CP170" i="72" s="1"/>
  <c r="BG70" i="65"/>
  <c r="DR66" i="74"/>
  <c r="DR70" i="74" s="1"/>
  <c r="CQ61" i="72"/>
  <c r="CQ117" i="72" s="1"/>
  <c r="CQ118" i="72" s="1"/>
  <c r="DV61" i="74"/>
  <c r="DV117" i="74" s="1"/>
  <c r="DV119" i="74" s="1"/>
  <c r="DV134" i="74" s="1"/>
  <c r="DK119" i="65"/>
  <c r="BA149" i="65"/>
  <c r="BA167" i="65" s="1"/>
  <c r="DF61" i="74"/>
  <c r="DF117" i="74" s="1"/>
  <c r="DL126" i="65"/>
  <c r="DL152" i="65" s="1"/>
  <c r="DL171" i="65" s="1"/>
  <c r="BG117" i="65"/>
  <c r="DG119" i="72"/>
  <c r="DG132" i="72" s="1"/>
  <c r="CP66" i="72"/>
  <c r="CP70" i="72" s="1"/>
  <c r="DN124" i="65"/>
  <c r="DN149" i="65" s="1"/>
  <c r="DN167" i="65" s="1"/>
  <c r="DS66" i="72"/>
  <c r="DS70" i="72" s="1"/>
  <c r="DL124" i="65"/>
  <c r="DL149" i="65" s="1"/>
  <c r="DL167" i="65" s="1"/>
  <c r="CW119" i="65"/>
  <c r="CW134" i="65" s="1"/>
  <c r="DB66" i="74"/>
  <c r="DB70" i="74" s="1"/>
  <c r="DI126" i="65"/>
  <c r="DI152" i="65" s="1"/>
  <c r="DI171" i="65" s="1"/>
  <c r="CV119" i="65"/>
  <c r="CP61" i="74"/>
  <c r="CP117" i="74" s="1"/>
  <c r="CP118" i="74" s="1"/>
  <c r="CP124" i="74" s="1"/>
  <c r="DO132" i="65"/>
  <c r="CU119" i="65"/>
  <c r="BS116" i="78"/>
  <c r="BS125" i="78" s="1"/>
  <c r="DO134" i="65"/>
  <c r="CT119" i="65"/>
  <c r="CT132" i="65" s="1"/>
  <c r="CB25" i="78"/>
  <c r="CB42" i="78" s="1"/>
  <c r="CB107" i="78" s="1"/>
  <c r="CB26" i="78"/>
  <c r="CB116" i="78" s="1"/>
  <c r="CB134" i="78" s="1"/>
  <c r="CF117" i="72"/>
  <c r="BW119" i="65"/>
  <c r="BW118" i="65"/>
  <c r="BW124" i="65" s="1"/>
  <c r="CL132" i="65"/>
  <c r="CL133" i="65"/>
  <c r="CL134" i="65"/>
  <c r="CO66" i="74"/>
  <c r="CO61" i="74"/>
  <c r="CO117" i="74" s="1"/>
  <c r="CO118" i="74" s="1"/>
  <c r="CD61" i="72"/>
  <c r="CD66" i="72"/>
  <c r="DT66" i="74"/>
  <c r="DT61" i="74"/>
  <c r="CN61" i="74"/>
  <c r="CN66" i="74"/>
  <c r="CB126" i="72"/>
  <c r="CB152" i="72" s="1"/>
  <c r="CB171" i="72" s="1"/>
  <c r="CB124" i="72"/>
  <c r="CB125" i="72"/>
  <c r="CB151" i="72" s="1"/>
  <c r="CB170" i="72" s="1"/>
  <c r="DI61" i="72"/>
  <c r="DI117" i="72" s="1"/>
  <c r="DI66" i="72"/>
  <c r="CS118" i="72"/>
  <c r="CS126" i="72" s="1"/>
  <c r="CS152" i="72" s="1"/>
  <c r="CS171" i="72" s="1"/>
  <c r="CS119" i="72"/>
  <c r="CC61" i="72"/>
  <c r="CC66" i="72"/>
  <c r="DM126" i="65"/>
  <c r="DM152" i="65" s="1"/>
  <c r="DM171" i="65" s="1"/>
  <c r="DM125" i="65"/>
  <c r="DM151" i="65" s="1"/>
  <c r="DM170" i="65" s="1"/>
  <c r="DM124" i="65"/>
  <c r="DM149" i="65" s="1"/>
  <c r="DM167" i="65" s="1"/>
  <c r="DK119" i="72"/>
  <c r="DK118" i="72"/>
  <c r="CH118" i="65"/>
  <c r="CH119" i="65"/>
  <c r="DO119" i="74"/>
  <c r="DO118" i="74"/>
  <c r="CI117" i="74"/>
  <c r="DT133" i="72"/>
  <c r="DT132" i="72"/>
  <c r="DT134" i="72"/>
  <c r="CG118" i="65"/>
  <c r="CG119" i="65"/>
  <c r="DK132" i="74"/>
  <c r="DK134" i="74"/>
  <c r="DK133" i="74"/>
  <c r="DE61" i="74"/>
  <c r="DE117" i="74" s="1"/>
  <c r="CV124" i="72"/>
  <c r="CV125" i="72"/>
  <c r="CV151" i="72" s="1"/>
  <c r="CV170" i="72" s="1"/>
  <c r="CV126" i="72"/>
  <c r="CV152" i="72" s="1"/>
  <c r="CV171" i="72" s="1"/>
  <c r="DD61" i="74"/>
  <c r="DD70" i="74" s="1"/>
  <c r="DJ61" i="72"/>
  <c r="DJ117" i="72" s="1"/>
  <c r="DJ66" i="72"/>
  <c r="CT66" i="72"/>
  <c r="CT70" i="72" s="1"/>
  <c r="BK117" i="65"/>
  <c r="BK118" i="65" s="1"/>
  <c r="DU66" i="74"/>
  <c r="DU61" i="74"/>
  <c r="DU117" i="74" s="1"/>
  <c r="DU118" i="74" s="1"/>
  <c r="CS66" i="72"/>
  <c r="CS70" i="72" s="1"/>
  <c r="CU118" i="72"/>
  <c r="CU119" i="72"/>
  <c r="CV119" i="72"/>
  <c r="BJ117" i="65"/>
  <c r="CW149" i="65"/>
  <c r="CW167" i="65" s="1"/>
  <c r="CI66" i="74"/>
  <c r="CI70" i="74" s="1"/>
  <c r="CE124" i="72"/>
  <c r="CE149" i="72" s="1"/>
  <c r="CE167" i="72" s="1"/>
  <c r="CX61" i="74"/>
  <c r="CX117" i="74" s="1"/>
  <c r="CX119" i="74" s="1"/>
  <c r="DH118" i="72"/>
  <c r="DV119" i="65"/>
  <c r="DV132" i="65" s="1"/>
  <c r="CF119" i="65"/>
  <c r="I35" i="72"/>
  <c r="I37" i="72" s="1"/>
  <c r="I39" i="72" s="1"/>
  <c r="CE119" i="65"/>
  <c r="CE132" i="65" s="1"/>
  <c r="CA117" i="72"/>
  <c r="CL61" i="72"/>
  <c r="CL70" i="72" s="1"/>
  <c r="DN119" i="65"/>
  <c r="CD119" i="65"/>
  <c r="CD133" i="65" s="1"/>
  <c r="CB119" i="72"/>
  <c r="CB133" i="72" s="1"/>
  <c r="DN125" i="65"/>
  <c r="DN151" i="65" s="1"/>
  <c r="DN170" i="65" s="1"/>
  <c r="DM119" i="65"/>
  <c r="DB66" i="65"/>
  <c r="DB70" i="65" s="1"/>
  <c r="CF66" i="72"/>
  <c r="CF70" i="72" s="1"/>
  <c r="CF124" i="65"/>
  <c r="CF149" i="65" s="1"/>
  <c r="CF167" i="65" s="1"/>
  <c r="DL119" i="65"/>
  <c r="CQ117" i="65"/>
  <c r="CQ119" i="65" s="1"/>
  <c r="CX66" i="65"/>
  <c r="CX70" i="65" s="1"/>
  <c r="DM61" i="74"/>
  <c r="CE66" i="72"/>
  <c r="CE70" i="72" s="1"/>
  <c r="CC124" i="65"/>
  <c r="CC149" i="65" s="1"/>
  <c r="CC167" i="65" s="1"/>
  <c r="CU66" i="65"/>
  <c r="CU70" i="65" s="1"/>
  <c r="CT66" i="65"/>
  <c r="CT70" i="65" s="1"/>
  <c r="DQ66" i="65"/>
  <c r="DQ61" i="65"/>
  <c r="CX152" i="65"/>
  <c r="CX171" i="65" s="1"/>
  <c r="CY117" i="74"/>
  <c r="DH134" i="72"/>
  <c r="DH133" i="72"/>
  <c r="DH132" i="72"/>
  <c r="CJ61" i="65"/>
  <c r="CJ117" i="65" s="1"/>
  <c r="CJ66" i="65"/>
  <c r="BT61" i="65"/>
  <c r="BT117" i="65" s="1"/>
  <c r="BT66" i="65"/>
  <c r="BD61" i="65"/>
  <c r="BD117" i="65" s="1"/>
  <c r="BD66" i="65"/>
  <c r="CZ61" i="65"/>
  <c r="CZ117" i="65" s="1"/>
  <c r="CZ66" i="65"/>
  <c r="BU61" i="65"/>
  <c r="BU66" i="65"/>
  <c r="DG126" i="72"/>
  <c r="DG152" i="72" s="1"/>
  <c r="DG171" i="72" s="1"/>
  <c r="DG124" i="72"/>
  <c r="DG149" i="72" s="1"/>
  <c r="DG167" i="72" s="1"/>
  <c r="DG125" i="72"/>
  <c r="DG151" i="72" s="1"/>
  <c r="DG170" i="72" s="1"/>
  <c r="CK61" i="65"/>
  <c r="CK66" i="65"/>
  <c r="CP132" i="72"/>
  <c r="CP134" i="72"/>
  <c r="CP133" i="72"/>
  <c r="DH61" i="74"/>
  <c r="DH117" i="74" s="1"/>
  <c r="DH66" i="74"/>
  <c r="DA61" i="65"/>
  <c r="DA66" i="65"/>
  <c r="CQ61" i="74"/>
  <c r="CQ66" i="74"/>
  <c r="CR126" i="72"/>
  <c r="CR152" i="72" s="1"/>
  <c r="CR171" i="72" s="1"/>
  <c r="CR125" i="72"/>
  <c r="CR151" i="72" s="1"/>
  <c r="CR170" i="72" s="1"/>
  <c r="CR124" i="72"/>
  <c r="BE61" i="65"/>
  <c r="BE66" i="65"/>
  <c r="CR61" i="74"/>
  <c r="CR117" i="74" s="1"/>
  <c r="CR66" i="74"/>
  <c r="DG61" i="74"/>
  <c r="DG66" i="74"/>
  <c r="DP66" i="65"/>
  <c r="DP61" i="65"/>
  <c r="DP117" i="65" s="1"/>
  <c r="DB117" i="65"/>
  <c r="BV117" i="65"/>
  <c r="BL119" i="65"/>
  <c r="BL118" i="65"/>
  <c r="BL125" i="65" s="1"/>
  <c r="BL151" i="65" s="1"/>
  <c r="BL170" i="65" s="1"/>
  <c r="DS66" i="74"/>
  <c r="DS70" i="74" s="1"/>
  <c r="CE126" i="72"/>
  <c r="CE152" i="72" s="1"/>
  <c r="CE171" i="72" s="1"/>
  <c r="DV61" i="72"/>
  <c r="DV117" i="72" s="1"/>
  <c r="DV66" i="72"/>
  <c r="DF61" i="72"/>
  <c r="DF117" i="72" s="1"/>
  <c r="DF66" i="72"/>
  <c r="BZ61" i="72"/>
  <c r="BZ66" i="72"/>
  <c r="DV124" i="65"/>
  <c r="BH117" i="65"/>
  <c r="DU61" i="72"/>
  <c r="DU117" i="72" s="1"/>
  <c r="DU66" i="72"/>
  <c r="DE61" i="72"/>
  <c r="DE117" i="72" s="1"/>
  <c r="DE66" i="72"/>
  <c r="CO61" i="72"/>
  <c r="CO117" i="72" s="1"/>
  <c r="CO66" i="72"/>
  <c r="BY119" i="72"/>
  <c r="BY118" i="72"/>
  <c r="CB118" i="65"/>
  <c r="CB119" i="65"/>
  <c r="BW117" i="72"/>
  <c r="BW118" i="72" s="1"/>
  <c r="CA118" i="65"/>
  <c r="CA119" i="65"/>
  <c r="DB117" i="72"/>
  <c r="DB119" i="72" s="1"/>
  <c r="DV125" i="65"/>
  <c r="DV151" i="65" s="1"/>
  <c r="DV170" i="65" s="1"/>
  <c r="BZ124" i="65"/>
  <c r="BZ125" i="65"/>
  <c r="BZ151" i="65" s="1"/>
  <c r="BZ170" i="65" s="1"/>
  <c r="BZ126" i="65"/>
  <c r="BZ152" i="65" s="1"/>
  <c r="BZ171" i="65" s="1"/>
  <c r="CO70" i="65"/>
  <c r="CO117" i="65"/>
  <c r="CC152" i="65"/>
  <c r="CC171" i="65" s="1"/>
  <c r="CR119" i="65"/>
  <c r="CR118" i="65"/>
  <c r="CM70" i="65"/>
  <c r="DI149" i="65"/>
  <c r="DI167" i="65" s="1"/>
  <c r="CT118" i="72"/>
  <c r="CT119" i="72"/>
  <c r="DH119" i="65"/>
  <c r="DH118" i="65"/>
  <c r="CM134" i="65"/>
  <c r="CM133" i="65"/>
  <c r="CE119" i="72"/>
  <c r="DR117" i="72"/>
  <c r="DR119" i="72" s="1"/>
  <c r="DT117" i="65"/>
  <c r="G35" i="65"/>
  <c r="G37" i="65" s="1"/>
  <c r="G39" i="65" s="1"/>
  <c r="BZ119" i="65"/>
  <c r="DB66" i="72"/>
  <c r="DB70" i="72" s="1"/>
  <c r="DO118" i="65"/>
  <c r="CM118" i="65"/>
  <c r="CY66" i="65"/>
  <c r="CY70" i="65" s="1"/>
  <c r="H35" i="72"/>
  <c r="CL118" i="65"/>
  <c r="DR66" i="72"/>
  <c r="DR70" i="72" s="1"/>
  <c r="DI125" i="65"/>
  <c r="DI151" i="65" s="1"/>
  <c r="DI170" i="65" s="1"/>
  <c r="DN66" i="65"/>
  <c r="DN70" i="65" s="1"/>
  <c r="DK66" i="65"/>
  <c r="DK70" i="65" s="1"/>
  <c r="CR66" i="65"/>
  <c r="CR70" i="65" s="1"/>
  <c r="BN119" i="65"/>
  <c r="CU119" i="74"/>
  <c r="CU118" i="74"/>
  <c r="DR117" i="74"/>
  <c r="DB117" i="74"/>
  <c r="CL117" i="74"/>
  <c r="DS118" i="74"/>
  <c r="DS119" i="74"/>
  <c r="DQ61" i="74"/>
  <c r="DQ66" i="74"/>
  <c r="DA61" i="74"/>
  <c r="DA66" i="74"/>
  <c r="CK61" i="74"/>
  <c r="CK66" i="74"/>
  <c r="DC117" i="74"/>
  <c r="CM117" i="74"/>
  <c r="DP61" i="74"/>
  <c r="DP66" i="74"/>
  <c r="CZ61" i="74"/>
  <c r="CZ66" i="74"/>
  <c r="CJ61" i="74"/>
  <c r="CJ66" i="74"/>
  <c r="DK118" i="74"/>
  <c r="G35" i="74"/>
  <c r="DN119" i="74"/>
  <c r="DN118" i="74"/>
  <c r="H35" i="74"/>
  <c r="I35" i="74"/>
  <c r="DL61" i="74"/>
  <c r="CV61" i="74"/>
  <c r="DM124" i="72"/>
  <c r="DM126" i="72"/>
  <c r="DM152" i="72" s="1"/>
  <c r="DM171" i="72" s="1"/>
  <c r="CN117" i="72"/>
  <c r="CM119" i="72"/>
  <c r="CM118" i="72"/>
  <c r="DS119" i="72"/>
  <c r="DS118" i="72"/>
  <c r="DO66" i="72"/>
  <c r="DO61" i="72"/>
  <c r="CY66" i="72"/>
  <c r="CY61" i="72"/>
  <c r="CI66" i="72"/>
  <c r="CI61" i="72"/>
  <c r="G35" i="72"/>
  <c r="DN66" i="72"/>
  <c r="DN61" i="72"/>
  <c r="CX66" i="72"/>
  <c r="CX61" i="72"/>
  <c r="CH66" i="72"/>
  <c r="CH61" i="72"/>
  <c r="DJ125" i="65"/>
  <c r="DJ151" i="65" s="1"/>
  <c r="DJ170" i="65" s="1"/>
  <c r="DJ124" i="65"/>
  <c r="CT125" i="65"/>
  <c r="CT151" i="65" s="1"/>
  <c r="CT170" i="65" s="1"/>
  <c r="CT124" i="65"/>
  <c r="CD125" i="65"/>
  <c r="CD151" i="65" s="1"/>
  <c r="CD170" i="65" s="1"/>
  <c r="CD124" i="65"/>
  <c r="CD126" i="65"/>
  <c r="CD152" i="65" s="1"/>
  <c r="CD171" i="65" s="1"/>
  <c r="BN125" i="65"/>
  <c r="BN151" i="65" s="1"/>
  <c r="BN170" i="65" s="1"/>
  <c r="BN124" i="65"/>
  <c r="BN126" i="65"/>
  <c r="BN152" i="65" s="1"/>
  <c r="BN171" i="65" s="1"/>
  <c r="DK125" i="65"/>
  <c r="DK151" i="65" s="1"/>
  <c r="DK170" i="65" s="1"/>
  <c r="DK124" i="65"/>
  <c r="CU125" i="65"/>
  <c r="CU151" i="65" s="1"/>
  <c r="CU170" i="65" s="1"/>
  <c r="CU124" i="65"/>
  <c r="CE125" i="65"/>
  <c r="CE151" i="65" s="1"/>
  <c r="CE170" i="65" s="1"/>
  <c r="CE124" i="65"/>
  <c r="BO125" i="65"/>
  <c r="BO151" i="65" s="1"/>
  <c r="BO170" i="65" s="1"/>
  <c r="BO124" i="65"/>
  <c r="BO126" i="65"/>
  <c r="BO152" i="65" s="1"/>
  <c r="BO171" i="65" s="1"/>
  <c r="CE126" i="65"/>
  <c r="CE152" i="65" s="1"/>
  <c r="CE171" i="65" s="1"/>
  <c r="AY125" i="65"/>
  <c r="AY151" i="65" s="1"/>
  <c r="AY170" i="65" s="1"/>
  <c r="AY124" i="65"/>
  <c r="CY119" i="65"/>
  <c r="CY118" i="65"/>
  <c r="CI119" i="65"/>
  <c r="CI118" i="65"/>
  <c r="BS119" i="65"/>
  <c r="BS118" i="65"/>
  <c r="DI119" i="65"/>
  <c r="CS119" i="65"/>
  <c r="CC119" i="65"/>
  <c r="BM119" i="65"/>
  <c r="DM66" i="65"/>
  <c r="DM70" i="65" s="1"/>
  <c r="CW66" i="65"/>
  <c r="CW70" i="65" s="1"/>
  <c r="I35" i="65"/>
  <c r="I37" i="65" s="1"/>
  <c r="I39" i="65" s="1"/>
  <c r="DL66" i="65"/>
  <c r="DL70" i="65" s="1"/>
  <c r="CV66" i="65"/>
  <c r="CV70" i="65" s="1"/>
  <c r="CF66" i="65"/>
  <c r="CF70" i="65" s="1"/>
  <c r="BP66" i="65"/>
  <c r="BP70" i="65" s="1"/>
  <c r="AZ66" i="65"/>
  <c r="AZ70" i="65" s="1"/>
  <c r="BC61" i="65"/>
  <c r="H35" i="65"/>
  <c r="H37" i="65" s="1"/>
  <c r="H39" i="65" s="1"/>
  <c r="DC70" i="65" l="1"/>
  <c r="DF134" i="65"/>
  <c r="CN117" i="65"/>
  <c r="CN118" i="65" s="1"/>
  <c r="DD119" i="65"/>
  <c r="DD133" i="65" s="1"/>
  <c r="DS125" i="65"/>
  <c r="DS151" i="65" s="1"/>
  <c r="DS170" i="65" s="1"/>
  <c r="DS124" i="65"/>
  <c r="DS70" i="65"/>
  <c r="DD70" i="65"/>
  <c r="DE132" i="65"/>
  <c r="DS119" i="65"/>
  <c r="DS134" i="65" s="1"/>
  <c r="DE134" i="65"/>
  <c r="DE118" i="65"/>
  <c r="DE125" i="65" s="1"/>
  <c r="DE151" i="65" s="1"/>
  <c r="DE170" i="65" s="1"/>
  <c r="DG117" i="65"/>
  <c r="DG119" i="65" s="1"/>
  <c r="DG133" i="65" s="1"/>
  <c r="DE70" i="65"/>
  <c r="DF133" i="65"/>
  <c r="DF70" i="65"/>
  <c r="DF118" i="65"/>
  <c r="DF126" i="65" s="1"/>
  <c r="DF152" i="65" s="1"/>
  <c r="DF171" i="65" s="1"/>
  <c r="CP70" i="65"/>
  <c r="BY119" i="65"/>
  <c r="BY132" i="65" s="1"/>
  <c r="DU117" i="65"/>
  <c r="DU119" i="65" s="1"/>
  <c r="BY126" i="65"/>
  <c r="BY152" i="65" s="1"/>
  <c r="BY171" i="65" s="1"/>
  <c r="BY124" i="65"/>
  <c r="BY149" i="65" s="1"/>
  <c r="BY167" i="65" s="1"/>
  <c r="BI117" i="65"/>
  <c r="BI118" i="65" s="1"/>
  <c r="BY70" i="65"/>
  <c r="BX57" i="78"/>
  <c r="BX73" i="78" s="1"/>
  <c r="BX115" i="78"/>
  <c r="BX98" i="78" s="1"/>
  <c r="DR118" i="65"/>
  <c r="DR124" i="65" s="1"/>
  <c r="DR149" i="65" s="1"/>
  <c r="DR167" i="65" s="1"/>
  <c r="DR132" i="65"/>
  <c r="DR134" i="65"/>
  <c r="DR70" i="65"/>
  <c r="BF132" i="65"/>
  <c r="BF118" i="65"/>
  <c r="BF124" i="65" s="1"/>
  <c r="BF134" i="65"/>
  <c r="BF70" i="65"/>
  <c r="BP134" i="65"/>
  <c r="BP132" i="65"/>
  <c r="DD117" i="74"/>
  <c r="DD119" i="74" s="1"/>
  <c r="DD132" i="74" s="1"/>
  <c r="CE133" i="65"/>
  <c r="CA133" i="78"/>
  <c r="CA57" i="78"/>
  <c r="CA73" i="78" s="1"/>
  <c r="CB37" i="78"/>
  <c r="CB38" i="78" s="1"/>
  <c r="CB125" i="78"/>
  <c r="CA107" i="78"/>
  <c r="CA98" i="78" s="1"/>
  <c r="CT118" i="74"/>
  <c r="CT125" i="74" s="1"/>
  <c r="CT151" i="74" s="1"/>
  <c r="CT170" i="74" s="1"/>
  <c r="DL119" i="72"/>
  <c r="DL132" i="72" s="1"/>
  <c r="DL70" i="72"/>
  <c r="CA28" i="78"/>
  <c r="CA116" i="78"/>
  <c r="CA125" i="78" s="1"/>
  <c r="BX28" i="78"/>
  <c r="CB57" i="78"/>
  <c r="CB73" i="78" s="1"/>
  <c r="CB115" i="78"/>
  <c r="CB133" i="78" s="1"/>
  <c r="BX134" i="78"/>
  <c r="CB28" i="78"/>
  <c r="BQ124" i="65"/>
  <c r="BQ149" i="65" s="1"/>
  <c r="BQ167" i="65" s="1"/>
  <c r="BX37" i="78"/>
  <c r="BX38" i="78" s="1"/>
  <c r="BQ134" i="65"/>
  <c r="BQ132" i="65"/>
  <c r="DD118" i="72"/>
  <c r="DD126" i="72" s="1"/>
  <c r="DD152" i="72" s="1"/>
  <c r="DD171" i="72" s="1"/>
  <c r="CX118" i="74"/>
  <c r="CX124" i="74" s="1"/>
  <c r="DQ118" i="72"/>
  <c r="DQ125" i="72" s="1"/>
  <c r="DQ151" i="72" s="1"/>
  <c r="DQ170" i="72" s="1"/>
  <c r="CX70" i="74"/>
  <c r="BQ126" i="65"/>
  <c r="BQ152" i="65" s="1"/>
  <c r="BQ171" i="65" s="1"/>
  <c r="CS70" i="74"/>
  <c r="DJ133" i="65"/>
  <c r="DJ134" i="65"/>
  <c r="CS118" i="74"/>
  <c r="CS126" i="74" s="1"/>
  <c r="CS152" i="74" s="1"/>
  <c r="CS171" i="74" s="1"/>
  <c r="CV137" i="65"/>
  <c r="CV97" i="65" s="1"/>
  <c r="CX132" i="65"/>
  <c r="CX133" i="65"/>
  <c r="BO133" i="65"/>
  <c r="BO132" i="65"/>
  <c r="BU107" i="78"/>
  <c r="BU98" i="78" s="1"/>
  <c r="BU57" i="78"/>
  <c r="BU73" i="78" s="1"/>
  <c r="CA37" i="78"/>
  <c r="CA38" i="78" s="1"/>
  <c r="DA132" i="72"/>
  <c r="DA134" i="72"/>
  <c r="CT70" i="74"/>
  <c r="DA70" i="72"/>
  <c r="CZ133" i="72"/>
  <c r="DA118" i="72"/>
  <c r="DA126" i="72" s="1"/>
  <c r="DA152" i="72" s="1"/>
  <c r="DA171" i="72" s="1"/>
  <c r="CZ134" i="72"/>
  <c r="CB134" i="72"/>
  <c r="CW133" i="65"/>
  <c r="BW126" i="65"/>
  <c r="BW152" i="65" s="1"/>
  <c r="BW171" i="65" s="1"/>
  <c r="BW125" i="65"/>
  <c r="BW151" i="65" s="1"/>
  <c r="BW170" i="65" s="1"/>
  <c r="DU119" i="74"/>
  <c r="DU133" i="74" s="1"/>
  <c r="BW119" i="72"/>
  <c r="BW132" i="72" s="1"/>
  <c r="DJ118" i="74"/>
  <c r="DJ125" i="74" s="1"/>
  <c r="DJ151" i="74" s="1"/>
  <c r="DJ170" i="74" s="1"/>
  <c r="DV133" i="65"/>
  <c r="DJ70" i="74"/>
  <c r="AZ137" i="65"/>
  <c r="AZ97" i="65" s="1"/>
  <c r="DV134" i="65"/>
  <c r="BS134" i="78"/>
  <c r="AY133" i="65"/>
  <c r="DP118" i="72"/>
  <c r="DP125" i="72" s="1"/>
  <c r="DP151" i="72" s="1"/>
  <c r="DP170" i="72" s="1"/>
  <c r="BP137" i="65"/>
  <c r="BP97" i="65" s="1"/>
  <c r="BR132" i="65"/>
  <c r="AY134" i="65"/>
  <c r="DC118" i="72"/>
  <c r="DC125" i="72" s="1"/>
  <c r="DC151" i="72" s="1"/>
  <c r="DC170" i="72" s="1"/>
  <c r="BR134" i="65"/>
  <c r="DC70" i="72"/>
  <c r="DP70" i="72"/>
  <c r="BL126" i="65"/>
  <c r="BL152" i="65" s="1"/>
  <c r="BL171" i="65" s="1"/>
  <c r="BU133" i="78"/>
  <c r="BL124" i="65"/>
  <c r="BL149" i="65" s="1"/>
  <c r="BL167" i="65" s="1"/>
  <c r="CW118" i="72"/>
  <c r="CW125" i="72" s="1"/>
  <c r="CW151" i="72" s="1"/>
  <c r="CW170" i="72" s="1"/>
  <c r="DL124" i="72"/>
  <c r="DJ70" i="72"/>
  <c r="CW70" i="72"/>
  <c r="DF70" i="72"/>
  <c r="DL125" i="72"/>
  <c r="DL151" i="72" s="1"/>
  <c r="DL170" i="72" s="1"/>
  <c r="DM137" i="65"/>
  <c r="DM97" i="65" s="1"/>
  <c r="DI70" i="72"/>
  <c r="DI70" i="74"/>
  <c r="CB132" i="72"/>
  <c r="DI118" i="74"/>
  <c r="CP119" i="74"/>
  <c r="CP132" i="74" s="1"/>
  <c r="CX137" i="65"/>
  <c r="CX97" i="65" s="1"/>
  <c r="CS137" i="65"/>
  <c r="CS97" i="65" s="1"/>
  <c r="CC70" i="72"/>
  <c r="BK119" i="65"/>
  <c r="BK133" i="65" s="1"/>
  <c r="AZ133" i="65"/>
  <c r="CG117" i="72"/>
  <c r="CC26" i="78"/>
  <c r="CC25" i="78"/>
  <c r="AZ134" i="65"/>
  <c r="DD125" i="65"/>
  <c r="DD151" i="65" s="1"/>
  <c r="DD170" i="65" s="1"/>
  <c r="DP134" i="72"/>
  <c r="DD70" i="72"/>
  <c r="DD124" i="65"/>
  <c r="DD149" i="65" s="1"/>
  <c r="DD167" i="65" s="1"/>
  <c r="DP132" i="72"/>
  <c r="BU28" i="78"/>
  <c r="BR137" i="65"/>
  <c r="BR97" i="65" s="1"/>
  <c r="CP118" i="65"/>
  <c r="CP125" i="65" s="1"/>
  <c r="CP151" i="65" s="1"/>
  <c r="CP170" i="65" s="1"/>
  <c r="BS57" i="78"/>
  <c r="BS73" i="78" s="1"/>
  <c r="DD134" i="72"/>
  <c r="BS107" i="78"/>
  <c r="BS98" i="78" s="1"/>
  <c r="DD132" i="72"/>
  <c r="BS28" i="78"/>
  <c r="CQ125" i="72"/>
  <c r="CQ151" i="72" s="1"/>
  <c r="CQ170" i="72" s="1"/>
  <c r="CQ124" i="72"/>
  <c r="CQ149" i="72" s="1"/>
  <c r="CQ167" i="72" s="1"/>
  <c r="CQ126" i="72"/>
  <c r="CQ152" i="72" s="1"/>
  <c r="CQ171" i="72" s="1"/>
  <c r="CG133" i="78"/>
  <c r="CG124" i="78"/>
  <c r="CE134" i="65"/>
  <c r="IT66" i="72"/>
  <c r="CQ70" i="72"/>
  <c r="CG57" i="78"/>
  <c r="CG73" i="78" s="1"/>
  <c r="CJ70" i="65"/>
  <c r="CT134" i="65"/>
  <c r="CT133" i="65"/>
  <c r="CW117" i="74"/>
  <c r="CW118" i="74" s="1"/>
  <c r="DL137" i="65"/>
  <c r="DL97" i="65" s="1"/>
  <c r="BX117" i="72"/>
  <c r="BT26" i="78"/>
  <c r="BT25" i="78"/>
  <c r="CW137" i="65"/>
  <c r="CW97" i="65" s="1"/>
  <c r="CQ119" i="72"/>
  <c r="CQ132" i="72" s="1"/>
  <c r="CS133" i="74"/>
  <c r="BM137" i="65"/>
  <c r="BM97" i="65" s="1"/>
  <c r="BA137" i="65"/>
  <c r="BA97" i="65" s="1"/>
  <c r="CG107" i="78"/>
  <c r="CG98" i="78" s="1"/>
  <c r="CG28" i="78"/>
  <c r="CD70" i="72"/>
  <c r="DO138" i="65"/>
  <c r="DO140" i="65" s="1"/>
  <c r="CW132" i="65"/>
  <c r="DV70" i="74"/>
  <c r="CF125" i="78"/>
  <c r="CF115" i="78"/>
  <c r="DI137" i="65"/>
  <c r="DI97" i="65" s="1"/>
  <c r="DT126" i="72"/>
  <c r="DT152" i="72" s="1"/>
  <c r="DT171" i="72" s="1"/>
  <c r="DV118" i="74"/>
  <c r="DV125" i="74" s="1"/>
  <c r="DV151" i="74" s="1"/>
  <c r="DV170" i="74" s="1"/>
  <c r="CZ70" i="65"/>
  <c r="DT124" i="72"/>
  <c r="CF28" i="78"/>
  <c r="DV133" i="74"/>
  <c r="CP126" i="74"/>
  <c r="CP152" i="74" s="1"/>
  <c r="CP171" i="74" s="1"/>
  <c r="BU37" i="78"/>
  <c r="BU38" i="78" s="1"/>
  <c r="BU116" i="78"/>
  <c r="CR132" i="72"/>
  <c r="CR133" i="72"/>
  <c r="CR134" i="72"/>
  <c r="BB137" i="65"/>
  <c r="CF107" i="78"/>
  <c r="DV132" i="74"/>
  <c r="CP125" i="74"/>
  <c r="CP151" i="74" s="1"/>
  <c r="CP170" i="74" s="1"/>
  <c r="BB132" i="65"/>
  <c r="BA133" i="65"/>
  <c r="BA134" i="65"/>
  <c r="BA132" i="65"/>
  <c r="CO119" i="74"/>
  <c r="CO132" i="74" s="1"/>
  <c r="BB134" i="65"/>
  <c r="DM134" i="72"/>
  <c r="DM132" i="72"/>
  <c r="DM133" i="72"/>
  <c r="CQ118" i="65"/>
  <c r="CD134" i="65"/>
  <c r="CD132" i="65"/>
  <c r="CF37" i="78"/>
  <c r="CF38" i="78" s="1"/>
  <c r="BZ70" i="72"/>
  <c r="CG37" i="78"/>
  <c r="CG38" i="78" s="1"/>
  <c r="CG116" i="78"/>
  <c r="DC118" i="65"/>
  <c r="DC119" i="65"/>
  <c r="DT138" i="72"/>
  <c r="BX133" i="65"/>
  <c r="BX134" i="65"/>
  <c r="BX132" i="65"/>
  <c r="BX149" i="65"/>
  <c r="BX167" i="65" s="1"/>
  <c r="BX137" i="65"/>
  <c r="CU132" i="65"/>
  <c r="CU133" i="65"/>
  <c r="CU134" i="65"/>
  <c r="DG133" i="72"/>
  <c r="CF137" i="65"/>
  <c r="CF97" i="65" s="1"/>
  <c r="DG134" i="72"/>
  <c r="CK132" i="72"/>
  <c r="BG118" i="65"/>
  <c r="BG119" i="65"/>
  <c r="CK133" i="72"/>
  <c r="DP70" i="65"/>
  <c r="DF70" i="74"/>
  <c r="CJ118" i="72"/>
  <c r="CJ119" i="72"/>
  <c r="CV132" i="65"/>
  <c r="CV133" i="65"/>
  <c r="CV134" i="65"/>
  <c r="CP70" i="74"/>
  <c r="DK132" i="65"/>
  <c r="DK133" i="65"/>
  <c r="DK134" i="65"/>
  <c r="CK118" i="72"/>
  <c r="CK125" i="72" s="1"/>
  <c r="CK151" i="72" s="1"/>
  <c r="CK170" i="72" s="1"/>
  <c r="DF118" i="74"/>
  <c r="DF119" i="74"/>
  <c r="CZ124" i="72"/>
  <c r="CZ125" i="72"/>
  <c r="CZ151" i="72" s="1"/>
  <c r="CZ170" i="72" s="1"/>
  <c r="CZ126" i="72"/>
  <c r="CZ152" i="72" s="1"/>
  <c r="CZ171" i="72" s="1"/>
  <c r="DJ132" i="74"/>
  <c r="DJ133" i="74"/>
  <c r="DJ134" i="74"/>
  <c r="BW42" i="78"/>
  <c r="BW28" i="78"/>
  <c r="CP124" i="72"/>
  <c r="CP149" i="72" s="1"/>
  <c r="CP167" i="72" s="1"/>
  <c r="CP126" i="72"/>
  <c r="CP152" i="72" s="1"/>
  <c r="CP171" i="72" s="1"/>
  <c r="BW37" i="78"/>
  <c r="BW38" i="78" s="1"/>
  <c r="BW116" i="78"/>
  <c r="DE70" i="74"/>
  <c r="DO132" i="74"/>
  <c r="DO134" i="74"/>
  <c r="DO133" i="74"/>
  <c r="DO125" i="74"/>
  <c r="DO151" i="74" s="1"/>
  <c r="DO170" i="74" s="1"/>
  <c r="DO126" i="74"/>
  <c r="DO152" i="74" s="1"/>
  <c r="DO171" i="74" s="1"/>
  <c r="DO124" i="74"/>
  <c r="DK133" i="72"/>
  <c r="DK132" i="72"/>
  <c r="DK134" i="72"/>
  <c r="BY25" i="78"/>
  <c r="BY26" i="78"/>
  <c r="CC117" i="72"/>
  <c r="CM138" i="65"/>
  <c r="CA118" i="72"/>
  <c r="CA119" i="72"/>
  <c r="CL117" i="72"/>
  <c r="CV132" i="72"/>
  <c r="CV134" i="72"/>
  <c r="CV133" i="72"/>
  <c r="DI119" i="72"/>
  <c r="DI118" i="72"/>
  <c r="IV66" i="72"/>
  <c r="CP133" i="65"/>
  <c r="CC137" i="65"/>
  <c r="CC97" i="65" s="1"/>
  <c r="DU70" i="74"/>
  <c r="CG132" i="65"/>
  <c r="CG133" i="65"/>
  <c r="CG134" i="65"/>
  <c r="DG137" i="72"/>
  <c r="DG97" i="72" s="1"/>
  <c r="CP134" i="65"/>
  <c r="DM70" i="74"/>
  <c r="DM117" i="74"/>
  <c r="BJ118" i="65"/>
  <c r="BJ119" i="65"/>
  <c r="DJ118" i="72"/>
  <c r="DJ119" i="72"/>
  <c r="CV137" i="72"/>
  <c r="CV149" i="72"/>
  <c r="CV167" i="72" s="1"/>
  <c r="CG126" i="65"/>
  <c r="CG152" i="65" s="1"/>
  <c r="CG171" i="65" s="1"/>
  <c r="CG124" i="65"/>
  <c r="CG125" i="65"/>
  <c r="CG151" i="65" s="1"/>
  <c r="CG170" i="65" s="1"/>
  <c r="CF118" i="72"/>
  <c r="CF119" i="72"/>
  <c r="BW133" i="65"/>
  <c r="BW134" i="65"/>
  <c r="BW132" i="65"/>
  <c r="IS61" i="72"/>
  <c r="DM134" i="65"/>
  <c r="DM132" i="65"/>
  <c r="DM133" i="65"/>
  <c r="DD132" i="65"/>
  <c r="DB118" i="72"/>
  <c r="DB125" i="72" s="1"/>
  <c r="DB151" i="72" s="1"/>
  <c r="DB170" i="72" s="1"/>
  <c r="CS124" i="72"/>
  <c r="CS149" i="72" s="1"/>
  <c r="CS167" i="72" s="1"/>
  <c r="DH138" i="72"/>
  <c r="DN137" i="65"/>
  <c r="DE118" i="74"/>
  <c r="DE119" i="74"/>
  <c r="BS133" i="78"/>
  <c r="BS124" i="78"/>
  <c r="CS132" i="72"/>
  <c r="CS134" i="72"/>
  <c r="CS133" i="72"/>
  <c r="CO70" i="72"/>
  <c r="CS125" i="72"/>
  <c r="CS151" i="72" s="1"/>
  <c r="CS170" i="72" s="1"/>
  <c r="CB137" i="72"/>
  <c r="CB97" i="72" s="1"/>
  <c r="CB149" i="72"/>
  <c r="CB167" i="72" s="1"/>
  <c r="BZ25" i="78"/>
  <c r="BZ26" i="78"/>
  <c r="CD117" i="72"/>
  <c r="IS66" i="72"/>
  <c r="DE70" i="72"/>
  <c r="DH126" i="72"/>
  <c r="DH152" i="72" s="1"/>
  <c r="DH171" i="72" s="1"/>
  <c r="DH124" i="72"/>
  <c r="DH125" i="72"/>
  <c r="DH151" i="72" s="1"/>
  <c r="DH170" i="72" s="1"/>
  <c r="DK138" i="74"/>
  <c r="CH132" i="65"/>
  <c r="CH133" i="65"/>
  <c r="CH134" i="65"/>
  <c r="CO70" i="74"/>
  <c r="CH126" i="65"/>
  <c r="CH152" i="65" s="1"/>
  <c r="CH171" i="65" s="1"/>
  <c r="CH124" i="65"/>
  <c r="CH125" i="65"/>
  <c r="CH151" i="65" s="1"/>
  <c r="CH170" i="65" s="1"/>
  <c r="CN117" i="74"/>
  <c r="CN70" i="74"/>
  <c r="DU70" i="72"/>
  <c r="CP138" i="72"/>
  <c r="CU132" i="72"/>
  <c r="CU134" i="72"/>
  <c r="CU133" i="72"/>
  <c r="DT70" i="74"/>
  <c r="DT117" i="74"/>
  <c r="CF132" i="65"/>
  <c r="CF133" i="65"/>
  <c r="CF134" i="65"/>
  <c r="CR70" i="74"/>
  <c r="BD70" i="65"/>
  <c r="BT70" i="65"/>
  <c r="DL132" i="65"/>
  <c r="DL134" i="65"/>
  <c r="DL133" i="65"/>
  <c r="DN134" i="65"/>
  <c r="DN133" i="65"/>
  <c r="DN132" i="65"/>
  <c r="CU126" i="72"/>
  <c r="CU152" i="72" s="1"/>
  <c r="CU171" i="72" s="1"/>
  <c r="CU124" i="72"/>
  <c r="CU125" i="72"/>
  <c r="CU151" i="72" s="1"/>
  <c r="CU170" i="72" s="1"/>
  <c r="CI118" i="74"/>
  <c r="CI119" i="74"/>
  <c r="DI134" i="74"/>
  <c r="DI133" i="74"/>
  <c r="DI132" i="74"/>
  <c r="DK124" i="72"/>
  <c r="DK126" i="72"/>
  <c r="DK152" i="72" s="1"/>
  <c r="DK171" i="72" s="1"/>
  <c r="DK125" i="72"/>
  <c r="DK151" i="72" s="1"/>
  <c r="DK170" i="72" s="1"/>
  <c r="CL138" i="65"/>
  <c r="CZ118" i="65"/>
  <c r="CZ119" i="65"/>
  <c r="CS132" i="74"/>
  <c r="CM124" i="65"/>
  <c r="CM125" i="65"/>
  <c r="CM151" i="65" s="1"/>
  <c r="CM170" i="65" s="1"/>
  <c r="CM126" i="65"/>
  <c r="CM152" i="65" s="1"/>
  <c r="CM171" i="65" s="1"/>
  <c r="BW149" i="65"/>
  <c r="BW167" i="65" s="1"/>
  <c r="CQ132" i="65"/>
  <c r="CQ134" i="65"/>
  <c r="CQ133" i="65"/>
  <c r="CW133" i="72"/>
  <c r="CW132" i="72"/>
  <c r="CW134" i="72"/>
  <c r="DV70" i="72"/>
  <c r="DH118" i="74"/>
  <c r="DH119" i="74"/>
  <c r="CE133" i="72"/>
  <c r="CE132" i="72"/>
  <c r="CE134" i="72"/>
  <c r="CT126" i="72"/>
  <c r="CT152" i="72" s="1"/>
  <c r="CT171" i="72" s="1"/>
  <c r="CT125" i="72"/>
  <c r="CT151" i="72" s="1"/>
  <c r="CT170" i="72" s="1"/>
  <c r="CT124" i="72"/>
  <c r="CA124" i="65"/>
  <c r="CA125" i="65"/>
  <c r="CA151" i="65" s="1"/>
  <c r="CA170" i="65" s="1"/>
  <c r="CA126" i="65"/>
  <c r="CA152" i="65" s="1"/>
  <c r="CA171" i="65" s="1"/>
  <c r="BH118" i="65"/>
  <c r="BH119" i="65"/>
  <c r="DV119" i="72"/>
  <c r="DV118" i="72"/>
  <c r="CP149" i="74"/>
  <c r="CP167" i="74" s="1"/>
  <c r="CO119" i="65"/>
  <c r="CO118" i="65"/>
  <c r="CR119" i="74"/>
  <c r="CR118" i="74"/>
  <c r="DU126" i="74"/>
  <c r="DU152" i="74" s="1"/>
  <c r="DU171" i="74" s="1"/>
  <c r="DU125" i="74"/>
  <c r="DU151" i="74" s="1"/>
  <c r="DU170" i="74" s="1"/>
  <c r="DU124" i="74"/>
  <c r="DT118" i="65"/>
  <c r="DT119" i="65"/>
  <c r="DO124" i="65"/>
  <c r="DO125" i="65"/>
  <c r="DO151" i="65" s="1"/>
  <c r="DO170" i="65" s="1"/>
  <c r="DO126" i="65"/>
  <c r="DO152" i="65" s="1"/>
  <c r="DO171" i="65" s="1"/>
  <c r="CJ119" i="65"/>
  <c r="CJ118" i="65"/>
  <c r="BK126" i="65"/>
  <c r="BK152" i="65" s="1"/>
  <c r="BK171" i="65" s="1"/>
  <c r="BK124" i="65"/>
  <c r="BK125" i="65"/>
  <c r="BK151" i="65" s="1"/>
  <c r="BK170" i="65" s="1"/>
  <c r="BE70" i="65"/>
  <c r="BE117" i="65"/>
  <c r="CY119" i="74"/>
  <c r="CY118" i="74"/>
  <c r="DR118" i="72"/>
  <c r="DR124" i="72" s="1"/>
  <c r="BZ132" i="65"/>
  <c r="BZ134" i="65"/>
  <c r="BZ133" i="65"/>
  <c r="BZ149" i="65"/>
  <c r="BZ167" i="65" s="1"/>
  <c r="BZ137" i="65"/>
  <c r="BY124" i="72"/>
  <c r="BY125" i="72"/>
  <c r="BY151" i="72" s="1"/>
  <c r="BY170" i="72" s="1"/>
  <c r="BY126" i="72"/>
  <c r="BY152" i="72" s="1"/>
  <c r="BY171" i="72" s="1"/>
  <c r="BV119" i="65"/>
  <c r="BV118" i="65"/>
  <c r="DA70" i="65"/>
  <c r="DA117" i="65"/>
  <c r="CK70" i="65"/>
  <c r="CK117" i="65"/>
  <c r="CL124" i="65"/>
  <c r="CL125" i="65"/>
  <c r="CL151" i="65" s="1"/>
  <c r="CL170" i="65" s="1"/>
  <c r="CL126" i="65"/>
  <c r="CL152" i="65" s="1"/>
  <c r="CL171" i="65" s="1"/>
  <c r="CR124" i="65"/>
  <c r="CR125" i="65"/>
  <c r="CR151" i="65" s="1"/>
  <c r="CR170" i="65" s="1"/>
  <c r="CR126" i="65"/>
  <c r="CR152" i="65" s="1"/>
  <c r="CR171" i="65" s="1"/>
  <c r="BY132" i="72"/>
  <c r="BY134" i="72"/>
  <c r="BY133" i="72"/>
  <c r="BD118" i="65"/>
  <c r="BD119" i="65"/>
  <c r="BT119" i="65"/>
  <c r="BT118" i="65"/>
  <c r="DQ70" i="65"/>
  <c r="DQ117" i="65"/>
  <c r="CQ70" i="74"/>
  <c r="CQ117" i="74"/>
  <c r="CR132" i="65"/>
  <c r="CR134" i="65"/>
  <c r="CR133" i="65"/>
  <c r="DB119" i="65"/>
  <c r="DB118" i="65"/>
  <c r="CR149" i="72"/>
  <c r="CR167" i="72" s="1"/>
  <c r="CR137" i="72"/>
  <c r="CT133" i="74"/>
  <c r="CT134" i="74"/>
  <c r="CT132" i="74"/>
  <c r="CB133" i="65"/>
  <c r="CB132" i="65"/>
  <c r="CB134" i="65"/>
  <c r="CO119" i="72"/>
  <c r="CO118" i="72"/>
  <c r="DV137" i="65"/>
  <c r="DV149" i="65"/>
  <c r="DV167" i="65" s="1"/>
  <c r="CA132" i="65"/>
  <c r="CA134" i="65"/>
  <c r="CA133" i="65"/>
  <c r="BN133" i="65"/>
  <c r="BN132" i="65"/>
  <c r="BN134" i="65"/>
  <c r="CB124" i="65"/>
  <c r="CB125" i="65"/>
  <c r="CB151" i="65" s="1"/>
  <c r="CB170" i="65" s="1"/>
  <c r="CB126" i="65"/>
  <c r="CB152" i="65" s="1"/>
  <c r="CB171" i="65" s="1"/>
  <c r="BU70" i="65"/>
  <c r="BU117" i="65"/>
  <c r="IU66" i="72"/>
  <c r="DH124" i="65"/>
  <c r="DH125" i="65"/>
  <c r="DH151" i="65" s="1"/>
  <c r="DH170" i="65" s="1"/>
  <c r="DH126" i="65"/>
  <c r="DH152" i="65" s="1"/>
  <c r="DH171" i="65" s="1"/>
  <c r="DE119" i="72"/>
  <c r="DE118" i="72"/>
  <c r="BZ117" i="72"/>
  <c r="BV25" i="78"/>
  <c r="BV26" i="78"/>
  <c r="BL133" i="65"/>
  <c r="BL132" i="65"/>
  <c r="BL134" i="65"/>
  <c r="DP118" i="65"/>
  <c r="DP119" i="65"/>
  <c r="DG117" i="74"/>
  <c r="DG70" i="74"/>
  <c r="CE137" i="72"/>
  <c r="CT132" i="72"/>
  <c r="CT134" i="72"/>
  <c r="CT133" i="72"/>
  <c r="DH132" i="65"/>
  <c r="DH134" i="65"/>
  <c r="DH133" i="65"/>
  <c r="DU119" i="72"/>
  <c r="DU118" i="72"/>
  <c r="DF118" i="72"/>
  <c r="DF119" i="72"/>
  <c r="DH70" i="74"/>
  <c r="CZ70" i="74"/>
  <c r="CZ117" i="74"/>
  <c r="CY133" i="65"/>
  <c r="CY132" i="65"/>
  <c r="CY134" i="65"/>
  <c r="AY137" i="65"/>
  <c r="AY149" i="65"/>
  <c r="AY167" i="65" s="1"/>
  <c r="DO70" i="72"/>
  <c r="DO117" i="72"/>
  <c r="DQ132" i="72"/>
  <c r="DQ134" i="72"/>
  <c r="DQ133" i="72"/>
  <c r="CE137" i="65"/>
  <c r="CE149" i="65"/>
  <c r="CE167" i="65" s="1"/>
  <c r="CU137" i="65"/>
  <c r="CU149" i="65"/>
  <c r="CU167" i="65" s="1"/>
  <c r="BW125" i="72"/>
  <c r="BW151" i="72" s="1"/>
  <c r="BW170" i="72" s="1"/>
  <c r="BW126" i="72"/>
  <c r="BW152" i="72" s="1"/>
  <c r="BW171" i="72" s="1"/>
  <c r="BW124" i="72"/>
  <c r="DP70" i="74"/>
  <c r="DP117" i="74"/>
  <c r="CT137" i="65"/>
  <c r="CT149" i="65"/>
  <c r="CT167" i="65" s="1"/>
  <c r="CX70" i="72"/>
  <c r="CX117" i="72"/>
  <c r="DA70" i="74"/>
  <c r="DA117" i="74"/>
  <c r="CU126" i="74"/>
  <c r="CU152" i="74" s="1"/>
  <c r="CU171" i="74" s="1"/>
  <c r="CU125" i="74"/>
  <c r="CU151" i="74" s="1"/>
  <c r="CU170" i="74" s="1"/>
  <c r="CU124" i="74"/>
  <c r="DN124" i="74"/>
  <c r="DN126" i="74"/>
  <c r="DN152" i="74" s="1"/>
  <c r="DN171" i="74" s="1"/>
  <c r="DN125" i="74"/>
  <c r="DN151" i="74" s="1"/>
  <c r="DN170" i="74" s="1"/>
  <c r="CU133" i="74"/>
  <c r="CU132" i="74"/>
  <c r="CU134" i="74"/>
  <c r="DJ137" i="65"/>
  <c r="DJ149" i="65"/>
  <c r="DJ167" i="65" s="1"/>
  <c r="DN70" i="72"/>
  <c r="DN117" i="72"/>
  <c r="DN133" i="74"/>
  <c r="DN132" i="74"/>
  <c r="DN134" i="74"/>
  <c r="DQ70" i="74"/>
  <c r="DQ117" i="74"/>
  <c r="CV70" i="74"/>
  <c r="CV117" i="74"/>
  <c r="CM118" i="74"/>
  <c r="CM119" i="74"/>
  <c r="DS132" i="74"/>
  <c r="DS134" i="74"/>
  <c r="DS133" i="74"/>
  <c r="BM132" i="65"/>
  <c r="BM134" i="65"/>
  <c r="BM133" i="65"/>
  <c r="DM137" i="72"/>
  <c r="DM149" i="72"/>
  <c r="DM167" i="72" s="1"/>
  <c r="DL70" i="74"/>
  <c r="DL117" i="74"/>
  <c r="CF73" i="78"/>
  <c r="BC70" i="65"/>
  <c r="BC117" i="65"/>
  <c r="DS125" i="72"/>
  <c r="DS151" i="72" s="1"/>
  <c r="DS170" i="72" s="1"/>
  <c r="DS124" i="72"/>
  <c r="DS126" i="72"/>
  <c r="DS152" i="72" s="1"/>
  <c r="DS171" i="72" s="1"/>
  <c r="CM125" i="72"/>
  <c r="CM151" i="72" s="1"/>
  <c r="CM170" i="72" s="1"/>
  <c r="CM124" i="72"/>
  <c r="CM126" i="72"/>
  <c r="CM152" i="72" s="1"/>
  <c r="CM171" i="72" s="1"/>
  <c r="DC119" i="74"/>
  <c r="DC118" i="74"/>
  <c r="DS124" i="74"/>
  <c r="DS126" i="74"/>
  <c r="DS152" i="74" s="1"/>
  <c r="DS171" i="74" s="1"/>
  <c r="DS125" i="74"/>
  <c r="DS151" i="74" s="1"/>
  <c r="DS170" i="74" s="1"/>
  <c r="DR132" i="72"/>
  <c r="DR134" i="72"/>
  <c r="DR133" i="72"/>
  <c r="DK137" i="65"/>
  <c r="DK149" i="65"/>
  <c r="DK167" i="65" s="1"/>
  <c r="CC132" i="65"/>
  <c r="CC134" i="65"/>
  <c r="CC133" i="65"/>
  <c r="DI132" i="65"/>
  <c r="DI134" i="65"/>
  <c r="DI133" i="65"/>
  <c r="BS124" i="65"/>
  <c r="BS126" i="65"/>
  <c r="BS152" i="65" s="1"/>
  <c r="BS171" i="65" s="1"/>
  <c r="BS125" i="65"/>
  <c r="BS151" i="65" s="1"/>
  <c r="BS170" i="65" s="1"/>
  <c r="IV61" i="72"/>
  <c r="DS132" i="72"/>
  <c r="DS134" i="72"/>
  <c r="DS133" i="72"/>
  <c r="DC132" i="72"/>
  <c r="DC134" i="72"/>
  <c r="DC133" i="72"/>
  <c r="CM132" i="72"/>
  <c r="CM134" i="72"/>
  <c r="CM133" i="72"/>
  <c r="CX133" i="74"/>
  <c r="CX132" i="74"/>
  <c r="CX134" i="74"/>
  <c r="DK126" i="74"/>
  <c r="DK152" i="74" s="1"/>
  <c r="DK171" i="74" s="1"/>
  <c r="DK125" i="74"/>
  <c r="DK151" i="74" s="1"/>
  <c r="DK170" i="74" s="1"/>
  <c r="DK124" i="74"/>
  <c r="CL118" i="74"/>
  <c r="CL119" i="74"/>
  <c r="DB132" i="72"/>
  <c r="DB134" i="72"/>
  <c r="DB133" i="72"/>
  <c r="CH70" i="72"/>
  <c r="CH117" i="72"/>
  <c r="CD26" i="78"/>
  <c r="CD25" i="78"/>
  <c r="CK70" i="74"/>
  <c r="CK117" i="74"/>
  <c r="CI124" i="65"/>
  <c r="CI126" i="65"/>
  <c r="CI152" i="65" s="1"/>
  <c r="CI171" i="65" s="1"/>
  <c r="CI125" i="65"/>
  <c r="CI151" i="65" s="1"/>
  <c r="CI170" i="65" s="1"/>
  <c r="CI70" i="72"/>
  <c r="CI117" i="72"/>
  <c r="CE26" i="78"/>
  <c r="CE25" i="78"/>
  <c r="IT61" i="72"/>
  <c r="DB119" i="74"/>
  <c r="DB118" i="74"/>
  <c r="CI133" i="65"/>
  <c r="CI132" i="65"/>
  <c r="CI134" i="65"/>
  <c r="CO125" i="74"/>
  <c r="CO151" i="74" s="1"/>
  <c r="CO170" i="74" s="1"/>
  <c r="CO124" i="74"/>
  <c r="CO126" i="74"/>
  <c r="CO152" i="74" s="1"/>
  <c r="CO171" i="74" s="1"/>
  <c r="CS132" i="65"/>
  <c r="CS134" i="65"/>
  <c r="CS133" i="65"/>
  <c r="BS133" i="65"/>
  <c r="BS132" i="65"/>
  <c r="BS134" i="65"/>
  <c r="CY124" i="65"/>
  <c r="CY126" i="65"/>
  <c r="CY152" i="65" s="1"/>
  <c r="CY171" i="65" s="1"/>
  <c r="CY125" i="65"/>
  <c r="CY151" i="65" s="1"/>
  <c r="CY170" i="65" s="1"/>
  <c r="CY70" i="72"/>
  <c r="IU61" i="72"/>
  <c r="CY117" i="72"/>
  <c r="DR118" i="74"/>
  <c r="DR119" i="74"/>
  <c r="CD137" i="65"/>
  <c r="CD149" i="65"/>
  <c r="CD167" i="65" s="1"/>
  <c r="BO137" i="65"/>
  <c r="BO149" i="65"/>
  <c r="BO167" i="65" s="1"/>
  <c r="BN137" i="65"/>
  <c r="BN149" i="65"/>
  <c r="BN167" i="65" s="1"/>
  <c r="CN119" i="72"/>
  <c r="CN118" i="72"/>
  <c r="CJ70" i="74"/>
  <c r="CJ117" i="74"/>
  <c r="CN119" i="65" l="1"/>
  <c r="DF138" i="65"/>
  <c r="DF141" i="65" s="1"/>
  <c r="DD134" i="65"/>
  <c r="DS137" i="65"/>
  <c r="DU118" i="65"/>
  <c r="DU126" i="65" s="1"/>
  <c r="DU152" i="65" s="1"/>
  <c r="DU171" i="65" s="1"/>
  <c r="DS149" i="65"/>
  <c r="DS167" i="65" s="1"/>
  <c r="DE124" i="65"/>
  <c r="DE149" i="65" s="1"/>
  <c r="DE167" i="65" s="1"/>
  <c r="DE138" i="65"/>
  <c r="DE141" i="65" s="1"/>
  <c r="BX133" i="78"/>
  <c r="DF125" i="65"/>
  <c r="DF151" i="65" s="1"/>
  <c r="DF170" i="65" s="1"/>
  <c r="DF124" i="65"/>
  <c r="DF149" i="65" s="1"/>
  <c r="DF167" i="65" s="1"/>
  <c r="BY137" i="65"/>
  <c r="BY97" i="65" s="1"/>
  <c r="DS133" i="65"/>
  <c r="DE126" i="65"/>
  <c r="DE152" i="65" s="1"/>
  <c r="DE171" i="65" s="1"/>
  <c r="DG134" i="65"/>
  <c r="DG132" i="65"/>
  <c r="DS132" i="65"/>
  <c r="BY134" i="65"/>
  <c r="BY133" i="65"/>
  <c r="DG118" i="65"/>
  <c r="DG124" i="65" s="1"/>
  <c r="DG149" i="65" s="1"/>
  <c r="DG167" i="65" s="1"/>
  <c r="BI119" i="65"/>
  <c r="BI134" i="65" s="1"/>
  <c r="BX124" i="78"/>
  <c r="DR126" i="65"/>
  <c r="DR152" i="65" s="1"/>
  <c r="DR171" i="65" s="1"/>
  <c r="DR125" i="65"/>
  <c r="DR151" i="65" s="1"/>
  <c r="DR170" i="65" s="1"/>
  <c r="DR138" i="65"/>
  <c r="DR140" i="65" s="1"/>
  <c r="BF125" i="65"/>
  <c r="BF151" i="65" s="1"/>
  <c r="BF170" i="65" s="1"/>
  <c r="BF126" i="65"/>
  <c r="BF152" i="65" s="1"/>
  <c r="BF171" i="65" s="1"/>
  <c r="BP138" i="65"/>
  <c r="BP105" i="65" s="1"/>
  <c r="BF138" i="65"/>
  <c r="BF105" i="65" s="1"/>
  <c r="DQ126" i="72"/>
  <c r="DQ152" i="72" s="1"/>
  <c r="DQ171" i="72" s="1"/>
  <c r="DQ124" i="72"/>
  <c r="DD133" i="74"/>
  <c r="DD134" i="74"/>
  <c r="DD118" i="74"/>
  <c r="DD125" i="74" s="1"/>
  <c r="DD151" i="74" s="1"/>
  <c r="DD170" i="74" s="1"/>
  <c r="DU134" i="74"/>
  <c r="CE138" i="65"/>
  <c r="CE105" i="65" s="1"/>
  <c r="DA138" i="72"/>
  <c r="DA141" i="72" s="1"/>
  <c r="BQ137" i="65"/>
  <c r="BQ97" i="65" s="1"/>
  <c r="BQ138" i="65"/>
  <c r="BQ141" i="65" s="1"/>
  <c r="DP124" i="72"/>
  <c r="DP149" i="72" s="1"/>
  <c r="DP167" i="72" s="1"/>
  <c r="CT126" i="74"/>
  <c r="CT152" i="74" s="1"/>
  <c r="CT171" i="74" s="1"/>
  <c r="CT124" i="74"/>
  <c r="CX138" i="65"/>
  <c r="CX105" i="65" s="1"/>
  <c r="DA124" i="72"/>
  <c r="DA149" i="72" s="1"/>
  <c r="DA167" i="72" s="1"/>
  <c r="DA125" i="72"/>
  <c r="DA151" i="72" s="1"/>
  <c r="DA170" i="72" s="1"/>
  <c r="DD125" i="72"/>
  <c r="DD151" i="72" s="1"/>
  <c r="DD170" i="72" s="1"/>
  <c r="DL133" i="72"/>
  <c r="BO138" i="65"/>
  <c r="BO141" i="65" s="1"/>
  <c r="DL134" i="72"/>
  <c r="CX125" i="74"/>
  <c r="CX151" i="74" s="1"/>
  <c r="CX170" i="74" s="1"/>
  <c r="CA134" i="78"/>
  <c r="CX126" i="74"/>
  <c r="CX152" i="74" s="1"/>
  <c r="CX171" i="74" s="1"/>
  <c r="DD124" i="72"/>
  <c r="DD149" i="72" s="1"/>
  <c r="DD167" i="72" s="1"/>
  <c r="CB124" i="78"/>
  <c r="CB98" i="78"/>
  <c r="BW133" i="72"/>
  <c r="BW134" i="72"/>
  <c r="DP126" i="72"/>
  <c r="DP152" i="72" s="1"/>
  <c r="DP171" i="72" s="1"/>
  <c r="DU132" i="74"/>
  <c r="CS125" i="74"/>
  <c r="CS151" i="74" s="1"/>
  <c r="CS170" i="74" s="1"/>
  <c r="CW119" i="74"/>
  <c r="CW134" i="74" s="1"/>
  <c r="CS124" i="74"/>
  <c r="CS149" i="74" s="1"/>
  <c r="CS167" i="74" s="1"/>
  <c r="CW138" i="65"/>
  <c r="CW143" i="65" s="1"/>
  <c r="DJ138" i="65"/>
  <c r="DJ105" i="65" s="1"/>
  <c r="CT138" i="65"/>
  <c r="CT140" i="65" s="1"/>
  <c r="DV138" i="65"/>
  <c r="DV141" i="65" s="1"/>
  <c r="CQ137" i="72"/>
  <c r="CQ97" i="72" s="1"/>
  <c r="CB138" i="72"/>
  <c r="CB105" i="72" s="1"/>
  <c r="CQ134" i="72"/>
  <c r="CZ138" i="72"/>
  <c r="CZ141" i="72" s="1"/>
  <c r="CQ133" i="72"/>
  <c r="CP133" i="74"/>
  <c r="CP134" i="74"/>
  <c r="DJ126" i="74"/>
  <c r="DJ152" i="74" s="1"/>
  <c r="DJ171" i="74" s="1"/>
  <c r="DJ124" i="74"/>
  <c r="DJ149" i="74" s="1"/>
  <c r="DJ167" i="74" s="1"/>
  <c r="BR138" i="65"/>
  <c r="BR140" i="65" s="1"/>
  <c r="BW137" i="65"/>
  <c r="BW97" i="65" s="1"/>
  <c r="DD137" i="65"/>
  <c r="DD97" i="65" s="1"/>
  <c r="CW124" i="72"/>
  <c r="CW149" i="72" s="1"/>
  <c r="CW167" i="72" s="1"/>
  <c r="CW126" i="72"/>
  <c r="CW152" i="72" s="1"/>
  <c r="CW171" i="72" s="1"/>
  <c r="CS138" i="74"/>
  <c r="CS141" i="74" s="1"/>
  <c r="BK134" i="65"/>
  <c r="BK132" i="65"/>
  <c r="CK124" i="72"/>
  <c r="CK149" i="72" s="1"/>
  <c r="CK167" i="72" s="1"/>
  <c r="CK126" i="72"/>
  <c r="CK152" i="72" s="1"/>
  <c r="CK171" i="72" s="1"/>
  <c r="DT137" i="72"/>
  <c r="DT143" i="72" s="1"/>
  <c r="DC126" i="72"/>
  <c r="DC152" i="72" s="1"/>
  <c r="DC171" i="72" s="1"/>
  <c r="DC124" i="72"/>
  <c r="DC149" i="72" s="1"/>
  <c r="DC167" i="72" s="1"/>
  <c r="DT149" i="72"/>
  <c r="DT167" i="72" s="1"/>
  <c r="CO133" i="74"/>
  <c r="BL137" i="65"/>
  <c r="BL97" i="65" s="1"/>
  <c r="CO134" i="74"/>
  <c r="DP138" i="72"/>
  <c r="DP141" i="72" s="1"/>
  <c r="DL137" i="72"/>
  <c r="DL97" i="72" s="1"/>
  <c r="AY138" i="65"/>
  <c r="AY143" i="65" s="1"/>
  <c r="CD138" i="65"/>
  <c r="CD141" i="65" s="1"/>
  <c r="DD138" i="72"/>
  <c r="DD141" i="72" s="1"/>
  <c r="DL149" i="72"/>
  <c r="DL167" i="72" s="1"/>
  <c r="IU70" i="72"/>
  <c r="DR126" i="72"/>
  <c r="DR152" i="72" s="1"/>
  <c r="DR171" i="72" s="1"/>
  <c r="CP138" i="65"/>
  <c r="CP141" i="65" s="1"/>
  <c r="DR125" i="72"/>
  <c r="DR151" i="72" s="1"/>
  <c r="DR170" i="72" s="1"/>
  <c r="AZ138" i="65"/>
  <c r="AZ140" i="65" s="1"/>
  <c r="DO141" i="65"/>
  <c r="DI125" i="74"/>
  <c r="DI151" i="74" s="1"/>
  <c r="DI170" i="74" s="1"/>
  <c r="DI126" i="74"/>
  <c r="DI152" i="74" s="1"/>
  <c r="DI171" i="74" s="1"/>
  <c r="DI124" i="74"/>
  <c r="DI149" i="74" s="1"/>
  <c r="DI167" i="74" s="1"/>
  <c r="CP124" i="65"/>
  <c r="CC37" i="78"/>
  <c r="CC38" i="78" s="1"/>
  <c r="CC116" i="78"/>
  <c r="CG118" i="72"/>
  <c r="CG119" i="72"/>
  <c r="CP126" i="65"/>
  <c r="CP152" i="65" s="1"/>
  <c r="CP171" i="65" s="1"/>
  <c r="DB126" i="72"/>
  <c r="DB152" i="72" s="1"/>
  <c r="DB171" i="72" s="1"/>
  <c r="DB124" i="72"/>
  <c r="DB149" i="72" s="1"/>
  <c r="DB167" i="72" s="1"/>
  <c r="DO105" i="65"/>
  <c r="CC28" i="78"/>
  <c r="CC42" i="78"/>
  <c r="BT28" i="78"/>
  <c r="BT42" i="78"/>
  <c r="BT37" i="78"/>
  <c r="BT38" i="78" s="1"/>
  <c r="BT116" i="78"/>
  <c r="BX119" i="72"/>
  <c r="BX118" i="72"/>
  <c r="CP137" i="72"/>
  <c r="CP143" i="72" s="1"/>
  <c r="DV138" i="74"/>
  <c r="DV140" i="74" s="1"/>
  <c r="CF98" i="78"/>
  <c r="CP137" i="74"/>
  <c r="CP96" i="74" s="1"/>
  <c r="IS70" i="72"/>
  <c r="DV126" i="74"/>
  <c r="DV152" i="74" s="1"/>
  <c r="DV171" i="74" s="1"/>
  <c r="CF133" i="78"/>
  <c r="CF124" i="78"/>
  <c r="DJ138" i="74"/>
  <c r="DJ140" i="74" s="1"/>
  <c r="IT70" i="72"/>
  <c r="BW138" i="65"/>
  <c r="BW105" i="65" s="1"/>
  <c r="DM138" i="72"/>
  <c r="DM143" i="72" s="1"/>
  <c r="BA138" i="65"/>
  <c r="BB97" i="65"/>
  <c r="DF105" i="65"/>
  <c r="CK138" i="72"/>
  <c r="CV138" i="65"/>
  <c r="CV141" i="65" s="1"/>
  <c r="CR138" i="72"/>
  <c r="CR143" i="72" s="1"/>
  <c r="BU134" i="78"/>
  <c r="BU125" i="78"/>
  <c r="CW124" i="74"/>
  <c r="CW126" i="74"/>
  <c r="CW152" i="74" s="1"/>
  <c r="CW171" i="74" s="1"/>
  <c r="CW125" i="74"/>
  <c r="CW151" i="74" s="1"/>
  <c r="CW170" i="74" s="1"/>
  <c r="DV124" i="74"/>
  <c r="DV149" i="74" s="1"/>
  <c r="DV167" i="74" s="1"/>
  <c r="DL138" i="65"/>
  <c r="DL143" i="65" s="1"/>
  <c r="DL144" i="65" s="1"/>
  <c r="DL150" i="65" s="1"/>
  <c r="BB138" i="65"/>
  <c r="DF140" i="65"/>
  <c r="CQ126" i="65"/>
  <c r="CQ152" i="65" s="1"/>
  <c r="CQ171" i="65" s="1"/>
  <c r="CQ125" i="65"/>
  <c r="CQ151" i="65" s="1"/>
  <c r="CQ170" i="65" s="1"/>
  <c r="CQ124" i="65"/>
  <c r="CH138" i="65"/>
  <c r="CH105" i="65" s="1"/>
  <c r="CZ149" i="72"/>
  <c r="CZ167" i="72" s="1"/>
  <c r="CZ137" i="72"/>
  <c r="CU138" i="72"/>
  <c r="CU140" i="72" s="1"/>
  <c r="DF134" i="74"/>
  <c r="DF132" i="74"/>
  <c r="DF133" i="74"/>
  <c r="DF126" i="74"/>
  <c r="DF152" i="74" s="1"/>
  <c r="DF171" i="74" s="1"/>
  <c r="DF124" i="74"/>
  <c r="DF149" i="74" s="1"/>
  <c r="DF167" i="74" s="1"/>
  <c r="DF125" i="74"/>
  <c r="DG138" i="72"/>
  <c r="DC134" i="65"/>
  <c r="DC132" i="65"/>
  <c r="DC133" i="65"/>
  <c r="CJ133" i="72"/>
  <c r="CJ132" i="72"/>
  <c r="CJ134" i="72"/>
  <c r="DC126" i="65"/>
  <c r="DC152" i="65" s="1"/>
  <c r="DC171" i="65" s="1"/>
  <c r="DC125" i="65"/>
  <c r="DC151" i="65" s="1"/>
  <c r="DC170" i="65" s="1"/>
  <c r="DC124" i="65"/>
  <c r="CS138" i="65"/>
  <c r="CS105" i="65" s="1"/>
  <c r="BW115" i="78"/>
  <c r="BW57" i="78"/>
  <c r="BW73" i="78" s="1"/>
  <c r="BW107" i="78"/>
  <c r="CJ126" i="72"/>
  <c r="CJ152" i="72" s="1"/>
  <c r="CJ171" i="72" s="1"/>
  <c r="CJ124" i="72"/>
  <c r="CJ125" i="72"/>
  <c r="CJ151" i="72" s="1"/>
  <c r="CJ170" i="72" s="1"/>
  <c r="CS137" i="72"/>
  <c r="DN138" i="65"/>
  <c r="DN141" i="65" s="1"/>
  <c r="CU138" i="65"/>
  <c r="CU143" i="65" s="1"/>
  <c r="BX97" i="65"/>
  <c r="CG125" i="78"/>
  <c r="CG134" i="78"/>
  <c r="BX138" i="65"/>
  <c r="BX143" i="65" s="1"/>
  <c r="CA138" i="65"/>
  <c r="CA141" i="65" s="1"/>
  <c r="DK138" i="65"/>
  <c r="DK143" i="65" s="1"/>
  <c r="DQ138" i="72"/>
  <c r="DQ105" i="72" s="1"/>
  <c r="BG132" i="65"/>
  <c r="BG133" i="65"/>
  <c r="BG134" i="65"/>
  <c r="BW134" i="78"/>
  <c r="BW125" i="78"/>
  <c r="BG125" i="65"/>
  <c r="BG151" i="65" s="1"/>
  <c r="BG170" i="65" s="1"/>
  <c r="BG126" i="65"/>
  <c r="BG152" i="65" s="1"/>
  <c r="BG171" i="65" s="1"/>
  <c r="BG124" i="65"/>
  <c r="DT140" i="72"/>
  <c r="DT141" i="72"/>
  <c r="DT105" i="72"/>
  <c r="BZ42" i="78"/>
  <c r="BZ28" i="78"/>
  <c r="CI134" i="74"/>
  <c r="CI133" i="74"/>
  <c r="CI132" i="74"/>
  <c r="DE134" i="74"/>
  <c r="DE133" i="74"/>
  <c r="DE132" i="74"/>
  <c r="CL119" i="72"/>
  <c r="CL118" i="72"/>
  <c r="CC118" i="72"/>
  <c r="CC119" i="72"/>
  <c r="CI126" i="74"/>
  <c r="CI152" i="74" s="1"/>
  <c r="CI171" i="74" s="1"/>
  <c r="CI124" i="74"/>
  <c r="CI125" i="74"/>
  <c r="CI151" i="74" s="1"/>
  <c r="CI170" i="74" s="1"/>
  <c r="DE126" i="74"/>
  <c r="DE152" i="74" s="1"/>
  <c r="DE171" i="74" s="1"/>
  <c r="DE124" i="74"/>
  <c r="DE125" i="74"/>
  <c r="DE151" i="74" s="1"/>
  <c r="DE170" i="74" s="1"/>
  <c r="DM138" i="65"/>
  <c r="CV97" i="72"/>
  <c r="BY37" i="78"/>
  <c r="BY38" i="78" s="1"/>
  <c r="BY116" i="78"/>
  <c r="CG149" i="65"/>
  <c r="CG167" i="65" s="1"/>
  <c r="CG137" i="65"/>
  <c r="CT138" i="74"/>
  <c r="CT140" i="74" s="1"/>
  <c r="DN97" i="65"/>
  <c r="DJ132" i="72"/>
  <c r="DJ134" i="72"/>
  <c r="DJ133" i="72"/>
  <c r="BY42" i="78"/>
  <c r="BY28" i="78"/>
  <c r="CU137" i="72"/>
  <c r="CU149" i="72"/>
  <c r="CU167" i="72" s="1"/>
  <c r="DD138" i="65"/>
  <c r="DJ124" i="72"/>
  <c r="DJ149" i="72" s="1"/>
  <c r="DJ167" i="72" s="1"/>
  <c r="DJ126" i="72"/>
  <c r="DJ152" i="72" s="1"/>
  <c r="DJ171" i="72" s="1"/>
  <c r="DJ125" i="72"/>
  <c r="DI126" i="72"/>
  <c r="DI152" i="72" s="1"/>
  <c r="DI171" i="72" s="1"/>
  <c r="DI125" i="72"/>
  <c r="DI151" i="72" s="1"/>
  <c r="DI170" i="72" s="1"/>
  <c r="DI124" i="72"/>
  <c r="CA133" i="72"/>
  <c r="CA132" i="72"/>
  <c r="CA134" i="72"/>
  <c r="DS97" i="65"/>
  <c r="BJ133" i="65"/>
  <c r="BJ132" i="65"/>
  <c r="BJ134" i="65"/>
  <c r="DI132" i="72"/>
  <c r="DI134" i="72"/>
  <c r="DI133" i="72"/>
  <c r="CA124" i="72"/>
  <c r="CA149" i="72" s="1"/>
  <c r="CA167" i="72" s="1"/>
  <c r="CA125" i="72"/>
  <c r="CA126" i="72"/>
  <c r="CA152" i="72" s="1"/>
  <c r="CA171" i="72" s="1"/>
  <c r="BM138" i="65"/>
  <c r="BM140" i="65" s="1"/>
  <c r="DH138" i="65"/>
  <c r="DH141" i="65" s="1"/>
  <c r="BJ126" i="65"/>
  <c r="BJ152" i="65" s="1"/>
  <c r="BJ171" i="65" s="1"/>
  <c r="BJ125" i="65"/>
  <c r="BJ151" i="65" s="1"/>
  <c r="BJ170" i="65" s="1"/>
  <c r="BJ124" i="65"/>
  <c r="CL141" i="65"/>
  <c r="CL105" i="65"/>
  <c r="CL140" i="65"/>
  <c r="DT118" i="74"/>
  <c r="DT119" i="74"/>
  <c r="DK140" i="74"/>
  <c r="DK103" i="74"/>
  <c r="DK141" i="74"/>
  <c r="CG138" i="65"/>
  <c r="DK138" i="72"/>
  <c r="DO138" i="74"/>
  <c r="BY138" i="72"/>
  <c r="BY141" i="72" s="1"/>
  <c r="CF138" i="65"/>
  <c r="CN118" i="74"/>
  <c r="CN119" i="74"/>
  <c r="DH137" i="72"/>
  <c r="DH149" i="72"/>
  <c r="DH167" i="72" s="1"/>
  <c r="CS138" i="72"/>
  <c r="DH105" i="72"/>
  <c r="DH141" i="72"/>
  <c r="DH140" i="72"/>
  <c r="CF133" i="72"/>
  <c r="CF134" i="72"/>
  <c r="CF132" i="72"/>
  <c r="DM119" i="74"/>
  <c r="DM118" i="74"/>
  <c r="CM140" i="65"/>
  <c r="CM105" i="65"/>
  <c r="CM141" i="65"/>
  <c r="DO137" i="74"/>
  <c r="DO149" i="74"/>
  <c r="DO167" i="74" s="1"/>
  <c r="DI138" i="74"/>
  <c r="BZ138" i="65"/>
  <c r="BZ143" i="65" s="1"/>
  <c r="CP141" i="72"/>
  <c r="CP140" i="72"/>
  <c r="CP105" i="72"/>
  <c r="CF124" i="72"/>
  <c r="CF126" i="72"/>
  <c r="CF152" i="72" s="1"/>
  <c r="CF171" i="72" s="1"/>
  <c r="CF125" i="72"/>
  <c r="CF151" i="72" s="1"/>
  <c r="CF170" i="72" s="1"/>
  <c r="CV138" i="72"/>
  <c r="CV143" i="72" s="1"/>
  <c r="CH149" i="65"/>
  <c r="CH167" i="65" s="1"/>
  <c r="CH137" i="65"/>
  <c r="CH97" i="65" s="1"/>
  <c r="CD118" i="72"/>
  <c r="CD119" i="72"/>
  <c r="CT138" i="72"/>
  <c r="CT105" i="72" s="1"/>
  <c r="DK137" i="72"/>
  <c r="DK149" i="72"/>
  <c r="DK167" i="72" s="1"/>
  <c r="DE140" i="65"/>
  <c r="BZ37" i="78"/>
  <c r="BZ38" i="78" s="1"/>
  <c r="BZ116" i="78"/>
  <c r="DT126" i="65"/>
  <c r="DT152" i="65" s="1"/>
  <c r="DT171" i="65" s="1"/>
  <c r="DT124" i="65"/>
  <c r="DT125" i="65"/>
  <c r="DT151" i="65" s="1"/>
  <c r="DT170" i="65" s="1"/>
  <c r="DE134" i="72"/>
  <c r="DE133" i="72"/>
  <c r="DE132" i="72"/>
  <c r="DB126" i="65"/>
  <c r="DB152" i="65" s="1"/>
  <c r="DB171" i="65" s="1"/>
  <c r="DB125" i="65"/>
  <c r="DB151" i="65" s="1"/>
  <c r="DB170" i="65" s="1"/>
  <c r="DB124" i="65"/>
  <c r="DT134" i="65"/>
  <c r="DT133" i="65"/>
  <c r="DT132" i="65"/>
  <c r="CE138" i="72"/>
  <c r="CE143" i="72" s="1"/>
  <c r="CW138" i="72"/>
  <c r="DV97" i="65"/>
  <c r="CC138" i="65"/>
  <c r="CC141" i="65" s="1"/>
  <c r="CY138" i="65"/>
  <c r="CY105" i="65" s="1"/>
  <c r="DP133" i="65"/>
  <c r="DP132" i="65"/>
  <c r="DP134" i="65"/>
  <c r="DH149" i="65"/>
  <c r="DH167" i="65" s="1"/>
  <c r="DH137" i="65"/>
  <c r="CO124" i="72"/>
  <c r="CO125" i="72"/>
  <c r="CO151" i="72" s="1"/>
  <c r="CO170" i="72" s="1"/>
  <c r="CO126" i="72"/>
  <c r="CO152" i="72" s="1"/>
  <c r="CO171" i="72" s="1"/>
  <c r="BI125" i="65"/>
  <c r="BI151" i="65" s="1"/>
  <c r="BI170" i="65" s="1"/>
  <c r="BI124" i="65"/>
  <c r="BI126" i="65"/>
  <c r="BI152" i="65" s="1"/>
  <c r="BI171" i="65" s="1"/>
  <c r="DQ119" i="65"/>
  <c r="DQ118" i="65"/>
  <c r="CZ133" i="65"/>
  <c r="CZ132" i="65"/>
  <c r="CZ134" i="65"/>
  <c r="DP124" i="65"/>
  <c r="DP125" i="65"/>
  <c r="DP151" i="65" s="1"/>
  <c r="DP170" i="65" s="1"/>
  <c r="DP126" i="65"/>
  <c r="DP152" i="65" s="1"/>
  <c r="DP171" i="65" s="1"/>
  <c r="CO132" i="72"/>
  <c r="CO134" i="72"/>
  <c r="CO133" i="72"/>
  <c r="BY137" i="72"/>
  <c r="BY149" i="72"/>
  <c r="BY167" i="72" s="1"/>
  <c r="CZ124" i="65"/>
  <c r="CZ125" i="65"/>
  <c r="CZ151" i="65" s="1"/>
  <c r="CZ170" i="65" s="1"/>
  <c r="CZ126" i="65"/>
  <c r="CZ152" i="65" s="1"/>
  <c r="CZ171" i="65" s="1"/>
  <c r="CL149" i="65"/>
  <c r="CL167" i="65" s="1"/>
  <c r="CL137" i="65"/>
  <c r="BZ97" i="65"/>
  <c r="CQ138" i="65"/>
  <c r="BV134" i="65"/>
  <c r="BV133" i="65"/>
  <c r="BV132" i="65"/>
  <c r="DN138" i="74"/>
  <c r="DN140" i="74" s="1"/>
  <c r="BU119" i="65"/>
  <c r="BU118" i="65"/>
  <c r="CB138" i="65"/>
  <c r="CY126" i="74"/>
  <c r="CY152" i="74" s="1"/>
  <c r="CY171" i="74" s="1"/>
  <c r="CY125" i="74"/>
  <c r="CY151" i="74" s="1"/>
  <c r="CY170" i="74" s="1"/>
  <c r="CY124" i="74"/>
  <c r="DU149" i="74"/>
  <c r="DU167" i="74" s="1"/>
  <c r="DU137" i="74"/>
  <c r="CY132" i="74"/>
  <c r="CY133" i="74"/>
  <c r="CY134" i="74"/>
  <c r="CM138" i="72"/>
  <c r="CM140" i="72" s="1"/>
  <c r="CR138" i="65"/>
  <c r="CK119" i="65"/>
  <c r="CK118" i="65"/>
  <c r="IV70" i="72"/>
  <c r="BL138" i="65"/>
  <c r="CR97" i="72"/>
  <c r="BT124" i="65"/>
  <c r="BT126" i="65"/>
  <c r="BT152" i="65" s="1"/>
  <c r="BT171" i="65" s="1"/>
  <c r="BT125" i="65"/>
  <c r="BT151" i="65" s="1"/>
  <c r="BT170" i="65" s="1"/>
  <c r="CR126" i="74"/>
  <c r="CR125" i="74"/>
  <c r="CR151" i="74" s="1"/>
  <c r="CR170" i="74" s="1"/>
  <c r="CR124" i="74"/>
  <c r="CR149" i="74" s="1"/>
  <c r="CR167" i="74" s="1"/>
  <c r="BH132" i="65"/>
  <c r="BH134" i="65"/>
  <c r="BH133" i="65"/>
  <c r="DH132" i="74"/>
  <c r="DH133" i="74"/>
  <c r="DH134" i="74"/>
  <c r="DB134" i="65"/>
  <c r="DB133" i="65"/>
  <c r="DB132" i="65"/>
  <c r="BS138" i="65"/>
  <c r="BS105" i="65" s="1"/>
  <c r="DF134" i="72"/>
  <c r="DF133" i="72"/>
  <c r="DF132" i="72"/>
  <c r="CE97" i="72"/>
  <c r="CQ118" i="74"/>
  <c r="CQ119" i="74"/>
  <c r="BT134" i="65"/>
  <c r="BT133" i="65"/>
  <c r="BT132" i="65"/>
  <c r="DA119" i="65"/>
  <c r="DA118" i="65"/>
  <c r="CJ124" i="65"/>
  <c r="CJ125" i="65"/>
  <c r="CJ151" i="65" s="1"/>
  <c r="CJ170" i="65" s="1"/>
  <c r="CJ126" i="65"/>
  <c r="CJ152" i="65" s="1"/>
  <c r="CJ171" i="65" s="1"/>
  <c r="CR134" i="74"/>
  <c r="CR132" i="74"/>
  <c r="CR133" i="74"/>
  <c r="BH124" i="65"/>
  <c r="BH125" i="65"/>
  <c r="BH151" i="65" s="1"/>
  <c r="BH170" i="65" s="1"/>
  <c r="BH126" i="65"/>
  <c r="BH152" i="65" s="1"/>
  <c r="BH171" i="65" s="1"/>
  <c r="DH126" i="74"/>
  <c r="DH125" i="74"/>
  <c r="DH151" i="74" s="1"/>
  <c r="DH170" i="74" s="1"/>
  <c r="DH124" i="74"/>
  <c r="DH149" i="74" s="1"/>
  <c r="DH167" i="74" s="1"/>
  <c r="CM149" i="65"/>
  <c r="CM167" i="65" s="1"/>
  <c r="CM137" i="65"/>
  <c r="DF126" i="72"/>
  <c r="DF152" i="72" s="1"/>
  <c r="DF171" i="72" s="1"/>
  <c r="DF124" i="72"/>
  <c r="DF125" i="72"/>
  <c r="DF151" i="72" s="1"/>
  <c r="DF170" i="72" s="1"/>
  <c r="BV37" i="78"/>
  <c r="BV38" i="78" s="1"/>
  <c r="BV116" i="78"/>
  <c r="CJ134" i="65"/>
  <c r="CJ133" i="65"/>
  <c r="CJ132" i="65"/>
  <c r="CO124" i="65"/>
  <c r="CO125" i="65"/>
  <c r="CO151" i="65" s="1"/>
  <c r="CO170" i="65" s="1"/>
  <c r="CO126" i="65"/>
  <c r="CO152" i="65" s="1"/>
  <c r="CO171" i="65" s="1"/>
  <c r="DG118" i="74"/>
  <c r="DG119" i="74"/>
  <c r="BN138" i="65"/>
  <c r="BN143" i="65" s="1"/>
  <c r="BK149" i="65"/>
  <c r="BK167" i="65" s="1"/>
  <c r="BK137" i="65"/>
  <c r="DU124" i="72"/>
  <c r="DU149" i="72" s="1"/>
  <c r="DU167" i="72" s="1"/>
  <c r="DU125" i="72"/>
  <c r="DU126" i="72"/>
  <c r="DU152" i="72" s="1"/>
  <c r="DU171" i="72" s="1"/>
  <c r="BV28" i="78"/>
  <c r="BV42" i="78"/>
  <c r="CB137" i="65"/>
  <c r="CB149" i="65"/>
  <c r="CB167" i="65" s="1"/>
  <c r="BD134" i="65"/>
  <c r="BD133" i="65"/>
  <c r="BD132" i="65"/>
  <c r="CR149" i="65"/>
  <c r="CR167" i="65" s="1"/>
  <c r="CR137" i="65"/>
  <c r="BE119" i="65"/>
  <c r="BE118" i="65"/>
  <c r="CO132" i="65"/>
  <c r="CO134" i="65"/>
  <c r="CO133" i="65"/>
  <c r="DU133" i="72"/>
  <c r="DU132" i="72"/>
  <c r="DU134" i="72"/>
  <c r="BZ119" i="72"/>
  <c r="BZ118" i="72"/>
  <c r="BD124" i="65"/>
  <c r="BD125" i="65"/>
  <c r="BD151" i="65" s="1"/>
  <c r="BD170" i="65" s="1"/>
  <c r="BD126" i="65"/>
  <c r="BD152" i="65" s="1"/>
  <c r="BD171" i="65" s="1"/>
  <c r="DU134" i="65"/>
  <c r="DU133" i="65"/>
  <c r="DU132" i="65"/>
  <c r="CN124" i="65"/>
  <c r="CN125" i="65"/>
  <c r="CN151" i="65" s="1"/>
  <c r="CN170" i="65" s="1"/>
  <c r="CN126" i="65"/>
  <c r="CN152" i="65" s="1"/>
  <c r="CN171" i="65" s="1"/>
  <c r="DV124" i="72"/>
  <c r="DV125" i="72"/>
  <c r="DV151" i="72" s="1"/>
  <c r="DV170" i="72" s="1"/>
  <c r="DV126" i="72"/>
  <c r="DV152" i="72" s="1"/>
  <c r="DV171" i="72" s="1"/>
  <c r="CA137" i="65"/>
  <c r="CA149" i="65"/>
  <c r="CA167" i="65" s="1"/>
  <c r="DE126" i="72"/>
  <c r="DE124" i="72"/>
  <c r="DE149" i="72" s="1"/>
  <c r="DE167" i="72" s="1"/>
  <c r="DE125" i="72"/>
  <c r="DE151" i="72" s="1"/>
  <c r="DE170" i="72" s="1"/>
  <c r="BV124" i="65"/>
  <c r="BV125" i="65"/>
  <c r="BV151" i="65" s="1"/>
  <c r="BV170" i="65" s="1"/>
  <c r="BV126" i="65"/>
  <c r="BV152" i="65" s="1"/>
  <c r="BV171" i="65" s="1"/>
  <c r="DO149" i="65"/>
  <c r="DO167" i="65" s="1"/>
  <c r="DO137" i="65"/>
  <c r="DV133" i="72"/>
  <c r="DV132" i="72"/>
  <c r="DV134" i="72"/>
  <c r="CT149" i="72"/>
  <c r="CT167" i="72" s="1"/>
  <c r="CT137" i="72"/>
  <c r="CU138" i="74"/>
  <c r="DN137" i="74"/>
  <c r="DN149" i="74"/>
  <c r="DN167" i="74" s="1"/>
  <c r="CT97" i="65"/>
  <c r="CL124" i="74"/>
  <c r="CL126" i="74"/>
  <c r="CL152" i="74" s="1"/>
  <c r="CL171" i="74" s="1"/>
  <c r="CL125" i="74"/>
  <c r="CL151" i="74" s="1"/>
  <c r="CL170" i="74" s="1"/>
  <c r="CY118" i="72"/>
  <c r="CY119" i="72"/>
  <c r="CO137" i="74"/>
  <c r="CO149" i="74"/>
  <c r="CO167" i="74" s="1"/>
  <c r="CI137" i="65"/>
  <c r="CI149" i="65"/>
  <c r="CI167" i="65" s="1"/>
  <c r="DB138" i="72"/>
  <c r="CU137" i="74"/>
  <c r="CU149" i="74"/>
  <c r="CU167" i="74" s="1"/>
  <c r="DC138" i="72"/>
  <c r="DP119" i="74"/>
  <c r="DP118" i="74"/>
  <c r="CI138" i="65"/>
  <c r="CE42" i="78"/>
  <c r="CE28" i="78"/>
  <c r="AY97" i="65"/>
  <c r="CV119" i="74"/>
  <c r="CV118" i="74"/>
  <c r="CY137" i="65"/>
  <c r="CY149" i="65"/>
  <c r="CY167" i="65" s="1"/>
  <c r="CE37" i="78"/>
  <c r="CE116" i="78"/>
  <c r="DR149" i="72"/>
  <c r="DR167" i="72" s="1"/>
  <c r="DI138" i="65"/>
  <c r="DR138" i="72"/>
  <c r="CU97" i="65"/>
  <c r="BN97" i="65"/>
  <c r="CD97" i="65"/>
  <c r="DR124" i="74"/>
  <c r="DR126" i="74"/>
  <c r="DR152" i="74" s="1"/>
  <c r="DR171" i="74" s="1"/>
  <c r="DR125" i="74"/>
  <c r="DR151" i="74" s="1"/>
  <c r="DR170" i="74" s="1"/>
  <c r="CI118" i="72"/>
  <c r="CI119" i="72"/>
  <c r="CK118" i="74"/>
  <c r="CK119" i="74"/>
  <c r="DS138" i="72"/>
  <c r="BC119" i="65"/>
  <c r="BC118" i="65"/>
  <c r="DL119" i="74"/>
  <c r="DL118" i="74"/>
  <c r="CE97" i="65"/>
  <c r="CX149" i="74"/>
  <c r="CX167" i="74" s="1"/>
  <c r="DM97" i="72"/>
  <c r="CX138" i="74"/>
  <c r="CN125" i="72"/>
  <c r="CN151" i="72" s="1"/>
  <c r="CN170" i="72" s="1"/>
  <c r="CN124" i="72"/>
  <c r="CN126" i="72"/>
  <c r="CN152" i="72" s="1"/>
  <c r="CN171" i="72" s="1"/>
  <c r="DB124" i="74"/>
  <c r="DB126" i="74"/>
  <c r="DB152" i="74" s="1"/>
  <c r="DB171" i="74" s="1"/>
  <c r="DB125" i="74"/>
  <c r="DB151" i="74" s="1"/>
  <c r="DB170" i="74" s="1"/>
  <c r="DC124" i="74"/>
  <c r="DC126" i="74"/>
  <c r="DC152" i="74" s="1"/>
  <c r="DC171" i="74" s="1"/>
  <c r="DC125" i="74"/>
  <c r="DC151" i="74" s="1"/>
  <c r="DC170" i="74" s="1"/>
  <c r="CN132" i="72"/>
  <c r="CN134" i="72"/>
  <c r="CN133" i="72"/>
  <c r="DS137" i="72"/>
  <c r="DS149" i="72"/>
  <c r="DS167" i="72" s="1"/>
  <c r="CM132" i="74"/>
  <c r="CM134" i="74"/>
  <c r="CM133" i="74"/>
  <c r="CM137" i="72"/>
  <c r="CM149" i="72"/>
  <c r="CM167" i="72" s="1"/>
  <c r="DB132" i="74"/>
  <c r="DB134" i="74"/>
  <c r="DB133" i="74"/>
  <c r="DK137" i="74"/>
  <c r="DK149" i="74"/>
  <c r="DK167" i="74" s="1"/>
  <c r="DC132" i="74"/>
  <c r="DC134" i="74"/>
  <c r="DC133" i="74"/>
  <c r="CM124" i="74"/>
  <c r="CM126" i="74"/>
  <c r="CM152" i="74" s="1"/>
  <c r="CM171" i="74" s="1"/>
  <c r="CM125" i="74"/>
  <c r="CM151" i="74" s="1"/>
  <c r="CM170" i="74" s="1"/>
  <c r="DJ97" i="65"/>
  <c r="BF149" i="65"/>
  <c r="BF167" i="65" s="1"/>
  <c r="DO118" i="72"/>
  <c r="DO119" i="72"/>
  <c r="CL132" i="74"/>
  <c r="CL134" i="74"/>
  <c r="CL133" i="74"/>
  <c r="CJ118" i="74"/>
  <c r="CJ119" i="74"/>
  <c r="DA119" i="74"/>
  <c r="DA118" i="74"/>
  <c r="BW137" i="72"/>
  <c r="BW149" i="72"/>
  <c r="BW167" i="72" s="1"/>
  <c r="DR132" i="74"/>
  <c r="DR134" i="74"/>
  <c r="DR133" i="74"/>
  <c r="CD42" i="78"/>
  <c r="CD28" i="78"/>
  <c r="DN118" i="72"/>
  <c r="DN119" i="72"/>
  <c r="CZ119" i="74"/>
  <c r="CZ118" i="74"/>
  <c r="BO97" i="65"/>
  <c r="CD37" i="78"/>
  <c r="CD116" i="78"/>
  <c r="DK97" i="65"/>
  <c r="DQ118" i="74"/>
  <c r="DQ119" i="74"/>
  <c r="CX118" i="72"/>
  <c r="CX119" i="72"/>
  <c r="BS137" i="65"/>
  <c r="BS149" i="65"/>
  <c r="BS167" i="65" s="1"/>
  <c r="DS137" i="74"/>
  <c r="DS149" i="74"/>
  <c r="DS167" i="74" s="1"/>
  <c r="CH118" i="72"/>
  <c r="CH119" i="72"/>
  <c r="DS138" i="74"/>
  <c r="CN134" i="65" l="1"/>
  <c r="CN133" i="65"/>
  <c r="CN132" i="65"/>
  <c r="DE105" i="65"/>
  <c r="DU124" i="65"/>
  <c r="DU149" i="65" s="1"/>
  <c r="DU167" i="65" s="1"/>
  <c r="DU125" i="65"/>
  <c r="DU151" i="65" s="1"/>
  <c r="DU170" i="65" s="1"/>
  <c r="DF137" i="65"/>
  <c r="DR137" i="65"/>
  <c r="DR97" i="65" s="1"/>
  <c r="DE137" i="65"/>
  <c r="DE97" i="65" s="1"/>
  <c r="BY138" i="65"/>
  <c r="BY140" i="65" s="1"/>
  <c r="DS138" i="65"/>
  <c r="DS141" i="65" s="1"/>
  <c r="BI133" i="65"/>
  <c r="BI132" i="65"/>
  <c r="DG138" i="65"/>
  <c r="DG141" i="65" s="1"/>
  <c r="DG126" i="65"/>
  <c r="DG152" i="65" s="1"/>
  <c r="DG171" i="65" s="1"/>
  <c r="DG125" i="65"/>
  <c r="DG151" i="65" s="1"/>
  <c r="DG170" i="65" s="1"/>
  <c r="BF137" i="65"/>
  <c r="BF97" i="65" s="1"/>
  <c r="DR105" i="65"/>
  <c r="DR141" i="65"/>
  <c r="BF141" i="65"/>
  <c r="BF140" i="65"/>
  <c r="BP143" i="65"/>
  <c r="BP144" i="65" s="1"/>
  <c r="BP150" i="65" s="1"/>
  <c r="BP155" i="65" s="1"/>
  <c r="BP156" i="65" s="1"/>
  <c r="BP161" i="65" s="1"/>
  <c r="DQ137" i="72"/>
  <c r="DQ143" i="72" s="1"/>
  <c r="DQ149" i="72"/>
  <c r="DQ167" i="72" s="1"/>
  <c r="DD138" i="74"/>
  <c r="DD141" i="74" s="1"/>
  <c r="BP141" i="65"/>
  <c r="BP140" i="65"/>
  <c r="DU138" i="74"/>
  <c r="DU141" i="74" s="1"/>
  <c r="DD126" i="74"/>
  <c r="DD152" i="74" s="1"/>
  <c r="DD171" i="74" s="1"/>
  <c r="DD124" i="74"/>
  <c r="DD149" i="74" s="1"/>
  <c r="DD167" i="74" s="1"/>
  <c r="CE140" i="65"/>
  <c r="CE141" i="65"/>
  <c r="BQ105" i="65"/>
  <c r="CE143" i="65"/>
  <c r="CE144" i="65" s="1"/>
  <c r="CE150" i="65" s="1"/>
  <c r="BQ140" i="65"/>
  <c r="DV143" i="65"/>
  <c r="DV145" i="65" s="1"/>
  <c r="DV105" i="65"/>
  <c r="DV140" i="65"/>
  <c r="DA105" i="72"/>
  <c r="DA140" i="72"/>
  <c r="CT137" i="74"/>
  <c r="CT96" i="74" s="1"/>
  <c r="CT149" i="74"/>
  <c r="CT167" i="74" s="1"/>
  <c r="BQ143" i="65"/>
  <c r="BQ145" i="65" s="1"/>
  <c r="DA137" i="72"/>
  <c r="DA143" i="72" s="1"/>
  <c r="DP137" i="72"/>
  <c r="DP97" i="72" s="1"/>
  <c r="CW132" i="74"/>
  <c r="CW133" i="74"/>
  <c r="DP140" i="72"/>
  <c r="DP105" i="72"/>
  <c r="CX143" i="65"/>
  <c r="CX144" i="65" s="1"/>
  <c r="CX150" i="65" s="1"/>
  <c r="CX168" i="65" s="1"/>
  <c r="CX140" i="65"/>
  <c r="CX141" i="65"/>
  <c r="BW138" i="72"/>
  <c r="BW140" i="72" s="1"/>
  <c r="DL138" i="72"/>
  <c r="DL143" i="72" s="1"/>
  <c r="DL145" i="72" s="1"/>
  <c r="BO143" i="65"/>
  <c r="BO144" i="65" s="1"/>
  <c r="BO150" i="65" s="1"/>
  <c r="BO105" i="65"/>
  <c r="BO140" i="65"/>
  <c r="DD137" i="72"/>
  <c r="DD143" i="72" s="1"/>
  <c r="CP138" i="74"/>
  <c r="CP103" i="74" s="1"/>
  <c r="CX137" i="74"/>
  <c r="CX96" i="74" s="1"/>
  <c r="DD143" i="65"/>
  <c r="DD144" i="65" s="1"/>
  <c r="DD150" i="65" s="1"/>
  <c r="CS137" i="74"/>
  <c r="CS96" i="74" s="1"/>
  <c r="DJ143" i="65"/>
  <c r="DJ144" i="65" s="1"/>
  <c r="DJ150" i="65" s="1"/>
  <c r="DJ137" i="74"/>
  <c r="DJ96" i="74" s="1"/>
  <c r="DJ141" i="65"/>
  <c r="CW140" i="65"/>
  <c r="CW141" i="65"/>
  <c r="CW105" i="65"/>
  <c r="DJ140" i="65"/>
  <c r="CP140" i="65"/>
  <c r="CP105" i="65"/>
  <c r="CT143" i="65"/>
  <c r="CT144" i="65" s="1"/>
  <c r="CT150" i="65" s="1"/>
  <c r="CT141" i="65"/>
  <c r="CQ138" i="72"/>
  <c r="CQ143" i="72" s="1"/>
  <c r="CQ144" i="72" s="1"/>
  <c r="CQ150" i="72" s="1"/>
  <c r="CT105" i="65"/>
  <c r="CB143" i="72"/>
  <c r="CB144" i="72" s="1"/>
  <c r="CB150" i="72" s="1"/>
  <c r="CB140" i="72"/>
  <c r="CB141" i="72"/>
  <c r="CZ140" i="72"/>
  <c r="CZ105" i="72"/>
  <c r="BR141" i="65"/>
  <c r="BR105" i="65"/>
  <c r="CC105" i="65"/>
  <c r="BR143" i="65"/>
  <c r="BR144" i="65" s="1"/>
  <c r="BR150" i="65" s="1"/>
  <c r="BR155" i="65" s="1"/>
  <c r="BK138" i="65"/>
  <c r="BK141" i="65" s="1"/>
  <c r="CP97" i="72"/>
  <c r="DC137" i="72"/>
  <c r="DC143" i="72" s="1"/>
  <c r="DQ141" i="72"/>
  <c r="BS141" i="65"/>
  <c r="CW137" i="72"/>
  <c r="CW97" i="72" s="1"/>
  <c r="BS140" i="65"/>
  <c r="DT97" i="72"/>
  <c r="CS140" i="74"/>
  <c r="CS103" i="74"/>
  <c r="CY140" i="65"/>
  <c r="CY141" i="65"/>
  <c r="DN141" i="74"/>
  <c r="DN103" i="74"/>
  <c r="AZ141" i="65"/>
  <c r="CD143" i="65"/>
  <c r="CD145" i="65" s="1"/>
  <c r="BW143" i="65"/>
  <c r="BW145" i="65" s="1"/>
  <c r="CD105" i="65"/>
  <c r="CD140" i="65"/>
  <c r="CK137" i="72"/>
  <c r="CK143" i="72" s="1"/>
  <c r="BW140" i="65"/>
  <c r="DB137" i="72"/>
  <c r="DB143" i="72" s="1"/>
  <c r="CO138" i="74"/>
  <c r="CO141" i="74" s="1"/>
  <c r="BW141" i="65"/>
  <c r="DD105" i="72"/>
  <c r="DD140" i="72"/>
  <c r="BL143" i="65"/>
  <c r="BL144" i="65" s="1"/>
  <c r="BL150" i="65" s="1"/>
  <c r="CU105" i="72"/>
  <c r="CU141" i="72"/>
  <c r="AY141" i="65"/>
  <c r="AY105" i="65"/>
  <c r="AY140" i="65"/>
  <c r="DR137" i="72"/>
  <c r="DR97" i="72" s="1"/>
  <c r="CV105" i="65"/>
  <c r="CV140" i="65"/>
  <c r="BZ105" i="65"/>
  <c r="CA105" i="65"/>
  <c r="AZ105" i="65"/>
  <c r="AZ143" i="65"/>
  <c r="DI137" i="74"/>
  <c r="DV141" i="74"/>
  <c r="CV143" i="65"/>
  <c r="CV144" i="65" s="1"/>
  <c r="CV150" i="65" s="1"/>
  <c r="DV103" i="74"/>
  <c r="BY140" i="72"/>
  <c r="DJ103" i="74"/>
  <c r="DJ141" i="74"/>
  <c r="DN140" i="65"/>
  <c r="CC57" i="78"/>
  <c r="CC73" i="78" s="1"/>
  <c r="CC107" i="78"/>
  <c r="CC115" i="78"/>
  <c r="CF138" i="72"/>
  <c r="CF105" i="72" s="1"/>
  <c r="CG134" i="72"/>
  <c r="CG133" i="72"/>
  <c r="CG132" i="72"/>
  <c r="CG124" i="72"/>
  <c r="CG125" i="72"/>
  <c r="CG151" i="72" s="1"/>
  <c r="CG170" i="72" s="1"/>
  <c r="CG126" i="72"/>
  <c r="CG152" i="72" s="1"/>
  <c r="CG171" i="72" s="1"/>
  <c r="BZ141" i="65"/>
  <c r="CC134" i="78"/>
  <c r="CC125" i="78"/>
  <c r="CP149" i="65"/>
  <c r="CP167" i="65" s="1"/>
  <c r="CP137" i="65"/>
  <c r="BX124" i="72"/>
  <c r="BX126" i="72"/>
  <c r="BX152" i="72" s="1"/>
  <c r="BX171" i="72" s="1"/>
  <c r="BX125" i="72"/>
  <c r="BX151" i="72" s="1"/>
  <c r="BX170" i="72" s="1"/>
  <c r="BX133" i="72"/>
  <c r="BX134" i="72"/>
  <c r="BX132" i="72"/>
  <c r="CC140" i="65"/>
  <c r="BZ140" i="65"/>
  <c r="BY105" i="72"/>
  <c r="DQ140" i="72"/>
  <c r="BT125" i="78"/>
  <c r="BT134" i="78"/>
  <c r="CS143" i="65"/>
  <c r="CS144" i="65" s="1"/>
  <c r="CS150" i="65" s="1"/>
  <c r="DV137" i="74"/>
  <c r="DV143" i="74" s="1"/>
  <c r="DL105" i="65"/>
  <c r="CS141" i="65"/>
  <c r="DL140" i="65"/>
  <c r="CS140" i="65"/>
  <c r="DL141" i="65"/>
  <c r="CH140" i="65"/>
  <c r="BT115" i="78"/>
  <c r="BT107" i="78"/>
  <c r="BT57" i="78"/>
  <c r="BT73" i="78" s="1"/>
  <c r="DL145" i="65"/>
  <c r="CH141" i="65"/>
  <c r="CT141" i="74"/>
  <c r="CC143" i="65"/>
  <c r="CC144" i="65" s="1"/>
  <c r="CC150" i="65" s="1"/>
  <c r="CT103" i="74"/>
  <c r="DN143" i="65"/>
  <c r="DN145" i="65" s="1"/>
  <c r="BW98" i="78"/>
  <c r="DN105" i="65"/>
  <c r="BJ138" i="65"/>
  <c r="DC138" i="65"/>
  <c r="DC105" i="65" s="1"/>
  <c r="BB140" i="65"/>
  <c r="BB105" i="65"/>
  <c r="BB141" i="65"/>
  <c r="DH105" i="65"/>
  <c r="CW145" i="65"/>
  <c r="CW144" i="65"/>
  <c r="CW150" i="65" s="1"/>
  <c r="DH140" i="65"/>
  <c r="BB143" i="65"/>
  <c r="BA143" i="65"/>
  <c r="BA141" i="65"/>
  <c r="BA105" i="65"/>
  <c r="BA140" i="65"/>
  <c r="DM140" i="72"/>
  <c r="DM105" i="72"/>
  <c r="DM141" i="72"/>
  <c r="CQ137" i="65"/>
  <c r="CQ149" i="65"/>
  <c r="CQ167" i="65" s="1"/>
  <c r="DF138" i="72"/>
  <c r="DF105" i="72" s="1"/>
  <c r="CS143" i="72"/>
  <c r="CS145" i="72" s="1"/>
  <c r="CR140" i="72"/>
  <c r="CR141" i="72"/>
  <c r="CR105" i="72"/>
  <c r="BM141" i="65"/>
  <c r="CK141" i="72"/>
  <c r="CK105" i="72"/>
  <c r="CK140" i="72"/>
  <c r="CW149" i="74"/>
  <c r="CW167" i="74" s="1"/>
  <c r="CW137" i="74"/>
  <c r="CM105" i="72"/>
  <c r="CA140" i="65"/>
  <c r="CS97" i="72"/>
  <c r="CJ138" i="72"/>
  <c r="DF138" i="74"/>
  <c r="BX140" i="65"/>
  <c r="BX141" i="65"/>
  <c r="BX105" i="65"/>
  <c r="CJ149" i="72"/>
  <c r="CJ167" i="72" s="1"/>
  <c r="CJ137" i="72"/>
  <c r="CN138" i="72"/>
  <c r="CN141" i="72" s="1"/>
  <c r="DG140" i="72"/>
  <c r="DG141" i="72"/>
  <c r="DG105" i="72"/>
  <c r="DG143" i="72"/>
  <c r="CZ143" i="72"/>
  <c r="CZ97" i="72"/>
  <c r="BX144" i="65"/>
  <c r="BX150" i="65" s="1"/>
  <c r="BX145" i="65"/>
  <c r="CO138" i="65"/>
  <c r="CO140" i="65" s="1"/>
  <c r="CT140" i="72"/>
  <c r="BG149" i="65"/>
  <c r="BG167" i="65" s="1"/>
  <c r="BG137" i="65"/>
  <c r="BG138" i="65"/>
  <c r="BW133" i="78"/>
  <c r="BW124" i="78"/>
  <c r="DU138" i="72"/>
  <c r="DU105" i="72" s="1"/>
  <c r="CR138" i="74"/>
  <c r="CR103" i="74" s="1"/>
  <c r="CT141" i="72"/>
  <c r="DE138" i="74"/>
  <c r="DE141" i="74" s="1"/>
  <c r="BH138" i="65"/>
  <c r="BH140" i="65" s="1"/>
  <c r="CU141" i="65"/>
  <c r="CU140" i="65"/>
  <c r="CU105" i="65"/>
  <c r="CM138" i="74"/>
  <c r="CM103" i="74" s="1"/>
  <c r="DJ138" i="72"/>
  <c r="DJ105" i="72" s="1"/>
  <c r="DK141" i="65"/>
  <c r="DK140" i="65"/>
  <c r="DK105" i="65"/>
  <c r="DC137" i="65"/>
  <c r="DC149" i="65"/>
  <c r="DC167" i="65" s="1"/>
  <c r="CM141" i="72"/>
  <c r="CI138" i="74"/>
  <c r="CI141" i="74" s="1"/>
  <c r="DF137" i="74"/>
  <c r="DF151" i="74"/>
  <c r="DF170" i="74" s="1"/>
  <c r="CV144" i="72"/>
  <c r="CV150" i="72" s="1"/>
  <c r="CV145" i="72"/>
  <c r="BM143" i="65"/>
  <c r="BM144" i="65" s="1"/>
  <c r="BM150" i="65" s="1"/>
  <c r="CG143" i="65"/>
  <c r="CG97" i="65"/>
  <c r="CL132" i="72"/>
  <c r="CL134" i="72"/>
  <c r="CL133" i="72"/>
  <c r="BM105" i="65"/>
  <c r="CF149" i="72"/>
  <c r="CF167" i="72" s="1"/>
  <c r="CF137" i="72"/>
  <c r="DH97" i="72"/>
  <c r="DH143" i="72"/>
  <c r="BY134" i="78"/>
  <c r="BY125" i="78"/>
  <c r="DT133" i="74"/>
  <c r="DT134" i="74"/>
  <c r="DT132" i="74"/>
  <c r="CO138" i="72"/>
  <c r="CO105" i="72" s="1"/>
  <c r="CN132" i="74"/>
  <c r="CN134" i="74"/>
  <c r="CN133" i="74"/>
  <c r="DK140" i="72"/>
  <c r="DK141" i="72"/>
  <c r="DK105" i="72"/>
  <c r="CA137" i="72"/>
  <c r="CA151" i="72"/>
  <c r="CA170" i="72" s="1"/>
  <c r="DJ137" i="72"/>
  <c r="DJ151" i="72"/>
  <c r="DJ170" i="72" s="1"/>
  <c r="DT125" i="74"/>
  <c r="DT151" i="74" s="1"/>
  <c r="DT170" i="74" s="1"/>
  <c r="DT124" i="74"/>
  <c r="DT126" i="74"/>
  <c r="DT152" i="74" s="1"/>
  <c r="DT171" i="74" s="1"/>
  <c r="CN125" i="74"/>
  <c r="CN151" i="74" s="1"/>
  <c r="CN170" i="74" s="1"/>
  <c r="CN124" i="74"/>
  <c r="CN126" i="74"/>
  <c r="CN152" i="74" s="1"/>
  <c r="CN171" i="74" s="1"/>
  <c r="CG105" i="65"/>
  <c r="CG141" i="65"/>
  <c r="CG140" i="65"/>
  <c r="CH143" i="65"/>
  <c r="BY115" i="78"/>
  <c r="BY107" i="78"/>
  <c r="BY57" i="78"/>
  <c r="BY73" i="78" s="1"/>
  <c r="BZ115" i="78"/>
  <c r="BZ107" i="78"/>
  <c r="BZ57" i="78"/>
  <c r="BZ73" i="78" s="1"/>
  <c r="CD134" i="72"/>
  <c r="CD133" i="72"/>
  <c r="CD132" i="72"/>
  <c r="CF143" i="65"/>
  <c r="CF141" i="65"/>
  <c r="CF105" i="65"/>
  <c r="CF140" i="65"/>
  <c r="DK143" i="72"/>
  <c r="DK97" i="72"/>
  <c r="CD126" i="72"/>
  <c r="CD152" i="72" s="1"/>
  <c r="CD171" i="72" s="1"/>
  <c r="CD124" i="72"/>
  <c r="CD125" i="72"/>
  <c r="CD151" i="72" s="1"/>
  <c r="CD170" i="72" s="1"/>
  <c r="DM124" i="74"/>
  <c r="DM126" i="74"/>
  <c r="DM152" i="74" s="1"/>
  <c r="DM171" i="74" s="1"/>
  <c r="DM125" i="74"/>
  <c r="DM151" i="74" s="1"/>
  <c r="DM170" i="74" s="1"/>
  <c r="BJ149" i="65"/>
  <c r="BJ167" i="65" s="1"/>
  <c r="BJ137" i="65"/>
  <c r="DD140" i="65"/>
  <c r="DD105" i="65"/>
  <c r="DD141" i="65"/>
  <c r="CI149" i="74"/>
  <c r="CI167" i="74" s="1"/>
  <c r="CI137" i="74"/>
  <c r="DB138" i="65"/>
  <c r="DB141" i="65" s="1"/>
  <c r="DM134" i="74"/>
  <c r="DM132" i="74"/>
  <c r="DM133" i="74"/>
  <c r="DV138" i="72"/>
  <c r="DV141" i="72" s="1"/>
  <c r="DM140" i="65"/>
  <c r="DM105" i="65"/>
  <c r="DM141" i="65"/>
  <c r="DM143" i="65"/>
  <c r="BV138" i="65"/>
  <c r="BV105" i="65" s="1"/>
  <c r="DI140" i="74"/>
  <c r="DI141" i="74"/>
  <c r="DI103" i="74"/>
  <c r="DI138" i="72"/>
  <c r="DE149" i="74"/>
  <c r="DE167" i="74" s="1"/>
  <c r="DE137" i="74"/>
  <c r="BZ134" i="78"/>
  <c r="BZ125" i="78"/>
  <c r="CV105" i="72"/>
  <c r="CV141" i="72"/>
  <c r="CV140" i="72"/>
  <c r="DO140" i="74"/>
  <c r="DO141" i="74"/>
  <c r="DO103" i="74"/>
  <c r="CC133" i="72"/>
  <c r="CC134" i="72"/>
  <c r="CC132" i="72"/>
  <c r="DI137" i="72"/>
  <c r="DI149" i="72"/>
  <c r="DI167" i="72" s="1"/>
  <c r="CC126" i="72"/>
  <c r="CC152" i="72" s="1"/>
  <c r="CC171" i="72" s="1"/>
  <c r="CC124" i="72"/>
  <c r="CC125" i="72"/>
  <c r="CC151" i="72" s="1"/>
  <c r="CC170" i="72" s="1"/>
  <c r="DT145" i="72"/>
  <c r="DT144" i="72"/>
  <c r="DT150" i="72" s="1"/>
  <c r="DO96" i="74"/>
  <c r="DO143" i="74"/>
  <c r="CS140" i="72"/>
  <c r="CS105" i="72"/>
  <c r="CS141" i="72"/>
  <c r="CA138" i="72"/>
  <c r="CU97" i="72"/>
  <c r="CU143" i="72"/>
  <c r="CL126" i="72"/>
  <c r="CL152" i="72" s="1"/>
  <c r="CL171" i="72" s="1"/>
  <c r="CL125" i="72"/>
  <c r="CL151" i="72" s="1"/>
  <c r="CL170" i="72" s="1"/>
  <c r="CL124" i="72"/>
  <c r="DV137" i="72"/>
  <c r="DV149" i="72"/>
  <c r="DV167" i="72" s="1"/>
  <c r="BD138" i="65"/>
  <c r="DF149" i="72"/>
  <c r="DF167" i="72" s="1"/>
  <c r="DF137" i="72"/>
  <c r="BL141" i="65"/>
  <c r="BL105" i="65"/>
  <c r="BL140" i="65"/>
  <c r="DR138" i="74"/>
  <c r="DR103" i="74" s="1"/>
  <c r="DB138" i="74"/>
  <c r="DB140" i="74" s="1"/>
  <c r="DU138" i="65"/>
  <c r="BZ133" i="72"/>
  <c r="BZ132" i="72"/>
  <c r="BZ134" i="72"/>
  <c r="CO149" i="65"/>
  <c r="CO167" i="65" s="1"/>
  <c r="CO137" i="65"/>
  <c r="CQ124" i="74"/>
  <c r="CQ126" i="74"/>
  <c r="CQ152" i="74" s="1"/>
  <c r="CQ171" i="74" s="1"/>
  <c r="CQ125" i="74"/>
  <c r="CQ151" i="74" s="1"/>
  <c r="CQ170" i="74" s="1"/>
  <c r="CK134" i="65"/>
  <c r="CK133" i="65"/>
  <c r="CK132" i="65"/>
  <c r="BZ144" i="65"/>
  <c r="BZ150" i="65" s="1"/>
  <c r="BZ145" i="65"/>
  <c r="DE138" i="72"/>
  <c r="CR137" i="74"/>
  <c r="CR152" i="74"/>
  <c r="CR171" i="74" s="1"/>
  <c r="BY97" i="72"/>
  <c r="BY143" i="72"/>
  <c r="BZ125" i="72"/>
  <c r="BZ151" i="72" s="1"/>
  <c r="BZ170" i="72" s="1"/>
  <c r="BZ124" i="72"/>
  <c r="BZ126" i="72"/>
  <c r="BZ152" i="72" s="1"/>
  <c r="BZ171" i="72" s="1"/>
  <c r="CL143" i="65"/>
  <c r="CL97" i="65"/>
  <c r="CZ138" i="65"/>
  <c r="CO149" i="72"/>
  <c r="CO167" i="72" s="1"/>
  <c r="CO137" i="72"/>
  <c r="DO143" i="65"/>
  <c r="DO97" i="65"/>
  <c r="DU137" i="72"/>
  <c r="DU151" i="72"/>
  <c r="DU170" i="72" s="1"/>
  <c r="CW140" i="72"/>
  <c r="CW105" i="72"/>
  <c r="CW141" i="72"/>
  <c r="CE144" i="72"/>
  <c r="CE150" i="72" s="1"/>
  <c r="CE145" i="72"/>
  <c r="CE141" i="72"/>
  <c r="CE140" i="72"/>
  <c r="CE105" i="72"/>
  <c r="BN141" i="65"/>
  <c r="BN105" i="65"/>
  <c r="BN140" i="65"/>
  <c r="CJ138" i="65"/>
  <c r="BD149" i="65"/>
  <c r="BD167" i="65" s="1"/>
  <c r="BD137" i="65"/>
  <c r="DG132" i="74"/>
  <c r="DG133" i="74"/>
  <c r="DG134" i="74"/>
  <c r="CM143" i="65"/>
  <c r="CM97" i="65"/>
  <c r="CJ149" i="65"/>
  <c r="CJ167" i="65" s="1"/>
  <c r="CJ137" i="65"/>
  <c r="CP145" i="72"/>
  <c r="CP144" i="72"/>
  <c r="CP150" i="72" s="1"/>
  <c r="CR141" i="65"/>
  <c r="CR105" i="65"/>
  <c r="CR140" i="65"/>
  <c r="CB141" i="65"/>
  <c r="CB105" i="65"/>
  <c r="CB140" i="65"/>
  <c r="DG125" i="74"/>
  <c r="DG151" i="74" s="1"/>
  <c r="DG170" i="74" s="1"/>
  <c r="DG124" i="74"/>
  <c r="DG126" i="74"/>
  <c r="DG152" i="74" s="1"/>
  <c r="DG171" i="74" s="1"/>
  <c r="DH138" i="74"/>
  <c r="BT137" i="65"/>
  <c r="BT149" i="65"/>
  <c r="BT167" i="65" s="1"/>
  <c r="BU124" i="65"/>
  <c r="BU125" i="65"/>
  <c r="BU151" i="65" s="1"/>
  <c r="BU170" i="65" s="1"/>
  <c r="BU126" i="65"/>
  <c r="BU152" i="65" s="1"/>
  <c r="BU171" i="65" s="1"/>
  <c r="DH97" i="65"/>
  <c r="DH143" i="65"/>
  <c r="DB149" i="65"/>
  <c r="DB167" i="65" s="1"/>
  <c r="DB137" i="65"/>
  <c r="DT137" i="65"/>
  <c r="DT149" i="65"/>
  <c r="DT167" i="65" s="1"/>
  <c r="CT143" i="72"/>
  <c r="CT97" i="72"/>
  <c r="BE124" i="65"/>
  <c r="BE125" i="65"/>
  <c r="BE151" i="65" s="1"/>
  <c r="BE170" i="65" s="1"/>
  <c r="BE126" i="65"/>
  <c r="BE152" i="65" s="1"/>
  <c r="BE171" i="65" s="1"/>
  <c r="BV134" i="78"/>
  <c r="BV125" i="78"/>
  <c r="CR145" i="72"/>
  <c r="CR144" i="72"/>
  <c r="CR150" i="72" s="1"/>
  <c r="CY138" i="74"/>
  <c r="BV149" i="65"/>
  <c r="BV167" i="65" s="1"/>
  <c r="BV137" i="65"/>
  <c r="CA97" i="65"/>
  <c r="CA143" i="65"/>
  <c r="BE132" i="65"/>
  <c r="BE134" i="65"/>
  <c r="BE133" i="65"/>
  <c r="BU134" i="65"/>
  <c r="BU133" i="65"/>
  <c r="BU132" i="65"/>
  <c r="DQ124" i="65"/>
  <c r="DQ125" i="65"/>
  <c r="DQ151" i="65" s="1"/>
  <c r="DQ170" i="65" s="1"/>
  <c r="DQ126" i="65"/>
  <c r="DQ152" i="65" s="1"/>
  <c r="DQ171" i="65" s="1"/>
  <c r="DU137" i="65"/>
  <c r="CB97" i="65"/>
  <c r="CB143" i="65"/>
  <c r="DH137" i="74"/>
  <c r="DH152" i="74"/>
  <c r="DH171" i="74" s="1"/>
  <c r="DA124" i="65"/>
  <c r="DA125" i="65"/>
  <c r="DA151" i="65" s="1"/>
  <c r="DA170" i="65" s="1"/>
  <c r="DA126" i="65"/>
  <c r="DA152" i="65" s="1"/>
  <c r="DA171" i="65" s="1"/>
  <c r="DU96" i="74"/>
  <c r="DP138" i="65"/>
  <c r="BV107" i="78"/>
  <c r="BV115" i="78"/>
  <c r="BV57" i="78"/>
  <c r="BV73" i="78" s="1"/>
  <c r="DQ133" i="65"/>
  <c r="DQ132" i="65"/>
  <c r="DQ134" i="65"/>
  <c r="DP149" i="65"/>
  <c r="DP167" i="65" s="1"/>
  <c r="DP137" i="65"/>
  <c r="CQ133" i="74"/>
  <c r="CQ134" i="74"/>
  <c r="CQ132" i="74"/>
  <c r="CK124" i="65"/>
  <c r="CK125" i="65"/>
  <c r="CK151" i="65" s="1"/>
  <c r="CK170" i="65" s="1"/>
  <c r="CK126" i="65"/>
  <c r="CK152" i="65" s="1"/>
  <c r="CK171" i="65" s="1"/>
  <c r="CN149" i="65"/>
  <c r="CN167" i="65" s="1"/>
  <c r="CN137" i="65"/>
  <c r="CR143" i="65"/>
  <c r="CR97" i="65"/>
  <c r="DA134" i="65"/>
  <c r="DA133" i="65"/>
  <c r="DA132" i="65"/>
  <c r="CY137" i="74"/>
  <c r="CY149" i="74"/>
  <c r="CY167" i="74" s="1"/>
  <c r="DE137" i="72"/>
  <c r="DE152" i="72"/>
  <c r="DE171" i="72" s="1"/>
  <c r="BK97" i="65"/>
  <c r="BH137" i="65"/>
  <c r="BH149" i="65"/>
  <c r="BH167" i="65" s="1"/>
  <c r="BT138" i="65"/>
  <c r="CQ141" i="65"/>
  <c r="CQ105" i="65"/>
  <c r="CQ140" i="65"/>
  <c r="CZ137" i="65"/>
  <c r="CZ149" i="65"/>
  <c r="CZ167" i="65" s="1"/>
  <c r="BI149" i="65"/>
  <c r="BI167" i="65" s="1"/>
  <c r="BI137" i="65"/>
  <c r="DT138" i="65"/>
  <c r="CH133" i="72"/>
  <c r="CH134" i="72"/>
  <c r="CH132" i="72"/>
  <c r="DA134" i="74"/>
  <c r="DA133" i="74"/>
  <c r="DA132" i="74"/>
  <c r="CJ124" i="74"/>
  <c r="CJ126" i="74"/>
  <c r="CJ152" i="74" s="1"/>
  <c r="CJ171" i="74" s="1"/>
  <c r="CJ125" i="74"/>
  <c r="CJ151" i="74" s="1"/>
  <c r="CJ170" i="74" s="1"/>
  <c r="BN144" i="65"/>
  <c r="BN150" i="65" s="1"/>
  <c r="BN145" i="65"/>
  <c r="DS103" i="74"/>
  <c r="DS140" i="74"/>
  <c r="DS141" i="74"/>
  <c r="DS96" i="74"/>
  <c r="DS143" i="74"/>
  <c r="CD134" i="78"/>
  <c r="CD125" i="78"/>
  <c r="DL133" i="74"/>
  <c r="DL132" i="74"/>
  <c r="DL134" i="74"/>
  <c r="CK134" i="74"/>
  <c r="CK133" i="74"/>
  <c r="CK132" i="74"/>
  <c r="DL155" i="65"/>
  <c r="DL168" i="65"/>
  <c r="DN96" i="74"/>
  <c r="DN143" i="74"/>
  <c r="CD38" i="78"/>
  <c r="CM97" i="72"/>
  <c r="CM143" i="72"/>
  <c r="CX103" i="74"/>
  <c r="CX141" i="74"/>
  <c r="CX140" i="74"/>
  <c r="CK124" i="74"/>
  <c r="CK126" i="74"/>
  <c r="CK152" i="74" s="1"/>
  <c r="CK171" i="74" s="1"/>
  <c r="CK125" i="74"/>
  <c r="CK151" i="74" s="1"/>
  <c r="CK170" i="74" s="1"/>
  <c r="CE134" i="78"/>
  <c r="CE125" i="78"/>
  <c r="CY97" i="65"/>
  <c r="CY143" i="65"/>
  <c r="CU103" i="74"/>
  <c r="CU141" i="74"/>
  <c r="CU140" i="74"/>
  <c r="DL126" i="74"/>
  <c r="DL152" i="74" s="1"/>
  <c r="DL171" i="74" s="1"/>
  <c r="DL125" i="74"/>
  <c r="DL151" i="74" s="1"/>
  <c r="DL170" i="74" s="1"/>
  <c r="DL124" i="74"/>
  <c r="BS97" i="65"/>
  <c r="BS143" i="65"/>
  <c r="DC137" i="74"/>
  <c r="DC149" i="74"/>
  <c r="DC167" i="74" s="1"/>
  <c r="CE38" i="78"/>
  <c r="DB105" i="72"/>
  <c r="DB140" i="72"/>
  <c r="DB141" i="72"/>
  <c r="DR105" i="72"/>
  <c r="DR140" i="72"/>
  <c r="DR141" i="72"/>
  <c r="AY144" i="65"/>
  <c r="AY150" i="65" s="1"/>
  <c r="AY145" i="65"/>
  <c r="CY134" i="72"/>
  <c r="CY133" i="72"/>
  <c r="CY132" i="72"/>
  <c r="DC138" i="74"/>
  <c r="DK96" i="74"/>
  <c r="DK143" i="74"/>
  <c r="DI105" i="65"/>
  <c r="DI140" i="65"/>
  <c r="DI141" i="65"/>
  <c r="DI143" i="65"/>
  <c r="CE57" i="78"/>
  <c r="CE115" i="78"/>
  <c r="CE107" i="78"/>
  <c r="CO96" i="74"/>
  <c r="CZ124" i="74"/>
  <c r="CZ126" i="74"/>
  <c r="CZ152" i="74" s="1"/>
  <c r="CZ171" i="74" s="1"/>
  <c r="CZ125" i="74"/>
  <c r="CZ151" i="74" s="1"/>
  <c r="CZ170" i="74" s="1"/>
  <c r="BW97" i="72"/>
  <c r="CN137" i="72"/>
  <c r="CN149" i="72"/>
  <c r="CN167" i="72" s="1"/>
  <c r="DS105" i="72"/>
  <c r="DS140" i="72"/>
  <c r="DS141" i="72"/>
  <c r="DP124" i="74"/>
  <c r="DP126" i="74"/>
  <c r="DP152" i="74" s="1"/>
  <c r="DP171" i="74" s="1"/>
  <c r="DP125" i="74"/>
  <c r="DP151" i="74" s="1"/>
  <c r="DP170" i="74" s="1"/>
  <c r="CY124" i="72"/>
  <c r="CY126" i="72"/>
  <c r="CY152" i="72" s="1"/>
  <c r="CY171" i="72" s="1"/>
  <c r="CY125" i="72"/>
  <c r="CY151" i="72" s="1"/>
  <c r="CY170" i="72" s="1"/>
  <c r="DN133" i="72"/>
  <c r="DN134" i="72"/>
  <c r="DN132" i="72"/>
  <c r="CL138" i="74"/>
  <c r="CM137" i="74"/>
  <c r="CM149" i="74"/>
  <c r="CM167" i="74" s="1"/>
  <c r="CI134" i="72"/>
  <c r="CI133" i="72"/>
  <c r="CI132" i="72"/>
  <c r="CU144" i="65"/>
  <c r="CU150" i="65" s="1"/>
  <c r="CU145" i="65"/>
  <c r="DP133" i="74"/>
  <c r="DP132" i="74"/>
  <c r="DP134" i="74"/>
  <c r="DQ124" i="74"/>
  <c r="DQ126" i="74"/>
  <c r="DQ152" i="74" s="1"/>
  <c r="DQ171" i="74" s="1"/>
  <c r="DQ125" i="74"/>
  <c r="DQ151" i="74" s="1"/>
  <c r="DQ170" i="74" s="1"/>
  <c r="CZ133" i="74"/>
  <c r="CZ134" i="74"/>
  <c r="CZ132" i="74"/>
  <c r="CI124" i="72"/>
  <c r="CI125" i="72"/>
  <c r="CI151" i="72" s="1"/>
  <c r="CI170" i="72" s="1"/>
  <c r="CI126" i="72"/>
  <c r="CI152" i="72" s="1"/>
  <c r="CI171" i="72" s="1"/>
  <c r="CL137" i="74"/>
  <c r="CL149" i="74"/>
  <c r="CL167" i="74" s="1"/>
  <c r="DN124" i="72"/>
  <c r="DN126" i="72"/>
  <c r="DN152" i="72" s="1"/>
  <c r="DN171" i="72" s="1"/>
  <c r="DN125" i="72"/>
  <c r="DN151" i="72" s="1"/>
  <c r="DN170" i="72" s="1"/>
  <c r="DO134" i="72"/>
  <c r="DO133" i="72"/>
  <c r="DO132" i="72"/>
  <c r="DM145" i="72"/>
  <c r="DM144" i="72"/>
  <c r="DM150" i="72" s="1"/>
  <c r="DR137" i="74"/>
  <c r="DR149" i="74"/>
  <c r="DR167" i="74" s="1"/>
  <c r="CI105" i="65"/>
  <c r="CI141" i="65"/>
  <c r="CI140" i="65"/>
  <c r="CH124" i="72"/>
  <c r="CH125" i="72"/>
  <c r="CH151" i="72" s="1"/>
  <c r="CH170" i="72" s="1"/>
  <c r="CH126" i="72"/>
  <c r="CH152" i="72" s="1"/>
  <c r="CH171" i="72" s="1"/>
  <c r="DQ134" i="74"/>
  <c r="DQ133" i="74"/>
  <c r="DQ132" i="74"/>
  <c r="CV126" i="74"/>
  <c r="CV152" i="74" s="1"/>
  <c r="CV171" i="74" s="1"/>
  <c r="CV125" i="74"/>
  <c r="CV151" i="74" s="1"/>
  <c r="CV170" i="74" s="1"/>
  <c r="CV124" i="74"/>
  <c r="DC105" i="72"/>
  <c r="DC140" i="72"/>
  <c r="DC141" i="72"/>
  <c r="CX133" i="72"/>
  <c r="CX134" i="72"/>
  <c r="CX132" i="72"/>
  <c r="DK144" i="65"/>
  <c r="DK150" i="65" s="1"/>
  <c r="DK145" i="65"/>
  <c r="DO124" i="72"/>
  <c r="DO126" i="72"/>
  <c r="DO152" i="72" s="1"/>
  <c r="DO171" i="72" s="1"/>
  <c r="DO125" i="72"/>
  <c r="DO151" i="72" s="1"/>
  <c r="DO170" i="72" s="1"/>
  <c r="DB149" i="74"/>
  <c r="DB167" i="74" s="1"/>
  <c r="DB137" i="74"/>
  <c r="BC124" i="65"/>
  <c r="BC126" i="65"/>
  <c r="BC152" i="65" s="1"/>
  <c r="BC171" i="65" s="1"/>
  <c r="BC125" i="65"/>
  <c r="BC151" i="65" s="1"/>
  <c r="BC170" i="65" s="1"/>
  <c r="CV133" i="74"/>
  <c r="CV132" i="74"/>
  <c r="CV134" i="74"/>
  <c r="CD57" i="78"/>
  <c r="CD115" i="78"/>
  <c r="CD107" i="78"/>
  <c r="DA124" i="74"/>
  <c r="DA126" i="74"/>
  <c r="DA152" i="74" s="1"/>
  <c r="DA171" i="74" s="1"/>
  <c r="DA125" i="74"/>
  <c r="DA151" i="74" s="1"/>
  <c r="DA170" i="74" s="1"/>
  <c r="DS97" i="72"/>
  <c r="DS143" i="72"/>
  <c r="BC133" i="65"/>
  <c r="BC132" i="65"/>
  <c r="BC134" i="65"/>
  <c r="CI97" i="65"/>
  <c r="CI143" i="65"/>
  <c r="CU96" i="74"/>
  <c r="CU143" i="74"/>
  <c r="CX124" i="72"/>
  <c r="CX126" i="72"/>
  <c r="CX152" i="72" s="1"/>
  <c r="CX171" i="72" s="1"/>
  <c r="CX125" i="72"/>
  <c r="CX151" i="72" s="1"/>
  <c r="CX170" i="72" s="1"/>
  <c r="CJ133" i="74"/>
  <c r="CJ132" i="74"/>
  <c r="CJ134" i="74"/>
  <c r="CN138" i="65" l="1"/>
  <c r="DF143" i="65"/>
  <c r="DF145" i="65" s="1"/>
  <c r="DF97" i="65"/>
  <c r="DR143" i="65"/>
  <c r="DR145" i="65" s="1"/>
  <c r="BI138" i="65"/>
  <c r="BI140" i="65" s="1"/>
  <c r="DS105" i="65"/>
  <c r="DE143" i="65"/>
  <c r="DE145" i="65" s="1"/>
  <c r="DS143" i="65"/>
  <c r="DS145" i="65" s="1"/>
  <c r="DS140" i="65"/>
  <c r="BY105" i="65"/>
  <c r="BY143" i="65"/>
  <c r="BY144" i="65" s="1"/>
  <c r="BY150" i="65" s="1"/>
  <c r="BY155" i="65" s="1"/>
  <c r="BY141" i="65"/>
  <c r="DG140" i="65"/>
  <c r="DG105" i="65"/>
  <c r="DD103" i="74"/>
  <c r="DD140" i="74"/>
  <c r="DV144" i="65"/>
  <c r="DV150" i="65" s="1"/>
  <c r="DV155" i="65" s="1"/>
  <c r="DG137" i="65"/>
  <c r="DG143" i="65" s="1"/>
  <c r="DG145" i="65" s="1"/>
  <c r="BF143" i="65"/>
  <c r="BF145" i="65" s="1"/>
  <c r="DQ97" i="72"/>
  <c r="BP168" i="65"/>
  <c r="BP98" i="65"/>
  <c r="BP145" i="65"/>
  <c r="DU140" i="74"/>
  <c r="DU143" i="74"/>
  <c r="DU144" i="74" s="1"/>
  <c r="DU150" i="74" s="1"/>
  <c r="DU103" i="74"/>
  <c r="CE145" i="65"/>
  <c r="DD137" i="74"/>
  <c r="DD143" i="74" s="1"/>
  <c r="DD145" i="74" s="1"/>
  <c r="DP143" i="72"/>
  <c r="DP145" i="72" s="1"/>
  <c r="CX143" i="74"/>
  <c r="CX144" i="74" s="1"/>
  <c r="CX150" i="74" s="1"/>
  <c r="CT143" i="74"/>
  <c r="CT144" i="74" s="1"/>
  <c r="CT150" i="74" s="1"/>
  <c r="CT168" i="74" s="1"/>
  <c r="BQ144" i="65"/>
  <c r="BQ150" i="65" s="1"/>
  <c r="BQ168" i="65" s="1"/>
  <c r="DA97" i="72"/>
  <c r="CW138" i="74"/>
  <c r="CW103" i="74" s="1"/>
  <c r="CX155" i="65"/>
  <c r="CX156" i="65" s="1"/>
  <c r="CX161" i="65" s="1"/>
  <c r="CX163" i="65" s="1"/>
  <c r="CX145" i="65"/>
  <c r="BW143" i="72"/>
  <c r="BW144" i="72" s="1"/>
  <c r="BW150" i="72" s="1"/>
  <c r="DL140" i="72"/>
  <c r="DL141" i="72"/>
  <c r="DL105" i="72"/>
  <c r="BO145" i="65"/>
  <c r="BW105" i="72"/>
  <c r="BW141" i="72"/>
  <c r="CK97" i="72"/>
  <c r="DD97" i="72"/>
  <c r="CP141" i="74"/>
  <c r="CP143" i="74"/>
  <c r="CP145" i="74" s="1"/>
  <c r="CP140" i="74"/>
  <c r="DD145" i="65"/>
  <c r="BK140" i="65"/>
  <c r="BK143" i="65"/>
  <c r="BK145" i="65" s="1"/>
  <c r="BK105" i="65"/>
  <c r="DJ145" i="65"/>
  <c r="CS143" i="74"/>
  <c r="CS144" i="74" s="1"/>
  <c r="CS150" i="74" s="1"/>
  <c r="CS168" i="74" s="1"/>
  <c r="CB145" i="72"/>
  <c r="BW144" i="65"/>
  <c r="BW150" i="65" s="1"/>
  <c r="BW168" i="65" s="1"/>
  <c r="DJ143" i="74"/>
  <c r="DJ144" i="74" s="1"/>
  <c r="DJ150" i="74" s="1"/>
  <c r="CT145" i="65"/>
  <c r="CQ145" i="72"/>
  <c r="BV140" i="65"/>
  <c r="BV141" i="65"/>
  <c r="CQ140" i="72"/>
  <c r="CQ141" i="72"/>
  <c r="CQ105" i="72"/>
  <c r="DC97" i="72"/>
  <c r="CC145" i="65"/>
  <c r="CS145" i="65"/>
  <c r="BR145" i="65"/>
  <c r="BR168" i="65"/>
  <c r="DL144" i="72"/>
  <c r="DL150" i="72" s="1"/>
  <c r="DL168" i="72" s="1"/>
  <c r="CW143" i="72"/>
  <c r="CD144" i="65"/>
  <c r="CD150" i="65" s="1"/>
  <c r="CD168" i="65" s="1"/>
  <c r="CO143" i="74"/>
  <c r="CO145" i="74" s="1"/>
  <c r="DB97" i="72"/>
  <c r="BL145" i="65"/>
  <c r="CO103" i="74"/>
  <c r="BT98" i="78"/>
  <c r="CO140" i="74"/>
  <c r="BX138" i="72"/>
  <c r="BX105" i="72" s="1"/>
  <c r="DR143" i="72"/>
  <c r="DR145" i="72" s="1"/>
  <c r="CO141" i="65"/>
  <c r="CO105" i="65"/>
  <c r="DF140" i="72"/>
  <c r="DF141" i="72"/>
  <c r="CV145" i="65"/>
  <c r="DV105" i="72"/>
  <c r="DV140" i="72"/>
  <c r="DN144" i="65"/>
  <c r="DN150" i="65" s="1"/>
  <c r="DN155" i="65" s="1"/>
  <c r="DI143" i="74"/>
  <c r="DI96" i="74"/>
  <c r="AZ144" i="65"/>
  <c r="AZ150" i="65" s="1"/>
  <c r="AZ145" i="65"/>
  <c r="CI103" i="74"/>
  <c r="DV96" i="74"/>
  <c r="CC98" i="78"/>
  <c r="BM145" i="65"/>
  <c r="CD138" i="72"/>
  <c r="CD140" i="72" s="1"/>
  <c r="CI140" i="74"/>
  <c r="CF140" i="72"/>
  <c r="CF141" i="72"/>
  <c r="DE103" i="74"/>
  <c r="CC138" i="72"/>
  <c r="CC141" i="72" s="1"/>
  <c r="DE140" i="74"/>
  <c r="DO138" i="72"/>
  <c r="DO105" i="72" s="1"/>
  <c r="CP143" i="65"/>
  <c r="CP97" i="65"/>
  <c r="CG137" i="72"/>
  <c r="CG149" i="72"/>
  <c r="CG167" i="72" s="1"/>
  <c r="CC124" i="78"/>
  <c r="CC133" i="78"/>
  <c r="CG138" i="72"/>
  <c r="DB103" i="74"/>
  <c r="DC140" i="65"/>
  <c r="BH141" i="65"/>
  <c r="DC141" i="65"/>
  <c r="DR140" i="74"/>
  <c r="BH105" i="65"/>
  <c r="DR141" i="74"/>
  <c r="BT133" i="78"/>
  <c r="BT124" i="78"/>
  <c r="DB141" i="74"/>
  <c r="BZ98" i="78"/>
  <c r="DT138" i="74"/>
  <c r="DT140" i="74" s="1"/>
  <c r="BX137" i="72"/>
  <c r="BX149" i="72"/>
  <c r="BX167" i="72" s="1"/>
  <c r="BR98" i="65"/>
  <c r="BR156" i="65"/>
  <c r="CM141" i="74"/>
  <c r="CM140" i="74"/>
  <c r="DU140" i="72"/>
  <c r="CS144" i="72"/>
  <c r="CS150" i="72" s="1"/>
  <c r="CS168" i="72" s="1"/>
  <c r="DU141" i="72"/>
  <c r="CW96" i="74"/>
  <c r="CW155" i="65"/>
  <c r="CW168" i="65"/>
  <c r="CN105" i="72"/>
  <c r="CQ97" i="65"/>
  <c r="CQ143" i="65"/>
  <c r="DJ140" i="72"/>
  <c r="DJ141" i="72"/>
  <c r="BB144" i="65"/>
  <c r="BB150" i="65" s="1"/>
  <c r="BB145" i="65"/>
  <c r="CL138" i="72"/>
  <c r="CN140" i="72"/>
  <c r="BJ140" i="65"/>
  <c r="BJ141" i="65"/>
  <c r="BJ105" i="65"/>
  <c r="BA145" i="65"/>
  <c r="BA144" i="65"/>
  <c r="BA150" i="65" s="1"/>
  <c r="DQ138" i="65"/>
  <c r="DQ140" i="65" s="1"/>
  <c r="DA138" i="74"/>
  <c r="DA103" i="74" s="1"/>
  <c r="BY98" i="78"/>
  <c r="DC97" i="65"/>
  <c r="DC143" i="65"/>
  <c r="DF103" i="74"/>
  <c r="DF140" i="74"/>
  <c r="DF141" i="74"/>
  <c r="BG141" i="65"/>
  <c r="BG105" i="65"/>
  <c r="BG140" i="65"/>
  <c r="DM138" i="74"/>
  <c r="DM140" i="74" s="1"/>
  <c r="CJ141" i="72"/>
  <c r="CJ105" i="72"/>
  <c r="CJ140" i="72"/>
  <c r="BG97" i="65"/>
  <c r="BG143" i="65"/>
  <c r="BX168" i="65"/>
  <c r="BX155" i="65"/>
  <c r="CQ138" i="74"/>
  <c r="CR140" i="74"/>
  <c r="CR141" i="74"/>
  <c r="CH138" i="72"/>
  <c r="CH141" i="72" s="1"/>
  <c r="CZ145" i="72"/>
  <c r="CZ144" i="72"/>
  <c r="CZ150" i="72" s="1"/>
  <c r="DF96" i="74"/>
  <c r="DF143" i="74"/>
  <c r="DG144" i="72"/>
  <c r="DG150" i="72" s="1"/>
  <c r="DG145" i="72"/>
  <c r="CJ143" i="72"/>
  <c r="CJ97" i="72"/>
  <c r="CV155" i="65"/>
  <c r="CV168" i="65"/>
  <c r="DN138" i="72"/>
  <c r="DN105" i="72" s="1"/>
  <c r="CK138" i="65"/>
  <c r="CK140" i="65" s="1"/>
  <c r="CZ138" i="74"/>
  <c r="CZ103" i="74" s="1"/>
  <c r="BU138" i="65"/>
  <c r="BU141" i="65" s="1"/>
  <c r="DM137" i="74"/>
  <c r="DM149" i="74"/>
  <c r="DM167" i="74" s="1"/>
  <c r="CD149" i="72"/>
  <c r="CD167" i="72" s="1"/>
  <c r="CD137" i="72"/>
  <c r="CA105" i="72"/>
  <c r="CA141" i="72"/>
  <c r="CA140" i="72"/>
  <c r="DI141" i="72"/>
  <c r="DI105" i="72"/>
  <c r="DI140" i="72"/>
  <c r="DJ143" i="72"/>
  <c r="DJ97" i="72"/>
  <c r="DH144" i="72"/>
  <c r="DH150" i="72" s="1"/>
  <c r="DH145" i="72"/>
  <c r="DK145" i="72"/>
  <c r="DK144" i="72"/>
  <c r="DK150" i="72" s="1"/>
  <c r="CA97" i="72"/>
  <c r="CA143" i="72"/>
  <c r="CC149" i="72"/>
  <c r="CC167" i="72" s="1"/>
  <c r="CC137" i="72"/>
  <c r="CO141" i="72"/>
  <c r="DI97" i="72"/>
  <c r="DI143" i="72"/>
  <c r="CO140" i="72"/>
  <c r="DO145" i="74"/>
  <c r="DO144" i="74"/>
  <c r="DO150" i="74" s="1"/>
  <c r="CI143" i="74"/>
  <c r="CI96" i="74"/>
  <c r="BZ133" i="78"/>
  <c r="BZ124" i="78"/>
  <c r="DE143" i="74"/>
  <c r="DE96" i="74"/>
  <c r="DB105" i="65"/>
  <c r="CF143" i="72"/>
  <c r="CF97" i="72"/>
  <c r="CU144" i="72"/>
  <c r="CU150" i="72" s="1"/>
  <c r="CU145" i="72"/>
  <c r="CF144" i="65"/>
  <c r="CF150" i="65" s="1"/>
  <c r="CF145" i="65"/>
  <c r="CN137" i="74"/>
  <c r="CN149" i="74"/>
  <c r="CN167" i="74" s="1"/>
  <c r="DG138" i="74"/>
  <c r="DG140" i="74" s="1"/>
  <c r="DB140" i="65"/>
  <c r="BY133" i="78"/>
  <c r="BY124" i="78"/>
  <c r="CH144" i="65"/>
  <c r="CH150" i="65" s="1"/>
  <c r="CH145" i="65"/>
  <c r="CY138" i="72"/>
  <c r="CY141" i="72" s="1"/>
  <c r="BJ97" i="65"/>
  <c r="BJ143" i="65"/>
  <c r="DT137" i="74"/>
  <c r="DT149" i="74"/>
  <c r="DT167" i="74" s="1"/>
  <c r="CL137" i="72"/>
  <c r="CL149" i="72"/>
  <c r="CL167" i="72" s="1"/>
  <c r="CN138" i="74"/>
  <c r="CG145" i="65"/>
  <c r="CG144" i="65"/>
  <c r="CG150" i="65" s="1"/>
  <c r="DT155" i="72"/>
  <c r="DT168" i="72"/>
  <c r="DM144" i="65"/>
  <c r="DM150" i="65" s="1"/>
  <c r="DM145" i="65"/>
  <c r="CV155" i="72"/>
  <c r="CV168" i="72"/>
  <c r="DH145" i="65"/>
  <c r="DH144" i="65"/>
  <c r="DH150" i="65" s="1"/>
  <c r="CR168" i="72"/>
  <c r="CR155" i="72"/>
  <c r="CK138" i="74"/>
  <c r="CK103" i="74" s="1"/>
  <c r="CP168" i="72"/>
  <c r="CP155" i="72"/>
  <c r="DF97" i="72"/>
  <c r="DF143" i="72"/>
  <c r="BI97" i="65"/>
  <c r="CQ137" i="74"/>
  <c r="CQ149" i="74"/>
  <c r="CQ167" i="74" s="1"/>
  <c r="BZ138" i="72"/>
  <c r="DQ138" i="74"/>
  <c r="DQ140" i="74" s="1"/>
  <c r="DA138" i="65"/>
  <c r="DU143" i="65"/>
  <c r="DU97" i="65"/>
  <c r="CJ97" i="65"/>
  <c r="CJ143" i="65"/>
  <c r="CL145" i="65"/>
  <c r="CL144" i="65"/>
  <c r="CL150" i="65" s="1"/>
  <c r="DU140" i="65"/>
  <c r="DU141" i="65"/>
  <c r="DU105" i="65"/>
  <c r="CB168" i="72"/>
  <c r="CB155" i="72"/>
  <c r="DE97" i="72"/>
  <c r="DE143" i="72"/>
  <c r="CT145" i="72"/>
  <c r="CT144" i="72"/>
  <c r="CT150" i="72" s="1"/>
  <c r="BT141" i="65"/>
  <c r="BT140" i="65"/>
  <c r="BT105" i="65"/>
  <c r="BV124" i="78"/>
  <c r="BV133" i="78"/>
  <c r="BT97" i="65"/>
  <c r="BT143" i="65"/>
  <c r="DO144" i="65"/>
  <c r="DO150" i="65" s="1"/>
  <c r="DO145" i="65"/>
  <c r="BZ137" i="72"/>
  <c r="BZ149" i="72"/>
  <c r="BZ167" i="72" s="1"/>
  <c r="CQ168" i="72"/>
  <c r="CQ155" i="72"/>
  <c r="CK149" i="65"/>
  <c r="CK167" i="65" s="1"/>
  <c r="CK137" i="65"/>
  <c r="BV98" i="78"/>
  <c r="DA137" i="65"/>
  <c r="DA149" i="65"/>
  <c r="DA167" i="65" s="1"/>
  <c r="DH140" i="74"/>
  <c r="DH141" i="74"/>
  <c r="DH103" i="74"/>
  <c r="CM144" i="65"/>
  <c r="CM150" i="65" s="1"/>
  <c r="CM145" i="65"/>
  <c r="CE168" i="72"/>
  <c r="CE155" i="72"/>
  <c r="BD141" i="65"/>
  <c r="BD140" i="65"/>
  <c r="BD105" i="65"/>
  <c r="DT140" i="65"/>
  <c r="DT141" i="65"/>
  <c r="DT105" i="65"/>
  <c r="DQ149" i="65"/>
  <c r="DQ167" i="65" s="1"/>
  <c r="DQ137" i="65"/>
  <c r="BV97" i="65"/>
  <c r="BV143" i="65"/>
  <c r="BH97" i="65"/>
  <c r="BH143" i="65"/>
  <c r="CO97" i="72"/>
  <c r="CO143" i="72"/>
  <c r="BY144" i="72"/>
  <c r="BY150" i="72" s="1"/>
  <c r="BY145" i="72"/>
  <c r="CI138" i="72"/>
  <c r="CI105" i="72" s="1"/>
  <c r="DH96" i="74"/>
  <c r="DH143" i="74"/>
  <c r="DG149" i="74"/>
  <c r="DG167" i="74" s="1"/>
  <c r="DG137" i="74"/>
  <c r="DD144" i="72"/>
  <c r="DD150" i="72" s="1"/>
  <c r="DD145" i="72"/>
  <c r="CZ97" i="65"/>
  <c r="CZ143" i="65"/>
  <c r="CR145" i="65"/>
  <c r="CR144" i="65"/>
  <c r="CR150" i="65" s="1"/>
  <c r="CB144" i="65"/>
  <c r="CB150" i="65" s="1"/>
  <c r="CB145" i="65"/>
  <c r="BE138" i="65"/>
  <c r="CJ140" i="65"/>
  <c r="CJ141" i="65"/>
  <c r="CJ105" i="65"/>
  <c r="CZ140" i="65"/>
  <c r="CZ141" i="65"/>
  <c r="CZ105" i="65"/>
  <c r="DP140" i="65"/>
  <c r="DP141" i="65"/>
  <c r="DP105" i="65"/>
  <c r="DD155" i="65"/>
  <c r="DD168" i="65"/>
  <c r="CR96" i="74"/>
  <c r="CR143" i="74"/>
  <c r="CO97" i="65"/>
  <c r="CO143" i="65"/>
  <c r="DV97" i="72"/>
  <c r="DV143" i="72"/>
  <c r="CY96" i="74"/>
  <c r="CY143" i="74"/>
  <c r="BU149" i="65"/>
  <c r="BU167" i="65" s="1"/>
  <c r="BU137" i="65"/>
  <c r="BZ155" i="65"/>
  <c r="BZ168" i="65"/>
  <c r="DP97" i="65"/>
  <c r="DP143" i="65"/>
  <c r="DT143" i="65"/>
  <c r="DT97" i="65"/>
  <c r="DV145" i="74"/>
  <c r="DV144" i="74"/>
  <c r="DV150" i="74" s="1"/>
  <c r="CA145" i="65"/>
  <c r="CA144" i="65"/>
  <c r="CA150" i="65" s="1"/>
  <c r="CY103" i="74"/>
  <c r="CY141" i="74"/>
  <c r="CY140" i="74"/>
  <c r="DB97" i="65"/>
  <c r="DB143" i="65"/>
  <c r="DE140" i="72"/>
  <c r="DE105" i="72"/>
  <c r="DE141" i="72"/>
  <c r="CN97" i="65"/>
  <c r="CN143" i="65"/>
  <c r="BE137" i="65"/>
  <c r="BE149" i="65"/>
  <c r="BE167" i="65" s="1"/>
  <c r="BD97" i="65"/>
  <c r="BD143" i="65"/>
  <c r="DU97" i="72"/>
  <c r="DU143" i="72"/>
  <c r="CN140" i="65"/>
  <c r="CN105" i="65"/>
  <c r="CN141" i="65"/>
  <c r="CI144" i="65"/>
  <c r="CI150" i="65" s="1"/>
  <c r="CI145" i="65"/>
  <c r="BC138" i="65"/>
  <c r="BC137" i="65"/>
  <c r="BC149" i="65"/>
  <c r="BC167" i="65" s="1"/>
  <c r="CH137" i="72"/>
  <c r="CH149" i="72"/>
  <c r="CH167" i="72" s="1"/>
  <c r="BP162" i="65"/>
  <c r="BP169" i="65" s="1"/>
  <c r="BP174" i="65" s="1"/>
  <c r="BP163" i="65"/>
  <c r="DS144" i="72"/>
  <c r="DS150" i="72" s="1"/>
  <c r="DS145" i="72"/>
  <c r="DA137" i="74"/>
  <c r="DA149" i="74"/>
  <c r="DA167" i="74" s="1"/>
  <c r="CX138" i="72"/>
  <c r="CY137" i="72"/>
  <c r="CY149" i="72"/>
  <c r="CY167" i="72" s="1"/>
  <c r="CZ137" i="74"/>
  <c r="CZ149" i="74"/>
  <c r="CZ167" i="74" s="1"/>
  <c r="BP158" i="65"/>
  <c r="BP159" i="65"/>
  <c r="BP106" i="65"/>
  <c r="CU155" i="65"/>
  <c r="CU168" i="65"/>
  <c r="CL103" i="74"/>
  <c r="CL140" i="74"/>
  <c r="CL141" i="74"/>
  <c r="DJ155" i="65"/>
  <c r="DJ168" i="65"/>
  <c r="DB96" i="74"/>
  <c r="DB143" i="74"/>
  <c r="DK144" i="74"/>
  <c r="DK150" i="74" s="1"/>
  <c r="DK145" i="74"/>
  <c r="DS145" i="74"/>
  <c r="DS144" i="74"/>
  <c r="DS150" i="74" s="1"/>
  <c r="DO137" i="72"/>
  <c r="DO149" i="72"/>
  <c r="DO167" i="72" s="1"/>
  <c r="CN97" i="72"/>
  <c r="CN143" i="72"/>
  <c r="CT155" i="65"/>
  <c r="CT168" i="65"/>
  <c r="BL155" i="65"/>
  <c r="BL168" i="65"/>
  <c r="BN155" i="65"/>
  <c r="BN168" i="65"/>
  <c r="BS144" i="65"/>
  <c r="BS150" i="65" s="1"/>
  <c r="BS145" i="65"/>
  <c r="DN137" i="72"/>
  <c r="DN149" i="72"/>
  <c r="DN167" i="72" s="1"/>
  <c r="DB144" i="72"/>
  <c r="DB150" i="72" s="1"/>
  <c r="DB145" i="72"/>
  <c r="DL137" i="74"/>
  <c r="DL149" i="74"/>
  <c r="DL167" i="74" s="1"/>
  <c r="CK137" i="74"/>
  <c r="CK149" i="74"/>
  <c r="CK167" i="74" s="1"/>
  <c r="CY144" i="65"/>
  <c r="CY150" i="65" s="1"/>
  <c r="CY145" i="65"/>
  <c r="CL96" i="74"/>
  <c r="CL143" i="74"/>
  <c r="DQ137" i="74"/>
  <c r="DQ149" i="74"/>
  <c r="DQ167" i="74" s="1"/>
  <c r="DC103" i="74"/>
  <c r="DC140" i="74"/>
  <c r="DC141" i="74"/>
  <c r="CI137" i="72"/>
  <c r="CI149" i="72"/>
  <c r="CI167" i="72" s="1"/>
  <c r="DC144" i="72"/>
  <c r="DC150" i="72" s="1"/>
  <c r="DC145" i="72"/>
  <c r="CV138" i="74"/>
  <c r="AY155" i="65"/>
  <c r="AY168" i="65"/>
  <c r="CC168" i="65"/>
  <c r="CC155" i="65"/>
  <c r="DQ145" i="72"/>
  <c r="DQ144" i="72"/>
  <c r="DQ150" i="72" s="1"/>
  <c r="CU144" i="74"/>
  <c r="CU150" i="74" s="1"/>
  <c r="CU145" i="74"/>
  <c r="CD98" i="78"/>
  <c r="CM144" i="72"/>
  <c r="CM150" i="72" s="1"/>
  <c r="CM145" i="72"/>
  <c r="CJ137" i="74"/>
  <c r="CJ149" i="74"/>
  <c r="CJ167" i="74" s="1"/>
  <c r="CD124" i="78"/>
  <c r="CD133" i="78"/>
  <c r="BO155" i="65"/>
  <c r="BO168" i="65"/>
  <c r="CK145" i="72"/>
  <c r="CK144" i="72"/>
  <c r="CK150" i="72" s="1"/>
  <c r="CM96" i="74"/>
  <c r="CM143" i="74"/>
  <c r="BM155" i="65"/>
  <c r="BM168" i="65"/>
  <c r="CE73" i="78"/>
  <c r="DR96" i="74"/>
  <c r="DR143" i="74"/>
  <c r="DA145" i="72"/>
  <c r="DA144" i="72"/>
  <c r="DA150" i="72" s="1"/>
  <c r="CJ138" i="74"/>
  <c r="CD73" i="78"/>
  <c r="CV149" i="74"/>
  <c r="CV167" i="74" s="1"/>
  <c r="CV137" i="74"/>
  <c r="DP137" i="74"/>
  <c r="DP149" i="74"/>
  <c r="DP167" i="74" s="1"/>
  <c r="CE155" i="65"/>
  <c r="CE168" i="65"/>
  <c r="CE98" i="78"/>
  <c r="DC96" i="74"/>
  <c r="DC143" i="74"/>
  <c r="DL156" i="65"/>
  <c r="DL98" i="65"/>
  <c r="DL138" i="74"/>
  <c r="DN145" i="74"/>
  <c r="DN144" i="74"/>
  <c r="DN150" i="74" s="1"/>
  <c r="DK155" i="65"/>
  <c r="DK168" i="65"/>
  <c r="DM155" i="72"/>
  <c r="DM168" i="72"/>
  <c r="CX137" i="72"/>
  <c r="CX149" i="72"/>
  <c r="CX167" i="72" s="1"/>
  <c r="DP138" i="74"/>
  <c r="CE124" i="78"/>
  <c r="CE133" i="78"/>
  <c r="DI144" i="65"/>
  <c r="DI150" i="65" s="1"/>
  <c r="DI145" i="65"/>
  <c r="CS155" i="65"/>
  <c r="CS168" i="65"/>
  <c r="DF144" i="65" l="1"/>
  <c r="DF150" i="65" s="1"/>
  <c r="DR144" i="65"/>
  <c r="DR150" i="65" s="1"/>
  <c r="DR155" i="65" s="1"/>
  <c r="BI105" i="65"/>
  <c r="DE144" i="65"/>
  <c r="DE150" i="65" s="1"/>
  <c r="BI143" i="65"/>
  <c r="BI144" i="65" s="1"/>
  <c r="BI150" i="65" s="1"/>
  <c r="BI141" i="65"/>
  <c r="BY145" i="65"/>
  <c r="DS144" i="65"/>
  <c r="DS150" i="65" s="1"/>
  <c r="DS168" i="65" s="1"/>
  <c r="BY168" i="65"/>
  <c r="DG97" i="65"/>
  <c r="DV168" i="65"/>
  <c r="DG144" i="65"/>
  <c r="DG150" i="65" s="1"/>
  <c r="DG155" i="65" s="1"/>
  <c r="BF144" i="65"/>
  <c r="BF150" i="65" s="1"/>
  <c r="BF168" i="65" s="1"/>
  <c r="BP99" i="65"/>
  <c r="DD144" i="74"/>
  <c r="DD150" i="74" s="1"/>
  <c r="DD168" i="74" s="1"/>
  <c r="DU145" i="74"/>
  <c r="BW145" i="72"/>
  <c r="DD96" i="74"/>
  <c r="DP144" i="72"/>
  <c r="DP150" i="72" s="1"/>
  <c r="DP168" i="72" s="1"/>
  <c r="CT155" i="74"/>
  <c r="CT156" i="74" s="1"/>
  <c r="CX145" i="74"/>
  <c r="CT145" i="74"/>
  <c r="BQ155" i="65"/>
  <c r="BQ156" i="65" s="1"/>
  <c r="CW143" i="74"/>
  <c r="CW145" i="74" s="1"/>
  <c r="CW140" i="74"/>
  <c r="CW141" i="74"/>
  <c r="CX98" i="65"/>
  <c r="CX162" i="65"/>
  <c r="CX169" i="65" s="1"/>
  <c r="CX174" i="65" s="1"/>
  <c r="CX159" i="65"/>
  <c r="CX106" i="65"/>
  <c r="CX158" i="65"/>
  <c r="CS155" i="74"/>
  <c r="CS156" i="74" s="1"/>
  <c r="CS161" i="74" s="1"/>
  <c r="BK144" i="65"/>
  <c r="BK150" i="65" s="1"/>
  <c r="BK168" i="65" s="1"/>
  <c r="CS145" i="74"/>
  <c r="BW155" i="65"/>
  <c r="BW156" i="65" s="1"/>
  <c r="BW161" i="65" s="1"/>
  <c r="CP144" i="74"/>
  <c r="CP150" i="74" s="1"/>
  <c r="CP168" i="74" s="1"/>
  <c r="DJ145" i="74"/>
  <c r="DL155" i="72"/>
  <c r="DL156" i="72" s="1"/>
  <c r="DL161" i="72" s="1"/>
  <c r="CO144" i="74"/>
  <c r="CO150" i="74" s="1"/>
  <c r="CO168" i="74" s="1"/>
  <c r="CD155" i="65"/>
  <c r="CD156" i="65" s="1"/>
  <c r="CD161" i="65" s="1"/>
  <c r="DR144" i="72"/>
  <c r="DR150" i="72" s="1"/>
  <c r="DR155" i="72" s="1"/>
  <c r="CW145" i="72"/>
  <c r="CW144" i="72"/>
  <c r="CW150" i="72" s="1"/>
  <c r="BX140" i="72"/>
  <c r="BX141" i="72"/>
  <c r="CZ140" i="74"/>
  <c r="CZ141" i="74"/>
  <c r="DQ105" i="65"/>
  <c r="DQ141" i="65"/>
  <c r="CY105" i="72"/>
  <c r="CY140" i="72"/>
  <c r="CK105" i="65"/>
  <c r="CK141" i="65"/>
  <c r="CI140" i="72"/>
  <c r="CI141" i="72"/>
  <c r="CK140" i="74"/>
  <c r="CK141" i="74"/>
  <c r="DN168" i="65"/>
  <c r="CH140" i="72"/>
  <c r="DQ141" i="74"/>
  <c r="DQ103" i="74"/>
  <c r="AZ168" i="65"/>
  <c r="AZ155" i="65"/>
  <c r="DA140" i="74"/>
  <c r="CC105" i="72"/>
  <c r="CC140" i="72"/>
  <c r="DI144" i="74"/>
  <c r="DI150" i="74" s="1"/>
  <c r="DI145" i="74"/>
  <c r="CD105" i="72"/>
  <c r="CD141" i="72"/>
  <c r="DA141" i="74"/>
  <c r="BU105" i="65"/>
  <c r="BU140" i="65"/>
  <c r="CG140" i="72"/>
  <c r="CG141" i="72"/>
  <c r="CG105" i="72"/>
  <c r="DO140" i="72"/>
  <c r="DO141" i="72"/>
  <c r="CP145" i="65"/>
  <c r="CP144" i="65"/>
  <c r="CP150" i="65" s="1"/>
  <c r="CG97" i="72"/>
  <c r="CG143" i="72"/>
  <c r="CH105" i="72"/>
  <c r="DT141" i="74"/>
  <c r="DM141" i="74"/>
  <c r="BX143" i="72"/>
  <c r="BX97" i="72"/>
  <c r="DM103" i="74"/>
  <c r="DT103" i="74"/>
  <c r="BA168" i="65"/>
  <c r="BA155" i="65"/>
  <c r="CS155" i="72"/>
  <c r="CS156" i="72" s="1"/>
  <c r="CS161" i="72" s="1"/>
  <c r="CW156" i="65"/>
  <c r="CW98" i="65"/>
  <c r="CQ144" i="65"/>
  <c r="CQ150" i="65" s="1"/>
  <c r="CQ145" i="65"/>
  <c r="CL105" i="72"/>
  <c r="CL140" i="72"/>
  <c r="CL141" i="72"/>
  <c r="BR161" i="65"/>
  <c r="BR159" i="65"/>
  <c r="BR158" i="65"/>
  <c r="BR106" i="65"/>
  <c r="BB155" i="65"/>
  <c r="BB168" i="65"/>
  <c r="CQ140" i="74"/>
  <c r="CQ141" i="74"/>
  <c r="CQ103" i="74"/>
  <c r="CV98" i="65"/>
  <c r="CV156" i="65"/>
  <c r="BX156" i="65"/>
  <c r="BX98" i="65"/>
  <c r="CJ144" i="72"/>
  <c r="CJ150" i="72" s="1"/>
  <c r="CJ145" i="72"/>
  <c r="DC144" i="65"/>
  <c r="DC150" i="65" s="1"/>
  <c r="DC145" i="65"/>
  <c r="DG168" i="72"/>
  <c r="DG155" i="72"/>
  <c r="BG145" i="65"/>
  <c r="BG144" i="65"/>
  <c r="BG150" i="65" s="1"/>
  <c r="DG103" i="74"/>
  <c r="DF145" i="74"/>
  <c r="DF144" i="74"/>
  <c r="DF150" i="74" s="1"/>
  <c r="DG141" i="74"/>
  <c r="DJ155" i="74"/>
  <c r="DJ168" i="74"/>
  <c r="DN140" i="72"/>
  <c r="DN141" i="72"/>
  <c r="CZ168" i="72"/>
  <c r="CZ155" i="72"/>
  <c r="DJ145" i="72"/>
  <c r="DJ144" i="72"/>
  <c r="DJ150" i="72" s="1"/>
  <c r="CG155" i="65"/>
  <c r="CG168" i="65"/>
  <c r="DM96" i="74"/>
  <c r="DM143" i="74"/>
  <c r="CV156" i="72"/>
  <c r="CV98" i="72"/>
  <c r="BJ145" i="65"/>
  <c r="BJ144" i="65"/>
  <c r="BJ150" i="65" s="1"/>
  <c r="DO168" i="74"/>
  <c r="DO155" i="74"/>
  <c r="DN156" i="65"/>
  <c r="DN161" i="65" s="1"/>
  <c r="DN98" i="65"/>
  <c r="CC97" i="72"/>
  <c r="CC143" i="72"/>
  <c r="DH168" i="72"/>
  <c r="DH155" i="72"/>
  <c r="DT143" i="74"/>
  <c r="DT96" i="74"/>
  <c r="CN140" i="74"/>
  <c r="CN103" i="74"/>
  <c r="CN141" i="74"/>
  <c r="CN96" i="74"/>
  <c r="CN143" i="74"/>
  <c r="DE145" i="74"/>
  <c r="DE144" i="74"/>
  <c r="DE150" i="74" s="1"/>
  <c r="DT156" i="72"/>
  <c r="DT98" i="72"/>
  <c r="DM168" i="65"/>
  <c r="DM155" i="65"/>
  <c r="CF168" i="65"/>
  <c r="CF155" i="65"/>
  <c r="CA144" i="72"/>
  <c r="CA150" i="72" s="1"/>
  <c r="CA145" i="72"/>
  <c r="CD97" i="72"/>
  <c r="CD143" i="72"/>
  <c r="DI144" i="72"/>
  <c r="DI150" i="72" s="1"/>
  <c r="DI145" i="72"/>
  <c r="CH155" i="65"/>
  <c r="CH168" i="65"/>
  <c r="CU168" i="72"/>
  <c r="CU155" i="72"/>
  <c r="DK168" i="72"/>
  <c r="DK155" i="72"/>
  <c r="CL97" i="72"/>
  <c r="CL143" i="72"/>
  <c r="CF144" i="72"/>
  <c r="CF150" i="72" s="1"/>
  <c r="CF145" i="72"/>
  <c r="CI144" i="74"/>
  <c r="CI150" i="74" s="1"/>
  <c r="CI145" i="74"/>
  <c r="CB155" i="65"/>
  <c r="CB168" i="65"/>
  <c r="CR156" i="72"/>
  <c r="CR161" i="72" s="1"/>
  <c r="CR98" i="72"/>
  <c r="CA168" i="65"/>
  <c r="CA155" i="65"/>
  <c r="CR155" i="65"/>
  <c r="CR168" i="65"/>
  <c r="DU144" i="65"/>
  <c r="DU150" i="65" s="1"/>
  <c r="DU145" i="65"/>
  <c r="DG96" i="74"/>
  <c r="DG143" i="74"/>
  <c r="BV145" i="65"/>
  <c r="BV144" i="65"/>
  <c r="BV150" i="65" s="1"/>
  <c r="DE144" i="72"/>
  <c r="DE150" i="72" s="1"/>
  <c r="DE145" i="72"/>
  <c r="BD145" i="65"/>
  <c r="BD144" i="65"/>
  <c r="BD150" i="65" s="1"/>
  <c r="CY145" i="74"/>
  <c r="CY144" i="74"/>
  <c r="CY150" i="74" s="1"/>
  <c r="DO168" i="65"/>
  <c r="DO155" i="65"/>
  <c r="DH155" i="65"/>
  <c r="DH168" i="65"/>
  <c r="CQ143" i="74"/>
  <c r="CQ96" i="74"/>
  <c r="DQ97" i="65"/>
  <c r="DQ143" i="65"/>
  <c r="DF155" i="65"/>
  <c r="DF168" i="65"/>
  <c r="DU144" i="72"/>
  <c r="DU150" i="72" s="1"/>
  <c r="DU145" i="72"/>
  <c r="BU97" i="65"/>
  <c r="BU143" i="65"/>
  <c r="BZ97" i="72"/>
  <c r="BZ143" i="72"/>
  <c r="CL155" i="65"/>
  <c r="CL168" i="65"/>
  <c r="BE97" i="65"/>
  <c r="BE143" i="65"/>
  <c r="DP145" i="65"/>
  <c r="DP144" i="65"/>
  <c r="DP150" i="65" s="1"/>
  <c r="DV145" i="72"/>
  <c r="DV144" i="72"/>
  <c r="DV150" i="72" s="1"/>
  <c r="CZ145" i="65"/>
  <c r="CZ144" i="65"/>
  <c r="CZ150" i="65" s="1"/>
  <c r="CE156" i="72"/>
  <c r="CE161" i="72" s="1"/>
  <c r="CE98" i="72"/>
  <c r="CJ145" i="65"/>
  <c r="CJ144" i="65"/>
  <c r="CJ150" i="65" s="1"/>
  <c r="DA97" i="65"/>
  <c r="DA143" i="65"/>
  <c r="CB98" i="72"/>
  <c r="CB156" i="72"/>
  <c r="DD156" i="65"/>
  <c r="DD98" i="65"/>
  <c r="CT168" i="72"/>
  <c r="CT155" i="72"/>
  <c r="DU168" i="74"/>
  <c r="DU155" i="74"/>
  <c r="BY156" i="65"/>
  <c r="BY98" i="65"/>
  <c r="CO144" i="65"/>
  <c r="CO150" i="65" s="1"/>
  <c r="CO145" i="65"/>
  <c r="DH145" i="74"/>
  <c r="DH144" i="74"/>
  <c r="DH150" i="74" s="1"/>
  <c r="CK97" i="65"/>
  <c r="CK143" i="65"/>
  <c r="DA140" i="65"/>
  <c r="DA141" i="65"/>
  <c r="DA105" i="65"/>
  <c r="DV168" i="74"/>
  <c r="DV155" i="74"/>
  <c r="BY168" i="72"/>
  <c r="BY155" i="72"/>
  <c r="CM168" i="65"/>
  <c r="CM155" i="65"/>
  <c r="BE141" i="65"/>
  <c r="BE140" i="65"/>
  <c r="BE105" i="65"/>
  <c r="CO145" i="72"/>
  <c r="CO144" i="72"/>
  <c r="CO150" i="72" s="1"/>
  <c r="BH145" i="65"/>
  <c r="BH144" i="65"/>
  <c r="BH150" i="65" s="1"/>
  <c r="CQ156" i="72"/>
  <c r="CQ98" i="72"/>
  <c r="DF145" i="72"/>
  <c r="DF144" i="72"/>
  <c r="DF150" i="72" s="1"/>
  <c r="CP98" i="72"/>
  <c r="CP156" i="72"/>
  <c r="DD155" i="72"/>
  <c r="DD168" i="72"/>
  <c r="DV156" i="65"/>
  <c r="DV161" i="65" s="1"/>
  <c r="DV98" i="65"/>
  <c r="DB145" i="65"/>
  <c r="DB144" i="65"/>
  <c r="DB150" i="65" s="1"/>
  <c r="BT145" i="65"/>
  <c r="BT144" i="65"/>
  <c r="BT150" i="65" s="1"/>
  <c r="CN144" i="65"/>
  <c r="CN150" i="65" s="1"/>
  <c r="CN145" i="65"/>
  <c r="DT144" i="65"/>
  <c r="DT150" i="65" s="1"/>
  <c r="DT145" i="65"/>
  <c r="BZ156" i="65"/>
  <c r="BZ161" i="65" s="1"/>
  <c r="BZ98" i="65"/>
  <c r="CR144" i="74"/>
  <c r="CR150" i="74" s="1"/>
  <c r="CR145" i="74"/>
  <c r="BZ105" i="72"/>
  <c r="BZ141" i="72"/>
  <c r="BZ140" i="72"/>
  <c r="BW168" i="72"/>
  <c r="BW155" i="72"/>
  <c r="CK96" i="74"/>
  <c r="CK143" i="74"/>
  <c r="DS168" i="72"/>
  <c r="DS155" i="72"/>
  <c r="DM156" i="72"/>
  <c r="DM161" i="72" s="1"/>
  <c r="DM98" i="72"/>
  <c r="DL158" i="65"/>
  <c r="DL159" i="65"/>
  <c r="DL106" i="65"/>
  <c r="CE156" i="65"/>
  <c r="CE161" i="65" s="1"/>
  <c r="CE98" i="65"/>
  <c r="BL156" i="65"/>
  <c r="BL161" i="65" s="1"/>
  <c r="BL98" i="65"/>
  <c r="BC97" i="65"/>
  <c r="BC143" i="65"/>
  <c r="DI155" i="65"/>
  <c r="DI168" i="65"/>
  <c r="DA155" i="72"/>
  <c r="DA168" i="72"/>
  <c r="DO97" i="72"/>
  <c r="DO143" i="72"/>
  <c r="DB145" i="74"/>
  <c r="DB144" i="74"/>
  <c r="DB150" i="74" s="1"/>
  <c r="BM156" i="65"/>
  <c r="BM161" i="65" s="1"/>
  <c r="BM98" i="65"/>
  <c r="CX105" i="72"/>
  <c r="CX141" i="72"/>
  <c r="CX140" i="72"/>
  <c r="DP96" i="74"/>
  <c r="DP143" i="74"/>
  <c r="DR145" i="74"/>
  <c r="DR144" i="74"/>
  <c r="DR150" i="74" s="1"/>
  <c r="CM145" i="74"/>
  <c r="CM144" i="74"/>
  <c r="CM150" i="74" s="1"/>
  <c r="BO156" i="65"/>
  <c r="BO161" i="65" s="1"/>
  <c r="BO98" i="65"/>
  <c r="DN97" i="72"/>
  <c r="DN143" i="72"/>
  <c r="CT156" i="65"/>
  <c r="CT161" i="65" s="1"/>
  <c r="CT98" i="65"/>
  <c r="DJ156" i="65"/>
  <c r="DJ161" i="65" s="1"/>
  <c r="DJ98" i="65"/>
  <c r="BC105" i="65"/>
  <c r="BC141" i="65"/>
  <c r="BC140" i="65"/>
  <c r="CX97" i="72"/>
  <c r="CX143" i="72"/>
  <c r="DK156" i="65"/>
  <c r="DK161" i="65" s="1"/>
  <c r="DK98" i="65"/>
  <c r="CV96" i="74"/>
  <c r="CV143" i="74"/>
  <c r="CN144" i="72"/>
  <c r="CN150" i="72" s="1"/>
  <c r="CN145" i="72"/>
  <c r="CJ103" i="74"/>
  <c r="CJ140" i="74"/>
  <c r="CJ141" i="74"/>
  <c r="CM168" i="72"/>
  <c r="CM155" i="72"/>
  <c r="CV103" i="74"/>
  <c r="CV141" i="74"/>
  <c r="CV140" i="74"/>
  <c r="CI97" i="72"/>
  <c r="CI143" i="72"/>
  <c r="CY168" i="65"/>
  <c r="CY155" i="65"/>
  <c r="DP140" i="74"/>
  <c r="DP103" i="74"/>
  <c r="DP141" i="74"/>
  <c r="CK155" i="72"/>
  <c r="CK168" i="72"/>
  <c r="DQ96" i="74"/>
  <c r="DQ143" i="74"/>
  <c r="DL96" i="74"/>
  <c r="DL143" i="74"/>
  <c r="CI168" i="65"/>
  <c r="CI155" i="65"/>
  <c r="DN168" i="74"/>
  <c r="DN155" i="74"/>
  <c r="DB155" i="72"/>
  <c r="DB168" i="72"/>
  <c r="CX168" i="74"/>
  <c r="CX155" i="74"/>
  <c r="CU156" i="65"/>
  <c r="CU161" i="65" s="1"/>
  <c r="CU98" i="65"/>
  <c r="CZ96" i="74"/>
  <c r="CZ143" i="74"/>
  <c r="BP175" i="65"/>
  <c r="CH97" i="72"/>
  <c r="CH143" i="72"/>
  <c r="CJ96" i="74"/>
  <c r="CJ143" i="74"/>
  <c r="CU168" i="74"/>
  <c r="CU155" i="74"/>
  <c r="AY156" i="65"/>
  <c r="AY161" i="65" s="1"/>
  <c r="AY98" i="65"/>
  <c r="CC156" i="65"/>
  <c r="CC161" i="65" s="1"/>
  <c r="CC98" i="65"/>
  <c r="DK168" i="74"/>
  <c r="DK155" i="74"/>
  <c r="DA96" i="74"/>
  <c r="DA143" i="74"/>
  <c r="DC168" i="72"/>
  <c r="DC155" i="72"/>
  <c r="DL103" i="74"/>
  <c r="DL141" i="74"/>
  <c r="DL140" i="74"/>
  <c r="DL161" i="65"/>
  <c r="DQ155" i="72"/>
  <c r="DQ168" i="72"/>
  <c r="CL145" i="74"/>
  <c r="CL144" i="74"/>
  <c r="CL150" i="74" s="1"/>
  <c r="BS168" i="65"/>
  <c r="BS155" i="65"/>
  <c r="CY97" i="72"/>
  <c r="CY143" i="72"/>
  <c r="CS156" i="65"/>
  <c r="CS161" i="65" s="1"/>
  <c r="CS98" i="65"/>
  <c r="DC145" i="74"/>
  <c r="DC144" i="74"/>
  <c r="DC150" i="74" s="1"/>
  <c r="BN156" i="65"/>
  <c r="BN161" i="65" s="1"/>
  <c r="BN98" i="65"/>
  <c r="DS155" i="74"/>
  <c r="DS168" i="74"/>
  <c r="BI145" i="65" l="1"/>
  <c r="DE168" i="65"/>
  <c r="DE155" i="65"/>
  <c r="DR156" i="65"/>
  <c r="DR98" i="65"/>
  <c r="DR168" i="65"/>
  <c r="DS155" i="65"/>
  <c r="DS156" i="65" s="1"/>
  <c r="DS159" i="65" s="1"/>
  <c r="BF155" i="65"/>
  <c r="BF156" i="65" s="1"/>
  <c r="BF161" i="65" s="1"/>
  <c r="DG168" i="65"/>
  <c r="DD155" i="74"/>
  <c r="DD97" i="74" s="1"/>
  <c r="CW144" i="74"/>
  <c r="CW150" i="74" s="1"/>
  <c r="CW168" i="74" s="1"/>
  <c r="CT97" i="74"/>
  <c r="DP155" i="72"/>
  <c r="DP156" i="72" s="1"/>
  <c r="DP106" i="72" s="1"/>
  <c r="CX99" i="65"/>
  <c r="CS97" i="74"/>
  <c r="CX175" i="65"/>
  <c r="CX107" i="65" s="1"/>
  <c r="BQ98" i="65"/>
  <c r="BK155" i="65"/>
  <c r="BK156" i="65" s="1"/>
  <c r="BK161" i="65" s="1"/>
  <c r="CO155" i="74"/>
  <c r="CO156" i="74" s="1"/>
  <c r="BW98" i="65"/>
  <c r="CP155" i="74"/>
  <c r="CP156" i="74" s="1"/>
  <c r="CP161" i="74" s="1"/>
  <c r="CP163" i="74" s="1"/>
  <c r="DL98" i="72"/>
  <c r="CD98" i="65"/>
  <c r="DR168" i="72"/>
  <c r="CW155" i="72"/>
  <c r="CW168" i="72"/>
  <c r="CS98" i="72"/>
  <c r="AZ156" i="65"/>
  <c r="AZ98" i="65"/>
  <c r="DI168" i="74"/>
  <c r="DI155" i="74"/>
  <c r="BQ161" i="65"/>
  <c r="BQ158" i="65"/>
  <c r="BQ159" i="65"/>
  <c r="BQ106" i="65"/>
  <c r="CG144" i="72"/>
  <c r="CG150" i="72" s="1"/>
  <c r="CG145" i="72"/>
  <c r="CP155" i="65"/>
  <c r="CP168" i="65"/>
  <c r="BX144" i="72"/>
  <c r="BX150" i="72" s="1"/>
  <c r="BX145" i="72"/>
  <c r="BB156" i="65"/>
  <c r="BB98" i="65"/>
  <c r="BR162" i="65"/>
  <c r="BR169" i="65" s="1"/>
  <c r="BR174" i="65" s="1"/>
  <c r="BR163" i="65"/>
  <c r="CW161" i="65"/>
  <c r="CW159" i="65"/>
  <c r="CW106" i="65"/>
  <c r="CW158" i="65"/>
  <c r="BA156" i="65"/>
  <c r="BA98" i="65"/>
  <c r="CQ155" i="65"/>
  <c r="CQ168" i="65"/>
  <c r="DJ156" i="74"/>
  <c r="DJ97" i="74"/>
  <c r="BX161" i="65"/>
  <c r="BX158" i="65"/>
  <c r="BX159" i="65"/>
  <c r="BX106" i="65"/>
  <c r="DF155" i="74"/>
  <c r="DF168" i="74"/>
  <c r="CV161" i="65"/>
  <c r="CV106" i="65"/>
  <c r="CV158" i="65"/>
  <c r="CV159" i="65"/>
  <c r="CZ156" i="72"/>
  <c r="CZ161" i="72" s="1"/>
  <c r="CZ98" i="72"/>
  <c r="BG168" i="65"/>
  <c r="BG155" i="65"/>
  <c r="DG156" i="72"/>
  <c r="DG98" i="72"/>
  <c r="CJ168" i="72"/>
  <c r="CJ155" i="72"/>
  <c r="DC155" i="65"/>
  <c r="DC168" i="65"/>
  <c r="CU156" i="72"/>
  <c r="CU161" i="72" s="1"/>
  <c r="CU98" i="72"/>
  <c r="DN162" i="65"/>
  <c r="DN169" i="65" s="1"/>
  <c r="DN174" i="65" s="1"/>
  <c r="DN175" i="65" s="1"/>
  <c r="DN163" i="65"/>
  <c r="CF168" i="72"/>
  <c r="CF155" i="72"/>
  <c r="DN158" i="65"/>
  <c r="DN159" i="65"/>
  <c r="DN106" i="65"/>
  <c r="CA155" i="72"/>
  <c r="CA168" i="72"/>
  <c r="CG156" i="65"/>
  <c r="CG98" i="65"/>
  <c r="DK156" i="72"/>
  <c r="DK98" i="72"/>
  <c r="DO156" i="74"/>
  <c r="DO161" i="74" s="1"/>
  <c r="DO97" i="74"/>
  <c r="DT159" i="72"/>
  <c r="DT158" i="72"/>
  <c r="DT106" i="72"/>
  <c r="DT145" i="74"/>
  <c r="DT144" i="74"/>
  <c r="DT150" i="74" s="1"/>
  <c r="BJ155" i="65"/>
  <c r="BJ168" i="65"/>
  <c r="DJ155" i="72"/>
  <c r="DJ168" i="72"/>
  <c r="CF156" i="65"/>
  <c r="CF98" i="65"/>
  <c r="DH156" i="72"/>
  <c r="DH98" i="72"/>
  <c r="CH156" i="65"/>
  <c r="CH161" i="65" s="1"/>
  <c r="CH98" i="65"/>
  <c r="DI168" i="72"/>
  <c r="DI155" i="72"/>
  <c r="CC145" i="72"/>
  <c r="CC144" i="72"/>
  <c r="CC150" i="72" s="1"/>
  <c r="CV161" i="72"/>
  <c r="CV158" i="72"/>
  <c r="CV159" i="72"/>
  <c r="CV106" i="72"/>
  <c r="CD145" i="72"/>
  <c r="CD144" i="72"/>
  <c r="CD150" i="72" s="1"/>
  <c r="DE168" i="74"/>
  <c r="DE155" i="74"/>
  <c r="DM156" i="65"/>
  <c r="DM98" i="65"/>
  <c r="CL145" i="72"/>
  <c r="CL144" i="72"/>
  <c r="CL150" i="72" s="1"/>
  <c r="CN144" i="74"/>
  <c r="CN150" i="74" s="1"/>
  <c r="CN145" i="74"/>
  <c r="DM144" i="74"/>
  <c r="DM150" i="74" s="1"/>
  <c r="DM145" i="74"/>
  <c r="CI168" i="74"/>
  <c r="CI155" i="74"/>
  <c r="DT161" i="72"/>
  <c r="CS162" i="72"/>
  <c r="CS169" i="72" s="1"/>
  <c r="CS174" i="72" s="1"/>
  <c r="CS163" i="72"/>
  <c r="BH168" i="65"/>
  <c r="BH155" i="65"/>
  <c r="DA145" i="65"/>
  <c r="DA144" i="65"/>
  <c r="DA150" i="65" s="1"/>
  <c r="CL156" i="65"/>
  <c r="CL161" i="65" s="1"/>
  <c r="CL98" i="65"/>
  <c r="CZ155" i="65"/>
  <c r="CZ168" i="65"/>
  <c r="DU168" i="72"/>
  <c r="DU155" i="72"/>
  <c r="CR168" i="74"/>
  <c r="CR155" i="74"/>
  <c r="CK145" i="65"/>
  <c r="CK144" i="65"/>
  <c r="CK150" i="65" s="1"/>
  <c r="BY161" i="65"/>
  <c r="BY158" i="65"/>
  <c r="BY159" i="65"/>
  <c r="BY106" i="65"/>
  <c r="DV155" i="72"/>
  <c r="DV168" i="72"/>
  <c r="DO156" i="65"/>
  <c r="DO161" i="65" s="1"/>
  <c r="DO98" i="65"/>
  <c r="DU155" i="65"/>
  <c r="DU168" i="65"/>
  <c r="CB98" i="65"/>
  <c r="CB156" i="65"/>
  <c r="CN155" i="65"/>
  <c r="CN168" i="65"/>
  <c r="CO168" i="72"/>
  <c r="CO155" i="72"/>
  <c r="CJ155" i="65"/>
  <c r="CJ168" i="65"/>
  <c r="DB155" i="65"/>
  <c r="DB168" i="65"/>
  <c r="DP155" i="65"/>
  <c r="DP168" i="65"/>
  <c r="CQ145" i="74"/>
  <c r="CQ144" i="74"/>
  <c r="CQ150" i="74" s="1"/>
  <c r="DE168" i="72"/>
  <c r="DE155" i="72"/>
  <c r="BW163" i="65"/>
  <c r="BW162" i="65"/>
  <c r="BW169" i="65" s="1"/>
  <c r="BW174" i="65" s="1"/>
  <c r="BW175" i="65" s="1"/>
  <c r="CR162" i="72"/>
  <c r="CR169" i="72" s="1"/>
  <c r="CR174" i="72" s="1"/>
  <c r="CR175" i="72" s="1"/>
  <c r="CR177" i="72" s="1"/>
  <c r="CR163" i="72"/>
  <c r="CM156" i="65"/>
  <c r="CM161" i="65" s="1"/>
  <c r="CM98" i="65"/>
  <c r="CS158" i="72"/>
  <c r="CS159" i="72"/>
  <c r="CS106" i="72"/>
  <c r="BW159" i="65"/>
  <c r="BW158" i="65"/>
  <c r="BW106" i="65"/>
  <c r="DV163" i="65"/>
  <c r="DV162" i="65"/>
  <c r="DV169" i="65" s="1"/>
  <c r="DV174" i="65" s="1"/>
  <c r="DV175" i="65" s="1"/>
  <c r="DV177" i="65" s="1"/>
  <c r="CR158" i="72"/>
  <c r="CR159" i="72"/>
  <c r="CR106" i="72"/>
  <c r="DQ145" i="65"/>
  <c r="DQ144" i="65"/>
  <c r="DQ150" i="65" s="1"/>
  <c r="BZ163" i="65"/>
  <c r="BZ162" i="65"/>
  <c r="BZ169" i="65" s="1"/>
  <c r="BZ174" i="65" s="1"/>
  <c r="BZ175" i="65" s="1"/>
  <c r="BZ178" i="65" s="1"/>
  <c r="BY156" i="72"/>
  <c r="BY161" i="72" s="1"/>
  <c r="BY98" i="72"/>
  <c r="DH168" i="74"/>
  <c r="DH155" i="74"/>
  <c r="DD161" i="65"/>
  <c r="DD158" i="65"/>
  <c r="DD159" i="65"/>
  <c r="DD106" i="65"/>
  <c r="CE163" i="72"/>
  <c r="CE162" i="72"/>
  <c r="CE169" i="72" s="1"/>
  <c r="CE174" i="72" s="1"/>
  <c r="CE99" i="72" s="1"/>
  <c r="DV158" i="65"/>
  <c r="DV159" i="65"/>
  <c r="DV106" i="65"/>
  <c r="DU156" i="74"/>
  <c r="DU161" i="74" s="1"/>
  <c r="DU97" i="74"/>
  <c r="DG156" i="65"/>
  <c r="DG161" i="65" s="1"/>
  <c r="DG98" i="65"/>
  <c r="BZ158" i="65"/>
  <c r="BZ159" i="65"/>
  <c r="BZ106" i="65"/>
  <c r="DF156" i="65"/>
  <c r="DF161" i="65" s="1"/>
  <c r="DF98" i="65"/>
  <c r="DH156" i="65"/>
  <c r="DH98" i="65"/>
  <c r="CY155" i="74"/>
  <c r="CY168" i="74"/>
  <c r="DD156" i="72"/>
  <c r="DD161" i="72" s="1"/>
  <c r="DD98" i="72"/>
  <c r="CT156" i="72"/>
  <c r="CT161" i="72" s="1"/>
  <c r="CT98" i="72"/>
  <c r="CE159" i="72"/>
  <c r="CE158" i="72"/>
  <c r="CE106" i="72"/>
  <c r="BZ144" i="72"/>
  <c r="BZ150" i="72" s="1"/>
  <c r="BZ145" i="72"/>
  <c r="CA156" i="65"/>
  <c r="CA161" i="65" s="1"/>
  <c r="CA98" i="65"/>
  <c r="BI155" i="65"/>
  <c r="BI168" i="65"/>
  <c r="CB161" i="72"/>
  <c r="CB158" i="72"/>
  <c r="CB159" i="72"/>
  <c r="CB106" i="72"/>
  <c r="BE145" i="65"/>
  <c r="BE144" i="65"/>
  <c r="BE150" i="65" s="1"/>
  <c r="BV168" i="65"/>
  <c r="BV155" i="65"/>
  <c r="DG145" i="74"/>
  <c r="DG144" i="74"/>
  <c r="DG150" i="74" s="1"/>
  <c r="DT155" i="65"/>
  <c r="DT168" i="65"/>
  <c r="CP159" i="72"/>
  <c r="CP158" i="72"/>
  <c r="CP106" i="72"/>
  <c r="CP161" i="72"/>
  <c r="BU145" i="65"/>
  <c r="BU144" i="65"/>
  <c r="BU150" i="65" s="1"/>
  <c r="BT155" i="65"/>
  <c r="BT168" i="65"/>
  <c r="BD155" i="65"/>
  <c r="BD168" i="65"/>
  <c r="DF168" i="72"/>
  <c r="DF155" i="72"/>
  <c r="CQ161" i="72"/>
  <c r="CQ158" i="72"/>
  <c r="CQ159" i="72"/>
  <c r="CQ106" i="72"/>
  <c r="DV156" i="74"/>
  <c r="DV97" i="74"/>
  <c r="CO168" i="65"/>
  <c r="CO155" i="65"/>
  <c r="CR98" i="65"/>
  <c r="CR156" i="65"/>
  <c r="CR161" i="65" s="1"/>
  <c r="CD162" i="65"/>
  <c r="CD169" i="65" s="1"/>
  <c r="CD174" i="65" s="1"/>
  <c r="CD163" i="65"/>
  <c r="BM163" i="65"/>
  <c r="BM162" i="65"/>
  <c r="BM169" i="65" s="1"/>
  <c r="BM174" i="65" s="1"/>
  <c r="BM99" i="65" s="1"/>
  <c r="CS163" i="74"/>
  <c r="CS162" i="74"/>
  <c r="CS169" i="74" s="1"/>
  <c r="CS174" i="74" s="1"/>
  <c r="DM162" i="72"/>
  <c r="DM169" i="72" s="1"/>
  <c r="DM174" i="72" s="1"/>
  <c r="DM99" i="72" s="1"/>
  <c r="DM163" i="72"/>
  <c r="CT162" i="65"/>
  <c r="CT169" i="65" s="1"/>
  <c r="CT174" i="65" s="1"/>
  <c r="CT99" i="65" s="1"/>
  <c r="CT163" i="65"/>
  <c r="AY162" i="65"/>
  <c r="AY169" i="65" s="1"/>
  <c r="AY174" i="65" s="1"/>
  <c r="AY99" i="65" s="1"/>
  <c r="AY163" i="65"/>
  <c r="CC163" i="65"/>
  <c r="CC162" i="65"/>
  <c r="CC169" i="65" s="1"/>
  <c r="CC174" i="65" s="1"/>
  <c r="CC99" i="65" s="1"/>
  <c r="DK162" i="65"/>
  <c r="DK169" i="65" s="1"/>
  <c r="DK174" i="65" s="1"/>
  <c r="DK163" i="65"/>
  <c r="DI156" i="65"/>
  <c r="DI98" i="65"/>
  <c r="BS156" i="65"/>
  <c r="BS161" i="65" s="1"/>
  <c r="BS98" i="65"/>
  <c r="BW156" i="72"/>
  <c r="BW98" i="72"/>
  <c r="DK156" i="74"/>
  <c r="DK97" i="74"/>
  <c r="DL144" i="74"/>
  <c r="DL150" i="74" s="1"/>
  <c r="DL145" i="74"/>
  <c r="CV144" i="74"/>
  <c r="CV150" i="74" s="1"/>
  <c r="CV145" i="74"/>
  <c r="CU158" i="65"/>
  <c r="CU159" i="65"/>
  <c r="CU106" i="65"/>
  <c r="CI144" i="72"/>
  <c r="CI150" i="72" s="1"/>
  <c r="CI145" i="72"/>
  <c r="BL158" i="65"/>
  <c r="BL159" i="65"/>
  <c r="BL106" i="65"/>
  <c r="DA156" i="72"/>
  <c r="DA161" i="72" s="1"/>
  <c r="DA98" i="72"/>
  <c r="DS156" i="72"/>
  <c r="DS161" i="72" s="1"/>
  <c r="DS98" i="72"/>
  <c r="CU156" i="74"/>
  <c r="CU161" i="74" s="1"/>
  <c r="CU97" i="74"/>
  <c r="DL162" i="72"/>
  <c r="DL169" i="72" s="1"/>
  <c r="DL174" i="72" s="1"/>
  <c r="DL163" i="72"/>
  <c r="DJ162" i="65"/>
  <c r="DJ169" i="65" s="1"/>
  <c r="DJ174" i="65" s="1"/>
  <c r="DJ163" i="65"/>
  <c r="DR155" i="74"/>
  <c r="DR168" i="74"/>
  <c r="CE158" i="65"/>
  <c r="CE159" i="65"/>
  <c r="CE106" i="65"/>
  <c r="CH145" i="72"/>
  <c r="CH144" i="72"/>
  <c r="CH150" i="72" s="1"/>
  <c r="CT159" i="74"/>
  <c r="CT158" i="74"/>
  <c r="CT104" i="74"/>
  <c r="CS159" i="74"/>
  <c r="CS158" i="74"/>
  <c r="CS104" i="74"/>
  <c r="AY158" i="65"/>
  <c r="AY159" i="65"/>
  <c r="AY106" i="65"/>
  <c r="BP178" i="65"/>
  <c r="BP177" i="65"/>
  <c r="BP180" i="65"/>
  <c r="BM158" i="65"/>
  <c r="BM159" i="65"/>
  <c r="BM106" i="65"/>
  <c r="BN162" i="65"/>
  <c r="BN169" i="65" s="1"/>
  <c r="BN174" i="65" s="1"/>
  <c r="BN163" i="65"/>
  <c r="CK145" i="74"/>
  <c r="CK144" i="74"/>
  <c r="CK150" i="74" s="1"/>
  <c r="BP107" i="65"/>
  <c r="DL158" i="72"/>
  <c r="DL159" i="72"/>
  <c r="DL106" i="72"/>
  <c r="CT158" i="65"/>
  <c r="CT159" i="65"/>
  <c r="CT106" i="65"/>
  <c r="DB155" i="74"/>
  <c r="DB168" i="74"/>
  <c r="DO144" i="72"/>
  <c r="DO150" i="72" s="1"/>
  <c r="DO145" i="72"/>
  <c r="BC144" i="65"/>
  <c r="BC150" i="65" s="1"/>
  <c r="BC145" i="65"/>
  <c r="DC156" i="72"/>
  <c r="DC161" i="72" s="1"/>
  <c r="DC98" i="72"/>
  <c r="CU162" i="65"/>
  <c r="CU169" i="65" s="1"/>
  <c r="CU174" i="65" s="1"/>
  <c r="CU99" i="65" s="1"/>
  <c r="CU163" i="65"/>
  <c r="CS158" i="65"/>
  <c r="CS159" i="65"/>
  <c r="CS106" i="65"/>
  <c r="DJ158" i="65"/>
  <c r="DJ159" i="65"/>
  <c r="DJ106" i="65"/>
  <c r="CY144" i="72"/>
  <c r="CY150" i="72" s="1"/>
  <c r="CY145" i="72"/>
  <c r="CI156" i="65"/>
  <c r="CI161" i="65" s="1"/>
  <c r="CI98" i="65"/>
  <c r="CY156" i="65"/>
  <c r="CY161" i="65" s="1"/>
  <c r="CY98" i="65"/>
  <c r="BO162" i="65"/>
  <c r="BO169" i="65" s="1"/>
  <c r="BO174" i="65" s="1"/>
  <c r="BO163" i="65"/>
  <c r="DR156" i="72"/>
  <c r="DR161" i="72" s="1"/>
  <c r="DR98" i="72"/>
  <c r="CS163" i="65"/>
  <c r="CS162" i="65"/>
  <c r="CS169" i="65" s="1"/>
  <c r="CS174" i="65" s="1"/>
  <c r="DC155" i="74"/>
  <c r="DC168" i="74"/>
  <c r="CJ145" i="74"/>
  <c r="CJ144" i="74"/>
  <c r="CJ150" i="74" s="1"/>
  <c r="CX156" i="74"/>
  <c r="CX161" i="74" s="1"/>
  <c r="CX97" i="74"/>
  <c r="CM156" i="72"/>
  <c r="CM161" i="72" s="1"/>
  <c r="CM98" i="72"/>
  <c r="BL163" i="65"/>
  <c r="BL162" i="65"/>
  <c r="BL169" i="65" s="1"/>
  <c r="BL174" i="65" s="1"/>
  <c r="BL99" i="65" s="1"/>
  <c r="DL162" i="65"/>
  <c r="DL169" i="65" s="1"/>
  <c r="DL174" i="65" s="1"/>
  <c r="DL163" i="65"/>
  <c r="CD158" i="65"/>
  <c r="CD159" i="65"/>
  <c r="CD106" i="65"/>
  <c r="CN155" i="72"/>
  <c r="CN168" i="72"/>
  <c r="BO158" i="65"/>
  <c r="BO159" i="65"/>
  <c r="BO106" i="65"/>
  <c r="DM158" i="72"/>
  <c r="DM159" i="72"/>
  <c r="DM106" i="72"/>
  <c r="DA145" i="74"/>
  <c r="DA144" i="74"/>
  <c r="DA150" i="74" s="1"/>
  <c r="BN158" i="65"/>
  <c r="BN159" i="65"/>
  <c r="BN106" i="65"/>
  <c r="CL155" i="74"/>
  <c r="CL168" i="74"/>
  <c r="DK158" i="65"/>
  <c r="DK159" i="65"/>
  <c r="DK106" i="65"/>
  <c r="DN145" i="72"/>
  <c r="DN144" i="72"/>
  <c r="DN150" i="72" s="1"/>
  <c r="CM155" i="74"/>
  <c r="CM168" i="74"/>
  <c r="DP145" i="74"/>
  <c r="DP144" i="74"/>
  <c r="DP150" i="74" s="1"/>
  <c r="DN156" i="74"/>
  <c r="DN161" i="74" s="1"/>
  <c r="DN97" i="74"/>
  <c r="CC158" i="65"/>
  <c r="CC159" i="65"/>
  <c r="CC106" i="65"/>
  <c r="DS156" i="74"/>
  <c r="DS161" i="74" s="1"/>
  <c r="DS97" i="74"/>
  <c r="DQ156" i="72"/>
  <c r="DQ161" i="72" s="1"/>
  <c r="DQ98" i="72"/>
  <c r="CZ145" i="74"/>
  <c r="CZ144" i="74"/>
  <c r="CZ150" i="74" s="1"/>
  <c r="DB156" i="72"/>
  <c r="DB161" i="72" s="1"/>
  <c r="DB98" i="72"/>
  <c r="DQ145" i="74"/>
  <c r="DQ144" i="74"/>
  <c r="DQ150" i="74" s="1"/>
  <c r="CK156" i="72"/>
  <c r="CK161" i="72" s="1"/>
  <c r="CK98" i="72"/>
  <c r="CX145" i="72"/>
  <c r="CX144" i="72"/>
  <c r="CX150" i="72" s="1"/>
  <c r="CE162" i="65"/>
  <c r="CE169" i="65" s="1"/>
  <c r="CE174" i="65" s="1"/>
  <c r="CE163" i="65"/>
  <c r="CT161" i="74"/>
  <c r="DS161" i="65" l="1"/>
  <c r="DS158" i="65"/>
  <c r="DS98" i="65"/>
  <c r="DS106" i="65"/>
  <c r="DE98" i="65"/>
  <c r="DE156" i="65"/>
  <c r="DR159" i="65"/>
  <c r="DR158" i="65"/>
  <c r="DR106" i="65"/>
  <c r="DR161" i="65"/>
  <c r="DR163" i="65" s="1"/>
  <c r="BF98" i="65"/>
  <c r="DP98" i="72"/>
  <c r="DD156" i="74"/>
  <c r="CW155" i="74"/>
  <c r="CW156" i="74" s="1"/>
  <c r="DP159" i="72"/>
  <c r="DP158" i="72"/>
  <c r="DP161" i="72"/>
  <c r="DP163" i="72" s="1"/>
  <c r="CX180" i="65"/>
  <c r="CX182" i="65" s="1"/>
  <c r="CX178" i="65"/>
  <c r="CX177" i="65"/>
  <c r="CS98" i="74"/>
  <c r="BK98" i="65"/>
  <c r="CO97" i="74"/>
  <c r="CP162" i="74"/>
  <c r="CP169" i="74" s="1"/>
  <c r="CP174" i="74" s="1"/>
  <c r="CP175" i="74" s="1"/>
  <c r="CP180" i="74" s="1"/>
  <c r="CP104" i="74"/>
  <c r="CP158" i="74"/>
  <c r="CP159" i="74"/>
  <c r="CP97" i="74"/>
  <c r="CD99" i="65"/>
  <c r="BZ180" i="65"/>
  <c r="BZ182" i="65" s="1"/>
  <c r="BZ177" i="65"/>
  <c r="CS99" i="72"/>
  <c r="CW156" i="72"/>
  <c r="CW98" i="72"/>
  <c r="DI156" i="74"/>
  <c r="DI97" i="74"/>
  <c r="AZ161" i="65"/>
  <c r="AZ159" i="65"/>
  <c r="AZ158" i="65"/>
  <c r="AZ106" i="65"/>
  <c r="CR178" i="72"/>
  <c r="CP156" i="65"/>
  <c r="CP98" i="65"/>
  <c r="CG155" i="72"/>
  <c r="CG168" i="72"/>
  <c r="BQ163" i="65"/>
  <c r="BQ162" i="65"/>
  <c r="BQ169" i="65" s="1"/>
  <c r="BQ174" i="65" s="1"/>
  <c r="DV178" i="65"/>
  <c r="DV180" i="65"/>
  <c r="DV182" i="65" s="1"/>
  <c r="DV83" i="65" s="1"/>
  <c r="BX155" i="72"/>
  <c r="BX168" i="72"/>
  <c r="BZ99" i="65"/>
  <c r="DN107" i="65"/>
  <c r="BA161" i="65"/>
  <c r="BA159" i="65"/>
  <c r="BA158" i="65"/>
  <c r="BA106" i="65"/>
  <c r="CR107" i="72"/>
  <c r="CW163" i="65"/>
  <c r="CW162" i="65"/>
  <c r="CW169" i="65" s="1"/>
  <c r="CW174" i="65" s="1"/>
  <c r="BR99" i="65"/>
  <c r="BR175" i="65"/>
  <c r="BR180" i="65" s="1"/>
  <c r="DV99" i="65"/>
  <c r="CQ156" i="65"/>
  <c r="CQ98" i="65"/>
  <c r="BB161" i="65"/>
  <c r="BB158" i="65"/>
  <c r="BB106" i="65"/>
  <c r="BB159" i="65"/>
  <c r="DV107" i="65"/>
  <c r="CR99" i="72"/>
  <c r="BW107" i="65"/>
  <c r="DN180" i="65"/>
  <c r="CR180" i="72"/>
  <c r="CR181" i="72" s="1"/>
  <c r="CV162" i="65"/>
  <c r="CV169" i="65" s="1"/>
  <c r="CV174" i="65" s="1"/>
  <c r="CV163" i="65"/>
  <c r="DC156" i="65"/>
  <c r="DC98" i="65"/>
  <c r="CJ156" i="72"/>
  <c r="CJ161" i="72" s="1"/>
  <c r="CJ98" i="72"/>
  <c r="DF156" i="74"/>
  <c r="DF161" i="74" s="1"/>
  <c r="DF97" i="74"/>
  <c r="DG161" i="72"/>
  <c r="DG159" i="72"/>
  <c r="DG158" i="72"/>
  <c r="DG106" i="72"/>
  <c r="BG156" i="65"/>
  <c r="BG161" i="65" s="1"/>
  <c r="BG98" i="65"/>
  <c r="BX163" i="65"/>
  <c r="BX162" i="65"/>
  <c r="BX169" i="65" s="1"/>
  <c r="BX174" i="65" s="1"/>
  <c r="CZ162" i="72"/>
  <c r="CZ169" i="72" s="1"/>
  <c r="CZ174" i="72" s="1"/>
  <c r="CZ175" i="72" s="1"/>
  <c r="CZ163" i="72"/>
  <c r="CZ159" i="72"/>
  <c r="CZ106" i="72"/>
  <c r="CZ158" i="72"/>
  <c r="DJ161" i="74"/>
  <c r="DJ159" i="74"/>
  <c r="DJ158" i="74"/>
  <c r="DJ104" i="74"/>
  <c r="CU162" i="72"/>
  <c r="CU169" i="72" s="1"/>
  <c r="CU174" i="72" s="1"/>
  <c r="CU175" i="72" s="1"/>
  <c r="CU163" i="72"/>
  <c r="CI156" i="74"/>
  <c r="CI97" i="74"/>
  <c r="CD168" i="72"/>
  <c r="CD155" i="72"/>
  <c r="BW99" i="65"/>
  <c r="CA156" i="72"/>
  <c r="CA161" i="72" s="1"/>
  <c r="CA98" i="72"/>
  <c r="DM161" i="65"/>
  <c r="DM158" i="65"/>
  <c r="DM159" i="65"/>
  <c r="DM106" i="65"/>
  <c r="BJ156" i="65"/>
  <c r="BJ98" i="65"/>
  <c r="DI156" i="72"/>
  <c r="DI98" i="72"/>
  <c r="DT155" i="74"/>
  <c r="DT168" i="74"/>
  <c r="DO162" i="74"/>
  <c r="DO169" i="74" s="1"/>
  <c r="DO174" i="74" s="1"/>
  <c r="DO98" i="74" s="1"/>
  <c r="DO163" i="74"/>
  <c r="CF156" i="72"/>
  <c r="CF161" i="72" s="1"/>
  <c r="CF98" i="72"/>
  <c r="CH162" i="65"/>
  <c r="CH169" i="65" s="1"/>
  <c r="CH174" i="65" s="1"/>
  <c r="CH175" i="65" s="1"/>
  <c r="CH163" i="65"/>
  <c r="DM168" i="74"/>
  <c r="DM155" i="74"/>
  <c r="DO158" i="74"/>
  <c r="DO159" i="74"/>
  <c r="DO104" i="74"/>
  <c r="DJ156" i="72"/>
  <c r="DJ98" i="72"/>
  <c r="CH106" i="65"/>
  <c r="CH158" i="65"/>
  <c r="CH159" i="65"/>
  <c r="DN178" i="65"/>
  <c r="DN177" i="65"/>
  <c r="CN168" i="74"/>
  <c r="CN155" i="74"/>
  <c r="DS163" i="65"/>
  <c r="DS162" i="65"/>
  <c r="DS169" i="65" s="1"/>
  <c r="DS174" i="65" s="1"/>
  <c r="DN99" i="65"/>
  <c r="DH161" i="72"/>
  <c r="DH159" i="72"/>
  <c r="DH158" i="72"/>
  <c r="DH106" i="72"/>
  <c r="DT163" i="72"/>
  <c r="DT162" i="72"/>
  <c r="DT169" i="72" s="1"/>
  <c r="DT174" i="72" s="1"/>
  <c r="DK161" i="72"/>
  <c r="DK158" i="72"/>
  <c r="DK159" i="72"/>
  <c r="DK106" i="72"/>
  <c r="DE97" i="74"/>
  <c r="DE156" i="74"/>
  <c r="CF161" i="65"/>
  <c r="CF158" i="65"/>
  <c r="CF159" i="65"/>
  <c r="CF106" i="65"/>
  <c r="CL155" i="72"/>
  <c r="CL168" i="72"/>
  <c r="CV162" i="72"/>
  <c r="CV169" i="72" s="1"/>
  <c r="CV174" i="72" s="1"/>
  <c r="CV163" i="72"/>
  <c r="CG161" i="65"/>
  <c r="CG106" i="65"/>
  <c r="CG158" i="65"/>
  <c r="CG159" i="65"/>
  <c r="BW180" i="65"/>
  <c r="BW181" i="65" s="1"/>
  <c r="BW82" i="65" s="1"/>
  <c r="CC168" i="72"/>
  <c r="CC155" i="72"/>
  <c r="CU158" i="72"/>
  <c r="CU159" i="72"/>
  <c r="CU106" i="72"/>
  <c r="CR163" i="65"/>
  <c r="CR162" i="65"/>
  <c r="CR169" i="65" s="1"/>
  <c r="CR174" i="65" s="1"/>
  <c r="DU163" i="74"/>
  <c r="DU162" i="74"/>
  <c r="DU169" i="74" s="1"/>
  <c r="DU174" i="74" s="1"/>
  <c r="DU98" i="74" s="1"/>
  <c r="BY162" i="72"/>
  <c r="BY169" i="72" s="1"/>
  <c r="BY174" i="72" s="1"/>
  <c r="BY175" i="72" s="1"/>
  <c r="BY163" i="72"/>
  <c r="CQ163" i="72"/>
  <c r="CQ162" i="72"/>
  <c r="CQ169" i="72" s="1"/>
  <c r="CQ174" i="72" s="1"/>
  <c r="DH156" i="74"/>
  <c r="DH161" i="74" s="1"/>
  <c r="DH97" i="74"/>
  <c r="BD156" i="65"/>
  <c r="BD98" i="65"/>
  <c r="DG168" i="74"/>
  <c r="DG155" i="74"/>
  <c r="CY156" i="74"/>
  <c r="CY161" i="74" s="1"/>
  <c r="CY97" i="74"/>
  <c r="CM159" i="65"/>
  <c r="CM158" i="65"/>
  <c r="CM106" i="65"/>
  <c r="BY163" i="65"/>
  <c r="BY162" i="65"/>
  <c r="BY169" i="65" s="1"/>
  <c r="BY174" i="65" s="1"/>
  <c r="BT98" i="65"/>
  <c r="BT156" i="65"/>
  <c r="BE168" i="65"/>
  <c r="BE155" i="65"/>
  <c r="DD159" i="72"/>
  <c r="DD158" i="72"/>
  <c r="DD106" i="72"/>
  <c r="DU159" i="74"/>
  <c r="DU158" i="74"/>
  <c r="DU104" i="74"/>
  <c r="BY158" i="72"/>
  <c r="BY159" i="72"/>
  <c r="BY106" i="72"/>
  <c r="CQ168" i="74"/>
  <c r="CQ155" i="74"/>
  <c r="DO162" i="65"/>
  <c r="DO169" i="65" s="1"/>
  <c r="DO174" i="65" s="1"/>
  <c r="DO163" i="65"/>
  <c r="CK155" i="65"/>
  <c r="CK168" i="65"/>
  <c r="DU156" i="72"/>
  <c r="DU98" i="72"/>
  <c r="DH161" i="65"/>
  <c r="DH159" i="65"/>
  <c r="DH106" i="65"/>
  <c r="DH158" i="65"/>
  <c r="CE175" i="72"/>
  <c r="CO156" i="72"/>
  <c r="CO98" i="72"/>
  <c r="BU155" i="65"/>
  <c r="BU168" i="65"/>
  <c r="DF162" i="65"/>
  <c r="DF169" i="65" s="1"/>
  <c r="DF174" i="65" s="1"/>
  <c r="DF175" i="65" s="1"/>
  <c r="DF163" i="65"/>
  <c r="BK163" i="65"/>
  <c r="BK162" i="65"/>
  <c r="BK169" i="65" s="1"/>
  <c r="BK174" i="65" s="1"/>
  <c r="BK175" i="65" s="1"/>
  <c r="DE156" i="72"/>
  <c r="DE161" i="72" s="1"/>
  <c r="DE98" i="72"/>
  <c r="CO156" i="65"/>
  <c r="CO161" i="65" s="1"/>
  <c r="CO98" i="65"/>
  <c r="CT162" i="72"/>
  <c r="CT169" i="72" s="1"/>
  <c r="CT174" i="72" s="1"/>
  <c r="CT175" i="72" s="1"/>
  <c r="CT163" i="72"/>
  <c r="BK159" i="65"/>
  <c r="BK158" i="65"/>
  <c r="BK106" i="65"/>
  <c r="DB156" i="65"/>
  <c r="DB161" i="65" s="1"/>
  <c r="DB98" i="65"/>
  <c r="DO159" i="65"/>
  <c r="DO158" i="65"/>
  <c r="DO106" i="65"/>
  <c r="CZ156" i="65"/>
  <c r="CZ161" i="65" s="1"/>
  <c r="CZ98" i="65"/>
  <c r="CL163" i="65"/>
  <c r="CL162" i="65"/>
  <c r="CL169" i="65" s="1"/>
  <c r="CL174" i="65" s="1"/>
  <c r="CL99" i="65" s="1"/>
  <c r="DD162" i="72"/>
  <c r="DD169" i="72" s="1"/>
  <c r="DD174" i="72" s="1"/>
  <c r="DD99" i="72" s="1"/>
  <c r="DD163" i="72"/>
  <c r="CM163" i="65"/>
  <c r="CM162" i="65"/>
  <c r="CM169" i="65" s="1"/>
  <c r="CM174" i="65" s="1"/>
  <c r="CM175" i="65" s="1"/>
  <c r="DF106" i="65"/>
  <c r="DF158" i="65"/>
  <c r="DF159" i="65"/>
  <c r="CN156" i="65"/>
  <c r="CN161" i="65" s="1"/>
  <c r="CN98" i="65"/>
  <c r="CP163" i="72"/>
  <c r="CP162" i="72"/>
  <c r="CP169" i="72" s="1"/>
  <c r="CP174" i="72" s="1"/>
  <c r="CT158" i="72"/>
  <c r="CT159" i="72"/>
  <c r="CT106" i="72"/>
  <c r="DG162" i="65"/>
  <c r="DG169" i="65" s="1"/>
  <c r="DG174" i="65" s="1"/>
  <c r="DG175" i="65" s="1"/>
  <c r="DG163" i="65"/>
  <c r="CJ156" i="65"/>
  <c r="CJ98" i="65"/>
  <c r="CL159" i="65"/>
  <c r="CL158" i="65"/>
  <c r="CL106" i="65"/>
  <c r="DU156" i="65"/>
  <c r="DU161" i="65" s="1"/>
  <c r="DU98" i="65"/>
  <c r="CB162" i="72"/>
  <c r="CB169" i="72" s="1"/>
  <c r="CB174" i="72" s="1"/>
  <c r="CB163" i="72"/>
  <c r="CA163" i="65"/>
  <c r="CA162" i="65"/>
  <c r="CA169" i="65" s="1"/>
  <c r="CA174" i="65" s="1"/>
  <c r="CA175" i="65" s="1"/>
  <c r="BZ107" i="65"/>
  <c r="DV161" i="74"/>
  <c r="DV104" i="74"/>
  <c r="DV159" i="74"/>
  <c r="DV158" i="74"/>
  <c r="DG159" i="65"/>
  <c r="DG158" i="65"/>
  <c r="DG106" i="65"/>
  <c r="CB161" i="65"/>
  <c r="CB159" i="65"/>
  <c r="CB106" i="65"/>
  <c r="CB158" i="65"/>
  <c r="DA155" i="65"/>
  <c r="DA168" i="65"/>
  <c r="CS175" i="72"/>
  <c r="BI156" i="65"/>
  <c r="BI98" i="65"/>
  <c r="CA158" i="65"/>
  <c r="CA159" i="65"/>
  <c r="CA106" i="65"/>
  <c r="CR158" i="65"/>
  <c r="CR159" i="65"/>
  <c r="CR106" i="65"/>
  <c r="BV156" i="65"/>
  <c r="BV98" i="65"/>
  <c r="DQ155" i="65"/>
  <c r="DQ168" i="65"/>
  <c r="DP156" i="65"/>
  <c r="DP98" i="65"/>
  <c r="DV156" i="72"/>
  <c r="DV161" i="72" s="1"/>
  <c r="DV98" i="72"/>
  <c r="CR156" i="74"/>
  <c r="CR97" i="74"/>
  <c r="DT156" i="65"/>
  <c r="DT161" i="65" s="1"/>
  <c r="DT98" i="65"/>
  <c r="BH156" i="65"/>
  <c r="BH161" i="65" s="1"/>
  <c r="BH98" i="65"/>
  <c r="DF156" i="72"/>
  <c r="DF98" i="72"/>
  <c r="BZ168" i="72"/>
  <c r="BZ155" i="72"/>
  <c r="DD163" i="65"/>
  <c r="DD162" i="65"/>
  <c r="DD169" i="65" s="1"/>
  <c r="DD174" i="65" s="1"/>
  <c r="BW178" i="65"/>
  <c r="BW177" i="65"/>
  <c r="CX163" i="74"/>
  <c r="CX162" i="74"/>
  <c r="CX169" i="74" s="1"/>
  <c r="CX174" i="74" s="1"/>
  <c r="CX98" i="74" s="1"/>
  <c r="CU163" i="74"/>
  <c r="CU162" i="74"/>
  <c r="CU169" i="74" s="1"/>
  <c r="CU174" i="74" s="1"/>
  <c r="CU98" i="74" s="1"/>
  <c r="DA162" i="72"/>
  <c r="DA169" i="72" s="1"/>
  <c r="DA174" i="72" s="1"/>
  <c r="DA99" i="72" s="1"/>
  <c r="DA163" i="72"/>
  <c r="DS162" i="74"/>
  <c r="DS169" i="74" s="1"/>
  <c r="DS174" i="74" s="1"/>
  <c r="DS98" i="74" s="1"/>
  <c r="DS163" i="74"/>
  <c r="DK175" i="65"/>
  <c r="DK180" i="65" s="1"/>
  <c r="CZ155" i="74"/>
  <c r="CZ168" i="74"/>
  <c r="DA155" i="74"/>
  <c r="DA168" i="74"/>
  <c r="DK99" i="65"/>
  <c r="CI158" i="65"/>
  <c r="CI159" i="65"/>
  <c r="CI106" i="65"/>
  <c r="DC162" i="72"/>
  <c r="DC169" i="72" s="1"/>
  <c r="DC174" i="72" s="1"/>
  <c r="DC99" i="72" s="1"/>
  <c r="DC163" i="72"/>
  <c r="CO159" i="74"/>
  <c r="CO158" i="74"/>
  <c r="CO104" i="74"/>
  <c r="CV168" i="74"/>
  <c r="CV155" i="74"/>
  <c r="BW159" i="72"/>
  <c r="BW158" i="72"/>
  <c r="BW106" i="72"/>
  <c r="CK162" i="72"/>
  <c r="CK169" i="72" s="1"/>
  <c r="CK174" i="72" s="1"/>
  <c r="CK99" i="72" s="1"/>
  <c r="CK163" i="72"/>
  <c r="DQ159" i="72"/>
  <c r="DQ158" i="72"/>
  <c r="DQ106" i="72"/>
  <c r="DC159" i="72"/>
  <c r="DC158" i="72"/>
  <c r="DC106" i="72"/>
  <c r="BP181" i="65"/>
  <c r="BP182" i="65"/>
  <c r="DR156" i="74"/>
  <c r="DR161" i="74" s="1"/>
  <c r="DR97" i="74"/>
  <c r="BS159" i="65"/>
  <c r="BS158" i="65"/>
  <c r="BS106" i="65"/>
  <c r="CD175" i="65"/>
  <c r="CD107" i="65" s="1"/>
  <c r="DQ162" i="72"/>
  <c r="DQ169" i="72" s="1"/>
  <c r="DQ174" i="72" s="1"/>
  <c r="DQ163" i="72"/>
  <c r="DP155" i="74"/>
  <c r="DP168" i="74"/>
  <c r="DL175" i="65"/>
  <c r="DL99" i="65"/>
  <c r="DR159" i="72"/>
  <c r="DR158" i="72"/>
  <c r="DR106" i="72"/>
  <c r="CY155" i="72"/>
  <c r="CY168" i="72"/>
  <c r="BF158" i="65"/>
  <c r="BF159" i="65"/>
  <c r="BF106" i="65"/>
  <c r="DC156" i="74"/>
  <c r="DC161" i="74" s="1"/>
  <c r="DC97" i="74"/>
  <c r="DO168" i="72"/>
  <c r="DO155" i="72"/>
  <c r="CC175" i="65"/>
  <c r="CC107" i="65" s="1"/>
  <c r="AY175" i="65"/>
  <c r="AY180" i="65" s="1"/>
  <c r="BO175" i="65"/>
  <c r="BO107" i="65" s="1"/>
  <c r="CX155" i="72"/>
  <c r="CX168" i="72"/>
  <c r="CK159" i="72"/>
  <c r="CK158" i="72"/>
  <c r="CK106" i="72"/>
  <c r="BL175" i="65"/>
  <c r="BL180" i="65" s="1"/>
  <c r="CM162" i="72"/>
  <c r="CM169" i="72" s="1"/>
  <c r="CM174" i="72" s="1"/>
  <c r="CM99" i="72" s="1"/>
  <c r="CM163" i="72"/>
  <c r="CY162" i="65"/>
  <c r="CY169" i="65" s="1"/>
  <c r="CY174" i="65" s="1"/>
  <c r="CY99" i="65" s="1"/>
  <c r="CY163" i="65"/>
  <c r="DM175" i="72"/>
  <c r="DM107" i="72" s="1"/>
  <c r="DQ155" i="74"/>
  <c r="DQ168" i="74"/>
  <c r="CX158" i="74"/>
  <c r="CX159" i="74"/>
  <c r="CX104" i="74"/>
  <c r="DB156" i="74"/>
  <c r="DB161" i="74" s="1"/>
  <c r="DB97" i="74"/>
  <c r="DL175" i="72"/>
  <c r="DL107" i="72" s="1"/>
  <c r="DS162" i="72"/>
  <c r="DS169" i="72" s="1"/>
  <c r="DS174" i="72" s="1"/>
  <c r="DS163" i="72"/>
  <c r="BN175" i="65"/>
  <c r="BN107" i="65" s="1"/>
  <c r="DJ175" i="65"/>
  <c r="DJ180" i="65" s="1"/>
  <c r="CM156" i="74"/>
  <c r="CM161" i="74" s="1"/>
  <c r="CM97" i="74"/>
  <c r="CY158" i="65"/>
  <c r="CY159" i="65"/>
  <c r="CY106" i="65"/>
  <c r="DR162" i="72"/>
  <c r="DR169" i="72" s="1"/>
  <c r="DR174" i="72" s="1"/>
  <c r="DR99" i="72" s="1"/>
  <c r="DR163" i="72"/>
  <c r="DK159" i="74"/>
  <c r="DK158" i="74"/>
  <c r="DK104" i="74"/>
  <c r="CM159" i="72"/>
  <c r="CM158" i="72"/>
  <c r="CM106" i="72"/>
  <c r="CK155" i="74"/>
  <c r="CK168" i="74"/>
  <c r="CS99" i="65"/>
  <c r="DS159" i="72"/>
  <c r="DS158" i="72"/>
  <c r="DS106" i="72"/>
  <c r="BS162" i="65"/>
  <c r="BS169" i="65" s="1"/>
  <c r="BS174" i="65" s="1"/>
  <c r="BS163" i="65"/>
  <c r="CE175" i="65"/>
  <c r="CE107" i="65" s="1"/>
  <c r="DS159" i="74"/>
  <c r="DS158" i="74"/>
  <c r="DS104" i="74"/>
  <c r="DN163" i="74"/>
  <c r="DN162" i="74"/>
  <c r="DN169" i="74" s="1"/>
  <c r="DN174" i="74" s="1"/>
  <c r="DN98" i="74" s="1"/>
  <c r="DN168" i="72"/>
  <c r="DN155" i="72"/>
  <c r="DL99" i="72"/>
  <c r="CT175" i="65"/>
  <c r="CT107" i="65" s="1"/>
  <c r="CT163" i="74"/>
  <c r="CT162" i="74"/>
  <c r="CT169" i="74" s="1"/>
  <c r="CT174" i="74" s="1"/>
  <c r="CU159" i="74"/>
  <c r="CU158" i="74"/>
  <c r="CU104" i="74"/>
  <c r="DN158" i="74"/>
  <c r="DN159" i="74"/>
  <c r="DN104" i="74"/>
  <c r="CS175" i="65"/>
  <c r="BC168" i="65"/>
  <c r="BC155" i="65"/>
  <c r="CE99" i="65"/>
  <c r="CS175" i="74"/>
  <c r="CS180" i="74" s="1"/>
  <c r="BF163" i="65"/>
  <c r="BF162" i="65"/>
  <c r="BF169" i="65" s="1"/>
  <c r="BF174" i="65" s="1"/>
  <c r="DB162" i="72"/>
  <c r="DB169" i="72" s="1"/>
  <c r="DB174" i="72" s="1"/>
  <c r="DB163" i="72"/>
  <c r="CJ155" i="74"/>
  <c r="CJ168" i="74"/>
  <c r="BO99" i="65"/>
  <c r="DA159" i="72"/>
  <c r="DA158" i="72"/>
  <c r="DA106" i="72"/>
  <c r="CO161" i="74"/>
  <c r="CI162" i="65"/>
  <c r="CI169" i="65" s="1"/>
  <c r="CI174" i="65" s="1"/>
  <c r="CI163" i="65"/>
  <c r="DJ99" i="65"/>
  <c r="BN99" i="65"/>
  <c r="CH155" i="72"/>
  <c r="CH168" i="72"/>
  <c r="DL168" i="74"/>
  <c r="DL155" i="74"/>
  <c r="BW161" i="72"/>
  <c r="DI158" i="65"/>
  <c r="DI159" i="65"/>
  <c r="DI106" i="65"/>
  <c r="DB159" i="72"/>
  <c r="DB158" i="72"/>
  <c r="DB106" i="72"/>
  <c r="CL156" i="74"/>
  <c r="CL161" i="74" s="1"/>
  <c r="CL97" i="74"/>
  <c r="CN156" i="72"/>
  <c r="CN161" i="72" s="1"/>
  <c r="CN98" i="72"/>
  <c r="CU175" i="65"/>
  <c r="CI155" i="72"/>
  <c r="CI168" i="72"/>
  <c r="DK161" i="74"/>
  <c r="DI161" i="65"/>
  <c r="BM175" i="65"/>
  <c r="DR162" i="65" l="1"/>
  <c r="DR169" i="65" s="1"/>
  <c r="DR174" i="65" s="1"/>
  <c r="DE106" i="65"/>
  <c r="DE158" i="65"/>
  <c r="DE159" i="65"/>
  <c r="DE161" i="65"/>
  <c r="DE163" i="65" s="1"/>
  <c r="DD158" i="74"/>
  <c r="DD104" i="74"/>
  <c r="DD161" i="74"/>
  <c r="DD159" i="74"/>
  <c r="DP162" i="72"/>
  <c r="DP169" i="72" s="1"/>
  <c r="DP174" i="72" s="1"/>
  <c r="DP175" i="72" s="1"/>
  <c r="CW97" i="74"/>
  <c r="CX181" i="65"/>
  <c r="CX187" i="65" s="1"/>
  <c r="CP98" i="74"/>
  <c r="BZ181" i="65"/>
  <c r="BZ187" i="65" s="1"/>
  <c r="CW161" i="72"/>
  <c r="CW159" i="72"/>
  <c r="CW158" i="72"/>
  <c r="CW106" i="72"/>
  <c r="DV181" i="65"/>
  <c r="DV82" i="65" s="1"/>
  <c r="DV84" i="65" s="1"/>
  <c r="DV85" i="65" s="1"/>
  <c r="DV185" i="65"/>
  <c r="DV190" i="65" s="1"/>
  <c r="DV184" i="65"/>
  <c r="DV189" i="65" s="1"/>
  <c r="CS105" i="74"/>
  <c r="BW182" i="65"/>
  <c r="BW184" i="65" s="1"/>
  <c r="BW189" i="65" s="1"/>
  <c r="AZ162" i="65"/>
  <c r="AZ169" i="65" s="1"/>
  <c r="AZ174" i="65" s="1"/>
  <c r="AZ163" i="65"/>
  <c r="CA107" i="65"/>
  <c r="DI161" i="74"/>
  <c r="DI104" i="74"/>
  <c r="DI158" i="74"/>
  <c r="DI159" i="74"/>
  <c r="BQ175" i="65"/>
  <c r="BQ180" i="65" s="1"/>
  <c r="BQ99" i="65"/>
  <c r="DV108" i="65"/>
  <c r="BN180" i="65"/>
  <c r="BN181" i="65" s="1"/>
  <c r="BN82" i="65" s="1"/>
  <c r="CG156" i="72"/>
  <c r="CG98" i="72"/>
  <c r="CP161" i="65"/>
  <c r="CP158" i="65"/>
  <c r="CP159" i="65"/>
  <c r="CP106" i="65"/>
  <c r="CA180" i="65"/>
  <c r="CA181" i="65" s="1"/>
  <c r="CA82" i="65" s="1"/>
  <c r="BL107" i="65"/>
  <c r="BX156" i="72"/>
  <c r="BX98" i="72"/>
  <c r="CH180" i="65"/>
  <c r="CH181" i="65" s="1"/>
  <c r="CH82" i="65" s="1"/>
  <c r="CZ99" i="72"/>
  <c r="BR178" i="65"/>
  <c r="BR177" i="65"/>
  <c r="BR107" i="65"/>
  <c r="DN181" i="65"/>
  <c r="DN182" i="65"/>
  <c r="BR182" i="65"/>
  <c r="BR181" i="65"/>
  <c r="CA99" i="65"/>
  <c r="CW161" i="74"/>
  <c r="CW158" i="74"/>
  <c r="CW159" i="74"/>
  <c r="CW104" i="74"/>
  <c r="CW99" i="65"/>
  <c r="CW175" i="65"/>
  <c r="CR182" i="72"/>
  <c r="CR83" i="72" s="1"/>
  <c r="CQ161" i="65"/>
  <c r="CQ158" i="65"/>
  <c r="CQ159" i="65"/>
  <c r="CQ106" i="65"/>
  <c r="CZ107" i="72"/>
  <c r="BB162" i="65"/>
  <c r="BB169" i="65" s="1"/>
  <c r="BB174" i="65" s="1"/>
  <c r="BB163" i="65"/>
  <c r="BA162" i="65"/>
  <c r="BA169" i="65" s="1"/>
  <c r="BA174" i="65" s="1"/>
  <c r="BA163" i="65"/>
  <c r="DF163" i="74"/>
  <c r="DF162" i="74"/>
  <c r="DF169" i="74" s="1"/>
  <c r="DF174" i="74" s="1"/>
  <c r="DF175" i="74" s="1"/>
  <c r="BG163" i="65"/>
  <c r="BG162" i="65"/>
  <c r="BG169" i="65" s="1"/>
  <c r="BG174" i="65" s="1"/>
  <c r="BG99" i="65" s="1"/>
  <c r="CU180" i="72"/>
  <c r="CJ162" i="72"/>
  <c r="CJ169" i="72" s="1"/>
  <c r="CJ174" i="72" s="1"/>
  <c r="CJ175" i="72" s="1"/>
  <c r="CJ163" i="72"/>
  <c r="BG158" i="65"/>
  <c r="BG159" i="65"/>
  <c r="BG106" i="65"/>
  <c r="CU107" i="72"/>
  <c r="CJ158" i="72"/>
  <c r="CJ159" i="72"/>
  <c r="CJ106" i="72"/>
  <c r="DJ163" i="74"/>
  <c r="DJ162" i="74"/>
  <c r="DJ169" i="74" s="1"/>
  <c r="DJ174" i="74" s="1"/>
  <c r="DF104" i="74"/>
  <c r="DF159" i="74"/>
  <c r="DF158" i="74"/>
  <c r="DG163" i="72"/>
  <c r="DG162" i="72"/>
  <c r="DG169" i="72" s="1"/>
  <c r="DG174" i="72" s="1"/>
  <c r="CP105" i="74"/>
  <c r="CH107" i="65"/>
  <c r="DC161" i="65"/>
  <c r="DC158" i="65"/>
  <c r="DC159" i="65"/>
  <c r="DC106" i="65"/>
  <c r="BY99" i="72"/>
  <c r="CZ180" i="72"/>
  <c r="CZ177" i="72"/>
  <c r="CZ178" i="72"/>
  <c r="CV99" i="65"/>
  <c r="CV175" i="65"/>
  <c r="CU99" i="72"/>
  <c r="BX99" i="65"/>
  <c r="BX175" i="65"/>
  <c r="BX180" i="65" s="1"/>
  <c r="BP187" i="65"/>
  <c r="CH178" i="65"/>
  <c r="CH177" i="65"/>
  <c r="DT156" i="74"/>
  <c r="DT97" i="74"/>
  <c r="AY107" i="65"/>
  <c r="DM162" i="65"/>
  <c r="DM169" i="65" s="1"/>
  <c r="DM174" i="65" s="1"/>
  <c r="DM163" i="65"/>
  <c r="DG99" i="65"/>
  <c r="DG107" i="65"/>
  <c r="CG162" i="65"/>
  <c r="CG169" i="65" s="1"/>
  <c r="CG174" i="65" s="1"/>
  <c r="CG163" i="65"/>
  <c r="CF163" i="65"/>
  <c r="CF162" i="65"/>
  <c r="CF169" i="65" s="1"/>
  <c r="CF174" i="65" s="1"/>
  <c r="DT99" i="72"/>
  <c r="DT175" i="72"/>
  <c r="DI161" i="72"/>
  <c r="DI159" i="72"/>
  <c r="DI106" i="72"/>
  <c r="DI158" i="72"/>
  <c r="DE161" i="74"/>
  <c r="DE159" i="74"/>
  <c r="DE158" i="74"/>
  <c r="DE104" i="74"/>
  <c r="DS175" i="65"/>
  <c r="DS99" i="65"/>
  <c r="CF162" i="72"/>
  <c r="CF169" i="72" s="1"/>
  <c r="CF174" i="72" s="1"/>
  <c r="CF175" i="72" s="1"/>
  <c r="CF163" i="72"/>
  <c r="DJ161" i="72"/>
  <c r="DJ159" i="72"/>
  <c r="DJ106" i="72"/>
  <c r="DJ158" i="72"/>
  <c r="CD156" i="72"/>
  <c r="CD98" i="72"/>
  <c r="BK180" i="65"/>
  <c r="BK181" i="65" s="1"/>
  <c r="BK82" i="65" s="1"/>
  <c r="CF159" i="72"/>
  <c r="CF158" i="72"/>
  <c r="CF106" i="72"/>
  <c r="CA162" i="72"/>
  <c r="CA169" i="72" s="1"/>
  <c r="CA174" i="72" s="1"/>
  <c r="CA175" i="72" s="1"/>
  <c r="CA163" i="72"/>
  <c r="DH163" i="72"/>
  <c r="DH162" i="72"/>
  <c r="DH169" i="72" s="1"/>
  <c r="DH174" i="72" s="1"/>
  <c r="CM99" i="65"/>
  <c r="DO175" i="74"/>
  <c r="DO105" i="74" s="1"/>
  <c r="CI161" i="74"/>
  <c r="CI159" i="74"/>
  <c r="CI104" i="74"/>
  <c r="CI158" i="74"/>
  <c r="BY107" i="72"/>
  <c r="CC156" i="72"/>
  <c r="CC98" i="72"/>
  <c r="CV175" i="72"/>
  <c r="CV180" i="72" s="1"/>
  <c r="CV99" i="72"/>
  <c r="CN156" i="74"/>
  <c r="CN97" i="74"/>
  <c r="CH99" i="65"/>
  <c r="CA158" i="72"/>
  <c r="CA159" i="72"/>
  <c r="CA106" i="72"/>
  <c r="BY180" i="72"/>
  <c r="BY181" i="72" s="1"/>
  <c r="BY82" i="72" s="1"/>
  <c r="CL98" i="72"/>
  <c r="CL156" i="72"/>
  <c r="DM156" i="74"/>
  <c r="DM97" i="74"/>
  <c r="BJ161" i="65"/>
  <c r="BJ159" i="65"/>
  <c r="BJ158" i="65"/>
  <c r="BJ106" i="65"/>
  <c r="CU177" i="72"/>
  <c r="CU178" i="72"/>
  <c r="CT107" i="72"/>
  <c r="DG180" i="65"/>
  <c r="DG181" i="65" s="1"/>
  <c r="DG82" i="65" s="1"/>
  <c r="DF107" i="65"/>
  <c r="DF99" i="65"/>
  <c r="DK162" i="72"/>
  <c r="DK169" i="72" s="1"/>
  <c r="DK174" i="72" s="1"/>
  <c r="DK163" i="72"/>
  <c r="DB162" i="65"/>
  <c r="DB169" i="65" s="1"/>
  <c r="DB174" i="65" s="1"/>
  <c r="DB175" i="65" s="1"/>
  <c r="DB163" i="65"/>
  <c r="DE163" i="72"/>
  <c r="DE162" i="72"/>
  <c r="DE169" i="72" s="1"/>
  <c r="DE174" i="72" s="1"/>
  <c r="DE175" i="72" s="1"/>
  <c r="CZ163" i="65"/>
  <c r="CZ162" i="65"/>
  <c r="CZ169" i="65" s="1"/>
  <c r="CZ174" i="65" s="1"/>
  <c r="CZ99" i="65" s="1"/>
  <c r="BH163" i="65"/>
  <c r="BH162" i="65"/>
  <c r="BH169" i="65" s="1"/>
  <c r="BH174" i="65" s="1"/>
  <c r="BH175" i="65" s="1"/>
  <c r="DT163" i="65"/>
  <c r="DT162" i="65"/>
  <c r="DT169" i="65" s="1"/>
  <c r="DT174" i="65" s="1"/>
  <c r="CN162" i="65"/>
  <c r="CN169" i="65" s="1"/>
  <c r="CN174" i="65" s="1"/>
  <c r="CN175" i="65" s="1"/>
  <c r="CN163" i="65"/>
  <c r="CO163" i="65"/>
  <c r="CO162" i="65"/>
  <c r="CO169" i="65" s="1"/>
  <c r="CO174" i="65" s="1"/>
  <c r="CO175" i="65" s="1"/>
  <c r="BV158" i="65"/>
  <c r="BV159" i="65"/>
  <c r="BV106" i="65"/>
  <c r="CS180" i="72"/>
  <c r="CS177" i="72"/>
  <c r="CS178" i="72"/>
  <c r="DP161" i="65"/>
  <c r="DP158" i="65"/>
  <c r="DP159" i="65"/>
  <c r="DP106" i="65"/>
  <c r="CJ159" i="65"/>
  <c r="CJ158" i="65"/>
  <c r="CJ106" i="65"/>
  <c r="DO175" i="65"/>
  <c r="DO180" i="65" s="1"/>
  <c r="BI161" i="65"/>
  <c r="BI158" i="65"/>
  <c r="BI159" i="65"/>
  <c r="BI106" i="65"/>
  <c r="DV163" i="74"/>
  <c r="DV162" i="74"/>
  <c r="DV169" i="74" s="1"/>
  <c r="DV174" i="74" s="1"/>
  <c r="DU158" i="65"/>
  <c r="DU159" i="65"/>
  <c r="DU106" i="65"/>
  <c r="CT180" i="72"/>
  <c r="DD175" i="65"/>
  <c r="DD99" i="65"/>
  <c r="CR104" i="74"/>
  <c r="CR161" i="74"/>
  <c r="CR159" i="74"/>
  <c r="CR158" i="74"/>
  <c r="DA156" i="65"/>
  <c r="DA98" i="65"/>
  <c r="DG177" i="65"/>
  <c r="DG178" i="65"/>
  <c r="BK99" i="65"/>
  <c r="CY159" i="74"/>
  <c r="CY158" i="74"/>
  <c r="CY104" i="74"/>
  <c r="BK178" i="65"/>
  <c r="BK177" i="65"/>
  <c r="CT177" i="72"/>
  <c r="CT178" i="72"/>
  <c r="CQ97" i="74"/>
  <c r="CQ156" i="74"/>
  <c r="DU163" i="65"/>
  <c r="DU162" i="65"/>
  <c r="DU169" i="65" s="1"/>
  <c r="DU174" i="65" s="1"/>
  <c r="DU175" i="65" s="1"/>
  <c r="DV163" i="72"/>
  <c r="DV162" i="72"/>
  <c r="DV169" i="72" s="1"/>
  <c r="DV174" i="72" s="1"/>
  <c r="DQ156" i="65"/>
  <c r="DQ161" i="65" s="1"/>
  <c r="DQ98" i="65"/>
  <c r="DB159" i="65"/>
  <c r="DB158" i="65"/>
  <c r="DB106" i="65"/>
  <c r="CE177" i="72"/>
  <c r="CE178" i="72"/>
  <c r="CE180" i="72"/>
  <c r="BY175" i="65"/>
  <c r="BY99" i="65"/>
  <c r="CE107" i="72"/>
  <c r="BY177" i="72"/>
  <c r="BY178" i="72"/>
  <c r="CS107" i="72"/>
  <c r="CA177" i="65"/>
  <c r="CA178" i="65"/>
  <c r="CL175" i="65"/>
  <c r="DG156" i="74"/>
  <c r="DG161" i="74" s="1"/>
  <c r="DG97" i="74"/>
  <c r="DK107" i="65"/>
  <c r="DV159" i="72"/>
  <c r="DV158" i="72"/>
  <c r="DV106" i="72"/>
  <c r="BK107" i="65"/>
  <c r="DH163" i="74"/>
  <c r="DH162" i="74"/>
  <c r="DH169" i="74" s="1"/>
  <c r="DH174" i="74" s="1"/>
  <c r="CR99" i="65"/>
  <c r="CR175" i="65"/>
  <c r="CR180" i="65" s="1"/>
  <c r="DF161" i="72"/>
  <c r="DF159" i="72"/>
  <c r="DF158" i="72"/>
  <c r="DF106" i="72"/>
  <c r="CT99" i="72"/>
  <c r="BW100" i="65"/>
  <c r="CB175" i="72"/>
  <c r="CB99" i="72"/>
  <c r="BU156" i="65"/>
  <c r="BU161" i="65" s="1"/>
  <c r="BU98" i="65"/>
  <c r="CM107" i="65"/>
  <c r="DU175" i="74"/>
  <c r="DU105" i="74" s="1"/>
  <c r="CP175" i="72"/>
  <c r="CP99" i="72"/>
  <c r="CZ158" i="65"/>
  <c r="CZ159" i="65"/>
  <c r="CZ106" i="65"/>
  <c r="CO158" i="65"/>
  <c r="CO159" i="65"/>
  <c r="CO106" i="65"/>
  <c r="DO99" i="65"/>
  <c r="DU161" i="72"/>
  <c r="DU159" i="72"/>
  <c r="DU158" i="72"/>
  <c r="DU106" i="72"/>
  <c r="BE156" i="65"/>
  <c r="BE161" i="65" s="1"/>
  <c r="BE98" i="65"/>
  <c r="DH159" i="74"/>
  <c r="DH158" i="74"/>
  <c r="DH104" i="74"/>
  <c r="DT159" i="65"/>
  <c r="DT158" i="65"/>
  <c r="DT106" i="65"/>
  <c r="CB163" i="65"/>
  <c r="CB162" i="65"/>
  <c r="CB169" i="65" s="1"/>
  <c r="CB174" i="65" s="1"/>
  <c r="CN159" i="65"/>
  <c r="CN106" i="65"/>
  <c r="CN158" i="65"/>
  <c r="CO161" i="72"/>
  <c r="CO159" i="72"/>
  <c r="CO158" i="72"/>
  <c r="CO106" i="72"/>
  <c r="CK156" i="65"/>
  <c r="CK161" i="65" s="1"/>
  <c r="CK98" i="65"/>
  <c r="BD161" i="65"/>
  <c r="BD159" i="65"/>
  <c r="BD158" i="65"/>
  <c r="BD106" i="65"/>
  <c r="CY162" i="74"/>
  <c r="CY169" i="74" s="1"/>
  <c r="CY174" i="74" s="1"/>
  <c r="CY163" i="74"/>
  <c r="BZ156" i="72"/>
  <c r="BZ161" i="72" s="1"/>
  <c r="BZ98" i="72"/>
  <c r="CJ161" i="65"/>
  <c r="CM180" i="65"/>
  <c r="CM177" i="65"/>
  <c r="CM178" i="65"/>
  <c r="BT161" i="65"/>
  <c r="BT159" i="65"/>
  <c r="BT158" i="65"/>
  <c r="BT106" i="65"/>
  <c r="CQ175" i="72"/>
  <c r="CQ99" i="72"/>
  <c r="DD175" i="72"/>
  <c r="DD107" i="72" s="1"/>
  <c r="BH158" i="65"/>
  <c r="BH159" i="65"/>
  <c r="BH106" i="65"/>
  <c r="BV161" i="65"/>
  <c r="DE159" i="72"/>
  <c r="DE158" i="72"/>
  <c r="DE106" i="72"/>
  <c r="DF180" i="65"/>
  <c r="DF178" i="65"/>
  <c r="DF177" i="65"/>
  <c r="DH163" i="65"/>
  <c r="DH162" i="65"/>
  <c r="DH169" i="65" s="1"/>
  <c r="DH174" i="65" s="1"/>
  <c r="CN163" i="72"/>
  <c r="CN162" i="72"/>
  <c r="CN169" i="72" s="1"/>
  <c r="CN174" i="72" s="1"/>
  <c r="CN99" i="72" s="1"/>
  <c r="BL181" i="65"/>
  <c r="BL182" i="65"/>
  <c r="AY182" i="65"/>
  <c r="AY83" i="65" s="1"/>
  <c r="AY181" i="65"/>
  <c r="DJ181" i="65"/>
  <c r="DJ82" i="65" s="1"/>
  <c r="DJ182" i="65"/>
  <c r="DJ83" i="65" s="1"/>
  <c r="DR162" i="74"/>
  <c r="DR169" i="74" s="1"/>
  <c r="DR174" i="74" s="1"/>
  <c r="DR98" i="74" s="1"/>
  <c r="DR163" i="74"/>
  <c r="DC162" i="74"/>
  <c r="DC169" i="74" s="1"/>
  <c r="DC174" i="74" s="1"/>
  <c r="DC98" i="74" s="1"/>
  <c r="DC163" i="74"/>
  <c r="CM162" i="74"/>
  <c r="CM169" i="74" s="1"/>
  <c r="CM174" i="74" s="1"/>
  <c r="CM98" i="74" s="1"/>
  <c r="CM163" i="74"/>
  <c r="CP182" i="74"/>
  <c r="CP181" i="74"/>
  <c r="CS182" i="74"/>
  <c r="CS181" i="74"/>
  <c r="CU178" i="65"/>
  <c r="CU177" i="65"/>
  <c r="CU180" i="65"/>
  <c r="CO163" i="74"/>
  <c r="CO162" i="74"/>
  <c r="CO169" i="74" s="1"/>
  <c r="CO174" i="74" s="1"/>
  <c r="CT175" i="74"/>
  <c r="CT98" i="74"/>
  <c r="CE178" i="65"/>
  <c r="CE177" i="65"/>
  <c r="DQ175" i="72"/>
  <c r="DQ107" i="72" s="1"/>
  <c r="CT178" i="65"/>
  <c r="CT177" i="65"/>
  <c r="CT180" i="65"/>
  <c r="DN156" i="72"/>
  <c r="DN161" i="72" s="1"/>
  <c r="DN98" i="72"/>
  <c r="DL177" i="72"/>
  <c r="DL178" i="72"/>
  <c r="CK175" i="72"/>
  <c r="CK107" i="72" s="1"/>
  <c r="DQ99" i="72"/>
  <c r="DK178" i="65"/>
  <c r="DK177" i="65"/>
  <c r="CU175" i="74"/>
  <c r="CU105" i="74" s="1"/>
  <c r="CJ156" i="74"/>
  <c r="CJ161" i="74" s="1"/>
  <c r="CJ97" i="74"/>
  <c r="BM178" i="65"/>
  <c r="BM177" i="65"/>
  <c r="BM180" i="65"/>
  <c r="CR82" i="72"/>
  <c r="CR100" i="72"/>
  <c r="CI99" i="65"/>
  <c r="CS178" i="65"/>
  <c r="CS177" i="65"/>
  <c r="DS99" i="72"/>
  <c r="BO178" i="65"/>
  <c r="BO177" i="65"/>
  <c r="CY156" i="72"/>
  <c r="CY98" i="72"/>
  <c r="BP184" i="65"/>
  <c r="BP189" i="65" s="1"/>
  <c r="BP185" i="65"/>
  <c r="BP190" i="65" s="1"/>
  <c r="BP83" i="65"/>
  <c r="CX156" i="72"/>
  <c r="CX161" i="72" s="1"/>
  <c r="CX98" i="72"/>
  <c r="CM159" i="74"/>
  <c r="CM158" i="74"/>
  <c r="CM104" i="74"/>
  <c r="DO156" i="72"/>
  <c r="DO161" i="72" s="1"/>
  <c r="DO98" i="72"/>
  <c r="BP100" i="65"/>
  <c r="BP82" i="65"/>
  <c r="CZ156" i="74"/>
  <c r="CZ161" i="74" s="1"/>
  <c r="CZ97" i="74"/>
  <c r="DL180" i="72"/>
  <c r="DB175" i="72"/>
  <c r="CK156" i="74"/>
  <c r="CK97" i="74"/>
  <c r="CP178" i="74"/>
  <c r="CP177" i="74"/>
  <c r="DC159" i="74"/>
  <c r="DC158" i="74"/>
  <c r="DC104" i="74"/>
  <c r="DL178" i="65"/>
  <c r="DL177" i="65"/>
  <c r="DL180" i="65"/>
  <c r="DL107" i="65"/>
  <c r="BW162" i="72"/>
  <c r="BW169" i="72" s="1"/>
  <c r="BW174" i="72" s="1"/>
  <c r="BW163" i="72"/>
  <c r="DJ107" i="65"/>
  <c r="DN175" i="74"/>
  <c r="DN105" i="74" s="1"/>
  <c r="DB162" i="74"/>
  <c r="DB169" i="74" s="1"/>
  <c r="DB174" i="74" s="1"/>
  <c r="DB98" i="74" s="1"/>
  <c r="DB163" i="74"/>
  <c r="BP108" i="65"/>
  <c r="BO180" i="65"/>
  <c r="DM177" i="72"/>
  <c r="DM178" i="72"/>
  <c r="DM180" i="72"/>
  <c r="BN178" i="65"/>
  <c r="BN177" i="65"/>
  <c r="CM175" i="72"/>
  <c r="AY178" i="65"/>
  <c r="AY177" i="65"/>
  <c r="CL162" i="74"/>
  <c r="CL169" i="74" s="1"/>
  <c r="CL174" i="74" s="1"/>
  <c r="CL98" i="74" s="1"/>
  <c r="CL163" i="74"/>
  <c r="DR175" i="72"/>
  <c r="DR107" i="72" s="1"/>
  <c r="CV156" i="74"/>
  <c r="CV161" i="74" s="1"/>
  <c r="CV97" i="74"/>
  <c r="DK163" i="74"/>
  <c r="DK162" i="74"/>
  <c r="DK169" i="74" s="1"/>
  <c r="DK174" i="74" s="1"/>
  <c r="CX184" i="65"/>
  <c r="CX189" i="65" s="1"/>
  <c r="CX185" i="65"/>
  <c r="CX190" i="65" s="1"/>
  <c r="CX83" i="65"/>
  <c r="CX108" i="65"/>
  <c r="CU107" i="65"/>
  <c r="DI163" i="65"/>
  <c r="DI162" i="65"/>
  <c r="DI169" i="65" s="1"/>
  <c r="DI174" i="65" s="1"/>
  <c r="CI156" i="72"/>
  <c r="CI161" i="72" s="1"/>
  <c r="CI98" i="72"/>
  <c r="DR175" i="65"/>
  <c r="DR180" i="65" s="1"/>
  <c r="DR99" i="65"/>
  <c r="DB159" i="74"/>
  <c r="DB158" i="74"/>
  <c r="DB104" i="74"/>
  <c r="CC178" i="65"/>
  <c r="CC177" i="65"/>
  <c r="CS180" i="65"/>
  <c r="DA175" i="72"/>
  <c r="CC180" i="65"/>
  <c r="CI175" i="65"/>
  <c r="CI107" i="65" s="1"/>
  <c r="DL156" i="74"/>
  <c r="DL161" i="74" s="1"/>
  <c r="DL97" i="74"/>
  <c r="CS177" i="74"/>
  <c r="CS178" i="74"/>
  <c r="BS175" i="65"/>
  <c r="BM107" i="65"/>
  <c r="DA156" i="74"/>
  <c r="DA161" i="74" s="1"/>
  <c r="DA97" i="74"/>
  <c r="CX175" i="74"/>
  <c r="CX105" i="74" s="1"/>
  <c r="CL159" i="74"/>
  <c r="CL158" i="74"/>
  <c r="CL104" i="74"/>
  <c r="CH156" i="72"/>
  <c r="CH161" i="72" s="1"/>
  <c r="CH98" i="72"/>
  <c r="DB99" i="72"/>
  <c r="DS175" i="72"/>
  <c r="DS107" i="72" s="1"/>
  <c r="DP156" i="74"/>
  <c r="DP161" i="74" s="1"/>
  <c r="DP97" i="74"/>
  <c r="BF175" i="65"/>
  <c r="BC156" i="65"/>
  <c r="BC161" i="65" s="1"/>
  <c r="BC98" i="65"/>
  <c r="DR159" i="74"/>
  <c r="DR158" i="74"/>
  <c r="DR104" i="74"/>
  <c r="DK181" i="65"/>
  <c r="DK82" i="65" s="1"/>
  <c r="DK182" i="65"/>
  <c r="DJ178" i="65"/>
  <c r="DJ177" i="65"/>
  <c r="CY175" i="65"/>
  <c r="CY107" i="65" s="1"/>
  <c r="BZ185" i="65"/>
  <c r="BZ190" i="65" s="1"/>
  <c r="BZ184" i="65"/>
  <c r="BZ189" i="65" s="1"/>
  <c r="BZ108" i="65"/>
  <c r="BZ83" i="65"/>
  <c r="DQ156" i="74"/>
  <c r="DQ161" i="74" s="1"/>
  <c r="DQ97" i="74"/>
  <c r="BL178" i="65"/>
  <c r="BL177" i="65"/>
  <c r="DS175" i="74"/>
  <c r="DS180" i="74" s="1"/>
  <c r="CE180" i="65"/>
  <c r="CN159" i="72"/>
  <c r="CN158" i="72"/>
  <c r="CN106" i="72"/>
  <c r="CD178" i="65"/>
  <c r="CD177" i="65"/>
  <c r="CD180" i="65"/>
  <c r="CS107" i="65"/>
  <c r="BF99" i="65"/>
  <c r="BS99" i="65"/>
  <c r="DC175" i="72"/>
  <c r="DE162" i="65" l="1"/>
  <c r="DE169" i="65" s="1"/>
  <c r="DE174" i="65" s="1"/>
  <c r="DD162" i="74"/>
  <c r="DD169" i="74" s="1"/>
  <c r="DD174" i="74" s="1"/>
  <c r="DD163" i="74"/>
  <c r="DP99" i="72"/>
  <c r="CX100" i="65"/>
  <c r="CX111" i="65" s="1"/>
  <c r="CX82" i="65"/>
  <c r="CX84" i="65" s="1"/>
  <c r="CX85" i="65" s="1"/>
  <c r="BZ82" i="65"/>
  <c r="BZ84" i="65" s="1"/>
  <c r="BZ85" i="65" s="1"/>
  <c r="BZ100" i="65"/>
  <c r="BZ111" i="65" s="1"/>
  <c r="BL108" i="65"/>
  <c r="BW187" i="65"/>
  <c r="BW108" i="65"/>
  <c r="BW111" i="65" s="1"/>
  <c r="BW83" i="65"/>
  <c r="BW84" i="65" s="1"/>
  <c r="BW85" i="65" s="1"/>
  <c r="BW185" i="65"/>
  <c r="BW190" i="65" s="1"/>
  <c r="BW191" i="65" s="1"/>
  <c r="DG182" i="65"/>
  <c r="DG83" i="65" s="1"/>
  <c r="DG84" i="65" s="1"/>
  <c r="DG85" i="65" s="1"/>
  <c r="DV100" i="65"/>
  <c r="DV111" i="65" s="1"/>
  <c r="CA182" i="65"/>
  <c r="CA108" i="65" s="1"/>
  <c r="DV187" i="65"/>
  <c r="DO107" i="65"/>
  <c r="BN182" i="65"/>
  <c r="BN83" i="65" s="1"/>
  <c r="BN84" i="65" s="1"/>
  <c r="BN85" i="65" s="1"/>
  <c r="DF105" i="74"/>
  <c r="CR184" i="72"/>
  <c r="CR189" i="72" s="1"/>
  <c r="CR185" i="72"/>
  <c r="CR190" i="72" s="1"/>
  <c r="CR108" i="72"/>
  <c r="CP106" i="74"/>
  <c r="CR187" i="72"/>
  <c r="CW162" i="72"/>
  <c r="CW169" i="72" s="1"/>
  <c r="CW174" i="72" s="1"/>
  <c r="CW163" i="72"/>
  <c r="DV191" i="65"/>
  <c r="CN107" i="65"/>
  <c r="BL83" i="65"/>
  <c r="BY182" i="72"/>
  <c r="BY185" i="72" s="1"/>
  <c r="BY190" i="72" s="1"/>
  <c r="CS106" i="74"/>
  <c r="DP107" i="72"/>
  <c r="DP180" i="72"/>
  <c r="DP178" i="72"/>
  <c r="DP177" i="72"/>
  <c r="BK182" i="65"/>
  <c r="BK83" i="65" s="1"/>
  <c r="BK84" i="65" s="1"/>
  <c r="BK85" i="65" s="1"/>
  <c r="CN99" i="65"/>
  <c r="DI163" i="74"/>
  <c r="DI162" i="74"/>
  <c r="DI169" i="74" s="1"/>
  <c r="DI174" i="74" s="1"/>
  <c r="AZ99" i="65"/>
  <c r="AZ175" i="65"/>
  <c r="AZ180" i="65" s="1"/>
  <c r="DK108" i="65"/>
  <c r="DQ180" i="72"/>
  <c r="DQ182" i="72" s="1"/>
  <c r="DQ108" i="72" s="1"/>
  <c r="BY100" i="72"/>
  <c r="CU180" i="74"/>
  <c r="CU181" i="74" s="1"/>
  <c r="CP162" i="65"/>
  <c r="CP169" i="65" s="1"/>
  <c r="CP174" i="65" s="1"/>
  <c r="CP163" i="65"/>
  <c r="CG161" i="72"/>
  <c r="CG159" i="72"/>
  <c r="CG158" i="72"/>
  <c r="CG106" i="72"/>
  <c r="DE99" i="72"/>
  <c r="DE107" i="72"/>
  <c r="BQ182" i="65"/>
  <c r="BQ181" i="65"/>
  <c r="DJ108" i="65"/>
  <c r="BQ178" i="65"/>
  <c r="BQ177" i="65"/>
  <c r="BQ107" i="65"/>
  <c r="BZ191" i="65"/>
  <c r="CS83" i="74"/>
  <c r="CF180" i="72"/>
  <c r="CF181" i="72" s="1"/>
  <c r="CH182" i="65"/>
  <c r="CH108" i="65" s="1"/>
  <c r="BX161" i="72"/>
  <c r="BX106" i="72"/>
  <c r="BX158" i="72"/>
  <c r="BX159" i="72"/>
  <c r="AY108" i="65"/>
  <c r="CA107" i="72"/>
  <c r="CH100" i="65"/>
  <c r="DF98" i="74"/>
  <c r="BR82" i="65"/>
  <c r="BR100" i="65"/>
  <c r="DN108" i="65"/>
  <c r="DN184" i="65"/>
  <c r="DN189" i="65" s="1"/>
  <c r="DN185" i="65"/>
  <c r="DN190" i="65" s="1"/>
  <c r="DN83" i="65"/>
  <c r="DN82" i="65"/>
  <c r="DN100" i="65"/>
  <c r="DN187" i="65"/>
  <c r="BR108" i="65"/>
  <c r="CP83" i="74"/>
  <c r="CW163" i="74"/>
  <c r="CW162" i="74"/>
  <c r="CW169" i="74" s="1"/>
  <c r="CW174" i="74" s="1"/>
  <c r="CW180" i="65"/>
  <c r="CW177" i="65"/>
  <c r="CW178" i="65"/>
  <c r="CW107" i="65"/>
  <c r="BR184" i="65"/>
  <c r="BR189" i="65" s="1"/>
  <c r="BR83" i="65"/>
  <c r="BR185" i="65"/>
  <c r="BR190" i="65" s="1"/>
  <c r="DO180" i="74"/>
  <c r="DO182" i="74" s="1"/>
  <c r="BA175" i="65"/>
  <c r="BA99" i="65"/>
  <c r="CQ163" i="65"/>
  <c r="CQ162" i="65"/>
  <c r="CQ169" i="65" s="1"/>
  <c r="CQ174" i="65" s="1"/>
  <c r="BB99" i="65"/>
  <c r="BB175" i="65"/>
  <c r="BR187" i="65"/>
  <c r="CJ180" i="72"/>
  <c r="CJ181" i="72" s="1"/>
  <c r="BX182" i="65"/>
  <c r="BX181" i="65"/>
  <c r="CV180" i="65"/>
  <c r="CV178" i="65"/>
  <c r="CV177" i="65"/>
  <c r="CV107" i="65"/>
  <c r="CJ107" i="72"/>
  <c r="CJ178" i="72"/>
  <c r="CJ177" i="72"/>
  <c r="DJ175" i="74"/>
  <c r="DJ98" i="74"/>
  <c r="CZ182" i="72"/>
  <c r="CZ181" i="72"/>
  <c r="CU181" i="72"/>
  <c r="CU182" i="72"/>
  <c r="DG175" i="72"/>
  <c r="DG99" i="72"/>
  <c r="BH99" i="65"/>
  <c r="CA180" i="72"/>
  <c r="CA182" i="72" s="1"/>
  <c r="BX107" i="65"/>
  <c r="BX177" i="65"/>
  <c r="BX178" i="65"/>
  <c r="BG175" i="65"/>
  <c r="CA99" i="72"/>
  <c r="DC162" i="65"/>
  <c r="DC169" i="65" s="1"/>
  <c r="DC174" i="65" s="1"/>
  <c r="DC163" i="65"/>
  <c r="CJ99" i="72"/>
  <c r="DF180" i="74"/>
  <c r="DF178" i="74"/>
  <c r="DF177" i="74"/>
  <c r="BN100" i="65"/>
  <c r="CG175" i="65"/>
  <c r="CG180" i="65" s="1"/>
  <c r="CG99" i="65"/>
  <c r="DT161" i="74"/>
  <c r="DT159" i="74"/>
  <c r="DT158" i="74"/>
  <c r="DT104" i="74"/>
  <c r="CO180" i="65"/>
  <c r="CO182" i="65" s="1"/>
  <c r="CO185" i="65" s="1"/>
  <c r="BJ162" i="65"/>
  <c r="BJ169" i="65" s="1"/>
  <c r="BJ174" i="65" s="1"/>
  <c r="BJ163" i="65"/>
  <c r="CD158" i="72"/>
  <c r="CD161" i="72"/>
  <c r="CD159" i="72"/>
  <c r="CD106" i="72"/>
  <c r="DH175" i="72"/>
  <c r="DH99" i="72"/>
  <c r="CF107" i="72"/>
  <c r="CF177" i="72"/>
  <c r="CF178" i="72"/>
  <c r="AY187" i="65"/>
  <c r="DU99" i="65"/>
  <c r="BH180" i="65"/>
  <c r="BH182" i="65" s="1"/>
  <c r="DM161" i="74"/>
  <c r="DM158" i="74"/>
  <c r="DM159" i="74"/>
  <c r="DM104" i="74"/>
  <c r="CF99" i="72"/>
  <c r="DK175" i="72"/>
  <c r="DK99" i="72"/>
  <c r="CL161" i="72"/>
  <c r="CL159" i="72"/>
  <c r="CL158" i="72"/>
  <c r="CL106" i="72"/>
  <c r="CI162" i="74"/>
  <c r="CI169" i="74" s="1"/>
  <c r="CI174" i="74" s="1"/>
  <c r="CI163" i="74"/>
  <c r="DS178" i="65"/>
  <c r="DS177" i="65"/>
  <c r="DS107" i="65"/>
  <c r="DS180" i="65"/>
  <c r="DD180" i="72"/>
  <c r="DD181" i="72" s="1"/>
  <c r="DB107" i="65"/>
  <c r="CA178" i="72"/>
  <c r="CA177" i="72"/>
  <c r="DJ163" i="72"/>
  <c r="DJ162" i="72"/>
  <c r="DJ169" i="72" s="1"/>
  <c r="DJ174" i="72" s="1"/>
  <c r="DI163" i="72"/>
  <c r="DI162" i="72"/>
  <c r="DI169" i="72" s="1"/>
  <c r="DI174" i="72" s="1"/>
  <c r="CN161" i="74"/>
  <c r="CN159" i="74"/>
  <c r="CN158" i="74"/>
  <c r="CN104" i="74"/>
  <c r="DO177" i="74"/>
  <c r="DO178" i="74"/>
  <c r="DT107" i="72"/>
  <c r="DT180" i="72"/>
  <c r="DT177" i="72"/>
  <c r="DT178" i="72"/>
  <c r="DE163" i="74"/>
  <c r="DE162" i="74"/>
  <c r="DE169" i="74" s="1"/>
  <c r="DE174" i="74" s="1"/>
  <c r="CC161" i="72"/>
  <c r="CC106" i="72"/>
  <c r="CC159" i="72"/>
  <c r="CC158" i="72"/>
  <c r="CF175" i="65"/>
  <c r="CF99" i="65"/>
  <c r="CY180" i="65"/>
  <c r="CY181" i="65" s="1"/>
  <c r="DG100" i="65"/>
  <c r="DM99" i="65"/>
  <c r="DM175" i="65"/>
  <c r="DB99" i="65"/>
  <c r="CV181" i="72"/>
  <c r="CV182" i="72"/>
  <c r="DB180" i="65"/>
  <c r="DB182" i="65" s="1"/>
  <c r="CV178" i="72"/>
  <c r="CV177" i="72"/>
  <c r="CV107" i="72"/>
  <c r="BU162" i="65"/>
  <c r="BU169" i="65" s="1"/>
  <c r="BU174" i="65" s="1"/>
  <c r="BU175" i="65" s="1"/>
  <c r="BU163" i="65"/>
  <c r="CK163" i="65"/>
  <c r="CK162" i="65"/>
  <c r="CK169" i="65" s="1"/>
  <c r="CK174" i="65" s="1"/>
  <c r="CK99" i="65" s="1"/>
  <c r="BE163" i="65"/>
  <c r="BE162" i="65"/>
  <c r="BE169" i="65" s="1"/>
  <c r="BE174" i="65" s="1"/>
  <c r="BE99" i="65" s="1"/>
  <c r="CR181" i="65"/>
  <c r="CR100" i="65" s="1"/>
  <c r="CR182" i="65"/>
  <c r="CR83" i="65" s="1"/>
  <c r="CE181" i="72"/>
  <c r="CE182" i="72"/>
  <c r="CE108" i="72" s="1"/>
  <c r="BV163" i="65"/>
  <c r="BV162" i="65"/>
  <c r="BV169" i="65" s="1"/>
  <c r="BV174" i="65" s="1"/>
  <c r="BD162" i="65"/>
  <c r="BD169" i="65" s="1"/>
  <c r="BD174" i="65" s="1"/>
  <c r="BD163" i="65"/>
  <c r="CB177" i="72"/>
  <c r="CB178" i="72"/>
  <c r="CB107" i="72"/>
  <c r="BY107" i="65"/>
  <c r="BY177" i="65"/>
  <c r="BY178" i="65"/>
  <c r="DU177" i="65"/>
  <c r="DU178" i="65"/>
  <c r="BP84" i="65"/>
  <c r="BP85" i="65" s="1"/>
  <c r="DQ163" i="65"/>
  <c r="DQ162" i="65"/>
  <c r="DQ169" i="65" s="1"/>
  <c r="DQ174" i="65" s="1"/>
  <c r="BK100" i="65"/>
  <c r="DV175" i="74"/>
  <c r="DV98" i="74"/>
  <c r="CZ175" i="65"/>
  <c r="CZ107" i="65" s="1"/>
  <c r="CQ107" i="72"/>
  <c r="CQ178" i="72"/>
  <c r="CQ177" i="72"/>
  <c r="DQ159" i="65"/>
  <c r="DQ158" i="65"/>
  <c r="DQ106" i="65"/>
  <c r="DD178" i="65"/>
  <c r="DD107" i="65"/>
  <c r="DD180" i="65"/>
  <c r="DD177" i="65"/>
  <c r="CN180" i="65"/>
  <c r="CL177" i="65"/>
  <c r="CL178" i="65"/>
  <c r="CL180" i="65"/>
  <c r="CR107" i="65"/>
  <c r="CS182" i="72"/>
  <c r="CS108" i="72" s="1"/>
  <c r="CS181" i="72"/>
  <c r="DE180" i="72"/>
  <c r="DA159" i="65"/>
  <c r="DA158" i="65"/>
  <c r="DA106" i="65"/>
  <c r="CJ163" i="65"/>
  <c r="CJ162" i="65"/>
  <c r="CJ169" i="65" s="1"/>
  <c r="CJ174" i="65" s="1"/>
  <c r="BZ162" i="72"/>
  <c r="BZ169" i="72" s="1"/>
  <c r="BZ174" i="72" s="1"/>
  <c r="BZ99" i="72" s="1"/>
  <c r="BZ163" i="72"/>
  <c r="CK159" i="65"/>
  <c r="CK158" i="65"/>
  <c r="CK106" i="65"/>
  <c r="DU163" i="72"/>
  <c r="DU162" i="72"/>
  <c r="DU169" i="72" s="1"/>
  <c r="DU174" i="72" s="1"/>
  <c r="BU159" i="65"/>
  <c r="BU158" i="65"/>
  <c r="BU106" i="65"/>
  <c r="CO99" i="65"/>
  <c r="DH175" i="74"/>
  <c r="DH105" i="74" s="1"/>
  <c r="DV175" i="72"/>
  <c r="DV107" i="72" s="1"/>
  <c r="CN177" i="65"/>
  <c r="CN178" i="65"/>
  <c r="DE178" i="72"/>
  <c r="DE177" i="72"/>
  <c r="CM181" i="65"/>
  <c r="CM182" i="65"/>
  <c r="CM108" i="65" s="1"/>
  <c r="BZ159" i="72"/>
  <c r="BZ158" i="72"/>
  <c r="BZ106" i="72"/>
  <c r="BE158" i="65"/>
  <c r="BE159" i="65"/>
  <c r="BE106" i="65"/>
  <c r="DH175" i="65"/>
  <c r="DH99" i="65"/>
  <c r="CO107" i="65"/>
  <c r="CL107" i="65"/>
  <c r="CY175" i="74"/>
  <c r="CY105" i="74" s="1"/>
  <c r="DH98" i="74"/>
  <c r="DF163" i="72"/>
  <c r="DF162" i="72"/>
  <c r="DF169" i="72" s="1"/>
  <c r="DF174" i="72" s="1"/>
  <c r="BI163" i="65"/>
  <c r="BI162" i="65"/>
  <c r="BI169" i="65" s="1"/>
  <c r="BI174" i="65" s="1"/>
  <c r="CT181" i="72"/>
  <c r="CT82" i="72" s="1"/>
  <c r="CT182" i="72"/>
  <c r="CO177" i="65"/>
  <c r="CO178" i="65"/>
  <c r="DD177" i="72"/>
  <c r="DD178" i="72"/>
  <c r="BT163" i="65"/>
  <c r="BT162" i="65"/>
  <c r="BT169" i="65" s="1"/>
  <c r="BT174" i="65" s="1"/>
  <c r="CQ161" i="74"/>
  <c r="CQ159" i="74"/>
  <c r="CQ158" i="74"/>
  <c r="CQ104" i="74"/>
  <c r="DJ100" i="65"/>
  <c r="CI180" i="65"/>
  <c r="CI181" i="65" s="1"/>
  <c r="CI82" i="65" s="1"/>
  <c r="DO181" i="65"/>
  <c r="DO82" i="65" s="1"/>
  <c r="DO182" i="65"/>
  <c r="DE175" i="65"/>
  <c r="DE99" i="65"/>
  <c r="CR163" i="74"/>
  <c r="CR162" i="74"/>
  <c r="CR169" i="74" s="1"/>
  <c r="CR174" i="74" s="1"/>
  <c r="DP163" i="65"/>
  <c r="DP162" i="65"/>
  <c r="DP169" i="65" s="1"/>
  <c r="DP174" i="65" s="1"/>
  <c r="CQ180" i="72"/>
  <c r="CO163" i="72"/>
  <c r="CO162" i="72"/>
  <c r="CO169" i="72" s="1"/>
  <c r="CO174" i="72" s="1"/>
  <c r="DU178" i="74"/>
  <c r="DU177" i="74"/>
  <c r="DU180" i="74"/>
  <c r="CY98" i="74"/>
  <c r="BH107" i="65"/>
  <c r="BH178" i="65"/>
  <c r="BH177" i="65"/>
  <c r="DF181" i="65"/>
  <c r="DF182" i="65"/>
  <c r="CB175" i="65"/>
  <c r="CB99" i="65"/>
  <c r="CA100" i="65"/>
  <c r="CB180" i="72"/>
  <c r="CR178" i="65"/>
  <c r="CR177" i="65"/>
  <c r="DG163" i="74"/>
  <c r="DG162" i="74"/>
  <c r="DG169" i="74" s="1"/>
  <c r="DG174" i="74" s="1"/>
  <c r="BY180" i="65"/>
  <c r="DV99" i="72"/>
  <c r="DB177" i="65"/>
  <c r="DB178" i="65"/>
  <c r="CP107" i="72"/>
  <c r="CP178" i="72"/>
  <c r="CP180" i="72"/>
  <c r="CP177" i="72"/>
  <c r="DG159" i="74"/>
  <c r="DG158" i="74"/>
  <c r="DG104" i="74"/>
  <c r="DU180" i="65"/>
  <c r="DA161" i="65"/>
  <c r="DU107" i="65"/>
  <c r="DO178" i="65"/>
  <c r="DO177" i="65"/>
  <c r="DT99" i="65"/>
  <c r="DT175" i="65"/>
  <c r="DT107" i="65" s="1"/>
  <c r="DQ162" i="74"/>
  <c r="DQ169" i="74" s="1"/>
  <c r="DQ174" i="74" s="1"/>
  <c r="DQ98" i="74" s="1"/>
  <c r="DQ163" i="74"/>
  <c r="CV163" i="74"/>
  <c r="CV162" i="74"/>
  <c r="CV169" i="74" s="1"/>
  <c r="CV174" i="74" s="1"/>
  <c r="CV98" i="74" s="1"/>
  <c r="DO162" i="72"/>
  <c r="DO169" i="72" s="1"/>
  <c r="DO174" i="72" s="1"/>
  <c r="DO99" i="72" s="1"/>
  <c r="DO163" i="72"/>
  <c r="DR181" i="65"/>
  <c r="DR82" i="65" s="1"/>
  <c r="DR182" i="65"/>
  <c r="DR83" i="65" s="1"/>
  <c r="DN162" i="72"/>
  <c r="DN169" i="72" s="1"/>
  <c r="DN174" i="72" s="1"/>
  <c r="DN99" i="72" s="1"/>
  <c r="DN163" i="72"/>
  <c r="DI175" i="65"/>
  <c r="DI180" i="65" s="1"/>
  <c r="DI99" i="65"/>
  <c r="BO182" i="65"/>
  <c r="BO181" i="65"/>
  <c r="CY159" i="72"/>
  <c r="CY158" i="72"/>
  <c r="CY106" i="72"/>
  <c r="CU182" i="65"/>
  <c r="CU108" i="65" s="1"/>
  <c r="CU181" i="65"/>
  <c r="DC178" i="72"/>
  <c r="DC177" i="72"/>
  <c r="DC180" i="72"/>
  <c r="DK187" i="65"/>
  <c r="DL158" i="74"/>
  <c r="DL159" i="74"/>
  <c r="DL104" i="74"/>
  <c r="CS182" i="65"/>
  <c r="CS108" i="65" s="1"/>
  <c r="CS181" i="65"/>
  <c r="CZ158" i="74"/>
  <c r="CZ159" i="74"/>
  <c r="CZ104" i="74"/>
  <c r="CJ158" i="74"/>
  <c r="CJ159" i="74"/>
  <c r="CJ104" i="74"/>
  <c r="DL163" i="74"/>
  <c r="DL162" i="74"/>
  <c r="DL169" i="74" s="1"/>
  <c r="DL174" i="74" s="1"/>
  <c r="CK158" i="74"/>
  <c r="CK159" i="74"/>
  <c r="CK104" i="74"/>
  <c r="CD182" i="65"/>
  <c r="CD181" i="65"/>
  <c r="DA178" i="72"/>
  <c r="DA177" i="72"/>
  <c r="DA180" i="72"/>
  <c r="DS178" i="74"/>
  <c r="DS177" i="74"/>
  <c r="BF177" i="65"/>
  <c r="BF178" i="65"/>
  <c r="CO175" i="74"/>
  <c r="CO98" i="74"/>
  <c r="CN175" i="72"/>
  <c r="CN107" i="72" s="1"/>
  <c r="DL182" i="65"/>
  <c r="DL108" i="65" s="1"/>
  <c r="DL181" i="65"/>
  <c r="CX177" i="74"/>
  <c r="CX178" i="74"/>
  <c r="DR177" i="72"/>
  <c r="DR178" i="72"/>
  <c r="DR180" i="72"/>
  <c r="CU177" i="74"/>
  <c r="CU178" i="74"/>
  <c r="DN158" i="72"/>
  <c r="DN159" i="72"/>
  <c r="DN106" i="72"/>
  <c r="CM175" i="74"/>
  <c r="CM180" i="74" s="1"/>
  <c r="DR175" i="74"/>
  <c r="DR105" i="74" s="1"/>
  <c r="BL184" i="65"/>
  <c r="BL189" i="65" s="1"/>
  <c r="BL185" i="65"/>
  <c r="BL190" i="65" s="1"/>
  <c r="DB177" i="72"/>
  <c r="DB178" i="72"/>
  <c r="DB180" i="72"/>
  <c r="DK100" i="65"/>
  <c r="DK175" i="74"/>
  <c r="DK180" i="74" s="1"/>
  <c r="DK98" i="74"/>
  <c r="CV158" i="74"/>
  <c r="CV159" i="74"/>
  <c r="CV104" i="74"/>
  <c r="CX162" i="72"/>
  <c r="CX169" i="72" s="1"/>
  <c r="CX174" i="72" s="1"/>
  <c r="CX99" i="72" s="1"/>
  <c r="CX163" i="72"/>
  <c r="CR84" i="72"/>
  <c r="CR85" i="72" s="1"/>
  <c r="CK178" i="72"/>
  <c r="CK177" i="72"/>
  <c r="CK180" i="72"/>
  <c r="CX180" i="74"/>
  <c r="BL187" i="65"/>
  <c r="DK184" i="65"/>
  <c r="DK189" i="65" s="1"/>
  <c r="DK185" i="65"/>
  <c r="DK190" i="65" s="1"/>
  <c r="DS181" i="74"/>
  <c r="DS182" i="74"/>
  <c r="DS83" i="74" s="1"/>
  <c r="BW175" i="72"/>
  <c r="BW180" i="72" s="1"/>
  <c r="BW99" i="72"/>
  <c r="BC162" i="65"/>
  <c r="BC169" i="65" s="1"/>
  <c r="BC174" i="65" s="1"/>
  <c r="BC99" i="65" s="1"/>
  <c r="BC163" i="65"/>
  <c r="DO159" i="72"/>
  <c r="DO158" i="72"/>
  <c r="DO106" i="72"/>
  <c r="CT181" i="65"/>
  <c r="CT182" i="65"/>
  <c r="CT177" i="74"/>
  <c r="CT178" i="74"/>
  <c r="CT105" i="74"/>
  <c r="CT180" i="74"/>
  <c r="CS99" i="74"/>
  <c r="CS82" i="74"/>
  <c r="BL100" i="65"/>
  <c r="BL82" i="65"/>
  <c r="DC107" i="72"/>
  <c r="CL175" i="74"/>
  <c r="CL105" i="74" s="1"/>
  <c r="BP191" i="65"/>
  <c r="CS187" i="74"/>
  <c r="DB175" i="74"/>
  <c r="DB180" i="74" s="1"/>
  <c r="BS178" i="65"/>
  <c r="BS177" i="65"/>
  <c r="CX191" i="65"/>
  <c r="DB107" i="72"/>
  <c r="CX159" i="72"/>
  <c r="CX158" i="72"/>
  <c r="CX106" i="72"/>
  <c r="BS107" i="65"/>
  <c r="DK83" i="65"/>
  <c r="DK84" i="65" s="1"/>
  <c r="DK85" i="65" s="1"/>
  <c r="CS184" i="74"/>
  <c r="CS189" i="74" s="1"/>
  <c r="CS185" i="74"/>
  <c r="CS190" i="74" s="1"/>
  <c r="DC175" i="74"/>
  <c r="DC105" i="74" s="1"/>
  <c r="DJ184" i="65"/>
  <c r="DJ189" i="65" s="1"/>
  <c r="DJ185" i="65"/>
  <c r="DJ190" i="65" s="1"/>
  <c r="DQ158" i="74"/>
  <c r="DQ159" i="74"/>
  <c r="DQ104" i="74"/>
  <c r="BC159" i="65"/>
  <c r="BC158" i="65"/>
  <c r="BC106" i="65"/>
  <c r="CH162" i="72"/>
  <c r="CH169" i="72" s="1"/>
  <c r="CH174" i="72" s="1"/>
  <c r="CH99" i="72" s="1"/>
  <c r="CH163" i="72"/>
  <c r="DA162" i="74"/>
  <c r="DA169" i="74" s="1"/>
  <c r="DA174" i="74" s="1"/>
  <c r="DA163" i="74"/>
  <c r="BF107" i="65"/>
  <c r="DS105" i="74"/>
  <c r="DJ84" i="65"/>
  <c r="DJ85" i="65" s="1"/>
  <c r="DP162" i="74"/>
  <c r="DP169" i="74" s="1"/>
  <c r="DP174" i="74" s="1"/>
  <c r="DP98" i="74" s="1"/>
  <c r="DP163" i="74"/>
  <c r="CI178" i="65"/>
  <c r="CI177" i="65"/>
  <c r="CI162" i="72"/>
  <c r="CI169" i="72" s="1"/>
  <c r="CI174" i="72" s="1"/>
  <c r="CI99" i="72" s="1"/>
  <c r="CI163" i="72"/>
  <c r="CM178" i="72"/>
  <c r="CM177" i="72"/>
  <c r="CM180" i="72"/>
  <c r="DA107" i="72"/>
  <c r="DQ178" i="72"/>
  <c r="DQ177" i="72"/>
  <c r="DJ187" i="65"/>
  <c r="CZ162" i="74"/>
  <c r="CZ169" i="74" s="1"/>
  <c r="CZ174" i="74" s="1"/>
  <c r="CZ98" i="74" s="1"/>
  <c r="CZ163" i="74"/>
  <c r="DA158" i="74"/>
  <c r="DA159" i="74"/>
  <c r="DA104" i="74"/>
  <c r="CC182" i="65"/>
  <c r="CC181" i="65"/>
  <c r="DN177" i="74"/>
  <c r="DN178" i="74"/>
  <c r="DN180" i="74"/>
  <c r="DL181" i="72"/>
  <c r="DL182" i="72"/>
  <c r="CP99" i="74"/>
  <c r="CP82" i="74"/>
  <c r="DM181" i="72"/>
  <c r="DM182" i="72"/>
  <c r="CJ162" i="74"/>
  <c r="CJ169" i="74" s="1"/>
  <c r="CJ174" i="74" s="1"/>
  <c r="CJ98" i="74" s="1"/>
  <c r="CJ163" i="74"/>
  <c r="CE182" i="65"/>
  <c r="CE181" i="65"/>
  <c r="DS178" i="72"/>
  <c r="DS177" i="72"/>
  <c r="CH159" i="72"/>
  <c r="CH158" i="72"/>
  <c r="CH106" i="72"/>
  <c r="BP111" i="65"/>
  <c r="CY161" i="72"/>
  <c r="CP187" i="74"/>
  <c r="BF180" i="65"/>
  <c r="DS180" i="72"/>
  <c r="CY178" i="65"/>
  <c r="CY177" i="65"/>
  <c r="DP158" i="74"/>
  <c r="DP159" i="74"/>
  <c r="DP104" i="74"/>
  <c r="DR177" i="65"/>
  <c r="DR178" i="65"/>
  <c r="DR107" i="65"/>
  <c r="CI159" i="72"/>
  <c r="CI158" i="72"/>
  <c r="CI106" i="72"/>
  <c r="CK161" i="74"/>
  <c r="CM107" i="72"/>
  <c r="BS180" i="65"/>
  <c r="CP184" i="74"/>
  <c r="CP189" i="74" s="1"/>
  <c r="CP185" i="74"/>
  <c r="CP190" i="74" s="1"/>
  <c r="AY82" i="65"/>
  <c r="AY84" i="65" s="1"/>
  <c r="AY85" i="65" s="1"/>
  <c r="AY100" i="65"/>
  <c r="BM182" i="65"/>
  <c r="BM181" i="65"/>
  <c r="AY184" i="65"/>
  <c r="AY189" i="65" s="1"/>
  <c r="AY185" i="65"/>
  <c r="AY190" i="65" s="1"/>
  <c r="DD98" i="74" l="1"/>
  <c r="DD175" i="74"/>
  <c r="CA83" i="65"/>
  <c r="CA84" i="65" s="1"/>
  <c r="CA85" i="65" s="1"/>
  <c r="BL111" i="65"/>
  <c r="DG185" i="65"/>
  <c r="DG190" i="65" s="1"/>
  <c r="DG184" i="65"/>
  <c r="DG189" i="65" s="1"/>
  <c r="DG108" i="65"/>
  <c r="DG111" i="65" s="1"/>
  <c r="DG187" i="65"/>
  <c r="CA184" i="65"/>
  <c r="CA189" i="65" s="1"/>
  <c r="CA187" i="65"/>
  <c r="CA185" i="65"/>
  <c r="CA190" i="65" s="1"/>
  <c r="DO108" i="65"/>
  <c r="BN187" i="65"/>
  <c r="CH83" i="65"/>
  <c r="CH84" i="65" s="1"/>
  <c r="CH85" i="65" s="1"/>
  <c r="CH185" i="65"/>
  <c r="CH190" i="65" s="1"/>
  <c r="BN108" i="65"/>
  <c r="BN111" i="65" s="1"/>
  <c r="BN185" i="65"/>
  <c r="BN190" i="65" s="1"/>
  <c r="CH184" i="65"/>
  <c r="CH189" i="65" s="1"/>
  <c r="BN184" i="65"/>
  <c r="BN189" i="65" s="1"/>
  <c r="CR191" i="72"/>
  <c r="CP109" i="74"/>
  <c r="CR111" i="72"/>
  <c r="BY184" i="72"/>
  <c r="BY189" i="72" s="1"/>
  <c r="BY191" i="72" s="1"/>
  <c r="BY108" i="72"/>
  <c r="CI182" i="65"/>
  <c r="CI108" i="65" s="1"/>
  <c r="CJ182" i="72"/>
  <c r="CJ108" i="72" s="1"/>
  <c r="CH187" i="65"/>
  <c r="BY187" i="72"/>
  <c r="CO181" i="65"/>
  <c r="CO82" i="65" s="1"/>
  <c r="BY83" i="72"/>
  <c r="BY84" i="72" s="1"/>
  <c r="BY85" i="72" s="1"/>
  <c r="BK187" i="65"/>
  <c r="CA111" i="65"/>
  <c r="BK185" i="65"/>
  <c r="BK190" i="65" s="1"/>
  <c r="BK184" i="65"/>
  <c r="BK189" i="65" s="1"/>
  <c r="BK108" i="65"/>
  <c r="BK111" i="65" s="1"/>
  <c r="BL84" i="65"/>
  <c r="BL85" i="65" s="1"/>
  <c r="DB108" i="65"/>
  <c r="CW99" i="72"/>
  <c r="CW175" i="72"/>
  <c r="DN111" i="65"/>
  <c r="CP84" i="74"/>
  <c r="CP85" i="74" s="1"/>
  <c r="CS109" i="74"/>
  <c r="CU182" i="74"/>
  <c r="CU106" i="74" s="1"/>
  <c r="DN84" i="65"/>
  <c r="DN85" i="65" s="1"/>
  <c r="DP181" i="72"/>
  <c r="DP182" i="72"/>
  <c r="BH181" i="65"/>
  <c r="BH187" i="65" s="1"/>
  <c r="DS106" i="74"/>
  <c r="CF182" i="72"/>
  <c r="CF187" i="72" s="1"/>
  <c r="CZ187" i="72"/>
  <c r="AZ182" i="65"/>
  <c r="AZ181" i="65"/>
  <c r="CT187" i="72"/>
  <c r="DQ181" i="72"/>
  <c r="DQ82" i="72" s="1"/>
  <c r="AZ107" i="65"/>
  <c r="AZ178" i="65"/>
  <c r="AZ177" i="65"/>
  <c r="DI98" i="74"/>
  <c r="DI175" i="74"/>
  <c r="DK111" i="65"/>
  <c r="DO181" i="74"/>
  <c r="DO99" i="74" s="1"/>
  <c r="DJ111" i="65"/>
  <c r="BQ108" i="65"/>
  <c r="CA181" i="72"/>
  <c r="CA82" i="72" s="1"/>
  <c r="CG162" i="72"/>
  <c r="CG169" i="72" s="1"/>
  <c r="CG174" i="72" s="1"/>
  <c r="CG163" i="72"/>
  <c r="DF187" i="65"/>
  <c r="BQ187" i="65"/>
  <c r="BQ82" i="65"/>
  <c r="BQ100" i="65"/>
  <c r="CP99" i="65"/>
  <c r="CP175" i="65"/>
  <c r="CP180" i="65" s="1"/>
  <c r="BQ185" i="65"/>
  <c r="BQ190" i="65" s="1"/>
  <c r="BQ184" i="65"/>
  <c r="BQ189" i="65" s="1"/>
  <c r="BQ83" i="65"/>
  <c r="CH111" i="65"/>
  <c r="CS84" i="74"/>
  <c r="CS85" i="74" s="1"/>
  <c r="AY111" i="65"/>
  <c r="CU187" i="72"/>
  <c r="BX163" i="72"/>
  <c r="BX162" i="72"/>
  <c r="BX169" i="72" s="1"/>
  <c r="BX174" i="72" s="1"/>
  <c r="CY182" i="65"/>
  <c r="CY108" i="65" s="1"/>
  <c r="CA108" i="72"/>
  <c r="BM187" i="65"/>
  <c r="DD182" i="72"/>
  <c r="DD83" i="72" s="1"/>
  <c r="CW98" i="74"/>
  <c r="CW175" i="74"/>
  <c r="CW180" i="74" s="1"/>
  <c r="CW181" i="65"/>
  <c r="CW182" i="65"/>
  <c r="BA178" i="65"/>
  <c r="BA177" i="65"/>
  <c r="BA107" i="65"/>
  <c r="CQ99" i="65"/>
  <c r="CQ175" i="65"/>
  <c r="CO190" i="65"/>
  <c r="CV108" i="72"/>
  <c r="BR191" i="65"/>
  <c r="DN191" i="65"/>
  <c r="BB180" i="65"/>
  <c r="BB178" i="65"/>
  <c r="BB177" i="65"/>
  <c r="BB107" i="65"/>
  <c r="BR111" i="65"/>
  <c r="BX108" i="65"/>
  <c r="BR84" i="65"/>
  <c r="BR85" i="65" s="1"/>
  <c r="BA180" i="65"/>
  <c r="DG177" i="72"/>
  <c r="DG178" i="72"/>
  <c r="DG107" i="72"/>
  <c r="CO83" i="65"/>
  <c r="CJ82" i="72"/>
  <c r="CO184" i="65"/>
  <c r="CO189" i="65" s="1"/>
  <c r="CO108" i="65"/>
  <c r="BH108" i="65"/>
  <c r="CU83" i="72"/>
  <c r="CU108" i="72"/>
  <c r="CU184" i="72"/>
  <c r="CU189" i="72" s="1"/>
  <c r="CU185" i="72"/>
  <c r="CU190" i="72" s="1"/>
  <c r="CU82" i="72"/>
  <c r="CU100" i="72"/>
  <c r="DC175" i="65"/>
  <c r="DC180" i="65" s="1"/>
  <c r="DC99" i="65"/>
  <c r="BG107" i="65"/>
  <c r="BG178" i="65"/>
  <c r="BG177" i="65"/>
  <c r="CZ82" i="72"/>
  <c r="CZ100" i="72"/>
  <c r="CZ185" i="72"/>
  <c r="CZ190" i="72" s="1"/>
  <c r="CZ184" i="72"/>
  <c r="CZ189" i="72" s="1"/>
  <c r="CZ83" i="72"/>
  <c r="CZ108" i="72"/>
  <c r="CR108" i="65"/>
  <c r="CR111" i="65" s="1"/>
  <c r="CV181" i="65"/>
  <c r="CV182" i="65"/>
  <c r="DJ177" i="74"/>
  <c r="DJ178" i="74"/>
  <c r="DJ105" i="74"/>
  <c r="DJ180" i="74"/>
  <c r="BG180" i="65"/>
  <c r="DF181" i="74"/>
  <c r="DF182" i="74"/>
  <c r="BX187" i="65"/>
  <c r="BX100" i="65"/>
  <c r="BX82" i="65"/>
  <c r="CJ100" i="72"/>
  <c r="BX185" i="65"/>
  <c r="BX190" i="65" s="1"/>
  <c r="BX184" i="65"/>
  <c r="BX189" i="65" s="1"/>
  <c r="BX83" i="65"/>
  <c r="CT100" i="72"/>
  <c r="DG180" i="72"/>
  <c r="CC187" i="65"/>
  <c r="CS187" i="65"/>
  <c r="BU180" i="65"/>
  <c r="BU181" i="65" s="1"/>
  <c r="BU82" i="65" s="1"/>
  <c r="DE175" i="74"/>
  <c r="DE98" i="74"/>
  <c r="DI99" i="72"/>
  <c r="DI175" i="72"/>
  <c r="DI180" i="72" s="1"/>
  <c r="DK177" i="72"/>
  <c r="DK178" i="72"/>
  <c r="DK107" i="72"/>
  <c r="DK180" i="72"/>
  <c r="DM187" i="72"/>
  <c r="DB105" i="74"/>
  <c r="CM187" i="65"/>
  <c r="DJ175" i="72"/>
  <c r="DJ99" i="72"/>
  <c r="CD162" i="72"/>
  <c r="CD169" i="72" s="1"/>
  <c r="CD174" i="72" s="1"/>
  <c r="CD163" i="72"/>
  <c r="CE187" i="65"/>
  <c r="DB181" i="65"/>
  <c r="DB82" i="65" s="1"/>
  <c r="CN162" i="74"/>
  <c r="CN169" i="74" s="1"/>
  <c r="CN174" i="74" s="1"/>
  <c r="CN163" i="74"/>
  <c r="BU107" i="65"/>
  <c r="CF82" i="72"/>
  <c r="CG182" i="65"/>
  <c r="CG181" i="65"/>
  <c r="CG100" i="65" s="1"/>
  <c r="DO184" i="74"/>
  <c r="DO189" i="74" s="1"/>
  <c r="DO185" i="74"/>
  <c r="DO190" i="74" s="1"/>
  <c r="DO83" i="74"/>
  <c r="BJ175" i="65"/>
  <c r="BJ99" i="65"/>
  <c r="DS187" i="74"/>
  <c r="CF100" i="72"/>
  <c r="DH177" i="72"/>
  <c r="DH178" i="72"/>
  <c r="DH107" i="72"/>
  <c r="CV184" i="72"/>
  <c r="CV189" i="72" s="1"/>
  <c r="CV83" i="72"/>
  <c r="CV185" i="72"/>
  <c r="CV190" i="72" s="1"/>
  <c r="CC162" i="72"/>
  <c r="CC169" i="72" s="1"/>
  <c r="CC174" i="72" s="1"/>
  <c r="CC163" i="72"/>
  <c r="DS181" i="65"/>
  <c r="DS182" i="65"/>
  <c r="DS108" i="65" s="1"/>
  <c r="CL162" i="72"/>
  <c r="CL169" i="72" s="1"/>
  <c r="CL174" i="72" s="1"/>
  <c r="CL163" i="72"/>
  <c r="CI175" i="74"/>
  <c r="CI98" i="74"/>
  <c r="CV187" i="72"/>
  <c r="CV82" i="72"/>
  <c r="CV100" i="72"/>
  <c r="DH180" i="72"/>
  <c r="CF180" i="65"/>
  <c r="CF178" i="65"/>
  <c r="CF177" i="65"/>
  <c r="CF107" i="65"/>
  <c r="DT162" i="74"/>
  <c r="DT169" i="74" s="1"/>
  <c r="DT174" i="74" s="1"/>
  <c r="DT163" i="74"/>
  <c r="DM180" i="65"/>
  <c r="DM177" i="65"/>
  <c r="DM178" i="65"/>
  <c r="DM107" i="65"/>
  <c r="DT182" i="72"/>
  <c r="DT181" i="72"/>
  <c r="CA185" i="72"/>
  <c r="CA190" i="72" s="1"/>
  <c r="CA184" i="72"/>
  <c r="CA189" i="72" s="1"/>
  <c r="CA83" i="72"/>
  <c r="DM163" i="74"/>
  <c r="DM162" i="74"/>
  <c r="DM169" i="74" s="1"/>
  <c r="DM174" i="74" s="1"/>
  <c r="DO106" i="74"/>
  <c r="BU99" i="65"/>
  <c r="CG178" i="65"/>
  <c r="CG177" i="65"/>
  <c r="CG107" i="65"/>
  <c r="DG98" i="74"/>
  <c r="DG175" i="74"/>
  <c r="DG105" i="74" s="1"/>
  <c r="CQ182" i="72"/>
  <c r="CQ108" i="72" s="1"/>
  <c r="CQ181" i="72"/>
  <c r="DH180" i="65"/>
  <c r="DH177" i="65"/>
  <c r="DH178" i="65"/>
  <c r="DH107" i="65"/>
  <c r="DQ175" i="65"/>
  <c r="DQ107" i="65" s="1"/>
  <c r="CK175" i="65"/>
  <c r="CK107" i="65" s="1"/>
  <c r="DJ191" i="65"/>
  <c r="CT187" i="65"/>
  <c r="BH184" i="65"/>
  <c r="BH189" i="65" s="1"/>
  <c r="BH83" i="65"/>
  <c r="BH185" i="65"/>
  <c r="BH190" i="65" s="1"/>
  <c r="CL182" i="65"/>
  <c r="CL108" i="65" s="1"/>
  <c r="CL181" i="65"/>
  <c r="DF185" i="65"/>
  <c r="DF190" i="65" s="1"/>
  <c r="DF184" i="65"/>
  <c r="DF189" i="65" s="1"/>
  <c r="DF83" i="65"/>
  <c r="DF108" i="65"/>
  <c r="CQ163" i="74"/>
  <c r="CQ162" i="74"/>
  <c r="CQ169" i="74" s="1"/>
  <c r="CQ174" i="74" s="1"/>
  <c r="DH180" i="74"/>
  <c r="DA162" i="65"/>
  <c r="DA169" i="65" s="1"/>
  <c r="DA174" i="65" s="1"/>
  <c r="DA163" i="65"/>
  <c r="DF82" i="65"/>
  <c r="DF100" i="65"/>
  <c r="BI175" i="65"/>
  <c r="BI180" i="65" s="1"/>
  <c r="BI99" i="65"/>
  <c r="DF175" i="72"/>
  <c r="DF99" i="72"/>
  <c r="DE182" i="72"/>
  <c r="DE181" i="72"/>
  <c r="CS82" i="72"/>
  <c r="CS100" i="72"/>
  <c r="CS111" i="72" s="1"/>
  <c r="DD100" i="72"/>
  <c r="DD82" i="72"/>
  <c r="CZ177" i="65"/>
  <c r="CZ178" i="65"/>
  <c r="CZ180" i="65"/>
  <c r="DU181" i="65"/>
  <c r="DU182" i="65"/>
  <c r="BZ175" i="72"/>
  <c r="BZ107" i="72" s="1"/>
  <c r="CS184" i="72"/>
  <c r="CS189" i="72" s="1"/>
  <c r="CS185" i="72"/>
  <c r="CS190" i="72" s="1"/>
  <c r="CS83" i="72"/>
  <c r="BD175" i="65"/>
  <c r="BD99" i="65"/>
  <c r="CO175" i="72"/>
  <c r="CO180" i="72" s="1"/>
  <c r="CO99" i="72"/>
  <c r="CT83" i="72"/>
  <c r="CT84" i="72" s="1"/>
  <c r="CT85" i="72" s="1"/>
  <c r="CT185" i="72"/>
  <c r="CT190" i="72" s="1"/>
  <c r="CT184" i="72"/>
  <c r="CT189" i="72" s="1"/>
  <c r="CT108" i="72"/>
  <c r="DO100" i="65"/>
  <c r="CS187" i="72"/>
  <c r="CN181" i="65"/>
  <c r="CN182" i="65"/>
  <c r="DR100" i="65"/>
  <c r="DP175" i="65"/>
  <c r="DP99" i="65"/>
  <c r="CJ175" i="65"/>
  <c r="CJ99" i="65"/>
  <c r="BV175" i="65"/>
  <c r="BV99" i="65"/>
  <c r="CE184" i="72"/>
  <c r="CE189" i="72" s="1"/>
  <c r="CE185" i="72"/>
  <c r="CE190" i="72" s="1"/>
  <c r="CE83" i="72"/>
  <c r="DL187" i="72"/>
  <c r="DO187" i="65"/>
  <c r="DV178" i="72"/>
  <c r="DV177" i="72"/>
  <c r="DV180" i="74"/>
  <c r="DV178" i="74"/>
  <c r="DV177" i="74"/>
  <c r="DV105" i="74"/>
  <c r="BU177" i="65"/>
  <c r="BU178" i="65"/>
  <c r="DT177" i="65"/>
  <c r="DT178" i="65"/>
  <c r="DT180" i="65"/>
  <c r="CP182" i="72"/>
  <c r="CP181" i="72"/>
  <c r="DB184" i="65"/>
  <c r="DB189" i="65" s="1"/>
  <c r="DB185" i="65"/>
  <c r="DB190" i="65" s="1"/>
  <c r="DB83" i="65"/>
  <c r="CR175" i="74"/>
  <c r="CR98" i="74"/>
  <c r="DO83" i="65"/>
  <c r="DO84" i="65" s="1"/>
  <c r="DO85" i="65" s="1"/>
  <c r="DO184" i="65"/>
  <c r="DO189" i="65" s="1"/>
  <c r="DO185" i="65"/>
  <c r="DO190" i="65" s="1"/>
  <c r="DU175" i="72"/>
  <c r="DU99" i="72"/>
  <c r="CR185" i="65"/>
  <c r="CR190" i="65" s="1"/>
  <c r="CR184" i="65"/>
  <c r="CR189" i="65" s="1"/>
  <c r="DE177" i="65"/>
  <c r="DE178" i="65"/>
  <c r="DE107" i="65"/>
  <c r="CE100" i="72"/>
  <c r="CE111" i="72" s="1"/>
  <c r="CE82" i="72"/>
  <c r="CB181" i="72"/>
  <c r="CB182" i="72"/>
  <c r="CB108" i="72" s="1"/>
  <c r="CB180" i="65"/>
  <c r="CB178" i="65"/>
  <c r="CB177" i="65"/>
  <c r="CB107" i="65"/>
  <c r="CR187" i="65"/>
  <c r="CR82" i="65"/>
  <c r="CR84" i="65" s="1"/>
  <c r="CR85" i="65" s="1"/>
  <c r="DV180" i="72"/>
  <c r="CM185" i="65"/>
  <c r="CM190" i="65" s="1"/>
  <c r="CM184" i="65"/>
  <c r="CM189" i="65" s="1"/>
  <c r="CM83" i="65"/>
  <c r="DD181" i="65"/>
  <c r="DD182" i="65"/>
  <c r="DD108" i="65" s="1"/>
  <c r="DE180" i="65"/>
  <c r="CY180" i="74"/>
  <c r="CY177" i="74"/>
  <c r="CY178" i="74"/>
  <c r="CM82" i="65"/>
  <c r="CM100" i="65"/>
  <c r="CM111" i="65" s="1"/>
  <c r="DQ99" i="65"/>
  <c r="DU182" i="74"/>
  <c r="DU181" i="74"/>
  <c r="DH177" i="74"/>
  <c r="DH178" i="74"/>
  <c r="DR108" i="65"/>
  <c r="DR187" i="65"/>
  <c r="BY181" i="65"/>
  <c r="BY182" i="65"/>
  <c r="BT175" i="65"/>
  <c r="BT99" i="65"/>
  <c r="CE187" i="72"/>
  <c r="BE175" i="65"/>
  <c r="BE107" i="65" s="1"/>
  <c r="BW181" i="72"/>
  <c r="BW82" i="72" s="1"/>
  <c r="BW182" i="72"/>
  <c r="BW83" i="72" s="1"/>
  <c r="CP191" i="74"/>
  <c r="DB181" i="74"/>
  <c r="DB182" i="74"/>
  <c r="DB83" i="74" s="1"/>
  <c r="CM181" i="74"/>
  <c r="CM182" i="74"/>
  <c r="CM83" i="74" s="1"/>
  <c r="AY191" i="65"/>
  <c r="BO184" i="65"/>
  <c r="BO189" i="65" s="1"/>
  <c r="BO185" i="65"/>
  <c r="BO190" i="65" s="1"/>
  <c r="BO108" i="65"/>
  <c r="BO83" i="65"/>
  <c r="BC175" i="65"/>
  <c r="BC180" i="65" s="1"/>
  <c r="CD184" i="65"/>
  <c r="CD189" i="65" s="1"/>
  <c r="CD185" i="65"/>
  <c r="CD190" i="65" s="1"/>
  <c r="CD83" i="65"/>
  <c r="CD108" i="65"/>
  <c r="CU184" i="65"/>
  <c r="CU189" i="65" s="1"/>
  <c r="CU185" i="65"/>
  <c r="CU190" i="65" s="1"/>
  <c r="CU83" i="65"/>
  <c r="BO82" i="65"/>
  <c r="BO100" i="65"/>
  <c r="BF181" i="65"/>
  <c r="BF182" i="65"/>
  <c r="BF108" i="65" s="1"/>
  <c r="DA98" i="74"/>
  <c r="CL177" i="74"/>
  <c r="CL178" i="74"/>
  <c r="DO175" i="72"/>
  <c r="DO107" i="72" s="1"/>
  <c r="BM100" i="65"/>
  <c r="BM82" i="65"/>
  <c r="DM82" i="72"/>
  <c r="DM100" i="72"/>
  <c r="CY162" i="72"/>
  <c r="CY169" i="72" s="1"/>
  <c r="CY174" i="72" s="1"/>
  <c r="CY163" i="72"/>
  <c r="DQ83" i="72"/>
  <c r="CI175" i="72"/>
  <c r="CI107" i="72" s="1"/>
  <c r="DS185" i="74"/>
  <c r="DS190" i="74" s="1"/>
  <c r="DS184" i="74"/>
  <c r="DS189" i="74" s="1"/>
  <c r="CM105" i="74"/>
  <c r="CE82" i="65"/>
  <c r="CE100" i="65"/>
  <c r="DK182" i="74"/>
  <c r="DK83" i="74" s="1"/>
  <c r="DK181" i="74"/>
  <c r="DK82" i="74" s="1"/>
  <c r="CT182" i="74"/>
  <c r="CT106" i="74" s="1"/>
  <c r="CT181" i="74"/>
  <c r="DS99" i="74"/>
  <c r="DS82" i="74"/>
  <c r="DS84" i="74" s="1"/>
  <c r="DS85" i="74" s="1"/>
  <c r="DL82" i="65"/>
  <c r="DL100" i="65"/>
  <c r="DL111" i="65" s="1"/>
  <c r="BL191" i="65"/>
  <c r="CY82" i="65"/>
  <c r="CY100" i="65"/>
  <c r="CE184" i="65"/>
  <c r="CE189" i="65" s="1"/>
  <c r="CE185" i="65"/>
  <c r="CE190" i="65" s="1"/>
  <c r="CE83" i="65"/>
  <c r="CE108" i="65"/>
  <c r="DN181" i="74"/>
  <c r="DN182" i="74"/>
  <c r="CX175" i="72"/>
  <c r="CX107" i="72" s="1"/>
  <c r="DL184" i="65"/>
  <c r="DL189" i="65" s="1"/>
  <c r="DL185" i="65"/>
  <c r="DL190" i="65" s="1"/>
  <c r="DL83" i="65"/>
  <c r="CO178" i="74"/>
  <c r="CO177" i="74"/>
  <c r="CO105" i="74"/>
  <c r="DI178" i="65"/>
  <c r="DI177" i="65"/>
  <c r="DI107" i="65"/>
  <c r="DL187" i="65"/>
  <c r="CN178" i="72"/>
  <c r="CN177" i="72"/>
  <c r="DL175" i="74"/>
  <c r="DL105" i="74" s="1"/>
  <c r="CO180" i="74"/>
  <c r="CM181" i="72"/>
  <c r="CM182" i="72"/>
  <c r="CM108" i="72" s="1"/>
  <c r="DA175" i="74"/>
  <c r="DA105" i="74" s="1"/>
  <c r="CK182" i="72"/>
  <c r="CK181" i="72"/>
  <c r="DN175" i="72"/>
  <c r="CZ175" i="74"/>
  <c r="BS182" i="65"/>
  <c r="BS108" i="65" s="1"/>
  <c r="BS181" i="65"/>
  <c r="CI100" i="65"/>
  <c r="CK162" i="74"/>
  <c r="CK169" i="74" s="1"/>
  <c r="CK174" i="74" s="1"/>
  <c r="CK163" i="74"/>
  <c r="CU99" i="74"/>
  <c r="CU82" i="74"/>
  <c r="DP175" i="74"/>
  <c r="DP105" i="74" s="1"/>
  <c r="DR182" i="72"/>
  <c r="DR181" i="72"/>
  <c r="CS82" i="65"/>
  <c r="CS100" i="65"/>
  <c r="CS111" i="65" s="1"/>
  <c r="DC181" i="72"/>
  <c r="DC182" i="72"/>
  <c r="DC108" i="72" s="1"/>
  <c r="CN180" i="72"/>
  <c r="CT100" i="65"/>
  <c r="CT82" i="65"/>
  <c r="CX181" i="74"/>
  <c r="CX182" i="74"/>
  <c r="DI182" i="65"/>
  <c r="DI83" i="65" s="1"/>
  <c r="DI181" i="65"/>
  <c r="DI82" i="65" s="1"/>
  <c r="DQ185" i="72"/>
  <c r="DQ190" i="72" s="1"/>
  <c r="DQ184" i="72"/>
  <c r="DQ189" i="72" s="1"/>
  <c r="DL185" i="72"/>
  <c r="DL190" i="72" s="1"/>
  <c r="DL184" i="72"/>
  <c r="DL189" i="72" s="1"/>
  <c r="DL83" i="72"/>
  <c r="DL108" i="72"/>
  <c r="CC82" i="65"/>
  <c r="CC100" i="65"/>
  <c r="DK177" i="74"/>
  <c r="DK178" i="74"/>
  <c r="DK105" i="74"/>
  <c r="DB182" i="72"/>
  <c r="DB181" i="72"/>
  <c r="DR177" i="74"/>
  <c r="DR178" i="74"/>
  <c r="DR180" i="74"/>
  <c r="DA182" i="72"/>
  <c r="DA181" i="72"/>
  <c r="CS184" i="65"/>
  <c r="CS189" i="65" s="1"/>
  <c r="CS185" i="65"/>
  <c r="CS190" i="65" s="1"/>
  <c r="CS83" i="65"/>
  <c r="BM184" i="65"/>
  <c r="BM189" i="65" s="1"/>
  <c r="BM185" i="65"/>
  <c r="BM190" i="65" s="1"/>
  <c r="BM83" i="65"/>
  <c r="CC184" i="65"/>
  <c r="CC189" i="65" s="1"/>
  <c r="CC185" i="65"/>
  <c r="CC190" i="65" s="1"/>
  <c r="CC83" i="65"/>
  <c r="CC108" i="65"/>
  <c r="DK191" i="65"/>
  <c r="BW178" i="72"/>
  <c r="BW177" i="72"/>
  <c r="BW107" i="72"/>
  <c r="CJ175" i="74"/>
  <c r="DL82" i="72"/>
  <c r="DL100" i="72"/>
  <c r="CM178" i="74"/>
  <c r="CM177" i="74"/>
  <c r="DL98" i="74"/>
  <c r="DR184" i="65"/>
  <c r="DR189" i="65" s="1"/>
  <c r="DR185" i="65"/>
  <c r="DR190" i="65" s="1"/>
  <c r="CV175" i="74"/>
  <c r="CV180" i="74" s="1"/>
  <c r="DQ175" i="74"/>
  <c r="DQ105" i="74" s="1"/>
  <c r="DS181" i="72"/>
  <c r="DS182" i="72"/>
  <c r="CS191" i="74"/>
  <c r="CH175" i="72"/>
  <c r="DC178" i="74"/>
  <c r="DC177" i="74"/>
  <c r="DC180" i="74"/>
  <c r="CD187" i="65"/>
  <c r="CU187" i="65"/>
  <c r="DR84" i="65"/>
  <c r="DR85" i="65" s="1"/>
  <c r="DM185" i="72"/>
  <c r="DM190" i="72" s="1"/>
  <c r="DM184" i="72"/>
  <c r="DM189" i="72" s="1"/>
  <c r="DM108" i="72"/>
  <c r="DM83" i="72"/>
  <c r="DB177" i="74"/>
  <c r="DB178" i="74"/>
  <c r="CT184" i="65"/>
  <c r="CT189" i="65" s="1"/>
  <c r="CT185" i="65"/>
  <c r="CT190" i="65" s="1"/>
  <c r="CT83" i="65"/>
  <c r="CT108" i="65"/>
  <c r="BM108" i="65"/>
  <c r="CD82" i="65"/>
  <c r="CD100" i="65"/>
  <c r="CU82" i="65"/>
  <c r="CU100" i="65"/>
  <c r="CU111" i="65" s="1"/>
  <c r="BO187" i="65"/>
  <c r="CL180" i="74"/>
  <c r="DD178" i="74" l="1"/>
  <c r="DD177" i="74"/>
  <c r="DD105" i="74"/>
  <c r="DD180" i="74"/>
  <c r="DG191" i="65"/>
  <c r="DO111" i="65"/>
  <c r="CA191" i="65"/>
  <c r="CU83" i="74"/>
  <c r="CU84" i="74" s="1"/>
  <c r="CU85" i="74" s="1"/>
  <c r="CU109" i="74"/>
  <c r="BN191" i="65"/>
  <c r="CU185" i="74"/>
  <c r="CU190" i="74" s="1"/>
  <c r="CU184" i="74"/>
  <c r="CU189" i="74" s="1"/>
  <c r="CU187" i="74"/>
  <c r="CJ184" i="72"/>
  <c r="CJ189" i="72" s="1"/>
  <c r="CJ185" i="72"/>
  <c r="CJ190" i="72" s="1"/>
  <c r="CH191" i="65"/>
  <c r="CF108" i="72"/>
  <c r="CF83" i="72"/>
  <c r="CF84" i="72" s="1"/>
  <c r="CF85" i="72" s="1"/>
  <c r="CF184" i="72"/>
  <c r="CF189" i="72" s="1"/>
  <c r="CF185" i="72"/>
  <c r="CF190" i="72" s="1"/>
  <c r="CV84" i="72"/>
  <c r="CV85" i="72" s="1"/>
  <c r="CJ187" i="72"/>
  <c r="BY111" i="72"/>
  <c r="CJ83" i="72"/>
  <c r="CJ84" i="72" s="1"/>
  <c r="CJ85" i="72" s="1"/>
  <c r="DQ84" i="72"/>
  <c r="DQ85" i="72" s="1"/>
  <c r="DQ187" i="72"/>
  <c r="DQ100" i="72"/>
  <c r="DQ111" i="72" s="1"/>
  <c r="CI83" i="65"/>
  <c r="CI84" i="65" s="1"/>
  <c r="CI85" i="65" s="1"/>
  <c r="CI187" i="65"/>
  <c r="CI111" i="65"/>
  <c r="CI185" i="65"/>
  <c r="CI190" i="65" s="1"/>
  <c r="CI184" i="65"/>
  <c r="CI189" i="65" s="1"/>
  <c r="CO187" i="65"/>
  <c r="CO84" i="65"/>
  <c r="CO85" i="65" s="1"/>
  <c r="BK191" i="65"/>
  <c r="CO100" i="65"/>
  <c r="CO111" i="65" s="1"/>
  <c r="CY185" i="65"/>
  <c r="CY190" i="65" s="1"/>
  <c r="CY184" i="65"/>
  <c r="CY189" i="65" s="1"/>
  <c r="CY111" i="65"/>
  <c r="CY83" i="65"/>
  <c r="CY84" i="65" s="1"/>
  <c r="CY85" i="65" s="1"/>
  <c r="AZ187" i="65"/>
  <c r="DK99" i="74"/>
  <c r="CW180" i="72"/>
  <c r="CW177" i="72"/>
  <c r="CW178" i="72"/>
  <c r="CW107" i="72"/>
  <c r="DO82" i="74"/>
  <c r="DO84" i="74" s="1"/>
  <c r="DO85" i="74" s="1"/>
  <c r="DO187" i="74"/>
  <c r="BC107" i="65"/>
  <c r="BH82" i="65"/>
  <c r="BH84" i="65" s="1"/>
  <c r="BH85" i="65" s="1"/>
  <c r="BH100" i="65"/>
  <c r="BH111" i="65" s="1"/>
  <c r="DB84" i="65"/>
  <c r="DB85" i="65" s="1"/>
  <c r="DB100" i="65"/>
  <c r="DB111" i="65" s="1"/>
  <c r="BQ111" i="65"/>
  <c r="CV111" i="72"/>
  <c r="DS109" i="74"/>
  <c r="DP108" i="72"/>
  <c r="DP184" i="72"/>
  <c r="DP189" i="72" s="1"/>
  <c r="DP185" i="72"/>
  <c r="DP190" i="72" s="1"/>
  <c r="DP83" i="72"/>
  <c r="DP187" i="72"/>
  <c r="DP82" i="72"/>
  <c r="DP100" i="72"/>
  <c r="DD108" i="72"/>
  <c r="BU182" i="65"/>
  <c r="BU108" i="65" s="1"/>
  <c r="CD111" i="65"/>
  <c r="CD84" i="65"/>
  <c r="CD85" i="65" s="1"/>
  <c r="AZ108" i="65"/>
  <c r="CA187" i="72"/>
  <c r="DD84" i="72"/>
  <c r="DD85" i="72" s="1"/>
  <c r="DK106" i="74"/>
  <c r="DD184" i="72"/>
  <c r="DD189" i="72" s="1"/>
  <c r="DD185" i="72"/>
  <c r="DD190" i="72" s="1"/>
  <c r="CA100" i="72"/>
  <c r="CA111" i="72" s="1"/>
  <c r="DD187" i="72"/>
  <c r="CA84" i="72"/>
  <c r="CA85" i="72" s="1"/>
  <c r="DI180" i="74"/>
  <c r="DI177" i="74"/>
  <c r="DI178" i="74"/>
  <c r="DI105" i="74"/>
  <c r="AZ82" i="65"/>
  <c r="AZ100" i="65"/>
  <c r="DA187" i="72"/>
  <c r="AZ83" i="65"/>
  <c r="AZ184" i="65"/>
  <c r="AZ189" i="65" s="1"/>
  <c r="AZ185" i="65"/>
  <c r="AZ190" i="65" s="1"/>
  <c r="CJ111" i="72"/>
  <c r="BQ84" i="65"/>
  <c r="BQ85" i="65" s="1"/>
  <c r="BM191" i="65"/>
  <c r="CW187" i="65"/>
  <c r="CP181" i="65"/>
  <c r="CP182" i="65"/>
  <c r="CG99" i="72"/>
  <c r="CG175" i="72"/>
  <c r="DO191" i="74"/>
  <c r="BQ191" i="65"/>
  <c r="CU111" i="72"/>
  <c r="DC187" i="72"/>
  <c r="CU84" i="72"/>
  <c r="CU85" i="72" s="1"/>
  <c r="CP107" i="65"/>
  <c r="CP178" i="65"/>
  <c r="CP177" i="65"/>
  <c r="DB187" i="72"/>
  <c r="CV187" i="65"/>
  <c r="BX111" i="65"/>
  <c r="CO191" i="65"/>
  <c r="BX99" i="72"/>
  <c r="BX175" i="72"/>
  <c r="BX180" i="72" s="1"/>
  <c r="DF187" i="74"/>
  <c r="CZ111" i="72"/>
  <c r="BY187" i="65"/>
  <c r="DL111" i="72"/>
  <c r="DQ191" i="72"/>
  <c r="BX191" i="65"/>
  <c r="CR191" i="65"/>
  <c r="DB187" i="65"/>
  <c r="CY187" i="65"/>
  <c r="CW82" i="65"/>
  <c r="CW100" i="65"/>
  <c r="CW181" i="74"/>
  <c r="CW182" i="74"/>
  <c r="CZ84" i="72"/>
  <c r="CZ85" i="72" s="1"/>
  <c r="CW177" i="74"/>
  <c r="CW178" i="74"/>
  <c r="CW105" i="74"/>
  <c r="BB182" i="65"/>
  <c r="BB108" i="65" s="1"/>
  <c r="BB181" i="65"/>
  <c r="CX187" i="74"/>
  <c r="CU84" i="65"/>
  <c r="CU85" i="65" s="1"/>
  <c r="DB106" i="74"/>
  <c r="CQ180" i="65"/>
  <c r="CQ107" i="65"/>
  <c r="CQ177" i="65"/>
  <c r="CQ178" i="65"/>
  <c r="BA181" i="65"/>
  <c r="BA182" i="65"/>
  <c r="CW108" i="65"/>
  <c r="CW185" i="65"/>
  <c r="CW190" i="65" s="1"/>
  <c r="CW184" i="65"/>
  <c r="CW189" i="65" s="1"/>
  <c r="CW83" i="65"/>
  <c r="CN187" i="65"/>
  <c r="CM191" i="65"/>
  <c r="BU100" i="65"/>
  <c r="CZ191" i="72"/>
  <c r="DF84" i="65"/>
  <c r="DF85" i="65" s="1"/>
  <c r="BW100" i="72"/>
  <c r="CU191" i="72"/>
  <c r="CA191" i="72"/>
  <c r="DF111" i="65"/>
  <c r="DG182" i="72"/>
  <c r="DG181" i="72"/>
  <c r="BX84" i="65"/>
  <c r="BX85" i="65" s="1"/>
  <c r="DS187" i="72"/>
  <c r="BW108" i="72"/>
  <c r="CV108" i="65"/>
  <c r="CV184" i="65"/>
  <c r="CV189" i="65" s="1"/>
  <c r="CV185" i="65"/>
  <c r="CV190" i="65" s="1"/>
  <c r="CV83" i="65"/>
  <c r="DC182" i="65"/>
  <c r="DC83" i="65" s="1"/>
  <c r="DC181" i="65"/>
  <c r="DC82" i="65" s="1"/>
  <c r="CV82" i="65"/>
  <c r="CV100" i="65"/>
  <c r="DJ182" i="74"/>
  <c r="DJ181" i="74"/>
  <c r="DF106" i="74"/>
  <c r="DF184" i="74"/>
  <c r="DF189" i="74" s="1"/>
  <c r="DF185" i="74"/>
  <c r="DF190" i="74" s="1"/>
  <c r="DF83" i="74"/>
  <c r="DF99" i="74"/>
  <c r="DF82" i="74"/>
  <c r="DC178" i="65"/>
  <c r="DC177" i="65"/>
  <c r="DC107" i="65"/>
  <c r="BG181" i="65"/>
  <c r="BG182" i="65"/>
  <c r="CG184" i="65"/>
  <c r="CG189" i="65" s="1"/>
  <c r="CG185" i="65"/>
  <c r="CG190" i="65" s="1"/>
  <c r="DT100" i="72"/>
  <c r="DT82" i="72"/>
  <c r="CG187" i="65"/>
  <c r="CG82" i="65"/>
  <c r="DT185" i="72"/>
  <c r="DT190" i="72" s="1"/>
  <c r="DT184" i="72"/>
  <c r="DT189" i="72" s="1"/>
  <c r="DT83" i="72"/>
  <c r="DE105" i="74"/>
  <c r="DE178" i="74"/>
  <c r="DE177" i="74"/>
  <c r="BF187" i="65"/>
  <c r="CF182" i="65"/>
  <c r="CF108" i="65" s="1"/>
  <c r="CF181" i="65"/>
  <c r="CG108" i="65"/>
  <c r="CG111" i="65" s="1"/>
  <c r="CC175" i="72"/>
  <c r="CC99" i="72"/>
  <c r="DL180" i="74"/>
  <c r="DL182" i="74" s="1"/>
  <c r="BW187" i="72"/>
  <c r="CS84" i="72"/>
  <c r="CS85" i="72" s="1"/>
  <c r="CG83" i="65"/>
  <c r="BO111" i="65"/>
  <c r="DM98" i="74"/>
  <c r="DM175" i="74"/>
  <c r="CM187" i="72"/>
  <c r="CM187" i="74"/>
  <c r="DU187" i="65"/>
  <c r="DK181" i="72"/>
  <c r="DK182" i="72"/>
  <c r="CS191" i="72"/>
  <c r="CV191" i="72"/>
  <c r="CD175" i="72"/>
  <c r="CD99" i="72"/>
  <c r="CS84" i="65"/>
  <c r="CS85" i="65" s="1"/>
  <c r="CT187" i="74"/>
  <c r="BH191" i="65"/>
  <c r="DM182" i="65"/>
  <c r="DM181" i="65"/>
  <c r="DH181" i="72"/>
  <c r="DH182" i="72"/>
  <c r="CI105" i="74"/>
  <c r="CI177" i="74"/>
  <c r="CI178" i="74"/>
  <c r="DR111" i="65"/>
  <c r="BE180" i="65"/>
  <c r="BE181" i="65" s="1"/>
  <c r="CN98" i="74"/>
  <c r="CN175" i="74"/>
  <c r="CN180" i="74" s="1"/>
  <c r="DK187" i="74"/>
  <c r="DT108" i="72"/>
  <c r="CL99" i="72"/>
  <c r="CL175" i="72"/>
  <c r="CL180" i="72" s="1"/>
  <c r="DO109" i="74"/>
  <c r="DJ107" i="72"/>
  <c r="DJ177" i="72"/>
  <c r="DJ178" i="72"/>
  <c r="DJ180" i="72"/>
  <c r="CT111" i="72"/>
  <c r="DE180" i="74"/>
  <c r="DS184" i="65"/>
  <c r="DS189" i="65" s="1"/>
  <c r="DS185" i="65"/>
  <c r="DS190" i="65" s="1"/>
  <c r="DS83" i="65"/>
  <c r="BJ178" i="65"/>
  <c r="BJ177" i="65"/>
  <c r="BJ180" i="65"/>
  <c r="BJ107" i="65"/>
  <c r="DI182" i="72"/>
  <c r="DI181" i="72"/>
  <c r="BS187" i="65"/>
  <c r="CE84" i="72"/>
  <c r="CE85" i="72" s="1"/>
  <c r="DT175" i="74"/>
  <c r="DT98" i="74"/>
  <c r="DS187" i="65"/>
  <c r="DS82" i="65"/>
  <c r="DS100" i="65"/>
  <c r="DS111" i="65" s="1"/>
  <c r="DI177" i="72"/>
  <c r="DI178" i="72"/>
  <c r="DI107" i="72"/>
  <c r="CI180" i="74"/>
  <c r="DT187" i="72"/>
  <c r="CO181" i="72"/>
  <c r="CO82" i="72" s="1"/>
  <c r="CO182" i="72"/>
  <c r="CO83" i="72" s="1"/>
  <c r="BI181" i="65"/>
  <c r="BI82" i="65" s="1"/>
  <c r="BI182" i="65"/>
  <c r="BI83" i="65" s="1"/>
  <c r="BV177" i="65"/>
  <c r="BV178" i="65"/>
  <c r="BV107" i="65"/>
  <c r="BV180" i="65"/>
  <c r="CT191" i="65"/>
  <c r="BT177" i="65"/>
  <c r="BT178" i="65"/>
  <c r="BT107" i="65"/>
  <c r="BT180" i="65"/>
  <c r="DE181" i="65"/>
  <c r="DE182" i="65"/>
  <c r="DV182" i="74"/>
  <c r="DV106" i="74" s="1"/>
  <c r="DV181" i="74"/>
  <c r="CT191" i="72"/>
  <c r="BZ178" i="72"/>
  <c r="BZ177" i="72"/>
  <c r="BZ180" i="72"/>
  <c r="DG177" i="74"/>
  <c r="DG178" i="74"/>
  <c r="DG180" i="74"/>
  <c r="CN100" i="65"/>
  <c r="CN82" i="65"/>
  <c r="DR187" i="72"/>
  <c r="BY83" i="65"/>
  <c r="BY185" i="65"/>
  <c r="BY190" i="65" s="1"/>
  <c r="BY184" i="65"/>
  <c r="BY189" i="65" s="1"/>
  <c r="DB191" i="65"/>
  <c r="CK177" i="65"/>
  <c r="CK178" i="65"/>
  <c r="CK180" i="65"/>
  <c r="DU108" i="65"/>
  <c r="DU185" i="65"/>
  <c r="DU190" i="65" s="1"/>
  <c r="DU184" i="65"/>
  <c r="DU189" i="65" s="1"/>
  <c r="DU83" i="65"/>
  <c r="DU82" i="65"/>
  <c r="DU100" i="65"/>
  <c r="BY100" i="65"/>
  <c r="BY82" i="65"/>
  <c r="DU82" i="74"/>
  <c r="DU99" i="74"/>
  <c r="BY108" i="65"/>
  <c r="DA175" i="65"/>
  <c r="DA99" i="65"/>
  <c r="DU185" i="74"/>
  <c r="DU190" i="74" s="1"/>
  <c r="DU184" i="74"/>
  <c r="DU189" i="74" s="1"/>
  <c r="DU106" i="74"/>
  <c r="DU83" i="74"/>
  <c r="CS191" i="65"/>
  <c r="DU187" i="74"/>
  <c r="BD107" i="65"/>
  <c r="BD177" i="65"/>
  <c r="BD178" i="65"/>
  <c r="DF178" i="72"/>
  <c r="DF177" i="72"/>
  <c r="DF107" i="72"/>
  <c r="DH182" i="74"/>
  <c r="DH181" i="74"/>
  <c r="CM106" i="74"/>
  <c r="CJ177" i="65"/>
  <c r="CJ178" i="65"/>
  <c r="CJ180" i="65"/>
  <c r="CJ107" i="65"/>
  <c r="DP177" i="65"/>
  <c r="DP178" i="65"/>
  <c r="DP180" i="65"/>
  <c r="DP107" i="65"/>
  <c r="CL187" i="65"/>
  <c r="CL82" i="65"/>
  <c r="CL100" i="65"/>
  <c r="CL111" i="65" s="1"/>
  <c r="DQ177" i="65"/>
  <c r="DQ178" i="65"/>
  <c r="DQ180" i="65"/>
  <c r="DU178" i="72"/>
  <c r="DU177" i="72"/>
  <c r="DU107" i="72"/>
  <c r="DR191" i="65"/>
  <c r="DL191" i="72"/>
  <c r="CE111" i="65"/>
  <c r="BE177" i="65"/>
  <c r="BE178" i="65"/>
  <c r="CB181" i="65"/>
  <c r="CB182" i="65"/>
  <c r="CB108" i="65" s="1"/>
  <c r="CP82" i="72"/>
  <c r="CP100" i="72"/>
  <c r="CE191" i="72"/>
  <c r="CO178" i="72"/>
  <c r="CO177" i="72"/>
  <c r="CO107" i="72"/>
  <c r="CL184" i="65"/>
  <c r="CL189" i="65" s="1"/>
  <c r="CL185" i="65"/>
  <c r="CL190" i="65" s="1"/>
  <c r="CL83" i="65"/>
  <c r="BD180" i="65"/>
  <c r="DV181" i="72"/>
  <c r="DV182" i="72"/>
  <c r="CY182" i="74"/>
  <c r="CY181" i="74"/>
  <c r="CB184" i="72"/>
  <c r="CB189" i="72" s="1"/>
  <c r="CB185" i="72"/>
  <c r="CB190" i="72" s="1"/>
  <c r="CB83" i="72"/>
  <c r="CP108" i="72"/>
  <c r="CP184" i="72"/>
  <c r="CP189" i="72" s="1"/>
  <c r="CP185" i="72"/>
  <c r="CP190" i="72" s="1"/>
  <c r="CP83" i="72"/>
  <c r="BI177" i="65"/>
  <c r="BI178" i="65"/>
  <c r="BI107" i="65"/>
  <c r="CQ175" i="74"/>
  <c r="CQ98" i="74"/>
  <c r="CQ187" i="72"/>
  <c r="CQ82" i="72"/>
  <c r="CQ100" i="72"/>
  <c r="CQ111" i="72" s="1"/>
  <c r="DM191" i="72"/>
  <c r="BO191" i="65"/>
  <c r="CB187" i="72"/>
  <c r="CB100" i="72"/>
  <c r="CB111" i="72" s="1"/>
  <c r="CB82" i="72"/>
  <c r="CP187" i="72"/>
  <c r="CQ185" i="72"/>
  <c r="CQ190" i="72" s="1"/>
  <c r="CQ184" i="72"/>
  <c r="CQ189" i="72" s="1"/>
  <c r="CQ83" i="72"/>
  <c r="CN184" i="65"/>
  <c r="CN189" i="65" s="1"/>
  <c r="CN185" i="65"/>
  <c r="CN190" i="65" s="1"/>
  <c r="CN83" i="65"/>
  <c r="CN108" i="65"/>
  <c r="CZ182" i="65"/>
  <c r="CZ181" i="65"/>
  <c r="DE82" i="72"/>
  <c r="DE100" i="72"/>
  <c r="DU180" i="72"/>
  <c r="CR180" i="74"/>
  <c r="CR178" i="74"/>
  <c r="CR177" i="74"/>
  <c r="CR105" i="74"/>
  <c r="CM84" i="65"/>
  <c r="CM85" i="65" s="1"/>
  <c r="DM84" i="72"/>
  <c r="DM85" i="72" s="1"/>
  <c r="DD184" i="65"/>
  <c r="DD189" i="65" s="1"/>
  <c r="DD185" i="65"/>
  <c r="DD190" i="65" s="1"/>
  <c r="DD83" i="65"/>
  <c r="DO191" i="65"/>
  <c r="DT182" i="65"/>
  <c r="DT181" i="65"/>
  <c r="DE83" i="72"/>
  <c r="DE108" i="72"/>
  <c r="DE185" i="72"/>
  <c r="DE190" i="72" s="1"/>
  <c r="DE184" i="72"/>
  <c r="DE189" i="72" s="1"/>
  <c r="DH181" i="65"/>
  <c r="DH182" i="65"/>
  <c r="DH108" i="65" s="1"/>
  <c r="DN187" i="74"/>
  <c r="BO84" i="65"/>
  <c r="BO85" i="65" s="1"/>
  <c r="DD187" i="65"/>
  <c r="DD100" i="65"/>
  <c r="DD111" i="65" s="1"/>
  <c r="DD82" i="65"/>
  <c r="DE187" i="72"/>
  <c r="DF191" i="65"/>
  <c r="DF180" i="72"/>
  <c r="DI84" i="65"/>
  <c r="DI85" i="65" s="1"/>
  <c r="DB82" i="72"/>
  <c r="DB100" i="72"/>
  <c r="DI187" i="65"/>
  <c r="CY175" i="72"/>
  <c r="CY180" i="72" s="1"/>
  <c r="CY99" i="72"/>
  <c r="DA185" i="72"/>
  <c r="DA190" i="72" s="1"/>
  <c r="DA184" i="72"/>
  <c r="DA189" i="72" s="1"/>
  <c r="DA83" i="72"/>
  <c r="CK175" i="74"/>
  <c r="CK98" i="74"/>
  <c r="DR100" i="72"/>
  <c r="DR82" i="72"/>
  <c r="BS82" i="65"/>
  <c r="BS100" i="65"/>
  <c r="BS111" i="65" s="1"/>
  <c r="CI178" i="72"/>
  <c r="CI177" i="72"/>
  <c r="CI180" i="72"/>
  <c r="BM84" i="65"/>
  <c r="BM85" i="65" s="1"/>
  <c r="CH177" i="72"/>
  <c r="CH178" i="72"/>
  <c r="CJ177" i="74"/>
  <c r="CJ178" i="74"/>
  <c r="CJ180" i="74"/>
  <c r="BS184" i="65"/>
  <c r="BS189" i="65" s="1"/>
  <c r="BS185" i="65"/>
  <c r="BS190" i="65" s="1"/>
  <c r="BS83" i="65"/>
  <c r="CZ177" i="74"/>
  <c r="CZ178" i="74"/>
  <c r="DS191" i="74"/>
  <c r="DI100" i="65"/>
  <c r="BM111" i="65"/>
  <c r="CM185" i="74"/>
  <c r="CM190" i="74" s="1"/>
  <c r="CM184" i="74"/>
  <c r="CM189" i="74" s="1"/>
  <c r="CN182" i="72"/>
  <c r="CN181" i="72"/>
  <c r="DR185" i="72"/>
  <c r="DR190" i="72" s="1"/>
  <c r="DR184" i="72"/>
  <c r="DR189" i="72" s="1"/>
  <c r="DR108" i="72"/>
  <c r="DR83" i="72"/>
  <c r="DA178" i="74"/>
  <c r="DA177" i="74"/>
  <c r="CM99" i="74"/>
  <c r="CM82" i="74"/>
  <c r="CM84" i="74" s="1"/>
  <c r="CM85" i="74" s="1"/>
  <c r="BW184" i="72"/>
  <c r="BW189" i="72" s="1"/>
  <c r="BW185" i="72"/>
  <c r="BW190" i="72" s="1"/>
  <c r="DL84" i="72"/>
  <c r="CC191" i="65"/>
  <c r="DA108" i="72"/>
  <c r="DL191" i="65"/>
  <c r="CE84" i="65"/>
  <c r="CE85" i="65" s="1"/>
  <c r="CU191" i="65"/>
  <c r="CZ180" i="74"/>
  <c r="CX180" i="72"/>
  <c r="BW84" i="72"/>
  <c r="BW85" i="72" s="1"/>
  <c r="DI108" i="65"/>
  <c r="DN177" i="72"/>
  <c r="DN178" i="72"/>
  <c r="DN180" i="72"/>
  <c r="DL177" i="74"/>
  <c r="DL178" i="74"/>
  <c r="DL84" i="65"/>
  <c r="DL85" i="65" s="1"/>
  <c r="DS185" i="72"/>
  <c r="DS190" i="72" s="1"/>
  <c r="DS184" i="72"/>
  <c r="DS189" i="72" s="1"/>
  <c r="DS108" i="72"/>
  <c r="DS83" i="72"/>
  <c r="CJ105" i="74"/>
  <c r="CC111" i="65"/>
  <c r="CX184" i="74"/>
  <c r="CX189" i="74" s="1"/>
  <c r="CX185" i="74"/>
  <c r="CX190" i="74" s="1"/>
  <c r="CX83" i="74"/>
  <c r="CX106" i="74"/>
  <c r="CH180" i="72"/>
  <c r="DB184" i="74"/>
  <c r="DB189" i="74" s="1"/>
  <c r="DB185" i="74"/>
  <c r="DB190" i="74" s="1"/>
  <c r="DI184" i="65"/>
  <c r="DI189" i="65" s="1"/>
  <c r="DI185" i="65"/>
  <c r="DI190" i="65" s="1"/>
  <c r="CL181" i="74"/>
  <c r="CL182" i="74"/>
  <c r="DS82" i="72"/>
  <c r="DS100" i="72"/>
  <c r="CC84" i="65"/>
  <c r="CC85" i="65" s="1"/>
  <c r="CX99" i="74"/>
  <c r="CX82" i="74"/>
  <c r="CK100" i="72"/>
  <c r="CK82" i="72"/>
  <c r="DN107" i="72"/>
  <c r="CT82" i="74"/>
  <c r="CT99" i="74"/>
  <c r="CT109" i="74" s="1"/>
  <c r="CZ105" i="74"/>
  <c r="DB187" i="74"/>
  <c r="DA180" i="74"/>
  <c r="DM111" i="72"/>
  <c r="CT84" i="65"/>
  <c r="CT85" i="65" s="1"/>
  <c r="CK185" i="72"/>
  <c r="CK190" i="72" s="1"/>
  <c r="CK184" i="72"/>
  <c r="CK189" i="72" s="1"/>
  <c r="CK83" i="72"/>
  <c r="CK108" i="72"/>
  <c r="CT184" i="74"/>
  <c r="CT189" i="74" s="1"/>
  <c r="CT185" i="74"/>
  <c r="CT190" i="74" s="1"/>
  <c r="CT83" i="74"/>
  <c r="BF184" i="65"/>
  <c r="BF189" i="65" s="1"/>
  <c r="BF185" i="65"/>
  <c r="BF190" i="65" s="1"/>
  <c r="BF83" i="65"/>
  <c r="DB82" i="74"/>
  <c r="DB84" i="74" s="1"/>
  <c r="DB85" i="74" s="1"/>
  <c r="DB99" i="74"/>
  <c r="DA100" i="72"/>
  <c r="DA82" i="72"/>
  <c r="BC182" i="65"/>
  <c r="BC181" i="65"/>
  <c r="DQ178" i="74"/>
  <c r="DQ177" i="74"/>
  <c r="DQ180" i="74"/>
  <c r="CH107" i="72"/>
  <c r="DR181" i="74"/>
  <c r="DR182" i="74"/>
  <c r="CT111" i="65"/>
  <c r="CK187" i="72"/>
  <c r="DO178" i="72"/>
  <c r="DO177" i="72"/>
  <c r="DO180" i="72"/>
  <c r="DB185" i="72"/>
  <c r="DB190" i="72" s="1"/>
  <c r="DB184" i="72"/>
  <c r="DB189" i="72" s="1"/>
  <c r="DB83" i="72"/>
  <c r="CE191" i="65"/>
  <c r="DC185" i="72"/>
  <c r="DC190" i="72" s="1"/>
  <c r="DC184" i="72"/>
  <c r="DC189" i="72" s="1"/>
  <c r="DC83" i="72"/>
  <c r="CM184" i="72"/>
  <c r="CM189" i="72" s="1"/>
  <c r="CM185" i="72"/>
  <c r="CM190" i="72" s="1"/>
  <c r="CM83" i="72"/>
  <c r="DN184" i="74"/>
  <c r="DN189" i="74" s="1"/>
  <c r="DN185" i="74"/>
  <c r="DN190" i="74" s="1"/>
  <c r="DN83" i="74"/>
  <c r="DN106" i="74"/>
  <c r="BF82" i="65"/>
  <c r="BF100" i="65"/>
  <c r="BF111" i="65" s="1"/>
  <c r="BC178" i="65"/>
  <c r="BC177" i="65"/>
  <c r="CO182" i="74"/>
  <c r="CO181" i="74"/>
  <c r="CV182" i="74"/>
  <c r="CV83" i="74" s="1"/>
  <c r="CV181" i="74"/>
  <c r="CV177" i="74"/>
  <c r="CV178" i="74"/>
  <c r="DC82" i="72"/>
  <c r="DC100" i="72"/>
  <c r="DC111" i="72" s="1"/>
  <c r="DB108" i="72"/>
  <c r="CM82" i="72"/>
  <c r="CM100" i="72"/>
  <c r="CM111" i="72" s="1"/>
  <c r="DN82" i="74"/>
  <c r="DN99" i="74"/>
  <c r="CV105" i="74"/>
  <c r="DK84" i="74"/>
  <c r="DK85" i="74" s="1"/>
  <c r="CD191" i="65"/>
  <c r="CX177" i="72"/>
  <c r="CX178" i="72"/>
  <c r="DC181" i="74"/>
  <c r="DC182" i="74"/>
  <c r="DP177" i="74"/>
  <c r="DP178" i="74"/>
  <c r="DP180" i="74"/>
  <c r="DK184" i="74"/>
  <c r="DK189" i="74" s="1"/>
  <c r="DK185" i="74"/>
  <c r="DK190" i="74" s="1"/>
  <c r="DD181" i="74" l="1"/>
  <c r="DD182" i="74"/>
  <c r="CU191" i="74"/>
  <c r="CJ191" i="72"/>
  <c r="CF191" i="72"/>
  <c r="CF111" i="72"/>
  <c r="CI191" i="65"/>
  <c r="CY191" i="65"/>
  <c r="BU187" i="65"/>
  <c r="DK109" i="74"/>
  <c r="BC108" i="65"/>
  <c r="DD111" i="72"/>
  <c r="CW181" i="72"/>
  <c r="CW182" i="72"/>
  <c r="CP187" i="65"/>
  <c r="DD191" i="72"/>
  <c r="BE182" i="65"/>
  <c r="BE187" i="65" s="1"/>
  <c r="DP84" i="72"/>
  <c r="DP85" i="72" s="1"/>
  <c r="DP191" i="72"/>
  <c r="AZ111" i="65"/>
  <c r="BU83" i="65"/>
  <c r="BU84" i="65" s="1"/>
  <c r="BU85" i="65" s="1"/>
  <c r="BU184" i="65"/>
  <c r="BU189" i="65" s="1"/>
  <c r="DP111" i="72"/>
  <c r="BU185" i="65"/>
  <c r="BU190" i="65" s="1"/>
  <c r="AZ191" i="65"/>
  <c r="DB109" i="74"/>
  <c r="CP108" i="65"/>
  <c r="AZ84" i="65"/>
  <c r="AZ85" i="65" s="1"/>
  <c r="DI182" i="74"/>
  <c r="DI181" i="74"/>
  <c r="CN187" i="72"/>
  <c r="CV106" i="74"/>
  <c r="BB187" i="65"/>
  <c r="DS84" i="65"/>
  <c r="DS85" i="65" s="1"/>
  <c r="BG187" i="65"/>
  <c r="CW191" i="65"/>
  <c r="DG187" i="72"/>
  <c r="CG107" i="72"/>
  <c r="CG177" i="72"/>
  <c r="CG178" i="72"/>
  <c r="CG180" i="72"/>
  <c r="BU111" i="65"/>
  <c r="CP185" i="65"/>
  <c r="CP190" i="65" s="1"/>
  <c r="CP184" i="65"/>
  <c r="CP189" i="65" s="1"/>
  <c r="CP83" i="65"/>
  <c r="CP100" i="65"/>
  <c r="CP82" i="65"/>
  <c r="BX182" i="72"/>
  <c r="BX181" i="72"/>
  <c r="BX178" i="72"/>
  <c r="BX107" i="72"/>
  <c r="BX177" i="72"/>
  <c r="DH187" i="72"/>
  <c r="BW111" i="72"/>
  <c r="DU109" i="74"/>
  <c r="CO108" i="72"/>
  <c r="DF191" i="74"/>
  <c r="CL187" i="74"/>
  <c r="DF109" i="74"/>
  <c r="CW83" i="74"/>
  <c r="CW185" i="74"/>
  <c r="CW190" i="74" s="1"/>
  <c r="CW184" i="74"/>
  <c r="CW189" i="74" s="1"/>
  <c r="CW187" i="74"/>
  <c r="CW99" i="74"/>
  <c r="CW82" i="74"/>
  <c r="CO187" i="74"/>
  <c r="CF187" i="65"/>
  <c r="CW111" i="65"/>
  <c r="BA108" i="65"/>
  <c r="BA184" i="65"/>
  <c r="BA189" i="65" s="1"/>
  <c r="BA185" i="65"/>
  <c r="BA190" i="65" s="1"/>
  <c r="BA83" i="65"/>
  <c r="CW84" i="65"/>
  <c r="CW85" i="65" s="1"/>
  <c r="CV191" i="65"/>
  <c r="BA187" i="65"/>
  <c r="BI100" i="65"/>
  <c r="BA82" i="65"/>
  <c r="BA100" i="65"/>
  <c r="BB82" i="65"/>
  <c r="BB100" i="65"/>
  <c r="BB111" i="65" s="1"/>
  <c r="BB184" i="65"/>
  <c r="BB189" i="65" s="1"/>
  <c r="BB185" i="65"/>
  <c r="BB190" i="65" s="1"/>
  <c r="BB83" i="65"/>
  <c r="CX84" i="74"/>
  <c r="CX85" i="74" s="1"/>
  <c r="CW106" i="74"/>
  <c r="DC100" i="65"/>
  <c r="CZ187" i="65"/>
  <c r="CV111" i="65"/>
  <c r="DF84" i="74"/>
  <c r="DF85" i="74" s="1"/>
  <c r="CV84" i="65"/>
  <c r="CV85" i="65" s="1"/>
  <c r="CQ181" i="65"/>
  <c r="CQ182" i="65"/>
  <c r="BC83" i="65"/>
  <c r="CX191" i="74"/>
  <c r="CB187" i="65"/>
  <c r="DG82" i="72"/>
  <c r="DG100" i="72"/>
  <c r="DJ187" i="74"/>
  <c r="DJ82" i="74"/>
  <c r="DJ99" i="74"/>
  <c r="DJ106" i="74"/>
  <c r="DJ184" i="74"/>
  <c r="DJ189" i="74" s="1"/>
  <c r="DJ185" i="74"/>
  <c r="DJ190" i="74" s="1"/>
  <c r="DJ83" i="74"/>
  <c r="DC187" i="74"/>
  <c r="DR187" i="74"/>
  <c r="CM109" i="74"/>
  <c r="DU191" i="74"/>
  <c r="DT191" i="72"/>
  <c r="DC187" i="65"/>
  <c r="DL181" i="74"/>
  <c r="DL187" i="74" s="1"/>
  <c r="DC84" i="65"/>
  <c r="DC85" i="65" s="1"/>
  <c r="DG108" i="72"/>
  <c r="DG184" i="72"/>
  <c r="DG189" i="72" s="1"/>
  <c r="DG185" i="72"/>
  <c r="DG190" i="72" s="1"/>
  <c r="DG83" i="72"/>
  <c r="BG108" i="65"/>
  <c r="BG185" i="65"/>
  <c r="BG190" i="65" s="1"/>
  <c r="BG184" i="65"/>
  <c r="BG189" i="65" s="1"/>
  <c r="BG83" i="65"/>
  <c r="DC108" i="65"/>
  <c r="DC184" i="65"/>
  <c r="DC189" i="65" s="1"/>
  <c r="DC185" i="65"/>
  <c r="DC190" i="65" s="1"/>
  <c r="BG100" i="65"/>
  <c r="BG82" i="65"/>
  <c r="BI108" i="65"/>
  <c r="CK111" i="72"/>
  <c r="CO100" i="72"/>
  <c r="DI184" i="72"/>
  <c r="DI189" i="72" s="1"/>
  <c r="DI185" i="72"/>
  <c r="DI190" i="72" s="1"/>
  <c r="DI83" i="72"/>
  <c r="BF84" i="65"/>
  <c r="BF85" i="65" s="1"/>
  <c r="BJ181" i="65"/>
  <c r="BJ182" i="65"/>
  <c r="BJ108" i="65" s="1"/>
  <c r="CL177" i="72"/>
  <c r="CL178" i="72"/>
  <c r="CL107" i="72"/>
  <c r="DH82" i="72"/>
  <c r="DH100" i="72"/>
  <c r="CB84" i="72"/>
  <c r="CB85" i="72" s="1"/>
  <c r="DM82" i="65"/>
  <c r="DM100" i="65"/>
  <c r="CQ191" i="72"/>
  <c r="DM187" i="65"/>
  <c r="CL84" i="65"/>
  <c r="CL85" i="65" s="1"/>
  <c r="DT178" i="74"/>
  <c r="DT177" i="74"/>
  <c r="DT105" i="74"/>
  <c r="DT180" i="74"/>
  <c r="DM184" i="65"/>
  <c r="DM189" i="65" s="1"/>
  <c r="DM185" i="65"/>
  <c r="DM190" i="65" s="1"/>
  <c r="DM83" i="65"/>
  <c r="DV187" i="74"/>
  <c r="DT84" i="72"/>
  <c r="DT85" i="72" s="1"/>
  <c r="DS191" i="65"/>
  <c r="DK108" i="72"/>
  <c r="DK185" i="72"/>
  <c r="DK190" i="72" s="1"/>
  <c r="DK184" i="72"/>
  <c r="DK189" i="72" s="1"/>
  <c r="DK83" i="72"/>
  <c r="CF82" i="65"/>
  <c r="CF100" i="65"/>
  <c r="CF111" i="65" s="1"/>
  <c r="DT111" i="72"/>
  <c r="CM191" i="72"/>
  <c r="DE182" i="74"/>
  <c r="DE181" i="74"/>
  <c r="DK187" i="72"/>
  <c r="DK82" i="72"/>
  <c r="DK100" i="72"/>
  <c r="DM108" i="65"/>
  <c r="CF184" i="65"/>
  <c r="CF189" i="65" s="1"/>
  <c r="CF185" i="65"/>
  <c r="CF190" i="65" s="1"/>
  <c r="CF83" i="65"/>
  <c r="DA111" i="72"/>
  <c r="CN182" i="74"/>
  <c r="CN181" i="74"/>
  <c r="DM177" i="74"/>
  <c r="DM178" i="74"/>
  <c r="DM105" i="74"/>
  <c r="CN105" i="74"/>
  <c r="CN178" i="74"/>
  <c r="CN177" i="74"/>
  <c r="CG191" i="65"/>
  <c r="DH184" i="72"/>
  <c r="DH189" i="72" s="1"/>
  <c r="DH185" i="72"/>
  <c r="DH190" i="72" s="1"/>
  <c r="DH83" i="72"/>
  <c r="CI182" i="74"/>
  <c r="CI106" i="74" s="1"/>
  <c r="CI181" i="74"/>
  <c r="DJ181" i="72"/>
  <c r="DJ182" i="72"/>
  <c r="DJ108" i="72" s="1"/>
  <c r="DH108" i="72"/>
  <c r="DI108" i="72"/>
  <c r="CG84" i="65"/>
  <c r="CG85" i="65" s="1"/>
  <c r="CL182" i="72"/>
  <c r="CL181" i="72"/>
  <c r="CX109" i="74"/>
  <c r="CN191" i="65"/>
  <c r="DM180" i="74"/>
  <c r="CK84" i="72"/>
  <c r="CK85" i="72" s="1"/>
  <c r="CP191" i="72"/>
  <c r="CO187" i="72"/>
  <c r="DI82" i="72"/>
  <c r="DI100" i="72"/>
  <c r="DI187" i="72"/>
  <c r="CD180" i="72"/>
  <c r="CD177" i="72"/>
  <c r="CD178" i="72"/>
  <c r="CD107" i="72"/>
  <c r="CC107" i="72"/>
  <c r="CC177" i="72"/>
  <c r="CC178" i="72"/>
  <c r="CC180" i="72"/>
  <c r="DT184" i="65"/>
  <c r="DT189" i="65" s="1"/>
  <c r="DT185" i="65"/>
  <c r="DT190" i="65" s="1"/>
  <c r="DT108" i="65"/>
  <c r="DT83" i="65"/>
  <c r="CZ184" i="65"/>
  <c r="CZ189" i="65" s="1"/>
  <c r="CZ185" i="65"/>
  <c r="CZ190" i="65" s="1"/>
  <c r="CZ83" i="65"/>
  <c r="CZ108" i="65"/>
  <c r="DT187" i="65"/>
  <c r="DU191" i="65"/>
  <c r="DG182" i="74"/>
  <c r="DG181" i="74"/>
  <c r="DE191" i="72"/>
  <c r="CB191" i="72"/>
  <c r="DV187" i="72"/>
  <c r="DV82" i="72"/>
  <c r="DV100" i="72"/>
  <c r="DH187" i="74"/>
  <c r="DH82" i="74"/>
  <c r="DH99" i="74"/>
  <c r="DE187" i="65"/>
  <c r="DE82" i="65"/>
  <c r="DE100" i="65"/>
  <c r="BI187" i="65"/>
  <c r="BI185" i="65"/>
  <c r="BI190" i="65" s="1"/>
  <c r="BI184" i="65"/>
  <c r="BI189" i="65" s="1"/>
  <c r="BD181" i="65"/>
  <c r="BD182" i="65"/>
  <c r="CB184" i="65"/>
  <c r="CB189" i="65" s="1"/>
  <c r="CB185" i="65"/>
  <c r="CB190" i="65" s="1"/>
  <c r="CB83" i="65"/>
  <c r="BE100" i="65"/>
  <c r="BE82" i="65"/>
  <c r="DH184" i="74"/>
  <c r="DH189" i="74" s="1"/>
  <c r="DH185" i="74"/>
  <c r="DH190" i="74" s="1"/>
  <c r="DH106" i="74"/>
  <c r="DH83" i="74"/>
  <c r="CK181" i="65"/>
  <c r="CK182" i="65"/>
  <c r="CN84" i="65"/>
  <c r="CN85" i="65" s="1"/>
  <c r="BT181" i="65"/>
  <c r="BT182" i="65"/>
  <c r="BT108" i="65" s="1"/>
  <c r="BI84" i="65"/>
  <c r="BI85" i="65" s="1"/>
  <c r="DD191" i="65"/>
  <c r="CQ84" i="72"/>
  <c r="CQ85" i="72" s="1"/>
  <c r="CB82" i="65"/>
  <c r="CB100" i="65"/>
  <c r="CB111" i="65" s="1"/>
  <c r="DA178" i="65"/>
  <c r="DA177" i="65"/>
  <c r="DA180" i="65"/>
  <c r="DA107" i="65"/>
  <c r="DU84" i="74"/>
  <c r="DU85" i="74" s="1"/>
  <c r="CN111" i="65"/>
  <c r="CZ82" i="65"/>
  <c r="CZ100" i="65"/>
  <c r="CR182" i="74"/>
  <c r="CR181" i="74"/>
  <c r="BY84" i="65"/>
  <c r="BY85" i="65" s="1"/>
  <c r="BS191" i="65"/>
  <c r="DU182" i="72"/>
  <c r="DU181" i="72"/>
  <c r="CY82" i="74"/>
  <c r="CY99" i="74"/>
  <c r="BY111" i="65"/>
  <c r="BZ182" i="72"/>
  <c r="BZ181" i="72"/>
  <c r="DE108" i="65"/>
  <c r="DE185" i="65"/>
  <c r="DE190" i="65" s="1"/>
  <c r="DE184" i="65"/>
  <c r="DE189" i="65" s="1"/>
  <c r="DE83" i="65"/>
  <c r="DI191" i="65"/>
  <c r="CY184" i="74"/>
  <c r="CY189" i="74" s="1"/>
  <c r="CY185" i="74"/>
  <c r="CY190" i="74" s="1"/>
  <c r="CY106" i="74"/>
  <c r="CY83" i="74"/>
  <c r="BS84" i="65"/>
  <c r="BS85" i="65" s="1"/>
  <c r="DD84" i="65"/>
  <c r="DD85" i="65" s="1"/>
  <c r="CY187" i="74"/>
  <c r="CQ180" i="74"/>
  <c r="CQ178" i="74"/>
  <c r="CQ177" i="74"/>
  <c r="CQ105" i="74"/>
  <c r="CL191" i="65"/>
  <c r="DQ181" i="65"/>
  <c r="DQ182" i="65"/>
  <c r="DF182" i="72"/>
  <c r="DF181" i="72"/>
  <c r="DP181" i="65"/>
  <c r="DP182" i="65"/>
  <c r="CM191" i="74"/>
  <c r="DA84" i="72"/>
  <c r="DA85" i="72" s="1"/>
  <c r="DH184" i="65"/>
  <c r="DH189" i="65" s="1"/>
  <c r="DH185" i="65"/>
  <c r="DH190" i="65" s="1"/>
  <c r="DH83" i="65"/>
  <c r="DE111" i="72"/>
  <c r="CP111" i="72"/>
  <c r="DU111" i="65"/>
  <c r="DV83" i="72"/>
  <c r="DV184" i="72"/>
  <c r="DV189" i="72" s="1"/>
  <c r="DV185" i="72"/>
  <c r="DV190" i="72" s="1"/>
  <c r="DV108" i="72"/>
  <c r="DC191" i="72"/>
  <c r="CK191" i="72"/>
  <c r="DH187" i="65"/>
  <c r="DH82" i="65"/>
  <c r="DH100" i="65"/>
  <c r="DH111" i="65" s="1"/>
  <c r="DE84" i="72"/>
  <c r="DE85" i="72" s="1"/>
  <c r="CP84" i="72"/>
  <c r="CP85" i="72" s="1"/>
  <c r="DU84" i="65"/>
  <c r="DU85" i="65" s="1"/>
  <c r="BY191" i="65"/>
  <c r="DV82" i="74"/>
  <c r="DV99" i="74"/>
  <c r="DV109" i="74" s="1"/>
  <c r="BV181" i="65"/>
  <c r="BV182" i="65"/>
  <c r="BV108" i="65" s="1"/>
  <c r="CO185" i="72"/>
  <c r="CO190" i="72" s="1"/>
  <c r="CO184" i="72"/>
  <c r="CO189" i="72" s="1"/>
  <c r="CJ182" i="65"/>
  <c r="CJ108" i="65" s="1"/>
  <c r="CJ181" i="65"/>
  <c r="DT82" i="65"/>
  <c r="DT100" i="65"/>
  <c r="DV83" i="74"/>
  <c r="DV184" i="74"/>
  <c r="DV189" i="74" s="1"/>
  <c r="DV185" i="74"/>
  <c r="DV190" i="74" s="1"/>
  <c r="CO84" i="72"/>
  <c r="CO85" i="72" s="1"/>
  <c r="DB191" i="74"/>
  <c r="DO181" i="72"/>
  <c r="DO182" i="72"/>
  <c r="DA181" i="74"/>
  <c r="DA182" i="74"/>
  <c r="CN100" i="72"/>
  <c r="CN82" i="72"/>
  <c r="CI182" i="72"/>
  <c r="CI181" i="72"/>
  <c r="DL184" i="74"/>
  <c r="DL189" i="74" s="1"/>
  <c r="DL185" i="74"/>
  <c r="DL190" i="74" s="1"/>
  <c r="DP181" i="74"/>
  <c r="DP182" i="74"/>
  <c r="CO82" i="74"/>
  <c r="CO99" i="74"/>
  <c r="CT84" i="74"/>
  <c r="CT85" i="74" s="1"/>
  <c r="CL82" i="74"/>
  <c r="CL99" i="74"/>
  <c r="DS191" i="72"/>
  <c r="DC185" i="74"/>
  <c r="DC190" i="74" s="1"/>
  <c r="DC184" i="74"/>
  <c r="DC189" i="74" s="1"/>
  <c r="DC106" i="74"/>
  <c r="DC83" i="74"/>
  <c r="CO185" i="74"/>
  <c r="CO190" i="74" s="1"/>
  <c r="CO184" i="74"/>
  <c r="CO189" i="74" s="1"/>
  <c r="CO83" i="74"/>
  <c r="DB191" i="72"/>
  <c r="DL85" i="72"/>
  <c r="BF191" i="65"/>
  <c r="DL106" i="74"/>
  <c r="DN181" i="72"/>
  <c r="DN182" i="72"/>
  <c r="DN108" i="72" s="1"/>
  <c r="DR82" i="74"/>
  <c r="DR99" i="74"/>
  <c r="DN191" i="74"/>
  <c r="CK178" i="74"/>
  <c r="CK177" i="74"/>
  <c r="CK180" i="74"/>
  <c r="CK105" i="74"/>
  <c r="CN184" i="72"/>
  <c r="CN189" i="72" s="1"/>
  <c r="CN185" i="72"/>
  <c r="CN190" i="72" s="1"/>
  <c r="CN83" i="72"/>
  <c r="CN108" i="72"/>
  <c r="DC82" i="74"/>
  <c r="DC99" i="74"/>
  <c r="DQ181" i="74"/>
  <c r="DQ182" i="74"/>
  <c r="DK191" i="74"/>
  <c r="CM84" i="72"/>
  <c r="DS111" i="72"/>
  <c r="CO106" i="74"/>
  <c r="DS84" i="72"/>
  <c r="DS85" i="72" s="1"/>
  <c r="DN109" i="74"/>
  <c r="CV99" i="74"/>
  <c r="CV82" i="74"/>
  <c r="CV84" i="74" s="1"/>
  <c r="CV85" i="74" s="1"/>
  <c r="CT191" i="74"/>
  <c r="DL83" i="74"/>
  <c r="DN84" i="74"/>
  <c r="DN85" i="74" s="1"/>
  <c r="CY182" i="72"/>
  <c r="CY181" i="72"/>
  <c r="CY82" i="72" s="1"/>
  <c r="CV184" i="74"/>
  <c r="CV189" i="74" s="1"/>
  <c r="CV185" i="74"/>
  <c r="CV190" i="74" s="1"/>
  <c r="BC82" i="65"/>
  <c r="BC100" i="65"/>
  <c r="BW191" i="72"/>
  <c r="DI111" i="65"/>
  <c r="CJ181" i="74"/>
  <c r="CJ182" i="74"/>
  <c r="DC84" i="72"/>
  <c r="DC85" i="72" s="1"/>
  <c r="CV187" i="74"/>
  <c r="BC187" i="65"/>
  <c r="CH182" i="72"/>
  <c r="CH181" i="72"/>
  <c r="CX182" i="72"/>
  <c r="CX181" i="72"/>
  <c r="DR191" i="72"/>
  <c r="DR84" i="72"/>
  <c r="DR85" i="72" s="1"/>
  <c r="DA191" i="72"/>
  <c r="CY178" i="72"/>
  <c r="CY177" i="72"/>
  <c r="CY107" i="72"/>
  <c r="DB111" i="72"/>
  <c r="DR184" i="74"/>
  <c r="DR189" i="74" s="1"/>
  <c r="DR185" i="74"/>
  <c r="DR190" i="74" s="1"/>
  <c r="DR83" i="74"/>
  <c r="DR106" i="74"/>
  <c r="CL185" i="74"/>
  <c r="CL190" i="74" s="1"/>
  <c r="CL184" i="74"/>
  <c r="CL189" i="74" s="1"/>
  <c r="CL106" i="74"/>
  <c r="CL83" i="74"/>
  <c r="BC184" i="65"/>
  <c r="BC189" i="65" s="1"/>
  <c r="BC185" i="65"/>
  <c r="BC190" i="65" s="1"/>
  <c r="CZ181" i="74"/>
  <c r="CZ182" i="74"/>
  <c r="CZ106" i="74" s="1"/>
  <c r="DR111" i="72"/>
  <c r="DB84" i="72"/>
  <c r="DB85" i="72" s="1"/>
  <c r="DD187" i="74" l="1"/>
  <c r="DD99" i="74"/>
  <c r="DD82" i="74"/>
  <c r="DD106" i="74"/>
  <c r="DD184" i="74"/>
  <c r="DD189" i="74" s="1"/>
  <c r="DD185" i="74"/>
  <c r="DD190" i="74" s="1"/>
  <c r="DD83" i="74"/>
  <c r="CV109" i="74"/>
  <c r="BC111" i="65"/>
  <c r="CW187" i="72"/>
  <c r="DT111" i="65"/>
  <c r="BE108" i="65"/>
  <c r="BE111" i="65" s="1"/>
  <c r="DI187" i="74"/>
  <c r="BE83" i="65"/>
  <c r="BE84" i="65" s="1"/>
  <c r="BE85" i="65" s="1"/>
  <c r="CW83" i="72"/>
  <c r="CW185" i="72"/>
  <c r="CW190" i="72" s="1"/>
  <c r="CW184" i="72"/>
  <c r="CW189" i="72" s="1"/>
  <c r="BE184" i="65"/>
  <c r="BE189" i="65" s="1"/>
  <c r="CW82" i="72"/>
  <c r="CW100" i="72"/>
  <c r="BE185" i="65"/>
  <c r="BE190" i="65" s="1"/>
  <c r="CW108" i="72"/>
  <c r="CP84" i="65"/>
  <c r="CP85" i="65" s="1"/>
  <c r="CO111" i="72"/>
  <c r="CP111" i="65"/>
  <c r="DK111" i="72"/>
  <c r="DT84" i="65"/>
  <c r="DT85" i="65" s="1"/>
  <c r="BI111" i="65"/>
  <c r="BU191" i="65"/>
  <c r="BG191" i="65"/>
  <c r="DI84" i="72"/>
  <c r="DI85" i="72" s="1"/>
  <c r="BC84" i="65"/>
  <c r="BC85" i="65" s="1"/>
  <c r="DC191" i="74"/>
  <c r="DC111" i="65"/>
  <c r="DI82" i="74"/>
  <c r="DI99" i="74"/>
  <c r="DI185" i="74"/>
  <c r="DI190" i="74" s="1"/>
  <c r="DI184" i="74"/>
  <c r="DI189" i="74" s="1"/>
  <c r="DI83" i="74"/>
  <c r="DI106" i="74"/>
  <c r="BI191" i="65"/>
  <c r="BX187" i="72"/>
  <c r="CZ187" i="74"/>
  <c r="CP191" i="65"/>
  <c r="CL191" i="74"/>
  <c r="CG182" i="72"/>
  <c r="CG181" i="72"/>
  <c r="BB84" i="65"/>
  <c r="BB85" i="65" s="1"/>
  <c r="BA191" i="65"/>
  <c r="DJ187" i="72"/>
  <c r="CZ84" i="65"/>
  <c r="CZ85" i="65" s="1"/>
  <c r="DM84" i="65"/>
  <c r="DM85" i="65" s="1"/>
  <c r="CW84" i="74"/>
  <c r="CW85" i="74" s="1"/>
  <c r="DK84" i="72"/>
  <c r="DK85" i="72" s="1"/>
  <c r="CW109" i="74"/>
  <c r="BX82" i="72"/>
  <c r="BX100" i="72"/>
  <c r="CJ187" i="74"/>
  <c r="CW191" i="74"/>
  <c r="BX108" i="72"/>
  <c r="BX184" i="72"/>
  <c r="BX189" i="72" s="1"/>
  <c r="BX185" i="72"/>
  <c r="BX190" i="72" s="1"/>
  <c r="BX83" i="72"/>
  <c r="CX187" i="72"/>
  <c r="CQ185" i="65"/>
  <c r="CQ190" i="65" s="1"/>
  <c r="CQ184" i="65"/>
  <c r="CQ189" i="65" s="1"/>
  <c r="CQ83" i="65"/>
  <c r="DF187" i="72"/>
  <c r="BB191" i="65"/>
  <c r="BA111" i="65"/>
  <c r="CQ108" i="65"/>
  <c r="DC191" i="65"/>
  <c r="DO187" i="72"/>
  <c r="CQ187" i="65"/>
  <c r="CQ82" i="65"/>
  <c r="CQ100" i="65"/>
  <c r="CZ111" i="65"/>
  <c r="DJ109" i="74"/>
  <c r="BA84" i="65"/>
  <c r="BA85" i="65" s="1"/>
  <c r="DJ84" i="74"/>
  <c r="DJ85" i="74" s="1"/>
  <c r="CO191" i="72"/>
  <c r="DL82" i="74"/>
  <c r="DL84" i="74" s="1"/>
  <c r="DL85" i="74" s="1"/>
  <c r="DL99" i="74"/>
  <c r="DL109" i="74" s="1"/>
  <c r="DH191" i="72"/>
  <c r="CY191" i="74"/>
  <c r="DG187" i="74"/>
  <c r="BG84" i="65"/>
  <c r="BG85" i="65" s="1"/>
  <c r="DG111" i="72"/>
  <c r="BG111" i="65"/>
  <c r="DG191" i="72"/>
  <c r="DG84" i="72"/>
  <c r="DG85" i="72" s="1"/>
  <c r="DI111" i="72"/>
  <c r="DM191" i="65"/>
  <c r="CI187" i="74"/>
  <c r="BV187" i="65"/>
  <c r="DH84" i="72"/>
  <c r="DH85" i="72" s="1"/>
  <c r="DJ191" i="74"/>
  <c r="CL82" i="72"/>
  <c r="CL100" i="72"/>
  <c r="DK191" i="72"/>
  <c r="DH111" i="72"/>
  <c r="DH191" i="65"/>
  <c r="CL108" i="72"/>
  <c r="CC182" i="72"/>
  <c r="CC108" i="72" s="1"/>
  <c r="CC181" i="72"/>
  <c r="DE187" i="74"/>
  <c r="DE82" i="74"/>
  <c r="DE99" i="74"/>
  <c r="DM111" i="65"/>
  <c r="CJ187" i="65"/>
  <c r="DJ185" i="72"/>
  <c r="DJ190" i="72" s="1"/>
  <c r="DJ184" i="72"/>
  <c r="DJ189" i="72" s="1"/>
  <c r="DJ83" i="72"/>
  <c r="DE185" i="74"/>
  <c r="DE190" i="74" s="1"/>
  <c r="DE184" i="74"/>
  <c r="DE189" i="74" s="1"/>
  <c r="DE83" i="74"/>
  <c r="DJ82" i="72"/>
  <c r="DJ100" i="72"/>
  <c r="DJ111" i="72" s="1"/>
  <c r="BJ83" i="65"/>
  <c r="BJ184" i="65"/>
  <c r="BJ189" i="65" s="1"/>
  <c r="BJ185" i="65"/>
  <c r="BJ190" i="65" s="1"/>
  <c r="CN99" i="74"/>
  <c r="CN82" i="74"/>
  <c r="CN187" i="74"/>
  <c r="BJ187" i="65"/>
  <c r="BJ82" i="65"/>
  <c r="BJ100" i="65"/>
  <c r="BJ111" i="65" s="1"/>
  <c r="DI191" i="72"/>
  <c r="CI82" i="74"/>
  <c r="CI99" i="74"/>
  <c r="CI109" i="74" s="1"/>
  <c r="CN185" i="74"/>
  <c r="CN190" i="74" s="1"/>
  <c r="CN184" i="74"/>
  <c r="CN189" i="74" s="1"/>
  <c r="CN83" i="74"/>
  <c r="DE106" i="74"/>
  <c r="CL184" i="72"/>
  <c r="CL189" i="72" s="1"/>
  <c r="CL185" i="72"/>
  <c r="CL190" i="72" s="1"/>
  <c r="CL83" i="72"/>
  <c r="CY109" i="74"/>
  <c r="CB191" i="65"/>
  <c r="DM182" i="74"/>
  <c r="DM106" i="74" s="1"/>
  <c r="DM181" i="74"/>
  <c r="CI184" i="74"/>
  <c r="CI189" i="74" s="1"/>
  <c r="CI185" i="74"/>
  <c r="CI190" i="74" s="1"/>
  <c r="CI83" i="74"/>
  <c r="CB84" i="65"/>
  <c r="CB85" i="65" s="1"/>
  <c r="CN106" i="74"/>
  <c r="CH187" i="72"/>
  <c r="DC84" i="74"/>
  <c r="DC85" i="74" s="1"/>
  <c r="DE191" i="65"/>
  <c r="CD181" i="72"/>
  <c r="CD182" i="72"/>
  <c r="CL187" i="72"/>
  <c r="CF84" i="65"/>
  <c r="CF85" i="65" s="1"/>
  <c r="DT182" i="74"/>
  <c r="DT181" i="74"/>
  <c r="DP187" i="74"/>
  <c r="DH84" i="65"/>
  <c r="DH85" i="65" s="1"/>
  <c r="CF191" i="65"/>
  <c r="DF185" i="72"/>
  <c r="DF190" i="72" s="1"/>
  <c r="DF184" i="72"/>
  <c r="DF189" i="72" s="1"/>
  <c r="DF83" i="72"/>
  <c r="CJ106" i="74"/>
  <c r="DV84" i="74"/>
  <c r="DV85" i="74" s="1"/>
  <c r="CK184" i="65"/>
  <c r="CK189" i="65" s="1"/>
  <c r="CK185" i="65"/>
  <c r="CK190" i="65" s="1"/>
  <c r="CK108" i="65"/>
  <c r="CK83" i="65"/>
  <c r="DV191" i="74"/>
  <c r="DC109" i="74"/>
  <c r="DP187" i="65"/>
  <c r="DP82" i="65"/>
  <c r="DP100" i="65"/>
  <c r="DV111" i="72"/>
  <c r="DP184" i="65"/>
  <c r="DP189" i="65" s="1"/>
  <c r="DP185" i="65"/>
  <c r="DP190" i="65" s="1"/>
  <c r="DP83" i="65"/>
  <c r="DV84" i="72"/>
  <c r="DV85" i="72" s="1"/>
  <c r="BZ185" i="72"/>
  <c r="BZ190" i="72" s="1"/>
  <c r="BZ184" i="72"/>
  <c r="BZ189" i="72" s="1"/>
  <c r="BZ83" i="72"/>
  <c r="BZ108" i="72"/>
  <c r="DA182" i="65"/>
  <c r="DA181" i="65"/>
  <c r="DE111" i="65"/>
  <c r="DG82" i="74"/>
  <c r="DG99" i="74"/>
  <c r="BZ187" i="72"/>
  <c r="BZ82" i="72"/>
  <c r="BZ100" i="72"/>
  <c r="CJ82" i="65"/>
  <c r="CJ100" i="65"/>
  <c r="CJ111" i="65" s="1"/>
  <c r="CQ182" i="74"/>
  <c r="CQ181" i="74"/>
  <c r="BD184" i="65"/>
  <c r="BD189" i="65" s="1"/>
  <c r="BD185" i="65"/>
  <c r="BD190" i="65" s="1"/>
  <c r="BD83" i="65"/>
  <c r="DE84" i="65"/>
  <c r="DE85" i="65" s="1"/>
  <c r="DG185" i="74"/>
  <c r="DG190" i="74" s="1"/>
  <c r="DG184" i="74"/>
  <c r="DG189" i="74" s="1"/>
  <c r="DG83" i="74"/>
  <c r="DG106" i="74"/>
  <c r="CJ184" i="65"/>
  <c r="CJ189" i="65" s="1"/>
  <c r="CJ185" i="65"/>
  <c r="CJ190" i="65" s="1"/>
  <c r="CJ83" i="65"/>
  <c r="BD187" i="65"/>
  <c r="BD82" i="65"/>
  <c r="BD100" i="65"/>
  <c r="BC191" i="65"/>
  <c r="CR187" i="74"/>
  <c r="CR82" i="74"/>
  <c r="CR99" i="74"/>
  <c r="DF82" i="72"/>
  <c r="DF100" i="72"/>
  <c r="CR106" i="74"/>
  <c r="CR184" i="74"/>
  <c r="CR189" i="74" s="1"/>
  <c r="CR185" i="74"/>
  <c r="CR190" i="74" s="1"/>
  <c r="CR83" i="74"/>
  <c r="DP108" i="65"/>
  <c r="CY84" i="74"/>
  <c r="CY85" i="74" s="1"/>
  <c r="DH191" i="74"/>
  <c r="CZ191" i="65"/>
  <c r="DQ184" i="65"/>
  <c r="DQ189" i="65" s="1"/>
  <c r="DQ185" i="65"/>
  <c r="DQ190" i="65" s="1"/>
  <c r="DQ83" i="65"/>
  <c r="DQ108" i="65"/>
  <c r="BT184" i="65"/>
  <c r="BT189" i="65" s="1"/>
  <c r="BT185" i="65"/>
  <c r="BT190" i="65" s="1"/>
  <c r="BT83" i="65"/>
  <c r="DR109" i="74"/>
  <c r="BV185" i="65"/>
  <c r="BV190" i="65" s="1"/>
  <c r="BV184" i="65"/>
  <c r="BV189" i="65" s="1"/>
  <c r="BV83" i="65"/>
  <c r="DV191" i="72"/>
  <c r="DQ187" i="65"/>
  <c r="DQ82" i="65"/>
  <c r="DQ100" i="65"/>
  <c r="DU187" i="72"/>
  <c r="DU82" i="72"/>
  <c r="DU100" i="72"/>
  <c r="DF108" i="72"/>
  <c r="BT187" i="65"/>
  <c r="BT82" i="65"/>
  <c r="BT100" i="65"/>
  <c r="BT111" i="65" s="1"/>
  <c r="DH109" i="74"/>
  <c r="BD108" i="65"/>
  <c r="CK82" i="65"/>
  <c r="CK100" i="65"/>
  <c r="DR84" i="74"/>
  <c r="DR85" i="74" s="1"/>
  <c r="BV82" i="65"/>
  <c r="BV100" i="65"/>
  <c r="BV111" i="65" s="1"/>
  <c r="DU185" i="72"/>
  <c r="DU190" i="72" s="1"/>
  <c r="DU184" i="72"/>
  <c r="DU189" i="72" s="1"/>
  <c r="DU83" i="72"/>
  <c r="DU108" i="72"/>
  <c r="DH84" i="74"/>
  <c r="DH85" i="74" s="1"/>
  <c r="CK187" i="65"/>
  <c r="DT191" i="65"/>
  <c r="CV191" i="74"/>
  <c r="CH185" i="72"/>
  <c r="CH190" i="72" s="1"/>
  <c r="CH184" i="72"/>
  <c r="CH189" i="72" s="1"/>
  <c r="CH83" i="72"/>
  <c r="DQ184" i="74"/>
  <c r="DQ189" i="74" s="1"/>
  <c r="DQ185" i="74"/>
  <c r="DQ190" i="74" s="1"/>
  <c r="DQ106" i="74"/>
  <c r="DQ83" i="74"/>
  <c r="CL84" i="74"/>
  <c r="CL85" i="74" s="1"/>
  <c r="DA82" i="74"/>
  <c r="DA99" i="74"/>
  <c r="CN191" i="72"/>
  <c r="CN84" i="72"/>
  <c r="CN85" i="72" s="1"/>
  <c r="DP185" i="74"/>
  <c r="DP190" i="74" s="1"/>
  <c r="DP184" i="74"/>
  <c r="DP189" i="74" s="1"/>
  <c r="DP106" i="74"/>
  <c r="DP83" i="74"/>
  <c r="CN111" i="72"/>
  <c r="DP82" i="74"/>
  <c r="DP99" i="74"/>
  <c r="CY184" i="72"/>
  <c r="CY189" i="72" s="1"/>
  <c r="CY185" i="72"/>
  <c r="CY190" i="72" s="1"/>
  <c r="CH108" i="72"/>
  <c r="CM85" i="72"/>
  <c r="CI100" i="72"/>
  <c r="CI82" i="72"/>
  <c r="DO184" i="72"/>
  <c r="DO189" i="72" s="1"/>
  <c r="DO185" i="72"/>
  <c r="DO190" i="72" s="1"/>
  <c r="DO108" i="72"/>
  <c r="DO83" i="72"/>
  <c r="CY108" i="72"/>
  <c r="CX100" i="72"/>
  <c r="CX82" i="72"/>
  <c r="CK181" i="74"/>
  <c r="CK182" i="74"/>
  <c r="CK106" i="74" s="1"/>
  <c r="CI184" i="72"/>
  <c r="CI189" i="72" s="1"/>
  <c r="CI185" i="72"/>
  <c r="CI190" i="72" s="1"/>
  <c r="CI108" i="72"/>
  <c r="CI83" i="72"/>
  <c r="DO82" i="72"/>
  <c r="DO100" i="72"/>
  <c r="CY83" i="72"/>
  <c r="CX185" i="72"/>
  <c r="CX190" i="72" s="1"/>
  <c r="CX184" i="72"/>
  <c r="CX189" i="72" s="1"/>
  <c r="CX83" i="72"/>
  <c r="CX108" i="72"/>
  <c r="CY100" i="72"/>
  <c r="CI187" i="72"/>
  <c r="DQ82" i="74"/>
  <c r="DQ99" i="74"/>
  <c r="DL191" i="74"/>
  <c r="CY187" i="72"/>
  <c r="CJ185" i="74"/>
  <c r="CJ190" i="74" s="1"/>
  <c r="CJ184" i="74"/>
  <c r="CJ189" i="74" s="1"/>
  <c r="CJ83" i="74"/>
  <c r="CO109" i="74"/>
  <c r="CJ99" i="74"/>
  <c r="CJ82" i="74"/>
  <c r="DN185" i="72"/>
  <c r="DN190" i="72" s="1"/>
  <c r="DN184" i="72"/>
  <c r="DN189" i="72" s="1"/>
  <c r="DN83" i="72"/>
  <c r="CO191" i="74"/>
  <c r="CO84" i="74"/>
  <c r="CO85" i="74" s="1"/>
  <c r="DR191" i="74"/>
  <c r="CZ185" i="74"/>
  <c r="CZ190" i="74" s="1"/>
  <c r="CZ184" i="74"/>
  <c r="CZ189" i="74" s="1"/>
  <c r="CZ83" i="74"/>
  <c r="DN187" i="72"/>
  <c r="DA187" i="74"/>
  <c r="CZ99" i="74"/>
  <c r="CZ109" i="74" s="1"/>
  <c r="CZ82" i="74"/>
  <c r="CH100" i="72"/>
  <c r="CH82" i="72"/>
  <c r="DQ187" i="74"/>
  <c r="DN100" i="72"/>
  <c r="DN111" i="72" s="1"/>
  <c r="DN82" i="72"/>
  <c r="CL109" i="74"/>
  <c r="DA184" i="74"/>
  <c r="DA189" i="74" s="1"/>
  <c r="DA185" i="74"/>
  <c r="DA190" i="74" s="1"/>
  <c r="DA106" i="74"/>
  <c r="DA83" i="74"/>
  <c r="DD109" i="74" l="1"/>
  <c r="DD84" i="74"/>
  <c r="DD85" i="74" s="1"/>
  <c r="DD191" i="74"/>
  <c r="BE191" i="65"/>
  <c r="IT83" i="72"/>
  <c r="CW191" i="72"/>
  <c r="CW84" i="72"/>
  <c r="CW85" i="72" s="1"/>
  <c r="CW111" i="72"/>
  <c r="CG187" i="72"/>
  <c r="BZ111" i="72"/>
  <c r="CJ109" i="74"/>
  <c r="CH111" i="72"/>
  <c r="IU82" i="72"/>
  <c r="DI191" i="74"/>
  <c r="CQ191" i="65"/>
  <c r="CR191" i="74"/>
  <c r="DI109" i="74"/>
  <c r="DI84" i="74"/>
  <c r="DI85" i="74" s="1"/>
  <c r="DF84" i="72"/>
  <c r="DF85" i="72" s="1"/>
  <c r="BX84" i="72"/>
  <c r="BX85" i="72" s="1"/>
  <c r="CC187" i="72"/>
  <c r="CG82" i="72"/>
  <c r="CG100" i="72"/>
  <c r="CG185" i="72"/>
  <c r="CG190" i="72" s="1"/>
  <c r="CG184" i="72"/>
  <c r="CG189" i="72" s="1"/>
  <c r="CG83" i="72"/>
  <c r="IU83" i="72"/>
  <c r="CQ84" i="65"/>
  <c r="CQ85" i="65" s="1"/>
  <c r="CG108" i="72"/>
  <c r="DF191" i="72"/>
  <c r="CK111" i="65"/>
  <c r="BX111" i="72"/>
  <c r="DQ84" i="74"/>
  <c r="DQ85" i="74" s="1"/>
  <c r="IV83" i="72"/>
  <c r="DE109" i="74"/>
  <c r="CQ111" i="65"/>
  <c r="BX191" i="72"/>
  <c r="CI84" i="74"/>
  <c r="CI85" i="74" s="1"/>
  <c r="CK84" i="65"/>
  <c r="CK85" i="65" s="1"/>
  <c r="CL111" i="72"/>
  <c r="DO84" i="72"/>
  <c r="DO85" i="72" s="1"/>
  <c r="CI84" i="72"/>
  <c r="CI85" i="72" s="1"/>
  <c r="CD187" i="72"/>
  <c r="CN191" i="74"/>
  <c r="DA187" i="65"/>
  <c r="CQ187" i="74"/>
  <c r="CL191" i="72"/>
  <c r="DJ191" i="72"/>
  <c r="BD191" i="65"/>
  <c r="DP84" i="74"/>
  <c r="DP85" i="74" s="1"/>
  <c r="DG191" i="74"/>
  <c r="BT84" i="65"/>
  <c r="BT85" i="65" s="1"/>
  <c r="BZ84" i="72"/>
  <c r="BZ85" i="72" s="1"/>
  <c r="DE84" i="74"/>
  <c r="DE85" i="74" s="1"/>
  <c r="DE191" i="74"/>
  <c r="BJ191" i="65"/>
  <c r="CC82" i="72"/>
  <c r="CC100" i="72"/>
  <c r="CC111" i="72" s="1"/>
  <c r="DQ111" i="65"/>
  <c r="CI191" i="74"/>
  <c r="BJ84" i="65"/>
  <c r="BJ85" i="65" s="1"/>
  <c r="CC185" i="72"/>
  <c r="CC190" i="72" s="1"/>
  <c r="CC184" i="72"/>
  <c r="CC189" i="72" s="1"/>
  <c r="CC83" i="72"/>
  <c r="DQ84" i="65"/>
  <c r="DQ85" i="65" s="1"/>
  <c r="CJ191" i="65"/>
  <c r="CD83" i="72"/>
  <c r="CD185" i="72"/>
  <c r="CD190" i="72" s="1"/>
  <c r="CD184" i="72"/>
  <c r="CD189" i="72" s="1"/>
  <c r="DM187" i="74"/>
  <c r="DM82" i="74"/>
  <c r="DM99" i="74"/>
  <c r="DM109" i="74" s="1"/>
  <c r="CK187" i="74"/>
  <c r="CR84" i="74"/>
  <c r="CR85" i="74" s="1"/>
  <c r="BD111" i="65"/>
  <c r="CD82" i="72"/>
  <c r="CD100" i="72"/>
  <c r="DM184" i="74"/>
  <c r="DM189" i="74" s="1"/>
  <c r="DM185" i="74"/>
  <c r="DM190" i="74" s="1"/>
  <c r="DM83" i="74"/>
  <c r="CL84" i="72"/>
  <c r="CL85" i="72" s="1"/>
  <c r="BD84" i="65"/>
  <c r="BD85" i="65" s="1"/>
  <c r="DT187" i="74"/>
  <c r="DT82" i="74"/>
  <c r="DT99" i="74"/>
  <c r="DT184" i="74"/>
  <c r="DT189" i="74" s="1"/>
  <c r="DT185" i="74"/>
  <c r="DT190" i="74" s="1"/>
  <c r="DT106" i="74"/>
  <c r="DT83" i="74"/>
  <c r="DJ84" i="72"/>
  <c r="DJ85" i="72" s="1"/>
  <c r="CN84" i="74"/>
  <c r="CN85" i="74" s="1"/>
  <c r="DP109" i="74"/>
  <c r="CJ84" i="65"/>
  <c r="CJ85" i="65" s="1"/>
  <c r="CD108" i="72"/>
  <c r="CN109" i="74"/>
  <c r="DO191" i="72"/>
  <c r="CZ191" i="74"/>
  <c r="BV191" i="65"/>
  <c r="DA82" i="65"/>
  <c r="DA100" i="65"/>
  <c r="DP191" i="65"/>
  <c r="DU191" i="72"/>
  <c r="DA185" i="65"/>
  <c r="DA190" i="65" s="1"/>
  <c r="DA184" i="65"/>
  <c r="DA189" i="65" s="1"/>
  <c r="DA83" i="65"/>
  <c r="DU111" i="72"/>
  <c r="BT191" i="65"/>
  <c r="DA108" i="65"/>
  <c r="DP111" i="65"/>
  <c r="DU84" i="72"/>
  <c r="DU85" i="72" s="1"/>
  <c r="DF111" i="72"/>
  <c r="DP84" i="65"/>
  <c r="DP85" i="65" s="1"/>
  <c r="DO111" i="72"/>
  <c r="BV84" i="65"/>
  <c r="BV85" i="65" s="1"/>
  <c r="CQ185" i="74"/>
  <c r="CQ190" i="74" s="1"/>
  <c r="CQ184" i="74"/>
  <c r="CQ189" i="74" s="1"/>
  <c r="CQ83" i="74"/>
  <c r="CJ84" i="74"/>
  <c r="CJ85" i="74" s="1"/>
  <c r="CQ106" i="74"/>
  <c r="DA191" i="74"/>
  <c r="DQ191" i="65"/>
  <c r="DG109" i="74"/>
  <c r="CQ82" i="74"/>
  <c r="CQ99" i="74"/>
  <c r="DP191" i="74"/>
  <c r="DG84" i="74"/>
  <c r="DG85" i="74" s="1"/>
  <c r="CK191" i="65"/>
  <c r="DN191" i="72"/>
  <c r="CR109" i="74"/>
  <c r="BZ191" i="72"/>
  <c r="CX84" i="72"/>
  <c r="CX85" i="72" s="1"/>
  <c r="IT82" i="72"/>
  <c r="CI111" i="72"/>
  <c r="DQ191" i="74"/>
  <c r="CX111" i="72"/>
  <c r="CY191" i="72"/>
  <c r="CY111" i="72"/>
  <c r="CJ191" i="74"/>
  <c r="CK185" i="74"/>
  <c r="CK190" i="74" s="1"/>
  <c r="CK184" i="74"/>
  <c r="CK189" i="74" s="1"/>
  <c r="CK83" i="74"/>
  <c r="CY84" i="72"/>
  <c r="CK82" i="74"/>
  <c r="CK99" i="74"/>
  <c r="CK109" i="74" s="1"/>
  <c r="DA109" i="74"/>
  <c r="DQ109" i="74"/>
  <c r="DA84" i="74"/>
  <c r="DA85" i="74" s="1"/>
  <c r="DN84" i="72"/>
  <c r="IV82" i="72"/>
  <c r="CI191" i="72"/>
  <c r="CH84" i="72"/>
  <c r="CZ84" i="74"/>
  <c r="CZ85" i="74" s="1"/>
  <c r="CX191" i="72"/>
  <c r="CH191" i="72"/>
  <c r="CG191" i="72" l="1"/>
  <c r="CG111" i="72"/>
  <c r="CG84" i="72"/>
  <c r="CG85" i="72" s="1"/>
  <c r="DT109" i="74"/>
  <c r="CD191" i="72"/>
  <c r="IS83" i="72"/>
  <c r="CD84" i="72"/>
  <c r="CD85" i="72" s="1"/>
  <c r="CC191" i="72"/>
  <c r="DM84" i="74"/>
  <c r="DM85" i="74" s="1"/>
  <c r="CQ84" i="74"/>
  <c r="CQ85" i="74" s="1"/>
  <c r="IS82" i="72"/>
  <c r="DA84" i="65"/>
  <c r="DA85" i="65" s="1"/>
  <c r="DT84" i="74"/>
  <c r="DT85" i="74" s="1"/>
  <c r="CQ191" i="74"/>
  <c r="DT191" i="74"/>
  <c r="DM191" i="74"/>
  <c r="CC84" i="72"/>
  <c r="CC85" i="72" s="1"/>
  <c r="CD111" i="72"/>
  <c r="DA191" i="65"/>
  <c r="CQ109" i="74"/>
  <c r="IT84" i="72"/>
  <c r="DA111" i="65"/>
  <c r="DN85" i="72"/>
  <c r="IV84" i="72"/>
  <c r="CH85" i="72"/>
  <c r="CK191" i="74"/>
  <c r="CK84" i="74"/>
  <c r="CK85" i="74" s="1"/>
  <c r="IU84" i="72"/>
  <c r="CY85" i="72"/>
  <c r="IS84" i="72" l="1"/>
  <c r="EN211" i="14" l="1"/>
  <c r="EO211" i="14"/>
  <c r="EP211" i="14"/>
  <c r="EQ211" i="14"/>
  <c r="ER211" i="14"/>
  <c r="ES211" i="14"/>
  <c r="ET211" i="14"/>
  <c r="EU211" i="14"/>
  <c r="EV211" i="14"/>
  <c r="AE54" i="65"/>
  <c r="AE66" i="65" s="1"/>
  <c r="AF54" i="65"/>
  <c r="AF66" i="65" s="1"/>
  <c r="AG54" i="65"/>
  <c r="AG66" i="65" s="1"/>
  <c r="AP56" i="65"/>
  <c r="AP57" i="65"/>
  <c r="AP59" i="65"/>
  <c r="AQ63" i="65"/>
  <c r="AR63" i="65"/>
  <c r="AS63" i="65"/>
  <c r="AE54" i="72"/>
  <c r="AE66" i="72" s="1"/>
  <c r="AF54" i="72"/>
  <c r="AF66" i="72" s="1"/>
  <c r="AG54" i="72"/>
  <c r="AG66" i="72" s="1"/>
  <c r="AQ55" i="72"/>
  <c r="AR55" i="72"/>
  <c r="AS55" i="72"/>
  <c r="AP56" i="72"/>
  <c r="AP57" i="72"/>
  <c r="AL27" i="78" s="1"/>
  <c r="AP58" i="72"/>
  <c r="BN59" i="72"/>
  <c r="BN60" i="72"/>
  <c r="BJ27" i="78" s="1"/>
  <c r="AQ63" i="72"/>
  <c r="AR63" i="72"/>
  <c r="AS63" i="72"/>
  <c r="AE54" i="74"/>
  <c r="AE66" i="74" s="1"/>
  <c r="AF54" i="74"/>
  <c r="AF66" i="74" s="1"/>
  <c r="AG54" i="74"/>
  <c r="AG66" i="74" s="1"/>
  <c r="AQ55" i="74"/>
  <c r="AR55" i="74"/>
  <c r="AS55" i="74"/>
  <c r="AP56" i="74"/>
  <c r="AP57" i="74"/>
  <c r="AP58" i="74"/>
  <c r="BZ59" i="74"/>
  <c r="BZ60" i="74"/>
  <c r="AQ63" i="74"/>
  <c r="AR63" i="74"/>
  <c r="AS63" i="74"/>
  <c r="EL211" i="14"/>
  <c r="EM211" i="14"/>
  <c r="BL292" i="14"/>
  <c r="BL296" i="14" s="1"/>
  <c r="BM292" i="14"/>
  <c r="BM294" i="14" s="1"/>
  <c r="BN292" i="14"/>
  <c r="BN296" i="14" s="1"/>
  <c r="BN294" i="14" l="1"/>
  <c r="AJ53" i="65"/>
  <c r="AJ64" i="65" s="1"/>
  <c r="AJ53" i="72"/>
  <c r="AJ64" i="72" s="1"/>
  <c r="AJ53" i="74"/>
  <c r="AJ64" i="74" s="1"/>
  <c r="AH53" i="65"/>
  <c r="AH53" i="72"/>
  <c r="AH53" i="74"/>
  <c r="BL294" i="14"/>
  <c r="BM296" i="14"/>
  <c r="AI53" i="65" l="1"/>
  <c r="AI64" i="65" s="1"/>
  <c r="AI53" i="72"/>
  <c r="AI64" i="72" s="1"/>
  <c r="AI53" i="74"/>
  <c r="AI64" i="74" s="1"/>
  <c r="AH64" i="74"/>
  <c r="AH64" i="72"/>
  <c r="AH64" i="65"/>
  <c r="EE211" i="14" l="1"/>
  <c r="EF211" i="14"/>
  <c r="EG211" i="14"/>
  <c r="EH211" i="14"/>
  <c r="EI211" i="14"/>
  <c r="EJ211" i="14"/>
  <c r="EK211" i="14"/>
  <c r="AH54" i="65"/>
  <c r="AH66" i="65" s="1"/>
  <c r="AS56" i="65"/>
  <c r="AS57" i="65"/>
  <c r="AS59" i="65"/>
  <c r="AT63" i="65"/>
  <c r="AH54" i="72"/>
  <c r="AH66" i="72" s="1"/>
  <c r="AT55" i="72"/>
  <c r="AS56" i="72"/>
  <c r="AS57" i="72"/>
  <c r="AO27" i="78" s="1"/>
  <c r="AS58" i="72"/>
  <c r="BQ59" i="72"/>
  <c r="BQ60" i="72"/>
  <c r="BM27" i="78" s="1"/>
  <c r="AT63" i="72"/>
  <c r="AH54" i="74"/>
  <c r="AH66" i="74" s="1"/>
  <c r="AT55" i="74"/>
  <c r="AS56" i="74"/>
  <c r="AS57" i="74"/>
  <c r="AS58" i="74"/>
  <c r="CC59" i="74"/>
  <c r="CC60" i="74"/>
  <c r="AT63" i="74"/>
  <c r="BO292" i="14"/>
  <c r="BO296" i="14" s="1"/>
  <c r="BO294" i="14" l="1"/>
  <c r="AK53" i="65"/>
  <c r="AK53" i="72"/>
  <c r="AK53" i="74"/>
  <c r="AK64" i="74" l="1"/>
  <c r="AK64" i="72"/>
  <c r="AK64" i="65"/>
  <c r="AI54" i="65"/>
  <c r="AI66" i="65" s="1"/>
  <c r="AJ54" i="65"/>
  <c r="AJ66" i="65" s="1"/>
  <c r="AK54" i="65"/>
  <c r="AK66" i="65" s="1"/>
  <c r="AT56" i="65"/>
  <c r="AT57" i="65"/>
  <c r="AT59" i="65"/>
  <c r="AU63" i="65"/>
  <c r="AV63" i="65"/>
  <c r="AW63" i="65"/>
  <c r="AI54" i="72"/>
  <c r="AI66" i="72" s="1"/>
  <c r="AJ54" i="72"/>
  <c r="AJ66" i="72" s="1"/>
  <c r="AK54" i="72"/>
  <c r="AK66" i="72" s="1"/>
  <c r="AU55" i="72"/>
  <c r="AV55" i="72"/>
  <c r="AW55" i="72"/>
  <c r="AT56" i="72"/>
  <c r="AT57" i="72"/>
  <c r="AP27" i="78" s="1"/>
  <c r="AT58" i="72"/>
  <c r="BR59" i="72"/>
  <c r="BR60" i="72"/>
  <c r="BN27" i="78" s="1"/>
  <c r="AU63" i="72"/>
  <c r="AV63" i="72"/>
  <c r="AW63" i="72"/>
  <c r="AI54" i="74"/>
  <c r="AI66" i="74" s="1"/>
  <c r="AJ54" i="74"/>
  <c r="AJ66" i="74" s="1"/>
  <c r="AK54" i="74"/>
  <c r="AK66" i="74" s="1"/>
  <c r="AU55" i="74"/>
  <c r="AV55" i="74"/>
  <c r="AW55" i="74"/>
  <c r="AT56" i="74"/>
  <c r="AT57" i="74"/>
  <c r="AT58" i="74"/>
  <c r="CD59" i="74"/>
  <c r="CD60" i="74"/>
  <c r="AU63" i="74"/>
  <c r="AV63" i="74"/>
  <c r="AW63" i="74"/>
  <c r="BP292" i="14"/>
  <c r="BP294" i="14" s="1"/>
  <c r="BQ292" i="14"/>
  <c r="BQ294" i="14" s="1"/>
  <c r="BR292" i="14"/>
  <c r="BR294" i="14" s="1"/>
  <c r="IN66" i="72" l="1"/>
  <c r="BR296" i="14"/>
  <c r="BQ296" i="14"/>
  <c r="BP296" i="14"/>
  <c r="IN53" i="72"/>
  <c r="E36" i="74"/>
  <c r="IO55" i="72"/>
  <c r="E36" i="72"/>
  <c r="CF60" i="74"/>
  <c r="BT60" i="72"/>
  <c r="AV58" i="72"/>
  <c r="AV58" i="74"/>
  <c r="AV57" i="65"/>
  <c r="AV57" i="72"/>
  <c r="AR27" i="78" s="1"/>
  <c r="AV57" i="74"/>
  <c r="AV56" i="65"/>
  <c r="AV56" i="74"/>
  <c r="AV56" i="72"/>
  <c r="AL53" i="72" l="1"/>
  <c r="AL64" i="72" s="1"/>
  <c r="AL53" i="65"/>
  <c r="AL64" i="65" s="1"/>
  <c r="AL53" i="74"/>
  <c r="AL64" i="74" s="1"/>
  <c r="BP27" i="78"/>
  <c r="AM53" i="65"/>
  <c r="AM53" i="72"/>
  <c r="AM53" i="74"/>
  <c r="BQ215" i="14"/>
  <c r="AN53" i="65"/>
  <c r="AN64" i="65" s="1"/>
  <c r="AN53" i="72"/>
  <c r="AN64" i="72" s="1"/>
  <c r="AN53" i="74"/>
  <c r="AN64" i="74" s="1"/>
  <c r="BR215" i="14"/>
  <c r="AM64" i="74" l="1"/>
  <c r="AM64" i="72"/>
  <c r="AM64" i="65"/>
  <c r="AV59" i="65"/>
  <c r="CF59" i="74"/>
  <c r="BT59" i="72"/>
  <c r="AX52" i="65"/>
  <c r="AX53" i="65"/>
  <c r="F34" i="65" s="1"/>
  <c r="AX54" i="65"/>
  <c r="F35" i="65" s="1"/>
  <c r="AX56" i="65"/>
  <c r="F25" i="65" s="1"/>
  <c r="AX57" i="65"/>
  <c r="F27" i="65" s="1"/>
  <c r="AX59" i="65"/>
  <c r="F30" i="65" s="1"/>
  <c r="AX67" i="65"/>
  <c r="AX68" i="65"/>
  <c r="BV52" i="72"/>
  <c r="IR52" i="72" s="1"/>
  <c r="BV53" i="72"/>
  <c r="AX54" i="72"/>
  <c r="F35" i="72" s="1"/>
  <c r="BV55" i="72"/>
  <c r="AX56" i="72"/>
  <c r="F25" i="72" s="1"/>
  <c r="AX57" i="72"/>
  <c r="AT27" i="78" s="1"/>
  <c r="AX58" i="72"/>
  <c r="BV59" i="72"/>
  <c r="BV60" i="72"/>
  <c r="BR27" i="78" s="1"/>
  <c r="BV67" i="72"/>
  <c r="IR67" i="72" s="1"/>
  <c r="BV68" i="72"/>
  <c r="IR68" i="72" s="1"/>
  <c r="CH52" i="74"/>
  <c r="CH53" i="74"/>
  <c r="I34" i="74" s="1"/>
  <c r="AX54" i="74"/>
  <c r="F35" i="74" s="1"/>
  <c r="CH55" i="74"/>
  <c r="I36" i="74" s="1"/>
  <c r="AX56" i="74"/>
  <c r="F25" i="74" s="1"/>
  <c r="AX57" i="74"/>
  <c r="F27" i="74" s="1"/>
  <c r="AX58" i="74"/>
  <c r="F28" i="74" s="1"/>
  <c r="CH59" i="74"/>
  <c r="CH60" i="74"/>
  <c r="CH67" i="74"/>
  <c r="CH68" i="74"/>
  <c r="CN214" i="14"/>
  <c r="CN225" i="14" s="1"/>
  <c r="CN246" i="14" s="1"/>
  <c r="CN254" i="14" s="1"/>
  <c r="CN256" i="14" s="1"/>
  <c r="CN262" i="14" s="1"/>
  <c r="BP215" i="14"/>
  <c r="BP229" i="14"/>
  <c r="BP231" i="14" s="1"/>
  <c r="CB292" i="14"/>
  <c r="CB296" i="14" s="1"/>
  <c r="CB215" i="14" s="1"/>
  <c r="BV66" i="72" l="1"/>
  <c r="IR66" i="72" s="1"/>
  <c r="AX66" i="65"/>
  <c r="BV61" i="72"/>
  <c r="BV117" i="72" s="1"/>
  <c r="F37" i="65"/>
  <c r="CB294" i="14"/>
  <c r="I29" i="74"/>
  <c r="CH66" i="74"/>
  <c r="I30" i="74"/>
  <c r="CH61" i="74"/>
  <c r="F31" i="74"/>
  <c r="I37" i="74"/>
  <c r="AX61" i="65"/>
  <c r="F31" i="65"/>
  <c r="H29" i="72"/>
  <c r="IR60" i="72"/>
  <c r="IR59" i="72"/>
  <c r="H30" i="72"/>
  <c r="F28" i="72"/>
  <c r="IP58" i="72"/>
  <c r="IP57" i="72"/>
  <c r="F27" i="72"/>
  <c r="H36" i="72"/>
  <c r="IR55" i="72"/>
  <c r="IR53" i="72"/>
  <c r="H34" i="72"/>
  <c r="F31" i="72" l="1"/>
  <c r="F39" i="65"/>
  <c r="IR61" i="72"/>
  <c r="BV70" i="72"/>
  <c r="IR70" i="72" s="1"/>
  <c r="BR25" i="78"/>
  <c r="BR26" i="78"/>
  <c r="I31" i="74"/>
  <c r="I39" i="74" s="1"/>
  <c r="AX70" i="65"/>
  <c r="AX117" i="65"/>
  <c r="BV119" i="72"/>
  <c r="BV118" i="72"/>
  <c r="CH117" i="74"/>
  <c r="CH70" i="74"/>
  <c r="H31" i="72"/>
  <c r="H37" i="72"/>
  <c r="H39" i="72" s="1"/>
  <c r="BR37" i="78" l="1"/>
  <c r="BR38" i="78" s="1"/>
  <c r="BR116" i="78"/>
  <c r="BR42" i="78"/>
  <c r="BR28" i="78"/>
  <c r="BV134" i="72"/>
  <c r="BV132" i="72"/>
  <c r="BV133" i="72"/>
  <c r="CH119" i="74"/>
  <c r="CH118" i="74"/>
  <c r="BV126" i="72"/>
  <c r="BV152" i="72" s="1"/>
  <c r="BV171" i="72" s="1"/>
  <c r="BV124" i="72"/>
  <c r="BV125" i="72"/>
  <c r="BV151" i="72" s="1"/>
  <c r="BV170" i="72" s="1"/>
  <c r="AX119" i="65"/>
  <c r="AX118" i="65"/>
  <c r="BR115" i="78" l="1"/>
  <c r="BR107" i="78"/>
  <c r="BR57" i="78"/>
  <c r="BR73" i="78" s="1"/>
  <c r="BR125" i="78"/>
  <c r="BR134" i="78"/>
  <c r="AX126" i="65"/>
  <c r="AX152" i="65" s="1"/>
  <c r="AX171" i="65" s="1"/>
  <c r="AX125" i="65"/>
  <c r="AX151" i="65" s="1"/>
  <c r="AX170" i="65" s="1"/>
  <c r="AX124" i="65"/>
  <c r="AX133" i="65"/>
  <c r="AX134" i="65"/>
  <c r="AX132" i="65"/>
  <c r="CH132" i="74"/>
  <c r="CH133" i="74"/>
  <c r="CH134" i="74"/>
  <c r="BV138" i="72"/>
  <c r="CH126" i="74"/>
  <c r="CH152" i="74" s="1"/>
  <c r="CH171" i="74" s="1"/>
  <c r="CH125" i="74"/>
  <c r="CH151" i="74" s="1"/>
  <c r="CH170" i="74" s="1"/>
  <c r="CH124" i="74"/>
  <c r="BV149" i="72"/>
  <c r="BV167" i="72" s="1"/>
  <c r="BV137" i="72"/>
  <c r="BR98" i="78" l="1"/>
  <c r="AX138" i="65"/>
  <c r="CH138" i="74"/>
  <c r="CH140" i="74" s="1"/>
  <c r="BR124" i="78"/>
  <c r="BR133" i="78"/>
  <c r="BV97" i="72"/>
  <c r="BV143" i="72"/>
  <c r="CH149" i="74"/>
  <c r="CH167" i="74" s="1"/>
  <c r="CH137" i="74"/>
  <c r="BV105" i="72"/>
  <c r="BV140" i="72"/>
  <c r="BV141" i="72"/>
  <c r="AX141" i="65"/>
  <c r="AX105" i="65"/>
  <c r="AX140" i="65"/>
  <c r="AX137" i="65"/>
  <c r="AX149" i="65"/>
  <c r="AX167" i="65" s="1"/>
  <c r="CH103" i="74" l="1"/>
  <c r="CH141" i="74"/>
  <c r="AX97" i="65"/>
  <c r="AX143" i="65"/>
  <c r="CH96" i="74"/>
  <c r="CH143" i="74"/>
  <c r="BV144" i="72"/>
  <c r="BV150" i="72" s="1"/>
  <c r="BV145" i="72"/>
  <c r="BV155" i="72" l="1"/>
  <c r="BV168" i="72"/>
  <c r="CH144" i="74"/>
  <c r="CH150" i="74" s="1"/>
  <c r="CH145" i="74"/>
  <c r="AX145" i="65"/>
  <c r="AX144" i="65"/>
  <c r="AX150" i="65" s="1"/>
  <c r="AX155" i="65" l="1"/>
  <c r="AX168" i="65"/>
  <c r="CH168" i="74"/>
  <c r="CH155" i="74"/>
  <c r="BV156" i="72"/>
  <c r="BV98" i="72"/>
  <c r="BV158" i="72" l="1"/>
  <c r="BV159" i="72"/>
  <c r="BV106" i="72"/>
  <c r="CH156" i="74"/>
  <c r="CH161" i="74" s="1"/>
  <c r="CH97" i="74"/>
  <c r="BV161" i="72"/>
  <c r="AX156" i="65"/>
  <c r="AX98" i="65"/>
  <c r="CH162" i="74" l="1"/>
  <c r="CH169" i="74" s="1"/>
  <c r="CH174" i="74" s="1"/>
  <c r="CH98" i="74" s="1"/>
  <c r="CH163" i="74"/>
  <c r="BV162" i="72"/>
  <c r="BV169" i="72" s="1"/>
  <c r="BV174" i="72" s="1"/>
  <c r="BV163" i="72"/>
  <c r="AX158" i="65"/>
  <c r="AX159" i="65"/>
  <c r="AX106" i="65"/>
  <c r="CH158" i="74"/>
  <c r="CH159" i="74"/>
  <c r="CH104" i="74"/>
  <c r="AX161" i="65"/>
  <c r="BV175" i="72" l="1"/>
  <c r="BV180" i="72" s="1"/>
  <c r="BV99" i="72"/>
  <c r="AX162" i="65"/>
  <c r="AX169" i="65" s="1"/>
  <c r="AX174" i="65" s="1"/>
  <c r="AX163" i="65"/>
  <c r="CH175" i="74"/>
  <c r="AX175" i="65" l="1"/>
  <c r="AX180" i="65" s="1"/>
  <c r="AX99" i="65"/>
  <c r="CH177" i="74"/>
  <c r="CH178" i="74"/>
  <c r="CH180" i="74"/>
  <c r="BV181" i="72"/>
  <c r="BV82" i="72" s="1"/>
  <c r="BV182" i="72"/>
  <c r="CH105" i="74"/>
  <c r="BV177" i="72"/>
  <c r="BV178" i="72"/>
  <c r="BV107" i="72"/>
  <c r="BV187" i="72" l="1"/>
  <c r="AX182" i="65"/>
  <c r="AX181" i="65"/>
  <c r="AX82" i="65" s="1"/>
  <c r="IR82" i="72"/>
  <c r="BV184" i="72"/>
  <c r="BV189" i="72" s="1"/>
  <c r="BV185" i="72"/>
  <c r="BV190" i="72" s="1"/>
  <c r="BV100" i="72"/>
  <c r="BV108" i="72"/>
  <c r="CH181" i="74"/>
  <c r="CH182" i="74"/>
  <c r="BV83" i="72"/>
  <c r="IR83" i="72" s="1"/>
  <c r="AX100" i="65"/>
  <c r="AX178" i="65"/>
  <c r="AX177" i="65"/>
  <c r="AX83" i="65"/>
  <c r="AX107" i="65"/>
  <c r="AX108" i="65" s="1"/>
  <c r="CH187" i="74" l="1"/>
  <c r="CH106" i="74"/>
  <c r="BV111" i="72"/>
  <c r="BV191" i="72"/>
  <c r="AX111" i="65"/>
  <c r="BV84" i="72"/>
  <c r="CH184" i="74"/>
  <c r="CH189" i="74" s="1"/>
  <c r="CH185" i="74"/>
  <c r="CH190" i="74" s="1"/>
  <c r="CH83" i="74"/>
  <c r="CH99" i="74"/>
  <c r="CH109" i="74" s="1"/>
  <c r="CH82" i="74"/>
  <c r="AX185" i="65"/>
  <c r="AX190" i="65" s="1"/>
  <c r="AX184" i="65"/>
  <c r="AX189" i="65" s="1"/>
  <c r="AX84" i="65"/>
  <c r="AX85" i="65" s="1"/>
  <c r="AX187" i="65"/>
  <c r="CH84" i="74" l="1"/>
  <c r="CH85" i="74" s="1"/>
  <c r="AX191" i="65"/>
  <c r="CH191" i="74"/>
  <c r="IR84" i="72"/>
  <c r="BV85" i="72"/>
  <c r="ED211" i="14" l="1"/>
  <c r="AJ210" i="14" l="1"/>
  <c r="AJ211" i="14" s="1"/>
  <c r="AK210" i="14"/>
  <c r="AL210" i="14"/>
  <c r="AM210" i="14"/>
  <c r="AN210" i="14"/>
  <c r="AO210" i="14"/>
  <c r="AP210" i="14"/>
  <c r="AQ210" i="14"/>
  <c r="AR210" i="14"/>
  <c r="AS210" i="14"/>
  <c r="AS211" i="14" s="1"/>
  <c r="AT210" i="14"/>
  <c r="AT211" i="14" s="1"/>
  <c r="AU210" i="14"/>
  <c r="AU211" i="14" s="1"/>
  <c r="AV210" i="14"/>
  <c r="AV211" i="14" s="1"/>
  <c r="AW210" i="14"/>
  <c r="AW211" i="14" s="1"/>
  <c r="AX210" i="14"/>
  <c r="AX211" i="14" s="1"/>
  <c r="AY210" i="14"/>
  <c r="AY211" i="14" s="1"/>
  <c r="AZ210" i="14"/>
  <c r="AZ211" i="14" s="1"/>
  <c r="BA210" i="14"/>
  <c r="BB210" i="14"/>
  <c r="BC210" i="14"/>
  <c r="BD210" i="14"/>
  <c r="BE210" i="14"/>
  <c r="BF210" i="14"/>
  <c r="BG210" i="14"/>
  <c r="BH210" i="14"/>
  <c r="BI210" i="14"/>
  <c r="BI211" i="14" s="1"/>
  <c r="BJ210" i="14"/>
  <c r="BJ211" i="14" s="1"/>
  <c r="BK210" i="14"/>
  <c r="BK211" i="14" s="1"/>
  <c r="BL210" i="14"/>
  <c r="BL211" i="14" s="1"/>
  <c r="BM210" i="14"/>
  <c r="BM211" i="14" s="1"/>
  <c r="BN210" i="14"/>
  <c r="BN211" i="14" s="1"/>
  <c r="BO210" i="14"/>
  <c r="BO211" i="14" s="1"/>
  <c r="BP210" i="14"/>
  <c r="BP211" i="14" s="1"/>
  <c r="BQ210" i="14"/>
  <c r="BR210" i="14"/>
  <c r="BS210" i="14"/>
  <c r="BT210" i="14"/>
  <c r="BU210" i="14"/>
  <c r="BV210" i="14"/>
  <c r="BW210" i="14"/>
  <c r="BX210" i="14"/>
  <c r="BY210" i="14"/>
  <c r="BY211" i="14" s="1"/>
  <c r="BZ210" i="14"/>
  <c r="BZ211" i="14" s="1"/>
  <c r="CA210" i="14"/>
  <c r="CA211" i="14" s="1"/>
  <c r="CB210" i="14"/>
  <c r="CB211" i="14" s="1"/>
  <c r="CC210" i="14"/>
  <c r="CC211" i="14" s="1"/>
  <c r="CD210" i="14"/>
  <c r="CD211" i="14" s="1"/>
  <c r="CE210" i="14"/>
  <c r="CE211" i="14" s="1"/>
  <c r="CF210" i="14"/>
  <c r="CF211" i="14" s="1"/>
  <c r="CG210" i="14"/>
  <c r="CH210" i="14"/>
  <c r="CI210" i="14"/>
  <c r="CJ210" i="14"/>
  <c r="CK210" i="14"/>
  <c r="CL210" i="14"/>
  <c r="CM210" i="14"/>
  <c r="CN210" i="14"/>
  <c r="CO210" i="14"/>
  <c r="CO211" i="14" s="1"/>
  <c r="CP210" i="14"/>
  <c r="CP211" i="14" s="1"/>
  <c r="CQ210" i="14"/>
  <c r="CQ211" i="14" s="1"/>
  <c r="CR210" i="14"/>
  <c r="CR211" i="14" s="1"/>
  <c r="CS210" i="14"/>
  <c r="CS211" i="14" s="1"/>
  <c r="CT210" i="14"/>
  <c r="CT211" i="14" s="1"/>
  <c r="CU210" i="14"/>
  <c r="CU211" i="14" s="1"/>
  <c r="CV210" i="14"/>
  <c r="CV211" i="14" s="1"/>
  <c r="CW210" i="14"/>
  <c r="CX210" i="14"/>
  <c r="CY210" i="14"/>
  <c r="CZ210" i="14"/>
  <c r="DA210" i="14"/>
  <c r="DB210" i="14"/>
  <c r="DC210" i="14"/>
  <c r="DD210" i="14"/>
  <c r="DE210" i="14"/>
  <c r="DE211" i="14" s="1"/>
  <c r="DF210" i="14"/>
  <c r="DF211" i="14" s="1"/>
  <c r="DG210" i="14"/>
  <c r="DG211" i="14" s="1"/>
  <c r="DH210" i="14"/>
  <c r="DH211" i="14" s="1"/>
  <c r="DI210" i="14"/>
  <c r="DI211" i="14" s="1"/>
  <c r="DJ210" i="14"/>
  <c r="DJ211" i="14" s="1"/>
  <c r="DK210" i="14"/>
  <c r="DK211" i="14" s="1"/>
  <c r="DL210" i="14"/>
  <c r="DL211" i="14" s="1"/>
  <c r="DM210" i="14"/>
  <c r="DN210" i="14"/>
  <c r="DO210" i="14"/>
  <c r="DP210" i="14"/>
  <c r="DQ210" i="14"/>
  <c r="DR210" i="14"/>
  <c r="DS210" i="14"/>
  <c r="DT210" i="14"/>
  <c r="DU210" i="14"/>
  <c r="DU211" i="14" s="1"/>
  <c r="DV210" i="14"/>
  <c r="DV211" i="14" s="1"/>
  <c r="DW210" i="14"/>
  <c r="DW211" i="14" s="1"/>
  <c r="DX210" i="14"/>
  <c r="DX211" i="14" s="1"/>
  <c r="DY210" i="14"/>
  <c r="DY211" i="14" s="1"/>
  <c r="DZ210" i="14"/>
  <c r="DZ211" i="14" s="1"/>
  <c r="EA210" i="14"/>
  <c r="EA211" i="14" s="1"/>
  <c r="EB210" i="14"/>
  <c r="EB211" i="14" s="1"/>
  <c r="EC210" i="14"/>
  <c r="ED210" i="14"/>
  <c r="EE210" i="14"/>
  <c r="EF210" i="14"/>
  <c r="EG210" i="14"/>
  <c r="EH210" i="14"/>
  <c r="EI210" i="14"/>
  <c r="EJ210" i="14"/>
  <c r="EK210" i="14"/>
  <c r="EL210" i="14"/>
  <c r="EM210" i="14"/>
  <c r="EN210" i="14"/>
  <c r="EO210" i="14"/>
  <c r="EP210" i="14"/>
  <c r="EQ210" i="14"/>
  <c r="ER210" i="14"/>
  <c r="ES210" i="14"/>
  <c r="ET210" i="14"/>
  <c r="EU210" i="14"/>
  <c r="EV210" i="14"/>
  <c r="EW210" i="14"/>
  <c r="EX210" i="14"/>
  <c r="EY210" i="14"/>
  <c r="EZ210" i="14"/>
  <c r="AK211" i="14"/>
  <c r="AK215" i="14" s="1"/>
  <c r="AL211" i="14"/>
  <c r="AM211" i="14"/>
  <c r="AN211" i="14"/>
  <c r="AO211" i="14"/>
  <c r="AP211" i="14"/>
  <c r="AQ211" i="14"/>
  <c r="AR211" i="14"/>
  <c r="BA211" i="14"/>
  <c r="BB211" i="14"/>
  <c r="BC211" i="14"/>
  <c r="BD211" i="14"/>
  <c r="BE211" i="14"/>
  <c r="BF211" i="14"/>
  <c r="BG211" i="14"/>
  <c r="BH211" i="14"/>
  <c r="BQ211" i="14"/>
  <c r="BR211" i="14"/>
  <c r="BS211" i="14"/>
  <c r="BT211" i="14"/>
  <c r="BU211" i="14"/>
  <c r="BV211" i="14"/>
  <c r="BW211" i="14"/>
  <c r="BX211" i="14"/>
  <c r="CG211" i="14"/>
  <c r="CH211" i="14"/>
  <c r="CI211" i="14"/>
  <c r="CJ211" i="14"/>
  <c r="CK211" i="14"/>
  <c r="CL211" i="14"/>
  <c r="CM211" i="14"/>
  <c r="CN211" i="14"/>
  <c r="CW211" i="14"/>
  <c r="CX211" i="14"/>
  <c r="CY211" i="14"/>
  <c r="CZ211" i="14"/>
  <c r="DA211" i="14"/>
  <c r="DB211" i="14"/>
  <c r="DC211" i="14"/>
  <c r="DD211" i="14"/>
  <c r="DM211" i="14"/>
  <c r="DN211" i="14"/>
  <c r="DO211" i="14"/>
  <c r="DP211" i="14"/>
  <c r="DQ211" i="14"/>
  <c r="DR211" i="14"/>
  <c r="DS211" i="14"/>
  <c r="DT211" i="14"/>
  <c r="EC211" i="14"/>
  <c r="D56" i="52"/>
  <c r="S34" i="65" l="1"/>
  <c r="S35" i="72"/>
  <c r="S35" i="74"/>
  <c r="M9" i="65" l="1"/>
  <c r="N9" i="65"/>
  <c r="M10" i="65"/>
  <c r="N10" i="65"/>
  <c r="M11" i="65"/>
  <c r="N11" i="65"/>
  <c r="M12" i="65"/>
  <c r="N12" i="65"/>
  <c r="N15" i="65"/>
  <c r="N16" i="65"/>
  <c r="N17" i="65"/>
  <c r="O22" i="65"/>
  <c r="P22" i="65"/>
  <c r="Q22" i="65"/>
  <c r="R22" i="65"/>
  <c r="D23" i="65"/>
  <c r="J23" i="65"/>
  <c r="D24" i="65"/>
  <c r="J24" i="65"/>
  <c r="O24" i="65"/>
  <c r="P24" i="65"/>
  <c r="Q24" i="65"/>
  <c r="R24" i="65"/>
  <c r="E25" i="65"/>
  <c r="J25" i="65"/>
  <c r="D26" i="65"/>
  <c r="J26" i="65"/>
  <c r="S26" i="65"/>
  <c r="E27" i="65"/>
  <c r="J27" i="65"/>
  <c r="O27" i="65"/>
  <c r="P27" i="65"/>
  <c r="Q27" i="65"/>
  <c r="R27" i="65"/>
  <c r="S27" i="65"/>
  <c r="S28" i="65"/>
  <c r="E30" i="65"/>
  <c r="J30" i="65"/>
  <c r="D31" i="65"/>
  <c r="E31" i="65"/>
  <c r="J31" i="65"/>
  <c r="P31" i="65"/>
  <c r="P33" i="65"/>
  <c r="E34" i="65"/>
  <c r="J34" i="65"/>
  <c r="E35" i="65"/>
  <c r="J35" i="65"/>
  <c r="E37" i="65"/>
  <c r="J37" i="65"/>
  <c r="D39" i="65"/>
  <c r="E39" i="65"/>
  <c r="J39" i="65"/>
  <c r="E52" i="65"/>
  <c r="G52" i="65"/>
  <c r="H52" i="65"/>
  <c r="I52" i="65"/>
  <c r="J52" i="65"/>
  <c r="K52" i="65"/>
  <c r="L52" i="65"/>
  <c r="M52" i="65"/>
  <c r="N52" i="65"/>
  <c r="O52" i="65"/>
  <c r="P52" i="65"/>
  <c r="Q52" i="65"/>
  <c r="R52" i="65"/>
  <c r="S52" i="65"/>
  <c r="T52" i="65"/>
  <c r="U52" i="65"/>
  <c r="V52" i="65"/>
  <c r="W52" i="65"/>
  <c r="X52" i="65"/>
  <c r="Y52" i="65"/>
  <c r="Z52" i="65"/>
  <c r="AA52" i="65"/>
  <c r="AB52" i="65"/>
  <c r="AC52" i="65"/>
  <c r="AD52" i="65"/>
  <c r="AE52" i="65"/>
  <c r="AF52" i="65"/>
  <c r="AG52" i="65"/>
  <c r="AH52" i="65"/>
  <c r="AI52" i="65"/>
  <c r="AJ52" i="65"/>
  <c r="AK52" i="65"/>
  <c r="AL52" i="65"/>
  <c r="AM52" i="65"/>
  <c r="AN52" i="65"/>
  <c r="AO52" i="65"/>
  <c r="AP52" i="65"/>
  <c r="AQ52" i="65"/>
  <c r="AR52" i="65"/>
  <c r="AS52" i="65"/>
  <c r="AT52" i="65"/>
  <c r="AU52" i="65"/>
  <c r="AV52" i="65"/>
  <c r="AW52" i="65"/>
  <c r="E53" i="65"/>
  <c r="AO53" i="65"/>
  <c r="AP53" i="65"/>
  <c r="AQ53" i="65"/>
  <c r="AR53" i="65"/>
  <c r="AS53" i="65"/>
  <c r="AT53" i="65"/>
  <c r="AU53" i="65"/>
  <c r="AV53" i="65"/>
  <c r="AW53" i="65"/>
  <c r="E54" i="65"/>
  <c r="AL54" i="65"/>
  <c r="AM54" i="65"/>
  <c r="AN54" i="65"/>
  <c r="AO54" i="65"/>
  <c r="AP54" i="65"/>
  <c r="AQ54" i="65"/>
  <c r="AR54" i="65"/>
  <c r="AS54" i="65"/>
  <c r="AT54" i="65"/>
  <c r="AU54" i="65"/>
  <c r="AV54" i="65"/>
  <c r="AW54" i="65"/>
  <c r="E56" i="65"/>
  <c r="AW56" i="65"/>
  <c r="E57" i="65"/>
  <c r="AW57" i="65"/>
  <c r="E59" i="65"/>
  <c r="AW59" i="65"/>
  <c r="E61" i="65"/>
  <c r="G61" i="65"/>
  <c r="H61" i="65"/>
  <c r="I61" i="65"/>
  <c r="J61" i="65"/>
  <c r="K61" i="65"/>
  <c r="L61" i="65"/>
  <c r="M61" i="65"/>
  <c r="N61" i="65"/>
  <c r="O61" i="65"/>
  <c r="P61" i="65"/>
  <c r="Q61" i="65"/>
  <c r="R61" i="65"/>
  <c r="S61" i="65"/>
  <c r="T61" i="65"/>
  <c r="U61" i="65"/>
  <c r="V61" i="65"/>
  <c r="W61" i="65"/>
  <c r="X61" i="65"/>
  <c r="Y61" i="65"/>
  <c r="Z61" i="65"/>
  <c r="AA61" i="65"/>
  <c r="AB61" i="65"/>
  <c r="AC61" i="65"/>
  <c r="AD61" i="65"/>
  <c r="AE61" i="65"/>
  <c r="AF61" i="65"/>
  <c r="AG61" i="65"/>
  <c r="AH61" i="65"/>
  <c r="AI61" i="65"/>
  <c r="AJ61" i="65"/>
  <c r="AK61" i="65"/>
  <c r="AL61" i="65"/>
  <c r="AM61" i="65"/>
  <c r="AN61" i="65"/>
  <c r="AO61" i="65"/>
  <c r="AP61" i="65"/>
  <c r="AQ61" i="65"/>
  <c r="AR61" i="65"/>
  <c r="AS61" i="65"/>
  <c r="AT61" i="65"/>
  <c r="AU61" i="65"/>
  <c r="AV61" i="65"/>
  <c r="AW61" i="65"/>
  <c r="D62" i="65"/>
  <c r="AX63" i="65"/>
  <c r="AY63" i="65"/>
  <c r="AZ63" i="65"/>
  <c r="BA63" i="65"/>
  <c r="BB63" i="65"/>
  <c r="BC63" i="65"/>
  <c r="BD63" i="65"/>
  <c r="BE63" i="65"/>
  <c r="BF63" i="65"/>
  <c r="BG63" i="65"/>
  <c r="BH63" i="65"/>
  <c r="BI63" i="65"/>
  <c r="BJ63" i="65"/>
  <c r="BK63" i="65"/>
  <c r="BL63" i="65"/>
  <c r="BM63" i="65"/>
  <c r="BN63" i="65"/>
  <c r="BO63" i="65"/>
  <c r="BP63" i="65"/>
  <c r="BQ63" i="65"/>
  <c r="BR63" i="65"/>
  <c r="BS63" i="65"/>
  <c r="BT63" i="65"/>
  <c r="BU63" i="65"/>
  <c r="BV63" i="65"/>
  <c r="BW63" i="65"/>
  <c r="BX63" i="65"/>
  <c r="BY63" i="65"/>
  <c r="BZ63" i="65"/>
  <c r="CA63" i="65"/>
  <c r="CB63" i="65"/>
  <c r="CC63" i="65"/>
  <c r="CD63" i="65"/>
  <c r="CE63" i="65"/>
  <c r="CF63" i="65"/>
  <c r="CG63" i="65"/>
  <c r="CH63" i="65"/>
  <c r="CI63" i="65"/>
  <c r="CJ63" i="65"/>
  <c r="CK63" i="65"/>
  <c r="CL63" i="65"/>
  <c r="CM63" i="65"/>
  <c r="CN63" i="65"/>
  <c r="CO63" i="65"/>
  <c r="CP63" i="65"/>
  <c r="CQ63" i="65"/>
  <c r="CR63" i="65"/>
  <c r="CS63" i="65"/>
  <c r="CT63" i="65"/>
  <c r="CU63" i="65"/>
  <c r="CV63" i="65"/>
  <c r="CW63" i="65"/>
  <c r="CX63" i="65"/>
  <c r="CY63" i="65"/>
  <c r="CZ63" i="65"/>
  <c r="DA63" i="65"/>
  <c r="DB63" i="65"/>
  <c r="DC63" i="65"/>
  <c r="DD63" i="65"/>
  <c r="DE63" i="65"/>
  <c r="DF63" i="65"/>
  <c r="DG63" i="65"/>
  <c r="DH63" i="65"/>
  <c r="DI63" i="65"/>
  <c r="DJ63" i="65"/>
  <c r="DK63" i="65"/>
  <c r="DL63" i="65"/>
  <c r="DM63" i="65"/>
  <c r="DN63" i="65"/>
  <c r="DO63" i="65"/>
  <c r="DP63" i="65"/>
  <c r="DQ63" i="65"/>
  <c r="DR63" i="65"/>
  <c r="DS63" i="65"/>
  <c r="DT63" i="65"/>
  <c r="DU63" i="65"/>
  <c r="DV63" i="65"/>
  <c r="DW63" i="65"/>
  <c r="DX63" i="65"/>
  <c r="DY63" i="65"/>
  <c r="DZ63" i="65"/>
  <c r="EA63" i="65"/>
  <c r="EB63" i="65"/>
  <c r="EC63" i="65"/>
  <c r="ED63" i="65"/>
  <c r="EE63" i="65"/>
  <c r="EF63" i="65"/>
  <c r="EG63" i="65"/>
  <c r="EH63" i="65"/>
  <c r="EI63" i="65"/>
  <c r="EJ63" i="65"/>
  <c r="EK63" i="65"/>
  <c r="EL63" i="65"/>
  <c r="EM63" i="65"/>
  <c r="EN63" i="65"/>
  <c r="EO63" i="65"/>
  <c r="EP63" i="65"/>
  <c r="EQ63" i="65"/>
  <c r="ER63" i="65"/>
  <c r="ES63" i="65"/>
  <c r="ET63" i="65"/>
  <c r="EU63" i="65"/>
  <c r="EV63" i="65"/>
  <c r="EW63" i="65"/>
  <c r="EX63" i="65"/>
  <c r="EY63" i="65"/>
  <c r="EZ63" i="65"/>
  <c r="FA63" i="65"/>
  <c r="FB63" i="65"/>
  <c r="FC63" i="65"/>
  <c r="FD63" i="65"/>
  <c r="FE63" i="65"/>
  <c r="FF63" i="65"/>
  <c r="FG63" i="65"/>
  <c r="FH63" i="65"/>
  <c r="FI63" i="65"/>
  <c r="FJ63" i="65"/>
  <c r="FK63" i="65"/>
  <c r="FL63" i="65"/>
  <c r="FM63" i="65"/>
  <c r="FN63" i="65"/>
  <c r="FO63" i="65"/>
  <c r="FP63" i="65"/>
  <c r="FQ63" i="65"/>
  <c r="FR63" i="65"/>
  <c r="FS63" i="65"/>
  <c r="FT63" i="65"/>
  <c r="FU63" i="65"/>
  <c r="FV63" i="65"/>
  <c r="FW63" i="65"/>
  <c r="FX63" i="65"/>
  <c r="FY63" i="65"/>
  <c r="FZ63" i="65"/>
  <c r="GA63" i="65"/>
  <c r="GB63" i="65"/>
  <c r="GC63" i="65"/>
  <c r="GD63" i="65"/>
  <c r="GE63" i="65"/>
  <c r="GF63" i="65"/>
  <c r="GG63" i="65"/>
  <c r="GH63" i="65"/>
  <c r="GI63" i="65"/>
  <c r="GJ63" i="65"/>
  <c r="GK63" i="65"/>
  <c r="GL63" i="65"/>
  <c r="GM63" i="65"/>
  <c r="GN63" i="65"/>
  <c r="GO63" i="65"/>
  <c r="GP63" i="65"/>
  <c r="GQ63" i="65"/>
  <c r="GR63" i="65"/>
  <c r="GS63" i="65"/>
  <c r="GT63" i="65"/>
  <c r="GU63" i="65"/>
  <c r="GV63" i="65"/>
  <c r="GW63" i="65"/>
  <c r="GX63" i="65"/>
  <c r="GY63" i="65"/>
  <c r="GZ63" i="65"/>
  <c r="HA63" i="65"/>
  <c r="HB63" i="65"/>
  <c r="HC63" i="65"/>
  <c r="HD63" i="65"/>
  <c r="HE63" i="65"/>
  <c r="HF63" i="65"/>
  <c r="HG63" i="65"/>
  <c r="HH63" i="65"/>
  <c r="HI63" i="65"/>
  <c r="HJ63" i="65"/>
  <c r="HK63" i="65"/>
  <c r="HL63" i="65"/>
  <c r="HM63" i="65"/>
  <c r="HN63" i="65"/>
  <c r="HO63" i="65"/>
  <c r="HP63" i="65"/>
  <c r="HQ63" i="65"/>
  <c r="HR63" i="65"/>
  <c r="HS63" i="65"/>
  <c r="HT63" i="65"/>
  <c r="HU63" i="65"/>
  <c r="HV63" i="65"/>
  <c r="HW63" i="65"/>
  <c r="HX63" i="65"/>
  <c r="HY63" i="65"/>
  <c r="HZ63" i="65"/>
  <c r="IA63" i="65"/>
  <c r="IB63" i="65"/>
  <c r="IC63" i="65"/>
  <c r="ID63" i="65"/>
  <c r="IE63" i="65"/>
  <c r="IF63" i="65"/>
  <c r="IG63" i="65"/>
  <c r="IH63" i="65"/>
  <c r="II63" i="65"/>
  <c r="IJ63" i="65"/>
  <c r="IK63" i="65"/>
  <c r="IL63" i="65"/>
  <c r="D64" i="65" a="1"/>
  <c r="D64" i="65"/>
  <c r="AO64" i="65"/>
  <c r="AP64" i="65"/>
  <c r="AQ64" i="65"/>
  <c r="AR64" i="65"/>
  <c r="AS64" i="65"/>
  <c r="AT64" i="65"/>
  <c r="AU64" i="65"/>
  <c r="AV64" i="65"/>
  <c r="AW64" i="65"/>
  <c r="AX64" i="65"/>
  <c r="AY64" i="65"/>
  <c r="AZ64" i="65"/>
  <c r="BA64" i="65"/>
  <c r="BB64" i="65"/>
  <c r="BC64" i="65"/>
  <c r="BD64" i="65"/>
  <c r="BE64" i="65"/>
  <c r="BF64" i="65"/>
  <c r="BG64" i="65"/>
  <c r="BH64" i="65"/>
  <c r="BI64" i="65"/>
  <c r="BJ64" i="65"/>
  <c r="BK64" i="65"/>
  <c r="BL64" i="65"/>
  <c r="BM64" i="65"/>
  <c r="BN64" i="65"/>
  <c r="BO64" i="65"/>
  <c r="BP64" i="65"/>
  <c r="BQ64" i="65"/>
  <c r="BR64" i="65"/>
  <c r="BS64" i="65"/>
  <c r="BT64" i="65"/>
  <c r="BU64" i="65"/>
  <c r="BV64" i="65"/>
  <c r="BW64" i="65"/>
  <c r="BX64" i="65"/>
  <c r="BY64" i="65"/>
  <c r="BZ64" i="65"/>
  <c r="CA64" i="65"/>
  <c r="CB64" i="65"/>
  <c r="CC64" i="65"/>
  <c r="CD64" i="65"/>
  <c r="CE64" i="65"/>
  <c r="CF64" i="65"/>
  <c r="CG64" i="65"/>
  <c r="CH64" i="65"/>
  <c r="CI64" i="65"/>
  <c r="CJ64" i="65"/>
  <c r="CK64" i="65"/>
  <c r="CL64" i="65"/>
  <c r="CM64" i="65"/>
  <c r="CN64" i="65"/>
  <c r="CO64" i="65"/>
  <c r="CP64" i="65"/>
  <c r="CQ64" i="65"/>
  <c r="CR64" i="65"/>
  <c r="CS64" i="65"/>
  <c r="CT64" i="65"/>
  <c r="CU64" i="65"/>
  <c r="CV64" i="65"/>
  <c r="CW64" i="65"/>
  <c r="CX64" i="65"/>
  <c r="CY64" i="65"/>
  <c r="CZ64" i="65"/>
  <c r="DA64" i="65"/>
  <c r="DB64" i="65"/>
  <c r="DC64" i="65"/>
  <c r="DD64" i="65"/>
  <c r="DE64" i="65"/>
  <c r="DF64" i="65"/>
  <c r="DG64" i="65"/>
  <c r="DH64" i="65"/>
  <c r="DI64" i="65"/>
  <c r="DJ64" i="65"/>
  <c r="DK64" i="65"/>
  <c r="DL64" i="65"/>
  <c r="DM64" i="65"/>
  <c r="DN64" i="65"/>
  <c r="DO64" i="65"/>
  <c r="DP64" i="65"/>
  <c r="DQ64" i="65"/>
  <c r="DR64" i="65"/>
  <c r="DS64" i="65"/>
  <c r="DT64" i="65"/>
  <c r="DU64" i="65"/>
  <c r="DV64" i="65"/>
  <c r="DW64" i="65"/>
  <c r="DX64" i="65"/>
  <c r="DY64" i="65"/>
  <c r="DZ64" i="65"/>
  <c r="EA64" i="65"/>
  <c r="EB64" i="65"/>
  <c r="EC64" i="65"/>
  <c r="ED64" i="65"/>
  <c r="EE64" i="65"/>
  <c r="EF64" i="65"/>
  <c r="EG64" i="65"/>
  <c r="EH64" i="65"/>
  <c r="EI64" i="65"/>
  <c r="EJ64" i="65"/>
  <c r="EK64" i="65"/>
  <c r="EL64" i="65"/>
  <c r="EM64" i="65"/>
  <c r="EN64" i="65"/>
  <c r="EO64" i="65"/>
  <c r="EP64" i="65"/>
  <c r="EQ64" i="65"/>
  <c r="ER64" i="65"/>
  <c r="ES64" i="65"/>
  <c r="ET64" i="65"/>
  <c r="EU64" i="65"/>
  <c r="EV64" i="65"/>
  <c r="EW64" i="65"/>
  <c r="EX64" i="65"/>
  <c r="EY64" i="65"/>
  <c r="EZ64" i="65"/>
  <c r="FA64" i="65"/>
  <c r="FB64" i="65"/>
  <c r="FC64" i="65"/>
  <c r="FD64" i="65"/>
  <c r="FE64" i="65"/>
  <c r="FF64" i="65"/>
  <c r="FG64" i="65"/>
  <c r="FH64" i="65"/>
  <c r="FI64" i="65"/>
  <c r="FJ64" i="65"/>
  <c r="FK64" i="65"/>
  <c r="FL64" i="65"/>
  <c r="FM64" i="65"/>
  <c r="FN64" i="65"/>
  <c r="FO64" i="65"/>
  <c r="FP64" i="65"/>
  <c r="FQ64" i="65"/>
  <c r="FR64" i="65"/>
  <c r="FS64" i="65"/>
  <c r="FT64" i="65"/>
  <c r="FU64" i="65"/>
  <c r="FV64" i="65"/>
  <c r="FW64" i="65"/>
  <c r="FX64" i="65"/>
  <c r="FY64" i="65"/>
  <c r="FZ64" i="65"/>
  <c r="GA64" i="65"/>
  <c r="GB64" i="65"/>
  <c r="GC64" i="65"/>
  <c r="GD64" i="65"/>
  <c r="GE64" i="65"/>
  <c r="GF64" i="65"/>
  <c r="GG64" i="65"/>
  <c r="GH64" i="65"/>
  <c r="GI64" i="65"/>
  <c r="GJ64" i="65"/>
  <c r="GK64" i="65"/>
  <c r="GL64" i="65"/>
  <c r="GM64" i="65"/>
  <c r="GN64" i="65"/>
  <c r="GO64" i="65"/>
  <c r="GP64" i="65"/>
  <c r="GQ64" i="65"/>
  <c r="GR64" i="65"/>
  <c r="GS64" i="65"/>
  <c r="GT64" i="65"/>
  <c r="GU64" i="65"/>
  <c r="GV64" i="65"/>
  <c r="GW64" i="65"/>
  <c r="GX64" i="65"/>
  <c r="GY64" i="65"/>
  <c r="GZ64" i="65"/>
  <c r="HA64" i="65"/>
  <c r="HB64" i="65"/>
  <c r="HC64" i="65"/>
  <c r="HD64" i="65"/>
  <c r="HE64" i="65"/>
  <c r="HF64" i="65"/>
  <c r="HG64" i="65"/>
  <c r="HH64" i="65"/>
  <c r="HI64" i="65"/>
  <c r="HJ64" i="65"/>
  <c r="HK64" i="65"/>
  <c r="HL64" i="65"/>
  <c r="HM64" i="65"/>
  <c r="HN64" i="65"/>
  <c r="HO64" i="65"/>
  <c r="HP64" i="65"/>
  <c r="HQ64" i="65"/>
  <c r="HR64" i="65"/>
  <c r="HS64" i="65"/>
  <c r="HT64" i="65"/>
  <c r="HU64" i="65"/>
  <c r="HV64" i="65"/>
  <c r="HW64" i="65"/>
  <c r="HX64" i="65"/>
  <c r="HY64" i="65"/>
  <c r="HZ64" i="65"/>
  <c r="IA64" i="65"/>
  <c r="IB64" i="65"/>
  <c r="IC64" i="65"/>
  <c r="ID64" i="65"/>
  <c r="IE64" i="65"/>
  <c r="IF64" i="65"/>
  <c r="IG64" i="65"/>
  <c r="IH64" i="65"/>
  <c r="II64" i="65"/>
  <c r="IJ64" i="65"/>
  <c r="IK64" i="65"/>
  <c r="IL64" i="65"/>
  <c r="E66" i="65"/>
  <c r="AL66" i="65"/>
  <c r="AM66" i="65"/>
  <c r="AN66" i="65"/>
  <c r="AO66" i="65"/>
  <c r="AP66" i="65"/>
  <c r="AQ66" i="65"/>
  <c r="AR66" i="65"/>
  <c r="AS66" i="65"/>
  <c r="AT66" i="65"/>
  <c r="AU66" i="65"/>
  <c r="AV66" i="65"/>
  <c r="AW66" i="65"/>
  <c r="E67" i="65"/>
  <c r="G67" i="65"/>
  <c r="H67" i="65"/>
  <c r="I67" i="65"/>
  <c r="J67" i="65"/>
  <c r="K67" i="65"/>
  <c r="L67" i="65"/>
  <c r="M67" i="65"/>
  <c r="N67" i="65"/>
  <c r="O67" i="65"/>
  <c r="P67" i="65"/>
  <c r="Q67" i="65"/>
  <c r="R67" i="65"/>
  <c r="S67" i="65"/>
  <c r="T67" i="65"/>
  <c r="U67" i="65"/>
  <c r="V67" i="65"/>
  <c r="W67" i="65"/>
  <c r="X67" i="65"/>
  <c r="Y67" i="65"/>
  <c r="Z67" i="65"/>
  <c r="AA67" i="65"/>
  <c r="AB67" i="65"/>
  <c r="AC67" i="65"/>
  <c r="AD67" i="65"/>
  <c r="AE67" i="65"/>
  <c r="AF67" i="65"/>
  <c r="AG67" i="65"/>
  <c r="AH67" i="65"/>
  <c r="AI67" i="65"/>
  <c r="AJ67" i="65"/>
  <c r="AK67" i="65"/>
  <c r="AL67" i="65"/>
  <c r="AM67" i="65"/>
  <c r="AN67" i="65"/>
  <c r="AO67" i="65"/>
  <c r="AP67" i="65"/>
  <c r="AQ67" i="65"/>
  <c r="AR67" i="65"/>
  <c r="AS67" i="65"/>
  <c r="AT67" i="65"/>
  <c r="AU67" i="65"/>
  <c r="AV67" i="65"/>
  <c r="AW67" i="65"/>
  <c r="E68" i="65"/>
  <c r="G68" i="65"/>
  <c r="H68" i="65"/>
  <c r="I68" i="65"/>
  <c r="J68" i="65"/>
  <c r="K68" i="65"/>
  <c r="L68" i="65"/>
  <c r="M68" i="65"/>
  <c r="N68" i="65"/>
  <c r="O68" i="65"/>
  <c r="P68" i="65"/>
  <c r="Q68" i="65"/>
  <c r="R68" i="65"/>
  <c r="S68" i="65"/>
  <c r="T68" i="65"/>
  <c r="U68" i="65"/>
  <c r="V68" i="65"/>
  <c r="W68" i="65"/>
  <c r="X68" i="65"/>
  <c r="Y68" i="65"/>
  <c r="Z68" i="65"/>
  <c r="AA68" i="65"/>
  <c r="AB68" i="65"/>
  <c r="AC68" i="65"/>
  <c r="AD68" i="65"/>
  <c r="AE68" i="65"/>
  <c r="AF68" i="65"/>
  <c r="AG68" i="65"/>
  <c r="AH68" i="65"/>
  <c r="AI68" i="65"/>
  <c r="AJ68" i="65"/>
  <c r="AK68" i="65"/>
  <c r="AL68" i="65"/>
  <c r="AM68" i="65"/>
  <c r="AN68" i="65"/>
  <c r="AO68" i="65"/>
  <c r="AP68" i="65"/>
  <c r="AQ68" i="65"/>
  <c r="AR68" i="65"/>
  <c r="AS68" i="65"/>
  <c r="AT68" i="65"/>
  <c r="AU68" i="65"/>
  <c r="AV68" i="65"/>
  <c r="AW68" i="65"/>
  <c r="E70" i="65"/>
  <c r="G70" i="65"/>
  <c r="H70" i="65"/>
  <c r="I70" i="65"/>
  <c r="J70" i="65"/>
  <c r="K70" i="65"/>
  <c r="L70" i="65"/>
  <c r="M70" i="65"/>
  <c r="N70" i="65"/>
  <c r="O70" i="65"/>
  <c r="P70" i="65"/>
  <c r="Q70" i="65"/>
  <c r="R70" i="65"/>
  <c r="S70" i="65"/>
  <c r="T70" i="65"/>
  <c r="U70" i="65"/>
  <c r="V70" i="65"/>
  <c r="W70" i="65"/>
  <c r="X70" i="65"/>
  <c r="Y70" i="65"/>
  <c r="Z70" i="65"/>
  <c r="AA70" i="65"/>
  <c r="AB70" i="65"/>
  <c r="AC70" i="65"/>
  <c r="AD70" i="65"/>
  <c r="AE70" i="65"/>
  <c r="AF70" i="65"/>
  <c r="AG70" i="65"/>
  <c r="AH70" i="65"/>
  <c r="AI70" i="65"/>
  <c r="AJ70" i="65"/>
  <c r="AK70" i="65"/>
  <c r="AL70" i="65"/>
  <c r="AM70" i="65"/>
  <c r="AN70" i="65"/>
  <c r="AO70" i="65"/>
  <c r="AP70" i="65"/>
  <c r="AQ70" i="65"/>
  <c r="AR70" i="65"/>
  <c r="AS70" i="65"/>
  <c r="AT70" i="65"/>
  <c r="AU70" i="65"/>
  <c r="AV70" i="65"/>
  <c r="AW70" i="65"/>
  <c r="D71" i="65"/>
  <c r="D72" i="65"/>
  <c r="D82" i="65"/>
  <c r="E82" i="65"/>
  <c r="G82" i="65"/>
  <c r="H82" i="65"/>
  <c r="I82" i="65"/>
  <c r="J82" i="65"/>
  <c r="K82" i="65"/>
  <c r="L82" i="65"/>
  <c r="M82" i="65"/>
  <c r="N82" i="65"/>
  <c r="O82" i="65"/>
  <c r="P82" i="65"/>
  <c r="Q82" i="65"/>
  <c r="R82" i="65"/>
  <c r="S82" i="65"/>
  <c r="T82" i="65"/>
  <c r="U82" i="65"/>
  <c r="V82" i="65"/>
  <c r="W82" i="65"/>
  <c r="X82" i="65"/>
  <c r="Y82" i="65"/>
  <c r="Z82" i="65"/>
  <c r="AA82" i="65"/>
  <c r="AB82" i="65"/>
  <c r="AC82" i="65"/>
  <c r="AD82" i="65"/>
  <c r="AE82" i="65"/>
  <c r="AF82" i="65"/>
  <c r="AG82" i="65"/>
  <c r="AH82" i="65"/>
  <c r="AI82" i="65"/>
  <c r="AJ82" i="65"/>
  <c r="AK82" i="65"/>
  <c r="AL82" i="65"/>
  <c r="AM82" i="65"/>
  <c r="AN82" i="65"/>
  <c r="AO82" i="65"/>
  <c r="AP82" i="65"/>
  <c r="AQ82" i="65"/>
  <c r="AR82" i="65"/>
  <c r="AS82" i="65"/>
  <c r="AT82" i="65"/>
  <c r="AU82" i="65"/>
  <c r="AV82" i="65"/>
  <c r="AW82" i="65"/>
  <c r="D83" i="65"/>
  <c r="E83" i="65"/>
  <c r="G83" i="65"/>
  <c r="H83" i="65"/>
  <c r="I83" i="65"/>
  <c r="J83" i="65"/>
  <c r="K83" i="65"/>
  <c r="L83" i="65"/>
  <c r="M83" i="65"/>
  <c r="N83" i="65"/>
  <c r="O83" i="65"/>
  <c r="P83" i="65"/>
  <c r="Q83" i="65"/>
  <c r="R83" i="65"/>
  <c r="S83" i="65"/>
  <c r="T83" i="65"/>
  <c r="U83" i="65"/>
  <c r="V83" i="65"/>
  <c r="W83" i="65"/>
  <c r="X83" i="65"/>
  <c r="Y83" i="65"/>
  <c r="Z83" i="65"/>
  <c r="AA83" i="65"/>
  <c r="AB83" i="65"/>
  <c r="AC83" i="65"/>
  <c r="AD83" i="65"/>
  <c r="AE83" i="65"/>
  <c r="AF83" i="65"/>
  <c r="AG83" i="65"/>
  <c r="AH83" i="65"/>
  <c r="AI83" i="65"/>
  <c r="AJ83" i="65"/>
  <c r="AK83" i="65"/>
  <c r="AL83" i="65"/>
  <c r="AM83" i="65"/>
  <c r="AN83" i="65"/>
  <c r="AO83" i="65"/>
  <c r="AP83" i="65"/>
  <c r="AQ83" i="65"/>
  <c r="AR83" i="65"/>
  <c r="AS83" i="65"/>
  <c r="AT83" i="65"/>
  <c r="AU83" i="65"/>
  <c r="AV83" i="65"/>
  <c r="AW83" i="65"/>
  <c r="D84" i="65"/>
  <c r="E84" i="65"/>
  <c r="G84" i="65"/>
  <c r="H84" i="65"/>
  <c r="I84" i="65"/>
  <c r="J84" i="65"/>
  <c r="K84" i="65"/>
  <c r="L84" i="65"/>
  <c r="M84" i="65"/>
  <c r="N84" i="65"/>
  <c r="O84" i="65"/>
  <c r="P84" i="65"/>
  <c r="Q84" i="65"/>
  <c r="R84" i="65"/>
  <c r="S84" i="65"/>
  <c r="T84" i="65"/>
  <c r="U84" i="65"/>
  <c r="V84" i="65"/>
  <c r="W84" i="65"/>
  <c r="X84" i="65"/>
  <c r="Y84" i="65"/>
  <c r="Z84" i="65"/>
  <c r="AA84" i="65"/>
  <c r="AB84" i="65"/>
  <c r="AC84" i="65"/>
  <c r="AD84" i="65"/>
  <c r="AE84" i="65"/>
  <c r="AF84" i="65"/>
  <c r="AG84" i="65"/>
  <c r="AH84" i="65"/>
  <c r="AI84" i="65"/>
  <c r="AJ84" i="65"/>
  <c r="AK84" i="65"/>
  <c r="AL84" i="65"/>
  <c r="AM84" i="65"/>
  <c r="AN84" i="65"/>
  <c r="AO84" i="65"/>
  <c r="AP84" i="65"/>
  <c r="AQ84" i="65"/>
  <c r="AR84" i="65"/>
  <c r="AS84" i="65"/>
  <c r="AT84" i="65"/>
  <c r="AU84" i="65"/>
  <c r="AV84" i="65"/>
  <c r="AW84" i="65"/>
  <c r="E85" i="65"/>
  <c r="G85" i="65"/>
  <c r="H85" i="65"/>
  <c r="I85" i="65"/>
  <c r="J85" i="65"/>
  <c r="K85" i="65"/>
  <c r="L85" i="65"/>
  <c r="M85" i="65"/>
  <c r="N85" i="65"/>
  <c r="O85" i="65"/>
  <c r="P85" i="65"/>
  <c r="Q85" i="65"/>
  <c r="R85" i="65"/>
  <c r="S85" i="65"/>
  <c r="T85" i="65"/>
  <c r="U85" i="65"/>
  <c r="V85" i="65"/>
  <c r="W85" i="65"/>
  <c r="X85" i="65"/>
  <c r="Y85" i="65"/>
  <c r="Z85" i="65"/>
  <c r="AA85" i="65"/>
  <c r="AB85" i="65"/>
  <c r="AC85" i="65"/>
  <c r="AD85" i="65"/>
  <c r="AE85" i="65"/>
  <c r="AF85" i="65"/>
  <c r="AG85" i="65"/>
  <c r="AH85" i="65"/>
  <c r="AI85" i="65"/>
  <c r="AJ85" i="65"/>
  <c r="AK85" i="65"/>
  <c r="AL85" i="65"/>
  <c r="AM85" i="65"/>
  <c r="AN85" i="65"/>
  <c r="AO85" i="65"/>
  <c r="AP85" i="65"/>
  <c r="AQ85" i="65"/>
  <c r="AR85" i="65"/>
  <c r="AS85" i="65"/>
  <c r="AT85" i="65"/>
  <c r="AU85" i="65"/>
  <c r="AV85" i="65"/>
  <c r="AW85" i="65"/>
  <c r="D86" i="65"/>
  <c r="D87" i="65"/>
  <c r="D97" i="65"/>
  <c r="E97" i="65"/>
  <c r="G97" i="65"/>
  <c r="H97" i="65"/>
  <c r="I97" i="65"/>
  <c r="J97" i="65"/>
  <c r="K97" i="65"/>
  <c r="L97" i="65"/>
  <c r="M97" i="65"/>
  <c r="N97" i="65"/>
  <c r="O97" i="65"/>
  <c r="P97" i="65"/>
  <c r="Q97" i="65"/>
  <c r="R97" i="65"/>
  <c r="S97" i="65"/>
  <c r="T97" i="65"/>
  <c r="U97" i="65"/>
  <c r="V97" i="65"/>
  <c r="W97" i="65"/>
  <c r="X97" i="65"/>
  <c r="Y97" i="65"/>
  <c r="Z97" i="65"/>
  <c r="AA97" i="65"/>
  <c r="AB97" i="65"/>
  <c r="AC97" i="65"/>
  <c r="AD97" i="65"/>
  <c r="AE97" i="65"/>
  <c r="AF97" i="65"/>
  <c r="AG97" i="65"/>
  <c r="AH97" i="65"/>
  <c r="AI97" i="65"/>
  <c r="AJ97" i="65"/>
  <c r="AK97" i="65"/>
  <c r="AL97" i="65"/>
  <c r="AM97" i="65"/>
  <c r="AN97" i="65"/>
  <c r="AO97" i="65"/>
  <c r="AP97" i="65"/>
  <c r="AQ97" i="65"/>
  <c r="AR97" i="65"/>
  <c r="AS97" i="65"/>
  <c r="AT97" i="65"/>
  <c r="AU97" i="65"/>
  <c r="AV97" i="65"/>
  <c r="AW97" i="65"/>
  <c r="D98" i="65"/>
  <c r="E98" i="65"/>
  <c r="G98" i="65"/>
  <c r="H98" i="65"/>
  <c r="I98" i="65"/>
  <c r="J98" i="65"/>
  <c r="K98" i="65"/>
  <c r="L98" i="65"/>
  <c r="M98" i="65"/>
  <c r="N98" i="65"/>
  <c r="O98" i="65"/>
  <c r="P98" i="65"/>
  <c r="Q98" i="65"/>
  <c r="R98" i="65"/>
  <c r="S98" i="65"/>
  <c r="T98" i="65"/>
  <c r="U98" i="65"/>
  <c r="V98" i="65"/>
  <c r="W98" i="65"/>
  <c r="X98" i="65"/>
  <c r="Y98" i="65"/>
  <c r="Z98" i="65"/>
  <c r="AA98" i="65"/>
  <c r="AB98" i="65"/>
  <c r="AC98" i="65"/>
  <c r="AD98" i="65"/>
  <c r="AE98" i="65"/>
  <c r="AF98" i="65"/>
  <c r="AG98" i="65"/>
  <c r="AH98" i="65"/>
  <c r="AI98" i="65"/>
  <c r="AJ98" i="65"/>
  <c r="AK98" i="65"/>
  <c r="AL98" i="65"/>
  <c r="AM98" i="65"/>
  <c r="AN98" i="65"/>
  <c r="AO98" i="65"/>
  <c r="AP98" i="65"/>
  <c r="AQ98" i="65"/>
  <c r="AR98" i="65"/>
  <c r="AS98" i="65"/>
  <c r="AT98" i="65"/>
  <c r="AU98" i="65"/>
  <c r="AV98" i="65"/>
  <c r="AW98" i="65"/>
  <c r="D99" i="65"/>
  <c r="E99" i="65"/>
  <c r="G99" i="65"/>
  <c r="H99" i="65"/>
  <c r="I99" i="65"/>
  <c r="J99" i="65"/>
  <c r="K99" i="65"/>
  <c r="L99" i="65"/>
  <c r="M99" i="65"/>
  <c r="N99" i="65"/>
  <c r="O99" i="65"/>
  <c r="P99" i="65"/>
  <c r="Q99" i="65"/>
  <c r="R99" i="65"/>
  <c r="S99" i="65"/>
  <c r="T99" i="65"/>
  <c r="U99" i="65"/>
  <c r="V99" i="65"/>
  <c r="W99" i="65"/>
  <c r="X99" i="65"/>
  <c r="Y99" i="65"/>
  <c r="Z99" i="65"/>
  <c r="AA99" i="65"/>
  <c r="AB99" i="65"/>
  <c r="AC99" i="65"/>
  <c r="AD99" i="65"/>
  <c r="AE99" i="65"/>
  <c r="AF99" i="65"/>
  <c r="AG99" i="65"/>
  <c r="AH99" i="65"/>
  <c r="AI99" i="65"/>
  <c r="AJ99" i="65"/>
  <c r="AK99" i="65"/>
  <c r="AL99" i="65"/>
  <c r="AM99" i="65"/>
  <c r="AN99" i="65"/>
  <c r="AO99" i="65"/>
  <c r="AP99" i="65"/>
  <c r="AQ99" i="65"/>
  <c r="AR99" i="65"/>
  <c r="AS99" i="65"/>
  <c r="AT99" i="65"/>
  <c r="AU99" i="65"/>
  <c r="AV99" i="65"/>
  <c r="AW99" i="65"/>
  <c r="D100" i="65"/>
  <c r="E100" i="65"/>
  <c r="G100" i="65"/>
  <c r="H100" i="65"/>
  <c r="I100" i="65"/>
  <c r="J100" i="65"/>
  <c r="K100" i="65"/>
  <c r="L100" i="65"/>
  <c r="M100" i="65"/>
  <c r="N100" i="65"/>
  <c r="O100" i="65"/>
  <c r="P100" i="65"/>
  <c r="Q100" i="65"/>
  <c r="R100" i="65"/>
  <c r="S100" i="65"/>
  <c r="T100" i="65"/>
  <c r="U100" i="65"/>
  <c r="V100" i="65"/>
  <c r="W100" i="65"/>
  <c r="X100" i="65"/>
  <c r="Y100" i="65"/>
  <c r="Z100" i="65"/>
  <c r="AA100" i="65"/>
  <c r="AB100" i="65"/>
  <c r="AC100" i="65"/>
  <c r="AD100" i="65"/>
  <c r="AE100" i="65"/>
  <c r="AF100" i="65"/>
  <c r="AG100" i="65"/>
  <c r="AH100" i="65"/>
  <c r="AI100" i="65"/>
  <c r="AJ100" i="65"/>
  <c r="AK100" i="65"/>
  <c r="AL100" i="65"/>
  <c r="AM100" i="65"/>
  <c r="AN100" i="65"/>
  <c r="AO100" i="65"/>
  <c r="AP100" i="65"/>
  <c r="AQ100" i="65"/>
  <c r="AR100" i="65"/>
  <c r="AS100" i="65"/>
  <c r="AT100" i="65"/>
  <c r="AU100" i="65"/>
  <c r="AV100" i="65"/>
  <c r="AW100" i="65"/>
  <c r="D101" i="65"/>
  <c r="E101" i="65"/>
  <c r="D102" i="65"/>
  <c r="D105" i="65"/>
  <c r="E105" i="65"/>
  <c r="G105" i="65"/>
  <c r="H105" i="65"/>
  <c r="I105" i="65"/>
  <c r="J105" i="65"/>
  <c r="K105" i="65"/>
  <c r="L105" i="65"/>
  <c r="M105" i="65"/>
  <c r="N105" i="65"/>
  <c r="O105" i="65"/>
  <c r="P105" i="65"/>
  <c r="Q105" i="65"/>
  <c r="R105" i="65"/>
  <c r="S105" i="65"/>
  <c r="T105" i="65"/>
  <c r="U105" i="65"/>
  <c r="V105" i="65"/>
  <c r="W105" i="65"/>
  <c r="X105" i="65"/>
  <c r="Y105" i="65"/>
  <c r="Z105" i="65"/>
  <c r="AA105" i="65"/>
  <c r="AB105" i="65"/>
  <c r="AC105" i="65"/>
  <c r="AD105" i="65"/>
  <c r="AE105" i="65"/>
  <c r="AF105" i="65"/>
  <c r="AG105" i="65"/>
  <c r="AH105" i="65"/>
  <c r="AI105" i="65"/>
  <c r="AJ105" i="65"/>
  <c r="AK105" i="65"/>
  <c r="AL105" i="65"/>
  <c r="AM105" i="65"/>
  <c r="AN105" i="65"/>
  <c r="AO105" i="65"/>
  <c r="AP105" i="65"/>
  <c r="AQ105" i="65"/>
  <c r="AR105" i="65"/>
  <c r="AS105" i="65"/>
  <c r="AT105" i="65"/>
  <c r="AU105" i="65"/>
  <c r="AV105" i="65"/>
  <c r="AW105" i="65"/>
  <c r="D106" i="65"/>
  <c r="E106" i="65"/>
  <c r="G106" i="65"/>
  <c r="H106" i="65"/>
  <c r="I106" i="65"/>
  <c r="J106" i="65"/>
  <c r="K106" i="65"/>
  <c r="L106" i="65"/>
  <c r="M106" i="65"/>
  <c r="N106" i="65"/>
  <c r="O106" i="65"/>
  <c r="P106" i="65"/>
  <c r="Q106" i="65"/>
  <c r="R106" i="65"/>
  <c r="S106" i="65"/>
  <c r="T106" i="65"/>
  <c r="U106" i="65"/>
  <c r="V106" i="65"/>
  <c r="W106" i="65"/>
  <c r="X106" i="65"/>
  <c r="Y106" i="65"/>
  <c r="Z106" i="65"/>
  <c r="AA106" i="65"/>
  <c r="AB106" i="65"/>
  <c r="AC106" i="65"/>
  <c r="AD106" i="65"/>
  <c r="AE106" i="65"/>
  <c r="AF106" i="65"/>
  <c r="AG106" i="65"/>
  <c r="AH106" i="65"/>
  <c r="AI106" i="65"/>
  <c r="AJ106" i="65"/>
  <c r="AK106" i="65"/>
  <c r="AL106" i="65"/>
  <c r="AM106" i="65"/>
  <c r="AN106" i="65"/>
  <c r="AO106" i="65"/>
  <c r="AP106" i="65"/>
  <c r="AQ106" i="65"/>
  <c r="AR106" i="65"/>
  <c r="AS106" i="65"/>
  <c r="AT106" i="65"/>
  <c r="AU106" i="65"/>
  <c r="AV106" i="65"/>
  <c r="AW106" i="65"/>
  <c r="D107" i="65"/>
  <c r="E107" i="65"/>
  <c r="G107" i="65"/>
  <c r="H107" i="65"/>
  <c r="I107" i="65"/>
  <c r="J107" i="65"/>
  <c r="K107" i="65"/>
  <c r="L107" i="65"/>
  <c r="M107" i="65"/>
  <c r="N107" i="65"/>
  <c r="O107" i="65"/>
  <c r="P107" i="65"/>
  <c r="Q107" i="65"/>
  <c r="R107" i="65"/>
  <c r="S107" i="65"/>
  <c r="T107" i="65"/>
  <c r="U107" i="65"/>
  <c r="V107" i="65"/>
  <c r="W107" i="65"/>
  <c r="X107" i="65"/>
  <c r="Y107" i="65"/>
  <c r="Z107" i="65"/>
  <c r="AA107" i="65"/>
  <c r="AB107" i="65"/>
  <c r="AC107" i="65"/>
  <c r="AD107" i="65"/>
  <c r="AE107" i="65"/>
  <c r="AF107" i="65"/>
  <c r="AG107" i="65"/>
  <c r="AH107" i="65"/>
  <c r="AI107" i="65"/>
  <c r="AJ107" i="65"/>
  <c r="AK107" i="65"/>
  <c r="AL107" i="65"/>
  <c r="AM107" i="65"/>
  <c r="AN107" i="65"/>
  <c r="AO107" i="65"/>
  <c r="AP107" i="65"/>
  <c r="AQ107" i="65"/>
  <c r="AR107" i="65"/>
  <c r="AS107" i="65"/>
  <c r="AT107" i="65"/>
  <c r="AU107" i="65"/>
  <c r="AV107" i="65"/>
  <c r="AW107" i="65"/>
  <c r="D108" i="65"/>
  <c r="E108" i="65"/>
  <c r="G108" i="65"/>
  <c r="H108" i="65"/>
  <c r="I108" i="65"/>
  <c r="J108" i="65"/>
  <c r="K108" i="65"/>
  <c r="L108" i="65"/>
  <c r="M108" i="65"/>
  <c r="N108" i="65"/>
  <c r="O108" i="65"/>
  <c r="P108" i="65"/>
  <c r="Q108" i="65"/>
  <c r="R108" i="65"/>
  <c r="S108" i="65"/>
  <c r="T108" i="65"/>
  <c r="U108" i="65"/>
  <c r="V108" i="65"/>
  <c r="W108" i="65"/>
  <c r="X108" i="65"/>
  <c r="Y108" i="65"/>
  <c r="Z108" i="65"/>
  <c r="AA108" i="65"/>
  <c r="AB108" i="65"/>
  <c r="AC108" i="65"/>
  <c r="AD108" i="65"/>
  <c r="AE108" i="65"/>
  <c r="AF108" i="65"/>
  <c r="AG108" i="65"/>
  <c r="AH108" i="65"/>
  <c r="AI108" i="65"/>
  <c r="AJ108" i="65"/>
  <c r="AK108" i="65"/>
  <c r="AL108" i="65"/>
  <c r="AM108" i="65"/>
  <c r="AN108" i="65"/>
  <c r="AO108" i="65"/>
  <c r="AP108" i="65"/>
  <c r="AQ108" i="65"/>
  <c r="AR108" i="65"/>
  <c r="AS108" i="65"/>
  <c r="AT108" i="65"/>
  <c r="AU108" i="65"/>
  <c r="AV108" i="65"/>
  <c r="AW108" i="65"/>
  <c r="D109" i="65"/>
  <c r="E109" i="65"/>
  <c r="D110" i="65"/>
  <c r="E111" i="65"/>
  <c r="G111" i="65"/>
  <c r="H111" i="65"/>
  <c r="I111" i="65"/>
  <c r="J111" i="65"/>
  <c r="K111" i="65"/>
  <c r="L111" i="65"/>
  <c r="M111" i="65"/>
  <c r="N111" i="65"/>
  <c r="O111" i="65"/>
  <c r="P111" i="65"/>
  <c r="Q111" i="65"/>
  <c r="R111" i="65"/>
  <c r="S111" i="65"/>
  <c r="T111" i="65"/>
  <c r="U111" i="65"/>
  <c r="V111" i="65"/>
  <c r="W111" i="65"/>
  <c r="X111" i="65"/>
  <c r="Y111" i="65"/>
  <c r="Z111" i="65"/>
  <c r="AA111" i="65"/>
  <c r="AB111" i="65"/>
  <c r="AC111" i="65"/>
  <c r="AD111" i="65"/>
  <c r="AE111" i="65"/>
  <c r="AF111" i="65"/>
  <c r="AG111" i="65"/>
  <c r="AH111" i="65"/>
  <c r="AI111" i="65"/>
  <c r="AJ111" i="65"/>
  <c r="AK111" i="65"/>
  <c r="AL111" i="65"/>
  <c r="AM111" i="65"/>
  <c r="AN111" i="65"/>
  <c r="AO111" i="65"/>
  <c r="AP111" i="65"/>
  <c r="AQ111" i="65"/>
  <c r="AR111" i="65"/>
  <c r="AS111" i="65"/>
  <c r="AT111" i="65"/>
  <c r="AU111" i="65"/>
  <c r="AV111" i="65"/>
  <c r="AW111" i="65"/>
  <c r="E117" i="65"/>
  <c r="G117" i="65"/>
  <c r="H117" i="65"/>
  <c r="I117" i="65"/>
  <c r="J117" i="65"/>
  <c r="K117" i="65"/>
  <c r="L117" i="65"/>
  <c r="M117" i="65"/>
  <c r="N117" i="65"/>
  <c r="O117" i="65"/>
  <c r="P117" i="65"/>
  <c r="Q117" i="65"/>
  <c r="R117" i="65"/>
  <c r="S117" i="65"/>
  <c r="T117" i="65"/>
  <c r="U117" i="65"/>
  <c r="V117" i="65"/>
  <c r="W117" i="65"/>
  <c r="X117" i="65"/>
  <c r="Y117" i="65"/>
  <c r="Z117" i="65"/>
  <c r="AA117" i="65"/>
  <c r="AB117" i="65"/>
  <c r="AC117" i="65"/>
  <c r="AD117" i="65"/>
  <c r="AE117" i="65"/>
  <c r="AF117" i="65"/>
  <c r="AG117" i="65"/>
  <c r="AH117" i="65"/>
  <c r="AI117" i="65"/>
  <c r="AJ117" i="65"/>
  <c r="AK117" i="65"/>
  <c r="AL117" i="65"/>
  <c r="AM117" i="65"/>
  <c r="AN117" i="65"/>
  <c r="AO117" i="65"/>
  <c r="AP117" i="65"/>
  <c r="AQ117" i="65"/>
  <c r="AR117" i="65"/>
  <c r="AS117" i="65"/>
  <c r="AT117" i="65"/>
  <c r="AU117" i="65"/>
  <c r="AV117" i="65"/>
  <c r="AW117" i="65"/>
  <c r="D118" i="65"/>
  <c r="E118" i="65"/>
  <c r="G118" i="65"/>
  <c r="H118" i="65"/>
  <c r="I118" i="65"/>
  <c r="J118" i="65"/>
  <c r="K118" i="65"/>
  <c r="L118" i="65"/>
  <c r="M118" i="65"/>
  <c r="N118" i="65"/>
  <c r="O118" i="65"/>
  <c r="P118" i="65"/>
  <c r="Q118" i="65"/>
  <c r="R118" i="65"/>
  <c r="S118" i="65"/>
  <c r="T118" i="65"/>
  <c r="U118" i="65"/>
  <c r="V118" i="65"/>
  <c r="W118" i="65"/>
  <c r="X118" i="65"/>
  <c r="Y118" i="65"/>
  <c r="Z118" i="65"/>
  <c r="AA118" i="65"/>
  <c r="AB118" i="65"/>
  <c r="AC118" i="65"/>
  <c r="AD118" i="65"/>
  <c r="AE118" i="65"/>
  <c r="AF118" i="65"/>
  <c r="AG118" i="65"/>
  <c r="AH118" i="65"/>
  <c r="AI118" i="65"/>
  <c r="AJ118" i="65"/>
  <c r="AK118" i="65"/>
  <c r="AL118" i="65"/>
  <c r="AM118" i="65"/>
  <c r="AN118" i="65"/>
  <c r="AO118" i="65"/>
  <c r="AP118" i="65"/>
  <c r="AQ118" i="65"/>
  <c r="AR118" i="65"/>
  <c r="AS118" i="65"/>
  <c r="AT118" i="65"/>
  <c r="AU118" i="65"/>
  <c r="AV118" i="65"/>
  <c r="AW118" i="65"/>
  <c r="D119" i="65"/>
  <c r="E119" i="65"/>
  <c r="G119" i="65"/>
  <c r="H119" i="65"/>
  <c r="I119" i="65"/>
  <c r="J119" i="65"/>
  <c r="K119" i="65"/>
  <c r="L119" i="65"/>
  <c r="M119" i="65"/>
  <c r="N119" i="65"/>
  <c r="O119" i="65"/>
  <c r="P119" i="65"/>
  <c r="Q119" i="65"/>
  <c r="R119" i="65"/>
  <c r="S119" i="65"/>
  <c r="T119" i="65"/>
  <c r="U119" i="65"/>
  <c r="V119" i="65"/>
  <c r="W119" i="65"/>
  <c r="X119" i="65"/>
  <c r="Y119" i="65"/>
  <c r="Z119" i="65"/>
  <c r="AA119" i="65"/>
  <c r="AB119" i="65"/>
  <c r="AC119" i="65"/>
  <c r="AD119" i="65"/>
  <c r="AE119" i="65"/>
  <c r="AF119" i="65"/>
  <c r="AG119" i="65"/>
  <c r="AH119" i="65"/>
  <c r="AI119" i="65"/>
  <c r="AJ119" i="65"/>
  <c r="AK119" i="65"/>
  <c r="AL119" i="65"/>
  <c r="AM119" i="65"/>
  <c r="AN119" i="65"/>
  <c r="AO119" i="65"/>
  <c r="AP119" i="65"/>
  <c r="AQ119" i="65"/>
  <c r="AR119" i="65"/>
  <c r="AS119" i="65"/>
  <c r="AT119" i="65"/>
  <c r="AU119" i="65"/>
  <c r="AV119" i="65"/>
  <c r="AW119" i="65"/>
  <c r="H122" i="65"/>
  <c r="I122" i="65"/>
  <c r="J122" i="65"/>
  <c r="K122" i="65"/>
  <c r="L122" i="65"/>
  <c r="M122" i="65"/>
  <c r="N122" i="65"/>
  <c r="O122" i="65"/>
  <c r="P122" i="65"/>
  <c r="Q122" i="65"/>
  <c r="R122" i="65"/>
  <c r="S122" i="65"/>
  <c r="T122" i="65"/>
  <c r="U122" i="65"/>
  <c r="V122" i="65"/>
  <c r="W122" i="65"/>
  <c r="X122" i="65"/>
  <c r="Y122" i="65"/>
  <c r="Z122" i="65"/>
  <c r="AA122" i="65"/>
  <c r="AB122" i="65"/>
  <c r="AC122" i="65"/>
  <c r="AD122" i="65"/>
  <c r="AE122" i="65"/>
  <c r="AF122" i="65"/>
  <c r="AG122" i="65"/>
  <c r="AH122" i="65"/>
  <c r="AI122" i="65"/>
  <c r="AJ122" i="65"/>
  <c r="AK122" i="65"/>
  <c r="AL122" i="65"/>
  <c r="AM122" i="65"/>
  <c r="AN122" i="65"/>
  <c r="AO122" i="65"/>
  <c r="AP122" i="65"/>
  <c r="AQ122" i="65"/>
  <c r="AR122" i="65"/>
  <c r="AS122" i="65"/>
  <c r="AT122" i="65"/>
  <c r="AU122" i="65"/>
  <c r="AV122" i="65"/>
  <c r="AW122" i="65"/>
  <c r="AX122" i="65"/>
  <c r="AY122" i="65"/>
  <c r="AZ122" i="65"/>
  <c r="BA122" i="65"/>
  <c r="BB122" i="65"/>
  <c r="BC122" i="65"/>
  <c r="BD122" i="65"/>
  <c r="BE122" i="65"/>
  <c r="BF122" i="65"/>
  <c r="BG122" i="65"/>
  <c r="BH122" i="65"/>
  <c r="BI122" i="65"/>
  <c r="BJ122" i="65"/>
  <c r="BK122" i="65"/>
  <c r="BL122" i="65"/>
  <c r="BM122" i="65"/>
  <c r="BN122" i="65"/>
  <c r="BO122" i="65"/>
  <c r="BP122" i="65"/>
  <c r="BQ122" i="65"/>
  <c r="BR122" i="65"/>
  <c r="BS122" i="65"/>
  <c r="BT122" i="65"/>
  <c r="BU122" i="65"/>
  <c r="BV122" i="65"/>
  <c r="BW122" i="65"/>
  <c r="BX122" i="65"/>
  <c r="BY122" i="65"/>
  <c r="BZ122" i="65"/>
  <c r="CA122" i="65"/>
  <c r="CB122" i="65"/>
  <c r="CC122" i="65"/>
  <c r="CD122" i="65"/>
  <c r="CE122" i="65"/>
  <c r="CF122" i="65"/>
  <c r="CG122" i="65"/>
  <c r="CH122" i="65"/>
  <c r="CI122" i="65"/>
  <c r="CJ122" i="65"/>
  <c r="CK122" i="65"/>
  <c r="CL122" i="65"/>
  <c r="CM122" i="65"/>
  <c r="CN122" i="65"/>
  <c r="CO122" i="65"/>
  <c r="CP122" i="65"/>
  <c r="CQ122" i="65"/>
  <c r="CR122" i="65"/>
  <c r="CS122" i="65"/>
  <c r="CT122" i="65"/>
  <c r="CU122" i="65"/>
  <c r="CV122" i="65"/>
  <c r="CW122" i="65"/>
  <c r="CX122" i="65"/>
  <c r="CY122" i="65"/>
  <c r="CZ122" i="65"/>
  <c r="DA122" i="65"/>
  <c r="DB122" i="65"/>
  <c r="DC122" i="65"/>
  <c r="DD122" i="65"/>
  <c r="DE122" i="65"/>
  <c r="DF122" i="65"/>
  <c r="DG122" i="65"/>
  <c r="DH122" i="65"/>
  <c r="DI122" i="65"/>
  <c r="DJ122" i="65"/>
  <c r="DK122" i="65"/>
  <c r="DL122" i="65"/>
  <c r="DM122" i="65"/>
  <c r="DN122" i="65"/>
  <c r="DO122" i="65"/>
  <c r="DP122" i="65"/>
  <c r="DQ122" i="65"/>
  <c r="DR122" i="65"/>
  <c r="DS122" i="65"/>
  <c r="DT122" i="65"/>
  <c r="DU122" i="65"/>
  <c r="DV122" i="65"/>
  <c r="DW122" i="65"/>
  <c r="DX122" i="65"/>
  <c r="DY122" i="65"/>
  <c r="DZ122" i="65"/>
  <c r="EA122" i="65"/>
  <c r="EB122" i="65"/>
  <c r="EC122" i="65"/>
  <c r="ED122" i="65"/>
  <c r="EE122" i="65"/>
  <c r="EF122" i="65"/>
  <c r="EG122" i="65"/>
  <c r="EH122" i="65"/>
  <c r="EI122" i="65"/>
  <c r="EJ122" i="65"/>
  <c r="EK122" i="65"/>
  <c r="EL122" i="65"/>
  <c r="EM122" i="65"/>
  <c r="EN122" i="65"/>
  <c r="EO122" i="65"/>
  <c r="EP122" i="65"/>
  <c r="EQ122" i="65"/>
  <c r="ER122" i="65"/>
  <c r="ES122" i="65"/>
  <c r="ET122" i="65"/>
  <c r="EU122" i="65"/>
  <c r="EV122" i="65"/>
  <c r="EW122" i="65"/>
  <c r="EX122" i="65"/>
  <c r="EY122" i="65"/>
  <c r="EZ122" i="65"/>
  <c r="FA122" i="65"/>
  <c r="FB122" i="65"/>
  <c r="FC122" i="65"/>
  <c r="FD122" i="65"/>
  <c r="FE122" i="65"/>
  <c r="FF122" i="65"/>
  <c r="FG122" i="65"/>
  <c r="FH122" i="65"/>
  <c r="FI122" i="65"/>
  <c r="FJ122" i="65"/>
  <c r="FK122" i="65"/>
  <c r="FL122" i="65"/>
  <c r="FM122" i="65"/>
  <c r="FN122" i="65"/>
  <c r="FO122" i="65"/>
  <c r="FP122" i="65"/>
  <c r="FQ122" i="65"/>
  <c r="FR122" i="65"/>
  <c r="FS122" i="65"/>
  <c r="FT122" i="65"/>
  <c r="FU122" i="65"/>
  <c r="FV122" i="65"/>
  <c r="FW122" i="65"/>
  <c r="FX122" i="65"/>
  <c r="FY122" i="65"/>
  <c r="FZ122" i="65"/>
  <c r="GA122" i="65"/>
  <c r="GB122" i="65"/>
  <c r="GC122" i="65"/>
  <c r="GD122" i="65"/>
  <c r="GE122" i="65"/>
  <c r="GF122" i="65"/>
  <c r="GG122" i="65"/>
  <c r="GH122" i="65"/>
  <c r="GI122" i="65"/>
  <c r="GJ122" i="65"/>
  <c r="GK122" i="65"/>
  <c r="GL122" i="65"/>
  <c r="GM122" i="65"/>
  <c r="GN122" i="65"/>
  <c r="GO122" i="65"/>
  <c r="GP122" i="65"/>
  <c r="GQ122" i="65"/>
  <c r="GR122" i="65"/>
  <c r="GS122" i="65"/>
  <c r="GT122" i="65"/>
  <c r="GU122" i="65"/>
  <c r="GV122" i="65"/>
  <c r="GW122" i="65"/>
  <c r="GX122" i="65"/>
  <c r="GY122" i="65"/>
  <c r="GZ122" i="65"/>
  <c r="HA122" i="65"/>
  <c r="HB122" i="65"/>
  <c r="HC122" i="65"/>
  <c r="HD122" i="65"/>
  <c r="HE122" i="65"/>
  <c r="HF122" i="65"/>
  <c r="HG122" i="65"/>
  <c r="HH122" i="65"/>
  <c r="HI122" i="65"/>
  <c r="HJ122" i="65"/>
  <c r="HK122" i="65"/>
  <c r="HL122" i="65"/>
  <c r="HM122" i="65"/>
  <c r="HN122" i="65"/>
  <c r="HO122" i="65"/>
  <c r="HP122" i="65"/>
  <c r="HQ122" i="65"/>
  <c r="HR122" i="65"/>
  <c r="HS122" i="65"/>
  <c r="HT122" i="65"/>
  <c r="HU122" i="65"/>
  <c r="HV122" i="65"/>
  <c r="HW122" i="65"/>
  <c r="HX122" i="65"/>
  <c r="HY122" i="65"/>
  <c r="HZ122" i="65"/>
  <c r="IA122" i="65"/>
  <c r="IB122" i="65"/>
  <c r="IC122" i="65"/>
  <c r="ID122" i="65"/>
  <c r="IE122" i="65"/>
  <c r="IF122" i="65"/>
  <c r="IG122" i="65"/>
  <c r="IH122" i="65"/>
  <c r="II122" i="65"/>
  <c r="IJ122" i="65"/>
  <c r="IK122" i="65"/>
  <c r="IL122" i="65"/>
  <c r="E123" i="65"/>
  <c r="H123" i="65"/>
  <c r="I123" i="65"/>
  <c r="J123" i="65"/>
  <c r="K123" i="65"/>
  <c r="L123" i="65"/>
  <c r="M123" i="65"/>
  <c r="N123" i="65"/>
  <c r="O123" i="65"/>
  <c r="P123" i="65"/>
  <c r="Q123" i="65"/>
  <c r="R123" i="65"/>
  <c r="S123" i="65"/>
  <c r="T123" i="65"/>
  <c r="U123" i="65"/>
  <c r="V123" i="65"/>
  <c r="W123" i="65"/>
  <c r="X123" i="65"/>
  <c r="Y123" i="65"/>
  <c r="Z123" i="65"/>
  <c r="AA123" i="65"/>
  <c r="AB123" i="65"/>
  <c r="AC123" i="65"/>
  <c r="AD123" i="65"/>
  <c r="AE123" i="65"/>
  <c r="AF123" i="65"/>
  <c r="AG123" i="65"/>
  <c r="AH123" i="65"/>
  <c r="AI123" i="65"/>
  <c r="AJ123" i="65"/>
  <c r="AK123" i="65"/>
  <c r="AL123" i="65"/>
  <c r="AM123" i="65"/>
  <c r="AN123" i="65"/>
  <c r="AO123" i="65"/>
  <c r="AP123" i="65"/>
  <c r="AQ123" i="65"/>
  <c r="AR123" i="65"/>
  <c r="AS123" i="65"/>
  <c r="AT123" i="65"/>
  <c r="AU123" i="65"/>
  <c r="AV123" i="65"/>
  <c r="AW123" i="65"/>
  <c r="AX123" i="65"/>
  <c r="AY123" i="65"/>
  <c r="AZ123" i="65"/>
  <c r="BA123" i="65"/>
  <c r="BB123" i="65"/>
  <c r="BC123" i="65"/>
  <c r="BD123" i="65"/>
  <c r="BE123" i="65"/>
  <c r="BF123" i="65"/>
  <c r="BG123" i="65"/>
  <c r="BH123" i="65"/>
  <c r="BI123" i="65"/>
  <c r="BJ123" i="65"/>
  <c r="BK123" i="65"/>
  <c r="BL123" i="65"/>
  <c r="BM123" i="65"/>
  <c r="BN123" i="65"/>
  <c r="BO123" i="65"/>
  <c r="BP123" i="65"/>
  <c r="BQ123" i="65"/>
  <c r="BR123" i="65"/>
  <c r="BS123" i="65"/>
  <c r="BT123" i="65"/>
  <c r="BU123" i="65"/>
  <c r="BV123" i="65"/>
  <c r="BW123" i="65"/>
  <c r="BX123" i="65"/>
  <c r="BY123" i="65"/>
  <c r="BZ123" i="65"/>
  <c r="CA123" i="65"/>
  <c r="CB123" i="65"/>
  <c r="CC123" i="65"/>
  <c r="CD123" i="65"/>
  <c r="CE123" i="65"/>
  <c r="CF123" i="65"/>
  <c r="CG123" i="65"/>
  <c r="CH123" i="65"/>
  <c r="CI123" i="65"/>
  <c r="CJ123" i="65"/>
  <c r="CK123" i="65"/>
  <c r="CL123" i="65"/>
  <c r="CM123" i="65"/>
  <c r="CN123" i="65"/>
  <c r="CO123" i="65"/>
  <c r="CP123" i="65"/>
  <c r="CQ123" i="65"/>
  <c r="CR123" i="65"/>
  <c r="CS123" i="65"/>
  <c r="CT123" i="65"/>
  <c r="CU123" i="65"/>
  <c r="CV123" i="65"/>
  <c r="CW123" i="65"/>
  <c r="CX123" i="65"/>
  <c r="CY123" i="65"/>
  <c r="CZ123" i="65"/>
  <c r="DA123" i="65"/>
  <c r="DB123" i="65"/>
  <c r="DC123" i="65"/>
  <c r="DD123" i="65"/>
  <c r="DE123" i="65"/>
  <c r="DF123" i="65"/>
  <c r="DG123" i="65"/>
  <c r="DH123" i="65"/>
  <c r="DI123" i="65"/>
  <c r="DJ123" i="65"/>
  <c r="DK123" i="65"/>
  <c r="DL123" i="65"/>
  <c r="DM123" i="65"/>
  <c r="DN123" i="65"/>
  <c r="DO123" i="65"/>
  <c r="DP123" i="65"/>
  <c r="DQ123" i="65"/>
  <c r="DR123" i="65"/>
  <c r="DS123" i="65"/>
  <c r="DT123" i="65"/>
  <c r="DU123" i="65"/>
  <c r="DV123" i="65"/>
  <c r="DW123" i="65"/>
  <c r="DX123" i="65"/>
  <c r="DY123" i="65"/>
  <c r="DZ123" i="65"/>
  <c r="EA123" i="65"/>
  <c r="EB123" i="65"/>
  <c r="EC123" i="65"/>
  <c r="ED123" i="65"/>
  <c r="EE123" i="65"/>
  <c r="EF123" i="65"/>
  <c r="EG123" i="65"/>
  <c r="EH123" i="65"/>
  <c r="EI123" i="65"/>
  <c r="EJ123" i="65"/>
  <c r="EK123" i="65"/>
  <c r="EL123" i="65"/>
  <c r="EM123" i="65"/>
  <c r="EN123" i="65"/>
  <c r="EO123" i="65"/>
  <c r="EP123" i="65"/>
  <c r="EQ123" i="65"/>
  <c r="ER123" i="65"/>
  <c r="ES123" i="65"/>
  <c r="ET123" i="65"/>
  <c r="EU123" i="65"/>
  <c r="EV123" i="65"/>
  <c r="EW123" i="65"/>
  <c r="EX123" i="65"/>
  <c r="EY123" i="65"/>
  <c r="EZ123" i="65"/>
  <c r="FA123" i="65"/>
  <c r="FB123" i="65"/>
  <c r="FC123" i="65"/>
  <c r="FD123" i="65"/>
  <c r="FE123" i="65"/>
  <c r="FF123" i="65"/>
  <c r="FG123" i="65"/>
  <c r="FH123" i="65"/>
  <c r="FI123" i="65"/>
  <c r="FJ123" i="65"/>
  <c r="FK123" i="65"/>
  <c r="FL123" i="65"/>
  <c r="FM123" i="65"/>
  <c r="FN123" i="65"/>
  <c r="FO123" i="65"/>
  <c r="FP123" i="65"/>
  <c r="FQ123" i="65"/>
  <c r="FR123" i="65"/>
  <c r="FS123" i="65"/>
  <c r="FT123" i="65"/>
  <c r="FU123" i="65"/>
  <c r="FV123" i="65"/>
  <c r="FW123" i="65"/>
  <c r="FX123" i="65"/>
  <c r="FY123" i="65"/>
  <c r="FZ123" i="65"/>
  <c r="GA123" i="65"/>
  <c r="GB123" i="65"/>
  <c r="GC123" i="65"/>
  <c r="GD123" i="65"/>
  <c r="GE123" i="65"/>
  <c r="GF123" i="65"/>
  <c r="GG123" i="65"/>
  <c r="GH123" i="65"/>
  <c r="GI123" i="65"/>
  <c r="GJ123" i="65"/>
  <c r="GK123" i="65"/>
  <c r="GL123" i="65"/>
  <c r="GM123" i="65"/>
  <c r="GN123" i="65"/>
  <c r="GO123" i="65"/>
  <c r="GP123" i="65"/>
  <c r="GQ123" i="65"/>
  <c r="GR123" i="65"/>
  <c r="GS123" i="65"/>
  <c r="GT123" i="65"/>
  <c r="GU123" i="65"/>
  <c r="GV123" i="65"/>
  <c r="GW123" i="65"/>
  <c r="GX123" i="65"/>
  <c r="GY123" i="65"/>
  <c r="GZ123" i="65"/>
  <c r="HA123" i="65"/>
  <c r="HB123" i="65"/>
  <c r="HC123" i="65"/>
  <c r="HD123" i="65"/>
  <c r="HE123" i="65"/>
  <c r="HF123" i="65"/>
  <c r="HG123" i="65"/>
  <c r="HH123" i="65"/>
  <c r="HI123" i="65"/>
  <c r="HJ123" i="65"/>
  <c r="HK123" i="65"/>
  <c r="HL123" i="65"/>
  <c r="HM123" i="65"/>
  <c r="HN123" i="65"/>
  <c r="HO123" i="65"/>
  <c r="HP123" i="65"/>
  <c r="HQ123" i="65"/>
  <c r="HR123" i="65"/>
  <c r="HS123" i="65"/>
  <c r="HT123" i="65"/>
  <c r="HU123" i="65"/>
  <c r="HV123" i="65"/>
  <c r="HW123" i="65"/>
  <c r="HX123" i="65"/>
  <c r="HY123" i="65"/>
  <c r="HZ123" i="65"/>
  <c r="IA123" i="65"/>
  <c r="IB123" i="65"/>
  <c r="IC123" i="65"/>
  <c r="ID123" i="65"/>
  <c r="IE123" i="65"/>
  <c r="IF123" i="65"/>
  <c r="IG123" i="65"/>
  <c r="IH123" i="65"/>
  <c r="II123" i="65"/>
  <c r="IJ123" i="65"/>
  <c r="IK123" i="65"/>
  <c r="IL123" i="65"/>
  <c r="E124" i="65"/>
  <c r="G124" i="65"/>
  <c r="H124" i="65"/>
  <c r="I124" i="65"/>
  <c r="J124" i="65"/>
  <c r="K124" i="65"/>
  <c r="L124" i="65"/>
  <c r="M124" i="65"/>
  <c r="N124" i="65"/>
  <c r="O124" i="65"/>
  <c r="P124" i="65"/>
  <c r="Q124" i="65"/>
  <c r="R124" i="65"/>
  <c r="S124" i="65"/>
  <c r="T124" i="65"/>
  <c r="U124" i="65"/>
  <c r="V124" i="65"/>
  <c r="W124" i="65"/>
  <c r="X124" i="65"/>
  <c r="Y124" i="65"/>
  <c r="Z124" i="65"/>
  <c r="AA124" i="65"/>
  <c r="AB124" i="65"/>
  <c r="AC124" i="65"/>
  <c r="AD124" i="65"/>
  <c r="AE124" i="65"/>
  <c r="AF124" i="65"/>
  <c r="AG124" i="65"/>
  <c r="AH124" i="65"/>
  <c r="AI124" i="65"/>
  <c r="AJ124" i="65"/>
  <c r="AK124" i="65"/>
  <c r="AL124" i="65"/>
  <c r="AM124" i="65"/>
  <c r="AN124" i="65"/>
  <c r="AO124" i="65"/>
  <c r="AP124" i="65"/>
  <c r="AQ124" i="65"/>
  <c r="AR124" i="65"/>
  <c r="AS124" i="65"/>
  <c r="AT124" i="65"/>
  <c r="AU124" i="65"/>
  <c r="AV124" i="65"/>
  <c r="AW124" i="65"/>
  <c r="E125" i="65"/>
  <c r="G125" i="65"/>
  <c r="H125" i="65"/>
  <c r="I125" i="65"/>
  <c r="J125" i="65"/>
  <c r="K125" i="65"/>
  <c r="L125" i="65"/>
  <c r="M125" i="65"/>
  <c r="N125" i="65"/>
  <c r="O125" i="65"/>
  <c r="P125" i="65"/>
  <c r="Q125" i="65"/>
  <c r="R125" i="65"/>
  <c r="S125" i="65"/>
  <c r="T125" i="65"/>
  <c r="U125" i="65"/>
  <c r="V125" i="65"/>
  <c r="W125" i="65"/>
  <c r="X125" i="65"/>
  <c r="Y125" i="65"/>
  <c r="Z125" i="65"/>
  <c r="AA125" i="65"/>
  <c r="AB125" i="65"/>
  <c r="AC125" i="65"/>
  <c r="AD125" i="65"/>
  <c r="AE125" i="65"/>
  <c r="AF125" i="65"/>
  <c r="AG125" i="65"/>
  <c r="AH125" i="65"/>
  <c r="AI125" i="65"/>
  <c r="AJ125" i="65"/>
  <c r="AK125" i="65"/>
  <c r="AL125" i="65"/>
  <c r="AM125" i="65"/>
  <c r="AN125" i="65"/>
  <c r="AO125" i="65"/>
  <c r="AP125" i="65"/>
  <c r="AQ125" i="65"/>
  <c r="AR125" i="65"/>
  <c r="AS125" i="65"/>
  <c r="AT125" i="65"/>
  <c r="AU125" i="65"/>
  <c r="AV125" i="65"/>
  <c r="AW125" i="65"/>
  <c r="E126" i="65"/>
  <c r="G126" i="65"/>
  <c r="H126" i="65"/>
  <c r="I126" i="65"/>
  <c r="J126" i="65"/>
  <c r="K126" i="65"/>
  <c r="L126" i="65"/>
  <c r="M126" i="65"/>
  <c r="N126" i="65"/>
  <c r="O126" i="65"/>
  <c r="P126" i="65"/>
  <c r="Q126" i="65"/>
  <c r="R126" i="65"/>
  <c r="S126" i="65"/>
  <c r="T126" i="65"/>
  <c r="U126" i="65"/>
  <c r="V126" i="65"/>
  <c r="W126" i="65"/>
  <c r="X126" i="65"/>
  <c r="Y126" i="65"/>
  <c r="Z126" i="65"/>
  <c r="AA126" i="65"/>
  <c r="AB126" i="65"/>
  <c r="AC126" i="65"/>
  <c r="AD126" i="65"/>
  <c r="AE126" i="65"/>
  <c r="AF126" i="65"/>
  <c r="AG126" i="65"/>
  <c r="AH126" i="65"/>
  <c r="AI126" i="65"/>
  <c r="AJ126" i="65"/>
  <c r="AK126" i="65"/>
  <c r="AL126" i="65"/>
  <c r="AM126" i="65"/>
  <c r="AN126" i="65"/>
  <c r="AO126" i="65"/>
  <c r="AP126" i="65"/>
  <c r="AQ126" i="65"/>
  <c r="AR126" i="65"/>
  <c r="AS126" i="65"/>
  <c r="AT126" i="65"/>
  <c r="AU126" i="65"/>
  <c r="AV126" i="65"/>
  <c r="AW126" i="65"/>
  <c r="E127" i="65"/>
  <c r="G127" i="65"/>
  <c r="H127" i="65"/>
  <c r="I127" i="65"/>
  <c r="J127" i="65"/>
  <c r="K127" i="65"/>
  <c r="L127" i="65"/>
  <c r="M127" i="65"/>
  <c r="N127" i="65"/>
  <c r="O127" i="65"/>
  <c r="P127" i="65"/>
  <c r="Q127" i="65"/>
  <c r="R127" i="65"/>
  <c r="S127" i="65"/>
  <c r="T127" i="65"/>
  <c r="U127" i="65"/>
  <c r="V127" i="65"/>
  <c r="W127" i="65"/>
  <c r="X127" i="65"/>
  <c r="Y127" i="65"/>
  <c r="Z127" i="65"/>
  <c r="AA127" i="65"/>
  <c r="AB127" i="65"/>
  <c r="AC127" i="65"/>
  <c r="AD127" i="65"/>
  <c r="AE127" i="65"/>
  <c r="AF127" i="65"/>
  <c r="AG127" i="65"/>
  <c r="AH127" i="65"/>
  <c r="AI127" i="65"/>
  <c r="AJ127" i="65"/>
  <c r="AK127" i="65"/>
  <c r="AL127" i="65"/>
  <c r="AM127" i="65"/>
  <c r="AN127" i="65"/>
  <c r="AO127" i="65"/>
  <c r="AP127" i="65"/>
  <c r="AQ127" i="65"/>
  <c r="AR127" i="65"/>
  <c r="AS127" i="65"/>
  <c r="AT127" i="65"/>
  <c r="AU127" i="65"/>
  <c r="AV127" i="65"/>
  <c r="AW127" i="65"/>
  <c r="AX127" i="65"/>
  <c r="AY127" i="65"/>
  <c r="AZ127" i="65"/>
  <c r="BA127" i="65"/>
  <c r="BB127" i="65"/>
  <c r="BC127" i="65"/>
  <c r="BD127" i="65"/>
  <c r="BE127" i="65"/>
  <c r="BF127" i="65"/>
  <c r="BG127" i="65"/>
  <c r="BH127" i="65"/>
  <c r="BI127" i="65"/>
  <c r="BJ127" i="65"/>
  <c r="BK127" i="65"/>
  <c r="BL127" i="65"/>
  <c r="BM127" i="65"/>
  <c r="BN127" i="65"/>
  <c r="BO127" i="65"/>
  <c r="BP127" i="65"/>
  <c r="BQ127" i="65"/>
  <c r="BR127" i="65"/>
  <c r="BS127" i="65"/>
  <c r="BT127" i="65"/>
  <c r="BU127" i="65"/>
  <c r="BV127" i="65"/>
  <c r="BW127" i="65"/>
  <c r="BX127" i="65"/>
  <c r="BY127" i="65"/>
  <c r="BZ127" i="65"/>
  <c r="CA127" i="65"/>
  <c r="CB127" i="65"/>
  <c r="CC127" i="65"/>
  <c r="CD127" i="65"/>
  <c r="CE127" i="65"/>
  <c r="CF127" i="65"/>
  <c r="CG127" i="65"/>
  <c r="CH127" i="65"/>
  <c r="CI127" i="65"/>
  <c r="CJ127" i="65"/>
  <c r="CK127" i="65"/>
  <c r="CL127" i="65"/>
  <c r="CM127" i="65"/>
  <c r="CN127" i="65"/>
  <c r="CO127" i="65"/>
  <c r="CP127" i="65"/>
  <c r="CQ127" i="65"/>
  <c r="CR127" i="65"/>
  <c r="CS127" i="65"/>
  <c r="CT127" i="65"/>
  <c r="CU127" i="65"/>
  <c r="CV127" i="65"/>
  <c r="CW127" i="65"/>
  <c r="CX127" i="65"/>
  <c r="CY127" i="65"/>
  <c r="CZ127" i="65"/>
  <c r="DA127" i="65"/>
  <c r="DB127" i="65"/>
  <c r="DC127" i="65"/>
  <c r="DD127" i="65"/>
  <c r="DE127" i="65"/>
  <c r="DF127" i="65"/>
  <c r="DG127" i="65"/>
  <c r="DH127" i="65"/>
  <c r="DI127" i="65"/>
  <c r="DJ127" i="65"/>
  <c r="DK127" i="65"/>
  <c r="DL127" i="65"/>
  <c r="DM127" i="65"/>
  <c r="DN127" i="65"/>
  <c r="DO127" i="65"/>
  <c r="DP127" i="65"/>
  <c r="DQ127" i="65"/>
  <c r="DR127" i="65"/>
  <c r="DS127" i="65"/>
  <c r="DT127" i="65"/>
  <c r="DU127" i="65"/>
  <c r="DV127" i="65"/>
  <c r="DW127" i="65"/>
  <c r="DX127" i="65"/>
  <c r="DY127" i="65"/>
  <c r="DZ127" i="65"/>
  <c r="EA127" i="65"/>
  <c r="EB127" i="65"/>
  <c r="EC127" i="65"/>
  <c r="ED127" i="65"/>
  <c r="EE127" i="65"/>
  <c r="EF127" i="65"/>
  <c r="EG127" i="65"/>
  <c r="EH127" i="65"/>
  <c r="EI127" i="65"/>
  <c r="EJ127" i="65"/>
  <c r="EK127" i="65"/>
  <c r="EL127" i="65"/>
  <c r="EM127" i="65"/>
  <c r="EN127" i="65"/>
  <c r="EO127" i="65"/>
  <c r="EP127" i="65"/>
  <c r="EQ127" i="65"/>
  <c r="ER127" i="65"/>
  <c r="ES127" i="65"/>
  <c r="ET127" i="65"/>
  <c r="EU127" i="65"/>
  <c r="EV127" i="65"/>
  <c r="EW127" i="65"/>
  <c r="EX127" i="65"/>
  <c r="EY127" i="65"/>
  <c r="EZ127" i="65"/>
  <c r="FA127" i="65"/>
  <c r="FB127" i="65"/>
  <c r="FC127" i="65"/>
  <c r="FD127" i="65"/>
  <c r="FE127" i="65"/>
  <c r="FF127" i="65"/>
  <c r="FG127" i="65"/>
  <c r="FH127" i="65"/>
  <c r="FI127" i="65"/>
  <c r="FJ127" i="65"/>
  <c r="FK127" i="65"/>
  <c r="FL127" i="65"/>
  <c r="FM127" i="65"/>
  <c r="FN127" i="65"/>
  <c r="FO127" i="65"/>
  <c r="FP127" i="65"/>
  <c r="FQ127" i="65"/>
  <c r="FR127" i="65"/>
  <c r="FS127" i="65"/>
  <c r="FT127" i="65"/>
  <c r="FU127" i="65"/>
  <c r="FV127" i="65"/>
  <c r="FW127" i="65"/>
  <c r="FX127" i="65"/>
  <c r="FY127" i="65"/>
  <c r="FZ127" i="65"/>
  <c r="GA127" i="65"/>
  <c r="GB127" i="65"/>
  <c r="GC127" i="65"/>
  <c r="GD127" i="65"/>
  <c r="GE127" i="65"/>
  <c r="GF127" i="65"/>
  <c r="GG127" i="65"/>
  <c r="GH127" i="65"/>
  <c r="GI127" i="65"/>
  <c r="GJ127" i="65"/>
  <c r="GK127" i="65"/>
  <c r="GL127" i="65"/>
  <c r="GM127" i="65"/>
  <c r="GN127" i="65"/>
  <c r="GO127" i="65"/>
  <c r="GP127" i="65"/>
  <c r="GQ127" i="65"/>
  <c r="GR127" i="65"/>
  <c r="GS127" i="65"/>
  <c r="GT127" i="65"/>
  <c r="GU127" i="65"/>
  <c r="GV127" i="65"/>
  <c r="GW127" i="65"/>
  <c r="GX127" i="65"/>
  <c r="GY127" i="65"/>
  <c r="GZ127" i="65"/>
  <c r="HA127" i="65"/>
  <c r="HB127" i="65"/>
  <c r="HC127" i="65"/>
  <c r="HD127" i="65"/>
  <c r="HE127" i="65"/>
  <c r="HF127" i="65"/>
  <c r="HG127" i="65"/>
  <c r="HH127" i="65"/>
  <c r="HI127" i="65"/>
  <c r="HJ127" i="65"/>
  <c r="HK127" i="65"/>
  <c r="HL127" i="65"/>
  <c r="HM127" i="65"/>
  <c r="HN127" i="65"/>
  <c r="HO127" i="65"/>
  <c r="HP127" i="65"/>
  <c r="HQ127" i="65"/>
  <c r="HR127" i="65"/>
  <c r="HS127" i="65"/>
  <c r="HT127" i="65"/>
  <c r="HU127" i="65"/>
  <c r="HV127" i="65"/>
  <c r="HW127" i="65"/>
  <c r="HX127" i="65"/>
  <c r="HY127" i="65"/>
  <c r="HZ127" i="65"/>
  <c r="IA127" i="65"/>
  <c r="IB127" i="65"/>
  <c r="IC127" i="65"/>
  <c r="ID127" i="65"/>
  <c r="IE127" i="65"/>
  <c r="IF127" i="65"/>
  <c r="IG127" i="65"/>
  <c r="IH127" i="65"/>
  <c r="II127" i="65"/>
  <c r="IJ127" i="65"/>
  <c r="IK127" i="65"/>
  <c r="IL127" i="65"/>
  <c r="H130" i="65"/>
  <c r="I130" i="65"/>
  <c r="J130" i="65"/>
  <c r="K130" i="65"/>
  <c r="L130" i="65"/>
  <c r="M130" i="65"/>
  <c r="N130" i="65"/>
  <c r="O130" i="65"/>
  <c r="P130" i="65"/>
  <c r="Q130" i="65"/>
  <c r="R130" i="65"/>
  <c r="S130" i="65"/>
  <c r="T130" i="65"/>
  <c r="U130" i="65"/>
  <c r="V130" i="65"/>
  <c r="W130" i="65"/>
  <c r="X130" i="65"/>
  <c r="Y130" i="65"/>
  <c r="Z130" i="65"/>
  <c r="AA130" i="65"/>
  <c r="AB130" i="65"/>
  <c r="AC130" i="65"/>
  <c r="AD130" i="65"/>
  <c r="AE130" i="65"/>
  <c r="AF130" i="65"/>
  <c r="AG130" i="65"/>
  <c r="AH130" i="65"/>
  <c r="AI130" i="65"/>
  <c r="AJ130" i="65"/>
  <c r="AK130" i="65"/>
  <c r="AL130" i="65"/>
  <c r="AM130" i="65"/>
  <c r="AN130" i="65"/>
  <c r="AO130" i="65"/>
  <c r="AP130" i="65"/>
  <c r="AQ130" i="65"/>
  <c r="AR130" i="65"/>
  <c r="AS130" i="65"/>
  <c r="AT130" i="65"/>
  <c r="AU130" i="65"/>
  <c r="AV130" i="65"/>
  <c r="AW130" i="65"/>
  <c r="AX130" i="65"/>
  <c r="AY130" i="65"/>
  <c r="AZ130" i="65"/>
  <c r="BA130" i="65"/>
  <c r="BB130" i="65"/>
  <c r="BC130" i="65"/>
  <c r="BD130" i="65"/>
  <c r="BE130" i="65"/>
  <c r="BF130" i="65"/>
  <c r="BG130" i="65"/>
  <c r="BH130" i="65"/>
  <c r="BI130" i="65"/>
  <c r="BJ130" i="65"/>
  <c r="BK130" i="65"/>
  <c r="BL130" i="65"/>
  <c r="BM130" i="65"/>
  <c r="BN130" i="65"/>
  <c r="BO130" i="65"/>
  <c r="BP130" i="65"/>
  <c r="BQ130" i="65"/>
  <c r="BR130" i="65"/>
  <c r="BS130" i="65"/>
  <c r="BT130" i="65"/>
  <c r="BU130" i="65"/>
  <c r="BV130" i="65"/>
  <c r="BW130" i="65"/>
  <c r="BX130" i="65"/>
  <c r="BY130" i="65"/>
  <c r="BZ130" i="65"/>
  <c r="CA130" i="65"/>
  <c r="CB130" i="65"/>
  <c r="CC130" i="65"/>
  <c r="CD130" i="65"/>
  <c r="CE130" i="65"/>
  <c r="CF130" i="65"/>
  <c r="CG130" i="65"/>
  <c r="CH130" i="65"/>
  <c r="CI130" i="65"/>
  <c r="CJ130" i="65"/>
  <c r="CK130" i="65"/>
  <c r="CL130" i="65"/>
  <c r="CM130" i="65"/>
  <c r="CN130" i="65"/>
  <c r="CO130" i="65"/>
  <c r="CP130" i="65"/>
  <c r="CQ130" i="65"/>
  <c r="CR130" i="65"/>
  <c r="CS130" i="65"/>
  <c r="CT130" i="65"/>
  <c r="CU130" i="65"/>
  <c r="CV130" i="65"/>
  <c r="CW130" i="65"/>
  <c r="CX130" i="65"/>
  <c r="CY130" i="65"/>
  <c r="CZ130" i="65"/>
  <c r="DA130" i="65"/>
  <c r="DB130" i="65"/>
  <c r="DC130" i="65"/>
  <c r="DD130" i="65"/>
  <c r="DE130" i="65"/>
  <c r="DF130" i="65"/>
  <c r="DG130" i="65"/>
  <c r="DH130" i="65"/>
  <c r="DI130" i="65"/>
  <c r="DJ130" i="65"/>
  <c r="DK130" i="65"/>
  <c r="DL130" i="65"/>
  <c r="DM130" i="65"/>
  <c r="DN130" i="65"/>
  <c r="DO130" i="65"/>
  <c r="DP130" i="65"/>
  <c r="DQ130" i="65"/>
  <c r="DR130" i="65"/>
  <c r="DS130" i="65"/>
  <c r="DT130" i="65"/>
  <c r="DU130" i="65"/>
  <c r="DV130" i="65"/>
  <c r="DW130" i="65"/>
  <c r="DX130" i="65"/>
  <c r="DY130" i="65"/>
  <c r="DZ130" i="65"/>
  <c r="EA130" i="65"/>
  <c r="EB130" i="65"/>
  <c r="EC130" i="65"/>
  <c r="ED130" i="65"/>
  <c r="EE130" i="65"/>
  <c r="EF130" i="65"/>
  <c r="EG130" i="65"/>
  <c r="EH130" i="65"/>
  <c r="EI130" i="65"/>
  <c r="EJ130" i="65"/>
  <c r="EK130" i="65"/>
  <c r="EL130" i="65"/>
  <c r="EM130" i="65"/>
  <c r="EN130" i="65"/>
  <c r="EO130" i="65"/>
  <c r="EP130" i="65"/>
  <c r="EQ130" i="65"/>
  <c r="ER130" i="65"/>
  <c r="ES130" i="65"/>
  <c r="ET130" i="65"/>
  <c r="EU130" i="65"/>
  <c r="EV130" i="65"/>
  <c r="EW130" i="65"/>
  <c r="EX130" i="65"/>
  <c r="EY130" i="65"/>
  <c r="EZ130" i="65"/>
  <c r="FA130" i="65"/>
  <c r="FB130" i="65"/>
  <c r="FC130" i="65"/>
  <c r="FD130" i="65"/>
  <c r="FE130" i="65"/>
  <c r="FF130" i="65"/>
  <c r="FG130" i="65"/>
  <c r="FH130" i="65"/>
  <c r="FI130" i="65"/>
  <c r="FJ130" i="65"/>
  <c r="FK130" i="65"/>
  <c r="FL130" i="65"/>
  <c r="FM130" i="65"/>
  <c r="FN130" i="65"/>
  <c r="FO130" i="65"/>
  <c r="FP130" i="65"/>
  <c r="FQ130" i="65"/>
  <c r="FR130" i="65"/>
  <c r="FS130" i="65"/>
  <c r="FT130" i="65"/>
  <c r="FU130" i="65"/>
  <c r="FV130" i="65"/>
  <c r="FW130" i="65"/>
  <c r="FX130" i="65"/>
  <c r="FY130" i="65"/>
  <c r="FZ130" i="65"/>
  <c r="GA130" i="65"/>
  <c r="GB130" i="65"/>
  <c r="GC130" i="65"/>
  <c r="GD130" i="65"/>
  <c r="GE130" i="65"/>
  <c r="GF130" i="65"/>
  <c r="GG130" i="65"/>
  <c r="GH130" i="65"/>
  <c r="GI130" i="65"/>
  <c r="GJ130" i="65"/>
  <c r="GK130" i="65"/>
  <c r="GL130" i="65"/>
  <c r="GM130" i="65"/>
  <c r="GN130" i="65"/>
  <c r="GO130" i="65"/>
  <c r="GP130" i="65"/>
  <c r="GQ130" i="65"/>
  <c r="GR130" i="65"/>
  <c r="GS130" i="65"/>
  <c r="GT130" i="65"/>
  <c r="GU130" i="65"/>
  <c r="GV130" i="65"/>
  <c r="GW130" i="65"/>
  <c r="GX130" i="65"/>
  <c r="GY130" i="65"/>
  <c r="GZ130" i="65"/>
  <c r="HA130" i="65"/>
  <c r="HB130" i="65"/>
  <c r="HC130" i="65"/>
  <c r="HD130" i="65"/>
  <c r="HE130" i="65"/>
  <c r="HF130" i="65"/>
  <c r="HG130" i="65"/>
  <c r="HH130" i="65"/>
  <c r="HI130" i="65"/>
  <c r="HJ130" i="65"/>
  <c r="HK130" i="65"/>
  <c r="HL130" i="65"/>
  <c r="HM130" i="65"/>
  <c r="HN130" i="65"/>
  <c r="HO130" i="65"/>
  <c r="HP130" i="65"/>
  <c r="HQ130" i="65"/>
  <c r="HR130" i="65"/>
  <c r="HS130" i="65"/>
  <c r="HT130" i="65"/>
  <c r="HU130" i="65"/>
  <c r="HV130" i="65"/>
  <c r="HW130" i="65"/>
  <c r="HX130" i="65"/>
  <c r="HY130" i="65"/>
  <c r="HZ130" i="65"/>
  <c r="IA130" i="65"/>
  <c r="IB130" i="65"/>
  <c r="IC130" i="65"/>
  <c r="ID130" i="65"/>
  <c r="IE130" i="65"/>
  <c r="IF130" i="65"/>
  <c r="IG130" i="65"/>
  <c r="IH130" i="65"/>
  <c r="II130" i="65"/>
  <c r="IJ130" i="65"/>
  <c r="IK130" i="65"/>
  <c r="IL130" i="65"/>
  <c r="E131" i="65"/>
  <c r="H131" i="65"/>
  <c r="I131" i="65"/>
  <c r="J131" i="65"/>
  <c r="K131" i="65"/>
  <c r="L131" i="65"/>
  <c r="M131" i="65"/>
  <c r="N131" i="65"/>
  <c r="O131" i="65"/>
  <c r="P131" i="65"/>
  <c r="Q131" i="65"/>
  <c r="R131" i="65"/>
  <c r="S131" i="65"/>
  <c r="T131" i="65"/>
  <c r="U131" i="65"/>
  <c r="V131" i="65"/>
  <c r="W131" i="65"/>
  <c r="X131" i="65"/>
  <c r="Y131" i="65"/>
  <c r="Z131" i="65"/>
  <c r="AA131" i="65"/>
  <c r="AB131" i="65"/>
  <c r="AC131" i="65"/>
  <c r="AD131" i="65"/>
  <c r="AE131" i="65"/>
  <c r="AF131" i="65"/>
  <c r="AG131" i="65"/>
  <c r="AH131" i="65"/>
  <c r="AI131" i="65"/>
  <c r="AJ131" i="65"/>
  <c r="AK131" i="65"/>
  <c r="AL131" i="65"/>
  <c r="AM131" i="65"/>
  <c r="AN131" i="65"/>
  <c r="AO131" i="65"/>
  <c r="AP131" i="65"/>
  <c r="AQ131" i="65"/>
  <c r="AR131" i="65"/>
  <c r="AS131" i="65"/>
  <c r="AT131" i="65"/>
  <c r="AU131" i="65"/>
  <c r="AV131" i="65"/>
  <c r="AW131" i="65"/>
  <c r="AX131" i="65"/>
  <c r="AY131" i="65"/>
  <c r="AZ131" i="65"/>
  <c r="BA131" i="65"/>
  <c r="BB131" i="65"/>
  <c r="BC131" i="65"/>
  <c r="BD131" i="65"/>
  <c r="BE131" i="65"/>
  <c r="BF131" i="65"/>
  <c r="BG131" i="65"/>
  <c r="BH131" i="65"/>
  <c r="BI131" i="65"/>
  <c r="BJ131" i="65"/>
  <c r="BK131" i="65"/>
  <c r="BL131" i="65"/>
  <c r="BM131" i="65"/>
  <c r="BN131" i="65"/>
  <c r="BO131" i="65"/>
  <c r="BP131" i="65"/>
  <c r="BQ131" i="65"/>
  <c r="BR131" i="65"/>
  <c r="BS131" i="65"/>
  <c r="BT131" i="65"/>
  <c r="BU131" i="65"/>
  <c r="BV131" i="65"/>
  <c r="BW131" i="65"/>
  <c r="BX131" i="65"/>
  <c r="BY131" i="65"/>
  <c r="BZ131" i="65"/>
  <c r="CA131" i="65"/>
  <c r="CB131" i="65"/>
  <c r="CC131" i="65"/>
  <c r="CD131" i="65"/>
  <c r="CE131" i="65"/>
  <c r="CF131" i="65"/>
  <c r="CG131" i="65"/>
  <c r="CH131" i="65"/>
  <c r="CI131" i="65"/>
  <c r="CJ131" i="65"/>
  <c r="CK131" i="65"/>
  <c r="CL131" i="65"/>
  <c r="CM131" i="65"/>
  <c r="CN131" i="65"/>
  <c r="CO131" i="65"/>
  <c r="CP131" i="65"/>
  <c r="CQ131" i="65"/>
  <c r="CR131" i="65"/>
  <c r="CS131" i="65"/>
  <c r="CT131" i="65"/>
  <c r="CU131" i="65"/>
  <c r="CV131" i="65"/>
  <c r="CW131" i="65"/>
  <c r="CX131" i="65"/>
  <c r="CY131" i="65"/>
  <c r="CZ131" i="65"/>
  <c r="DA131" i="65"/>
  <c r="DB131" i="65"/>
  <c r="DC131" i="65"/>
  <c r="DD131" i="65"/>
  <c r="DE131" i="65"/>
  <c r="DF131" i="65"/>
  <c r="DG131" i="65"/>
  <c r="DH131" i="65"/>
  <c r="DI131" i="65"/>
  <c r="DJ131" i="65"/>
  <c r="DK131" i="65"/>
  <c r="DL131" i="65"/>
  <c r="DM131" i="65"/>
  <c r="DN131" i="65"/>
  <c r="DO131" i="65"/>
  <c r="DP131" i="65"/>
  <c r="DQ131" i="65"/>
  <c r="DR131" i="65"/>
  <c r="DS131" i="65"/>
  <c r="DT131" i="65"/>
  <c r="DU131" i="65"/>
  <c r="DV131" i="65"/>
  <c r="DW131" i="65"/>
  <c r="DX131" i="65"/>
  <c r="DY131" i="65"/>
  <c r="DZ131" i="65"/>
  <c r="EA131" i="65"/>
  <c r="EB131" i="65"/>
  <c r="EC131" i="65"/>
  <c r="ED131" i="65"/>
  <c r="EE131" i="65"/>
  <c r="EF131" i="65"/>
  <c r="EG131" i="65"/>
  <c r="EH131" i="65"/>
  <c r="EI131" i="65"/>
  <c r="EJ131" i="65"/>
  <c r="EK131" i="65"/>
  <c r="EL131" i="65"/>
  <c r="EM131" i="65"/>
  <c r="EN131" i="65"/>
  <c r="EO131" i="65"/>
  <c r="EP131" i="65"/>
  <c r="EQ131" i="65"/>
  <c r="ER131" i="65"/>
  <c r="ES131" i="65"/>
  <c r="ET131" i="65"/>
  <c r="EU131" i="65"/>
  <c r="EV131" i="65"/>
  <c r="EW131" i="65"/>
  <c r="EX131" i="65"/>
  <c r="EY131" i="65"/>
  <c r="EZ131" i="65"/>
  <c r="FA131" i="65"/>
  <c r="FB131" i="65"/>
  <c r="FC131" i="65"/>
  <c r="FD131" i="65"/>
  <c r="FE131" i="65"/>
  <c r="FF131" i="65"/>
  <c r="FG131" i="65"/>
  <c r="FH131" i="65"/>
  <c r="FI131" i="65"/>
  <c r="FJ131" i="65"/>
  <c r="FK131" i="65"/>
  <c r="FL131" i="65"/>
  <c r="FM131" i="65"/>
  <c r="FN131" i="65"/>
  <c r="FO131" i="65"/>
  <c r="FP131" i="65"/>
  <c r="FQ131" i="65"/>
  <c r="FR131" i="65"/>
  <c r="FS131" i="65"/>
  <c r="FT131" i="65"/>
  <c r="FU131" i="65"/>
  <c r="FV131" i="65"/>
  <c r="FW131" i="65"/>
  <c r="FX131" i="65"/>
  <c r="FY131" i="65"/>
  <c r="FZ131" i="65"/>
  <c r="GA131" i="65"/>
  <c r="GB131" i="65"/>
  <c r="GC131" i="65"/>
  <c r="GD131" i="65"/>
  <c r="GE131" i="65"/>
  <c r="GF131" i="65"/>
  <c r="GG131" i="65"/>
  <c r="GH131" i="65"/>
  <c r="GI131" i="65"/>
  <c r="GJ131" i="65"/>
  <c r="GK131" i="65"/>
  <c r="GL131" i="65"/>
  <c r="GM131" i="65"/>
  <c r="GN131" i="65"/>
  <c r="GO131" i="65"/>
  <c r="GP131" i="65"/>
  <c r="GQ131" i="65"/>
  <c r="GR131" i="65"/>
  <c r="GS131" i="65"/>
  <c r="GT131" i="65"/>
  <c r="GU131" i="65"/>
  <c r="GV131" i="65"/>
  <c r="GW131" i="65"/>
  <c r="GX131" i="65"/>
  <c r="GY131" i="65"/>
  <c r="GZ131" i="65"/>
  <c r="HA131" i="65"/>
  <c r="HB131" i="65"/>
  <c r="HC131" i="65"/>
  <c r="HD131" i="65"/>
  <c r="HE131" i="65"/>
  <c r="HF131" i="65"/>
  <c r="HG131" i="65"/>
  <c r="HH131" i="65"/>
  <c r="HI131" i="65"/>
  <c r="HJ131" i="65"/>
  <c r="HK131" i="65"/>
  <c r="HL131" i="65"/>
  <c r="HM131" i="65"/>
  <c r="HN131" i="65"/>
  <c r="HO131" i="65"/>
  <c r="HP131" i="65"/>
  <c r="HQ131" i="65"/>
  <c r="HR131" i="65"/>
  <c r="HS131" i="65"/>
  <c r="HT131" i="65"/>
  <c r="HU131" i="65"/>
  <c r="HV131" i="65"/>
  <c r="HW131" i="65"/>
  <c r="HX131" i="65"/>
  <c r="HY131" i="65"/>
  <c r="HZ131" i="65"/>
  <c r="IA131" i="65"/>
  <c r="IB131" i="65"/>
  <c r="IC131" i="65"/>
  <c r="ID131" i="65"/>
  <c r="IE131" i="65"/>
  <c r="IF131" i="65"/>
  <c r="IG131" i="65"/>
  <c r="IH131" i="65"/>
  <c r="II131" i="65"/>
  <c r="IJ131" i="65"/>
  <c r="IK131" i="65"/>
  <c r="IL131" i="65"/>
  <c r="E132" i="65"/>
  <c r="G132" i="65"/>
  <c r="H132" i="65"/>
  <c r="I132" i="65"/>
  <c r="J132" i="65"/>
  <c r="K132" i="65"/>
  <c r="L132" i="65"/>
  <c r="M132" i="65"/>
  <c r="N132" i="65"/>
  <c r="O132" i="65"/>
  <c r="P132" i="65"/>
  <c r="Q132" i="65"/>
  <c r="R132" i="65"/>
  <c r="S132" i="65"/>
  <c r="T132" i="65"/>
  <c r="U132" i="65"/>
  <c r="V132" i="65"/>
  <c r="W132" i="65"/>
  <c r="X132" i="65"/>
  <c r="Y132" i="65"/>
  <c r="Z132" i="65"/>
  <c r="AA132" i="65"/>
  <c r="AB132" i="65"/>
  <c r="AC132" i="65"/>
  <c r="AD132" i="65"/>
  <c r="AE132" i="65"/>
  <c r="AF132" i="65"/>
  <c r="AG132" i="65"/>
  <c r="AH132" i="65"/>
  <c r="AI132" i="65"/>
  <c r="AJ132" i="65"/>
  <c r="AK132" i="65"/>
  <c r="AL132" i="65"/>
  <c r="AM132" i="65"/>
  <c r="AN132" i="65"/>
  <c r="AO132" i="65"/>
  <c r="AP132" i="65"/>
  <c r="AQ132" i="65"/>
  <c r="AR132" i="65"/>
  <c r="AS132" i="65"/>
  <c r="AT132" i="65"/>
  <c r="AU132" i="65"/>
  <c r="AV132" i="65"/>
  <c r="AW132" i="65"/>
  <c r="E133" i="65"/>
  <c r="G133" i="65"/>
  <c r="H133" i="65"/>
  <c r="I133" i="65"/>
  <c r="J133" i="65"/>
  <c r="K133" i="65"/>
  <c r="L133" i="65"/>
  <c r="M133" i="65"/>
  <c r="N133" i="65"/>
  <c r="O133" i="65"/>
  <c r="P133" i="65"/>
  <c r="Q133" i="65"/>
  <c r="R133" i="65"/>
  <c r="S133" i="65"/>
  <c r="T133" i="65"/>
  <c r="U133" i="65"/>
  <c r="V133" i="65"/>
  <c r="W133" i="65"/>
  <c r="X133" i="65"/>
  <c r="Y133" i="65"/>
  <c r="Z133" i="65"/>
  <c r="AA133" i="65"/>
  <c r="AB133" i="65"/>
  <c r="AC133" i="65"/>
  <c r="AD133" i="65"/>
  <c r="AE133" i="65"/>
  <c r="AF133" i="65"/>
  <c r="AG133" i="65"/>
  <c r="AH133" i="65"/>
  <c r="AI133" i="65"/>
  <c r="AJ133" i="65"/>
  <c r="AK133" i="65"/>
  <c r="AL133" i="65"/>
  <c r="AM133" i="65"/>
  <c r="AN133" i="65"/>
  <c r="AO133" i="65"/>
  <c r="AP133" i="65"/>
  <c r="AQ133" i="65"/>
  <c r="AR133" i="65"/>
  <c r="AS133" i="65"/>
  <c r="AT133" i="65"/>
  <c r="AU133" i="65"/>
  <c r="AV133" i="65"/>
  <c r="AW133" i="65"/>
  <c r="E134" i="65"/>
  <c r="G134" i="65"/>
  <c r="H134" i="65"/>
  <c r="I134" i="65"/>
  <c r="J134" i="65"/>
  <c r="K134" i="65"/>
  <c r="L134" i="65"/>
  <c r="M134" i="65"/>
  <c r="N134" i="65"/>
  <c r="O134" i="65"/>
  <c r="P134" i="65"/>
  <c r="Q134" i="65"/>
  <c r="R134" i="65"/>
  <c r="S134" i="65"/>
  <c r="T134" i="65"/>
  <c r="U134" i="65"/>
  <c r="V134" i="65"/>
  <c r="W134" i="65"/>
  <c r="X134" i="65"/>
  <c r="Y134" i="65"/>
  <c r="Z134" i="65"/>
  <c r="AA134" i="65"/>
  <c r="AB134" i="65"/>
  <c r="AC134" i="65"/>
  <c r="AD134" i="65"/>
  <c r="AE134" i="65"/>
  <c r="AF134" i="65"/>
  <c r="AG134" i="65"/>
  <c r="AH134" i="65"/>
  <c r="AI134" i="65"/>
  <c r="AJ134" i="65"/>
  <c r="AK134" i="65"/>
  <c r="AL134" i="65"/>
  <c r="AM134" i="65"/>
  <c r="AN134" i="65"/>
  <c r="AO134" i="65"/>
  <c r="AP134" i="65"/>
  <c r="AQ134" i="65"/>
  <c r="AR134" i="65"/>
  <c r="AS134" i="65"/>
  <c r="AT134" i="65"/>
  <c r="AU134" i="65"/>
  <c r="AV134" i="65"/>
  <c r="AW134" i="65"/>
  <c r="E135" i="65"/>
  <c r="G135" i="65"/>
  <c r="H135" i="65"/>
  <c r="I135" i="65"/>
  <c r="J135" i="65"/>
  <c r="K135" i="65"/>
  <c r="L135" i="65"/>
  <c r="M135" i="65"/>
  <c r="N135" i="65"/>
  <c r="O135" i="65"/>
  <c r="P135" i="65"/>
  <c r="Q135" i="65"/>
  <c r="R135" i="65"/>
  <c r="S135" i="65"/>
  <c r="T135" i="65"/>
  <c r="U135" i="65"/>
  <c r="V135" i="65"/>
  <c r="W135" i="65"/>
  <c r="X135" i="65"/>
  <c r="Y135" i="65"/>
  <c r="Z135" i="65"/>
  <c r="AA135" i="65"/>
  <c r="AB135" i="65"/>
  <c r="AC135" i="65"/>
  <c r="AD135" i="65"/>
  <c r="AE135" i="65"/>
  <c r="AF135" i="65"/>
  <c r="AG135" i="65"/>
  <c r="AH135" i="65"/>
  <c r="AI135" i="65"/>
  <c r="AJ135" i="65"/>
  <c r="AK135" i="65"/>
  <c r="AL135" i="65"/>
  <c r="AM135" i="65"/>
  <c r="AN135" i="65"/>
  <c r="AO135" i="65"/>
  <c r="AP135" i="65"/>
  <c r="AQ135" i="65"/>
  <c r="AR135" i="65"/>
  <c r="AS135" i="65"/>
  <c r="AT135" i="65"/>
  <c r="AU135" i="65"/>
  <c r="AV135" i="65"/>
  <c r="AW135" i="65"/>
  <c r="AX135" i="65"/>
  <c r="AY135" i="65"/>
  <c r="AZ135" i="65"/>
  <c r="BA135" i="65"/>
  <c r="BB135" i="65"/>
  <c r="BC135" i="65"/>
  <c r="BD135" i="65"/>
  <c r="BE135" i="65"/>
  <c r="BF135" i="65"/>
  <c r="BG135" i="65"/>
  <c r="BH135" i="65"/>
  <c r="BI135" i="65"/>
  <c r="BJ135" i="65"/>
  <c r="BK135" i="65"/>
  <c r="BL135" i="65"/>
  <c r="BM135" i="65"/>
  <c r="BN135" i="65"/>
  <c r="BO135" i="65"/>
  <c r="BP135" i="65"/>
  <c r="BQ135" i="65"/>
  <c r="BR135" i="65"/>
  <c r="BS135" i="65"/>
  <c r="BT135" i="65"/>
  <c r="BU135" i="65"/>
  <c r="BV135" i="65"/>
  <c r="BW135" i="65"/>
  <c r="BX135" i="65"/>
  <c r="BY135" i="65"/>
  <c r="BZ135" i="65"/>
  <c r="CA135" i="65"/>
  <c r="CB135" i="65"/>
  <c r="CC135" i="65"/>
  <c r="CD135" i="65"/>
  <c r="CE135" i="65"/>
  <c r="CF135" i="65"/>
  <c r="CG135" i="65"/>
  <c r="CH135" i="65"/>
  <c r="CI135" i="65"/>
  <c r="CJ135" i="65"/>
  <c r="CK135" i="65"/>
  <c r="CL135" i="65"/>
  <c r="CM135" i="65"/>
  <c r="CN135" i="65"/>
  <c r="CO135" i="65"/>
  <c r="CP135" i="65"/>
  <c r="CQ135" i="65"/>
  <c r="CR135" i="65"/>
  <c r="CS135" i="65"/>
  <c r="CT135" i="65"/>
  <c r="CU135" i="65"/>
  <c r="CV135" i="65"/>
  <c r="CW135" i="65"/>
  <c r="CX135" i="65"/>
  <c r="CY135" i="65"/>
  <c r="CZ135" i="65"/>
  <c r="DA135" i="65"/>
  <c r="DB135" i="65"/>
  <c r="DC135" i="65"/>
  <c r="DD135" i="65"/>
  <c r="DE135" i="65"/>
  <c r="DF135" i="65"/>
  <c r="DG135" i="65"/>
  <c r="DH135" i="65"/>
  <c r="DI135" i="65"/>
  <c r="DJ135" i="65"/>
  <c r="DK135" i="65"/>
  <c r="DL135" i="65"/>
  <c r="DM135" i="65"/>
  <c r="DN135" i="65"/>
  <c r="DO135" i="65"/>
  <c r="DP135" i="65"/>
  <c r="DQ135" i="65"/>
  <c r="DR135" i="65"/>
  <c r="DS135" i="65"/>
  <c r="DT135" i="65"/>
  <c r="DU135" i="65"/>
  <c r="DV135" i="65"/>
  <c r="DW135" i="65"/>
  <c r="DX135" i="65"/>
  <c r="DY135" i="65"/>
  <c r="DZ135" i="65"/>
  <c r="EA135" i="65"/>
  <c r="EB135" i="65"/>
  <c r="EC135" i="65"/>
  <c r="ED135" i="65"/>
  <c r="EE135" i="65"/>
  <c r="EF135" i="65"/>
  <c r="EG135" i="65"/>
  <c r="EH135" i="65"/>
  <c r="EI135" i="65"/>
  <c r="EJ135" i="65"/>
  <c r="EK135" i="65"/>
  <c r="EL135" i="65"/>
  <c r="EM135" i="65"/>
  <c r="EN135" i="65"/>
  <c r="EO135" i="65"/>
  <c r="EP135" i="65"/>
  <c r="EQ135" i="65"/>
  <c r="ER135" i="65"/>
  <c r="ES135" i="65"/>
  <c r="ET135" i="65"/>
  <c r="EU135" i="65"/>
  <c r="EV135" i="65"/>
  <c r="EW135" i="65"/>
  <c r="EX135" i="65"/>
  <c r="EY135" i="65"/>
  <c r="EZ135" i="65"/>
  <c r="FA135" i="65"/>
  <c r="FB135" i="65"/>
  <c r="FC135" i="65"/>
  <c r="FD135" i="65"/>
  <c r="FE135" i="65"/>
  <c r="FF135" i="65"/>
  <c r="FG135" i="65"/>
  <c r="FH135" i="65"/>
  <c r="FI135" i="65"/>
  <c r="FJ135" i="65"/>
  <c r="FK135" i="65"/>
  <c r="FL135" i="65"/>
  <c r="FM135" i="65"/>
  <c r="FN135" i="65"/>
  <c r="FO135" i="65"/>
  <c r="FP135" i="65"/>
  <c r="FQ135" i="65"/>
  <c r="FR135" i="65"/>
  <c r="FS135" i="65"/>
  <c r="FT135" i="65"/>
  <c r="FU135" i="65"/>
  <c r="FV135" i="65"/>
  <c r="FW135" i="65"/>
  <c r="FX135" i="65"/>
  <c r="FY135" i="65"/>
  <c r="FZ135" i="65"/>
  <c r="GA135" i="65"/>
  <c r="GB135" i="65"/>
  <c r="GC135" i="65"/>
  <c r="GD135" i="65"/>
  <c r="GE135" i="65"/>
  <c r="GF135" i="65"/>
  <c r="GG135" i="65"/>
  <c r="GH135" i="65"/>
  <c r="GI135" i="65"/>
  <c r="GJ135" i="65"/>
  <c r="GK135" i="65"/>
  <c r="GL135" i="65"/>
  <c r="GM135" i="65"/>
  <c r="GN135" i="65"/>
  <c r="GO135" i="65"/>
  <c r="GP135" i="65"/>
  <c r="GQ135" i="65"/>
  <c r="GR135" i="65"/>
  <c r="GS135" i="65"/>
  <c r="GT135" i="65"/>
  <c r="GU135" i="65"/>
  <c r="GV135" i="65"/>
  <c r="GW135" i="65"/>
  <c r="GX135" i="65"/>
  <c r="GY135" i="65"/>
  <c r="GZ135" i="65"/>
  <c r="HA135" i="65"/>
  <c r="HB135" i="65"/>
  <c r="HC135" i="65"/>
  <c r="HD135" i="65"/>
  <c r="HE135" i="65"/>
  <c r="HF135" i="65"/>
  <c r="HG135" i="65"/>
  <c r="HH135" i="65"/>
  <c r="HI135" i="65"/>
  <c r="HJ135" i="65"/>
  <c r="HK135" i="65"/>
  <c r="HL135" i="65"/>
  <c r="HM135" i="65"/>
  <c r="HN135" i="65"/>
  <c r="HO135" i="65"/>
  <c r="HP135" i="65"/>
  <c r="HQ135" i="65"/>
  <c r="HR135" i="65"/>
  <c r="HS135" i="65"/>
  <c r="HT135" i="65"/>
  <c r="HU135" i="65"/>
  <c r="HV135" i="65"/>
  <c r="HW135" i="65"/>
  <c r="HX135" i="65"/>
  <c r="HY135" i="65"/>
  <c r="HZ135" i="65"/>
  <c r="IA135" i="65"/>
  <c r="IB135" i="65"/>
  <c r="IC135" i="65"/>
  <c r="ID135" i="65"/>
  <c r="IE135" i="65"/>
  <c r="IF135" i="65"/>
  <c r="IG135" i="65"/>
  <c r="IH135" i="65"/>
  <c r="II135" i="65"/>
  <c r="IJ135" i="65"/>
  <c r="IK135" i="65"/>
  <c r="IL135" i="65"/>
  <c r="D137" i="65"/>
  <c r="E137" i="65"/>
  <c r="G137" i="65"/>
  <c r="H137" i="65"/>
  <c r="I137" i="65"/>
  <c r="J137" i="65"/>
  <c r="K137" i="65"/>
  <c r="L137" i="65"/>
  <c r="M137" i="65"/>
  <c r="N137" i="65"/>
  <c r="O137" i="65"/>
  <c r="P137" i="65"/>
  <c r="Q137" i="65"/>
  <c r="R137" i="65"/>
  <c r="S137" i="65"/>
  <c r="T137" i="65"/>
  <c r="U137" i="65"/>
  <c r="V137" i="65"/>
  <c r="W137" i="65"/>
  <c r="X137" i="65"/>
  <c r="Y137" i="65"/>
  <c r="Z137" i="65"/>
  <c r="AA137" i="65"/>
  <c r="AB137" i="65"/>
  <c r="AC137" i="65"/>
  <c r="AD137" i="65"/>
  <c r="AE137" i="65"/>
  <c r="AF137" i="65"/>
  <c r="AG137" i="65"/>
  <c r="AH137" i="65"/>
  <c r="AI137" i="65"/>
  <c r="AJ137" i="65"/>
  <c r="AK137" i="65"/>
  <c r="AL137" i="65"/>
  <c r="AM137" i="65"/>
  <c r="AN137" i="65"/>
  <c r="AO137" i="65"/>
  <c r="AP137" i="65"/>
  <c r="AQ137" i="65"/>
  <c r="AR137" i="65"/>
  <c r="AS137" i="65"/>
  <c r="AT137" i="65"/>
  <c r="AU137" i="65"/>
  <c r="AV137" i="65"/>
  <c r="AW137" i="65"/>
  <c r="D138" i="65"/>
  <c r="E138" i="65"/>
  <c r="G138" i="65"/>
  <c r="H138" i="65"/>
  <c r="I138" i="65"/>
  <c r="J138" i="65"/>
  <c r="K138" i="65"/>
  <c r="L138" i="65"/>
  <c r="M138" i="65"/>
  <c r="N138" i="65"/>
  <c r="O138" i="65"/>
  <c r="P138" i="65"/>
  <c r="Q138" i="65"/>
  <c r="R138" i="65"/>
  <c r="S138" i="65"/>
  <c r="T138" i="65"/>
  <c r="U138" i="65"/>
  <c r="V138" i="65"/>
  <c r="W138" i="65"/>
  <c r="X138" i="65"/>
  <c r="Y138" i="65"/>
  <c r="Z138" i="65"/>
  <c r="AA138" i="65"/>
  <c r="AB138" i="65"/>
  <c r="AC138" i="65"/>
  <c r="AD138" i="65"/>
  <c r="AE138" i="65"/>
  <c r="AF138" i="65"/>
  <c r="AG138" i="65"/>
  <c r="AH138" i="65"/>
  <c r="AI138" i="65"/>
  <c r="AJ138" i="65"/>
  <c r="AK138" i="65"/>
  <c r="AL138" i="65"/>
  <c r="AM138" i="65"/>
  <c r="AN138" i="65"/>
  <c r="AO138" i="65"/>
  <c r="AP138" i="65"/>
  <c r="AQ138" i="65"/>
  <c r="AR138" i="65"/>
  <c r="AS138" i="65"/>
  <c r="AT138" i="65"/>
  <c r="AU138" i="65"/>
  <c r="AV138" i="65"/>
  <c r="AW138" i="65"/>
  <c r="D140" i="65"/>
  <c r="E140" i="65"/>
  <c r="G140" i="65"/>
  <c r="H140" i="65"/>
  <c r="I140" i="65"/>
  <c r="J140" i="65"/>
  <c r="K140" i="65"/>
  <c r="L140" i="65"/>
  <c r="M140" i="65"/>
  <c r="N140" i="65"/>
  <c r="O140" i="65"/>
  <c r="P140" i="65"/>
  <c r="Q140" i="65"/>
  <c r="R140" i="65"/>
  <c r="S140" i="65"/>
  <c r="T140" i="65"/>
  <c r="U140" i="65"/>
  <c r="V140" i="65"/>
  <c r="W140" i="65"/>
  <c r="X140" i="65"/>
  <c r="Y140" i="65"/>
  <c r="Z140" i="65"/>
  <c r="AA140" i="65"/>
  <c r="AB140" i="65"/>
  <c r="AC140" i="65"/>
  <c r="AD140" i="65"/>
  <c r="AE140" i="65"/>
  <c r="AF140" i="65"/>
  <c r="AG140" i="65"/>
  <c r="AH140" i="65"/>
  <c r="AI140" i="65"/>
  <c r="AJ140" i="65"/>
  <c r="AK140" i="65"/>
  <c r="AL140" i="65"/>
  <c r="AM140" i="65"/>
  <c r="AN140" i="65"/>
  <c r="AO140" i="65"/>
  <c r="AP140" i="65"/>
  <c r="AQ140" i="65"/>
  <c r="AR140" i="65"/>
  <c r="AS140" i="65"/>
  <c r="AT140" i="65"/>
  <c r="AU140" i="65"/>
  <c r="AV140" i="65"/>
  <c r="AW140" i="65"/>
  <c r="D141" i="65"/>
  <c r="E141" i="65"/>
  <c r="G141" i="65"/>
  <c r="H141" i="65"/>
  <c r="I141" i="65"/>
  <c r="J141" i="65"/>
  <c r="K141" i="65"/>
  <c r="L141" i="65"/>
  <c r="M141" i="65"/>
  <c r="N141" i="65"/>
  <c r="O141" i="65"/>
  <c r="P141" i="65"/>
  <c r="Q141" i="65"/>
  <c r="R141" i="65"/>
  <c r="S141" i="65"/>
  <c r="T141" i="65"/>
  <c r="U141" i="65"/>
  <c r="V141" i="65"/>
  <c r="W141" i="65"/>
  <c r="X141" i="65"/>
  <c r="Y141" i="65"/>
  <c r="Z141" i="65"/>
  <c r="AA141" i="65"/>
  <c r="AB141" i="65"/>
  <c r="AC141" i="65"/>
  <c r="AD141" i="65"/>
  <c r="AE141" i="65"/>
  <c r="AF141" i="65"/>
  <c r="AG141" i="65"/>
  <c r="AH141" i="65"/>
  <c r="AI141" i="65"/>
  <c r="AJ141" i="65"/>
  <c r="AK141" i="65"/>
  <c r="AL141" i="65"/>
  <c r="AM141" i="65"/>
  <c r="AN141" i="65"/>
  <c r="AO141" i="65"/>
  <c r="AP141" i="65"/>
  <c r="AQ141" i="65"/>
  <c r="AR141" i="65"/>
  <c r="AS141" i="65"/>
  <c r="AT141" i="65"/>
  <c r="AU141" i="65"/>
  <c r="AV141" i="65"/>
  <c r="AW141" i="65"/>
  <c r="E143" i="65"/>
  <c r="G143" i="65"/>
  <c r="H143" i="65"/>
  <c r="I143" i="65"/>
  <c r="J143" i="65"/>
  <c r="K143" i="65"/>
  <c r="L143" i="65"/>
  <c r="M143" i="65"/>
  <c r="N143" i="65"/>
  <c r="O143" i="65"/>
  <c r="P143" i="65"/>
  <c r="Q143" i="65"/>
  <c r="R143" i="65"/>
  <c r="S143" i="65"/>
  <c r="T143" i="65"/>
  <c r="U143" i="65"/>
  <c r="V143" i="65"/>
  <c r="W143" i="65"/>
  <c r="X143" i="65"/>
  <c r="Y143" i="65"/>
  <c r="Z143" i="65"/>
  <c r="AA143" i="65"/>
  <c r="AB143" i="65"/>
  <c r="AC143" i="65"/>
  <c r="AD143" i="65"/>
  <c r="AE143" i="65"/>
  <c r="AF143" i="65"/>
  <c r="AG143" i="65"/>
  <c r="AH143" i="65"/>
  <c r="AI143" i="65"/>
  <c r="AJ143" i="65"/>
  <c r="AK143" i="65"/>
  <c r="AL143" i="65"/>
  <c r="AM143" i="65"/>
  <c r="AN143" i="65"/>
  <c r="AO143" i="65"/>
  <c r="AP143" i="65"/>
  <c r="AQ143" i="65"/>
  <c r="AR143" i="65"/>
  <c r="AS143" i="65"/>
  <c r="AT143" i="65"/>
  <c r="AU143" i="65"/>
  <c r="AV143" i="65"/>
  <c r="AW143" i="65"/>
  <c r="D144" i="65"/>
  <c r="E144" i="65"/>
  <c r="G144" i="65"/>
  <c r="H144" i="65"/>
  <c r="I144" i="65"/>
  <c r="J144" i="65"/>
  <c r="K144" i="65"/>
  <c r="L144" i="65"/>
  <c r="M144" i="65"/>
  <c r="N144" i="65"/>
  <c r="O144" i="65"/>
  <c r="P144" i="65"/>
  <c r="Q144" i="65"/>
  <c r="R144" i="65"/>
  <c r="S144" i="65"/>
  <c r="T144" i="65"/>
  <c r="U144" i="65"/>
  <c r="V144" i="65"/>
  <c r="W144" i="65"/>
  <c r="X144" i="65"/>
  <c r="Y144" i="65"/>
  <c r="Z144" i="65"/>
  <c r="AA144" i="65"/>
  <c r="AB144" i="65"/>
  <c r="AC144" i="65"/>
  <c r="AD144" i="65"/>
  <c r="AE144" i="65"/>
  <c r="AF144" i="65"/>
  <c r="AG144" i="65"/>
  <c r="AH144" i="65"/>
  <c r="AI144" i="65"/>
  <c r="AJ144" i="65"/>
  <c r="AK144" i="65"/>
  <c r="AL144" i="65"/>
  <c r="AM144" i="65"/>
  <c r="AN144" i="65"/>
  <c r="AO144" i="65"/>
  <c r="AP144" i="65"/>
  <c r="AQ144" i="65"/>
  <c r="AR144" i="65"/>
  <c r="AS144" i="65"/>
  <c r="AT144" i="65"/>
  <c r="AU144" i="65"/>
  <c r="AV144" i="65"/>
  <c r="AW144" i="65"/>
  <c r="D145" i="65"/>
  <c r="E145" i="65"/>
  <c r="G145" i="65"/>
  <c r="H145" i="65"/>
  <c r="I145" i="65"/>
  <c r="J145" i="65"/>
  <c r="K145" i="65"/>
  <c r="L145" i="65"/>
  <c r="M145" i="65"/>
  <c r="N145" i="65"/>
  <c r="O145" i="65"/>
  <c r="P145" i="65"/>
  <c r="Q145" i="65"/>
  <c r="R145" i="65"/>
  <c r="S145" i="65"/>
  <c r="T145" i="65"/>
  <c r="U145" i="65"/>
  <c r="V145" i="65"/>
  <c r="W145" i="65"/>
  <c r="X145" i="65"/>
  <c r="Y145" i="65"/>
  <c r="Z145" i="65"/>
  <c r="AA145" i="65"/>
  <c r="AB145" i="65"/>
  <c r="AC145" i="65"/>
  <c r="AD145" i="65"/>
  <c r="AE145" i="65"/>
  <c r="AF145" i="65"/>
  <c r="AG145" i="65"/>
  <c r="AH145" i="65"/>
  <c r="AI145" i="65"/>
  <c r="AJ145" i="65"/>
  <c r="AK145" i="65"/>
  <c r="AL145" i="65"/>
  <c r="AM145" i="65"/>
  <c r="AN145" i="65"/>
  <c r="AO145" i="65"/>
  <c r="AP145" i="65"/>
  <c r="AQ145" i="65"/>
  <c r="AR145" i="65"/>
  <c r="AS145" i="65"/>
  <c r="AT145" i="65"/>
  <c r="AU145" i="65"/>
  <c r="AV145" i="65"/>
  <c r="AW145" i="65"/>
  <c r="H147" i="65"/>
  <c r="I147" i="65"/>
  <c r="J147" i="65"/>
  <c r="K147" i="65"/>
  <c r="L147" i="65"/>
  <c r="M147" i="65"/>
  <c r="N147" i="65"/>
  <c r="O147" i="65"/>
  <c r="P147" i="65"/>
  <c r="Q147" i="65"/>
  <c r="R147" i="65"/>
  <c r="S147" i="65"/>
  <c r="T147" i="65"/>
  <c r="U147" i="65"/>
  <c r="V147" i="65"/>
  <c r="W147" i="65"/>
  <c r="X147" i="65"/>
  <c r="Y147" i="65"/>
  <c r="Z147" i="65"/>
  <c r="AA147" i="65"/>
  <c r="AB147" i="65"/>
  <c r="AC147" i="65"/>
  <c r="AD147" i="65"/>
  <c r="AE147" i="65"/>
  <c r="AF147" i="65"/>
  <c r="AG147" i="65"/>
  <c r="AH147" i="65"/>
  <c r="AI147" i="65"/>
  <c r="AJ147" i="65"/>
  <c r="AK147" i="65"/>
  <c r="AL147" i="65"/>
  <c r="AM147" i="65"/>
  <c r="AN147" i="65"/>
  <c r="AO147" i="65"/>
  <c r="AP147" i="65"/>
  <c r="AQ147" i="65"/>
  <c r="AR147" i="65"/>
  <c r="AS147" i="65"/>
  <c r="AT147" i="65"/>
  <c r="AU147" i="65"/>
  <c r="AV147" i="65"/>
  <c r="AW147" i="65"/>
  <c r="AX147" i="65"/>
  <c r="AY147" i="65"/>
  <c r="AZ147" i="65"/>
  <c r="BA147" i="65"/>
  <c r="BB147" i="65"/>
  <c r="BC147" i="65"/>
  <c r="BD147" i="65"/>
  <c r="BE147" i="65"/>
  <c r="BF147" i="65"/>
  <c r="BG147" i="65"/>
  <c r="BH147" i="65"/>
  <c r="BI147" i="65"/>
  <c r="BJ147" i="65"/>
  <c r="BK147" i="65"/>
  <c r="BL147" i="65"/>
  <c r="BM147" i="65"/>
  <c r="BN147" i="65"/>
  <c r="BO147" i="65"/>
  <c r="BP147" i="65"/>
  <c r="BQ147" i="65"/>
  <c r="BR147" i="65"/>
  <c r="BS147" i="65"/>
  <c r="BT147" i="65"/>
  <c r="BU147" i="65"/>
  <c r="BV147" i="65"/>
  <c r="BW147" i="65"/>
  <c r="BX147" i="65"/>
  <c r="BY147" i="65"/>
  <c r="BZ147" i="65"/>
  <c r="CA147" i="65"/>
  <c r="CB147" i="65"/>
  <c r="CC147" i="65"/>
  <c r="CD147" i="65"/>
  <c r="CE147" i="65"/>
  <c r="CF147" i="65"/>
  <c r="CG147" i="65"/>
  <c r="CH147" i="65"/>
  <c r="CI147" i="65"/>
  <c r="CJ147" i="65"/>
  <c r="CK147" i="65"/>
  <c r="CL147" i="65"/>
  <c r="CM147" i="65"/>
  <c r="CN147" i="65"/>
  <c r="CO147" i="65"/>
  <c r="CP147" i="65"/>
  <c r="CQ147" i="65"/>
  <c r="CR147" i="65"/>
  <c r="CS147" i="65"/>
  <c r="CT147" i="65"/>
  <c r="CU147" i="65"/>
  <c r="CV147" i="65"/>
  <c r="CW147" i="65"/>
  <c r="CX147" i="65"/>
  <c r="CY147" i="65"/>
  <c r="CZ147" i="65"/>
  <c r="DA147" i="65"/>
  <c r="DB147" i="65"/>
  <c r="DC147" i="65"/>
  <c r="DD147" i="65"/>
  <c r="DE147" i="65"/>
  <c r="DF147" i="65"/>
  <c r="DG147" i="65"/>
  <c r="DH147" i="65"/>
  <c r="DI147" i="65"/>
  <c r="DJ147" i="65"/>
  <c r="DK147" i="65"/>
  <c r="DL147" i="65"/>
  <c r="DM147" i="65"/>
  <c r="DN147" i="65"/>
  <c r="DO147" i="65"/>
  <c r="DP147" i="65"/>
  <c r="DQ147" i="65"/>
  <c r="DR147" i="65"/>
  <c r="DS147" i="65"/>
  <c r="DT147" i="65"/>
  <c r="DU147" i="65"/>
  <c r="DV147" i="65"/>
  <c r="DW147" i="65"/>
  <c r="DX147" i="65"/>
  <c r="DY147" i="65"/>
  <c r="DZ147" i="65"/>
  <c r="EA147" i="65"/>
  <c r="EB147" i="65"/>
  <c r="EC147" i="65"/>
  <c r="ED147" i="65"/>
  <c r="EE147" i="65"/>
  <c r="EF147" i="65"/>
  <c r="EG147" i="65"/>
  <c r="EH147" i="65"/>
  <c r="EI147" i="65"/>
  <c r="EJ147" i="65"/>
  <c r="EK147" i="65"/>
  <c r="EL147" i="65"/>
  <c r="EM147" i="65"/>
  <c r="EN147" i="65"/>
  <c r="EO147" i="65"/>
  <c r="EP147" i="65"/>
  <c r="EQ147" i="65"/>
  <c r="ER147" i="65"/>
  <c r="ES147" i="65"/>
  <c r="ET147" i="65"/>
  <c r="EU147" i="65"/>
  <c r="EV147" i="65"/>
  <c r="EW147" i="65"/>
  <c r="EX147" i="65"/>
  <c r="EY147" i="65"/>
  <c r="EZ147" i="65"/>
  <c r="FA147" i="65"/>
  <c r="FB147" i="65"/>
  <c r="FC147" i="65"/>
  <c r="FD147" i="65"/>
  <c r="FE147" i="65"/>
  <c r="FF147" i="65"/>
  <c r="FG147" i="65"/>
  <c r="FH147" i="65"/>
  <c r="FI147" i="65"/>
  <c r="FJ147" i="65"/>
  <c r="FK147" i="65"/>
  <c r="FL147" i="65"/>
  <c r="FM147" i="65"/>
  <c r="FN147" i="65"/>
  <c r="FO147" i="65"/>
  <c r="FP147" i="65"/>
  <c r="FQ147" i="65"/>
  <c r="FR147" i="65"/>
  <c r="FS147" i="65"/>
  <c r="FT147" i="65"/>
  <c r="FU147" i="65"/>
  <c r="FV147" i="65"/>
  <c r="FW147" i="65"/>
  <c r="FX147" i="65"/>
  <c r="FY147" i="65"/>
  <c r="FZ147" i="65"/>
  <c r="GA147" i="65"/>
  <c r="GB147" i="65"/>
  <c r="GC147" i="65"/>
  <c r="GD147" i="65"/>
  <c r="GE147" i="65"/>
  <c r="GF147" i="65"/>
  <c r="GG147" i="65"/>
  <c r="GH147" i="65"/>
  <c r="GI147" i="65"/>
  <c r="GJ147" i="65"/>
  <c r="GK147" i="65"/>
  <c r="GL147" i="65"/>
  <c r="GM147" i="65"/>
  <c r="GN147" i="65"/>
  <c r="GO147" i="65"/>
  <c r="GP147" i="65"/>
  <c r="GQ147" i="65"/>
  <c r="GR147" i="65"/>
  <c r="GS147" i="65"/>
  <c r="GT147" i="65"/>
  <c r="GU147" i="65"/>
  <c r="GV147" i="65"/>
  <c r="GW147" i="65"/>
  <c r="GX147" i="65"/>
  <c r="GY147" i="65"/>
  <c r="GZ147" i="65"/>
  <c r="HA147" i="65"/>
  <c r="HB147" i="65"/>
  <c r="HC147" i="65"/>
  <c r="HD147" i="65"/>
  <c r="HE147" i="65"/>
  <c r="HF147" i="65"/>
  <c r="HG147" i="65"/>
  <c r="HH147" i="65"/>
  <c r="HI147" i="65"/>
  <c r="HJ147" i="65"/>
  <c r="HK147" i="65"/>
  <c r="HL147" i="65"/>
  <c r="HM147" i="65"/>
  <c r="HN147" i="65"/>
  <c r="HO147" i="65"/>
  <c r="HP147" i="65"/>
  <c r="HQ147" i="65"/>
  <c r="HR147" i="65"/>
  <c r="HS147" i="65"/>
  <c r="HT147" i="65"/>
  <c r="HU147" i="65"/>
  <c r="HV147" i="65"/>
  <c r="HW147" i="65"/>
  <c r="HX147" i="65"/>
  <c r="HY147" i="65"/>
  <c r="HZ147" i="65"/>
  <c r="IA147" i="65"/>
  <c r="IB147" i="65"/>
  <c r="IC147" i="65"/>
  <c r="ID147" i="65"/>
  <c r="IE147" i="65"/>
  <c r="IF147" i="65"/>
  <c r="IG147" i="65"/>
  <c r="IH147" i="65"/>
  <c r="II147" i="65"/>
  <c r="IJ147" i="65"/>
  <c r="IK147" i="65"/>
  <c r="IL147" i="65"/>
  <c r="E148" i="65"/>
  <c r="H148" i="65"/>
  <c r="I148" i="65"/>
  <c r="J148" i="65"/>
  <c r="K148" i="65"/>
  <c r="L148" i="65"/>
  <c r="M148" i="65"/>
  <c r="N148" i="65"/>
  <c r="O148" i="65"/>
  <c r="P148" i="65"/>
  <c r="Q148" i="65"/>
  <c r="R148" i="65"/>
  <c r="S148" i="65"/>
  <c r="T148" i="65"/>
  <c r="U148" i="65"/>
  <c r="V148" i="65"/>
  <c r="W148" i="65"/>
  <c r="X148" i="65"/>
  <c r="Y148" i="65"/>
  <c r="Z148" i="65"/>
  <c r="AA148" i="65"/>
  <c r="AB148" i="65"/>
  <c r="AC148" i="65"/>
  <c r="AD148" i="65"/>
  <c r="AE148" i="65"/>
  <c r="AF148" i="65"/>
  <c r="AG148" i="65"/>
  <c r="AH148" i="65"/>
  <c r="AI148" i="65"/>
  <c r="AJ148" i="65"/>
  <c r="AK148" i="65"/>
  <c r="AL148" i="65"/>
  <c r="AM148" i="65"/>
  <c r="AN148" i="65"/>
  <c r="AO148" i="65"/>
  <c r="AP148" i="65"/>
  <c r="AQ148" i="65"/>
  <c r="AR148" i="65"/>
  <c r="AS148" i="65"/>
  <c r="AT148" i="65"/>
  <c r="AU148" i="65"/>
  <c r="AV148" i="65"/>
  <c r="AW148" i="65"/>
  <c r="AX148" i="65"/>
  <c r="AY148" i="65"/>
  <c r="AZ148" i="65"/>
  <c r="BA148" i="65"/>
  <c r="BB148" i="65"/>
  <c r="BC148" i="65"/>
  <c r="BD148" i="65"/>
  <c r="BE148" i="65"/>
  <c r="BF148" i="65"/>
  <c r="BG148" i="65"/>
  <c r="BH148" i="65"/>
  <c r="BI148" i="65"/>
  <c r="BJ148" i="65"/>
  <c r="BK148" i="65"/>
  <c r="BL148" i="65"/>
  <c r="BM148" i="65"/>
  <c r="BN148" i="65"/>
  <c r="BO148" i="65"/>
  <c r="BP148" i="65"/>
  <c r="BQ148" i="65"/>
  <c r="BR148" i="65"/>
  <c r="BS148" i="65"/>
  <c r="BT148" i="65"/>
  <c r="BU148" i="65"/>
  <c r="BV148" i="65"/>
  <c r="BW148" i="65"/>
  <c r="BX148" i="65"/>
  <c r="BY148" i="65"/>
  <c r="BZ148" i="65"/>
  <c r="CA148" i="65"/>
  <c r="CB148" i="65"/>
  <c r="CC148" i="65"/>
  <c r="CD148" i="65"/>
  <c r="CE148" i="65"/>
  <c r="CF148" i="65"/>
  <c r="CG148" i="65"/>
  <c r="CH148" i="65"/>
  <c r="CI148" i="65"/>
  <c r="CJ148" i="65"/>
  <c r="CK148" i="65"/>
  <c r="CL148" i="65"/>
  <c r="CM148" i="65"/>
  <c r="CN148" i="65"/>
  <c r="CO148" i="65"/>
  <c r="CP148" i="65"/>
  <c r="CQ148" i="65"/>
  <c r="CR148" i="65"/>
  <c r="CS148" i="65"/>
  <c r="CT148" i="65"/>
  <c r="CU148" i="65"/>
  <c r="CV148" i="65"/>
  <c r="CW148" i="65"/>
  <c r="CX148" i="65"/>
  <c r="CY148" i="65"/>
  <c r="CZ148" i="65"/>
  <c r="DA148" i="65"/>
  <c r="DB148" i="65"/>
  <c r="DC148" i="65"/>
  <c r="DD148" i="65"/>
  <c r="DE148" i="65"/>
  <c r="DF148" i="65"/>
  <c r="DG148" i="65"/>
  <c r="DH148" i="65"/>
  <c r="DI148" i="65"/>
  <c r="DJ148" i="65"/>
  <c r="DK148" i="65"/>
  <c r="DL148" i="65"/>
  <c r="DM148" i="65"/>
  <c r="DN148" i="65"/>
  <c r="DO148" i="65"/>
  <c r="DP148" i="65"/>
  <c r="DQ148" i="65"/>
  <c r="DR148" i="65"/>
  <c r="DS148" i="65"/>
  <c r="DT148" i="65"/>
  <c r="DU148" i="65"/>
  <c r="DV148" i="65"/>
  <c r="DW148" i="65"/>
  <c r="DX148" i="65"/>
  <c r="DY148" i="65"/>
  <c r="DZ148" i="65"/>
  <c r="EA148" i="65"/>
  <c r="EB148" i="65"/>
  <c r="EC148" i="65"/>
  <c r="ED148" i="65"/>
  <c r="EE148" i="65"/>
  <c r="EF148" i="65"/>
  <c r="EG148" i="65"/>
  <c r="EH148" i="65"/>
  <c r="EI148" i="65"/>
  <c r="EJ148" i="65"/>
  <c r="EK148" i="65"/>
  <c r="EL148" i="65"/>
  <c r="EM148" i="65"/>
  <c r="EN148" i="65"/>
  <c r="EO148" i="65"/>
  <c r="EP148" i="65"/>
  <c r="EQ148" i="65"/>
  <c r="ER148" i="65"/>
  <c r="ES148" i="65"/>
  <c r="ET148" i="65"/>
  <c r="EU148" i="65"/>
  <c r="EV148" i="65"/>
  <c r="EW148" i="65"/>
  <c r="EX148" i="65"/>
  <c r="EY148" i="65"/>
  <c r="EZ148" i="65"/>
  <c r="FA148" i="65"/>
  <c r="FB148" i="65"/>
  <c r="FC148" i="65"/>
  <c r="FD148" i="65"/>
  <c r="FE148" i="65"/>
  <c r="FF148" i="65"/>
  <c r="FG148" i="65"/>
  <c r="FH148" i="65"/>
  <c r="FI148" i="65"/>
  <c r="FJ148" i="65"/>
  <c r="FK148" i="65"/>
  <c r="FL148" i="65"/>
  <c r="FM148" i="65"/>
  <c r="FN148" i="65"/>
  <c r="FO148" i="65"/>
  <c r="FP148" i="65"/>
  <c r="FQ148" i="65"/>
  <c r="FR148" i="65"/>
  <c r="FS148" i="65"/>
  <c r="FT148" i="65"/>
  <c r="FU148" i="65"/>
  <c r="FV148" i="65"/>
  <c r="FW148" i="65"/>
  <c r="FX148" i="65"/>
  <c r="FY148" i="65"/>
  <c r="FZ148" i="65"/>
  <c r="GA148" i="65"/>
  <c r="GB148" i="65"/>
  <c r="GC148" i="65"/>
  <c r="GD148" i="65"/>
  <c r="GE148" i="65"/>
  <c r="GF148" i="65"/>
  <c r="GG148" i="65"/>
  <c r="GH148" i="65"/>
  <c r="GI148" i="65"/>
  <c r="GJ148" i="65"/>
  <c r="GK148" i="65"/>
  <c r="GL148" i="65"/>
  <c r="GM148" i="65"/>
  <c r="GN148" i="65"/>
  <c r="GO148" i="65"/>
  <c r="GP148" i="65"/>
  <c r="GQ148" i="65"/>
  <c r="GR148" i="65"/>
  <c r="GS148" i="65"/>
  <c r="GT148" i="65"/>
  <c r="GU148" i="65"/>
  <c r="GV148" i="65"/>
  <c r="GW148" i="65"/>
  <c r="GX148" i="65"/>
  <c r="GY148" i="65"/>
  <c r="GZ148" i="65"/>
  <c r="HA148" i="65"/>
  <c r="HB148" i="65"/>
  <c r="HC148" i="65"/>
  <c r="HD148" i="65"/>
  <c r="HE148" i="65"/>
  <c r="HF148" i="65"/>
  <c r="HG148" i="65"/>
  <c r="HH148" i="65"/>
  <c r="HI148" i="65"/>
  <c r="HJ148" i="65"/>
  <c r="HK148" i="65"/>
  <c r="HL148" i="65"/>
  <c r="HM148" i="65"/>
  <c r="HN148" i="65"/>
  <c r="HO148" i="65"/>
  <c r="HP148" i="65"/>
  <c r="HQ148" i="65"/>
  <c r="HR148" i="65"/>
  <c r="HS148" i="65"/>
  <c r="HT148" i="65"/>
  <c r="HU148" i="65"/>
  <c r="HV148" i="65"/>
  <c r="HW148" i="65"/>
  <c r="HX148" i="65"/>
  <c r="HY148" i="65"/>
  <c r="HZ148" i="65"/>
  <c r="IA148" i="65"/>
  <c r="IB148" i="65"/>
  <c r="IC148" i="65"/>
  <c r="ID148" i="65"/>
  <c r="IE148" i="65"/>
  <c r="IF148" i="65"/>
  <c r="IG148" i="65"/>
  <c r="IH148" i="65"/>
  <c r="II148" i="65"/>
  <c r="IJ148" i="65"/>
  <c r="IK148" i="65"/>
  <c r="IL148" i="65"/>
  <c r="E149" i="65"/>
  <c r="G149" i="65"/>
  <c r="H149" i="65"/>
  <c r="I149" i="65"/>
  <c r="J149" i="65"/>
  <c r="K149" i="65"/>
  <c r="L149" i="65"/>
  <c r="M149" i="65"/>
  <c r="N149" i="65"/>
  <c r="O149" i="65"/>
  <c r="P149" i="65"/>
  <c r="Q149" i="65"/>
  <c r="R149" i="65"/>
  <c r="S149" i="65"/>
  <c r="T149" i="65"/>
  <c r="U149" i="65"/>
  <c r="V149" i="65"/>
  <c r="W149" i="65"/>
  <c r="X149" i="65"/>
  <c r="Y149" i="65"/>
  <c r="Z149" i="65"/>
  <c r="AA149" i="65"/>
  <c r="AB149" i="65"/>
  <c r="AC149" i="65"/>
  <c r="AD149" i="65"/>
  <c r="AE149" i="65"/>
  <c r="AF149" i="65"/>
  <c r="AG149" i="65"/>
  <c r="AH149" i="65"/>
  <c r="AI149" i="65"/>
  <c r="AJ149" i="65"/>
  <c r="AK149" i="65"/>
  <c r="AL149" i="65"/>
  <c r="AM149" i="65"/>
  <c r="AN149" i="65"/>
  <c r="AO149" i="65"/>
  <c r="AP149" i="65"/>
  <c r="AQ149" i="65"/>
  <c r="AR149" i="65"/>
  <c r="AS149" i="65"/>
  <c r="AT149" i="65"/>
  <c r="AU149" i="65"/>
  <c r="AV149" i="65"/>
  <c r="AW149" i="65"/>
  <c r="E150" i="65"/>
  <c r="G150" i="65"/>
  <c r="H150" i="65"/>
  <c r="I150" i="65"/>
  <c r="J150" i="65"/>
  <c r="K150" i="65"/>
  <c r="L150" i="65"/>
  <c r="M150" i="65"/>
  <c r="N150" i="65"/>
  <c r="O150" i="65"/>
  <c r="P150" i="65"/>
  <c r="Q150" i="65"/>
  <c r="R150" i="65"/>
  <c r="S150" i="65"/>
  <c r="T150" i="65"/>
  <c r="U150" i="65"/>
  <c r="V150" i="65"/>
  <c r="W150" i="65"/>
  <c r="X150" i="65"/>
  <c r="Y150" i="65"/>
  <c r="Z150" i="65"/>
  <c r="AA150" i="65"/>
  <c r="AB150" i="65"/>
  <c r="AC150" i="65"/>
  <c r="AD150" i="65"/>
  <c r="AE150" i="65"/>
  <c r="AF150" i="65"/>
  <c r="AG150" i="65"/>
  <c r="AH150" i="65"/>
  <c r="AI150" i="65"/>
  <c r="AJ150" i="65"/>
  <c r="AK150" i="65"/>
  <c r="AL150" i="65"/>
  <c r="AM150" i="65"/>
  <c r="AN150" i="65"/>
  <c r="AO150" i="65"/>
  <c r="AP150" i="65"/>
  <c r="AQ150" i="65"/>
  <c r="AR150" i="65"/>
  <c r="AS150" i="65"/>
  <c r="AT150" i="65"/>
  <c r="AU150" i="65"/>
  <c r="AV150" i="65"/>
  <c r="AW150" i="65"/>
  <c r="E151" i="65"/>
  <c r="G151" i="65"/>
  <c r="H151" i="65"/>
  <c r="I151" i="65"/>
  <c r="J151" i="65"/>
  <c r="K151" i="65"/>
  <c r="L151" i="65"/>
  <c r="M151" i="65"/>
  <c r="N151" i="65"/>
  <c r="O151" i="65"/>
  <c r="P151" i="65"/>
  <c r="Q151" i="65"/>
  <c r="R151" i="65"/>
  <c r="S151" i="65"/>
  <c r="T151" i="65"/>
  <c r="U151" i="65"/>
  <c r="V151" i="65"/>
  <c r="W151" i="65"/>
  <c r="X151" i="65"/>
  <c r="Y151" i="65"/>
  <c r="Z151" i="65"/>
  <c r="AA151" i="65"/>
  <c r="AB151" i="65"/>
  <c r="AC151" i="65"/>
  <c r="AD151" i="65"/>
  <c r="AE151" i="65"/>
  <c r="AF151" i="65"/>
  <c r="AG151" i="65"/>
  <c r="AH151" i="65"/>
  <c r="AI151" i="65"/>
  <c r="AJ151" i="65"/>
  <c r="AK151" i="65"/>
  <c r="AL151" i="65"/>
  <c r="AM151" i="65"/>
  <c r="AN151" i="65"/>
  <c r="AO151" i="65"/>
  <c r="AP151" i="65"/>
  <c r="AQ151" i="65"/>
  <c r="AR151" i="65"/>
  <c r="AS151" i="65"/>
  <c r="AT151" i="65"/>
  <c r="AU151" i="65"/>
  <c r="AV151" i="65"/>
  <c r="AW151" i="65"/>
  <c r="E152" i="65"/>
  <c r="G152" i="65"/>
  <c r="H152" i="65"/>
  <c r="I152" i="65"/>
  <c r="J152" i="65"/>
  <c r="K152" i="65"/>
  <c r="L152" i="65"/>
  <c r="M152" i="65"/>
  <c r="N152" i="65"/>
  <c r="O152" i="65"/>
  <c r="P152" i="65"/>
  <c r="Q152" i="65"/>
  <c r="R152" i="65"/>
  <c r="S152" i="65"/>
  <c r="T152" i="65"/>
  <c r="U152" i="65"/>
  <c r="V152" i="65"/>
  <c r="W152" i="65"/>
  <c r="X152" i="65"/>
  <c r="Y152" i="65"/>
  <c r="Z152" i="65"/>
  <c r="AA152" i="65"/>
  <c r="AB152" i="65"/>
  <c r="AC152" i="65"/>
  <c r="AD152" i="65"/>
  <c r="AE152" i="65"/>
  <c r="AF152" i="65"/>
  <c r="AG152" i="65"/>
  <c r="AH152" i="65"/>
  <c r="AI152" i="65"/>
  <c r="AJ152" i="65"/>
  <c r="AK152" i="65"/>
  <c r="AL152" i="65"/>
  <c r="AM152" i="65"/>
  <c r="AN152" i="65"/>
  <c r="AO152" i="65"/>
  <c r="AP152" i="65"/>
  <c r="AQ152" i="65"/>
  <c r="AR152" i="65"/>
  <c r="AS152" i="65"/>
  <c r="AT152" i="65"/>
  <c r="AU152" i="65"/>
  <c r="AV152" i="65"/>
  <c r="AW152" i="65"/>
  <c r="E153" i="65"/>
  <c r="G153" i="65"/>
  <c r="H153" i="65"/>
  <c r="I153" i="65"/>
  <c r="J153" i="65"/>
  <c r="K153" i="65"/>
  <c r="L153" i="65"/>
  <c r="M153" i="65"/>
  <c r="N153" i="65"/>
  <c r="O153" i="65"/>
  <c r="P153" i="65"/>
  <c r="Q153" i="65"/>
  <c r="R153" i="65"/>
  <c r="S153" i="65"/>
  <c r="T153" i="65"/>
  <c r="U153" i="65"/>
  <c r="V153" i="65"/>
  <c r="W153" i="65"/>
  <c r="X153" i="65"/>
  <c r="Y153" i="65"/>
  <c r="Z153" i="65"/>
  <c r="AA153" i="65"/>
  <c r="AB153" i="65"/>
  <c r="AC153" i="65"/>
  <c r="AD153" i="65"/>
  <c r="AE153" i="65"/>
  <c r="AF153" i="65"/>
  <c r="AG153" i="65"/>
  <c r="AH153" i="65"/>
  <c r="AI153" i="65"/>
  <c r="AJ153" i="65"/>
  <c r="AK153" i="65"/>
  <c r="AL153" i="65"/>
  <c r="AM153" i="65"/>
  <c r="AN153" i="65"/>
  <c r="AO153" i="65"/>
  <c r="AP153" i="65"/>
  <c r="AQ153" i="65"/>
  <c r="AR153" i="65"/>
  <c r="AS153" i="65"/>
  <c r="AT153" i="65"/>
  <c r="AU153" i="65"/>
  <c r="AV153" i="65"/>
  <c r="AW153" i="65"/>
  <c r="AX153" i="65"/>
  <c r="AY153" i="65"/>
  <c r="AZ153" i="65"/>
  <c r="BA153" i="65"/>
  <c r="BB153" i="65"/>
  <c r="BC153" i="65"/>
  <c r="BD153" i="65"/>
  <c r="BE153" i="65"/>
  <c r="BF153" i="65"/>
  <c r="BG153" i="65"/>
  <c r="BH153" i="65"/>
  <c r="BI153" i="65"/>
  <c r="BJ153" i="65"/>
  <c r="BK153" i="65"/>
  <c r="BL153" i="65"/>
  <c r="BM153" i="65"/>
  <c r="BN153" i="65"/>
  <c r="BO153" i="65"/>
  <c r="BP153" i="65"/>
  <c r="BQ153" i="65"/>
  <c r="BR153" i="65"/>
  <c r="BS153" i="65"/>
  <c r="BT153" i="65"/>
  <c r="BU153" i="65"/>
  <c r="BV153" i="65"/>
  <c r="BW153" i="65"/>
  <c r="BX153" i="65"/>
  <c r="BY153" i="65"/>
  <c r="BZ153" i="65"/>
  <c r="CA153" i="65"/>
  <c r="CB153" i="65"/>
  <c r="CC153" i="65"/>
  <c r="CD153" i="65"/>
  <c r="CE153" i="65"/>
  <c r="CF153" i="65"/>
  <c r="CG153" i="65"/>
  <c r="CH153" i="65"/>
  <c r="CI153" i="65"/>
  <c r="CJ153" i="65"/>
  <c r="CK153" i="65"/>
  <c r="CL153" i="65"/>
  <c r="CM153" i="65"/>
  <c r="CN153" i="65"/>
  <c r="CO153" i="65"/>
  <c r="CP153" i="65"/>
  <c r="CQ153" i="65"/>
  <c r="CR153" i="65"/>
  <c r="CS153" i="65"/>
  <c r="CT153" i="65"/>
  <c r="CU153" i="65"/>
  <c r="CV153" i="65"/>
  <c r="CW153" i="65"/>
  <c r="CX153" i="65"/>
  <c r="CY153" i="65"/>
  <c r="CZ153" i="65"/>
  <c r="DA153" i="65"/>
  <c r="DB153" i="65"/>
  <c r="DC153" i="65"/>
  <c r="DD153" i="65"/>
  <c r="DE153" i="65"/>
  <c r="DF153" i="65"/>
  <c r="DG153" i="65"/>
  <c r="DH153" i="65"/>
  <c r="DI153" i="65"/>
  <c r="DJ153" i="65"/>
  <c r="DK153" i="65"/>
  <c r="DL153" i="65"/>
  <c r="DM153" i="65"/>
  <c r="DN153" i="65"/>
  <c r="DO153" i="65"/>
  <c r="DP153" i="65"/>
  <c r="DQ153" i="65"/>
  <c r="DR153" i="65"/>
  <c r="DS153" i="65"/>
  <c r="DT153" i="65"/>
  <c r="DU153" i="65"/>
  <c r="DV153" i="65"/>
  <c r="DW153" i="65"/>
  <c r="DX153" i="65"/>
  <c r="DY153" i="65"/>
  <c r="DZ153" i="65"/>
  <c r="EA153" i="65"/>
  <c r="EB153" i="65"/>
  <c r="EC153" i="65"/>
  <c r="ED153" i="65"/>
  <c r="EE153" i="65"/>
  <c r="EF153" i="65"/>
  <c r="EG153" i="65"/>
  <c r="EH153" i="65"/>
  <c r="EI153" i="65"/>
  <c r="EJ153" i="65"/>
  <c r="EK153" i="65"/>
  <c r="EL153" i="65"/>
  <c r="EM153" i="65"/>
  <c r="EN153" i="65"/>
  <c r="EO153" i="65"/>
  <c r="EP153" i="65"/>
  <c r="EQ153" i="65"/>
  <c r="ER153" i="65"/>
  <c r="ES153" i="65"/>
  <c r="ET153" i="65"/>
  <c r="EU153" i="65"/>
  <c r="EV153" i="65"/>
  <c r="EW153" i="65"/>
  <c r="EX153" i="65"/>
  <c r="EY153" i="65"/>
  <c r="EZ153" i="65"/>
  <c r="FA153" i="65"/>
  <c r="FB153" i="65"/>
  <c r="FC153" i="65"/>
  <c r="FD153" i="65"/>
  <c r="FE153" i="65"/>
  <c r="FF153" i="65"/>
  <c r="FG153" i="65"/>
  <c r="FH153" i="65"/>
  <c r="FI153" i="65"/>
  <c r="FJ153" i="65"/>
  <c r="FK153" i="65"/>
  <c r="FL153" i="65"/>
  <c r="FM153" i="65"/>
  <c r="FN153" i="65"/>
  <c r="FO153" i="65"/>
  <c r="FP153" i="65"/>
  <c r="FQ153" i="65"/>
  <c r="FR153" i="65"/>
  <c r="FS153" i="65"/>
  <c r="FT153" i="65"/>
  <c r="FU153" i="65"/>
  <c r="FV153" i="65"/>
  <c r="FW153" i="65"/>
  <c r="FX153" i="65"/>
  <c r="FY153" i="65"/>
  <c r="FZ153" i="65"/>
  <c r="GA153" i="65"/>
  <c r="GB153" i="65"/>
  <c r="GC153" i="65"/>
  <c r="GD153" i="65"/>
  <c r="GE153" i="65"/>
  <c r="GF153" i="65"/>
  <c r="GG153" i="65"/>
  <c r="GH153" i="65"/>
  <c r="GI153" i="65"/>
  <c r="GJ153" i="65"/>
  <c r="GK153" i="65"/>
  <c r="GL153" i="65"/>
  <c r="GM153" i="65"/>
  <c r="GN153" i="65"/>
  <c r="GO153" i="65"/>
  <c r="GP153" i="65"/>
  <c r="GQ153" i="65"/>
  <c r="GR153" i="65"/>
  <c r="GS153" i="65"/>
  <c r="GT153" i="65"/>
  <c r="GU153" i="65"/>
  <c r="GV153" i="65"/>
  <c r="GW153" i="65"/>
  <c r="GX153" i="65"/>
  <c r="GY153" i="65"/>
  <c r="GZ153" i="65"/>
  <c r="HA153" i="65"/>
  <c r="HB153" i="65"/>
  <c r="HC153" i="65"/>
  <c r="HD153" i="65"/>
  <c r="HE153" i="65"/>
  <c r="HF153" i="65"/>
  <c r="HG153" i="65"/>
  <c r="HH153" i="65"/>
  <c r="HI153" i="65"/>
  <c r="HJ153" i="65"/>
  <c r="HK153" i="65"/>
  <c r="HL153" i="65"/>
  <c r="HM153" i="65"/>
  <c r="HN153" i="65"/>
  <c r="HO153" i="65"/>
  <c r="HP153" i="65"/>
  <c r="HQ153" i="65"/>
  <c r="HR153" i="65"/>
  <c r="HS153" i="65"/>
  <c r="HT153" i="65"/>
  <c r="HU153" i="65"/>
  <c r="HV153" i="65"/>
  <c r="HW153" i="65"/>
  <c r="HX153" i="65"/>
  <c r="HY153" i="65"/>
  <c r="HZ153" i="65"/>
  <c r="IA153" i="65"/>
  <c r="IB153" i="65"/>
  <c r="IC153" i="65"/>
  <c r="ID153" i="65"/>
  <c r="IE153" i="65"/>
  <c r="IF153" i="65"/>
  <c r="IG153" i="65"/>
  <c r="IH153" i="65"/>
  <c r="II153" i="65"/>
  <c r="IJ153" i="65"/>
  <c r="IK153" i="65"/>
  <c r="IL153" i="65"/>
  <c r="D155" i="65"/>
  <c r="E155" i="65"/>
  <c r="G155" i="65"/>
  <c r="H155" i="65"/>
  <c r="I155" i="65"/>
  <c r="J155" i="65"/>
  <c r="K155" i="65"/>
  <c r="L155" i="65"/>
  <c r="M155" i="65"/>
  <c r="N155" i="65"/>
  <c r="O155" i="65"/>
  <c r="P155" i="65"/>
  <c r="Q155" i="65"/>
  <c r="R155" i="65"/>
  <c r="S155" i="65"/>
  <c r="T155" i="65"/>
  <c r="U155" i="65"/>
  <c r="V155" i="65"/>
  <c r="W155" i="65"/>
  <c r="X155" i="65"/>
  <c r="Y155" i="65"/>
  <c r="Z155" i="65"/>
  <c r="AA155" i="65"/>
  <c r="AB155" i="65"/>
  <c r="AC155" i="65"/>
  <c r="AD155" i="65"/>
  <c r="AE155" i="65"/>
  <c r="AF155" i="65"/>
  <c r="AG155" i="65"/>
  <c r="AH155" i="65"/>
  <c r="AI155" i="65"/>
  <c r="AJ155" i="65"/>
  <c r="AK155" i="65"/>
  <c r="AL155" i="65"/>
  <c r="AM155" i="65"/>
  <c r="AN155" i="65"/>
  <c r="AO155" i="65"/>
  <c r="AP155" i="65"/>
  <c r="AQ155" i="65"/>
  <c r="AR155" i="65"/>
  <c r="AS155" i="65"/>
  <c r="AT155" i="65"/>
  <c r="AU155" i="65"/>
  <c r="AV155" i="65"/>
  <c r="AW155" i="65"/>
  <c r="D156" i="65"/>
  <c r="E156" i="65"/>
  <c r="G156" i="65"/>
  <c r="H156" i="65"/>
  <c r="I156" i="65"/>
  <c r="J156" i="65"/>
  <c r="K156" i="65"/>
  <c r="L156" i="65"/>
  <c r="M156" i="65"/>
  <c r="N156" i="65"/>
  <c r="O156" i="65"/>
  <c r="P156" i="65"/>
  <c r="Q156" i="65"/>
  <c r="R156" i="65"/>
  <c r="S156" i="65"/>
  <c r="T156" i="65"/>
  <c r="U156" i="65"/>
  <c r="V156" i="65"/>
  <c r="W156" i="65"/>
  <c r="X156" i="65"/>
  <c r="Y156" i="65"/>
  <c r="Z156" i="65"/>
  <c r="AA156" i="65"/>
  <c r="AB156" i="65"/>
  <c r="AC156" i="65"/>
  <c r="AD156" i="65"/>
  <c r="AE156" i="65"/>
  <c r="AF156" i="65"/>
  <c r="AG156" i="65"/>
  <c r="AH156" i="65"/>
  <c r="AI156" i="65"/>
  <c r="AJ156" i="65"/>
  <c r="AK156" i="65"/>
  <c r="AL156" i="65"/>
  <c r="AM156" i="65"/>
  <c r="AN156" i="65"/>
  <c r="AO156" i="65"/>
  <c r="AP156" i="65"/>
  <c r="AQ156" i="65"/>
  <c r="AR156" i="65"/>
  <c r="AS156" i="65"/>
  <c r="AT156" i="65"/>
  <c r="AU156" i="65"/>
  <c r="AV156" i="65"/>
  <c r="AW156" i="65"/>
  <c r="D158" i="65"/>
  <c r="E158" i="65"/>
  <c r="G158" i="65"/>
  <c r="H158" i="65"/>
  <c r="I158" i="65"/>
  <c r="J158" i="65"/>
  <c r="K158" i="65"/>
  <c r="L158" i="65"/>
  <c r="M158" i="65"/>
  <c r="N158" i="65"/>
  <c r="O158" i="65"/>
  <c r="P158" i="65"/>
  <c r="Q158" i="65"/>
  <c r="R158" i="65"/>
  <c r="S158" i="65"/>
  <c r="T158" i="65"/>
  <c r="U158" i="65"/>
  <c r="V158" i="65"/>
  <c r="W158" i="65"/>
  <c r="X158" i="65"/>
  <c r="Y158" i="65"/>
  <c r="Z158" i="65"/>
  <c r="AA158" i="65"/>
  <c r="AB158" i="65"/>
  <c r="AC158" i="65"/>
  <c r="AD158" i="65"/>
  <c r="AE158" i="65"/>
  <c r="AF158" i="65"/>
  <c r="AG158" i="65"/>
  <c r="AH158" i="65"/>
  <c r="AI158" i="65"/>
  <c r="AJ158" i="65"/>
  <c r="AK158" i="65"/>
  <c r="AL158" i="65"/>
  <c r="AM158" i="65"/>
  <c r="AN158" i="65"/>
  <c r="AO158" i="65"/>
  <c r="AP158" i="65"/>
  <c r="AQ158" i="65"/>
  <c r="AR158" i="65"/>
  <c r="AS158" i="65"/>
  <c r="AT158" i="65"/>
  <c r="AU158" i="65"/>
  <c r="AV158" i="65"/>
  <c r="AW158" i="65"/>
  <c r="D159" i="65"/>
  <c r="E159" i="65"/>
  <c r="G159" i="65"/>
  <c r="H159" i="65"/>
  <c r="I159" i="65"/>
  <c r="J159" i="65"/>
  <c r="K159" i="65"/>
  <c r="L159" i="65"/>
  <c r="M159" i="65"/>
  <c r="N159" i="65"/>
  <c r="O159" i="65"/>
  <c r="P159" i="65"/>
  <c r="Q159" i="65"/>
  <c r="R159" i="65"/>
  <c r="S159" i="65"/>
  <c r="T159" i="65"/>
  <c r="U159" i="65"/>
  <c r="V159" i="65"/>
  <c r="W159" i="65"/>
  <c r="X159" i="65"/>
  <c r="Y159" i="65"/>
  <c r="Z159" i="65"/>
  <c r="AA159" i="65"/>
  <c r="AB159" i="65"/>
  <c r="AC159" i="65"/>
  <c r="AD159" i="65"/>
  <c r="AE159" i="65"/>
  <c r="AF159" i="65"/>
  <c r="AG159" i="65"/>
  <c r="AH159" i="65"/>
  <c r="AI159" i="65"/>
  <c r="AJ159" i="65"/>
  <c r="AK159" i="65"/>
  <c r="AL159" i="65"/>
  <c r="AM159" i="65"/>
  <c r="AN159" i="65"/>
  <c r="AO159" i="65"/>
  <c r="AP159" i="65"/>
  <c r="AQ159" i="65"/>
  <c r="AR159" i="65"/>
  <c r="AS159" i="65"/>
  <c r="AT159" i="65"/>
  <c r="AU159" i="65"/>
  <c r="AV159" i="65"/>
  <c r="AW159" i="65"/>
  <c r="E161" i="65"/>
  <c r="G161" i="65"/>
  <c r="H161" i="65"/>
  <c r="I161" i="65"/>
  <c r="J161" i="65"/>
  <c r="K161" i="65"/>
  <c r="L161" i="65"/>
  <c r="M161" i="65"/>
  <c r="N161" i="65"/>
  <c r="O161" i="65"/>
  <c r="P161" i="65"/>
  <c r="Q161" i="65"/>
  <c r="R161" i="65"/>
  <c r="S161" i="65"/>
  <c r="T161" i="65"/>
  <c r="U161" i="65"/>
  <c r="V161" i="65"/>
  <c r="W161" i="65"/>
  <c r="X161" i="65"/>
  <c r="Y161" i="65"/>
  <c r="Z161" i="65"/>
  <c r="AA161" i="65"/>
  <c r="AB161" i="65"/>
  <c r="AC161" i="65"/>
  <c r="AD161" i="65"/>
  <c r="AE161" i="65"/>
  <c r="AF161" i="65"/>
  <c r="AG161" i="65"/>
  <c r="AH161" i="65"/>
  <c r="AI161" i="65"/>
  <c r="AJ161" i="65"/>
  <c r="AK161" i="65"/>
  <c r="AL161" i="65"/>
  <c r="AM161" i="65"/>
  <c r="AN161" i="65"/>
  <c r="AO161" i="65"/>
  <c r="AP161" i="65"/>
  <c r="AQ161" i="65"/>
  <c r="AR161" i="65"/>
  <c r="AS161" i="65"/>
  <c r="AT161" i="65"/>
  <c r="AU161" i="65"/>
  <c r="AV161" i="65"/>
  <c r="AW161" i="65"/>
  <c r="D162" i="65"/>
  <c r="E162" i="65"/>
  <c r="G162" i="65"/>
  <c r="H162" i="65"/>
  <c r="I162" i="65"/>
  <c r="J162" i="65"/>
  <c r="K162" i="65"/>
  <c r="L162" i="65"/>
  <c r="M162" i="65"/>
  <c r="N162" i="65"/>
  <c r="O162" i="65"/>
  <c r="P162" i="65"/>
  <c r="Q162" i="65"/>
  <c r="R162" i="65"/>
  <c r="S162" i="65"/>
  <c r="T162" i="65"/>
  <c r="U162" i="65"/>
  <c r="V162" i="65"/>
  <c r="W162" i="65"/>
  <c r="X162" i="65"/>
  <c r="Y162" i="65"/>
  <c r="Z162" i="65"/>
  <c r="AA162" i="65"/>
  <c r="AB162" i="65"/>
  <c r="AC162" i="65"/>
  <c r="AD162" i="65"/>
  <c r="AE162" i="65"/>
  <c r="AF162" i="65"/>
  <c r="AG162" i="65"/>
  <c r="AH162" i="65"/>
  <c r="AI162" i="65"/>
  <c r="AJ162" i="65"/>
  <c r="AK162" i="65"/>
  <c r="AL162" i="65"/>
  <c r="AM162" i="65"/>
  <c r="AN162" i="65"/>
  <c r="AO162" i="65"/>
  <c r="AP162" i="65"/>
  <c r="AQ162" i="65"/>
  <c r="AR162" i="65"/>
  <c r="AS162" i="65"/>
  <c r="AT162" i="65"/>
  <c r="AU162" i="65"/>
  <c r="AV162" i="65"/>
  <c r="AW162" i="65"/>
  <c r="D163" i="65"/>
  <c r="E163" i="65"/>
  <c r="G163" i="65"/>
  <c r="H163" i="65"/>
  <c r="I163" i="65"/>
  <c r="J163" i="65"/>
  <c r="K163" i="65"/>
  <c r="L163" i="65"/>
  <c r="M163" i="65"/>
  <c r="N163" i="65"/>
  <c r="O163" i="65"/>
  <c r="P163" i="65"/>
  <c r="Q163" i="65"/>
  <c r="R163" i="65"/>
  <c r="S163" i="65"/>
  <c r="T163" i="65"/>
  <c r="U163" i="65"/>
  <c r="V163" i="65"/>
  <c r="W163" i="65"/>
  <c r="X163" i="65"/>
  <c r="Y163" i="65"/>
  <c r="Z163" i="65"/>
  <c r="AA163" i="65"/>
  <c r="AB163" i="65"/>
  <c r="AC163" i="65"/>
  <c r="AD163" i="65"/>
  <c r="AE163" i="65"/>
  <c r="AF163" i="65"/>
  <c r="AG163" i="65"/>
  <c r="AH163" i="65"/>
  <c r="AI163" i="65"/>
  <c r="AJ163" i="65"/>
  <c r="AK163" i="65"/>
  <c r="AL163" i="65"/>
  <c r="AM163" i="65"/>
  <c r="AN163" i="65"/>
  <c r="AO163" i="65"/>
  <c r="AP163" i="65"/>
  <c r="AQ163" i="65"/>
  <c r="AR163" i="65"/>
  <c r="AS163" i="65"/>
  <c r="AT163" i="65"/>
  <c r="AU163" i="65"/>
  <c r="AV163" i="65"/>
  <c r="AW163" i="65"/>
  <c r="H165" i="65"/>
  <c r="I165" i="65"/>
  <c r="J165" i="65"/>
  <c r="K165" i="65"/>
  <c r="L165" i="65"/>
  <c r="M165" i="65"/>
  <c r="N165" i="65"/>
  <c r="O165" i="65"/>
  <c r="P165" i="65"/>
  <c r="Q165" i="65"/>
  <c r="R165" i="65"/>
  <c r="S165" i="65"/>
  <c r="T165" i="65"/>
  <c r="U165" i="65"/>
  <c r="V165" i="65"/>
  <c r="W165" i="65"/>
  <c r="X165" i="65"/>
  <c r="Y165" i="65"/>
  <c r="Z165" i="65"/>
  <c r="AA165" i="65"/>
  <c r="AB165" i="65"/>
  <c r="AC165" i="65"/>
  <c r="AD165" i="65"/>
  <c r="AE165" i="65"/>
  <c r="AF165" i="65"/>
  <c r="AG165" i="65"/>
  <c r="AH165" i="65"/>
  <c r="AI165" i="65"/>
  <c r="AJ165" i="65"/>
  <c r="AK165" i="65"/>
  <c r="AL165" i="65"/>
  <c r="AM165" i="65"/>
  <c r="AN165" i="65"/>
  <c r="AO165" i="65"/>
  <c r="AP165" i="65"/>
  <c r="AQ165" i="65"/>
  <c r="AR165" i="65"/>
  <c r="AS165" i="65"/>
  <c r="AT165" i="65"/>
  <c r="AU165" i="65"/>
  <c r="AV165" i="65"/>
  <c r="AW165" i="65"/>
  <c r="AX165" i="65"/>
  <c r="AY165" i="65"/>
  <c r="AZ165" i="65"/>
  <c r="BA165" i="65"/>
  <c r="BB165" i="65"/>
  <c r="BC165" i="65"/>
  <c r="BD165" i="65"/>
  <c r="BE165" i="65"/>
  <c r="BF165" i="65"/>
  <c r="BG165" i="65"/>
  <c r="BH165" i="65"/>
  <c r="BI165" i="65"/>
  <c r="BJ165" i="65"/>
  <c r="BK165" i="65"/>
  <c r="BL165" i="65"/>
  <c r="BM165" i="65"/>
  <c r="BN165" i="65"/>
  <c r="BO165" i="65"/>
  <c r="BP165" i="65"/>
  <c r="BQ165" i="65"/>
  <c r="BR165" i="65"/>
  <c r="BS165" i="65"/>
  <c r="BT165" i="65"/>
  <c r="BU165" i="65"/>
  <c r="BV165" i="65"/>
  <c r="BW165" i="65"/>
  <c r="BX165" i="65"/>
  <c r="BY165" i="65"/>
  <c r="BZ165" i="65"/>
  <c r="CA165" i="65"/>
  <c r="CB165" i="65"/>
  <c r="CC165" i="65"/>
  <c r="CD165" i="65"/>
  <c r="CE165" i="65"/>
  <c r="CF165" i="65"/>
  <c r="CG165" i="65"/>
  <c r="CH165" i="65"/>
  <c r="CI165" i="65"/>
  <c r="CJ165" i="65"/>
  <c r="CK165" i="65"/>
  <c r="CL165" i="65"/>
  <c r="CM165" i="65"/>
  <c r="CN165" i="65"/>
  <c r="CO165" i="65"/>
  <c r="CP165" i="65"/>
  <c r="CQ165" i="65"/>
  <c r="CR165" i="65"/>
  <c r="CS165" i="65"/>
  <c r="CT165" i="65"/>
  <c r="CU165" i="65"/>
  <c r="CV165" i="65"/>
  <c r="CW165" i="65"/>
  <c r="CX165" i="65"/>
  <c r="CY165" i="65"/>
  <c r="CZ165" i="65"/>
  <c r="DA165" i="65"/>
  <c r="DB165" i="65"/>
  <c r="DC165" i="65"/>
  <c r="DD165" i="65"/>
  <c r="DE165" i="65"/>
  <c r="DF165" i="65"/>
  <c r="DG165" i="65"/>
  <c r="DH165" i="65"/>
  <c r="DI165" i="65"/>
  <c r="DJ165" i="65"/>
  <c r="DK165" i="65"/>
  <c r="DL165" i="65"/>
  <c r="DM165" i="65"/>
  <c r="DN165" i="65"/>
  <c r="DO165" i="65"/>
  <c r="DP165" i="65"/>
  <c r="DQ165" i="65"/>
  <c r="DR165" i="65"/>
  <c r="DS165" i="65"/>
  <c r="DT165" i="65"/>
  <c r="DU165" i="65"/>
  <c r="DV165" i="65"/>
  <c r="DW165" i="65"/>
  <c r="DX165" i="65"/>
  <c r="DY165" i="65"/>
  <c r="DZ165" i="65"/>
  <c r="EA165" i="65"/>
  <c r="EB165" i="65"/>
  <c r="EC165" i="65"/>
  <c r="ED165" i="65"/>
  <c r="EE165" i="65"/>
  <c r="EF165" i="65"/>
  <c r="EG165" i="65"/>
  <c r="EH165" i="65"/>
  <c r="EI165" i="65"/>
  <c r="EJ165" i="65"/>
  <c r="EK165" i="65"/>
  <c r="EL165" i="65"/>
  <c r="EM165" i="65"/>
  <c r="EN165" i="65"/>
  <c r="EO165" i="65"/>
  <c r="EP165" i="65"/>
  <c r="EQ165" i="65"/>
  <c r="ER165" i="65"/>
  <c r="ES165" i="65"/>
  <c r="ET165" i="65"/>
  <c r="EU165" i="65"/>
  <c r="EV165" i="65"/>
  <c r="EW165" i="65"/>
  <c r="EX165" i="65"/>
  <c r="EY165" i="65"/>
  <c r="EZ165" i="65"/>
  <c r="FA165" i="65"/>
  <c r="FB165" i="65"/>
  <c r="FC165" i="65"/>
  <c r="FD165" i="65"/>
  <c r="FE165" i="65"/>
  <c r="FF165" i="65"/>
  <c r="FG165" i="65"/>
  <c r="FH165" i="65"/>
  <c r="FI165" i="65"/>
  <c r="FJ165" i="65"/>
  <c r="FK165" i="65"/>
  <c r="FL165" i="65"/>
  <c r="FM165" i="65"/>
  <c r="FN165" i="65"/>
  <c r="FO165" i="65"/>
  <c r="FP165" i="65"/>
  <c r="FQ165" i="65"/>
  <c r="FR165" i="65"/>
  <c r="FS165" i="65"/>
  <c r="FT165" i="65"/>
  <c r="FU165" i="65"/>
  <c r="FV165" i="65"/>
  <c r="FW165" i="65"/>
  <c r="FX165" i="65"/>
  <c r="FY165" i="65"/>
  <c r="FZ165" i="65"/>
  <c r="GA165" i="65"/>
  <c r="GB165" i="65"/>
  <c r="GC165" i="65"/>
  <c r="GD165" i="65"/>
  <c r="GE165" i="65"/>
  <c r="GF165" i="65"/>
  <c r="GG165" i="65"/>
  <c r="GH165" i="65"/>
  <c r="GI165" i="65"/>
  <c r="GJ165" i="65"/>
  <c r="GK165" i="65"/>
  <c r="GL165" i="65"/>
  <c r="GM165" i="65"/>
  <c r="GN165" i="65"/>
  <c r="GO165" i="65"/>
  <c r="GP165" i="65"/>
  <c r="GQ165" i="65"/>
  <c r="GR165" i="65"/>
  <c r="GS165" i="65"/>
  <c r="GT165" i="65"/>
  <c r="GU165" i="65"/>
  <c r="GV165" i="65"/>
  <c r="GW165" i="65"/>
  <c r="GX165" i="65"/>
  <c r="GY165" i="65"/>
  <c r="GZ165" i="65"/>
  <c r="HA165" i="65"/>
  <c r="HB165" i="65"/>
  <c r="HC165" i="65"/>
  <c r="HD165" i="65"/>
  <c r="HE165" i="65"/>
  <c r="HF165" i="65"/>
  <c r="HG165" i="65"/>
  <c r="HH165" i="65"/>
  <c r="HI165" i="65"/>
  <c r="HJ165" i="65"/>
  <c r="HK165" i="65"/>
  <c r="HL165" i="65"/>
  <c r="HM165" i="65"/>
  <c r="HN165" i="65"/>
  <c r="HO165" i="65"/>
  <c r="HP165" i="65"/>
  <c r="HQ165" i="65"/>
  <c r="HR165" i="65"/>
  <c r="HS165" i="65"/>
  <c r="HT165" i="65"/>
  <c r="HU165" i="65"/>
  <c r="HV165" i="65"/>
  <c r="HW165" i="65"/>
  <c r="HX165" i="65"/>
  <c r="HY165" i="65"/>
  <c r="HZ165" i="65"/>
  <c r="IA165" i="65"/>
  <c r="IB165" i="65"/>
  <c r="IC165" i="65"/>
  <c r="ID165" i="65"/>
  <c r="IE165" i="65"/>
  <c r="IF165" i="65"/>
  <c r="IG165" i="65"/>
  <c r="IH165" i="65"/>
  <c r="II165" i="65"/>
  <c r="IJ165" i="65"/>
  <c r="IK165" i="65"/>
  <c r="IL165" i="65"/>
  <c r="E166" i="65"/>
  <c r="H166" i="65"/>
  <c r="I166" i="65"/>
  <c r="J166" i="65"/>
  <c r="K166" i="65"/>
  <c r="L166" i="65"/>
  <c r="M166" i="65"/>
  <c r="N166" i="65"/>
  <c r="O166" i="65"/>
  <c r="P166" i="65"/>
  <c r="Q166" i="65"/>
  <c r="R166" i="65"/>
  <c r="S166" i="65"/>
  <c r="T166" i="65"/>
  <c r="U166" i="65"/>
  <c r="V166" i="65"/>
  <c r="W166" i="65"/>
  <c r="X166" i="65"/>
  <c r="Y166" i="65"/>
  <c r="Z166" i="65"/>
  <c r="AA166" i="65"/>
  <c r="AB166" i="65"/>
  <c r="AC166" i="65"/>
  <c r="AD166" i="65"/>
  <c r="AE166" i="65"/>
  <c r="AF166" i="65"/>
  <c r="AG166" i="65"/>
  <c r="AH166" i="65"/>
  <c r="AI166" i="65"/>
  <c r="AJ166" i="65"/>
  <c r="AK166" i="65"/>
  <c r="AL166" i="65"/>
  <c r="AM166" i="65"/>
  <c r="AN166" i="65"/>
  <c r="AO166" i="65"/>
  <c r="AP166" i="65"/>
  <c r="AQ166" i="65"/>
  <c r="AR166" i="65"/>
  <c r="AS166" i="65"/>
  <c r="AT166" i="65"/>
  <c r="AU166" i="65"/>
  <c r="AV166" i="65"/>
  <c r="AW166" i="65"/>
  <c r="AX166" i="65"/>
  <c r="AY166" i="65"/>
  <c r="AZ166" i="65"/>
  <c r="BA166" i="65"/>
  <c r="BB166" i="65"/>
  <c r="BC166" i="65"/>
  <c r="BD166" i="65"/>
  <c r="BE166" i="65"/>
  <c r="BF166" i="65"/>
  <c r="BG166" i="65"/>
  <c r="BH166" i="65"/>
  <c r="BI166" i="65"/>
  <c r="BJ166" i="65"/>
  <c r="BK166" i="65"/>
  <c r="BL166" i="65"/>
  <c r="BM166" i="65"/>
  <c r="BN166" i="65"/>
  <c r="BO166" i="65"/>
  <c r="BP166" i="65"/>
  <c r="BQ166" i="65"/>
  <c r="BR166" i="65"/>
  <c r="BS166" i="65"/>
  <c r="BT166" i="65"/>
  <c r="BU166" i="65"/>
  <c r="BV166" i="65"/>
  <c r="BW166" i="65"/>
  <c r="BX166" i="65"/>
  <c r="BY166" i="65"/>
  <c r="BZ166" i="65"/>
  <c r="CA166" i="65"/>
  <c r="CB166" i="65"/>
  <c r="CC166" i="65"/>
  <c r="CD166" i="65"/>
  <c r="CE166" i="65"/>
  <c r="CF166" i="65"/>
  <c r="CG166" i="65"/>
  <c r="CH166" i="65"/>
  <c r="CI166" i="65"/>
  <c r="CJ166" i="65"/>
  <c r="CK166" i="65"/>
  <c r="CL166" i="65"/>
  <c r="CM166" i="65"/>
  <c r="CN166" i="65"/>
  <c r="CO166" i="65"/>
  <c r="CP166" i="65"/>
  <c r="CQ166" i="65"/>
  <c r="CR166" i="65"/>
  <c r="CS166" i="65"/>
  <c r="CT166" i="65"/>
  <c r="CU166" i="65"/>
  <c r="CV166" i="65"/>
  <c r="CW166" i="65"/>
  <c r="CX166" i="65"/>
  <c r="CY166" i="65"/>
  <c r="CZ166" i="65"/>
  <c r="DA166" i="65"/>
  <c r="DB166" i="65"/>
  <c r="DC166" i="65"/>
  <c r="DD166" i="65"/>
  <c r="DE166" i="65"/>
  <c r="DF166" i="65"/>
  <c r="DG166" i="65"/>
  <c r="DH166" i="65"/>
  <c r="DI166" i="65"/>
  <c r="DJ166" i="65"/>
  <c r="DK166" i="65"/>
  <c r="DL166" i="65"/>
  <c r="DM166" i="65"/>
  <c r="DN166" i="65"/>
  <c r="DO166" i="65"/>
  <c r="DP166" i="65"/>
  <c r="DQ166" i="65"/>
  <c r="DR166" i="65"/>
  <c r="DS166" i="65"/>
  <c r="DT166" i="65"/>
  <c r="DU166" i="65"/>
  <c r="DV166" i="65"/>
  <c r="DW166" i="65"/>
  <c r="DX166" i="65"/>
  <c r="DY166" i="65"/>
  <c r="DZ166" i="65"/>
  <c r="EA166" i="65"/>
  <c r="EB166" i="65"/>
  <c r="EC166" i="65"/>
  <c r="ED166" i="65"/>
  <c r="EE166" i="65"/>
  <c r="EF166" i="65"/>
  <c r="EG166" i="65"/>
  <c r="EH166" i="65"/>
  <c r="EI166" i="65"/>
  <c r="EJ166" i="65"/>
  <c r="EK166" i="65"/>
  <c r="EL166" i="65"/>
  <c r="EM166" i="65"/>
  <c r="EN166" i="65"/>
  <c r="EO166" i="65"/>
  <c r="EP166" i="65"/>
  <c r="EQ166" i="65"/>
  <c r="ER166" i="65"/>
  <c r="ES166" i="65"/>
  <c r="ET166" i="65"/>
  <c r="EU166" i="65"/>
  <c r="EV166" i="65"/>
  <c r="EW166" i="65"/>
  <c r="EX166" i="65"/>
  <c r="EY166" i="65"/>
  <c r="EZ166" i="65"/>
  <c r="FA166" i="65"/>
  <c r="FB166" i="65"/>
  <c r="FC166" i="65"/>
  <c r="FD166" i="65"/>
  <c r="FE166" i="65"/>
  <c r="FF166" i="65"/>
  <c r="FG166" i="65"/>
  <c r="FH166" i="65"/>
  <c r="FI166" i="65"/>
  <c r="FJ166" i="65"/>
  <c r="FK166" i="65"/>
  <c r="FL166" i="65"/>
  <c r="FM166" i="65"/>
  <c r="FN166" i="65"/>
  <c r="FO166" i="65"/>
  <c r="FP166" i="65"/>
  <c r="FQ166" i="65"/>
  <c r="FR166" i="65"/>
  <c r="FS166" i="65"/>
  <c r="FT166" i="65"/>
  <c r="FU166" i="65"/>
  <c r="FV166" i="65"/>
  <c r="FW166" i="65"/>
  <c r="FX166" i="65"/>
  <c r="FY166" i="65"/>
  <c r="FZ166" i="65"/>
  <c r="GA166" i="65"/>
  <c r="GB166" i="65"/>
  <c r="GC166" i="65"/>
  <c r="GD166" i="65"/>
  <c r="GE166" i="65"/>
  <c r="GF166" i="65"/>
  <c r="GG166" i="65"/>
  <c r="GH166" i="65"/>
  <c r="GI166" i="65"/>
  <c r="GJ166" i="65"/>
  <c r="GK166" i="65"/>
  <c r="GL166" i="65"/>
  <c r="GM166" i="65"/>
  <c r="GN166" i="65"/>
  <c r="GO166" i="65"/>
  <c r="GP166" i="65"/>
  <c r="GQ166" i="65"/>
  <c r="GR166" i="65"/>
  <c r="GS166" i="65"/>
  <c r="GT166" i="65"/>
  <c r="GU166" i="65"/>
  <c r="GV166" i="65"/>
  <c r="GW166" i="65"/>
  <c r="GX166" i="65"/>
  <c r="GY166" i="65"/>
  <c r="GZ166" i="65"/>
  <c r="HA166" i="65"/>
  <c r="HB166" i="65"/>
  <c r="HC166" i="65"/>
  <c r="HD166" i="65"/>
  <c r="HE166" i="65"/>
  <c r="HF166" i="65"/>
  <c r="HG166" i="65"/>
  <c r="HH166" i="65"/>
  <c r="HI166" i="65"/>
  <c r="HJ166" i="65"/>
  <c r="HK166" i="65"/>
  <c r="HL166" i="65"/>
  <c r="HM166" i="65"/>
  <c r="HN166" i="65"/>
  <c r="HO166" i="65"/>
  <c r="HP166" i="65"/>
  <c r="HQ166" i="65"/>
  <c r="HR166" i="65"/>
  <c r="HS166" i="65"/>
  <c r="HT166" i="65"/>
  <c r="HU166" i="65"/>
  <c r="HV166" i="65"/>
  <c r="HW166" i="65"/>
  <c r="HX166" i="65"/>
  <c r="HY166" i="65"/>
  <c r="HZ166" i="65"/>
  <c r="IA166" i="65"/>
  <c r="IB166" i="65"/>
  <c r="IC166" i="65"/>
  <c r="ID166" i="65"/>
  <c r="IE166" i="65"/>
  <c r="IF166" i="65"/>
  <c r="IG166" i="65"/>
  <c r="IH166" i="65"/>
  <c r="II166" i="65"/>
  <c r="IJ166" i="65"/>
  <c r="IK166" i="65"/>
  <c r="IL166" i="65"/>
  <c r="E167" i="65"/>
  <c r="G167" i="65"/>
  <c r="H167" i="65"/>
  <c r="I167" i="65"/>
  <c r="J167" i="65"/>
  <c r="K167" i="65"/>
  <c r="L167" i="65"/>
  <c r="M167" i="65"/>
  <c r="N167" i="65"/>
  <c r="O167" i="65"/>
  <c r="P167" i="65"/>
  <c r="Q167" i="65"/>
  <c r="R167" i="65"/>
  <c r="S167" i="65"/>
  <c r="T167" i="65"/>
  <c r="U167" i="65"/>
  <c r="V167" i="65"/>
  <c r="W167" i="65"/>
  <c r="X167" i="65"/>
  <c r="Y167" i="65"/>
  <c r="Z167" i="65"/>
  <c r="AA167" i="65"/>
  <c r="AB167" i="65"/>
  <c r="AC167" i="65"/>
  <c r="AD167" i="65"/>
  <c r="AE167" i="65"/>
  <c r="AF167" i="65"/>
  <c r="AG167" i="65"/>
  <c r="AH167" i="65"/>
  <c r="AI167" i="65"/>
  <c r="AJ167" i="65"/>
  <c r="AK167" i="65"/>
  <c r="AL167" i="65"/>
  <c r="AM167" i="65"/>
  <c r="AN167" i="65"/>
  <c r="AO167" i="65"/>
  <c r="AP167" i="65"/>
  <c r="AQ167" i="65"/>
  <c r="AR167" i="65"/>
  <c r="AS167" i="65"/>
  <c r="AT167" i="65"/>
  <c r="AU167" i="65"/>
  <c r="AV167" i="65"/>
  <c r="AW167" i="65"/>
  <c r="E168" i="65"/>
  <c r="G168" i="65"/>
  <c r="H168" i="65"/>
  <c r="I168" i="65"/>
  <c r="J168" i="65"/>
  <c r="K168" i="65"/>
  <c r="L168" i="65"/>
  <c r="M168" i="65"/>
  <c r="N168" i="65"/>
  <c r="O168" i="65"/>
  <c r="P168" i="65"/>
  <c r="Q168" i="65"/>
  <c r="R168" i="65"/>
  <c r="S168" i="65"/>
  <c r="T168" i="65"/>
  <c r="U168" i="65"/>
  <c r="V168" i="65"/>
  <c r="W168" i="65"/>
  <c r="X168" i="65"/>
  <c r="Y168" i="65"/>
  <c r="Z168" i="65"/>
  <c r="AA168" i="65"/>
  <c r="AB168" i="65"/>
  <c r="AC168" i="65"/>
  <c r="AD168" i="65"/>
  <c r="AE168" i="65"/>
  <c r="AF168" i="65"/>
  <c r="AG168" i="65"/>
  <c r="AH168" i="65"/>
  <c r="AI168" i="65"/>
  <c r="AJ168" i="65"/>
  <c r="AK168" i="65"/>
  <c r="AL168" i="65"/>
  <c r="AM168" i="65"/>
  <c r="AN168" i="65"/>
  <c r="AO168" i="65"/>
  <c r="AP168" i="65"/>
  <c r="AQ168" i="65"/>
  <c r="AR168" i="65"/>
  <c r="AS168" i="65"/>
  <c r="AT168" i="65"/>
  <c r="AU168" i="65"/>
  <c r="AV168" i="65"/>
  <c r="AW168" i="65"/>
  <c r="E169" i="65"/>
  <c r="G169" i="65"/>
  <c r="H169" i="65"/>
  <c r="I169" i="65"/>
  <c r="J169" i="65"/>
  <c r="K169" i="65"/>
  <c r="L169" i="65"/>
  <c r="M169" i="65"/>
  <c r="N169" i="65"/>
  <c r="O169" i="65"/>
  <c r="P169" i="65"/>
  <c r="Q169" i="65"/>
  <c r="R169" i="65"/>
  <c r="S169" i="65"/>
  <c r="T169" i="65"/>
  <c r="U169" i="65"/>
  <c r="V169" i="65"/>
  <c r="W169" i="65"/>
  <c r="X169" i="65"/>
  <c r="Y169" i="65"/>
  <c r="Z169" i="65"/>
  <c r="AA169" i="65"/>
  <c r="AB169" i="65"/>
  <c r="AC169" i="65"/>
  <c r="AD169" i="65"/>
  <c r="AE169" i="65"/>
  <c r="AF169" i="65"/>
  <c r="AG169" i="65"/>
  <c r="AH169" i="65"/>
  <c r="AI169" i="65"/>
  <c r="AJ169" i="65"/>
  <c r="AK169" i="65"/>
  <c r="AL169" i="65"/>
  <c r="AM169" i="65"/>
  <c r="AN169" i="65"/>
  <c r="AO169" i="65"/>
  <c r="AP169" i="65"/>
  <c r="AQ169" i="65"/>
  <c r="AR169" i="65"/>
  <c r="AS169" i="65"/>
  <c r="AT169" i="65"/>
  <c r="AU169" i="65"/>
  <c r="AV169" i="65"/>
  <c r="AW169" i="65"/>
  <c r="E170" i="65"/>
  <c r="G170" i="65"/>
  <c r="H170" i="65"/>
  <c r="I170" i="65"/>
  <c r="J170" i="65"/>
  <c r="K170" i="65"/>
  <c r="L170" i="65"/>
  <c r="M170" i="65"/>
  <c r="N170" i="65"/>
  <c r="O170" i="65"/>
  <c r="P170" i="65"/>
  <c r="Q170" i="65"/>
  <c r="R170" i="65"/>
  <c r="S170" i="65"/>
  <c r="T170" i="65"/>
  <c r="U170" i="65"/>
  <c r="V170" i="65"/>
  <c r="W170" i="65"/>
  <c r="X170" i="65"/>
  <c r="Y170" i="65"/>
  <c r="Z170" i="65"/>
  <c r="AA170" i="65"/>
  <c r="AB170" i="65"/>
  <c r="AC170" i="65"/>
  <c r="AD170" i="65"/>
  <c r="AE170" i="65"/>
  <c r="AF170" i="65"/>
  <c r="AG170" i="65"/>
  <c r="AH170" i="65"/>
  <c r="AI170" i="65"/>
  <c r="AJ170" i="65"/>
  <c r="AK170" i="65"/>
  <c r="AL170" i="65"/>
  <c r="AM170" i="65"/>
  <c r="AN170" i="65"/>
  <c r="AO170" i="65"/>
  <c r="AP170" i="65"/>
  <c r="AQ170" i="65"/>
  <c r="AR170" i="65"/>
  <c r="AS170" i="65"/>
  <c r="AT170" i="65"/>
  <c r="AU170" i="65"/>
  <c r="AV170" i="65"/>
  <c r="AW170" i="65"/>
  <c r="E171" i="65"/>
  <c r="G171" i="65"/>
  <c r="H171" i="65"/>
  <c r="I171" i="65"/>
  <c r="J171" i="65"/>
  <c r="K171" i="65"/>
  <c r="L171" i="65"/>
  <c r="M171" i="65"/>
  <c r="N171" i="65"/>
  <c r="O171" i="65"/>
  <c r="P171" i="65"/>
  <c r="Q171" i="65"/>
  <c r="R171" i="65"/>
  <c r="S171" i="65"/>
  <c r="T171" i="65"/>
  <c r="U171" i="65"/>
  <c r="V171" i="65"/>
  <c r="W171" i="65"/>
  <c r="X171" i="65"/>
  <c r="Y171" i="65"/>
  <c r="Z171" i="65"/>
  <c r="AA171" i="65"/>
  <c r="AB171" i="65"/>
  <c r="AC171" i="65"/>
  <c r="AD171" i="65"/>
  <c r="AE171" i="65"/>
  <c r="AF171" i="65"/>
  <c r="AG171" i="65"/>
  <c r="AH171" i="65"/>
  <c r="AI171" i="65"/>
  <c r="AJ171" i="65"/>
  <c r="AK171" i="65"/>
  <c r="AL171" i="65"/>
  <c r="AM171" i="65"/>
  <c r="AN171" i="65"/>
  <c r="AO171" i="65"/>
  <c r="AP171" i="65"/>
  <c r="AQ171" i="65"/>
  <c r="AR171" i="65"/>
  <c r="AS171" i="65"/>
  <c r="AT171" i="65"/>
  <c r="AU171" i="65"/>
  <c r="AV171" i="65"/>
  <c r="AW171" i="65"/>
  <c r="E172" i="65"/>
  <c r="G172" i="65"/>
  <c r="H172" i="65"/>
  <c r="I172" i="65"/>
  <c r="J172" i="65"/>
  <c r="K172" i="65"/>
  <c r="L172" i="65"/>
  <c r="M172" i="65"/>
  <c r="N172" i="65"/>
  <c r="O172" i="65"/>
  <c r="P172" i="65"/>
  <c r="Q172" i="65"/>
  <c r="R172" i="65"/>
  <c r="S172" i="65"/>
  <c r="T172" i="65"/>
  <c r="U172" i="65"/>
  <c r="V172" i="65"/>
  <c r="W172" i="65"/>
  <c r="X172" i="65"/>
  <c r="Y172" i="65"/>
  <c r="Z172" i="65"/>
  <c r="AA172" i="65"/>
  <c r="AB172" i="65"/>
  <c r="AC172" i="65"/>
  <c r="AD172" i="65"/>
  <c r="AE172" i="65"/>
  <c r="AF172" i="65"/>
  <c r="AG172" i="65"/>
  <c r="AH172" i="65"/>
  <c r="AI172" i="65"/>
  <c r="AJ172" i="65"/>
  <c r="AK172" i="65"/>
  <c r="AL172" i="65"/>
  <c r="AM172" i="65"/>
  <c r="AN172" i="65"/>
  <c r="AO172" i="65"/>
  <c r="AP172" i="65"/>
  <c r="AQ172" i="65"/>
  <c r="AR172" i="65"/>
  <c r="AS172" i="65"/>
  <c r="AT172" i="65"/>
  <c r="AU172" i="65"/>
  <c r="AV172" i="65"/>
  <c r="AW172" i="65"/>
  <c r="AX172" i="65"/>
  <c r="AY172" i="65"/>
  <c r="AZ172" i="65"/>
  <c r="BA172" i="65"/>
  <c r="BB172" i="65"/>
  <c r="BC172" i="65"/>
  <c r="BD172" i="65"/>
  <c r="BE172" i="65"/>
  <c r="BF172" i="65"/>
  <c r="BG172" i="65"/>
  <c r="BH172" i="65"/>
  <c r="BI172" i="65"/>
  <c r="BJ172" i="65"/>
  <c r="BK172" i="65"/>
  <c r="BL172" i="65"/>
  <c r="BM172" i="65"/>
  <c r="BN172" i="65"/>
  <c r="BO172" i="65"/>
  <c r="BP172" i="65"/>
  <c r="BQ172" i="65"/>
  <c r="BR172" i="65"/>
  <c r="BS172" i="65"/>
  <c r="BT172" i="65"/>
  <c r="BU172" i="65"/>
  <c r="BV172" i="65"/>
  <c r="BW172" i="65"/>
  <c r="BX172" i="65"/>
  <c r="BY172" i="65"/>
  <c r="BZ172" i="65"/>
  <c r="CA172" i="65"/>
  <c r="CB172" i="65"/>
  <c r="CC172" i="65"/>
  <c r="CD172" i="65"/>
  <c r="CE172" i="65"/>
  <c r="CF172" i="65"/>
  <c r="CG172" i="65"/>
  <c r="CH172" i="65"/>
  <c r="CI172" i="65"/>
  <c r="CJ172" i="65"/>
  <c r="CK172" i="65"/>
  <c r="CL172" i="65"/>
  <c r="CM172" i="65"/>
  <c r="CN172" i="65"/>
  <c r="CO172" i="65"/>
  <c r="CP172" i="65"/>
  <c r="CQ172" i="65"/>
  <c r="CR172" i="65"/>
  <c r="CS172" i="65"/>
  <c r="CT172" i="65"/>
  <c r="CU172" i="65"/>
  <c r="CV172" i="65"/>
  <c r="CW172" i="65"/>
  <c r="CX172" i="65"/>
  <c r="CY172" i="65"/>
  <c r="CZ172" i="65"/>
  <c r="DA172" i="65"/>
  <c r="DB172" i="65"/>
  <c r="DC172" i="65"/>
  <c r="DD172" i="65"/>
  <c r="DE172" i="65"/>
  <c r="DF172" i="65"/>
  <c r="DG172" i="65"/>
  <c r="DH172" i="65"/>
  <c r="DI172" i="65"/>
  <c r="DJ172" i="65"/>
  <c r="DK172" i="65"/>
  <c r="DL172" i="65"/>
  <c r="DM172" i="65"/>
  <c r="DN172" i="65"/>
  <c r="DO172" i="65"/>
  <c r="DP172" i="65"/>
  <c r="DQ172" i="65"/>
  <c r="DR172" i="65"/>
  <c r="DS172" i="65"/>
  <c r="DT172" i="65"/>
  <c r="DU172" i="65"/>
  <c r="DV172" i="65"/>
  <c r="DW172" i="65"/>
  <c r="DX172" i="65"/>
  <c r="DY172" i="65"/>
  <c r="DZ172" i="65"/>
  <c r="EA172" i="65"/>
  <c r="EB172" i="65"/>
  <c r="EC172" i="65"/>
  <c r="ED172" i="65"/>
  <c r="EE172" i="65"/>
  <c r="EF172" i="65"/>
  <c r="EG172" i="65"/>
  <c r="EH172" i="65"/>
  <c r="EI172" i="65"/>
  <c r="EJ172" i="65"/>
  <c r="EK172" i="65"/>
  <c r="EL172" i="65"/>
  <c r="EM172" i="65"/>
  <c r="EN172" i="65"/>
  <c r="EO172" i="65"/>
  <c r="EP172" i="65"/>
  <c r="EQ172" i="65"/>
  <c r="ER172" i="65"/>
  <c r="ES172" i="65"/>
  <c r="ET172" i="65"/>
  <c r="EU172" i="65"/>
  <c r="EV172" i="65"/>
  <c r="EW172" i="65"/>
  <c r="EX172" i="65"/>
  <c r="EY172" i="65"/>
  <c r="EZ172" i="65"/>
  <c r="FA172" i="65"/>
  <c r="FB172" i="65"/>
  <c r="FC172" i="65"/>
  <c r="FD172" i="65"/>
  <c r="FE172" i="65"/>
  <c r="FF172" i="65"/>
  <c r="FG172" i="65"/>
  <c r="FH172" i="65"/>
  <c r="FI172" i="65"/>
  <c r="FJ172" i="65"/>
  <c r="FK172" i="65"/>
  <c r="FL172" i="65"/>
  <c r="FM172" i="65"/>
  <c r="FN172" i="65"/>
  <c r="FO172" i="65"/>
  <c r="FP172" i="65"/>
  <c r="FQ172" i="65"/>
  <c r="FR172" i="65"/>
  <c r="FS172" i="65"/>
  <c r="FT172" i="65"/>
  <c r="FU172" i="65"/>
  <c r="FV172" i="65"/>
  <c r="FW172" i="65"/>
  <c r="FX172" i="65"/>
  <c r="FY172" i="65"/>
  <c r="FZ172" i="65"/>
  <c r="GA172" i="65"/>
  <c r="GB172" i="65"/>
  <c r="GC172" i="65"/>
  <c r="GD172" i="65"/>
  <c r="GE172" i="65"/>
  <c r="GF172" i="65"/>
  <c r="GG172" i="65"/>
  <c r="GH172" i="65"/>
  <c r="GI172" i="65"/>
  <c r="GJ172" i="65"/>
  <c r="GK172" i="65"/>
  <c r="GL172" i="65"/>
  <c r="GM172" i="65"/>
  <c r="GN172" i="65"/>
  <c r="GO172" i="65"/>
  <c r="GP172" i="65"/>
  <c r="GQ172" i="65"/>
  <c r="GR172" i="65"/>
  <c r="GS172" i="65"/>
  <c r="GT172" i="65"/>
  <c r="GU172" i="65"/>
  <c r="GV172" i="65"/>
  <c r="GW172" i="65"/>
  <c r="GX172" i="65"/>
  <c r="GY172" i="65"/>
  <c r="GZ172" i="65"/>
  <c r="HA172" i="65"/>
  <c r="HB172" i="65"/>
  <c r="HC172" i="65"/>
  <c r="HD172" i="65"/>
  <c r="HE172" i="65"/>
  <c r="HF172" i="65"/>
  <c r="HG172" i="65"/>
  <c r="HH172" i="65"/>
  <c r="HI172" i="65"/>
  <c r="HJ172" i="65"/>
  <c r="HK172" i="65"/>
  <c r="HL172" i="65"/>
  <c r="HM172" i="65"/>
  <c r="HN172" i="65"/>
  <c r="HO172" i="65"/>
  <c r="HP172" i="65"/>
  <c r="HQ172" i="65"/>
  <c r="HR172" i="65"/>
  <c r="HS172" i="65"/>
  <c r="HT172" i="65"/>
  <c r="HU172" i="65"/>
  <c r="HV172" i="65"/>
  <c r="HW172" i="65"/>
  <c r="HX172" i="65"/>
  <c r="HY172" i="65"/>
  <c r="HZ172" i="65"/>
  <c r="IA172" i="65"/>
  <c r="IB172" i="65"/>
  <c r="IC172" i="65"/>
  <c r="ID172" i="65"/>
  <c r="IE172" i="65"/>
  <c r="IF172" i="65"/>
  <c r="IG172" i="65"/>
  <c r="IH172" i="65"/>
  <c r="II172" i="65"/>
  <c r="IJ172" i="65"/>
  <c r="IK172" i="65"/>
  <c r="IL172" i="65"/>
  <c r="D174" i="65"/>
  <c r="E174" i="65"/>
  <c r="G174" i="65"/>
  <c r="H174" i="65"/>
  <c r="I174" i="65"/>
  <c r="J174" i="65"/>
  <c r="K174" i="65"/>
  <c r="L174" i="65"/>
  <c r="M174" i="65"/>
  <c r="N174" i="65"/>
  <c r="O174" i="65"/>
  <c r="P174" i="65"/>
  <c r="Q174" i="65"/>
  <c r="R174" i="65"/>
  <c r="S174" i="65"/>
  <c r="T174" i="65"/>
  <c r="U174" i="65"/>
  <c r="V174" i="65"/>
  <c r="W174" i="65"/>
  <c r="X174" i="65"/>
  <c r="Y174" i="65"/>
  <c r="Z174" i="65"/>
  <c r="AA174" i="65"/>
  <c r="AB174" i="65"/>
  <c r="AC174" i="65"/>
  <c r="AD174" i="65"/>
  <c r="AE174" i="65"/>
  <c r="AF174" i="65"/>
  <c r="AG174" i="65"/>
  <c r="AH174" i="65"/>
  <c r="AI174" i="65"/>
  <c r="AJ174" i="65"/>
  <c r="AK174" i="65"/>
  <c r="AL174" i="65"/>
  <c r="AM174" i="65"/>
  <c r="AN174" i="65"/>
  <c r="AO174" i="65"/>
  <c r="AP174" i="65"/>
  <c r="AQ174" i="65"/>
  <c r="AR174" i="65"/>
  <c r="AS174" i="65"/>
  <c r="AT174" i="65"/>
  <c r="AU174" i="65"/>
  <c r="AV174" i="65"/>
  <c r="AW174" i="65"/>
  <c r="D175" i="65"/>
  <c r="E175" i="65"/>
  <c r="G175" i="65"/>
  <c r="H175" i="65"/>
  <c r="I175" i="65"/>
  <c r="J175" i="65"/>
  <c r="K175" i="65"/>
  <c r="L175" i="65"/>
  <c r="M175" i="65"/>
  <c r="N175" i="65"/>
  <c r="O175" i="65"/>
  <c r="P175" i="65"/>
  <c r="Q175" i="65"/>
  <c r="R175" i="65"/>
  <c r="S175" i="65"/>
  <c r="T175" i="65"/>
  <c r="U175" i="65"/>
  <c r="V175" i="65"/>
  <c r="W175" i="65"/>
  <c r="X175" i="65"/>
  <c r="Y175" i="65"/>
  <c r="Z175" i="65"/>
  <c r="AA175" i="65"/>
  <c r="AB175" i="65"/>
  <c r="AC175" i="65"/>
  <c r="AD175" i="65"/>
  <c r="AE175" i="65"/>
  <c r="AF175" i="65"/>
  <c r="AG175" i="65"/>
  <c r="AH175" i="65"/>
  <c r="AI175" i="65"/>
  <c r="AJ175" i="65"/>
  <c r="AK175" i="65"/>
  <c r="AL175" i="65"/>
  <c r="AM175" i="65"/>
  <c r="AN175" i="65"/>
  <c r="AO175" i="65"/>
  <c r="AP175" i="65"/>
  <c r="AQ175" i="65"/>
  <c r="AR175" i="65"/>
  <c r="AS175" i="65"/>
  <c r="AT175" i="65"/>
  <c r="AU175" i="65"/>
  <c r="AV175" i="65"/>
  <c r="AW175" i="65"/>
  <c r="D177" i="65"/>
  <c r="E177" i="65"/>
  <c r="G177" i="65"/>
  <c r="H177" i="65"/>
  <c r="I177" i="65"/>
  <c r="J177" i="65"/>
  <c r="K177" i="65"/>
  <c r="L177" i="65"/>
  <c r="M177" i="65"/>
  <c r="N177" i="65"/>
  <c r="O177" i="65"/>
  <c r="P177" i="65"/>
  <c r="Q177" i="65"/>
  <c r="R177" i="65"/>
  <c r="S177" i="65"/>
  <c r="T177" i="65"/>
  <c r="U177" i="65"/>
  <c r="V177" i="65"/>
  <c r="W177" i="65"/>
  <c r="X177" i="65"/>
  <c r="Y177" i="65"/>
  <c r="Z177" i="65"/>
  <c r="AA177" i="65"/>
  <c r="AB177" i="65"/>
  <c r="AC177" i="65"/>
  <c r="AD177" i="65"/>
  <c r="AE177" i="65"/>
  <c r="AF177" i="65"/>
  <c r="AG177" i="65"/>
  <c r="AH177" i="65"/>
  <c r="AI177" i="65"/>
  <c r="AJ177" i="65"/>
  <c r="AK177" i="65"/>
  <c r="AL177" i="65"/>
  <c r="AM177" i="65"/>
  <c r="AN177" i="65"/>
  <c r="AO177" i="65"/>
  <c r="AP177" i="65"/>
  <c r="AQ177" i="65"/>
  <c r="AR177" i="65"/>
  <c r="AS177" i="65"/>
  <c r="AT177" i="65"/>
  <c r="AU177" i="65"/>
  <c r="AV177" i="65"/>
  <c r="AW177" i="65"/>
  <c r="D178" i="65"/>
  <c r="E178" i="65"/>
  <c r="G178" i="65"/>
  <c r="H178" i="65"/>
  <c r="I178" i="65"/>
  <c r="J178" i="65"/>
  <c r="K178" i="65"/>
  <c r="L178" i="65"/>
  <c r="M178" i="65"/>
  <c r="N178" i="65"/>
  <c r="O178" i="65"/>
  <c r="P178" i="65"/>
  <c r="Q178" i="65"/>
  <c r="R178" i="65"/>
  <c r="S178" i="65"/>
  <c r="T178" i="65"/>
  <c r="U178" i="65"/>
  <c r="V178" i="65"/>
  <c r="W178" i="65"/>
  <c r="X178" i="65"/>
  <c r="Y178" i="65"/>
  <c r="Z178" i="65"/>
  <c r="AA178" i="65"/>
  <c r="AB178" i="65"/>
  <c r="AC178" i="65"/>
  <c r="AD178" i="65"/>
  <c r="AE178" i="65"/>
  <c r="AF178" i="65"/>
  <c r="AG178" i="65"/>
  <c r="AH178" i="65"/>
  <c r="AI178" i="65"/>
  <c r="AJ178" i="65"/>
  <c r="AK178" i="65"/>
  <c r="AL178" i="65"/>
  <c r="AM178" i="65"/>
  <c r="AN178" i="65"/>
  <c r="AO178" i="65"/>
  <c r="AP178" i="65"/>
  <c r="AQ178" i="65"/>
  <c r="AR178" i="65"/>
  <c r="AS178" i="65"/>
  <c r="AT178" i="65"/>
  <c r="AU178" i="65"/>
  <c r="AV178" i="65"/>
  <c r="AW178" i="65"/>
  <c r="E180" i="65"/>
  <c r="G180" i="65"/>
  <c r="H180" i="65"/>
  <c r="I180" i="65"/>
  <c r="J180" i="65"/>
  <c r="K180" i="65"/>
  <c r="L180" i="65"/>
  <c r="M180" i="65"/>
  <c r="N180" i="65"/>
  <c r="O180" i="65"/>
  <c r="P180" i="65"/>
  <c r="Q180" i="65"/>
  <c r="R180" i="65"/>
  <c r="S180" i="65"/>
  <c r="T180" i="65"/>
  <c r="U180" i="65"/>
  <c r="V180" i="65"/>
  <c r="W180" i="65"/>
  <c r="X180" i="65"/>
  <c r="Y180" i="65"/>
  <c r="Z180" i="65"/>
  <c r="AA180" i="65"/>
  <c r="AB180" i="65"/>
  <c r="AC180" i="65"/>
  <c r="AD180" i="65"/>
  <c r="AE180" i="65"/>
  <c r="AF180" i="65"/>
  <c r="AG180" i="65"/>
  <c r="AH180" i="65"/>
  <c r="AI180" i="65"/>
  <c r="AJ180" i="65"/>
  <c r="AK180" i="65"/>
  <c r="AL180" i="65"/>
  <c r="AM180" i="65"/>
  <c r="AN180" i="65"/>
  <c r="AO180" i="65"/>
  <c r="AP180" i="65"/>
  <c r="AQ180" i="65"/>
  <c r="AR180" i="65"/>
  <c r="AS180" i="65"/>
  <c r="AT180" i="65"/>
  <c r="AU180" i="65"/>
  <c r="AV180" i="65"/>
  <c r="AW180" i="65"/>
  <c r="D181" i="65"/>
  <c r="E181" i="65"/>
  <c r="G181" i="65"/>
  <c r="H181" i="65"/>
  <c r="I181" i="65"/>
  <c r="J181" i="65"/>
  <c r="K181" i="65"/>
  <c r="L181" i="65"/>
  <c r="M181" i="65"/>
  <c r="N181" i="65"/>
  <c r="O181" i="65"/>
  <c r="P181" i="65"/>
  <c r="Q181" i="65"/>
  <c r="R181" i="65"/>
  <c r="S181" i="65"/>
  <c r="T181" i="65"/>
  <c r="U181" i="65"/>
  <c r="V181" i="65"/>
  <c r="W181" i="65"/>
  <c r="X181" i="65"/>
  <c r="Y181" i="65"/>
  <c r="Z181" i="65"/>
  <c r="AA181" i="65"/>
  <c r="AB181" i="65"/>
  <c r="AC181" i="65"/>
  <c r="AD181" i="65"/>
  <c r="AE181" i="65"/>
  <c r="AF181" i="65"/>
  <c r="AG181" i="65"/>
  <c r="AH181" i="65"/>
  <c r="AI181" i="65"/>
  <c r="AJ181" i="65"/>
  <c r="AK181" i="65"/>
  <c r="AL181" i="65"/>
  <c r="AM181" i="65"/>
  <c r="AN181" i="65"/>
  <c r="AO181" i="65"/>
  <c r="AP181" i="65"/>
  <c r="AQ181" i="65"/>
  <c r="AR181" i="65"/>
  <c r="AS181" i="65"/>
  <c r="AT181" i="65"/>
  <c r="AU181" i="65"/>
  <c r="AV181" i="65"/>
  <c r="AW181" i="65"/>
  <c r="D182" i="65"/>
  <c r="E182" i="65"/>
  <c r="G182" i="65"/>
  <c r="H182" i="65"/>
  <c r="I182" i="65"/>
  <c r="J182" i="65"/>
  <c r="K182" i="65"/>
  <c r="L182" i="65"/>
  <c r="M182" i="65"/>
  <c r="N182" i="65"/>
  <c r="O182" i="65"/>
  <c r="P182" i="65"/>
  <c r="Q182" i="65"/>
  <c r="R182" i="65"/>
  <c r="S182" i="65"/>
  <c r="T182" i="65"/>
  <c r="U182" i="65"/>
  <c r="V182" i="65"/>
  <c r="W182" i="65"/>
  <c r="X182" i="65"/>
  <c r="Y182" i="65"/>
  <c r="Z182" i="65"/>
  <c r="AA182" i="65"/>
  <c r="AB182" i="65"/>
  <c r="AC182" i="65"/>
  <c r="AD182" i="65"/>
  <c r="AE182" i="65"/>
  <c r="AF182" i="65"/>
  <c r="AG182" i="65"/>
  <c r="AH182" i="65"/>
  <c r="AI182" i="65"/>
  <c r="AJ182" i="65"/>
  <c r="AK182" i="65"/>
  <c r="AL182" i="65"/>
  <c r="AM182" i="65"/>
  <c r="AN182" i="65"/>
  <c r="AO182" i="65"/>
  <c r="AP182" i="65"/>
  <c r="AQ182" i="65"/>
  <c r="AR182" i="65"/>
  <c r="AS182" i="65"/>
  <c r="AT182" i="65"/>
  <c r="AU182" i="65"/>
  <c r="AV182" i="65"/>
  <c r="AW182" i="65"/>
  <c r="D184" i="65"/>
  <c r="E184" i="65"/>
  <c r="G184" i="65"/>
  <c r="H184" i="65"/>
  <c r="I184" i="65"/>
  <c r="J184" i="65"/>
  <c r="K184" i="65"/>
  <c r="L184" i="65"/>
  <c r="M184" i="65"/>
  <c r="N184" i="65"/>
  <c r="O184" i="65"/>
  <c r="P184" i="65"/>
  <c r="Q184" i="65"/>
  <c r="R184" i="65"/>
  <c r="S184" i="65"/>
  <c r="T184" i="65"/>
  <c r="U184" i="65"/>
  <c r="V184" i="65"/>
  <c r="W184" i="65"/>
  <c r="X184" i="65"/>
  <c r="Y184" i="65"/>
  <c r="Z184" i="65"/>
  <c r="AA184" i="65"/>
  <c r="AB184" i="65"/>
  <c r="AC184" i="65"/>
  <c r="AD184" i="65"/>
  <c r="AE184" i="65"/>
  <c r="AF184" i="65"/>
  <c r="AG184" i="65"/>
  <c r="AH184" i="65"/>
  <c r="AI184" i="65"/>
  <c r="AJ184" i="65"/>
  <c r="AK184" i="65"/>
  <c r="AL184" i="65"/>
  <c r="AM184" i="65"/>
  <c r="AN184" i="65"/>
  <c r="AO184" i="65"/>
  <c r="AP184" i="65"/>
  <c r="AQ184" i="65"/>
  <c r="AR184" i="65"/>
  <c r="AS184" i="65"/>
  <c r="AT184" i="65"/>
  <c r="AU184" i="65"/>
  <c r="AV184" i="65"/>
  <c r="AW184" i="65"/>
  <c r="D185" i="65"/>
  <c r="E185" i="65"/>
  <c r="G185" i="65"/>
  <c r="H185" i="65"/>
  <c r="I185" i="65"/>
  <c r="J185" i="65"/>
  <c r="K185" i="65"/>
  <c r="L185" i="65"/>
  <c r="M185" i="65"/>
  <c r="N185" i="65"/>
  <c r="O185" i="65"/>
  <c r="P185" i="65"/>
  <c r="Q185" i="65"/>
  <c r="R185" i="65"/>
  <c r="S185" i="65"/>
  <c r="T185" i="65"/>
  <c r="U185" i="65"/>
  <c r="V185" i="65"/>
  <c r="W185" i="65"/>
  <c r="X185" i="65"/>
  <c r="Y185" i="65"/>
  <c r="Z185" i="65"/>
  <c r="AA185" i="65"/>
  <c r="AB185" i="65"/>
  <c r="AC185" i="65"/>
  <c r="AD185" i="65"/>
  <c r="AE185" i="65"/>
  <c r="AF185" i="65"/>
  <c r="AG185" i="65"/>
  <c r="AH185" i="65"/>
  <c r="AI185" i="65"/>
  <c r="AJ185" i="65"/>
  <c r="AK185" i="65"/>
  <c r="AL185" i="65"/>
  <c r="AM185" i="65"/>
  <c r="AN185" i="65"/>
  <c r="AO185" i="65"/>
  <c r="AP185" i="65"/>
  <c r="AQ185" i="65"/>
  <c r="AR185" i="65"/>
  <c r="AS185" i="65"/>
  <c r="AT185" i="65"/>
  <c r="AU185" i="65"/>
  <c r="AV185" i="65"/>
  <c r="AW185" i="65"/>
  <c r="E187" i="65"/>
  <c r="G187" i="65"/>
  <c r="H187" i="65"/>
  <c r="I187" i="65"/>
  <c r="J187" i="65"/>
  <c r="K187" i="65"/>
  <c r="L187" i="65"/>
  <c r="M187" i="65"/>
  <c r="N187" i="65"/>
  <c r="O187" i="65"/>
  <c r="P187" i="65"/>
  <c r="Q187" i="65"/>
  <c r="R187" i="65"/>
  <c r="S187" i="65"/>
  <c r="T187" i="65"/>
  <c r="U187" i="65"/>
  <c r="V187" i="65"/>
  <c r="W187" i="65"/>
  <c r="X187" i="65"/>
  <c r="Y187" i="65"/>
  <c r="Z187" i="65"/>
  <c r="AA187" i="65"/>
  <c r="AB187" i="65"/>
  <c r="AC187" i="65"/>
  <c r="AD187" i="65"/>
  <c r="AE187" i="65"/>
  <c r="AF187" i="65"/>
  <c r="AG187" i="65"/>
  <c r="AH187" i="65"/>
  <c r="AI187" i="65"/>
  <c r="AJ187" i="65"/>
  <c r="AK187" i="65"/>
  <c r="AL187" i="65"/>
  <c r="AM187" i="65"/>
  <c r="AN187" i="65"/>
  <c r="AO187" i="65"/>
  <c r="AP187" i="65"/>
  <c r="AQ187" i="65"/>
  <c r="AR187" i="65"/>
  <c r="AS187" i="65"/>
  <c r="AT187" i="65"/>
  <c r="AU187" i="65"/>
  <c r="AV187" i="65"/>
  <c r="AW187" i="65"/>
  <c r="D189" i="65"/>
  <c r="E189" i="65"/>
  <c r="G189" i="65"/>
  <c r="H189" i="65"/>
  <c r="I189" i="65"/>
  <c r="J189" i="65"/>
  <c r="K189" i="65"/>
  <c r="L189" i="65"/>
  <c r="M189" i="65"/>
  <c r="N189" i="65"/>
  <c r="O189" i="65"/>
  <c r="P189" i="65"/>
  <c r="Q189" i="65"/>
  <c r="R189" i="65"/>
  <c r="S189" i="65"/>
  <c r="T189" i="65"/>
  <c r="U189" i="65"/>
  <c r="V189" i="65"/>
  <c r="W189" i="65"/>
  <c r="X189" i="65"/>
  <c r="Y189" i="65"/>
  <c r="Z189" i="65"/>
  <c r="AA189" i="65"/>
  <c r="AB189" i="65"/>
  <c r="AC189" i="65"/>
  <c r="AD189" i="65"/>
  <c r="AE189" i="65"/>
  <c r="AF189" i="65"/>
  <c r="AG189" i="65"/>
  <c r="AH189" i="65"/>
  <c r="AI189" i="65"/>
  <c r="AJ189" i="65"/>
  <c r="AK189" i="65"/>
  <c r="AL189" i="65"/>
  <c r="AM189" i="65"/>
  <c r="AN189" i="65"/>
  <c r="AO189" i="65"/>
  <c r="AP189" i="65"/>
  <c r="AQ189" i="65"/>
  <c r="AR189" i="65"/>
  <c r="AS189" i="65"/>
  <c r="AT189" i="65"/>
  <c r="AU189" i="65"/>
  <c r="AV189" i="65"/>
  <c r="AW189" i="65"/>
  <c r="D190" i="65"/>
  <c r="E190" i="65"/>
  <c r="G190" i="65"/>
  <c r="H190" i="65"/>
  <c r="I190" i="65"/>
  <c r="J190" i="65"/>
  <c r="K190" i="65"/>
  <c r="L190" i="65"/>
  <c r="M190" i="65"/>
  <c r="N190" i="65"/>
  <c r="O190" i="65"/>
  <c r="P190" i="65"/>
  <c r="Q190" i="65"/>
  <c r="R190" i="65"/>
  <c r="S190" i="65"/>
  <c r="T190" i="65"/>
  <c r="U190" i="65"/>
  <c r="V190" i="65"/>
  <c r="W190" i="65"/>
  <c r="X190" i="65"/>
  <c r="Y190" i="65"/>
  <c r="Z190" i="65"/>
  <c r="AA190" i="65"/>
  <c r="AB190" i="65"/>
  <c r="AC190" i="65"/>
  <c r="AD190" i="65"/>
  <c r="AE190" i="65"/>
  <c r="AF190" i="65"/>
  <c r="AG190" i="65"/>
  <c r="AH190" i="65"/>
  <c r="AI190" i="65"/>
  <c r="AJ190" i="65"/>
  <c r="AK190" i="65"/>
  <c r="AL190" i="65"/>
  <c r="AM190" i="65"/>
  <c r="AN190" i="65"/>
  <c r="AO190" i="65"/>
  <c r="AP190" i="65"/>
  <c r="AQ190" i="65"/>
  <c r="AR190" i="65"/>
  <c r="AS190" i="65"/>
  <c r="AT190" i="65"/>
  <c r="AU190" i="65"/>
  <c r="AV190" i="65"/>
  <c r="AW190" i="65"/>
  <c r="D191" i="65"/>
  <c r="E191" i="65"/>
  <c r="G191" i="65"/>
  <c r="H191" i="65"/>
  <c r="I191" i="65"/>
  <c r="J191" i="65"/>
  <c r="K191" i="65"/>
  <c r="L191" i="65"/>
  <c r="M191" i="65"/>
  <c r="N191" i="65"/>
  <c r="O191" i="65"/>
  <c r="P191" i="65"/>
  <c r="Q191" i="65"/>
  <c r="R191" i="65"/>
  <c r="S191" i="65"/>
  <c r="T191" i="65"/>
  <c r="U191" i="65"/>
  <c r="V191" i="65"/>
  <c r="W191" i="65"/>
  <c r="X191" i="65"/>
  <c r="Y191" i="65"/>
  <c r="Z191" i="65"/>
  <c r="AA191" i="65"/>
  <c r="AB191" i="65"/>
  <c r="AC191" i="65"/>
  <c r="AD191" i="65"/>
  <c r="AE191" i="65"/>
  <c r="AF191" i="65"/>
  <c r="AG191" i="65"/>
  <c r="AH191" i="65"/>
  <c r="AI191" i="65"/>
  <c r="AJ191" i="65"/>
  <c r="AK191" i="65"/>
  <c r="AL191" i="65"/>
  <c r="AM191" i="65"/>
  <c r="AN191" i="65"/>
  <c r="AO191" i="65"/>
  <c r="AP191" i="65"/>
  <c r="AQ191" i="65"/>
  <c r="AR191" i="65"/>
  <c r="AS191" i="65"/>
  <c r="AT191" i="65"/>
  <c r="AU191" i="65"/>
  <c r="AV191" i="65"/>
  <c r="AW191" i="65"/>
  <c r="M9" i="72"/>
  <c r="N9" i="72"/>
  <c r="M10" i="72"/>
  <c r="N10" i="72"/>
  <c r="M11" i="72"/>
  <c r="N11" i="72"/>
  <c r="M12" i="72"/>
  <c r="N12" i="72"/>
  <c r="N15" i="72"/>
  <c r="N16" i="72"/>
  <c r="N17" i="72"/>
  <c r="O22" i="72"/>
  <c r="P22" i="72"/>
  <c r="Q22" i="72"/>
  <c r="R22" i="72"/>
  <c r="D23" i="72"/>
  <c r="J23" i="72"/>
  <c r="D24" i="72"/>
  <c r="J24" i="72"/>
  <c r="O24" i="72"/>
  <c r="P24" i="72"/>
  <c r="Q24" i="72"/>
  <c r="R24" i="72"/>
  <c r="E25" i="72"/>
  <c r="J25" i="72"/>
  <c r="D26" i="72"/>
  <c r="J26" i="72"/>
  <c r="O26" i="72"/>
  <c r="P26" i="72"/>
  <c r="Q26" i="72"/>
  <c r="R26" i="72"/>
  <c r="S26" i="72"/>
  <c r="E27" i="72"/>
  <c r="J27" i="72"/>
  <c r="S27" i="72"/>
  <c r="E28" i="72"/>
  <c r="J28" i="72"/>
  <c r="S28" i="72"/>
  <c r="G29" i="72"/>
  <c r="J29" i="72"/>
  <c r="P29" i="72"/>
  <c r="G30" i="72"/>
  <c r="J30" i="72"/>
  <c r="D31" i="72"/>
  <c r="E31" i="72"/>
  <c r="G31" i="72"/>
  <c r="J31" i="72"/>
  <c r="P31" i="72"/>
  <c r="E34" i="72"/>
  <c r="F34" i="72"/>
  <c r="G34" i="72"/>
  <c r="J34" i="72"/>
  <c r="E35" i="72"/>
  <c r="J35" i="72"/>
  <c r="F36" i="72"/>
  <c r="G36" i="72"/>
  <c r="J36" i="72"/>
  <c r="E37" i="72"/>
  <c r="F37" i="72"/>
  <c r="G37" i="72"/>
  <c r="J37" i="72"/>
  <c r="D39" i="72"/>
  <c r="E39" i="72"/>
  <c r="F39" i="72"/>
  <c r="G39" i="72"/>
  <c r="J39" i="72"/>
  <c r="E52" i="72"/>
  <c r="G52" i="72"/>
  <c r="H52" i="72"/>
  <c r="I52" i="72"/>
  <c r="J52" i="72"/>
  <c r="K52" i="72"/>
  <c r="L52" i="72"/>
  <c r="M52" i="72"/>
  <c r="N52" i="72"/>
  <c r="O52" i="72"/>
  <c r="P52" i="72"/>
  <c r="Q52" i="72"/>
  <c r="R52" i="72"/>
  <c r="S52" i="72"/>
  <c r="T52" i="72"/>
  <c r="U52" i="72"/>
  <c r="V52" i="72"/>
  <c r="W52" i="72"/>
  <c r="X52" i="72"/>
  <c r="Y52" i="72"/>
  <c r="Z52" i="72"/>
  <c r="AA52" i="72"/>
  <c r="AB52" i="72"/>
  <c r="AC52" i="72"/>
  <c r="AD52" i="72"/>
  <c r="AE52" i="72"/>
  <c r="AF52" i="72"/>
  <c r="AG52" i="72"/>
  <c r="AH52" i="72"/>
  <c r="AI52" i="72"/>
  <c r="AJ52" i="72"/>
  <c r="AK52" i="72"/>
  <c r="AL52" i="72"/>
  <c r="AM52" i="72"/>
  <c r="AN52" i="72"/>
  <c r="AO52" i="72"/>
  <c r="AP52" i="72"/>
  <c r="AQ52" i="72"/>
  <c r="AR52" i="72"/>
  <c r="AS52" i="72"/>
  <c r="AT52" i="72"/>
  <c r="AU52" i="72"/>
  <c r="AV52" i="72"/>
  <c r="AW52" i="72"/>
  <c r="AX52" i="72"/>
  <c r="AY52" i="72"/>
  <c r="AZ52" i="72"/>
  <c r="BA52" i="72"/>
  <c r="BB52" i="72"/>
  <c r="BC52" i="72"/>
  <c r="BD52" i="72"/>
  <c r="BE52" i="72"/>
  <c r="BF52" i="72"/>
  <c r="BG52" i="72"/>
  <c r="BH52" i="72"/>
  <c r="BI52" i="72"/>
  <c r="BJ52" i="72"/>
  <c r="BK52" i="72"/>
  <c r="BL52" i="72"/>
  <c r="BM52" i="72"/>
  <c r="BN52" i="72"/>
  <c r="BO52" i="72"/>
  <c r="BP52" i="72"/>
  <c r="BQ52" i="72"/>
  <c r="BR52" i="72"/>
  <c r="BS52" i="72"/>
  <c r="BT52" i="72"/>
  <c r="BU52" i="72"/>
  <c r="IN52" i="72"/>
  <c r="IO52" i="72"/>
  <c r="IP52" i="72"/>
  <c r="IQ52" i="72"/>
  <c r="E53" i="72"/>
  <c r="AO53" i="72"/>
  <c r="AP53" i="72"/>
  <c r="AQ53" i="72"/>
  <c r="AR53" i="72"/>
  <c r="AS53" i="72"/>
  <c r="AT53" i="72"/>
  <c r="AU53" i="72"/>
  <c r="AV53" i="72"/>
  <c r="AW53" i="72"/>
  <c r="AX53" i="72"/>
  <c r="AY53" i="72"/>
  <c r="AZ53" i="72"/>
  <c r="BA53" i="72"/>
  <c r="BB53" i="72"/>
  <c r="BC53" i="72"/>
  <c r="BD53" i="72"/>
  <c r="BE53" i="72"/>
  <c r="BF53" i="72"/>
  <c r="BG53" i="72"/>
  <c r="BH53" i="72"/>
  <c r="BI53" i="72"/>
  <c r="BJ53" i="72"/>
  <c r="BK53" i="72"/>
  <c r="BL53" i="72"/>
  <c r="BM53" i="72"/>
  <c r="BN53" i="72"/>
  <c r="BO53" i="72"/>
  <c r="BP53" i="72"/>
  <c r="BQ53" i="72"/>
  <c r="BR53" i="72"/>
  <c r="BS53" i="72"/>
  <c r="BT53" i="72"/>
  <c r="BU53" i="72"/>
  <c r="IO53" i="72"/>
  <c r="IP53" i="72"/>
  <c r="IQ53" i="72"/>
  <c r="E54" i="72"/>
  <c r="AL54" i="72"/>
  <c r="AM54" i="72"/>
  <c r="AN54" i="72"/>
  <c r="AO54" i="72"/>
  <c r="AP54" i="72"/>
  <c r="AQ54" i="72"/>
  <c r="AR54" i="72"/>
  <c r="AS54" i="72"/>
  <c r="AT54" i="72"/>
  <c r="AU54" i="72"/>
  <c r="AV54" i="72"/>
  <c r="AW54" i="72"/>
  <c r="E55" i="72"/>
  <c r="AX55" i="72"/>
  <c r="AY55" i="72"/>
  <c r="AZ55" i="72"/>
  <c r="BA55" i="72"/>
  <c r="BB55" i="72"/>
  <c r="BC55" i="72"/>
  <c r="BD55" i="72"/>
  <c r="BE55" i="72"/>
  <c r="BF55" i="72"/>
  <c r="BG55" i="72"/>
  <c r="BH55" i="72"/>
  <c r="BI55" i="72"/>
  <c r="BJ55" i="72"/>
  <c r="BK55" i="72"/>
  <c r="BL55" i="72"/>
  <c r="BM55" i="72"/>
  <c r="BN55" i="72"/>
  <c r="BO55" i="72"/>
  <c r="BP55" i="72"/>
  <c r="BQ55" i="72"/>
  <c r="BR55" i="72"/>
  <c r="BS55" i="72"/>
  <c r="BT55" i="72"/>
  <c r="BU55" i="72"/>
  <c r="IP55" i="72"/>
  <c r="IQ55" i="72"/>
  <c r="E56" i="72"/>
  <c r="AW56" i="72"/>
  <c r="E57" i="72"/>
  <c r="AW57" i="72"/>
  <c r="IO57" i="72"/>
  <c r="E58" i="72"/>
  <c r="AW58" i="72"/>
  <c r="IO58" i="72"/>
  <c r="E59" i="72"/>
  <c r="BU59" i="72"/>
  <c r="IQ59" i="72"/>
  <c r="E60" i="72"/>
  <c r="BU60" i="72"/>
  <c r="IQ60" i="72"/>
  <c r="E61" i="72"/>
  <c r="G61" i="72"/>
  <c r="H61" i="72"/>
  <c r="I61" i="72"/>
  <c r="J61" i="72"/>
  <c r="K61" i="72"/>
  <c r="L61" i="72"/>
  <c r="M61" i="72"/>
  <c r="N61" i="72"/>
  <c r="O61" i="72"/>
  <c r="P61" i="72"/>
  <c r="Q61" i="72"/>
  <c r="R61" i="72"/>
  <c r="S61" i="72"/>
  <c r="T61" i="72"/>
  <c r="U61" i="72"/>
  <c r="V61" i="72"/>
  <c r="W61" i="72"/>
  <c r="X61" i="72"/>
  <c r="Y61" i="72"/>
  <c r="Z61" i="72"/>
  <c r="AA61" i="72"/>
  <c r="AB61" i="72"/>
  <c r="AC61" i="72"/>
  <c r="AD61" i="72"/>
  <c r="AE61" i="72"/>
  <c r="AF61" i="72"/>
  <c r="AG61" i="72"/>
  <c r="AH61" i="72"/>
  <c r="AI61" i="72"/>
  <c r="AJ61" i="72"/>
  <c r="AK61" i="72"/>
  <c r="AL61" i="72"/>
  <c r="AM61" i="72"/>
  <c r="AN61" i="72"/>
  <c r="AO61" i="72"/>
  <c r="AP61" i="72"/>
  <c r="AQ61" i="72"/>
  <c r="AR61" i="72"/>
  <c r="AS61" i="72"/>
  <c r="AT61" i="72"/>
  <c r="AU61" i="72"/>
  <c r="AV61" i="72"/>
  <c r="AW61" i="72"/>
  <c r="AX61" i="72"/>
  <c r="AY61" i="72"/>
  <c r="AZ61" i="72"/>
  <c r="BA61" i="72"/>
  <c r="BB61" i="72"/>
  <c r="BC61" i="72"/>
  <c r="BD61" i="72"/>
  <c r="BE61" i="72"/>
  <c r="BF61" i="72"/>
  <c r="BG61" i="72"/>
  <c r="BH61" i="72"/>
  <c r="BI61" i="72"/>
  <c r="BJ61" i="72"/>
  <c r="BK61" i="72"/>
  <c r="BL61" i="72"/>
  <c r="BM61" i="72"/>
  <c r="BN61" i="72"/>
  <c r="BO61" i="72"/>
  <c r="BP61" i="72"/>
  <c r="BQ61" i="72"/>
  <c r="BR61" i="72"/>
  <c r="BS61" i="72"/>
  <c r="BT61" i="72"/>
  <c r="BU61" i="72"/>
  <c r="IN61" i="72"/>
  <c r="IO61" i="72"/>
  <c r="IP61" i="72"/>
  <c r="IQ61" i="72"/>
  <c r="D62" i="72"/>
  <c r="IN62" i="72"/>
  <c r="AX63" i="72"/>
  <c r="AY63" i="72"/>
  <c r="AZ63" i="72"/>
  <c r="BA63" i="72"/>
  <c r="BB63" i="72"/>
  <c r="BC63" i="72"/>
  <c r="BD63" i="72"/>
  <c r="BE63" i="72"/>
  <c r="BF63" i="72"/>
  <c r="BG63" i="72"/>
  <c r="BH63" i="72"/>
  <c r="BI63" i="72"/>
  <c r="BJ63" i="72"/>
  <c r="BK63" i="72"/>
  <c r="BL63" i="72"/>
  <c r="BM63" i="72"/>
  <c r="BN63" i="72"/>
  <c r="BO63" i="72"/>
  <c r="BP63" i="72"/>
  <c r="BQ63" i="72"/>
  <c r="BR63" i="72"/>
  <c r="BS63" i="72"/>
  <c r="BT63" i="72"/>
  <c r="BU63" i="72"/>
  <c r="BV63" i="72"/>
  <c r="BW63" i="72"/>
  <c r="BX63" i="72"/>
  <c r="BY63" i="72"/>
  <c r="BZ63" i="72"/>
  <c r="CA63" i="72"/>
  <c r="CB63" i="72"/>
  <c r="CC63" i="72"/>
  <c r="CD63" i="72"/>
  <c r="CE63" i="72"/>
  <c r="CF63" i="72"/>
  <c r="CG63" i="72"/>
  <c r="CH63" i="72"/>
  <c r="CI63" i="72"/>
  <c r="CJ63" i="72"/>
  <c r="CK63" i="72"/>
  <c r="CL63" i="72"/>
  <c r="CM63" i="72"/>
  <c r="CN63" i="72"/>
  <c r="CO63" i="72"/>
  <c r="CP63" i="72"/>
  <c r="CQ63" i="72"/>
  <c r="CR63" i="72"/>
  <c r="CS63" i="72"/>
  <c r="CT63" i="72"/>
  <c r="CU63" i="72"/>
  <c r="CV63" i="72"/>
  <c r="CW63" i="72"/>
  <c r="CX63" i="72"/>
  <c r="CY63" i="72"/>
  <c r="CZ63" i="72"/>
  <c r="DA63" i="72"/>
  <c r="DB63" i="72"/>
  <c r="DC63" i="72"/>
  <c r="DD63" i="72"/>
  <c r="DE63" i="72"/>
  <c r="DF63" i="72"/>
  <c r="DG63" i="72"/>
  <c r="DH63" i="72"/>
  <c r="DI63" i="72"/>
  <c r="DJ63" i="72"/>
  <c r="DK63" i="72"/>
  <c r="DL63" i="72"/>
  <c r="DM63" i="72"/>
  <c r="DN63" i="72"/>
  <c r="DO63" i="72"/>
  <c r="DP63" i="72"/>
  <c r="DQ63" i="72"/>
  <c r="DR63" i="72"/>
  <c r="DS63" i="72"/>
  <c r="DT63" i="72"/>
  <c r="DU63" i="72"/>
  <c r="DV63" i="72"/>
  <c r="DW63" i="72"/>
  <c r="DX63" i="72"/>
  <c r="DY63" i="72"/>
  <c r="DZ63" i="72"/>
  <c r="EA63" i="72"/>
  <c r="EB63" i="72"/>
  <c r="EC63" i="72"/>
  <c r="ED63" i="72"/>
  <c r="EE63" i="72"/>
  <c r="EF63" i="72"/>
  <c r="EG63" i="72"/>
  <c r="EH63" i="72"/>
  <c r="EI63" i="72"/>
  <c r="EJ63" i="72"/>
  <c r="EK63" i="72"/>
  <c r="EL63" i="72"/>
  <c r="EM63" i="72"/>
  <c r="EN63" i="72"/>
  <c r="EO63" i="72"/>
  <c r="EP63" i="72"/>
  <c r="EQ63" i="72"/>
  <c r="ER63" i="72"/>
  <c r="ES63" i="72"/>
  <c r="ET63" i="72"/>
  <c r="EU63" i="72"/>
  <c r="EV63" i="72"/>
  <c r="EW63" i="72"/>
  <c r="EX63" i="72"/>
  <c r="EY63" i="72"/>
  <c r="EZ63" i="72"/>
  <c r="FA63" i="72"/>
  <c r="FB63" i="72"/>
  <c r="FC63" i="72"/>
  <c r="FD63" i="72"/>
  <c r="FE63" i="72"/>
  <c r="FF63" i="72"/>
  <c r="FG63" i="72"/>
  <c r="FH63" i="72"/>
  <c r="FI63" i="72"/>
  <c r="FJ63" i="72"/>
  <c r="FK63" i="72"/>
  <c r="FL63" i="72"/>
  <c r="FM63" i="72"/>
  <c r="FN63" i="72"/>
  <c r="FO63" i="72"/>
  <c r="FP63" i="72"/>
  <c r="FQ63" i="72"/>
  <c r="FR63" i="72"/>
  <c r="FS63" i="72"/>
  <c r="FT63" i="72"/>
  <c r="FU63" i="72"/>
  <c r="FV63" i="72"/>
  <c r="FW63" i="72"/>
  <c r="FX63" i="72"/>
  <c r="FY63" i="72"/>
  <c r="FZ63" i="72"/>
  <c r="GA63" i="72"/>
  <c r="GB63" i="72"/>
  <c r="GC63" i="72"/>
  <c r="GD63" i="72"/>
  <c r="GE63" i="72"/>
  <c r="GF63" i="72"/>
  <c r="GG63" i="72"/>
  <c r="GH63" i="72"/>
  <c r="GI63" i="72"/>
  <c r="GJ63" i="72"/>
  <c r="GK63" i="72"/>
  <c r="GL63" i="72"/>
  <c r="GM63" i="72"/>
  <c r="GN63" i="72"/>
  <c r="GO63" i="72"/>
  <c r="GP63" i="72"/>
  <c r="GQ63" i="72"/>
  <c r="GR63" i="72"/>
  <c r="GS63" i="72"/>
  <c r="GT63" i="72"/>
  <c r="GU63" i="72"/>
  <c r="GV63" i="72"/>
  <c r="GW63" i="72"/>
  <c r="GX63" i="72"/>
  <c r="GY63" i="72"/>
  <c r="GZ63" i="72"/>
  <c r="HA63" i="72"/>
  <c r="HB63" i="72"/>
  <c r="HC63" i="72"/>
  <c r="HD63" i="72"/>
  <c r="HE63" i="72"/>
  <c r="HF63" i="72"/>
  <c r="HG63" i="72"/>
  <c r="HH63" i="72"/>
  <c r="HI63" i="72"/>
  <c r="HJ63" i="72"/>
  <c r="HK63" i="72"/>
  <c r="HL63" i="72"/>
  <c r="HM63" i="72"/>
  <c r="HN63" i="72"/>
  <c r="HO63" i="72"/>
  <c r="HP63" i="72"/>
  <c r="HQ63" i="72"/>
  <c r="HR63" i="72"/>
  <c r="HS63" i="72"/>
  <c r="HT63" i="72"/>
  <c r="HU63" i="72"/>
  <c r="HV63" i="72"/>
  <c r="HW63" i="72"/>
  <c r="HX63" i="72"/>
  <c r="HY63" i="72"/>
  <c r="HZ63" i="72"/>
  <c r="IA63" i="72"/>
  <c r="IB63" i="72"/>
  <c r="IC63" i="72"/>
  <c r="ID63" i="72"/>
  <c r="IE63" i="72"/>
  <c r="IF63" i="72"/>
  <c r="IG63" i="72"/>
  <c r="IH63" i="72"/>
  <c r="II63" i="72"/>
  <c r="IJ63" i="72"/>
  <c r="IK63" i="72"/>
  <c r="IL63" i="72"/>
  <c r="IO63" i="72"/>
  <c r="IP63" i="72"/>
  <c r="IQ63" i="72"/>
  <c r="IR63" i="72"/>
  <c r="IS63" i="72"/>
  <c r="IT63" i="72"/>
  <c r="IU63" i="72"/>
  <c r="IV63" i="72"/>
  <c r="IW63" i="72"/>
  <c r="IX63" i="72"/>
  <c r="D64" i="72" a="1"/>
  <c r="D64" i="72"/>
  <c r="AO64" i="72"/>
  <c r="AP64" i="72"/>
  <c r="AQ64" i="72"/>
  <c r="AR64" i="72"/>
  <c r="AS64" i="72"/>
  <c r="AT64" i="72"/>
  <c r="AU64" i="72"/>
  <c r="AV64" i="72"/>
  <c r="AW64" i="72"/>
  <c r="AX64" i="72"/>
  <c r="AY64" i="72"/>
  <c r="AZ64" i="72"/>
  <c r="BA64" i="72"/>
  <c r="BB64" i="72"/>
  <c r="BC64" i="72"/>
  <c r="BD64" i="72"/>
  <c r="BE64" i="72"/>
  <c r="BF64" i="72"/>
  <c r="BG64" i="72"/>
  <c r="BH64" i="72"/>
  <c r="BI64" i="72"/>
  <c r="BJ64" i="72"/>
  <c r="BK64" i="72"/>
  <c r="BL64" i="72"/>
  <c r="BM64" i="72"/>
  <c r="BN64" i="72"/>
  <c r="BO64" i="72"/>
  <c r="BP64" i="72"/>
  <c r="BQ64" i="72"/>
  <c r="BR64" i="72"/>
  <c r="BS64" i="72"/>
  <c r="BT64" i="72"/>
  <c r="BU64" i="72"/>
  <c r="BV64" i="72"/>
  <c r="BW64" i="72"/>
  <c r="BX64" i="72"/>
  <c r="BY64" i="72"/>
  <c r="BZ64" i="72"/>
  <c r="CA64" i="72"/>
  <c r="CB64" i="72"/>
  <c r="CC64" i="72"/>
  <c r="CD64" i="72"/>
  <c r="CE64" i="72"/>
  <c r="CF64" i="72"/>
  <c r="CG64" i="72"/>
  <c r="CH64" i="72"/>
  <c r="CI64" i="72"/>
  <c r="CJ64" i="72"/>
  <c r="CK64" i="72"/>
  <c r="CL64" i="72"/>
  <c r="CM64" i="72"/>
  <c r="CN64" i="72"/>
  <c r="CO64" i="72"/>
  <c r="CP64" i="72"/>
  <c r="CQ64" i="72"/>
  <c r="CR64" i="72"/>
  <c r="CS64" i="72"/>
  <c r="CT64" i="72"/>
  <c r="CU64" i="72"/>
  <c r="CV64" i="72"/>
  <c r="CW64" i="72"/>
  <c r="CX64" i="72"/>
  <c r="CY64" i="72"/>
  <c r="CZ64" i="72"/>
  <c r="DA64" i="72"/>
  <c r="DB64" i="72"/>
  <c r="DC64" i="72"/>
  <c r="DD64" i="72"/>
  <c r="DE64" i="72"/>
  <c r="DF64" i="72"/>
  <c r="DG64" i="72"/>
  <c r="DH64" i="72"/>
  <c r="DI64" i="72"/>
  <c r="DJ64" i="72"/>
  <c r="DK64" i="72"/>
  <c r="DL64" i="72"/>
  <c r="DM64" i="72"/>
  <c r="DN64" i="72"/>
  <c r="DO64" i="72"/>
  <c r="DP64" i="72"/>
  <c r="DQ64" i="72"/>
  <c r="DR64" i="72"/>
  <c r="DS64" i="72"/>
  <c r="DT64" i="72"/>
  <c r="DU64" i="72"/>
  <c r="DV64" i="72"/>
  <c r="DW64" i="72"/>
  <c r="DX64" i="72"/>
  <c r="DY64" i="72"/>
  <c r="DZ64" i="72"/>
  <c r="EA64" i="72"/>
  <c r="EB64" i="72"/>
  <c r="EC64" i="72"/>
  <c r="ED64" i="72"/>
  <c r="EE64" i="72"/>
  <c r="EF64" i="72"/>
  <c r="EG64" i="72"/>
  <c r="EH64" i="72"/>
  <c r="EI64" i="72"/>
  <c r="EJ64" i="72"/>
  <c r="EK64" i="72"/>
  <c r="EL64" i="72"/>
  <c r="EM64" i="72"/>
  <c r="EN64" i="72"/>
  <c r="EO64" i="72"/>
  <c r="EP64" i="72"/>
  <c r="EQ64" i="72"/>
  <c r="ER64" i="72"/>
  <c r="ES64" i="72"/>
  <c r="ET64" i="72"/>
  <c r="EU64" i="72"/>
  <c r="EV64" i="72"/>
  <c r="EW64" i="72"/>
  <c r="EX64" i="72"/>
  <c r="EY64" i="72"/>
  <c r="EZ64" i="72"/>
  <c r="FA64" i="72"/>
  <c r="FB64" i="72"/>
  <c r="FC64" i="72"/>
  <c r="FD64" i="72"/>
  <c r="FE64" i="72"/>
  <c r="FF64" i="72"/>
  <c r="FG64" i="72"/>
  <c r="FH64" i="72"/>
  <c r="FI64" i="72"/>
  <c r="FJ64" i="72"/>
  <c r="FK64" i="72"/>
  <c r="FL64" i="72"/>
  <c r="FM64" i="72"/>
  <c r="FN64" i="72"/>
  <c r="FO64" i="72"/>
  <c r="FP64" i="72"/>
  <c r="FQ64" i="72"/>
  <c r="FR64" i="72"/>
  <c r="FS64" i="72"/>
  <c r="FT64" i="72"/>
  <c r="FU64" i="72"/>
  <c r="FV64" i="72"/>
  <c r="FW64" i="72"/>
  <c r="FX64" i="72"/>
  <c r="FY64" i="72"/>
  <c r="FZ64" i="72"/>
  <c r="GA64" i="72"/>
  <c r="GB64" i="72"/>
  <c r="GC64" i="72"/>
  <c r="GD64" i="72"/>
  <c r="GE64" i="72"/>
  <c r="GF64" i="72"/>
  <c r="GG64" i="72"/>
  <c r="GH64" i="72"/>
  <c r="GI64" i="72"/>
  <c r="GJ64" i="72"/>
  <c r="GK64" i="72"/>
  <c r="GL64" i="72"/>
  <c r="GM64" i="72"/>
  <c r="GN64" i="72"/>
  <c r="GO64" i="72"/>
  <c r="GP64" i="72"/>
  <c r="GQ64" i="72"/>
  <c r="GR64" i="72"/>
  <c r="GS64" i="72"/>
  <c r="GT64" i="72"/>
  <c r="GU64" i="72"/>
  <c r="GV64" i="72"/>
  <c r="GW64" i="72"/>
  <c r="GX64" i="72"/>
  <c r="GY64" i="72"/>
  <c r="GZ64" i="72"/>
  <c r="HA64" i="72"/>
  <c r="HB64" i="72"/>
  <c r="HC64" i="72"/>
  <c r="HD64" i="72"/>
  <c r="HE64" i="72"/>
  <c r="HF64" i="72"/>
  <c r="HG64" i="72"/>
  <c r="HH64" i="72"/>
  <c r="HI64" i="72"/>
  <c r="HJ64" i="72"/>
  <c r="HK64" i="72"/>
  <c r="HL64" i="72"/>
  <c r="HM64" i="72"/>
  <c r="HN64" i="72"/>
  <c r="HO64" i="72"/>
  <c r="HP64" i="72"/>
  <c r="HQ64" i="72"/>
  <c r="HR64" i="72"/>
  <c r="HS64" i="72"/>
  <c r="HT64" i="72"/>
  <c r="HU64" i="72"/>
  <c r="HV64" i="72"/>
  <c r="HW64" i="72"/>
  <c r="HX64" i="72"/>
  <c r="HY64" i="72"/>
  <c r="HZ64" i="72"/>
  <c r="IA64" i="72"/>
  <c r="IB64" i="72"/>
  <c r="IC64" i="72"/>
  <c r="ID64" i="72"/>
  <c r="IE64" i="72"/>
  <c r="IF64" i="72"/>
  <c r="IG64" i="72"/>
  <c r="IH64" i="72"/>
  <c r="II64" i="72"/>
  <c r="IJ64" i="72"/>
  <c r="IK64" i="72"/>
  <c r="IL64" i="72"/>
  <c r="E66" i="72"/>
  <c r="AL66" i="72"/>
  <c r="AM66" i="72"/>
  <c r="AN66" i="72"/>
  <c r="AO66" i="72"/>
  <c r="AP66" i="72"/>
  <c r="AQ66" i="72"/>
  <c r="AR66" i="72"/>
  <c r="AS66" i="72"/>
  <c r="AT66" i="72"/>
  <c r="AU66" i="72"/>
  <c r="AV66" i="72"/>
  <c r="AW66" i="72"/>
  <c r="AX66" i="72"/>
  <c r="AY66" i="72"/>
  <c r="AZ66" i="72"/>
  <c r="BA66" i="72"/>
  <c r="BB66" i="72"/>
  <c r="BC66" i="72"/>
  <c r="BD66" i="72"/>
  <c r="BE66" i="72"/>
  <c r="BF66" i="72"/>
  <c r="BG66" i="72"/>
  <c r="BH66" i="72"/>
  <c r="BI66" i="72"/>
  <c r="BJ66" i="72"/>
  <c r="BK66" i="72"/>
  <c r="BL66" i="72"/>
  <c r="BM66" i="72"/>
  <c r="BN66" i="72"/>
  <c r="BO66" i="72"/>
  <c r="BP66" i="72"/>
  <c r="BQ66" i="72"/>
  <c r="BR66" i="72"/>
  <c r="BS66" i="72"/>
  <c r="BT66" i="72"/>
  <c r="BU66" i="72"/>
  <c r="IO66" i="72"/>
  <c r="IP66" i="72"/>
  <c r="IQ66" i="72"/>
  <c r="E67" i="72"/>
  <c r="G67" i="72"/>
  <c r="H67" i="72"/>
  <c r="I67" i="72"/>
  <c r="J67" i="72"/>
  <c r="K67" i="72"/>
  <c r="L67" i="72"/>
  <c r="M67" i="72"/>
  <c r="N67" i="72"/>
  <c r="O67" i="72"/>
  <c r="P67" i="72"/>
  <c r="Q67" i="72"/>
  <c r="R67" i="72"/>
  <c r="S67" i="72"/>
  <c r="T67" i="72"/>
  <c r="U67" i="72"/>
  <c r="V67" i="72"/>
  <c r="W67" i="72"/>
  <c r="X67" i="72"/>
  <c r="Y67" i="72"/>
  <c r="Z67" i="72"/>
  <c r="AA67" i="72"/>
  <c r="AB67" i="72"/>
  <c r="AC67" i="72"/>
  <c r="AD67" i="72"/>
  <c r="AE67" i="72"/>
  <c r="AF67" i="72"/>
  <c r="AG67" i="72"/>
  <c r="AH67" i="72"/>
  <c r="AI67" i="72"/>
  <c r="AJ67" i="72"/>
  <c r="AK67" i="72"/>
  <c r="AL67" i="72"/>
  <c r="AM67" i="72"/>
  <c r="AN67" i="72"/>
  <c r="AO67" i="72"/>
  <c r="AP67" i="72"/>
  <c r="AQ67" i="72"/>
  <c r="AR67" i="72"/>
  <c r="AS67" i="72"/>
  <c r="AT67" i="72"/>
  <c r="AU67" i="72"/>
  <c r="AV67" i="72"/>
  <c r="AW67" i="72"/>
  <c r="AX67" i="72"/>
  <c r="AY67" i="72"/>
  <c r="AZ67" i="72"/>
  <c r="BA67" i="72"/>
  <c r="BB67" i="72"/>
  <c r="BC67" i="72"/>
  <c r="BD67" i="72"/>
  <c r="BE67" i="72"/>
  <c r="BF67" i="72"/>
  <c r="BG67" i="72"/>
  <c r="BH67" i="72"/>
  <c r="BI67" i="72"/>
  <c r="BJ67" i="72"/>
  <c r="BK67" i="72"/>
  <c r="BL67" i="72"/>
  <c r="BM67" i="72"/>
  <c r="BN67" i="72"/>
  <c r="BO67" i="72"/>
  <c r="BP67" i="72"/>
  <c r="BQ67" i="72"/>
  <c r="BR67" i="72"/>
  <c r="BS67" i="72"/>
  <c r="BT67" i="72"/>
  <c r="BU67" i="72"/>
  <c r="IN67" i="72"/>
  <c r="IO67" i="72"/>
  <c r="IP67" i="72"/>
  <c r="IQ67" i="72"/>
  <c r="E68" i="72"/>
  <c r="G68" i="72"/>
  <c r="H68" i="72"/>
  <c r="I68" i="72"/>
  <c r="J68" i="72"/>
  <c r="K68" i="72"/>
  <c r="L68" i="72"/>
  <c r="M68" i="72"/>
  <c r="N68" i="72"/>
  <c r="O68" i="72"/>
  <c r="P68" i="72"/>
  <c r="Q68" i="72"/>
  <c r="R68" i="72"/>
  <c r="S68" i="72"/>
  <c r="T68" i="72"/>
  <c r="U68" i="72"/>
  <c r="V68" i="72"/>
  <c r="W68" i="72"/>
  <c r="X68" i="72"/>
  <c r="Y68" i="72"/>
  <c r="Z68" i="72"/>
  <c r="AA68" i="72"/>
  <c r="AB68" i="72"/>
  <c r="AC68" i="72"/>
  <c r="AD68" i="72"/>
  <c r="AE68" i="72"/>
  <c r="AF68" i="72"/>
  <c r="AG68" i="72"/>
  <c r="AH68" i="72"/>
  <c r="AI68" i="72"/>
  <c r="AJ68" i="72"/>
  <c r="AK68" i="72"/>
  <c r="AL68" i="72"/>
  <c r="AM68" i="72"/>
  <c r="AN68" i="72"/>
  <c r="AO68" i="72"/>
  <c r="AP68" i="72"/>
  <c r="AQ68" i="72"/>
  <c r="AR68" i="72"/>
  <c r="AS68" i="72"/>
  <c r="AT68" i="72"/>
  <c r="AU68" i="72"/>
  <c r="AV68" i="72"/>
  <c r="AW68" i="72"/>
  <c r="AX68" i="72"/>
  <c r="AY68" i="72"/>
  <c r="AZ68" i="72"/>
  <c r="BA68" i="72"/>
  <c r="BB68" i="72"/>
  <c r="BC68" i="72"/>
  <c r="BD68" i="72"/>
  <c r="BE68" i="72"/>
  <c r="BF68" i="72"/>
  <c r="BG68" i="72"/>
  <c r="BH68" i="72"/>
  <c r="BI68" i="72"/>
  <c r="BJ68" i="72"/>
  <c r="BK68" i="72"/>
  <c r="BL68" i="72"/>
  <c r="BM68" i="72"/>
  <c r="BN68" i="72"/>
  <c r="BO68" i="72"/>
  <c r="BP68" i="72"/>
  <c r="BQ68" i="72"/>
  <c r="BR68" i="72"/>
  <c r="BS68" i="72"/>
  <c r="BT68" i="72"/>
  <c r="BU68" i="72"/>
  <c r="IN68" i="72"/>
  <c r="IO68" i="72"/>
  <c r="IP68" i="72"/>
  <c r="IQ68" i="72"/>
  <c r="E70" i="72"/>
  <c r="G70" i="72"/>
  <c r="H70" i="72"/>
  <c r="I70" i="72"/>
  <c r="J70" i="72"/>
  <c r="K70" i="72"/>
  <c r="L70" i="72"/>
  <c r="M70" i="72"/>
  <c r="N70" i="72"/>
  <c r="O70" i="72"/>
  <c r="P70" i="72"/>
  <c r="Q70" i="72"/>
  <c r="R70" i="72"/>
  <c r="S70" i="72"/>
  <c r="T70" i="72"/>
  <c r="U70" i="72"/>
  <c r="V70" i="72"/>
  <c r="W70" i="72"/>
  <c r="X70" i="72"/>
  <c r="Y70" i="72"/>
  <c r="Z70" i="72"/>
  <c r="AA70" i="72"/>
  <c r="AB70" i="72"/>
  <c r="AC70" i="72"/>
  <c r="AD70" i="72"/>
  <c r="AE70" i="72"/>
  <c r="AF70" i="72"/>
  <c r="AG70" i="72"/>
  <c r="AH70" i="72"/>
  <c r="AI70" i="72"/>
  <c r="AJ70" i="72"/>
  <c r="AK70" i="72"/>
  <c r="AL70" i="72"/>
  <c r="AM70" i="72"/>
  <c r="AN70" i="72"/>
  <c r="AO70" i="72"/>
  <c r="AP70" i="72"/>
  <c r="AQ70" i="72"/>
  <c r="AR70" i="72"/>
  <c r="AS70" i="72"/>
  <c r="AT70" i="72"/>
  <c r="AU70" i="72"/>
  <c r="AV70" i="72"/>
  <c r="AW70" i="72"/>
  <c r="AX70" i="72"/>
  <c r="AY70" i="72"/>
  <c r="AZ70" i="72"/>
  <c r="BA70" i="72"/>
  <c r="BB70" i="72"/>
  <c r="BC70" i="72"/>
  <c r="BD70" i="72"/>
  <c r="BE70" i="72"/>
  <c r="BF70" i="72"/>
  <c r="BG70" i="72"/>
  <c r="BH70" i="72"/>
  <c r="BI70" i="72"/>
  <c r="BJ70" i="72"/>
  <c r="BK70" i="72"/>
  <c r="BL70" i="72"/>
  <c r="BM70" i="72"/>
  <c r="BN70" i="72"/>
  <c r="BO70" i="72"/>
  <c r="BP70" i="72"/>
  <c r="BQ70" i="72"/>
  <c r="BR70" i="72"/>
  <c r="BS70" i="72"/>
  <c r="BT70" i="72"/>
  <c r="BU70" i="72"/>
  <c r="IN70" i="72"/>
  <c r="IO70" i="72"/>
  <c r="IP70" i="72"/>
  <c r="IQ70" i="72"/>
  <c r="D71" i="72"/>
  <c r="IN71" i="72"/>
  <c r="D72" i="72"/>
  <c r="IN72" i="72"/>
  <c r="D82" i="72"/>
  <c r="E82" i="72"/>
  <c r="G82" i="72"/>
  <c r="H82" i="72"/>
  <c r="I82" i="72"/>
  <c r="J82" i="72"/>
  <c r="K82" i="72"/>
  <c r="L82" i="72"/>
  <c r="M82" i="72"/>
  <c r="N82" i="72"/>
  <c r="O82" i="72"/>
  <c r="P82" i="72"/>
  <c r="Q82" i="72"/>
  <c r="R82" i="72"/>
  <c r="S82" i="72"/>
  <c r="T82" i="72"/>
  <c r="U82" i="72"/>
  <c r="V82" i="72"/>
  <c r="W82" i="72"/>
  <c r="X82" i="72"/>
  <c r="Y82" i="72"/>
  <c r="Z82" i="72"/>
  <c r="AA82" i="72"/>
  <c r="AB82" i="72"/>
  <c r="AC82" i="72"/>
  <c r="AD82" i="72"/>
  <c r="AE82" i="72"/>
  <c r="AF82" i="72"/>
  <c r="AG82" i="72"/>
  <c r="AH82" i="72"/>
  <c r="AI82" i="72"/>
  <c r="AJ82" i="72"/>
  <c r="AK82" i="72"/>
  <c r="AL82" i="72"/>
  <c r="AM82" i="72"/>
  <c r="AN82" i="72"/>
  <c r="AO82" i="72"/>
  <c r="AP82" i="72"/>
  <c r="AQ82" i="72"/>
  <c r="AR82" i="72"/>
  <c r="AS82" i="72"/>
  <c r="AT82" i="72"/>
  <c r="AU82" i="72"/>
  <c r="AV82" i="72"/>
  <c r="AW82" i="72"/>
  <c r="AX82" i="72"/>
  <c r="AY82" i="72"/>
  <c r="AZ82" i="72"/>
  <c r="BA82" i="72"/>
  <c r="BB82" i="72"/>
  <c r="BC82" i="72"/>
  <c r="BD82" i="72"/>
  <c r="BE82" i="72"/>
  <c r="BF82" i="72"/>
  <c r="BG82" i="72"/>
  <c r="BH82" i="72"/>
  <c r="BI82" i="72"/>
  <c r="BJ82" i="72"/>
  <c r="BK82" i="72"/>
  <c r="BL82" i="72"/>
  <c r="BM82" i="72"/>
  <c r="BN82" i="72"/>
  <c r="BO82" i="72"/>
  <c r="BP82" i="72"/>
  <c r="BQ82" i="72"/>
  <c r="BR82" i="72"/>
  <c r="BS82" i="72"/>
  <c r="BT82" i="72"/>
  <c r="BU82" i="72"/>
  <c r="IN82" i="72"/>
  <c r="IO82" i="72"/>
  <c r="IP82" i="72"/>
  <c r="IQ82" i="72"/>
  <c r="D83" i="72"/>
  <c r="E83" i="72"/>
  <c r="G83" i="72"/>
  <c r="H83" i="72"/>
  <c r="I83" i="72"/>
  <c r="J83" i="72"/>
  <c r="K83" i="72"/>
  <c r="L83" i="72"/>
  <c r="M83" i="72"/>
  <c r="N83" i="72"/>
  <c r="O83" i="72"/>
  <c r="P83" i="72"/>
  <c r="Q83" i="72"/>
  <c r="R83" i="72"/>
  <c r="S83" i="72"/>
  <c r="T83" i="72"/>
  <c r="U83" i="72"/>
  <c r="V83" i="72"/>
  <c r="W83" i="72"/>
  <c r="X83" i="72"/>
  <c r="Y83" i="72"/>
  <c r="Z83" i="72"/>
  <c r="AA83" i="72"/>
  <c r="AB83" i="72"/>
  <c r="AC83" i="72"/>
  <c r="AD83" i="72"/>
  <c r="AE83" i="72"/>
  <c r="AF83" i="72"/>
  <c r="AG83" i="72"/>
  <c r="AH83" i="72"/>
  <c r="AI83" i="72"/>
  <c r="AJ83" i="72"/>
  <c r="AK83" i="72"/>
  <c r="AL83" i="72"/>
  <c r="AM83" i="72"/>
  <c r="AN83" i="72"/>
  <c r="AO83" i="72"/>
  <c r="AP83" i="72"/>
  <c r="AQ83" i="72"/>
  <c r="AR83" i="72"/>
  <c r="AS83" i="72"/>
  <c r="AT83" i="72"/>
  <c r="AU83" i="72"/>
  <c r="AV83" i="72"/>
  <c r="AW83" i="72"/>
  <c r="AX83" i="72"/>
  <c r="AY83" i="72"/>
  <c r="AZ83" i="72"/>
  <c r="BA83" i="72"/>
  <c r="BB83" i="72"/>
  <c r="BC83" i="72"/>
  <c r="BD83" i="72"/>
  <c r="BE83" i="72"/>
  <c r="BF83" i="72"/>
  <c r="BG83" i="72"/>
  <c r="BH83" i="72"/>
  <c r="BI83" i="72"/>
  <c r="BJ83" i="72"/>
  <c r="BK83" i="72"/>
  <c r="BL83" i="72"/>
  <c r="BM83" i="72"/>
  <c r="BN83" i="72"/>
  <c r="BO83" i="72"/>
  <c r="BP83" i="72"/>
  <c r="BQ83" i="72"/>
  <c r="BR83" i="72"/>
  <c r="BS83" i="72"/>
  <c r="BT83" i="72"/>
  <c r="BU83" i="72"/>
  <c r="IN83" i="72"/>
  <c r="IO83" i="72"/>
  <c r="IP83" i="72"/>
  <c r="IQ83" i="72"/>
  <c r="D84" i="72"/>
  <c r="E84" i="72"/>
  <c r="G84" i="72"/>
  <c r="H84" i="72"/>
  <c r="I84" i="72"/>
  <c r="J84" i="72"/>
  <c r="K84" i="72"/>
  <c r="L84" i="72"/>
  <c r="M84" i="72"/>
  <c r="N84" i="72"/>
  <c r="O84" i="72"/>
  <c r="P84" i="72"/>
  <c r="Q84" i="72"/>
  <c r="R84" i="72"/>
  <c r="S84" i="72"/>
  <c r="T84" i="72"/>
  <c r="U84" i="72"/>
  <c r="V84" i="72"/>
  <c r="W84" i="72"/>
  <c r="X84" i="72"/>
  <c r="Y84" i="72"/>
  <c r="Z84" i="72"/>
  <c r="AA84" i="72"/>
  <c r="AB84" i="72"/>
  <c r="AC84" i="72"/>
  <c r="AD84" i="72"/>
  <c r="AE84" i="72"/>
  <c r="AF84" i="72"/>
  <c r="AG84" i="72"/>
  <c r="AH84" i="72"/>
  <c r="AI84" i="72"/>
  <c r="AJ84" i="72"/>
  <c r="AK84" i="72"/>
  <c r="AL84" i="72"/>
  <c r="AM84" i="72"/>
  <c r="AN84" i="72"/>
  <c r="AO84" i="72"/>
  <c r="AP84" i="72"/>
  <c r="AQ84" i="72"/>
  <c r="AR84" i="72"/>
  <c r="AS84" i="72"/>
  <c r="AT84" i="72"/>
  <c r="AU84" i="72"/>
  <c r="AV84" i="72"/>
  <c r="AW84" i="72"/>
  <c r="AX84" i="72"/>
  <c r="AY84" i="72"/>
  <c r="AZ84" i="72"/>
  <c r="BA84" i="72"/>
  <c r="BB84" i="72"/>
  <c r="BC84" i="72"/>
  <c r="BD84" i="72"/>
  <c r="BE84" i="72"/>
  <c r="BF84" i="72"/>
  <c r="BG84" i="72"/>
  <c r="BH84" i="72"/>
  <c r="BI84" i="72"/>
  <c r="BJ84" i="72"/>
  <c r="BK84" i="72"/>
  <c r="BL84" i="72"/>
  <c r="BM84" i="72"/>
  <c r="BN84" i="72"/>
  <c r="BO84" i="72"/>
  <c r="BP84" i="72"/>
  <c r="BQ84" i="72"/>
  <c r="BR84" i="72"/>
  <c r="BS84" i="72"/>
  <c r="BT84" i="72"/>
  <c r="BU84" i="72"/>
  <c r="IN84" i="72"/>
  <c r="IO84" i="72"/>
  <c r="IP84" i="72"/>
  <c r="IQ84" i="72"/>
  <c r="E85" i="72"/>
  <c r="G85" i="72"/>
  <c r="H85" i="72"/>
  <c r="I85" i="72"/>
  <c r="J85" i="72"/>
  <c r="K85" i="72"/>
  <c r="L85" i="72"/>
  <c r="M85" i="72"/>
  <c r="N85" i="72"/>
  <c r="O85" i="72"/>
  <c r="P85" i="72"/>
  <c r="Q85" i="72"/>
  <c r="R85" i="72"/>
  <c r="S85" i="72"/>
  <c r="T85" i="72"/>
  <c r="U85" i="72"/>
  <c r="V85" i="72"/>
  <c r="W85" i="72"/>
  <c r="X85" i="72"/>
  <c r="Y85" i="72"/>
  <c r="Z85" i="72"/>
  <c r="AA85" i="72"/>
  <c r="AB85" i="72"/>
  <c r="AC85" i="72"/>
  <c r="AD85" i="72"/>
  <c r="AE85" i="72"/>
  <c r="AF85" i="72"/>
  <c r="AG85" i="72"/>
  <c r="AH85" i="72"/>
  <c r="AI85" i="72"/>
  <c r="AJ85" i="72"/>
  <c r="AK85" i="72"/>
  <c r="AL85" i="72"/>
  <c r="AM85" i="72"/>
  <c r="AN85" i="72"/>
  <c r="AO85" i="72"/>
  <c r="AP85" i="72"/>
  <c r="AQ85" i="72"/>
  <c r="AR85" i="72"/>
  <c r="AS85" i="72"/>
  <c r="AT85" i="72"/>
  <c r="AU85" i="72"/>
  <c r="AV85" i="72"/>
  <c r="AW85" i="72"/>
  <c r="AX85" i="72"/>
  <c r="AY85" i="72"/>
  <c r="AZ85" i="72"/>
  <c r="BA85" i="72"/>
  <c r="BB85" i="72"/>
  <c r="BC85" i="72"/>
  <c r="BD85" i="72"/>
  <c r="BE85" i="72"/>
  <c r="BF85" i="72"/>
  <c r="BG85" i="72"/>
  <c r="BH85" i="72"/>
  <c r="BI85" i="72"/>
  <c r="BJ85" i="72"/>
  <c r="BK85" i="72"/>
  <c r="BL85" i="72"/>
  <c r="BM85" i="72"/>
  <c r="BN85" i="72"/>
  <c r="BO85" i="72"/>
  <c r="BP85" i="72"/>
  <c r="BQ85" i="72"/>
  <c r="BR85" i="72"/>
  <c r="BS85" i="72"/>
  <c r="BT85" i="72"/>
  <c r="BU85" i="72"/>
  <c r="D86" i="72"/>
  <c r="IN86" i="72"/>
  <c r="D87" i="72"/>
  <c r="IN87" i="72"/>
  <c r="D97" i="72"/>
  <c r="E97" i="72"/>
  <c r="G97" i="72"/>
  <c r="H97" i="72"/>
  <c r="I97" i="72"/>
  <c r="J97" i="72"/>
  <c r="K97" i="72"/>
  <c r="L97" i="72"/>
  <c r="M97" i="72"/>
  <c r="N97" i="72"/>
  <c r="O97" i="72"/>
  <c r="P97" i="72"/>
  <c r="Q97" i="72"/>
  <c r="R97" i="72"/>
  <c r="S97" i="72"/>
  <c r="T97" i="72"/>
  <c r="U97" i="72"/>
  <c r="V97" i="72"/>
  <c r="W97" i="72"/>
  <c r="X97" i="72"/>
  <c r="Y97" i="72"/>
  <c r="Z97" i="72"/>
  <c r="AA97" i="72"/>
  <c r="AB97" i="72"/>
  <c r="AC97" i="72"/>
  <c r="AD97" i="72"/>
  <c r="AE97" i="72"/>
  <c r="AF97" i="72"/>
  <c r="AG97" i="72"/>
  <c r="AH97" i="72"/>
  <c r="AI97" i="72"/>
  <c r="AJ97" i="72"/>
  <c r="AK97" i="72"/>
  <c r="AL97" i="72"/>
  <c r="AM97" i="72"/>
  <c r="AN97" i="72"/>
  <c r="AO97" i="72"/>
  <c r="AP97" i="72"/>
  <c r="AQ97" i="72"/>
  <c r="AR97" i="72"/>
  <c r="AS97" i="72"/>
  <c r="AT97" i="72"/>
  <c r="AU97" i="72"/>
  <c r="AV97" i="72"/>
  <c r="AW97" i="72"/>
  <c r="AX97" i="72"/>
  <c r="AY97" i="72"/>
  <c r="AZ97" i="72"/>
  <c r="BA97" i="72"/>
  <c r="BB97" i="72"/>
  <c r="BC97" i="72"/>
  <c r="BD97" i="72"/>
  <c r="BE97" i="72"/>
  <c r="BF97" i="72"/>
  <c r="BG97" i="72"/>
  <c r="BH97" i="72"/>
  <c r="BI97" i="72"/>
  <c r="BJ97" i="72"/>
  <c r="BK97" i="72"/>
  <c r="BL97" i="72"/>
  <c r="BM97" i="72"/>
  <c r="BN97" i="72"/>
  <c r="BO97" i="72"/>
  <c r="BP97" i="72"/>
  <c r="BQ97" i="72"/>
  <c r="BR97" i="72"/>
  <c r="BS97" i="72"/>
  <c r="BT97" i="72"/>
  <c r="BU97" i="72"/>
  <c r="D98" i="72"/>
  <c r="E98" i="72"/>
  <c r="G98" i="72"/>
  <c r="H98" i="72"/>
  <c r="I98" i="72"/>
  <c r="J98" i="72"/>
  <c r="K98" i="72"/>
  <c r="L98" i="72"/>
  <c r="M98" i="72"/>
  <c r="N98" i="72"/>
  <c r="O98" i="72"/>
  <c r="P98" i="72"/>
  <c r="Q98" i="72"/>
  <c r="R98" i="72"/>
  <c r="S98" i="72"/>
  <c r="T98" i="72"/>
  <c r="U98" i="72"/>
  <c r="V98" i="72"/>
  <c r="W98" i="72"/>
  <c r="X98" i="72"/>
  <c r="Y98" i="72"/>
  <c r="Z98" i="72"/>
  <c r="AA98" i="72"/>
  <c r="AB98" i="72"/>
  <c r="AC98" i="72"/>
  <c r="AD98" i="72"/>
  <c r="AE98" i="72"/>
  <c r="AF98" i="72"/>
  <c r="AG98" i="72"/>
  <c r="AH98" i="72"/>
  <c r="AI98" i="72"/>
  <c r="AJ98" i="72"/>
  <c r="AK98" i="72"/>
  <c r="AL98" i="72"/>
  <c r="AM98" i="72"/>
  <c r="AN98" i="72"/>
  <c r="AO98" i="72"/>
  <c r="AP98" i="72"/>
  <c r="AQ98" i="72"/>
  <c r="AR98" i="72"/>
  <c r="AS98" i="72"/>
  <c r="AT98" i="72"/>
  <c r="AU98" i="72"/>
  <c r="AV98" i="72"/>
  <c r="AW98" i="72"/>
  <c r="AX98" i="72"/>
  <c r="AY98" i="72"/>
  <c r="AZ98" i="72"/>
  <c r="BA98" i="72"/>
  <c r="BB98" i="72"/>
  <c r="BC98" i="72"/>
  <c r="BD98" i="72"/>
  <c r="BE98" i="72"/>
  <c r="BF98" i="72"/>
  <c r="BG98" i="72"/>
  <c r="BH98" i="72"/>
  <c r="BI98" i="72"/>
  <c r="BJ98" i="72"/>
  <c r="BK98" i="72"/>
  <c r="BL98" i="72"/>
  <c r="BM98" i="72"/>
  <c r="BN98" i="72"/>
  <c r="BO98" i="72"/>
  <c r="BP98" i="72"/>
  <c r="BQ98" i="72"/>
  <c r="BR98" i="72"/>
  <c r="BS98" i="72"/>
  <c r="BT98" i="72"/>
  <c r="BU98" i="72"/>
  <c r="D99" i="72"/>
  <c r="E99" i="72"/>
  <c r="G99" i="72"/>
  <c r="H99" i="72"/>
  <c r="I99" i="72"/>
  <c r="J99" i="72"/>
  <c r="K99" i="72"/>
  <c r="L99" i="72"/>
  <c r="M99" i="72"/>
  <c r="N99" i="72"/>
  <c r="O99" i="72"/>
  <c r="P99" i="72"/>
  <c r="Q99" i="72"/>
  <c r="R99" i="72"/>
  <c r="S99" i="72"/>
  <c r="T99" i="72"/>
  <c r="U99" i="72"/>
  <c r="V99" i="72"/>
  <c r="W99" i="72"/>
  <c r="X99" i="72"/>
  <c r="Y99" i="72"/>
  <c r="Z99" i="72"/>
  <c r="AA99" i="72"/>
  <c r="AB99" i="72"/>
  <c r="AC99" i="72"/>
  <c r="AD99" i="72"/>
  <c r="AE99" i="72"/>
  <c r="AF99" i="72"/>
  <c r="AG99" i="72"/>
  <c r="AH99" i="72"/>
  <c r="AI99" i="72"/>
  <c r="AJ99" i="72"/>
  <c r="AK99" i="72"/>
  <c r="AL99" i="72"/>
  <c r="AM99" i="72"/>
  <c r="AN99" i="72"/>
  <c r="AO99" i="72"/>
  <c r="AP99" i="72"/>
  <c r="AQ99" i="72"/>
  <c r="AR99" i="72"/>
  <c r="AS99" i="72"/>
  <c r="AT99" i="72"/>
  <c r="AU99" i="72"/>
  <c r="AV99" i="72"/>
  <c r="AW99" i="72"/>
  <c r="AX99" i="72"/>
  <c r="AY99" i="72"/>
  <c r="AZ99" i="72"/>
  <c r="BA99" i="72"/>
  <c r="BB99" i="72"/>
  <c r="BC99" i="72"/>
  <c r="BD99" i="72"/>
  <c r="BE99" i="72"/>
  <c r="BF99" i="72"/>
  <c r="BG99" i="72"/>
  <c r="BH99" i="72"/>
  <c r="BI99" i="72"/>
  <c r="BJ99" i="72"/>
  <c r="BK99" i="72"/>
  <c r="BL99" i="72"/>
  <c r="BM99" i="72"/>
  <c r="BN99" i="72"/>
  <c r="BO99" i="72"/>
  <c r="BP99" i="72"/>
  <c r="BQ99" i="72"/>
  <c r="BR99" i="72"/>
  <c r="BS99" i="72"/>
  <c r="BT99" i="72"/>
  <c r="BU99" i="72"/>
  <c r="D100" i="72"/>
  <c r="E100" i="72"/>
  <c r="G100" i="72"/>
  <c r="H100" i="72"/>
  <c r="I100" i="72"/>
  <c r="J100" i="72"/>
  <c r="K100" i="72"/>
  <c r="L100" i="72"/>
  <c r="M100" i="72"/>
  <c r="N100" i="72"/>
  <c r="O100" i="72"/>
  <c r="P100" i="72"/>
  <c r="Q100" i="72"/>
  <c r="R100" i="72"/>
  <c r="S100" i="72"/>
  <c r="T100" i="72"/>
  <c r="U100" i="72"/>
  <c r="V100" i="72"/>
  <c r="W100" i="72"/>
  <c r="X100" i="72"/>
  <c r="Y100" i="72"/>
  <c r="Z100" i="72"/>
  <c r="AA100" i="72"/>
  <c r="AB100" i="72"/>
  <c r="AC100" i="72"/>
  <c r="AD100" i="72"/>
  <c r="AE100" i="72"/>
  <c r="AF100" i="72"/>
  <c r="AG100" i="72"/>
  <c r="AH100" i="72"/>
  <c r="AI100" i="72"/>
  <c r="AJ100" i="72"/>
  <c r="AK100" i="72"/>
  <c r="AL100" i="72"/>
  <c r="AM100" i="72"/>
  <c r="AN100" i="72"/>
  <c r="AO100" i="72"/>
  <c r="AP100" i="72"/>
  <c r="AQ100" i="72"/>
  <c r="AR100" i="72"/>
  <c r="AS100" i="72"/>
  <c r="AT100" i="72"/>
  <c r="AU100" i="72"/>
  <c r="AV100" i="72"/>
  <c r="AW100" i="72"/>
  <c r="AX100" i="72"/>
  <c r="AY100" i="72"/>
  <c r="AZ100" i="72"/>
  <c r="BA100" i="72"/>
  <c r="BB100" i="72"/>
  <c r="BC100" i="72"/>
  <c r="BD100" i="72"/>
  <c r="BE100" i="72"/>
  <c r="BF100" i="72"/>
  <c r="BG100" i="72"/>
  <c r="BH100" i="72"/>
  <c r="BI100" i="72"/>
  <c r="BJ100" i="72"/>
  <c r="BK100" i="72"/>
  <c r="BL100" i="72"/>
  <c r="BM100" i="72"/>
  <c r="BN100" i="72"/>
  <c r="BO100" i="72"/>
  <c r="BP100" i="72"/>
  <c r="BQ100" i="72"/>
  <c r="BR100" i="72"/>
  <c r="BS100" i="72"/>
  <c r="BT100" i="72"/>
  <c r="BU100" i="72"/>
  <c r="D101" i="72"/>
  <c r="E101" i="72"/>
  <c r="D102" i="72"/>
  <c r="D105" i="72"/>
  <c r="E105" i="72"/>
  <c r="G105" i="72"/>
  <c r="H105" i="72"/>
  <c r="I105" i="72"/>
  <c r="J105" i="72"/>
  <c r="K105" i="72"/>
  <c r="L105" i="72"/>
  <c r="M105" i="72"/>
  <c r="N105" i="72"/>
  <c r="O105" i="72"/>
  <c r="P105" i="72"/>
  <c r="Q105" i="72"/>
  <c r="R105" i="72"/>
  <c r="S105" i="72"/>
  <c r="T105" i="72"/>
  <c r="U105" i="72"/>
  <c r="V105" i="72"/>
  <c r="W105" i="72"/>
  <c r="X105" i="72"/>
  <c r="Y105" i="72"/>
  <c r="Z105" i="72"/>
  <c r="AA105" i="72"/>
  <c r="AB105" i="72"/>
  <c r="AC105" i="72"/>
  <c r="AD105" i="72"/>
  <c r="AE105" i="72"/>
  <c r="AF105" i="72"/>
  <c r="AG105" i="72"/>
  <c r="AH105" i="72"/>
  <c r="AI105" i="72"/>
  <c r="AJ105" i="72"/>
  <c r="AK105" i="72"/>
  <c r="AL105" i="72"/>
  <c r="AM105" i="72"/>
  <c r="AN105" i="72"/>
  <c r="AO105" i="72"/>
  <c r="AP105" i="72"/>
  <c r="AQ105" i="72"/>
  <c r="AR105" i="72"/>
  <c r="AS105" i="72"/>
  <c r="AT105" i="72"/>
  <c r="AU105" i="72"/>
  <c r="AV105" i="72"/>
  <c r="AW105" i="72"/>
  <c r="AX105" i="72"/>
  <c r="AY105" i="72"/>
  <c r="AZ105" i="72"/>
  <c r="BA105" i="72"/>
  <c r="BB105" i="72"/>
  <c r="BC105" i="72"/>
  <c r="BD105" i="72"/>
  <c r="BE105" i="72"/>
  <c r="BF105" i="72"/>
  <c r="BG105" i="72"/>
  <c r="BH105" i="72"/>
  <c r="BI105" i="72"/>
  <c r="BJ105" i="72"/>
  <c r="BK105" i="72"/>
  <c r="BL105" i="72"/>
  <c r="BM105" i="72"/>
  <c r="BN105" i="72"/>
  <c r="BO105" i="72"/>
  <c r="BP105" i="72"/>
  <c r="BQ105" i="72"/>
  <c r="BR105" i="72"/>
  <c r="BS105" i="72"/>
  <c r="BT105" i="72"/>
  <c r="BU105" i="72"/>
  <c r="D106" i="72"/>
  <c r="E106" i="72"/>
  <c r="G106" i="72"/>
  <c r="H106" i="72"/>
  <c r="I106" i="72"/>
  <c r="J106" i="72"/>
  <c r="K106" i="72"/>
  <c r="L106" i="72"/>
  <c r="M106" i="72"/>
  <c r="N106" i="72"/>
  <c r="O106" i="72"/>
  <c r="P106" i="72"/>
  <c r="Q106" i="72"/>
  <c r="R106" i="72"/>
  <c r="S106" i="72"/>
  <c r="T106" i="72"/>
  <c r="U106" i="72"/>
  <c r="V106" i="72"/>
  <c r="W106" i="72"/>
  <c r="X106" i="72"/>
  <c r="Y106" i="72"/>
  <c r="Z106" i="72"/>
  <c r="AA106" i="72"/>
  <c r="AB106" i="72"/>
  <c r="AC106" i="72"/>
  <c r="AD106" i="72"/>
  <c r="AE106" i="72"/>
  <c r="AF106" i="72"/>
  <c r="AG106" i="72"/>
  <c r="AH106" i="72"/>
  <c r="AI106" i="72"/>
  <c r="AJ106" i="72"/>
  <c r="AK106" i="72"/>
  <c r="AL106" i="72"/>
  <c r="AM106" i="72"/>
  <c r="AN106" i="72"/>
  <c r="AO106" i="72"/>
  <c r="AP106" i="72"/>
  <c r="AQ106" i="72"/>
  <c r="AR106" i="72"/>
  <c r="AS106" i="72"/>
  <c r="AT106" i="72"/>
  <c r="AU106" i="72"/>
  <c r="AV106" i="72"/>
  <c r="AW106" i="72"/>
  <c r="AX106" i="72"/>
  <c r="AY106" i="72"/>
  <c r="AZ106" i="72"/>
  <c r="BA106" i="72"/>
  <c r="BB106" i="72"/>
  <c r="BC106" i="72"/>
  <c r="BD106" i="72"/>
  <c r="BE106" i="72"/>
  <c r="BF106" i="72"/>
  <c r="BG106" i="72"/>
  <c r="BH106" i="72"/>
  <c r="BI106" i="72"/>
  <c r="BJ106" i="72"/>
  <c r="BK106" i="72"/>
  <c r="BL106" i="72"/>
  <c r="BM106" i="72"/>
  <c r="BN106" i="72"/>
  <c r="BO106" i="72"/>
  <c r="BP106" i="72"/>
  <c r="BQ106" i="72"/>
  <c r="BR106" i="72"/>
  <c r="BS106" i="72"/>
  <c r="BT106" i="72"/>
  <c r="BU106" i="72"/>
  <c r="D107" i="72"/>
  <c r="E107" i="72"/>
  <c r="G107" i="72"/>
  <c r="H107" i="72"/>
  <c r="I107" i="72"/>
  <c r="J107" i="72"/>
  <c r="K107" i="72"/>
  <c r="L107" i="72"/>
  <c r="M107" i="72"/>
  <c r="N107" i="72"/>
  <c r="O107" i="72"/>
  <c r="P107" i="72"/>
  <c r="Q107" i="72"/>
  <c r="R107" i="72"/>
  <c r="S107" i="72"/>
  <c r="T107" i="72"/>
  <c r="U107" i="72"/>
  <c r="V107" i="72"/>
  <c r="W107" i="72"/>
  <c r="X107" i="72"/>
  <c r="Y107" i="72"/>
  <c r="Z107" i="72"/>
  <c r="AA107" i="72"/>
  <c r="AB107" i="72"/>
  <c r="AC107" i="72"/>
  <c r="AD107" i="72"/>
  <c r="AE107" i="72"/>
  <c r="AF107" i="72"/>
  <c r="AG107" i="72"/>
  <c r="AH107" i="72"/>
  <c r="AI107" i="72"/>
  <c r="AJ107" i="72"/>
  <c r="AK107" i="72"/>
  <c r="AL107" i="72"/>
  <c r="AM107" i="72"/>
  <c r="AN107" i="72"/>
  <c r="AO107" i="72"/>
  <c r="AP107" i="72"/>
  <c r="AQ107" i="72"/>
  <c r="AR107" i="72"/>
  <c r="AS107" i="72"/>
  <c r="AT107" i="72"/>
  <c r="AU107" i="72"/>
  <c r="AV107" i="72"/>
  <c r="AW107" i="72"/>
  <c r="AX107" i="72"/>
  <c r="AY107" i="72"/>
  <c r="AZ107" i="72"/>
  <c r="BA107" i="72"/>
  <c r="BB107" i="72"/>
  <c r="BC107" i="72"/>
  <c r="BD107" i="72"/>
  <c r="BE107" i="72"/>
  <c r="BF107" i="72"/>
  <c r="BG107" i="72"/>
  <c r="BH107" i="72"/>
  <c r="BI107" i="72"/>
  <c r="BJ107" i="72"/>
  <c r="BK107" i="72"/>
  <c r="BL107" i="72"/>
  <c r="BM107" i="72"/>
  <c r="BN107" i="72"/>
  <c r="BO107" i="72"/>
  <c r="BP107" i="72"/>
  <c r="BQ107" i="72"/>
  <c r="BR107" i="72"/>
  <c r="BS107" i="72"/>
  <c r="BT107" i="72"/>
  <c r="BU107" i="72"/>
  <c r="D108" i="72"/>
  <c r="E108" i="72"/>
  <c r="G108" i="72"/>
  <c r="H108" i="72"/>
  <c r="I108" i="72"/>
  <c r="J108" i="72"/>
  <c r="K108" i="72"/>
  <c r="L108" i="72"/>
  <c r="M108" i="72"/>
  <c r="N108" i="72"/>
  <c r="O108" i="72"/>
  <c r="P108" i="72"/>
  <c r="Q108" i="72"/>
  <c r="R108" i="72"/>
  <c r="S108" i="72"/>
  <c r="T108" i="72"/>
  <c r="U108" i="72"/>
  <c r="V108" i="72"/>
  <c r="W108" i="72"/>
  <c r="X108" i="72"/>
  <c r="Y108" i="72"/>
  <c r="Z108" i="72"/>
  <c r="AA108" i="72"/>
  <c r="AB108" i="72"/>
  <c r="AC108" i="72"/>
  <c r="AD108" i="72"/>
  <c r="AE108" i="72"/>
  <c r="AF108" i="72"/>
  <c r="AG108" i="72"/>
  <c r="AH108" i="72"/>
  <c r="AI108" i="72"/>
  <c r="AJ108" i="72"/>
  <c r="AK108" i="72"/>
  <c r="AL108" i="72"/>
  <c r="AM108" i="72"/>
  <c r="AN108" i="72"/>
  <c r="AO108" i="72"/>
  <c r="AP108" i="72"/>
  <c r="AQ108" i="72"/>
  <c r="AR108" i="72"/>
  <c r="AS108" i="72"/>
  <c r="AT108" i="72"/>
  <c r="AU108" i="72"/>
  <c r="AV108" i="72"/>
  <c r="AW108" i="72"/>
  <c r="AX108" i="72"/>
  <c r="AY108" i="72"/>
  <c r="AZ108" i="72"/>
  <c r="BA108" i="72"/>
  <c r="BB108" i="72"/>
  <c r="BC108" i="72"/>
  <c r="BD108" i="72"/>
  <c r="BE108" i="72"/>
  <c r="BF108" i="72"/>
  <c r="BG108" i="72"/>
  <c r="BH108" i="72"/>
  <c r="BI108" i="72"/>
  <c r="BJ108" i="72"/>
  <c r="BK108" i="72"/>
  <c r="BL108" i="72"/>
  <c r="BM108" i="72"/>
  <c r="BN108" i="72"/>
  <c r="BO108" i="72"/>
  <c r="BP108" i="72"/>
  <c r="BQ108" i="72"/>
  <c r="BR108" i="72"/>
  <c r="BS108" i="72"/>
  <c r="BT108" i="72"/>
  <c r="BU108" i="72"/>
  <c r="D109" i="72"/>
  <c r="E109" i="72"/>
  <c r="D110" i="72"/>
  <c r="E111" i="72"/>
  <c r="G111" i="72"/>
  <c r="H111" i="72"/>
  <c r="I111" i="72"/>
  <c r="J111" i="72"/>
  <c r="K111" i="72"/>
  <c r="L111" i="72"/>
  <c r="M111" i="72"/>
  <c r="N111" i="72"/>
  <c r="O111" i="72"/>
  <c r="P111" i="72"/>
  <c r="Q111" i="72"/>
  <c r="R111" i="72"/>
  <c r="S111" i="72"/>
  <c r="T111" i="72"/>
  <c r="U111" i="72"/>
  <c r="V111" i="72"/>
  <c r="W111" i="72"/>
  <c r="X111" i="72"/>
  <c r="Y111" i="72"/>
  <c r="Z111" i="72"/>
  <c r="AA111" i="72"/>
  <c r="AB111" i="72"/>
  <c r="AC111" i="72"/>
  <c r="AD111" i="72"/>
  <c r="AE111" i="72"/>
  <c r="AF111" i="72"/>
  <c r="AG111" i="72"/>
  <c r="AH111" i="72"/>
  <c r="AI111" i="72"/>
  <c r="AJ111" i="72"/>
  <c r="AK111" i="72"/>
  <c r="AL111" i="72"/>
  <c r="AM111" i="72"/>
  <c r="AN111" i="72"/>
  <c r="AO111" i="72"/>
  <c r="AP111" i="72"/>
  <c r="AQ111" i="72"/>
  <c r="AR111" i="72"/>
  <c r="AS111" i="72"/>
  <c r="AT111" i="72"/>
  <c r="AU111" i="72"/>
  <c r="AV111" i="72"/>
  <c r="AW111" i="72"/>
  <c r="AX111" i="72"/>
  <c r="AY111" i="72"/>
  <c r="AZ111" i="72"/>
  <c r="BA111" i="72"/>
  <c r="BB111" i="72"/>
  <c r="BC111" i="72"/>
  <c r="BD111" i="72"/>
  <c r="BE111" i="72"/>
  <c r="BF111" i="72"/>
  <c r="BG111" i="72"/>
  <c r="BH111" i="72"/>
  <c r="BI111" i="72"/>
  <c r="BJ111" i="72"/>
  <c r="BK111" i="72"/>
  <c r="BL111" i="72"/>
  <c r="BM111" i="72"/>
  <c r="BN111" i="72"/>
  <c r="BO111" i="72"/>
  <c r="BP111" i="72"/>
  <c r="BQ111" i="72"/>
  <c r="BR111" i="72"/>
  <c r="BS111" i="72"/>
  <c r="BT111" i="72"/>
  <c r="BU111" i="72"/>
  <c r="E117" i="72"/>
  <c r="G117" i="72"/>
  <c r="H117" i="72"/>
  <c r="I117" i="72"/>
  <c r="J117" i="72"/>
  <c r="K117" i="72"/>
  <c r="L117" i="72"/>
  <c r="M117" i="72"/>
  <c r="N117" i="72"/>
  <c r="O117" i="72"/>
  <c r="P117" i="72"/>
  <c r="Q117" i="72"/>
  <c r="R117" i="72"/>
  <c r="S117" i="72"/>
  <c r="T117" i="72"/>
  <c r="U117" i="72"/>
  <c r="V117" i="72"/>
  <c r="W117" i="72"/>
  <c r="X117" i="72"/>
  <c r="Y117" i="72"/>
  <c r="Z117" i="72"/>
  <c r="AA117" i="72"/>
  <c r="AB117" i="72"/>
  <c r="AC117" i="72"/>
  <c r="AD117" i="72"/>
  <c r="AE117" i="72"/>
  <c r="AF117" i="72"/>
  <c r="AG117" i="72"/>
  <c r="AH117" i="72"/>
  <c r="AI117" i="72"/>
  <c r="AJ117" i="72"/>
  <c r="AK117" i="72"/>
  <c r="AL117" i="72"/>
  <c r="AM117" i="72"/>
  <c r="AN117" i="72"/>
  <c r="AO117" i="72"/>
  <c r="AP117" i="72"/>
  <c r="AQ117" i="72"/>
  <c r="AR117" i="72"/>
  <c r="AS117" i="72"/>
  <c r="AT117" i="72"/>
  <c r="AU117" i="72"/>
  <c r="AV117" i="72"/>
  <c r="AW117" i="72"/>
  <c r="AX117" i="72"/>
  <c r="AY117" i="72"/>
  <c r="AZ117" i="72"/>
  <c r="BA117" i="72"/>
  <c r="BB117" i="72"/>
  <c r="BC117" i="72"/>
  <c r="BD117" i="72"/>
  <c r="BE117" i="72"/>
  <c r="BF117" i="72"/>
  <c r="BG117" i="72"/>
  <c r="BH117" i="72"/>
  <c r="BI117" i="72"/>
  <c r="BJ117" i="72"/>
  <c r="BK117" i="72"/>
  <c r="BL117" i="72"/>
  <c r="BM117" i="72"/>
  <c r="BN117" i="72"/>
  <c r="BO117" i="72"/>
  <c r="BP117" i="72"/>
  <c r="BQ117" i="72"/>
  <c r="BR117" i="72"/>
  <c r="BS117" i="72"/>
  <c r="BT117" i="72"/>
  <c r="BU117" i="72"/>
  <c r="D118" i="72"/>
  <c r="E118" i="72"/>
  <c r="G118" i="72"/>
  <c r="H118" i="72"/>
  <c r="I118" i="72"/>
  <c r="J118" i="72"/>
  <c r="K118" i="72"/>
  <c r="L118" i="72"/>
  <c r="M118" i="72"/>
  <c r="N118" i="72"/>
  <c r="O118" i="72"/>
  <c r="P118" i="72"/>
  <c r="Q118" i="72"/>
  <c r="R118" i="72"/>
  <c r="S118" i="72"/>
  <c r="T118" i="72"/>
  <c r="U118" i="72"/>
  <c r="V118" i="72"/>
  <c r="W118" i="72"/>
  <c r="X118" i="72"/>
  <c r="Y118" i="72"/>
  <c r="Z118" i="72"/>
  <c r="AA118" i="72"/>
  <c r="AB118" i="72"/>
  <c r="AC118" i="72"/>
  <c r="AD118" i="72"/>
  <c r="AE118" i="72"/>
  <c r="AF118" i="72"/>
  <c r="AG118" i="72"/>
  <c r="AH118" i="72"/>
  <c r="AI118" i="72"/>
  <c r="AJ118" i="72"/>
  <c r="AK118" i="72"/>
  <c r="AL118" i="72"/>
  <c r="AM118" i="72"/>
  <c r="AN118" i="72"/>
  <c r="AO118" i="72"/>
  <c r="AP118" i="72"/>
  <c r="AQ118" i="72"/>
  <c r="AR118" i="72"/>
  <c r="AS118" i="72"/>
  <c r="AT118" i="72"/>
  <c r="AU118" i="72"/>
  <c r="AV118" i="72"/>
  <c r="AW118" i="72"/>
  <c r="AX118" i="72"/>
  <c r="AY118" i="72"/>
  <c r="AZ118" i="72"/>
  <c r="BA118" i="72"/>
  <c r="BB118" i="72"/>
  <c r="BC118" i="72"/>
  <c r="BD118" i="72"/>
  <c r="BE118" i="72"/>
  <c r="BF118" i="72"/>
  <c r="BG118" i="72"/>
  <c r="BH118" i="72"/>
  <c r="BI118" i="72"/>
  <c r="BJ118" i="72"/>
  <c r="BK118" i="72"/>
  <c r="BL118" i="72"/>
  <c r="BM118" i="72"/>
  <c r="BN118" i="72"/>
  <c r="BO118" i="72"/>
  <c r="BP118" i="72"/>
  <c r="BQ118" i="72"/>
  <c r="BR118" i="72"/>
  <c r="BS118" i="72"/>
  <c r="BT118" i="72"/>
  <c r="BU118" i="72"/>
  <c r="D119" i="72"/>
  <c r="E119" i="72"/>
  <c r="G119" i="72"/>
  <c r="H119" i="72"/>
  <c r="I119" i="72"/>
  <c r="J119" i="72"/>
  <c r="K119" i="72"/>
  <c r="L119" i="72"/>
  <c r="M119" i="72"/>
  <c r="N119" i="72"/>
  <c r="O119" i="72"/>
  <c r="P119" i="72"/>
  <c r="Q119" i="72"/>
  <c r="R119" i="72"/>
  <c r="S119" i="72"/>
  <c r="T119" i="72"/>
  <c r="U119" i="72"/>
  <c r="V119" i="72"/>
  <c r="W119" i="72"/>
  <c r="X119" i="72"/>
  <c r="Y119" i="72"/>
  <c r="Z119" i="72"/>
  <c r="AA119" i="72"/>
  <c r="AB119" i="72"/>
  <c r="AC119" i="72"/>
  <c r="AD119" i="72"/>
  <c r="AE119" i="72"/>
  <c r="AF119" i="72"/>
  <c r="AG119" i="72"/>
  <c r="AH119" i="72"/>
  <c r="AI119" i="72"/>
  <c r="AJ119" i="72"/>
  <c r="AK119" i="72"/>
  <c r="AL119" i="72"/>
  <c r="AM119" i="72"/>
  <c r="AN119" i="72"/>
  <c r="AO119" i="72"/>
  <c r="AP119" i="72"/>
  <c r="AQ119" i="72"/>
  <c r="AR119" i="72"/>
  <c r="AS119" i="72"/>
  <c r="AT119" i="72"/>
  <c r="AU119" i="72"/>
  <c r="AV119" i="72"/>
  <c r="AW119" i="72"/>
  <c r="AX119" i="72"/>
  <c r="AY119" i="72"/>
  <c r="AZ119" i="72"/>
  <c r="BA119" i="72"/>
  <c r="BB119" i="72"/>
  <c r="BC119" i="72"/>
  <c r="BD119" i="72"/>
  <c r="BE119" i="72"/>
  <c r="BF119" i="72"/>
  <c r="BG119" i="72"/>
  <c r="BH119" i="72"/>
  <c r="BI119" i="72"/>
  <c r="BJ119" i="72"/>
  <c r="BK119" i="72"/>
  <c r="BL119" i="72"/>
  <c r="BM119" i="72"/>
  <c r="BN119" i="72"/>
  <c r="BO119" i="72"/>
  <c r="BP119" i="72"/>
  <c r="BQ119" i="72"/>
  <c r="BR119" i="72"/>
  <c r="BS119" i="72"/>
  <c r="BT119" i="72"/>
  <c r="BU119" i="72"/>
  <c r="H122" i="72"/>
  <c r="I122" i="72"/>
  <c r="J122" i="72"/>
  <c r="K122" i="72"/>
  <c r="L122" i="72"/>
  <c r="M122" i="72"/>
  <c r="N122" i="72"/>
  <c r="O122" i="72"/>
  <c r="P122" i="72"/>
  <c r="Q122" i="72"/>
  <c r="R122" i="72"/>
  <c r="S122" i="72"/>
  <c r="T122" i="72"/>
  <c r="U122" i="72"/>
  <c r="V122" i="72"/>
  <c r="W122" i="72"/>
  <c r="X122" i="72"/>
  <c r="Y122" i="72"/>
  <c r="Z122" i="72"/>
  <c r="AA122" i="72"/>
  <c r="AB122" i="72"/>
  <c r="AC122" i="72"/>
  <c r="AD122" i="72"/>
  <c r="AE122" i="72"/>
  <c r="AF122" i="72"/>
  <c r="AG122" i="72"/>
  <c r="AH122" i="72"/>
  <c r="AI122" i="72"/>
  <c r="AJ122" i="72"/>
  <c r="AK122" i="72"/>
  <c r="AL122" i="72"/>
  <c r="AM122" i="72"/>
  <c r="AN122" i="72"/>
  <c r="AO122" i="72"/>
  <c r="AP122" i="72"/>
  <c r="AQ122" i="72"/>
  <c r="AR122" i="72"/>
  <c r="AS122" i="72"/>
  <c r="AT122" i="72"/>
  <c r="AU122" i="72"/>
  <c r="AV122" i="72"/>
  <c r="AW122" i="72"/>
  <c r="AX122" i="72"/>
  <c r="AY122" i="72"/>
  <c r="AZ122" i="72"/>
  <c r="BA122" i="72"/>
  <c r="BB122" i="72"/>
  <c r="BC122" i="72"/>
  <c r="BD122" i="72"/>
  <c r="BE122" i="72"/>
  <c r="BF122" i="72"/>
  <c r="BG122" i="72"/>
  <c r="BH122" i="72"/>
  <c r="BI122" i="72"/>
  <c r="BJ122" i="72"/>
  <c r="BK122" i="72"/>
  <c r="BL122" i="72"/>
  <c r="BM122" i="72"/>
  <c r="BN122" i="72"/>
  <c r="BO122" i="72"/>
  <c r="BP122" i="72"/>
  <c r="BQ122" i="72"/>
  <c r="BR122" i="72"/>
  <c r="BS122" i="72"/>
  <c r="BT122" i="72"/>
  <c r="BU122" i="72"/>
  <c r="BV122" i="72"/>
  <c r="BW122" i="72"/>
  <c r="BX122" i="72"/>
  <c r="BY122" i="72"/>
  <c r="BZ122" i="72"/>
  <c r="CA122" i="72"/>
  <c r="CB122" i="72"/>
  <c r="CC122" i="72"/>
  <c r="CD122" i="72"/>
  <c r="CE122" i="72"/>
  <c r="CF122" i="72"/>
  <c r="CG122" i="72"/>
  <c r="CH122" i="72"/>
  <c r="CI122" i="72"/>
  <c r="CJ122" i="72"/>
  <c r="CK122" i="72"/>
  <c r="CL122" i="72"/>
  <c r="CM122" i="72"/>
  <c r="CN122" i="72"/>
  <c r="CO122" i="72"/>
  <c r="CP122" i="72"/>
  <c r="CQ122" i="72"/>
  <c r="CR122" i="72"/>
  <c r="CS122" i="72"/>
  <c r="CT122" i="72"/>
  <c r="CU122" i="72"/>
  <c r="CV122" i="72"/>
  <c r="CW122" i="72"/>
  <c r="CX122" i="72"/>
  <c r="CY122" i="72"/>
  <c r="CZ122" i="72"/>
  <c r="DA122" i="72"/>
  <c r="DB122" i="72"/>
  <c r="DC122" i="72"/>
  <c r="DD122" i="72"/>
  <c r="DE122" i="72"/>
  <c r="DF122" i="72"/>
  <c r="DG122" i="72"/>
  <c r="DH122" i="72"/>
  <c r="DI122" i="72"/>
  <c r="DJ122" i="72"/>
  <c r="DK122" i="72"/>
  <c r="DL122" i="72"/>
  <c r="DM122" i="72"/>
  <c r="DN122" i="72"/>
  <c r="DO122" i="72"/>
  <c r="DP122" i="72"/>
  <c r="DQ122" i="72"/>
  <c r="DR122" i="72"/>
  <c r="DS122" i="72"/>
  <c r="DT122" i="72"/>
  <c r="DU122" i="72"/>
  <c r="DV122" i="72"/>
  <c r="DW122" i="72"/>
  <c r="DX122" i="72"/>
  <c r="DY122" i="72"/>
  <c r="DZ122" i="72"/>
  <c r="EA122" i="72"/>
  <c r="EB122" i="72"/>
  <c r="EC122" i="72"/>
  <c r="ED122" i="72"/>
  <c r="EE122" i="72"/>
  <c r="EF122" i="72"/>
  <c r="EG122" i="72"/>
  <c r="EH122" i="72"/>
  <c r="EI122" i="72"/>
  <c r="EJ122" i="72"/>
  <c r="EK122" i="72"/>
  <c r="EL122" i="72"/>
  <c r="EM122" i="72"/>
  <c r="EN122" i="72"/>
  <c r="EO122" i="72"/>
  <c r="EP122" i="72"/>
  <c r="EQ122" i="72"/>
  <c r="ER122" i="72"/>
  <c r="ES122" i="72"/>
  <c r="ET122" i="72"/>
  <c r="EU122" i="72"/>
  <c r="EV122" i="72"/>
  <c r="EW122" i="72"/>
  <c r="EX122" i="72"/>
  <c r="EY122" i="72"/>
  <c r="EZ122" i="72"/>
  <c r="FA122" i="72"/>
  <c r="FB122" i="72"/>
  <c r="FC122" i="72"/>
  <c r="FD122" i="72"/>
  <c r="FE122" i="72"/>
  <c r="FF122" i="72"/>
  <c r="FG122" i="72"/>
  <c r="FH122" i="72"/>
  <c r="FI122" i="72"/>
  <c r="FJ122" i="72"/>
  <c r="FK122" i="72"/>
  <c r="FL122" i="72"/>
  <c r="FM122" i="72"/>
  <c r="FN122" i="72"/>
  <c r="FO122" i="72"/>
  <c r="FP122" i="72"/>
  <c r="FQ122" i="72"/>
  <c r="FR122" i="72"/>
  <c r="FS122" i="72"/>
  <c r="FT122" i="72"/>
  <c r="FU122" i="72"/>
  <c r="FV122" i="72"/>
  <c r="FW122" i="72"/>
  <c r="FX122" i="72"/>
  <c r="FY122" i="72"/>
  <c r="FZ122" i="72"/>
  <c r="GA122" i="72"/>
  <c r="GB122" i="72"/>
  <c r="GC122" i="72"/>
  <c r="GD122" i="72"/>
  <c r="GE122" i="72"/>
  <c r="GF122" i="72"/>
  <c r="GG122" i="72"/>
  <c r="GH122" i="72"/>
  <c r="GI122" i="72"/>
  <c r="GJ122" i="72"/>
  <c r="GK122" i="72"/>
  <c r="GL122" i="72"/>
  <c r="GM122" i="72"/>
  <c r="GN122" i="72"/>
  <c r="GO122" i="72"/>
  <c r="GP122" i="72"/>
  <c r="GQ122" i="72"/>
  <c r="GR122" i="72"/>
  <c r="GS122" i="72"/>
  <c r="GT122" i="72"/>
  <c r="GU122" i="72"/>
  <c r="GV122" i="72"/>
  <c r="GW122" i="72"/>
  <c r="GX122" i="72"/>
  <c r="GY122" i="72"/>
  <c r="GZ122" i="72"/>
  <c r="HA122" i="72"/>
  <c r="HB122" i="72"/>
  <c r="HC122" i="72"/>
  <c r="HD122" i="72"/>
  <c r="HE122" i="72"/>
  <c r="HF122" i="72"/>
  <c r="HG122" i="72"/>
  <c r="HH122" i="72"/>
  <c r="HI122" i="72"/>
  <c r="HJ122" i="72"/>
  <c r="HK122" i="72"/>
  <c r="HL122" i="72"/>
  <c r="HM122" i="72"/>
  <c r="HN122" i="72"/>
  <c r="HO122" i="72"/>
  <c r="HP122" i="72"/>
  <c r="HQ122" i="72"/>
  <c r="HR122" i="72"/>
  <c r="HS122" i="72"/>
  <c r="HT122" i="72"/>
  <c r="HU122" i="72"/>
  <c r="HV122" i="72"/>
  <c r="HW122" i="72"/>
  <c r="HX122" i="72"/>
  <c r="HY122" i="72"/>
  <c r="HZ122" i="72"/>
  <c r="IA122" i="72"/>
  <c r="IB122" i="72"/>
  <c r="IC122" i="72"/>
  <c r="ID122" i="72"/>
  <c r="IE122" i="72"/>
  <c r="IF122" i="72"/>
  <c r="IG122" i="72"/>
  <c r="IH122" i="72"/>
  <c r="II122" i="72"/>
  <c r="IJ122" i="72"/>
  <c r="IK122" i="72"/>
  <c r="IL122" i="72"/>
  <c r="E123" i="72"/>
  <c r="H123" i="72"/>
  <c r="I123" i="72"/>
  <c r="J123" i="72"/>
  <c r="K123" i="72"/>
  <c r="L123" i="72"/>
  <c r="M123" i="72"/>
  <c r="N123" i="72"/>
  <c r="O123" i="72"/>
  <c r="P123" i="72"/>
  <c r="Q123" i="72"/>
  <c r="R123" i="72"/>
  <c r="S123" i="72"/>
  <c r="T123" i="72"/>
  <c r="U123" i="72"/>
  <c r="V123" i="72"/>
  <c r="W123" i="72"/>
  <c r="X123" i="72"/>
  <c r="Y123" i="72"/>
  <c r="Z123" i="72"/>
  <c r="AA123" i="72"/>
  <c r="AB123" i="72"/>
  <c r="AC123" i="72"/>
  <c r="AD123" i="72"/>
  <c r="AE123" i="72"/>
  <c r="AF123" i="72"/>
  <c r="AG123" i="72"/>
  <c r="AH123" i="72"/>
  <c r="AI123" i="72"/>
  <c r="AJ123" i="72"/>
  <c r="AK123" i="72"/>
  <c r="AL123" i="72"/>
  <c r="AM123" i="72"/>
  <c r="AN123" i="72"/>
  <c r="AO123" i="72"/>
  <c r="AP123" i="72"/>
  <c r="AQ123" i="72"/>
  <c r="AR123" i="72"/>
  <c r="AS123" i="72"/>
  <c r="AT123" i="72"/>
  <c r="AU123" i="72"/>
  <c r="AV123" i="72"/>
  <c r="AW123" i="72"/>
  <c r="AX123" i="72"/>
  <c r="AY123" i="72"/>
  <c r="AZ123" i="72"/>
  <c r="BA123" i="72"/>
  <c r="BB123" i="72"/>
  <c r="BC123" i="72"/>
  <c r="BD123" i="72"/>
  <c r="BE123" i="72"/>
  <c r="BF123" i="72"/>
  <c r="BG123" i="72"/>
  <c r="BH123" i="72"/>
  <c r="BI123" i="72"/>
  <c r="BJ123" i="72"/>
  <c r="BK123" i="72"/>
  <c r="BL123" i="72"/>
  <c r="BM123" i="72"/>
  <c r="BN123" i="72"/>
  <c r="BO123" i="72"/>
  <c r="BP123" i="72"/>
  <c r="BQ123" i="72"/>
  <c r="BR123" i="72"/>
  <c r="BS123" i="72"/>
  <c r="BT123" i="72"/>
  <c r="BU123" i="72"/>
  <c r="BV123" i="72"/>
  <c r="BW123" i="72"/>
  <c r="BX123" i="72"/>
  <c r="BY123" i="72"/>
  <c r="BZ123" i="72"/>
  <c r="CA123" i="72"/>
  <c r="CB123" i="72"/>
  <c r="CC123" i="72"/>
  <c r="CD123" i="72"/>
  <c r="CE123" i="72"/>
  <c r="CF123" i="72"/>
  <c r="CG123" i="72"/>
  <c r="CH123" i="72"/>
  <c r="CI123" i="72"/>
  <c r="CJ123" i="72"/>
  <c r="CK123" i="72"/>
  <c r="CL123" i="72"/>
  <c r="CM123" i="72"/>
  <c r="CN123" i="72"/>
  <c r="CO123" i="72"/>
  <c r="CP123" i="72"/>
  <c r="CQ123" i="72"/>
  <c r="CR123" i="72"/>
  <c r="CS123" i="72"/>
  <c r="CT123" i="72"/>
  <c r="CU123" i="72"/>
  <c r="CV123" i="72"/>
  <c r="CW123" i="72"/>
  <c r="CX123" i="72"/>
  <c r="CY123" i="72"/>
  <c r="CZ123" i="72"/>
  <c r="DA123" i="72"/>
  <c r="DB123" i="72"/>
  <c r="DC123" i="72"/>
  <c r="DD123" i="72"/>
  <c r="DE123" i="72"/>
  <c r="DF123" i="72"/>
  <c r="DG123" i="72"/>
  <c r="DH123" i="72"/>
  <c r="DI123" i="72"/>
  <c r="DJ123" i="72"/>
  <c r="DK123" i="72"/>
  <c r="DL123" i="72"/>
  <c r="DM123" i="72"/>
  <c r="DN123" i="72"/>
  <c r="DO123" i="72"/>
  <c r="DP123" i="72"/>
  <c r="DQ123" i="72"/>
  <c r="DR123" i="72"/>
  <c r="DS123" i="72"/>
  <c r="DT123" i="72"/>
  <c r="DU123" i="72"/>
  <c r="DV123" i="72"/>
  <c r="DW123" i="72"/>
  <c r="DX123" i="72"/>
  <c r="DY123" i="72"/>
  <c r="DZ123" i="72"/>
  <c r="EA123" i="72"/>
  <c r="EB123" i="72"/>
  <c r="EC123" i="72"/>
  <c r="ED123" i="72"/>
  <c r="EE123" i="72"/>
  <c r="EF123" i="72"/>
  <c r="EG123" i="72"/>
  <c r="EH123" i="72"/>
  <c r="EI123" i="72"/>
  <c r="EJ123" i="72"/>
  <c r="EK123" i="72"/>
  <c r="EL123" i="72"/>
  <c r="EM123" i="72"/>
  <c r="EN123" i="72"/>
  <c r="EO123" i="72"/>
  <c r="EP123" i="72"/>
  <c r="EQ123" i="72"/>
  <c r="ER123" i="72"/>
  <c r="ES123" i="72"/>
  <c r="ET123" i="72"/>
  <c r="EU123" i="72"/>
  <c r="EV123" i="72"/>
  <c r="EW123" i="72"/>
  <c r="EX123" i="72"/>
  <c r="EY123" i="72"/>
  <c r="EZ123" i="72"/>
  <c r="FA123" i="72"/>
  <c r="FB123" i="72"/>
  <c r="FC123" i="72"/>
  <c r="FD123" i="72"/>
  <c r="FE123" i="72"/>
  <c r="FF123" i="72"/>
  <c r="FG123" i="72"/>
  <c r="FH123" i="72"/>
  <c r="FI123" i="72"/>
  <c r="FJ123" i="72"/>
  <c r="FK123" i="72"/>
  <c r="FL123" i="72"/>
  <c r="FM123" i="72"/>
  <c r="FN123" i="72"/>
  <c r="FO123" i="72"/>
  <c r="FP123" i="72"/>
  <c r="FQ123" i="72"/>
  <c r="FR123" i="72"/>
  <c r="FS123" i="72"/>
  <c r="FT123" i="72"/>
  <c r="FU123" i="72"/>
  <c r="FV123" i="72"/>
  <c r="FW123" i="72"/>
  <c r="FX123" i="72"/>
  <c r="FY123" i="72"/>
  <c r="FZ123" i="72"/>
  <c r="GA123" i="72"/>
  <c r="GB123" i="72"/>
  <c r="GC123" i="72"/>
  <c r="GD123" i="72"/>
  <c r="GE123" i="72"/>
  <c r="GF123" i="72"/>
  <c r="GG123" i="72"/>
  <c r="GH123" i="72"/>
  <c r="GI123" i="72"/>
  <c r="GJ123" i="72"/>
  <c r="GK123" i="72"/>
  <c r="GL123" i="72"/>
  <c r="GM123" i="72"/>
  <c r="GN123" i="72"/>
  <c r="GO123" i="72"/>
  <c r="GP123" i="72"/>
  <c r="GQ123" i="72"/>
  <c r="GR123" i="72"/>
  <c r="GS123" i="72"/>
  <c r="GT123" i="72"/>
  <c r="GU123" i="72"/>
  <c r="GV123" i="72"/>
  <c r="GW123" i="72"/>
  <c r="GX123" i="72"/>
  <c r="GY123" i="72"/>
  <c r="GZ123" i="72"/>
  <c r="HA123" i="72"/>
  <c r="HB123" i="72"/>
  <c r="HC123" i="72"/>
  <c r="HD123" i="72"/>
  <c r="HE123" i="72"/>
  <c r="HF123" i="72"/>
  <c r="HG123" i="72"/>
  <c r="HH123" i="72"/>
  <c r="HI123" i="72"/>
  <c r="HJ123" i="72"/>
  <c r="HK123" i="72"/>
  <c r="HL123" i="72"/>
  <c r="HM123" i="72"/>
  <c r="HN123" i="72"/>
  <c r="HO123" i="72"/>
  <c r="HP123" i="72"/>
  <c r="HQ123" i="72"/>
  <c r="HR123" i="72"/>
  <c r="HS123" i="72"/>
  <c r="HT123" i="72"/>
  <c r="HU123" i="72"/>
  <c r="HV123" i="72"/>
  <c r="HW123" i="72"/>
  <c r="HX123" i="72"/>
  <c r="HY123" i="72"/>
  <c r="HZ123" i="72"/>
  <c r="IA123" i="72"/>
  <c r="IB123" i="72"/>
  <c r="IC123" i="72"/>
  <c r="ID123" i="72"/>
  <c r="IE123" i="72"/>
  <c r="IF123" i="72"/>
  <c r="IG123" i="72"/>
  <c r="IH123" i="72"/>
  <c r="II123" i="72"/>
  <c r="IJ123" i="72"/>
  <c r="IK123" i="72"/>
  <c r="IL123" i="72"/>
  <c r="E124" i="72"/>
  <c r="G124" i="72"/>
  <c r="H124" i="72"/>
  <c r="I124" i="72"/>
  <c r="J124" i="72"/>
  <c r="K124" i="72"/>
  <c r="L124" i="72"/>
  <c r="M124" i="72"/>
  <c r="N124" i="72"/>
  <c r="O124" i="72"/>
  <c r="P124" i="72"/>
  <c r="Q124" i="72"/>
  <c r="R124" i="72"/>
  <c r="S124" i="72"/>
  <c r="T124" i="72"/>
  <c r="U124" i="72"/>
  <c r="V124" i="72"/>
  <c r="W124" i="72"/>
  <c r="X124" i="72"/>
  <c r="Y124" i="72"/>
  <c r="Z124" i="72"/>
  <c r="AA124" i="72"/>
  <c r="AB124" i="72"/>
  <c r="AC124" i="72"/>
  <c r="AD124" i="72"/>
  <c r="AE124" i="72"/>
  <c r="AF124" i="72"/>
  <c r="AG124" i="72"/>
  <c r="AH124" i="72"/>
  <c r="AI124" i="72"/>
  <c r="AJ124" i="72"/>
  <c r="AK124" i="72"/>
  <c r="AL124" i="72"/>
  <c r="AM124" i="72"/>
  <c r="AN124" i="72"/>
  <c r="AO124" i="72"/>
  <c r="AP124" i="72"/>
  <c r="AQ124" i="72"/>
  <c r="AR124" i="72"/>
  <c r="AS124" i="72"/>
  <c r="AT124" i="72"/>
  <c r="AU124" i="72"/>
  <c r="AV124" i="72"/>
  <c r="AW124" i="72"/>
  <c r="AX124" i="72"/>
  <c r="AY124" i="72"/>
  <c r="AZ124" i="72"/>
  <c r="BA124" i="72"/>
  <c r="BB124" i="72"/>
  <c r="BC124" i="72"/>
  <c r="BD124" i="72"/>
  <c r="BE124" i="72"/>
  <c r="BF124" i="72"/>
  <c r="BG124" i="72"/>
  <c r="BH124" i="72"/>
  <c r="BI124" i="72"/>
  <c r="BJ124" i="72"/>
  <c r="BK124" i="72"/>
  <c r="BL124" i="72"/>
  <c r="BM124" i="72"/>
  <c r="BN124" i="72"/>
  <c r="BO124" i="72"/>
  <c r="BP124" i="72"/>
  <c r="BQ124" i="72"/>
  <c r="BR124" i="72"/>
  <c r="BS124" i="72"/>
  <c r="BT124" i="72"/>
  <c r="BU124" i="72"/>
  <c r="E125" i="72"/>
  <c r="G125" i="72"/>
  <c r="H125" i="72"/>
  <c r="I125" i="72"/>
  <c r="J125" i="72"/>
  <c r="K125" i="72"/>
  <c r="L125" i="72"/>
  <c r="M125" i="72"/>
  <c r="N125" i="72"/>
  <c r="O125" i="72"/>
  <c r="P125" i="72"/>
  <c r="Q125" i="72"/>
  <c r="R125" i="72"/>
  <c r="S125" i="72"/>
  <c r="T125" i="72"/>
  <c r="U125" i="72"/>
  <c r="V125" i="72"/>
  <c r="W125" i="72"/>
  <c r="X125" i="72"/>
  <c r="Y125" i="72"/>
  <c r="Z125" i="72"/>
  <c r="AA125" i="72"/>
  <c r="AB125" i="72"/>
  <c r="AC125" i="72"/>
  <c r="AD125" i="72"/>
  <c r="AE125" i="72"/>
  <c r="AF125" i="72"/>
  <c r="AG125" i="72"/>
  <c r="AH125" i="72"/>
  <c r="AI125" i="72"/>
  <c r="AJ125" i="72"/>
  <c r="AK125" i="72"/>
  <c r="AL125" i="72"/>
  <c r="AM125" i="72"/>
  <c r="AN125" i="72"/>
  <c r="AO125" i="72"/>
  <c r="AP125" i="72"/>
  <c r="AQ125" i="72"/>
  <c r="AR125" i="72"/>
  <c r="AS125" i="72"/>
  <c r="AT125" i="72"/>
  <c r="AU125" i="72"/>
  <c r="AV125" i="72"/>
  <c r="AW125" i="72"/>
  <c r="AX125" i="72"/>
  <c r="AY125" i="72"/>
  <c r="AZ125" i="72"/>
  <c r="BA125" i="72"/>
  <c r="BB125" i="72"/>
  <c r="BC125" i="72"/>
  <c r="BD125" i="72"/>
  <c r="BE125" i="72"/>
  <c r="BF125" i="72"/>
  <c r="BG125" i="72"/>
  <c r="BH125" i="72"/>
  <c r="BI125" i="72"/>
  <c r="BJ125" i="72"/>
  <c r="BK125" i="72"/>
  <c r="BL125" i="72"/>
  <c r="BM125" i="72"/>
  <c r="BN125" i="72"/>
  <c r="BO125" i="72"/>
  <c r="BP125" i="72"/>
  <c r="BQ125" i="72"/>
  <c r="BR125" i="72"/>
  <c r="BS125" i="72"/>
  <c r="BT125" i="72"/>
  <c r="BU125" i="72"/>
  <c r="E126" i="72"/>
  <c r="G126" i="72"/>
  <c r="H126" i="72"/>
  <c r="I126" i="72"/>
  <c r="J126" i="72"/>
  <c r="K126" i="72"/>
  <c r="L126" i="72"/>
  <c r="M126" i="72"/>
  <c r="N126" i="72"/>
  <c r="O126" i="72"/>
  <c r="P126" i="72"/>
  <c r="Q126" i="72"/>
  <c r="R126" i="72"/>
  <c r="S126" i="72"/>
  <c r="T126" i="72"/>
  <c r="U126" i="72"/>
  <c r="V126" i="72"/>
  <c r="W126" i="72"/>
  <c r="X126" i="72"/>
  <c r="Y126" i="72"/>
  <c r="Z126" i="72"/>
  <c r="AA126" i="72"/>
  <c r="AB126" i="72"/>
  <c r="AC126" i="72"/>
  <c r="AD126" i="72"/>
  <c r="AE126" i="72"/>
  <c r="AF126" i="72"/>
  <c r="AG126" i="72"/>
  <c r="AH126" i="72"/>
  <c r="AI126" i="72"/>
  <c r="AJ126" i="72"/>
  <c r="AK126" i="72"/>
  <c r="AL126" i="72"/>
  <c r="AM126" i="72"/>
  <c r="AN126" i="72"/>
  <c r="AO126" i="72"/>
  <c r="AP126" i="72"/>
  <c r="AQ126" i="72"/>
  <c r="AR126" i="72"/>
  <c r="AS126" i="72"/>
  <c r="AT126" i="72"/>
  <c r="AU126" i="72"/>
  <c r="AV126" i="72"/>
  <c r="AW126" i="72"/>
  <c r="AX126" i="72"/>
  <c r="AY126" i="72"/>
  <c r="AZ126" i="72"/>
  <c r="BA126" i="72"/>
  <c r="BB126" i="72"/>
  <c r="BC126" i="72"/>
  <c r="BD126" i="72"/>
  <c r="BE126" i="72"/>
  <c r="BF126" i="72"/>
  <c r="BG126" i="72"/>
  <c r="BH126" i="72"/>
  <c r="BI126" i="72"/>
  <c r="BJ126" i="72"/>
  <c r="BK126" i="72"/>
  <c r="BL126" i="72"/>
  <c r="BM126" i="72"/>
  <c r="BN126" i="72"/>
  <c r="BO126" i="72"/>
  <c r="BP126" i="72"/>
  <c r="BQ126" i="72"/>
  <c r="BR126" i="72"/>
  <c r="BS126" i="72"/>
  <c r="BT126" i="72"/>
  <c r="BU126" i="72"/>
  <c r="E127" i="72"/>
  <c r="G127" i="72"/>
  <c r="H127" i="72"/>
  <c r="I127" i="72"/>
  <c r="J127" i="72"/>
  <c r="K127" i="72"/>
  <c r="L127" i="72"/>
  <c r="M127" i="72"/>
  <c r="N127" i="72"/>
  <c r="O127" i="72"/>
  <c r="P127" i="72"/>
  <c r="Q127" i="72"/>
  <c r="R127" i="72"/>
  <c r="S127" i="72"/>
  <c r="T127" i="72"/>
  <c r="U127" i="72"/>
  <c r="V127" i="72"/>
  <c r="W127" i="72"/>
  <c r="X127" i="72"/>
  <c r="Y127" i="72"/>
  <c r="Z127" i="72"/>
  <c r="AA127" i="72"/>
  <c r="AB127" i="72"/>
  <c r="AC127" i="72"/>
  <c r="AD127" i="72"/>
  <c r="AE127" i="72"/>
  <c r="AF127" i="72"/>
  <c r="AG127" i="72"/>
  <c r="AH127" i="72"/>
  <c r="AI127" i="72"/>
  <c r="AJ127" i="72"/>
  <c r="AK127" i="72"/>
  <c r="AL127" i="72"/>
  <c r="AM127" i="72"/>
  <c r="AN127" i="72"/>
  <c r="AO127" i="72"/>
  <c r="AP127" i="72"/>
  <c r="AQ127" i="72"/>
  <c r="AR127" i="72"/>
  <c r="AS127" i="72"/>
  <c r="AT127" i="72"/>
  <c r="AU127" i="72"/>
  <c r="AV127" i="72"/>
  <c r="AW127" i="72"/>
  <c r="AX127" i="72"/>
  <c r="AY127" i="72"/>
  <c r="AZ127" i="72"/>
  <c r="BA127" i="72"/>
  <c r="BB127" i="72"/>
  <c r="BC127" i="72"/>
  <c r="BD127" i="72"/>
  <c r="BE127" i="72"/>
  <c r="BF127" i="72"/>
  <c r="BG127" i="72"/>
  <c r="BH127" i="72"/>
  <c r="BI127" i="72"/>
  <c r="BJ127" i="72"/>
  <c r="BK127" i="72"/>
  <c r="BL127" i="72"/>
  <c r="BM127" i="72"/>
  <c r="BN127" i="72"/>
  <c r="BO127" i="72"/>
  <c r="BP127" i="72"/>
  <c r="BQ127" i="72"/>
  <c r="BR127" i="72"/>
  <c r="BS127" i="72"/>
  <c r="BT127" i="72"/>
  <c r="BU127" i="72"/>
  <c r="BV127" i="72"/>
  <c r="BW127" i="72"/>
  <c r="BX127" i="72"/>
  <c r="BY127" i="72"/>
  <c r="BZ127" i="72"/>
  <c r="CA127" i="72"/>
  <c r="CB127" i="72"/>
  <c r="CC127" i="72"/>
  <c r="CD127" i="72"/>
  <c r="CE127" i="72"/>
  <c r="CF127" i="72"/>
  <c r="CG127" i="72"/>
  <c r="CH127" i="72"/>
  <c r="CI127" i="72"/>
  <c r="CJ127" i="72"/>
  <c r="CK127" i="72"/>
  <c r="CL127" i="72"/>
  <c r="CM127" i="72"/>
  <c r="CN127" i="72"/>
  <c r="CO127" i="72"/>
  <c r="CP127" i="72"/>
  <c r="CQ127" i="72"/>
  <c r="CR127" i="72"/>
  <c r="CS127" i="72"/>
  <c r="CT127" i="72"/>
  <c r="CU127" i="72"/>
  <c r="CV127" i="72"/>
  <c r="CW127" i="72"/>
  <c r="CX127" i="72"/>
  <c r="CY127" i="72"/>
  <c r="CZ127" i="72"/>
  <c r="DA127" i="72"/>
  <c r="DB127" i="72"/>
  <c r="DC127" i="72"/>
  <c r="DD127" i="72"/>
  <c r="DE127" i="72"/>
  <c r="DF127" i="72"/>
  <c r="DG127" i="72"/>
  <c r="DH127" i="72"/>
  <c r="DI127" i="72"/>
  <c r="DJ127" i="72"/>
  <c r="DK127" i="72"/>
  <c r="DL127" i="72"/>
  <c r="DM127" i="72"/>
  <c r="DN127" i="72"/>
  <c r="DO127" i="72"/>
  <c r="DP127" i="72"/>
  <c r="DQ127" i="72"/>
  <c r="DR127" i="72"/>
  <c r="DS127" i="72"/>
  <c r="DT127" i="72"/>
  <c r="DU127" i="72"/>
  <c r="DV127" i="72"/>
  <c r="DW127" i="72"/>
  <c r="DX127" i="72"/>
  <c r="DY127" i="72"/>
  <c r="DZ127" i="72"/>
  <c r="EA127" i="72"/>
  <c r="EB127" i="72"/>
  <c r="EC127" i="72"/>
  <c r="ED127" i="72"/>
  <c r="EE127" i="72"/>
  <c r="EF127" i="72"/>
  <c r="EG127" i="72"/>
  <c r="EH127" i="72"/>
  <c r="EI127" i="72"/>
  <c r="EJ127" i="72"/>
  <c r="EK127" i="72"/>
  <c r="EL127" i="72"/>
  <c r="EM127" i="72"/>
  <c r="EN127" i="72"/>
  <c r="EO127" i="72"/>
  <c r="EP127" i="72"/>
  <c r="EQ127" i="72"/>
  <c r="ER127" i="72"/>
  <c r="ES127" i="72"/>
  <c r="ET127" i="72"/>
  <c r="EU127" i="72"/>
  <c r="EV127" i="72"/>
  <c r="EW127" i="72"/>
  <c r="EX127" i="72"/>
  <c r="EY127" i="72"/>
  <c r="EZ127" i="72"/>
  <c r="FA127" i="72"/>
  <c r="FB127" i="72"/>
  <c r="FC127" i="72"/>
  <c r="FD127" i="72"/>
  <c r="FE127" i="72"/>
  <c r="FF127" i="72"/>
  <c r="FG127" i="72"/>
  <c r="FH127" i="72"/>
  <c r="FI127" i="72"/>
  <c r="FJ127" i="72"/>
  <c r="FK127" i="72"/>
  <c r="FL127" i="72"/>
  <c r="FM127" i="72"/>
  <c r="FN127" i="72"/>
  <c r="FO127" i="72"/>
  <c r="FP127" i="72"/>
  <c r="FQ127" i="72"/>
  <c r="FR127" i="72"/>
  <c r="FS127" i="72"/>
  <c r="FT127" i="72"/>
  <c r="FU127" i="72"/>
  <c r="FV127" i="72"/>
  <c r="FW127" i="72"/>
  <c r="FX127" i="72"/>
  <c r="FY127" i="72"/>
  <c r="FZ127" i="72"/>
  <c r="GA127" i="72"/>
  <c r="GB127" i="72"/>
  <c r="GC127" i="72"/>
  <c r="GD127" i="72"/>
  <c r="GE127" i="72"/>
  <c r="GF127" i="72"/>
  <c r="GG127" i="72"/>
  <c r="GH127" i="72"/>
  <c r="GI127" i="72"/>
  <c r="GJ127" i="72"/>
  <c r="GK127" i="72"/>
  <c r="GL127" i="72"/>
  <c r="GM127" i="72"/>
  <c r="GN127" i="72"/>
  <c r="GO127" i="72"/>
  <c r="GP127" i="72"/>
  <c r="GQ127" i="72"/>
  <c r="GR127" i="72"/>
  <c r="GS127" i="72"/>
  <c r="GT127" i="72"/>
  <c r="GU127" i="72"/>
  <c r="GV127" i="72"/>
  <c r="GW127" i="72"/>
  <c r="GX127" i="72"/>
  <c r="GY127" i="72"/>
  <c r="GZ127" i="72"/>
  <c r="HA127" i="72"/>
  <c r="HB127" i="72"/>
  <c r="HC127" i="72"/>
  <c r="HD127" i="72"/>
  <c r="HE127" i="72"/>
  <c r="HF127" i="72"/>
  <c r="HG127" i="72"/>
  <c r="HH127" i="72"/>
  <c r="HI127" i="72"/>
  <c r="HJ127" i="72"/>
  <c r="HK127" i="72"/>
  <c r="HL127" i="72"/>
  <c r="HM127" i="72"/>
  <c r="HN127" i="72"/>
  <c r="HO127" i="72"/>
  <c r="HP127" i="72"/>
  <c r="HQ127" i="72"/>
  <c r="HR127" i="72"/>
  <c r="HS127" i="72"/>
  <c r="HT127" i="72"/>
  <c r="HU127" i="72"/>
  <c r="HV127" i="72"/>
  <c r="HW127" i="72"/>
  <c r="HX127" i="72"/>
  <c r="HY127" i="72"/>
  <c r="HZ127" i="72"/>
  <c r="IA127" i="72"/>
  <c r="IB127" i="72"/>
  <c r="IC127" i="72"/>
  <c r="ID127" i="72"/>
  <c r="IE127" i="72"/>
  <c r="IF127" i="72"/>
  <c r="IG127" i="72"/>
  <c r="IH127" i="72"/>
  <c r="II127" i="72"/>
  <c r="IJ127" i="72"/>
  <c r="IK127" i="72"/>
  <c r="IL127" i="72"/>
  <c r="H130" i="72"/>
  <c r="I130" i="72"/>
  <c r="J130" i="72"/>
  <c r="K130" i="72"/>
  <c r="L130" i="72"/>
  <c r="M130" i="72"/>
  <c r="N130" i="72"/>
  <c r="O130" i="72"/>
  <c r="P130" i="72"/>
  <c r="Q130" i="72"/>
  <c r="R130" i="72"/>
  <c r="S130" i="72"/>
  <c r="T130" i="72"/>
  <c r="U130" i="72"/>
  <c r="V130" i="72"/>
  <c r="W130" i="72"/>
  <c r="X130" i="72"/>
  <c r="Y130" i="72"/>
  <c r="Z130" i="72"/>
  <c r="AA130" i="72"/>
  <c r="AB130" i="72"/>
  <c r="AC130" i="72"/>
  <c r="AD130" i="72"/>
  <c r="AE130" i="72"/>
  <c r="AF130" i="72"/>
  <c r="AG130" i="72"/>
  <c r="AH130" i="72"/>
  <c r="AI130" i="72"/>
  <c r="AJ130" i="72"/>
  <c r="AK130" i="72"/>
  <c r="AL130" i="72"/>
  <c r="AM130" i="72"/>
  <c r="AN130" i="72"/>
  <c r="AO130" i="72"/>
  <c r="AP130" i="72"/>
  <c r="AQ130" i="72"/>
  <c r="AR130" i="72"/>
  <c r="AS130" i="72"/>
  <c r="AT130" i="72"/>
  <c r="AU130" i="72"/>
  <c r="AV130" i="72"/>
  <c r="AW130" i="72"/>
  <c r="AX130" i="72"/>
  <c r="AY130" i="72"/>
  <c r="AZ130" i="72"/>
  <c r="BA130" i="72"/>
  <c r="BB130" i="72"/>
  <c r="BC130" i="72"/>
  <c r="BD130" i="72"/>
  <c r="BE130" i="72"/>
  <c r="BF130" i="72"/>
  <c r="BG130" i="72"/>
  <c r="BH130" i="72"/>
  <c r="BI130" i="72"/>
  <c r="BJ130" i="72"/>
  <c r="BK130" i="72"/>
  <c r="BL130" i="72"/>
  <c r="BM130" i="72"/>
  <c r="BN130" i="72"/>
  <c r="BO130" i="72"/>
  <c r="BP130" i="72"/>
  <c r="BQ130" i="72"/>
  <c r="BR130" i="72"/>
  <c r="BS130" i="72"/>
  <c r="BT130" i="72"/>
  <c r="BU130" i="72"/>
  <c r="BV130" i="72"/>
  <c r="BW130" i="72"/>
  <c r="BX130" i="72"/>
  <c r="BY130" i="72"/>
  <c r="BZ130" i="72"/>
  <c r="CA130" i="72"/>
  <c r="CB130" i="72"/>
  <c r="CC130" i="72"/>
  <c r="CD130" i="72"/>
  <c r="CE130" i="72"/>
  <c r="CF130" i="72"/>
  <c r="CG130" i="72"/>
  <c r="CH130" i="72"/>
  <c r="CI130" i="72"/>
  <c r="CJ130" i="72"/>
  <c r="CK130" i="72"/>
  <c r="CL130" i="72"/>
  <c r="CM130" i="72"/>
  <c r="CN130" i="72"/>
  <c r="CO130" i="72"/>
  <c r="CP130" i="72"/>
  <c r="CQ130" i="72"/>
  <c r="CR130" i="72"/>
  <c r="CS130" i="72"/>
  <c r="CT130" i="72"/>
  <c r="CU130" i="72"/>
  <c r="CV130" i="72"/>
  <c r="CW130" i="72"/>
  <c r="CX130" i="72"/>
  <c r="CY130" i="72"/>
  <c r="CZ130" i="72"/>
  <c r="DA130" i="72"/>
  <c r="DB130" i="72"/>
  <c r="DC130" i="72"/>
  <c r="DD130" i="72"/>
  <c r="DE130" i="72"/>
  <c r="DF130" i="72"/>
  <c r="DG130" i="72"/>
  <c r="DH130" i="72"/>
  <c r="DI130" i="72"/>
  <c r="DJ130" i="72"/>
  <c r="DK130" i="72"/>
  <c r="DL130" i="72"/>
  <c r="DM130" i="72"/>
  <c r="DN130" i="72"/>
  <c r="DO130" i="72"/>
  <c r="DP130" i="72"/>
  <c r="DQ130" i="72"/>
  <c r="DR130" i="72"/>
  <c r="DS130" i="72"/>
  <c r="DT130" i="72"/>
  <c r="DU130" i="72"/>
  <c r="DV130" i="72"/>
  <c r="DW130" i="72"/>
  <c r="DX130" i="72"/>
  <c r="DY130" i="72"/>
  <c r="DZ130" i="72"/>
  <c r="EA130" i="72"/>
  <c r="EB130" i="72"/>
  <c r="EC130" i="72"/>
  <c r="ED130" i="72"/>
  <c r="EE130" i="72"/>
  <c r="EF130" i="72"/>
  <c r="EG130" i="72"/>
  <c r="EH130" i="72"/>
  <c r="EI130" i="72"/>
  <c r="EJ130" i="72"/>
  <c r="EK130" i="72"/>
  <c r="EL130" i="72"/>
  <c r="EM130" i="72"/>
  <c r="EN130" i="72"/>
  <c r="EO130" i="72"/>
  <c r="EP130" i="72"/>
  <c r="EQ130" i="72"/>
  <c r="ER130" i="72"/>
  <c r="ES130" i="72"/>
  <c r="ET130" i="72"/>
  <c r="EU130" i="72"/>
  <c r="EV130" i="72"/>
  <c r="EW130" i="72"/>
  <c r="EX130" i="72"/>
  <c r="EY130" i="72"/>
  <c r="EZ130" i="72"/>
  <c r="FA130" i="72"/>
  <c r="FB130" i="72"/>
  <c r="FC130" i="72"/>
  <c r="FD130" i="72"/>
  <c r="FE130" i="72"/>
  <c r="FF130" i="72"/>
  <c r="FG130" i="72"/>
  <c r="FH130" i="72"/>
  <c r="FI130" i="72"/>
  <c r="FJ130" i="72"/>
  <c r="FK130" i="72"/>
  <c r="FL130" i="72"/>
  <c r="FM130" i="72"/>
  <c r="FN130" i="72"/>
  <c r="FO130" i="72"/>
  <c r="FP130" i="72"/>
  <c r="FQ130" i="72"/>
  <c r="FR130" i="72"/>
  <c r="FS130" i="72"/>
  <c r="FT130" i="72"/>
  <c r="FU130" i="72"/>
  <c r="FV130" i="72"/>
  <c r="FW130" i="72"/>
  <c r="FX130" i="72"/>
  <c r="FY130" i="72"/>
  <c r="FZ130" i="72"/>
  <c r="GA130" i="72"/>
  <c r="GB130" i="72"/>
  <c r="GC130" i="72"/>
  <c r="GD130" i="72"/>
  <c r="GE130" i="72"/>
  <c r="GF130" i="72"/>
  <c r="GG130" i="72"/>
  <c r="GH130" i="72"/>
  <c r="GI130" i="72"/>
  <c r="GJ130" i="72"/>
  <c r="GK130" i="72"/>
  <c r="GL130" i="72"/>
  <c r="GM130" i="72"/>
  <c r="GN130" i="72"/>
  <c r="GO130" i="72"/>
  <c r="GP130" i="72"/>
  <c r="GQ130" i="72"/>
  <c r="GR130" i="72"/>
  <c r="GS130" i="72"/>
  <c r="GT130" i="72"/>
  <c r="GU130" i="72"/>
  <c r="GV130" i="72"/>
  <c r="GW130" i="72"/>
  <c r="GX130" i="72"/>
  <c r="GY130" i="72"/>
  <c r="GZ130" i="72"/>
  <c r="HA130" i="72"/>
  <c r="HB130" i="72"/>
  <c r="HC130" i="72"/>
  <c r="HD130" i="72"/>
  <c r="HE130" i="72"/>
  <c r="HF130" i="72"/>
  <c r="HG130" i="72"/>
  <c r="HH130" i="72"/>
  <c r="HI130" i="72"/>
  <c r="HJ130" i="72"/>
  <c r="HK130" i="72"/>
  <c r="HL130" i="72"/>
  <c r="HM130" i="72"/>
  <c r="HN130" i="72"/>
  <c r="HO130" i="72"/>
  <c r="HP130" i="72"/>
  <c r="HQ130" i="72"/>
  <c r="HR130" i="72"/>
  <c r="HS130" i="72"/>
  <c r="HT130" i="72"/>
  <c r="HU130" i="72"/>
  <c r="HV130" i="72"/>
  <c r="HW130" i="72"/>
  <c r="HX130" i="72"/>
  <c r="HY130" i="72"/>
  <c r="HZ130" i="72"/>
  <c r="IA130" i="72"/>
  <c r="IB130" i="72"/>
  <c r="IC130" i="72"/>
  <c r="ID130" i="72"/>
  <c r="IE130" i="72"/>
  <c r="IF130" i="72"/>
  <c r="IG130" i="72"/>
  <c r="IH130" i="72"/>
  <c r="II130" i="72"/>
  <c r="IJ130" i="72"/>
  <c r="IK130" i="72"/>
  <c r="IL130" i="72"/>
  <c r="E131" i="72"/>
  <c r="H131" i="72"/>
  <c r="I131" i="72"/>
  <c r="J131" i="72"/>
  <c r="K131" i="72"/>
  <c r="L131" i="72"/>
  <c r="M131" i="72"/>
  <c r="N131" i="72"/>
  <c r="O131" i="72"/>
  <c r="P131" i="72"/>
  <c r="Q131" i="72"/>
  <c r="R131" i="72"/>
  <c r="S131" i="72"/>
  <c r="T131" i="72"/>
  <c r="U131" i="72"/>
  <c r="V131" i="72"/>
  <c r="W131" i="72"/>
  <c r="X131" i="72"/>
  <c r="Y131" i="72"/>
  <c r="Z131" i="72"/>
  <c r="AA131" i="72"/>
  <c r="AB131" i="72"/>
  <c r="AC131" i="72"/>
  <c r="AD131" i="72"/>
  <c r="AE131" i="72"/>
  <c r="AF131" i="72"/>
  <c r="AG131" i="72"/>
  <c r="AH131" i="72"/>
  <c r="AI131" i="72"/>
  <c r="AJ131" i="72"/>
  <c r="AK131" i="72"/>
  <c r="AL131" i="72"/>
  <c r="AM131" i="72"/>
  <c r="AN131" i="72"/>
  <c r="AO131" i="72"/>
  <c r="AP131" i="72"/>
  <c r="AQ131" i="72"/>
  <c r="AR131" i="72"/>
  <c r="AS131" i="72"/>
  <c r="AT131" i="72"/>
  <c r="AU131" i="72"/>
  <c r="AV131" i="72"/>
  <c r="AW131" i="72"/>
  <c r="AX131" i="72"/>
  <c r="AY131" i="72"/>
  <c r="AZ131" i="72"/>
  <c r="BA131" i="72"/>
  <c r="BB131" i="72"/>
  <c r="BC131" i="72"/>
  <c r="BD131" i="72"/>
  <c r="BE131" i="72"/>
  <c r="BF131" i="72"/>
  <c r="BG131" i="72"/>
  <c r="BH131" i="72"/>
  <c r="BI131" i="72"/>
  <c r="BJ131" i="72"/>
  <c r="BK131" i="72"/>
  <c r="BL131" i="72"/>
  <c r="BM131" i="72"/>
  <c r="BN131" i="72"/>
  <c r="BO131" i="72"/>
  <c r="BP131" i="72"/>
  <c r="BQ131" i="72"/>
  <c r="BR131" i="72"/>
  <c r="BS131" i="72"/>
  <c r="BT131" i="72"/>
  <c r="BU131" i="72"/>
  <c r="BV131" i="72"/>
  <c r="BW131" i="72"/>
  <c r="BX131" i="72"/>
  <c r="BY131" i="72"/>
  <c r="BZ131" i="72"/>
  <c r="CA131" i="72"/>
  <c r="CB131" i="72"/>
  <c r="CC131" i="72"/>
  <c r="CD131" i="72"/>
  <c r="CE131" i="72"/>
  <c r="CF131" i="72"/>
  <c r="CG131" i="72"/>
  <c r="CH131" i="72"/>
  <c r="CI131" i="72"/>
  <c r="CJ131" i="72"/>
  <c r="CK131" i="72"/>
  <c r="CL131" i="72"/>
  <c r="CM131" i="72"/>
  <c r="CN131" i="72"/>
  <c r="CO131" i="72"/>
  <c r="CP131" i="72"/>
  <c r="CQ131" i="72"/>
  <c r="CR131" i="72"/>
  <c r="CS131" i="72"/>
  <c r="CT131" i="72"/>
  <c r="CU131" i="72"/>
  <c r="CV131" i="72"/>
  <c r="CW131" i="72"/>
  <c r="CX131" i="72"/>
  <c r="CY131" i="72"/>
  <c r="CZ131" i="72"/>
  <c r="DA131" i="72"/>
  <c r="DB131" i="72"/>
  <c r="DC131" i="72"/>
  <c r="DD131" i="72"/>
  <c r="DE131" i="72"/>
  <c r="DF131" i="72"/>
  <c r="DG131" i="72"/>
  <c r="DH131" i="72"/>
  <c r="DI131" i="72"/>
  <c r="DJ131" i="72"/>
  <c r="DK131" i="72"/>
  <c r="DL131" i="72"/>
  <c r="DM131" i="72"/>
  <c r="DN131" i="72"/>
  <c r="DO131" i="72"/>
  <c r="DP131" i="72"/>
  <c r="DQ131" i="72"/>
  <c r="DR131" i="72"/>
  <c r="DS131" i="72"/>
  <c r="DT131" i="72"/>
  <c r="DU131" i="72"/>
  <c r="DV131" i="72"/>
  <c r="DW131" i="72"/>
  <c r="DX131" i="72"/>
  <c r="DY131" i="72"/>
  <c r="DZ131" i="72"/>
  <c r="EA131" i="72"/>
  <c r="EB131" i="72"/>
  <c r="EC131" i="72"/>
  <c r="ED131" i="72"/>
  <c r="EE131" i="72"/>
  <c r="EF131" i="72"/>
  <c r="EG131" i="72"/>
  <c r="EH131" i="72"/>
  <c r="EI131" i="72"/>
  <c r="EJ131" i="72"/>
  <c r="EK131" i="72"/>
  <c r="EL131" i="72"/>
  <c r="EM131" i="72"/>
  <c r="EN131" i="72"/>
  <c r="EO131" i="72"/>
  <c r="EP131" i="72"/>
  <c r="EQ131" i="72"/>
  <c r="ER131" i="72"/>
  <c r="ES131" i="72"/>
  <c r="ET131" i="72"/>
  <c r="EU131" i="72"/>
  <c r="EV131" i="72"/>
  <c r="EW131" i="72"/>
  <c r="EX131" i="72"/>
  <c r="EY131" i="72"/>
  <c r="EZ131" i="72"/>
  <c r="FA131" i="72"/>
  <c r="FB131" i="72"/>
  <c r="FC131" i="72"/>
  <c r="FD131" i="72"/>
  <c r="FE131" i="72"/>
  <c r="FF131" i="72"/>
  <c r="FG131" i="72"/>
  <c r="FH131" i="72"/>
  <c r="FI131" i="72"/>
  <c r="FJ131" i="72"/>
  <c r="FK131" i="72"/>
  <c r="FL131" i="72"/>
  <c r="FM131" i="72"/>
  <c r="FN131" i="72"/>
  <c r="FO131" i="72"/>
  <c r="FP131" i="72"/>
  <c r="FQ131" i="72"/>
  <c r="FR131" i="72"/>
  <c r="FS131" i="72"/>
  <c r="FT131" i="72"/>
  <c r="FU131" i="72"/>
  <c r="FV131" i="72"/>
  <c r="FW131" i="72"/>
  <c r="FX131" i="72"/>
  <c r="FY131" i="72"/>
  <c r="FZ131" i="72"/>
  <c r="GA131" i="72"/>
  <c r="GB131" i="72"/>
  <c r="GC131" i="72"/>
  <c r="GD131" i="72"/>
  <c r="GE131" i="72"/>
  <c r="GF131" i="72"/>
  <c r="GG131" i="72"/>
  <c r="GH131" i="72"/>
  <c r="GI131" i="72"/>
  <c r="GJ131" i="72"/>
  <c r="GK131" i="72"/>
  <c r="GL131" i="72"/>
  <c r="GM131" i="72"/>
  <c r="GN131" i="72"/>
  <c r="GO131" i="72"/>
  <c r="GP131" i="72"/>
  <c r="GQ131" i="72"/>
  <c r="GR131" i="72"/>
  <c r="GS131" i="72"/>
  <c r="GT131" i="72"/>
  <c r="GU131" i="72"/>
  <c r="GV131" i="72"/>
  <c r="GW131" i="72"/>
  <c r="GX131" i="72"/>
  <c r="GY131" i="72"/>
  <c r="GZ131" i="72"/>
  <c r="HA131" i="72"/>
  <c r="HB131" i="72"/>
  <c r="HC131" i="72"/>
  <c r="HD131" i="72"/>
  <c r="HE131" i="72"/>
  <c r="HF131" i="72"/>
  <c r="HG131" i="72"/>
  <c r="HH131" i="72"/>
  <c r="HI131" i="72"/>
  <c r="HJ131" i="72"/>
  <c r="HK131" i="72"/>
  <c r="HL131" i="72"/>
  <c r="HM131" i="72"/>
  <c r="HN131" i="72"/>
  <c r="HO131" i="72"/>
  <c r="HP131" i="72"/>
  <c r="HQ131" i="72"/>
  <c r="HR131" i="72"/>
  <c r="HS131" i="72"/>
  <c r="HT131" i="72"/>
  <c r="HU131" i="72"/>
  <c r="HV131" i="72"/>
  <c r="HW131" i="72"/>
  <c r="HX131" i="72"/>
  <c r="HY131" i="72"/>
  <c r="HZ131" i="72"/>
  <c r="IA131" i="72"/>
  <c r="IB131" i="72"/>
  <c r="IC131" i="72"/>
  <c r="ID131" i="72"/>
  <c r="IE131" i="72"/>
  <c r="IF131" i="72"/>
  <c r="IG131" i="72"/>
  <c r="IH131" i="72"/>
  <c r="II131" i="72"/>
  <c r="IJ131" i="72"/>
  <c r="IK131" i="72"/>
  <c r="IL131" i="72"/>
  <c r="E132" i="72"/>
  <c r="G132" i="72"/>
  <c r="H132" i="72"/>
  <c r="I132" i="72"/>
  <c r="J132" i="72"/>
  <c r="K132" i="72"/>
  <c r="L132" i="72"/>
  <c r="M132" i="72"/>
  <c r="N132" i="72"/>
  <c r="O132" i="72"/>
  <c r="P132" i="72"/>
  <c r="Q132" i="72"/>
  <c r="R132" i="72"/>
  <c r="S132" i="72"/>
  <c r="T132" i="72"/>
  <c r="U132" i="72"/>
  <c r="V132" i="72"/>
  <c r="W132" i="72"/>
  <c r="X132" i="72"/>
  <c r="Y132" i="72"/>
  <c r="Z132" i="72"/>
  <c r="AA132" i="72"/>
  <c r="AB132" i="72"/>
  <c r="AC132" i="72"/>
  <c r="AD132" i="72"/>
  <c r="AE132" i="72"/>
  <c r="AF132" i="72"/>
  <c r="AG132" i="72"/>
  <c r="AH132" i="72"/>
  <c r="AI132" i="72"/>
  <c r="AJ132" i="72"/>
  <c r="AK132" i="72"/>
  <c r="AL132" i="72"/>
  <c r="AM132" i="72"/>
  <c r="AN132" i="72"/>
  <c r="AO132" i="72"/>
  <c r="AP132" i="72"/>
  <c r="AQ132" i="72"/>
  <c r="AR132" i="72"/>
  <c r="AS132" i="72"/>
  <c r="AT132" i="72"/>
  <c r="AU132" i="72"/>
  <c r="AV132" i="72"/>
  <c r="AW132" i="72"/>
  <c r="AX132" i="72"/>
  <c r="AY132" i="72"/>
  <c r="AZ132" i="72"/>
  <c r="BA132" i="72"/>
  <c r="BB132" i="72"/>
  <c r="BC132" i="72"/>
  <c r="BD132" i="72"/>
  <c r="BE132" i="72"/>
  <c r="BF132" i="72"/>
  <c r="BG132" i="72"/>
  <c r="BH132" i="72"/>
  <c r="BI132" i="72"/>
  <c r="BJ132" i="72"/>
  <c r="BK132" i="72"/>
  <c r="BL132" i="72"/>
  <c r="BM132" i="72"/>
  <c r="BN132" i="72"/>
  <c r="BO132" i="72"/>
  <c r="BP132" i="72"/>
  <c r="BQ132" i="72"/>
  <c r="BR132" i="72"/>
  <c r="BS132" i="72"/>
  <c r="BT132" i="72"/>
  <c r="BU132" i="72"/>
  <c r="E133" i="72"/>
  <c r="G133" i="72"/>
  <c r="H133" i="72"/>
  <c r="I133" i="72"/>
  <c r="J133" i="72"/>
  <c r="K133" i="72"/>
  <c r="L133" i="72"/>
  <c r="M133" i="72"/>
  <c r="N133" i="72"/>
  <c r="O133" i="72"/>
  <c r="P133" i="72"/>
  <c r="Q133" i="72"/>
  <c r="R133" i="72"/>
  <c r="S133" i="72"/>
  <c r="T133" i="72"/>
  <c r="U133" i="72"/>
  <c r="V133" i="72"/>
  <c r="W133" i="72"/>
  <c r="X133" i="72"/>
  <c r="Y133" i="72"/>
  <c r="Z133" i="72"/>
  <c r="AA133" i="72"/>
  <c r="AB133" i="72"/>
  <c r="AC133" i="72"/>
  <c r="AD133" i="72"/>
  <c r="AE133" i="72"/>
  <c r="AF133" i="72"/>
  <c r="AG133" i="72"/>
  <c r="AH133" i="72"/>
  <c r="AI133" i="72"/>
  <c r="AJ133" i="72"/>
  <c r="AK133" i="72"/>
  <c r="AL133" i="72"/>
  <c r="AM133" i="72"/>
  <c r="AN133" i="72"/>
  <c r="AO133" i="72"/>
  <c r="AP133" i="72"/>
  <c r="AQ133" i="72"/>
  <c r="AR133" i="72"/>
  <c r="AS133" i="72"/>
  <c r="AT133" i="72"/>
  <c r="AU133" i="72"/>
  <c r="AV133" i="72"/>
  <c r="AW133" i="72"/>
  <c r="AX133" i="72"/>
  <c r="AY133" i="72"/>
  <c r="AZ133" i="72"/>
  <c r="BA133" i="72"/>
  <c r="BB133" i="72"/>
  <c r="BC133" i="72"/>
  <c r="BD133" i="72"/>
  <c r="BE133" i="72"/>
  <c r="BF133" i="72"/>
  <c r="BG133" i="72"/>
  <c r="BH133" i="72"/>
  <c r="BI133" i="72"/>
  <c r="BJ133" i="72"/>
  <c r="BK133" i="72"/>
  <c r="BL133" i="72"/>
  <c r="BM133" i="72"/>
  <c r="BN133" i="72"/>
  <c r="BO133" i="72"/>
  <c r="BP133" i="72"/>
  <c r="BQ133" i="72"/>
  <c r="BR133" i="72"/>
  <c r="BS133" i="72"/>
  <c r="BT133" i="72"/>
  <c r="BU133" i="72"/>
  <c r="E134" i="72"/>
  <c r="G134" i="72"/>
  <c r="H134" i="72"/>
  <c r="I134" i="72"/>
  <c r="J134" i="72"/>
  <c r="K134" i="72"/>
  <c r="L134" i="72"/>
  <c r="M134" i="72"/>
  <c r="N134" i="72"/>
  <c r="O134" i="72"/>
  <c r="P134" i="72"/>
  <c r="Q134" i="72"/>
  <c r="R134" i="72"/>
  <c r="S134" i="72"/>
  <c r="T134" i="72"/>
  <c r="U134" i="72"/>
  <c r="V134" i="72"/>
  <c r="W134" i="72"/>
  <c r="X134" i="72"/>
  <c r="Y134" i="72"/>
  <c r="Z134" i="72"/>
  <c r="AA134" i="72"/>
  <c r="AB134" i="72"/>
  <c r="AC134" i="72"/>
  <c r="AD134" i="72"/>
  <c r="AE134" i="72"/>
  <c r="AF134" i="72"/>
  <c r="AG134" i="72"/>
  <c r="AH134" i="72"/>
  <c r="AI134" i="72"/>
  <c r="AJ134" i="72"/>
  <c r="AK134" i="72"/>
  <c r="AL134" i="72"/>
  <c r="AM134" i="72"/>
  <c r="AN134" i="72"/>
  <c r="AO134" i="72"/>
  <c r="AP134" i="72"/>
  <c r="AQ134" i="72"/>
  <c r="AR134" i="72"/>
  <c r="AS134" i="72"/>
  <c r="AT134" i="72"/>
  <c r="AU134" i="72"/>
  <c r="AV134" i="72"/>
  <c r="AW134" i="72"/>
  <c r="AX134" i="72"/>
  <c r="AY134" i="72"/>
  <c r="AZ134" i="72"/>
  <c r="BA134" i="72"/>
  <c r="BB134" i="72"/>
  <c r="BC134" i="72"/>
  <c r="BD134" i="72"/>
  <c r="BE134" i="72"/>
  <c r="BF134" i="72"/>
  <c r="BG134" i="72"/>
  <c r="BH134" i="72"/>
  <c r="BI134" i="72"/>
  <c r="BJ134" i="72"/>
  <c r="BK134" i="72"/>
  <c r="BL134" i="72"/>
  <c r="BM134" i="72"/>
  <c r="BN134" i="72"/>
  <c r="BO134" i="72"/>
  <c r="BP134" i="72"/>
  <c r="BQ134" i="72"/>
  <c r="BR134" i="72"/>
  <c r="BS134" i="72"/>
  <c r="BT134" i="72"/>
  <c r="BU134" i="72"/>
  <c r="E135" i="72"/>
  <c r="G135" i="72"/>
  <c r="H135" i="72"/>
  <c r="I135" i="72"/>
  <c r="J135" i="72"/>
  <c r="K135" i="72"/>
  <c r="L135" i="72"/>
  <c r="M135" i="72"/>
  <c r="N135" i="72"/>
  <c r="O135" i="72"/>
  <c r="P135" i="72"/>
  <c r="Q135" i="72"/>
  <c r="R135" i="72"/>
  <c r="S135" i="72"/>
  <c r="T135" i="72"/>
  <c r="U135" i="72"/>
  <c r="V135" i="72"/>
  <c r="W135" i="72"/>
  <c r="X135" i="72"/>
  <c r="Y135" i="72"/>
  <c r="Z135" i="72"/>
  <c r="AA135" i="72"/>
  <c r="AB135" i="72"/>
  <c r="AC135" i="72"/>
  <c r="AD135" i="72"/>
  <c r="AE135" i="72"/>
  <c r="AF135" i="72"/>
  <c r="AG135" i="72"/>
  <c r="AH135" i="72"/>
  <c r="AI135" i="72"/>
  <c r="AJ135" i="72"/>
  <c r="AK135" i="72"/>
  <c r="AL135" i="72"/>
  <c r="AM135" i="72"/>
  <c r="AN135" i="72"/>
  <c r="AO135" i="72"/>
  <c r="AP135" i="72"/>
  <c r="AQ135" i="72"/>
  <c r="AR135" i="72"/>
  <c r="AS135" i="72"/>
  <c r="AT135" i="72"/>
  <c r="AU135" i="72"/>
  <c r="AV135" i="72"/>
  <c r="AW135" i="72"/>
  <c r="AX135" i="72"/>
  <c r="AY135" i="72"/>
  <c r="AZ135" i="72"/>
  <c r="BA135" i="72"/>
  <c r="BB135" i="72"/>
  <c r="BC135" i="72"/>
  <c r="BD135" i="72"/>
  <c r="BE135" i="72"/>
  <c r="BF135" i="72"/>
  <c r="BG135" i="72"/>
  <c r="BH135" i="72"/>
  <c r="BI135" i="72"/>
  <c r="BJ135" i="72"/>
  <c r="BK135" i="72"/>
  <c r="BL135" i="72"/>
  <c r="BM135" i="72"/>
  <c r="BN135" i="72"/>
  <c r="BO135" i="72"/>
  <c r="BP135" i="72"/>
  <c r="BQ135" i="72"/>
  <c r="BR135" i="72"/>
  <c r="BS135" i="72"/>
  <c r="BT135" i="72"/>
  <c r="BU135" i="72"/>
  <c r="BV135" i="72"/>
  <c r="BW135" i="72"/>
  <c r="BX135" i="72"/>
  <c r="BY135" i="72"/>
  <c r="BZ135" i="72"/>
  <c r="CA135" i="72"/>
  <c r="CB135" i="72"/>
  <c r="CC135" i="72"/>
  <c r="CD135" i="72"/>
  <c r="CE135" i="72"/>
  <c r="CF135" i="72"/>
  <c r="CG135" i="72"/>
  <c r="CH135" i="72"/>
  <c r="CI135" i="72"/>
  <c r="CJ135" i="72"/>
  <c r="CK135" i="72"/>
  <c r="CL135" i="72"/>
  <c r="CM135" i="72"/>
  <c r="CN135" i="72"/>
  <c r="CO135" i="72"/>
  <c r="CP135" i="72"/>
  <c r="CQ135" i="72"/>
  <c r="CR135" i="72"/>
  <c r="CS135" i="72"/>
  <c r="CT135" i="72"/>
  <c r="CU135" i="72"/>
  <c r="CV135" i="72"/>
  <c r="CW135" i="72"/>
  <c r="CX135" i="72"/>
  <c r="CY135" i="72"/>
  <c r="CZ135" i="72"/>
  <c r="DA135" i="72"/>
  <c r="DB135" i="72"/>
  <c r="DC135" i="72"/>
  <c r="DD135" i="72"/>
  <c r="DE135" i="72"/>
  <c r="DF135" i="72"/>
  <c r="DG135" i="72"/>
  <c r="DH135" i="72"/>
  <c r="DI135" i="72"/>
  <c r="DJ135" i="72"/>
  <c r="DK135" i="72"/>
  <c r="DL135" i="72"/>
  <c r="DM135" i="72"/>
  <c r="DN135" i="72"/>
  <c r="DO135" i="72"/>
  <c r="DP135" i="72"/>
  <c r="DQ135" i="72"/>
  <c r="DR135" i="72"/>
  <c r="DS135" i="72"/>
  <c r="DT135" i="72"/>
  <c r="DU135" i="72"/>
  <c r="DV135" i="72"/>
  <c r="DW135" i="72"/>
  <c r="DX135" i="72"/>
  <c r="DY135" i="72"/>
  <c r="DZ135" i="72"/>
  <c r="EA135" i="72"/>
  <c r="EB135" i="72"/>
  <c r="EC135" i="72"/>
  <c r="ED135" i="72"/>
  <c r="EE135" i="72"/>
  <c r="EF135" i="72"/>
  <c r="EG135" i="72"/>
  <c r="EH135" i="72"/>
  <c r="EI135" i="72"/>
  <c r="EJ135" i="72"/>
  <c r="EK135" i="72"/>
  <c r="EL135" i="72"/>
  <c r="EM135" i="72"/>
  <c r="EN135" i="72"/>
  <c r="EO135" i="72"/>
  <c r="EP135" i="72"/>
  <c r="EQ135" i="72"/>
  <c r="ER135" i="72"/>
  <c r="ES135" i="72"/>
  <c r="ET135" i="72"/>
  <c r="EU135" i="72"/>
  <c r="EV135" i="72"/>
  <c r="EW135" i="72"/>
  <c r="EX135" i="72"/>
  <c r="EY135" i="72"/>
  <c r="EZ135" i="72"/>
  <c r="FA135" i="72"/>
  <c r="FB135" i="72"/>
  <c r="FC135" i="72"/>
  <c r="FD135" i="72"/>
  <c r="FE135" i="72"/>
  <c r="FF135" i="72"/>
  <c r="FG135" i="72"/>
  <c r="FH135" i="72"/>
  <c r="FI135" i="72"/>
  <c r="FJ135" i="72"/>
  <c r="FK135" i="72"/>
  <c r="FL135" i="72"/>
  <c r="FM135" i="72"/>
  <c r="FN135" i="72"/>
  <c r="FO135" i="72"/>
  <c r="FP135" i="72"/>
  <c r="FQ135" i="72"/>
  <c r="FR135" i="72"/>
  <c r="FS135" i="72"/>
  <c r="FT135" i="72"/>
  <c r="FU135" i="72"/>
  <c r="FV135" i="72"/>
  <c r="FW135" i="72"/>
  <c r="FX135" i="72"/>
  <c r="FY135" i="72"/>
  <c r="FZ135" i="72"/>
  <c r="GA135" i="72"/>
  <c r="GB135" i="72"/>
  <c r="GC135" i="72"/>
  <c r="GD135" i="72"/>
  <c r="GE135" i="72"/>
  <c r="GF135" i="72"/>
  <c r="GG135" i="72"/>
  <c r="GH135" i="72"/>
  <c r="GI135" i="72"/>
  <c r="GJ135" i="72"/>
  <c r="GK135" i="72"/>
  <c r="GL135" i="72"/>
  <c r="GM135" i="72"/>
  <c r="GN135" i="72"/>
  <c r="GO135" i="72"/>
  <c r="GP135" i="72"/>
  <c r="GQ135" i="72"/>
  <c r="GR135" i="72"/>
  <c r="GS135" i="72"/>
  <c r="GT135" i="72"/>
  <c r="GU135" i="72"/>
  <c r="GV135" i="72"/>
  <c r="GW135" i="72"/>
  <c r="GX135" i="72"/>
  <c r="GY135" i="72"/>
  <c r="GZ135" i="72"/>
  <c r="HA135" i="72"/>
  <c r="HB135" i="72"/>
  <c r="HC135" i="72"/>
  <c r="HD135" i="72"/>
  <c r="HE135" i="72"/>
  <c r="HF135" i="72"/>
  <c r="HG135" i="72"/>
  <c r="HH135" i="72"/>
  <c r="HI135" i="72"/>
  <c r="HJ135" i="72"/>
  <c r="HK135" i="72"/>
  <c r="HL135" i="72"/>
  <c r="HM135" i="72"/>
  <c r="HN135" i="72"/>
  <c r="HO135" i="72"/>
  <c r="HP135" i="72"/>
  <c r="HQ135" i="72"/>
  <c r="HR135" i="72"/>
  <c r="HS135" i="72"/>
  <c r="HT135" i="72"/>
  <c r="HU135" i="72"/>
  <c r="HV135" i="72"/>
  <c r="HW135" i="72"/>
  <c r="HX135" i="72"/>
  <c r="HY135" i="72"/>
  <c r="HZ135" i="72"/>
  <c r="IA135" i="72"/>
  <c r="IB135" i="72"/>
  <c r="IC135" i="72"/>
  <c r="ID135" i="72"/>
  <c r="IE135" i="72"/>
  <c r="IF135" i="72"/>
  <c r="IG135" i="72"/>
  <c r="IH135" i="72"/>
  <c r="II135" i="72"/>
  <c r="IJ135" i="72"/>
  <c r="IK135" i="72"/>
  <c r="IL135" i="72"/>
  <c r="D137" i="72"/>
  <c r="E137" i="72"/>
  <c r="G137" i="72"/>
  <c r="H137" i="72"/>
  <c r="I137" i="72"/>
  <c r="J137" i="72"/>
  <c r="K137" i="72"/>
  <c r="L137" i="72"/>
  <c r="M137" i="72"/>
  <c r="N137" i="72"/>
  <c r="O137" i="72"/>
  <c r="P137" i="72"/>
  <c r="Q137" i="72"/>
  <c r="R137" i="72"/>
  <c r="S137" i="72"/>
  <c r="T137" i="72"/>
  <c r="U137" i="72"/>
  <c r="V137" i="72"/>
  <c r="W137" i="72"/>
  <c r="X137" i="72"/>
  <c r="Y137" i="72"/>
  <c r="Z137" i="72"/>
  <c r="AA137" i="72"/>
  <c r="AB137" i="72"/>
  <c r="AC137" i="72"/>
  <c r="AD137" i="72"/>
  <c r="AE137" i="72"/>
  <c r="AF137" i="72"/>
  <c r="AG137" i="72"/>
  <c r="AH137" i="72"/>
  <c r="AI137" i="72"/>
  <c r="AJ137" i="72"/>
  <c r="AK137" i="72"/>
  <c r="AL137" i="72"/>
  <c r="AM137" i="72"/>
  <c r="AN137" i="72"/>
  <c r="AO137" i="72"/>
  <c r="AP137" i="72"/>
  <c r="AQ137" i="72"/>
  <c r="AR137" i="72"/>
  <c r="AS137" i="72"/>
  <c r="AT137" i="72"/>
  <c r="AU137" i="72"/>
  <c r="AV137" i="72"/>
  <c r="AW137" i="72"/>
  <c r="AX137" i="72"/>
  <c r="AY137" i="72"/>
  <c r="AZ137" i="72"/>
  <c r="BA137" i="72"/>
  <c r="BB137" i="72"/>
  <c r="BC137" i="72"/>
  <c r="BD137" i="72"/>
  <c r="BE137" i="72"/>
  <c r="BF137" i="72"/>
  <c r="BG137" i="72"/>
  <c r="BH137" i="72"/>
  <c r="BI137" i="72"/>
  <c r="BJ137" i="72"/>
  <c r="BK137" i="72"/>
  <c r="BL137" i="72"/>
  <c r="BM137" i="72"/>
  <c r="BN137" i="72"/>
  <c r="BO137" i="72"/>
  <c r="BP137" i="72"/>
  <c r="BQ137" i="72"/>
  <c r="BR137" i="72"/>
  <c r="BS137" i="72"/>
  <c r="BT137" i="72"/>
  <c r="BU137" i="72"/>
  <c r="D138" i="72"/>
  <c r="E138" i="72"/>
  <c r="G138" i="72"/>
  <c r="H138" i="72"/>
  <c r="I138" i="72"/>
  <c r="J138" i="72"/>
  <c r="K138" i="72"/>
  <c r="L138" i="72"/>
  <c r="M138" i="72"/>
  <c r="N138" i="72"/>
  <c r="O138" i="72"/>
  <c r="P138" i="72"/>
  <c r="Q138" i="72"/>
  <c r="R138" i="72"/>
  <c r="S138" i="72"/>
  <c r="T138" i="72"/>
  <c r="U138" i="72"/>
  <c r="V138" i="72"/>
  <c r="W138" i="72"/>
  <c r="X138" i="72"/>
  <c r="Y138" i="72"/>
  <c r="Z138" i="72"/>
  <c r="AA138" i="72"/>
  <c r="AB138" i="72"/>
  <c r="AC138" i="72"/>
  <c r="AD138" i="72"/>
  <c r="AE138" i="72"/>
  <c r="AF138" i="72"/>
  <c r="AG138" i="72"/>
  <c r="AH138" i="72"/>
  <c r="AI138" i="72"/>
  <c r="AJ138" i="72"/>
  <c r="AK138" i="72"/>
  <c r="AL138" i="72"/>
  <c r="AM138" i="72"/>
  <c r="AN138" i="72"/>
  <c r="AO138" i="72"/>
  <c r="AP138" i="72"/>
  <c r="AQ138" i="72"/>
  <c r="AR138" i="72"/>
  <c r="AS138" i="72"/>
  <c r="AT138" i="72"/>
  <c r="AU138" i="72"/>
  <c r="AV138" i="72"/>
  <c r="AW138" i="72"/>
  <c r="AX138" i="72"/>
  <c r="AY138" i="72"/>
  <c r="AZ138" i="72"/>
  <c r="BA138" i="72"/>
  <c r="BB138" i="72"/>
  <c r="BC138" i="72"/>
  <c r="BD138" i="72"/>
  <c r="BE138" i="72"/>
  <c r="BF138" i="72"/>
  <c r="BG138" i="72"/>
  <c r="BH138" i="72"/>
  <c r="BI138" i="72"/>
  <c r="BJ138" i="72"/>
  <c r="BK138" i="72"/>
  <c r="BL138" i="72"/>
  <c r="BM138" i="72"/>
  <c r="BN138" i="72"/>
  <c r="BO138" i="72"/>
  <c r="BP138" i="72"/>
  <c r="BQ138" i="72"/>
  <c r="BR138" i="72"/>
  <c r="BS138" i="72"/>
  <c r="BT138" i="72"/>
  <c r="BU138" i="72"/>
  <c r="D140" i="72"/>
  <c r="E140" i="72"/>
  <c r="G140" i="72"/>
  <c r="H140" i="72"/>
  <c r="I140" i="72"/>
  <c r="J140" i="72"/>
  <c r="K140" i="72"/>
  <c r="L140" i="72"/>
  <c r="M140" i="72"/>
  <c r="N140" i="72"/>
  <c r="O140" i="72"/>
  <c r="P140" i="72"/>
  <c r="Q140" i="72"/>
  <c r="R140" i="72"/>
  <c r="S140" i="72"/>
  <c r="T140" i="72"/>
  <c r="U140" i="72"/>
  <c r="V140" i="72"/>
  <c r="W140" i="72"/>
  <c r="X140" i="72"/>
  <c r="Y140" i="72"/>
  <c r="Z140" i="72"/>
  <c r="AA140" i="72"/>
  <c r="AB140" i="72"/>
  <c r="AC140" i="72"/>
  <c r="AD140" i="72"/>
  <c r="AE140" i="72"/>
  <c r="AF140" i="72"/>
  <c r="AG140" i="72"/>
  <c r="AH140" i="72"/>
  <c r="AI140" i="72"/>
  <c r="AJ140" i="72"/>
  <c r="AK140" i="72"/>
  <c r="AL140" i="72"/>
  <c r="AM140" i="72"/>
  <c r="AN140" i="72"/>
  <c r="AO140" i="72"/>
  <c r="AP140" i="72"/>
  <c r="AQ140" i="72"/>
  <c r="AR140" i="72"/>
  <c r="AS140" i="72"/>
  <c r="AT140" i="72"/>
  <c r="AU140" i="72"/>
  <c r="AV140" i="72"/>
  <c r="AW140" i="72"/>
  <c r="AX140" i="72"/>
  <c r="AY140" i="72"/>
  <c r="AZ140" i="72"/>
  <c r="BA140" i="72"/>
  <c r="BB140" i="72"/>
  <c r="BC140" i="72"/>
  <c r="BD140" i="72"/>
  <c r="BE140" i="72"/>
  <c r="BF140" i="72"/>
  <c r="BG140" i="72"/>
  <c r="BH140" i="72"/>
  <c r="BI140" i="72"/>
  <c r="BJ140" i="72"/>
  <c r="BK140" i="72"/>
  <c r="BL140" i="72"/>
  <c r="BM140" i="72"/>
  <c r="BN140" i="72"/>
  <c r="BO140" i="72"/>
  <c r="BP140" i="72"/>
  <c r="BQ140" i="72"/>
  <c r="BR140" i="72"/>
  <c r="BS140" i="72"/>
  <c r="BT140" i="72"/>
  <c r="BU140" i="72"/>
  <c r="D141" i="72"/>
  <c r="E141" i="72"/>
  <c r="G141" i="72"/>
  <c r="H141" i="72"/>
  <c r="I141" i="72"/>
  <c r="J141" i="72"/>
  <c r="K141" i="72"/>
  <c r="L141" i="72"/>
  <c r="M141" i="72"/>
  <c r="N141" i="72"/>
  <c r="O141" i="72"/>
  <c r="P141" i="72"/>
  <c r="Q141" i="72"/>
  <c r="R141" i="72"/>
  <c r="S141" i="72"/>
  <c r="T141" i="72"/>
  <c r="U141" i="72"/>
  <c r="V141" i="72"/>
  <c r="W141" i="72"/>
  <c r="X141" i="72"/>
  <c r="Y141" i="72"/>
  <c r="Z141" i="72"/>
  <c r="AA141" i="72"/>
  <c r="AB141" i="72"/>
  <c r="AC141" i="72"/>
  <c r="AD141" i="72"/>
  <c r="AE141" i="72"/>
  <c r="AF141" i="72"/>
  <c r="AG141" i="72"/>
  <c r="AH141" i="72"/>
  <c r="AI141" i="72"/>
  <c r="AJ141" i="72"/>
  <c r="AK141" i="72"/>
  <c r="AL141" i="72"/>
  <c r="AM141" i="72"/>
  <c r="AN141" i="72"/>
  <c r="AO141" i="72"/>
  <c r="AP141" i="72"/>
  <c r="AQ141" i="72"/>
  <c r="AR141" i="72"/>
  <c r="AS141" i="72"/>
  <c r="AT141" i="72"/>
  <c r="AU141" i="72"/>
  <c r="AV141" i="72"/>
  <c r="AW141" i="72"/>
  <c r="AX141" i="72"/>
  <c r="AY141" i="72"/>
  <c r="AZ141" i="72"/>
  <c r="BA141" i="72"/>
  <c r="BB141" i="72"/>
  <c r="BC141" i="72"/>
  <c r="BD141" i="72"/>
  <c r="BE141" i="72"/>
  <c r="BF141" i="72"/>
  <c r="BG141" i="72"/>
  <c r="BH141" i="72"/>
  <c r="BI141" i="72"/>
  <c r="BJ141" i="72"/>
  <c r="BK141" i="72"/>
  <c r="BL141" i="72"/>
  <c r="BM141" i="72"/>
  <c r="BN141" i="72"/>
  <c r="BO141" i="72"/>
  <c r="BP141" i="72"/>
  <c r="BQ141" i="72"/>
  <c r="BR141" i="72"/>
  <c r="BS141" i="72"/>
  <c r="BT141" i="72"/>
  <c r="BU141" i="72"/>
  <c r="E143" i="72"/>
  <c r="G143" i="72"/>
  <c r="H143" i="72"/>
  <c r="I143" i="72"/>
  <c r="J143" i="72"/>
  <c r="K143" i="72"/>
  <c r="L143" i="72"/>
  <c r="M143" i="72"/>
  <c r="N143" i="72"/>
  <c r="O143" i="72"/>
  <c r="P143" i="72"/>
  <c r="Q143" i="72"/>
  <c r="R143" i="72"/>
  <c r="S143" i="72"/>
  <c r="T143" i="72"/>
  <c r="U143" i="72"/>
  <c r="V143" i="72"/>
  <c r="W143" i="72"/>
  <c r="X143" i="72"/>
  <c r="Y143" i="72"/>
  <c r="Z143" i="72"/>
  <c r="AA143" i="72"/>
  <c r="AB143" i="72"/>
  <c r="AC143" i="72"/>
  <c r="AD143" i="72"/>
  <c r="AE143" i="72"/>
  <c r="AF143" i="72"/>
  <c r="AG143" i="72"/>
  <c r="AH143" i="72"/>
  <c r="AI143" i="72"/>
  <c r="AJ143" i="72"/>
  <c r="AK143" i="72"/>
  <c r="AL143" i="72"/>
  <c r="AM143" i="72"/>
  <c r="AN143" i="72"/>
  <c r="AO143" i="72"/>
  <c r="AP143" i="72"/>
  <c r="AQ143" i="72"/>
  <c r="AR143" i="72"/>
  <c r="AS143" i="72"/>
  <c r="AT143" i="72"/>
  <c r="AU143" i="72"/>
  <c r="AV143" i="72"/>
  <c r="AW143" i="72"/>
  <c r="AX143" i="72"/>
  <c r="AY143" i="72"/>
  <c r="AZ143" i="72"/>
  <c r="BA143" i="72"/>
  <c r="BB143" i="72"/>
  <c r="BC143" i="72"/>
  <c r="BD143" i="72"/>
  <c r="BE143" i="72"/>
  <c r="BF143" i="72"/>
  <c r="BG143" i="72"/>
  <c r="BH143" i="72"/>
  <c r="BI143" i="72"/>
  <c r="BJ143" i="72"/>
  <c r="BK143" i="72"/>
  <c r="BL143" i="72"/>
  <c r="BM143" i="72"/>
  <c r="BN143" i="72"/>
  <c r="BO143" i="72"/>
  <c r="BP143" i="72"/>
  <c r="BQ143" i="72"/>
  <c r="BR143" i="72"/>
  <c r="BS143" i="72"/>
  <c r="BT143" i="72"/>
  <c r="BU143" i="72"/>
  <c r="D144" i="72"/>
  <c r="E144" i="72"/>
  <c r="G144" i="72"/>
  <c r="H144" i="72"/>
  <c r="I144" i="72"/>
  <c r="J144" i="72"/>
  <c r="K144" i="72"/>
  <c r="L144" i="72"/>
  <c r="M144" i="72"/>
  <c r="N144" i="72"/>
  <c r="O144" i="72"/>
  <c r="P144" i="72"/>
  <c r="Q144" i="72"/>
  <c r="R144" i="72"/>
  <c r="S144" i="72"/>
  <c r="T144" i="72"/>
  <c r="U144" i="72"/>
  <c r="V144" i="72"/>
  <c r="W144" i="72"/>
  <c r="X144" i="72"/>
  <c r="Y144" i="72"/>
  <c r="Z144" i="72"/>
  <c r="AA144" i="72"/>
  <c r="AB144" i="72"/>
  <c r="AC144" i="72"/>
  <c r="AD144" i="72"/>
  <c r="AE144" i="72"/>
  <c r="AF144" i="72"/>
  <c r="AG144" i="72"/>
  <c r="AH144" i="72"/>
  <c r="AI144" i="72"/>
  <c r="AJ144" i="72"/>
  <c r="AK144" i="72"/>
  <c r="AL144" i="72"/>
  <c r="AM144" i="72"/>
  <c r="AN144" i="72"/>
  <c r="AO144" i="72"/>
  <c r="AP144" i="72"/>
  <c r="AQ144" i="72"/>
  <c r="AR144" i="72"/>
  <c r="AS144" i="72"/>
  <c r="AT144" i="72"/>
  <c r="AU144" i="72"/>
  <c r="AV144" i="72"/>
  <c r="AW144" i="72"/>
  <c r="AX144" i="72"/>
  <c r="AY144" i="72"/>
  <c r="AZ144" i="72"/>
  <c r="BA144" i="72"/>
  <c r="BB144" i="72"/>
  <c r="BC144" i="72"/>
  <c r="BD144" i="72"/>
  <c r="BE144" i="72"/>
  <c r="BF144" i="72"/>
  <c r="BG144" i="72"/>
  <c r="BH144" i="72"/>
  <c r="BI144" i="72"/>
  <c r="BJ144" i="72"/>
  <c r="BK144" i="72"/>
  <c r="BL144" i="72"/>
  <c r="BM144" i="72"/>
  <c r="BN144" i="72"/>
  <c r="BO144" i="72"/>
  <c r="BP144" i="72"/>
  <c r="BQ144" i="72"/>
  <c r="BR144" i="72"/>
  <c r="BS144" i="72"/>
  <c r="BT144" i="72"/>
  <c r="BU144" i="72"/>
  <c r="D145" i="72"/>
  <c r="E145" i="72"/>
  <c r="G145" i="72"/>
  <c r="H145" i="72"/>
  <c r="I145" i="72"/>
  <c r="J145" i="72"/>
  <c r="K145" i="72"/>
  <c r="L145" i="72"/>
  <c r="M145" i="72"/>
  <c r="N145" i="72"/>
  <c r="O145" i="72"/>
  <c r="P145" i="72"/>
  <c r="Q145" i="72"/>
  <c r="R145" i="72"/>
  <c r="S145" i="72"/>
  <c r="T145" i="72"/>
  <c r="U145" i="72"/>
  <c r="V145" i="72"/>
  <c r="W145" i="72"/>
  <c r="X145" i="72"/>
  <c r="Y145" i="72"/>
  <c r="Z145" i="72"/>
  <c r="AA145" i="72"/>
  <c r="AB145" i="72"/>
  <c r="AC145" i="72"/>
  <c r="AD145" i="72"/>
  <c r="AE145" i="72"/>
  <c r="AF145" i="72"/>
  <c r="AG145" i="72"/>
  <c r="AH145" i="72"/>
  <c r="AI145" i="72"/>
  <c r="AJ145" i="72"/>
  <c r="AK145" i="72"/>
  <c r="AL145" i="72"/>
  <c r="AM145" i="72"/>
  <c r="AN145" i="72"/>
  <c r="AO145" i="72"/>
  <c r="AP145" i="72"/>
  <c r="AQ145" i="72"/>
  <c r="AR145" i="72"/>
  <c r="AS145" i="72"/>
  <c r="AT145" i="72"/>
  <c r="AU145" i="72"/>
  <c r="AV145" i="72"/>
  <c r="AW145" i="72"/>
  <c r="AX145" i="72"/>
  <c r="AY145" i="72"/>
  <c r="AZ145" i="72"/>
  <c r="BA145" i="72"/>
  <c r="BB145" i="72"/>
  <c r="BC145" i="72"/>
  <c r="BD145" i="72"/>
  <c r="BE145" i="72"/>
  <c r="BF145" i="72"/>
  <c r="BG145" i="72"/>
  <c r="BH145" i="72"/>
  <c r="BI145" i="72"/>
  <c r="BJ145" i="72"/>
  <c r="BK145" i="72"/>
  <c r="BL145" i="72"/>
  <c r="BM145" i="72"/>
  <c r="BN145" i="72"/>
  <c r="BO145" i="72"/>
  <c r="BP145" i="72"/>
  <c r="BQ145" i="72"/>
  <c r="BR145" i="72"/>
  <c r="BS145" i="72"/>
  <c r="BT145" i="72"/>
  <c r="BU145" i="72"/>
  <c r="H147" i="72"/>
  <c r="I147" i="72"/>
  <c r="J147" i="72"/>
  <c r="K147" i="72"/>
  <c r="L147" i="72"/>
  <c r="M147" i="72"/>
  <c r="N147" i="72"/>
  <c r="O147" i="72"/>
  <c r="P147" i="72"/>
  <c r="Q147" i="72"/>
  <c r="R147" i="72"/>
  <c r="S147" i="72"/>
  <c r="T147" i="72"/>
  <c r="U147" i="72"/>
  <c r="V147" i="72"/>
  <c r="W147" i="72"/>
  <c r="X147" i="72"/>
  <c r="Y147" i="72"/>
  <c r="Z147" i="72"/>
  <c r="AA147" i="72"/>
  <c r="AB147" i="72"/>
  <c r="AC147" i="72"/>
  <c r="AD147" i="72"/>
  <c r="AE147" i="72"/>
  <c r="AF147" i="72"/>
  <c r="AG147" i="72"/>
  <c r="AH147" i="72"/>
  <c r="AI147" i="72"/>
  <c r="AJ147" i="72"/>
  <c r="AK147" i="72"/>
  <c r="AL147" i="72"/>
  <c r="AM147" i="72"/>
  <c r="AN147" i="72"/>
  <c r="AO147" i="72"/>
  <c r="AP147" i="72"/>
  <c r="AQ147" i="72"/>
  <c r="AR147" i="72"/>
  <c r="AS147" i="72"/>
  <c r="AT147" i="72"/>
  <c r="AU147" i="72"/>
  <c r="AV147" i="72"/>
  <c r="AW147" i="72"/>
  <c r="AX147" i="72"/>
  <c r="AY147" i="72"/>
  <c r="AZ147" i="72"/>
  <c r="BA147" i="72"/>
  <c r="BB147" i="72"/>
  <c r="BC147" i="72"/>
  <c r="BD147" i="72"/>
  <c r="BE147" i="72"/>
  <c r="BF147" i="72"/>
  <c r="BG147" i="72"/>
  <c r="BH147" i="72"/>
  <c r="BI147" i="72"/>
  <c r="BJ147" i="72"/>
  <c r="BK147" i="72"/>
  <c r="BL147" i="72"/>
  <c r="BM147" i="72"/>
  <c r="BN147" i="72"/>
  <c r="BO147" i="72"/>
  <c r="BP147" i="72"/>
  <c r="BQ147" i="72"/>
  <c r="BR147" i="72"/>
  <c r="BS147" i="72"/>
  <c r="BT147" i="72"/>
  <c r="BU147" i="72"/>
  <c r="BV147" i="72"/>
  <c r="BW147" i="72"/>
  <c r="BX147" i="72"/>
  <c r="BY147" i="72"/>
  <c r="BZ147" i="72"/>
  <c r="CA147" i="72"/>
  <c r="CB147" i="72"/>
  <c r="CC147" i="72"/>
  <c r="CD147" i="72"/>
  <c r="CE147" i="72"/>
  <c r="CF147" i="72"/>
  <c r="CG147" i="72"/>
  <c r="CH147" i="72"/>
  <c r="CI147" i="72"/>
  <c r="CJ147" i="72"/>
  <c r="CK147" i="72"/>
  <c r="CL147" i="72"/>
  <c r="CM147" i="72"/>
  <c r="CN147" i="72"/>
  <c r="CO147" i="72"/>
  <c r="CP147" i="72"/>
  <c r="CQ147" i="72"/>
  <c r="CR147" i="72"/>
  <c r="CS147" i="72"/>
  <c r="CT147" i="72"/>
  <c r="CU147" i="72"/>
  <c r="CV147" i="72"/>
  <c r="CW147" i="72"/>
  <c r="CX147" i="72"/>
  <c r="CY147" i="72"/>
  <c r="CZ147" i="72"/>
  <c r="DA147" i="72"/>
  <c r="DB147" i="72"/>
  <c r="DC147" i="72"/>
  <c r="DD147" i="72"/>
  <c r="DE147" i="72"/>
  <c r="DF147" i="72"/>
  <c r="DG147" i="72"/>
  <c r="DH147" i="72"/>
  <c r="DI147" i="72"/>
  <c r="DJ147" i="72"/>
  <c r="DK147" i="72"/>
  <c r="DL147" i="72"/>
  <c r="DM147" i="72"/>
  <c r="DN147" i="72"/>
  <c r="DO147" i="72"/>
  <c r="DP147" i="72"/>
  <c r="DQ147" i="72"/>
  <c r="DR147" i="72"/>
  <c r="DS147" i="72"/>
  <c r="DT147" i="72"/>
  <c r="DU147" i="72"/>
  <c r="DV147" i="72"/>
  <c r="DW147" i="72"/>
  <c r="DX147" i="72"/>
  <c r="DY147" i="72"/>
  <c r="DZ147" i="72"/>
  <c r="EA147" i="72"/>
  <c r="EB147" i="72"/>
  <c r="EC147" i="72"/>
  <c r="ED147" i="72"/>
  <c r="EE147" i="72"/>
  <c r="EF147" i="72"/>
  <c r="EG147" i="72"/>
  <c r="EH147" i="72"/>
  <c r="EI147" i="72"/>
  <c r="EJ147" i="72"/>
  <c r="EK147" i="72"/>
  <c r="EL147" i="72"/>
  <c r="EM147" i="72"/>
  <c r="EN147" i="72"/>
  <c r="EO147" i="72"/>
  <c r="EP147" i="72"/>
  <c r="EQ147" i="72"/>
  <c r="ER147" i="72"/>
  <c r="ES147" i="72"/>
  <c r="ET147" i="72"/>
  <c r="EU147" i="72"/>
  <c r="EV147" i="72"/>
  <c r="EW147" i="72"/>
  <c r="EX147" i="72"/>
  <c r="EY147" i="72"/>
  <c r="EZ147" i="72"/>
  <c r="FA147" i="72"/>
  <c r="FB147" i="72"/>
  <c r="FC147" i="72"/>
  <c r="FD147" i="72"/>
  <c r="FE147" i="72"/>
  <c r="FF147" i="72"/>
  <c r="FG147" i="72"/>
  <c r="FH147" i="72"/>
  <c r="FI147" i="72"/>
  <c r="FJ147" i="72"/>
  <c r="FK147" i="72"/>
  <c r="FL147" i="72"/>
  <c r="FM147" i="72"/>
  <c r="FN147" i="72"/>
  <c r="FO147" i="72"/>
  <c r="FP147" i="72"/>
  <c r="FQ147" i="72"/>
  <c r="FR147" i="72"/>
  <c r="FS147" i="72"/>
  <c r="FT147" i="72"/>
  <c r="FU147" i="72"/>
  <c r="FV147" i="72"/>
  <c r="FW147" i="72"/>
  <c r="FX147" i="72"/>
  <c r="FY147" i="72"/>
  <c r="FZ147" i="72"/>
  <c r="GA147" i="72"/>
  <c r="GB147" i="72"/>
  <c r="GC147" i="72"/>
  <c r="GD147" i="72"/>
  <c r="GE147" i="72"/>
  <c r="GF147" i="72"/>
  <c r="GG147" i="72"/>
  <c r="GH147" i="72"/>
  <c r="GI147" i="72"/>
  <c r="GJ147" i="72"/>
  <c r="GK147" i="72"/>
  <c r="GL147" i="72"/>
  <c r="GM147" i="72"/>
  <c r="GN147" i="72"/>
  <c r="GO147" i="72"/>
  <c r="GP147" i="72"/>
  <c r="GQ147" i="72"/>
  <c r="GR147" i="72"/>
  <c r="GS147" i="72"/>
  <c r="GT147" i="72"/>
  <c r="GU147" i="72"/>
  <c r="GV147" i="72"/>
  <c r="GW147" i="72"/>
  <c r="GX147" i="72"/>
  <c r="GY147" i="72"/>
  <c r="GZ147" i="72"/>
  <c r="HA147" i="72"/>
  <c r="HB147" i="72"/>
  <c r="HC147" i="72"/>
  <c r="HD147" i="72"/>
  <c r="HE147" i="72"/>
  <c r="HF147" i="72"/>
  <c r="HG147" i="72"/>
  <c r="HH147" i="72"/>
  <c r="HI147" i="72"/>
  <c r="HJ147" i="72"/>
  <c r="HK147" i="72"/>
  <c r="HL147" i="72"/>
  <c r="HM147" i="72"/>
  <c r="HN147" i="72"/>
  <c r="HO147" i="72"/>
  <c r="HP147" i="72"/>
  <c r="HQ147" i="72"/>
  <c r="HR147" i="72"/>
  <c r="HS147" i="72"/>
  <c r="HT147" i="72"/>
  <c r="HU147" i="72"/>
  <c r="HV147" i="72"/>
  <c r="HW147" i="72"/>
  <c r="HX147" i="72"/>
  <c r="HY147" i="72"/>
  <c r="HZ147" i="72"/>
  <c r="IA147" i="72"/>
  <c r="IB147" i="72"/>
  <c r="IC147" i="72"/>
  <c r="ID147" i="72"/>
  <c r="IE147" i="72"/>
  <c r="IF147" i="72"/>
  <c r="IG147" i="72"/>
  <c r="IH147" i="72"/>
  <c r="II147" i="72"/>
  <c r="IJ147" i="72"/>
  <c r="IK147" i="72"/>
  <c r="IL147" i="72"/>
  <c r="E148" i="72"/>
  <c r="H148" i="72"/>
  <c r="I148" i="72"/>
  <c r="J148" i="72"/>
  <c r="K148" i="72"/>
  <c r="L148" i="72"/>
  <c r="M148" i="72"/>
  <c r="N148" i="72"/>
  <c r="O148" i="72"/>
  <c r="P148" i="72"/>
  <c r="Q148" i="72"/>
  <c r="R148" i="72"/>
  <c r="S148" i="72"/>
  <c r="T148" i="72"/>
  <c r="U148" i="72"/>
  <c r="V148" i="72"/>
  <c r="W148" i="72"/>
  <c r="X148" i="72"/>
  <c r="Y148" i="72"/>
  <c r="Z148" i="72"/>
  <c r="AA148" i="72"/>
  <c r="AB148" i="72"/>
  <c r="AC148" i="72"/>
  <c r="AD148" i="72"/>
  <c r="AE148" i="72"/>
  <c r="AF148" i="72"/>
  <c r="AG148" i="72"/>
  <c r="AH148" i="72"/>
  <c r="AI148" i="72"/>
  <c r="AJ148" i="72"/>
  <c r="AK148" i="72"/>
  <c r="AL148" i="72"/>
  <c r="AM148" i="72"/>
  <c r="AN148" i="72"/>
  <c r="AO148" i="72"/>
  <c r="AP148" i="72"/>
  <c r="AQ148" i="72"/>
  <c r="AR148" i="72"/>
  <c r="AS148" i="72"/>
  <c r="AT148" i="72"/>
  <c r="AU148" i="72"/>
  <c r="AV148" i="72"/>
  <c r="AW148" i="72"/>
  <c r="AX148" i="72"/>
  <c r="AY148" i="72"/>
  <c r="AZ148" i="72"/>
  <c r="BA148" i="72"/>
  <c r="BB148" i="72"/>
  <c r="BC148" i="72"/>
  <c r="BD148" i="72"/>
  <c r="BE148" i="72"/>
  <c r="BF148" i="72"/>
  <c r="BG148" i="72"/>
  <c r="BH148" i="72"/>
  <c r="BI148" i="72"/>
  <c r="BJ148" i="72"/>
  <c r="BK148" i="72"/>
  <c r="BL148" i="72"/>
  <c r="BM148" i="72"/>
  <c r="BN148" i="72"/>
  <c r="BO148" i="72"/>
  <c r="BP148" i="72"/>
  <c r="BQ148" i="72"/>
  <c r="BR148" i="72"/>
  <c r="BS148" i="72"/>
  <c r="BT148" i="72"/>
  <c r="BU148" i="72"/>
  <c r="BV148" i="72"/>
  <c r="BW148" i="72"/>
  <c r="BX148" i="72"/>
  <c r="BY148" i="72"/>
  <c r="BZ148" i="72"/>
  <c r="CA148" i="72"/>
  <c r="CB148" i="72"/>
  <c r="CC148" i="72"/>
  <c r="CD148" i="72"/>
  <c r="CE148" i="72"/>
  <c r="CF148" i="72"/>
  <c r="CG148" i="72"/>
  <c r="CH148" i="72"/>
  <c r="CI148" i="72"/>
  <c r="CJ148" i="72"/>
  <c r="CK148" i="72"/>
  <c r="CL148" i="72"/>
  <c r="CM148" i="72"/>
  <c r="CN148" i="72"/>
  <c r="CO148" i="72"/>
  <c r="CP148" i="72"/>
  <c r="CQ148" i="72"/>
  <c r="CR148" i="72"/>
  <c r="CS148" i="72"/>
  <c r="CT148" i="72"/>
  <c r="CU148" i="72"/>
  <c r="CV148" i="72"/>
  <c r="CW148" i="72"/>
  <c r="CX148" i="72"/>
  <c r="CY148" i="72"/>
  <c r="CZ148" i="72"/>
  <c r="DA148" i="72"/>
  <c r="DB148" i="72"/>
  <c r="DC148" i="72"/>
  <c r="DD148" i="72"/>
  <c r="DE148" i="72"/>
  <c r="DF148" i="72"/>
  <c r="DG148" i="72"/>
  <c r="DH148" i="72"/>
  <c r="DI148" i="72"/>
  <c r="DJ148" i="72"/>
  <c r="DK148" i="72"/>
  <c r="DL148" i="72"/>
  <c r="DM148" i="72"/>
  <c r="DN148" i="72"/>
  <c r="DO148" i="72"/>
  <c r="DP148" i="72"/>
  <c r="DQ148" i="72"/>
  <c r="DR148" i="72"/>
  <c r="DS148" i="72"/>
  <c r="DT148" i="72"/>
  <c r="DU148" i="72"/>
  <c r="DV148" i="72"/>
  <c r="DW148" i="72"/>
  <c r="DX148" i="72"/>
  <c r="DY148" i="72"/>
  <c r="DZ148" i="72"/>
  <c r="EA148" i="72"/>
  <c r="EB148" i="72"/>
  <c r="EC148" i="72"/>
  <c r="ED148" i="72"/>
  <c r="EE148" i="72"/>
  <c r="EF148" i="72"/>
  <c r="EG148" i="72"/>
  <c r="EH148" i="72"/>
  <c r="EI148" i="72"/>
  <c r="EJ148" i="72"/>
  <c r="EK148" i="72"/>
  <c r="EL148" i="72"/>
  <c r="EM148" i="72"/>
  <c r="EN148" i="72"/>
  <c r="EO148" i="72"/>
  <c r="EP148" i="72"/>
  <c r="EQ148" i="72"/>
  <c r="ER148" i="72"/>
  <c r="ES148" i="72"/>
  <c r="ET148" i="72"/>
  <c r="EU148" i="72"/>
  <c r="EV148" i="72"/>
  <c r="EW148" i="72"/>
  <c r="EX148" i="72"/>
  <c r="EY148" i="72"/>
  <c r="EZ148" i="72"/>
  <c r="FA148" i="72"/>
  <c r="FB148" i="72"/>
  <c r="FC148" i="72"/>
  <c r="FD148" i="72"/>
  <c r="FE148" i="72"/>
  <c r="FF148" i="72"/>
  <c r="FG148" i="72"/>
  <c r="FH148" i="72"/>
  <c r="FI148" i="72"/>
  <c r="FJ148" i="72"/>
  <c r="FK148" i="72"/>
  <c r="FL148" i="72"/>
  <c r="FM148" i="72"/>
  <c r="FN148" i="72"/>
  <c r="FO148" i="72"/>
  <c r="FP148" i="72"/>
  <c r="FQ148" i="72"/>
  <c r="FR148" i="72"/>
  <c r="FS148" i="72"/>
  <c r="FT148" i="72"/>
  <c r="FU148" i="72"/>
  <c r="FV148" i="72"/>
  <c r="FW148" i="72"/>
  <c r="FX148" i="72"/>
  <c r="FY148" i="72"/>
  <c r="FZ148" i="72"/>
  <c r="GA148" i="72"/>
  <c r="GB148" i="72"/>
  <c r="GC148" i="72"/>
  <c r="GD148" i="72"/>
  <c r="GE148" i="72"/>
  <c r="GF148" i="72"/>
  <c r="GG148" i="72"/>
  <c r="GH148" i="72"/>
  <c r="GI148" i="72"/>
  <c r="GJ148" i="72"/>
  <c r="GK148" i="72"/>
  <c r="GL148" i="72"/>
  <c r="GM148" i="72"/>
  <c r="GN148" i="72"/>
  <c r="GO148" i="72"/>
  <c r="GP148" i="72"/>
  <c r="GQ148" i="72"/>
  <c r="GR148" i="72"/>
  <c r="GS148" i="72"/>
  <c r="GT148" i="72"/>
  <c r="GU148" i="72"/>
  <c r="GV148" i="72"/>
  <c r="GW148" i="72"/>
  <c r="GX148" i="72"/>
  <c r="GY148" i="72"/>
  <c r="GZ148" i="72"/>
  <c r="HA148" i="72"/>
  <c r="HB148" i="72"/>
  <c r="HC148" i="72"/>
  <c r="HD148" i="72"/>
  <c r="HE148" i="72"/>
  <c r="HF148" i="72"/>
  <c r="HG148" i="72"/>
  <c r="HH148" i="72"/>
  <c r="HI148" i="72"/>
  <c r="HJ148" i="72"/>
  <c r="HK148" i="72"/>
  <c r="HL148" i="72"/>
  <c r="HM148" i="72"/>
  <c r="HN148" i="72"/>
  <c r="HO148" i="72"/>
  <c r="HP148" i="72"/>
  <c r="HQ148" i="72"/>
  <c r="HR148" i="72"/>
  <c r="HS148" i="72"/>
  <c r="HT148" i="72"/>
  <c r="HU148" i="72"/>
  <c r="HV148" i="72"/>
  <c r="HW148" i="72"/>
  <c r="HX148" i="72"/>
  <c r="HY148" i="72"/>
  <c r="HZ148" i="72"/>
  <c r="IA148" i="72"/>
  <c r="IB148" i="72"/>
  <c r="IC148" i="72"/>
  <c r="ID148" i="72"/>
  <c r="IE148" i="72"/>
  <c r="IF148" i="72"/>
  <c r="IG148" i="72"/>
  <c r="IH148" i="72"/>
  <c r="II148" i="72"/>
  <c r="IJ148" i="72"/>
  <c r="IK148" i="72"/>
  <c r="IL148" i="72"/>
  <c r="E149" i="72"/>
  <c r="G149" i="72"/>
  <c r="H149" i="72"/>
  <c r="I149" i="72"/>
  <c r="J149" i="72"/>
  <c r="K149" i="72"/>
  <c r="L149" i="72"/>
  <c r="M149" i="72"/>
  <c r="N149" i="72"/>
  <c r="O149" i="72"/>
  <c r="P149" i="72"/>
  <c r="Q149" i="72"/>
  <c r="R149" i="72"/>
  <c r="S149" i="72"/>
  <c r="T149" i="72"/>
  <c r="U149" i="72"/>
  <c r="V149" i="72"/>
  <c r="W149" i="72"/>
  <c r="X149" i="72"/>
  <c r="Y149" i="72"/>
  <c r="Z149" i="72"/>
  <c r="AA149" i="72"/>
  <c r="AB149" i="72"/>
  <c r="AC149" i="72"/>
  <c r="AD149" i="72"/>
  <c r="AE149" i="72"/>
  <c r="AF149" i="72"/>
  <c r="AG149" i="72"/>
  <c r="AH149" i="72"/>
  <c r="AI149" i="72"/>
  <c r="AJ149" i="72"/>
  <c r="AK149" i="72"/>
  <c r="AL149" i="72"/>
  <c r="AM149" i="72"/>
  <c r="AN149" i="72"/>
  <c r="AO149" i="72"/>
  <c r="AP149" i="72"/>
  <c r="AQ149" i="72"/>
  <c r="AR149" i="72"/>
  <c r="AS149" i="72"/>
  <c r="AT149" i="72"/>
  <c r="AU149" i="72"/>
  <c r="AV149" i="72"/>
  <c r="AW149" i="72"/>
  <c r="AX149" i="72"/>
  <c r="AY149" i="72"/>
  <c r="AZ149" i="72"/>
  <c r="BA149" i="72"/>
  <c r="BB149" i="72"/>
  <c r="BC149" i="72"/>
  <c r="BD149" i="72"/>
  <c r="BE149" i="72"/>
  <c r="BF149" i="72"/>
  <c r="BG149" i="72"/>
  <c r="BH149" i="72"/>
  <c r="BI149" i="72"/>
  <c r="BJ149" i="72"/>
  <c r="BK149" i="72"/>
  <c r="BL149" i="72"/>
  <c r="BM149" i="72"/>
  <c r="BN149" i="72"/>
  <c r="BO149" i="72"/>
  <c r="BP149" i="72"/>
  <c r="BQ149" i="72"/>
  <c r="BR149" i="72"/>
  <c r="BS149" i="72"/>
  <c r="BT149" i="72"/>
  <c r="BU149" i="72"/>
  <c r="E150" i="72"/>
  <c r="G150" i="72"/>
  <c r="H150" i="72"/>
  <c r="I150" i="72"/>
  <c r="J150" i="72"/>
  <c r="K150" i="72"/>
  <c r="L150" i="72"/>
  <c r="M150" i="72"/>
  <c r="N150" i="72"/>
  <c r="O150" i="72"/>
  <c r="P150" i="72"/>
  <c r="Q150" i="72"/>
  <c r="R150" i="72"/>
  <c r="S150" i="72"/>
  <c r="T150" i="72"/>
  <c r="U150" i="72"/>
  <c r="V150" i="72"/>
  <c r="W150" i="72"/>
  <c r="X150" i="72"/>
  <c r="Y150" i="72"/>
  <c r="Z150" i="72"/>
  <c r="AA150" i="72"/>
  <c r="AB150" i="72"/>
  <c r="AC150" i="72"/>
  <c r="AD150" i="72"/>
  <c r="AE150" i="72"/>
  <c r="AF150" i="72"/>
  <c r="AG150" i="72"/>
  <c r="AH150" i="72"/>
  <c r="AI150" i="72"/>
  <c r="AJ150" i="72"/>
  <c r="AK150" i="72"/>
  <c r="AL150" i="72"/>
  <c r="AM150" i="72"/>
  <c r="AN150" i="72"/>
  <c r="AO150" i="72"/>
  <c r="AP150" i="72"/>
  <c r="AQ150" i="72"/>
  <c r="AR150" i="72"/>
  <c r="AS150" i="72"/>
  <c r="AT150" i="72"/>
  <c r="AU150" i="72"/>
  <c r="AV150" i="72"/>
  <c r="AW150" i="72"/>
  <c r="AX150" i="72"/>
  <c r="AY150" i="72"/>
  <c r="AZ150" i="72"/>
  <c r="BA150" i="72"/>
  <c r="BB150" i="72"/>
  <c r="BC150" i="72"/>
  <c r="BD150" i="72"/>
  <c r="BE150" i="72"/>
  <c r="BF150" i="72"/>
  <c r="BG150" i="72"/>
  <c r="BH150" i="72"/>
  <c r="BI150" i="72"/>
  <c r="BJ150" i="72"/>
  <c r="BK150" i="72"/>
  <c r="BL150" i="72"/>
  <c r="BM150" i="72"/>
  <c r="BN150" i="72"/>
  <c r="BO150" i="72"/>
  <c r="BP150" i="72"/>
  <c r="BQ150" i="72"/>
  <c r="BR150" i="72"/>
  <c r="BS150" i="72"/>
  <c r="BT150" i="72"/>
  <c r="BU150" i="72"/>
  <c r="E151" i="72"/>
  <c r="G151" i="72"/>
  <c r="H151" i="72"/>
  <c r="I151" i="72"/>
  <c r="J151" i="72"/>
  <c r="K151" i="72"/>
  <c r="L151" i="72"/>
  <c r="M151" i="72"/>
  <c r="N151" i="72"/>
  <c r="O151" i="72"/>
  <c r="P151" i="72"/>
  <c r="Q151" i="72"/>
  <c r="R151" i="72"/>
  <c r="S151" i="72"/>
  <c r="T151" i="72"/>
  <c r="U151" i="72"/>
  <c r="V151" i="72"/>
  <c r="W151" i="72"/>
  <c r="X151" i="72"/>
  <c r="Y151" i="72"/>
  <c r="Z151" i="72"/>
  <c r="AA151" i="72"/>
  <c r="AB151" i="72"/>
  <c r="AC151" i="72"/>
  <c r="AD151" i="72"/>
  <c r="AE151" i="72"/>
  <c r="AF151" i="72"/>
  <c r="AG151" i="72"/>
  <c r="AH151" i="72"/>
  <c r="AI151" i="72"/>
  <c r="AJ151" i="72"/>
  <c r="AK151" i="72"/>
  <c r="AL151" i="72"/>
  <c r="AM151" i="72"/>
  <c r="AN151" i="72"/>
  <c r="AO151" i="72"/>
  <c r="AP151" i="72"/>
  <c r="AQ151" i="72"/>
  <c r="AR151" i="72"/>
  <c r="AS151" i="72"/>
  <c r="AT151" i="72"/>
  <c r="AU151" i="72"/>
  <c r="AV151" i="72"/>
  <c r="AW151" i="72"/>
  <c r="AX151" i="72"/>
  <c r="AY151" i="72"/>
  <c r="AZ151" i="72"/>
  <c r="BA151" i="72"/>
  <c r="BB151" i="72"/>
  <c r="BC151" i="72"/>
  <c r="BD151" i="72"/>
  <c r="BE151" i="72"/>
  <c r="BF151" i="72"/>
  <c r="BG151" i="72"/>
  <c r="BH151" i="72"/>
  <c r="BI151" i="72"/>
  <c r="BJ151" i="72"/>
  <c r="BK151" i="72"/>
  <c r="BL151" i="72"/>
  <c r="BM151" i="72"/>
  <c r="BN151" i="72"/>
  <c r="BO151" i="72"/>
  <c r="BP151" i="72"/>
  <c r="BQ151" i="72"/>
  <c r="BR151" i="72"/>
  <c r="BS151" i="72"/>
  <c r="BT151" i="72"/>
  <c r="BU151" i="72"/>
  <c r="E152" i="72"/>
  <c r="G152" i="72"/>
  <c r="H152" i="72"/>
  <c r="I152" i="72"/>
  <c r="J152" i="72"/>
  <c r="K152" i="72"/>
  <c r="L152" i="72"/>
  <c r="M152" i="72"/>
  <c r="N152" i="72"/>
  <c r="O152" i="72"/>
  <c r="P152" i="72"/>
  <c r="Q152" i="72"/>
  <c r="R152" i="72"/>
  <c r="S152" i="72"/>
  <c r="T152" i="72"/>
  <c r="U152" i="72"/>
  <c r="V152" i="72"/>
  <c r="W152" i="72"/>
  <c r="X152" i="72"/>
  <c r="Y152" i="72"/>
  <c r="Z152" i="72"/>
  <c r="AA152" i="72"/>
  <c r="AB152" i="72"/>
  <c r="AC152" i="72"/>
  <c r="AD152" i="72"/>
  <c r="AE152" i="72"/>
  <c r="AF152" i="72"/>
  <c r="AG152" i="72"/>
  <c r="AH152" i="72"/>
  <c r="AI152" i="72"/>
  <c r="AJ152" i="72"/>
  <c r="AK152" i="72"/>
  <c r="AL152" i="72"/>
  <c r="AM152" i="72"/>
  <c r="AN152" i="72"/>
  <c r="AO152" i="72"/>
  <c r="AP152" i="72"/>
  <c r="AQ152" i="72"/>
  <c r="AR152" i="72"/>
  <c r="AS152" i="72"/>
  <c r="AT152" i="72"/>
  <c r="AU152" i="72"/>
  <c r="AV152" i="72"/>
  <c r="AW152" i="72"/>
  <c r="AX152" i="72"/>
  <c r="AY152" i="72"/>
  <c r="AZ152" i="72"/>
  <c r="BA152" i="72"/>
  <c r="BB152" i="72"/>
  <c r="BC152" i="72"/>
  <c r="BD152" i="72"/>
  <c r="BE152" i="72"/>
  <c r="BF152" i="72"/>
  <c r="BG152" i="72"/>
  <c r="BH152" i="72"/>
  <c r="BI152" i="72"/>
  <c r="BJ152" i="72"/>
  <c r="BK152" i="72"/>
  <c r="BL152" i="72"/>
  <c r="BM152" i="72"/>
  <c r="BN152" i="72"/>
  <c r="BO152" i="72"/>
  <c r="BP152" i="72"/>
  <c r="BQ152" i="72"/>
  <c r="BR152" i="72"/>
  <c r="BS152" i="72"/>
  <c r="BT152" i="72"/>
  <c r="BU152" i="72"/>
  <c r="E153" i="72"/>
  <c r="G153" i="72"/>
  <c r="H153" i="72"/>
  <c r="I153" i="72"/>
  <c r="J153" i="72"/>
  <c r="K153" i="72"/>
  <c r="L153" i="72"/>
  <c r="M153" i="72"/>
  <c r="N153" i="72"/>
  <c r="O153" i="72"/>
  <c r="P153" i="72"/>
  <c r="Q153" i="72"/>
  <c r="R153" i="72"/>
  <c r="S153" i="72"/>
  <c r="T153" i="72"/>
  <c r="U153" i="72"/>
  <c r="V153" i="72"/>
  <c r="W153" i="72"/>
  <c r="X153" i="72"/>
  <c r="Y153" i="72"/>
  <c r="Z153" i="72"/>
  <c r="AA153" i="72"/>
  <c r="AB153" i="72"/>
  <c r="AC153" i="72"/>
  <c r="AD153" i="72"/>
  <c r="AE153" i="72"/>
  <c r="AF153" i="72"/>
  <c r="AG153" i="72"/>
  <c r="AH153" i="72"/>
  <c r="AI153" i="72"/>
  <c r="AJ153" i="72"/>
  <c r="AK153" i="72"/>
  <c r="AL153" i="72"/>
  <c r="AM153" i="72"/>
  <c r="AN153" i="72"/>
  <c r="AO153" i="72"/>
  <c r="AP153" i="72"/>
  <c r="AQ153" i="72"/>
  <c r="AR153" i="72"/>
  <c r="AS153" i="72"/>
  <c r="AT153" i="72"/>
  <c r="AU153" i="72"/>
  <c r="AV153" i="72"/>
  <c r="AW153" i="72"/>
  <c r="AX153" i="72"/>
  <c r="AY153" i="72"/>
  <c r="AZ153" i="72"/>
  <c r="BA153" i="72"/>
  <c r="BB153" i="72"/>
  <c r="BC153" i="72"/>
  <c r="BD153" i="72"/>
  <c r="BE153" i="72"/>
  <c r="BF153" i="72"/>
  <c r="BG153" i="72"/>
  <c r="BH153" i="72"/>
  <c r="BI153" i="72"/>
  <c r="BJ153" i="72"/>
  <c r="BK153" i="72"/>
  <c r="BL153" i="72"/>
  <c r="BM153" i="72"/>
  <c r="BN153" i="72"/>
  <c r="BO153" i="72"/>
  <c r="BP153" i="72"/>
  <c r="BQ153" i="72"/>
  <c r="BR153" i="72"/>
  <c r="BS153" i="72"/>
  <c r="BT153" i="72"/>
  <c r="BU153" i="72"/>
  <c r="BV153" i="72"/>
  <c r="BW153" i="72"/>
  <c r="BX153" i="72"/>
  <c r="BY153" i="72"/>
  <c r="BZ153" i="72"/>
  <c r="CA153" i="72"/>
  <c r="CB153" i="72"/>
  <c r="CC153" i="72"/>
  <c r="CD153" i="72"/>
  <c r="CE153" i="72"/>
  <c r="CF153" i="72"/>
  <c r="CG153" i="72"/>
  <c r="CH153" i="72"/>
  <c r="CI153" i="72"/>
  <c r="CJ153" i="72"/>
  <c r="CK153" i="72"/>
  <c r="CL153" i="72"/>
  <c r="CM153" i="72"/>
  <c r="CN153" i="72"/>
  <c r="CO153" i="72"/>
  <c r="CP153" i="72"/>
  <c r="CQ153" i="72"/>
  <c r="CR153" i="72"/>
  <c r="CS153" i="72"/>
  <c r="CT153" i="72"/>
  <c r="CU153" i="72"/>
  <c r="CV153" i="72"/>
  <c r="CW153" i="72"/>
  <c r="CX153" i="72"/>
  <c r="CY153" i="72"/>
  <c r="CZ153" i="72"/>
  <c r="DA153" i="72"/>
  <c r="DB153" i="72"/>
  <c r="DC153" i="72"/>
  <c r="DD153" i="72"/>
  <c r="DE153" i="72"/>
  <c r="DF153" i="72"/>
  <c r="DG153" i="72"/>
  <c r="DH153" i="72"/>
  <c r="DI153" i="72"/>
  <c r="DJ153" i="72"/>
  <c r="DK153" i="72"/>
  <c r="DL153" i="72"/>
  <c r="DM153" i="72"/>
  <c r="DN153" i="72"/>
  <c r="DO153" i="72"/>
  <c r="DP153" i="72"/>
  <c r="DQ153" i="72"/>
  <c r="DR153" i="72"/>
  <c r="DS153" i="72"/>
  <c r="DT153" i="72"/>
  <c r="DU153" i="72"/>
  <c r="DV153" i="72"/>
  <c r="DW153" i="72"/>
  <c r="DX153" i="72"/>
  <c r="DY153" i="72"/>
  <c r="DZ153" i="72"/>
  <c r="EA153" i="72"/>
  <c r="EB153" i="72"/>
  <c r="EC153" i="72"/>
  <c r="ED153" i="72"/>
  <c r="EE153" i="72"/>
  <c r="EF153" i="72"/>
  <c r="EG153" i="72"/>
  <c r="EH153" i="72"/>
  <c r="EI153" i="72"/>
  <c r="EJ153" i="72"/>
  <c r="EK153" i="72"/>
  <c r="EL153" i="72"/>
  <c r="EM153" i="72"/>
  <c r="EN153" i="72"/>
  <c r="EO153" i="72"/>
  <c r="EP153" i="72"/>
  <c r="EQ153" i="72"/>
  <c r="ER153" i="72"/>
  <c r="ES153" i="72"/>
  <c r="ET153" i="72"/>
  <c r="EU153" i="72"/>
  <c r="EV153" i="72"/>
  <c r="EW153" i="72"/>
  <c r="EX153" i="72"/>
  <c r="EY153" i="72"/>
  <c r="EZ153" i="72"/>
  <c r="FA153" i="72"/>
  <c r="FB153" i="72"/>
  <c r="FC153" i="72"/>
  <c r="FD153" i="72"/>
  <c r="FE153" i="72"/>
  <c r="FF153" i="72"/>
  <c r="FG153" i="72"/>
  <c r="FH153" i="72"/>
  <c r="FI153" i="72"/>
  <c r="FJ153" i="72"/>
  <c r="FK153" i="72"/>
  <c r="FL153" i="72"/>
  <c r="FM153" i="72"/>
  <c r="FN153" i="72"/>
  <c r="FO153" i="72"/>
  <c r="FP153" i="72"/>
  <c r="FQ153" i="72"/>
  <c r="FR153" i="72"/>
  <c r="FS153" i="72"/>
  <c r="FT153" i="72"/>
  <c r="FU153" i="72"/>
  <c r="FV153" i="72"/>
  <c r="FW153" i="72"/>
  <c r="FX153" i="72"/>
  <c r="FY153" i="72"/>
  <c r="FZ153" i="72"/>
  <c r="GA153" i="72"/>
  <c r="GB153" i="72"/>
  <c r="GC153" i="72"/>
  <c r="GD153" i="72"/>
  <c r="GE153" i="72"/>
  <c r="GF153" i="72"/>
  <c r="GG153" i="72"/>
  <c r="GH153" i="72"/>
  <c r="GI153" i="72"/>
  <c r="GJ153" i="72"/>
  <c r="GK153" i="72"/>
  <c r="GL153" i="72"/>
  <c r="GM153" i="72"/>
  <c r="GN153" i="72"/>
  <c r="GO153" i="72"/>
  <c r="GP153" i="72"/>
  <c r="GQ153" i="72"/>
  <c r="GR153" i="72"/>
  <c r="GS153" i="72"/>
  <c r="GT153" i="72"/>
  <c r="GU153" i="72"/>
  <c r="GV153" i="72"/>
  <c r="GW153" i="72"/>
  <c r="GX153" i="72"/>
  <c r="GY153" i="72"/>
  <c r="GZ153" i="72"/>
  <c r="HA153" i="72"/>
  <c r="HB153" i="72"/>
  <c r="HC153" i="72"/>
  <c r="HD153" i="72"/>
  <c r="HE153" i="72"/>
  <c r="HF153" i="72"/>
  <c r="HG153" i="72"/>
  <c r="HH153" i="72"/>
  <c r="HI153" i="72"/>
  <c r="HJ153" i="72"/>
  <c r="HK153" i="72"/>
  <c r="HL153" i="72"/>
  <c r="HM153" i="72"/>
  <c r="HN153" i="72"/>
  <c r="HO153" i="72"/>
  <c r="HP153" i="72"/>
  <c r="HQ153" i="72"/>
  <c r="HR153" i="72"/>
  <c r="HS153" i="72"/>
  <c r="HT153" i="72"/>
  <c r="HU153" i="72"/>
  <c r="HV153" i="72"/>
  <c r="HW153" i="72"/>
  <c r="HX153" i="72"/>
  <c r="HY153" i="72"/>
  <c r="HZ153" i="72"/>
  <c r="IA153" i="72"/>
  <c r="IB153" i="72"/>
  <c r="IC153" i="72"/>
  <c r="ID153" i="72"/>
  <c r="IE153" i="72"/>
  <c r="IF153" i="72"/>
  <c r="IG153" i="72"/>
  <c r="IH153" i="72"/>
  <c r="II153" i="72"/>
  <c r="IJ153" i="72"/>
  <c r="IK153" i="72"/>
  <c r="IL153" i="72"/>
  <c r="D155" i="72"/>
  <c r="E155" i="72"/>
  <c r="G155" i="72"/>
  <c r="H155" i="72"/>
  <c r="I155" i="72"/>
  <c r="J155" i="72"/>
  <c r="K155" i="72"/>
  <c r="L155" i="72"/>
  <c r="M155" i="72"/>
  <c r="N155" i="72"/>
  <c r="O155" i="72"/>
  <c r="P155" i="72"/>
  <c r="Q155" i="72"/>
  <c r="R155" i="72"/>
  <c r="S155" i="72"/>
  <c r="T155" i="72"/>
  <c r="U155" i="72"/>
  <c r="V155" i="72"/>
  <c r="W155" i="72"/>
  <c r="X155" i="72"/>
  <c r="Y155" i="72"/>
  <c r="Z155" i="72"/>
  <c r="AA155" i="72"/>
  <c r="AB155" i="72"/>
  <c r="AC155" i="72"/>
  <c r="AD155" i="72"/>
  <c r="AE155" i="72"/>
  <c r="AF155" i="72"/>
  <c r="AG155" i="72"/>
  <c r="AH155" i="72"/>
  <c r="AI155" i="72"/>
  <c r="AJ155" i="72"/>
  <c r="AK155" i="72"/>
  <c r="AL155" i="72"/>
  <c r="AM155" i="72"/>
  <c r="AN155" i="72"/>
  <c r="AO155" i="72"/>
  <c r="AP155" i="72"/>
  <c r="AQ155" i="72"/>
  <c r="AR155" i="72"/>
  <c r="AS155" i="72"/>
  <c r="AT155" i="72"/>
  <c r="AU155" i="72"/>
  <c r="AV155" i="72"/>
  <c r="AW155" i="72"/>
  <c r="AX155" i="72"/>
  <c r="AY155" i="72"/>
  <c r="AZ155" i="72"/>
  <c r="BA155" i="72"/>
  <c r="BB155" i="72"/>
  <c r="BC155" i="72"/>
  <c r="BD155" i="72"/>
  <c r="BE155" i="72"/>
  <c r="BF155" i="72"/>
  <c r="BG155" i="72"/>
  <c r="BH155" i="72"/>
  <c r="BI155" i="72"/>
  <c r="BJ155" i="72"/>
  <c r="BK155" i="72"/>
  <c r="BL155" i="72"/>
  <c r="BM155" i="72"/>
  <c r="BN155" i="72"/>
  <c r="BO155" i="72"/>
  <c r="BP155" i="72"/>
  <c r="BQ155" i="72"/>
  <c r="BR155" i="72"/>
  <c r="BS155" i="72"/>
  <c r="BT155" i="72"/>
  <c r="BU155" i="72"/>
  <c r="D156" i="72"/>
  <c r="E156" i="72"/>
  <c r="G156" i="72"/>
  <c r="H156" i="72"/>
  <c r="I156" i="72"/>
  <c r="J156" i="72"/>
  <c r="K156" i="72"/>
  <c r="L156" i="72"/>
  <c r="M156" i="72"/>
  <c r="N156" i="72"/>
  <c r="O156" i="72"/>
  <c r="P156" i="72"/>
  <c r="Q156" i="72"/>
  <c r="R156" i="72"/>
  <c r="S156" i="72"/>
  <c r="T156" i="72"/>
  <c r="U156" i="72"/>
  <c r="V156" i="72"/>
  <c r="W156" i="72"/>
  <c r="X156" i="72"/>
  <c r="Y156" i="72"/>
  <c r="Z156" i="72"/>
  <c r="AA156" i="72"/>
  <c r="AB156" i="72"/>
  <c r="AC156" i="72"/>
  <c r="AD156" i="72"/>
  <c r="AE156" i="72"/>
  <c r="AF156" i="72"/>
  <c r="AG156" i="72"/>
  <c r="AH156" i="72"/>
  <c r="AI156" i="72"/>
  <c r="AJ156" i="72"/>
  <c r="AK156" i="72"/>
  <c r="AL156" i="72"/>
  <c r="AM156" i="72"/>
  <c r="AN156" i="72"/>
  <c r="AO156" i="72"/>
  <c r="AP156" i="72"/>
  <c r="AQ156" i="72"/>
  <c r="AR156" i="72"/>
  <c r="AS156" i="72"/>
  <c r="AT156" i="72"/>
  <c r="AU156" i="72"/>
  <c r="AV156" i="72"/>
  <c r="AW156" i="72"/>
  <c r="AX156" i="72"/>
  <c r="AY156" i="72"/>
  <c r="AZ156" i="72"/>
  <c r="BA156" i="72"/>
  <c r="BB156" i="72"/>
  <c r="BC156" i="72"/>
  <c r="BD156" i="72"/>
  <c r="BE156" i="72"/>
  <c r="BF156" i="72"/>
  <c r="BG156" i="72"/>
  <c r="BH156" i="72"/>
  <c r="BI156" i="72"/>
  <c r="BJ156" i="72"/>
  <c r="BK156" i="72"/>
  <c r="BL156" i="72"/>
  <c r="BM156" i="72"/>
  <c r="BN156" i="72"/>
  <c r="BO156" i="72"/>
  <c r="BP156" i="72"/>
  <c r="BQ156" i="72"/>
  <c r="BR156" i="72"/>
  <c r="BS156" i="72"/>
  <c r="BT156" i="72"/>
  <c r="BU156" i="72"/>
  <c r="D158" i="72"/>
  <c r="E158" i="72"/>
  <c r="G158" i="72"/>
  <c r="H158" i="72"/>
  <c r="I158" i="72"/>
  <c r="J158" i="72"/>
  <c r="K158" i="72"/>
  <c r="L158" i="72"/>
  <c r="M158" i="72"/>
  <c r="N158" i="72"/>
  <c r="O158" i="72"/>
  <c r="P158" i="72"/>
  <c r="Q158" i="72"/>
  <c r="R158" i="72"/>
  <c r="S158" i="72"/>
  <c r="T158" i="72"/>
  <c r="U158" i="72"/>
  <c r="V158" i="72"/>
  <c r="W158" i="72"/>
  <c r="X158" i="72"/>
  <c r="Y158" i="72"/>
  <c r="Z158" i="72"/>
  <c r="AA158" i="72"/>
  <c r="AB158" i="72"/>
  <c r="AC158" i="72"/>
  <c r="AD158" i="72"/>
  <c r="AE158" i="72"/>
  <c r="AF158" i="72"/>
  <c r="AG158" i="72"/>
  <c r="AH158" i="72"/>
  <c r="AI158" i="72"/>
  <c r="AJ158" i="72"/>
  <c r="AK158" i="72"/>
  <c r="AL158" i="72"/>
  <c r="AM158" i="72"/>
  <c r="AN158" i="72"/>
  <c r="AO158" i="72"/>
  <c r="AP158" i="72"/>
  <c r="AQ158" i="72"/>
  <c r="AR158" i="72"/>
  <c r="AS158" i="72"/>
  <c r="AT158" i="72"/>
  <c r="AU158" i="72"/>
  <c r="AV158" i="72"/>
  <c r="AW158" i="72"/>
  <c r="AX158" i="72"/>
  <c r="AY158" i="72"/>
  <c r="AZ158" i="72"/>
  <c r="BA158" i="72"/>
  <c r="BB158" i="72"/>
  <c r="BC158" i="72"/>
  <c r="BD158" i="72"/>
  <c r="BE158" i="72"/>
  <c r="BF158" i="72"/>
  <c r="BG158" i="72"/>
  <c r="BH158" i="72"/>
  <c r="BI158" i="72"/>
  <c r="BJ158" i="72"/>
  <c r="BK158" i="72"/>
  <c r="BL158" i="72"/>
  <c r="BM158" i="72"/>
  <c r="BN158" i="72"/>
  <c r="BO158" i="72"/>
  <c r="BP158" i="72"/>
  <c r="BQ158" i="72"/>
  <c r="BR158" i="72"/>
  <c r="BS158" i="72"/>
  <c r="BT158" i="72"/>
  <c r="BU158" i="72"/>
  <c r="D159" i="72"/>
  <c r="E159" i="72"/>
  <c r="G159" i="72"/>
  <c r="H159" i="72"/>
  <c r="I159" i="72"/>
  <c r="J159" i="72"/>
  <c r="K159" i="72"/>
  <c r="L159" i="72"/>
  <c r="M159" i="72"/>
  <c r="N159" i="72"/>
  <c r="O159" i="72"/>
  <c r="P159" i="72"/>
  <c r="Q159" i="72"/>
  <c r="R159" i="72"/>
  <c r="S159" i="72"/>
  <c r="T159" i="72"/>
  <c r="U159" i="72"/>
  <c r="V159" i="72"/>
  <c r="W159" i="72"/>
  <c r="X159" i="72"/>
  <c r="Y159" i="72"/>
  <c r="Z159" i="72"/>
  <c r="AA159" i="72"/>
  <c r="AB159" i="72"/>
  <c r="AC159" i="72"/>
  <c r="AD159" i="72"/>
  <c r="AE159" i="72"/>
  <c r="AF159" i="72"/>
  <c r="AG159" i="72"/>
  <c r="AH159" i="72"/>
  <c r="AI159" i="72"/>
  <c r="AJ159" i="72"/>
  <c r="AK159" i="72"/>
  <c r="AL159" i="72"/>
  <c r="AM159" i="72"/>
  <c r="AN159" i="72"/>
  <c r="AO159" i="72"/>
  <c r="AP159" i="72"/>
  <c r="AQ159" i="72"/>
  <c r="AR159" i="72"/>
  <c r="AS159" i="72"/>
  <c r="AT159" i="72"/>
  <c r="AU159" i="72"/>
  <c r="AV159" i="72"/>
  <c r="AW159" i="72"/>
  <c r="AX159" i="72"/>
  <c r="AY159" i="72"/>
  <c r="AZ159" i="72"/>
  <c r="BA159" i="72"/>
  <c r="BB159" i="72"/>
  <c r="BC159" i="72"/>
  <c r="BD159" i="72"/>
  <c r="BE159" i="72"/>
  <c r="BF159" i="72"/>
  <c r="BG159" i="72"/>
  <c r="BH159" i="72"/>
  <c r="BI159" i="72"/>
  <c r="BJ159" i="72"/>
  <c r="BK159" i="72"/>
  <c r="BL159" i="72"/>
  <c r="BM159" i="72"/>
  <c r="BN159" i="72"/>
  <c r="BO159" i="72"/>
  <c r="BP159" i="72"/>
  <c r="BQ159" i="72"/>
  <c r="BR159" i="72"/>
  <c r="BS159" i="72"/>
  <c r="BT159" i="72"/>
  <c r="BU159" i="72"/>
  <c r="E161" i="72"/>
  <c r="G161" i="72"/>
  <c r="H161" i="72"/>
  <c r="I161" i="72"/>
  <c r="J161" i="72"/>
  <c r="K161" i="72"/>
  <c r="L161" i="72"/>
  <c r="M161" i="72"/>
  <c r="N161" i="72"/>
  <c r="O161" i="72"/>
  <c r="P161" i="72"/>
  <c r="Q161" i="72"/>
  <c r="R161" i="72"/>
  <c r="S161" i="72"/>
  <c r="T161" i="72"/>
  <c r="U161" i="72"/>
  <c r="V161" i="72"/>
  <c r="W161" i="72"/>
  <c r="X161" i="72"/>
  <c r="Y161" i="72"/>
  <c r="Z161" i="72"/>
  <c r="AA161" i="72"/>
  <c r="AB161" i="72"/>
  <c r="AC161" i="72"/>
  <c r="AD161" i="72"/>
  <c r="AE161" i="72"/>
  <c r="AF161" i="72"/>
  <c r="AG161" i="72"/>
  <c r="AH161" i="72"/>
  <c r="AI161" i="72"/>
  <c r="AJ161" i="72"/>
  <c r="AK161" i="72"/>
  <c r="AL161" i="72"/>
  <c r="AM161" i="72"/>
  <c r="AN161" i="72"/>
  <c r="AO161" i="72"/>
  <c r="AP161" i="72"/>
  <c r="AQ161" i="72"/>
  <c r="AR161" i="72"/>
  <c r="AS161" i="72"/>
  <c r="AT161" i="72"/>
  <c r="AU161" i="72"/>
  <c r="AV161" i="72"/>
  <c r="AW161" i="72"/>
  <c r="AX161" i="72"/>
  <c r="AY161" i="72"/>
  <c r="AZ161" i="72"/>
  <c r="BA161" i="72"/>
  <c r="BB161" i="72"/>
  <c r="BC161" i="72"/>
  <c r="BD161" i="72"/>
  <c r="BE161" i="72"/>
  <c r="BF161" i="72"/>
  <c r="BG161" i="72"/>
  <c r="BH161" i="72"/>
  <c r="BI161" i="72"/>
  <c r="BJ161" i="72"/>
  <c r="BK161" i="72"/>
  <c r="BL161" i="72"/>
  <c r="BM161" i="72"/>
  <c r="BN161" i="72"/>
  <c r="BO161" i="72"/>
  <c r="BP161" i="72"/>
  <c r="BQ161" i="72"/>
  <c r="BR161" i="72"/>
  <c r="BS161" i="72"/>
  <c r="BT161" i="72"/>
  <c r="BU161" i="72"/>
  <c r="D162" i="72"/>
  <c r="E162" i="72"/>
  <c r="G162" i="72"/>
  <c r="H162" i="72"/>
  <c r="I162" i="72"/>
  <c r="J162" i="72"/>
  <c r="K162" i="72"/>
  <c r="L162" i="72"/>
  <c r="M162" i="72"/>
  <c r="N162" i="72"/>
  <c r="O162" i="72"/>
  <c r="P162" i="72"/>
  <c r="Q162" i="72"/>
  <c r="R162" i="72"/>
  <c r="S162" i="72"/>
  <c r="T162" i="72"/>
  <c r="U162" i="72"/>
  <c r="V162" i="72"/>
  <c r="W162" i="72"/>
  <c r="X162" i="72"/>
  <c r="Y162" i="72"/>
  <c r="Z162" i="72"/>
  <c r="AA162" i="72"/>
  <c r="AB162" i="72"/>
  <c r="AC162" i="72"/>
  <c r="AD162" i="72"/>
  <c r="AE162" i="72"/>
  <c r="AF162" i="72"/>
  <c r="AG162" i="72"/>
  <c r="AH162" i="72"/>
  <c r="AI162" i="72"/>
  <c r="AJ162" i="72"/>
  <c r="AK162" i="72"/>
  <c r="AL162" i="72"/>
  <c r="AM162" i="72"/>
  <c r="AN162" i="72"/>
  <c r="AO162" i="72"/>
  <c r="AP162" i="72"/>
  <c r="AQ162" i="72"/>
  <c r="AR162" i="72"/>
  <c r="AS162" i="72"/>
  <c r="AT162" i="72"/>
  <c r="AU162" i="72"/>
  <c r="AV162" i="72"/>
  <c r="AW162" i="72"/>
  <c r="AX162" i="72"/>
  <c r="AY162" i="72"/>
  <c r="AZ162" i="72"/>
  <c r="BA162" i="72"/>
  <c r="BB162" i="72"/>
  <c r="BC162" i="72"/>
  <c r="BD162" i="72"/>
  <c r="BE162" i="72"/>
  <c r="BF162" i="72"/>
  <c r="BG162" i="72"/>
  <c r="BH162" i="72"/>
  <c r="BI162" i="72"/>
  <c r="BJ162" i="72"/>
  <c r="BK162" i="72"/>
  <c r="BL162" i="72"/>
  <c r="BM162" i="72"/>
  <c r="BN162" i="72"/>
  <c r="BO162" i="72"/>
  <c r="BP162" i="72"/>
  <c r="BQ162" i="72"/>
  <c r="BR162" i="72"/>
  <c r="BS162" i="72"/>
  <c r="BT162" i="72"/>
  <c r="BU162" i="72"/>
  <c r="D163" i="72"/>
  <c r="E163" i="72"/>
  <c r="G163" i="72"/>
  <c r="H163" i="72"/>
  <c r="I163" i="72"/>
  <c r="J163" i="72"/>
  <c r="K163" i="72"/>
  <c r="L163" i="72"/>
  <c r="M163" i="72"/>
  <c r="N163" i="72"/>
  <c r="O163" i="72"/>
  <c r="P163" i="72"/>
  <c r="Q163" i="72"/>
  <c r="R163" i="72"/>
  <c r="S163" i="72"/>
  <c r="T163" i="72"/>
  <c r="U163" i="72"/>
  <c r="V163" i="72"/>
  <c r="W163" i="72"/>
  <c r="X163" i="72"/>
  <c r="Y163" i="72"/>
  <c r="Z163" i="72"/>
  <c r="AA163" i="72"/>
  <c r="AB163" i="72"/>
  <c r="AC163" i="72"/>
  <c r="AD163" i="72"/>
  <c r="AE163" i="72"/>
  <c r="AF163" i="72"/>
  <c r="AG163" i="72"/>
  <c r="AH163" i="72"/>
  <c r="AI163" i="72"/>
  <c r="AJ163" i="72"/>
  <c r="AK163" i="72"/>
  <c r="AL163" i="72"/>
  <c r="AM163" i="72"/>
  <c r="AN163" i="72"/>
  <c r="AO163" i="72"/>
  <c r="AP163" i="72"/>
  <c r="AQ163" i="72"/>
  <c r="AR163" i="72"/>
  <c r="AS163" i="72"/>
  <c r="AT163" i="72"/>
  <c r="AU163" i="72"/>
  <c r="AV163" i="72"/>
  <c r="AW163" i="72"/>
  <c r="AX163" i="72"/>
  <c r="AY163" i="72"/>
  <c r="AZ163" i="72"/>
  <c r="BA163" i="72"/>
  <c r="BB163" i="72"/>
  <c r="BC163" i="72"/>
  <c r="BD163" i="72"/>
  <c r="BE163" i="72"/>
  <c r="BF163" i="72"/>
  <c r="BG163" i="72"/>
  <c r="BH163" i="72"/>
  <c r="BI163" i="72"/>
  <c r="BJ163" i="72"/>
  <c r="BK163" i="72"/>
  <c r="BL163" i="72"/>
  <c r="BM163" i="72"/>
  <c r="BN163" i="72"/>
  <c r="BO163" i="72"/>
  <c r="BP163" i="72"/>
  <c r="BQ163" i="72"/>
  <c r="BR163" i="72"/>
  <c r="BS163" i="72"/>
  <c r="BT163" i="72"/>
  <c r="BU163" i="72"/>
  <c r="H165" i="72"/>
  <c r="I165" i="72"/>
  <c r="J165" i="72"/>
  <c r="K165" i="72"/>
  <c r="L165" i="72"/>
  <c r="M165" i="72"/>
  <c r="N165" i="72"/>
  <c r="O165" i="72"/>
  <c r="P165" i="72"/>
  <c r="Q165" i="72"/>
  <c r="R165" i="72"/>
  <c r="S165" i="72"/>
  <c r="T165" i="72"/>
  <c r="U165" i="72"/>
  <c r="V165" i="72"/>
  <c r="W165" i="72"/>
  <c r="X165" i="72"/>
  <c r="Y165" i="72"/>
  <c r="Z165" i="72"/>
  <c r="AA165" i="72"/>
  <c r="AB165" i="72"/>
  <c r="AC165" i="72"/>
  <c r="AD165" i="72"/>
  <c r="AE165" i="72"/>
  <c r="AF165" i="72"/>
  <c r="AG165" i="72"/>
  <c r="AH165" i="72"/>
  <c r="AI165" i="72"/>
  <c r="AJ165" i="72"/>
  <c r="AK165" i="72"/>
  <c r="AL165" i="72"/>
  <c r="AM165" i="72"/>
  <c r="AN165" i="72"/>
  <c r="AO165" i="72"/>
  <c r="AP165" i="72"/>
  <c r="AQ165" i="72"/>
  <c r="AR165" i="72"/>
  <c r="AS165" i="72"/>
  <c r="AT165" i="72"/>
  <c r="AU165" i="72"/>
  <c r="AV165" i="72"/>
  <c r="AW165" i="72"/>
  <c r="AX165" i="72"/>
  <c r="AY165" i="72"/>
  <c r="AZ165" i="72"/>
  <c r="BA165" i="72"/>
  <c r="BB165" i="72"/>
  <c r="BC165" i="72"/>
  <c r="BD165" i="72"/>
  <c r="BE165" i="72"/>
  <c r="BF165" i="72"/>
  <c r="BG165" i="72"/>
  <c r="BH165" i="72"/>
  <c r="BI165" i="72"/>
  <c r="BJ165" i="72"/>
  <c r="BK165" i="72"/>
  <c r="BL165" i="72"/>
  <c r="BM165" i="72"/>
  <c r="BN165" i="72"/>
  <c r="BO165" i="72"/>
  <c r="BP165" i="72"/>
  <c r="BQ165" i="72"/>
  <c r="BR165" i="72"/>
  <c r="BS165" i="72"/>
  <c r="BT165" i="72"/>
  <c r="BU165" i="72"/>
  <c r="BV165" i="72"/>
  <c r="BW165" i="72"/>
  <c r="BX165" i="72"/>
  <c r="BY165" i="72"/>
  <c r="BZ165" i="72"/>
  <c r="CA165" i="72"/>
  <c r="CB165" i="72"/>
  <c r="CC165" i="72"/>
  <c r="CD165" i="72"/>
  <c r="CE165" i="72"/>
  <c r="CF165" i="72"/>
  <c r="CG165" i="72"/>
  <c r="CH165" i="72"/>
  <c r="CI165" i="72"/>
  <c r="CJ165" i="72"/>
  <c r="CK165" i="72"/>
  <c r="CL165" i="72"/>
  <c r="CM165" i="72"/>
  <c r="CN165" i="72"/>
  <c r="CO165" i="72"/>
  <c r="CP165" i="72"/>
  <c r="CQ165" i="72"/>
  <c r="CR165" i="72"/>
  <c r="CS165" i="72"/>
  <c r="CT165" i="72"/>
  <c r="CU165" i="72"/>
  <c r="CV165" i="72"/>
  <c r="CW165" i="72"/>
  <c r="CX165" i="72"/>
  <c r="CY165" i="72"/>
  <c r="CZ165" i="72"/>
  <c r="DA165" i="72"/>
  <c r="DB165" i="72"/>
  <c r="DC165" i="72"/>
  <c r="DD165" i="72"/>
  <c r="DE165" i="72"/>
  <c r="DF165" i="72"/>
  <c r="DG165" i="72"/>
  <c r="DH165" i="72"/>
  <c r="DI165" i="72"/>
  <c r="DJ165" i="72"/>
  <c r="DK165" i="72"/>
  <c r="DL165" i="72"/>
  <c r="DM165" i="72"/>
  <c r="DN165" i="72"/>
  <c r="DO165" i="72"/>
  <c r="DP165" i="72"/>
  <c r="DQ165" i="72"/>
  <c r="DR165" i="72"/>
  <c r="DS165" i="72"/>
  <c r="DT165" i="72"/>
  <c r="DU165" i="72"/>
  <c r="DV165" i="72"/>
  <c r="DW165" i="72"/>
  <c r="DX165" i="72"/>
  <c r="DY165" i="72"/>
  <c r="DZ165" i="72"/>
  <c r="EA165" i="72"/>
  <c r="EB165" i="72"/>
  <c r="EC165" i="72"/>
  <c r="ED165" i="72"/>
  <c r="EE165" i="72"/>
  <c r="EF165" i="72"/>
  <c r="EG165" i="72"/>
  <c r="EH165" i="72"/>
  <c r="EI165" i="72"/>
  <c r="EJ165" i="72"/>
  <c r="EK165" i="72"/>
  <c r="EL165" i="72"/>
  <c r="EM165" i="72"/>
  <c r="EN165" i="72"/>
  <c r="EO165" i="72"/>
  <c r="EP165" i="72"/>
  <c r="EQ165" i="72"/>
  <c r="ER165" i="72"/>
  <c r="ES165" i="72"/>
  <c r="ET165" i="72"/>
  <c r="EU165" i="72"/>
  <c r="EV165" i="72"/>
  <c r="EW165" i="72"/>
  <c r="EX165" i="72"/>
  <c r="EY165" i="72"/>
  <c r="EZ165" i="72"/>
  <c r="FA165" i="72"/>
  <c r="FB165" i="72"/>
  <c r="FC165" i="72"/>
  <c r="FD165" i="72"/>
  <c r="FE165" i="72"/>
  <c r="FF165" i="72"/>
  <c r="FG165" i="72"/>
  <c r="FH165" i="72"/>
  <c r="FI165" i="72"/>
  <c r="FJ165" i="72"/>
  <c r="FK165" i="72"/>
  <c r="FL165" i="72"/>
  <c r="FM165" i="72"/>
  <c r="FN165" i="72"/>
  <c r="FO165" i="72"/>
  <c r="FP165" i="72"/>
  <c r="FQ165" i="72"/>
  <c r="FR165" i="72"/>
  <c r="FS165" i="72"/>
  <c r="FT165" i="72"/>
  <c r="FU165" i="72"/>
  <c r="FV165" i="72"/>
  <c r="FW165" i="72"/>
  <c r="FX165" i="72"/>
  <c r="FY165" i="72"/>
  <c r="FZ165" i="72"/>
  <c r="GA165" i="72"/>
  <c r="GB165" i="72"/>
  <c r="GC165" i="72"/>
  <c r="GD165" i="72"/>
  <c r="GE165" i="72"/>
  <c r="GF165" i="72"/>
  <c r="GG165" i="72"/>
  <c r="GH165" i="72"/>
  <c r="GI165" i="72"/>
  <c r="GJ165" i="72"/>
  <c r="GK165" i="72"/>
  <c r="GL165" i="72"/>
  <c r="GM165" i="72"/>
  <c r="GN165" i="72"/>
  <c r="GO165" i="72"/>
  <c r="GP165" i="72"/>
  <c r="GQ165" i="72"/>
  <c r="GR165" i="72"/>
  <c r="GS165" i="72"/>
  <c r="GT165" i="72"/>
  <c r="GU165" i="72"/>
  <c r="GV165" i="72"/>
  <c r="GW165" i="72"/>
  <c r="GX165" i="72"/>
  <c r="GY165" i="72"/>
  <c r="GZ165" i="72"/>
  <c r="HA165" i="72"/>
  <c r="HB165" i="72"/>
  <c r="HC165" i="72"/>
  <c r="HD165" i="72"/>
  <c r="HE165" i="72"/>
  <c r="HF165" i="72"/>
  <c r="HG165" i="72"/>
  <c r="HH165" i="72"/>
  <c r="HI165" i="72"/>
  <c r="HJ165" i="72"/>
  <c r="HK165" i="72"/>
  <c r="HL165" i="72"/>
  <c r="HM165" i="72"/>
  <c r="HN165" i="72"/>
  <c r="HO165" i="72"/>
  <c r="HP165" i="72"/>
  <c r="HQ165" i="72"/>
  <c r="HR165" i="72"/>
  <c r="HS165" i="72"/>
  <c r="HT165" i="72"/>
  <c r="HU165" i="72"/>
  <c r="HV165" i="72"/>
  <c r="HW165" i="72"/>
  <c r="HX165" i="72"/>
  <c r="HY165" i="72"/>
  <c r="HZ165" i="72"/>
  <c r="IA165" i="72"/>
  <c r="IB165" i="72"/>
  <c r="IC165" i="72"/>
  <c r="ID165" i="72"/>
  <c r="IE165" i="72"/>
  <c r="IF165" i="72"/>
  <c r="IG165" i="72"/>
  <c r="IH165" i="72"/>
  <c r="II165" i="72"/>
  <c r="IJ165" i="72"/>
  <c r="IK165" i="72"/>
  <c r="IL165" i="72"/>
  <c r="E166" i="72"/>
  <c r="H166" i="72"/>
  <c r="I166" i="72"/>
  <c r="J166" i="72"/>
  <c r="K166" i="72"/>
  <c r="L166" i="72"/>
  <c r="M166" i="72"/>
  <c r="N166" i="72"/>
  <c r="O166" i="72"/>
  <c r="P166" i="72"/>
  <c r="Q166" i="72"/>
  <c r="R166" i="72"/>
  <c r="S166" i="72"/>
  <c r="T166" i="72"/>
  <c r="U166" i="72"/>
  <c r="V166" i="72"/>
  <c r="W166" i="72"/>
  <c r="X166" i="72"/>
  <c r="Y166" i="72"/>
  <c r="Z166" i="72"/>
  <c r="AA166" i="72"/>
  <c r="AB166" i="72"/>
  <c r="AC166" i="72"/>
  <c r="AD166" i="72"/>
  <c r="AE166" i="72"/>
  <c r="AF166" i="72"/>
  <c r="AG166" i="72"/>
  <c r="AH166" i="72"/>
  <c r="AI166" i="72"/>
  <c r="AJ166" i="72"/>
  <c r="AK166" i="72"/>
  <c r="AL166" i="72"/>
  <c r="AM166" i="72"/>
  <c r="AN166" i="72"/>
  <c r="AO166" i="72"/>
  <c r="AP166" i="72"/>
  <c r="AQ166" i="72"/>
  <c r="AR166" i="72"/>
  <c r="AS166" i="72"/>
  <c r="AT166" i="72"/>
  <c r="AU166" i="72"/>
  <c r="AV166" i="72"/>
  <c r="AW166" i="72"/>
  <c r="AX166" i="72"/>
  <c r="AY166" i="72"/>
  <c r="AZ166" i="72"/>
  <c r="BA166" i="72"/>
  <c r="BB166" i="72"/>
  <c r="BC166" i="72"/>
  <c r="BD166" i="72"/>
  <c r="BE166" i="72"/>
  <c r="BF166" i="72"/>
  <c r="BG166" i="72"/>
  <c r="BH166" i="72"/>
  <c r="BI166" i="72"/>
  <c r="BJ166" i="72"/>
  <c r="BK166" i="72"/>
  <c r="BL166" i="72"/>
  <c r="BM166" i="72"/>
  <c r="BN166" i="72"/>
  <c r="BO166" i="72"/>
  <c r="BP166" i="72"/>
  <c r="BQ166" i="72"/>
  <c r="BR166" i="72"/>
  <c r="BS166" i="72"/>
  <c r="BT166" i="72"/>
  <c r="BU166" i="72"/>
  <c r="BV166" i="72"/>
  <c r="BW166" i="72"/>
  <c r="BX166" i="72"/>
  <c r="BY166" i="72"/>
  <c r="BZ166" i="72"/>
  <c r="CA166" i="72"/>
  <c r="CB166" i="72"/>
  <c r="CC166" i="72"/>
  <c r="CD166" i="72"/>
  <c r="CE166" i="72"/>
  <c r="CF166" i="72"/>
  <c r="CG166" i="72"/>
  <c r="CH166" i="72"/>
  <c r="CI166" i="72"/>
  <c r="CJ166" i="72"/>
  <c r="CK166" i="72"/>
  <c r="CL166" i="72"/>
  <c r="CM166" i="72"/>
  <c r="CN166" i="72"/>
  <c r="CO166" i="72"/>
  <c r="CP166" i="72"/>
  <c r="CQ166" i="72"/>
  <c r="CR166" i="72"/>
  <c r="CS166" i="72"/>
  <c r="CT166" i="72"/>
  <c r="CU166" i="72"/>
  <c r="CV166" i="72"/>
  <c r="CW166" i="72"/>
  <c r="CX166" i="72"/>
  <c r="CY166" i="72"/>
  <c r="CZ166" i="72"/>
  <c r="DA166" i="72"/>
  <c r="DB166" i="72"/>
  <c r="DC166" i="72"/>
  <c r="DD166" i="72"/>
  <c r="DE166" i="72"/>
  <c r="DF166" i="72"/>
  <c r="DG166" i="72"/>
  <c r="DH166" i="72"/>
  <c r="DI166" i="72"/>
  <c r="DJ166" i="72"/>
  <c r="DK166" i="72"/>
  <c r="DL166" i="72"/>
  <c r="DM166" i="72"/>
  <c r="DN166" i="72"/>
  <c r="DO166" i="72"/>
  <c r="DP166" i="72"/>
  <c r="DQ166" i="72"/>
  <c r="DR166" i="72"/>
  <c r="DS166" i="72"/>
  <c r="DT166" i="72"/>
  <c r="DU166" i="72"/>
  <c r="DV166" i="72"/>
  <c r="DW166" i="72"/>
  <c r="DX166" i="72"/>
  <c r="DY166" i="72"/>
  <c r="DZ166" i="72"/>
  <c r="EA166" i="72"/>
  <c r="EB166" i="72"/>
  <c r="EC166" i="72"/>
  <c r="ED166" i="72"/>
  <c r="EE166" i="72"/>
  <c r="EF166" i="72"/>
  <c r="EG166" i="72"/>
  <c r="EH166" i="72"/>
  <c r="EI166" i="72"/>
  <c r="EJ166" i="72"/>
  <c r="EK166" i="72"/>
  <c r="EL166" i="72"/>
  <c r="EM166" i="72"/>
  <c r="EN166" i="72"/>
  <c r="EO166" i="72"/>
  <c r="EP166" i="72"/>
  <c r="EQ166" i="72"/>
  <c r="ER166" i="72"/>
  <c r="ES166" i="72"/>
  <c r="ET166" i="72"/>
  <c r="EU166" i="72"/>
  <c r="EV166" i="72"/>
  <c r="EW166" i="72"/>
  <c r="EX166" i="72"/>
  <c r="EY166" i="72"/>
  <c r="EZ166" i="72"/>
  <c r="FA166" i="72"/>
  <c r="FB166" i="72"/>
  <c r="FC166" i="72"/>
  <c r="FD166" i="72"/>
  <c r="FE166" i="72"/>
  <c r="FF166" i="72"/>
  <c r="FG166" i="72"/>
  <c r="FH166" i="72"/>
  <c r="FI166" i="72"/>
  <c r="FJ166" i="72"/>
  <c r="FK166" i="72"/>
  <c r="FL166" i="72"/>
  <c r="FM166" i="72"/>
  <c r="FN166" i="72"/>
  <c r="FO166" i="72"/>
  <c r="FP166" i="72"/>
  <c r="FQ166" i="72"/>
  <c r="FR166" i="72"/>
  <c r="FS166" i="72"/>
  <c r="FT166" i="72"/>
  <c r="FU166" i="72"/>
  <c r="FV166" i="72"/>
  <c r="FW166" i="72"/>
  <c r="FX166" i="72"/>
  <c r="FY166" i="72"/>
  <c r="FZ166" i="72"/>
  <c r="GA166" i="72"/>
  <c r="GB166" i="72"/>
  <c r="GC166" i="72"/>
  <c r="GD166" i="72"/>
  <c r="GE166" i="72"/>
  <c r="GF166" i="72"/>
  <c r="GG166" i="72"/>
  <c r="GH166" i="72"/>
  <c r="GI166" i="72"/>
  <c r="GJ166" i="72"/>
  <c r="GK166" i="72"/>
  <c r="GL166" i="72"/>
  <c r="GM166" i="72"/>
  <c r="GN166" i="72"/>
  <c r="GO166" i="72"/>
  <c r="GP166" i="72"/>
  <c r="GQ166" i="72"/>
  <c r="GR166" i="72"/>
  <c r="GS166" i="72"/>
  <c r="GT166" i="72"/>
  <c r="GU166" i="72"/>
  <c r="GV166" i="72"/>
  <c r="GW166" i="72"/>
  <c r="GX166" i="72"/>
  <c r="GY166" i="72"/>
  <c r="GZ166" i="72"/>
  <c r="HA166" i="72"/>
  <c r="HB166" i="72"/>
  <c r="HC166" i="72"/>
  <c r="HD166" i="72"/>
  <c r="HE166" i="72"/>
  <c r="HF166" i="72"/>
  <c r="HG166" i="72"/>
  <c r="HH166" i="72"/>
  <c r="HI166" i="72"/>
  <c r="HJ166" i="72"/>
  <c r="HK166" i="72"/>
  <c r="HL166" i="72"/>
  <c r="HM166" i="72"/>
  <c r="HN166" i="72"/>
  <c r="HO166" i="72"/>
  <c r="HP166" i="72"/>
  <c r="HQ166" i="72"/>
  <c r="HR166" i="72"/>
  <c r="HS166" i="72"/>
  <c r="HT166" i="72"/>
  <c r="HU166" i="72"/>
  <c r="HV166" i="72"/>
  <c r="HW166" i="72"/>
  <c r="HX166" i="72"/>
  <c r="HY166" i="72"/>
  <c r="HZ166" i="72"/>
  <c r="IA166" i="72"/>
  <c r="IB166" i="72"/>
  <c r="IC166" i="72"/>
  <c r="ID166" i="72"/>
  <c r="IE166" i="72"/>
  <c r="IF166" i="72"/>
  <c r="IG166" i="72"/>
  <c r="IH166" i="72"/>
  <c r="II166" i="72"/>
  <c r="IJ166" i="72"/>
  <c r="IK166" i="72"/>
  <c r="IL166" i="72"/>
  <c r="E167" i="72"/>
  <c r="G167" i="72"/>
  <c r="H167" i="72"/>
  <c r="I167" i="72"/>
  <c r="J167" i="72"/>
  <c r="K167" i="72"/>
  <c r="L167" i="72"/>
  <c r="M167" i="72"/>
  <c r="N167" i="72"/>
  <c r="O167" i="72"/>
  <c r="P167" i="72"/>
  <c r="Q167" i="72"/>
  <c r="R167" i="72"/>
  <c r="S167" i="72"/>
  <c r="T167" i="72"/>
  <c r="U167" i="72"/>
  <c r="V167" i="72"/>
  <c r="W167" i="72"/>
  <c r="X167" i="72"/>
  <c r="Y167" i="72"/>
  <c r="Z167" i="72"/>
  <c r="AA167" i="72"/>
  <c r="AB167" i="72"/>
  <c r="AC167" i="72"/>
  <c r="AD167" i="72"/>
  <c r="AE167" i="72"/>
  <c r="AF167" i="72"/>
  <c r="AG167" i="72"/>
  <c r="AH167" i="72"/>
  <c r="AI167" i="72"/>
  <c r="AJ167" i="72"/>
  <c r="AK167" i="72"/>
  <c r="AL167" i="72"/>
  <c r="AM167" i="72"/>
  <c r="AN167" i="72"/>
  <c r="AO167" i="72"/>
  <c r="AP167" i="72"/>
  <c r="AQ167" i="72"/>
  <c r="AR167" i="72"/>
  <c r="AS167" i="72"/>
  <c r="AT167" i="72"/>
  <c r="AU167" i="72"/>
  <c r="AV167" i="72"/>
  <c r="AW167" i="72"/>
  <c r="AX167" i="72"/>
  <c r="AY167" i="72"/>
  <c r="AZ167" i="72"/>
  <c r="BA167" i="72"/>
  <c r="BB167" i="72"/>
  <c r="BC167" i="72"/>
  <c r="BD167" i="72"/>
  <c r="BE167" i="72"/>
  <c r="BF167" i="72"/>
  <c r="BG167" i="72"/>
  <c r="BH167" i="72"/>
  <c r="BI167" i="72"/>
  <c r="BJ167" i="72"/>
  <c r="BK167" i="72"/>
  <c r="BL167" i="72"/>
  <c r="BM167" i="72"/>
  <c r="BN167" i="72"/>
  <c r="BO167" i="72"/>
  <c r="BP167" i="72"/>
  <c r="BQ167" i="72"/>
  <c r="BR167" i="72"/>
  <c r="BS167" i="72"/>
  <c r="BT167" i="72"/>
  <c r="BU167" i="72"/>
  <c r="E168" i="72"/>
  <c r="G168" i="72"/>
  <c r="H168" i="72"/>
  <c r="I168" i="72"/>
  <c r="J168" i="72"/>
  <c r="K168" i="72"/>
  <c r="L168" i="72"/>
  <c r="M168" i="72"/>
  <c r="N168" i="72"/>
  <c r="O168" i="72"/>
  <c r="P168" i="72"/>
  <c r="Q168" i="72"/>
  <c r="R168" i="72"/>
  <c r="S168" i="72"/>
  <c r="T168" i="72"/>
  <c r="U168" i="72"/>
  <c r="V168" i="72"/>
  <c r="W168" i="72"/>
  <c r="X168" i="72"/>
  <c r="Y168" i="72"/>
  <c r="Z168" i="72"/>
  <c r="AA168" i="72"/>
  <c r="AB168" i="72"/>
  <c r="AC168" i="72"/>
  <c r="AD168" i="72"/>
  <c r="AE168" i="72"/>
  <c r="AF168" i="72"/>
  <c r="AG168" i="72"/>
  <c r="AH168" i="72"/>
  <c r="AI168" i="72"/>
  <c r="AJ168" i="72"/>
  <c r="AK168" i="72"/>
  <c r="AL168" i="72"/>
  <c r="AM168" i="72"/>
  <c r="AN168" i="72"/>
  <c r="AO168" i="72"/>
  <c r="AP168" i="72"/>
  <c r="AQ168" i="72"/>
  <c r="AR168" i="72"/>
  <c r="AS168" i="72"/>
  <c r="AT168" i="72"/>
  <c r="AU168" i="72"/>
  <c r="AV168" i="72"/>
  <c r="AW168" i="72"/>
  <c r="AX168" i="72"/>
  <c r="AY168" i="72"/>
  <c r="AZ168" i="72"/>
  <c r="BA168" i="72"/>
  <c r="BB168" i="72"/>
  <c r="BC168" i="72"/>
  <c r="BD168" i="72"/>
  <c r="BE168" i="72"/>
  <c r="BF168" i="72"/>
  <c r="BG168" i="72"/>
  <c r="BH168" i="72"/>
  <c r="BI168" i="72"/>
  <c r="BJ168" i="72"/>
  <c r="BK168" i="72"/>
  <c r="BL168" i="72"/>
  <c r="BM168" i="72"/>
  <c r="BN168" i="72"/>
  <c r="BO168" i="72"/>
  <c r="BP168" i="72"/>
  <c r="BQ168" i="72"/>
  <c r="BR168" i="72"/>
  <c r="BS168" i="72"/>
  <c r="BT168" i="72"/>
  <c r="BU168" i="72"/>
  <c r="E169" i="72"/>
  <c r="G169" i="72"/>
  <c r="H169" i="72"/>
  <c r="I169" i="72"/>
  <c r="J169" i="72"/>
  <c r="K169" i="72"/>
  <c r="L169" i="72"/>
  <c r="M169" i="72"/>
  <c r="N169" i="72"/>
  <c r="O169" i="72"/>
  <c r="P169" i="72"/>
  <c r="Q169" i="72"/>
  <c r="R169" i="72"/>
  <c r="S169" i="72"/>
  <c r="T169" i="72"/>
  <c r="U169" i="72"/>
  <c r="V169" i="72"/>
  <c r="W169" i="72"/>
  <c r="X169" i="72"/>
  <c r="Y169" i="72"/>
  <c r="Z169" i="72"/>
  <c r="AA169" i="72"/>
  <c r="AB169" i="72"/>
  <c r="AC169" i="72"/>
  <c r="AD169" i="72"/>
  <c r="AE169" i="72"/>
  <c r="AF169" i="72"/>
  <c r="AG169" i="72"/>
  <c r="AH169" i="72"/>
  <c r="AI169" i="72"/>
  <c r="AJ169" i="72"/>
  <c r="AK169" i="72"/>
  <c r="AL169" i="72"/>
  <c r="AM169" i="72"/>
  <c r="AN169" i="72"/>
  <c r="AO169" i="72"/>
  <c r="AP169" i="72"/>
  <c r="AQ169" i="72"/>
  <c r="AR169" i="72"/>
  <c r="AS169" i="72"/>
  <c r="AT169" i="72"/>
  <c r="AU169" i="72"/>
  <c r="AV169" i="72"/>
  <c r="AW169" i="72"/>
  <c r="AX169" i="72"/>
  <c r="AY169" i="72"/>
  <c r="AZ169" i="72"/>
  <c r="BA169" i="72"/>
  <c r="BB169" i="72"/>
  <c r="BC169" i="72"/>
  <c r="BD169" i="72"/>
  <c r="BE169" i="72"/>
  <c r="BF169" i="72"/>
  <c r="BG169" i="72"/>
  <c r="BH169" i="72"/>
  <c r="BI169" i="72"/>
  <c r="BJ169" i="72"/>
  <c r="BK169" i="72"/>
  <c r="BL169" i="72"/>
  <c r="BM169" i="72"/>
  <c r="BN169" i="72"/>
  <c r="BO169" i="72"/>
  <c r="BP169" i="72"/>
  <c r="BQ169" i="72"/>
  <c r="BR169" i="72"/>
  <c r="BS169" i="72"/>
  <c r="BT169" i="72"/>
  <c r="BU169" i="72"/>
  <c r="E170" i="72"/>
  <c r="G170" i="72"/>
  <c r="H170" i="72"/>
  <c r="I170" i="72"/>
  <c r="J170" i="72"/>
  <c r="K170" i="72"/>
  <c r="L170" i="72"/>
  <c r="M170" i="72"/>
  <c r="N170" i="72"/>
  <c r="O170" i="72"/>
  <c r="P170" i="72"/>
  <c r="Q170" i="72"/>
  <c r="R170" i="72"/>
  <c r="S170" i="72"/>
  <c r="T170" i="72"/>
  <c r="U170" i="72"/>
  <c r="V170" i="72"/>
  <c r="W170" i="72"/>
  <c r="X170" i="72"/>
  <c r="Y170" i="72"/>
  <c r="Z170" i="72"/>
  <c r="AA170" i="72"/>
  <c r="AB170" i="72"/>
  <c r="AC170" i="72"/>
  <c r="AD170" i="72"/>
  <c r="AE170" i="72"/>
  <c r="AF170" i="72"/>
  <c r="AG170" i="72"/>
  <c r="AH170" i="72"/>
  <c r="AI170" i="72"/>
  <c r="AJ170" i="72"/>
  <c r="AK170" i="72"/>
  <c r="AL170" i="72"/>
  <c r="AM170" i="72"/>
  <c r="AN170" i="72"/>
  <c r="AO170" i="72"/>
  <c r="AP170" i="72"/>
  <c r="AQ170" i="72"/>
  <c r="AR170" i="72"/>
  <c r="AS170" i="72"/>
  <c r="AT170" i="72"/>
  <c r="AU170" i="72"/>
  <c r="AV170" i="72"/>
  <c r="AW170" i="72"/>
  <c r="AX170" i="72"/>
  <c r="AY170" i="72"/>
  <c r="AZ170" i="72"/>
  <c r="BA170" i="72"/>
  <c r="BB170" i="72"/>
  <c r="BC170" i="72"/>
  <c r="BD170" i="72"/>
  <c r="BE170" i="72"/>
  <c r="BF170" i="72"/>
  <c r="BG170" i="72"/>
  <c r="BH170" i="72"/>
  <c r="BI170" i="72"/>
  <c r="BJ170" i="72"/>
  <c r="BK170" i="72"/>
  <c r="BL170" i="72"/>
  <c r="BM170" i="72"/>
  <c r="BN170" i="72"/>
  <c r="BO170" i="72"/>
  <c r="BP170" i="72"/>
  <c r="BQ170" i="72"/>
  <c r="BR170" i="72"/>
  <c r="BS170" i="72"/>
  <c r="BT170" i="72"/>
  <c r="BU170" i="72"/>
  <c r="E171" i="72"/>
  <c r="G171" i="72"/>
  <c r="H171" i="72"/>
  <c r="I171" i="72"/>
  <c r="J171" i="72"/>
  <c r="K171" i="72"/>
  <c r="L171" i="72"/>
  <c r="M171" i="72"/>
  <c r="N171" i="72"/>
  <c r="O171" i="72"/>
  <c r="P171" i="72"/>
  <c r="Q171" i="72"/>
  <c r="R171" i="72"/>
  <c r="S171" i="72"/>
  <c r="T171" i="72"/>
  <c r="U171" i="72"/>
  <c r="V171" i="72"/>
  <c r="W171" i="72"/>
  <c r="X171" i="72"/>
  <c r="Y171" i="72"/>
  <c r="Z171" i="72"/>
  <c r="AA171" i="72"/>
  <c r="AB171" i="72"/>
  <c r="AC171" i="72"/>
  <c r="AD171" i="72"/>
  <c r="AE171" i="72"/>
  <c r="AF171" i="72"/>
  <c r="AG171" i="72"/>
  <c r="AH171" i="72"/>
  <c r="AI171" i="72"/>
  <c r="AJ171" i="72"/>
  <c r="AK171" i="72"/>
  <c r="AL171" i="72"/>
  <c r="AM171" i="72"/>
  <c r="AN171" i="72"/>
  <c r="AO171" i="72"/>
  <c r="AP171" i="72"/>
  <c r="AQ171" i="72"/>
  <c r="AR171" i="72"/>
  <c r="AS171" i="72"/>
  <c r="AT171" i="72"/>
  <c r="AU171" i="72"/>
  <c r="AV171" i="72"/>
  <c r="AW171" i="72"/>
  <c r="AX171" i="72"/>
  <c r="AY171" i="72"/>
  <c r="AZ171" i="72"/>
  <c r="BA171" i="72"/>
  <c r="BB171" i="72"/>
  <c r="BC171" i="72"/>
  <c r="BD171" i="72"/>
  <c r="BE171" i="72"/>
  <c r="BF171" i="72"/>
  <c r="BG171" i="72"/>
  <c r="BH171" i="72"/>
  <c r="BI171" i="72"/>
  <c r="BJ171" i="72"/>
  <c r="BK171" i="72"/>
  <c r="BL171" i="72"/>
  <c r="BM171" i="72"/>
  <c r="BN171" i="72"/>
  <c r="BO171" i="72"/>
  <c r="BP171" i="72"/>
  <c r="BQ171" i="72"/>
  <c r="BR171" i="72"/>
  <c r="BS171" i="72"/>
  <c r="BT171" i="72"/>
  <c r="BU171" i="72"/>
  <c r="E172" i="72"/>
  <c r="G172" i="72"/>
  <c r="H172" i="72"/>
  <c r="I172" i="72"/>
  <c r="J172" i="72"/>
  <c r="K172" i="72"/>
  <c r="L172" i="72"/>
  <c r="M172" i="72"/>
  <c r="N172" i="72"/>
  <c r="O172" i="72"/>
  <c r="P172" i="72"/>
  <c r="Q172" i="72"/>
  <c r="R172" i="72"/>
  <c r="S172" i="72"/>
  <c r="T172" i="72"/>
  <c r="U172" i="72"/>
  <c r="V172" i="72"/>
  <c r="W172" i="72"/>
  <c r="X172" i="72"/>
  <c r="Y172" i="72"/>
  <c r="Z172" i="72"/>
  <c r="AA172" i="72"/>
  <c r="AB172" i="72"/>
  <c r="AC172" i="72"/>
  <c r="AD172" i="72"/>
  <c r="AE172" i="72"/>
  <c r="AF172" i="72"/>
  <c r="AG172" i="72"/>
  <c r="AH172" i="72"/>
  <c r="AI172" i="72"/>
  <c r="AJ172" i="72"/>
  <c r="AK172" i="72"/>
  <c r="AL172" i="72"/>
  <c r="AM172" i="72"/>
  <c r="AN172" i="72"/>
  <c r="AO172" i="72"/>
  <c r="AP172" i="72"/>
  <c r="AQ172" i="72"/>
  <c r="AR172" i="72"/>
  <c r="AS172" i="72"/>
  <c r="AT172" i="72"/>
  <c r="AU172" i="72"/>
  <c r="AV172" i="72"/>
  <c r="AW172" i="72"/>
  <c r="AX172" i="72"/>
  <c r="AY172" i="72"/>
  <c r="AZ172" i="72"/>
  <c r="BA172" i="72"/>
  <c r="BB172" i="72"/>
  <c r="BC172" i="72"/>
  <c r="BD172" i="72"/>
  <c r="BE172" i="72"/>
  <c r="BF172" i="72"/>
  <c r="BG172" i="72"/>
  <c r="BH172" i="72"/>
  <c r="BI172" i="72"/>
  <c r="BJ172" i="72"/>
  <c r="BK172" i="72"/>
  <c r="BL172" i="72"/>
  <c r="BM172" i="72"/>
  <c r="BN172" i="72"/>
  <c r="BO172" i="72"/>
  <c r="BP172" i="72"/>
  <c r="BQ172" i="72"/>
  <c r="BR172" i="72"/>
  <c r="BS172" i="72"/>
  <c r="BT172" i="72"/>
  <c r="BU172" i="72"/>
  <c r="BV172" i="72"/>
  <c r="BW172" i="72"/>
  <c r="BX172" i="72"/>
  <c r="BY172" i="72"/>
  <c r="BZ172" i="72"/>
  <c r="CA172" i="72"/>
  <c r="CB172" i="72"/>
  <c r="CC172" i="72"/>
  <c r="CD172" i="72"/>
  <c r="CE172" i="72"/>
  <c r="CF172" i="72"/>
  <c r="CG172" i="72"/>
  <c r="CH172" i="72"/>
  <c r="CI172" i="72"/>
  <c r="CJ172" i="72"/>
  <c r="CK172" i="72"/>
  <c r="CL172" i="72"/>
  <c r="CM172" i="72"/>
  <c r="CN172" i="72"/>
  <c r="CO172" i="72"/>
  <c r="CP172" i="72"/>
  <c r="CQ172" i="72"/>
  <c r="CR172" i="72"/>
  <c r="CS172" i="72"/>
  <c r="CT172" i="72"/>
  <c r="CU172" i="72"/>
  <c r="CV172" i="72"/>
  <c r="CW172" i="72"/>
  <c r="CX172" i="72"/>
  <c r="CY172" i="72"/>
  <c r="CZ172" i="72"/>
  <c r="DA172" i="72"/>
  <c r="DB172" i="72"/>
  <c r="DC172" i="72"/>
  <c r="DD172" i="72"/>
  <c r="DE172" i="72"/>
  <c r="DF172" i="72"/>
  <c r="DG172" i="72"/>
  <c r="DH172" i="72"/>
  <c r="DI172" i="72"/>
  <c r="DJ172" i="72"/>
  <c r="DK172" i="72"/>
  <c r="DL172" i="72"/>
  <c r="DM172" i="72"/>
  <c r="DN172" i="72"/>
  <c r="DO172" i="72"/>
  <c r="DP172" i="72"/>
  <c r="DQ172" i="72"/>
  <c r="DR172" i="72"/>
  <c r="DS172" i="72"/>
  <c r="DT172" i="72"/>
  <c r="DU172" i="72"/>
  <c r="DV172" i="72"/>
  <c r="DW172" i="72"/>
  <c r="DX172" i="72"/>
  <c r="DY172" i="72"/>
  <c r="DZ172" i="72"/>
  <c r="EA172" i="72"/>
  <c r="EB172" i="72"/>
  <c r="EC172" i="72"/>
  <c r="ED172" i="72"/>
  <c r="EE172" i="72"/>
  <c r="EF172" i="72"/>
  <c r="EG172" i="72"/>
  <c r="EH172" i="72"/>
  <c r="EI172" i="72"/>
  <c r="EJ172" i="72"/>
  <c r="EK172" i="72"/>
  <c r="EL172" i="72"/>
  <c r="EM172" i="72"/>
  <c r="EN172" i="72"/>
  <c r="EO172" i="72"/>
  <c r="EP172" i="72"/>
  <c r="EQ172" i="72"/>
  <c r="ER172" i="72"/>
  <c r="ES172" i="72"/>
  <c r="ET172" i="72"/>
  <c r="EU172" i="72"/>
  <c r="EV172" i="72"/>
  <c r="EW172" i="72"/>
  <c r="EX172" i="72"/>
  <c r="EY172" i="72"/>
  <c r="EZ172" i="72"/>
  <c r="FA172" i="72"/>
  <c r="FB172" i="72"/>
  <c r="FC172" i="72"/>
  <c r="FD172" i="72"/>
  <c r="FE172" i="72"/>
  <c r="FF172" i="72"/>
  <c r="FG172" i="72"/>
  <c r="FH172" i="72"/>
  <c r="FI172" i="72"/>
  <c r="FJ172" i="72"/>
  <c r="FK172" i="72"/>
  <c r="FL172" i="72"/>
  <c r="FM172" i="72"/>
  <c r="FN172" i="72"/>
  <c r="FO172" i="72"/>
  <c r="FP172" i="72"/>
  <c r="FQ172" i="72"/>
  <c r="FR172" i="72"/>
  <c r="FS172" i="72"/>
  <c r="FT172" i="72"/>
  <c r="FU172" i="72"/>
  <c r="FV172" i="72"/>
  <c r="FW172" i="72"/>
  <c r="FX172" i="72"/>
  <c r="FY172" i="72"/>
  <c r="FZ172" i="72"/>
  <c r="GA172" i="72"/>
  <c r="GB172" i="72"/>
  <c r="GC172" i="72"/>
  <c r="GD172" i="72"/>
  <c r="GE172" i="72"/>
  <c r="GF172" i="72"/>
  <c r="GG172" i="72"/>
  <c r="GH172" i="72"/>
  <c r="GI172" i="72"/>
  <c r="GJ172" i="72"/>
  <c r="GK172" i="72"/>
  <c r="GL172" i="72"/>
  <c r="GM172" i="72"/>
  <c r="GN172" i="72"/>
  <c r="GO172" i="72"/>
  <c r="GP172" i="72"/>
  <c r="GQ172" i="72"/>
  <c r="GR172" i="72"/>
  <c r="GS172" i="72"/>
  <c r="GT172" i="72"/>
  <c r="GU172" i="72"/>
  <c r="GV172" i="72"/>
  <c r="GW172" i="72"/>
  <c r="GX172" i="72"/>
  <c r="GY172" i="72"/>
  <c r="GZ172" i="72"/>
  <c r="HA172" i="72"/>
  <c r="HB172" i="72"/>
  <c r="HC172" i="72"/>
  <c r="HD172" i="72"/>
  <c r="HE172" i="72"/>
  <c r="HF172" i="72"/>
  <c r="HG172" i="72"/>
  <c r="HH172" i="72"/>
  <c r="HI172" i="72"/>
  <c r="HJ172" i="72"/>
  <c r="HK172" i="72"/>
  <c r="HL172" i="72"/>
  <c r="HM172" i="72"/>
  <c r="HN172" i="72"/>
  <c r="HO172" i="72"/>
  <c r="HP172" i="72"/>
  <c r="HQ172" i="72"/>
  <c r="HR172" i="72"/>
  <c r="HS172" i="72"/>
  <c r="HT172" i="72"/>
  <c r="HU172" i="72"/>
  <c r="HV172" i="72"/>
  <c r="HW172" i="72"/>
  <c r="HX172" i="72"/>
  <c r="HY172" i="72"/>
  <c r="HZ172" i="72"/>
  <c r="IA172" i="72"/>
  <c r="IB172" i="72"/>
  <c r="IC172" i="72"/>
  <c r="ID172" i="72"/>
  <c r="IE172" i="72"/>
  <c r="IF172" i="72"/>
  <c r="IG172" i="72"/>
  <c r="IH172" i="72"/>
  <c r="II172" i="72"/>
  <c r="IJ172" i="72"/>
  <c r="IK172" i="72"/>
  <c r="IL172" i="72"/>
  <c r="D174" i="72"/>
  <c r="E174" i="72"/>
  <c r="G174" i="72"/>
  <c r="H174" i="72"/>
  <c r="I174" i="72"/>
  <c r="J174" i="72"/>
  <c r="K174" i="72"/>
  <c r="L174" i="72"/>
  <c r="M174" i="72"/>
  <c r="N174" i="72"/>
  <c r="O174" i="72"/>
  <c r="P174" i="72"/>
  <c r="Q174" i="72"/>
  <c r="R174" i="72"/>
  <c r="S174" i="72"/>
  <c r="T174" i="72"/>
  <c r="U174" i="72"/>
  <c r="V174" i="72"/>
  <c r="W174" i="72"/>
  <c r="X174" i="72"/>
  <c r="Y174" i="72"/>
  <c r="Z174" i="72"/>
  <c r="AA174" i="72"/>
  <c r="AB174" i="72"/>
  <c r="AC174" i="72"/>
  <c r="AD174" i="72"/>
  <c r="AE174" i="72"/>
  <c r="AF174" i="72"/>
  <c r="AG174" i="72"/>
  <c r="AH174" i="72"/>
  <c r="AI174" i="72"/>
  <c r="AJ174" i="72"/>
  <c r="AK174" i="72"/>
  <c r="AL174" i="72"/>
  <c r="AM174" i="72"/>
  <c r="AN174" i="72"/>
  <c r="AO174" i="72"/>
  <c r="AP174" i="72"/>
  <c r="AQ174" i="72"/>
  <c r="AR174" i="72"/>
  <c r="AS174" i="72"/>
  <c r="AT174" i="72"/>
  <c r="AU174" i="72"/>
  <c r="AV174" i="72"/>
  <c r="AW174" i="72"/>
  <c r="AX174" i="72"/>
  <c r="AY174" i="72"/>
  <c r="AZ174" i="72"/>
  <c r="BA174" i="72"/>
  <c r="BB174" i="72"/>
  <c r="BC174" i="72"/>
  <c r="BD174" i="72"/>
  <c r="BE174" i="72"/>
  <c r="BF174" i="72"/>
  <c r="BG174" i="72"/>
  <c r="BH174" i="72"/>
  <c r="BI174" i="72"/>
  <c r="BJ174" i="72"/>
  <c r="BK174" i="72"/>
  <c r="BL174" i="72"/>
  <c r="BM174" i="72"/>
  <c r="BN174" i="72"/>
  <c r="BO174" i="72"/>
  <c r="BP174" i="72"/>
  <c r="BQ174" i="72"/>
  <c r="BR174" i="72"/>
  <c r="BS174" i="72"/>
  <c r="BT174" i="72"/>
  <c r="BU174" i="72"/>
  <c r="D175" i="72"/>
  <c r="E175" i="72"/>
  <c r="G175" i="72"/>
  <c r="H175" i="72"/>
  <c r="I175" i="72"/>
  <c r="J175" i="72"/>
  <c r="K175" i="72"/>
  <c r="L175" i="72"/>
  <c r="M175" i="72"/>
  <c r="N175" i="72"/>
  <c r="O175" i="72"/>
  <c r="P175" i="72"/>
  <c r="Q175" i="72"/>
  <c r="R175" i="72"/>
  <c r="S175" i="72"/>
  <c r="T175" i="72"/>
  <c r="U175" i="72"/>
  <c r="V175" i="72"/>
  <c r="W175" i="72"/>
  <c r="X175" i="72"/>
  <c r="Y175" i="72"/>
  <c r="Z175" i="72"/>
  <c r="AA175" i="72"/>
  <c r="AB175" i="72"/>
  <c r="AC175" i="72"/>
  <c r="AD175" i="72"/>
  <c r="AE175" i="72"/>
  <c r="AF175" i="72"/>
  <c r="AG175" i="72"/>
  <c r="AH175" i="72"/>
  <c r="AI175" i="72"/>
  <c r="AJ175" i="72"/>
  <c r="AK175" i="72"/>
  <c r="AL175" i="72"/>
  <c r="AM175" i="72"/>
  <c r="AN175" i="72"/>
  <c r="AO175" i="72"/>
  <c r="AP175" i="72"/>
  <c r="AQ175" i="72"/>
  <c r="AR175" i="72"/>
  <c r="AS175" i="72"/>
  <c r="AT175" i="72"/>
  <c r="AU175" i="72"/>
  <c r="AV175" i="72"/>
  <c r="AW175" i="72"/>
  <c r="AX175" i="72"/>
  <c r="AY175" i="72"/>
  <c r="AZ175" i="72"/>
  <c r="BA175" i="72"/>
  <c r="BB175" i="72"/>
  <c r="BC175" i="72"/>
  <c r="BD175" i="72"/>
  <c r="BE175" i="72"/>
  <c r="BF175" i="72"/>
  <c r="BG175" i="72"/>
  <c r="BH175" i="72"/>
  <c r="BI175" i="72"/>
  <c r="BJ175" i="72"/>
  <c r="BK175" i="72"/>
  <c r="BL175" i="72"/>
  <c r="BM175" i="72"/>
  <c r="BN175" i="72"/>
  <c r="BO175" i="72"/>
  <c r="BP175" i="72"/>
  <c r="BQ175" i="72"/>
  <c r="BR175" i="72"/>
  <c r="BS175" i="72"/>
  <c r="BT175" i="72"/>
  <c r="BU175" i="72"/>
  <c r="D177" i="72"/>
  <c r="E177" i="72"/>
  <c r="G177" i="72"/>
  <c r="H177" i="72"/>
  <c r="I177" i="72"/>
  <c r="J177" i="72"/>
  <c r="K177" i="72"/>
  <c r="L177" i="72"/>
  <c r="M177" i="72"/>
  <c r="N177" i="72"/>
  <c r="O177" i="72"/>
  <c r="P177" i="72"/>
  <c r="Q177" i="72"/>
  <c r="R177" i="72"/>
  <c r="S177" i="72"/>
  <c r="T177" i="72"/>
  <c r="U177" i="72"/>
  <c r="V177" i="72"/>
  <c r="W177" i="72"/>
  <c r="X177" i="72"/>
  <c r="Y177" i="72"/>
  <c r="Z177" i="72"/>
  <c r="AA177" i="72"/>
  <c r="AB177" i="72"/>
  <c r="AC177" i="72"/>
  <c r="AD177" i="72"/>
  <c r="AE177" i="72"/>
  <c r="AF177" i="72"/>
  <c r="AG177" i="72"/>
  <c r="AH177" i="72"/>
  <c r="AI177" i="72"/>
  <c r="AJ177" i="72"/>
  <c r="AK177" i="72"/>
  <c r="AL177" i="72"/>
  <c r="AM177" i="72"/>
  <c r="AN177" i="72"/>
  <c r="AO177" i="72"/>
  <c r="AP177" i="72"/>
  <c r="AQ177" i="72"/>
  <c r="AR177" i="72"/>
  <c r="AS177" i="72"/>
  <c r="AT177" i="72"/>
  <c r="AU177" i="72"/>
  <c r="AV177" i="72"/>
  <c r="AW177" i="72"/>
  <c r="AX177" i="72"/>
  <c r="AY177" i="72"/>
  <c r="AZ177" i="72"/>
  <c r="BA177" i="72"/>
  <c r="BB177" i="72"/>
  <c r="BC177" i="72"/>
  <c r="BD177" i="72"/>
  <c r="BE177" i="72"/>
  <c r="BF177" i="72"/>
  <c r="BG177" i="72"/>
  <c r="BH177" i="72"/>
  <c r="BI177" i="72"/>
  <c r="BJ177" i="72"/>
  <c r="BK177" i="72"/>
  <c r="BL177" i="72"/>
  <c r="BM177" i="72"/>
  <c r="BN177" i="72"/>
  <c r="BO177" i="72"/>
  <c r="BP177" i="72"/>
  <c r="BQ177" i="72"/>
  <c r="BR177" i="72"/>
  <c r="BS177" i="72"/>
  <c r="BT177" i="72"/>
  <c r="BU177" i="72"/>
  <c r="D178" i="72"/>
  <c r="E178" i="72"/>
  <c r="G178" i="72"/>
  <c r="H178" i="72"/>
  <c r="I178" i="72"/>
  <c r="J178" i="72"/>
  <c r="K178" i="72"/>
  <c r="L178" i="72"/>
  <c r="M178" i="72"/>
  <c r="N178" i="72"/>
  <c r="O178" i="72"/>
  <c r="P178" i="72"/>
  <c r="Q178" i="72"/>
  <c r="R178" i="72"/>
  <c r="S178" i="72"/>
  <c r="T178" i="72"/>
  <c r="U178" i="72"/>
  <c r="V178" i="72"/>
  <c r="W178" i="72"/>
  <c r="X178" i="72"/>
  <c r="Y178" i="72"/>
  <c r="Z178" i="72"/>
  <c r="AA178" i="72"/>
  <c r="AB178" i="72"/>
  <c r="AC178" i="72"/>
  <c r="AD178" i="72"/>
  <c r="AE178" i="72"/>
  <c r="AF178" i="72"/>
  <c r="AG178" i="72"/>
  <c r="AH178" i="72"/>
  <c r="AI178" i="72"/>
  <c r="AJ178" i="72"/>
  <c r="AK178" i="72"/>
  <c r="AL178" i="72"/>
  <c r="AM178" i="72"/>
  <c r="AN178" i="72"/>
  <c r="AO178" i="72"/>
  <c r="AP178" i="72"/>
  <c r="AQ178" i="72"/>
  <c r="AR178" i="72"/>
  <c r="AS178" i="72"/>
  <c r="AT178" i="72"/>
  <c r="AU178" i="72"/>
  <c r="AV178" i="72"/>
  <c r="AW178" i="72"/>
  <c r="AX178" i="72"/>
  <c r="AY178" i="72"/>
  <c r="AZ178" i="72"/>
  <c r="BA178" i="72"/>
  <c r="BB178" i="72"/>
  <c r="BC178" i="72"/>
  <c r="BD178" i="72"/>
  <c r="BE178" i="72"/>
  <c r="BF178" i="72"/>
  <c r="BG178" i="72"/>
  <c r="BH178" i="72"/>
  <c r="BI178" i="72"/>
  <c r="BJ178" i="72"/>
  <c r="BK178" i="72"/>
  <c r="BL178" i="72"/>
  <c r="BM178" i="72"/>
  <c r="BN178" i="72"/>
  <c r="BO178" i="72"/>
  <c r="BP178" i="72"/>
  <c r="BQ178" i="72"/>
  <c r="BR178" i="72"/>
  <c r="BS178" i="72"/>
  <c r="BT178" i="72"/>
  <c r="BU178" i="72"/>
  <c r="E180" i="72"/>
  <c r="G180" i="72"/>
  <c r="H180" i="72"/>
  <c r="I180" i="72"/>
  <c r="J180" i="72"/>
  <c r="K180" i="72"/>
  <c r="L180" i="72"/>
  <c r="M180" i="72"/>
  <c r="N180" i="72"/>
  <c r="O180" i="72"/>
  <c r="P180" i="72"/>
  <c r="Q180" i="72"/>
  <c r="R180" i="72"/>
  <c r="S180" i="72"/>
  <c r="T180" i="72"/>
  <c r="U180" i="72"/>
  <c r="V180" i="72"/>
  <c r="W180" i="72"/>
  <c r="X180" i="72"/>
  <c r="Y180" i="72"/>
  <c r="Z180" i="72"/>
  <c r="AA180" i="72"/>
  <c r="AB180" i="72"/>
  <c r="AC180" i="72"/>
  <c r="AD180" i="72"/>
  <c r="AE180" i="72"/>
  <c r="AF180" i="72"/>
  <c r="AG180" i="72"/>
  <c r="AH180" i="72"/>
  <c r="AI180" i="72"/>
  <c r="AJ180" i="72"/>
  <c r="AK180" i="72"/>
  <c r="AL180" i="72"/>
  <c r="AM180" i="72"/>
  <c r="AN180" i="72"/>
  <c r="AO180" i="72"/>
  <c r="AP180" i="72"/>
  <c r="AQ180" i="72"/>
  <c r="AR180" i="72"/>
  <c r="AS180" i="72"/>
  <c r="AT180" i="72"/>
  <c r="AU180" i="72"/>
  <c r="AV180" i="72"/>
  <c r="AW180" i="72"/>
  <c r="AX180" i="72"/>
  <c r="AY180" i="72"/>
  <c r="AZ180" i="72"/>
  <c r="BA180" i="72"/>
  <c r="BB180" i="72"/>
  <c r="BC180" i="72"/>
  <c r="BD180" i="72"/>
  <c r="BE180" i="72"/>
  <c r="BF180" i="72"/>
  <c r="BG180" i="72"/>
  <c r="BH180" i="72"/>
  <c r="BI180" i="72"/>
  <c r="BJ180" i="72"/>
  <c r="BK180" i="72"/>
  <c r="BL180" i="72"/>
  <c r="BM180" i="72"/>
  <c r="BN180" i="72"/>
  <c r="BO180" i="72"/>
  <c r="BP180" i="72"/>
  <c r="BQ180" i="72"/>
  <c r="BR180" i="72"/>
  <c r="BS180" i="72"/>
  <c r="BT180" i="72"/>
  <c r="BU180" i="72"/>
  <c r="D181" i="72"/>
  <c r="E181" i="72"/>
  <c r="G181" i="72"/>
  <c r="H181" i="72"/>
  <c r="I181" i="72"/>
  <c r="J181" i="72"/>
  <c r="K181" i="72"/>
  <c r="L181" i="72"/>
  <c r="M181" i="72"/>
  <c r="N181" i="72"/>
  <c r="O181" i="72"/>
  <c r="P181" i="72"/>
  <c r="Q181" i="72"/>
  <c r="R181" i="72"/>
  <c r="S181" i="72"/>
  <c r="T181" i="72"/>
  <c r="U181" i="72"/>
  <c r="V181" i="72"/>
  <c r="W181" i="72"/>
  <c r="X181" i="72"/>
  <c r="Y181" i="72"/>
  <c r="Z181" i="72"/>
  <c r="AA181" i="72"/>
  <c r="AB181" i="72"/>
  <c r="AC181" i="72"/>
  <c r="AD181" i="72"/>
  <c r="AE181" i="72"/>
  <c r="AF181" i="72"/>
  <c r="AG181" i="72"/>
  <c r="AH181" i="72"/>
  <c r="AI181" i="72"/>
  <c r="AJ181" i="72"/>
  <c r="AK181" i="72"/>
  <c r="AL181" i="72"/>
  <c r="AM181" i="72"/>
  <c r="AN181" i="72"/>
  <c r="AO181" i="72"/>
  <c r="AP181" i="72"/>
  <c r="AQ181" i="72"/>
  <c r="AR181" i="72"/>
  <c r="AS181" i="72"/>
  <c r="AT181" i="72"/>
  <c r="AU181" i="72"/>
  <c r="AV181" i="72"/>
  <c r="AW181" i="72"/>
  <c r="AX181" i="72"/>
  <c r="AY181" i="72"/>
  <c r="AZ181" i="72"/>
  <c r="BA181" i="72"/>
  <c r="BB181" i="72"/>
  <c r="BC181" i="72"/>
  <c r="BD181" i="72"/>
  <c r="BE181" i="72"/>
  <c r="BF181" i="72"/>
  <c r="BG181" i="72"/>
  <c r="BH181" i="72"/>
  <c r="BI181" i="72"/>
  <c r="BJ181" i="72"/>
  <c r="BK181" i="72"/>
  <c r="BL181" i="72"/>
  <c r="BM181" i="72"/>
  <c r="BN181" i="72"/>
  <c r="BO181" i="72"/>
  <c r="BP181" i="72"/>
  <c r="BQ181" i="72"/>
  <c r="BR181" i="72"/>
  <c r="BS181" i="72"/>
  <c r="BT181" i="72"/>
  <c r="BU181" i="72"/>
  <c r="D182" i="72"/>
  <c r="E182" i="72"/>
  <c r="G182" i="72"/>
  <c r="H182" i="72"/>
  <c r="I182" i="72"/>
  <c r="J182" i="72"/>
  <c r="K182" i="72"/>
  <c r="L182" i="72"/>
  <c r="M182" i="72"/>
  <c r="N182" i="72"/>
  <c r="O182" i="72"/>
  <c r="P182" i="72"/>
  <c r="Q182" i="72"/>
  <c r="R182" i="72"/>
  <c r="S182" i="72"/>
  <c r="T182" i="72"/>
  <c r="U182" i="72"/>
  <c r="V182" i="72"/>
  <c r="W182" i="72"/>
  <c r="X182" i="72"/>
  <c r="Y182" i="72"/>
  <c r="Z182" i="72"/>
  <c r="AA182" i="72"/>
  <c r="AB182" i="72"/>
  <c r="AC182" i="72"/>
  <c r="AD182" i="72"/>
  <c r="AE182" i="72"/>
  <c r="AF182" i="72"/>
  <c r="AG182" i="72"/>
  <c r="AH182" i="72"/>
  <c r="AI182" i="72"/>
  <c r="AJ182" i="72"/>
  <c r="AK182" i="72"/>
  <c r="AL182" i="72"/>
  <c r="AM182" i="72"/>
  <c r="AN182" i="72"/>
  <c r="AO182" i="72"/>
  <c r="AP182" i="72"/>
  <c r="AQ182" i="72"/>
  <c r="AR182" i="72"/>
  <c r="AS182" i="72"/>
  <c r="AT182" i="72"/>
  <c r="AU182" i="72"/>
  <c r="AV182" i="72"/>
  <c r="AW182" i="72"/>
  <c r="AX182" i="72"/>
  <c r="AY182" i="72"/>
  <c r="AZ182" i="72"/>
  <c r="BA182" i="72"/>
  <c r="BB182" i="72"/>
  <c r="BC182" i="72"/>
  <c r="BD182" i="72"/>
  <c r="BE182" i="72"/>
  <c r="BF182" i="72"/>
  <c r="BG182" i="72"/>
  <c r="BH182" i="72"/>
  <c r="BI182" i="72"/>
  <c r="BJ182" i="72"/>
  <c r="BK182" i="72"/>
  <c r="BL182" i="72"/>
  <c r="BM182" i="72"/>
  <c r="BN182" i="72"/>
  <c r="BO182" i="72"/>
  <c r="BP182" i="72"/>
  <c r="BQ182" i="72"/>
  <c r="BR182" i="72"/>
  <c r="BS182" i="72"/>
  <c r="BT182" i="72"/>
  <c r="BU182" i="72"/>
  <c r="D184" i="72"/>
  <c r="E184" i="72"/>
  <c r="G184" i="72"/>
  <c r="H184" i="72"/>
  <c r="I184" i="72"/>
  <c r="J184" i="72"/>
  <c r="K184" i="72"/>
  <c r="L184" i="72"/>
  <c r="M184" i="72"/>
  <c r="N184" i="72"/>
  <c r="O184" i="72"/>
  <c r="P184" i="72"/>
  <c r="Q184" i="72"/>
  <c r="R184" i="72"/>
  <c r="S184" i="72"/>
  <c r="T184" i="72"/>
  <c r="U184" i="72"/>
  <c r="V184" i="72"/>
  <c r="W184" i="72"/>
  <c r="X184" i="72"/>
  <c r="Y184" i="72"/>
  <c r="Z184" i="72"/>
  <c r="AA184" i="72"/>
  <c r="AB184" i="72"/>
  <c r="AC184" i="72"/>
  <c r="AD184" i="72"/>
  <c r="AE184" i="72"/>
  <c r="AF184" i="72"/>
  <c r="AG184" i="72"/>
  <c r="AH184" i="72"/>
  <c r="AI184" i="72"/>
  <c r="AJ184" i="72"/>
  <c r="AK184" i="72"/>
  <c r="AL184" i="72"/>
  <c r="AM184" i="72"/>
  <c r="AN184" i="72"/>
  <c r="AO184" i="72"/>
  <c r="AP184" i="72"/>
  <c r="AQ184" i="72"/>
  <c r="AR184" i="72"/>
  <c r="AS184" i="72"/>
  <c r="AT184" i="72"/>
  <c r="AU184" i="72"/>
  <c r="AV184" i="72"/>
  <c r="AW184" i="72"/>
  <c r="AX184" i="72"/>
  <c r="AY184" i="72"/>
  <c r="AZ184" i="72"/>
  <c r="BA184" i="72"/>
  <c r="BB184" i="72"/>
  <c r="BC184" i="72"/>
  <c r="BD184" i="72"/>
  <c r="BE184" i="72"/>
  <c r="BF184" i="72"/>
  <c r="BG184" i="72"/>
  <c r="BH184" i="72"/>
  <c r="BI184" i="72"/>
  <c r="BJ184" i="72"/>
  <c r="BK184" i="72"/>
  <c r="BL184" i="72"/>
  <c r="BM184" i="72"/>
  <c r="BN184" i="72"/>
  <c r="BO184" i="72"/>
  <c r="BP184" i="72"/>
  <c r="BQ184" i="72"/>
  <c r="BR184" i="72"/>
  <c r="BS184" i="72"/>
  <c r="BT184" i="72"/>
  <c r="BU184" i="72"/>
  <c r="D185" i="72"/>
  <c r="E185" i="72"/>
  <c r="G185" i="72"/>
  <c r="H185" i="72"/>
  <c r="I185" i="72"/>
  <c r="J185" i="72"/>
  <c r="K185" i="72"/>
  <c r="L185" i="72"/>
  <c r="M185" i="72"/>
  <c r="N185" i="72"/>
  <c r="O185" i="72"/>
  <c r="P185" i="72"/>
  <c r="Q185" i="72"/>
  <c r="R185" i="72"/>
  <c r="S185" i="72"/>
  <c r="T185" i="72"/>
  <c r="U185" i="72"/>
  <c r="V185" i="72"/>
  <c r="W185" i="72"/>
  <c r="X185" i="72"/>
  <c r="Y185" i="72"/>
  <c r="Z185" i="72"/>
  <c r="AA185" i="72"/>
  <c r="AB185" i="72"/>
  <c r="AC185" i="72"/>
  <c r="AD185" i="72"/>
  <c r="AE185" i="72"/>
  <c r="AF185" i="72"/>
  <c r="AG185" i="72"/>
  <c r="AH185" i="72"/>
  <c r="AI185" i="72"/>
  <c r="AJ185" i="72"/>
  <c r="AK185" i="72"/>
  <c r="AL185" i="72"/>
  <c r="AM185" i="72"/>
  <c r="AN185" i="72"/>
  <c r="AO185" i="72"/>
  <c r="AP185" i="72"/>
  <c r="AQ185" i="72"/>
  <c r="AR185" i="72"/>
  <c r="AS185" i="72"/>
  <c r="AT185" i="72"/>
  <c r="AU185" i="72"/>
  <c r="AV185" i="72"/>
  <c r="AW185" i="72"/>
  <c r="AX185" i="72"/>
  <c r="AY185" i="72"/>
  <c r="AZ185" i="72"/>
  <c r="BA185" i="72"/>
  <c r="BB185" i="72"/>
  <c r="BC185" i="72"/>
  <c r="BD185" i="72"/>
  <c r="BE185" i="72"/>
  <c r="BF185" i="72"/>
  <c r="BG185" i="72"/>
  <c r="BH185" i="72"/>
  <c r="BI185" i="72"/>
  <c r="BJ185" i="72"/>
  <c r="BK185" i="72"/>
  <c r="BL185" i="72"/>
  <c r="BM185" i="72"/>
  <c r="BN185" i="72"/>
  <c r="BO185" i="72"/>
  <c r="BP185" i="72"/>
  <c r="BQ185" i="72"/>
  <c r="BR185" i="72"/>
  <c r="BS185" i="72"/>
  <c r="BT185" i="72"/>
  <c r="BU185" i="72"/>
  <c r="E187" i="72"/>
  <c r="G187" i="72"/>
  <c r="H187" i="72"/>
  <c r="I187" i="72"/>
  <c r="J187" i="72"/>
  <c r="K187" i="72"/>
  <c r="L187" i="72"/>
  <c r="M187" i="72"/>
  <c r="N187" i="72"/>
  <c r="O187" i="72"/>
  <c r="P187" i="72"/>
  <c r="Q187" i="72"/>
  <c r="R187" i="72"/>
  <c r="S187" i="72"/>
  <c r="T187" i="72"/>
  <c r="U187" i="72"/>
  <c r="V187" i="72"/>
  <c r="W187" i="72"/>
  <c r="X187" i="72"/>
  <c r="Y187" i="72"/>
  <c r="Z187" i="72"/>
  <c r="AA187" i="72"/>
  <c r="AB187" i="72"/>
  <c r="AC187" i="72"/>
  <c r="AD187" i="72"/>
  <c r="AE187" i="72"/>
  <c r="AF187" i="72"/>
  <c r="AG187" i="72"/>
  <c r="AH187" i="72"/>
  <c r="AI187" i="72"/>
  <c r="AJ187" i="72"/>
  <c r="AK187" i="72"/>
  <c r="AL187" i="72"/>
  <c r="AM187" i="72"/>
  <c r="AN187" i="72"/>
  <c r="AO187" i="72"/>
  <c r="AP187" i="72"/>
  <c r="AQ187" i="72"/>
  <c r="AR187" i="72"/>
  <c r="AS187" i="72"/>
  <c r="AT187" i="72"/>
  <c r="AU187" i="72"/>
  <c r="AV187" i="72"/>
  <c r="AW187" i="72"/>
  <c r="AX187" i="72"/>
  <c r="AY187" i="72"/>
  <c r="AZ187" i="72"/>
  <c r="BA187" i="72"/>
  <c r="BB187" i="72"/>
  <c r="BC187" i="72"/>
  <c r="BD187" i="72"/>
  <c r="BE187" i="72"/>
  <c r="BF187" i="72"/>
  <c r="BG187" i="72"/>
  <c r="BH187" i="72"/>
  <c r="BI187" i="72"/>
  <c r="BJ187" i="72"/>
  <c r="BK187" i="72"/>
  <c r="BL187" i="72"/>
  <c r="BM187" i="72"/>
  <c r="BN187" i="72"/>
  <c r="BO187" i="72"/>
  <c r="BP187" i="72"/>
  <c r="BQ187" i="72"/>
  <c r="BR187" i="72"/>
  <c r="BS187" i="72"/>
  <c r="BT187" i="72"/>
  <c r="BU187" i="72"/>
  <c r="D189" i="72"/>
  <c r="E189" i="72"/>
  <c r="G189" i="72"/>
  <c r="H189" i="72"/>
  <c r="I189" i="72"/>
  <c r="J189" i="72"/>
  <c r="K189" i="72"/>
  <c r="L189" i="72"/>
  <c r="M189" i="72"/>
  <c r="N189" i="72"/>
  <c r="O189" i="72"/>
  <c r="P189" i="72"/>
  <c r="Q189" i="72"/>
  <c r="R189" i="72"/>
  <c r="S189" i="72"/>
  <c r="T189" i="72"/>
  <c r="U189" i="72"/>
  <c r="V189" i="72"/>
  <c r="W189" i="72"/>
  <c r="X189" i="72"/>
  <c r="Y189" i="72"/>
  <c r="Z189" i="72"/>
  <c r="AA189" i="72"/>
  <c r="AB189" i="72"/>
  <c r="AC189" i="72"/>
  <c r="AD189" i="72"/>
  <c r="AE189" i="72"/>
  <c r="AF189" i="72"/>
  <c r="AG189" i="72"/>
  <c r="AH189" i="72"/>
  <c r="AI189" i="72"/>
  <c r="AJ189" i="72"/>
  <c r="AK189" i="72"/>
  <c r="AL189" i="72"/>
  <c r="AM189" i="72"/>
  <c r="AN189" i="72"/>
  <c r="AO189" i="72"/>
  <c r="AP189" i="72"/>
  <c r="AQ189" i="72"/>
  <c r="AR189" i="72"/>
  <c r="AS189" i="72"/>
  <c r="AT189" i="72"/>
  <c r="AU189" i="72"/>
  <c r="AV189" i="72"/>
  <c r="AW189" i="72"/>
  <c r="AX189" i="72"/>
  <c r="AY189" i="72"/>
  <c r="AZ189" i="72"/>
  <c r="BA189" i="72"/>
  <c r="BB189" i="72"/>
  <c r="BC189" i="72"/>
  <c r="BD189" i="72"/>
  <c r="BE189" i="72"/>
  <c r="BF189" i="72"/>
  <c r="BG189" i="72"/>
  <c r="BH189" i="72"/>
  <c r="BI189" i="72"/>
  <c r="BJ189" i="72"/>
  <c r="BK189" i="72"/>
  <c r="BL189" i="72"/>
  <c r="BM189" i="72"/>
  <c r="BN189" i="72"/>
  <c r="BO189" i="72"/>
  <c r="BP189" i="72"/>
  <c r="BQ189" i="72"/>
  <c r="BR189" i="72"/>
  <c r="BS189" i="72"/>
  <c r="BT189" i="72"/>
  <c r="BU189" i="72"/>
  <c r="D190" i="72"/>
  <c r="E190" i="72"/>
  <c r="G190" i="72"/>
  <c r="H190" i="72"/>
  <c r="I190" i="72"/>
  <c r="J190" i="72"/>
  <c r="K190" i="72"/>
  <c r="L190" i="72"/>
  <c r="M190" i="72"/>
  <c r="N190" i="72"/>
  <c r="O190" i="72"/>
  <c r="P190" i="72"/>
  <c r="Q190" i="72"/>
  <c r="R190" i="72"/>
  <c r="S190" i="72"/>
  <c r="T190" i="72"/>
  <c r="U190" i="72"/>
  <c r="V190" i="72"/>
  <c r="W190" i="72"/>
  <c r="X190" i="72"/>
  <c r="Y190" i="72"/>
  <c r="Z190" i="72"/>
  <c r="AA190" i="72"/>
  <c r="AB190" i="72"/>
  <c r="AC190" i="72"/>
  <c r="AD190" i="72"/>
  <c r="AE190" i="72"/>
  <c r="AF190" i="72"/>
  <c r="AG190" i="72"/>
  <c r="AH190" i="72"/>
  <c r="AI190" i="72"/>
  <c r="AJ190" i="72"/>
  <c r="AK190" i="72"/>
  <c r="AL190" i="72"/>
  <c r="AM190" i="72"/>
  <c r="AN190" i="72"/>
  <c r="AO190" i="72"/>
  <c r="AP190" i="72"/>
  <c r="AQ190" i="72"/>
  <c r="AR190" i="72"/>
  <c r="AS190" i="72"/>
  <c r="AT190" i="72"/>
  <c r="AU190" i="72"/>
  <c r="AV190" i="72"/>
  <c r="AW190" i="72"/>
  <c r="AX190" i="72"/>
  <c r="AY190" i="72"/>
  <c r="AZ190" i="72"/>
  <c r="BA190" i="72"/>
  <c r="BB190" i="72"/>
  <c r="BC190" i="72"/>
  <c r="BD190" i="72"/>
  <c r="BE190" i="72"/>
  <c r="BF190" i="72"/>
  <c r="BG190" i="72"/>
  <c r="BH190" i="72"/>
  <c r="BI190" i="72"/>
  <c r="BJ190" i="72"/>
  <c r="BK190" i="72"/>
  <c r="BL190" i="72"/>
  <c r="BM190" i="72"/>
  <c r="BN190" i="72"/>
  <c r="BO190" i="72"/>
  <c r="BP190" i="72"/>
  <c r="BQ190" i="72"/>
  <c r="BR190" i="72"/>
  <c r="BS190" i="72"/>
  <c r="BT190" i="72"/>
  <c r="BU190" i="72"/>
  <c r="D191" i="72"/>
  <c r="E191" i="72"/>
  <c r="G191" i="72"/>
  <c r="H191" i="72"/>
  <c r="I191" i="72"/>
  <c r="J191" i="72"/>
  <c r="K191" i="72"/>
  <c r="L191" i="72"/>
  <c r="M191" i="72"/>
  <c r="N191" i="72"/>
  <c r="O191" i="72"/>
  <c r="P191" i="72"/>
  <c r="Q191" i="72"/>
  <c r="R191" i="72"/>
  <c r="S191" i="72"/>
  <c r="T191" i="72"/>
  <c r="U191" i="72"/>
  <c r="V191" i="72"/>
  <c r="W191" i="72"/>
  <c r="X191" i="72"/>
  <c r="Y191" i="72"/>
  <c r="Z191" i="72"/>
  <c r="AA191" i="72"/>
  <c r="AB191" i="72"/>
  <c r="AC191" i="72"/>
  <c r="AD191" i="72"/>
  <c r="AE191" i="72"/>
  <c r="AF191" i="72"/>
  <c r="AG191" i="72"/>
  <c r="AH191" i="72"/>
  <c r="AI191" i="72"/>
  <c r="AJ191" i="72"/>
  <c r="AK191" i="72"/>
  <c r="AL191" i="72"/>
  <c r="AM191" i="72"/>
  <c r="AN191" i="72"/>
  <c r="AO191" i="72"/>
  <c r="AP191" i="72"/>
  <c r="AQ191" i="72"/>
  <c r="AR191" i="72"/>
  <c r="AS191" i="72"/>
  <c r="AT191" i="72"/>
  <c r="AU191" i="72"/>
  <c r="AV191" i="72"/>
  <c r="AW191" i="72"/>
  <c r="AX191" i="72"/>
  <c r="AY191" i="72"/>
  <c r="AZ191" i="72"/>
  <c r="BA191" i="72"/>
  <c r="BB191" i="72"/>
  <c r="BC191" i="72"/>
  <c r="BD191" i="72"/>
  <c r="BE191" i="72"/>
  <c r="BF191" i="72"/>
  <c r="BG191" i="72"/>
  <c r="BH191" i="72"/>
  <c r="BI191" i="72"/>
  <c r="BJ191" i="72"/>
  <c r="BK191" i="72"/>
  <c r="BL191" i="72"/>
  <c r="BM191" i="72"/>
  <c r="BN191" i="72"/>
  <c r="BO191" i="72"/>
  <c r="BP191" i="72"/>
  <c r="BQ191" i="72"/>
  <c r="BR191" i="72"/>
  <c r="BS191" i="72"/>
  <c r="BT191" i="72"/>
  <c r="BU191" i="72"/>
  <c r="M9" i="74"/>
  <c r="N9" i="74"/>
  <c r="M10" i="74"/>
  <c r="N10" i="74"/>
  <c r="M11" i="74"/>
  <c r="N11" i="74"/>
  <c r="M12" i="74"/>
  <c r="N12" i="74"/>
  <c r="N15" i="74"/>
  <c r="N16" i="74"/>
  <c r="N17" i="74"/>
  <c r="O22" i="74"/>
  <c r="P22" i="74"/>
  <c r="Q22" i="74"/>
  <c r="R22" i="74"/>
  <c r="D23" i="74"/>
  <c r="J23" i="74"/>
  <c r="D24" i="74"/>
  <c r="J24" i="74"/>
  <c r="O24" i="74"/>
  <c r="P24" i="74"/>
  <c r="Q24" i="74"/>
  <c r="R24" i="74"/>
  <c r="E25" i="74"/>
  <c r="J25" i="74"/>
  <c r="D26" i="74"/>
  <c r="J26" i="74"/>
  <c r="O26" i="74"/>
  <c r="P26" i="74"/>
  <c r="Q26" i="74"/>
  <c r="R26" i="74"/>
  <c r="S26" i="74"/>
  <c r="E27" i="74"/>
  <c r="J27" i="74"/>
  <c r="S27" i="74"/>
  <c r="E28" i="74"/>
  <c r="J28" i="74"/>
  <c r="S28" i="74"/>
  <c r="H29" i="74"/>
  <c r="J29" i="74"/>
  <c r="P29" i="74"/>
  <c r="H30" i="74"/>
  <c r="J30" i="74"/>
  <c r="D31" i="74"/>
  <c r="E31" i="74"/>
  <c r="H31" i="74"/>
  <c r="J31" i="74"/>
  <c r="P31" i="74"/>
  <c r="E34" i="74"/>
  <c r="F34" i="74"/>
  <c r="G34" i="74"/>
  <c r="H34" i="74"/>
  <c r="J34" i="74"/>
  <c r="E35" i="74"/>
  <c r="J35" i="74"/>
  <c r="F36" i="74"/>
  <c r="G36" i="74"/>
  <c r="H36" i="74"/>
  <c r="J36" i="74"/>
  <c r="E37" i="74"/>
  <c r="F37" i="74"/>
  <c r="G37" i="74"/>
  <c r="H37" i="74"/>
  <c r="J37" i="74"/>
  <c r="D39" i="74"/>
  <c r="E39" i="74"/>
  <c r="F39" i="74"/>
  <c r="G39" i="74"/>
  <c r="H39" i="74"/>
  <c r="J39" i="74"/>
  <c r="E52" i="74"/>
  <c r="G52" i="74"/>
  <c r="H52" i="74"/>
  <c r="I52" i="74"/>
  <c r="J52" i="74"/>
  <c r="K52" i="74"/>
  <c r="L52" i="74"/>
  <c r="M52" i="74"/>
  <c r="N52" i="74"/>
  <c r="O52" i="74"/>
  <c r="P52" i="74"/>
  <c r="Q52" i="74"/>
  <c r="R52" i="74"/>
  <c r="S52" i="74"/>
  <c r="T52" i="74"/>
  <c r="U52" i="74"/>
  <c r="V52" i="74"/>
  <c r="W52" i="74"/>
  <c r="X52" i="74"/>
  <c r="Y52" i="74"/>
  <c r="Z52" i="74"/>
  <c r="AA52" i="74"/>
  <c r="AB52" i="74"/>
  <c r="AC52" i="74"/>
  <c r="AD52" i="74"/>
  <c r="AE52" i="74"/>
  <c r="AF52" i="74"/>
  <c r="AG52" i="74"/>
  <c r="AH52" i="74"/>
  <c r="AI52" i="74"/>
  <c r="AJ52" i="74"/>
  <c r="AK52" i="74"/>
  <c r="AL52" i="74"/>
  <c r="AM52" i="74"/>
  <c r="AN52" i="74"/>
  <c r="AO52" i="74"/>
  <c r="AP52" i="74"/>
  <c r="AQ52" i="74"/>
  <c r="AR52" i="74"/>
  <c r="AS52" i="74"/>
  <c r="AT52" i="74"/>
  <c r="AU52" i="74"/>
  <c r="AV52" i="74"/>
  <c r="AW52" i="74"/>
  <c r="AX52" i="74"/>
  <c r="AY52" i="74"/>
  <c r="AZ52" i="74"/>
  <c r="BA52" i="74"/>
  <c r="BB52" i="74"/>
  <c r="BC52" i="74"/>
  <c r="BD52" i="74"/>
  <c r="BE52" i="74"/>
  <c r="BF52" i="74"/>
  <c r="BG52" i="74"/>
  <c r="BH52" i="74"/>
  <c r="BI52" i="74"/>
  <c r="BJ52" i="74"/>
  <c r="BK52" i="74"/>
  <c r="BL52" i="74"/>
  <c r="BM52" i="74"/>
  <c r="BN52" i="74"/>
  <c r="BO52" i="74"/>
  <c r="BP52" i="74"/>
  <c r="BQ52" i="74"/>
  <c r="BR52" i="74"/>
  <c r="BS52" i="74"/>
  <c r="BT52" i="74"/>
  <c r="BU52" i="74"/>
  <c r="BV52" i="74"/>
  <c r="BW52" i="74"/>
  <c r="BX52" i="74"/>
  <c r="BY52" i="74"/>
  <c r="BZ52" i="74"/>
  <c r="CA52" i="74"/>
  <c r="CB52" i="74"/>
  <c r="CC52" i="74"/>
  <c r="CD52" i="74"/>
  <c r="CE52" i="74"/>
  <c r="CF52" i="74"/>
  <c r="CG52" i="74"/>
  <c r="E53" i="74"/>
  <c r="AO53" i="74"/>
  <c r="AP53" i="74"/>
  <c r="AQ53" i="74"/>
  <c r="AR53" i="74"/>
  <c r="AS53" i="74"/>
  <c r="AT53" i="74"/>
  <c r="AU53" i="74"/>
  <c r="AV53" i="74"/>
  <c r="AW53" i="74"/>
  <c r="AX53" i="74"/>
  <c r="AY53" i="74"/>
  <c r="AZ53" i="74"/>
  <c r="BA53" i="74"/>
  <c r="BB53" i="74"/>
  <c r="BC53" i="74"/>
  <c r="BD53" i="74"/>
  <c r="BE53" i="74"/>
  <c r="BF53" i="74"/>
  <c r="BG53" i="74"/>
  <c r="BH53" i="74"/>
  <c r="BI53" i="74"/>
  <c r="BJ53" i="74"/>
  <c r="BK53" i="74"/>
  <c r="BL53" i="74"/>
  <c r="BM53" i="74"/>
  <c r="BN53" i="74"/>
  <c r="BO53" i="74"/>
  <c r="BP53" i="74"/>
  <c r="BQ53" i="74"/>
  <c r="BR53" i="74"/>
  <c r="BS53" i="74"/>
  <c r="BT53" i="74"/>
  <c r="BU53" i="74"/>
  <c r="BV53" i="74"/>
  <c r="BW53" i="74"/>
  <c r="BX53" i="74"/>
  <c r="BY53" i="74"/>
  <c r="BZ53" i="74"/>
  <c r="CA53" i="74"/>
  <c r="CB53" i="74"/>
  <c r="CC53" i="74"/>
  <c r="CD53" i="74"/>
  <c r="CE53" i="74"/>
  <c r="CF53" i="74"/>
  <c r="CG53" i="74"/>
  <c r="E54" i="74"/>
  <c r="AL54" i="74"/>
  <c r="AM54" i="74"/>
  <c r="AN54" i="74"/>
  <c r="AO54" i="74"/>
  <c r="AP54" i="74"/>
  <c r="AQ54" i="74"/>
  <c r="AR54" i="74"/>
  <c r="AS54" i="74"/>
  <c r="AT54" i="74"/>
  <c r="AU54" i="74"/>
  <c r="AV54" i="74"/>
  <c r="AW54" i="74"/>
  <c r="E55" i="74"/>
  <c r="AX55" i="74"/>
  <c r="AY55" i="74"/>
  <c r="AZ55" i="74"/>
  <c r="BA55" i="74"/>
  <c r="BB55" i="74"/>
  <c r="BC55" i="74"/>
  <c r="BD55" i="74"/>
  <c r="BE55" i="74"/>
  <c r="BF55" i="74"/>
  <c r="BG55" i="74"/>
  <c r="BH55" i="74"/>
  <c r="BI55" i="74"/>
  <c r="BJ55" i="74"/>
  <c r="BK55" i="74"/>
  <c r="BL55" i="74"/>
  <c r="BM55" i="74"/>
  <c r="BN55" i="74"/>
  <c r="BO55" i="74"/>
  <c r="BP55" i="74"/>
  <c r="BQ55" i="74"/>
  <c r="BR55" i="74"/>
  <c r="BS55" i="74"/>
  <c r="BT55" i="74"/>
  <c r="BU55" i="74"/>
  <c r="BV55" i="74"/>
  <c r="BW55" i="74"/>
  <c r="BX55" i="74"/>
  <c r="BY55" i="74"/>
  <c r="BZ55" i="74"/>
  <c r="CA55" i="74"/>
  <c r="CB55" i="74"/>
  <c r="CC55" i="74"/>
  <c r="CD55" i="74"/>
  <c r="CE55" i="74"/>
  <c r="CF55" i="74"/>
  <c r="CG55" i="74"/>
  <c r="E56" i="74"/>
  <c r="AW56" i="74"/>
  <c r="E57" i="74"/>
  <c r="AW57" i="74"/>
  <c r="E58" i="74"/>
  <c r="AW58" i="74"/>
  <c r="E59" i="74"/>
  <c r="CG59" i="74"/>
  <c r="E60" i="74"/>
  <c r="CG60" i="74"/>
  <c r="E61" i="74"/>
  <c r="G61" i="74"/>
  <c r="H61" i="74"/>
  <c r="I61" i="74"/>
  <c r="J61" i="74"/>
  <c r="K61" i="74"/>
  <c r="L61" i="74"/>
  <c r="M61" i="74"/>
  <c r="N61" i="74"/>
  <c r="O61" i="74"/>
  <c r="P61" i="74"/>
  <c r="Q61" i="74"/>
  <c r="R61" i="74"/>
  <c r="S61" i="74"/>
  <c r="T61" i="74"/>
  <c r="U61" i="74"/>
  <c r="V61" i="74"/>
  <c r="W61" i="74"/>
  <c r="X61" i="74"/>
  <c r="Y61" i="74"/>
  <c r="Z61" i="74"/>
  <c r="AA61" i="74"/>
  <c r="AB61" i="74"/>
  <c r="AC61" i="74"/>
  <c r="AD61" i="74"/>
  <c r="AE61" i="74"/>
  <c r="AF61" i="74"/>
  <c r="AG61" i="74"/>
  <c r="AH61" i="74"/>
  <c r="AI61" i="74"/>
  <c r="AJ61" i="74"/>
  <c r="AK61" i="74"/>
  <c r="AL61" i="74"/>
  <c r="AM61" i="74"/>
  <c r="AN61" i="74"/>
  <c r="AO61" i="74"/>
  <c r="AP61" i="74"/>
  <c r="AQ61" i="74"/>
  <c r="AR61" i="74"/>
  <c r="AS61" i="74"/>
  <c r="AT61" i="74"/>
  <c r="AU61" i="74"/>
  <c r="AV61" i="74"/>
  <c r="AW61" i="74"/>
  <c r="AX61" i="74"/>
  <c r="AY61" i="74"/>
  <c r="AZ61" i="74"/>
  <c r="BA61" i="74"/>
  <c r="BB61" i="74"/>
  <c r="BC61" i="74"/>
  <c r="BD61" i="74"/>
  <c r="BE61" i="74"/>
  <c r="BF61" i="74"/>
  <c r="BG61" i="74"/>
  <c r="BH61" i="74"/>
  <c r="BI61" i="74"/>
  <c r="BJ61" i="74"/>
  <c r="BK61" i="74"/>
  <c r="BL61" i="74"/>
  <c r="BM61" i="74"/>
  <c r="BN61" i="74"/>
  <c r="BO61" i="74"/>
  <c r="BP61" i="74"/>
  <c r="BQ61" i="74"/>
  <c r="BR61" i="74"/>
  <c r="BS61" i="74"/>
  <c r="BT61" i="74"/>
  <c r="BU61" i="74"/>
  <c r="BV61" i="74"/>
  <c r="BW61" i="74"/>
  <c r="BX61" i="74"/>
  <c r="BY61" i="74"/>
  <c r="BZ61" i="74"/>
  <c r="CA61" i="74"/>
  <c r="CB61" i="74"/>
  <c r="CC61" i="74"/>
  <c r="CD61" i="74"/>
  <c r="CE61" i="74"/>
  <c r="CF61" i="74"/>
  <c r="CG61" i="74"/>
  <c r="D62" i="74"/>
  <c r="AX63" i="74"/>
  <c r="AY63" i="74"/>
  <c r="AZ63" i="74"/>
  <c r="BA63" i="74"/>
  <c r="BB63" i="74"/>
  <c r="BC63" i="74"/>
  <c r="BD63" i="74"/>
  <c r="BE63" i="74"/>
  <c r="BF63" i="74"/>
  <c r="BG63" i="74"/>
  <c r="BH63" i="74"/>
  <c r="BI63" i="74"/>
  <c r="BJ63" i="74"/>
  <c r="BK63" i="74"/>
  <c r="BL63" i="74"/>
  <c r="BM63" i="74"/>
  <c r="BN63" i="74"/>
  <c r="BO63" i="74"/>
  <c r="BP63" i="74"/>
  <c r="BQ63" i="74"/>
  <c r="BR63" i="74"/>
  <c r="BS63" i="74"/>
  <c r="BT63" i="74"/>
  <c r="BU63" i="74"/>
  <c r="BV63" i="74"/>
  <c r="BW63" i="74"/>
  <c r="BX63" i="74"/>
  <c r="BY63" i="74"/>
  <c r="BZ63" i="74"/>
  <c r="CA63" i="74"/>
  <c r="CB63" i="74"/>
  <c r="CC63" i="74"/>
  <c r="CD63" i="74"/>
  <c r="CE63" i="74"/>
  <c r="CF63" i="74"/>
  <c r="CG63" i="74"/>
  <c r="CH63" i="74"/>
  <c r="CI63" i="74"/>
  <c r="CJ63" i="74"/>
  <c r="CK63" i="74"/>
  <c r="CL63" i="74"/>
  <c r="CM63" i="74"/>
  <c r="CN63" i="74"/>
  <c r="CO63" i="74"/>
  <c r="CP63" i="74"/>
  <c r="CQ63" i="74"/>
  <c r="CR63" i="74"/>
  <c r="CS63" i="74"/>
  <c r="CT63" i="74"/>
  <c r="CU63" i="74"/>
  <c r="CV63" i="74"/>
  <c r="CW63" i="74"/>
  <c r="CX63" i="74"/>
  <c r="CY63" i="74"/>
  <c r="CZ63" i="74"/>
  <c r="DA63" i="74"/>
  <c r="DB63" i="74"/>
  <c r="DC63" i="74"/>
  <c r="DD63" i="74"/>
  <c r="DE63" i="74"/>
  <c r="DF63" i="74"/>
  <c r="DG63" i="74"/>
  <c r="DH63" i="74"/>
  <c r="DI63" i="74"/>
  <c r="DJ63" i="74"/>
  <c r="DK63" i="74"/>
  <c r="DL63" i="74"/>
  <c r="DM63" i="74"/>
  <c r="DN63" i="74"/>
  <c r="DO63" i="74"/>
  <c r="DP63" i="74"/>
  <c r="DQ63" i="74"/>
  <c r="DR63" i="74"/>
  <c r="DS63" i="74"/>
  <c r="DT63" i="74"/>
  <c r="DU63" i="74"/>
  <c r="DV63" i="74"/>
  <c r="DW63" i="74"/>
  <c r="DX63" i="74"/>
  <c r="DY63" i="74"/>
  <c r="DZ63" i="74"/>
  <c r="EA63" i="74"/>
  <c r="EB63" i="74"/>
  <c r="EC63" i="74"/>
  <c r="ED63" i="74"/>
  <c r="EE63" i="74"/>
  <c r="EF63" i="74"/>
  <c r="EG63" i="74"/>
  <c r="EH63" i="74"/>
  <c r="EI63" i="74"/>
  <c r="EJ63" i="74"/>
  <c r="EK63" i="74"/>
  <c r="EL63" i="74"/>
  <c r="EM63" i="74"/>
  <c r="EN63" i="74"/>
  <c r="EO63" i="74"/>
  <c r="EP63" i="74"/>
  <c r="EQ63" i="74"/>
  <c r="ER63" i="74"/>
  <c r="ES63" i="74"/>
  <c r="ET63" i="74"/>
  <c r="EU63" i="74"/>
  <c r="EV63" i="74"/>
  <c r="EW63" i="74"/>
  <c r="EX63" i="74"/>
  <c r="EY63" i="74"/>
  <c r="EZ63" i="74"/>
  <c r="FA63" i="74"/>
  <c r="FB63" i="74"/>
  <c r="FC63" i="74"/>
  <c r="FD63" i="74"/>
  <c r="FE63" i="74"/>
  <c r="FF63" i="74"/>
  <c r="FG63" i="74"/>
  <c r="FH63" i="74"/>
  <c r="FI63" i="74"/>
  <c r="FJ63" i="74"/>
  <c r="FK63" i="74"/>
  <c r="FL63" i="74"/>
  <c r="FM63" i="74"/>
  <c r="FN63" i="74"/>
  <c r="FO63" i="74"/>
  <c r="FP63" i="74"/>
  <c r="FQ63" i="74"/>
  <c r="FR63" i="74"/>
  <c r="FS63" i="74"/>
  <c r="FT63" i="74"/>
  <c r="FU63" i="74"/>
  <c r="FV63" i="74"/>
  <c r="FW63" i="74"/>
  <c r="FX63" i="74"/>
  <c r="FY63" i="74"/>
  <c r="FZ63" i="74"/>
  <c r="GA63" i="74"/>
  <c r="GB63" i="74"/>
  <c r="GC63" i="74"/>
  <c r="GD63" i="74"/>
  <c r="GE63" i="74"/>
  <c r="GF63" i="74"/>
  <c r="GG63" i="74"/>
  <c r="GH63" i="74"/>
  <c r="GI63" i="74"/>
  <c r="GJ63" i="74"/>
  <c r="GK63" i="74"/>
  <c r="GL63" i="74"/>
  <c r="GM63" i="74"/>
  <c r="GN63" i="74"/>
  <c r="GO63" i="74"/>
  <c r="GP63" i="74"/>
  <c r="GQ63" i="74"/>
  <c r="GR63" i="74"/>
  <c r="GS63" i="74"/>
  <c r="GT63" i="74"/>
  <c r="GU63" i="74"/>
  <c r="GV63" i="74"/>
  <c r="GW63" i="74"/>
  <c r="GX63" i="74"/>
  <c r="GY63" i="74"/>
  <c r="GZ63" i="74"/>
  <c r="HA63" i="74"/>
  <c r="HB63" i="74"/>
  <c r="HC63" i="74"/>
  <c r="HD63" i="74"/>
  <c r="HE63" i="74"/>
  <c r="HF63" i="74"/>
  <c r="HG63" i="74"/>
  <c r="HH63" i="74"/>
  <c r="HI63" i="74"/>
  <c r="HJ63" i="74"/>
  <c r="HK63" i="74"/>
  <c r="HL63" i="74"/>
  <c r="HM63" i="74"/>
  <c r="HN63" i="74"/>
  <c r="HO63" i="74"/>
  <c r="HP63" i="74"/>
  <c r="HQ63" i="74"/>
  <c r="HR63" i="74"/>
  <c r="HS63" i="74"/>
  <c r="HT63" i="74"/>
  <c r="HU63" i="74"/>
  <c r="HV63" i="74"/>
  <c r="HW63" i="74"/>
  <c r="HX63" i="74"/>
  <c r="HY63" i="74"/>
  <c r="HZ63" i="74"/>
  <c r="IA63" i="74"/>
  <c r="IB63" i="74"/>
  <c r="IC63" i="74"/>
  <c r="ID63" i="74"/>
  <c r="IE63" i="74"/>
  <c r="IF63" i="74"/>
  <c r="IG63" i="74"/>
  <c r="IH63" i="74"/>
  <c r="II63" i="74"/>
  <c r="IJ63" i="74"/>
  <c r="IK63" i="74"/>
  <c r="IL63" i="74"/>
  <c r="D64" i="74" a="1"/>
  <c r="D64" i="74"/>
  <c r="AO64" i="74"/>
  <c r="AP64" i="74"/>
  <c r="AQ64" i="74"/>
  <c r="AR64" i="74"/>
  <c r="AS64" i="74"/>
  <c r="AT64" i="74"/>
  <c r="AU64" i="74"/>
  <c r="AV64" i="74"/>
  <c r="AW64" i="74"/>
  <c r="AX64" i="74"/>
  <c r="AY64" i="74"/>
  <c r="AZ64" i="74"/>
  <c r="BA64" i="74"/>
  <c r="BB64" i="74"/>
  <c r="BC64" i="74"/>
  <c r="BD64" i="74"/>
  <c r="BE64" i="74"/>
  <c r="BF64" i="74"/>
  <c r="BG64" i="74"/>
  <c r="BH64" i="74"/>
  <c r="BI64" i="74"/>
  <c r="BJ64" i="74"/>
  <c r="BK64" i="74"/>
  <c r="BL64" i="74"/>
  <c r="BM64" i="74"/>
  <c r="BN64" i="74"/>
  <c r="BO64" i="74"/>
  <c r="BP64" i="74"/>
  <c r="BQ64" i="74"/>
  <c r="BR64" i="74"/>
  <c r="BS64" i="74"/>
  <c r="BT64" i="74"/>
  <c r="BU64" i="74"/>
  <c r="BV64" i="74"/>
  <c r="BW64" i="74"/>
  <c r="BX64" i="74"/>
  <c r="BY64" i="74"/>
  <c r="BZ64" i="74"/>
  <c r="CA64" i="74"/>
  <c r="CB64" i="74"/>
  <c r="CC64" i="74"/>
  <c r="CD64" i="74"/>
  <c r="CE64" i="74"/>
  <c r="CF64" i="74"/>
  <c r="CG64" i="74"/>
  <c r="CH64" i="74"/>
  <c r="CI64" i="74"/>
  <c r="CJ64" i="74"/>
  <c r="CK64" i="74"/>
  <c r="CL64" i="74"/>
  <c r="CM64" i="74"/>
  <c r="CN64" i="74"/>
  <c r="CO64" i="74"/>
  <c r="CP64" i="74"/>
  <c r="CQ64" i="74"/>
  <c r="CR64" i="74"/>
  <c r="CS64" i="74"/>
  <c r="CT64" i="74"/>
  <c r="CU64" i="74"/>
  <c r="CV64" i="74"/>
  <c r="CW64" i="74"/>
  <c r="CX64" i="74"/>
  <c r="CY64" i="74"/>
  <c r="CZ64" i="74"/>
  <c r="DA64" i="74"/>
  <c r="DB64" i="74"/>
  <c r="DC64" i="74"/>
  <c r="DD64" i="74"/>
  <c r="DE64" i="74"/>
  <c r="DF64" i="74"/>
  <c r="DG64" i="74"/>
  <c r="DH64" i="74"/>
  <c r="DI64" i="74"/>
  <c r="DJ64" i="74"/>
  <c r="DK64" i="74"/>
  <c r="DL64" i="74"/>
  <c r="DM64" i="74"/>
  <c r="DN64" i="74"/>
  <c r="DO64" i="74"/>
  <c r="DP64" i="74"/>
  <c r="DQ64" i="74"/>
  <c r="DR64" i="74"/>
  <c r="DS64" i="74"/>
  <c r="DT64" i="74"/>
  <c r="DU64" i="74"/>
  <c r="DV64" i="74"/>
  <c r="DW64" i="74"/>
  <c r="DX64" i="74"/>
  <c r="DY64" i="74"/>
  <c r="DZ64" i="74"/>
  <c r="EA64" i="74"/>
  <c r="EB64" i="74"/>
  <c r="EC64" i="74"/>
  <c r="ED64" i="74"/>
  <c r="EE64" i="74"/>
  <c r="EF64" i="74"/>
  <c r="EG64" i="74"/>
  <c r="EH64" i="74"/>
  <c r="EI64" i="74"/>
  <c r="EJ64" i="74"/>
  <c r="EK64" i="74"/>
  <c r="EL64" i="74"/>
  <c r="EM64" i="74"/>
  <c r="EN64" i="74"/>
  <c r="EO64" i="74"/>
  <c r="EP64" i="74"/>
  <c r="EQ64" i="74"/>
  <c r="ER64" i="74"/>
  <c r="ES64" i="74"/>
  <c r="ET64" i="74"/>
  <c r="EU64" i="74"/>
  <c r="EV64" i="74"/>
  <c r="EW64" i="74"/>
  <c r="EX64" i="74"/>
  <c r="EY64" i="74"/>
  <c r="EZ64" i="74"/>
  <c r="FA64" i="74"/>
  <c r="FB64" i="74"/>
  <c r="FC64" i="74"/>
  <c r="FD64" i="74"/>
  <c r="FE64" i="74"/>
  <c r="FF64" i="74"/>
  <c r="FG64" i="74"/>
  <c r="FH64" i="74"/>
  <c r="FI64" i="74"/>
  <c r="FJ64" i="74"/>
  <c r="FK64" i="74"/>
  <c r="FL64" i="74"/>
  <c r="FM64" i="74"/>
  <c r="FN64" i="74"/>
  <c r="FO64" i="74"/>
  <c r="FP64" i="74"/>
  <c r="FQ64" i="74"/>
  <c r="FR64" i="74"/>
  <c r="FS64" i="74"/>
  <c r="FT64" i="74"/>
  <c r="FU64" i="74"/>
  <c r="FV64" i="74"/>
  <c r="FW64" i="74"/>
  <c r="FX64" i="74"/>
  <c r="FY64" i="74"/>
  <c r="FZ64" i="74"/>
  <c r="GA64" i="74"/>
  <c r="GB64" i="74"/>
  <c r="GC64" i="74"/>
  <c r="GD64" i="74"/>
  <c r="GE64" i="74"/>
  <c r="GF64" i="74"/>
  <c r="GG64" i="74"/>
  <c r="GH64" i="74"/>
  <c r="GI64" i="74"/>
  <c r="GJ64" i="74"/>
  <c r="GK64" i="74"/>
  <c r="GL64" i="74"/>
  <c r="GM64" i="74"/>
  <c r="GN64" i="74"/>
  <c r="GO64" i="74"/>
  <c r="GP64" i="74"/>
  <c r="GQ64" i="74"/>
  <c r="GR64" i="74"/>
  <c r="GS64" i="74"/>
  <c r="GT64" i="74"/>
  <c r="GU64" i="74"/>
  <c r="GV64" i="74"/>
  <c r="GW64" i="74"/>
  <c r="GX64" i="74"/>
  <c r="GY64" i="74"/>
  <c r="GZ64" i="74"/>
  <c r="HA64" i="74"/>
  <c r="HB64" i="74"/>
  <c r="HC64" i="74"/>
  <c r="HD64" i="74"/>
  <c r="HE64" i="74"/>
  <c r="HF64" i="74"/>
  <c r="HG64" i="74"/>
  <c r="HH64" i="74"/>
  <c r="HI64" i="74"/>
  <c r="HJ64" i="74"/>
  <c r="HK64" i="74"/>
  <c r="HL64" i="74"/>
  <c r="HM64" i="74"/>
  <c r="HN64" i="74"/>
  <c r="HO64" i="74"/>
  <c r="HP64" i="74"/>
  <c r="HQ64" i="74"/>
  <c r="HR64" i="74"/>
  <c r="HS64" i="74"/>
  <c r="HT64" i="74"/>
  <c r="HU64" i="74"/>
  <c r="HV64" i="74"/>
  <c r="HW64" i="74"/>
  <c r="HX64" i="74"/>
  <c r="HY64" i="74"/>
  <c r="HZ64" i="74"/>
  <c r="IA64" i="74"/>
  <c r="IB64" i="74"/>
  <c r="IC64" i="74"/>
  <c r="ID64" i="74"/>
  <c r="IE64" i="74"/>
  <c r="IF64" i="74"/>
  <c r="IG64" i="74"/>
  <c r="IH64" i="74"/>
  <c r="II64" i="74"/>
  <c r="IJ64" i="74"/>
  <c r="IK64" i="74"/>
  <c r="IL64" i="74"/>
  <c r="E66" i="74"/>
  <c r="AL66" i="74"/>
  <c r="AM66" i="74"/>
  <c r="AN66" i="74"/>
  <c r="AO66" i="74"/>
  <c r="AP66" i="74"/>
  <c r="AQ66" i="74"/>
  <c r="AR66" i="74"/>
  <c r="AS66" i="74"/>
  <c r="AT66" i="74"/>
  <c r="AU66" i="74"/>
  <c r="AV66" i="74"/>
  <c r="AW66" i="74"/>
  <c r="AX66" i="74"/>
  <c r="AY66" i="74"/>
  <c r="AZ66" i="74"/>
  <c r="BA66" i="74"/>
  <c r="BB66" i="74"/>
  <c r="BC66" i="74"/>
  <c r="BD66" i="74"/>
  <c r="BE66" i="74"/>
  <c r="BF66" i="74"/>
  <c r="BG66" i="74"/>
  <c r="BH66" i="74"/>
  <c r="BI66" i="74"/>
  <c r="BJ66" i="74"/>
  <c r="BK66" i="74"/>
  <c r="BL66" i="74"/>
  <c r="BM66" i="74"/>
  <c r="BN66" i="74"/>
  <c r="BO66" i="74"/>
  <c r="BP66" i="74"/>
  <c r="BQ66" i="74"/>
  <c r="BR66" i="74"/>
  <c r="BS66" i="74"/>
  <c r="BT66" i="74"/>
  <c r="BU66" i="74"/>
  <c r="BV66" i="74"/>
  <c r="BW66" i="74"/>
  <c r="BX66" i="74"/>
  <c r="BY66" i="74"/>
  <c r="BZ66" i="74"/>
  <c r="CA66" i="74"/>
  <c r="CB66" i="74"/>
  <c r="CC66" i="74"/>
  <c r="CD66" i="74"/>
  <c r="CE66" i="74"/>
  <c r="CF66" i="74"/>
  <c r="CG66" i="74"/>
  <c r="E67" i="74"/>
  <c r="G67" i="74"/>
  <c r="H67" i="74"/>
  <c r="I67" i="74"/>
  <c r="J67" i="74"/>
  <c r="K67" i="74"/>
  <c r="L67" i="74"/>
  <c r="M67" i="74"/>
  <c r="N67" i="74"/>
  <c r="O67" i="74"/>
  <c r="P67" i="74"/>
  <c r="Q67" i="74"/>
  <c r="R67" i="74"/>
  <c r="S67" i="74"/>
  <c r="T67" i="74"/>
  <c r="U67" i="74"/>
  <c r="V67" i="74"/>
  <c r="W67" i="74"/>
  <c r="X67" i="74"/>
  <c r="Y67" i="74"/>
  <c r="Z67" i="74"/>
  <c r="AA67" i="74"/>
  <c r="AB67" i="74"/>
  <c r="AC67" i="74"/>
  <c r="AD67" i="74"/>
  <c r="AE67" i="74"/>
  <c r="AF67" i="74"/>
  <c r="AG67" i="74"/>
  <c r="AH67" i="74"/>
  <c r="AI67" i="74"/>
  <c r="AJ67" i="74"/>
  <c r="AK67" i="74"/>
  <c r="AL67" i="74"/>
  <c r="AM67" i="74"/>
  <c r="AN67" i="74"/>
  <c r="AO67" i="74"/>
  <c r="AP67" i="74"/>
  <c r="AQ67" i="74"/>
  <c r="AR67" i="74"/>
  <c r="AS67" i="74"/>
  <c r="AT67" i="74"/>
  <c r="AU67" i="74"/>
  <c r="AV67" i="74"/>
  <c r="AW67" i="74"/>
  <c r="AX67" i="74"/>
  <c r="AY67" i="74"/>
  <c r="AZ67" i="74"/>
  <c r="BA67" i="74"/>
  <c r="BB67" i="74"/>
  <c r="BC67" i="74"/>
  <c r="BD67" i="74"/>
  <c r="BE67" i="74"/>
  <c r="BF67" i="74"/>
  <c r="BG67" i="74"/>
  <c r="BH67" i="74"/>
  <c r="BI67" i="74"/>
  <c r="BJ67" i="74"/>
  <c r="BK67" i="74"/>
  <c r="BL67" i="74"/>
  <c r="BM67" i="74"/>
  <c r="BN67" i="74"/>
  <c r="BO67" i="74"/>
  <c r="BP67" i="74"/>
  <c r="BQ67" i="74"/>
  <c r="BR67" i="74"/>
  <c r="BS67" i="74"/>
  <c r="BT67" i="74"/>
  <c r="BU67" i="74"/>
  <c r="BV67" i="74"/>
  <c r="BW67" i="74"/>
  <c r="BX67" i="74"/>
  <c r="BY67" i="74"/>
  <c r="BZ67" i="74"/>
  <c r="CA67" i="74"/>
  <c r="CB67" i="74"/>
  <c r="CC67" i="74"/>
  <c r="CD67" i="74"/>
  <c r="CE67" i="74"/>
  <c r="CF67" i="74"/>
  <c r="CG67" i="74"/>
  <c r="E68" i="74"/>
  <c r="G68" i="74"/>
  <c r="H68" i="74"/>
  <c r="I68" i="74"/>
  <c r="J68" i="74"/>
  <c r="K68" i="74"/>
  <c r="L68" i="74"/>
  <c r="M68" i="74"/>
  <c r="N68" i="74"/>
  <c r="O68" i="74"/>
  <c r="P68" i="74"/>
  <c r="Q68" i="74"/>
  <c r="R68" i="74"/>
  <c r="S68" i="74"/>
  <c r="T68" i="74"/>
  <c r="U68" i="74"/>
  <c r="V68" i="74"/>
  <c r="W68" i="74"/>
  <c r="X68" i="74"/>
  <c r="Y68" i="74"/>
  <c r="Z68" i="74"/>
  <c r="AA68" i="74"/>
  <c r="AB68" i="74"/>
  <c r="AC68" i="74"/>
  <c r="AD68" i="74"/>
  <c r="AE68" i="74"/>
  <c r="AF68" i="74"/>
  <c r="AG68" i="74"/>
  <c r="AH68" i="74"/>
  <c r="AI68" i="74"/>
  <c r="AJ68" i="74"/>
  <c r="AK68" i="74"/>
  <c r="AL68" i="74"/>
  <c r="AM68" i="74"/>
  <c r="AN68" i="74"/>
  <c r="AO68" i="74"/>
  <c r="AP68" i="74"/>
  <c r="AQ68" i="74"/>
  <c r="AR68" i="74"/>
  <c r="AS68" i="74"/>
  <c r="AT68" i="74"/>
  <c r="AU68" i="74"/>
  <c r="AV68" i="74"/>
  <c r="AW68" i="74"/>
  <c r="AX68" i="74"/>
  <c r="AY68" i="74"/>
  <c r="AZ68" i="74"/>
  <c r="BA68" i="74"/>
  <c r="BB68" i="74"/>
  <c r="BC68" i="74"/>
  <c r="BD68" i="74"/>
  <c r="BE68" i="74"/>
  <c r="BF68" i="74"/>
  <c r="BG68" i="74"/>
  <c r="BH68" i="74"/>
  <c r="BI68" i="74"/>
  <c r="BJ68" i="74"/>
  <c r="BK68" i="74"/>
  <c r="BL68" i="74"/>
  <c r="BM68" i="74"/>
  <c r="BN68" i="74"/>
  <c r="BO68" i="74"/>
  <c r="BP68" i="74"/>
  <c r="BQ68" i="74"/>
  <c r="BR68" i="74"/>
  <c r="BS68" i="74"/>
  <c r="BT68" i="74"/>
  <c r="BU68" i="74"/>
  <c r="BV68" i="74"/>
  <c r="BW68" i="74"/>
  <c r="BX68" i="74"/>
  <c r="BY68" i="74"/>
  <c r="BZ68" i="74"/>
  <c r="CA68" i="74"/>
  <c r="CB68" i="74"/>
  <c r="CC68" i="74"/>
  <c r="CD68" i="74"/>
  <c r="CE68" i="74"/>
  <c r="CF68" i="74"/>
  <c r="CG68" i="74"/>
  <c r="E70" i="74"/>
  <c r="G70" i="74"/>
  <c r="H70" i="74"/>
  <c r="I70" i="74"/>
  <c r="J70" i="74"/>
  <c r="K70" i="74"/>
  <c r="L70" i="74"/>
  <c r="M70" i="74"/>
  <c r="N70" i="74"/>
  <c r="O70" i="74"/>
  <c r="P70" i="74"/>
  <c r="Q70" i="74"/>
  <c r="R70" i="74"/>
  <c r="S70" i="74"/>
  <c r="T70" i="74"/>
  <c r="U70" i="74"/>
  <c r="V70" i="74"/>
  <c r="W70" i="74"/>
  <c r="X70" i="74"/>
  <c r="Y70" i="74"/>
  <c r="Z70" i="74"/>
  <c r="AA70" i="74"/>
  <c r="AB70" i="74"/>
  <c r="AC70" i="74"/>
  <c r="AD70" i="74"/>
  <c r="AE70" i="74"/>
  <c r="AF70" i="74"/>
  <c r="AG70" i="74"/>
  <c r="AH70" i="74"/>
  <c r="AI70" i="74"/>
  <c r="AJ70" i="74"/>
  <c r="AK70" i="74"/>
  <c r="AL70" i="74"/>
  <c r="AM70" i="74"/>
  <c r="AN70" i="74"/>
  <c r="AO70" i="74"/>
  <c r="AP70" i="74"/>
  <c r="AQ70" i="74"/>
  <c r="AR70" i="74"/>
  <c r="AS70" i="74"/>
  <c r="AT70" i="74"/>
  <c r="AU70" i="74"/>
  <c r="AV70" i="74"/>
  <c r="AW70" i="74"/>
  <c r="AX70" i="74"/>
  <c r="AY70" i="74"/>
  <c r="AZ70" i="74"/>
  <c r="BA70" i="74"/>
  <c r="BB70" i="74"/>
  <c r="BC70" i="74"/>
  <c r="BD70" i="74"/>
  <c r="BE70" i="74"/>
  <c r="BF70" i="74"/>
  <c r="BG70" i="74"/>
  <c r="BH70" i="74"/>
  <c r="BI70" i="74"/>
  <c r="BJ70" i="74"/>
  <c r="BK70" i="74"/>
  <c r="BL70" i="74"/>
  <c r="BM70" i="74"/>
  <c r="BN70" i="74"/>
  <c r="BO70" i="74"/>
  <c r="BP70" i="74"/>
  <c r="BQ70" i="74"/>
  <c r="BR70" i="74"/>
  <c r="BS70" i="74"/>
  <c r="BT70" i="74"/>
  <c r="BU70" i="74"/>
  <c r="BV70" i="74"/>
  <c r="BW70" i="74"/>
  <c r="BX70" i="74"/>
  <c r="BY70" i="74"/>
  <c r="BZ70" i="74"/>
  <c r="CA70" i="74"/>
  <c r="CB70" i="74"/>
  <c r="CC70" i="74"/>
  <c r="CD70" i="74"/>
  <c r="CE70" i="74"/>
  <c r="CF70" i="74"/>
  <c r="CG70" i="74"/>
  <c r="D71" i="74"/>
  <c r="D72" i="74"/>
  <c r="D82" i="74"/>
  <c r="E82" i="74"/>
  <c r="G82" i="74"/>
  <c r="H82" i="74"/>
  <c r="I82" i="74"/>
  <c r="J82" i="74"/>
  <c r="K82" i="74"/>
  <c r="L82" i="74"/>
  <c r="M82" i="74"/>
  <c r="N82" i="74"/>
  <c r="O82" i="74"/>
  <c r="P82" i="74"/>
  <c r="Q82" i="74"/>
  <c r="R82" i="74"/>
  <c r="S82" i="74"/>
  <c r="T82" i="74"/>
  <c r="U82" i="74"/>
  <c r="V82" i="74"/>
  <c r="W82" i="74"/>
  <c r="X82" i="74"/>
  <c r="Y82" i="74"/>
  <c r="Z82" i="74"/>
  <c r="AA82" i="74"/>
  <c r="AB82" i="74"/>
  <c r="AC82" i="74"/>
  <c r="AD82" i="74"/>
  <c r="AE82" i="74"/>
  <c r="AF82" i="74"/>
  <c r="AG82" i="74"/>
  <c r="AH82" i="74"/>
  <c r="AI82" i="74"/>
  <c r="AJ82" i="74"/>
  <c r="AK82" i="74"/>
  <c r="AL82" i="74"/>
  <c r="AM82" i="74"/>
  <c r="AN82" i="74"/>
  <c r="AO82" i="74"/>
  <c r="AP82" i="74"/>
  <c r="AQ82" i="74"/>
  <c r="AR82" i="74"/>
  <c r="AS82" i="74"/>
  <c r="AT82" i="74"/>
  <c r="AU82" i="74"/>
  <c r="AV82" i="74"/>
  <c r="AW82" i="74"/>
  <c r="AX82" i="74"/>
  <c r="AY82" i="74"/>
  <c r="AZ82" i="74"/>
  <c r="BA82" i="74"/>
  <c r="BB82" i="74"/>
  <c r="BC82" i="74"/>
  <c r="BD82" i="74"/>
  <c r="BE82" i="74"/>
  <c r="BF82" i="74"/>
  <c r="BG82" i="74"/>
  <c r="BH82" i="74"/>
  <c r="BI82" i="74"/>
  <c r="BJ82" i="74"/>
  <c r="BK82" i="74"/>
  <c r="BL82" i="74"/>
  <c r="BM82" i="74"/>
  <c r="BN82" i="74"/>
  <c r="BO82" i="74"/>
  <c r="BP82" i="74"/>
  <c r="BQ82" i="74"/>
  <c r="BR82" i="74"/>
  <c r="BS82" i="74"/>
  <c r="BT82" i="74"/>
  <c r="BU82" i="74"/>
  <c r="BV82" i="74"/>
  <c r="BW82" i="74"/>
  <c r="BX82" i="74"/>
  <c r="BY82" i="74"/>
  <c r="BZ82" i="74"/>
  <c r="CA82" i="74"/>
  <c r="CB82" i="74"/>
  <c r="CC82" i="74"/>
  <c r="CD82" i="74"/>
  <c r="CE82" i="74"/>
  <c r="CF82" i="74"/>
  <c r="CG82" i="74"/>
  <c r="D83" i="74"/>
  <c r="E83" i="74"/>
  <c r="G83" i="74"/>
  <c r="H83" i="74"/>
  <c r="I83" i="74"/>
  <c r="J83" i="74"/>
  <c r="K83" i="74"/>
  <c r="L83" i="74"/>
  <c r="M83" i="74"/>
  <c r="N83" i="74"/>
  <c r="O83" i="74"/>
  <c r="P83" i="74"/>
  <c r="Q83" i="74"/>
  <c r="R83" i="74"/>
  <c r="S83" i="74"/>
  <c r="T83" i="74"/>
  <c r="U83" i="74"/>
  <c r="V83" i="74"/>
  <c r="W83" i="74"/>
  <c r="X83" i="74"/>
  <c r="Y83" i="74"/>
  <c r="Z83" i="74"/>
  <c r="AA83" i="74"/>
  <c r="AB83" i="74"/>
  <c r="AC83" i="74"/>
  <c r="AD83" i="74"/>
  <c r="AE83" i="74"/>
  <c r="AF83" i="74"/>
  <c r="AG83" i="74"/>
  <c r="AH83" i="74"/>
  <c r="AI83" i="74"/>
  <c r="AJ83" i="74"/>
  <c r="AK83" i="74"/>
  <c r="AL83" i="74"/>
  <c r="AM83" i="74"/>
  <c r="AN83" i="74"/>
  <c r="AO83" i="74"/>
  <c r="AP83" i="74"/>
  <c r="AQ83" i="74"/>
  <c r="AR83" i="74"/>
  <c r="AS83" i="74"/>
  <c r="AT83" i="74"/>
  <c r="AU83" i="74"/>
  <c r="AV83" i="74"/>
  <c r="AW83" i="74"/>
  <c r="AX83" i="74"/>
  <c r="AY83" i="74"/>
  <c r="AZ83" i="74"/>
  <c r="BA83" i="74"/>
  <c r="BB83" i="74"/>
  <c r="BC83" i="74"/>
  <c r="BD83" i="74"/>
  <c r="BE83" i="74"/>
  <c r="BF83" i="74"/>
  <c r="BG83" i="74"/>
  <c r="BH83" i="74"/>
  <c r="BI83" i="74"/>
  <c r="BJ83" i="74"/>
  <c r="BK83" i="74"/>
  <c r="BL83" i="74"/>
  <c r="BM83" i="74"/>
  <c r="BN83" i="74"/>
  <c r="BO83" i="74"/>
  <c r="BP83" i="74"/>
  <c r="BQ83" i="74"/>
  <c r="BR83" i="74"/>
  <c r="BS83" i="74"/>
  <c r="BT83" i="74"/>
  <c r="BU83" i="74"/>
  <c r="BV83" i="74"/>
  <c r="BW83" i="74"/>
  <c r="BX83" i="74"/>
  <c r="BY83" i="74"/>
  <c r="BZ83" i="74"/>
  <c r="CA83" i="74"/>
  <c r="CB83" i="74"/>
  <c r="CC83" i="74"/>
  <c r="CD83" i="74"/>
  <c r="CE83" i="74"/>
  <c r="CF83" i="74"/>
  <c r="CG83" i="74"/>
  <c r="D84" i="74"/>
  <c r="E84" i="74"/>
  <c r="G84" i="74"/>
  <c r="H84" i="74"/>
  <c r="I84" i="74"/>
  <c r="J84" i="74"/>
  <c r="K84" i="74"/>
  <c r="L84" i="74"/>
  <c r="M84" i="74"/>
  <c r="N84" i="74"/>
  <c r="O84" i="74"/>
  <c r="P84" i="74"/>
  <c r="Q84" i="74"/>
  <c r="R84" i="74"/>
  <c r="S84" i="74"/>
  <c r="T84" i="74"/>
  <c r="U84" i="74"/>
  <c r="V84" i="74"/>
  <c r="W84" i="74"/>
  <c r="X84" i="74"/>
  <c r="Y84" i="74"/>
  <c r="Z84" i="74"/>
  <c r="AA84" i="74"/>
  <c r="AB84" i="74"/>
  <c r="AC84" i="74"/>
  <c r="AD84" i="74"/>
  <c r="AE84" i="74"/>
  <c r="AF84" i="74"/>
  <c r="AG84" i="74"/>
  <c r="AH84" i="74"/>
  <c r="AI84" i="74"/>
  <c r="AJ84" i="74"/>
  <c r="AK84" i="74"/>
  <c r="AL84" i="74"/>
  <c r="AM84" i="74"/>
  <c r="AN84" i="74"/>
  <c r="AO84" i="74"/>
  <c r="AP84" i="74"/>
  <c r="AQ84" i="74"/>
  <c r="AR84" i="74"/>
  <c r="AS84" i="74"/>
  <c r="AT84" i="74"/>
  <c r="AU84" i="74"/>
  <c r="AV84" i="74"/>
  <c r="AW84" i="74"/>
  <c r="AX84" i="74"/>
  <c r="AY84" i="74"/>
  <c r="AZ84" i="74"/>
  <c r="BA84" i="74"/>
  <c r="BB84" i="74"/>
  <c r="BC84" i="74"/>
  <c r="BD84" i="74"/>
  <c r="BE84" i="74"/>
  <c r="BF84" i="74"/>
  <c r="BG84" i="74"/>
  <c r="BH84" i="74"/>
  <c r="BI84" i="74"/>
  <c r="BJ84" i="74"/>
  <c r="BK84" i="74"/>
  <c r="BL84" i="74"/>
  <c r="BM84" i="74"/>
  <c r="BN84" i="74"/>
  <c r="BO84" i="74"/>
  <c r="BP84" i="74"/>
  <c r="BQ84" i="74"/>
  <c r="BR84" i="74"/>
  <c r="BS84" i="74"/>
  <c r="BT84" i="74"/>
  <c r="BU84" i="74"/>
  <c r="BV84" i="74"/>
  <c r="BW84" i="74"/>
  <c r="BX84" i="74"/>
  <c r="BY84" i="74"/>
  <c r="BZ84" i="74"/>
  <c r="CA84" i="74"/>
  <c r="CB84" i="74"/>
  <c r="CC84" i="74"/>
  <c r="CD84" i="74"/>
  <c r="CE84" i="74"/>
  <c r="CF84" i="74"/>
  <c r="CG84" i="74"/>
  <c r="E85" i="74"/>
  <c r="G85" i="74"/>
  <c r="H85" i="74"/>
  <c r="I85" i="74"/>
  <c r="J85" i="74"/>
  <c r="K85" i="74"/>
  <c r="L85" i="74"/>
  <c r="M85" i="74"/>
  <c r="N85" i="74"/>
  <c r="O85" i="74"/>
  <c r="P85" i="74"/>
  <c r="Q85" i="74"/>
  <c r="R85" i="74"/>
  <c r="S85" i="74"/>
  <c r="T85" i="74"/>
  <c r="U85" i="74"/>
  <c r="V85" i="74"/>
  <c r="W85" i="74"/>
  <c r="X85" i="74"/>
  <c r="Y85" i="74"/>
  <c r="Z85" i="74"/>
  <c r="AA85" i="74"/>
  <c r="AB85" i="74"/>
  <c r="AC85" i="74"/>
  <c r="AD85" i="74"/>
  <c r="AE85" i="74"/>
  <c r="AF85" i="74"/>
  <c r="AG85" i="74"/>
  <c r="AH85" i="74"/>
  <c r="AI85" i="74"/>
  <c r="AJ85" i="74"/>
  <c r="AK85" i="74"/>
  <c r="AL85" i="74"/>
  <c r="AM85" i="74"/>
  <c r="AN85" i="74"/>
  <c r="AO85" i="74"/>
  <c r="AP85" i="74"/>
  <c r="AQ85" i="74"/>
  <c r="AR85" i="74"/>
  <c r="AS85" i="74"/>
  <c r="AT85" i="74"/>
  <c r="AU85" i="74"/>
  <c r="AV85" i="74"/>
  <c r="AW85" i="74"/>
  <c r="AX85" i="74"/>
  <c r="AY85" i="74"/>
  <c r="AZ85" i="74"/>
  <c r="BA85" i="74"/>
  <c r="BB85" i="74"/>
  <c r="BC85" i="74"/>
  <c r="BD85" i="74"/>
  <c r="BE85" i="74"/>
  <c r="BF85" i="74"/>
  <c r="BG85" i="74"/>
  <c r="BH85" i="74"/>
  <c r="BI85" i="74"/>
  <c r="BJ85" i="74"/>
  <c r="BK85" i="74"/>
  <c r="BL85" i="74"/>
  <c r="BM85" i="74"/>
  <c r="BN85" i="74"/>
  <c r="BO85" i="74"/>
  <c r="BP85" i="74"/>
  <c r="BQ85" i="74"/>
  <c r="BR85" i="74"/>
  <c r="BS85" i="74"/>
  <c r="BT85" i="74"/>
  <c r="BU85" i="74"/>
  <c r="BV85" i="74"/>
  <c r="BW85" i="74"/>
  <c r="BX85" i="74"/>
  <c r="BY85" i="74"/>
  <c r="BZ85" i="74"/>
  <c r="CA85" i="74"/>
  <c r="CB85" i="74"/>
  <c r="CC85" i="74"/>
  <c r="CD85" i="74"/>
  <c r="CE85" i="74"/>
  <c r="CF85" i="74"/>
  <c r="CG85" i="74"/>
  <c r="D86" i="74"/>
  <c r="D87" i="74"/>
  <c r="D96" i="74"/>
  <c r="E96" i="74"/>
  <c r="G96" i="74"/>
  <c r="H96" i="74"/>
  <c r="I96" i="74"/>
  <c r="J96" i="74"/>
  <c r="K96" i="74"/>
  <c r="L96" i="74"/>
  <c r="M96" i="74"/>
  <c r="N96" i="74"/>
  <c r="O96" i="74"/>
  <c r="P96" i="74"/>
  <c r="Q96" i="74"/>
  <c r="R96" i="74"/>
  <c r="S96" i="74"/>
  <c r="T96" i="74"/>
  <c r="U96" i="74"/>
  <c r="V96" i="74"/>
  <c r="W96" i="74"/>
  <c r="X96" i="74"/>
  <c r="Y96" i="74"/>
  <c r="Z96" i="74"/>
  <c r="AA96" i="74"/>
  <c r="AB96" i="74"/>
  <c r="AC96" i="74"/>
  <c r="AD96" i="74"/>
  <c r="AE96" i="74"/>
  <c r="AF96" i="74"/>
  <c r="AG96" i="74"/>
  <c r="AH96" i="74"/>
  <c r="AI96" i="74"/>
  <c r="AJ96" i="74"/>
  <c r="AK96" i="74"/>
  <c r="AL96" i="74"/>
  <c r="AM96" i="74"/>
  <c r="AN96" i="74"/>
  <c r="AO96" i="74"/>
  <c r="AP96" i="74"/>
  <c r="AQ96" i="74"/>
  <c r="AR96" i="74"/>
  <c r="AS96" i="74"/>
  <c r="AT96" i="74"/>
  <c r="AU96" i="74"/>
  <c r="AV96" i="74"/>
  <c r="AW96" i="74"/>
  <c r="AX96" i="74"/>
  <c r="AY96" i="74"/>
  <c r="AZ96" i="74"/>
  <c r="BA96" i="74"/>
  <c r="BB96" i="74"/>
  <c r="BC96" i="74"/>
  <c r="BD96" i="74"/>
  <c r="BE96" i="74"/>
  <c r="BF96" i="74"/>
  <c r="BG96" i="74"/>
  <c r="BH96" i="74"/>
  <c r="BI96" i="74"/>
  <c r="BJ96" i="74"/>
  <c r="BK96" i="74"/>
  <c r="BL96" i="74"/>
  <c r="BM96" i="74"/>
  <c r="BN96" i="74"/>
  <c r="BO96" i="74"/>
  <c r="BP96" i="74"/>
  <c r="BQ96" i="74"/>
  <c r="BR96" i="74"/>
  <c r="BS96" i="74"/>
  <c r="BT96" i="74"/>
  <c r="BU96" i="74"/>
  <c r="BV96" i="74"/>
  <c r="BW96" i="74"/>
  <c r="BX96" i="74"/>
  <c r="BY96" i="74"/>
  <c r="BZ96" i="74"/>
  <c r="CA96" i="74"/>
  <c r="CB96" i="74"/>
  <c r="CC96" i="74"/>
  <c r="CD96" i="74"/>
  <c r="CE96" i="74"/>
  <c r="CF96" i="74"/>
  <c r="CG96" i="74"/>
  <c r="D97" i="74"/>
  <c r="E97" i="74"/>
  <c r="G97" i="74"/>
  <c r="H97" i="74"/>
  <c r="I97" i="74"/>
  <c r="J97" i="74"/>
  <c r="K97" i="74"/>
  <c r="L97" i="74"/>
  <c r="M97" i="74"/>
  <c r="N97" i="74"/>
  <c r="O97" i="74"/>
  <c r="P97" i="74"/>
  <c r="Q97" i="74"/>
  <c r="R97" i="74"/>
  <c r="S97" i="74"/>
  <c r="T97" i="74"/>
  <c r="U97" i="74"/>
  <c r="V97" i="74"/>
  <c r="W97" i="74"/>
  <c r="X97" i="74"/>
  <c r="Y97" i="74"/>
  <c r="Z97" i="74"/>
  <c r="AA97" i="74"/>
  <c r="AB97" i="74"/>
  <c r="AC97" i="74"/>
  <c r="AD97" i="74"/>
  <c r="AE97" i="74"/>
  <c r="AF97" i="74"/>
  <c r="AG97" i="74"/>
  <c r="AH97" i="74"/>
  <c r="AI97" i="74"/>
  <c r="AJ97" i="74"/>
  <c r="AK97" i="74"/>
  <c r="AL97" i="74"/>
  <c r="AM97" i="74"/>
  <c r="AN97" i="74"/>
  <c r="AO97" i="74"/>
  <c r="AP97" i="74"/>
  <c r="AQ97" i="74"/>
  <c r="AR97" i="74"/>
  <c r="AS97" i="74"/>
  <c r="AT97" i="74"/>
  <c r="AU97" i="74"/>
  <c r="AV97" i="74"/>
  <c r="AW97" i="74"/>
  <c r="AX97" i="74"/>
  <c r="AY97" i="74"/>
  <c r="AZ97" i="74"/>
  <c r="BA97" i="74"/>
  <c r="BB97" i="74"/>
  <c r="BC97" i="74"/>
  <c r="BD97" i="74"/>
  <c r="BE97" i="74"/>
  <c r="BF97" i="74"/>
  <c r="BG97" i="74"/>
  <c r="BH97" i="74"/>
  <c r="BI97" i="74"/>
  <c r="BJ97" i="74"/>
  <c r="BK97" i="74"/>
  <c r="BL97" i="74"/>
  <c r="BM97" i="74"/>
  <c r="BN97" i="74"/>
  <c r="BO97" i="74"/>
  <c r="BP97" i="74"/>
  <c r="BQ97" i="74"/>
  <c r="BR97" i="74"/>
  <c r="BS97" i="74"/>
  <c r="BT97" i="74"/>
  <c r="BU97" i="74"/>
  <c r="BV97" i="74"/>
  <c r="BW97" i="74"/>
  <c r="BX97" i="74"/>
  <c r="BY97" i="74"/>
  <c r="BZ97" i="74"/>
  <c r="CA97" i="74"/>
  <c r="CB97" i="74"/>
  <c r="CC97" i="74"/>
  <c r="CD97" i="74"/>
  <c r="CE97" i="74"/>
  <c r="CF97" i="74"/>
  <c r="CG97" i="74"/>
  <c r="D98" i="74"/>
  <c r="E98" i="74"/>
  <c r="G98" i="74"/>
  <c r="H98" i="74"/>
  <c r="I98" i="74"/>
  <c r="J98" i="74"/>
  <c r="K98" i="74"/>
  <c r="L98" i="74"/>
  <c r="M98" i="74"/>
  <c r="N98" i="74"/>
  <c r="O98" i="74"/>
  <c r="P98" i="74"/>
  <c r="Q98" i="74"/>
  <c r="R98" i="74"/>
  <c r="S98" i="74"/>
  <c r="T98" i="74"/>
  <c r="U98" i="74"/>
  <c r="V98" i="74"/>
  <c r="W98" i="74"/>
  <c r="X98" i="74"/>
  <c r="Y98" i="74"/>
  <c r="Z98" i="74"/>
  <c r="AA98" i="74"/>
  <c r="AB98" i="74"/>
  <c r="AC98" i="74"/>
  <c r="AD98" i="74"/>
  <c r="AE98" i="74"/>
  <c r="AF98" i="74"/>
  <c r="AG98" i="74"/>
  <c r="AH98" i="74"/>
  <c r="AI98" i="74"/>
  <c r="AJ98" i="74"/>
  <c r="AK98" i="74"/>
  <c r="AL98" i="74"/>
  <c r="AM98" i="74"/>
  <c r="AN98" i="74"/>
  <c r="AO98" i="74"/>
  <c r="AP98" i="74"/>
  <c r="AQ98" i="74"/>
  <c r="AR98" i="74"/>
  <c r="AS98" i="74"/>
  <c r="AT98" i="74"/>
  <c r="AU98" i="74"/>
  <c r="AV98" i="74"/>
  <c r="AW98" i="74"/>
  <c r="AX98" i="74"/>
  <c r="AY98" i="74"/>
  <c r="AZ98" i="74"/>
  <c r="BA98" i="74"/>
  <c r="BB98" i="74"/>
  <c r="BC98" i="74"/>
  <c r="BD98" i="74"/>
  <c r="BE98" i="74"/>
  <c r="BF98" i="74"/>
  <c r="BG98" i="74"/>
  <c r="BH98" i="74"/>
  <c r="BI98" i="74"/>
  <c r="BJ98" i="74"/>
  <c r="BK98" i="74"/>
  <c r="BL98" i="74"/>
  <c r="BM98" i="74"/>
  <c r="BN98" i="74"/>
  <c r="BO98" i="74"/>
  <c r="BP98" i="74"/>
  <c r="BQ98" i="74"/>
  <c r="BR98" i="74"/>
  <c r="BS98" i="74"/>
  <c r="BT98" i="74"/>
  <c r="BU98" i="74"/>
  <c r="BV98" i="74"/>
  <c r="BW98" i="74"/>
  <c r="BX98" i="74"/>
  <c r="BY98" i="74"/>
  <c r="BZ98" i="74"/>
  <c r="CA98" i="74"/>
  <c r="CB98" i="74"/>
  <c r="CC98" i="74"/>
  <c r="CD98" i="74"/>
  <c r="CE98" i="74"/>
  <c r="CF98" i="74"/>
  <c r="CG98" i="74"/>
  <c r="D99" i="74"/>
  <c r="E99" i="74"/>
  <c r="G99" i="74"/>
  <c r="H99" i="74"/>
  <c r="I99" i="74"/>
  <c r="J99" i="74"/>
  <c r="K99" i="74"/>
  <c r="L99" i="74"/>
  <c r="M99" i="74"/>
  <c r="N99" i="74"/>
  <c r="O99" i="74"/>
  <c r="P99" i="74"/>
  <c r="Q99" i="74"/>
  <c r="R99" i="74"/>
  <c r="S99" i="74"/>
  <c r="T99" i="74"/>
  <c r="U99" i="74"/>
  <c r="V99" i="74"/>
  <c r="W99" i="74"/>
  <c r="X99" i="74"/>
  <c r="Y99" i="74"/>
  <c r="Z99" i="74"/>
  <c r="AA99" i="74"/>
  <c r="AB99" i="74"/>
  <c r="AC99" i="74"/>
  <c r="AD99" i="74"/>
  <c r="AE99" i="74"/>
  <c r="AF99" i="74"/>
  <c r="AG99" i="74"/>
  <c r="AH99" i="74"/>
  <c r="AI99" i="74"/>
  <c r="AJ99" i="74"/>
  <c r="AK99" i="74"/>
  <c r="AL99" i="74"/>
  <c r="AM99" i="74"/>
  <c r="AN99" i="74"/>
  <c r="AO99" i="74"/>
  <c r="AP99" i="74"/>
  <c r="AQ99" i="74"/>
  <c r="AR99" i="74"/>
  <c r="AS99" i="74"/>
  <c r="AT99" i="74"/>
  <c r="AU99" i="74"/>
  <c r="AV99" i="74"/>
  <c r="AW99" i="74"/>
  <c r="AX99" i="74"/>
  <c r="AY99" i="74"/>
  <c r="AZ99" i="74"/>
  <c r="BA99" i="74"/>
  <c r="BB99" i="74"/>
  <c r="BC99" i="74"/>
  <c r="BD99" i="74"/>
  <c r="BE99" i="74"/>
  <c r="BF99" i="74"/>
  <c r="BG99" i="74"/>
  <c r="BH99" i="74"/>
  <c r="BI99" i="74"/>
  <c r="BJ99" i="74"/>
  <c r="BK99" i="74"/>
  <c r="BL99" i="74"/>
  <c r="BM99" i="74"/>
  <c r="BN99" i="74"/>
  <c r="BO99" i="74"/>
  <c r="BP99" i="74"/>
  <c r="BQ99" i="74"/>
  <c r="BR99" i="74"/>
  <c r="BS99" i="74"/>
  <c r="BT99" i="74"/>
  <c r="BU99" i="74"/>
  <c r="BV99" i="74"/>
  <c r="BW99" i="74"/>
  <c r="BX99" i="74"/>
  <c r="BY99" i="74"/>
  <c r="BZ99" i="74"/>
  <c r="CA99" i="74"/>
  <c r="CB99" i="74"/>
  <c r="CC99" i="74"/>
  <c r="CD99" i="74"/>
  <c r="CE99" i="74"/>
  <c r="CF99" i="74"/>
  <c r="CG99" i="74"/>
  <c r="D100" i="74"/>
  <c r="E100" i="74"/>
  <c r="D101" i="74"/>
  <c r="D103" i="74"/>
  <c r="E103" i="74"/>
  <c r="G103" i="74"/>
  <c r="H103" i="74"/>
  <c r="I103" i="74"/>
  <c r="J103" i="74"/>
  <c r="K103" i="74"/>
  <c r="L103" i="74"/>
  <c r="M103" i="74"/>
  <c r="N103" i="74"/>
  <c r="O103" i="74"/>
  <c r="P103" i="74"/>
  <c r="Q103" i="74"/>
  <c r="R103" i="74"/>
  <c r="S103" i="74"/>
  <c r="T103" i="74"/>
  <c r="U103" i="74"/>
  <c r="V103" i="74"/>
  <c r="W103" i="74"/>
  <c r="X103" i="74"/>
  <c r="Y103" i="74"/>
  <c r="Z103" i="74"/>
  <c r="AA103" i="74"/>
  <c r="AB103" i="74"/>
  <c r="AC103" i="74"/>
  <c r="AD103" i="74"/>
  <c r="AE103" i="74"/>
  <c r="AF103" i="74"/>
  <c r="AG103" i="74"/>
  <c r="AH103" i="74"/>
  <c r="AI103" i="74"/>
  <c r="AJ103" i="74"/>
  <c r="AK103" i="74"/>
  <c r="AL103" i="74"/>
  <c r="AM103" i="74"/>
  <c r="AN103" i="74"/>
  <c r="AO103" i="74"/>
  <c r="AP103" i="74"/>
  <c r="AQ103" i="74"/>
  <c r="AR103" i="74"/>
  <c r="AS103" i="74"/>
  <c r="AT103" i="74"/>
  <c r="AU103" i="74"/>
  <c r="AV103" i="74"/>
  <c r="AW103" i="74"/>
  <c r="AX103" i="74"/>
  <c r="AY103" i="74"/>
  <c r="AZ103" i="74"/>
  <c r="BA103" i="74"/>
  <c r="BB103" i="74"/>
  <c r="BC103" i="74"/>
  <c r="BD103" i="74"/>
  <c r="BE103" i="74"/>
  <c r="BF103" i="74"/>
  <c r="BG103" i="74"/>
  <c r="BH103" i="74"/>
  <c r="BI103" i="74"/>
  <c r="BJ103" i="74"/>
  <c r="BK103" i="74"/>
  <c r="BL103" i="74"/>
  <c r="BM103" i="74"/>
  <c r="BN103" i="74"/>
  <c r="BO103" i="74"/>
  <c r="BP103" i="74"/>
  <c r="BQ103" i="74"/>
  <c r="BR103" i="74"/>
  <c r="BS103" i="74"/>
  <c r="BT103" i="74"/>
  <c r="BU103" i="74"/>
  <c r="BV103" i="74"/>
  <c r="BW103" i="74"/>
  <c r="BX103" i="74"/>
  <c r="BY103" i="74"/>
  <c r="BZ103" i="74"/>
  <c r="CA103" i="74"/>
  <c r="CB103" i="74"/>
  <c r="CC103" i="74"/>
  <c r="CD103" i="74"/>
  <c r="CE103" i="74"/>
  <c r="CF103" i="74"/>
  <c r="CG103" i="74"/>
  <c r="D104" i="74"/>
  <c r="E104" i="74"/>
  <c r="G104" i="74"/>
  <c r="H104" i="74"/>
  <c r="I104" i="74"/>
  <c r="J104" i="74"/>
  <c r="K104" i="74"/>
  <c r="L104" i="74"/>
  <c r="M104" i="74"/>
  <c r="N104" i="74"/>
  <c r="O104" i="74"/>
  <c r="P104" i="74"/>
  <c r="Q104" i="74"/>
  <c r="R104" i="74"/>
  <c r="S104" i="74"/>
  <c r="T104" i="74"/>
  <c r="U104" i="74"/>
  <c r="V104" i="74"/>
  <c r="W104" i="74"/>
  <c r="X104" i="74"/>
  <c r="Y104" i="74"/>
  <c r="Z104" i="74"/>
  <c r="AA104" i="74"/>
  <c r="AB104" i="74"/>
  <c r="AC104" i="74"/>
  <c r="AD104" i="74"/>
  <c r="AE104" i="74"/>
  <c r="AF104" i="74"/>
  <c r="AG104" i="74"/>
  <c r="AH104" i="74"/>
  <c r="AI104" i="74"/>
  <c r="AJ104" i="74"/>
  <c r="AK104" i="74"/>
  <c r="AL104" i="74"/>
  <c r="AM104" i="74"/>
  <c r="AN104" i="74"/>
  <c r="AO104" i="74"/>
  <c r="AP104" i="74"/>
  <c r="AQ104" i="74"/>
  <c r="AR104" i="74"/>
  <c r="AS104" i="74"/>
  <c r="AT104" i="74"/>
  <c r="AU104" i="74"/>
  <c r="AV104" i="74"/>
  <c r="AW104" i="74"/>
  <c r="AX104" i="74"/>
  <c r="AY104" i="74"/>
  <c r="AZ104" i="74"/>
  <c r="BA104" i="74"/>
  <c r="BB104" i="74"/>
  <c r="BC104" i="74"/>
  <c r="BD104" i="74"/>
  <c r="BE104" i="74"/>
  <c r="BF104" i="74"/>
  <c r="BG104" i="74"/>
  <c r="BH104" i="74"/>
  <c r="BI104" i="74"/>
  <c r="BJ104" i="74"/>
  <c r="BK104" i="74"/>
  <c r="BL104" i="74"/>
  <c r="BM104" i="74"/>
  <c r="BN104" i="74"/>
  <c r="BO104" i="74"/>
  <c r="BP104" i="74"/>
  <c r="BQ104" i="74"/>
  <c r="BR104" i="74"/>
  <c r="BS104" i="74"/>
  <c r="BT104" i="74"/>
  <c r="BU104" i="74"/>
  <c r="BV104" i="74"/>
  <c r="BW104" i="74"/>
  <c r="BX104" i="74"/>
  <c r="BY104" i="74"/>
  <c r="BZ104" i="74"/>
  <c r="CA104" i="74"/>
  <c r="CB104" i="74"/>
  <c r="CC104" i="74"/>
  <c r="CD104" i="74"/>
  <c r="CE104" i="74"/>
  <c r="CF104" i="74"/>
  <c r="CG104" i="74"/>
  <c r="D105" i="74"/>
  <c r="E105" i="74"/>
  <c r="G105" i="74"/>
  <c r="H105" i="74"/>
  <c r="I105" i="74"/>
  <c r="J105" i="74"/>
  <c r="K105" i="74"/>
  <c r="L105" i="74"/>
  <c r="M105" i="74"/>
  <c r="N105" i="74"/>
  <c r="O105" i="74"/>
  <c r="P105" i="74"/>
  <c r="Q105" i="74"/>
  <c r="R105" i="74"/>
  <c r="S105" i="74"/>
  <c r="T105" i="74"/>
  <c r="U105" i="74"/>
  <c r="V105" i="74"/>
  <c r="W105" i="74"/>
  <c r="X105" i="74"/>
  <c r="Y105" i="74"/>
  <c r="Z105" i="74"/>
  <c r="AA105" i="74"/>
  <c r="AB105" i="74"/>
  <c r="AC105" i="74"/>
  <c r="AD105" i="74"/>
  <c r="AE105" i="74"/>
  <c r="AF105" i="74"/>
  <c r="AG105" i="74"/>
  <c r="AH105" i="74"/>
  <c r="AI105" i="74"/>
  <c r="AJ105" i="74"/>
  <c r="AK105" i="74"/>
  <c r="AL105" i="74"/>
  <c r="AM105" i="74"/>
  <c r="AN105" i="74"/>
  <c r="AO105" i="74"/>
  <c r="AP105" i="74"/>
  <c r="AQ105" i="74"/>
  <c r="AR105" i="74"/>
  <c r="AS105" i="74"/>
  <c r="AT105" i="74"/>
  <c r="AU105" i="74"/>
  <c r="AV105" i="74"/>
  <c r="AW105" i="74"/>
  <c r="AX105" i="74"/>
  <c r="AY105" i="74"/>
  <c r="AZ105" i="74"/>
  <c r="BA105" i="74"/>
  <c r="BB105" i="74"/>
  <c r="BC105" i="74"/>
  <c r="BD105" i="74"/>
  <c r="BE105" i="74"/>
  <c r="BF105" i="74"/>
  <c r="BG105" i="74"/>
  <c r="BH105" i="74"/>
  <c r="BI105" i="74"/>
  <c r="BJ105" i="74"/>
  <c r="BK105" i="74"/>
  <c r="BL105" i="74"/>
  <c r="BM105" i="74"/>
  <c r="BN105" i="74"/>
  <c r="BO105" i="74"/>
  <c r="BP105" i="74"/>
  <c r="BQ105" i="74"/>
  <c r="BR105" i="74"/>
  <c r="BS105" i="74"/>
  <c r="BT105" i="74"/>
  <c r="BU105" i="74"/>
  <c r="BV105" i="74"/>
  <c r="BW105" i="74"/>
  <c r="BX105" i="74"/>
  <c r="BY105" i="74"/>
  <c r="BZ105" i="74"/>
  <c r="CA105" i="74"/>
  <c r="CB105" i="74"/>
  <c r="CC105" i="74"/>
  <c r="CD105" i="74"/>
  <c r="CE105" i="74"/>
  <c r="CF105" i="74"/>
  <c r="CG105" i="74"/>
  <c r="D106" i="74"/>
  <c r="E106" i="74"/>
  <c r="G106" i="74"/>
  <c r="H106" i="74"/>
  <c r="I106" i="74"/>
  <c r="J106" i="74"/>
  <c r="K106" i="74"/>
  <c r="L106" i="74"/>
  <c r="M106" i="74"/>
  <c r="N106" i="74"/>
  <c r="O106" i="74"/>
  <c r="P106" i="74"/>
  <c r="Q106" i="74"/>
  <c r="R106" i="74"/>
  <c r="S106" i="74"/>
  <c r="T106" i="74"/>
  <c r="U106" i="74"/>
  <c r="V106" i="74"/>
  <c r="W106" i="74"/>
  <c r="X106" i="74"/>
  <c r="Y106" i="74"/>
  <c r="Z106" i="74"/>
  <c r="AA106" i="74"/>
  <c r="AB106" i="74"/>
  <c r="AC106" i="74"/>
  <c r="AD106" i="74"/>
  <c r="AE106" i="74"/>
  <c r="AF106" i="74"/>
  <c r="AG106" i="74"/>
  <c r="AH106" i="74"/>
  <c r="AI106" i="74"/>
  <c r="AJ106" i="74"/>
  <c r="AK106" i="74"/>
  <c r="AL106" i="74"/>
  <c r="AM106" i="74"/>
  <c r="AN106" i="74"/>
  <c r="AO106" i="74"/>
  <c r="AP106" i="74"/>
  <c r="AQ106" i="74"/>
  <c r="AR106" i="74"/>
  <c r="AS106" i="74"/>
  <c r="AT106" i="74"/>
  <c r="AU106" i="74"/>
  <c r="AV106" i="74"/>
  <c r="AW106" i="74"/>
  <c r="AX106" i="74"/>
  <c r="AY106" i="74"/>
  <c r="AZ106" i="74"/>
  <c r="BA106" i="74"/>
  <c r="BB106" i="74"/>
  <c r="BC106" i="74"/>
  <c r="BD106" i="74"/>
  <c r="BE106" i="74"/>
  <c r="BF106" i="74"/>
  <c r="BG106" i="74"/>
  <c r="BH106" i="74"/>
  <c r="BI106" i="74"/>
  <c r="BJ106" i="74"/>
  <c r="BK106" i="74"/>
  <c r="BL106" i="74"/>
  <c r="BM106" i="74"/>
  <c r="BN106" i="74"/>
  <c r="BO106" i="74"/>
  <c r="BP106" i="74"/>
  <c r="BQ106" i="74"/>
  <c r="BR106" i="74"/>
  <c r="BS106" i="74"/>
  <c r="BT106" i="74"/>
  <c r="BU106" i="74"/>
  <c r="BV106" i="74"/>
  <c r="BW106" i="74"/>
  <c r="BX106" i="74"/>
  <c r="BY106" i="74"/>
  <c r="BZ106" i="74"/>
  <c r="CA106" i="74"/>
  <c r="CB106" i="74"/>
  <c r="CC106" i="74"/>
  <c r="CD106" i="74"/>
  <c r="CE106" i="74"/>
  <c r="CF106" i="74"/>
  <c r="CG106" i="74"/>
  <c r="D107" i="74"/>
  <c r="E107" i="74"/>
  <c r="D108" i="74"/>
  <c r="E109" i="74"/>
  <c r="G109" i="74"/>
  <c r="H109" i="74"/>
  <c r="I109" i="74"/>
  <c r="J109" i="74"/>
  <c r="K109" i="74"/>
  <c r="L109" i="74"/>
  <c r="M109" i="74"/>
  <c r="N109" i="74"/>
  <c r="O109" i="74"/>
  <c r="P109" i="74"/>
  <c r="Q109" i="74"/>
  <c r="R109" i="74"/>
  <c r="S109" i="74"/>
  <c r="T109" i="74"/>
  <c r="U109" i="74"/>
  <c r="V109" i="74"/>
  <c r="W109" i="74"/>
  <c r="X109" i="74"/>
  <c r="Y109" i="74"/>
  <c r="Z109" i="74"/>
  <c r="AA109" i="74"/>
  <c r="AB109" i="74"/>
  <c r="AC109" i="74"/>
  <c r="AD109" i="74"/>
  <c r="AE109" i="74"/>
  <c r="AF109" i="74"/>
  <c r="AG109" i="74"/>
  <c r="AH109" i="74"/>
  <c r="AI109" i="74"/>
  <c r="AJ109" i="74"/>
  <c r="AK109" i="74"/>
  <c r="AL109" i="74"/>
  <c r="AM109" i="74"/>
  <c r="AN109" i="74"/>
  <c r="AO109" i="74"/>
  <c r="AP109" i="74"/>
  <c r="AQ109" i="74"/>
  <c r="AR109" i="74"/>
  <c r="AS109" i="74"/>
  <c r="AT109" i="74"/>
  <c r="AU109" i="74"/>
  <c r="AV109" i="74"/>
  <c r="AW109" i="74"/>
  <c r="AX109" i="74"/>
  <c r="AY109" i="74"/>
  <c r="AZ109" i="74"/>
  <c r="BA109" i="74"/>
  <c r="BB109" i="74"/>
  <c r="BC109" i="74"/>
  <c r="BD109" i="74"/>
  <c r="BE109" i="74"/>
  <c r="BF109" i="74"/>
  <c r="BG109" i="74"/>
  <c r="BH109" i="74"/>
  <c r="BI109" i="74"/>
  <c r="BJ109" i="74"/>
  <c r="BK109" i="74"/>
  <c r="BL109" i="74"/>
  <c r="BM109" i="74"/>
  <c r="BN109" i="74"/>
  <c r="BO109" i="74"/>
  <c r="BP109" i="74"/>
  <c r="BQ109" i="74"/>
  <c r="BR109" i="74"/>
  <c r="BS109" i="74"/>
  <c r="BT109" i="74"/>
  <c r="BU109" i="74"/>
  <c r="BV109" i="74"/>
  <c r="BW109" i="74"/>
  <c r="BX109" i="74"/>
  <c r="BY109" i="74"/>
  <c r="BZ109" i="74"/>
  <c r="CA109" i="74"/>
  <c r="CB109" i="74"/>
  <c r="CC109" i="74"/>
  <c r="CD109" i="74"/>
  <c r="CE109" i="74"/>
  <c r="CF109" i="74"/>
  <c r="CG109" i="74"/>
  <c r="E117" i="74"/>
  <c r="G117" i="74"/>
  <c r="H117" i="74"/>
  <c r="I117" i="74"/>
  <c r="J117" i="74"/>
  <c r="K117" i="74"/>
  <c r="L117" i="74"/>
  <c r="M117" i="74"/>
  <c r="N117" i="74"/>
  <c r="O117" i="74"/>
  <c r="P117" i="74"/>
  <c r="Q117" i="74"/>
  <c r="R117" i="74"/>
  <c r="S117" i="74"/>
  <c r="T117" i="74"/>
  <c r="U117" i="74"/>
  <c r="V117" i="74"/>
  <c r="W117" i="74"/>
  <c r="X117" i="74"/>
  <c r="Y117" i="74"/>
  <c r="Z117" i="74"/>
  <c r="AA117" i="74"/>
  <c r="AB117" i="74"/>
  <c r="AC117" i="74"/>
  <c r="AD117" i="74"/>
  <c r="AE117" i="74"/>
  <c r="AF117" i="74"/>
  <c r="AG117" i="74"/>
  <c r="AH117" i="74"/>
  <c r="AI117" i="74"/>
  <c r="AJ117" i="74"/>
  <c r="AK117" i="74"/>
  <c r="AL117" i="74"/>
  <c r="AM117" i="74"/>
  <c r="AN117" i="74"/>
  <c r="AO117" i="74"/>
  <c r="AP117" i="74"/>
  <c r="AQ117" i="74"/>
  <c r="AR117" i="74"/>
  <c r="AS117" i="74"/>
  <c r="AT117" i="74"/>
  <c r="AU117" i="74"/>
  <c r="AV117" i="74"/>
  <c r="AW117" i="74"/>
  <c r="AX117" i="74"/>
  <c r="AY117" i="74"/>
  <c r="AZ117" i="74"/>
  <c r="BA117" i="74"/>
  <c r="BB117" i="74"/>
  <c r="BC117" i="74"/>
  <c r="BD117" i="74"/>
  <c r="BE117" i="74"/>
  <c r="BF117" i="74"/>
  <c r="BG117" i="74"/>
  <c r="BH117" i="74"/>
  <c r="BI117" i="74"/>
  <c r="BJ117" i="74"/>
  <c r="BK117" i="74"/>
  <c r="BL117" i="74"/>
  <c r="BM117" i="74"/>
  <c r="BN117" i="74"/>
  <c r="BO117" i="74"/>
  <c r="BP117" i="74"/>
  <c r="BQ117" i="74"/>
  <c r="BR117" i="74"/>
  <c r="BS117" i="74"/>
  <c r="BT117" i="74"/>
  <c r="BU117" i="74"/>
  <c r="BV117" i="74"/>
  <c r="BW117" i="74"/>
  <c r="BX117" i="74"/>
  <c r="BY117" i="74"/>
  <c r="BZ117" i="74"/>
  <c r="CA117" i="74"/>
  <c r="CB117" i="74"/>
  <c r="CC117" i="74"/>
  <c r="CD117" i="74"/>
  <c r="CE117" i="74"/>
  <c r="CF117" i="74"/>
  <c r="CG117" i="74"/>
  <c r="D118" i="74"/>
  <c r="E118" i="74"/>
  <c r="G118" i="74"/>
  <c r="H118" i="74"/>
  <c r="I118" i="74"/>
  <c r="J118" i="74"/>
  <c r="K118" i="74"/>
  <c r="L118" i="74"/>
  <c r="M118" i="74"/>
  <c r="N118" i="74"/>
  <c r="O118" i="74"/>
  <c r="P118" i="74"/>
  <c r="Q118" i="74"/>
  <c r="R118" i="74"/>
  <c r="S118" i="74"/>
  <c r="T118" i="74"/>
  <c r="U118" i="74"/>
  <c r="V118" i="74"/>
  <c r="W118" i="74"/>
  <c r="X118" i="74"/>
  <c r="Y118" i="74"/>
  <c r="Z118" i="74"/>
  <c r="AA118" i="74"/>
  <c r="AB118" i="74"/>
  <c r="AC118" i="74"/>
  <c r="AD118" i="74"/>
  <c r="AE118" i="74"/>
  <c r="AF118" i="74"/>
  <c r="AG118" i="74"/>
  <c r="AH118" i="74"/>
  <c r="AI118" i="74"/>
  <c r="AJ118" i="74"/>
  <c r="AK118" i="74"/>
  <c r="AL118" i="74"/>
  <c r="AM118" i="74"/>
  <c r="AN118" i="74"/>
  <c r="AO118" i="74"/>
  <c r="AP118" i="74"/>
  <c r="AQ118" i="74"/>
  <c r="AR118" i="74"/>
  <c r="AS118" i="74"/>
  <c r="AT118" i="74"/>
  <c r="AU118" i="74"/>
  <c r="AV118" i="74"/>
  <c r="AW118" i="74"/>
  <c r="AX118" i="74"/>
  <c r="AY118" i="74"/>
  <c r="AZ118" i="74"/>
  <c r="BA118" i="74"/>
  <c r="BB118" i="74"/>
  <c r="BC118" i="74"/>
  <c r="BD118" i="74"/>
  <c r="BE118" i="74"/>
  <c r="BF118" i="74"/>
  <c r="BG118" i="74"/>
  <c r="BH118" i="74"/>
  <c r="BI118" i="74"/>
  <c r="BJ118" i="74"/>
  <c r="BK118" i="74"/>
  <c r="BL118" i="74"/>
  <c r="BM118" i="74"/>
  <c r="BN118" i="74"/>
  <c r="BO118" i="74"/>
  <c r="BP118" i="74"/>
  <c r="BQ118" i="74"/>
  <c r="BR118" i="74"/>
  <c r="BS118" i="74"/>
  <c r="BT118" i="74"/>
  <c r="BU118" i="74"/>
  <c r="BV118" i="74"/>
  <c r="BW118" i="74"/>
  <c r="BX118" i="74"/>
  <c r="BY118" i="74"/>
  <c r="BZ118" i="74"/>
  <c r="CA118" i="74"/>
  <c r="CB118" i="74"/>
  <c r="CC118" i="74"/>
  <c r="CD118" i="74"/>
  <c r="CE118" i="74"/>
  <c r="CF118" i="74"/>
  <c r="CG118" i="74"/>
  <c r="D119" i="74"/>
  <c r="E119" i="74"/>
  <c r="G119" i="74"/>
  <c r="H119" i="74"/>
  <c r="I119" i="74"/>
  <c r="J119" i="74"/>
  <c r="K119" i="74"/>
  <c r="L119" i="74"/>
  <c r="M119" i="74"/>
  <c r="N119" i="74"/>
  <c r="O119" i="74"/>
  <c r="P119" i="74"/>
  <c r="Q119" i="74"/>
  <c r="R119" i="74"/>
  <c r="S119" i="74"/>
  <c r="T119" i="74"/>
  <c r="U119" i="74"/>
  <c r="V119" i="74"/>
  <c r="W119" i="74"/>
  <c r="X119" i="74"/>
  <c r="Y119" i="74"/>
  <c r="Z119" i="74"/>
  <c r="AA119" i="74"/>
  <c r="AB119" i="74"/>
  <c r="AC119" i="74"/>
  <c r="AD119" i="74"/>
  <c r="AE119" i="74"/>
  <c r="AF119" i="74"/>
  <c r="AG119" i="74"/>
  <c r="AH119" i="74"/>
  <c r="AI119" i="74"/>
  <c r="AJ119" i="74"/>
  <c r="AK119" i="74"/>
  <c r="AL119" i="74"/>
  <c r="AM119" i="74"/>
  <c r="AN119" i="74"/>
  <c r="AO119" i="74"/>
  <c r="AP119" i="74"/>
  <c r="AQ119" i="74"/>
  <c r="AR119" i="74"/>
  <c r="AS119" i="74"/>
  <c r="AT119" i="74"/>
  <c r="AU119" i="74"/>
  <c r="AV119" i="74"/>
  <c r="AW119" i="74"/>
  <c r="AX119" i="74"/>
  <c r="AY119" i="74"/>
  <c r="AZ119" i="74"/>
  <c r="BA119" i="74"/>
  <c r="BB119" i="74"/>
  <c r="BC119" i="74"/>
  <c r="BD119" i="74"/>
  <c r="BE119" i="74"/>
  <c r="BF119" i="74"/>
  <c r="BG119" i="74"/>
  <c r="BH119" i="74"/>
  <c r="BI119" i="74"/>
  <c r="BJ119" i="74"/>
  <c r="BK119" i="74"/>
  <c r="BL119" i="74"/>
  <c r="BM119" i="74"/>
  <c r="BN119" i="74"/>
  <c r="BO119" i="74"/>
  <c r="BP119" i="74"/>
  <c r="BQ119" i="74"/>
  <c r="BR119" i="74"/>
  <c r="BS119" i="74"/>
  <c r="BT119" i="74"/>
  <c r="BU119" i="74"/>
  <c r="BV119" i="74"/>
  <c r="BW119" i="74"/>
  <c r="BX119" i="74"/>
  <c r="BY119" i="74"/>
  <c r="BZ119" i="74"/>
  <c r="CA119" i="74"/>
  <c r="CB119" i="74"/>
  <c r="CC119" i="74"/>
  <c r="CD119" i="74"/>
  <c r="CE119" i="74"/>
  <c r="CF119" i="74"/>
  <c r="CG119" i="74"/>
  <c r="H122" i="74"/>
  <c r="I122" i="74"/>
  <c r="J122" i="74"/>
  <c r="K122" i="74"/>
  <c r="L122" i="74"/>
  <c r="M122" i="74"/>
  <c r="N122" i="74"/>
  <c r="O122" i="74"/>
  <c r="P122" i="74"/>
  <c r="Q122" i="74"/>
  <c r="R122" i="74"/>
  <c r="S122" i="74"/>
  <c r="T122" i="74"/>
  <c r="U122" i="74"/>
  <c r="V122" i="74"/>
  <c r="W122" i="74"/>
  <c r="X122" i="74"/>
  <c r="Y122" i="74"/>
  <c r="Z122" i="74"/>
  <c r="AA122" i="74"/>
  <c r="AB122" i="74"/>
  <c r="AC122" i="74"/>
  <c r="AD122" i="74"/>
  <c r="AE122" i="74"/>
  <c r="AF122" i="74"/>
  <c r="AG122" i="74"/>
  <c r="AH122" i="74"/>
  <c r="AI122" i="74"/>
  <c r="AJ122" i="74"/>
  <c r="AK122" i="74"/>
  <c r="AL122" i="74"/>
  <c r="AM122" i="74"/>
  <c r="AN122" i="74"/>
  <c r="AO122" i="74"/>
  <c r="AP122" i="74"/>
  <c r="AQ122" i="74"/>
  <c r="AR122" i="74"/>
  <c r="AS122" i="74"/>
  <c r="AT122" i="74"/>
  <c r="AU122" i="74"/>
  <c r="AV122" i="74"/>
  <c r="AW122" i="74"/>
  <c r="AX122" i="74"/>
  <c r="AY122" i="74"/>
  <c r="AZ122" i="74"/>
  <c r="BA122" i="74"/>
  <c r="BB122" i="74"/>
  <c r="BC122" i="74"/>
  <c r="BD122" i="74"/>
  <c r="BE122" i="74"/>
  <c r="BF122" i="74"/>
  <c r="BG122" i="74"/>
  <c r="BH122" i="74"/>
  <c r="BI122" i="74"/>
  <c r="BJ122" i="74"/>
  <c r="BK122" i="74"/>
  <c r="BL122" i="74"/>
  <c r="BM122" i="74"/>
  <c r="BN122" i="74"/>
  <c r="BO122" i="74"/>
  <c r="BP122" i="74"/>
  <c r="BQ122" i="74"/>
  <c r="BR122" i="74"/>
  <c r="BS122" i="74"/>
  <c r="BT122" i="74"/>
  <c r="BU122" i="74"/>
  <c r="BV122" i="74"/>
  <c r="BW122" i="74"/>
  <c r="BX122" i="74"/>
  <c r="BY122" i="74"/>
  <c r="BZ122" i="74"/>
  <c r="CA122" i="74"/>
  <c r="CB122" i="74"/>
  <c r="CC122" i="74"/>
  <c r="CD122" i="74"/>
  <c r="CE122" i="74"/>
  <c r="CF122" i="74"/>
  <c r="CG122" i="74"/>
  <c r="CH122" i="74"/>
  <c r="CI122" i="74"/>
  <c r="CJ122" i="74"/>
  <c r="CK122" i="74"/>
  <c r="CL122" i="74"/>
  <c r="CM122" i="74"/>
  <c r="CN122" i="74"/>
  <c r="CO122" i="74"/>
  <c r="CP122" i="74"/>
  <c r="CQ122" i="74"/>
  <c r="CR122" i="74"/>
  <c r="CS122" i="74"/>
  <c r="CT122" i="74"/>
  <c r="CU122" i="74"/>
  <c r="CV122" i="74"/>
  <c r="CW122" i="74"/>
  <c r="CX122" i="74"/>
  <c r="CY122" i="74"/>
  <c r="CZ122" i="74"/>
  <c r="DA122" i="74"/>
  <c r="DB122" i="74"/>
  <c r="DC122" i="74"/>
  <c r="DD122" i="74"/>
  <c r="DE122" i="74"/>
  <c r="DF122" i="74"/>
  <c r="DG122" i="74"/>
  <c r="DH122" i="74"/>
  <c r="DI122" i="74"/>
  <c r="DJ122" i="74"/>
  <c r="DK122" i="74"/>
  <c r="DL122" i="74"/>
  <c r="DM122" i="74"/>
  <c r="DN122" i="74"/>
  <c r="DO122" i="74"/>
  <c r="DP122" i="74"/>
  <c r="DQ122" i="74"/>
  <c r="DR122" i="74"/>
  <c r="DS122" i="74"/>
  <c r="DT122" i="74"/>
  <c r="DU122" i="74"/>
  <c r="DV122" i="74"/>
  <c r="DW122" i="74"/>
  <c r="DX122" i="74"/>
  <c r="DY122" i="74"/>
  <c r="DZ122" i="74"/>
  <c r="EA122" i="74"/>
  <c r="EB122" i="74"/>
  <c r="EC122" i="74"/>
  <c r="ED122" i="74"/>
  <c r="EE122" i="74"/>
  <c r="EF122" i="74"/>
  <c r="EG122" i="74"/>
  <c r="EH122" i="74"/>
  <c r="EI122" i="74"/>
  <c r="EJ122" i="74"/>
  <c r="EK122" i="74"/>
  <c r="EL122" i="74"/>
  <c r="EM122" i="74"/>
  <c r="EN122" i="74"/>
  <c r="EO122" i="74"/>
  <c r="EP122" i="74"/>
  <c r="EQ122" i="74"/>
  <c r="ER122" i="74"/>
  <c r="ES122" i="74"/>
  <c r="ET122" i="74"/>
  <c r="EU122" i="74"/>
  <c r="EV122" i="74"/>
  <c r="EW122" i="74"/>
  <c r="EX122" i="74"/>
  <c r="EY122" i="74"/>
  <c r="EZ122" i="74"/>
  <c r="FA122" i="74"/>
  <c r="FB122" i="74"/>
  <c r="FC122" i="74"/>
  <c r="FD122" i="74"/>
  <c r="FE122" i="74"/>
  <c r="FF122" i="74"/>
  <c r="FG122" i="74"/>
  <c r="FH122" i="74"/>
  <c r="FI122" i="74"/>
  <c r="FJ122" i="74"/>
  <c r="FK122" i="74"/>
  <c r="FL122" i="74"/>
  <c r="FM122" i="74"/>
  <c r="FN122" i="74"/>
  <c r="FO122" i="74"/>
  <c r="FP122" i="74"/>
  <c r="FQ122" i="74"/>
  <c r="FR122" i="74"/>
  <c r="FS122" i="74"/>
  <c r="FT122" i="74"/>
  <c r="FU122" i="74"/>
  <c r="FV122" i="74"/>
  <c r="FW122" i="74"/>
  <c r="FX122" i="74"/>
  <c r="FY122" i="74"/>
  <c r="FZ122" i="74"/>
  <c r="GA122" i="74"/>
  <c r="GB122" i="74"/>
  <c r="GC122" i="74"/>
  <c r="GD122" i="74"/>
  <c r="GE122" i="74"/>
  <c r="GF122" i="74"/>
  <c r="GG122" i="74"/>
  <c r="GH122" i="74"/>
  <c r="GI122" i="74"/>
  <c r="GJ122" i="74"/>
  <c r="GK122" i="74"/>
  <c r="GL122" i="74"/>
  <c r="GM122" i="74"/>
  <c r="GN122" i="74"/>
  <c r="GO122" i="74"/>
  <c r="GP122" i="74"/>
  <c r="GQ122" i="74"/>
  <c r="GR122" i="74"/>
  <c r="GS122" i="74"/>
  <c r="GT122" i="74"/>
  <c r="GU122" i="74"/>
  <c r="GV122" i="74"/>
  <c r="GW122" i="74"/>
  <c r="GX122" i="74"/>
  <c r="GY122" i="74"/>
  <c r="GZ122" i="74"/>
  <c r="HA122" i="74"/>
  <c r="HB122" i="74"/>
  <c r="HC122" i="74"/>
  <c r="HD122" i="74"/>
  <c r="HE122" i="74"/>
  <c r="HF122" i="74"/>
  <c r="HG122" i="74"/>
  <c r="HH122" i="74"/>
  <c r="HI122" i="74"/>
  <c r="HJ122" i="74"/>
  <c r="HK122" i="74"/>
  <c r="HL122" i="74"/>
  <c r="HM122" i="74"/>
  <c r="HN122" i="74"/>
  <c r="HO122" i="74"/>
  <c r="HP122" i="74"/>
  <c r="HQ122" i="74"/>
  <c r="HR122" i="74"/>
  <c r="HS122" i="74"/>
  <c r="HT122" i="74"/>
  <c r="HU122" i="74"/>
  <c r="HV122" i="74"/>
  <c r="HW122" i="74"/>
  <c r="HX122" i="74"/>
  <c r="HY122" i="74"/>
  <c r="HZ122" i="74"/>
  <c r="IA122" i="74"/>
  <c r="IB122" i="74"/>
  <c r="IC122" i="74"/>
  <c r="ID122" i="74"/>
  <c r="IE122" i="74"/>
  <c r="IF122" i="74"/>
  <c r="IG122" i="74"/>
  <c r="IH122" i="74"/>
  <c r="II122" i="74"/>
  <c r="IJ122" i="74"/>
  <c r="IK122" i="74"/>
  <c r="IL122" i="74"/>
  <c r="E123" i="74"/>
  <c r="H123" i="74"/>
  <c r="I123" i="74"/>
  <c r="J123" i="74"/>
  <c r="K123" i="74"/>
  <c r="L123" i="74"/>
  <c r="M123" i="74"/>
  <c r="N123" i="74"/>
  <c r="O123" i="74"/>
  <c r="P123" i="74"/>
  <c r="Q123" i="74"/>
  <c r="R123" i="74"/>
  <c r="S123" i="74"/>
  <c r="T123" i="74"/>
  <c r="U123" i="74"/>
  <c r="V123" i="74"/>
  <c r="W123" i="74"/>
  <c r="X123" i="74"/>
  <c r="Y123" i="74"/>
  <c r="Z123" i="74"/>
  <c r="AA123" i="74"/>
  <c r="AB123" i="74"/>
  <c r="AC123" i="74"/>
  <c r="AD123" i="74"/>
  <c r="AE123" i="74"/>
  <c r="AF123" i="74"/>
  <c r="AG123" i="74"/>
  <c r="AH123" i="74"/>
  <c r="AI123" i="74"/>
  <c r="AJ123" i="74"/>
  <c r="AK123" i="74"/>
  <c r="AL123" i="74"/>
  <c r="AM123" i="74"/>
  <c r="AN123" i="74"/>
  <c r="AO123" i="74"/>
  <c r="AP123" i="74"/>
  <c r="AQ123" i="74"/>
  <c r="AR123" i="74"/>
  <c r="AS123" i="74"/>
  <c r="AT123" i="74"/>
  <c r="AU123" i="74"/>
  <c r="AV123" i="74"/>
  <c r="AW123" i="74"/>
  <c r="AX123" i="74"/>
  <c r="AY123" i="74"/>
  <c r="AZ123" i="74"/>
  <c r="BA123" i="74"/>
  <c r="BB123" i="74"/>
  <c r="BC123" i="74"/>
  <c r="BD123" i="74"/>
  <c r="BE123" i="74"/>
  <c r="BF123" i="74"/>
  <c r="BG123" i="74"/>
  <c r="BH123" i="74"/>
  <c r="BI123" i="74"/>
  <c r="BJ123" i="74"/>
  <c r="BK123" i="74"/>
  <c r="BL123" i="74"/>
  <c r="BM123" i="74"/>
  <c r="BN123" i="74"/>
  <c r="BO123" i="74"/>
  <c r="BP123" i="74"/>
  <c r="BQ123" i="74"/>
  <c r="BR123" i="74"/>
  <c r="BS123" i="74"/>
  <c r="BT123" i="74"/>
  <c r="BU123" i="74"/>
  <c r="BV123" i="74"/>
  <c r="BW123" i="74"/>
  <c r="BX123" i="74"/>
  <c r="BY123" i="74"/>
  <c r="BZ123" i="74"/>
  <c r="CA123" i="74"/>
  <c r="CB123" i="74"/>
  <c r="CC123" i="74"/>
  <c r="CD123" i="74"/>
  <c r="CE123" i="74"/>
  <c r="CF123" i="74"/>
  <c r="CG123" i="74"/>
  <c r="CH123" i="74"/>
  <c r="CI123" i="74"/>
  <c r="CJ123" i="74"/>
  <c r="CK123" i="74"/>
  <c r="CL123" i="74"/>
  <c r="CM123" i="74"/>
  <c r="CN123" i="74"/>
  <c r="CO123" i="74"/>
  <c r="CP123" i="74"/>
  <c r="CQ123" i="74"/>
  <c r="CR123" i="74"/>
  <c r="CS123" i="74"/>
  <c r="CT123" i="74"/>
  <c r="CU123" i="74"/>
  <c r="CV123" i="74"/>
  <c r="CW123" i="74"/>
  <c r="CX123" i="74"/>
  <c r="CY123" i="74"/>
  <c r="CZ123" i="74"/>
  <c r="DA123" i="74"/>
  <c r="DB123" i="74"/>
  <c r="DC123" i="74"/>
  <c r="DD123" i="74"/>
  <c r="DE123" i="74"/>
  <c r="DF123" i="74"/>
  <c r="DG123" i="74"/>
  <c r="DH123" i="74"/>
  <c r="DI123" i="74"/>
  <c r="DJ123" i="74"/>
  <c r="DK123" i="74"/>
  <c r="DL123" i="74"/>
  <c r="DM123" i="74"/>
  <c r="DN123" i="74"/>
  <c r="DO123" i="74"/>
  <c r="DP123" i="74"/>
  <c r="DQ123" i="74"/>
  <c r="DR123" i="74"/>
  <c r="DS123" i="74"/>
  <c r="DT123" i="74"/>
  <c r="DU123" i="74"/>
  <c r="DV123" i="74"/>
  <c r="DW123" i="74"/>
  <c r="DX123" i="74"/>
  <c r="DY123" i="74"/>
  <c r="DZ123" i="74"/>
  <c r="EA123" i="74"/>
  <c r="EB123" i="74"/>
  <c r="EC123" i="74"/>
  <c r="ED123" i="74"/>
  <c r="EE123" i="74"/>
  <c r="EF123" i="74"/>
  <c r="EG123" i="74"/>
  <c r="EH123" i="74"/>
  <c r="EI123" i="74"/>
  <c r="EJ123" i="74"/>
  <c r="EK123" i="74"/>
  <c r="EL123" i="74"/>
  <c r="EM123" i="74"/>
  <c r="EN123" i="74"/>
  <c r="EO123" i="74"/>
  <c r="EP123" i="74"/>
  <c r="EQ123" i="74"/>
  <c r="ER123" i="74"/>
  <c r="ES123" i="74"/>
  <c r="ET123" i="74"/>
  <c r="EU123" i="74"/>
  <c r="EV123" i="74"/>
  <c r="EW123" i="74"/>
  <c r="EX123" i="74"/>
  <c r="EY123" i="74"/>
  <c r="EZ123" i="74"/>
  <c r="FA123" i="74"/>
  <c r="FB123" i="74"/>
  <c r="FC123" i="74"/>
  <c r="FD123" i="74"/>
  <c r="FE123" i="74"/>
  <c r="FF123" i="74"/>
  <c r="FG123" i="74"/>
  <c r="FH123" i="74"/>
  <c r="FI123" i="74"/>
  <c r="FJ123" i="74"/>
  <c r="FK123" i="74"/>
  <c r="FL123" i="74"/>
  <c r="FM123" i="74"/>
  <c r="FN123" i="74"/>
  <c r="FO123" i="74"/>
  <c r="FP123" i="74"/>
  <c r="FQ123" i="74"/>
  <c r="FR123" i="74"/>
  <c r="FS123" i="74"/>
  <c r="FT123" i="74"/>
  <c r="FU123" i="74"/>
  <c r="FV123" i="74"/>
  <c r="FW123" i="74"/>
  <c r="FX123" i="74"/>
  <c r="FY123" i="74"/>
  <c r="FZ123" i="74"/>
  <c r="GA123" i="74"/>
  <c r="GB123" i="74"/>
  <c r="GC123" i="74"/>
  <c r="GD123" i="74"/>
  <c r="GE123" i="74"/>
  <c r="GF123" i="74"/>
  <c r="GG123" i="74"/>
  <c r="GH123" i="74"/>
  <c r="GI123" i="74"/>
  <c r="GJ123" i="74"/>
  <c r="GK123" i="74"/>
  <c r="GL123" i="74"/>
  <c r="GM123" i="74"/>
  <c r="GN123" i="74"/>
  <c r="GO123" i="74"/>
  <c r="GP123" i="74"/>
  <c r="GQ123" i="74"/>
  <c r="GR123" i="74"/>
  <c r="GS123" i="74"/>
  <c r="GT123" i="74"/>
  <c r="GU123" i="74"/>
  <c r="GV123" i="74"/>
  <c r="GW123" i="74"/>
  <c r="GX123" i="74"/>
  <c r="GY123" i="74"/>
  <c r="GZ123" i="74"/>
  <c r="HA123" i="74"/>
  <c r="HB123" i="74"/>
  <c r="HC123" i="74"/>
  <c r="HD123" i="74"/>
  <c r="HE123" i="74"/>
  <c r="HF123" i="74"/>
  <c r="HG123" i="74"/>
  <c r="HH123" i="74"/>
  <c r="HI123" i="74"/>
  <c r="HJ123" i="74"/>
  <c r="HK123" i="74"/>
  <c r="HL123" i="74"/>
  <c r="HM123" i="74"/>
  <c r="HN123" i="74"/>
  <c r="HO123" i="74"/>
  <c r="HP123" i="74"/>
  <c r="HQ123" i="74"/>
  <c r="HR123" i="74"/>
  <c r="HS123" i="74"/>
  <c r="HT123" i="74"/>
  <c r="HU123" i="74"/>
  <c r="HV123" i="74"/>
  <c r="HW123" i="74"/>
  <c r="HX123" i="74"/>
  <c r="HY123" i="74"/>
  <c r="HZ123" i="74"/>
  <c r="IA123" i="74"/>
  <c r="IB123" i="74"/>
  <c r="IC123" i="74"/>
  <c r="ID123" i="74"/>
  <c r="IE123" i="74"/>
  <c r="IF123" i="74"/>
  <c r="IG123" i="74"/>
  <c r="IH123" i="74"/>
  <c r="II123" i="74"/>
  <c r="IJ123" i="74"/>
  <c r="IK123" i="74"/>
  <c r="IL123" i="74"/>
  <c r="E124" i="74"/>
  <c r="G124" i="74"/>
  <c r="H124" i="74"/>
  <c r="I124" i="74"/>
  <c r="J124" i="74"/>
  <c r="K124" i="74"/>
  <c r="L124" i="74"/>
  <c r="M124" i="74"/>
  <c r="N124" i="74"/>
  <c r="O124" i="74"/>
  <c r="P124" i="74"/>
  <c r="Q124" i="74"/>
  <c r="R124" i="74"/>
  <c r="S124" i="74"/>
  <c r="T124" i="74"/>
  <c r="U124" i="74"/>
  <c r="V124" i="74"/>
  <c r="W124" i="74"/>
  <c r="X124" i="74"/>
  <c r="Y124" i="74"/>
  <c r="Z124" i="74"/>
  <c r="AA124" i="74"/>
  <c r="AB124" i="74"/>
  <c r="AC124" i="74"/>
  <c r="AD124" i="74"/>
  <c r="AE124" i="74"/>
  <c r="AF124" i="74"/>
  <c r="AG124" i="74"/>
  <c r="AH124" i="74"/>
  <c r="AI124" i="74"/>
  <c r="AJ124" i="74"/>
  <c r="AK124" i="74"/>
  <c r="AL124" i="74"/>
  <c r="AM124" i="74"/>
  <c r="AN124" i="74"/>
  <c r="AO124" i="74"/>
  <c r="AP124" i="74"/>
  <c r="AQ124" i="74"/>
  <c r="AR124" i="74"/>
  <c r="AS124" i="74"/>
  <c r="AT124" i="74"/>
  <c r="AU124" i="74"/>
  <c r="AV124" i="74"/>
  <c r="AW124" i="74"/>
  <c r="AX124" i="74"/>
  <c r="AY124" i="74"/>
  <c r="AZ124" i="74"/>
  <c r="BA124" i="74"/>
  <c r="BB124" i="74"/>
  <c r="BC124" i="74"/>
  <c r="BD124" i="74"/>
  <c r="BE124" i="74"/>
  <c r="BF124" i="74"/>
  <c r="BG124" i="74"/>
  <c r="BH124" i="74"/>
  <c r="BI124" i="74"/>
  <c r="BJ124" i="74"/>
  <c r="BK124" i="74"/>
  <c r="BL124" i="74"/>
  <c r="BM124" i="74"/>
  <c r="BN124" i="74"/>
  <c r="BO124" i="74"/>
  <c r="BP124" i="74"/>
  <c r="BQ124" i="74"/>
  <c r="BR124" i="74"/>
  <c r="BS124" i="74"/>
  <c r="BT124" i="74"/>
  <c r="BU124" i="74"/>
  <c r="BV124" i="74"/>
  <c r="BW124" i="74"/>
  <c r="BX124" i="74"/>
  <c r="BY124" i="74"/>
  <c r="BZ124" i="74"/>
  <c r="CA124" i="74"/>
  <c r="CB124" i="74"/>
  <c r="CC124" i="74"/>
  <c r="CD124" i="74"/>
  <c r="CE124" i="74"/>
  <c r="CF124" i="74"/>
  <c r="CG124" i="74"/>
  <c r="E125" i="74"/>
  <c r="G125" i="74"/>
  <c r="H125" i="74"/>
  <c r="I125" i="74"/>
  <c r="J125" i="74"/>
  <c r="K125" i="74"/>
  <c r="L125" i="74"/>
  <c r="M125" i="74"/>
  <c r="N125" i="74"/>
  <c r="O125" i="74"/>
  <c r="P125" i="74"/>
  <c r="Q125" i="74"/>
  <c r="R125" i="74"/>
  <c r="S125" i="74"/>
  <c r="T125" i="74"/>
  <c r="U125" i="74"/>
  <c r="V125" i="74"/>
  <c r="W125" i="74"/>
  <c r="X125" i="74"/>
  <c r="Y125" i="74"/>
  <c r="Z125" i="74"/>
  <c r="AA125" i="74"/>
  <c r="AB125" i="74"/>
  <c r="AC125" i="74"/>
  <c r="AD125" i="74"/>
  <c r="AE125" i="74"/>
  <c r="AF125" i="74"/>
  <c r="AG125" i="74"/>
  <c r="AH125" i="74"/>
  <c r="AI125" i="74"/>
  <c r="AJ125" i="74"/>
  <c r="AK125" i="74"/>
  <c r="AL125" i="74"/>
  <c r="AM125" i="74"/>
  <c r="AN125" i="74"/>
  <c r="AO125" i="74"/>
  <c r="AP125" i="74"/>
  <c r="AQ125" i="74"/>
  <c r="AR125" i="74"/>
  <c r="AS125" i="74"/>
  <c r="AT125" i="74"/>
  <c r="AU125" i="74"/>
  <c r="AV125" i="74"/>
  <c r="AW125" i="74"/>
  <c r="AX125" i="74"/>
  <c r="AY125" i="74"/>
  <c r="AZ125" i="74"/>
  <c r="BA125" i="74"/>
  <c r="BB125" i="74"/>
  <c r="BC125" i="74"/>
  <c r="BD125" i="74"/>
  <c r="BE125" i="74"/>
  <c r="BF125" i="74"/>
  <c r="BG125" i="74"/>
  <c r="BH125" i="74"/>
  <c r="BI125" i="74"/>
  <c r="BJ125" i="74"/>
  <c r="BK125" i="74"/>
  <c r="BL125" i="74"/>
  <c r="BM125" i="74"/>
  <c r="BN125" i="74"/>
  <c r="BO125" i="74"/>
  <c r="BP125" i="74"/>
  <c r="BQ125" i="74"/>
  <c r="BR125" i="74"/>
  <c r="BS125" i="74"/>
  <c r="BT125" i="74"/>
  <c r="BU125" i="74"/>
  <c r="BV125" i="74"/>
  <c r="BW125" i="74"/>
  <c r="BX125" i="74"/>
  <c r="BY125" i="74"/>
  <c r="BZ125" i="74"/>
  <c r="CA125" i="74"/>
  <c r="CB125" i="74"/>
  <c r="CC125" i="74"/>
  <c r="CD125" i="74"/>
  <c r="CE125" i="74"/>
  <c r="CF125" i="74"/>
  <c r="CG125" i="74"/>
  <c r="E126" i="74"/>
  <c r="G126" i="74"/>
  <c r="H126" i="74"/>
  <c r="I126" i="74"/>
  <c r="J126" i="74"/>
  <c r="K126" i="74"/>
  <c r="L126" i="74"/>
  <c r="M126" i="74"/>
  <c r="N126" i="74"/>
  <c r="O126" i="74"/>
  <c r="P126" i="74"/>
  <c r="Q126" i="74"/>
  <c r="R126" i="74"/>
  <c r="S126" i="74"/>
  <c r="T126" i="74"/>
  <c r="U126" i="74"/>
  <c r="V126" i="74"/>
  <c r="W126" i="74"/>
  <c r="X126" i="74"/>
  <c r="Y126" i="74"/>
  <c r="Z126" i="74"/>
  <c r="AA126" i="74"/>
  <c r="AB126" i="74"/>
  <c r="AC126" i="74"/>
  <c r="AD126" i="74"/>
  <c r="AE126" i="74"/>
  <c r="AF126" i="74"/>
  <c r="AG126" i="74"/>
  <c r="AH126" i="74"/>
  <c r="AI126" i="74"/>
  <c r="AJ126" i="74"/>
  <c r="AK126" i="74"/>
  <c r="AL126" i="74"/>
  <c r="AM126" i="74"/>
  <c r="AN126" i="74"/>
  <c r="AO126" i="74"/>
  <c r="AP126" i="74"/>
  <c r="AQ126" i="74"/>
  <c r="AR126" i="74"/>
  <c r="AS126" i="74"/>
  <c r="AT126" i="74"/>
  <c r="AU126" i="74"/>
  <c r="AV126" i="74"/>
  <c r="AW126" i="74"/>
  <c r="AX126" i="74"/>
  <c r="AY126" i="74"/>
  <c r="AZ126" i="74"/>
  <c r="BA126" i="74"/>
  <c r="BB126" i="74"/>
  <c r="BC126" i="74"/>
  <c r="BD126" i="74"/>
  <c r="BE126" i="74"/>
  <c r="BF126" i="74"/>
  <c r="BG126" i="74"/>
  <c r="BH126" i="74"/>
  <c r="BI126" i="74"/>
  <c r="BJ126" i="74"/>
  <c r="BK126" i="74"/>
  <c r="BL126" i="74"/>
  <c r="BM126" i="74"/>
  <c r="BN126" i="74"/>
  <c r="BO126" i="74"/>
  <c r="BP126" i="74"/>
  <c r="BQ126" i="74"/>
  <c r="BR126" i="74"/>
  <c r="BS126" i="74"/>
  <c r="BT126" i="74"/>
  <c r="BU126" i="74"/>
  <c r="BV126" i="74"/>
  <c r="BW126" i="74"/>
  <c r="BX126" i="74"/>
  <c r="BY126" i="74"/>
  <c r="BZ126" i="74"/>
  <c r="CA126" i="74"/>
  <c r="CB126" i="74"/>
  <c r="CC126" i="74"/>
  <c r="CD126" i="74"/>
  <c r="CE126" i="74"/>
  <c r="CF126" i="74"/>
  <c r="CG126" i="74"/>
  <c r="E127" i="74"/>
  <c r="G127" i="74"/>
  <c r="H127" i="74"/>
  <c r="I127" i="74"/>
  <c r="J127" i="74"/>
  <c r="K127" i="74"/>
  <c r="L127" i="74"/>
  <c r="M127" i="74"/>
  <c r="N127" i="74"/>
  <c r="O127" i="74"/>
  <c r="P127" i="74"/>
  <c r="Q127" i="74"/>
  <c r="R127" i="74"/>
  <c r="S127" i="74"/>
  <c r="T127" i="74"/>
  <c r="U127" i="74"/>
  <c r="V127" i="74"/>
  <c r="W127" i="74"/>
  <c r="X127" i="74"/>
  <c r="Y127" i="74"/>
  <c r="Z127" i="74"/>
  <c r="AA127" i="74"/>
  <c r="AB127" i="74"/>
  <c r="AC127" i="74"/>
  <c r="AD127" i="74"/>
  <c r="AE127" i="74"/>
  <c r="AF127" i="74"/>
  <c r="AG127" i="74"/>
  <c r="AH127" i="74"/>
  <c r="AI127" i="74"/>
  <c r="AJ127" i="74"/>
  <c r="AK127" i="74"/>
  <c r="AL127" i="74"/>
  <c r="AM127" i="74"/>
  <c r="AN127" i="74"/>
  <c r="AO127" i="74"/>
  <c r="AP127" i="74"/>
  <c r="AQ127" i="74"/>
  <c r="AR127" i="74"/>
  <c r="AS127" i="74"/>
  <c r="AT127" i="74"/>
  <c r="AU127" i="74"/>
  <c r="AV127" i="74"/>
  <c r="AW127" i="74"/>
  <c r="AX127" i="74"/>
  <c r="AY127" i="74"/>
  <c r="AZ127" i="74"/>
  <c r="BA127" i="74"/>
  <c r="BB127" i="74"/>
  <c r="BC127" i="74"/>
  <c r="BD127" i="74"/>
  <c r="BE127" i="74"/>
  <c r="BF127" i="74"/>
  <c r="BG127" i="74"/>
  <c r="BH127" i="74"/>
  <c r="BI127" i="74"/>
  <c r="BJ127" i="74"/>
  <c r="BK127" i="74"/>
  <c r="BL127" i="74"/>
  <c r="BM127" i="74"/>
  <c r="BN127" i="74"/>
  <c r="BO127" i="74"/>
  <c r="BP127" i="74"/>
  <c r="BQ127" i="74"/>
  <c r="BR127" i="74"/>
  <c r="BS127" i="74"/>
  <c r="BT127" i="74"/>
  <c r="BU127" i="74"/>
  <c r="BV127" i="74"/>
  <c r="BW127" i="74"/>
  <c r="BX127" i="74"/>
  <c r="BY127" i="74"/>
  <c r="BZ127" i="74"/>
  <c r="CA127" i="74"/>
  <c r="CB127" i="74"/>
  <c r="CC127" i="74"/>
  <c r="CD127" i="74"/>
  <c r="CE127" i="74"/>
  <c r="CF127" i="74"/>
  <c r="CG127" i="74"/>
  <c r="CH127" i="74"/>
  <c r="CI127" i="74"/>
  <c r="CJ127" i="74"/>
  <c r="CK127" i="74"/>
  <c r="CL127" i="74"/>
  <c r="CM127" i="74"/>
  <c r="CN127" i="74"/>
  <c r="CO127" i="74"/>
  <c r="CP127" i="74"/>
  <c r="CQ127" i="74"/>
  <c r="CR127" i="74"/>
  <c r="CS127" i="74"/>
  <c r="CT127" i="74"/>
  <c r="CU127" i="74"/>
  <c r="CV127" i="74"/>
  <c r="CW127" i="74"/>
  <c r="CX127" i="74"/>
  <c r="CY127" i="74"/>
  <c r="CZ127" i="74"/>
  <c r="DA127" i="74"/>
  <c r="DB127" i="74"/>
  <c r="DC127" i="74"/>
  <c r="DD127" i="74"/>
  <c r="DE127" i="74"/>
  <c r="DF127" i="74"/>
  <c r="DG127" i="74"/>
  <c r="DH127" i="74"/>
  <c r="DI127" i="74"/>
  <c r="DJ127" i="74"/>
  <c r="DK127" i="74"/>
  <c r="DL127" i="74"/>
  <c r="DM127" i="74"/>
  <c r="DN127" i="74"/>
  <c r="DO127" i="74"/>
  <c r="DP127" i="74"/>
  <c r="DQ127" i="74"/>
  <c r="DR127" i="74"/>
  <c r="DS127" i="74"/>
  <c r="DT127" i="74"/>
  <c r="DU127" i="74"/>
  <c r="DV127" i="74"/>
  <c r="DW127" i="74"/>
  <c r="DX127" i="74"/>
  <c r="DY127" i="74"/>
  <c r="DZ127" i="74"/>
  <c r="EA127" i="74"/>
  <c r="EB127" i="74"/>
  <c r="EC127" i="74"/>
  <c r="ED127" i="74"/>
  <c r="EE127" i="74"/>
  <c r="EF127" i="74"/>
  <c r="EG127" i="74"/>
  <c r="EH127" i="74"/>
  <c r="EI127" i="74"/>
  <c r="EJ127" i="74"/>
  <c r="EK127" i="74"/>
  <c r="EL127" i="74"/>
  <c r="EM127" i="74"/>
  <c r="EN127" i="74"/>
  <c r="EO127" i="74"/>
  <c r="EP127" i="74"/>
  <c r="EQ127" i="74"/>
  <c r="ER127" i="74"/>
  <c r="ES127" i="74"/>
  <c r="ET127" i="74"/>
  <c r="EU127" i="74"/>
  <c r="EV127" i="74"/>
  <c r="EW127" i="74"/>
  <c r="EX127" i="74"/>
  <c r="EY127" i="74"/>
  <c r="EZ127" i="74"/>
  <c r="FA127" i="74"/>
  <c r="FB127" i="74"/>
  <c r="FC127" i="74"/>
  <c r="FD127" i="74"/>
  <c r="FE127" i="74"/>
  <c r="FF127" i="74"/>
  <c r="FG127" i="74"/>
  <c r="FH127" i="74"/>
  <c r="FI127" i="74"/>
  <c r="FJ127" i="74"/>
  <c r="FK127" i="74"/>
  <c r="FL127" i="74"/>
  <c r="FM127" i="74"/>
  <c r="FN127" i="74"/>
  <c r="FO127" i="74"/>
  <c r="FP127" i="74"/>
  <c r="FQ127" i="74"/>
  <c r="FR127" i="74"/>
  <c r="FS127" i="74"/>
  <c r="FT127" i="74"/>
  <c r="FU127" i="74"/>
  <c r="FV127" i="74"/>
  <c r="FW127" i="74"/>
  <c r="FX127" i="74"/>
  <c r="FY127" i="74"/>
  <c r="FZ127" i="74"/>
  <c r="GA127" i="74"/>
  <c r="GB127" i="74"/>
  <c r="GC127" i="74"/>
  <c r="GD127" i="74"/>
  <c r="GE127" i="74"/>
  <c r="GF127" i="74"/>
  <c r="GG127" i="74"/>
  <c r="GH127" i="74"/>
  <c r="GI127" i="74"/>
  <c r="GJ127" i="74"/>
  <c r="GK127" i="74"/>
  <c r="GL127" i="74"/>
  <c r="GM127" i="74"/>
  <c r="GN127" i="74"/>
  <c r="GO127" i="74"/>
  <c r="GP127" i="74"/>
  <c r="GQ127" i="74"/>
  <c r="GR127" i="74"/>
  <c r="GS127" i="74"/>
  <c r="GT127" i="74"/>
  <c r="GU127" i="74"/>
  <c r="GV127" i="74"/>
  <c r="GW127" i="74"/>
  <c r="GX127" i="74"/>
  <c r="GY127" i="74"/>
  <c r="GZ127" i="74"/>
  <c r="HA127" i="74"/>
  <c r="HB127" i="74"/>
  <c r="HC127" i="74"/>
  <c r="HD127" i="74"/>
  <c r="HE127" i="74"/>
  <c r="HF127" i="74"/>
  <c r="HG127" i="74"/>
  <c r="HH127" i="74"/>
  <c r="HI127" i="74"/>
  <c r="HJ127" i="74"/>
  <c r="HK127" i="74"/>
  <c r="HL127" i="74"/>
  <c r="HM127" i="74"/>
  <c r="HN127" i="74"/>
  <c r="HO127" i="74"/>
  <c r="HP127" i="74"/>
  <c r="HQ127" i="74"/>
  <c r="HR127" i="74"/>
  <c r="HS127" i="74"/>
  <c r="HT127" i="74"/>
  <c r="HU127" i="74"/>
  <c r="HV127" i="74"/>
  <c r="HW127" i="74"/>
  <c r="HX127" i="74"/>
  <c r="HY127" i="74"/>
  <c r="HZ127" i="74"/>
  <c r="IA127" i="74"/>
  <c r="IB127" i="74"/>
  <c r="IC127" i="74"/>
  <c r="ID127" i="74"/>
  <c r="IE127" i="74"/>
  <c r="IF127" i="74"/>
  <c r="IG127" i="74"/>
  <c r="IH127" i="74"/>
  <c r="II127" i="74"/>
  <c r="IJ127" i="74"/>
  <c r="IK127" i="74"/>
  <c r="IL127" i="74"/>
  <c r="H130" i="74"/>
  <c r="I130" i="74"/>
  <c r="J130" i="74"/>
  <c r="K130" i="74"/>
  <c r="L130" i="74"/>
  <c r="M130" i="74"/>
  <c r="N130" i="74"/>
  <c r="O130" i="74"/>
  <c r="P130" i="74"/>
  <c r="Q130" i="74"/>
  <c r="R130" i="74"/>
  <c r="S130" i="74"/>
  <c r="T130" i="74"/>
  <c r="U130" i="74"/>
  <c r="V130" i="74"/>
  <c r="W130" i="74"/>
  <c r="X130" i="74"/>
  <c r="Y130" i="74"/>
  <c r="Z130" i="74"/>
  <c r="AA130" i="74"/>
  <c r="AB130" i="74"/>
  <c r="AC130" i="74"/>
  <c r="AD130" i="74"/>
  <c r="AE130" i="74"/>
  <c r="AF130" i="74"/>
  <c r="AG130" i="74"/>
  <c r="AH130" i="74"/>
  <c r="AI130" i="74"/>
  <c r="AJ130" i="74"/>
  <c r="AK130" i="74"/>
  <c r="AL130" i="74"/>
  <c r="AM130" i="74"/>
  <c r="AN130" i="74"/>
  <c r="AO130" i="74"/>
  <c r="AP130" i="74"/>
  <c r="AQ130" i="74"/>
  <c r="AR130" i="74"/>
  <c r="AS130" i="74"/>
  <c r="AT130" i="74"/>
  <c r="AU130" i="74"/>
  <c r="AV130" i="74"/>
  <c r="AW130" i="74"/>
  <c r="AX130" i="74"/>
  <c r="AY130" i="74"/>
  <c r="AZ130" i="74"/>
  <c r="BA130" i="74"/>
  <c r="BB130" i="74"/>
  <c r="BC130" i="74"/>
  <c r="BD130" i="74"/>
  <c r="BE130" i="74"/>
  <c r="BF130" i="74"/>
  <c r="BG130" i="74"/>
  <c r="BH130" i="74"/>
  <c r="BI130" i="74"/>
  <c r="BJ130" i="74"/>
  <c r="BK130" i="74"/>
  <c r="BL130" i="74"/>
  <c r="BM130" i="74"/>
  <c r="BN130" i="74"/>
  <c r="BO130" i="74"/>
  <c r="BP130" i="74"/>
  <c r="BQ130" i="74"/>
  <c r="BR130" i="74"/>
  <c r="BS130" i="74"/>
  <c r="BT130" i="74"/>
  <c r="BU130" i="74"/>
  <c r="BV130" i="74"/>
  <c r="BW130" i="74"/>
  <c r="BX130" i="74"/>
  <c r="BY130" i="74"/>
  <c r="BZ130" i="74"/>
  <c r="CA130" i="74"/>
  <c r="CB130" i="74"/>
  <c r="CC130" i="74"/>
  <c r="CD130" i="74"/>
  <c r="CE130" i="74"/>
  <c r="CF130" i="74"/>
  <c r="CG130" i="74"/>
  <c r="CH130" i="74"/>
  <c r="CI130" i="74"/>
  <c r="CJ130" i="74"/>
  <c r="CK130" i="74"/>
  <c r="CL130" i="74"/>
  <c r="CM130" i="74"/>
  <c r="CN130" i="74"/>
  <c r="CO130" i="74"/>
  <c r="CP130" i="74"/>
  <c r="CQ130" i="74"/>
  <c r="CR130" i="74"/>
  <c r="CS130" i="74"/>
  <c r="CT130" i="74"/>
  <c r="CU130" i="74"/>
  <c r="CV130" i="74"/>
  <c r="CW130" i="74"/>
  <c r="CX130" i="74"/>
  <c r="CY130" i="74"/>
  <c r="CZ130" i="74"/>
  <c r="DA130" i="74"/>
  <c r="DB130" i="74"/>
  <c r="DC130" i="74"/>
  <c r="DD130" i="74"/>
  <c r="DE130" i="74"/>
  <c r="DF130" i="74"/>
  <c r="DG130" i="74"/>
  <c r="DH130" i="74"/>
  <c r="DI130" i="74"/>
  <c r="DJ130" i="74"/>
  <c r="DK130" i="74"/>
  <c r="DL130" i="74"/>
  <c r="DM130" i="74"/>
  <c r="DN130" i="74"/>
  <c r="DO130" i="74"/>
  <c r="DP130" i="74"/>
  <c r="DQ130" i="74"/>
  <c r="DR130" i="74"/>
  <c r="DS130" i="74"/>
  <c r="DT130" i="74"/>
  <c r="DU130" i="74"/>
  <c r="DV130" i="74"/>
  <c r="DW130" i="74"/>
  <c r="DX130" i="74"/>
  <c r="DY130" i="74"/>
  <c r="DZ130" i="74"/>
  <c r="EA130" i="74"/>
  <c r="EB130" i="74"/>
  <c r="EC130" i="74"/>
  <c r="ED130" i="74"/>
  <c r="EE130" i="74"/>
  <c r="EF130" i="74"/>
  <c r="EG130" i="74"/>
  <c r="EH130" i="74"/>
  <c r="EI130" i="74"/>
  <c r="EJ130" i="74"/>
  <c r="EK130" i="74"/>
  <c r="EL130" i="74"/>
  <c r="EM130" i="74"/>
  <c r="EN130" i="74"/>
  <c r="EO130" i="74"/>
  <c r="EP130" i="74"/>
  <c r="EQ130" i="74"/>
  <c r="ER130" i="74"/>
  <c r="ES130" i="74"/>
  <c r="ET130" i="74"/>
  <c r="EU130" i="74"/>
  <c r="EV130" i="74"/>
  <c r="EW130" i="74"/>
  <c r="EX130" i="74"/>
  <c r="EY130" i="74"/>
  <c r="EZ130" i="74"/>
  <c r="FA130" i="74"/>
  <c r="FB130" i="74"/>
  <c r="FC130" i="74"/>
  <c r="FD130" i="74"/>
  <c r="FE130" i="74"/>
  <c r="FF130" i="74"/>
  <c r="FG130" i="74"/>
  <c r="FH130" i="74"/>
  <c r="FI130" i="74"/>
  <c r="FJ130" i="74"/>
  <c r="FK130" i="74"/>
  <c r="FL130" i="74"/>
  <c r="FM130" i="74"/>
  <c r="FN130" i="74"/>
  <c r="FO130" i="74"/>
  <c r="FP130" i="74"/>
  <c r="FQ130" i="74"/>
  <c r="FR130" i="74"/>
  <c r="FS130" i="74"/>
  <c r="FT130" i="74"/>
  <c r="FU130" i="74"/>
  <c r="FV130" i="74"/>
  <c r="FW130" i="74"/>
  <c r="FX130" i="74"/>
  <c r="FY130" i="74"/>
  <c r="FZ130" i="74"/>
  <c r="GA130" i="74"/>
  <c r="GB130" i="74"/>
  <c r="GC130" i="74"/>
  <c r="GD130" i="74"/>
  <c r="GE130" i="74"/>
  <c r="GF130" i="74"/>
  <c r="GG130" i="74"/>
  <c r="GH130" i="74"/>
  <c r="GI130" i="74"/>
  <c r="GJ130" i="74"/>
  <c r="GK130" i="74"/>
  <c r="GL130" i="74"/>
  <c r="GM130" i="74"/>
  <c r="GN130" i="74"/>
  <c r="GO130" i="74"/>
  <c r="GP130" i="74"/>
  <c r="GQ130" i="74"/>
  <c r="GR130" i="74"/>
  <c r="GS130" i="74"/>
  <c r="GT130" i="74"/>
  <c r="GU130" i="74"/>
  <c r="GV130" i="74"/>
  <c r="GW130" i="74"/>
  <c r="GX130" i="74"/>
  <c r="GY130" i="74"/>
  <c r="GZ130" i="74"/>
  <c r="HA130" i="74"/>
  <c r="HB130" i="74"/>
  <c r="HC130" i="74"/>
  <c r="HD130" i="74"/>
  <c r="HE130" i="74"/>
  <c r="HF130" i="74"/>
  <c r="HG130" i="74"/>
  <c r="HH130" i="74"/>
  <c r="HI130" i="74"/>
  <c r="HJ130" i="74"/>
  <c r="HK130" i="74"/>
  <c r="HL130" i="74"/>
  <c r="HM130" i="74"/>
  <c r="HN130" i="74"/>
  <c r="HO130" i="74"/>
  <c r="HP130" i="74"/>
  <c r="HQ130" i="74"/>
  <c r="HR130" i="74"/>
  <c r="HS130" i="74"/>
  <c r="HT130" i="74"/>
  <c r="HU130" i="74"/>
  <c r="HV130" i="74"/>
  <c r="HW130" i="74"/>
  <c r="HX130" i="74"/>
  <c r="HY130" i="74"/>
  <c r="HZ130" i="74"/>
  <c r="IA130" i="74"/>
  <c r="IB130" i="74"/>
  <c r="IC130" i="74"/>
  <c r="ID130" i="74"/>
  <c r="IE130" i="74"/>
  <c r="IF130" i="74"/>
  <c r="IG130" i="74"/>
  <c r="IH130" i="74"/>
  <c r="II130" i="74"/>
  <c r="IJ130" i="74"/>
  <c r="IK130" i="74"/>
  <c r="IL130" i="74"/>
  <c r="E131" i="74"/>
  <c r="H131" i="74"/>
  <c r="I131" i="74"/>
  <c r="J131" i="74"/>
  <c r="K131" i="74"/>
  <c r="L131" i="74"/>
  <c r="M131" i="74"/>
  <c r="N131" i="74"/>
  <c r="O131" i="74"/>
  <c r="P131" i="74"/>
  <c r="Q131" i="74"/>
  <c r="R131" i="74"/>
  <c r="S131" i="74"/>
  <c r="T131" i="74"/>
  <c r="U131" i="74"/>
  <c r="V131" i="74"/>
  <c r="W131" i="74"/>
  <c r="X131" i="74"/>
  <c r="Y131" i="74"/>
  <c r="Z131" i="74"/>
  <c r="AA131" i="74"/>
  <c r="AB131" i="74"/>
  <c r="AC131" i="74"/>
  <c r="AD131" i="74"/>
  <c r="AE131" i="74"/>
  <c r="AF131" i="74"/>
  <c r="AG131" i="74"/>
  <c r="AH131" i="74"/>
  <c r="AI131" i="74"/>
  <c r="AJ131" i="74"/>
  <c r="AK131" i="74"/>
  <c r="AL131" i="74"/>
  <c r="AM131" i="74"/>
  <c r="AN131" i="74"/>
  <c r="AO131" i="74"/>
  <c r="AP131" i="74"/>
  <c r="AQ131" i="74"/>
  <c r="AR131" i="74"/>
  <c r="AS131" i="74"/>
  <c r="AT131" i="74"/>
  <c r="AU131" i="74"/>
  <c r="AV131" i="74"/>
  <c r="AW131" i="74"/>
  <c r="AX131" i="74"/>
  <c r="AY131" i="74"/>
  <c r="AZ131" i="74"/>
  <c r="BA131" i="74"/>
  <c r="BB131" i="74"/>
  <c r="BC131" i="74"/>
  <c r="BD131" i="74"/>
  <c r="BE131" i="74"/>
  <c r="BF131" i="74"/>
  <c r="BG131" i="74"/>
  <c r="BH131" i="74"/>
  <c r="BI131" i="74"/>
  <c r="BJ131" i="74"/>
  <c r="BK131" i="74"/>
  <c r="BL131" i="74"/>
  <c r="BM131" i="74"/>
  <c r="BN131" i="74"/>
  <c r="BO131" i="74"/>
  <c r="BP131" i="74"/>
  <c r="BQ131" i="74"/>
  <c r="BR131" i="74"/>
  <c r="BS131" i="74"/>
  <c r="BT131" i="74"/>
  <c r="BU131" i="74"/>
  <c r="BV131" i="74"/>
  <c r="BW131" i="74"/>
  <c r="BX131" i="74"/>
  <c r="BY131" i="74"/>
  <c r="BZ131" i="74"/>
  <c r="CA131" i="74"/>
  <c r="CB131" i="74"/>
  <c r="CC131" i="74"/>
  <c r="CD131" i="74"/>
  <c r="CE131" i="74"/>
  <c r="CF131" i="74"/>
  <c r="CG131" i="74"/>
  <c r="CH131" i="74"/>
  <c r="CI131" i="74"/>
  <c r="CJ131" i="74"/>
  <c r="CK131" i="74"/>
  <c r="CL131" i="74"/>
  <c r="CM131" i="74"/>
  <c r="CN131" i="74"/>
  <c r="CO131" i="74"/>
  <c r="CP131" i="74"/>
  <c r="CQ131" i="74"/>
  <c r="CR131" i="74"/>
  <c r="CS131" i="74"/>
  <c r="CT131" i="74"/>
  <c r="CU131" i="74"/>
  <c r="CV131" i="74"/>
  <c r="CW131" i="74"/>
  <c r="CX131" i="74"/>
  <c r="CY131" i="74"/>
  <c r="CZ131" i="74"/>
  <c r="DA131" i="74"/>
  <c r="DB131" i="74"/>
  <c r="DC131" i="74"/>
  <c r="DD131" i="74"/>
  <c r="DE131" i="74"/>
  <c r="DF131" i="74"/>
  <c r="DG131" i="74"/>
  <c r="DH131" i="74"/>
  <c r="DI131" i="74"/>
  <c r="DJ131" i="74"/>
  <c r="DK131" i="74"/>
  <c r="DL131" i="74"/>
  <c r="DM131" i="74"/>
  <c r="DN131" i="74"/>
  <c r="DO131" i="74"/>
  <c r="DP131" i="74"/>
  <c r="DQ131" i="74"/>
  <c r="DR131" i="74"/>
  <c r="DS131" i="74"/>
  <c r="DT131" i="74"/>
  <c r="DU131" i="74"/>
  <c r="DV131" i="74"/>
  <c r="DW131" i="74"/>
  <c r="DX131" i="74"/>
  <c r="DY131" i="74"/>
  <c r="DZ131" i="74"/>
  <c r="EA131" i="74"/>
  <c r="EB131" i="74"/>
  <c r="EC131" i="74"/>
  <c r="ED131" i="74"/>
  <c r="EE131" i="74"/>
  <c r="EF131" i="74"/>
  <c r="EG131" i="74"/>
  <c r="EH131" i="74"/>
  <c r="EI131" i="74"/>
  <c r="EJ131" i="74"/>
  <c r="EK131" i="74"/>
  <c r="EL131" i="74"/>
  <c r="EM131" i="74"/>
  <c r="EN131" i="74"/>
  <c r="EO131" i="74"/>
  <c r="EP131" i="74"/>
  <c r="EQ131" i="74"/>
  <c r="ER131" i="74"/>
  <c r="ES131" i="74"/>
  <c r="ET131" i="74"/>
  <c r="EU131" i="74"/>
  <c r="EV131" i="74"/>
  <c r="EW131" i="74"/>
  <c r="EX131" i="74"/>
  <c r="EY131" i="74"/>
  <c r="EZ131" i="74"/>
  <c r="FA131" i="74"/>
  <c r="FB131" i="74"/>
  <c r="FC131" i="74"/>
  <c r="FD131" i="74"/>
  <c r="FE131" i="74"/>
  <c r="FF131" i="74"/>
  <c r="FG131" i="74"/>
  <c r="FH131" i="74"/>
  <c r="FI131" i="74"/>
  <c r="FJ131" i="74"/>
  <c r="FK131" i="74"/>
  <c r="FL131" i="74"/>
  <c r="FM131" i="74"/>
  <c r="FN131" i="74"/>
  <c r="FO131" i="74"/>
  <c r="FP131" i="74"/>
  <c r="FQ131" i="74"/>
  <c r="FR131" i="74"/>
  <c r="FS131" i="74"/>
  <c r="FT131" i="74"/>
  <c r="FU131" i="74"/>
  <c r="FV131" i="74"/>
  <c r="FW131" i="74"/>
  <c r="FX131" i="74"/>
  <c r="FY131" i="74"/>
  <c r="FZ131" i="74"/>
  <c r="GA131" i="74"/>
  <c r="GB131" i="74"/>
  <c r="GC131" i="74"/>
  <c r="GD131" i="74"/>
  <c r="GE131" i="74"/>
  <c r="GF131" i="74"/>
  <c r="GG131" i="74"/>
  <c r="GH131" i="74"/>
  <c r="GI131" i="74"/>
  <c r="GJ131" i="74"/>
  <c r="GK131" i="74"/>
  <c r="GL131" i="74"/>
  <c r="GM131" i="74"/>
  <c r="GN131" i="74"/>
  <c r="GO131" i="74"/>
  <c r="GP131" i="74"/>
  <c r="GQ131" i="74"/>
  <c r="GR131" i="74"/>
  <c r="GS131" i="74"/>
  <c r="GT131" i="74"/>
  <c r="GU131" i="74"/>
  <c r="GV131" i="74"/>
  <c r="GW131" i="74"/>
  <c r="GX131" i="74"/>
  <c r="GY131" i="74"/>
  <c r="GZ131" i="74"/>
  <c r="HA131" i="74"/>
  <c r="HB131" i="74"/>
  <c r="HC131" i="74"/>
  <c r="HD131" i="74"/>
  <c r="HE131" i="74"/>
  <c r="HF131" i="74"/>
  <c r="HG131" i="74"/>
  <c r="HH131" i="74"/>
  <c r="HI131" i="74"/>
  <c r="HJ131" i="74"/>
  <c r="HK131" i="74"/>
  <c r="HL131" i="74"/>
  <c r="HM131" i="74"/>
  <c r="HN131" i="74"/>
  <c r="HO131" i="74"/>
  <c r="HP131" i="74"/>
  <c r="HQ131" i="74"/>
  <c r="HR131" i="74"/>
  <c r="HS131" i="74"/>
  <c r="HT131" i="74"/>
  <c r="HU131" i="74"/>
  <c r="HV131" i="74"/>
  <c r="HW131" i="74"/>
  <c r="HX131" i="74"/>
  <c r="HY131" i="74"/>
  <c r="HZ131" i="74"/>
  <c r="IA131" i="74"/>
  <c r="IB131" i="74"/>
  <c r="IC131" i="74"/>
  <c r="ID131" i="74"/>
  <c r="IE131" i="74"/>
  <c r="IF131" i="74"/>
  <c r="IG131" i="74"/>
  <c r="IH131" i="74"/>
  <c r="II131" i="74"/>
  <c r="IJ131" i="74"/>
  <c r="IK131" i="74"/>
  <c r="IL131" i="74"/>
  <c r="E132" i="74"/>
  <c r="G132" i="74"/>
  <c r="H132" i="74"/>
  <c r="I132" i="74"/>
  <c r="J132" i="74"/>
  <c r="K132" i="74"/>
  <c r="L132" i="74"/>
  <c r="M132" i="74"/>
  <c r="N132" i="74"/>
  <c r="O132" i="74"/>
  <c r="P132" i="74"/>
  <c r="Q132" i="74"/>
  <c r="R132" i="74"/>
  <c r="S132" i="74"/>
  <c r="T132" i="74"/>
  <c r="U132" i="74"/>
  <c r="V132" i="74"/>
  <c r="W132" i="74"/>
  <c r="X132" i="74"/>
  <c r="Y132" i="74"/>
  <c r="Z132" i="74"/>
  <c r="AA132" i="74"/>
  <c r="AB132" i="74"/>
  <c r="AC132" i="74"/>
  <c r="AD132" i="74"/>
  <c r="AE132" i="74"/>
  <c r="AF132" i="74"/>
  <c r="AG132" i="74"/>
  <c r="AH132" i="74"/>
  <c r="AI132" i="74"/>
  <c r="AJ132" i="74"/>
  <c r="AK132" i="74"/>
  <c r="AL132" i="74"/>
  <c r="AM132" i="74"/>
  <c r="AN132" i="74"/>
  <c r="AO132" i="74"/>
  <c r="AP132" i="74"/>
  <c r="AQ132" i="74"/>
  <c r="AR132" i="74"/>
  <c r="AS132" i="74"/>
  <c r="AT132" i="74"/>
  <c r="AU132" i="74"/>
  <c r="AV132" i="74"/>
  <c r="AW132" i="74"/>
  <c r="AX132" i="74"/>
  <c r="AY132" i="74"/>
  <c r="AZ132" i="74"/>
  <c r="BA132" i="74"/>
  <c r="BB132" i="74"/>
  <c r="BC132" i="74"/>
  <c r="BD132" i="74"/>
  <c r="BE132" i="74"/>
  <c r="BF132" i="74"/>
  <c r="BG132" i="74"/>
  <c r="BH132" i="74"/>
  <c r="BI132" i="74"/>
  <c r="BJ132" i="74"/>
  <c r="BK132" i="74"/>
  <c r="BL132" i="74"/>
  <c r="BM132" i="74"/>
  <c r="BN132" i="74"/>
  <c r="BO132" i="74"/>
  <c r="BP132" i="74"/>
  <c r="BQ132" i="74"/>
  <c r="BR132" i="74"/>
  <c r="BS132" i="74"/>
  <c r="BT132" i="74"/>
  <c r="BU132" i="74"/>
  <c r="BV132" i="74"/>
  <c r="BW132" i="74"/>
  <c r="BX132" i="74"/>
  <c r="BY132" i="74"/>
  <c r="BZ132" i="74"/>
  <c r="CA132" i="74"/>
  <c r="CB132" i="74"/>
  <c r="CC132" i="74"/>
  <c r="CD132" i="74"/>
  <c r="CE132" i="74"/>
  <c r="CF132" i="74"/>
  <c r="CG132" i="74"/>
  <c r="E133" i="74"/>
  <c r="G133" i="74"/>
  <c r="H133" i="74"/>
  <c r="I133" i="74"/>
  <c r="J133" i="74"/>
  <c r="K133" i="74"/>
  <c r="L133" i="74"/>
  <c r="M133" i="74"/>
  <c r="N133" i="74"/>
  <c r="O133" i="74"/>
  <c r="P133" i="74"/>
  <c r="Q133" i="74"/>
  <c r="R133" i="74"/>
  <c r="S133" i="74"/>
  <c r="T133" i="74"/>
  <c r="U133" i="74"/>
  <c r="V133" i="74"/>
  <c r="W133" i="74"/>
  <c r="X133" i="74"/>
  <c r="Y133" i="74"/>
  <c r="Z133" i="74"/>
  <c r="AA133" i="74"/>
  <c r="AB133" i="74"/>
  <c r="AC133" i="74"/>
  <c r="AD133" i="74"/>
  <c r="AE133" i="74"/>
  <c r="AF133" i="74"/>
  <c r="AG133" i="74"/>
  <c r="AH133" i="74"/>
  <c r="AI133" i="74"/>
  <c r="AJ133" i="74"/>
  <c r="AK133" i="74"/>
  <c r="AL133" i="74"/>
  <c r="AM133" i="74"/>
  <c r="AN133" i="74"/>
  <c r="AO133" i="74"/>
  <c r="AP133" i="74"/>
  <c r="AQ133" i="74"/>
  <c r="AR133" i="74"/>
  <c r="AS133" i="74"/>
  <c r="AT133" i="74"/>
  <c r="AU133" i="74"/>
  <c r="AV133" i="74"/>
  <c r="AW133" i="74"/>
  <c r="AX133" i="74"/>
  <c r="AY133" i="74"/>
  <c r="AZ133" i="74"/>
  <c r="BA133" i="74"/>
  <c r="BB133" i="74"/>
  <c r="BC133" i="74"/>
  <c r="BD133" i="74"/>
  <c r="BE133" i="74"/>
  <c r="BF133" i="74"/>
  <c r="BG133" i="74"/>
  <c r="BH133" i="74"/>
  <c r="BI133" i="74"/>
  <c r="BJ133" i="74"/>
  <c r="BK133" i="74"/>
  <c r="BL133" i="74"/>
  <c r="BM133" i="74"/>
  <c r="BN133" i="74"/>
  <c r="BO133" i="74"/>
  <c r="BP133" i="74"/>
  <c r="BQ133" i="74"/>
  <c r="BR133" i="74"/>
  <c r="BS133" i="74"/>
  <c r="BT133" i="74"/>
  <c r="BU133" i="74"/>
  <c r="BV133" i="74"/>
  <c r="BW133" i="74"/>
  <c r="BX133" i="74"/>
  <c r="BY133" i="74"/>
  <c r="BZ133" i="74"/>
  <c r="CA133" i="74"/>
  <c r="CB133" i="74"/>
  <c r="CC133" i="74"/>
  <c r="CD133" i="74"/>
  <c r="CE133" i="74"/>
  <c r="CF133" i="74"/>
  <c r="CG133" i="74"/>
  <c r="E134" i="74"/>
  <c r="G134" i="74"/>
  <c r="H134" i="74"/>
  <c r="I134" i="74"/>
  <c r="J134" i="74"/>
  <c r="K134" i="74"/>
  <c r="L134" i="74"/>
  <c r="M134" i="74"/>
  <c r="N134" i="74"/>
  <c r="O134" i="74"/>
  <c r="P134" i="74"/>
  <c r="Q134" i="74"/>
  <c r="R134" i="74"/>
  <c r="S134" i="74"/>
  <c r="T134" i="74"/>
  <c r="U134" i="74"/>
  <c r="V134" i="74"/>
  <c r="W134" i="74"/>
  <c r="X134" i="74"/>
  <c r="Y134" i="74"/>
  <c r="Z134" i="74"/>
  <c r="AA134" i="74"/>
  <c r="AB134" i="74"/>
  <c r="AC134" i="74"/>
  <c r="AD134" i="74"/>
  <c r="AE134" i="74"/>
  <c r="AF134" i="74"/>
  <c r="AG134" i="74"/>
  <c r="AH134" i="74"/>
  <c r="AI134" i="74"/>
  <c r="AJ134" i="74"/>
  <c r="AK134" i="74"/>
  <c r="AL134" i="74"/>
  <c r="AM134" i="74"/>
  <c r="AN134" i="74"/>
  <c r="AO134" i="74"/>
  <c r="AP134" i="74"/>
  <c r="AQ134" i="74"/>
  <c r="AR134" i="74"/>
  <c r="AS134" i="74"/>
  <c r="AT134" i="74"/>
  <c r="AU134" i="74"/>
  <c r="AV134" i="74"/>
  <c r="AW134" i="74"/>
  <c r="AX134" i="74"/>
  <c r="AY134" i="74"/>
  <c r="AZ134" i="74"/>
  <c r="BA134" i="74"/>
  <c r="BB134" i="74"/>
  <c r="BC134" i="74"/>
  <c r="BD134" i="74"/>
  <c r="BE134" i="74"/>
  <c r="BF134" i="74"/>
  <c r="BG134" i="74"/>
  <c r="BH134" i="74"/>
  <c r="BI134" i="74"/>
  <c r="BJ134" i="74"/>
  <c r="BK134" i="74"/>
  <c r="BL134" i="74"/>
  <c r="BM134" i="74"/>
  <c r="BN134" i="74"/>
  <c r="BO134" i="74"/>
  <c r="BP134" i="74"/>
  <c r="BQ134" i="74"/>
  <c r="BR134" i="74"/>
  <c r="BS134" i="74"/>
  <c r="BT134" i="74"/>
  <c r="BU134" i="74"/>
  <c r="BV134" i="74"/>
  <c r="BW134" i="74"/>
  <c r="BX134" i="74"/>
  <c r="BY134" i="74"/>
  <c r="BZ134" i="74"/>
  <c r="CA134" i="74"/>
  <c r="CB134" i="74"/>
  <c r="CC134" i="74"/>
  <c r="CD134" i="74"/>
  <c r="CE134" i="74"/>
  <c r="CF134" i="74"/>
  <c r="CG134" i="74"/>
  <c r="E135" i="74"/>
  <c r="G135" i="74"/>
  <c r="H135" i="74"/>
  <c r="I135" i="74"/>
  <c r="J135" i="74"/>
  <c r="K135" i="74"/>
  <c r="L135" i="74"/>
  <c r="M135" i="74"/>
  <c r="N135" i="74"/>
  <c r="O135" i="74"/>
  <c r="P135" i="74"/>
  <c r="Q135" i="74"/>
  <c r="R135" i="74"/>
  <c r="S135" i="74"/>
  <c r="T135" i="74"/>
  <c r="U135" i="74"/>
  <c r="V135" i="74"/>
  <c r="W135" i="74"/>
  <c r="X135" i="74"/>
  <c r="Y135" i="74"/>
  <c r="Z135" i="74"/>
  <c r="AA135" i="74"/>
  <c r="AB135" i="74"/>
  <c r="AC135" i="74"/>
  <c r="AD135" i="74"/>
  <c r="AE135" i="74"/>
  <c r="AF135" i="74"/>
  <c r="AG135" i="74"/>
  <c r="AH135" i="74"/>
  <c r="AI135" i="74"/>
  <c r="AJ135" i="74"/>
  <c r="AK135" i="74"/>
  <c r="AL135" i="74"/>
  <c r="AM135" i="74"/>
  <c r="AN135" i="74"/>
  <c r="AO135" i="74"/>
  <c r="AP135" i="74"/>
  <c r="AQ135" i="74"/>
  <c r="AR135" i="74"/>
  <c r="AS135" i="74"/>
  <c r="AT135" i="74"/>
  <c r="AU135" i="74"/>
  <c r="AV135" i="74"/>
  <c r="AW135" i="74"/>
  <c r="AX135" i="74"/>
  <c r="AY135" i="74"/>
  <c r="AZ135" i="74"/>
  <c r="BA135" i="74"/>
  <c r="BB135" i="74"/>
  <c r="BC135" i="74"/>
  <c r="BD135" i="74"/>
  <c r="BE135" i="74"/>
  <c r="BF135" i="74"/>
  <c r="BG135" i="74"/>
  <c r="BH135" i="74"/>
  <c r="BI135" i="74"/>
  <c r="BJ135" i="74"/>
  <c r="BK135" i="74"/>
  <c r="BL135" i="74"/>
  <c r="BM135" i="74"/>
  <c r="BN135" i="74"/>
  <c r="BO135" i="74"/>
  <c r="BP135" i="74"/>
  <c r="BQ135" i="74"/>
  <c r="BR135" i="74"/>
  <c r="BS135" i="74"/>
  <c r="BT135" i="74"/>
  <c r="BU135" i="74"/>
  <c r="BV135" i="74"/>
  <c r="BW135" i="74"/>
  <c r="BX135" i="74"/>
  <c r="BY135" i="74"/>
  <c r="BZ135" i="74"/>
  <c r="CA135" i="74"/>
  <c r="CB135" i="74"/>
  <c r="CC135" i="74"/>
  <c r="CD135" i="74"/>
  <c r="CE135" i="74"/>
  <c r="CF135" i="74"/>
  <c r="CG135" i="74"/>
  <c r="CH135" i="74"/>
  <c r="CI135" i="74"/>
  <c r="CJ135" i="74"/>
  <c r="CK135" i="74"/>
  <c r="CL135" i="74"/>
  <c r="CM135" i="74"/>
  <c r="CN135" i="74"/>
  <c r="CO135" i="74"/>
  <c r="CP135" i="74"/>
  <c r="CQ135" i="74"/>
  <c r="CR135" i="74"/>
  <c r="CS135" i="74"/>
  <c r="CT135" i="74"/>
  <c r="CU135" i="74"/>
  <c r="CV135" i="74"/>
  <c r="CW135" i="74"/>
  <c r="CX135" i="74"/>
  <c r="CY135" i="74"/>
  <c r="CZ135" i="74"/>
  <c r="DA135" i="74"/>
  <c r="DB135" i="74"/>
  <c r="DC135" i="74"/>
  <c r="DD135" i="74"/>
  <c r="DE135" i="74"/>
  <c r="DF135" i="74"/>
  <c r="DG135" i="74"/>
  <c r="DH135" i="74"/>
  <c r="DI135" i="74"/>
  <c r="DJ135" i="74"/>
  <c r="DK135" i="74"/>
  <c r="DL135" i="74"/>
  <c r="DM135" i="74"/>
  <c r="DN135" i="74"/>
  <c r="DO135" i="74"/>
  <c r="DP135" i="74"/>
  <c r="DQ135" i="74"/>
  <c r="DR135" i="74"/>
  <c r="DS135" i="74"/>
  <c r="DT135" i="74"/>
  <c r="DU135" i="74"/>
  <c r="DV135" i="74"/>
  <c r="DW135" i="74"/>
  <c r="DX135" i="74"/>
  <c r="DY135" i="74"/>
  <c r="DZ135" i="74"/>
  <c r="EA135" i="74"/>
  <c r="EB135" i="74"/>
  <c r="EC135" i="74"/>
  <c r="ED135" i="74"/>
  <c r="EE135" i="74"/>
  <c r="EF135" i="74"/>
  <c r="EG135" i="74"/>
  <c r="EH135" i="74"/>
  <c r="EI135" i="74"/>
  <c r="EJ135" i="74"/>
  <c r="EK135" i="74"/>
  <c r="EL135" i="74"/>
  <c r="EM135" i="74"/>
  <c r="EN135" i="74"/>
  <c r="EO135" i="74"/>
  <c r="EP135" i="74"/>
  <c r="EQ135" i="74"/>
  <c r="ER135" i="74"/>
  <c r="ES135" i="74"/>
  <c r="ET135" i="74"/>
  <c r="EU135" i="74"/>
  <c r="EV135" i="74"/>
  <c r="EW135" i="74"/>
  <c r="EX135" i="74"/>
  <c r="EY135" i="74"/>
  <c r="EZ135" i="74"/>
  <c r="FA135" i="74"/>
  <c r="FB135" i="74"/>
  <c r="FC135" i="74"/>
  <c r="FD135" i="74"/>
  <c r="FE135" i="74"/>
  <c r="FF135" i="74"/>
  <c r="FG135" i="74"/>
  <c r="FH135" i="74"/>
  <c r="FI135" i="74"/>
  <c r="FJ135" i="74"/>
  <c r="FK135" i="74"/>
  <c r="FL135" i="74"/>
  <c r="FM135" i="74"/>
  <c r="FN135" i="74"/>
  <c r="FO135" i="74"/>
  <c r="FP135" i="74"/>
  <c r="FQ135" i="74"/>
  <c r="FR135" i="74"/>
  <c r="FS135" i="74"/>
  <c r="FT135" i="74"/>
  <c r="FU135" i="74"/>
  <c r="FV135" i="74"/>
  <c r="FW135" i="74"/>
  <c r="FX135" i="74"/>
  <c r="FY135" i="74"/>
  <c r="FZ135" i="74"/>
  <c r="GA135" i="74"/>
  <c r="GB135" i="74"/>
  <c r="GC135" i="74"/>
  <c r="GD135" i="74"/>
  <c r="GE135" i="74"/>
  <c r="GF135" i="74"/>
  <c r="GG135" i="74"/>
  <c r="GH135" i="74"/>
  <c r="GI135" i="74"/>
  <c r="GJ135" i="74"/>
  <c r="GK135" i="74"/>
  <c r="GL135" i="74"/>
  <c r="GM135" i="74"/>
  <c r="GN135" i="74"/>
  <c r="GO135" i="74"/>
  <c r="GP135" i="74"/>
  <c r="GQ135" i="74"/>
  <c r="GR135" i="74"/>
  <c r="GS135" i="74"/>
  <c r="GT135" i="74"/>
  <c r="GU135" i="74"/>
  <c r="GV135" i="74"/>
  <c r="GW135" i="74"/>
  <c r="GX135" i="74"/>
  <c r="GY135" i="74"/>
  <c r="GZ135" i="74"/>
  <c r="HA135" i="74"/>
  <c r="HB135" i="74"/>
  <c r="HC135" i="74"/>
  <c r="HD135" i="74"/>
  <c r="HE135" i="74"/>
  <c r="HF135" i="74"/>
  <c r="HG135" i="74"/>
  <c r="HH135" i="74"/>
  <c r="HI135" i="74"/>
  <c r="HJ135" i="74"/>
  <c r="HK135" i="74"/>
  <c r="HL135" i="74"/>
  <c r="HM135" i="74"/>
  <c r="HN135" i="74"/>
  <c r="HO135" i="74"/>
  <c r="HP135" i="74"/>
  <c r="HQ135" i="74"/>
  <c r="HR135" i="74"/>
  <c r="HS135" i="74"/>
  <c r="HT135" i="74"/>
  <c r="HU135" i="74"/>
  <c r="HV135" i="74"/>
  <c r="HW135" i="74"/>
  <c r="HX135" i="74"/>
  <c r="HY135" i="74"/>
  <c r="HZ135" i="74"/>
  <c r="IA135" i="74"/>
  <c r="IB135" i="74"/>
  <c r="IC135" i="74"/>
  <c r="ID135" i="74"/>
  <c r="IE135" i="74"/>
  <c r="IF135" i="74"/>
  <c r="IG135" i="74"/>
  <c r="IH135" i="74"/>
  <c r="II135" i="74"/>
  <c r="IJ135" i="74"/>
  <c r="IK135" i="74"/>
  <c r="IL135" i="74"/>
  <c r="D137" i="74"/>
  <c r="E137" i="74"/>
  <c r="G137" i="74"/>
  <c r="H137" i="74"/>
  <c r="I137" i="74"/>
  <c r="J137" i="74"/>
  <c r="K137" i="74"/>
  <c r="L137" i="74"/>
  <c r="M137" i="74"/>
  <c r="N137" i="74"/>
  <c r="O137" i="74"/>
  <c r="P137" i="74"/>
  <c r="Q137" i="74"/>
  <c r="R137" i="74"/>
  <c r="S137" i="74"/>
  <c r="T137" i="74"/>
  <c r="U137" i="74"/>
  <c r="V137" i="74"/>
  <c r="W137" i="74"/>
  <c r="X137" i="74"/>
  <c r="Y137" i="74"/>
  <c r="Z137" i="74"/>
  <c r="AA137" i="74"/>
  <c r="AB137" i="74"/>
  <c r="AC137" i="74"/>
  <c r="AD137" i="74"/>
  <c r="AE137" i="74"/>
  <c r="AF137" i="74"/>
  <c r="AG137" i="74"/>
  <c r="AH137" i="74"/>
  <c r="AI137" i="74"/>
  <c r="AJ137" i="74"/>
  <c r="AK137" i="74"/>
  <c r="AL137" i="74"/>
  <c r="AM137" i="74"/>
  <c r="AN137" i="74"/>
  <c r="AO137" i="74"/>
  <c r="AP137" i="74"/>
  <c r="AQ137" i="74"/>
  <c r="AR137" i="74"/>
  <c r="AS137" i="74"/>
  <c r="AT137" i="74"/>
  <c r="AU137" i="74"/>
  <c r="AV137" i="74"/>
  <c r="AW137" i="74"/>
  <c r="AX137" i="74"/>
  <c r="AY137" i="74"/>
  <c r="AZ137" i="74"/>
  <c r="BA137" i="74"/>
  <c r="BB137" i="74"/>
  <c r="BC137" i="74"/>
  <c r="BD137" i="74"/>
  <c r="BE137" i="74"/>
  <c r="BF137" i="74"/>
  <c r="BG137" i="74"/>
  <c r="BH137" i="74"/>
  <c r="BI137" i="74"/>
  <c r="BJ137" i="74"/>
  <c r="BK137" i="74"/>
  <c r="BL137" i="74"/>
  <c r="BM137" i="74"/>
  <c r="BN137" i="74"/>
  <c r="BO137" i="74"/>
  <c r="BP137" i="74"/>
  <c r="BQ137" i="74"/>
  <c r="BR137" i="74"/>
  <c r="BS137" i="74"/>
  <c r="BT137" i="74"/>
  <c r="BU137" i="74"/>
  <c r="BV137" i="74"/>
  <c r="BW137" i="74"/>
  <c r="BX137" i="74"/>
  <c r="BY137" i="74"/>
  <c r="BZ137" i="74"/>
  <c r="CA137" i="74"/>
  <c r="CB137" i="74"/>
  <c r="CC137" i="74"/>
  <c r="CD137" i="74"/>
  <c r="CE137" i="74"/>
  <c r="CF137" i="74"/>
  <c r="CG137" i="74"/>
  <c r="D138" i="74"/>
  <c r="E138" i="74"/>
  <c r="G138" i="74"/>
  <c r="H138" i="74"/>
  <c r="I138" i="74"/>
  <c r="J138" i="74"/>
  <c r="K138" i="74"/>
  <c r="L138" i="74"/>
  <c r="M138" i="74"/>
  <c r="N138" i="74"/>
  <c r="O138" i="74"/>
  <c r="P138" i="74"/>
  <c r="Q138" i="74"/>
  <c r="R138" i="74"/>
  <c r="S138" i="74"/>
  <c r="T138" i="74"/>
  <c r="U138" i="74"/>
  <c r="V138" i="74"/>
  <c r="W138" i="74"/>
  <c r="X138" i="74"/>
  <c r="Y138" i="74"/>
  <c r="Z138" i="74"/>
  <c r="AA138" i="74"/>
  <c r="AB138" i="74"/>
  <c r="AC138" i="74"/>
  <c r="AD138" i="74"/>
  <c r="AE138" i="74"/>
  <c r="AF138" i="74"/>
  <c r="AG138" i="74"/>
  <c r="AH138" i="74"/>
  <c r="AI138" i="74"/>
  <c r="AJ138" i="74"/>
  <c r="AK138" i="74"/>
  <c r="AL138" i="74"/>
  <c r="AM138" i="74"/>
  <c r="AN138" i="74"/>
  <c r="AO138" i="74"/>
  <c r="AP138" i="74"/>
  <c r="AQ138" i="74"/>
  <c r="AR138" i="74"/>
  <c r="AS138" i="74"/>
  <c r="AT138" i="74"/>
  <c r="AU138" i="74"/>
  <c r="AV138" i="74"/>
  <c r="AW138" i="74"/>
  <c r="AX138" i="74"/>
  <c r="AY138" i="74"/>
  <c r="AZ138" i="74"/>
  <c r="BA138" i="74"/>
  <c r="BB138" i="74"/>
  <c r="BC138" i="74"/>
  <c r="BD138" i="74"/>
  <c r="BE138" i="74"/>
  <c r="BF138" i="74"/>
  <c r="BG138" i="74"/>
  <c r="BH138" i="74"/>
  <c r="BI138" i="74"/>
  <c r="BJ138" i="74"/>
  <c r="BK138" i="74"/>
  <c r="BL138" i="74"/>
  <c r="BM138" i="74"/>
  <c r="BN138" i="74"/>
  <c r="BO138" i="74"/>
  <c r="BP138" i="74"/>
  <c r="BQ138" i="74"/>
  <c r="BR138" i="74"/>
  <c r="BS138" i="74"/>
  <c r="BT138" i="74"/>
  <c r="BU138" i="74"/>
  <c r="BV138" i="74"/>
  <c r="BW138" i="74"/>
  <c r="BX138" i="74"/>
  <c r="BY138" i="74"/>
  <c r="BZ138" i="74"/>
  <c r="CA138" i="74"/>
  <c r="CB138" i="74"/>
  <c r="CC138" i="74"/>
  <c r="CD138" i="74"/>
  <c r="CE138" i="74"/>
  <c r="CF138" i="74"/>
  <c r="CG138" i="74"/>
  <c r="D140" i="74"/>
  <c r="E140" i="74"/>
  <c r="G140" i="74"/>
  <c r="H140" i="74"/>
  <c r="I140" i="74"/>
  <c r="J140" i="74"/>
  <c r="K140" i="74"/>
  <c r="L140" i="74"/>
  <c r="M140" i="74"/>
  <c r="N140" i="74"/>
  <c r="O140" i="74"/>
  <c r="P140" i="74"/>
  <c r="Q140" i="74"/>
  <c r="R140" i="74"/>
  <c r="S140" i="74"/>
  <c r="T140" i="74"/>
  <c r="U140" i="74"/>
  <c r="V140" i="74"/>
  <c r="W140" i="74"/>
  <c r="X140" i="74"/>
  <c r="Y140" i="74"/>
  <c r="Z140" i="74"/>
  <c r="AA140" i="74"/>
  <c r="AB140" i="74"/>
  <c r="AC140" i="74"/>
  <c r="AD140" i="74"/>
  <c r="AE140" i="74"/>
  <c r="AF140" i="74"/>
  <c r="AG140" i="74"/>
  <c r="AH140" i="74"/>
  <c r="AI140" i="74"/>
  <c r="AJ140" i="74"/>
  <c r="AK140" i="74"/>
  <c r="AL140" i="74"/>
  <c r="AM140" i="74"/>
  <c r="AN140" i="74"/>
  <c r="AO140" i="74"/>
  <c r="AP140" i="74"/>
  <c r="AQ140" i="74"/>
  <c r="AR140" i="74"/>
  <c r="AS140" i="74"/>
  <c r="AT140" i="74"/>
  <c r="AU140" i="74"/>
  <c r="AV140" i="74"/>
  <c r="AW140" i="74"/>
  <c r="AX140" i="74"/>
  <c r="AY140" i="74"/>
  <c r="AZ140" i="74"/>
  <c r="BA140" i="74"/>
  <c r="BB140" i="74"/>
  <c r="BC140" i="74"/>
  <c r="BD140" i="74"/>
  <c r="BE140" i="74"/>
  <c r="BF140" i="74"/>
  <c r="BG140" i="74"/>
  <c r="BH140" i="74"/>
  <c r="BI140" i="74"/>
  <c r="BJ140" i="74"/>
  <c r="BK140" i="74"/>
  <c r="BL140" i="74"/>
  <c r="BM140" i="74"/>
  <c r="BN140" i="74"/>
  <c r="BO140" i="74"/>
  <c r="BP140" i="74"/>
  <c r="BQ140" i="74"/>
  <c r="BR140" i="74"/>
  <c r="BS140" i="74"/>
  <c r="BT140" i="74"/>
  <c r="BU140" i="74"/>
  <c r="BV140" i="74"/>
  <c r="BW140" i="74"/>
  <c r="BX140" i="74"/>
  <c r="BY140" i="74"/>
  <c r="BZ140" i="74"/>
  <c r="CA140" i="74"/>
  <c r="CB140" i="74"/>
  <c r="CC140" i="74"/>
  <c r="CD140" i="74"/>
  <c r="CE140" i="74"/>
  <c r="CF140" i="74"/>
  <c r="CG140" i="74"/>
  <c r="D141" i="74"/>
  <c r="E141" i="74"/>
  <c r="G141" i="74"/>
  <c r="H141" i="74"/>
  <c r="I141" i="74"/>
  <c r="J141" i="74"/>
  <c r="K141" i="74"/>
  <c r="L141" i="74"/>
  <c r="M141" i="74"/>
  <c r="N141" i="74"/>
  <c r="O141" i="74"/>
  <c r="P141" i="74"/>
  <c r="Q141" i="74"/>
  <c r="R141" i="74"/>
  <c r="S141" i="74"/>
  <c r="T141" i="74"/>
  <c r="U141" i="74"/>
  <c r="V141" i="74"/>
  <c r="W141" i="74"/>
  <c r="X141" i="74"/>
  <c r="Y141" i="74"/>
  <c r="Z141" i="74"/>
  <c r="AA141" i="74"/>
  <c r="AB141" i="74"/>
  <c r="AC141" i="74"/>
  <c r="AD141" i="74"/>
  <c r="AE141" i="74"/>
  <c r="AF141" i="74"/>
  <c r="AG141" i="74"/>
  <c r="AH141" i="74"/>
  <c r="AI141" i="74"/>
  <c r="AJ141" i="74"/>
  <c r="AK141" i="74"/>
  <c r="AL141" i="74"/>
  <c r="AM141" i="74"/>
  <c r="AN141" i="74"/>
  <c r="AO141" i="74"/>
  <c r="AP141" i="74"/>
  <c r="AQ141" i="74"/>
  <c r="AR141" i="74"/>
  <c r="AS141" i="74"/>
  <c r="AT141" i="74"/>
  <c r="AU141" i="74"/>
  <c r="AV141" i="74"/>
  <c r="AW141" i="74"/>
  <c r="AX141" i="74"/>
  <c r="AY141" i="74"/>
  <c r="AZ141" i="74"/>
  <c r="BA141" i="74"/>
  <c r="BB141" i="74"/>
  <c r="BC141" i="74"/>
  <c r="BD141" i="74"/>
  <c r="BE141" i="74"/>
  <c r="BF141" i="74"/>
  <c r="BG141" i="74"/>
  <c r="BH141" i="74"/>
  <c r="BI141" i="74"/>
  <c r="BJ141" i="74"/>
  <c r="BK141" i="74"/>
  <c r="BL141" i="74"/>
  <c r="BM141" i="74"/>
  <c r="BN141" i="74"/>
  <c r="BO141" i="74"/>
  <c r="BP141" i="74"/>
  <c r="BQ141" i="74"/>
  <c r="BR141" i="74"/>
  <c r="BS141" i="74"/>
  <c r="BT141" i="74"/>
  <c r="BU141" i="74"/>
  <c r="BV141" i="74"/>
  <c r="BW141" i="74"/>
  <c r="BX141" i="74"/>
  <c r="BY141" i="74"/>
  <c r="BZ141" i="74"/>
  <c r="CA141" i="74"/>
  <c r="CB141" i="74"/>
  <c r="CC141" i="74"/>
  <c r="CD141" i="74"/>
  <c r="CE141" i="74"/>
  <c r="CF141" i="74"/>
  <c r="CG141" i="74"/>
  <c r="E143" i="74"/>
  <c r="G143" i="74"/>
  <c r="H143" i="74"/>
  <c r="I143" i="74"/>
  <c r="J143" i="74"/>
  <c r="K143" i="74"/>
  <c r="L143" i="74"/>
  <c r="M143" i="74"/>
  <c r="N143" i="74"/>
  <c r="O143" i="74"/>
  <c r="P143" i="74"/>
  <c r="Q143" i="74"/>
  <c r="R143" i="74"/>
  <c r="S143" i="74"/>
  <c r="T143" i="74"/>
  <c r="U143" i="74"/>
  <c r="V143" i="74"/>
  <c r="W143" i="74"/>
  <c r="X143" i="74"/>
  <c r="Y143" i="74"/>
  <c r="Z143" i="74"/>
  <c r="AA143" i="74"/>
  <c r="AB143" i="74"/>
  <c r="AC143" i="74"/>
  <c r="AD143" i="74"/>
  <c r="AE143" i="74"/>
  <c r="AF143" i="74"/>
  <c r="AG143" i="74"/>
  <c r="AH143" i="74"/>
  <c r="AI143" i="74"/>
  <c r="AJ143" i="74"/>
  <c r="AK143" i="74"/>
  <c r="AL143" i="74"/>
  <c r="AM143" i="74"/>
  <c r="AN143" i="74"/>
  <c r="AO143" i="74"/>
  <c r="AP143" i="74"/>
  <c r="AQ143" i="74"/>
  <c r="AR143" i="74"/>
  <c r="AS143" i="74"/>
  <c r="AT143" i="74"/>
  <c r="AU143" i="74"/>
  <c r="AV143" i="74"/>
  <c r="AW143" i="74"/>
  <c r="AX143" i="74"/>
  <c r="AY143" i="74"/>
  <c r="AZ143" i="74"/>
  <c r="BA143" i="74"/>
  <c r="BB143" i="74"/>
  <c r="BC143" i="74"/>
  <c r="BD143" i="74"/>
  <c r="BE143" i="74"/>
  <c r="BF143" i="74"/>
  <c r="BG143" i="74"/>
  <c r="BH143" i="74"/>
  <c r="BI143" i="74"/>
  <c r="BJ143" i="74"/>
  <c r="BK143" i="74"/>
  <c r="BL143" i="74"/>
  <c r="BM143" i="74"/>
  <c r="BN143" i="74"/>
  <c r="BO143" i="74"/>
  <c r="BP143" i="74"/>
  <c r="BQ143" i="74"/>
  <c r="BR143" i="74"/>
  <c r="BS143" i="74"/>
  <c r="BT143" i="74"/>
  <c r="BU143" i="74"/>
  <c r="BV143" i="74"/>
  <c r="BW143" i="74"/>
  <c r="BX143" i="74"/>
  <c r="BY143" i="74"/>
  <c r="BZ143" i="74"/>
  <c r="CA143" i="74"/>
  <c r="CB143" i="74"/>
  <c r="CC143" i="74"/>
  <c r="CD143" i="74"/>
  <c r="CE143" i="74"/>
  <c r="CF143" i="74"/>
  <c r="CG143" i="74"/>
  <c r="D144" i="74"/>
  <c r="E144" i="74"/>
  <c r="G144" i="74"/>
  <c r="H144" i="74"/>
  <c r="I144" i="74"/>
  <c r="J144" i="74"/>
  <c r="K144" i="74"/>
  <c r="L144" i="74"/>
  <c r="M144" i="74"/>
  <c r="N144" i="74"/>
  <c r="O144" i="74"/>
  <c r="P144" i="74"/>
  <c r="Q144" i="74"/>
  <c r="R144" i="74"/>
  <c r="S144" i="74"/>
  <c r="T144" i="74"/>
  <c r="U144" i="74"/>
  <c r="V144" i="74"/>
  <c r="W144" i="74"/>
  <c r="X144" i="74"/>
  <c r="Y144" i="74"/>
  <c r="Z144" i="74"/>
  <c r="AA144" i="74"/>
  <c r="AB144" i="74"/>
  <c r="AC144" i="74"/>
  <c r="AD144" i="74"/>
  <c r="AE144" i="74"/>
  <c r="AF144" i="74"/>
  <c r="AG144" i="74"/>
  <c r="AH144" i="74"/>
  <c r="AI144" i="74"/>
  <c r="AJ144" i="74"/>
  <c r="AK144" i="74"/>
  <c r="AL144" i="74"/>
  <c r="AM144" i="74"/>
  <c r="AN144" i="74"/>
  <c r="AO144" i="74"/>
  <c r="AP144" i="74"/>
  <c r="AQ144" i="74"/>
  <c r="AR144" i="74"/>
  <c r="AS144" i="74"/>
  <c r="AT144" i="74"/>
  <c r="AU144" i="74"/>
  <c r="AV144" i="74"/>
  <c r="AW144" i="74"/>
  <c r="AX144" i="74"/>
  <c r="AY144" i="74"/>
  <c r="AZ144" i="74"/>
  <c r="BA144" i="74"/>
  <c r="BB144" i="74"/>
  <c r="BC144" i="74"/>
  <c r="BD144" i="74"/>
  <c r="BE144" i="74"/>
  <c r="BF144" i="74"/>
  <c r="BG144" i="74"/>
  <c r="BH144" i="74"/>
  <c r="BI144" i="74"/>
  <c r="BJ144" i="74"/>
  <c r="BK144" i="74"/>
  <c r="BL144" i="74"/>
  <c r="BM144" i="74"/>
  <c r="BN144" i="74"/>
  <c r="BO144" i="74"/>
  <c r="BP144" i="74"/>
  <c r="BQ144" i="74"/>
  <c r="BR144" i="74"/>
  <c r="BS144" i="74"/>
  <c r="BT144" i="74"/>
  <c r="BU144" i="74"/>
  <c r="BV144" i="74"/>
  <c r="BW144" i="74"/>
  <c r="BX144" i="74"/>
  <c r="BY144" i="74"/>
  <c r="BZ144" i="74"/>
  <c r="CA144" i="74"/>
  <c r="CB144" i="74"/>
  <c r="CC144" i="74"/>
  <c r="CD144" i="74"/>
  <c r="CE144" i="74"/>
  <c r="CF144" i="74"/>
  <c r="CG144" i="74"/>
  <c r="D145" i="74"/>
  <c r="E145" i="74"/>
  <c r="G145" i="74"/>
  <c r="H145" i="74"/>
  <c r="I145" i="74"/>
  <c r="J145" i="74"/>
  <c r="K145" i="74"/>
  <c r="L145" i="74"/>
  <c r="M145" i="74"/>
  <c r="N145" i="74"/>
  <c r="O145" i="74"/>
  <c r="P145" i="74"/>
  <c r="Q145" i="74"/>
  <c r="R145" i="74"/>
  <c r="S145" i="74"/>
  <c r="T145" i="74"/>
  <c r="U145" i="74"/>
  <c r="V145" i="74"/>
  <c r="W145" i="74"/>
  <c r="X145" i="74"/>
  <c r="Y145" i="74"/>
  <c r="Z145" i="74"/>
  <c r="AA145" i="74"/>
  <c r="AB145" i="74"/>
  <c r="AC145" i="74"/>
  <c r="AD145" i="74"/>
  <c r="AE145" i="74"/>
  <c r="AF145" i="74"/>
  <c r="AG145" i="74"/>
  <c r="AH145" i="74"/>
  <c r="AI145" i="74"/>
  <c r="AJ145" i="74"/>
  <c r="AK145" i="74"/>
  <c r="AL145" i="74"/>
  <c r="AM145" i="74"/>
  <c r="AN145" i="74"/>
  <c r="AO145" i="74"/>
  <c r="AP145" i="74"/>
  <c r="AQ145" i="74"/>
  <c r="AR145" i="74"/>
  <c r="AS145" i="74"/>
  <c r="AT145" i="74"/>
  <c r="AU145" i="74"/>
  <c r="AV145" i="74"/>
  <c r="AW145" i="74"/>
  <c r="AX145" i="74"/>
  <c r="AY145" i="74"/>
  <c r="AZ145" i="74"/>
  <c r="BA145" i="74"/>
  <c r="BB145" i="74"/>
  <c r="BC145" i="74"/>
  <c r="BD145" i="74"/>
  <c r="BE145" i="74"/>
  <c r="BF145" i="74"/>
  <c r="BG145" i="74"/>
  <c r="BH145" i="74"/>
  <c r="BI145" i="74"/>
  <c r="BJ145" i="74"/>
  <c r="BK145" i="74"/>
  <c r="BL145" i="74"/>
  <c r="BM145" i="74"/>
  <c r="BN145" i="74"/>
  <c r="BO145" i="74"/>
  <c r="BP145" i="74"/>
  <c r="BQ145" i="74"/>
  <c r="BR145" i="74"/>
  <c r="BS145" i="74"/>
  <c r="BT145" i="74"/>
  <c r="BU145" i="74"/>
  <c r="BV145" i="74"/>
  <c r="BW145" i="74"/>
  <c r="BX145" i="74"/>
  <c r="BY145" i="74"/>
  <c r="BZ145" i="74"/>
  <c r="CA145" i="74"/>
  <c r="CB145" i="74"/>
  <c r="CC145" i="74"/>
  <c r="CD145" i="74"/>
  <c r="CE145" i="74"/>
  <c r="CF145" i="74"/>
  <c r="CG145" i="74"/>
  <c r="H147" i="74"/>
  <c r="I147" i="74"/>
  <c r="J147" i="74"/>
  <c r="K147" i="74"/>
  <c r="L147" i="74"/>
  <c r="M147" i="74"/>
  <c r="N147" i="74"/>
  <c r="O147" i="74"/>
  <c r="P147" i="74"/>
  <c r="Q147" i="74"/>
  <c r="R147" i="74"/>
  <c r="S147" i="74"/>
  <c r="T147" i="74"/>
  <c r="U147" i="74"/>
  <c r="V147" i="74"/>
  <c r="W147" i="74"/>
  <c r="X147" i="74"/>
  <c r="Y147" i="74"/>
  <c r="Z147" i="74"/>
  <c r="AA147" i="74"/>
  <c r="AB147" i="74"/>
  <c r="AC147" i="74"/>
  <c r="AD147" i="74"/>
  <c r="AE147" i="74"/>
  <c r="AF147" i="74"/>
  <c r="AG147" i="74"/>
  <c r="AH147" i="74"/>
  <c r="AI147" i="74"/>
  <c r="AJ147" i="74"/>
  <c r="AK147" i="74"/>
  <c r="AL147" i="74"/>
  <c r="AM147" i="74"/>
  <c r="AN147" i="74"/>
  <c r="AO147" i="74"/>
  <c r="AP147" i="74"/>
  <c r="AQ147" i="74"/>
  <c r="AR147" i="74"/>
  <c r="AS147" i="74"/>
  <c r="AT147" i="74"/>
  <c r="AU147" i="74"/>
  <c r="AV147" i="74"/>
  <c r="AW147" i="74"/>
  <c r="AX147" i="74"/>
  <c r="AY147" i="74"/>
  <c r="AZ147" i="74"/>
  <c r="BA147" i="74"/>
  <c r="BB147" i="74"/>
  <c r="BC147" i="74"/>
  <c r="BD147" i="74"/>
  <c r="BE147" i="74"/>
  <c r="BF147" i="74"/>
  <c r="BG147" i="74"/>
  <c r="BH147" i="74"/>
  <c r="BI147" i="74"/>
  <c r="BJ147" i="74"/>
  <c r="BK147" i="74"/>
  <c r="BL147" i="74"/>
  <c r="BM147" i="74"/>
  <c r="BN147" i="74"/>
  <c r="BO147" i="74"/>
  <c r="BP147" i="74"/>
  <c r="BQ147" i="74"/>
  <c r="BR147" i="74"/>
  <c r="BS147" i="74"/>
  <c r="BT147" i="74"/>
  <c r="BU147" i="74"/>
  <c r="BV147" i="74"/>
  <c r="BW147" i="74"/>
  <c r="BX147" i="74"/>
  <c r="BY147" i="74"/>
  <c r="BZ147" i="74"/>
  <c r="CA147" i="74"/>
  <c r="CB147" i="74"/>
  <c r="CC147" i="74"/>
  <c r="CD147" i="74"/>
  <c r="CE147" i="74"/>
  <c r="CF147" i="74"/>
  <c r="CG147" i="74"/>
  <c r="CH147" i="74"/>
  <c r="CI147" i="74"/>
  <c r="CJ147" i="74"/>
  <c r="CK147" i="74"/>
  <c r="CL147" i="74"/>
  <c r="CM147" i="74"/>
  <c r="CN147" i="74"/>
  <c r="CO147" i="74"/>
  <c r="CP147" i="74"/>
  <c r="CQ147" i="74"/>
  <c r="CR147" i="74"/>
  <c r="CS147" i="74"/>
  <c r="CT147" i="74"/>
  <c r="CU147" i="74"/>
  <c r="CV147" i="74"/>
  <c r="CW147" i="74"/>
  <c r="CX147" i="74"/>
  <c r="CY147" i="74"/>
  <c r="CZ147" i="74"/>
  <c r="DA147" i="74"/>
  <c r="DB147" i="74"/>
  <c r="DC147" i="74"/>
  <c r="DD147" i="74"/>
  <c r="DE147" i="74"/>
  <c r="DF147" i="74"/>
  <c r="DG147" i="74"/>
  <c r="DH147" i="74"/>
  <c r="DI147" i="74"/>
  <c r="DJ147" i="74"/>
  <c r="DK147" i="74"/>
  <c r="DL147" i="74"/>
  <c r="DM147" i="74"/>
  <c r="DN147" i="74"/>
  <c r="DO147" i="74"/>
  <c r="DP147" i="74"/>
  <c r="DQ147" i="74"/>
  <c r="DR147" i="74"/>
  <c r="DS147" i="74"/>
  <c r="DT147" i="74"/>
  <c r="DU147" i="74"/>
  <c r="DV147" i="74"/>
  <c r="DW147" i="74"/>
  <c r="DX147" i="74"/>
  <c r="DY147" i="74"/>
  <c r="DZ147" i="74"/>
  <c r="EA147" i="74"/>
  <c r="EB147" i="74"/>
  <c r="EC147" i="74"/>
  <c r="ED147" i="74"/>
  <c r="EE147" i="74"/>
  <c r="EF147" i="74"/>
  <c r="EG147" i="74"/>
  <c r="EH147" i="74"/>
  <c r="EI147" i="74"/>
  <c r="EJ147" i="74"/>
  <c r="EK147" i="74"/>
  <c r="EL147" i="74"/>
  <c r="EM147" i="74"/>
  <c r="EN147" i="74"/>
  <c r="EO147" i="74"/>
  <c r="EP147" i="74"/>
  <c r="EQ147" i="74"/>
  <c r="ER147" i="74"/>
  <c r="ES147" i="74"/>
  <c r="ET147" i="74"/>
  <c r="EU147" i="74"/>
  <c r="EV147" i="74"/>
  <c r="EW147" i="74"/>
  <c r="EX147" i="74"/>
  <c r="EY147" i="74"/>
  <c r="EZ147" i="74"/>
  <c r="FA147" i="74"/>
  <c r="FB147" i="74"/>
  <c r="FC147" i="74"/>
  <c r="FD147" i="74"/>
  <c r="FE147" i="74"/>
  <c r="FF147" i="74"/>
  <c r="FG147" i="74"/>
  <c r="FH147" i="74"/>
  <c r="FI147" i="74"/>
  <c r="FJ147" i="74"/>
  <c r="FK147" i="74"/>
  <c r="FL147" i="74"/>
  <c r="FM147" i="74"/>
  <c r="FN147" i="74"/>
  <c r="FO147" i="74"/>
  <c r="FP147" i="74"/>
  <c r="FQ147" i="74"/>
  <c r="FR147" i="74"/>
  <c r="FS147" i="74"/>
  <c r="FT147" i="74"/>
  <c r="FU147" i="74"/>
  <c r="FV147" i="74"/>
  <c r="FW147" i="74"/>
  <c r="FX147" i="74"/>
  <c r="FY147" i="74"/>
  <c r="FZ147" i="74"/>
  <c r="GA147" i="74"/>
  <c r="GB147" i="74"/>
  <c r="GC147" i="74"/>
  <c r="GD147" i="74"/>
  <c r="GE147" i="74"/>
  <c r="GF147" i="74"/>
  <c r="GG147" i="74"/>
  <c r="GH147" i="74"/>
  <c r="GI147" i="74"/>
  <c r="GJ147" i="74"/>
  <c r="GK147" i="74"/>
  <c r="GL147" i="74"/>
  <c r="GM147" i="74"/>
  <c r="GN147" i="74"/>
  <c r="GO147" i="74"/>
  <c r="GP147" i="74"/>
  <c r="GQ147" i="74"/>
  <c r="GR147" i="74"/>
  <c r="GS147" i="74"/>
  <c r="GT147" i="74"/>
  <c r="GU147" i="74"/>
  <c r="GV147" i="74"/>
  <c r="GW147" i="74"/>
  <c r="GX147" i="74"/>
  <c r="GY147" i="74"/>
  <c r="GZ147" i="74"/>
  <c r="HA147" i="74"/>
  <c r="HB147" i="74"/>
  <c r="HC147" i="74"/>
  <c r="HD147" i="74"/>
  <c r="HE147" i="74"/>
  <c r="HF147" i="74"/>
  <c r="HG147" i="74"/>
  <c r="HH147" i="74"/>
  <c r="HI147" i="74"/>
  <c r="HJ147" i="74"/>
  <c r="HK147" i="74"/>
  <c r="HL147" i="74"/>
  <c r="HM147" i="74"/>
  <c r="HN147" i="74"/>
  <c r="HO147" i="74"/>
  <c r="HP147" i="74"/>
  <c r="HQ147" i="74"/>
  <c r="HR147" i="74"/>
  <c r="HS147" i="74"/>
  <c r="HT147" i="74"/>
  <c r="HU147" i="74"/>
  <c r="HV147" i="74"/>
  <c r="HW147" i="74"/>
  <c r="HX147" i="74"/>
  <c r="HY147" i="74"/>
  <c r="HZ147" i="74"/>
  <c r="IA147" i="74"/>
  <c r="IB147" i="74"/>
  <c r="IC147" i="74"/>
  <c r="ID147" i="74"/>
  <c r="IE147" i="74"/>
  <c r="IF147" i="74"/>
  <c r="IG147" i="74"/>
  <c r="IH147" i="74"/>
  <c r="II147" i="74"/>
  <c r="IJ147" i="74"/>
  <c r="IK147" i="74"/>
  <c r="IL147" i="74"/>
  <c r="E148" i="74"/>
  <c r="H148" i="74"/>
  <c r="I148" i="74"/>
  <c r="J148" i="74"/>
  <c r="K148" i="74"/>
  <c r="L148" i="74"/>
  <c r="M148" i="74"/>
  <c r="N148" i="74"/>
  <c r="O148" i="74"/>
  <c r="P148" i="74"/>
  <c r="Q148" i="74"/>
  <c r="R148" i="74"/>
  <c r="S148" i="74"/>
  <c r="T148" i="74"/>
  <c r="U148" i="74"/>
  <c r="V148" i="74"/>
  <c r="W148" i="74"/>
  <c r="X148" i="74"/>
  <c r="Y148" i="74"/>
  <c r="Z148" i="74"/>
  <c r="AA148" i="74"/>
  <c r="AB148" i="74"/>
  <c r="AC148" i="74"/>
  <c r="AD148" i="74"/>
  <c r="AE148" i="74"/>
  <c r="AF148" i="74"/>
  <c r="AG148" i="74"/>
  <c r="AH148" i="74"/>
  <c r="AI148" i="74"/>
  <c r="AJ148" i="74"/>
  <c r="AK148" i="74"/>
  <c r="AL148" i="74"/>
  <c r="AM148" i="74"/>
  <c r="AN148" i="74"/>
  <c r="AO148" i="74"/>
  <c r="AP148" i="74"/>
  <c r="AQ148" i="74"/>
  <c r="AR148" i="74"/>
  <c r="AS148" i="74"/>
  <c r="AT148" i="74"/>
  <c r="AU148" i="74"/>
  <c r="AV148" i="74"/>
  <c r="AW148" i="74"/>
  <c r="AX148" i="74"/>
  <c r="AY148" i="74"/>
  <c r="AZ148" i="74"/>
  <c r="BA148" i="74"/>
  <c r="BB148" i="74"/>
  <c r="BC148" i="74"/>
  <c r="BD148" i="74"/>
  <c r="BE148" i="74"/>
  <c r="BF148" i="74"/>
  <c r="BG148" i="74"/>
  <c r="BH148" i="74"/>
  <c r="BI148" i="74"/>
  <c r="BJ148" i="74"/>
  <c r="BK148" i="74"/>
  <c r="BL148" i="74"/>
  <c r="BM148" i="74"/>
  <c r="BN148" i="74"/>
  <c r="BO148" i="74"/>
  <c r="BP148" i="74"/>
  <c r="BQ148" i="74"/>
  <c r="BR148" i="74"/>
  <c r="BS148" i="74"/>
  <c r="BT148" i="74"/>
  <c r="BU148" i="74"/>
  <c r="BV148" i="74"/>
  <c r="BW148" i="74"/>
  <c r="BX148" i="74"/>
  <c r="BY148" i="74"/>
  <c r="BZ148" i="74"/>
  <c r="CA148" i="74"/>
  <c r="CB148" i="74"/>
  <c r="CC148" i="74"/>
  <c r="CD148" i="74"/>
  <c r="CE148" i="74"/>
  <c r="CF148" i="74"/>
  <c r="CG148" i="74"/>
  <c r="CH148" i="74"/>
  <c r="CI148" i="74"/>
  <c r="CJ148" i="74"/>
  <c r="CK148" i="74"/>
  <c r="CL148" i="74"/>
  <c r="CM148" i="74"/>
  <c r="CN148" i="74"/>
  <c r="CO148" i="74"/>
  <c r="CP148" i="74"/>
  <c r="CQ148" i="74"/>
  <c r="CR148" i="74"/>
  <c r="CS148" i="74"/>
  <c r="CT148" i="74"/>
  <c r="CU148" i="74"/>
  <c r="CV148" i="74"/>
  <c r="CW148" i="74"/>
  <c r="CX148" i="74"/>
  <c r="CY148" i="74"/>
  <c r="CZ148" i="74"/>
  <c r="DA148" i="74"/>
  <c r="DB148" i="74"/>
  <c r="DC148" i="74"/>
  <c r="DD148" i="74"/>
  <c r="DE148" i="74"/>
  <c r="DF148" i="74"/>
  <c r="DG148" i="74"/>
  <c r="DH148" i="74"/>
  <c r="DI148" i="74"/>
  <c r="DJ148" i="74"/>
  <c r="DK148" i="74"/>
  <c r="DL148" i="74"/>
  <c r="DM148" i="74"/>
  <c r="DN148" i="74"/>
  <c r="DO148" i="74"/>
  <c r="DP148" i="74"/>
  <c r="DQ148" i="74"/>
  <c r="DR148" i="74"/>
  <c r="DS148" i="74"/>
  <c r="DT148" i="74"/>
  <c r="DU148" i="74"/>
  <c r="DV148" i="74"/>
  <c r="DW148" i="74"/>
  <c r="DX148" i="74"/>
  <c r="DY148" i="74"/>
  <c r="DZ148" i="74"/>
  <c r="EA148" i="74"/>
  <c r="EB148" i="74"/>
  <c r="EC148" i="74"/>
  <c r="ED148" i="74"/>
  <c r="EE148" i="74"/>
  <c r="EF148" i="74"/>
  <c r="EG148" i="74"/>
  <c r="EH148" i="74"/>
  <c r="EI148" i="74"/>
  <c r="EJ148" i="74"/>
  <c r="EK148" i="74"/>
  <c r="EL148" i="74"/>
  <c r="EM148" i="74"/>
  <c r="EN148" i="74"/>
  <c r="EO148" i="74"/>
  <c r="EP148" i="74"/>
  <c r="EQ148" i="74"/>
  <c r="ER148" i="74"/>
  <c r="ES148" i="74"/>
  <c r="ET148" i="74"/>
  <c r="EU148" i="74"/>
  <c r="EV148" i="74"/>
  <c r="EW148" i="74"/>
  <c r="EX148" i="74"/>
  <c r="EY148" i="74"/>
  <c r="EZ148" i="74"/>
  <c r="FA148" i="74"/>
  <c r="FB148" i="74"/>
  <c r="FC148" i="74"/>
  <c r="FD148" i="74"/>
  <c r="FE148" i="74"/>
  <c r="FF148" i="74"/>
  <c r="FG148" i="74"/>
  <c r="FH148" i="74"/>
  <c r="FI148" i="74"/>
  <c r="FJ148" i="74"/>
  <c r="FK148" i="74"/>
  <c r="FL148" i="74"/>
  <c r="FM148" i="74"/>
  <c r="FN148" i="74"/>
  <c r="FO148" i="74"/>
  <c r="FP148" i="74"/>
  <c r="FQ148" i="74"/>
  <c r="FR148" i="74"/>
  <c r="FS148" i="74"/>
  <c r="FT148" i="74"/>
  <c r="FU148" i="74"/>
  <c r="FV148" i="74"/>
  <c r="FW148" i="74"/>
  <c r="FX148" i="74"/>
  <c r="FY148" i="74"/>
  <c r="FZ148" i="74"/>
  <c r="GA148" i="74"/>
  <c r="GB148" i="74"/>
  <c r="GC148" i="74"/>
  <c r="GD148" i="74"/>
  <c r="GE148" i="74"/>
  <c r="GF148" i="74"/>
  <c r="GG148" i="74"/>
  <c r="GH148" i="74"/>
  <c r="GI148" i="74"/>
  <c r="GJ148" i="74"/>
  <c r="GK148" i="74"/>
  <c r="GL148" i="74"/>
  <c r="GM148" i="74"/>
  <c r="GN148" i="74"/>
  <c r="GO148" i="74"/>
  <c r="GP148" i="74"/>
  <c r="GQ148" i="74"/>
  <c r="GR148" i="74"/>
  <c r="GS148" i="74"/>
  <c r="GT148" i="74"/>
  <c r="GU148" i="74"/>
  <c r="GV148" i="74"/>
  <c r="GW148" i="74"/>
  <c r="GX148" i="74"/>
  <c r="GY148" i="74"/>
  <c r="GZ148" i="74"/>
  <c r="HA148" i="74"/>
  <c r="HB148" i="74"/>
  <c r="HC148" i="74"/>
  <c r="HD148" i="74"/>
  <c r="HE148" i="74"/>
  <c r="HF148" i="74"/>
  <c r="HG148" i="74"/>
  <c r="HH148" i="74"/>
  <c r="HI148" i="74"/>
  <c r="HJ148" i="74"/>
  <c r="HK148" i="74"/>
  <c r="HL148" i="74"/>
  <c r="HM148" i="74"/>
  <c r="HN148" i="74"/>
  <c r="HO148" i="74"/>
  <c r="HP148" i="74"/>
  <c r="HQ148" i="74"/>
  <c r="HR148" i="74"/>
  <c r="HS148" i="74"/>
  <c r="HT148" i="74"/>
  <c r="HU148" i="74"/>
  <c r="HV148" i="74"/>
  <c r="HW148" i="74"/>
  <c r="HX148" i="74"/>
  <c r="HY148" i="74"/>
  <c r="HZ148" i="74"/>
  <c r="IA148" i="74"/>
  <c r="IB148" i="74"/>
  <c r="IC148" i="74"/>
  <c r="ID148" i="74"/>
  <c r="IE148" i="74"/>
  <c r="IF148" i="74"/>
  <c r="IG148" i="74"/>
  <c r="IH148" i="74"/>
  <c r="II148" i="74"/>
  <c r="IJ148" i="74"/>
  <c r="IK148" i="74"/>
  <c r="IL148" i="74"/>
  <c r="E149" i="74"/>
  <c r="G149" i="74"/>
  <c r="H149" i="74"/>
  <c r="I149" i="74"/>
  <c r="J149" i="74"/>
  <c r="K149" i="74"/>
  <c r="L149" i="74"/>
  <c r="M149" i="74"/>
  <c r="N149" i="74"/>
  <c r="O149" i="74"/>
  <c r="P149" i="74"/>
  <c r="Q149" i="74"/>
  <c r="R149" i="74"/>
  <c r="S149" i="74"/>
  <c r="T149" i="74"/>
  <c r="U149" i="74"/>
  <c r="V149" i="74"/>
  <c r="W149" i="74"/>
  <c r="X149" i="74"/>
  <c r="Y149" i="74"/>
  <c r="Z149" i="74"/>
  <c r="AA149" i="74"/>
  <c r="AB149" i="74"/>
  <c r="AC149" i="74"/>
  <c r="AD149" i="74"/>
  <c r="AE149" i="74"/>
  <c r="AF149" i="74"/>
  <c r="AG149" i="74"/>
  <c r="AH149" i="74"/>
  <c r="AI149" i="74"/>
  <c r="AJ149" i="74"/>
  <c r="AK149" i="74"/>
  <c r="AL149" i="74"/>
  <c r="AM149" i="74"/>
  <c r="AN149" i="74"/>
  <c r="AO149" i="74"/>
  <c r="AP149" i="74"/>
  <c r="AQ149" i="74"/>
  <c r="AR149" i="74"/>
  <c r="AS149" i="74"/>
  <c r="AT149" i="74"/>
  <c r="AU149" i="74"/>
  <c r="AV149" i="74"/>
  <c r="AW149" i="74"/>
  <c r="AX149" i="74"/>
  <c r="AY149" i="74"/>
  <c r="AZ149" i="74"/>
  <c r="BA149" i="74"/>
  <c r="BB149" i="74"/>
  <c r="BC149" i="74"/>
  <c r="BD149" i="74"/>
  <c r="BE149" i="74"/>
  <c r="BF149" i="74"/>
  <c r="BG149" i="74"/>
  <c r="BH149" i="74"/>
  <c r="BI149" i="74"/>
  <c r="BJ149" i="74"/>
  <c r="BK149" i="74"/>
  <c r="BL149" i="74"/>
  <c r="BM149" i="74"/>
  <c r="BN149" i="74"/>
  <c r="BO149" i="74"/>
  <c r="BP149" i="74"/>
  <c r="BQ149" i="74"/>
  <c r="BR149" i="74"/>
  <c r="BS149" i="74"/>
  <c r="BT149" i="74"/>
  <c r="BU149" i="74"/>
  <c r="BV149" i="74"/>
  <c r="BW149" i="74"/>
  <c r="BX149" i="74"/>
  <c r="BY149" i="74"/>
  <c r="BZ149" i="74"/>
  <c r="CA149" i="74"/>
  <c r="CB149" i="74"/>
  <c r="CC149" i="74"/>
  <c r="CD149" i="74"/>
  <c r="CE149" i="74"/>
  <c r="CF149" i="74"/>
  <c r="CG149" i="74"/>
  <c r="E150" i="74"/>
  <c r="G150" i="74"/>
  <c r="H150" i="74"/>
  <c r="I150" i="74"/>
  <c r="J150" i="74"/>
  <c r="K150" i="74"/>
  <c r="L150" i="74"/>
  <c r="M150" i="74"/>
  <c r="N150" i="74"/>
  <c r="O150" i="74"/>
  <c r="P150" i="74"/>
  <c r="Q150" i="74"/>
  <c r="R150" i="74"/>
  <c r="S150" i="74"/>
  <c r="T150" i="74"/>
  <c r="U150" i="74"/>
  <c r="V150" i="74"/>
  <c r="W150" i="74"/>
  <c r="X150" i="74"/>
  <c r="Y150" i="74"/>
  <c r="Z150" i="74"/>
  <c r="AA150" i="74"/>
  <c r="AB150" i="74"/>
  <c r="AC150" i="74"/>
  <c r="AD150" i="74"/>
  <c r="AE150" i="74"/>
  <c r="AF150" i="74"/>
  <c r="AG150" i="74"/>
  <c r="AH150" i="74"/>
  <c r="AI150" i="74"/>
  <c r="AJ150" i="74"/>
  <c r="AK150" i="74"/>
  <c r="AL150" i="74"/>
  <c r="AM150" i="74"/>
  <c r="AN150" i="74"/>
  <c r="AO150" i="74"/>
  <c r="AP150" i="74"/>
  <c r="AQ150" i="74"/>
  <c r="AR150" i="74"/>
  <c r="AS150" i="74"/>
  <c r="AT150" i="74"/>
  <c r="AU150" i="74"/>
  <c r="AV150" i="74"/>
  <c r="AW150" i="74"/>
  <c r="AX150" i="74"/>
  <c r="AY150" i="74"/>
  <c r="AZ150" i="74"/>
  <c r="BA150" i="74"/>
  <c r="BB150" i="74"/>
  <c r="BC150" i="74"/>
  <c r="BD150" i="74"/>
  <c r="BE150" i="74"/>
  <c r="BF150" i="74"/>
  <c r="BG150" i="74"/>
  <c r="BH150" i="74"/>
  <c r="BI150" i="74"/>
  <c r="BJ150" i="74"/>
  <c r="BK150" i="74"/>
  <c r="BL150" i="74"/>
  <c r="BM150" i="74"/>
  <c r="BN150" i="74"/>
  <c r="BO150" i="74"/>
  <c r="BP150" i="74"/>
  <c r="BQ150" i="74"/>
  <c r="BR150" i="74"/>
  <c r="BS150" i="74"/>
  <c r="BT150" i="74"/>
  <c r="BU150" i="74"/>
  <c r="BV150" i="74"/>
  <c r="BW150" i="74"/>
  <c r="BX150" i="74"/>
  <c r="BY150" i="74"/>
  <c r="BZ150" i="74"/>
  <c r="CA150" i="74"/>
  <c r="CB150" i="74"/>
  <c r="CC150" i="74"/>
  <c r="CD150" i="74"/>
  <c r="CE150" i="74"/>
  <c r="CF150" i="74"/>
  <c r="CG150" i="74"/>
  <c r="E151" i="74"/>
  <c r="G151" i="74"/>
  <c r="H151" i="74"/>
  <c r="I151" i="74"/>
  <c r="J151" i="74"/>
  <c r="K151" i="74"/>
  <c r="L151" i="74"/>
  <c r="M151" i="74"/>
  <c r="N151" i="74"/>
  <c r="O151" i="74"/>
  <c r="P151" i="74"/>
  <c r="Q151" i="74"/>
  <c r="R151" i="74"/>
  <c r="S151" i="74"/>
  <c r="T151" i="74"/>
  <c r="U151" i="74"/>
  <c r="V151" i="74"/>
  <c r="W151" i="74"/>
  <c r="X151" i="74"/>
  <c r="Y151" i="74"/>
  <c r="Z151" i="74"/>
  <c r="AA151" i="74"/>
  <c r="AB151" i="74"/>
  <c r="AC151" i="74"/>
  <c r="AD151" i="74"/>
  <c r="AE151" i="74"/>
  <c r="AF151" i="74"/>
  <c r="AG151" i="74"/>
  <c r="AH151" i="74"/>
  <c r="AI151" i="74"/>
  <c r="AJ151" i="74"/>
  <c r="AK151" i="74"/>
  <c r="AL151" i="74"/>
  <c r="AM151" i="74"/>
  <c r="AN151" i="74"/>
  <c r="AO151" i="74"/>
  <c r="AP151" i="74"/>
  <c r="AQ151" i="74"/>
  <c r="AR151" i="74"/>
  <c r="AS151" i="74"/>
  <c r="AT151" i="74"/>
  <c r="AU151" i="74"/>
  <c r="AV151" i="74"/>
  <c r="AW151" i="74"/>
  <c r="AX151" i="74"/>
  <c r="AY151" i="74"/>
  <c r="AZ151" i="74"/>
  <c r="BA151" i="74"/>
  <c r="BB151" i="74"/>
  <c r="BC151" i="74"/>
  <c r="BD151" i="74"/>
  <c r="BE151" i="74"/>
  <c r="BF151" i="74"/>
  <c r="BG151" i="74"/>
  <c r="BH151" i="74"/>
  <c r="BI151" i="74"/>
  <c r="BJ151" i="74"/>
  <c r="BK151" i="74"/>
  <c r="BL151" i="74"/>
  <c r="BM151" i="74"/>
  <c r="BN151" i="74"/>
  <c r="BO151" i="74"/>
  <c r="BP151" i="74"/>
  <c r="BQ151" i="74"/>
  <c r="BR151" i="74"/>
  <c r="BS151" i="74"/>
  <c r="BT151" i="74"/>
  <c r="BU151" i="74"/>
  <c r="BV151" i="74"/>
  <c r="BW151" i="74"/>
  <c r="BX151" i="74"/>
  <c r="BY151" i="74"/>
  <c r="BZ151" i="74"/>
  <c r="CA151" i="74"/>
  <c r="CB151" i="74"/>
  <c r="CC151" i="74"/>
  <c r="CD151" i="74"/>
  <c r="CE151" i="74"/>
  <c r="CF151" i="74"/>
  <c r="CG151" i="74"/>
  <c r="E152" i="74"/>
  <c r="G152" i="74"/>
  <c r="H152" i="74"/>
  <c r="I152" i="74"/>
  <c r="J152" i="74"/>
  <c r="K152" i="74"/>
  <c r="L152" i="74"/>
  <c r="M152" i="74"/>
  <c r="N152" i="74"/>
  <c r="O152" i="74"/>
  <c r="P152" i="74"/>
  <c r="Q152" i="74"/>
  <c r="R152" i="74"/>
  <c r="S152" i="74"/>
  <c r="T152" i="74"/>
  <c r="U152" i="74"/>
  <c r="V152" i="74"/>
  <c r="W152" i="74"/>
  <c r="X152" i="74"/>
  <c r="Y152" i="74"/>
  <c r="Z152" i="74"/>
  <c r="AA152" i="74"/>
  <c r="AB152" i="74"/>
  <c r="AC152" i="74"/>
  <c r="AD152" i="74"/>
  <c r="AE152" i="74"/>
  <c r="AF152" i="74"/>
  <c r="AG152" i="74"/>
  <c r="AH152" i="74"/>
  <c r="AI152" i="74"/>
  <c r="AJ152" i="74"/>
  <c r="AK152" i="74"/>
  <c r="AL152" i="74"/>
  <c r="AM152" i="74"/>
  <c r="AN152" i="74"/>
  <c r="AO152" i="74"/>
  <c r="AP152" i="74"/>
  <c r="AQ152" i="74"/>
  <c r="AR152" i="74"/>
  <c r="AS152" i="74"/>
  <c r="AT152" i="74"/>
  <c r="AU152" i="74"/>
  <c r="AV152" i="74"/>
  <c r="AW152" i="74"/>
  <c r="AX152" i="74"/>
  <c r="AY152" i="74"/>
  <c r="AZ152" i="74"/>
  <c r="BA152" i="74"/>
  <c r="BB152" i="74"/>
  <c r="BC152" i="74"/>
  <c r="BD152" i="74"/>
  <c r="BE152" i="74"/>
  <c r="BF152" i="74"/>
  <c r="BG152" i="74"/>
  <c r="BH152" i="74"/>
  <c r="BI152" i="74"/>
  <c r="BJ152" i="74"/>
  <c r="BK152" i="74"/>
  <c r="BL152" i="74"/>
  <c r="BM152" i="74"/>
  <c r="BN152" i="74"/>
  <c r="BO152" i="74"/>
  <c r="BP152" i="74"/>
  <c r="BQ152" i="74"/>
  <c r="BR152" i="74"/>
  <c r="BS152" i="74"/>
  <c r="BT152" i="74"/>
  <c r="BU152" i="74"/>
  <c r="BV152" i="74"/>
  <c r="BW152" i="74"/>
  <c r="BX152" i="74"/>
  <c r="BY152" i="74"/>
  <c r="BZ152" i="74"/>
  <c r="CA152" i="74"/>
  <c r="CB152" i="74"/>
  <c r="CC152" i="74"/>
  <c r="CD152" i="74"/>
  <c r="CE152" i="74"/>
  <c r="CF152" i="74"/>
  <c r="CG152" i="74"/>
  <c r="E153" i="74"/>
  <c r="G153" i="74"/>
  <c r="H153" i="74"/>
  <c r="I153" i="74"/>
  <c r="J153" i="74"/>
  <c r="K153" i="74"/>
  <c r="L153" i="74"/>
  <c r="M153" i="74"/>
  <c r="N153" i="74"/>
  <c r="O153" i="74"/>
  <c r="P153" i="74"/>
  <c r="Q153" i="74"/>
  <c r="R153" i="74"/>
  <c r="S153" i="74"/>
  <c r="T153" i="74"/>
  <c r="U153" i="74"/>
  <c r="V153" i="74"/>
  <c r="W153" i="74"/>
  <c r="X153" i="74"/>
  <c r="Y153" i="74"/>
  <c r="Z153" i="74"/>
  <c r="AA153" i="74"/>
  <c r="AB153" i="74"/>
  <c r="AC153" i="74"/>
  <c r="AD153" i="74"/>
  <c r="AE153" i="74"/>
  <c r="AF153" i="74"/>
  <c r="AG153" i="74"/>
  <c r="AH153" i="74"/>
  <c r="AI153" i="74"/>
  <c r="AJ153" i="74"/>
  <c r="AK153" i="74"/>
  <c r="AL153" i="74"/>
  <c r="AM153" i="74"/>
  <c r="AN153" i="74"/>
  <c r="AO153" i="74"/>
  <c r="AP153" i="74"/>
  <c r="AQ153" i="74"/>
  <c r="AR153" i="74"/>
  <c r="AS153" i="74"/>
  <c r="AT153" i="74"/>
  <c r="AU153" i="74"/>
  <c r="AV153" i="74"/>
  <c r="AW153" i="74"/>
  <c r="AX153" i="74"/>
  <c r="AY153" i="74"/>
  <c r="AZ153" i="74"/>
  <c r="BA153" i="74"/>
  <c r="BB153" i="74"/>
  <c r="BC153" i="74"/>
  <c r="BD153" i="74"/>
  <c r="BE153" i="74"/>
  <c r="BF153" i="74"/>
  <c r="BG153" i="74"/>
  <c r="BH153" i="74"/>
  <c r="BI153" i="74"/>
  <c r="BJ153" i="74"/>
  <c r="BK153" i="74"/>
  <c r="BL153" i="74"/>
  <c r="BM153" i="74"/>
  <c r="BN153" i="74"/>
  <c r="BO153" i="74"/>
  <c r="BP153" i="74"/>
  <c r="BQ153" i="74"/>
  <c r="BR153" i="74"/>
  <c r="BS153" i="74"/>
  <c r="BT153" i="74"/>
  <c r="BU153" i="74"/>
  <c r="BV153" i="74"/>
  <c r="BW153" i="74"/>
  <c r="BX153" i="74"/>
  <c r="BY153" i="74"/>
  <c r="BZ153" i="74"/>
  <c r="CA153" i="74"/>
  <c r="CB153" i="74"/>
  <c r="CC153" i="74"/>
  <c r="CD153" i="74"/>
  <c r="CE153" i="74"/>
  <c r="CF153" i="74"/>
  <c r="CG153" i="74"/>
  <c r="CH153" i="74"/>
  <c r="CI153" i="74"/>
  <c r="CJ153" i="74"/>
  <c r="CK153" i="74"/>
  <c r="CL153" i="74"/>
  <c r="CM153" i="74"/>
  <c r="CN153" i="74"/>
  <c r="CO153" i="74"/>
  <c r="CP153" i="74"/>
  <c r="CQ153" i="74"/>
  <c r="CR153" i="74"/>
  <c r="CS153" i="74"/>
  <c r="CT153" i="74"/>
  <c r="CU153" i="74"/>
  <c r="CV153" i="74"/>
  <c r="CW153" i="74"/>
  <c r="CX153" i="74"/>
  <c r="CY153" i="74"/>
  <c r="CZ153" i="74"/>
  <c r="DA153" i="74"/>
  <c r="DB153" i="74"/>
  <c r="DC153" i="74"/>
  <c r="DD153" i="74"/>
  <c r="DE153" i="74"/>
  <c r="DF153" i="74"/>
  <c r="DG153" i="74"/>
  <c r="DH153" i="74"/>
  <c r="DI153" i="74"/>
  <c r="DJ153" i="74"/>
  <c r="DK153" i="74"/>
  <c r="DL153" i="74"/>
  <c r="DM153" i="74"/>
  <c r="DN153" i="74"/>
  <c r="DO153" i="74"/>
  <c r="DP153" i="74"/>
  <c r="DQ153" i="74"/>
  <c r="DR153" i="74"/>
  <c r="DS153" i="74"/>
  <c r="DT153" i="74"/>
  <c r="DU153" i="74"/>
  <c r="DV153" i="74"/>
  <c r="DW153" i="74"/>
  <c r="DX153" i="74"/>
  <c r="DY153" i="74"/>
  <c r="DZ153" i="74"/>
  <c r="EA153" i="74"/>
  <c r="EB153" i="74"/>
  <c r="EC153" i="74"/>
  <c r="ED153" i="74"/>
  <c r="EE153" i="74"/>
  <c r="EF153" i="74"/>
  <c r="EG153" i="74"/>
  <c r="EH153" i="74"/>
  <c r="EI153" i="74"/>
  <c r="EJ153" i="74"/>
  <c r="EK153" i="74"/>
  <c r="EL153" i="74"/>
  <c r="EM153" i="74"/>
  <c r="EN153" i="74"/>
  <c r="EO153" i="74"/>
  <c r="EP153" i="74"/>
  <c r="EQ153" i="74"/>
  <c r="ER153" i="74"/>
  <c r="ES153" i="74"/>
  <c r="ET153" i="74"/>
  <c r="EU153" i="74"/>
  <c r="EV153" i="74"/>
  <c r="EW153" i="74"/>
  <c r="EX153" i="74"/>
  <c r="EY153" i="74"/>
  <c r="EZ153" i="74"/>
  <c r="FA153" i="74"/>
  <c r="FB153" i="74"/>
  <c r="FC153" i="74"/>
  <c r="FD153" i="74"/>
  <c r="FE153" i="74"/>
  <c r="FF153" i="74"/>
  <c r="FG153" i="74"/>
  <c r="FH153" i="74"/>
  <c r="FI153" i="74"/>
  <c r="FJ153" i="74"/>
  <c r="FK153" i="74"/>
  <c r="FL153" i="74"/>
  <c r="FM153" i="74"/>
  <c r="FN153" i="74"/>
  <c r="FO153" i="74"/>
  <c r="FP153" i="74"/>
  <c r="FQ153" i="74"/>
  <c r="FR153" i="74"/>
  <c r="FS153" i="74"/>
  <c r="FT153" i="74"/>
  <c r="FU153" i="74"/>
  <c r="FV153" i="74"/>
  <c r="FW153" i="74"/>
  <c r="FX153" i="74"/>
  <c r="FY153" i="74"/>
  <c r="FZ153" i="74"/>
  <c r="GA153" i="74"/>
  <c r="GB153" i="74"/>
  <c r="GC153" i="74"/>
  <c r="GD153" i="74"/>
  <c r="GE153" i="74"/>
  <c r="GF153" i="74"/>
  <c r="GG153" i="74"/>
  <c r="GH153" i="74"/>
  <c r="GI153" i="74"/>
  <c r="GJ153" i="74"/>
  <c r="GK153" i="74"/>
  <c r="GL153" i="74"/>
  <c r="GM153" i="74"/>
  <c r="GN153" i="74"/>
  <c r="GO153" i="74"/>
  <c r="GP153" i="74"/>
  <c r="GQ153" i="74"/>
  <c r="GR153" i="74"/>
  <c r="GS153" i="74"/>
  <c r="GT153" i="74"/>
  <c r="GU153" i="74"/>
  <c r="GV153" i="74"/>
  <c r="GW153" i="74"/>
  <c r="GX153" i="74"/>
  <c r="GY153" i="74"/>
  <c r="GZ153" i="74"/>
  <c r="HA153" i="74"/>
  <c r="HB153" i="74"/>
  <c r="HC153" i="74"/>
  <c r="HD153" i="74"/>
  <c r="HE153" i="74"/>
  <c r="HF153" i="74"/>
  <c r="HG153" i="74"/>
  <c r="HH153" i="74"/>
  <c r="HI153" i="74"/>
  <c r="HJ153" i="74"/>
  <c r="HK153" i="74"/>
  <c r="HL153" i="74"/>
  <c r="HM153" i="74"/>
  <c r="HN153" i="74"/>
  <c r="HO153" i="74"/>
  <c r="HP153" i="74"/>
  <c r="HQ153" i="74"/>
  <c r="HR153" i="74"/>
  <c r="HS153" i="74"/>
  <c r="HT153" i="74"/>
  <c r="HU153" i="74"/>
  <c r="HV153" i="74"/>
  <c r="HW153" i="74"/>
  <c r="HX153" i="74"/>
  <c r="HY153" i="74"/>
  <c r="HZ153" i="74"/>
  <c r="IA153" i="74"/>
  <c r="IB153" i="74"/>
  <c r="IC153" i="74"/>
  <c r="ID153" i="74"/>
  <c r="IE153" i="74"/>
  <c r="IF153" i="74"/>
  <c r="IG153" i="74"/>
  <c r="IH153" i="74"/>
  <c r="II153" i="74"/>
  <c r="IJ153" i="74"/>
  <c r="IK153" i="74"/>
  <c r="IL153" i="74"/>
  <c r="D155" i="74"/>
  <c r="E155" i="74"/>
  <c r="G155" i="74"/>
  <c r="H155" i="74"/>
  <c r="I155" i="74"/>
  <c r="J155" i="74"/>
  <c r="K155" i="74"/>
  <c r="L155" i="74"/>
  <c r="M155" i="74"/>
  <c r="N155" i="74"/>
  <c r="O155" i="74"/>
  <c r="P155" i="74"/>
  <c r="Q155" i="74"/>
  <c r="R155" i="74"/>
  <c r="S155" i="74"/>
  <c r="T155" i="74"/>
  <c r="U155" i="74"/>
  <c r="V155" i="74"/>
  <c r="W155" i="74"/>
  <c r="X155" i="74"/>
  <c r="Y155" i="74"/>
  <c r="Z155" i="74"/>
  <c r="AA155" i="74"/>
  <c r="AB155" i="74"/>
  <c r="AC155" i="74"/>
  <c r="AD155" i="74"/>
  <c r="AE155" i="74"/>
  <c r="AF155" i="74"/>
  <c r="AG155" i="74"/>
  <c r="AH155" i="74"/>
  <c r="AI155" i="74"/>
  <c r="AJ155" i="74"/>
  <c r="AK155" i="74"/>
  <c r="AL155" i="74"/>
  <c r="AM155" i="74"/>
  <c r="AN155" i="74"/>
  <c r="AO155" i="74"/>
  <c r="AP155" i="74"/>
  <c r="AQ155" i="74"/>
  <c r="AR155" i="74"/>
  <c r="AS155" i="74"/>
  <c r="AT155" i="74"/>
  <c r="AU155" i="74"/>
  <c r="AV155" i="74"/>
  <c r="AW155" i="74"/>
  <c r="AX155" i="74"/>
  <c r="AY155" i="74"/>
  <c r="AZ155" i="74"/>
  <c r="BA155" i="74"/>
  <c r="BB155" i="74"/>
  <c r="BC155" i="74"/>
  <c r="BD155" i="74"/>
  <c r="BE155" i="74"/>
  <c r="BF155" i="74"/>
  <c r="BG155" i="74"/>
  <c r="BH155" i="74"/>
  <c r="BI155" i="74"/>
  <c r="BJ155" i="74"/>
  <c r="BK155" i="74"/>
  <c r="BL155" i="74"/>
  <c r="BM155" i="74"/>
  <c r="BN155" i="74"/>
  <c r="BO155" i="74"/>
  <c r="BP155" i="74"/>
  <c r="BQ155" i="74"/>
  <c r="BR155" i="74"/>
  <c r="BS155" i="74"/>
  <c r="BT155" i="74"/>
  <c r="BU155" i="74"/>
  <c r="BV155" i="74"/>
  <c r="BW155" i="74"/>
  <c r="BX155" i="74"/>
  <c r="BY155" i="74"/>
  <c r="BZ155" i="74"/>
  <c r="CA155" i="74"/>
  <c r="CB155" i="74"/>
  <c r="CC155" i="74"/>
  <c r="CD155" i="74"/>
  <c r="CE155" i="74"/>
  <c r="CF155" i="74"/>
  <c r="CG155" i="74"/>
  <c r="D156" i="74"/>
  <c r="E156" i="74"/>
  <c r="G156" i="74"/>
  <c r="H156" i="74"/>
  <c r="I156" i="74"/>
  <c r="J156" i="74"/>
  <c r="K156" i="74"/>
  <c r="L156" i="74"/>
  <c r="M156" i="74"/>
  <c r="N156" i="74"/>
  <c r="O156" i="74"/>
  <c r="P156" i="74"/>
  <c r="Q156" i="74"/>
  <c r="R156" i="74"/>
  <c r="S156" i="74"/>
  <c r="T156" i="74"/>
  <c r="U156" i="74"/>
  <c r="V156" i="74"/>
  <c r="W156" i="74"/>
  <c r="X156" i="74"/>
  <c r="Y156" i="74"/>
  <c r="Z156" i="74"/>
  <c r="AA156" i="74"/>
  <c r="AB156" i="74"/>
  <c r="AC156" i="74"/>
  <c r="AD156" i="74"/>
  <c r="AE156" i="74"/>
  <c r="AF156" i="74"/>
  <c r="AG156" i="74"/>
  <c r="AH156" i="74"/>
  <c r="AI156" i="74"/>
  <c r="AJ156" i="74"/>
  <c r="AK156" i="74"/>
  <c r="AL156" i="74"/>
  <c r="AM156" i="74"/>
  <c r="AN156" i="74"/>
  <c r="AO156" i="74"/>
  <c r="AP156" i="74"/>
  <c r="AQ156" i="74"/>
  <c r="AR156" i="74"/>
  <c r="AS156" i="74"/>
  <c r="AT156" i="74"/>
  <c r="AU156" i="74"/>
  <c r="AV156" i="74"/>
  <c r="AW156" i="74"/>
  <c r="AX156" i="74"/>
  <c r="AY156" i="74"/>
  <c r="AZ156" i="74"/>
  <c r="BA156" i="74"/>
  <c r="BB156" i="74"/>
  <c r="BC156" i="74"/>
  <c r="BD156" i="74"/>
  <c r="BE156" i="74"/>
  <c r="BF156" i="74"/>
  <c r="BG156" i="74"/>
  <c r="BH156" i="74"/>
  <c r="BI156" i="74"/>
  <c r="BJ156" i="74"/>
  <c r="BK156" i="74"/>
  <c r="BL156" i="74"/>
  <c r="BM156" i="74"/>
  <c r="BN156" i="74"/>
  <c r="BO156" i="74"/>
  <c r="BP156" i="74"/>
  <c r="BQ156" i="74"/>
  <c r="BR156" i="74"/>
  <c r="BS156" i="74"/>
  <c r="BT156" i="74"/>
  <c r="BU156" i="74"/>
  <c r="BV156" i="74"/>
  <c r="BW156" i="74"/>
  <c r="BX156" i="74"/>
  <c r="BY156" i="74"/>
  <c r="BZ156" i="74"/>
  <c r="CA156" i="74"/>
  <c r="CB156" i="74"/>
  <c r="CC156" i="74"/>
  <c r="CD156" i="74"/>
  <c r="CE156" i="74"/>
  <c r="CF156" i="74"/>
  <c r="CG156" i="74"/>
  <c r="D158" i="74"/>
  <c r="E158" i="74"/>
  <c r="G158" i="74"/>
  <c r="H158" i="74"/>
  <c r="I158" i="74"/>
  <c r="J158" i="74"/>
  <c r="K158" i="74"/>
  <c r="L158" i="74"/>
  <c r="M158" i="74"/>
  <c r="N158" i="74"/>
  <c r="O158" i="74"/>
  <c r="P158" i="74"/>
  <c r="Q158" i="74"/>
  <c r="R158" i="74"/>
  <c r="S158" i="74"/>
  <c r="T158" i="74"/>
  <c r="U158" i="74"/>
  <c r="V158" i="74"/>
  <c r="W158" i="74"/>
  <c r="X158" i="74"/>
  <c r="Y158" i="74"/>
  <c r="Z158" i="74"/>
  <c r="AA158" i="74"/>
  <c r="AB158" i="74"/>
  <c r="AC158" i="74"/>
  <c r="AD158" i="74"/>
  <c r="AE158" i="74"/>
  <c r="AF158" i="74"/>
  <c r="AG158" i="74"/>
  <c r="AH158" i="74"/>
  <c r="AI158" i="74"/>
  <c r="AJ158" i="74"/>
  <c r="AK158" i="74"/>
  <c r="AL158" i="74"/>
  <c r="AM158" i="74"/>
  <c r="AN158" i="74"/>
  <c r="AO158" i="74"/>
  <c r="AP158" i="74"/>
  <c r="AQ158" i="74"/>
  <c r="AR158" i="74"/>
  <c r="AS158" i="74"/>
  <c r="AT158" i="74"/>
  <c r="AU158" i="74"/>
  <c r="AV158" i="74"/>
  <c r="AW158" i="74"/>
  <c r="AX158" i="74"/>
  <c r="AY158" i="74"/>
  <c r="AZ158" i="74"/>
  <c r="BA158" i="74"/>
  <c r="BB158" i="74"/>
  <c r="BC158" i="74"/>
  <c r="BD158" i="74"/>
  <c r="BE158" i="74"/>
  <c r="BF158" i="74"/>
  <c r="BG158" i="74"/>
  <c r="BH158" i="74"/>
  <c r="BI158" i="74"/>
  <c r="BJ158" i="74"/>
  <c r="BK158" i="74"/>
  <c r="BL158" i="74"/>
  <c r="BM158" i="74"/>
  <c r="BN158" i="74"/>
  <c r="BO158" i="74"/>
  <c r="BP158" i="74"/>
  <c r="BQ158" i="74"/>
  <c r="BR158" i="74"/>
  <c r="BS158" i="74"/>
  <c r="BT158" i="74"/>
  <c r="BU158" i="74"/>
  <c r="BV158" i="74"/>
  <c r="BW158" i="74"/>
  <c r="BX158" i="74"/>
  <c r="BY158" i="74"/>
  <c r="BZ158" i="74"/>
  <c r="CA158" i="74"/>
  <c r="CB158" i="74"/>
  <c r="CC158" i="74"/>
  <c r="CD158" i="74"/>
  <c r="CE158" i="74"/>
  <c r="CF158" i="74"/>
  <c r="CG158" i="74"/>
  <c r="D159" i="74"/>
  <c r="E159" i="74"/>
  <c r="G159" i="74"/>
  <c r="H159" i="74"/>
  <c r="I159" i="74"/>
  <c r="J159" i="74"/>
  <c r="K159" i="74"/>
  <c r="L159" i="74"/>
  <c r="M159" i="74"/>
  <c r="N159" i="74"/>
  <c r="O159" i="74"/>
  <c r="P159" i="74"/>
  <c r="Q159" i="74"/>
  <c r="R159" i="74"/>
  <c r="S159" i="74"/>
  <c r="T159" i="74"/>
  <c r="U159" i="74"/>
  <c r="V159" i="74"/>
  <c r="W159" i="74"/>
  <c r="X159" i="74"/>
  <c r="Y159" i="74"/>
  <c r="Z159" i="74"/>
  <c r="AA159" i="74"/>
  <c r="AB159" i="74"/>
  <c r="AC159" i="74"/>
  <c r="AD159" i="74"/>
  <c r="AE159" i="74"/>
  <c r="AF159" i="74"/>
  <c r="AG159" i="74"/>
  <c r="AH159" i="74"/>
  <c r="AI159" i="74"/>
  <c r="AJ159" i="74"/>
  <c r="AK159" i="74"/>
  <c r="AL159" i="74"/>
  <c r="AM159" i="74"/>
  <c r="AN159" i="74"/>
  <c r="AO159" i="74"/>
  <c r="AP159" i="74"/>
  <c r="AQ159" i="74"/>
  <c r="AR159" i="74"/>
  <c r="AS159" i="74"/>
  <c r="AT159" i="74"/>
  <c r="AU159" i="74"/>
  <c r="AV159" i="74"/>
  <c r="AW159" i="74"/>
  <c r="AX159" i="74"/>
  <c r="AY159" i="74"/>
  <c r="AZ159" i="74"/>
  <c r="BA159" i="74"/>
  <c r="BB159" i="74"/>
  <c r="BC159" i="74"/>
  <c r="BD159" i="74"/>
  <c r="BE159" i="74"/>
  <c r="BF159" i="74"/>
  <c r="BG159" i="74"/>
  <c r="BH159" i="74"/>
  <c r="BI159" i="74"/>
  <c r="BJ159" i="74"/>
  <c r="BK159" i="74"/>
  <c r="BL159" i="74"/>
  <c r="BM159" i="74"/>
  <c r="BN159" i="74"/>
  <c r="BO159" i="74"/>
  <c r="BP159" i="74"/>
  <c r="BQ159" i="74"/>
  <c r="BR159" i="74"/>
  <c r="BS159" i="74"/>
  <c r="BT159" i="74"/>
  <c r="BU159" i="74"/>
  <c r="BV159" i="74"/>
  <c r="BW159" i="74"/>
  <c r="BX159" i="74"/>
  <c r="BY159" i="74"/>
  <c r="BZ159" i="74"/>
  <c r="CA159" i="74"/>
  <c r="CB159" i="74"/>
  <c r="CC159" i="74"/>
  <c r="CD159" i="74"/>
  <c r="CE159" i="74"/>
  <c r="CF159" i="74"/>
  <c r="CG159" i="74"/>
  <c r="E161" i="74"/>
  <c r="G161" i="74"/>
  <c r="H161" i="74"/>
  <c r="I161" i="74"/>
  <c r="J161" i="74"/>
  <c r="K161" i="74"/>
  <c r="L161" i="74"/>
  <c r="M161" i="74"/>
  <c r="N161" i="74"/>
  <c r="O161" i="74"/>
  <c r="P161" i="74"/>
  <c r="Q161" i="74"/>
  <c r="R161" i="74"/>
  <c r="S161" i="74"/>
  <c r="T161" i="74"/>
  <c r="U161" i="74"/>
  <c r="V161" i="74"/>
  <c r="W161" i="74"/>
  <c r="X161" i="74"/>
  <c r="Y161" i="74"/>
  <c r="Z161" i="74"/>
  <c r="AA161" i="74"/>
  <c r="AB161" i="74"/>
  <c r="AC161" i="74"/>
  <c r="AD161" i="74"/>
  <c r="AE161" i="74"/>
  <c r="AF161" i="74"/>
  <c r="AG161" i="74"/>
  <c r="AH161" i="74"/>
  <c r="AI161" i="74"/>
  <c r="AJ161" i="74"/>
  <c r="AK161" i="74"/>
  <c r="AL161" i="74"/>
  <c r="AM161" i="74"/>
  <c r="AN161" i="74"/>
  <c r="AO161" i="74"/>
  <c r="AP161" i="74"/>
  <c r="AQ161" i="74"/>
  <c r="AR161" i="74"/>
  <c r="AS161" i="74"/>
  <c r="AT161" i="74"/>
  <c r="AU161" i="74"/>
  <c r="AV161" i="74"/>
  <c r="AW161" i="74"/>
  <c r="AX161" i="74"/>
  <c r="AY161" i="74"/>
  <c r="AZ161" i="74"/>
  <c r="BA161" i="74"/>
  <c r="BB161" i="74"/>
  <c r="BC161" i="74"/>
  <c r="BD161" i="74"/>
  <c r="BE161" i="74"/>
  <c r="BF161" i="74"/>
  <c r="BG161" i="74"/>
  <c r="BH161" i="74"/>
  <c r="BI161" i="74"/>
  <c r="BJ161" i="74"/>
  <c r="BK161" i="74"/>
  <c r="BL161" i="74"/>
  <c r="BM161" i="74"/>
  <c r="BN161" i="74"/>
  <c r="BO161" i="74"/>
  <c r="BP161" i="74"/>
  <c r="BQ161" i="74"/>
  <c r="BR161" i="74"/>
  <c r="BS161" i="74"/>
  <c r="BT161" i="74"/>
  <c r="BU161" i="74"/>
  <c r="BV161" i="74"/>
  <c r="BW161" i="74"/>
  <c r="BX161" i="74"/>
  <c r="BY161" i="74"/>
  <c r="BZ161" i="74"/>
  <c r="CA161" i="74"/>
  <c r="CB161" i="74"/>
  <c r="CC161" i="74"/>
  <c r="CD161" i="74"/>
  <c r="CE161" i="74"/>
  <c r="CF161" i="74"/>
  <c r="CG161" i="74"/>
  <c r="D162" i="74"/>
  <c r="E162" i="74"/>
  <c r="G162" i="74"/>
  <c r="H162" i="74"/>
  <c r="I162" i="74"/>
  <c r="J162" i="74"/>
  <c r="K162" i="74"/>
  <c r="L162" i="74"/>
  <c r="M162" i="74"/>
  <c r="N162" i="74"/>
  <c r="O162" i="74"/>
  <c r="P162" i="74"/>
  <c r="Q162" i="74"/>
  <c r="R162" i="74"/>
  <c r="S162" i="74"/>
  <c r="T162" i="74"/>
  <c r="U162" i="74"/>
  <c r="V162" i="74"/>
  <c r="W162" i="74"/>
  <c r="X162" i="74"/>
  <c r="Y162" i="74"/>
  <c r="Z162" i="74"/>
  <c r="AA162" i="74"/>
  <c r="AB162" i="74"/>
  <c r="AC162" i="74"/>
  <c r="AD162" i="74"/>
  <c r="AE162" i="74"/>
  <c r="AF162" i="74"/>
  <c r="AG162" i="74"/>
  <c r="AH162" i="74"/>
  <c r="AI162" i="74"/>
  <c r="AJ162" i="74"/>
  <c r="AK162" i="74"/>
  <c r="AL162" i="74"/>
  <c r="AM162" i="74"/>
  <c r="AN162" i="74"/>
  <c r="AO162" i="74"/>
  <c r="AP162" i="74"/>
  <c r="AQ162" i="74"/>
  <c r="AR162" i="74"/>
  <c r="AS162" i="74"/>
  <c r="AT162" i="74"/>
  <c r="AU162" i="74"/>
  <c r="AV162" i="74"/>
  <c r="AW162" i="74"/>
  <c r="AX162" i="74"/>
  <c r="AY162" i="74"/>
  <c r="AZ162" i="74"/>
  <c r="BA162" i="74"/>
  <c r="BB162" i="74"/>
  <c r="BC162" i="74"/>
  <c r="BD162" i="74"/>
  <c r="BE162" i="74"/>
  <c r="BF162" i="74"/>
  <c r="BG162" i="74"/>
  <c r="BH162" i="74"/>
  <c r="BI162" i="74"/>
  <c r="BJ162" i="74"/>
  <c r="BK162" i="74"/>
  <c r="BL162" i="74"/>
  <c r="BM162" i="74"/>
  <c r="BN162" i="74"/>
  <c r="BO162" i="74"/>
  <c r="BP162" i="74"/>
  <c r="BQ162" i="74"/>
  <c r="BR162" i="74"/>
  <c r="BS162" i="74"/>
  <c r="BT162" i="74"/>
  <c r="BU162" i="74"/>
  <c r="BV162" i="74"/>
  <c r="BW162" i="74"/>
  <c r="BX162" i="74"/>
  <c r="BY162" i="74"/>
  <c r="BZ162" i="74"/>
  <c r="CA162" i="74"/>
  <c r="CB162" i="74"/>
  <c r="CC162" i="74"/>
  <c r="CD162" i="74"/>
  <c r="CE162" i="74"/>
  <c r="CF162" i="74"/>
  <c r="CG162" i="74"/>
  <c r="D163" i="74"/>
  <c r="E163" i="74"/>
  <c r="G163" i="74"/>
  <c r="H163" i="74"/>
  <c r="I163" i="74"/>
  <c r="J163" i="74"/>
  <c r="K163" i="74"/>
  <c r="L163" i="74"/>
  <c r="M163" i="74"/>
  <c r="N163" i="74"/>
  <c r="O163" i="74"/>
  <c r="P163" i="74"/>
  <c r="Q163" i="74"/>
  <c r="R163" i="74"/>
  <c r="S163" i="74"/>
  <c r="T163" i="74"/>
  <c r="U163" i="74"/>
  <c r="V163" i="74"/>
  <c r="W163" i="74"/>
  <c r="X163" i="74"/>
  <c r="Y163" i="74"/>
  <c r="Z163" i="74"/>
  <c r="AA163" i="74"/>
  <c r="AB163" i="74"/>
  <c r="AC163" i="74"/>
  <c r="AD163" i="74"/>
  <c r="AE163" i="74"/>
  <c r="AF163" i="74"/>
  <c r="AG163" i="74"/>
  <c r="AH163" i="74"/>
  <c r="AI163" i="74"/>
  <c r="AJ163" i="74"/>
  <c r="AK163" i="74"/>
  <c r="AL163" i="74"/>
  <c r="AM163" i="74"/>
  <c r="AN163" i="74"/>
  <c r="AO163" i="74"/>
  <c r="AP163" i="74"/>
  <c r="AQ163" i="74"/>
  <c r="AR163" i="74"/>
  <c r="AS163" i="74"/>
  <c r="AT163" i="74"/>
  <c r="AU163" i="74"/>
  <c r="AV163" i="74"/>
  <c r="AW163" i="74"/>
  <c r="AX163" i="74"/>
  <c r="AY163" i="74"/>
  <c r="AZ163" i="74"/>
  <c r="BA163" i="74"/>
  <c r="BB163" i="74"/>
  <c r="BC163" i="74"/>
  <c r="BD163" i="74"/>
  <c r="BE163" i="74"/>
  <c r="BF163" i="74"/>
  <c r="BG163" i="74"/>
  <c r="BH163" i="74"/>
  <c r="BI163" i="74"/>
  <c r="BJ163" i="74"/>
  <c r="BK163" i="74"/>
  <c r="BL163" i="74"/>
  <c r="BM163" i="74"/>
  <c r="BN163" i="74"/>
  <c r="BO163" i="74"/>
  <c r="BP163" i="74"/>
  <c r="BQ163" i="74"/>
  <c r="BR163" i="74"/>
  <c r="BS163" i="74"/>
  <c r="BT163" i="74"/>
  <c r="BU163" i="74"/>
  <c r="BV163" i="74"/>
  <c r="BW163" i="74"/>
  <c r="BX163" i="74"/>
  <c r="BY163" i="74"/>
  <c r="BZ163" i="74"/>
  <c r="CA163" i="74"/>
  <c r="CB163" i="74"/>
  <c r="CC163" i="74"/>
  <c r="CD163" i="74"/>
  <c r="CE163" i="74"/>
  <c r="CF163" i="74"/>
  <c r="CG163" i="74"/>
  <c r="H165" i="74"/>
  <c r="I165" i="74"/>
  <c r="J165" i="74"/>
  <c r="K165" i="74"/>
  <c r="L165" i="74"/>
  <c r="M165" i="74"/>
  <c r="N165" i="74"/>
  <c r="O165" i="74"/>
  <c r="P165" i="74"/>
  <c r="Q165" i="74"/>
  <c r="R165" i="74"/>
  <c r="S165" i="74"/>
  <c r="T165" i="74"/>
  <c r="U165" i="74"/>
  <c r="V165" i="74"/>
  <c r="W165" i="74"/>
  <c r="X165" i="74"/>
  <c r="Y165" i="74"/>
  <c r="Z165" i="74"/>
  <c r="AA165" i="74"/>
  <c r="AB165" i="74"/>
  <c r="AC165" i="74"/>
  <c r="AD165" i="74"/>
  <c r="AE165" i="74"/>
  <c r="AF165" i="74"/>
  <c r="AG165" i="74"/>
  <c r="AH165" i="74"/>
  <c r="AI165" i="74"/>
  <c r="AJ165" i="74"/>
  <c r="AK165" i="74"/>
  <c r="AL165" i="74"/>
  <c r="AM165" i="74"/>
  <c r="AN165" i="74"/>
  <c r="AO165" i="74"/>
  <c r="AP165" i="74"/>
  <c r="AQ165" i="74"/>
  <c r="AR165" i="74"/>
  <c r="AS165" i="74"/>
  <c r="AT165" i="74"/>
  <c r="AU165" i="74"/>
  <c r="AV165" i="74"/>
  <c r="AW165" i="74"/>
  <c r="AX165" i="74"/>
  <c r="AY165" i="74"/>
  <c r="AZ165" i="74"/>
  <c r="BA165" i="74"/>
  <c r="BB165" i="74"/>
  <c r="BC165" i="74"/>
  <c r="BD165" i="74"/>
  <c r="BE165" i="74"/>
  <c r="BF165" i="74"/>
  <c r="BG165" i="74"/>
  <c r="BH165" i="74"/>
  <c r="BI165" i="74"/>
  <c r="BJ165" i="74"/>
  <c r="BK165" i="74"/>
  <c r="BL165" i="74"/>
  <c r="BM165" i="74"/>
  <c r="BN165" i="74"/>
  <c r="BO165" i="74"/>
  <c r="BP165" i="74"/>
  <c r="BQ165" i="74"/>
  <c r="BR165" i="74"/>
  <c r="BS165" i="74"/>
  <c r="BT165" i="74"/>
  <c r="BU165" i="74"/>
  <c r="BV165" i="74"/>
  <c r="BW165" i="74"/>
  <c r="BX165" i="74"/>
  <c r="BY165" i="74"/>
  <c r="BZ165" i="74"/>
  <c r="CA165" i="74"/>
  <c r="CB165" i="74"/>
  <c r="CC165" i="74"/>
  <c r="CD165" i="74"/>
  <c r="CE165" i="74"/>
  <c r="CF165" i="74"/>
  <c r="CG165" i="74"/>
  <c r="CH165" i="74"/>
  <c r="CI165" i="74"/>
  <c r="CJ165" i="74"/>
  <c r="CK165" i="74"/>
  <c r="CL165" i="74"/>
  <c r="CM165" i="74"/>
  <c r="CN165" i="74"/>
  <c r="CO165" i="74"/>
  <c r="CP165" i="74"/>
  <c r="CQ165" i="74"/>
  <c r="CR165" i="74"/>
  <c r="CS165" i="74"/>
  <c r="CT165" i="74"/>
  <c r="CU165" i="74"/>
  <c r="CV165" i="74"/>
  <c r="CW165" i="74"/>
  <c r="CX165" i="74"/>
  <c r="CY165" i="74"/>
  <c r="CZ165" i="74"/>
  <c r="DA165" i="74"/>
  <c r="DB165" i="74"/>
  <c r="DC165" i="74"/>
  <c r="DD165" i="74"/>
  <c r="DE165" i="74"/>
  <c r="DF165" i="74"/>
  <c r="DG165" i="74"/>
  <c r="DH165" i="74"/>
  <c r="DI165" i="74"/>
  <c r="DJ165" i="74"/>
  <c r="DK165" i="74"/>
  <c r="DL165" i="74"/>
  <c r="DM165" i="74"/>
  <c r="DN165" i="74"/>
  <c r="DO165" i="74"/>
  <c r="DP165" i="74"/>
  <c r="DQ165" i="74"/>
  <c r="DR165" i="74"/>
  <c r="DS165" i="74"/>
  <c r="DT165" i="74"/>
  <c r="DU165" i="74"/>
  <c r="DV165" i="74"/>
  <c r="DW165" i="74"/>
  <c r="DX165" i="74"/>
  <c r="DY165" i="74"/>
  <c r="DZ165" i="74"/>
  <c r="EA165" i="74"/>
  <c r="EB165" i="74"/>
  <c r="EC165" i="74"/>
  <c r="ED165" i="74"/>
  <c r="EE165" i="74"/>
  <c r="EF165" i="74"/>
  <c r="EG165" i="74"/>
  <c r="EH165" i="74"/>
  <c r="EI165" i="74"/>
  <c r="EJ165" i="74"/>
  <c r="EK165" i="74"/>
  <c r="EL165" i="74"/>
  <c r="EM165" i="74"/>
  <c r="EN165" i="74"/>
  <c r="EO165" i="74"/>
  <c r="EP165" i="74"/>
  <c r="EQ165" i="74"/>
  <c r="ER165" i="74"/>
  <c r="ES165" i="74"/>
  <c r="ET165" i="74"/>
  <c r="EU165" i="74"/>
  <c r="EV165" i="74"/>
  <c r="EW165" i="74"/>
  <c r="EX165" i="74"/>
  <c r="EY165" i="74"/>
  <c r="EZ165" i="74"/>
  <c r="FA165" i="74"/>
  <c r="FB165" i="74"/>
  <c r="FC165" i="74"/>
  <c r="FD165" i="74"/>
  <c r="FE165" i="74"/>
  <c r="FF165" i="74"/>
  <c r="FG165" i="74"/>
  <c r="FH165" i="74"/>
  <c r="FI165" i="74"/>
  <c r="FJ165" i="74"/>
  <c r="FK165" i="74"/>
  <c r="FL165" i="74"/>
  <c r="FM165" i="74"/>
  <c r="FN165" i="74"/>
  <c r="FO165" i="74"/>
  <c r="FP165" i="74"/>
  <c r="FQ165" i="74"/>
  <c r="FR165" i="74"/>
  <c r="FS165" i="74"/>
  <c r="FT165" i="74"/>
  <c r="FU165" i="74"/>
  <c r="FV165" i="74"/>
  <c r="FW165" i="74"/>
  <c r="FX165" i="74"/>
  <c r="FY165" i="74"/>
  <c r="FZ165" i="74"/>
  <c r="GA165" i="74"/>
  <c r="GB165" i="74"/>
  <c r="GC165" i="74"/>
  <c r="GD165" i="74"/>
  <c r="GE165" i="74"/>
  <c r="GF165" i="74"/>
  <c r="GG165" i="74"/>
  <c r="GH165" i="74"/>
  <c r="GI165" i="74"/>
  <c r="GJ165" i="74"/>
  <c r="GK165" i="74"/>
  <c r="GL165" i="74"/>
  <c r="GM165" i="74"/>
  <c r="GN165" i="74"/>
  <c r="GO165" i="74"/>
  <c r="GP165" i="74"/>
  <c r="GQ165" i="74"/>
  <c r="GR165" i="74"/>
  <c r="GS165" i="74"/>
  <c r="GT165" i="74"/>
  <c r="GU165" i="74"/>
  <c r="GV165" i="74"/>
  <c r="GW165" i="74"/>
  <c r="GX165" i="74"/>
  <c r="GY165" i="74"/>
  <c r="GZ165" i="74"/>
  <c r="HA165" i="74"/>
  <c r="HB165" i="74"/>
  <c r="HC165" i="74"/>
  <c r="HD165" i="74"/>
  <c r="HE165" i="74"/>
  <c r="HF165" i="74"/>
  <c r="HG165" i="74"/>
  <c r="HH165" i="74"/>
  <c r="HI165" i="74"/>
  <c r="HJ165" i="74"/>
  <c r="HK165" i="74"/>
  <c r="HL165" i="74"/>
  <c r="HM165" i="74"/>
  <c r="HN165" i="74"/>
  <c r="HO165" i="74"/>
  <c r="HP165" i="74"/>
  <c r="HQ165" i="74"/>
  <c r="HR165" i="74"/>
  <c r="HS165" i="74"/>
  <c r="HT165" i="74"/>
  <c r="HU165" i="74"/>
  <c r="HV165" i="74"/>
  <c r="HW165" i="74"/>
  <c r="HX165" i="74"/>
  <c r="HY165" i="74"/>
  <c r="HZ165" i="74"/>
  <c r="IA165" i="74"/>
  <c r="IB165" i="74"/>
  <c r="IC165" i="74"/>
  <c r="ID165" i="74"/>
  <c r="IE165" i="74"/>
  <c r="IF165" i="74"/>
  <c r="IG165" i="74"/>
  <c r="IH165" i="74"/>
  <c r="II165" i="74"/>
  <c r="IJ165" i="74"/>
  <c r="IK165" i="74"/>
  <c r="IL165" i="74"/>
  <c r="E166" i="74"/>
  <c r="H166" i="74"/>
  <c r="I166" i="74"/>
  <c r="J166" i="74"/>
  <c r="K166" i="74"/>
  <c r="L166" i="74"/>
  <c r="M166" i="74"/>
  <c r="N166" i="74"/>
  <c r="O166" i="74"/>
  <c r="P166" i="74"/>
  <c r="Q166" i="74"/>
  <c r="R166" i="74"/>
  <c r="S166" i="74"/>
  <c r="T166" i="74"/>
  <c r="U166" i="74"/>
  <c r="V166" i="74"/>
  <c r="W166" i="74"/>
  <c r="X166" i="74"/>
  <c r="Y166" i="74"/>
  <c r="Z166" i="74"/>
  <c r="AA166" i="74"/>
  <c r="AB166" i="74"/>
  <c r="AC166" i="74"/>
  <c r="AD166" i="74"/>
  <c r="AE166" i="74"/>
  <c r="AF166" i="74"/>
  <c r="AG166" i="74"/>
  <c r="AH166" i="74"/>
  <c r="AI166" i="74"/>
  <c r="AJ166" i="74"/>
  <c r="AK166" i="74"/>
  <c r="AL166" i="74"/>
  <c r="AM166" i="74"/>
  <c r="AN166" i="74"/>
  <c r="AO166" i="74"/>
  <c r="AP166" i="74"/>
  <c r="AQ166" i="74"/>
  <c r="AR166" i="74"/>
  <c r="AS166" i="74"/>
  <c r="AT166" i="74"/>
  <c r="AU166" i="74"/>
  <c r="AV166" i="74"/>
  <c r="AW166" i="74"/>
  <c r="AX166" i="74"/>
  <c r="AY166" i="74"/>
  <c r="AZ166" i="74"/>
  <c r="BA166" i="74"/>
  <c r="BB166" i="74"/>
  <c r="BC166" i="74"/>
  <c r="BD166" i="74"/>
  <c r="BE166" i="74"/>
  <c r="BF166" i="74"/>
  <c r="BG166" i="74"/>
  <c r="BH166" i="74"/>
  <c r="BI166" i="74"/>
  <c r="BJ166" i="74"/>
  <c r="BK166" i="74"/>
  <c r="BL166" i="74"/>
  <c r="BM166" i="74"/>
  <c r="BN166" i="74"/>
  <c r="BO166" i="74"/>
  <c r="BP166" i="74"/>
  <c r="BQ166" i="74"/>
  <c r="BR166" i="74"/>
  <c r="BS166" i="74"/>
  <c r="BT166" i="74"/>
  <c r="BU166" i="74"/>
  <c r="BV166" i="74"/>
  <c r="BW166" i="74"/>
  <c r="BX166" i="74"/>
  <c r="BY166" i="74"/>
  <c r="BZ166" i="74"/>
  <c r="CA166" i="74"/>
  <c r="CB166" i="74"/>
  <c r="CC166" i="74"/>
  <c r="CD166" i="74"/>
  <c r="CE166" i="74"/>
  <c r="CF166" i="74"/>
  <c r="CG166" i="74"/>
  <c r="CH166" i="74"/>
  <c r="CI166" i="74"/>
  <c r="CJ166" i="74"/>
  <c r="CK166" i="74"/>
  <c r="CL166" i="74"/>
  <c r="CM166" i="74"/>
  <c r="CN166" i="74"/>
  <c r="CO166" i="74"/>
  <c r="CP166" i="74"/>
  <c r="CQ166" i="74"/>
  <c r="CR166" i="74"/>
  <c r="CS166" i="74"/>
  <c r="CT166" i="74"/>
  <c r="CU166" i="74"/>
  <c r="CV166" i="74"/>
  <c r="CW166" i="74"/>
  <c r="CX166" i="74"/>
  <c r="CY166" i="74"/>
  <c r="CZ166" i="74"/>
  <c r="DA166" i="74"/>
  <c r="DB166" i="74"/>
  <c r="DC166" i="74"/>
  <c r="DD166" i="74"/>
  <c r="DE166" i="74"/>
  <c r="DF166" i="74"/>
  <c r="DG166" i="74"/>
  <c r="DH166" i="74"/>
  <c r="DI166" i="74"/>
  <c r="DJ166" i="74"/>
  <c r="DK166" i="74"/>
  <c r="DL166" i="74"/>
  <c r="DM166" i="74"/>
  <c r="DN166" i="74"/>
  <c r="DO166" i="74"/>
  <c r="DP166" i="74"/>
  <c r="DQ166" i="74"/>
  <c r="DR166" i="74"/>
  <c r="DS166" i="74"/>
  <c r="DT166" i="74"/>
  <c r="DU166" i="74"/>
  <c r="DV166" i="74"/>
  <c r="DW166" i="74"/>
  <c r="DX166" i="74"/>
  <c r="DY166" i="74"/>
  <c r="DZ166" i="74"/>
  <c r="EA166" i="74"/>
  <c r="EB166" i="74"/>
  <c r="EC166" i="74"/>
  <c r="ED166" i="74"/>
  <c r="EE166" i="74"/>
  <c r="EF166" i="74"/>
  <c r="EG166" i="74"/>
  <c r="EH166" i="74"/>
  <c r="EI166" i="74"/>
  <c r="EJ166" i="74"/>
  <c r="EK166" i="74"/>
  <c r="EL166" i="74"/>
  <c r="EM166" i="74"/>
  <c r="EN166" i="74"/>
  <c r="EO166" i="74"/>
  <c r="EP166" i="74"/>
  <c r="EQ166" i="74"/>
  <c r="ER166" i="74"/>
  <c r="ES166" i="74"/>
  <c r="ET166" i="74"/>
  <c r="EU166" i="74"/>
  <c r="EV166" i="74"/>
  <c r="EW166" i="74"/>
  <c r="EX166" i="74"/>
  <c r="EY166" i="74"/>
  <c r="EZ166" i="74"/>
  <c r="FA166" i="74"/>
  <c r="FB166" i="74"/>
  <c r="FC166" i="74"/>
  <c r="FD166" i="74"/>
  <c r="FE166" i="74"/>
  <c r="FF166" i="74"/>
  <c r="FG166" i="74"/>
  <c r="FH166" i="74"/>
  <c r="FI166" i="74"/>
  <c r="FJ166" i="74"/>
  <c r="FK166" i="74"/>
  <c r="FL166" i="74"/>
  <c r="FM166" i="74"/>
  <c r="FN166" i="74"/>
  <c r="FO166" i="74"/>
  <c r="FP166" i="74"/>
  <c r="FQ166" i="74"/>
  <c r="FR166" i="74"/>
  <c r="FS166" i="74"/>
  <c r="FT166" i="74"/>
  <c r="FU166" i="74"/>
  <c r="FV166" i="74"/>
  <c r="FW166" i="74"/>
  <c r="FX166" i="74"/>
  <c r="FY166" i="74"/>
  <c r="FZ166" i="74"/>
  <c r="GA166" i="74"/>
  <c r="GB166" i="74"/>
  <c r="GC166" i="74"/>
  <c r="GD166" i="74"/>
  <c r="GE166" i="74"/>
  <c r="GF166" i="74"/>
  <c r="GG166" i="74"/>
  <c r="GH166" i="74"/>
  <c r="GI166" i="74"/>
  <c r="GJ166" i="74"/>
  <c r="GK166" i="74"/>
  <c r="GL166" i="74"/>
  <c r="GM166" i="74"/>
  <c r="GN166" i="74"/>
  <c r="GO166" i="74"/>
  <c r="GP166" i="74"/>
  <c r="GQ166" i="74"/>
  <c r="GR166" i="74"/>
  <c r="GS166" i="74"/>
  <c r="GT166" i="74"/>
  <c r="GU166" i="74"/>
  <c r="GV166" i="74"/>
  <c r="GW166" i="74"/>
  <c r="GX166" i="74"/>
  <c r="GY166" i="74"/>
  <c r="GZ166" i="74"/>
  <c r="HA166" i="74"/>
  <c r="HB166" i="74"/>
  <c r="HC166" i="74"/>
  <c r="HD166" i="74"/>
  <c r="HE166" i="74"/>
  <c r="HF166" i="74"/>
  <c r="HG166" i="74"/>
  <c r="HH166" i="74"/>
  <c r="HI166" i="74"/>
  <c r="HJ166" i="74"/>
  <c r="HK166" i="74"/>
  <c r="HL166" i="74"/>
  <c r="HM166" i="74"/>
  <c r="HN166" i="74"/>
  <c r="HO166" i="74"/>
  <c r="HP166" i="74"/>
  <c r="HQ166" i="74"/>
  <c r="HR166" i="74"/>
  <c r="HS166" i="74"/>
  <c r="HT166" i="74"/>
  <c r="HU166" i="74"/>
  <c r="HV166" i="74"/>
  <c r="HW166" i="74"/>
  <c r="HX166" i="74"/>
  <c r="HY166" i="74"/>
  <c r="HZ166" i="74"/>
  <c r="IA166" i="74"/>
  <c r="IB166" i="74"/>
  <c r="IC166" i="74"/>
  <c r="ID166" i="74"/>
  <c r="IE166" i="74"/>
  <c r="IF166" i="74"/>
  <c r="IG166" i="74"/>
  <c r="IH166" i="74"/>
  <c r="II166" i="74"/>
  <c r="IJ166" i="74"/>
  <c r="IK166" i="74"/>
  <c r="IL166" i="74"/>
  <c r="E167" i="74"/>
  <c r="G167" i="74"/>
  <c r="H167" i="74"/>
  <c r="I167" i="74"/>
  <c r="J167" i="74"/>
  <c r="K167" i="74"/>
  <c r="L167" i="74"/>
  <c r="M167" i="74"/>
  <c r="N167" i="74"/>
  <c r="O167" i="74"/>
  <c r="P167" i="74"/>
  <c r="Q167" i="74"/>
  <c r="R167" i="74"/>
  <c r="S167" i="74"/>
  <c r="T167" i="74"/>
  <c r="U167" i="74"/>
  <c r="V167" i="74"/>
  <c r="W167" i="74"/>
  <c r="X167" i="74"/>
  <c r="Y167" i="74"/>
  <c r="Z167" i="74"/>
  <c r="AA167" i="74"/>
  <c r="AB167" i="74"/>
  <c r="AC167" i="74"/>
  <c r="AD167" i="74"/>
  <c r="AE167" i="74"/>
  <c r="AF167" i="74"/>
  <c r="AG167" i="74"/>
  <c r="AH167" i="74"/>
  <c r="AI167" i="74"/>
  <c r="AJ167" i="74"/>
  <c r="AK167" i="74"/>
  <c r="AL167" i="74"/>
  <c r="AM167" i="74"/>
  <c r="AN167" i="74"/>
  <c r="AO167" i="74"/>
  <c r="AP167" i="74"/>
  <c r="AQ167" i="74"/>
  <c r="AR167" i="74"/>
  <c r="AS167" i="74"/>
  <c r="AT167" i="74"/>
  <c r="AU167" i="74"/>
  <c r="AV167" i="74"/>
  <c r="AW167" i="74"/>
  <c r="AX167" i="74"/>
  <c r="AY167" i="74"/>
  <c r="AZ167" i="74"/>
  <c r="BA167" i="74"/>
  <c r="BB167" i="74"/>
  <c r="BC167" i="74"/>
  <c r="BD167" i="74"/>
  <c r="BE167" i="74"/>
  <c r="BF167" i="74"/>
  <c r="BG167" i="74"/>
  <c r="BH167" i="74"/>
  <c r="BI167" i="74"/>
  <c r="BJ167" i="74"/>
  <c r="BK167" i="74"/>
  <c r="BL167" i="74"/>
  <c r="BM167" i="74"/>
  <c r="BN167" i="74"/>
  <c r="BO167" i="74"/>
  <c r="BP167" i="74"/>
  <c r="BQ167" i="74"/>
  <c r="BR167" i="74"/>
  <c r="BS167" i="74"/>
  <c r="BT167" i="74"/>
  <c r="BU167" i="74"/>
  <c r="BV167" i="74"/>
  <c r="BW167" i="74"/>
  <c r="BX167" i="74"/>
  <c r="BY167" i="74"/>
  <c r="BZ167" i="74"/>
  <c r="CA167" i="74"/>
  <c r="CB167" i="74"/>
  <c r="CC167" i="74"/>
  <c r="CD167" i="74"/>
  <c r="CE167" i="74"/>
  <c r="CF167" i="74"/>
  <c r="CG167" i="74"/>
  <c r="E168" i="74"/>
  <c r="G168" i="74"/>
  <c r="H168" i="74"/>
  <c r="I168" i="74"/>
  <c r="J168" i="74"/>
  <c r="K168" i="74"/>
  <c r="L168" i="74"/>
  <c r="M168" i="74"/>
  <c r="N168" i="74"/>
  <c r="O168" i="74"/>
  <c r="P168" i="74"/>
  <c r="Q168" i="74"/>
  <c r="R168" i="74"/>
  <c r="S168" i="74"/>
  <c r="T168" i="74"/>
  <c r="U168" i="74"/>
  <c r="V168" i="74"/>
  <c r="W168" i="74"/>
  <c r="X168" i="74"/>
  <c r="Y168" i="74"/>
  <c r="Z168" i="74"/>
  <c r="AA168" i="74"/>
  <c r="AB168" i="74"/>
  <c r="AC168" i="74"/>
  <c r="AD168" i="74"/>
  <c r="AE168" i="74"/>
  <c r="AF168" i="74"/>
  <c r="AG168" i="74"/>
  <c r="AH168" i="74"/>
  <c r="AI168" i="74"/>
  <c r="AJ168" i="74"/>
  <c r="AK168" i="74"/>
  <c r="AL168" i="74"/>
  <c r="AM168" i="74"/>
  <c r="AN168" i="74"/>
  <c r="AO168" i="74"/>
  <c r="AP168" i="74"/>
  <c r="AQ168" i="74"/>
  <c r="AR168" i="74"/>
  <c r="AS168" i="74"/>
  <c r="AT168" i="74"/>
  <c r="AU168" i="74"/>
  <c r="AV168" i="74"/>
  <c r="AW168" i="74"/>
  <c r="AX168" i="74"/>
  <c r="AY168" i="74"/>
  <c r="AZ168" i="74"/>
  <c r="BA168" i="74"/>
  <c r="BB168" i="74"/>
  <c r="BC168" i="74"/>
  <c r="BD168" i="74"/>
  <c r="BE168" i="74"/>
  <c r="BF168" i="74"/>
  <c r="BG168" i="74"/>
  <c r="BH168" i="74"/>
  <c r="BI168" i="74"/>
  <c r="BJ168" i="74"/>
  <c r="BK168" i="74"/>
  <c r="BL168" i="74"/>
  <c r="BM168" i="74"/>
  <c r="BN168" i="74"/>
  <c r="BO168" i="74"/>
  <c r="BP168" i="74"/>
  <c r="BQ168" i="74"/>
  <c r="BR168" i="74"/>
  <c r="BS168" i="74"/>
  <c r="BT168" i="74"/>
  <c r="BU168" i="74"/>
  <c r="BV168" i="74"/>
  <c r="BW168" i="74"/>
  <c r="BX168" i="74"/>
  <c r="BY168" i="74"/>
  <c r="BZ168" i="74"/>
  <c r="CA168" i="74"/>
  <c r="CB168" i="74"/>
  <c r="CC168" i="74"/>
  <c r="CD168" i="74"/>
  <c r="CE168" i="74"/>
  <c r="CF168" i="74"/>
  <c r="CG168" i="74"/>
  <c r="E169" i="74"/>
  <c r="G169" i="74"/>
  <c r="H169" i="74"/>
  <c r="I169" i="74"/>
  <c r="J169" i="74"/>
  <c r="K169" i="74"/>
  <c r="L169" i="74"/>
  <c r="M169" i="74"/>
  <c r="N169" i="74"/>
  <c r="O169" i="74"/>
  <c r="P169" i="74"/>
  <c r="Q169" i="74"/>
  <c r="R169" i="74"/>
  <c r="S169" i="74"/>
  <c r="T169" i="74"/>
  <c r="U169" i="74"/>
  <c r="V169" i="74"/>
  <c r="W169" i="74"/>
  <c r="X169" i="74"/>
  <c r="Y169" i="74"/>
  <c r="Z169" i="74"/>
  <c r="AA169" i="74"/>
  <c r="AB169" i="74"/>
  <c r="AC169" i="74"/>
  <c r="AD169" i="74"/>
  <c r="AE169" i="74"/>
  <c r="AF169" i="74"/>
  <c r="AG169" i="74"/>
  <c r="AH169" i="74"/>
  <c r="AI169" i="74"/>
  <c r="AJ169" i="74"/>
  <c r="AK169" i="74"/>
  <c r="AL169" i="74"/>
  <c r="AM169" i="74"/>
  <c r="AN169" i="74"/>
  <c r="AO169" i="74"/>
  <c r="AP169" i="74"/>
  <c r="AQ169" i="74"/>
  <c r="AR169" i="74"/>
  <c r="AS169" i="74"/>
  <c r="AT169" i="74"/>
  <c r="AU169" i="74"/>
  <c r="AV169" i="74"/>
  <c r="AW169" i="74"/>
  <c r="AX169" i="74"/>
  <c r="AY169" i="74"/>
  <c r="AZ169" i="74"/>
  <c r="BA169" i="74"/>
  <c r="BB169" i="74"/>
  <c r="BC169" i="74"/>
  <c r="BD169" i="74"/>
  <c r="BE169" i="74"/>
  <c r="BF169" i="74"/>
  <c r="BG169" i="74"/>
  <c r="BH169" i="74"/>
  <c r="BI169" i="74"/>
  <c r="BJ169" i="74"/>
  <c r="BK169" i="74"/>
  <c r="BL169" i="74"/>
  <c r="BM169" i="74"/>
  <c r="BN169" i="74"/>
  <c r="BO169" i="74"/>
  <c r="BP169" i="74"/>
  <c r="BQ169" i="74"/>
  <c r="BR169" i="74"/>
  <c r="BS169" i="74"/>
  <c r="BT169" i="74"/>
  <c r="BU169" i="74"/>
  <c r="BV169" i="74"/>
  <c r="BW169" i="74"/>
  <c r="BX169" i="74"/>
  <c r="BY169" i="74"/>
  <c r="BZ169" i="74"/>
  <c r="CA169" i="74"/>
  <c r="CB169" i="74"/>
  <c r="CC169" i="74"/>
  <c r="CD169" i="74"/>
  <c r="CE169" i="74"/>
  <c r="CF169" i="74"/>
  <c r="CG169" i="74"/>
  <c r="E170" i="74"/>
  <c r="G170" i="74"/>
  <c r="H170" i="74"/>
  <c r="I170" i="74"/>
  <c r="J170" i="74"/>
  <c r="K170" i="74"/>
  <c r="L170" i="74"/>
  <c r="M170" i="74"/>
  <c r="N170" i="74"/>
  <c r="O170" i="74"/>
  <c r="P170" i="74"/>
  <c r="Q170" i="74"/>
  <c r="R170" i="74"/>
  <c r="S170" i="74"/>
  <c r="T170" i="74"/>
  <c r="U170" i="74"/>
  <c r="V170" i="74"/>
  <c r="W170" i="74"/>
  <c r="X170" i="74"/>
  <c r="Y170" i="74"/>
  <c r="Z170" i="74"/>
  <c r="AA170" i="74"/>
  <c r="AB170" i="74"/>
  <c r="AC170" i="74"/>
  <c r="AD170" i="74"/>
  <c r="AE170" i="74"/>
  <c r="AF170" i="74"/>
  <c r="AG170" i="74"/>
  <c r="AH170" i="74"/>
  <c r="AI170" i="74"/>
  <c r="AJ170" i="74"/>
  <c r="AK170" i="74"/>
  <c r="AL170" i="74"/>
  <c r="AM170" i="74"/>
  <c r="AN170" i="74"/>
  <c r="AO170" i="74"/>
  <c r="AP170" i="74"/>
  <c r="AQ170" i="74"/>
  <c r="AR170" i="74"/>
  <c r="AS170" i="74"/>
  <c r="AT170" i="74"/>
  <c r="AU170" i="74"/>
  <c r="AV170" i="74"/>
  <c r="AW170" i="74"/>
  <c r="AX170" i="74"/>
  <c r="AY170" i="74"/>
  <c r="AZ170" i="74"/>
  <c r="BA170" i="74"/>
  <c r="BB170" i="74"/>
  <c r="BC170" i="74"/>
  <c r="BD170" i="74"/>
  <c r="BE170" i="74"/>
  <c r="BF170" i="74"/>
  <c r="BG170" i="74"/>
  <c r="BH170" i="74"/>
  <c r="BI170" i="74"/>
  <c r="BJ170" i="74"/>
  <c r="BK170" i="74"/>
  <c r="BL170" i="74"/>
  <c r="BM170" i="74"/>
  <c r="BN170" i="74"/>
  <c r="BO170" i="74"/>
  <c r="BP170" i="74"/>
  <c r="BQ170" i="74"/>
  <c r="BR170" i="74"/>
  <c r="BS170" i="74"/>
  <c r="BT170" i="74"/>
  <c r="BU170" i="74"/>
  <c r="BV170" i="74"/>
  <c r="BW170" i="74"/>
  <c r="BX170" i="74"/>
  <c r="BY170" i="74"/>
  <c r="BZ170" i="74"/>
  <c r="CA170" i="74"/>
  <c r="CB170" i="74"/>
  <c r="CC170" i="74"/>
  <c r="CD170" i="74"/>
  <c r="CE170" i="74"/>
  <c r="CF170" i="74"/>
  <c r="CG170" i="74"/>
  <c r="E171" i="74"/>
  <c r="G171" i="74"/>
  <c r="H171" i="74"/>
  <c r="I171" i="74"/>
  <c r="J171" i="74"/>
  <c r="K171" i="74"/>
  <c r="L171" i="74"/>
  <c r="M171" i="74"/>
  <c r="N171" i="74"/>
  <c r="O171" i="74"/>
  <c r="P171" i="74"/>
  <c r="Q171" i="74"/>
  <c r="R171" i="74"/>
  <c r="S171" i="74"/>
  <c r="T171" i="74"/>
  <c r="U171" i="74"/>
  <c r="V171" i="74"/>
  <c r="W171" i="74"/>
  <c r="X171" i="74"/>
  <c r="Y171" i="74"/>
  <c r="Z171" i="74"/>
  <c r="AA171" i="74"/>
  <c r="AB171" i="74"/>
  <c r="AC171" i="74"/>
  <c r="AD171" i="74"/>
  <c r="AE171" i="74"/>
  <c r="AF171" i="74"/>
  <c r="AG171" i="74"/>
  <c r="AH171" i="74"/>
  <c r="AI171" i="74"/>
  <c r="AJ171" i="74"/>
  <c r="AK171" i="74"/>
  <c r="AL171" i="74"/>
  <c r="AM171" i="74"/>
  <c r="AN171" i="74"/>
  <c r="AO171" i="74"/>
  <c r="AP171" i="74"/>
  <c r="AQ171" i="74"/>
  <c r="AR171" i="74"/>
  <c r="AS171" i="74"/>
  <c r="AT171" i="74"/>
  <c r="AU171" i="74"/>
  <c r="AV171" i="74"/>
  <c r="AW171" i="74"/>
  <c r="AX171" i="74"/>
  <c r="AY171" i="74"/>
  <c r="AZ171" i="74"/>
  <c r="BA171" i="74"/>
  <c r="BB171" i="74"/>
  <c r="BC171" i="74"/>
  <c r="BD171" i="74"/>
  <c r="BE171" i="74"/>
  <c r="BF171" i="74"/>
  <c r="BG171" i="74"/>
  <c r="BH171" i="74"/>
  <c r="BI171" i="74"/>
  <c r="BJ171" i="74"/>
  <c r="BK171" i="74"/>
  <c r="BL171" i="74"/>
  <c r="BM171" i="74"/>
  <c r="BN171" i="74"/>
  <c r="BO171" i="74"/>
  <c r="BP171" i="74"/>
  <c r="BQ171" i="74"/>
  <c r="BR171" i="74"/>
  <c r="BS171" i="74"/>
  <c r="BT171" i="74"/>
  <c r="BU171" i="74"/>
  <c r="BV171" i="74"/>
  <c r="BW171" i="74"/>
  <c r="BX171" i="74"/>
  <c r="BY171" i="74"/>
  <c r="BZ171" i="74"/>
  <c r="CA171" i="74"/>
  <c r="CB171" i="74"/>
  <c r="CC171" i="74"/>
  <c r="CD171" i="74"/>
  <c r="CE171" i="74"/>
  <c r="CF171" i="74"/>
  <c r="CG171" i="74"/>
  <c r="E172" i="74"/>
  <c r="G172" i="74"/>
  <c r="H172" i="74"/>
  <c r="I172" i="74"/>
  <c r="J172" i="74"/>
  <c r="K172" i="74"/>
  <c r="L172" i="74"/>
  <c r="M172" i="74"/>
  <c r="N172" i="74"/>
  <c r="O172" i="74"/>
  <c r="P172" i="74"/>
  <c r="Q172" i="74"/>
  <c r="R172" i="74"/>
  <c r="S172" i="74"/>
  <c r="T172" i="74"/>
  <c r="U172" i="74"/>
  <c r="V172" i="74"/>
  <c r="W172" i="74"/>
  <c r="X172" i="74"/>
  <c r="Y172" i="74"/>
  <c r="Z172" i="74"/>
  <c r="AA172" i="74"/>
  <c r="AB172" i="74"/>
  <c r="AC172" i="74"/>
  <c r="AD172" i="74"/>
  <c r="AE172" i="74"/>
  <c r="AF172" i="74"/>
  <c r="AG172" i="74"/>
  <c r="AH172" i="74"/>
  <c r="AI172" i="74"/>
  <c r="AJ172" i="74"/>
  <c r="AK172" i="74"/>
  <c r="AL172" i="74"/>
  <c r="AM172" i="74"/>
  <c r="AN172" i="74"/>
  <c r="AO172" i="74"/>
  <c r="AP172" i="74"/>
  <c r="AQ172" i="74"/>
  <c r="AR172" i="74"/>
  <c r="AS172" i="74"/>
  <c r="AT172" i="74"/>
  <c r="AU172" i="74"/>
  <c r="AV172" i="74"/>
  <c r="AW172" i="74"/>
  <c r="AX172" i="74"/>
  <c r="AY172" i="74"/>
  <c r="AZ172" i="74"/>
  <c r="BA172" i="74"/>
  <c r="BB172" i="74"/>
  <c r="BC172" i="74"/>
  <c r="BD172" i="74"/>
  <c r="BE172" i="74"/>
  <c r="BF172" i="74"/>
  <c r="BG172" i="74"/>
  <c r="BH172" i="74"/>
  <c r="BI172" i="74"/>
  <c r="BJ172" i="74"/>
  <c r="BK172" i="74"/>
  <c r="BL172" i="74"/>
  <c r="BM172" i="74"/>
  <c r="BN172" i="74"/>
  <c r="BO172" i="74"/>
  <c r="BP172" i="74"/>
  <c r="BQ172" i="74"/>
  <c r="BR172" i="74"/>
  <c r="BS172" i="74"/>
  <c r="BT172" i="74"/>
  <c r="BU172" i="74"/>
  <c r="BV172" i="74"/>
  <c r="BW172" i="74"/>
  <c r="BX172" i="74"/>
  <c r="BY172" i="74"/>
  <c r="BZ172" i="74"/>
  <c r="CA172" i="74"/>
  <c r="CB172" i="74"/>
  <c r="CC172" i="74"/>
  <c r="CD172" i="74"/>
  <c r="CE172" i="74"/>
  <c r="CF172" i="74"/>
  <c r="CG172" i="74"/>
  <c r="CH172" i="74"/>
  <c r="CI172" i="74"/>
  <c r="CJ172" i="74"/>
  <c r="CK172" i="74"/>
  <c r="CL172" i="74"/>
  <c r="CM172" i="74"/>
  <c r="CN172" i="74"/>
  <c r="CO172" i="74"/>
  <c r="CP172" i="74"/>
  <c r="CQ172" i="74"/>
  <c r="CR172" i="74"/>
  <c r="CS172" i="74"/>
  <c r="CT172" i="74"/>
  <c r="CU172" i="74"/>
  <c r="CV172" i="74"/>
  <c r="CW172" i="74"/>
  <c r="CX172" i="74"/>
  <c r="CY172" i="74"/>
  <c r="CZ172" i="74"/>
  <c r="DA172" i="74"/>
  <c r="DB172" i="74"/>
  <c r="DC172" i="74"/>
  <c r="DD172" i="74"/>
  <c r="DE172" i="74"/>
  <c r="DF172" i="74"/>
  <c r="DG172" i="74"/>
  <c r="DH172" i="74"/>
  <c r="DI172" i="74"/>
  <c r="DJ172" i="74"/>
  <c r="DK172" i="74"/>
  <c r="DL172" i="74"/>
  <c r="DM172" i="74"/>
  <c r="DN172" i="74"/>
  <c r="DO172" i="74"/>
  <c r="DP172" i="74"/>
  <c r="DQ172" i="74"/>
  <c r="DR172" i="74"/>
  <c r="DS172" i="74"/>
  <c r="DT172" i="74"/>
  <c r="DU172" i="74"/>
  <c r="DV172" i="74"/>
  <c r="DW172" i="74"/>
  <c r="DX172" i="74"/>
  <c r="DY172" i="74"/>
  <c r="DZ172" i="74"/>
  <c r="EA172" i="74"/>
  <c r="EB172" i="74"/>
  <c r="EC172" i="74"/>
  <c r="ED172" i="74"/>
  <c r="EE172" i="74"/>
  <c r="EF172" i="74"/>
  <c r="EG172" i="74"/>
  <c r="EH172" i="74"/>
  <c r="EI172" i="74"/>
  <c r="EJ172" i="74"/>
  <c r="EK172" i="74"/>
  <c r="EL172" i="74"/>
  <c r="EM172" i="74"/>
  <c r="EN172" i="74"/>
  <c r="EO172" i="74"/>
  <c r="EP172" i="74"/>
  <c r="EQ172" i="74"/>
  <c r="ER172" i="74"/>
  <c r="ES172" i="74"/>
  <c r="ET172" i="74"/>
  <c r="EU172" i="74"/>
  <c r="EV172" i="74"/>
  <c r="EW172" i="74"/>
  <c r="EX172" i="74"/>
  <c r="EY172" i="74"/>
  <c r="EZ172" i="74"/>
  <c r="FA172" i="74"/>
  <c r="FB172" i="74"/>
  <c r="FC172" i="74"/>
  <c r="FD172" i="74"/>
  <c r="FE172" i="74"/>
  <c r="FF172" i="74"/>
  <c r="FG172" i="74"/>
  <c r="FH172" i="74"/>
  <c r="FI172" i="74"/>
  <c r="FJ172" i="74"/>
  <c r="FK172" i="74"/>
  <c r="FL172" i="74"/>
  <c r="FM172" i="74"/>
  <c r="FN172" i="74"/>
  <c r="FO172" i="74"/>
  <c r="FP172" i="74"/>
  <c r="FQ172" i="74"/>
  <c r="FR172" i="74"/>
  <c r="FS172" i="74"/>
  <c r="FT172" i="74"/>
  <c r="FU172" i="74"/>
  <c r="FV172" i="74"/>
  <c r="FW172" i="74"/>
  <c r="FX172" i="74"/>
  <c r="FY172" i="74"/>
  <c r="FZ172" i="74"/>
  <c r="GA172" i="74"/>
  <c r="GB172" i="74"/>
  <c r="GC172" i="74"/>
  <c r="GD172" i="74"/>
  <c r="GE172" i="74"/>
  <c r="GF172" i="74"/>
  <c r="GG172" i="74"/>
  <c r="GH172" i="74"/>
  <c r="GI172" i="74"/>
  <c r="GJ172" i="74"/>
  <c r="GK172" i="74"/>
  <c r="GL172" i="74"/>
  <c r="GM172" i="74"/>
  <c r="GN172" i="74"/>
  <c r="GO172" i="74"/>
  <c r="GP172" i="74"/>
  <c r="GQ172" i="74"/>
  <c r="GR172" i="74"/>
  <c r="GS172" i="74"/>
  <c r="GT172" i="74"/>
  <c r="GU172" i="74"/>
  <c r="GV172" i="74"/>
  <c r="GW172" i="74"/>
  <c r="GX172" i="74"/>
  <c r="GY172" i="74"/>
  <c r="GZ172" i="74"/>
  <c r="HA172" i="74"/>
  <c r="HB172" i="74"/>
  <c r="HC172" i="74"/>
  <c r="HD172" i="74"/>
  <c r="HE172" i="74"/>
  <c r="HF172" i="74"/>
  <c r="HG172" i="74"/>
  <c r="HH172" i="74"/>
  <c r="HI172" i="74"/>
  <c r="HJ172" i="74"/>
  <c r="HK172" i="74"/>
  <c r="HL172" i="74"/>
  <c r="HM172" i="74"/>
  <c r="HN172" i="74"/>
  <c r="HO172" i="74"/>
  <c r="HP172" i="74"/>
  <c r="HQ172" i="74"/>
  <c r="HR172" i="74"/>
  <c r="HS172" i="74"/>
  <c r="HT172" i="74"/>
  <c r="HU172" i="74"/>
  <c r="HV172" i="74"/>
  <c r="HW172" i="74"/>
  <c r="HX172" i="74"/>
  <c r="HY172" i="74"/>
  <c r="HZ172" i="74"/>
  <c r="IA172" i="74"/>
  <c r="IB172" i="74"/>
  <c r="IC172" i="74"/>
  <c r="ID172" i="74"/>
  <c r="IE172" i="74"/>
  <c r="IF172" i="74"/>
  <c r="IG172" i="74"/>
  <c r="IH172" i="74"/>
  <c r="II172" i="74"/>
  <c r="IJ172" i="74"/>
  <c r="IK172" i="74"/>
  <c r="IL172" i="74"/>
  <c r="D174" i="74"/>
  <c r="E174" i="74"/>
  <c r="G174" i="74"/>
  <c r="H174" i="74"/>
  <c r="I174" i="74"/>
  <c r="J174" i="74"/>
  <c r="K174" i="74"/>
  <c r="L174" i="74"/>
  <c r="M174" i="74"/>
  <c r="N174" i="74"/>
  <c r="O174" i="74"/>
  <c r="P174" i="74"/>
  <c r="Q174" i="74"/>
  <c r="R174" i="74"/>
  <c r="S174" i="74"/>
  <c r="T174" i="74"/>
  <c r="U174" i="74"/>
  <c r="V174" i="74"/>
  <c r="W174" i="74"/>
  <c r="X174" i="74"/>
  <c r="Y174" i="74"/>
  <c r="Z174" i="74"/>
  <c r="AA174" i="74"/>
  <c r="AB174" i="74"/>
  <c r="AC174" i="74"/>
  <c r="AD174" i="74"/>
  <c r="AE174" i="74"/>
  <c r="AF174" i="74"/>
  <c r="AG174" i="74"/>
  <c r="AH174" i="74"/>
  <c r="AI174" i="74"/>
  <c r="AJ174" i="74"/>
  <c r="AK174" i="74"/>
  <c r="AL174" i="74"/>
  <c r="AM174" i="74"/>
  <c r="AN174" i="74"/>
  <c r="AO174" i="74"/>
  <c r="AP174" i="74"/>
  <c r="AQ174" i="74"/>
  <c r="AR174" i="74"/>
  <c r="AS174" i="74"/>
  <c r="AT174" i="74"/>
  <c r="AU174" i="74"/>
  <c r="AV174" i="74"/>
  <c r="AW174" i="74"/>
  <c r="AX174" i="74"/>
  <c r="AY174" i="74"/>
  <c r="AZ174" i="74"/>
  <c r="BA174" i="74"/>
  <c r="BB174" i="74"/>
  <c r="BC174" i="74"/>
  <c r="BD174" i="74"/>
  <c r="BE174" i="74"/>
  <c r="BF174" i="74"/>
  <c r="BG174" i="74"/>
  <c r="BH174" i="74"/>
  <c r="BI174" i="74"/>
  <c r="BJ174" i="74"/>
  <c r="BK174" i="74"/>
  <c r="BL174" i="74"/>
  <c r="BM174" i="74"/>
  <c r="BN174" i="74"/>
  <c r="BO174" i="74"/>
  <c r="BP174" i="74"/>
  <c r="BQ174" i="74"/>
  <c r="BR174" i="74"/>
  <c r="BS174" i="74"/>
  <c r="BT174" i="74"/>
  <c r="BU174" i="74"/>
  <c r="BV174" i="74"/>
  <c r="BW174" i="74"/>
  <c r="BX174" i="74"/>
  <c r="BY174" i="74"/>
  <c r="BZ174" i="74"/>
  <c r="CA174" i="74"/>
  <c r="CB174" i="74"/>
  <c r="CC174" i="74"/>
  <c r="CD174" i="74"/>
  <c r="CE174" i="74"/>
  <c r="CF174" i="74"/>
  <c r="CG174" i="74"/>
  <c r="D175" i="74"/>
  <c r="E175" i="74"/>
  <c r="G175" i="74"/>
  <c r="H175" i="74"/>
  <c r="I175" i="74"/>
  <c r="J175" i="74"/>
  <c r="K175" i="74"/>
  <c r="L175" i="74"/>
  <c r="M175" i="74"/>
  <c r="N175" i="74"/>
  <c r="O175" i="74"/>
  <c r="P175" i="74"/>
  <c r="Q175" i="74"/>
  <c r="R175" i="74"/>
  <c r="S175" i="74"/>
  <c r="T175" i="74"/>
  <c r="U175" i="74"/>
  <c r="V175" i="74"/>
  <c r="W175" i="74"/>
  <c r="X175" i="74"/>
  <c r="Y175" i="74"/>
  <c r="Z175" i="74"/>
  <c r="AA175" i="74"/>
  <c r="AB175" i="74"/>
  <c r="AC175" i="74"/>
  <c r="AD175" i="74"/>
  <c r="AE175" i="74"/>
  <c r="AF175" i="74"/>
  <c r="AG175" i="74"/>
  <c r="AH175" i="74"/>
  <c r="AI175" i="74"/>
  <c r="AJ175" i="74"/>
  <c r="AK175" i="74"/>
  <c r="AL175" i="74"/>
  <c r="AM175" i="74"/>
  <c r="AN175" i="74"/>
  <c r="AO175" i="74"/>
  <c r="AP175" i="74"/>
  <c r="AQ175" i="74"/>
  <c r="AR175" i="74"/>
  <c r="AS175" i="74"/>
  <c r="AT175" i="74"/>
  <c r="AU175" i="74"/>
  <c r="AV175" i="74"/>
  <c r="AW175" i="74"/>
  <c r="AX175" i="74"/>
  <c r="AY175" i="74"/>
  <c r="AZ175" i="74"/>
  <c r="BA175" i="74"/>
  <c r="BB175" i="74"/>
  <c r="BC175" i="74"/>
  <c r="BD175" i="74"/>
  <c r="BE175" i="74"/>
  <c r="BF175" i="74"/>
  <c r="BG175" i="74"/>
  <c r="BH175" i="74"/>
  <c r="BI175" i="74"/>
  <c r="BJ175" i="74"/>
  <c r="BK175" i="74"/>
  <c r="BL175" i="74"/>
  <c r="BM175" i="74"/>
  <c r="BN175" i="74"/>
  <c r="BO175" i="74"/>
  <c r="BP175" i="74"/>
  <c r="BQ175" i="74"/>
  <c r="BR175" i="74"/>
  <c r="BS175" i="74"/>
  <c r="BT175" i="74"/>
  <c r="BU175" i="74"/>
  <c r="BV175" i="74"/>
  <c r="BW175" i="74"/>
  <c r="BX175" i="74"/>
  <c r="BY175" i="74"/>
  <c r="BZ175" i="74"/>
  <c r="CA175" i="74"/>
  <c r="CB175" i="74"/>
  <c r="CC175" i="74"/>
  <c r="CD175" i="74"/>
  <c r="CE175" i="74"/>
  <c r="CF175" i="74"/>
  <c r="CG175" i="74"/>
  <c r="D177" i="74"/>
  <c r="E177" i="74"/>
  <c r="G177" i="74"/>
  <c r="H177" i="74"/>
  <c r="I177" i="74"/>
  <c r="J177" i="74"/>
  <c r="K177" i="74"/>
  <c r="L177" i="74"/>
  <c r="M177" i="74"/>
  <c r="N177" i="74"/>
  <c r="O177" i="74"/>
  <c r="P177" i="74"/>
  <c r="Q177" i="74"/>
  <c r="R177" i="74"/>
  <c r="S177" i="74"/>
  <c r="T177" i="74"/>
  <c r="U177" i="74"/>
  <c r="V177" i="74"/>
  <c r="W177" i="74"/>
  <c r="X177" i="74"/>
  <c r="Y177" i="74"/>
  <c r="Z177" i="74"/>
  <c r="AA177" i="74"/>
  <c r="AB177" i="74"/>
  <c r="AC177" i="74"/>
  <c r="AD177" i="74"/>
  <c r="AE177" i="74"/>
  <c r="AF177" i="74"/>
  <c r="AG177" i="74"/>
  <c r="AH177" i="74"/>
  <c r="AI177" i="74"/>
  <c r="AJ177" i="74"/>
  <c r="AK177" i="74"/>
  <c r="AL177" i="74"/>
  <c r="AM177" i="74"/>
  <c r="AN177" i="74"/>
  <c r="AO177" i="74"/>
  <c r="AP177" i="74"/>
  <c r="AQ177" i="74"/>
  <c r="AR177" i="74"/>
  <c r="AS177" i="74"/>
  <c r="AT177" i="74"/>
  <c r="AU177" i="74"/>
  <c r="AV177" i="74"/>
  <c r="AW177" i="74"/>
  <c r="AX177" i="74"/>
  <c r="AY177" i="74"/>
  <c r="AZ177" i="74"/>
  <c r="BA177" i="74"/>
  <c r="BB177" i="74"/>
  <c r="BC177" i="74"/>
  <c r="BD177" i="74"/>
  <c r="BE177" i="74"/>
  <c r="BF177" i="74"/>
  <c r="BG177" i="74"/>
  <c r="BH177" i="74"/>
  <c r="BI177" i="74"/>
  <c r="BJ177" i="74"/>
  <c r="BK177" i="74"/>
  <c r="BL177" i="74"/>
  <c r="BM177" i="74"/>
  <c r="BN177" i="74"/>
  <c r="BO177" i="74"/>
  <c r="BP177" i="74"/>
  <c r="BQ177" i="74"/>
  <c r="BR177" i="74"/>
  <c r="BS177" i="74"/>
  <c r="BT177" i="74"/>
  <c r="BU177" i="74"/>
  <c r="BV177" i="74"/>
  <c r="BW177" i="74"/>
  <c r="BX177" i="74"/>
  <c r="BY177" i="74"/>
  <c r="BZ177" i="74"/>
  <c r="CA177" i="74"/>
  <c r="CB177" i="74"/>
  <c r="CC177" i="74"/>
  <c r="CD177" i="74"/>
  <c r="CE177" i="74"/>
  <c r="CF177" i="74"/>
  <c r="CG177" i="74"/>
  <c r="D178" i="74"/>
  <c r="E178" i="74"/>
  <c r="G178" i="74"/>
  <c r="H178" i="74"/>
  <c r="I178" i="74"/>
  <c r="J178" i="74"/>
  <c r="K178" i="74"/>
  <c r="L178" i="74"/>
  <c r="M178" i="74"/>
  <c r="N178" i="74"/>
  <c r="O178" i="74"/>
  <c r="P178" i="74"/>
  <c r="Q178" i="74"/>
  <c r="R178" i="74"/>
  <c r="S178" i="74"/>
  <c r="T178" i="74"/>
  <c r="U178" i="74"/>
  <c r="V178" i="74"/>
  <c r="W178" i="74"/>
  <c r="X178" i="74"/>
  <c r="Y178" i="74"/>
  <c r="Z178" i="74"/>
  <c r="AA178" i="74"/>
  <c r="AB178" i="74"/>
  <c r="AC178" i="74"/>
  <c r="AD178" i="74"/>
  <c r="AE178" i="74"/>
  <c r="AF178" i="74"/>
  <c r="AG178" i="74"/>
  <c r="AH178" i="74"/>
  <c r="AI178" i="74"/>
  <c r="AJ178" i="74"/>
  <c r="AK178" i="74"/>
  <c r="AL178" i="74"/>
  <c r="AM178" i="74"/>
  <c r="AN178" i="74"/>
  <c r="AO178" i="74"/>
  <c r="AP178" i="74"/>
  <c r="AQ178" i="74"/>
  <c r="AR178" i="74"/>
  <c r="AS178" i="74"/>
  <c r="AT178" i="74"/>
  <c r="AU178" i="74"/>
  <c r="AV178" i="74"/>
  <c r="AW178" i="74"/>
  <c r="AX178" i="74"/>
  <c r="AY178" i="74"/>
  <c r="AZ178" i="74"/>
  <c r="BA178" i="74"/>
  <c r="BB178" i="74"/>
  <c r="BC178" i="74"/>
  <c r="BD178" i="74"/>
  <c r="BE178" i="74"/>
  <c r="BF178" i="74"/>
  <c r="BG178" i="74"/>
  <c r="BH178" i="74"/>
  <c r="BI178" i="74"/>
  <c r="BJ178" i="74"/>
  <c r="BK178" i="74"/>
  <c r="BL178" i="74"/>
  <c r="BM178" i="74"/>
  <c r="BN178" i="74"/>
  <c r="BO178" i="74"/>
  <c r="BP178" i="74"/>
  <c r="BQ178" i="74"/>
  <c r="BR178" i="74"/>
  <c r="BS178" i="74"/>
  <c r="BT178" i="74"/>
  <c r="BU178" i="74"/>
  <c r="BV178" i="74"/>
  <c r="BW178" i="74"/>
  <c r="BX178" i="74"/>
  <c r="BY178" i="74"/>
  <c r="BZ178" i="74"/>
  <c r="CA178" i="74"/>
  <c r="CB178" i="74"/>
  <c r="CC178" i="74"/>
  <c r="CD178" i="74"/>
  <c r="CE178" i="74"/>
  <c r="CF178" i="74"/>
  <c r="CG178" i="74"/>
  <c r="E180" i="74"/>
  <c r="G180" i="74"/>
  <c r="H180" i="74"/>
  <c r="I180" i="74"/>
  <c r="J180" i="74"/>
  <c r="K180" i="74"/>
  <c r="L180" i="74"/>
  <c r="M180" i="74"/>
  <c r="N180" i="74"/>
  <c r="O180" i="74"/>
  <c r="P180" i="74"/>
  <c r="Q180" i="74"/>
  <c r="R180" i="74"/>
  <c r="S180" i="74"/>
  <c r="T180" i="74"/>
  <c r="U180" i="74"/>
  <c r="V180" i="74"/>
  <c r="W180" i="74"/>
  <c r="X180" i="74"/>
  <c r="Y180" i="74"/>
  <c r="Z180" i="74"/>
  <c r="AA180" i="74"/>
  <c r="AB180" i="74"/>
  <c r="AC180" i="74"/>
  <c r="AD180" i="74"/>
  <c r="AE180" i="74"/>
  <c r="AF180" i="74"/>
  <c r="AG180" i="74"/>
  <c r="AH180" i="74"/>
  <c r="AI180" i="74"/>
  <c r="AJ180" i="74"/>
  <c r="AK180" i="74"/>
  <c r="AL180" i="74"/>
  <c r="AM180" i="74"/>
  <c r="AN180" i="74"/>
  <c r="AO180" i="74"/>
  <c r="AP180" i="74"/>
  <c r="AQ180" i="74"/>
  <c r="AR180" i="74"/>
  <c r="AS180" i="74"/>
  <c r="AT180" i="74"/>
  <c r="AU180" i="74"/>
  <c r="AV180" i="74"/>
  <c r="AW180" i="74"/>
  <c r="AX180" i="74"/>
  <c r="AY180" i="74"/>
  <c r="AZ180" i="74"/>
  <c r="BA180" i="74"/>
  <c r="BB180" i="74"/>
  <c r="BC180" i="74"/>
  <c r="BD180" i="74"/>
  <c r="BE180" i="74"/>
  <c r="BF180" i="74"/>
  <c r="BG180" i="74"/>
  <c r="BH180" i="74"/>
  <c r="BI180" i="74"/>
  <c r="BJ180" i="74"/>
  <c r="BK180" i="74"/>
  <c r="BL180" i="74"/>
  <c r="BM180" i="74"/>
  <c r="BN180" i="74"/>
  <c r="BO180" i="74"/>
  <c r="BP180" i="74"/>
  <c r="BQ180" i="74"/>
  <c r="BR180" i="74"/>
  <c r="BS180" i="74"/>
  <c r="BT180" i="74"/>
  <c r="BU180" i="74"/>
  <c r="BV180" i="74"/>
  <c r="BW180" i="74"/>
  <c r="BX180" i="74"/>
  <c r="BY180" i="74"/>
  <c r="BZ180" i="74"/>
  <c r="CA180" i="74"/>
  <c r="CB180" i="74"/>
  <c r="CC180" i="74"/>
  <c r="CD180" i="74"/>
  <c r="CE180" i="74"/>
  <c r="CF180" i="74"/>
  <c r="CG180" i="74"/>
  <c r="D181" i="74"/>
  <c r="E181" i="74"/>
  <c r="G181" i="74"/>
  <c r="H181" i="74"/>
  <c r="I181" i="74"/>
  <c r="J181" i="74"/>
  <c r="K181" i="74"/>
  <c r="L181" i="74"/>
  <c r="M181" i="74"/>
  <c r="N181" i="74"/>
  <c r="O181" i="74"/>
  <c r="P181" i="74"/>
  <c r="Q181" i="74"/>
  <c r="R181" i="74"/>
  <c r="S181" i="74"/>
  <c r="T181" i="74"/>
  <c r="U181" i="74"/>
  <c r="V181" i="74"/>
  <c r="W181" i="74"/>
  <c r="X181" i="74"/>
  <c r="Y181" i="74"/>
  <c r="Z181" i="74"/>
  <c r="AA181" i="74"/>
  <c r="AB181" i="74"/>
  <c r="AC181" i="74"/>
  <c r="AD181" i="74"/>
  <c r="AE181" i="74"/>
  <c r="AF181" i="74"/>
  <c r="AG181" i="74"/>
  <c r="AH181" i="74"/>
  <c r="AI181" i="74"/>
  <c r="AJ181" i="74"/>
  <c r="AK181" i="74"/>
  <c r="AL181" i="74"/>
  <c r="AM181" i="74"/>
  <c r="AN181" i="74"/>
  <c r="AO181" i="74"/>
  <c r="AP181" i="74"/>
  <c r="AQ181" i="74"/>
  <c r="AR181" i="74"/>
  <c r="AS181" i="74"/>
  <c r="AT181" i="74"/>
  <c r="AU181" i="74"/>
  <c r="AV181" i="74"/>
  <c r="AW181" i="74"/>
  <c r="AX181" i="74"/>
  <c r="AY181" i="74"/>
  <c r="AZ181" i="74"/>
  <c r="BA181" i="74"/>
  <c r="BB181" i="74"/>
  <c r="BC181" i="74"/>
  <c r="BD181" i="74"/>
  <c r="BE181" i="74"/>
  <c r="BF181" i="74"/>
  <c r="BG181" i="74"/>
  <c r="BH181" i="74"/>
  <c r="BI181" i="74"/>
  <c r="BJ181" i="74"/>
  <c r="BK181" i="74"/>
  <c r="BL181" i="74"/>
  <c r="BM181" i="74"/>
  <c r="BN181" i="74"/>
  <c r="BO181" i="74"/>
  <c r="BP181" i="74"/>
  <c r="BQ181" i="74"/>
  <c r="BR181" i="74"/>
  <c r="BS181" i="74"/>
  <c r="BT181" i="74"/>
  <c r="BU181" i="74"/>
  <c r="BV181" i="74"/>
  <c r="BW181" i="74"/>
  <c r="BX181" i="74"/>
  <c r="BY181" i="74"/>
  <c r="BZ181" i="74"/>
  <c r="CA181" i="74"/>
  <c r="CB181" i="74"/>
  <c r="CC181" i="74"/>
  <c r="CD181" i="74"/>
  <c r="CE181" i="74"/>
  <c r="CF181" i="74"/>
  <c r="CG181" i="74"/>
  <c r="D182" i="74"/>
  <c r="E182" i="74"/>
  <c r="G182" i="74"/>
  <c r="H182" i="74"/>
  <c r="I182" i="74"/>
  <c r="J182" i="74"/>
  <c r="K182" i="74"/>
  <c r="L182" i="74"/>
  <c r="M182" i="74"/>
  <c r="N182" i="74"/>
  <c r="O182" i="74"/>
  <c r="P182" i="74"/>
  <c r="Q182" i="74"/>
  <c r="R182" i="74"/>
  <c r="S182" i="74"/>
  <c r="T182" i="74"/>
  <c r="U182" i="74"/>
  <c r="V182" i="74"/>
  <c r="W182" i="74"/>
  <c r="X182" i="74"/>
  <c r="Y182" i="74"/>
  <c r="Z182" i="74"/>
  <c r="AA182" i="74"/>
  <c r="AB182" i="74"/>
  <c r="AC182" i="74"/>
  <c r="AD182" i="74"/>
  <c r="AE182" i="74"/>
  <c r="AF182" i="74"/>
  <c r="AG182" i="74"/>
  <c r="AH182" i="74"/>
  <c r="AI182" i="74"/>
  <c r="AJ182" i="74"/>
  <c r="AK182" i="74"/>
  <c r="AL182" i="74"/>
  <c r="AM182" i="74"/>
  <c r="AN182" i="74"/>
  <c r="AO182" i="74"/>
  <c r="AP182" i="74"/>
  <c r="AQ182" i="74"/>
  <c r="AR182" i="74"/>
  <c r="AS182" i="74"/>
  <c r="AT182" i="74"/>
  <c r="AU182" i="74"/>
  <c r="AV182" i="74"/>
  <c r="AW182" i="74"/>
  <c r="AX182" i="74"/>
  <c r="AY182" i="74"/>
  <c r="AZ182" i="74"/>
  <c r="BA182" i="74"/>
  <c r="BB182" i="74"/>
  <c r="BC182" i="74"/>
  <c r="BD182" i="74"/>
  <c r="BE182" i="74"/>
  <c r="BF182" i="74"/>
  <c r="BG182" i="74"/>
  <c r="BH182" i="74"/>
  <c r="BI182" i="74"/>
  <c r="BJ182" i="74"/>
  <c r="BK182" i="74"/>
  <c r="BL182" i="74"/>
  <c r="BM182" i="74"/>
  <c r="BN182" i="74"/>
  <c r="BO182" i="74"/>
  <c r="BP182" i="74"/>
  <c r="BQ182" i="74"/>
  <c r="BR182" i="74"/>
  <c r="BS182" i="74"/>
  <c r="BT182" i="74"/>
  <c r="BU182" i="74"/>
  <c r="BV182" i="74"/>
  <c r="BW182" i="74"/>
  <c r="BX182" i="74"/>
  <c r="BY182" i="74"/>
  <c r="BZ182" i="74"/>
  <c r="CA182" i="74"/>
  <c r="CB182" i="74"/>
  <c r="CC182" i="74"/>
  <c r="CD182" i="74"/>
  <c r="CE182" i="74"/>
  <c r="CF182" i="74"/>
  <c r="CG182" i="74"/>
  <c r="D184" i="74"/>
  <c r="E184" i="74"/>
  <c r="G184" i="74"/>
  <c r="H184" i="74"/>
  <c r="I184" i="74"/>
  <c r="J184" i="74"/>
  <c r="K184" i="74"/>
  <c r="L184" i="74"/>
  <c r="M184" i="74"/>
  <c r="N184" i="74"/>
  <c r="O184" i="74"/>
  <c r="P184" i="74"/>
  <c r="Q184" i="74"/>
  <c r="R184" i="74"/>
  <c r="S184" i="74"/>
  <c r="T184" i="74"/>
  <c r="U184" i="74"/>
  <c r="V184" i="74"/>
  <c r="W184" i="74"/>
  <c r="X184" i="74"/>
  <c r="Y184" i="74"/>
  <c r="Z184" i="74"/>
  <c r="AA184" i="74"/>
  <c r="AB184" i="74"/>
  <c r="AC184" i="74"/>
  <c r="AD184" i="74"/>
  <c r="AE184" i="74"/>
  <c r="AF184" i="74"/>
  <c r="AG184" i="74"/>
  <c r="AH184" i="74"/>
  <c r="AI184" i="74"/>
  <c r="AJ184" i="74"/>
  <c r="AK184" i="74"/>
  <c r="AL184" i="74"/>
  <c r="AM184" i="74"/>
  <c r="AN184" i="74"/>
  <c r="AO184" i="74"/>
  <c r="AP184" i="74"/>
  <c r="AQ184" i="74"/>
  <c r="AR184" i="74"/>
  <c r="AS184" i="74"/>
  <c r="AT184" i="74"/>
  <c r="AU184" i="74"/>
  <c r="AV184" i="74"/>
  <c r="AW184" i="74"/>
  <c r="AX184" i="74"/>
  <c r="AY184" i="74"/>
  <c r="AZ184" i="74"/>
  <c r="BA184" i="74"/>
  <c r="BB184" i="74"/>
  <c r="BC184" i="74"/>
  <c r="BD184" i="74"/>
  <c r="BE184" i="74"/>
  <c r="BF184" i="74"/>
  <c r="BG184" i="74"/>
  <c r="BH184" i="74"/>
  <c r="BI184" i="74"/>
  <c r="BJ184" i="74"/>
  <c r="BK184" i="74"/>
  <c r="BL184" i="74"/>
  <c r="BM184" i="74"/>
  <c r="BN184" i="74"/>
  <c r="BO184" i="74"/>
  <c r="BP184" i="74"/>
  <c r="BQ184" i="74"/>
  <c r="BR184" i="74"/>
  <c r="BS184" i="74"/>
  <c r="BT184" i="74"/>
  <c r="BU184" i="74"/>
  <c r="BV184" i="74"/>
  <c r="BW184" i="74"/>
  <c r="BX184" i="74"/>
  <c r="BY184" i="74"/>
  <c r="BZ184" i="74"/>
  <c r="CA184" i="74"/>
  <c r="CB184" i="74"/>
  <c r="CC184" i="74"/>
  <c r="CD184" i="74"/>
  <c r="CE184" i="74"/>
  <c r="CF184" i="74"/>
  <c r="CG184" i="74"/>
  <c r="D185" i="74"/>
  <c r="E185" i="74"/>
  <c r="G185" i="74"/>
  <c r="H185" i="74"/>
  <c r="I185" i="74"/>
  <c r="J185" i="74"/>
  <c r="K185" i="74"/>
  <c r="L185" i="74"/>
  <c r="M185" i="74"/>
  <c r="N185" i="74"/>
  <c r="O185" i="74"/>
  <c r="P185" i="74"/>
  <c r="Q185" i="74"/>
  <c r="R185" i="74"/>
  <c r="S185" i="74"/>
  <c r="T185" i="74"/>
  <c r="U185" i="74"/>
  <c r="V185" i="74"/>
  <c r="W185" i="74"/>
  <c r="X185" i="74"/>
  <c r="Y185" i="74"/>
  <c r="Z185" i="74"/>
  <c r="AA185" i="74"/>
  <c r="AB185" i="74"/>
  <c r="AC185" i="74"/>
  <c r="AD185" i="74"/>
  <c r="AE185" i="74"/>
  <c r="AF185" i="74"/>
  <c r="AG185" i="74"/>
  <c r="AH185" i="74"/>
  <c r="AI185" i="74"/>
  <c r="AJ185" i="74"/>
  <c r="AK185" i="74"/>
  <c r="AL185" i="74"/>
  <c r="AM185" i="74"/>
  <c r="AN185" i="74"/>
  <c r="AO185" i="74"/>
  <c r="AP185" i="74"/>
  <c r="AQ185" i="74"/>
  <c r="AR185" i="74"/>
  <c r="AS185" i="74"/>
  <c r="AT185" i="74"/>
  <c r="AU185" i="74"/>
  <c r="AV185" i="74"/>
  <c r="AW185" i="74"/>
  <c r="AX185" i="74"/>
  <c r="AY185" i="74"/>
  <c r="AZ185" i="74"/>
  <c r="BA185" i="74"/>
  <c r="BB185" i="74"/>
  <c r="BC185" i="74"/>
  <c r="BD185" i="74"/>
  <c r="BE185" i="74"/>
  <c r="BF185" i="74"/>
  <c r="BG185" i="74"/>
  <c r="BH185" i="74"/>
  <c r="BI185" i="74"/>
  <c r="BJ185" i="74"/>
  <c r="BK185" i="74"/>
  <c r="BL185" i="74"/>
  <c r="BM185" i="74"/>
  <c r="BN185" i="74"/>
  <c r="BO185" i="74"/>
  <c r="BP185" i="74"/>
  <c r="BQ185" i="74"/>
  <c r="BR185" i="74"/>
  <c r="BS185" i="74"/>
  <c r="BT185" i="74"/>
  <c r="BU185" i="74"/>
  <c r="BV185" i="74"/>
  <c r="BW185" i="74"/>
  <c r="BX185" i="74"/>
  <c r="BY185" i="74"/>
  <c r="BZ185" i="74"/>
  <c r="CA185" i="74"/>
  <c r="CB185" i="74"/>
  <c r="CC185" i="74"/>
  <c r="CD185" i="74"/>
  <c r="CE185" i="74"/>
  <c r="CF185" i="74"/>
  <c r="CG185" i="74"/>
  <c r="E187" i="74"/>
  <c r="G187" i="74"/>
  <c r="H187" i="74"/>
  <c r="I187" i="74"/>
  <c r="J187" i="74"/>
  <c r="K187" i="74"/>
  <c r="L187" i="74"/>
  <c r="M187" i="74"/>
  <c r="N187" i="74"/>
  <c r="O187" i="74"/>
  <c r="P187" i="74"/>
  <c r="Q187" i="74"/>
  <c r="R187" i="74"/>
  <c r="S187" i="74"/>
  <c r="T187" i="74"/>
  <c r="U187" i="74"/>
  <c r="V187" i="74"/>
  <c r="W187" i="74"/>
  <c r="X187" i="74"/>
  <c r="Y187" i="74"/>
  <c r="Z187" i="74"/>
  <c r="AA187" i="74"/>
  <c r="AB187" i="74"/>
  <c r="AC187" i="74"/>
  <c r="AD187" i="74"/>
  <c r="AE187" i="74"/>
  <c r="AF187" i="74"/>
  <c r="AG187" i="74"/>
  <c r="AH187" i="74"/>
  <c r="AI187" i="74"/>
  <c r="AJ187" i="74"/>
  <c r="AK187" i="74"/>
  <c r="AL187" i="74"/>
  <c r="AM187" i="74"/>
  <c r="AN187" i="74"/>
  <c r="AO187" i="74"/>
  <c r="AP187" i="74"/>
  <c r="AQ187" i="74"/>
  <c r="AR187" i="74"/>
  <c r="AS187" i="74"/>
  <c r="AT187" i="74"/>
  <c r="AU187" i="74"/>
  <c r="AV187" i="74"/>
  <c r="AW187" i="74"/>
  <c r="AX187" i="74"/>
  <c r="AY187" i="74"/>
  <c r="AZ187" i="74"/>
  <c r="BA187" i="74"/>
  <c r="BB187" i="74"/>
  <c r="BC187" i="74"/>
  <c r="BD187" i="74"/>
  <c r="BE187" i="74"/>
  <c r="BF187" i="74"/>
  <c r="BG187" i="74"/>
  <c r="BH187" i="74"/>
  <c r="BI187" i="74"/>
  <c r="BJ187" i="74"/>
  <c r="BK187" i="74"/>
  <c r="BL187" i="74"/>
  <c r="BM187" i="74"/>
  <c r="BN187" i="74"/>
  <c r="BO187" i="74"/>
  <c r="BP187" i="74"/>
  <c r="BQ187" i="74"/>
  <c r="BR187" i="74"/>
  <c r="BS187" i="74"/>
  <c r="BT187" i="74"/>
  <c r="BU187" i="74"/>
  <c r="BV187" i="74"/>
  <c r="BW187" i="74"/>
  <c r="BX187" i="74"/>
  <c r="BY187" i="74"/>
  <c r="BZ187" i="74"/>
  <c r="CA187" i="74"/>
  <c r="CB187" i="74"/>
  <c r="CC187" i="74"/>
  <c r="CD187" i="74"/>
  <c r="CE187" i="74"/>
  <c r="CF187" i="74"/>
  <c r="CG187" i="74"/>
  <c r="D189" i="74"/>
  <c r="E189" i="74"/>
  <c r="G189" i="74"/>
  <c r="H189" i="74"/>
  <c r="I189" i="74"/>
  <c r="J189" i="74"/>
  <c r="K189" i="74"/>
  <c r="L189" i="74"/>
  <c r="M189" i="74"/>
  <c r="N189" i="74"/>
  <c r="O189" i="74"/>
  <c r="P189" i="74"/>
  <c r="Q189" i="74"/>
  <c r="R189" i="74"/>
  <c r="S189" i="74"/>
  <c r="T189" i="74"/>
  <c r="U189" i="74"/>
  <c r="V189" i="74"/>
  <c r="W189" i="74"/>
  <c r="X189" i="74"/>
  <c r="Y189" i="74"/>
  <c r="Z189" i="74"/>
  <c r="AA189" i="74"/>
  <c r="AB189" i="74"/>
  <c r="AC189" i="74"/>
  <c r="AD189" i="74"/>
  <c r="AE189" i="74"/>
  <c r="AF189" i="74"/>
  <c r="AG189" i="74"/>
  <c r="AH189" i="74"/>
  <c r="AI189" i="74"/>
  <c r="AJ189" i="74"/>
  <c r="AK189" i="74"/>
  <c r="AL189" i="74"/>
  <c r="AM189" i="74"/>
  <c r="AN189" i="74"/>
  <c r="AO189" i="74"/>
  <c r="AP189" i="74"/>
  <c r="AQ189" i="74"/>
  <c r="AR189" i="74"/>
  <c r="AS189" i="74"/>
  <c r="AT189" i="74"/>
  <c r="AU189" i="74"/>
  <c r="AV189" i="74"/>
  <c r="AW189" i="74"/>
  <c r="AX189" i="74"/>
  <c r="AY189" i="74"/>
  <c r="AZ189" i="74"/>
  <c r="BA189" i="74"/>
  <c r="BB189" i="74"/>
  <c r="BC189" i="74"/>
  <c r="BD189" i="74"/>
  <c r="BE189" i="74"/>
  <c r="BF189" i="74"/>
  <c r="BG189" i="74"/>
  <c r="BH189" i="74"/>
  <c r="BI189" i="74"/>
  <c r="BJ189" i="74"/>
  <c r="BK189" i="74"/>
  <c r="BL189" i="74"/>
  <c r="BM189" i="74"/>
  <c r="BN189" i="74"/>
  <c r="BO189" i="74"/>
  <c r="BP189" i="74"/>
  <c r="BQ189" i="74"/>
  <c r="BR189" i="74"/>
  <c r="BS189" i="74"/>
  <c r="BT189" i="74"/>
  <c r="BU189" i="74"/>
  <c r="BV189" i="74"/>
  <c r="BW189" i="74"/>
  <c r="BX189" i="74"/>
  <c r="BY189" i="74"/>
  <c r="BZ189" i="74"/>
  <c r="CA189" i="74"/>
  <c r="CB189" i="74"/>
  <c r="CC189" i="74"/>
  <c r="CD189" i="74"/>
  <c r="CE189" i="74"/>
  <c r="CF189" i="74"/>
  <c r="CG189" i="74"/>
  <c r="D190" i="74"/>
  <c r="E190" i="74"/>
  <c r="G190" i="74"/>
  <c r="H190" i="74"/>
  <c r="I190" i="74"/>
  <c r="J190" i="74"/>
  <c r="K190" i="74"/>
  <c r="L190" i="74"/>
  <c r="M190" i="74"/>
  <c r="N190" i="74"/>
  <c r="O190" i="74"/>
  <c r="P190" i="74"/>
  <c r="Q190" i="74"/>
  <c r="R190" i="74"/>
  <c r="S190" i="74"/>
  <c r="T190" i="74"/>
  <c r="U190" i="74"/>
  <c r="V190" i="74"/>
  <c r="W190" i="74"/>
  <c r="X190" i="74"/>
  <c r="Y190" i="74"/>
  <c r="Z190" i="74"/>
  <c r="AA190" i="74"/>
  <c r="AB190" i="74"/>
  <c r="AC190" i="74"/>
  <c r="AD190" i="74"/>
  <c r="AE190" i="74"/>
  <c r="AF190" i="74"/>
  <c r="AG190" i="74"/>
  <c r="AH190" i="74"/>
  <c r="AI190" i="74"/>
  <c r="AJ190" i="74"/>
  <c r="AK190" i="74"/>
  <c r="AL190" i="74"/>
  <c r="AM190" i="74"/>
  <c r="AN190" i="74"/>
  <c r="AO190" i="74"/>
  <c r="AP190" i="74"/>
  <c r="AQ190" i="74"/>
  <c r="AR190" i="74"/>
  <c r="AS190" i="74"/>
  <c r="AT190" i="74"/>
  <c r="AU190" i="74"/>
  <c r="AV190" i="74"/>
  <c r="AW190" i="74"/>
  <c r="AX190" i="74"/>
  <c r="AY190" i="74"/>
  <c r="AZ190" i="74"/>
  <c r="BA190" i="74"/>
  <c r="BB190" i="74"/>
  <c r="BC190" i="74"/>
  <c r="BD190" i="74"/>
  <c r="BE190" i="74"/>
  <c r="BF190" i="74"/>
  <c r="BG190" i="74"/>
  <c r="BH190" i="74"/>
  <c r="BI190" i="74"/>
  <c r="BJ190" i="74"/>
  <c r="BK190" i="74"/>
  <c r="BL190" i="74"/>
  <c r="BM190" i="74"/>
  <c r="BN190" i="74"/>
  <c r="BO190" i="74"/>
  <c r="BP190" i="74"/>
  <c r="BQ190" i="74"/>
  <c r="BR190" i="74"/>
  <c r="BS190" i="74"/>
  <c r="BT190" i="74"/>
  <c r="BU190" i="74"/>
  <c r="BV190" i="74"/>
  <c r="BW190" i="74"/>
  <c r="BX190" i="74"/>
  <c r="BY190" i="74"/>
  <c r="BZ190" i="74"/>
  <c r="CA190" i="74"/>
  <c r="CB190" i="74"/>
  <c r="CC190" i="74"/>
  <c r="CD190" i="74"/>
  <c r="CE190" i="74"/>
  <c r="CF190" i="74"/>
  <c r="CG190" i="74"/>
  <c r="D191" i="74"/>
  <c r="E191" i="74"/>
  <c r="G191" i="74"/>
  <c r="H191" i="74"/>
  <c r="I191" i="74"/>
  <c r="J191" i="74"/>
  <c r="K191" i="74"/>
  <c r="L191" i="74"/>
  <c r="M191" i="74"/>
  <c r="N191" i="74"/>
  <c r="O191" i="74"/>
  <c r="P191" i="74"/>
  <c r="Q191" i="74"/>
  <c r="R191" i="74"/>
  <c r="S191" i="74"/>
  <c r="T191" i="74"/>
  <c r="U191" i="74"/>
  <c r="V191" i="74"/>
  <c r="W191" i="74"/>
  <c r="X191" i="74"/>
  <c r="Y191" i="74"/>
  <c r="Z191" i="74"/>
  <c r="AA191" i="74"/>
  <c r="AB191" i="74"/>
  <c r="AC191" i="74"/>
  <c r="AD191" i="74"/>
  <c r="AE191" i="74"/>
  <c r="AF191" i="74"/>
  <c r="AG191" i="74"/>
  <c r="AH191" i="74"/>
  <c r="AI191" i="74"/>
  <c r="AJ191" i="74"/>
  <c r="AK191" i="74"/>
  <c r="AL191" i="74"/>
  <c r="AM191" i="74"/>
  <c r="AN191" i="74"/>
  <c r="AO191" i="74"/>
  <c r="AP191" i="74"/>
  <c r="AQ191" i="74"/>
  <c r="AR191" i="74"/>
  <c r="AS191" i="74"/>
  <c r="AT191" i="74"/>
  <c r="AU191" i="74"/>
  <c r="AV191" i="74"/>
  <c r="AW191" i="74"/>
  <c r="AX191" i="74"/>
  <c r="AY191" i="74"/>
  <c r="AZ191" i="74"/>
  <c r="BA191" i="74"/>
  <c r="BB191" i="74"/>
  <c r="BC191" i="74"/>
  <c r="BD191" i="74"/>
  <c r="BE191" i="74"/>
  <c r="BF191" i="74"/>
  <c r="BG191" i="74"/>
  <c r="BH191" i="74"/>
  <c r="BI191" i="74"/>
  <c r="BJ191" i="74"/>
  <c r="BK191" i="74"/>
  <c r="BL191" i="74"/>
  <c r="BM191" i="74"/>
  <c r="BN191" i="74"/>
  <c r="BO191" i="74"/>
  <c r="BP191" i="74"/>
  <c r="BQ191" i="74"/>
  <c r="BR191" i="74"/>
  <c r="BS191" i="74"/>
  <c r="BT191" i="74"/>
  <c r="BU191" i="74"/>
  <c r="BV191" i="74"/>
  <c r="BW191" i="74"/>
  <c r="BX191" i="74"/>
  <c r="BY191" i="74"/>
  <c r="BZ191" i="74"/>
  <c r="CA191" i="74"/>
  <c r="CB191" i="74"/>
  <c r="CC191" i="74"/>
  <c r="CD191" i="74"/>
  <c r="CE191" i="74"/>
  <c r="CF191" i="74"/>
  <c r="CG191" i="74"/>
  <c r="H119" i="44"/>
  <c r="M119" i="44"/>
  <c r="N119" i="44"/>
  <c r="O119" i="44"/>
  <c r="P119" i="44"/>
  <c r="Q119" i="44"/>
  <c r="R119" i="44"/>
  <c r="S119" i="44"/>
  <c r="T119" i="44"/>
  <c r="U119" i="44"/>
  <c r="V119" i="44"/>
  <c r="H121" i="44"/>
  <c r="M121" i="44"/>
  <c r="N121" i="44"/>
  <c r="O121" i="44"/>
  <c r="P121" i="44"/>
  <c r="Q121" i="44"/>
  <c r="R121" i="44"/>
  <c r="S121" i="44"/>
  <c r="T121" i="44"/>
  <c r="U121" i="44"/>
  <c r="V121" i="44"/>
  <c r="H123" i="44"/>
  <c r="M123" i="44"/>
  <c r="N123" i="44"/>
  <c r="O123" i="44"/>
  <c r="P123" i="44"/>
  <c r="Q123" i="44"/>
  <c r="R123" i="44"/>
  <c r="S123" i="44"/>
  <c r="T123" i="44"/>
  <c r="U123" i="44"/>
  <c r="V123" i="44"/>
  <c r="H257" i="44"/>
  <c r="M257" i="44"/>
  <c r="N257" i="44"/>
  <c r="O257" i="44"/>
  <c r="P257" i="44"/>
  <c r="Q257" i="44"/>
  <c r="R257" i="44"/>
  <c r="S257" i="44"/>
  <c r="T257" i="44"/>
  <c r="U257" i="44"/>
  <c r="V257" i="44"/>
  <c r="H259" i="44"/>
  <c r="M259" i="44"/>
  <c r="N259" i="44"/>
  <c r="O259" i="44"/>
  <c r="P259" i="44"/>
  <c r="Q259" i="44"/>
  <c r="R259" i="44"/>
  <c r="S259" i="44"/>
  <c r="T259" i="44"/>
  <c r="U259" i="44"/>
  <c r="V259" i="44"/>
  <c r="H266" i="44"/>
  <c r="M266" i="44"/>
  <c r="N266" i="44"/>
  <c r="O266" i="44"/>
  <c r="P266" i="44"/>
  <c r="Q266" i="44"/>
  <c r="R266" i="44"/>
  <c r="S266" i="44"/>
  <c r="T266" i="44"/>
  <c r="U266" i="44"/>
  <c r="V266" i="44"/>
  <c r="H270" i="44"/>
  <c r="M270" i="44"/>
  <c r="N270" i="44"/>
  <c r="O270" i="44"/>
  <c r="P270" i="44"/>
  <c r="Q270" i="44"/>
  <c r="R270" i="44"/>
  <c r="S270" i="44"/>
  <c r="T270" i="44"/>
  <c r="U270" i="44"/>
  <c r="V270" i="44"/>
  <c r="H272" i="44"/>
  <c r="M272" i="44"/>
  <c r="N272" i="44"/>
  <c r="O272" i="44"/>
  <c r="P272" i="44"/>
  <c r="Q272" i="44"/>
  <c r="R272" i="44"/>
  <c r="S272" i="44"/>
  <c r="T272" i="44"/>
  <c r="U272" i="44"/>
  <c r="V272" i="44"/>
  <c r="H285" i="44"/>
  <c r="M285" i="44"/>
  <c r="N285" i="44"/>
  <c r="O285" i="44"/>
  <c r="P285" i="44"/>
  <c r="Q285" i="44"/>
  <c r="R285" i="44"/>
  <c r="S285" i="44"/>
  <c r="T285" i="44"/>
  <c r="U285" i="44"/>
  <c r="V285" i="44"/>
  <c r="U4" i="63"/>
  <c r="E15" i="63"/>
  <c r="F15" i="63"/>
  <c r="G15" i="63"/>
  <c r="H15" i="63"/>
  <c r="I15" i="63"/>
  <c r="J15" i="63"/>
  <c r="K15" i="63"/>
  <c r="L15" i="63"/>
  <c r="M15" i="63"/>
  <c r="N15" i="63"/>
  <c r="O15" i="63"/>
  <c r="Q15" i="63"/>
  <c r="E16" i="63"/>
  <c r="F16" i="63"/>
  <c r="G16" i="63"/>
  <c r="H16" i="63"/>
  <c r="I16" i="63"/>
  <c r="J16" i="63"/>
  <c r="K16" i="63"/>
  <c r="L16" i="63"/>
  <c r="M16" i="63"/>
  <c r="N16" i="63"/>
  <c r="O16" i="63"/>
  <c r="Q16" i="63"/>
  <c r="E17" i="63"/>
  <c r="F17" i="63"/>
  <c r="G17" i="63"/>
  <c r="H17" i="63"/>
  <c r="I17" i="63"/>
  <c r="J17" i="63"/>
  <c r="K17" i="63"/>
  <c r="L17" i="63"/>
  <c r="M17" i="63"/>
  <c r="N17" i="63"/>
  <c r="O17" i="63"/>
  <c r="Q17" i="63"/>
  <c r="U20" i="63"/>
  <c r="E32" i="63"/>
  <c r="F32" i="63"/>
  <c r="G32" i="63"/>
  <c r="H32" i="63"/>
  <c r="I32" i="63"/>
  <c r="J32" i="63"/>
  <c r="K32" i="63"/>
  <c r="L32" i="63"/>
  <c r="M32" i="63"/>
  <c r="N32" i="63"/>
  <c r="O32" i="63"/>
  <c r="Q32" i="63"/>
  <c r="E34" i="63"/>
  <c r="F34" i="63"/>
  <c r="G34" i="63"/>
  <c r="H34" i="63"/>
  <c r="I34" i="63"/>
  <c r="J34" i="63"/>
  <c r="K34" i="63"/>
  <c r="L34" i="63"/>
  <c r="M34" i="63"/>
  <c r="N34" i="63"/>
  <c r="O34" i="63"/>
  <c r="Q34" i="63"/>
  <c r="E36" i="63"/>
  <c r="F36" i="63"/>
  <c r="G36" i="63"/>
  <c r="H36" i="63"/>
  <c r="I36" i="63"/>
  <c r="J36" i="63"/>
  <c r="K36" i="63"/>
  <c r="L36" i="63"/>
  <c r="M36" i="63"/>
  <c r="N36" i="63"/>
  <c r="O36" i="63"/>
  <c r="Q36" i="63"/>
  <c r="E38" i="63"/>
  <c r="F38" i="63"/>
  <c r="G38" i="63"/>
  <c r="H38" i="63"/>
  <c r="I38" i="63"/>
  <c r="J38" i="63"/>
  <c r="K38" i="63"/>
  <c r="L38" i="63"/>
  <c r="M38" i="63"/>
  <c r="N38" i="63"/>
  <c r="O38" i="63"/>
  <c r="Q38" i="63"/>
  <c r="E45" i="63"/>
  <c r="F45" i="63"/>
  <c r="G45" i="63"/>
  <c r="H45" i="63"/>
  <c r="I45" i="63"/>
  <c r="J45" i="63"/>
  <c r="K45" i="63"/>
  <c r="L45" i="63"/>
  <c r="M45" i="63"/>
  <c r="N45" i="63"/>
  <c r="O45" i="63"/>
  <c r="Q45" i="63"/>
  <c r="F46" i="63"/>
  <c r="G46" i="63"/>
  <c r="H46" i="63"/>
  <c r="I46" i="63"/>
  <c r="J46" i="63"/>
  <c r="K46" i="63"/>
  <c r="L46" i="63"/>
  <c r="M46" i="63"/>
  <c r="N46" i="63"/>
  <c r="O46" i="63"/>
  <c r="Q46" i="63"/>
  <c r="Q49" i="63"/>
  <c r="H24" i="14"/>
  <c r="H25" i="14"/>
  <c r="H26" i="14"/>
  <c r="H27" i="14"/>
  <c r="H30" i="14"/>
  <c r="G203" i="14"/>
  <c r="H203" i="14"/>
  <c r="K203" i="14"/>
  <c r="L203" i="14"/>
  <c r="M203" i="14"/>
  <c r="AK203" i="14"/>
  <c r="G205" i="14"/>
  <c r="K205" i="14"/>
  <c r="L205" i="14"/>
  <c r="M205" i="14"/>
  <c r="AK205" i="14"/>
  <c r="BI212" i="14"/>
  <c r="BJ212" i="14"/>
  <c r="BK212" i="14"/>
  <c r="BL212" i="14"/>
  <c r="BM212" i="14"/>
  <c r="BN212" i="14"/>
  <c r="BO212" i="14"/>
  <c r="BP212" i="14"/>
  <c r="BQ212" i="14"/>
  <c r="BR212" i="14"/>
  <c r="BS212" i="14"/>
  <c r="BT212" i="14"/>
  <c r="G214" i="14"/>
  <c r="K214" i="14"/>
  <c r="L214" i="14"/>
  <c r="M214" i="14"/>
  <c r="AL214" i="14"/>
  <c r="AM214" i="14"/>
  <c r="AN214" i="14"/>
  <c r="AO214" i="14"/>
  <c r="AP214" i="14"/>
  <c r="AQ214" i="14"/>
  <c r="AR214" i="14"/>
  <c r="AS214" i="14"/>
  <c r="AT214" i="14"/>
  <c r="AU214" i="14"/>
  <c r="AV214" i="14"/>
  <c r="AW214" i="14"/>
  <c r="AX214" i="14"/>
  <c r="AY214" i="14"/>
  <c r="AZ214" i="14"/>
  <c r="BA214" i="14"/>
  <c r="BB214" i="14"/>
  <c r="BC214" i="14"/>
  <c r="BD214" i="14"/>
  <c r="BE214" i="14"/>
  <c r="BF214" i="14"/>
  <c r="BG214" i="14"/>
  <c r="BH214" i="14"/>
  <c r="BI214" i="14"/>
  <c r="BJ214" i="14"/>
  <c r="BK214" i="14"/>
  <c r="BL214" i="14"/>
  <c r="BM214" i="14"/>
  <c r="BN214" i="14"/>
  <c r="BO214" i="14"/>
  <c r="BP214" i="14"/>
  <c r="BQ214" i="14"/>
  <c r="BR214" i="14"/>
  <c r="BS214" i="14"/>
  <c r="BT214" i="14"/>
  <c r="BU214" i="14"/>
  <c r="BV214" i="14"/>
  <c r="BW214" i="14"/>
  <c r="BX214" i="14"/>
  <c r="BY214" i="14"/>
  <c r="BZ214" i="14"/>
  <c r="CA214" i="14"/>
  <c r="CB214" i="14"/>
  <c r="CC214" i="14"/>
  <c r="CD214" i="14"/>
  <c r="CE214" i="14"/>
  <c r="CF214" i="14"/>
  <c r="CG214" i="14"/>
  <c r="CH214" i="14"/>
  <c r="CI214" i="14"/>
  <c r="CJ214" i="14"/>
  <c r="CK214" i="14"/>
  <c r="CL214" i="14"/>
  <c r="CM214" i="14"/>
  <c r="G215" i="14"/>
  <c r="K215" i="14"/>
  <c r="L215" i="14"/>
  <c r="M215" i="14"/>
  <c r="AL215" i="14"/>
  <c r="AM215" i="14"/>
  <c r="AN215" i="14"/>
  <c r="AO215" i="14"/>
  <c r="AP215" i="14"/>
  <c r="AQ215" i="14"/>
  <c r="AR215" i="14"/>
  <c r="AS215" i="14"/>
  <c r="AT215" i="14"/>
  <c r="AU215" i="14"/>
  <c r="AV215" i="14"/>
  <c r="AW215" i="14"/>
  <c r="AX215" i="14"/>
  <c r="AY215" i="14"/>
  <c r="AZ215" i="14"/>
  <c r="BA215" i="14"/>
  <c r="BB215" i="14"/>
  <c r="BC215" i="14"/>
  <c r="BD215" i="14"/>
  <c r="BE215" i="14"/>
  <c r="BF215" i="14"/>
  <c r="BG215" i="14"/>
  <c r="BH215" i="14"/>
  <c r="BI215" i="14"/>
  <c r="BJ215" i="14"/>
  <c r="BK215" i="14"/>
  <c r="BL215" i="14"/>
  <c r="BM215" i="14"/>
  <c r="BN215" i="14"/>
  <c r="BO215" i="14"/>
  <c r="BS215" i="14"/>
  <c r="BT215" i="14"/>
  <c r="BU215" i="14"/>
  <c r="BV215" i="14"/>
  <c r="BW215" i="14"/>
  <c r="BX215" i="14"/>
  <c r="BY215" i="14"/>
  <c r="BZ215" i="14"/>
  <c r="CA215" i="14"/>
  <c r="G217" i="14"/>
  <c r="J217" i="14"/>
  <c r="K217" i="14"/>
  <c r="L217" i="14"/>
  <c r="M217" i="14"/>
  <c r="AK217" i="14"/>
  <c r="G220" i="14"/>
  <c r="H220" i="14"/>
  <c r="K220" i="14"/>
  <c r="L220" i="14"/>
  <c r="M220" i="14"/>
  <c r="AK220" i="14"/>
  <c r="G221" i="14"/>
  <c r="J221" i="14"/>
  <c r="K221" i="14"/>
  <c r="L221" i="14"/>
  <c r="M221" i="14"/>
  <c r="AK221" i="14"/>
  <c r="G225" i="14"/>
  <c r="K225" i="14"/>
  <c r="L225" i="14"/>
  <c r="M225" i="14"/>
  <c r="AK225" i="14"/>
  <c r="AL225" i="14"/>
  <c r="AM225" i="14"/>
  <c r="AN225" i="14"/>
  <c r="AO225" i="14"/>
  <c r="AP225" i="14"/>
  <c r="AQ225" i="14"/>
  <c r="AR225" i="14"/>
  <c r="AS225" i="14"/>
  <c r="AT225" i="14"/>
  <c r="AU225" i="14"/>
  <c r="AV225" i="14"/>
  <c r="AW225" i="14"/>
  <c r="AX225" i="14"/>
  <c r="AY225" i="14"/>
  <c r="AZ225" i="14"/>
  <c r="BA225" i="14"/>
  <c r="BB225" i="14"/>
  <c r="BC225" i="14"/>
  <c r="BD225" i="14"/>
  <c r="BE225" i="14"/>
  <c r="BF225" i="14"/>
  <c r="BG225" i="14"/>
  <c r="BH225" i="14"/>
  <c r="BI225" i="14"/>
  <c r="BJ225" i="14"/>
  <c r="BK225" i="14"/>
  <c r="BL225" i="14"/>
  <c r="BM225" i="14"/>
  <c r="BN225" i="14"/>
  <c r="BO225" i="14"/>
  <c r="BP225" i="14"/>
  <c r="BQ225" i="14"/>
  <c r="BR225" i="14"/>
  <c r="BS225" i="14"/>
  <c r="BT225" i="14"/>
  <c r="BU225" i="14"/>
  <c r="BV225" i="14"/>
  <c r="BW225" i="14"/>
  <c r="BX225" i="14"/>
  <c r="BY225" i="14"/>
  <c r="BZ225" i="14"/>
  <c r="CA225" i="14"/>
  <c r="CB225" i="14"/>
  <c r="CC225" i="14"/>
  <c r="CD225" i="14"/>
  <c r="CE225" i="14"/>
  <c r="CF225" i="14"/>
  <c r="CG225" i="14"/>
  <c r="CH225" i="14"/>
  <c r="CI225" i="14"/>
  <c r="CJ225" i="14"/>
  <c r="CK225" i="14"/>
  <c r="CL225" i="14"/>
  <c r="CM225" i="14"/>
  <c r="G229" i="14"/>
  <c r="J229" i="14"/>
  <c r="K229" i="14"/>
  <c r="L229" i="14"/>
  <c r="M229" i="14"/>
  <c r="AK229" i="14"/>
  <c r="AL229" i="14"/>
  <c r="AM229" i="14"/>
  <c r="AN229" i="14"/>
  <c r="AO229" i="14"/>
  <c r="AP229" i="14"/>
  <c r="AQ229" i="14"/>
  <c r="AR229" i="14"/>
  <c r="AS229" i="14"/>
  <c r="AT229" i="14"/>
  <c r="AU229" i="14"/>
  <c r="AV229" i="14"/>
  <c r="AW229" i="14"/>
  <c r="AX229" i="14"/>
  <c r="AY229" i="14"/>
  <c r="AZ229" i="14"/>
  <c r="BA229" i="14"/>
  <c r="BB229" i="14"/>
  <c r="BC229" i="14"/>
  <c r="BD229" i="14"/>
  <c r="BE229" i="14"/>
  <c r="BF229" i="14"/>
  <c r="BG229" i="14"/>
  <c r="BH229" i="14"/>
  <c r="BI229" i="14"/>
  <c r="BJ229" i="14"/>
  <c r="BK229" i="14"/>
  <c r="BL229" i="14"/>
  <c r="BM229" i="14"/>
  <c r="BN229" i="14"/>
  <c r="BO229" i="14"/>
  <c r="G231" i="14"/>
  <c r="K231" i="14"/>
  <c r="L231" i="14"/>
  <c r="M231" i="14"/>
  <c r="AK231" i="14"/>
  <c r="AL231" i="14"/>
  <c r="AM231" i="14"/>
  <c r="AN231" i="14"/>
  <c r="AO231" i="14"/>
  <c r="AP231" i="14"/>
  <c r="AQ231" i="14"/>
  <c r="AR231" i="14"/>
  <c r="AS231" i="14"/>
  <c r="AT231" i="14"/>
  <c r="AU231" i="14"/>
  <c r="AV231" i="14"/>
  <c r="AW231" i="14"/>
  <c r="AX231" i="14"/>
  <c r="AY231" i="14"/>
  <c r="AZ231" i="14"/>
  <c r="BA231" i="14"/>
  <c r="BB231" i="14"/>
  <c r="BC231" i="14"/>
  <c r="BD231" i="14"/>
  <c r="BE231" i="14"/>
  <c r="BF231" i="14"/>
  <c r="BG231" i="14"/>
  <c r="BH231" i="14"/>
  <c r="BI231" i="14"/>
  <c r="BJ231" i="14"/>
  <c r="BK231" i="14"/>
  <c r="BL231" i="14"/>
  <c r="BM231" i="14"/>
  <c r="BN231" i="14"/>
  <c r="BO231" i="14"/>
  <c r="G236" i="14"/>
  <c r="J236" i="14"/>
  <c r="K236" i="14"/>
  <c r="L236" i="14"/>
  <c r="M236" i="14"/>
  <c r="AK236" i="14"/>
  <c r="AL236" i="14"/>
  <c r="AM236" i="14"/>
  <c r="AN236" i="14"/>
  <c r="AO236" i="14"/>
  <c r="AP236" i="14"/>
  <c r="AQ236" i="14"/>
  <c r="AR236" i="14"/>
  <c r="AS236" i="14"/>
  <c r="AT236" i="14"/>
  <c r="AU236" i="14"/>
  <c r="AV236" i="14"/>
  <c r="AW236" i="14"/>
  <c r="AX236" i="14"/>
  <c r="AY236" i="14"/>
  <c r="AZ236" i="14"/>
  <c r="BA236" i="14"/>
  <c r="BB236" i="14"/>
  <c r="BC236" i="14"/>
  <c r="BD236" i="14"/>
  <c r="BE236" i="14"/>
  <c r="BF236" i="14"/>
  <c r="BG236" i="14"/>
  <c r="BH236" i="14"/>
  <c r="BI236" i="14"/>
  <c r="BJ236" i="14"/>
  <c r="BK236" i="14"/>
  <c r="BL236" i="14"/>
  <c r="BM236" i="14"/>
  <c r="BN236" i="14"/>
  <c r="G238" i="14"/>
  <c r="K238" i="14"/>
  <c r="L238" i="14"/>
  <c r="M238" i="14"/>
  <c r="AK238" i="14"/>
  <c r="AL238" i="14"/>
  <c r="AM238" i="14"/>
  <c r="AN238" i="14"/>
  <c r="AO238" i="14"/>
  <c r="AP238" i="14"/>
  <c r="AQ238" i="14"/>
  <c r="AR238" i="14"/>
  <c r="AS238" i="14"/>
  <c r="AT238" i="14"/>
  <c r="AU238" i="14"/>
  <c r="AV238" i="14"/>
  <c r="AW238" i="14"/>
  <c r="AX238" i="14"/>
  <c r="AY238" i="14"/>
  <c r="AZ238" i="14"/>
  <c r="BA238" i="14"/>
  <c r="BB238" i="14"/>
  <c r="BC238" i="14"/>
  <c r="BD238" i="14"/>
  <c r="BE238" i="14"/>
  <c r="BF238" i="14"/>
  <c r="BG238" i="14"/>
  <c r="BH238" i="14"/>
  <c r="BI238" i="14"/>
  <c r="BJ238" i="14"/>
  <c r="BK238" i="14"/>
  <c r="BL238" i="14"/>
  <c r="BM238" i="14"/>
  <c r="BN238" i="14"/>
  <c r="G246" i="14"/>
  <c r="K246" i="14"/>
  <c r="L246" i="14"/>
  <c r="M246" i="14"/>
  <c r="AK246" i="14"/>
  <c r="AL246" i="14"/>
  <c r="AM246" i="14"/>
  <c r="AN246" i="14"/>
  <c r="AO246" i="14"/>
  <c r="AP246" i="14"/>
  <c r="AQ246" i="14"/>
  <c r="AR246" i="14"/>
  <c r="AS246" i="14"/>
  <c r="AT246" i="14"/>
  <c r="AU246" i="14"/>
  <c r="AV246" i="14"/>
  <c r="AW246" i="14"/>
  <c r="AX246" i="14"/>
  <c r="AY246" i="14"/>
  <c r="AZ246" i="14"/>
  <c r="BA246" i="14"/>
  <c r="BB246" i="14"/>
  <c r="BC246" i="14"/>
  <c r="BD246" i="14"/>
  <c r="BE246" i="14"/>
  <c r="BF246" i="14"/>
  <c r="BG246" i="14"/>
  <c r="BH246" i="14"/>
  <c r="BI246" i="14"/>
  <c r="BJ246" i="14"/>
  <c r="BK246" i="14"/>
  <c r="BL246" i="14"/>
  <c r="BM246" i="14"/>
  <c r="BN246" i="14"/>
  <c r="BO246" i="14"/>
  <c r="BP246" i="14"/>
  <c r="BQ246" i="14"/>
  <c r="BR246" i="14"/>
  <c r="BS246" i="14"/>
  <c r="BT246" i="14"/>
  <c r="BU246" i="14"/>
  <c r="BV246" i="14"/>
  <c r="BW246" i="14"/>
  <c r="BX246" i="14"/>
  <c r="BY246" i="14"/>
  <c r="BZ246" i="14"/>
  <c r="CA246" i="14"/>
  <c r="CB246" i="14"/>
  <c r="CC246" i="14"/>
  <c r="CD246" i="14"/>
  <c r="CE246" i="14"/>
  <c r="CF246" i="14"/>
  <c r="CG246" i="14"/>
  <c r="CH246" i="14"/>
  <c r="CI246" i="14"/>
  <c r="CJ246" i="14"/>
  <c r="CK246" i="14"/>
  <c r="CL246" i="14"/>
  <c r="CM246" i="14"/>
  <c r="G254" i="14"/>
  <c r="AK254" i="14"/>
  <c r="AL254" i="14"/>
  <c r="AM254" i="14"/>
  <c r="AN254" i="14"/>
  <c r="AO254" i="14"/>
  <c r="AP254" i="14"/>
  <c r="AQ254" i="14"/>
  <c r="AR254" i="14"/>
  <c r="AS254" i="14"/>
  <c r="AT254" i="14"/>
  <c r="AU254" i="14"/>
  <c r="AV254" i="14"/>
  <c r="AW254" i="14"/>
  <c r="AX254" i="14"/>
  <c r="AY254" i="14"/>
  <c r="AZ254" i="14"/>
  <c r="BA254" i="14"/>
  <c r="BB254" i="14"/>
  <c r="BC254" i="14"/>
  <c r="BD254" i="14"/>
  <c r="BE254" i="14"/>
  <c r="BF254" i="14"/>
  <c r="BG254" i="14"/>
  <c r="BH254" i="14"/>
  <c r="BI254" i="14"/>
  <c r="BJ254" i="14"/>
  <c r="BK254" i="14"/>
  <c r="BL254" i="14"/>
  <c r="BM254" i="14"/>
  <c r="BN254" i="14"/>
  <c r="BO254" i="14"/>
  <c r="BP254" i="14"/>
  <c r="BQ254" i="14"/>
  <c r="BR254" i="14"/>
  <c r="BS254" i="14"/>
  <c r="BT254" i="14"/>
  <c r="BU254" i="14"/>
  <c r="BV254" i="14"/>
  <c r="BW254" i="14"/>
  <c r="BX254" i="14"/>
  <c r="BY254" i="14"/>
  <c r="BZ254" i="14"/>
  <c r="CA254" i="14"/>
  <c r="CB254" i="14"/>
  <c r="CC254" i="14"/>
  <c r="CD254" i="14"/>
  <c r="CE254" i="14"/>
  <c r="CF254" i="14"/>
  <c r="CG254" i="14"/>
  <c r="CH254" i="14"/>
  <c r="CI254" i="14"/>
  <c r="CJ254" i="14"/>
  <c r="CK254" i="14"/>
  <c r="CL254" i="14"/>
  <c r="CM254" i="14"/>
  <c r="G256" i="14"/>
  <c r="AK256" i="14"/>
  <c r="AL256" i="14"/>
  <c r="AM256" i="14"/>
  <c r="AN256" i="14"/>
  <c r="AO256" i="14"/>
  <c r="AP256" i="14"/>
  <c r="AQ256" i="14"/>
  <c r="AR256" i="14"/>
  <c r="AS256" i="14"/>
  <c r="AT256" i="14"/>
  <c r="AU256" i="14"/>
  <c r="AV256" i="14"/>
  <c r="AW256" i="14"/>
  <c r="AX256" i="14"/>
  <c r="AY256" i="14"/>
  <c r="AZ256" i="14"/>
  <c r="BA256" i="14"/>
  <c r="BB256" i="14"/>
  <c r="BC256" i="14"/>
  <c r="BD256" i="14"/>
  <c r="BE256" i="14"/>
  <c r="BF256" i="14"/>
  <c r="BG256" i="14"/>
  <c r="BH256" i="14"/>
  <c r="BI256" i="14"/>
  <c r="BJ256" i="14"/>
  <c r="BK256" i="14"/>
  <c r="BL256" i="14"/>
  <c r="BM256" i="14"/>
  <c r="BN256" i="14"/>
  <c r="BO256" i="14"/>
  <c r="BP256" i="14"/>
  <c r="BQ256" i="14"/>
  <c r="BR256" i="14"/>
  <c r="BS256" i="14"/>
  <c r="BT256" i="14"/>
  <c r="BU256" i="14"/>
  <c r="BV256" i="14"/>
  <c r="BW256" i="14"/>
  <c r="BX256" i="14"/>
  <c r="BY256" i="14"/>
  <c r="BZ256" i="14"/>
  <c r="CA256" i="14"/>
  <c r="CB256" i="14"/>
  <c r="CC256" i="14"/>
  <c r="CD256" i="14"/>
  <c r="CE256" i="14"/>
  <c r="CF256" i="14"/>
  <c r="CG256" i="14"/>
  <c r="CH256" i="14"/>
  <c r="CI256" i="14"/>
  <c r="CJ256" i="14"/>
  <c r="CK256" i="14"/>
  <c r="CL256" i="14"/>
  <c r="CM256" i="14"/>
  <c r="G262" i="14"/>
  <c r="AK262" i="14"/>
  <c r="AL262" i="14"/>
  <c r="AM262" i="14"/>
  <c r="AN262" i="14"/>
  <c r="AO262" i="14"/>
  <c r="AP262" i="14"/>
  <c r="AQ262" i="14"/>
  <c r="AR262" i="14"/>
  <c r="AS262" i="14"/>
  <c r="AT262" i="14"/>
  <c r="AU262" i="14"/>
  <c r="AV262" i="14"/>
  <c r="AW262" i="14"/>
  <c r="AX262" i="14"/>
  <c r="AY262" i="14"/>
  <c r="AZ262" i="14"/>
  <c r="BA262" i="14"/>
  <c r="BB262" i="14"/>
  <c r="BC262" i="14"/>
  <c r="BD262" i="14"/>
  <c r="BE262" i="14"/>
  <c r="BF262" i="14"/>
  <c r="BG262" i="14"/>
  <c r="BH262" i="14"/>
  <c r="BI262" i="14"/>
  <c r="BJ262" i="14"/>
  <c r="BK262" i="14"/>
  <c r="BL262" i="14"/>
  <c r="BM262" i="14"/>
  <c r="BN262" i="14"/>
  <c r="BO262" i="14"/>
  <c r="BP262" i="14"/>
  <c r="BQ262" i="14"/>
  <c r="BR262" i="14"/>
  <c r="BS262" i="14"/>
  <c r="BT262" i="14"/>
  <c r="BU262" i="14"/>
  <c r="BV262" i="14"/>
  <c r="BW262" i="14"/>
  <c r="BX262" i="14"/>
  <c r="BY262" i="14"/>
  <c r="BZ262" i="14"/>
  <c r="CA262" i="14"/>
  <c r="CB262" i="14"/>
  <c r="CC262" i="14"/>
  <c r="CD262" i="14"/>
  <c r="CE262" i="14"/>
  <c r="CF262" i="14"/>
  <c r="CG262" i="14"/>
  <c r="CH262" i="14"/>
  <c r="CI262" i="14"/>
  <c r="CJ262" i="14"/>
  <c r="CK262" i="14"/>
  <c r="CL262" i="14"/>
  <c r="CM262" i="14"/>
  <c r="G265" i="14"/>
  <c r="AK265" i="14"/>
  <c r="AL265" i="14"/>
  <c r="AM265" i="14"/>
  <c r="AN265" i="14"/>
  <c r="AO265" i="14"/>
  <c r="AP265" i="14"/>
  <c r="AQ265" i="14"/>
  <c r="AR265" i="14"/>
  <c r="AS265" i="14"/>
  <c r="AT265" i="14"/>
  <c r="AU265" i="14"/>
  <c r="AV265" i="14"/>
  <c r="AW265" i="14"/>
  <c r="AX265" i="14"/>
  <c r="AY265" i="14"/>
  <c r="AZ265" i="14"/>
  <c r="BA265" i="14"/>
  <c r="BB265" i="14"/>
  <c r="BC265" i="14"/>
  <c r="BD265" i="14"/>
  <c r="BE265" i="14"/>
  <c r="BF265" i="14"/>
  <c r="BG265" i="14"/>
  <c r="BH265" i="14"/>
  <c r="BI265" i="14"/>
  <c r="BJ265" i="14"/>
  <c r="BK265" i="14"/>
  <c r="BL265" i="14"/>
  <c r="BM265" i="14"/>
  <c r="BN265" i="14"/>
  <c r="BO265" i="14"/>
  <c r="BP265" i="14"/>
  <c r="BQ265" i="14"/>
  <c r="BR265" i="14"/>
  <c r="BS265" i="14"/>
  <c r="BT265" i="14"/>
  <c r="BU265" i="14"/>
  <c r="BV265" i="14"/>
  <c r="BW265" i="14"/>
  <c r="BX265" i="14"/>
  <c r="BY265" i="14"/>
  <c r="BZ265" i="14"/>
  <c r="CA265" i="14"/>
  <c r="CB265" i="14"/>
  <c r="CC265" i="14"/>
  <c r="CD265" i="14"/>
  <c r="CE265" i="14"/>
  <c r="CF265" i="14"/>
  <c r="CG265" i="14"/>
  <c r="CH265" i="14"/>
  <c r="CI265" i="14"/>
  <c r="CJ265" i="14"/>
  <c r="CK265" i="14"/>
  <c r="CL265" i="14"/>
  <c r="CM265" i="14"/>
  <c r="CN265" i="14"/>
  <c r="CO265" i="14"/>
  <c r="CP265" i="14"/>
  <c r="CQ265" i="14"/>
  <c r="CR265" i="14"/>
  <c r="CS265" i="14"/>
  <c r="CT265" i="14"/>
  <c r="CU265" i="14"/>
  <c r="CV265" i="14"/>
  <c r="CW265" i="14"/>
  <c r="CX265" i="14"/>
  <c r="CY265" i="14"/>
  <c r="CZ265" i="14"/>
  <c r="DA265" i="14"/>
  <c r="DB265" i="14"/>
  <c r="DC265" i="14"/>
  <c r="DD265" i="14"/>
  <c r="DE265" i="14"/>
  <c r="DF265" i="14"/>
  <c r="DG265" i="14"/>
  <c r="DH265" i="14"/>
  <c r="DI265" i="14"/>
  <c r="DJ265" i="14"/>
  <c r="DK265" i="14"/>
  <c r="DL265" i="14"/>
  <c r="DM265" i="14"/>
  <c r="DN265" i="14"/>
  <c r="DO265" i="14"/>
  <c r="DP265" i="14"/>
  <c r="DQ265" i="14"/>
  <c r="DR265" i="14"/>
  <c r="DS265" i="14"/>
  <c r="DT265" i="14"/>
  <c r="DU265" i="14"/>
  <c r="DV265" i="14"/>
  <c r="DW265" i="14"/>
  <c r="DX265" i="14"/>
  <c r="DY265" i="14"/>
  <c r="DZ265" i="14"/>
  <c r="EA265" i="14"/>
  <c r="EB265" i="14"/>
  <c r="EC265" i="14"/>
  <c r="ED265" i="14"/>
  <c r="EE265" i="14"/>
  <c r="EF265" i="14"/>
  <c r="EG265" i="14"/>
  <c r="EH265" i="14"/>
  <c r="EI265" i="14"/>
  <c r="EJ265" i="14"/>
  <c r="EK265" i="14"/>
  <c r="EL265" i="14"/>
  <c r="EM265" i="14"/>
  <c r="EN265" i="14"/>
  <c r="EO265" i="14"/>
  <c r="EP265" i="14"/>
  <c r="EQ265" i="14"/>
  <c r="ER265" i="14"/>
  <c r="ES265" i="14"/>
  <c r="ET265" i="14"/>
  <c r="EU265" i="14"/>
  <c r="EV265" i="14"/>
  <c r="EW265" i="14"/>
  <c r="EX265" i="14"/>
  <c r="EY265" i="14"/>
  <c r="EZ265" i="14"/>
  <c r="G266" i="14"/>
  <c r="AK266" i="14"/>
  <c r="AL266" i="14"/>
  <c r="AM266" i="14"/>
  <c r="AN266" i="14"/>
  <c r="AO266" i="14"/>
  <c r="AP266" i="14"/>
  <c r="AQ266" i="14"/>
  <c r="AR266" i="14"/>
  <c r="AS266" i="14"/>
  <c r="AT266" i="14"/>
  <c r="AU266" i="14"/>
  <c r="AV266" i="14"/>
  <c r="AW266" i="14"/>
  <c r="AX266" i="14"/>
  <c r="AY266" i="14"/>
  <c r="AZ266" i="14"/>
  <c r="BA266" i="14"/>
  <c r="BB266" i="14"/>
  <c r="BC266" i="14"/>
  <c r="BD266" i="14"/>
  <c r="BE266" i="14"/>
  <c r="BF266" i="14"/>
  <c r="BG266" i="14"/>
  <c r="BH266" i="14"/>
  <c r="BI266" i="14"/>
  <c r="BJ266" i="14"/>
  <c r="BK266" i="14"/>
  <c r="BL266" i="14"/>
  <c r="BM266" i="14"/>
  <c r="BN266" i="14"/>
  <c r="BO266" i="14"/>
  <c r="BP266" i="14"/>
  <c r="BQ266" i="14"/>
  <c r="BR266" i="14"/>
  <c r="BS266" i="14"/>
  <c r="BT266" i="14"/>
  <c r="BU266" i="14"/>
  <c r="BV266" i="14"/>
  <c r="BW266" i="14"/>
  <c r="BX266" i="14"/>
  <c r="BY266" i="14"/>
  <c r="BZ266" i="14"/>
  <c r="CA266" i="14"/>
  <c r="CB266" i="14"/>
  <c r="CC266" i="14"/>
  <c r="CD266" i="14"/>
  <c r="CE266" i="14"/>
  <c r="CF266" i="14"/>
  <c r="CG266" i="14"/>
  <c r="CH266" i="14"/>
  <c r="CI266" i="14"/>
  <c r="CJ266" i="14"/>
  <c r="CK266" i="14"/>
  <c r="CL266" i="14"/>
  <c r="CM266" i="14"/>
  <c r="CN266" i="14"/>
  <c r="CO266" i="14"/>
  <c r="CP266" i="14"/>
  <c r="CQ266" i="14"/>
  <c r="CR266" i="14"/>
  <c r="CS266" i="14"/>
  <c r="CT266" i="14"/>
  <c r="CU266" i="14"/>
  <c r="CV266" i="14"/>
  <c r="CW266" i="14"/>
  <c r="CX266" i="14"/>
  <c r="CY266" i="14"/>
  <c r="CZ266" i="14"/>
  <c r="DA266" i="14"/>
  <c r="DB266" i="14"/>
  <c r="DC266" i="14"/>
  <c r="DD266" i="14"/>
  <c r="DE266" i="14"/>
  <c r="DF266" i="14"/>
  <c r="DG266" i="14"/>
  <c r="DH266" i="14"/>
  <c r="DI266" i="14"/>
  <c r="DJ266" i="14"/>
  <c r="DK266" i="14"/>
  <c r="DL266" i="14"/>
  <c r="DM266" i="14"/>
  <c r="DN266" i="14"/>
  <c r="DO266" i="14"/>
  <c r="DP266" i="14"/>
  <c r="DQ266" i="14"/>
  <c r="DR266" i="14"/>
  <c r="DS266" i="14"/>
  <c r="DT266" i="14"/>
  <c r="DU266" i="14"/>
  <c r="DV266" i="14"/>
  <c r="DW266" i="14"/>
  <c r="DX266" i="14"/>
  <c r="DY266" i="14"/>
  <c r="DZ266" i="14"/>
  <c r="EA266" i="14"/>
  <c r="EB266" i="14"/>
  <c r="EC266" i="14"/>
  <c r="ED266" i="14"/>
  <c r="EE266" i="14"/>
  <c r="EF266" i="14"/>
  <c r="EG266" i="14"/>
  <c r="EH266" i="14"/>
  <c r="EI266" i="14"/>
  <c r="EJ266" i="14"/>
  <c r="EK266" i="14"/>
  <c r="EL266" i="14"/>
  <c r="EM266" i="14"/>
  <c r="EN266" i="14"/>
  <c r="EO266" i="14"/>
  <c r="EP266" i="14"/>
  <c r="EQ266" i="14"/>
  <c r="ER266" i="14"/>
  <c r="ES266" i="14"/>
  <c r="ET266" i="14"/>
  <c r="EU266" i="14"/>
  <c r="EV266" i="14"/>
  <c r="EW266" i="14"/>
  <c r="EX266" i="14"/>
  <c r="EY266" i="14"/>
  <c r="EZ266" i="14"/>
  <c r="G267" i="14"/>
  <c r="AK267" i="14"/>
  <c r="AL267" i="14"/>
  <c r="AM267" i="14"/>
  <c r="AN267" i="14"/>
  <c r="AO267" i="14"/>
  <c r="AP267" i="14"/>
  <c r="AQ267" i="14"/>
  <c r="AR267" i="14"/>
  <c r="AS267" i="14"/>
  <c r="AT267" i="14"/>
  <c r="AU267" i="14"/>
  <c r="AV267" i="14"/>
  <c r="AW267" i="14"/>
  <c r="AX267" i="14"/>
  <c r="AY267" i="14"/>
  <c r="AZ267" i="14"/>
  <c r="BA267" i="14"/>
  <c r="BB267" i="14"/>
  <c r="BC267" i="14"/>
  <c r="BD267" i="14"/>
  <c r="BE267" i="14"/>
  <c r="BF267" i="14"/>
  <c r="BG267" i="14"/>
  <c r="BH267" i="14"/>
  <c r="BI267" i="14"/>
  <c r="BJ267" i="14"/>
  <c r="BK267" i="14"/>
  <c r="BL267" i="14"/>
  <c r="BM267" i="14"/>
  <c r="BN267" i="14"/>
  <c r="BO267" i="14"/>
  <c r="BP267" i="14"/>
  <c r="BQ267" i="14"/>
  <c r="BR267" i="14"/>
  <c r="BS267" i="14"/>
  <c r="BT267" i="14"/>
  <c r="BU267" i="14"/>
  <c r="BV267" i="14"/>
  <c r="BW267" i="14"/>
  <c r="BX267" i="14"/>
  <c r="BY267" i="14"/>
  <c r="BZ267" i="14"/>
  <c r="CA267" i="14"/>
  <c r="CB267" i="14"/>
  <c r="CC267" i="14"/>
  <c r="CD267" i="14"/>
  <c r="CE267" i="14"/>
  <c r="CF267" i="14"/>
  <c r="CG267" i="14"/>
  <c r="CH267" i="14"/>
  <c r="CI267" i="14"/>
  <c r="CJ267" i="14"/>
  <c r="CK267" i="14"/>
  <c r="CL267" i="14"/>
  <c r="CM267" i="14"/>
  <c r="CN267" i="14"/>
  <c r="CO267" i="14"/>
  <c r="CP267" i="14"/>
  <c r="CQ267" i="14"/>
  <c r="CR267" i="14"/>
  <c r="CS267" i="14"/>
  <c r="CT267" i="14"/>
  <c r="CU267" i="14"/>
  <c r="CV267" i="14"/>
  <c r="CW267" i="14"/>
  <c r="CX267" i="14"/>
  <c r="CY267" i="14"/>
  <c r="CZ267" i="14"/>
  <c r="DA267" i="14"/>
  <c r="DB267" i="14"/>
  <c r="DC267" i="14"/>
  <c r="DD267" i="14"/>
  <c r="DE267" i="14"/>
  <c r="DF267" i="14"/>
  <c r="DG267" i="14"/>
  <c r="DH267" i="14"/>
  <c r="DI267" i="14"/>
  <c r="DJ267" i="14"/>
  <c r="DK267" i="14"/>
  <c r="DL267" i="14"/>
  <c r="DM267" i="14"/>
  <c r="DN267" i="14"/>
  <c r="DO267" i="14"/>
  <c r="DP267" i="14"/>
  <c r="DQ267" i="14"/>
  <c r="DR267" i="14"/>
  <c r="DS267" i="14"/>
  <c r="DT267" i="14"/>
  <c r="DU267" i="14"/>
  <c r="DV267" i="14"/>
  <c r="DW267" i="14"/>
  <c r="DX267" i="14"/>
  <c r="DY267" i="14"/>
  <c r="DZ267" i="14"/>
  <c r="EA267" i="14"/>
  <c r="EB267" i="14"/>
  <c r="EC267" i="14"/>
  <c r="ED267" i="14"/>
  <c r="EE267" i="14"/>
  <c r="EF267" i="14"/>
  <c r="EG267" i="14"/>
  <c r="EH267" i="14"/>
  <c r="EI267" i="14"/>
  <c r="EJ267" i="14"/>
  <c r="EK267" i="14"/>
  <c r="EL267" i="14"/>
  <c r="EM267" i="14"/>
  <c r="EN267" i="14"/>
  <c r="EO267" i="14"/>
  <c r="EP267" i="14"/>
  <c r="EQ267" i="14"/>
  <c r="ER267" i="14"/>
  <c r="ES267" i="14"/>
  <c r="ET267" i="14"/>
  <c r="EU267" i="14"/>
  <c r="EV267" i="14"/>
  <c r="EW267" i="14"/>
  <c r="EX267" i="14"/>
  <c r="EY267" i="14"/>
  <c r="EZ267" i="14"/>
  <c r="G268" i="14"/>
  <c r="AK270" i="14"/>
  <c r="AL270" i="14"/>
  <c r="AM270" i="14"/>
  <c r="AN270" i="14"/>
  <c r="AO270" i="14"/>
  <c r="AP270" i="14"/>
  <c r="AQ270" i="14"/>
  <c r="AR270" i="14"/>
  <c r="AS270" i="14"/>
  <c r="AT270" i="14"/>
  <c r="AU270" i="14"/>
  <c r="AV270" i="14"/>
  <c r="AW270" i="14"/>
  <c r="AX270" i="14"/>
  <c r="AY270" i="14"/>
  <c r="AZ270" i="14"/>
  <c r="BA270" i="14"/>
  <c r="BB270" i="14"/>
  <c r="BC270" i="14"/>
  <c r="BD270" i="14"/>
  <c r="BE270" i="14"/>
  <c r="BF270" i="14"/>
  <c r="BG270" i="14"/>
  <c r="BH270" i="14"/>
  <c r="BI270" i="14"/>
  <c r="BJ270" i="14"/>
  <c r="BK270" i="14"/>
  <c r="BL270" i="14"/>
  <c r="BM270" i="14"/>
  <c r="BN270" i="14"/>
  <c r="BO270" i="14"/>
  <c r="BP270" i="14"/>
  <c r="BQ270" i="14"/>
  <c r="BR270" i="14"/>
  <c r="BS270" i="14"/>
  <c r="BT270" i="14"/>
  <c r="BU270" i="14"/>
  <c r="BV270" i="14"/>
  <c r="BW270" i="14"/>
  <c r="BX270" i="14"/>
  <c r="BY270" i="14"/>
  <c r="BZ270" i="14"/>
  <c r="CA270" i="14"/>
  <c r="CB270" i="14"/>
  <c r="CC270" i="14"/>
  <c r="CD270" i="14"/>
  <c r="CE270" i="14"/>
  <c r="CF270" i="14"/>
  <c r="CG270" i="14"/>
  <c r="CH270" i="14"/>
  <c r="CI270" i="14"/>
  <c r="CJ270" i="14"/>
  <c r="CK270" i="14"/>
  <c r="CL270" i="14"/>
  <c r="CM270" i="14"/>
  <c r="CN270" i="14"/>
  <c r="CO270" i="14"/>
  <c r="CP270" i="14"/>
  <c r="CQ270" i="14"/>
  <c r="CR270" i="14"/>
  <c r="CS270" i="14"/>
  <c r="CT270" i="14"/>
  <c r="CU270" i="14"/>
  <c r="CV270" i="14"/>
  <c r="CW270" i="14"/>
  <c r="CX270" i="14"/>
  <c r="CY270" i="14"/>
  <c r="CZ270" i="14"/>
  <c r="DA270" i="14"/>
  <c r="DB270" i="14"/>
  <c r="DC270" i="14"/>
  <c r="DD270" i="14"/>
  <c r="DE270" i="14"/>
  <c r="DF270" i="14"/>
  <c r="DG270" i="14"/>
  <c r="DH270" i="14"/>
  <c r="DI270" i="14"/>
  <c r="DJ270" i="14"/>
  <c r="DK270" i="14"/>
  <c r="DL270" i="14"/>
  <c r="DM270" i="14"/>
  <c r="DN270" i="14"/>
  <c r="DO270" i="14"/>
  <c r="DP270" i="14"/>
  <c r="DQ270" i="14"/>
  <c r="DR270" i="14"/>
  <c r="DS270" i="14"/>
  <c r="DT270" i="14"/>
  <c r="DU270" i="14"/>
  <c r="DV270" i="14"/>
  <c r="DW270" i="14"/>
  <c r="DX270" i="14"/>
  <c r="DY270" i="14"/>
  <c r="DZ270" i="14"/>
  <c r="EA270" i="14"/>
  <c r="EB270" i="14"/>
  <c r="EC270" i="14"/>
  <c r="ED270" i="14"/>
  <c r="EE270" i="14"/>
  <c r="EF270" i="14"/>
  <c r="EG270" i="14"/>
  <c r="EH270" i="14"/>
  <c r="EI270" i="14"/>
  <c r="EJ270" i="14"/>
  <c r="EK270" i="14"/>
  <c r="EL270" i="14"/>
  <c r="EM270" i="14"/>
  <c r="EN270" i="14"/>
  <c r="EO270" i="14"/>
  <c r="EP270" i="14"/>
  <c r="EQ270" i="14"/>
  <c r="ER270" i="14"/>
  <c r="ES270" i="14"/>
  <c r="ET270" i="14"/>
  <c r="EU270" i="14"/>
  <c r="EV270" i="14"/>
  <c r="EW270" i="14"/>
  <c r="EX270" i="14"/>
  <c r="EY270" i="14"/>
  <c r="EZ270" i="14"/>
  <c r="AK271" i="14"/>
  <c r="AL271" i="14"/>
  <c r="AM271" i="14"/>
  <c r="AN271" i="14"/>
  <c r="AO271" i="14"/>
  <c r="AP271" i="14"/>
  <c r="AQ271" i="14"/>
  <c r="AR271" i="14"/>
  <c r="AS271" i="14"/>
  <c r="AT271" i="14"/>
  <c r="AU271" i="14"/>
  <c r="AV271" i="14"/>
  <c r="AW271" i="14"/>
  <c r="AX271" i="14"/>
  <c r="AY271" i="14"/>
  <c r="AZ271" i="14"/>
  <c r="BA271" i="14"/>
  <c r="BB271" i="14"/>
  <c r="BC271" i="14"/>
  <c r="BD271" i="14"/>
  <c r="BE271" i="14"/>
  <c r="BF271" i="14"/>
  <c r="BG271" i="14"/>
  <c r="BH271" i="14"/>
  <c r="BI271" i="14"/>
  <c r="BJ271" i="14"/>
  <c r="BK271" i="14"/>
  <c r="BL271" i="14"/>
  <c r="BM271" i="14"/>
  <c r="BN271" i="14"/>
  <c r="BO271" i="14"/>
  <c r="BP271" i="14"/>
  <c r="BQ271" i="14"/>
  <c r="BR271" i="14"/>
  <c r="BS271" i="14"/>
  <c r="BT271" i="14"/>
  <c r="BU271" i="14"/>
  <c r="BV271" i="14"/>
  <c r="BW271" i="14"/>
  <c r="BX271" i="14"/>
  <c r="BY271" i="14"/>
  <c r="BZ271" i="14"/>
  <c r="CA271" i="14"/>
  <c r="CB271" i="14"/>
  <c r="CC271" i="14"/>
  <c r="CD271" i="14"/>
  <c r="CE271" i="14"/>
  <c r="CF271" i="14"/>
  <c r="CG271" i="14"/>
  <c r="CH271" i="14"/>
  <c r="CI271" i="14"/>
  <c r="CJ271" i="14"/>
  <c r="CK271" i="14"/>
  <c r="CL271" i="14"/>
  <c r="CM271" i="14"/>
  <c r="CN271" i="14"/>
  <c r="CO271" i="14"/>
  <c r="CP271" i="14"/>
  <c r="CQ271" i="14"/>
  <c r="CR271" i="14"/>
  <c r="CS271" i="14"/>
  <c r="CT271" i="14"/>
  <c r="CU271" i="14"/>
  <c r="CV271" i="14"/>
  <c r="CW271" i="14"/>
  <c r="CX271" i="14"/>
  <c r="CY271" i="14"/>
  <c r="CZ271" i="14"/>
  <c r="DA271" i="14"/>
  <c r="DB271" i="14"/>
  <c r="DC271" i="14"/>
  <c r="DD271" i="14"/>
  <c r="DE271" i="14"/>
  <c r="DF271" i="14"/>
  <c r="DG271" i="14"/>
  <c r="DH271" i="14"/>
  <c r="DI271" i="14"/>
  <c r="DJ271" i="14"/>
  <c r="DK271" i="14"/>
  <c r="DL271" i="14"/>
  <c r="DM271" i="14"/>
  <c r="DN271" i="14"/>
  <c r="DO271" i="14"/>
  <c r="DP271" i="14"/>
  <c r="DQ271" i="14"/>
  <c r="DR271" i="14"/>
  <c r="DS271" i="14"/>
  <c r="DT271" i="14"/>
  <c r="DU271" i="14"/>
  <c r="DV271" i="14"/>
  <c r="DW271" i="14"/>
  <c r="DX271" i="14"/>
  <c r="DY271" i="14"/>
  <c r="DZ271" i="14"/>
  <c r="EA271" i="14"/>
  <c r="EB271" i="14"/>
  <c r="EC271" i="14"/>
  <c r="ED271" i="14"/>
  <c r="EE271" i="14"/>
  <c r="EF271" i="14"/>
  <c r="EG271" i="14"/>
  <c r="EH271" i="14"/>
  <c r="EI271" i="14"/>
  <c r="EJ271" i="14"/>
  <c r="EK271" i="14"/>
  <c r="EL271" i="14"/>
  <c r="EM271" i="14"/>
  <c r="EN271" i="14"/>
  <c r="EO271" i="14"/>
  <c r="EP271" i="14"/>
  <c r="EQ271" i="14"/>
  <c r="ER271" i="14"/>
  <c r="ES271" i="14"/>
  <c r="ET271" i="14"/>
  <c r="EU271" i="14"/>
  <c r="EV271" i="14"/>
  <c r="EW271" i="14"/>
  <c r="EX271" i="14"/>
  <c r="EY271" i="14"/>
  <c r="EZ271" i="14"/>
  <c r="G292" i="14"/>
  <c r="BS292" i="14"/>
  <c r="BT292" i="14"/>
  <c r="BU292" i="14"/>
  <c r="BV292" i="14"/>
  <c r="BW292" i="14"/>
  <c r="BX292" i="14"/>
  <c r="BY292" i="14"/>
  <c r="BZ292" i="14"/>
  <c r="CA292" i="14"/>
  <c r="G294" i="14"/>
  <c r="BS294" i="14"/>
  <c r="BT294" i="14"/>
  <c r="BU294" i="14"/>
  <c r="BV294" i="14"/>
  <c r="BW294" i="14"/>
  <c r="BX294" i="14"/>
  <c r="BY294" i="14"/>
  <c r="BZ294" i="14"/>
  <c r="CA294" i="14"/>
  <c r="G296" i="14"/>
  <c r="BS296" i="14"/>
  <c r="BT296" i="14"/>
  <c r="BU296" i="14"/>
  <c r="BV296" i="14"/>
  <c r="BW296" i="14"/>
  <c r="BX296" i="14"/>
  <c r="BY296" i="14"/>
  <c r="BZ296" i="14"/>
  <c r="CA296" i="14"/>
  <c r="G10" i="45"/>
  <c r="G11" i="45"/>
  <c r="G12" i="45"/>
  <c r="G14" i="45"/>
  <c r="G16" i="45"/>
  <c r="G17" i="45"/>
  <c r="G18" i="45"/>
  <c r="G20" i="45"/>
  <c r="G22" i="45"/>
  <c r="G23" i="45"/>
  <c r="G24" i="45"/>
  <c r="G25" i="45"/>
  <c r="G26" i="45"/>
  <c r="G27" i="45"/>
  <c r="G28" i="45"/>
  <c r="I28" i="45"/>
  <c r="L28" i="45"/>
  <c r="N28" i="45"/>
  <c r="P28" i="45"/>
  <c r="R28" i="45"/>
  <c r="G29" i="45"/>
  <c r="I29" i="45"/>
  <c r="L29" i="45"/>
  <c r="N29" i="45"/>
  <c r="P29" i="45"/>
  <c r="R29" i="45"/>
  <c r="G30" i="45"/>
  <c r="I30" i="45"/>
  <c r="L30" i="45"/>
  <c r="N30" i="45"/>
  <c r="P30" i="45"/>
  <c r="R30" i="45"/>
  <c r="G31" i="45"/>
  <c r="I31" i="45"/>
  <c r="L31" i="45"/>
  <c r="N31" i="45"/>
  <c r="P31" i="45"/>
  <c r="R31" i="45"/>
  <c r="G32" i="45"/>
  <c r="G34" i="45"/>
  <c r="I34" i="45"/>
  <c r="L34" i="45"/>
  <c r="N34" i="45"/>
  <c r="P34" i="45"/>
  <c r="R34" i="45"/>
  <c r="G36" i="45"/>
  <c r="I36" i="45"/>
  <c r="L36" i="45"/>
  <c r="N36" i="45"/>
  <c r="P36" i="45"/>
  <c r="R36" i="45"/>
  <c r="G38" i="45"/>
  <c r="I38" i="45"/>
  <c r="L38" i="45"/>
  <c r="N38" i="45"/>
  <c r="P38" i="45"/>
  <c r="R38" i="45"/>
  <c r="G39" i="45"/>
  <c r="I39" i="45"/>
  <c r="L39" i="45"/>
  <c r="N39" i="45"/>
  <c r="P39" i="45"/>
  <c r="R39" i="45"/>
  <c r="L5" i="52"/>
  <c r="L6" i="52"/>
  <c r="L7" i="52"/>
  <c r="J16" i="52"/>
  <c r="K16" i="52"/>
  <c r="L16" i="52"/>
  <c r="J17" i="52"/>
  <c r="K17" i="52"/>
  <c r="L17" i="52"/>
  <c r="C37" i="52"/>
  <c r="D37" i="52"/>
  <c r="E37" i="52"/>
  <c r="C38" i="52"/>
  <c r="D38" i="52"/>
  <c r="E38" i="52"/>
  <c r="C39" i="52"/>
  <c r="D39" i="52"/>
  <c r="E39" i="52"/>
  <c r="C40" i="52"/>
  <c r="D40" i="52"/>
  <c r="E40" i="52"/>
  <c r="C42" i="52"/>
  <c r="D42" i="52"/>
  <c r="E42" i="52"/>
  <c r="C45" i="52"/>
  <c r="D45" i="52"/>
  <c r="C46" i="52"/>
  <c r="D46" i="52"/>
  <c r="C47" i="52"/>
  <c r="D47" i="52"/>
  <c r="C48" i="52"/>
  <c r="D48" i="52"/>
  <c r="K52" i="52"/>
  <c r="L52" i="52"/>
  <c r="K53" i="52"/>
  <c r="L53" i="52"/>
  <c r="D57" i="52"/>
  <c r="E57" i="52"/>
  <c r="J58" i="52"/>
  <c r="J59" i="52"/>
  <c r="E60" i="52"/>
  <c r="J60" i="52"/>
  <c r="J61" i="52"/>
  <c r="J62" i="52"/>
  <c r="J63" i="52"/>
  <c r="E64" i="52"/>
  <c r="J64" i="52"/>
  <c r="E65" i="52"/>
  <c r="J65" i="52"/>
  <c r="J66" i="52"/>
  <c r="J67" i="52"/>
  <c r="J68" i="52"/>
  <c r="K68" i="52"/>
  <c r="L68" i="52"/>
  <c r="J69" i="52"/>
  <c r="K69" i="52"/>
  <c r="L69" i="52"/>
  <c r="J70" i="52"/>
  <c r="K70" i="52"/>
  <c r="L70" i="52"/>
  <c r="K77" i="52"/>
  <c r="L77" i="52"/>
  <c r="B13" i="78"/>
  <c r="G13" i="78"/>
  <c r="B14" i="78"/>
  <c r="G14" i="78"/>
  <c r="B25" i="78"/>
  <c r="C25" i="78"/>
  <c r="D25" i="78"/>
  <c r="E25" i="78"/>
  <c r="F25" i="78"/>
  <c r="G25" i="78"/>
  <c r="H25" i="78"/>
  <c r="I25" i="78"/>
  <c r="J25" i="78"/>
  <c r="K25" i="78"/>
  <c r="L25" i="78"/>
  <c r="M25" i="78"/>
  <c r="N25" i="78"/>
  <c r="O25" i="78"/>
  <c r="P25" i="78"/>
  <c r="Q25" i="78"/>
  <c r="R25" i="78"/>
  <c r="S25" i="78"/>
  <c r="T25" i="78"/>
  <c r="U25" i="78"/>
  <c r="V25" i="78"/>
  <c r="W25" i="78"/>
  <c r="X25" i="78"/>
  <c r="Y25" i="78"/>
  <c r="Z25" i="78"/>
  <c r="AA25" i="78"/>
  <c r="AB25" i="78"/>
  <c r="AC25" i="78"/>
  <c r="AD25" i="78"/>
  <c r="AE25" i="78"/>
  <c r="AF25" i="78"/>
  <c r="AG25" i="78"/>
  <c r="AH25" i="78"/>
  <c r="AI25" i="78"/>
  <c r="AJ25" i="78"/>
  <c r="AK25" i="78"/>
  <c r="AL25" i="78"/>
  <c r="AM25" i="78"/>
  <c r="AN25" i="78"/>
  <c r="AO25" i="78"/>
  <c r="AP25" i="78"/>
  <c r="AQ25" i="78"/>
  <c r="AR25" i="78"/>
  <c r="AS25" i="78"/>
  <c r="AT25" i="78"/>
  <c r="AU25" i="78"/>
  <c r="AV25" i="78"/>
  <c r="AW25" i="78"/>
  <c r="AX25" i="78"/>
  <c r="AY25" i="78"/>
  <c r="AZ25" i="78"/>
  <c r="BA25" i="78"/>
  <c r="BB25" i="78"/>
  <c r="BC25" i="78"/>
  <c r="BD25" i="78"/>
  <c r="BE25" i="78"/>
  <c r="BF25" i="78"/>
  <c r="BG25" i="78"/>
  <c r="BH25" i="78"/>
  <c r="BI25" i="78"/>
  <c r="BJ25" i="78"/>
  <c r="BK25" i="78"/>
  <c r="BL25" i="78"/>
  <c r="BM25" i="78"/>
  <c r="BN25" i="78"/>
  <c r="BO25" i="78"/>
  <c r="BP25" i="78"/>
  <c r="BQ25" i="78"/>
  <c r="B26" i="78"/>
  <c r="C26" i="78"/>
  <c r="D26" i="78"/>
  <c r="E26" i="78"/>
  <c r="F26" i="78"/>
  <c r="G26" i="78"/>
  <c r="H26" i="78"/>
  <c r="I26" i="78"/>
  <c r="J26" i="78"/>
  <c r="K26" i="78"/>
  <c r="L26" i="78"/>
  <c r="M26" i="78"/>
  <c r="N26" i="78"/>
  <c r="O26" i="78"/>
  <c r="P26" i="78"/>
  <c r="Q26" i="78"/>
  <c r="R26" i="78"/>
  <c r="S26" i="78"/>
  <c r="T26" i="78"/>
  <c r="U26" i="78"/>
  <c r="V26" i="78"/>
  <c r="W26" i="78"/>
  <c r="X26" i="78"/>
  <c r="Y26" i="78"/>
  <c r="Z26" i="78"/>
  <c r="AA26" i="78"/>
  <c r="AB26" i="78"/>
  <c r="AC26" i="78"/>
  <c r="AD26" i="78"/>
  <c r="AE26" i="78"/>
  <c r="AF26" i="78"/>
  <c r="AG26" i="78"/>
  <c r="AH26" i="78"/>
  <c r="AI26" i="78"/>
  <c r="AJ26" i="78"/>
  <c r="AK26" i="78"/>
  <c r="AL26" i="78"/>
  <c r="AM26" i="78"/>
  <c r="AN26" i="78"/>
  <c r="AO26" i="78"/>
  <c r="AP26" i="78"/>
  <c r="AQ26" i="78"/>
  <c r="AR26" i="78"/>
  <c r="AS26" i="78"/>
  <c r="AT26" i="78"/>
  <c r="AU26" i="78"/>
  <c r="AV26" i="78"/>
  <c r="AW26" i="78"/>
  <c r="AX26" i="78"/>
  <c r="AY26" i="78"/>
  <c r="AZ26" i="78"/>
  <c r="BA26" i="78"/>
  <c r="BB26" i="78"/>
  <c r="BC26" i="78"/>
  <c r="BD26" i="78"/>
  <c r="BE26" i="78"/>
  <c r="BF26" i="78"/>
  <c r="BG26" i="78"/>
  <c r="BH26" i="78"/>
  <c r="BI26" i="78"/>
  <c r="BJ26" i="78"/>
  <c r="BK26" i="78"/>
  <c r="BL26" i="78"/>
  <c r="BM26" i="78"/>
  <c r="BN26" i="78"/>
  <c r="BO26" i="78"/>
  <c r="BP26" i="78"/>
  <c r="BQ26" i="78"/>
  <c r="B27" i="78"/>
  <c r="AS27" i="78"/>
  <c r="BQ27" i="78"/>
  <c r="B28" i="78"/>
  <c r="C28" i="78"/>
  <c r="D28" i="78"/>
  <c r="E28" i="78"/>
  <c r="F28" i="78"/>
  <c r="G28" i="78"/>
  <c r="H28" i="78"/>
  <c r="I28" i="78"/>
  <c r="J28" i="78"/>
  <c r="K28" i="78"/>
  <c r="L28" i="78"/>
  <c r="M28" i="78"/>
  <c r="N28" i="78"/>
  <c r="O28" i="78"/>
  <c r="P28" i="78"/>
  <c r="Q28" i="78"/>
  <c r="R28" i="78"/>
  <c r="S28" i="78"/>
  <c r="T28" i="78"/>
  <c r="U28" i="78"/>
  <c r="V28" i="78"/>
  <c r="W28" i="78"/>
  <c r="X28" i="78"/>
  <c r="Y28" i="78"/>
  <c r="Z28" i="78"/>
  <c r="AA28" i="78"/>
  <c r="AB28" i="78"/>
  <c r="AC28" i="78"/>
  <c r="AD28" i="78"/>
  <c r="AE28" i="78"/>
  <c r="AF28" i="78"/>
  <c r="AG28" i="78"/>
  <c r="AH28" i="78"/>
  <c r="AI28" i="78"/>
  <c r="AJ28" i="78"/>
  <c r="AK28" i="78"/>
  <c r="AL28" i="78"/>
  <c r="AM28" i="78"/>
  <c r="AN28" i="78"/>
  <c r="AO28" i="78"/>
  <c r="AP28" i="78"/>
  <c r="AQ28" i="78"/>
  <c r="AR28" i="78"/>
  <c r="AS28" i="78"/>
  <c r="AT28" i="78"/>
  <c r="AU28" i="78"/>
  <c r="AV28" i="78"/>
  <c r="AW28" i="78"/>
  <c r="AX28" i="78"/>
  <c r="AY28" i="78"/>
  <c r="AZ28" i="78"/>
  <c r="BA28" i="78"/>
  <c r="BB28" i="78"/>
  <c r="BC28" i="78"/>
  <c r="BD28" i="78"/>
  <c r="BE28" i="78"/>
  <c r="BF28" i="78"/>
  <c r="BG28" i="78"/>
  <c r="BH28" i="78"/>
  <c r="BI28" i="78"/>
  <c r="BJ28" i="78"/>
  <c r="BK28" i="78"/>
  <c r="BL28" i="78"/>
  <c r="BM28" i="78"/>
  <c r="BN28" i="78"/>
  <c r="BO28" i="78"/>
  <c r="BP28" i="78"/>
  <c r="BQ28" i="78"/>
  <c r="B30" i="78"/>
  <c r="B31" i="78"/>
  <c r="C37" i="78"/>
  <c r="D37" i="78"/>
  <c r="E37" i="78"/>
  <c r="F37" i="78"/>
  <c r="G37" i="78"/>
  <c r="H37" i="78"/>
  <c r="I37" i="78"/>
  <c r="J37" i="78"/>
  <c r="K37" i="78"/>
  <c r="L37" i="78"/>
  <c r="M37" i="78"/>
  <c r="N37" i="78"/>
  <c r="O37" i="78"/>
  <c r="P37" i="78"/>
  <c r="Q37" i="78"/>
  <c r="R37" i="78"/>
  <c r="S37" i="78"/>
  <c r="T37" i="78"/>
  <c r="U37" i="78"/>
  <c r="V37" i="78"/>
  <c r="W37" i="78"/>
  <c r="X37" i="78"/>
  <c r="Y37" i="78"/>
  <c r="Z37" i="78"/>
  <c r="AA37" i="78"/>
  <c r="AB37" i="78"/>
  <c r="AC37" i="78"/>
  <c r="AD37" i="78"/>
  <c r="AE37" i="78"/>
  <c r="AF37" i="78"/>
  <c r="AG37" i="78"/>
  <c r="AH37" i="78"/>
  <c r="AI37" i="78"/>
  <c r="AJ37" i="78"/>
  <c r="AK37" i="78"/>
  <c r="AL37" i="78"/>
  <c r="AM37" i="78"/>
  <c r="AN37" i="78"/>
  <c r="AO37" i="78"/>
  <c r="AP37" i="78"/>
  <c r="AQ37" i="78"/>
  <c r="AR37" i="78"/>
  <c r="AS37" i="78"/>
  <c r="AT37" i="78"/>
  <c r="AU37" i="78"/>
  <c r="AV37" i="78"/>
  <c r="AW37" i="78"/>
  <c r="AX37" i="78"/>
  <c r="AY37" i="78"/>
  <c r="AZ37" i="78"/>
  <c r="BA37" i="78"/>
  <c r="BB37" i="78"/>
  <c r="BC37" i="78"/>
  <c r="BD37" i="78"/>
  <c r="BE37" i="78"/>
  <c r="BF37" i="78"/>
  <c r="BG37" i="78"/>
  <c r="BH37" i="78"/>
  <c r="BI37" i="78"/>
  <c r="BJ37" i="78"/>
  <c r="BK37" i="78"/>
  <c r="BL37" i="78"/>
  <c r="BM37" i="78"/>
  <c r="BN37" i="78"/>
  <c r="BO37" i="78"/>
  <c r="BP37" i="78"/>
  <c r="BQ37" i="78"/>
  <c r="C38" i="78"/>
  <c r="D38" i="78"/>
  <c r="E38" i="78"/>
  <c r="F38" i="78"/>
  <c r="G38" i="78"/>
  <c r="H38" i="78"/>
  <c r="I38" i="78"/>
  <c r="J38" i="78"/>
  <c r="K38" i="78"/>
  <c r="L38" i="78"/>
  <c r="M38" i="78"/>
  <c r="N38" i="78"/>
  <c r="O38" i="78"/>
  <c r="P38" i="78"/>
  <c r="Q38" i="78"/>
  <c r="R38" i="78"/>
  <c r="S38" i="78"/>
  <c r="T38" i="78"/>
  <c r="U38" i="78"/>
  <c r="V38" i="78"/>
  <c r="W38" i="78"/>
  <c r="X38" i="78"/>
  <c r="Y38" i="78"/>
  <c r="Z38" i="78"/>
  <c r="AA38" i="78"/>
  <c r="AB38" i="78"/>
  <c r="AC38" i="78"/>
  <c r="AD38" i="78"/>
  <c r="AE38" i="78"/>
  <c r="AF38" i="78"/>
  <c r="AG38" i="78"/>
  <c r="AH38" i="78"/>
  <c r="AI38" i="78"/>
  <c r="AJ38" i="78"/>
  <c r="AK38" i="78"/>
  <c r="AL38" i="78"/>
  <c r="AM38" i="78"/>
  <c r="AN38" i="78"/>
  <c r="AO38" i="78"/>
  <c r="AP38" i="78"/>
  <c r="AQ38" i="78"/>
  <c r="AR38" i="78"/>
  <c r="AS38" i="78"/>
  <c r="AT38" i="78"/>
  <c r="AU38" i="78"/>
  <c r="AV38" i="78"/>
  <c r="AW38" i="78"/>
  <c r="AX38" i="78"/>
  <c r="AY38" i="78"/>
  <c r="AZ38" i="78"/>
  <c r="BA38" i="78"/>
  <c r="BB38" i="78"/>
  <c r="BC38" i="78"/>
  <c r="BD38" i="78"/>
  <c r="BE38" i="78"/>
  <c r="BF38" i="78"/>
  <c r="BG38" i="78"/>
  <c r="BH38" i="78"/>
  <c r="BI38" i="78"/>
  <c r="BJ38" i="78"/>
  <c r="BK38" i="78"/>
  <c r="BL38" i="78"/>
  <c r="BM38" i="78"/>
  <c r="BN38" i="78"/>
  <c r="BO38" i="78"/>
  <c r="BP38" i="78"/>
  <c r="BQ38" i="78"/>
  <c r="D40" i="78"/>
  <c r="E40" i="78"/>
  <c r="F40" i="78"/>
  <c r="G40" i="78"/>
  <c r="H40" i="78"/>
  <c r="I40" i="78"/>
  <c r="J40" i="78"/>
  <c r="K40" i="78"/>
  <c r="L40" i="78"/>
  <c r="M40" i="78"/>
  <c r="N40" i="78"/>
  <c r="O40" i="78"/>
  <c r="P40" i="78"/>
  <c r="Q40" i="78"/>
  <c r="R40" i="78"/>
  <c r="S40" i="78"/>
  <c r="T40" i="78"/>
  <c r="U40" i="78"/>
  <c r="V40" i="78"/>
  <c r="W40" i="78"/>
  <c r="X40" i="78"/>
  <c r="Y40" i="78"/>
  <c r="Z40" i="78"/>
  <c r="AA40" i="78"/>
  <c r="AB40" i="78"/>
  <c r="AC40" i="78"/>
  <c r="AD40" i="78"/>
  <c r="AE40" i="78"/>
  <c r="AF40" i="78"/>
  <c r="AG40" i="78"/>
  <c r="AH40" i="78"/>
  <c r="AI40" i="78"/>
  <c r="AJ40" i="78"/>
  <c r="AK40" i="78"/>
  <c r="AL40" i="78"/>
  <c r="AM40" i="78"/>
  <c r="AN40" i="78"/>
  <c r="AO40" i="78"/>
  <c r="AP40" i="78"/>
  <c r="AQ40" i="78"/>
  <c r="AR40" i="78"/>
  <c r="AS40" i="78"/>
  <c r="AT40" i="78"/>
  <c r="AU40" i="78"/>
  <c r="AV40" i="78"/>
  <c r="AW40" i="78"/>
  <c r="AX40" i="78"/>
  <c r="AY40" i="78"/>
  <c r="AZ40" i="78"/>
  <c r="BA40" i="78"/>
  <c r="BB40" i="78"/>
  <c r="BC40" i="78"/>
  <c r="BD40" i="78"/>
  <c r="BE40" i="78"/>
  <c r="BF40" i="78"/>
  <c r="BG40" i="78"/>
  <c r="BH40" i="78"/>
  <c r="BI40" i="78"/>
  <c r="BJ40" i="78"/>
  <c r="BK40" i="78"/>
  <c r="BL40" i="78"/>
  <c r="BM40" i="78"/>
  <c r="BN40" i="78"/>
  <c r="BO40" i="78"/>
  <c r="BP40" i="78"/>
  <c r="BQ40" i="78"/>
  <c r="BR40" i="78"/>
  <c r="BS40" i="78"/>
  <c r="BT40" i="78"/>
  <c r="BU40" i="78"/>
  <c r="BV40" i="78"/>
  <c r="BW40" i="78"/>
  <c r="BX40" i="78"/>
  <c r="BY40" i="78"/>
  <c r="BZ40" i="78"/>
  <c r="CA40" i="78"/>
  <c r="CB40" i="78"/>
  <c r="CC40" i="78"/>
  <c r="CD40" i="78"/>
  <c r="CE40" i="78"/>
  <c r="CF40" i="78"/>
  <c r="CG40" i="78"/>
  <c r="D41" i="78"/>
  <c r="E41" i="78"/>
  <c r="F41" i="78"/>
  <c r="G41" i="78"/>
  <c r="H41" i="78"/>
  <c r="I41" i="78"/>
  <c r="J41" i="78"/>
  <c r="K41" i="78"/>
  <c r="L41" i="78"/>
  <c r="M41" i="78"/>
  <c r="N41" i="78"/>
  <c r="O41" i="78"/>
  <c r="P41" i="78"/>
  <c r="Q41" i="78"/>
  <c r="R41" i="78"/>
  <c r="S41" i="78"/>
  <c r="T41" i="78"/>
  <c r="U41" i="78"/>
  <c r="V41" i="78"/>
  <c r="W41" i="78"/>
  <c r="X41" i="78"/>
  <c r="Y41" i="78"/>
  <c r="Z41" i="78"/>
  <c r="AA41" i="78"/>
  <c r="AB41" i="78"/>
  <c r="AC41" i="78"/>
  <c r="AD41" i="78"/>
  <c r="AE41" i="78"/>
  <c r="AF41" i="78"/>
  <c r="AG41" i="78"/>
  <c r="AH41" i="78"/>
  <c r="AI41" i="78"/>
  <c r="AJ41" i="78"/>
  <c r="AK41" i="78"/>
  <c r="AL41" i="78"/>
  <c r="AM41" i="78"/>
  <c r="AN41" i="78"/>
  <c r="AO41" i="78"/>
  <c r="AP41" i="78"/>
  <c r="AQ41" i="78"/>
  <c r="AR41" i="78"/>
  <c r="AS41" i="78"/>
  <c r="AT41" i="78"/>
  <c r="AU41" i="78"/>
  <c r="AV41" i="78"/>
  <c r="AW41" i="78"/>
  <c r="AX41" i="78"/>
  <c r="AY41" i="78"/>
  <c r="AZ41" i="78"/>
  <c r="BA41" i="78"/>
  <c r="BB41" i="78"/>
  <c r="BC41" i="78"/>
  <c r="BD41" i="78"/>
  <c r="BE41" i="78"/>
  <c r="BF41" i="78"/>
  <c r="BG41" i="78"/>
  <c r="BH41" i="78"/>
  <c r="BI41" i="78"/>
  <c r="BJ41" i="78"/>
  <c r="BK41" i="78"/>
  <c r="BL41" i="78"/>
  <c r="BM41" i="78"/>
  <c r="BN41" i="78"/>
  <c r="BO41" i="78"/>
  <c r="BP41" i="78"/>
  <c r="BQ41" i="78"/>
  <c r="BR41" i="78"/>
  <c r="BS41" i="78"/>
  <c r="BT41" i="78"/>
  <c r="BU41" i="78"/>
  <c r="BV41" i="78"/>
  <c r="BW41" i="78"/>
  <c r="BX41" i="78"/>
  <c r="BY41" i="78"/>
  <c r="BZ41" i="78"/>
  <c r="CA41" i="78"/>
  <c r="CB41" i="78"/>
  <c r="CC41" i="78"/>
  <c r="CD41" i="78"/>
  <c r="CE41" i="78"/>
  <c r="CF41" i="78"/>
  <c r="CG41" i="78"/>
  <c r="C42" i="78"/>
  <c r="D42" i="78"/>
  <c r="E42" i="78"/>
  <c r="F42" i="78"/>
  <c r="G42" i="78"/>
  <c r="H42" i="78"/>
  <c r="I42" i="78"/>
  <c r="J42" i="78"/>
  <c r="K42" i="78"/>
  <c r="L42" i="78"/>
  <c r="M42" i="78"/>
  <c r="N42" i="78"/>
  <c r="O42" i="78"/>
  <c r="P42" i="78"/>
  <c r="Q42" i="78"/>
  <c r="R42" i="78"/>
  <c r="S42" i="78"/>
  <c r="T42" i="78"/>
  <c r="U42" i="78"/>
  <c r="V42" i="78"/>
  <c r="W42" i="78"/>
  <c r="X42" i="78"/>
  <c r="Y42" i="78"/>
  <c r="Z42" i="78"/>
  <c r="AA42" i="78"/>
  <c r="AB42" i="78"/>
  <c r="AC42" i="78"/>
  <c r="AD42" i="78"/>
  <c r="AE42" i="78"/>
  <c r="AF42" i="78"/>
  <c r="AG42" i="78"/>
  <c r="AH42" i="78"/>
  <c r="AI42" i="78"/>
  <c r="AJ42" i="78"/>
  <c r="AK42" i="78"/>
  <c r="AL42" i="78"/>
  <c r="AM42" i="78"/>
  <c r="AN42" i="78"/>
  <c r="AO42" i="78"/>
  <c r="AP42" i="78"/>
  <c r="AQ42" i="78"/>
  <c r="AR42" i="78"/>
  <c r="AS42" i="78"/>
  <c r="AT42" i="78"/>
  <c r="AU42" i="78"/>
  <c r="AV42" i="78"/>
  <c r="AW42" i="78"/>
  <c r="AX42" i="78"/>
  <c r="AY42" i="78"/>
  <c r="AZ42" i="78"/>
  <c r="BA42" i="78"/>
  <c r="BB42" i="78"/>
  <c r="BC42" i="78"/>
  <c r="BD42" i="78"/>
  <c r="BE42" i="78"/>
  <c r="BF42" i="78"/>
  <c r="BG42" i="78"/>
  <c r="BH42" i="78"/>
  <c r="BI42" i="78"/>
  <c r="BJ42" i="78"/>
  <c r="BK42" i="78"/>
  <c r="BL42" i="78"/>
  <c r="BM42" i="78"/>
  <c r="BN42" i="78"/>
  <c r="BO42" i="78"/>
  <c r="BP42" i="78"/>
  <c r="BQ42" i="78"/>
  <c r="C43" i="78"/>
  <c r="D43" i="78"/>
  <c r="E43" i="78"/>
  <c r="F43" i="78"/>
  <c r="G43" i="78"/>
  <c r="H43" i="78"/>
  <c r="I43" i="78"/>
  <c r="J43" i="78"/>
  <c r="K43" i="78"/>
  <c r="L43" i="78"/>
  <c r="M43" i="78"/>
  <c r="N43" i="78"/>
  <c r="O43" i="78"/>
  <c r="P43" i="78"/>
  <c r="Q43" i="78"/>
  <c r="R43" i="78"/>
  <c r="S43" i="78"/>
  <c r="T43" i="78"/>
  <c r="U43" i="78"/>
  <c r="V43" i="78"/>
  <c r="W43" i="78"/>
  <c r="X43" i="78"/>
  <c r="Y43" i="78"/>
  <c r="Z43" i="78"/>
  <c r="AA43" i="78"/>
  <c r="AB43" i="78"/>
  <c r="AC43" i="78"/>
  <c r="AD43" i="78"/>
  <c r="AE43" i="78"/>
  <c r="AF43" i="78"/>
  <c r="AG43" i="78"/>
  <c r="AH43" i="78"/>
  <c r="AI43" i="78"/>
  <c r="AJ43" i="78"/>
  <c r="AK43" i="78"/>
  <c r="AL43" i="78"/>
  <c r="AM43" i="78"/>
  <c r="AN43" i="78"/>
  <c r="AO43" i="78"/>
  <c r="AP43" i="78"/>
  <c r="AQ43" i="78"/>
  <c r="AR43" i="78"/>
  <c r="AS43" i="78"/>
  <c r="AT43" i="78"/>
  <c r="AU43" i="78"/>
  <c r="AV43" i="78"/>
  <c r="AW43" i="78"/>
  <c r="AX43" i="78"/>
  <c r="AY43" i="78"/>
  <c r="AZ43" i="78"/>
  <c r="BA43" i="78"/>
  <c r="BB43" i="78"/>
  <c r="BC43" i="78"/>
  <c r="BD43" i="78"/>
  <c r="BE43" i="78"/>
  <c r="BF43" i="78"/>
  <c r="BG43" i="78"/>
  <c r="BH43" i="78"/>
  <c r="BI43" i="78"/>
  <c r="BJ43" i="78"/>
  <c r="BK43" i="78"/>
  <c r="BL43" i="78"/>
  <c r="BM43" i="78"/>
  <c r="BN43" i="78"/>
  <c r="BO43" i="78"/>
  <c r="BP43" i="78"/>
  <c r="BQ43" i="78"/>
  <c r="BR43" i="78"/>
  <c r="BS43" i="78"/>
  <c r="BT43" i="78"/>
  <c r="BU43" i="78"/>
  <c r="BV43" i="78"/>
  <c r="BW43" i="78"/>
  <c r="BX43" i="78"/>
  <c r="BY43" i="78"/>
  <c r="BZ43" i="78"/>
  <c r="CA43" i="78"/>
  <c r="CB43" i="78"/>
  <c r="CC43" i="78"/>
  <c r="CD43" i="78"/>
  <c r="CE43" i="78"/>
  <c r="CF43" i="78"/>
  <c r="CG43" i="78"/>
  <c r="C44" i="78"/>
  <c r="D44" i="78"/>
  <c r="E44" i="78"/>
  <c r="F44" i="78"/>
  <c r="G44" i="78"/>
  <c r="H44" i="78"/>
  <c r="I44" i="78"/>
  <c r="J44" i="78"/>
  <c r="K44" i="78"/>
  <c r="L44" i="78"/>
  <c r="M44" i="78"/>
  <c r="N44" i="78"/>
  <c r="O44" i="78"/>
  <c r="P44" i="78"/>
  <c r="Q44" i="78"/>
  <c r="R44" i="78"/>
  <c r="S44" i="78"/>
  <c r="T44" i="78"/>
  <c r="U44" i="78"/>
  <c r="V44" i="78"/>
  <c r="W44" i="78"/>
  <c r="X44" i="78"/>
  <c r="Y44" i="78"/>
  <c r="Z44" i="78"/>
  <c r="AA44" i="78"/>
  <c r="AB44" i="78"/>
  <c r="AC44" i="78"/>
  <c r="AD44" i="78"/>
  <c r="AE44" i="78"/>
  <c r="AF44" i="78"/>
  <c r="AG44" i="78"/>
  <c r="AH44" i="78"/>
  <c r="AI44" i="78"/>
  <c r="AJ44" i="78"/>
  <c r="AK44" i="78"/>
  <c r="AL44" i="78"/>
  <c r="AM44" i="78"/>
  <c r="AN44" i="78"/>
  <c r="AO44" i="78"/>
  <c r="AP44" i="78"/>
  <c r="AQ44" i="78"/>
  <c r="AR44" i="78"/>
  <c r="AS44" i="78"/>
  <c r="AT44" i="78"/>
  <c r="AU44" i="78"/>
  <c r="AV44" i="78"/>
  <c r="AW44" i="78"/>
  <c r="AX44" i="78"/>
  <c r="AY44" i="78"/>
  <c r="AZ44" i="78"/>
  <c r="BA44" i="78"/>
  <c r="BB44" i="78"/>
  <c r="BC44" i="78"/>
  <c r="BD44" i="78"/>
  <c r="BE44" i="78"/>
  <c r="BF44" i="78"/>
  <c r="BG44" i="78"/>
  <c r="BH44" i="78"/>
  <c r="BI44" i="78"/>
  <c r="BJ44" i="78"/>
  <c r="BK44" i="78"/>
  <c r="BL44" i="78"/>
  <c r="BM44" i="78"/>
  <c r="BN44" i="78"/>
  <c r="BO44" i="78"/>
  <c r="BP44" i="78"/>
  <c r="BQ44" i="78"/>
  <c r="BR44" i="78"/>
  <c r="BS44" i="78"/>
  <c r="BT44" i="78"/>
  <c r="BU44" i="78"/>
  <c r="BV44" i="78"/>
  <c r="BW44" i="78"/>
  <c r="BX44" i="78"/>
  <c r="BY44" i="78"/>
  <c r="BZ44" i="78"/>
  <c r="CA44" i="78"/>
  <c r="CB44" i="78"/>
  <c r="CC44" i="78"/>
  <c r="CD44" i="78"/>
  <c r="CE44" i="78"/>
  <c r="CF44" i="78"/>
  <c r="CG44" i="78"/>
  <c r="C46" i="78"/>
  <c r="D46" i="78"/>
  <c r="E46" i="78"/>
  <c r="F46" i="78"/>
  <c r="G46" i="78"/>
  <c r="H46" i="78"/>
  <c r="I46" i="78"/>
  <c r="J46" i="78"/>
  <c r="K46" i="78"/>
  <c r="L46" i="78"/>
  <c r="M46" i="78"/>
  <c r="N46" i="78"/>
  <c r="O46" i="78"/>
  <c r="P46" i="78"/>
  <c r="Q46" i="78"/>
  <c r="R46" i="78"/>
  <c r="S46" i="78"/>
  <c r="T46" i="78"/>
  <c r="U46" i="78"/>
  <c r="V46" i="78"/>
  <c r="W46" i="78"/>
  <c r="X46" i="78"/>
  <c r="Y46" i="78"/>
  <c r="Z46" i="78"/>
  <c r="AA46" i="78"/>
  <c r="AB46" i="78"/>
  <c r="AC46" i="78"/>
  <c r="AD46" i="78"/>
  <c r="AE46" i="78"/>
  <c r="AF46" i="78"/>
  <c r="AG46" i="78"/>
  <c r="AH46" i="78"/>
  <c r="AI46" i="78"/>
  <c r="AJ46" i="78"/>
  <c r="AK46" i="78"/>
  <c r="AL46" i="78"/>
  <c r="AM46" i="78"/>
  <c r="AN46" i="78"/>
  <c r="AO46" i="78"/>
  <c r="AP46" i="78"/>
  <c r="AQ46" i="78"/>
  <c r="AR46" i="78"/>
  <c r="AS46" i="78"/>
  <c r="AT46" i="78"/>
  <c r="AU46" i="78"/>
  <c r="AV46" i="78"/>
  <c r="AW46" i="78"/>
  <c r="AX46" i="78"/>
  <c r="AY46" i="78"/>
  <c r="AZ46" i="78"/>
  <c r="BA46" i="78"/>
  <c r="BB46" i="78"/>
  <c r="BC46" i="78"/>
  <c r="BD46" i="78"/>
  <c r="BE46" i="78"/>
  <c r="BF46" i="78"/>
  <c r="BG46" i="78"/>
  <c r="BH46" i="78"/>
  <c r="BI46" i="78"/>
  <c r="BJ46" i="78"/>
  <c r="BK46" i="78"/>
  <c r="BL46" i="78"/>
  <c r="BM46" i="78"/>
  <c r="BN46" i="78"/>
  <c r="BO46" i="78"/>
  <c r="BP46" i="78"/>
  <c r="BQ46" i="78"/>
  <c r="BR46" i="78"/>
  <c r="BS46" i="78"/>
  <c r="BT46" i="78"/>
  <c r="BU46" i="78"/>
  <c r="BV46" i="78"/>
  <c r="BW46" i="78"/>
  <c r="BX46" i="78"/>
  <c r="BY46" i="78"/>
  <c r="BZ46" i="78"/>
  <c r="CA46" i="78"/>
  <c r="CB46" i="78"/>
  <c r="CC46" i="78"/>
  <c r="CD46" i="78"/>
  <c r="CE46" i="78"/>
  <c r="CF46" i="78"/>
  <c r="CG46" i="78"/>
  <c r="B47" i="78"/>
  <c r="C49" i="78"/>
  <c r="D49" i="78"/>
  <c r="E49" i="78"/>
  <c r="F49" i="78"/>
  <c r="G49" i="78"/>
  <c r="H49" i="78"/>
  <c r="I49" i="78"/>
  <c r="J49" i="78"/>
  <c r="K49" i="78"/>
  <c r="L49" i="78"/>
  <c r="M49" i="78"/>
  <c r="N49" i="78"/>
  <c r="O49" i="78"/>
  <c r="P49" i="78"/>
  <c r="Q49" i="78"/>
  <c r="R49" i="78"/>
  <c r="S49" i="78"/>
  <c r="T49" i="78"/>
  <c r="U49" i="78"/>
  <c r="V49" i="78"/>
  <c r="W49" i="78"/>
  <c r="X49" i="78"/>
  <c r="Y49" i="78"/>
  <c r="Z49" i="78"/>
  <c r="AA49" i="78"/>
  <c r="AB49" i="78"/>
  <c r="AC49" i="78"/>
  <c r="AD49" i="78"/>
  <c r="AE49" i="78"/>
  <c r="AF49" i="78"/>
  <c r="AG49" i="78"/>
  <c r="AH49" i="78"/>
  <c r="AI49" i="78"/>
  <c r="AJ49" i="78"/>
  <c r="AK49" i="78"/>
  <c r="AL49" i="78"/>
  <c r="AM49" i="78"/>
  <c r="AN49" i="78"/>
  <c r="AO49" i="78"/>
  <c r="AP49" i="78"/>
  <c r="AQ49" i="78"/>
  <c r="AR49" i="78"/>
  <c r="AS49" i="78"/>
  <c r="AT49" i="78"/>
  <c r="AU49" i="78"/>
  <c r="AV49" i="78"/>
  <c r="AW49" i="78"/>
  <c r="AX49" i="78"/>
  <c r="AY49" i="78"/>
  <c r="AZ49" i="78"/>
  <c r="BA49" i="78"/>
  <c r="BB49" i="78"/>
  <c r="BC49" i="78"/>
  <c r="BD49" i="78"/>
  <c r="BE49" i="78"/>
  <c r="BF49" i="78"/>
  <c r="BG49" i="78"/>
  <c r="BH49" i="78"/>
  <c r="BI49" i="78"/>
  <c r="BJ49" i="78"/>
  <c r="BK49" i="78"/>
  <c r="BL49" i="78"/>
  <c r="BM49" i="78"/>
  <c r="BN49" i="78"/>
  <c r="BO49" i="78"/>
  <c r="BP49" i="78"/>
  <c r="BQ49" i="78"/>
  <c r="BR49" i="78"/>
  <c r="BS49" i="78"/>
  <c r="BT49" i="78"/>
  <c r="BU49" i="78"/>
  <c r="BV49" i="78"/>
  <c r="BW49" i="78"/>
  <c r="BX49" i="78"/>
  <c r="BY49" i="78"/>
  <c r="BZ49" i="78"/>
  <c r="CA49" i="78"/>
  <c r="CB49" i="78"/>
  <c r="CC49" i="78"/>
  <c r="CD49" i="78"/>
  <c r="CE49" i="78"/>
  <c r="CF49" i="78"/>
  <c r="CG49" i="78"/>
  <c r="C52" i="78"/>
  <c r="D52" i="78"/>
  <c r="E52" i="78"/>
  <c r="F52" i="78"/>
  <c r="G52" i="78"/>
  <c r="H52" i="78"/>
  <c r="I52" i="78"/>
  <c r="J52" i="78"/>
  <c r="K52" i="78"/>
  <c r="L52" i="78"/>
  <c r="M52" i="78"/>
  <c r="N52" i="78"/>
  <c r="O52" i="78"/>
  <c r="P52" i="78"/>
  <c r="Q52" i="78"/>
  <c r="R52" i="78"/>
  <c r="S52" i="78"/>
  <c r="T52" i="78"/>
  <c r="U52" i="78"/>
  <c r="V52" i="78"/>
  <c r="W52" i="78"/>
  <c r="X52" i="78"/>
  <c r="Y52" i="78"/>
  <c r="Z52" i="78"/>
  <c r="AA52" i="78"/>
  <c r="AB52" i="78"/>
  <c r="AC52" i="78"/>
  <c r="AD52" i="78"/>
  <c r="AE52" i="78"/>
  <c r="AF52" i="78"/>
  <c r="AG52" i="78"/>
  <c r="AH52" i="78"/>
  <c r="AI52" i="78"/>
  <c r="AJ52" i="78"/>
  <c r="AK52" i="78"/>
  <c r="AL52" i="78"/>
  <c r="AM52" i="78"/>
  <c r="AN52" i="78"/>
  <c r="AO52" i="78"/>
  <c r="AP52" i="78"/>
  <c r="AQ52" i="78"/>
  <c r="AR52" i="78"/>
  <c r="AS52" i="78"/>
  <c r="AT52" i="78"/>
  <c r="AU52" i="78"/>
  <c r="AV52" i="78"/>
  <c r="AW52" i="78"/>
  <c r="AX52" i="78"/>
  <c r="AY52" i="78"/>
  <c r="AZ52" i="78"/>
  <c r="BA52" i="78"/>
  <c r="BB52" i="78"/>
  <c r="BC52" i="78"/>
  <c r="BD52" i="78"/>
  <c r="BE52" i="78"/>
  <c r="BF52" i="78"/>
  <c r="BG52" i="78"/>
  <c r="BH52" i="78"/>
  <c r="BI52" i="78"/>
  <c r="BJ52" i="78"/>
  <c r="BK52" i="78"/>
  <c r="BL52" i="78"/>
  <c r="BM52" i="78"/>
  <c r="BN52" i="78"/>
  <c r="BO52" i="78"/>
  <c r="BP52" i="78"/>
  <c r="BQ52" i="78"/>
  <c r="BR52" i="78"/>
  <c r="BS52" i="78"/>
  <c r="BT52" i="78"/>
  <c r="BU52" i="78"/>
  <c r="BV52" i="78"/>
  <c r="BW52" i="78"/>
  <c r="BX52" i="78"/>
  <c r="BY52" i="78"/>
  <c r="BZ52" i="78"/>
  <c r="CA52" i="78"/>
  <c r="CB52" i="78"/>
  <c r="CC52" i="78"/>
  <c r="CD52" i="78"/>
  <c r="CE52" i="78"/>
  <c r="CF52" i="78"/>
  <c r="CG52" i="78"/>
  <c r="C53" i="78"/>
  <c r="D53" i="78"/>
  <c r="E53" i="78"/>
  <c r="F53" i="78"/>
  <c r="G53" i="78"/>
  <c r="H53" i="78"/>
  <c r="I53" i="78"/>
  <c r="J53" i="78"/>
  <c r="K53" i="78"/>
  <c r="L53" i="78"/>
  <c r="M53" i="78"/>
  <c r="N53" i="78"/>
  <c r="O53" i="78"/>
  <c r="P53" i="78"/>
  <c r="Q53" i="78"/>
  <c r="R53" i="78"/>
  <c r="S53" i="78"/>
  <c r="T53" i="78"/>
  <c r="U53" i="78"/>
  <c r="V53" i="78"/>
  <c r="W53" i="78"/>
  <c r="X53" i="78"/>
  <c r="Y53" i="78"/>
  <c r="Z53" i="78"/>
  <c r="AA53" i="78"/>
  <c r="AB53" i="78"/>
  <c r="AC53" i="78"/>
  <c r="AD53" i="78"/>
  <c r="AE53" i="78"/>
  <c r="AF53" i="78"/>
  <c r="AG53" i="78"/>
  <c r="AH53" i="78"/>
  <c r="AI53" i="78"/>
  <c r="AJ53" i="78"/>
  <c r="AK53" i="78"/>
  <c r="AL53" i="78"/>
  <c r="AM53" i="78"/>
  <c r="AN53" i="78"/>
  <c r="AO53" i="78"/>
  <c r="AP53" i="78"/>
  <c r="AQ53" i="78"/>
  <c r="AR53" i="78"/>
  <c r="AS53" i="78"/>
  <c r="AT53" i="78"/>
  <c r="AU53" i="78"/>
  <c r="AV53" i="78"/>
  <c r="AW53" i="78"/>
  <c r="AX53" i="78"/>
  <c r="AY53" i="78"/>
  <c r="AZ53" i="78"/>
  <c r="BA53" i="78"/>
  <c r="BB53" i="78"/>
  <c r="BC53" i="78"/>
  <c r="BD53" i="78"/>
  <c r="BE53" i="78"/>
  <c r="BF53" i="78"/>
  <c r="BG53" i="78"/>
  <c r="BH53" i="78"/>
  <c r="BI53" i="78"/>
  <c r="BJ53" i="78"/>
  <c r="BK53" i="78"/>
  <c r="BL53" i="78"/>
  <c r="BM53" i="78"/>
  <c r="BN53" i="78"/>
  <c r="BO53" i="78"/>
  <c r="BP53" i="78"/>
  <c r="BQ53" i="78"/>
  <c r="BR53" i="78"/>
  <c r="BS53" i="78"/>
  <c r="BT53" i="78"/>
  <c r="BU53" i="78"/>
  <c r="BV53" i="78"/>
  <c r="BW53" i="78"/>
  <c r="BX53" i="78"/>
  <c r="BY53" i="78"/>
  <c r="BZ53" i="78"/>
  <c r="CA53" i="78"/>
  <c r="CB53" i="78"/>
  <c r="CC53" i="78"/>
  <c r="CD53" i="78"/>
  <c r="CE53" i="78"/>
  <c r="CF53" i="78"/>
  <c r="CG53" i="78"/>
  <c r="D55" i="78"/>
  <c r="E55" i="78"/>
  <c r="F55" i="78"/>
  <c r="G55" i="78"/>
  <c r="H55" i="78"/>
  <c r="I55" i="78"/>
  <c r="J55" i="78"/>
  <c r="K55" i="78"/>
  <c r="L55" i="78"/>
  <c r="M55" i="78"/>
  <c r="N55" i="78"/>
  <c r="O55" i="78"/>
  <c r="P55" i="78"/>
  <c r="Q55" i="78"/>
  <c r="R55" i="78"/>
  <c r="S55" i="78"/>
  <c r="T55" i="78"/>
  <c r="U55" i="78"/>
  <c r="V55" i="78"/>
  <c r="W55" i="78"/>
  <c r="X55" i="78"/>
  <c r="Y55" i="78"/>
  <c r="Z55" i="78"/>
  <c r="AA55" i="78"/>
  <c r="AB55" i="78"/>
  <c r="AC55" i="78"/>
  <c r="AD55" i="78"/>
  <c r="AE55" i="78"/>
  <c r="AF55" i="78"/>
  <c r="AG55" i="78"/>
  <c r="AH55" i="78"/>
  <c r="AI55" i="78"/>
  <c r="AJ55" i="78"/>
  <c r="AK55" i="78"/>
  <c r="AL55" i="78"/>
  <c r="AM55" i="78"/>
  <c r="AN55" i="78"/>
  <c r="AO55" i="78"/>
  <c r="AP55" i="78"/>
  <c r="AQ55" i="78"/>
  <c r="AR55" i="78"/>
  <c r="AS55" i="78"/>
  <c r="AT55" i="78"/>
  <c r="AU55" i="78"/>
  <c r="AV55" i="78"/>
  <c r="AW55" i="78"/>
  <c r="AX55" i="78"/>
  <c r="AY55" i="78"/>
  <c r="AZ55" i="78"/>
  <c r="BA55" i="78"/>
  <c r="BB55" i="78"/>
  <c r="BC55" i="78"/>
  <c r="BD55" i="78"/>
  <c r="BE55" i="78"/>
  <c r="BF55" i="78"/>
  <c r="BG55" i="78"/>
  <c r="BH55" i="78"/>
  <c r="BI55" i="78"/>
  <c r="BJ55" i="78"/>
  <c r="BK55" i="78"/>
  <c r="BL55" i="78"/>
  <c r="BM55" i="78"/>
  <c r="BN55" i="78"/>
  <c r="BO55" i="78"/>
  <c r="BP55" i="78"/>
  <c r="BQ55" i="78"/>
  <c r="BR55" i="78"/>
  <c r="BS55" i="78"/>
  <c r="BT55" i="78"/>
  <c r="BU55" i="78"/>
  <c r="BV55" i="78"/>
  <c r="BW55" i="78"/>
  <c r="BX55" i="78"/>
  <c r="BY55" i="78"/>
  <c r="BZ55" i="78"/>
  <c r="CA55" i="78"/>
  <c r="CB55" i="78"/>
  <c r="CC55" i="78"/>
  <c r="CD55" i="78"/>
  <c r="CE55" i="78"/>
  <c r="CF55" i="78"/>
  <c r="CG55" i="78"/>
  <c r="D56" i="78"/>
  <c r="E56" i="78"/>
  <c r="F56" i="78"/>
  <c r="G56" i="78"/>
  <c r="H56" i="78"/>
  <c r="I56" i="78"/>
  <c r="J56" i="78"/>
  <c r="K56" i="78"/>
  <c r="L56" i="78"/>
  <c r="M56" i="78"/>
  <c r="N56" i="78"/>
  <c r="O56" i="78"/>
  <c r="P56" i="78"/>
  <c r="Q56" i="78"/>
  <c r="R56" i="78"/>
  <c r="S56" i="78"/>
  <c r="T56" i="78"/>
  <c r="U56" i="78"/>
  <c r="V56" i="78"/>
  <c r="W56" i="78"/>
  <c r="X56" i="78"/>
  <c r="Y56" i="78"/>
  <c r="Z56" i="78"/>
  <c r="AA56" i="78"/>
  <c r="AB56" i="78"/>
  <c r="AC56" i="78"/>
  <c r="AD56" i="78"/>
  <c r="AE56" i="78"/>
  <c r="AF56" i="78"/>
  <c r="AG56" i="78"/>
  <c r="AH56" i="78"/>
  <c r="AI56" i="78"/>
  <c r="AJ56" i="78"/>
  <c r="AK56" i="78"/>
  <c r="AL56" i="78"/>
  <c r="AM56" i="78"/>
  <c r="AN56" i="78"/>
  <c r="AO56" i="78"/>
  <c r="AP56" i="78"/>
  <c r="AQ56" i="78"/>
  <c r="AR56" i="78"/>
  <c r="AS56" i="78"/>
  <c r="AT56" i="78"/>
  <c r="AU56" i="78"/>
  <c r="AV56" i="78"/>
  <c r="AW56" i="78"/>
  <c r="AX56" i="78"/>
  <c r="AY56" i="78"/>
  <c r="AZ56" i="78"/>
  <c r="BA56" i="78"/>
  <c r="BB56" i="78"/>
  <c r="BC56" i="78"/>
  <c r="BD56" i="78"/>
  <c r="BE56" i="78"/>
  <c r="BF56" i="78"/>
  <c r="BG56" i="78"/>
  <c r="BH56" i="78"/>
  <c r="BI56" i="78"/>
  <c r="BJ56" i="78"/>
  <c r="BK56" i="78"/>
  <c r="BL56" i="78"/>
  <c r="BM56" i="78"/>
  <c r="BN56" i="78"/>
  <c r="BO56" i="78"/>
  <c r="BP56" i="78"/>
  <c r="BQ56" i="78"/>
  <c r="BR56" i="78"/>
  <c r="BS56" i="78"/>
  <c r="BT56" i="78"/>
  <c r="BU56" i="78"/>
  <c r="BV56" i="78"/>
  <c r="BW56" i="78"/>
  <c r="BX56" i="78"/>
  <c r="BY56" i="78"/>
  <c r="BZ56" i="78"/>
  <c r="CA56" i="78"/>
  <c r="CB56" i="78"/>
  <c r="CC56" i="78"/>
  <c r="CD56" i="78"/>
  <c r="CE56" i="78"/>
  <c r="CF56" i="78"/>
  <c r="CG56" i="78"/>
  <c r="C57" i="78"/>
  <c r="D57" i="78"/>
  <c r="E57" i="78"/>
  <c r="F57" i="78"/>
  <c r="G57" i="78"/>
  <c r="H57" i="78"/>
  <c r="I57" i="78"/>
  <c r="J57" i="78"/>
  <c r="K57" i="78"/>
  <c r="L57" i="78"/>
  <c r="M57" i="78"/>
  <c r="N57" i="78"/>
  <c r="O57" i="78"/>
  <c r="P57" i="78"/>
  <c r="Q57" i="78"/>
  <c r="R57" i="78"/>
  <c r="S57" i="78"/>
  <c r="T57" i="78"/>
  <c r="U57" i="78"/>
  <c r="V57" i="78"/>
  <c r="W57" i="78"/>
  <c r="X57" i="78"/>
  <c r="Y57" i="78"/>
  <c r="Z57" i="78"/>
  <c r="AA57" i="78"/>
  <c r="AB57" i="78"/>
  <c r="AC57" i="78"/>
  <c r="AD57" i="78"/>
  <c r="AE57" i="78"/>
  <c r="AF57" i="78"/>
  <c r="AG57" i="78"/>
  <c r="AH57" i="78"/>
  <c r="AI57" i="78"/>
  <c r="AJ57" i="78"/>
  <c r="AK57" i="78"/>
  <c r="AL57" i="78"/>
  <c r="AM57" i="78"/>
  <c r="AN57" i="78"/>
  <c r="AO57" i="78"/>
  <c r="AP57" i="78"/>
  <c r="AQ57" i="78"/>
  <c r="AR57" i="78"/>
  <c r="AS57" i="78"/>
  <c r="AT57" i="78"/>
  <c r="AU57" i="78"/>
  <c r="AV57" i="78"/>
  <c r="AW57" i="78"/>
  <c r="AX57" i="78"/>
  <c r="AY57" i="78"/>
  <c r="AZ57" i="78"/>
  <c r="BA57" i="78"/>
  <c r="BB57" i="78"/>
  <c r="BC57" i="78"/>
  <c r="BD57" i="78"/>
  <c r="BE57" i="78"/>
  <c r="BF57" i="78"/>
  <c r="BG57" i="78"/>
  <c r="BH57" i="78"/>
  <c r="BI57" i="78"/>
  <c r="BJ57" i="78"/>
  <c r="BK57" i="78"/>
  <c r="BL57" i="78"/>
  <c r="BM57" i="78"/>
  <c r="BN57" i="78"/>
  <c r="BO57" i="78"/>
  <c r="BP57" i="78"/>
  <c r="BQ57" i="78"/>
  <c r="C58" i="78"/>
  <c r="D58" i="78"/>
  <c r="E58" i="78"/>
  <c r="F58" i="78"/>
  <c r="G58" i="78"/>
  <c r="H58" i="78"/>
  <c r="I58" i="78"/>
  <c r="J58" i="78"/>
  <c r="K58" i="78"/>
  <c r="L58" i="78"/>
  <c r="M58" i="78"/>
  <c r="N58" i="78"/>
  <c r="O58" i="78"/>
  <c r="P58" i="78"/>
  <c r="Q58" i="78"/>
  <c r="R58" i="78"/>
  <c r="S58" i="78"/>
  <c r="T58" i="78"/>
  <c r="U58" i="78"/>
  <c r="V58" i="78"/>
  <c r="W58" i="78"/>
  <c r="X58" i="78"/>
  <c r="Y58" i="78"/>
  <c r="Z58" i="78"/>
  <c r="AA58" i="78"/>
  <c r="AB58" i="78"/>
  <c r="AC58" i="78"/>
  <c r="AD58" i="78"/>
  <c r="AE58" i="78"/>
  <c r="AF58" i="78"/>
  <c r="AG58" i="78"/>
  <c r="AH58" i="78"/>
  <c r="AI58" i="78"/>
  <c r="AJ58" i="78"/>
  <c r="AK58" i="78"/>
  <c r="AL58" i="78"/>
  <c r="AM58" i="78"/>
  <c r="AN58" i="78"/>
  <c r="AO58" i="78"/>
  <c r="AP58" i="78"/>
  <c r="AQ58" i="78"/>
  <c r="AR58" i="78"/>
  <c r="AS58" i="78"/>
  <c r="AT58" i="78"/>
  <c r="AU58" i="78"/>
  <c r="AV58" i="78"/>
  <c r="AW58" i="78"/>
  <c r="AX58" i="78"/>
  <c r="AY58" i="78"/>
  <c r="AZ58" i="78"/>
  <c r="BA58" i="78"/>
  <c r="BB58" i="78"/>
  <c r="BC58" i="78"/>
  <c r="BD58" i="78"/>
  <c r="BE58" i="78"/>
  <c r="BF58" i="78"/>
  <c r="BG58" i="78"/>
  <c r="BH58" i="78"/>
  <c r="BI58" i="78"/>
  <c r="BJ58" i="78"/>
  <c r="BK58" i="78"/>
  <c r="BL58" i="78"/>
  <c r="BM58" i="78"/>
  <c r="BN58" i="78"/>
  <c r="BO58" i="78"/>
  <c r="BP58" i="78"/>
  <c r="BQ58" i="78"/>
  <c r="BR58" i="78"/>
  <c r="BS58" i="78"/>
  <c r="BT58" i="78"/>
  <c r="BU58" i="78"/>
  <c r="BV58" i="78"/>
  <c r="BW58" i="78"/>
  <c r="BX58" i="78"/>
  <c r="BY58" i="78"/>
  <c r="BZ58" i="78"/>
  <c r="CA58" i="78"/>
  <c r="CB58" i="78"/>
  <c r="CC58" i="78"/>
  <c r="CD58" i="78"/>
  <c r="CE58" i="78"/>
  <c r="CF58" i="78"/>
  <c r="CG58" i="78"/>
  <c r="C59" i="78"/>
  <c r="D59" i="78"/>
  <c r="E59" i="78"/>
  <c r="F59" i="78"/>
  <c r="G59" i="78"/>
  <c r="H59" i="78"/>
  <c r="I59" i="78"/>
  <c r="J59" i="78"/>
  <c r="K59" i="78"/>
  <c r="L59" i="78"/>
  <c r="M59" i="78"/>
  <c r="N59" i="78"/>
  <c r="O59" i="78"/>
  <c r="P59" i="78"/>
  <c r="Q59" i="78"/>
  <c r="R59" i="78"/>
  <c r="S59" i="78"/>
  <c r="T59" i="78"/>
  <c r="U59" i="78"/>
  <c r="V59" i="78"/>
  <c r="W59" i="78"/>
  <c r="X59" i="78"/>
  <c r="Y59" i="78"/>
  <c r="Z59" i="78"/>
  <c r="AA59" i="78"/>
  <c r="AB59" i="78"/>
  <c r="AC59" i="78"/>
  <c r="AD59" i="78"/>
  <c r="AE59" i="78"/>
  <c r="AF59" i="78"/>
  <c r="AG59" i="78"/>
  <c r="AH59" i="78"/>
  <c r="AI59" i="78"/>
  <c r="AJ59" i="78"/>
  <c r="AK59" i="78"/>
  <c r="AL59" i="78"/>
  <c r="AM59" i="78"/>
  <c r="AN59" i="78"/>
  <c r="AO59" i="78"/>
  <c r="AP59" i="78"/>
  <c r="AQ59" i="78"/>
  <c r="AR59" i="78"/>
  <c r="AS59" i="78"/>
  <c r="AT59" i="78"/>
  <c r="AU59" i="78"/>
  <c r="AV59" i="78"/>
  <c r="AW59" i="78"/>
  <c r="AX59" i="78"/>
  <c r="AY59" i="78"/>
  <c r="AZ59" i="78"/>
  <c r="BA59" i="78"/>
  <c r="BB59" i="78"/>
  <c r="BC59" i="78"/>
  <c r="BD59" i="78"/>
  <c r="BE59" i="78"/>
  <c r="BF59" i="78"/>
  <c r="BG59" i="78"/>
  <c r="BH59" i="78"/>
  <c r="BI59" i="78"/>
  <c r="BJ59" i="78"/>
  <c r="BK59" i="78"/>
  <c r="BL59" i="78"/>
  <c r="BM59" i="78"/>
  <c r="BN59" i="78"/>
  <c r="BO59" i="78"/>
  <c r="BP59" i="78"/>
  <c r="BQ59" i="78"/>
  <c r="BR59" i="78"/>
  <c r="BS59" i="78"/>
  <c r="BT59" i="78"/>
  <c r="BU59" i="78"/>
  <c r="BV59" i="78"/>
  <c r="BW59" i="78"/>
  <c r="BX59" i="78"/>
  <c r="BY59" i="78"/>
  <c r="BZ59" i="78"/>
  <c r="CA59" i="78"/>
  <c r="CB59" i="78"/>
  <c r="CC59" i="78"/>
  <c r="CD59" i="78"/>
  <c r="CE59" i="78"/>
  <c r="CF59" i="78"/>
  <c r="CG59" i="78"/>
  <c r="C60" i="78"/>
  <c r="D60" i="78"/>
  <c r="E60" i="78"/>
  <c r="F60" i="78"/>
  <c r="G60" i="78"/>
  <c r="H60" i="78"/>
  <c r="I60" i="78"/>
  <c r="J60" i="78"/>
  <c r="K60" i="78"/>
  <c r="L60" i="78"/>
  <c r="M60" i="78"/>
  <c r="N60" i="78"/>
  <c r="O60" i="78"/>
  <c r="P60" i="78"/>
  <c r="Q60" i="78"/>
  <c r="R60" i="78"/>
  <c r="S60" i="78"/>
  <c r="T60" i="78"/>
  <c r="U60" i="78"/>
  <c r="V60" i="78"/>
  <c r="W60" i="78"/>
  <c r="X60" i="78"/>
  <c r="Y60" i="78"/>
  <c r="Z60" i="78"/>
  <c r="AA60" i="78"/>
  <c r="AB60" i="78"/>
  <c r="AC60" i="78"/>
  <c r="AD60" i="78"/>
  <c r="AE60" i="78"/>
  <c r="AF60" i="78"/>
  <c r="AG60" i="78"/>
  <c r="AH60" i="78"/>
  <c r="AI60" i="78"/>
  <c r="AJ60" i="78"/>
  <c r="AK60" i="78"/>
  <c r="AL60" i="78"/>
  <c r="AM60" i="78"/>
  <c r="AN60" i="78"/>
  <c r="AO60" i="78"/>
  <c r="AP60" i="78"/>
  <c r="AQ60" i="78"/>
  <c r="AR60" i="78"/>
  <c r="AS60" i="78"/>
  <c r="AT60" i="78"/>
  <c r="AU60" i="78"/>
  <c r="AV60" i="78"/>
  <c r="AW60" i="78"/>
  <c r="AX60" i="78"/>
  <c r="AY60" i="78"/>
  <c r="AZ60" i="78"/>
  <c r="BA60" i="78"/>
  <c r="BB60" i="78"/>
  <c r="BC60" i="78"/>
  <c r="BD60" i="78"/>
  <c r="BE60" i="78"/>
  <c r="BF60" i="78"/>
  <c r="BG60" i="78"/>
  <c r="BH60" i="78"/>
  <c r="BI60" i="78"/>
  <c r="BJ60" i="78"/>
  <c r="BK60" i="78"/>
  <c r="BL60" i="78"/>
  <c r="BM60" i="78"/>
  <c r="BN60" i="78"/>
  <c r="BO60" i="78"/>
  <c r="BP60" i="78"/>
  <c r="BQ60" i="78"/>
  <c r="BR60" i="78"/>
  <c r="BS60" i="78"/>
  <c r="BT60" i="78"/>
  <c r="BU60" i="78"/>
  <c r="BV60" i="78"/>
  <c r="BW60" i="78"/>
  <c r="BX60" i="78"/>
  <c r="BY60" i="78"/>
  <c r="BZ60" i="78"/>
  <c r="CA60" i="78"/>
  <c r="CB60" i="78"/>
  <c r="CC60" i="78"/>
  <c r="CD60" i="78"/>
  <c r="CE60" i="78"/>
  <c r="CF60" i="78"/>
  <c r="CG60" i="78"/>
  <c r="C62" i="78"/>
  <c r="D62" i="78"/>
  <c r="E62" i="78"/>
  <c r="F62" i="78"/>
  <c r="G62" i="78"/>
  <c r="H62" i="78"/>
  <c r="I62" i="78"/>
  <c r="J62" i="78"/>
  <c r="K62" i="78"/>
  <c r="L62" i="78"/>
  <c r="M62" i="78"/>
  <c r="N62" i="78"/>
  <c r="O62" i="78"/>
  <c r="P62" i="78"/>
  <c r="Q62" i="78"/>
  <c r="R62" i="78"/>
  <c r="S62" i="78"/>
  <c r="T62" i="78"/>
  <c r="U62" i="78"/>
  <c r="V62" i="78"/>
  <c r="W62" i="78"/>
  <c r="X62" i="78"/>
  <c r="Y62" i="78"/>
  <c r="Z62" i="78"/>
  <c r="AA62" i="78"/>
  <c r="AB62" i="78"/>
  <c r="AC62" i="78"/>
  <c r="AD62" i="78"/>
  <c r="AE62" i="78"/>
  <c r="AF62" i="78"/>
  <c r="AG62" i="78"/>
  <c r="AH62" i="78"/>
  <c r="AI62" i="78"/>
  <c r="AJ62" i="78"/>
  <c r="AK62" i="78"/>
  <c r="AL62" i="78"/>
  <c r="AM62" i="78"/>
  <c r="AN62" i="78"/>
  <c r="AO62" i="78"/>
  <c r="AP62" i="78"/>
  <c r="AQ62" i="78"/>
  <c r="AR62" i="78"/>
  <c r="AS62" i="78"/>
  <c r="AT62" i="78"/>
  <c r="AU62" i="78"/>
  <c r="AV62" i="78"/>
  <c r="AW62" i="78"/>
  <c r="AX62" i="78"/>
  <c r="AY62" i="78"/>
  <c r="AZ62" i="78"/>
  <c r="BA62" i="78"/>
  <c r="BB62" i="78"/>
  <c r="BC62" i="78"/>
  <c r="BD62" i="78"/>
  <c r="BE62" i="78"/>
  <c r="BF62" i="78"/>
  <c r="BG62" i="78"/>
  <c r="BH62" i="78"/>
  <c r="BI62" i="78"/>
  <c r="BJ62" i="78"/>
  <c r="BK62" i="78"/>
  <c r="BL62" i="78"/>
  <c r="BM62" i="78"/>
  <c r="BN62" i="78"/>
  <c r="BO62" i="78"/>
  <c r="BP62" i="78"/>
  <c r="BQ62" i="78"/>
  <c r="BR62" i="78"/>
  <c r="BS62" i="78"/>
  <c r="BT62" i="78"/>
  <c r="BU62" i="78"/>
  <c r="BV62" i="78"/>
  <c r="BW62" i="78"/>
  <c r="BX62" i="78"/>
  <c r="BY62" i="78"/>
  <c r="BZ62" i="78"/>
  <c r="CA62" i="78"/>
  <c r="CB62" i="78"/>
  <c r="CC62" i="78"/>
  <c r="CD62" i="78"/>
  <c r="CE62" i="78"/>
  <c r="CF62" i="78"/>
  <c r="CG62" i="78"/>
  <c r="B63" i="78"/>
  <c r="C65" i="78"/>
  <c r="D65" i="78"/>
  <c r="E65" i="78"/>
  <c r="F65" i="78"/>
  <c r="G65" i="78"/>
  <c r="H65" i="78"/>
  <c r="I65" i="78"/>
  <c r="J65" i="78"/>
  <c r="K65" i="78"/>
  <c r="L65" i="78"/>
  <c r="M65" i="78"/>
  <c r="N65" i="78"/>
  <c r="O65" i="78"/>
  <c r="P65" i="78"/>
  <c r="Q65" i="78"/>
  <c r="R65" i="78"/>
  <c r="S65" i="78"/>
  <c r="T65" i="78"/>
  <c r="U65" i="78"/>
  <c r="V65" i="78"/>
  <c r="W65" i="78"/>
  <c r="X65" i="78"/>
  <c r="Y65" i="78"/>
  <c r="Z65" i="78"/>
  <c r="AA65" i="78"/>
  <c r="AB65" i="78"/>
  <c r="AC65" i="78"/>
  <c r="AD65" i="78"/>
  <c r="AE65" i="78"/>
  <c r="AF65" i="78"/>
  <c r="AG65" i="78"/>
  <c r="AH65" i="78"/>
  <c r="AI65" i="78"/>
  <c r="AJ65" i="78"/>
  <c r="AK65" i="78"/>
  <c r="AL65" i="78"/>
  <c r="AM65" i="78"/>
  <c r="AN65" i="78"/>
  <c r="AO65" i="78"/>
  <c r="AP65" i="78"/>
  <c r="AQ65" i="78"/>
  <c r="AR65" i="78"/>
  <c r="AS65" i="78"/>
  <c r="AT65" i="78"/>
  <c r="AU65" i="78"/>
  <c r="AV65" i="78"/>
  <c r="AW65" i="78"/>
  <c r="AX65" i="78"/>
  <c r="AY65" i="78"/>
  <c r="AZ65" i="78"/>
  <c r="BA65" i="78"/>
  <c r="BB65" i="78"/>
  <c r="BC65" i="78"/>
  <c r="BD65" i="78"/>
  <c r="BE65" i="78"/>
  <c r="BF65" i="78"/>
  <c r="BG65" i="78"/>
  <c r="BH65" i="78"/>
  <c r="BI65" i="78"/>
  <c r="BJ65" i="78"/>
  <c r="BK65" i="78"/>
  <c r="BL65" i="78"/>
  <c r="BM65" i="78"/>
  <c r="BN65" i="78"/>
  <c r="BO65" i="78"/>
  <c r="BP65" i="78"/>
  <c r="BQ65" i="78"/>
  <c r="BR65" i="78"/>
  <c r="BS65" i="78"/>
  <c r="BT65" i="78"/>
  <c r="BU65" i="78"/>
  <c r="BV65" i="78"/>
  <c r="BW65" i="78"/>
  <c r="BX65" i="78"/>
  <c r="BY65" i="78"/>
  <c r="BZ65" i="78"/>
  <c r="CA65" i="78"/>
  <c r="CB65" i="78"/>
  <c r="CC65" i="78"/>
  <c r="CD65" i="78"/>
  <c r="CE65" i="78"/>
  <c r="CF65" i="78"/>
  <c r="CG65" i="78"/>
  <c r="C68" i="78"/>
  <c r="D68" i="78"/>
  <c r="E68" i="78"/>
  <c r="F68" i="78"/>
  <c r="G68" i="78"/>
  <c r="H68" i="78"/>
  <c r="I68" i="78"/>
  <c r="J68" i="78"/>
  <c r="K68" i="78"/>
  <c r="L68" i="78"/>
  <c r="M68" i="78"/>
  <c r="N68" i="78"/>
  <c r="O68" i="78"/>
  <c r="P68" i="78"/>
  <c r="Q68" i="78"/>
  <c r="R68" i="78"/>
  <c r="S68" i="78"/>
  <c r="T68" i="78"/>
  <c r="U68" i="78"/>
  <c r="V68" i="78"/>
  <c r="W68" i="78"/>
  <c r="X68" i="78"/>
  <c r="Y68" i="78"/>
  <c r="Z68" i="78"/>
  <c r="AA68" i="78"/>
  <c r="AB68" i="78"/>
  <c r="AC68" i="78"/>
  <c r="AD68" i="78"/>
  <c r="AE68" i="78"/>
  <c r="AF68" i="78"/>
  <c r="AG68" i="78"/>
  <c r="AH68" i="78"/>
  <c r="AI68" i="78"/>
  <c r="AJ68" i="78"/>
  <c r="AK68" i="78"/>
  <c r="AL68" i="78"/>
  <c r="AM68" i="78"/>
  <c r="AN68" i="78"/>
  <c r="AO68" i="78"/>
  <c r="AP68" i="78"/>
  <c r="AQ68" i="78"/>
  <c r="AR68" i="78"/>
  <c r="AS68" i="78"/>
  <c r="AT68" i="78"/>
  <c r="AU68" i="78"/>
  <c r="AV68" i="78"/>
  <c r="AW68" i="78"/>
  <c r="AX68" i="78"/>
  <c r="AY68" i="78"/>
  <c r="AZ68" i="78"/>
  <c r="BA68" i="78"/>
  <c r="BB68" i="78"/>
  <c r="BC68" i="78"/>
  <c r="BD68" i="78"/>
  <c r="BE68" i="78"/>
  <c r="BF68" i="78"/>
  <c r="BG68" i="78"/>
  <c r="BH68" i="78"/>
  <c r="BI68" i="78"/>
  <c r="BJ68" i="78"/>
  <c r="BK68" i="78"/>
  <c r="BL68" i="78"/>
  <c r="BM68" i="78"/>
  <c r="BN68" i="78"/>
  <c r="BO68" i="78"/>
  <c r="BP68" i="78"/>
  <c r="BQ68" i="78"/>
  <c r="BR68" i="78"/>
  <c r="BS68" i="78"/>
  <c r="BT68" i="78"/>
  <c r="BU68" i="78"/>
  <c r="BV68" i="78"/>
  <c r="BW68" i="78"/>
  <c r="BX68" i="78"/>
  <c r="BY68" i="78"/>
  <c r="BZ68" i="78"/>
  <c r="CA68" i="78"/>
  <c r="CB68" i="78"/>
  <c r="CC68" i="78"/>
  <c r="CD68" i="78"/>
  <c r="CE68" i="78"/>
  <c r="CF68" i="78"/>
  <c r="CG68" i="78"/>
  <c r="C69" i="78"/>
  <c r="D69" i="78"/>
  <c r="E69" i="78"/>
  <c r="F69" i="78"/>
  <c r="G69" i="78"/>
  <c r="H69" i="78"/>
  <c r="I69" i="78"/>
  <c r="J69" i="78"/>
  <c r="K69" i="78"/>
  <c r="L69" i="78"/>
  <c r="M69" i="78"/>
  <c r="N69" i="78"/>
  <c r="O69" i="78"/>
  <c r="P69" i="78"/>
  <c r="Q69" i="78"/>
  <c r="R69" i="78"/>
  <c r="S69" i="78"/>
  <c r="T69" i="78"/>
  <c r="U69" i="78"/>
  <c r="V69" i="78"/>
  <c r="W69" i="78"/>
  <c r="X69" i="78"/>
  <c r="Y69" i="78"/>
  <c r="Z69" i="78"/>
  <c r="AA69" i="78"/>
  <c r="AB69" i="78"/>
  <c r="AC69" i="78"/>
  <c r="AD69" i="78"/>
  <c r="AE69" i="78"/>
  <c r="AF69" i="78"/>
  <c r="AG69" i="78"/>
  <c r="AH69" i="78"/>
  <c r="AI69" i="78"/>
  <c r="AJ69" i="78"/>
  <c r="AK69" i="78"/>
  <c r="AL69" i="78"/>
  <c r="AM69" i="78"/>
  <c r="AN69" i="78"/>
  <c r="AO69" i="78"/>
  <c r="AP69" i="78"/>
  <c r="AQ69" i="78"/>
  <c r="AR69" i="78"/>
  <c r="AS69" i="78"/>
  <c r="AT69" i="78"/>
  <c r="AU69" i="78"/>
  <c r="AV69" i="78"/>
  <c r="AW69" i="78"/>
  <c r="AX69" i="78"/>
  <c r="AY69" i="78"/>
  <c r="AZ69" i="78"/>
  <c r="BA69" i="78"/>
  <c r="BB69" i="78"/>
  <c r="BC69" i="78"/>
  <c r="BD69" i="78"/>
  <c r="BE69" i="78"/>
  <c r="BF69" i="78"/>
  <c r="BG69" i="78"/>
  <c r="BH69" i="78"/>
  <c r="BI69" i="78"/>
  <c r="BJ69" i="78"/>
  <c r="BK69" i="78"/>
  <c r="BL69" i="78"/>
  <c r="BM69" i="78"/>
  <c r="BN69" i="78"/>
  <c r="BO69" i="78"/>
  <c r="BP69" i="78"/>
  <c r="BQ69" i="78"/>
  <c r="BR69" i="78"/>
  <c r="BS69" i="78"/>
  <c r="BT69" i="78"/>
  <c r="BU69" i="78"/>
  <c r="BV69" i="78"/>
  <c r="BW69" i="78"/>
  <c r="BX69" i="78"/>
  <c r="BY69" i="78"/>
  <c r="BZ69" i="78"/>
  <c r="CA69" i="78"/>
  <c r="CB69" i="78"/>
  <c r="CC69" i="78"/>
  <c r="CD69" i="78"/>
  <c r="CE69" i="78"/>
  <c r="CF69" i="78"/>
  <c r="CG69" i="78"/>
  <c r="D71" i="78"/>
  <c r="E71" i="78"/>
  <c r="F71" i="78"/>
  <c r="G71" i="78"/>
  <c r="H71" i="78"/>
  <c r="I71" i="78"/>
  <c r="J71" i="78"/>
  <c r="K71" i="78"/>
  <c r="L71" i="78"/>
  <c r="M71" i="78"/>
  <c r="N71" i="78"/>
  <c r="O71" i="78"/>
  <c r="P71" i="78"/>
  <c r="Q71" i="78"/>
  <c r="R71" i="78"/>
  <c r="S71" i="78"/>
  <c r="T71" i="78"/>
  <c r="U71" i="78"/>
  <c r="V71" i="78"/>
  <c r="W71" i="78"/>
  <c r="X71" i="78"/>
  <c r="Y71" i="78"/>
  <c r="Z71" i="78"/>
  <c r="AA71" i="78"/>
  <c r="AB71" i="78"/>
  <c r="AC71" i="78"/>
  <c r="AD71" i="78"/>
  <c r="AE71" i="78"/>
  <c r="AF71" i="78"/>
  <c r="AG71" i="78"/>
  <c r="AH71" i="78"/>
  <c r="AI71" i="78"/>
  <c r="AJ71" i="78"/>
  <c r="AK71" i="78"/>
  <c r="AL71" i="78"/>
  <c r="AM71" i="78"/>
  <c r="AN71" i="78"/>
  <c r="AO71" i="78"/>
  <c r="AP71" i="78"/>
  <c r="AQ71" i="78"/>
  <c r="AR71" i="78"/>
  <c r="AS71" i="78"/>
  <c r="AT71" i="78"/>
  <c r="AU71" i="78"/>
  <c r="AV71" i="78"/>
  <c r="AW71" i="78"/>
  <c r="AX71" i="78"/>
  <c r="AY71" i="78"/>
  <c r="AZ71" i="78"/>
  <c r="BA71" i="78"/>
  <c r="BB71" i="78"/>
  <c r="BC71" i="78"/>
  <c r="BD71" i="78"/>
  <c r="BE71" i="78"/>
  <c r="BF71" i="78"/>
  <c r="BG71" i="78"/>
  <c r="BH71" i="78"/>
  <c r="BI71" i="78"/>
  <c r="BJ71" i="78"/>
  <c r="BK71" i="78"/>
  <c r="BL71" i="78"/>
  <c r="BM71" i="78"/>
  <c r="BN71" i="78"/>
  <c r="BO71" i="78"/>
  <c r="BP71" i="78"/>
  <c r="BQ71" i="78"/>
  <c r="BR71" i="78"/>
  <c r="BS71" i="78"/>
  <c r="BT71" i="78"/>
  <c r="BU71" i="78"/>
  <c r="BV71" i="78"/>
  <c r="BW71" i="78"/>
  <c r="BX71" i="78"/>
  <c r="BY71" i="78"/>
  <c r="BZ71" i="78"/>
  <c r="CA71" i="78"/>
  <c r="CB71" i="78"/>
  <c r="CC71" i="78"/>
  <c r="CD71" i="78"/>
  <c r="CE71" i="78"/>
  <c r="CF71" i="78"/>
  <c r="CG71" i="78"/>
  <c r="D72" i="78"/>
  <c r="E72" i="78"/>
  <c r="F72" i="78"/>
  <c r="G72" i="78"/>
  <c r="H72" i="78"/>
  <c r="I72" i="78"/>
  <c r="J72" i="78"/>
  <c r="K72" i="78"/>
  <c r="L72" i="78"/>
  <c r="M72" i="78"/>
  <c r="N72" i="78"/>
  <c r="O72" i="78"/>
  <c r="P72" i="78"/>
  <c r="Q72" i="78"/>
  <c r="R72" i="78"/>
  <c r="S72" i="78"/>
  <c r="T72" i="78"/>
  <c r="U72" i="78"/>
  <c r="V72" i="78"/>
  <c r="W72" i="78"/>
  <c r="X72" i="78"/>
  <c r="Y72" i="78"/>
  <c r="Z72" i="78"/>
  <c r="AA72" i="78"/>
  <c r="AB72" i="78"/>
  <c r="AC72" i="78"/>
  <c r="AD72" i="78"/>
  <c r="AE72" i="78"/>
  <c r="AF72" i="78"/>
  <c r="AG72" i="78"/>
  <c r="AH72" i="78"/>
  <c r="AI72" i="78"/>
  <c r="AJ72" i="78"/>
  <c r="AK72" i="78"/>
  <c r="AL72" i="78"/>
  <c r="AM72" i="78"/>
  <c r="AN72" i="78"/>
  <c r="AO72" i="78"/>
  <c r="AP72" i="78"/>
  <c r="AQ72" i="78"/>
  <c r="AR72" i="78"/>
  <c r="AS72" i="78"/>
  <c r="AT72" i="78"/>
  <c r="AU72" i="78"/>
  <c r="AV72" i="78"/>
  <c r="AW72" i="78"/>
  <c r="AX72" i="78"/>
  <c r="AY72" i="78"/>
  <c r="AZ72" i="78"/>
  <c r="BA72" i="78"/>
  <c r="BB72" i="78"/>
  <c r="BC72" i="78"/>
  <c r="BD72" i="78"/>
  <c r="BE72" i="78"/>
  <c r="BF72" i="78"/>
  <c r="BG72" i="78"/>
  <c r="BH72" i="78"/>
  <c r="BI72" i="78"/>
  <c r="BJ72" i="78"/>
  <c r="BK72" i="78"/>
  <c r="BL72" i="78"/>
  <c r="BM72" i="78"/>
  <c r="BN72" i="78"/>
  <c r="BO72" i="78"/>
  <c r="BP72" i="78"/>
  <c r="BQ72" i="78"/>
  <c r="BR72" i="78"/>
  <c r="BS72" i="78"/>
  <c r="BT72" i="78"/>
  <c r="BU72" i="78"/>
  <c r="BV72" i="78"/>
  <c r="BW72" i="78"/>
  <c r="BX72" i="78"/>
  <c r="BY72" i="78"/>
  <c r="BZ72" i="78"/>
  <c r="CA72" i="78"/>
  <c r="CB72" i="78"/>
  <c r="CC72" i="78"/>
  <c r="CD72" i="78"/>
  <c r="CE72" i="78"/>
  <c r="CF72" i="78"/>
  <c r="CG72" i="78"/>
  <c r="C73" i="78"/>
  <c r="D73" i="78"/>
  <c r="E73" i="78"/>
  <c r="F73" i="78"/>
  <c r="G73" i="78"/>
  <c r="H73" i="78"/>
  <c r="I73" i="78"/>
  <c r="J73" i="78"/>
  <c r="K73" i="78"/>
  <c r="L73" i="78"/>
  <c r="M73" i="78"/>
  <c r="N73" i="78"/>
  <c r="O73" i="78"/>
  <c r="P73" i="78"/>
  <c r="Q73" i="78"/>
  <c r="R73" i="78"/>
  <c r="S73" i="78"/>
  <c r="T73" i="78"/>
  <c r="U73" i="78"/>
  <c r="V73" i="78"/>
  <c r="W73" i="78"/>
  <c r="X73" i="78"/>
  <c r="Y73" i="78"/>
  <c r="Z73" i="78"/>
  <c r="AA73" i="78"/>
  <c r="AB73" i="78"/>
  <c r="AC73" i="78"/>
  <c r="AD73" i="78"/>
  <c r="AE73" i="78"/>
  <c r="AF73" i="78"/>
  <c r="AG73" i="78"/>
  <c r="AH73" i="78"/>
  <c r="AI73" i="78"/>
  <c r="AJ73" i="78"/>
  <c r="AK73" i="78"/>
  <c r="AL73" i="78"/>
  <c r="AM73" i="78"/>
  <c r="AN73" i="78"/>
  <c r="AO73" i="78"/>
  <c r="AP73" i="78"/>
  <c r="AQ73" i="78"/>
  <c r="AR73" i="78"/>
  <c r="AS73" i="78"/>
  <c r="AT73" i="78"/>
  <c r="AU73" i="78"/>
  <c r="AV73" i="78"/>
  <c r="AW73" i="78"/>
  <c r="AX73" i="78"/>
  <c r="AY73" i="78"/>
  <c r="AZ73" i="78"/>
  <c r="BA73" i="78"/>
  <c r="BB73" i="78"/>
  <c r="BC73" i="78"/>
  <c r="BD73" i="78"/>
  <c r="BE73" i="78"/>
  <c r="BF73" i="78"/>
  <c r="BG73" i="78"/>
  <c r="BH73" i="78"/>
  <c r="BI73" i="78"/>
  <c r="BJ73" i="78"/>
  <c r="BK73" i="78"/>
  <c r="BL73" i="78"/>
  <c r="BM73" i="78"/>
  <c r="BN73" i="78"/>
  <c r="BO73" i="78"/>
  <c r="BP73" i="78"/>
  <c r="BQ73" i="78"/>
  <c r="C74" i="78"/>
  <c r="D74" i="78"/>
  <c r="E74" i="78"/>
  <c r="F74" i="78"/>
  <c r="G74" i="78"/>
  <c r="H74" i="78"/>
  <c r="I74" i="78"/>
  <c r="J74" i="78"/>
  <c r="K74" i="78"/>
  <c r="L74" i="78"/>
  <c r="M74" i="78"/>
  <c r="N74" i="78"/>
  <c r="O74" i="78"/>
  <c r="P74" i="78"/>
  <c r="Q74" i="78"/>
  <c r="R74" i="78"/>
  <c r="S74" i="78"/>
  <c r="T74" i="78"/>
  <c r="U74" i="78"/>
  <c r="V74" i="78"/>
  <c r="W74" i="78"/>
  <c r="X74" i="78"/>
  <c r="Y74" i="78"/>
  <c r="Z74" i="78"/>
  <c r="AA74" i="78"/>
  <c r="AB74" i="78"/>
  <c r="AC74" i="78"/>
  <c r="AD74" i="78"/>
  <c r="AE74" i="78"/>
  <c r="AF74" i="78"/>
  <c r="AG74" i="78"/>
  <c r="AH74" i="78"/>
  <c r="AI74" i="78"/>
  <c r="AJ74" i="78"/>
  <c r="AK74" i="78"/>
  <c r="AL74" i="78"/>
  <c r="AM74" i="78"/>
  <c r="AN74" i="78"/>
  <c r="AO74" i="78"/>
  <c r="AP74" i="78"/>
  <c r="AQ74" i="78"/>
  <c r="AR74" i="78"/>
  <c r="AS74" i="78"/>
  <c r="AT74" i="78"/>
  <c r="AU74" i="78"/>
  <c r="AV74" i="78"/>
  <c r="AW74" i="78"/>
  <c r="AX74" i="78"/>
  <c r="AY74" i="78"/>
  <c r="AZ74" i="78"/>
  <c r="BA74" i="78"/>
  <c r="BB74" i="78"/>
  <c r="BC74" i="78"/>
  <c r="BD74" i="78"/>
  <c r="BE74" i="78"/>
  <c r="BF74" i="78"/>
  <c r="BG74" i="78"/>
  <c r="BH74" i="78"/>
  <c r="BI74" i="78"/>
  <c r="BJ74" i="78"/>
  <c r="BK74" i="78"/>
  <c r="BL74" i="78"/>
  <c r="BM74" i="78"/>
  <c r="BN74" i="78"/>
  <c r="BO74" i="78"/>
  <c r="BP74" i="78"/>
  <c r="BQ74" i="78"/>
  <c r="BR74" i="78"/>
  <c r="BS74" i="78"/>
  <c r="BT74" i="78"/>
  <c r="BU74" i="78"/>
  <c r="BV74" i="78"/>
  <c r="BW74" i="78"/>
  <c r="BX74" i="78"/>
  <c r="BY74" i="78"/>
  <c r="BZ74" i="78"/>
  <c r="CA74" i="78"/>
  <c r="CB74" i="78"/>
  <c r="CC74" i="78"/>
  <c r="CD74" i="78"/>
  <c r="CE74" i="78"/>
  <c r="CF74" i="78"/>
  <c r="CG74" i="78"/>
  <c r="C75" i="78"/>
  <c r="D75" i="78"/>
  <c r="E75" i="78"/>
  <c r="F75" i="78"/>
  <c r="G75" i="78"/>
  <c r="H75" i="78"/>
  <c r="I75" i="78"/>
  <c r="J75" i="78"/>
  <c r="K75" i="78"/>
  <c r="L75" i="78"/>
  <c r="M75" i="78"/>
  <c r="N75" i="78"/>
  <c r="O75" i="78"/>
  <c r="P75" i="78"/>
  <c r="Q75" i="78"/>
  <c r="R75" i="78"/>
  <c r="S75" i="78"/>
  <c r="T75" i="78"/>
  <c r="U75" i="78"/>
  <c r="V75" i="78"/>
  <c r="W75" i="78"/>
  <c r="X75" i="78"/>
  <c r="Y75" i="78"/>
  <c r="Z75" i="78"/>
  <c r="AA75" i="78"/>
  <c r="AB75" i="78"/>
  <c r="AC75" i="78"/>
  <c r="AD75" i="78"/>
  <c r="AE75" i="78"/>
  <c r="AF75" i="78"/>
  <c r="AG75" i="78"/>
  <c r="AH75" i="78"/>
  <c r="AI75" i="78"/>
  <c r="AJ75" i="78"/>
  <c r="AK75" i="78"/>
  <c r="AL75" i="78"/>
  <c r="AM75" i="78"/>
  <c r="AN75" i="78"/>
  <c r="AO75" i="78"/>
  <c r="AP75" i="78"/>
  <c r="AQ75" i="78"/>
  <c r="AR75" i="78"/>
  <c r="AS75" i="78"/>
  <c r="AT75" i="78"/>
  <c r="AU75" i="78"/>
  <c r="AV75" i="78"/>
  <c r="AW75" i="78"/>
  <c r="AX75" i="78"/>
  <c r="AY75" i="78"/>
  <c r="AZ75" i="78"/>
  <c r="BA75" i="78"/>
  <c r="BB75" i="78"/>
  <c r="BC75" i="78"/>
  <c r="BD75" i="78"/>
  <c r="BE75" i="78"/>
  <c r="BF75" i="78"/>
  <c r="BG75" i="78"/>
  <c r="BH75" i="78"/>
  <c r="BI75" i="78"/>
  <c r="BJ75" i="78"/>
  <c r="BK75" i="78"/>
  <c r="BL75" i="78"/>
  <c r="BM75" i="78"/>
  <c r="BN75" i="78"/>
  <c r="BO75" i="78"/>
  <c r="BP75" i="78"/>
  <c r="BQ75" i="78"/>
  <c r="BR75" i="78"/>
  <c r="BS75" i="78"/>
  <c r="BT75" i="78"/>
  <c r="BU75" i="78"/>
  <c r="BV75" i="78"/>
  <c r="BW75" i="78"/>
  <c r="BX75" i="78"/>
  <c r="BY75" i="78"/>
  <c r="BZ75" i="78"/>
  <c r="CA75" i="78"/>
  <c r="CB75" i="78"/>
  <c r="CC75" i="78"/>
  <c r="CD75" i="78"/>
  <c r="CE75" i="78"/>
  <c r="CF75" i="78"/>
  <c r="CG75" i="78"/>
  <c r="C76" i="78"/>
  <c r="D76" i="78"/>
  <c r="E76" i="78"/>
  <c r="F76" i="78"/>
  <c r="G76" i="78"/>
  <c r="H76" i="78"/>
  <c r="I76" i="78"/>
  <c r="J76" i="78"/>
  <c r="K76" i="78"/>
  <c r="L76" i="78"/>
  <c r="M76" i="78"/>
  <c r="N76" i="78"/>
  <c r="O76" i="78"/>
  <c r="P76" i="78"/>
  <c r="Q76" i="78"/>
  <c r="R76" i="78"/>
  <c r="S76" i="78"/>
  <c r="T76" i="78"/>
  <c r="U76" i="78"/>
  <c r="V76" i="78"/>
  <c r="W76" i="78"/>
  <c r="X76" i="78"/>
  <c r="Y76" i="78"/>
  <c r="Z76" i="78"/>
  <c r="AA76" i="78"/>
  <c r="AB76" i="78"/>
  <c r="AC76" i="78"/>
  <c r="AD76" i="78"/>
  <c r="AE76" i="78"/>
  <c r="AF76" i="78"/>
  <c r="AG76" i="78"/>
  <c r="AH76" i="78"/>
  <c r="AI76" i="78"/>
  <c r="AJ76" i="78"/>
  <c r="AK76" i="78"/>
  <c r="AL76" i="78"/>
  <c r="AM76" i="78"/>
  <c r="AN76" i="78"/>
  <c r="AO76" i="78"/>
  <c r="AP76" i="78"/>
  <c r="AQ76" i="78"/>
  <c r="AR76" i="78"/>
  <c r="AS76" i="78"/>
  <c r="AT76" i="78"/>
  <c r="AU76" i="78"/>
  <c r="AV76" i="78"/>
  <c r="AW76" i="78"/>
  <c r="AX76" i="78"/>
  <c r="AY76" i="78"/>
  <c r="AZ76" i="78"/>
  <c r="BA76" i="78"/>
  <c r="BB76" i="78"/>
  <c r="BC76" i="78"/>
  <c r="BD76" i="78"/>
  <c r="BE76" i="78"/>
  <c r="BF76" i="78"/>
  <c r="BG76" i="78"/>
  <c r="BH76" i="78"/>
  <c r="BI76" i="78"/>
  <c r="BJ76" i="78"/>
  <c r="BK76" i="78"/>
  <c r="BL76" i="78"/>
  <c r="BM76" i="78"/>
  <c r="BN76" i="78"/>
  <c r="BO76" i="78"/>
  <c r="BP76" i="78"/>
  <c r="BQ76" i="78"/>
  <c r="BR76" i="78"/>
  <c r="BS76" i="78"/>
  <c r="BT76" i="78"/>
  <c r="BU76" i="78"/>
  <c r="BV76" i="78"/>
  <c r="BW76" i="78"/>
  <c r="BX76" i="78"/>
  <c r="BY76" i="78"/>
  <c r="BZ76" i="78"/>
  <c r="CA76" i="78"/>
  <c r="CB76" i="78"/>
  <c r="CC76" i="78"/>
  <c r="CD76" i="78"/>
  <c r="CE76" i="78"/>
  <c r="CF76" i="78"/>
  <c r="CG76" i="78"/>
  <c r="C78" i="78"/>
  <c r="D78" i="78"/>
  <c r="E78" i="78"/>
  <c r="F78" i="78"/>
  <c r="G78" i="78"/>
  <c r="H78" i="78"/>
  <c r="I78" i="78"/>
  <c r="J78" i="78"/>
  <c r="K78" i="78"/>
  <c r="L78" i="78"/>
  <c r="M78" i="78"/>
  <c r="N78" i="78"/>
  <c r="O78" i="78"/>
  <c r="P78" i="78"/>
  <c r="Q78" i="78"/>
  <c r="R78" i="78"/>
  <c r="S78" i="78"/>
  <c r="T78" i="78"/>
  <c r="U78" i="78"/>
  <c r="V78" i="78"/>
  <c r="W78" i="78"/>
  <c r="X78" i="78"/>
  <c r="Y78" i="78"/>
  <c r="Z78" i="78"/>
  <c r="AA78" i="78"/>
  <c r="AB78" i="78"/>
  <c r="AC78" i="78"/>
  <c r="AD78" i="78"/>
  <c r="AE78" i="78"/>
  <c r="AF78" i="78"/>
  <c r="AG78" i="78"/>
  <c r="AH78" i="78"/>
  <c r="AI78" i="78"/>
  <c r="AJ78" i="78"/>
  <c r="AK78" i="78"/>
  <c r="AL78" i="78"/>
  <c r="AM78" i="78"/>
  <c r="AN78" i="78"/>
  <c r="AO78" i="78"/>
  <c r="AP78" i="78"/>
  <c r="AQ78" i="78"/>
  <c r="AR78" i="78"/>
  <c r="AS78" i="78"/>
  <c r="AT78" i="78"/>
  <c r="AU78" i="78"/>
  <c r="AV78" i="78"/>
  <c r="AW78" i="78"/>
  <c r="AX78" i="78"/>
  <c r="AY78" i="78"/>
  <c r="AZ78" i="78"/>
  <c r="BA78" i="78"/>
  <c r="BB78" i="78"/>
  <c r="BC78" i="78"/>
  <c r="BD78" i="78"/>
  <c r="BE78" i="78"/>
  <c r="BF78" i="78"/>
  <c r="BG78" i="78"/>
  <c r="BH78" i="78"/>
  <c r="BI78" i="78"/>
  <c r="BJ78" i="78"/>
  <c r="BK78" i="78"/>
  <c r="BL78" i="78"/>
  <c r="BM78" i="78"/>
  <c r="BN78" i="78"/>
  <c r="BO78" i="78"/>
  <c r="BP78" i="78"/>
  <c r="BQ78" i="78"/>
  <c r="BR78" i="78"/>
  <c r="BS78" i="78"/>
  <c r="BT78" i="78"/>
  <c r="BU78" i="78"/>
  <c r="BV78" i="78"/>
  <c r="BW78" i="78"/>
  <c r="BX78" i="78"/>
  <c r="BY78" i="78"/>
  <c r="BZ78" i="78"/>
  <c r="CA78" i="78"/>
  <c r="CB78" i="78"/>
  <c r="CC78" i="78"/>
  <c r="CD78" i="78"/>
  <c r="CE78" i="78"/>
  <c r="CF78" i="78"/>
  <c r="CG78" i="78"/>
  <c r="B79" i="78"/>
  <c r="C81" i="78"/>
  <c r="D81" i="78"/>
  <c r="E81" i="78"/>
  <c r="F81" i="78"/>
  <c r="G81" i="78"/>
  <c r="H81" i="78"/>
  <c r="I81" i="78"/>
  <c r="J81" i="78"/>
  <c r="K81" i="78"/>
  <c r="L81" i="78"/>
  <c r="M81" i="78"/>
  <c r="N81" i="78"/>
  <c r="O81" i="78"/>
  <c r="P81" i="78"/>
  <c r="Q81" i="78"/>
  <c r="R81" i="78"/>
  <c r="S81" i="78"/>
  <c r="T81" i="78"/>
  <c r="U81" i="78"/>
  <c r="V81" i="78"/>
  <c r="W81" i="78"/>
  <c r="X81" i="78"/>
  <c r="Y81" i="78"/>
  <c r="Z81" i="78"/>
  <c r="AA81" i="78"/>
  <c r="AB81" i="78"/>
  <c r="AC81" i="78"/>
  <c r="AD81" i="78"/>
  <c r="AE81" i="78"/>
  <c r="AF81" i="78"/>
  <c r="AG81" i="78"/>
  <c r="AH81" i="78"/>
  <c r="AI81" i="78"/>
  <c r="AJ81" i="78"/>
  <c r="AK81" i="78"/>
  <c r="AL81" i="78"/>
  <c r="AM81" i="78"/>
  <c r="AN81" i="78"/>
  <c r="AO81" i="78"/>
  <c r="AP81" i="78"/>
  <c r="AQ81" i="78"/>
  <c r="AR81" i="78"/>
  <c r="AS81" i="78"/>
  <c r="AT81" i="78"/>
  <c r="AU81" i="78"/>
  <c r="AV81" i="78"/>
  <c r="AW81" i="78"/>
  <c r="AX81" i="78"/>
  <c r="AY81" i="78"/>
  <c r="AZ81" i="78"/>
  <c r="BA81" i="78"/>
  <c r="BB81" i="78"/>
  <c r="BC81" i="78"/>
  <c r="BD81" i="78"/>
  <c r="BE81" i="78"/>
  <c r="BF81" i="78"/>
  <c r="BG81" i="78"/>
  <c r="BH81" i="78"/>
  <c r="BI81" i="78"/>
  <c r="BJ81" i="78"/>
  <c r="BK81" i="78"/>
  <c r="BL81" i="78"/>
  <c r="BM81" i="78"/>
  <c r="BN81" i="78"/>
  <c r="BO81" i="78"/>
  <c r="BP81" i="78"/>
  <c r="BQ81" i="78"/>
  <c r="BR81" i="78"/>
  <c r="BS81" i="78"/>
  <c r="BT81" i="78"/>
  <c r="BU81" i="78"/>
  <c r="BV81" i="78"/>
  <c r="BW81" i="78"/>
  <c r="BX81" i="78"/>
  <c r="BY81" i="78"/>
  <c r="BZ81" i="78"/>
  <c r="CA81" i="78"/>
  <c r="CB81" i="78"/>
  <c r="CC81" i="78"/>
  <c r="CD81" i="78"/>
  <c r="CE81" i="78"/>
  <c r="CF81" i="78"/>
  <c r="CG81" i="78"/>
  <c r="C84" i="78"/>
  <c r="D84" i="78"/>
  <c r="E84" i="78"/>
  <c r="F84" i="78"/>
  <c r="G84" i="78"/>
  <c r="H84" i="78"/>
  <c r="I84" i="78"/>
  <c r="J84" i="78"/>
  <c r="K84" i="78"/>
  <c r="L84" i="78"/>
  <c r="M84" i="78"/>
  <c r="N84" i="78"/>
  <c r="O84" i="78"/>
  <c r="P84" i="78"/>
  <c r="Q84" i="78"/>
  <c r="R84" i="78"/>
  <c r="S84" i="78"/>
  <c r="T84" i="78"/>
  <c r="U84" i="78"/>
  <c r="V84" i="78"/>
  <c r="W84" i="78"/>
  <c r="X84" i="78"/>
  <c r="Y84" i="78"/>
  <c r="Z84" i="78"/>
  <c r="AA84" i="78"/>
  <c r="AB84" i="78"/>
  <c r="AC84" i="78"/>
  <c r="AD84" i="78"/>
  <c r="AE84" i="78"/>
  <c r="AF84" i="78"/>
  <c r="AG84" i="78"/>
  <c r="AH84" i="78"/>
  <c r="AI84" i="78"/>
  <c r="AJ84" i="78"/>
  <c r="AK84" i="78"/>
  <c r="AL84" i="78"/>
  <c r="AM84" i="78"/>
  <c r="AN84" i="78"/>
  <c r="AO84" i="78"/>
  <c r="AP84" i="78"/>
  <c r="AQ84" i="78"/>
  <c r="AR84" i="78"/>
  <c r="AS84" i="78"/>
  <c r="AT84" i="78"/>
  <c r="AU84" i="78"/>
  <c r="AV84" i="78"/>
  <c r="AW84" i="78"/>
  <c r="AX84" i="78"/>
  <c r="AY84" i="78"/>
  <c r="AZ84" i="78"/>
  <c r="BA84" i="78"/>
  <c r="BB84" i="78"/>
  <c r="BC84" i="78"/>
  <c r="BD84" i="78"/>
  <c r="BE84" i="78"/>
  <c r="BF84" i="78"/>
  <c r="BG84" i="78"/>
  <c r="BH84" i="78"/>
  <c r="BI84" i="78"/>
  <c r="BJ84" i="78"/>
  <c r="BK84" i="78"/>
  <c r="BL84" i="78"/>
  <c r="BM84" i="78"/>
  <c r="BN84" i="78"/>
  <c r="BO84" i="78"/>
  <c r="BP84" i="78"/>
  <c r="BQ84" i="78"/>
  <c r="BR84" i="78"/>
  <c r="BS84" i="78"/>
  <c r="BT84" i="78"/>
  <c r="BU84" i="78"/>
  <c r="BV84" i="78"/>
  <c r="BW84" i="78"/>
  <c r="BX84" i="78"/>
  <c r="BY84" i="78"/>
  <c r="BZ84" i="78"/>
  <c r="CA84" i="78"/>
  <c r="CB84" i="78"/>
  <c r="CC84" i="78"/>
  <c r="CD84" i="78"/>
  <c r="CE84" i="78"/>
  <c r="CF84" i="78"/>
  <c r="CG84" i="78"/>
  <c r="C86" i="78"/>
  <c r="D86" i="78"/>
  <c r="E86" i="78"/>
  <c r="F86" i="78"/>
  <c r="G86" i="78"/>
  <c r="H86" i="78"/>
  <c r="I86" i="78"/>
  <c r="J86" i="78"/>
  <c r="K86" i="78"/>
  <c r="L86" i="78"/>
  <c r="M86" i="78"/>
  <c r="N86" i="78"/>
  <c r="O86" i="78"/>
  <c r="P86" i="78"/>
  <c r="Q86" i="78"/>
  <c r="R86" i="78"/>
  <c r="S86" i="78"/>
  <c r="T86" i="78"/>
  <c r="U86" i="78"/>
  <c r="V86" i="78"/>
  <c r="W86" i="78"/>
  <c r="X86" i="78"/>
  <c r="Y86" i="78"/>
  <c r="Z86" i="78"/>
  <c r="AA86" i="78"/>
  <c r="AB86" i="78"/>
  <c r="AC86" i="78"/>
  <c r="AD86" i="78"/>
  <c r="AE86" i="78"/>
  <c r="AF86" i="78"/>
  <c r="AG86" i="78"/>
  <c r="AH86" i="78"/>
  <c r="AI86" i="78"/>
  <c r="AJ86" i="78"/>
  <c r="AK86" i="78"/>
  <c r="AL86" i="78"/>
  <c r="AM86" i="78"/>
  <c r="AN86" i="78"/>
  <c r="AO86" i="78"/>
  <c r="AP86" i="78"/>
  <c r="AQ86" i="78"/>
  <c r="AR86" i="78"/>
  <c r="AS86" i="78"/>
  <c r="AT86" i="78"/>
  <c r="AU86" i="78"/>
  <c r="AV86" i="78"/>
  <c r="AW86" i="78"/>
  <c r="AX86" i="78"/>
  <c r="AY86" i="78"/>
  <c r="AZ86" i="78"/>
  <c r="BA86" i="78"/>
  <c r="BB86" i="78"/>
  <c r="BC86" i="78"/>
  <c r="BD86" i="78"/>
  <c r="BE86" i="78"/>
  <c r="BF86" i="78"/>
  <c r="BG86" i="78"/>
  <c r="BH86" i="78"/>
  <c r="BI86" i="78"/>
  <c r="BJ86" i="78"/>
  <c r="BK86" i="78"/>
  <c r="BL86" i="78"/>
  <c r="BM86" i="78"/>
  <c r="BN86" i="78"/>
  <c r="BO86" i="78"/>
  <c r="BP86" i="78"/>
  <c r="BQ86" i="78"/>
  <c r="BR86" i="78"/>
  <c r="BS86" i="78"/>
  <c r="BT86" i="78"/>
  <c r="BU86" i="78"/>
  <c r="BV86" i="78"/>
  <c r="BW86" i="78"/>
  <c r="BX86" i="78"/>
  <c r="BY86" i="78"/>
  <c r="BZ86" i="78"/>
  <c r="CA86" i="78"/>
  <c r="CB86" i="78"/>
  <c r="CC86" i="78"/>
  <c r="CD86" i="78"/>
  <c r="CE86" i="78"/>
  <c r="CF86" i="78"/>
  <c r="CG86" i="78"/>
  <c r="C87" i="78"/>
  <c r="D87" i="78"/>
  <c r="E87" i="78"/>
  <c r="F87" i="78"/>
  <c r="G87" i="78"/>
  <c r="H87" i="78"/>
  <c r="I87" i="78"/>
  <c r="J87" i="78"/>
  <c r="K87" i="78"/>
  <c r="L87" i="78"/>
  <c r="M87" i="78"/>
  <c r="N87" i="78"/>
  <c r="O87" i="78"/>
  <c r="P87" i="78"/>
  <c r="Q87" i="78"/>
  <c r="R87" i="78"/>
  <c r="S87" i="78"/>
  <c r="T87" i="78"/>
  <c r="U87" i="78"/>
  <c r="V87" i="78"/>
  <c r="W87" i="78"/>
  <c r="X87" i="78"/>
  <c r="Y87" i="78"/>
  <c r="Z87" i="78"/>
  <c r="AA87" i="78"/>
  <c r="AB87" i="78"/>
  <c r="AC87" i="78"/>
  <c r="AD87" i="78"/>
  <c r="AE87" i="78"/>
  <c r="AF87" i="78"/>
  <c r="AG87" i="78"/>
  <c r="AH87" i="78"/>
  <c r="AI87" i="78"/>
  <c r="AJ87" i="78"/>
  <c r="AK87" i="78"/>
  <c r="AL87" i="78"/>
  <c r="AM87" i="78"/>
  <c r="AN87" i="78"/>
  <c r="AO87" i="78"/>
  <c r="AP87" i="78"/>
  <c r="AQ87" i="78"/>
  <c r="AR87" i="78"/>
  <c r="AS87" i="78"/>
  <c r="AT87" i="78"/>
  <c r="AU87" i="78"/>
  <c r="AV87" i="78"/>
  <c r="AW87" i="78"/>
  <c r="AX87" i="78"/>
  <c r="AY87" i="78"/>
  <c r="AZ87" i="78"/>
  <c r="BA87" i="78"/>
  <c r="BB87" i="78"/>
  <c r="BC87" i="78"/>
  <c r="BD87" i="78"/>
  <c r="BE87" i="78"/>
  <c r="BF87" i="78"/>
  <c r="BG87" i="78"/>
  <c r="BH87" i="78"/>
  <c r="BI87" i="78"/>
  <c r="BJ87" i="78"/>
  <c r="BK87" i="78"/>
  <c r="BL87" i="78"/>
  <c r="BM87" i="78"/>
  <c r="BN87" i="78"/>
  <c r="BO87" i="78"/>
  <c r="BP87" i="78"/>
  <c r="BQ87" i="78"/>
  <c r="BR87" i="78"/>
  <c r="BS87" i="78"/>
  <c r="BT87" i="78"/>
  <c r="BU87" i="78"/>
  <c r="BV87" i="78"/>
  <c r="BW87" i="78"/>
  <c r="BX87" i="78"/>
  <c r="BY87" i="78"/>
  <c r="BZ87" i="78"/>
  <c r="CA87" i="78"/>
  <c r="CB87" i="78"/>
  <c r="CC87" i="78"/>
  <c r="CD87" i="78"/>
  <c r="CE87" i="78"/>
  <c r="CF87" i="78"/>
  <c r="CG87" i="78"/>
  <c r="C90" i="78"/>
  <c r="D90" i="78"/>
  <c r="E90" i="78"/>
  <c r="F90" i="78"/>
  <c r="G90" i="78"/>
  <c r="H90" i="78"/>
  <c r="I90" i="78"/>
  <c r="J90" i="78"/>
  <c r="K90" i="78"/>
  <c r="L90" i="78"/>
  <c r="M90" i="78"/>
  <c r="N90" i="78"/>
  <c r="O90" i="78"/>
  <c r="P90" i="78"/>
  <c r="Q90" i="78"/>
  <c r="R90" i="78"/>
  <c r="S90" i="78"/>
  <c r="T90" i="78"/>
  <c r="U90" i="78"/>
  <c r="V90" i="78"/>
  <c r="W90" i="78"/>
  <c r="X90" i="78"/>
  <c r="Y90" i="78"/>
  <c r="Z90" i="78"/>
  <c r="AA90" i="78"/>
  <c r="AB90" i="78"/>
  <c r="AC90" i="78"/>
  <c r="AD90" i="78"/>
  <c r="AE90" i="78"/>
  <c r="AF90" i="78"/>
  <c r="AG90" i="78"/>
  <c r="AH90" i="78"/>
  <c r="AI90" i="78"/>
  <c r="AJ90" i="78"/>
  <c r="AK90" i="78"/>
  <c r="AL90" i="78"/>
  <c r="AM90" i="78"/>
  <c r="AN90" i="78"/>
  <c r="AO90" i="78"/>
  <c r="AP90" i="78"/>
  <c r="AQ90" i="78"/>
  <c r="AR90" i="78"/>
  <c r="AS90" i="78"/>
  <c r="AT90" i="78"/>
  <c r="AU90" i="78"/>
  <c r="AV90" i="78"/>
  <c r="AW90" i="78"/>
  <c r="AX90" i="78"/>
  <c r="AY90" i="78"/>
  <c r="AZ90" i="78"/>
  <c r="BA90" i="78"/>
  <c r="BB90" i="78"/>
  <c r="BC90" i="78"/>
  <c r="BD90" i="78"/>
  <c r="BE90" i="78"/>
  <c r="BF90" i="78"/>
  <c r="BG90" i="78"/>
  <c r="BH90" i="78"/>
  <c r="BI90" i="78"/>
  <c r="BJ90" i="78"/>
  <c r="BK90" i="78"/>
  <c r="BL90" i="78"/>
  <c r="BM90" i="78"/>
  <c r="BN90" i="78"/>
  <c r="BO90" i="78"/>
  <c r="BP90" i="78"/>
  <c r="BQ90" i="78"/>
  <c r="BR90" i="78"/>
  <c r="BS90" i="78"/>
  <c r="BT90" i="78"/>
  <c r="BU90" i="78"/>
  <c r="BV90" i="78"/>
  <c r="BW90" i="78"/>
  <c r="BX90" i="78"/>
  <c r="BY90" i="78"/>
  <c r="BZ90" i="78"/>
  <c r="CA90" i="78"/>
  <c r="CB90" i="78"/>
  <c r="CC90" i="78"/>
  <c r="CD90" i="78"/>
  <c r="CE90" i="78"/>
  <c r="CF90" i="78"/>
  <c r="CG90" i="78"/>
  <c r="C91" i="78"/>
  <c r="D91" i="78"/>
  <c r="E91" i="78"/>
  <c r="F91" i="78"/>
  <c r="G91" i="78"/>
  <c r="H91" i="78"/>
  <c r="I91" i="78"/>
  <c r="J91" i="78"/>
  <c r="K91" i="78"/>
  <c r="L91" i="78"/>
  <c r="M91" i="78"/>
  <c r="N91" i="78"/>
  <c r="O91" i="78"/>
  <c r="P91" i="78"/>
  <c r="Q91" i="78"/>
  <c r="R91" i="78"/>
  <c r="S91" i="78"/>
  <c r="T91" i="78"/>
  <c r="U91" i="78"/>
  <c r="V91" i="78"/>
  <c r="W91" i="78"/>
  <c r="X91" i="78"/>
  <c r="Y91" i="78"/>
  <c r="Z91" i="78"/>
  <c r="AA91" i="78"/>
  <c r="AB91" i="78"/>
  <c r="AC91" i="78"/>
  <c r="AD91" i="78"/>
  <c r="AE91" i="78"/>
  <c r="AF91" i="78"/>
  <c r="AG91" i="78"/>
  <c r="AH91" i="78"/>
  <c r="AI91" i="78"/>
  <c r="AJ91" i="78"/>
  <c r="AK91" i="78"/>
  <c r="AL91" i="78"/>
  <c r="AM91" i="78"/>
  <c r="AN91" i="78"/>
  <c r="AO91" i="78"/>
  <c r="AP91" i="78"/>
  <c r="AQ91" i="78"/>
  <c r="AR91" i="78"/>
  <c r="AS91" i="78"/>
  <c r="AT91" i="78"/>
  <c r="AU91" i="78"/>
  <c r="AV91" i="78"/>
  <c r="AW91" i="78"/>
  <c r="AX91" i="78"/>
  <c r="AY91" i="78"/>
  <c r="AZ91" i="78"/>
  <c r="BA91" i="78"/>
  <c r="BB91" i="78"/>
  <c r="BC91" i="78"/>
  <c r="BD91" i="78"/>
  <c r="BE91" i="78"/>
  <c r="BF91" i="78"/>
  <c r="BG91" i="78"/>
  <c r="BH91" i="78"/>
  <c r="BI91" i="78"/>
  <c r="BJ91" i="78"/>
  <c r="BK91" i="78"/>
  <c r="BL91" i="78"/>
  <c r="BM91" i="78"/>
  <c r="BN91" i="78"/>
  <c r="BO91" i="78"/>
  <c r="BP91" i="78"/>
  <c r="BQ91" i="78"/>
  <c r="BR91" i="78"/>
  <c r="BS91" i="78"/>
  <c r="BT91" i="78"/>
  <c r="BU91" i="78"/>
  <c r="BV91" i="78"/>
  <c r="BW91" i="78"/>
  <c r="BX91" i="78"/>
  <c r="BY91" i="78"/>
  <c r="BZ91" i="78"/>
  <c r="CA91" i="78"/>
  <c r="CB91" i="78"/>
  <c r="CC91" i="78"/>
  <c r="CD91" i="78"/>
  <c r="CE91" i="78"/>
  <c r="CF91" i="78"/>
  <c r="CG91" i="78"/>
  <c r="C92" i="78"/>
  <c r="D92" i="78"/>
  <c r="E92" i="78"/>
  <c r="F92" i="78"/>
  <c r="G92" i="78"/>
  <c r="H92" i="78"/>
  <c r="I92" i="78"/>
  <c r="J92" i="78"/>
  <c r="K92" i="78"/>
  <c r="L92" i="78"/>
  <c r="M92" i="78"/>
  <c r="N92" i="78"/>
  <c r="O92" i="78"/>
  <c r="P92" i="78"/>
  <c r="Q92" i="78"/>
  <c r="R92" i="78"/>
  <c r="S92" i="78"/>
  <c r="T92" i="78"/>
  <c r="U92" i="78"/>
  <c r="V92" i="78"/>
  <c r="W92" i="78"/>
  <c r="X92" i="78"/>
  <c r="Y92" i="78"/>
  <c r="Z92" i="78"/>
  <c r="AA92" i="78"/>
  <c r="AB92" i="78"/>
  <c r="AC92" i="78"/>
  <c r="AD92" i="78"/>
  <c r="AE92" i="78"/>
  <c r="AF92" i="78"/>
  <c r="AG92" i="78"/>
  <c r="AH92" i="78"/>
  <c r="AI92" i="78"/>
  <c r="AJ92" i="78"/>
  <c r="AK92" i="78"/>
  <c r="AL92" i="78"/>
  <c r="AM92" i="78"/>
  <c r="AN92" i="78"/>
  <c r="AO92" i="78"/>
  <c r="AP92" i="78"/>
  <c r="AQ92" i="78"/>
  <c r="AR92" i="78"/>
  <c r="AS92" i="78"/>
  <c r="AT92" i="78"/>
  <c r="AU92" i="78"/>
  <c r="AV92" i="78"/>
  <c r="AW92" i="78"/>
  <c r="AX92" i="78"/>
  <c r="AY92" i="78"/>
  <c r="AZ92" i="78"/>
  <c r="BA92" i="78"/>
  <c r="BB92" i="78"/>
  <c r="BC92" i="78"/>
  <c r="BD92" i="78"/>
  <c r="BE92" i="78"/>
  <c r="BF92" i="78"/>
  <c r="BG92" i="78"/>
  <c r="BH92" i="78"/>
  <c r="BI92" i="78"/>
  <c r="BJ92" i="78"/>
  <c r="BK92" i="78"/>
  <c r="BL92" i="78"/>
  <c r="BM92" i="78"/>
  <c r="BN92" i="78"/>
  <c r="BO92" i="78"/>
  <c r="BP92" i="78"/>
  <c r="BQ92" i="78"/>
  <c r="BR92" i="78"/>
  <c r="BS92" i="78"/>
  <c r="BT92" i="78"/>
  <c r="BU92" i="78"/>
  <c r="BV92" i="78"/>
  <c r="BW92" i="78"/>
  <c r="BX92" i="78"/>
  <c r="BY92" i="78"/>
  <c r="BZ92" i="78"/>
  <c r="CA92" i="78"/>
  <c r="CB92" i="78"/>
  <c r="CC92" i="78"/>
  <c r="CD92" i="78"/>
  <c r="CE92" i="78"/>
  <c r="CF92" i="78"/>
  <c r="CG92" i="78"/>
  <c r="C93" i="78"/>
  <c r="D93" i="78"/>
  <c r="E93" i="78"/>
  <c r="F93" i="78"/>
  <c r="G93" i="78"/>
  <c r="H93" i="78"/>
  <c r="I93" i="78"/>
  <c r="J93" i="78"/>
  <c r="K93" i="78"/>
  <c r="L93" i="78"/>
  <c r="M93" i="78"/>
  <c r="N93" i="78"/>
  <c r="O93" i="78"/>
  <c r="P93" i="78"/>
  <c r="Q93" i="78"/>
  <c r="R93" i="78"/>
  <c r="S93" i="78"/>
  <c r="T93" i="78"/>
  <c r="U93" i="78"/>
  <c r="V93" i="78"/>
  <c r="W93" i="78"/>
  <c r="X93" i="78"/>
  <c r="Y93" i="78"/>
  <c r="Z93" i="78"/>
  <c r="AA93" i="78"/>
  <c r="AB93" i="78"/>
  <c r="AC93" i="78"/>
  <c r="AD93" i="78"/>
  <c r="AE93" i="78"/>
  <c r="AF93" i="78"/>
  <c r="AG93" i="78"/>
  <c r="AH93" i="78"/>
  <c r="AI93" i="78"/>
  <c r="AJ93" i="78"/>
  <c r="AK93" i="78"/>
  <c r="AL93" i="78"/>
  <c r="AM93" i="78"/>
  <c r="AN93" i="78"/>
  <c r="AO93" i="78"/>
  <c r="AP93" i="78"/>
  <c r="AQ93" i="78"/>
  <c r="AR93" i="78"/>
  <c r="AS93" i="78"/>
  <c r="AT93" i="78"/>
  <c r="AU93" i="78"/>
  <c r="AV93" i="78"/>
  <c r="AW93" i="78"/>
  <c r="AX93" i="78"/>
  <c r="AY93" i="78"/>
  <c r="AZ93" i="78"/>
  <c r="BA93" i="78"/>
  <c r="BB93" i="78"/>
  <c r="BC93" i="78"/>
  <c r="BD93" i="78"/>
  <c r="BE93" i="78"/>
  <c r="BF93" i="78"/>
  <c r="BG93" i="78"/>
  <c r="BH93" i="78"/>
  <c r="BI93" i="78"/>
  <c r="BJ93" i="78"/>
  <c r="BK93" i="78"/>
  <c r="BL93" i="78"/>
  <c r="BM93" i="78"/>
  <c r="BN93" i="78"/>
  <c r="BO93" i="78"/>
  <c r="BP93" i="78"/>
  <c r="BQ93" i="78"/>
  <c r="BR93" i="78"/>
  <c r="BS93" i="78"/>
  <c r="BT93" i="78"/>
  <c r="BU93" i="78"/>
  <c r="BV93" i="78"/>
  <c r="BW93" i="78"/>
  <c r="BX93" i="78"/>
  <c r="BY93" i="78"/>
  <c r="BZ93" i="78"/>
  <c r="CA93" i="78"/>
  <c r="CB93" i="78"/>
  <c r="CC93" i="78"/>
  <c r="CD93" i="78"/>
  <c r="CE93" i="78"/>
  <c r="CF93" i="78"/>
  <c r="CG93" i="78"/>
  <c r="B98" i="78"/>
  <c r="C98" i="78"/>
  <c r="D98" i="78"/>
  <c r="E98" i="78"/>
  <c r="F98" i="78"/>
  <c r="G98" i="78"/>
  <c r="H98" i="78"/>
  <c r="I98" i="78"/>
  <c r="J98" i="78"/>
  <c r="K98" i="78"/>
  <c r="L98" i="78"/>
  <c r="M98" i="78"/>
  <c r="N98" i="78"/>
  <c r="O98" i="78"/>
  <c r="P98" i="78"/>
  <c r="Q98" i="78"/>
  <c r="R98" i="78"/>
  <c r="S98" i="78"/>
  <c r="T98" i="78"/>
  <c r="U98" i="78"/>
  <c r="V98" i="78"/>
  <c r="W98" i="78"/>
  <c r="X98" i="78"/>
  <c r="Y98" i="78"/>
  <c r="Z98" i="78"/>
  <c r="AA98" i="78"/>
  <c r="AB98" i="78"/>
  <c r="AC98" i="78"/>
  <c r="AD98" i="78"/>
  <c r="AE98" i="78"/>
  <c r="AF98" i="78"/>
  <c r="AG98" i="78"/>
  <c r="AH98" i="78"/>
  <c r="AI98" i="78"/>
  <c r="AJ98" i="78"/>
  <c r="AK98" i="78"/>
  <c r="AL98" i="78"/>
  <c r="AM98" i="78"/>
  <c r="AN98" i="78"/>
  <c r="AO98" i="78"/>
  <c r="AP98" i="78"/>
  <c r="AQ98" i="78"/>
  <c r="AR98" i="78"/>
  <c r="AS98" i="78"/>
  <c r="AT98" i="78"/>
  <c r="AU98" i="78"/>
  <c r="AV98" i="78"/>
  <c r="AW98" i="78"/>
  <c r="AX98" i="78"/>
  <c r="AY98" i="78"/>
  <c r="AZ98" i="78"/>
  <c r="BA98" i="78"/>
  <c r="BB98" i="78"/>
  <c r="BC98" i="78"/>
  <c r="BD98" i="78"/>
  <c r="BE98" i="78"/>
  <c r="BF98" i="78"/>
  <c r="BG98" i="78"/>
  <c r="BH98" i="78"/>
  <c r="BI98" i="78"/>
  <c r="BJ98" i="78"/>
  <c r="BK98" i="78"/>
  <c r="BL98" i="78"/>
  <c r="BM98" i="78"/>
  <c r="BN98" i="78"/>
  <c r="BO98" i="78"/>
  <c r="BP98" i="78"/>
  <c r="BQ98" i="78"/>
  <c r="B99" i="78"/>
  <c r="C99" i="78"/>
  <c r="D99" i="78"/>
  <c r="E99" i="78"/>
  <c r="F99" i="78"/>
  <c r="G99" i="78"/>
  <c r="H99" i="78"/>
  <c r="I99" i="78"/>
  <c r="J99" i="78"/>
  <c r="K99" i="78"/>
  <c r="L99" i="78"/>
  <c r="M99" i="78"/>
  <c r="N99" i="78"/>
  <c r="O99" i="78"/>
  <c r="P99" i="78"/>
  <c r="Q99" i="78"/>
  <c r="R99" i="78"/>
  <c r="S99" i="78"/>
  <c r="T99" i="78"/>
  <c r="U99" i="78"/>
  <c r="V99" i="78"/>
  <c r="W99" i="78"/>
  <c r="X99" i="78"/>
  <c r="Y99" i="78"/>
  <c r="Z99" i="78"/>
  <c r="AA99" i="78"/>
  <c r="AB99" i="78"/>
  <c r="AC99" i="78"/>
  <c r="AD99" i="78"/>
  <c r="AE99" i="78"/>
  <c r="AF99" i="78"/>
  <c r="AG99" i="78"/>
  <c r="AH99" i="78"/>
  <c r="AI99" i="78"/>
  <c r="AJ99" i="78"/>
  <c r="AK99" i="78"/>
  <c r="AL99" i="78"/>
  <c r="AM99" i="78"/>
  <c r="AN99" i="78"/>
  <c r="AO99" i="78"/>
  <c r="AP99" i="78"/>
  <c r="AQ99" i="78"/>
  <c r="AR99" i="78"/>
  <c r="AS99" i="78"/>
  <c r="AT99" i="78"/>
  <c r="AU99" i="78"/>
  <c r="AV99" i="78"/>
  <c r="AW99" i="78"/>
  <c r="AX99" i="78"/>
  <c r="AY99" i="78"/>
  <c r="AZ99" i="78"/>
  <c r="BA99" i="78"/>
  <c r="BB99" i="78"/>
  <c r="BC99" i="78"/>
  <c r="BD99" i="78"/>
  <c r="BE99" i="78"/>
  <c r="BF99" i="78"/>
  <c r="BG99" i="78"/>
  <c r="BH99" i="78"/>
  <c r="BI99" i="78"/>
  <c r="BJ99" i="78"/>
  <c r="BK99" i="78"/>
  <c r="BL99" i="78"/>
  <c r="BM99" i="78"/>
  <c r="BN99" i="78"/>
  <c r="BO99" i="78"/>
  <c r="BP99" i="78"/>
  <c r="BQ99" i="78"/>
  <c r="BR99" i="78"/>
  <c r="BS99" i="78"/>
  <c r="BT99" i="78"/>
  <c r="BU99" i="78"/>
  <c r="BV99" i="78"/>
  <c r="BW99" i="78"/>
  <c r="BX99" i="78"/>
  <c r="BY99" i="78"/>
  <c r="BZ99" i="78"/>
  <c r="CA99" i="78"/>
  <c r="CB99" i="78"/>
  <c r="CC99" i="78"/>
  <c r="CD99" i="78"/>
  <c r="CE99" i="78"/>
  <c r="CF99" i="78"/>
  <c r="CG99" i="78"/>
  <c r="B100" i="78"/>
  <c r="C100" i="78"/>
  <c r="D100" i="78"/>
  <c r="E100" i="78"/>
  <c r="F100" i="78"/>
  <c r="G100" i="78"/>
  <c r="H100" i="78"/>
  <c r="I100" i="78"/>
  <c r="J100" i="78"/>
  <c r="K100" i="78"/>
  <c r="L100" i="78"/>
  <c r="M100" i="78"/>
  <c r="N100" i="78"/>
  <c r="O100" i="78"/>
  <c r="P100" i="78"/>
  <c r="Q100" i="78"/>
  <c r="R100" i="78"/>
  <c r="S100" i="78"/>
  <c r="T100" i="78"/>
  <c r="U100" i="78"/>
  <c r="V100" i="78"/>
  <c r="W100" i="78"/>
  <c r="X100" i="78"/>
  <c r="Y100" i="78"/>
  <c r="Z100" i="78"/>
  <c r="AA100" i="78"/>
  <c r="AB100" i="78"/>
  <c r="AC100" i="78"/>
  <c r="AD100" i="78"/>
  <c r="AE100" i="78"/>
  <c r="AF100" i="78"/>
  <c r="AG100" i="78"/>
  <c r="AH100" i="78"/>
  <c r="AI100" i="78"/>
  <c r="AJ100" i="78"/>
  <c r="AK100" i="78"/>
  <c r="AL100" i="78"/>
  <c r="AM100" i="78"/>
  <c r="AN100" i="78"/>
  <c r="AO100" i="78"/>
  <c r="AP100" i="78"/>
  <c r="AQ100" i="78"/>
  <c r="AR100" i="78"/>
  <c r="AS100" i="78"/>
  <c r="AT100" i="78"/>
  <c r="AU100" i="78"/>
  <c r="AV100" i="78"/>
  <c r="AW100" i="78"/>
  <c r="AX100" i="78"/>
  <c r="AY100" i="78"/>
  <c r="AZ100" i="78"/>
  <c r="BA100" i="78"/>
  <c r="BB100" i="78"/>
  <c r="BC100" i="78"/>
  <c r="BD100" i="78"/>
  <c r="BE100" i="78"/>
  <c r="BF100" i="78"/>
  <c r="BG100" i="78"/>
  <c r="BH100" i="78"/>
  <c r="BI100" i="78"/>
  <c r="BJ100" i="78"/>
  <c r="BK100" i="78"/>
  <c r="BL100" i="78"/>
  <c r="BM100" i="78"/>
  <c r="BN100" i="78"/>
  <c r="BO100" i="78"/>
  <c r="BP100" i="78"/>
  <c r="BQ100" i="78"/>
  <c r="BR100" i="78"/>
  <c r="BS100" i="78"/>
  <c r="BT100" i="78"/>
  <c r="BU100" i="78"/>
  <c r="BV100" i="78"/>
  <c r="BW100" i="78"/>
  <c r="BX100" i="78"/>
  <c r="BY100" i="78"/>
  <c r="BZ100" i="78"/>
  <c r="CA100" i="78"/>
  <c r="CB100" i="78"/>
  <c r="CC100" i="78"/>
  <c r="CD100" i="78"/>
  <c r="CE100" i="78"/>
  <c r="CF100" i="78"/>
  <c r="CG100" i="78"/>
  <c r="B101" i="78"/>
  <c r="C101" i="78"/>
  <c r="D101" i="78"/>
  <c r="E101" i="78"/>
  <c r="F101" i="78"/>
  <c r="G101" i="78"/>
  <c r="H101" i="78"/>
  <c r="I101" i="78"/>
  <c r="J101" i="78"/>
  <c r="K101" i="78"/>
  <c r="L101" i="78"/>
  <c r="M101" i="78"/>
  <c r="N101" i="78"/>
  <c r="O101" i="78"/>
  <c r="P101" i="78"/>
  <c r="Q101" i="78"/>
  <c r="R101" i="78"/>
  <c r="S101" i="78"/>
  <c r="T101" i="78"/>
  <c r="U101" i="78"/>
  <c r="V101" i="78"/>
  <c r="W101" i="78"/>
  <c r="X101" i="78"/>
  <c r="Y101" i="78"/>
  <c r="Z101" i="78"/>
  <c r="AA101" i="78"/>
  <c r="AB101" i="78"/>
  <c r="AC101" i="78"/>
  <c r="AD101" i="78"/>
  <c r="AE101" i="78"/>
  <c r="AF101" i="78"/>
  <c r="AG101" i="78"/>
  <c r="AH101" i="78"/>
  <c r="AI101" i="78"/>
  <c r="AJ101" i="78"/>
  <c r="AK101" i="78"/>
  <c r="AL101" i="78"/>
  <c r="AM101" i="78"/>
  <c r="AN101" i="78"/>
  <c r="AO101" i="78"/>
  <c r="AP101" i="78"/>
  <c r="AQ101" i="78"/>
  <c r="AR101" i="78"/>
  <c r="AS101" i="78"/>
  <c r="AT101" i="78"/>
  <c r="AU101" i="78"/>
  <c r="AV101" i="78"/>
  <c r="AW101" i="78"/>
  <c r="AX101" i="78"/>
  <c r="AY101" i="78"/>
  <c r="AZ101" i="78"/>
  <c r="BA101" i="78"/>
  <c r="BB101" i="78"/>
  <c r="BC101" i="78"/>
  <c r="BD101" i="78"/>
  <c r="BE101" i="78"/>
  <c r="BF101" i="78"/>
  <c r="BG101" i="78"/>
  <c r="BH101" i="78"/>
  <c r="BI101" i="78"/>
  <c r="BJ101" i="78"/>
  <c r="BK101" i="78"/>
  <c r="BL101" i="78"/>
  <c r="BM101" i="78"/>
  <c r="BN101" i="78"/>
  <c r="BO101" i="78"/>
  <c r="BP101" i="78"/>
  <c r="BQ101" i="78"/>
  <c r="BR101" i="78"/>
  <c r="BS101" i="78"/>
  <c r="BT101" i="78"/>
  <c r="BU101" i="78"/>
  <c r="BV101" i="78"/>
  <c r="BW101" i="78"/>
  <c r="BX101" i="78"/>
  <c r="BY101" i="78"/>
  <c r="BZ101" i="78"/>
  <c r="CA101" i="78"/>
  <c r="CB101" i="78"/>
  <c r="CC101" i="78"/>
  <c r="CD101" i="78"/>
  <c r="CE101" i="78"/>
  <c r="CF101" i="78"/>
  <c r="CG101" i="78"/>
  <c r="B103" i="78"/>
  <c r="B104" i="78"/>
  <c r="B107" i="78"/>
  <c r="C107" i="78"/>
  <c r="D107" i="78"/>
  <c r="E107" i="78"/>
  <c r="F107" i="78"/>
  <c r="G107" i="78"/>
  <c r="H107" i="78"/>
  <c r="I107" i="78"/>
  <c r="J107" i="78"/>
  <c r="K107" i="78"/>
  <c r="L107" i="78"/>
  <c r="M107" i="78"/>
  <c r="N107" i="78"/>
  <c r="O107" i="78"/>
  <c r="P107" i="78"/>
  <c r="Q107" i="78"/>
  <c r="R107" i="78"/>
  <c r="S107" i="78"/>
  <c r="T107" i="78"/>
  <c r="U107" i="78"/>
  <c r="V107" i="78"/>
  <c r="W107" i="78"/>
  <c r="X107" i="78"/>
  <c r="Y107" i="78"/>
  <c r="Z107" i="78"/>
  <c r="AA107" i="78"/>
  <c r="AB107" i="78"/>
  <c r="AC107" i="78"/>
  <c r="AD107" i="78"/>
  <c r="AE107" i="78"/>
  <c r="AF107" i="78"/>
  <c r="AG107" i="78"/>
  <c r="AH107" i="78"/>
  <c r="AI107" i="78"/>
  <c r="AJ107" i="78"/>
  <c r="AK107" i="78"/>
  <c r="AL107" i="78"/>
  <c r="AM107" i="78"/>
  <c r="AN107" i="78"/>
  <c r="AO107" i="78"/>
  <c r="AP107" i="78"/>
  <c r="AQ107" i="78"/>
  <c r="AR107" i="78"/>
  <c r="AS107" i="78"/>
  <c r="AT107" i="78"/>
  <c r="AU107" i="78"/>
  <c r="AV107" i="78"/>
  <c r="AW107" i="78"/>
  <c r="AX107" i="78"/>
  <c r="AY107" i="78"/>
  <c r="AZ107" i="78"/>
  <c r="BA107" i="78"/>
  <c r="BB107" i="78"/>
  <c r="BC107" i="78"/>
  <c r="BD107" i="78"/>
  <c r="BE107" i="78"/>
  <c r="BF107" i="78"/>
  <c r="BG107" i="78"/>
  <c r="BH107" i="78"/>
  <c r="BI107" i="78"/>
  <c r="BJ107" i="78"/>
  <c r="BK107" i="78"/>
  <c r="BL107" i="78"/>
  <c r="BM107" i="78"/>
  <c r="BN107" i="78"/>
  <c r="BO107" i="78"/>
  <c r="BP107" i="78"/>
  <c r="BQ107" i="78"/>
  <c r="B108" i="78"/>
  <c r="C108" i="78"/>
  <c r="D108" i="78"/>
  <c r="E108" i="78"/>
  <c r="F108" i="78"/>
  <c r="G108" i="78"/>
  <c r="H108" i="78"/>
  <c r="I108" i="78"/>
  <c r="J108" i="78"/>
  <c r="K108" i="78"/>
  <c r="L108" i="78"/>
  <c r="M108" i="78"/>
  <c r="N108" i="78"/>
  <c r="O108" i="78"/>
  <c r="P108" i="78"/>
  <c r="Q108" i="78"/>
  <c r="R108" i="78"/>
  <c r="S108" i="78"/>
  <c r="T108" i="78"/>
  <c r="U108" i="78"/>
  <c r="V108" i="78"/>
  <c r="W108" i="78"/>
  <c r="X108" i="78"/>
  <c r="Y108" i="78"/>
  <c r="Z108" i="78"/>
  <c r="AA108" i="78"/>
  <c r="AB108" i="78"/>
  <c r="AC108" i="78"/>
  <c r="AD108" i="78"/>
  <c r="AE108" i="78"/>
  <c r="AF108" i="78"/>
  <c r="AG108" i="78"/>
  <c r="AH108" i="78"/>
  <c r="AI108" i="78"/>
  <c r="AJ108" i="78"/>
  <c r="AK108" i="78"/>
  <c r="AL108" i="78"/>
  <c r="AM108" i="78"/>
  <c r="AN108" i="78"/>
  <c r="AO108" i="78"/>
  <c r="AP108" i="78"/>
  <c r="AQ108" i="78"/>
  <c r="AR108" i="78"/>
  <c r="AS108" i="78"/>
  <c r="AT108" i="78"/>
  <c r="AU108" i="78"/>
  <c r="AV108" i="78"/>
  <c r="AW108" i="78"/>
  <c r="AX108" i="78"/>
  <c r="AY108" i="78"/>
  <c r="AZ108" i="78"/>
  <c r="BA108" i="78"/>
  <c r="BB108" i="78"/>
  <c r="BC108" i="78"/>
  <c r="BD108" i="78"/>
  <c r="BE108" i="78"/>
  <c r="BF108" i="78"/>
  <c r="BG108" i="78"/>
  <c r="BH108" i="78"/>
  <c r="BI108" i="78"/>
  <c r="BJ108" i="78"/>
  <c r="BK108" i="78"/>
  <c r="BL108" i="78"/>
  <c r="BM108" i="78"/>
  <c r="BN108" i="78"/>
  <c r="BO108" i="78"/>
  <c r="BP108" i="78"/>
  <c r="BQ108" i="78"/>
  <c r="BR108" i="78"/>
  <c r="BS108" i="78"/>
  <c r="BT108" i="78"/>
  <c r="BU108" i="78"/>
  <c r="BV108" i="78"/>
  <c r="BW108" i="78"/>
  <c r="BX108" i="78"/>
  <c r="BY108" i="78"/>
  <c r="BZ108" i="78"/>
  <c r="CA108" i="78"/>
  <c r="CB108" i="78"/>
  <c r="CC108" i="78"/>
  <c r="CD108" i="78"/>
  <c r="CE108" i="78"/>
  <c r="CF108" i="78"/>
  <c r="CG108" i="78"/>
  <c r="B109" i="78"/>
  <c r="C109" i="78"/>
  <c r="D109" i="78"/>
  <c r="E109" i="78"/>
  <c r="F109" i="78"/>
  <c r="G109" i="78"/>
  <c r="H109" i="78"/>
  <c r="I109" i="78"/>
  <c r="J109" i="78"/>
  <c r="K109" i="78"/>
  <c r="L109" i="78"/>
  <c r="M109" i="78"/>
  <c r="N109" i="78"/>
  <c r="O109" i="78"/>
  <c r="P109" i="78"/>
  <c r="Q109" i="78"/>
  <c r="R109" i="78"/>
  <c r="S109" i="78"/>
  <c r="T109" i="78"/>
  <c r="U109" i="78"/>
  <c r="V109" i="78"/>
  <c r="W109" i="78"/>
  <c r="X109" i="78"/>
  <c r="Y109" i="78"/>
  <c r="Z109" i="78"/>
  <c r="AA109" i="78"/>
  <c r="AB109" i="78"/>
  <c r="AC109" i="78"/>
  <c r="AD109" i="78"/>
  <c r="AE109" i="78"/>
  <c r="AF109" i="78"/>
  <c r="AG109" i="78"/>
  <c r="AH109" i="78"/>
  <c r="AI109" i="78"/>
  <c r="AJ109" i="78"/>
  <c r="AK109" i="78"/>
  <c r="AL109" i="78"/>
  <c r="AM109" i="78"/>
  <c r="AN109" i="78"/>
  <c r="AO109" i="78"/>
  <c r="AP109" i="78"/>
  <c r="AQ109" i="78"/>
  <c r="AR109" i="78"/>
  <c r="AS109" i="78"/>
  <c r="AT109" i="78"/>
  <c r="AU109" i="78"/>
  <c r="AV109" i="78"/>
  <c r="AW109" i="78"/>
  <c r="AX109" i="78"/>
  <c r="AY109" i="78"/>
  <c r="AZ109" i="78"/>
  <c r="BA109" i="78"/>
  <c r="BB109" i="78"/>
  <c r="BC109" i="78"/>
  <c r="BD109" i="78"/>
  <c r="BE109" i="78"/>
  <c r="BF109" i="78"/>
  <c r="BG109" i="78"/>
  <c r="BH109" i="78"/>
  <c r="BI109" i="78"/>
  <c r="BJ109" i="78"/>
  <c r="BK109" i="78"/>
  <c r="BL109" i="78"/>
  <c r="BM109" i="78"/>
  <c r="BN109" i="78"/>
  <c r="BO109" i="78"/>
  <c r="BP109" i="78"/>
  <c r="BQ109" i="78"/>
  <c r="BR109" i="78"/>
  <c r="BS109" i="78"/>
  <c r="BT109" i="78"/>
  <c r="BU109" i="78"/>
  <c r="BV109" i="78"/>
  <c r="BW109" i="78"/>
  <c r="BX109" i="78"/>
  <c r="BY109" i="78"/>
  <c r="BZ109" i="78"/>
  <c r="CA109" i="78"/>
  <c r="CB109" i="78"/>
  <c r="CC109" i="78"/>
  <c r="CD109" i="78"/>
  <c r="CE109" i="78"/>
  <c r="CF109" i="78"/>
  <c r="CG109" i="78"/>
  <c r="B111" i="78"/>
  <c r="B112" i="78"/>
  <c r="B115" i="78"/>
  <c r="C115" i="78"/>
  <c r="D115" i="78"/>
  <c r="E115" i="78"/>
  <c r="F115" i="78"/>
  <c r="G115" i="78"/>
  <c r="H115" i="78"/>
  <c r="I115" i="78"/>
  <c r="J115" i="78"/>
  <c r="K115" i="78"/>
  <c r="L115" i="78"/>
  <c r="M115" i="78"/>
  <c r="N115" i="78"/>
  <c r="O115" i="78"/>
  <c r="P115" i="78"/>
  <c r="Q115" i="78"/>
  <c r="R115" i="78"/>
  <c r="S115" i="78"/>
  <c r="T115" i="78"/>
  <c r="U115" i="78"/>
  <c r="V115" i="78"/>
  <c r="W115" i="78"/>
  <c r="X115" i="78"/>
  <c r="Y115" i="78"/>
  <c r="Z115" i="78"/>
  <c r="AA115" i="78"/>
  <c r="AB115" i="78"/>
  <c r="AC115" i="78"/>
  <c r="AD115" i="78"/>
  <c r="AE115" i="78"/>
  <c r="AF115" i="78"/>
  <c r="AG115" i="78"/>
  <c r="AH115" i="78"/>
  <c r="AI115" i="78"/>
  <c r="AJ115" i="78"/>
  <c r="AK115" i="78"/>
  <c r="AL115" i="78"/>
  <c r="AM115" i="78"/>
  <c r="AN115" i="78"/>
  <c r="AO115" i="78"/>
  <c r="AP115" i="78"/>
  <c r="AQ115" i="78"/>
  <c r="AR115" i="78"/>
  <c r="AS115" i="78"/>
  <c r="AT115" i="78"/>
  <c r="AU115" i="78"/>
  <c r="AV115" i="78"/>
  <c r="AW115" i="78"/>
  <c r="AX115" i="78"/>
  <c r="AY115" i="78"/>
  <c r="AZ115" i="78"/>
  <c r="BA115" i="78"/>
  <c r="BB115" i="78"/>
  <c r="BC115" i="78"/>
  <c r="BD115" i="78"/>
  <c r="BE115" i="78"/>
  <c r="BF115" i="78"/>
  <c r="BG115" i="78"/>
  <c r="BH115" i="78"/>
  <c r="BI115" i="78"/>
  <c r="BJ115" i="78"/>
  <c r="BK115" i="78"/>
  <c r="BL115" i="78"/>
  <c r="BM115" i="78"/>
  <c r="BN115" i="78"/>
  <c r="BO115" i="78"/>
  <c r="BP115" i="78"/>
  <c r="BQ115" i="78"/>
  <c r="B116" i="78"/>
  <c r="C116" i="78"/>
  <c r="D116" i="78"/>
  <c r="E116" i="78"/>
  <c r="F116" i="78"/>
  <c r="G116" i="78"/>
  <c r="H116" i="78"/>
  <c r="I116" i="78"/>
  <c r="J116" i="78"/>
  <c r="K116" i="78"/>
  <c r="L116" i="78"/>
  <c r="M116" i="78"/>
  <c r="N116" i="78"/>
  <c r="O116" i="78"/>
  <c r="P116" i="78"/>
  <c r="Q116" i="78"/>
  <c r="R116" i="78"/>
  <c r="S116" i="78"/>
  <c r="T116" i="78"/>
  <c r="U116" i="78"/>
  <c r="V116" i="78"/>
  <c r="W116" i="78"/>
  <c r="X116" i="78"/>
  <c r="Y116" i="78"/>
  <c r="Z116" i="78"/>
  <c r="AA116" i="78"/>
  <c r="AB116" i="78"/>
  <c r="AC116" i="78"/>
  <c r="AD116" i="78"/>
  <c r="AE116" i="78"/>
  <c r="AF116" i="78"/>
  <c r="AG116" i="78"/>
  <c r="AH116" i="78"/>
  <c r="AI116" i="78"/>
  <c r="AJ116" i="78"/>
  <c r="AK116" i="78"/>
  <c r="AL116" i="78"/>
  <c r="AM116" i="78"/>
  <c r="AN116" i="78"/>
  <c r="AO116" i="78"/>
  <c r="AP116" i="78"/>
  <c r="AQ116" i="78"/>
  <c r="AR116" i="78"/>
  <c r="AS116" i="78"/>
  <c r="AT116" i="78"/>
  <c r="AU116" i="78"/>
  <c r="AV116" i="78"/>
  <c r="AW116" i="78"/>
  <c r="AX116" i="78"/>
  <c r="AY116" i="78"/>
  <c r="AZ116" i="78"/>
  <c r="BA116" i="78"/>
  <c r="BB116" i="78"/>
  <c r="BC116" i="78"/>
  <c r="BD116" i="78"/>
  <c r="BE116" i="78"/>
  <c r="BF116" i="78"/>
  <c r="BG116" i="78"/>
  <c r="BH116" i="78"/>
  <c r="BI116" i="78"/>
  <c r="BJ116" i="78"/>
  <c r="BK116" i="78"/>
  <c r="BL116" i="78"/>
  <c r="BM116" i="78"/>
  <c r="BN116" i="78"/>
  <c r="BO116" i="78"/>
  <c r="BP116" i="78"/>
  <c r="BQ116" i="78"/>
  <c r="B117" i="78"/>
  <c r="C117" i="78"/>
  <c r="D117" i="78"/>
  <c r="E117" i="78"/>
  <c r="F117" i="78"/>
  <c r="G117" i="78"/>
  <c r="H117" i="78"/>
  <c r="I117" i="78"/>
  <c r="J117" i="78"/>
  <c r="K117" i="78"/>
  <c r="L117" i="78"/>
  <c r="M117" i="78"/>
  <c r="N117" i="78"/>
  <c r="O117" i="78"/>
  <c r="P117" i="78"/>
  <c r="Q117" i="78"/>
  <c r="R117" i="78"/>
  <c r="S117" i="78"/>
  <c r="T117" i="78"/>
  <c r="U117" i="78"/>
  <c r="V117" i="78"/>
  <c r="W117" i="78"/>
  <c r="X117" i="78"/>
  <c r="Y117" i="78"/>
  <c r="Z117" i="78"/>
  <c r="AA117" i="78"/>
  <c r="AB117" i="78"/>
  <c r="AC117" i="78"/>
  <c r="AD117" i="78"/>
  <c r="AE117" i="78"/>
  <c r="AF117" i="78"/>
  <c r="AG117" i="78"/>
  <c r="AH117" i="78"/>
  <c r="AI117" i="78"/>
  <c r="AJ117" i="78"/>
  <c r="AK117" i="78"/>
  <c r="AL117" i="78"/>
  <c r="AM117" i="78"/>
  <c r="AN117" i="78"/>
  <c r="AO117" i="78"/>
  <c r="AP117" i="78"/>
  <c r="AQ117" i="78"/>
  <c r="AR117" i="78"/>
  <c r="AS117" i="78"/>
  <c r="AT117" i="78"/>
  <c r="AU117" i="78"/>
  <c r="AV117" i="78"/>
  <c r="AW117" i="78"/>
  <c r="AX117" i="78"/>
  <c r="AY117" i="78"/>
  <c r="AZ117" i="78"/>
  <c r="BA117" i="78"/>
  <c r="BB117" i="78"/>
  <c r="BC117" i="78"/>
  <c r="BD117" i="78"/>
  <c r="BE117" i="78"/>
  <c r="BF117" i="78"/>
  <c r="BG117" i="78"/>
  <c r="BH117" i="78"/>
  <c r="BI117" i="78"/>
  <c r="BJ117" i="78"/>
  <c r="BK117" i="78"/>
  <c r="BL117" i="78"/>
  <c r="BM117" i="78"/>
  <c r="BN117" i="78"/>
  <c r="BO117" i="78"/>
  <c r="BP117" i="78"/>
  <c r="BQ117" i="78"/>
  <c r="BR117" i="78"/>
  <c r="BS117" i="78"/>
  <c r="BT117" i="78"/>
  <c r="BU117" i="78"/>
  <c r="BV117" i="78"/>
  <c r="BW117" i="78"/>
  <c r="BX117" i="78"/>
  <c r="BY117" i="78"/>
  <c r="BZ117" i="78"/>
  <c r="CA117" i="78"/>
  <c r="CB117" i="78"/>
  <c r="CC117" i="78"/>
  <c r="CD117" i="78"/>
  <c r="CE117" i="78"/>
  <c r="CF117" i="78"/>
  <c r="CG117" i="78"/>
  <c r="B118" i="78"/>
  <c r="C118" i="78"/>
  <c r="D118" i="78"/>
  <c r="E118" i="78"/>
  <c r="F118" i="78"/>
  <c r="G118" i="78"/>
  <c r="H118" i="78"/>
  <c r="I118" i="78"/>
  <c r="J118" i="78"/>
  <c r="K118" i="78"/>
  <c r="L118" i="78"/>
  <c r="M118" i="78"/>
  <c r="N118" i="78"/>
  <c r="O118" i="78"/>
  <c r="P118" i="78"/>
  <c r="Q118" i="78"/>
  <c r="R118" i="78"/>
  <c r="S118" i="78"/>
  <c r="T118" i="78"/>
  <c r="U118" i="78"/>
  <c r="V118" i="78"/>
  <c r="W118" i="78"/>
  <c r="X118" i="78"/>
  <c r="Y118" i="78"/>
  <c r="Z118" i="78"/>
  <c r="AA118" i="78"/>
  <c r="AB118" i="78"/>
  <c r="AC118" i="78"/>
  <c r="AD118" i="78"/>
  <c r="AE118" i="78"/>
  <c r="AF118" i="78"/>
  <c r="AG118" i="78"/>
  <c r="AH118" i="78"/>
  <c r="AI118" i="78"/>
  <c r="AJ118" i="78"/>
  <c r="AK118" i="78"/>
  <c r="AL118" i="78"/>
  <c r="AM118" i="78"/>
  <c r="AN118" i="78"/>
  <c r="AO118" i="78"/>
  <c r="AP118" i="78"/>
  <c r="AQ118" i="78"/>
  <c r="AR118" i="78"/>
  <c r="AS118" i="78"/>
  <c r="AT118" i="78"/>
  <c r="AU118" i="78"/>
  <c r="AV118" i="78"/>
  <c r="AW118" i="78"/>
  <c r="AX118" i="78"/>
  <c r="AY118" i="78"/>
  <c r="AZ118" i="78"/>
  <c r="BA118" i="78"/>
  <c r="BB118" i="78"/>
  <c r="BC118" i="78"/>
  <c r="BD118" i="78"/>
  <c r="BE118" i="78"/>
  <c r="BF118" i="78"/>
  <c r="BG118" i="78"/>
  <c r="BH118" i="78"/>
  <c r="BI118" i="78"/>
  <c r="BJ118" i="78"/>
  <c r="BK118" i="78"/>
  <c r="BL118" i="78"/>
  <c r="BM118" i="78"/>
  <c r="BN118" i="78"/>
  <c r="BO118" i="78"/>
  <c r="BP118" i="78"/>
  <c r="BQ118" i="78"/>
  <c r="BR118" i="78"/>
  <c r="BS118" i="78"/>
  <c r="BT118" i="78"/>
  <c r="BU118" i="78"/>
  <c r="BV118" i="78"/>
  <c r="BW118" i="78"/>
  <c r="BX118" i="78"/>
  <c r="BY118" i="78"/>
  <c r="BZ118" i="78"/>
  <c r="CA118" i="78"/>
  <c r="CB118" i="78"/>
  <c r="CC118" i="78"/>
  <c r="CD118" i="78"/>
  <c r="CE118" i="78"/>
  <c r="CF118" i="78"/>
  <c r="CG118" i="78"/>
  <c r="B120" i="78"/>
  <c r="B121" i="78"/>
  <c r="B124" i="78"/>
  <c r="C124" i="78"/>
  <c r="D124" i="78"/>
  <c r="E124" i="78"/>
  <c r="F124" i="78"/>
  <c r="G124" i="78"/>
  <c r="H124" i="78"/>
  <c r="I124" i="78"/>
  <c r="J124" i="78"/>
  <c r="K124" i="78"/>
  <c r="L124" i="78"/>
  <c r="M124" i="78"/>
  <c r="N124" i="78"/>
  <c r="O124" i="78"/>
  <c r="P124" i="78"/>
  <c r="Q124" i="78"/>
  <c r="R124" i="78"/>
  <c r="S124" i="78"/>
  <c r="T124" i="78"/>
  <c r="U124" i="78"/>
  <c r="V124" i="78"/>
  <c r="W124" i="78"/>
  <c r="X124" i="78"/>
  <c r="Y124" i="78"/>
  <c r="Z124" i="78"/>
  <c r="AA124" i="78"/>
  <c r="AB124" i="78"/>
  <c r="AC124" i="78"/>
  <c r="AD124" i="78"/>
  <c r="AE124" i="78"/>
  <c r="AF124" i="78"/>
  <c r="AG124" i="78"/>
  <c r="AH124" i="78"/>
  <c r="AI124" i="78"/>
  <c r="AJ124" i="78"/>
  <c r="AK124" i="78"/>
  <c r="AL124" i="78"/>
  <c r="AM124" i="78"/>
  <c r="AN124" i="78"/>
  <c r="AO124" i="78"/>
  <c r="AP124" i="78"/>
  <c r="AQ124" i="78"/>
  <c r="AR124" i="78"/>
  <c r="AS124" i="78"/>
  <c r="AT124" i="78"/>
  <c r="AU124" i="78"/>
  <c r="AV124" i="78"/>
  <c r="AW124" i="78"/>
  <c r="AX124" i="78"/>
  <c r="AY124" i="78"/>
  <c r="AZ124" i="78"/>
  <c r="BA124" i="78"/>
  <c r="BB124" i="78"/>
  <c r="BC124" i="78"/>
  <c r="BD124" i="78"/>
  <c r="BE124" i="78"/>
  <c r="BF124" i="78"/>
  <c r="BG124" i="78"/>
  <c r="BH124" i="78"/>
  <c r="BI124" i="78"/>
  <c r="BJ124" i="78"/>
  <c r="BK124" i="78"/>
  <c r="BL124" i="78"/>
  <c r="BM124" i="78"/>
  <c r="BN124" i="78"/>
  <c r="BO124" i="78"/>
  <c r="BP124" i="78"/>
  <c r="BQ124" i="78"/>
  <c r="B125" i="78"/>
  <c r="C125" i="78"/>
  <c r="D125" i="78"/>
  <c r="E125" i="78"/>
  <c r="F125" i="78"/>
  <c r="G125" i="78"/>
  <c r="H125" i="78"/>
  <c r="I125" i="78"/>
  <c r="J125" i="78"/>
  <c r="K125" i="78"/>
  <c r="L125" i="78"/>
  <c r="M125" i="78"/>
  <c r="N125" i="78"/>
  <c r="O125" i="78"/>
  <c r="P125" i="78"/>
  <c r="Q125" i="78"/>
  <c r="R125" i="78"/>
  <c r="S125" i="78"/>
  <c r="T125" i="78"/>
  <c r="U125" i="78"/>
  <c r="V125" i="78"/>
  <c r="W125" i="78"/>
  <c r="X125" i="78"/>
  <c r="Y125" i="78"/>
  <c r="Z125" i="78"/>
  <c r="AA125" i="78"/>
  <c r="AB125" i="78"/>
  <c r="AC125" i="78"/>
  <c r="AD125" i="78"/>
  <c r="AE125" i="78"/>
  <c r="AF125" i="78"/>
  <c r="AG125" i="78"/>
  <c r="AH125" i="78"/>
  <c r="AI125" i="78"/>
  <c r="AJ125" i="78"/>
  <c r="AK125" i="78"/>
  <c r="AL125" i="78"/>
  <c r="AM125" i="78"/>
  <c r="AN125" i="78"/>
  <c r="AO125" i="78"/>
  <c r="AP125" i="78"/>
  <c r="AQ125" i="78"/>
  <c r="AR125" i="78"/>
  <c r="AS125" i="78"/>
  <c r="AT125" i="78"/>
  <c r="AU125" i="78"/>
  <c r="AV125" i="78"/>
  <c r="AW125" i="78"/>
  <c r="AX125" i="78"/>
  <c r="AY125" i="78"/>
  <c r="AZ125" i="78"/>
  <c r="BA125" i="78"/>
  <c r="BB125" i="78"/>
  <c r="BC125" i="78"/>
  <c r="BD125" i="78"/>
  <c r="BE125" i="78"/>
  <c r="BF125" i="78"/>
  <c r="BG125" i="78"/>
  <c r="BH125" i="78"/>
  <c r="BI125" i="78"/>
  <c r="BJ125" i="78"/>
  <c r="BK125" i="78"/>
  <c r="BL125" i="78"/>
  <c r="BM125" i="78"/>
  <c r="BN125" i="78"/>
  <c r="BO125" i="78"/>
  <c r="BP125" i="78"/>
  <c r="BQ125" i="78"/>
  <c r="B126" i="78"/>
  <c r="C126" i="78"/>
  <c r="D126" i="78"/>
  <c r="E126" i="78"/>
  <c r="F126" i="78"/>
  <c r="G126" i="78"/>
  <c r="H126" i="78"/>
  <c r="I126" i="78"/>
  <c r="J126" i="78"/>
  <c r="K126" i="78"/>
  <c r="L126" i="78"/>
  <c r="M126" i="78"/>
  <c r="N126" i="78"/>
  <c r="O126" i="78"/>
  <c r="P126" i="78"/>
  <c r="Q126" i="78"/>
  <c r="R126" i="78"/>
  <c r="S126" i="78"/>
  <c r="T126" i="78"/>
  <c r="U126" i="78"/>
  <c r="V126" i="78"/>
  <c r="W126" i="78"/>
  <c r="X126" i="78"/>
  <c r="Y126" i="78"/>
  <c r="Z126" i="78"/>
  <c r="AA126" i="78"/>
  <c r="AB126" i="78"/>
  <c r="AC126" i="78"/>
  <c r="AD126" i="78"/>
  <c r="AE126" i="78"/>
  <c r="AF126" i="78"/>
  <c r="AG126" i="78"/>
  <c r="AH126" i="78"/>
  <c r="AI126" i="78"/>
  <c r="AJ126" i="78"/>
  <c r="AK126" i="78"/>
  <c r="AL126" i="78"/>
  <c r="AM126" i="78"/>
  <c r="AN126" i="78"/>
  <c r="AO126" i="78"/>
  <c r="AP126" i="78"/>
  <c r="AQ126" i="78"/>
  <c r="AR126" i="78"/>
  <c r="AS126" i="78"/>
  <c r="AT126" i="78"/>
  <c r="AU126" i="78"/>
  <c r="AV126" i="78"/>
  <c r="AW126" i="78"/>
  <c r="AX126" i="78"/>
  <c r="AY126" i="78"/>
  <c r="AZ126" i="78"/>
  <c r="BA126" i="78"/>
  <c r="BB126" i="78"/>
  <c r="BC126" i="78"/>
  <c r="BD126" i="78"/>
  <c r="BE126" i="78"/>
  <c r="BF126" i="78"/>
  <c r="BG126" i="78"/>
  <c r="BH126" i="78"/>
  <c r="BI126" i="78"/>
  <c r="BJ126" i="78"/>
  <c r="BK126" i="78"/>
  <c r="BL126" i="78"/>
  <c r="BM126" i="78"/>
  <c r="BN126" i="78"/>
  <c r="BO126" i="78"/>
  <c r="BP126" i="78"/>
  <c r="BQ126" i="78"/>
  <c r="BR126" i="78"/>
  <c r="BS126" i="78"/>
  <c r="BT126" i="78"/>
  <c r="BU126" i="78"/>
  <c r="BV126" i="78"/>
  <c r="BW126" i="78"/>
  <c r="BX126" i="78"/>
  <c r="BY126" i="78"/>
  <c r="BZ126" i="78"/>
  <c r="CA126" i="78"/>
  <c r="CB126" i="78"/>
  <c r="CC126" i="78"/>
  <c r="CD126" i="78"/>
  <c r="CE126" i="78"/>
  <c r="CF126" i="78"/>
  <c r="CG126" i="78"/>
  <c r="B127" i="78"/>
  <c r="C127" i="78"/>
  <c r="D127" i="78"/>
  <c r="E127" i="78"/>
  <c r="F127" i="78"/>
  <c r="G127" i="78"/>
  <c r="H127" i="78"/>
  <c r="I127" i="78"/>
  <c r="J127" i="78"/>
  <c r="K127" i="78"/>
  <c r="L127" i="78"/>
  <c r="M127" i="78"/>
  <c r="N127" i="78"/>
  <c r="O127" i="78"/>
  <c r="P127" i="78"/>
  <c r="Q127" i="78"/>
  <c r="R127" i="78"/>
  <c r="S127" i="78"/>
  <c r="T127" i="78"/>
  <c r="U127" i="78"/>
  <c r="V127" i="78"/>
  <c r="W127" i="78"/>
  <c r="X127" i="78"/>
  <c r="Y127" i="78"/>
  <c r="Z127" i="78"/>
  <c r="AA127" i="78"/>
  <c r="AB127" i="78"/>
  <c r="AC127" i="78"/>
  <c r="AD127" i="78"/>
  <c r="AE127" i="78"/>
  <c r="AF127" i="78"/>
  <c r="AG127" i="78"/>
  <c r="AH127" i="78"/>
  <c r="AI127" i="78"/>
  <c r="AJ127" i="78"/>
  <c r="AK127" i="78"/>
  <c r="AL127" i="78"/>
  <c r="AM127" i="78"/>
  <c r="AN127" i="78"/>
  <c r="AO127" i="78"/>
  <c r="AP127" i="78"/>
  <c r="AQ127" i="78"/>
  <c r="AR127" i="78"/>
  <c r="AS127" i="78"/>
  <c r="AT127" i="78"/>
  <c r="AU127" i="78"/>
  <c r="AV127" i="78"/>
  <c r="AW127" i="78"/>
  <c r="AX127" i="78"/>
  <c r="AY127" i="78"/>
  <c r="AZ127" i="78"/>
  <c r="BA127" i="78"/>
  <c r="BB127" i="78"/>
  <c r="BC127" i="78"/>
  <c r="BD127" i="78"/>
  <c r="BE127" i="78"/>
  <c r="BF127" i="78"/>
  <c r="BG127" i="78"/>
  <c r="BH127" i="78"/>
  <c r="BI127" i="78"/>
  <c r="BJ127" i="78"/>
  <c r="BK127" i="78"/>
  <c r="BL127" i="78"/>
  <c r="BM127" i="78"/>
  <c r="BN127" i="78"/>
  <c r="BO127" i="78"/>
  <c r="BP127" i="78"/>
  <c r="BQ127" i="78"/>
  <c r="BR127" i="78"/>
  <c r="BS127" i="78"/>
  <c r="BT127" i="78"/>
  <c r="BU127" i="78"/>
  <c r="BV127" i="78"/>
  <c r="BW127" i="78"/>
  <c r="BX127" i="78"/>
  <c r="BY127" i="78"/>
  <c r="BZ127" i="78"/>
  <c r="CA127" i="78"/>
  <c r="CB127" i="78"/>
  <c r="CC127" i="78"/>
  <c r="CD127" i="78"/>
  <c r="CE127" i="78"/>
  <c r="CF127" i="78"/>
  <c r="CG127" i="78"/>
  <c r="B129" i="78"/>
  <c r="B130" i="78"/>
  <c r="B133" i="78"/>
  <c r="C133" i="78"/>
  <c r="D133" i="78"/>
  <c r="E133" i="78"/>
  <c r="F133" i="78"/>
  <c r="G133" i="78"/>
  <c r="H133" i="78"/>
  <c r="I133" i="78"/>
  <c r="J133" i="78"/>
  <c r="K133" i="78"/>
  <c r="L133" i="78"/>
  <c r="M133" i="78"/>
  <c r="N133" i="78"/>
  <c r="O133" i="78"/>
  <c r="P133" i="78"/>
  <c r="Q133" i="78"/>
  <c r="R133" i="78"/>
  <c r="S133" i="78"/>
  <c r="T133" i="78"/>
  <c r="U133" i="78"/>
  <c r="V133" i="78"/>
  <c r="W133" i="78"/>
  <c r="X133" i="78"/>
  <c r="Y133" i="78"/>
  <c r="Z133" i="78"/>
  <c r="AA133" i="78"/>
  <c r="AB133" i="78"/>
  <c r="AC133" i="78"/>
  <c r="AD133" i="78"/>
  <c r="AE133" i="78"/>
  <c r="AF133" i="78"/>
  <c r="AG133" i="78"/>
  <c r="AH133" i="78"/>
  <c r="AI133" i="78"/>
  <c r="AJ133" i="78"/>
  <c r="AK133" i="78"/>
  <c r="AL133" i="78"/>
  <c r="AM133" i="78"/>
  <c r="AN133" i="78"/>
  <c r="AO133" i="78"/>
  <c r="AP133" i="78"/>
  <c r="AQ133" i="78"/>
  <c r="AR133" i="78"/>
  <c r="AS133" i="78"/>
  <c r="AT133" i="78"/>
  <c r="AU133" i="78"/>
  <c r="AV133" i="78"/>
  <c r="AW133" i="78"/>
  <c r="AX133" i="78"/>
  <c r="AY133" i="78"/>
  <c r="AZ133" i="78"/>
  <c r="BA133" i="78"/>
  <c r="BB133" i="78"/>
  <c r="BC133" i="78"/>
  <c r="BD133" i="78"/>
  <c r="BE133" i="78"/>
  <c r="BF133" i="78"/>
  <c r="BG133" i="78"/>
  <c r="BH133" i="78"/>
  <c r="BI133" i="78"/>
  <c r="BJ133" i="78"/>
  <c r="BK133" i="78"/>
  <c r="BL133" i="78"/>
  <c r="BM133" i="78"/>
  <c r="BN133" i="78"/>
  <c r="BO133" i="78"/>
  <c r="BP133" i="78"/>
  <c r="BQ133" i="78"/>
  <c r="B134" i="78"/>
  <c r="C134" i="78"/>
  <c r="D134" i="78"/>
  <c r="E134" i="78"/>
  <c r="F134" i="78"/>
  <c r="G134" i="78"/>
  <c r="H134" i="78"/>
  <c r="I134" i="78"/>
  <c r="J134" i="78"/>
  <c r="K134" i="78"/>
  <c r="L134" i="78"/>
  <c r="M134" i="78"/>
  <c r="N134" i="78"/>
  <c r="O134" i="78"/>
  <c r="P134" i="78"/>
  <c r="Q134" i="78"/>
  <c r="R134" i="78"/>
  <c r="S134" i="78"/>
  <c r="T134" i="78"/>
  <c r="U134" i="78"/>
  <c r="V134" i="78"/>
  <c r="W134" i="78"/>
  <c r="X134" i="78"/>
  <c r="Y134" i="78"/>
  <c r="Z134" i="78"/>
  <c r="AA134" i="78"/>
  <c r="AB134" i="78"/>
  <c r="AC134" i="78"/>
  <c r="AD134" i="78"/>
  <c r="AE134" i="78"/>
  <c r="AF134" i="78"/>
  <c r="AG134" i="78"/>
  <c r="AH134" i="78"/>
  <c r="AI134" i="78"/>
  <c r="AJ134" i="78"/>
  <c r="AK134" i="78"/>
  <c r="AL134" i="78"/>
  <c r="AM134" i="78"/>
  <c r="AN134" i="78"/>
  <c r="AO134" i="78"/>
  <c r="AP134" i="78"/>
  <c r="AQ134" i="78"/>
  <c r="AR134" i="78"/>
  <c r="AS134" i="78"/>
  <c r="AT134" i="78"/>
  <c r="AU134" i="78"/>
  <c r="AV134" i="78"/>
  <c r="AW134" i="78"/>
  <c r="AX134" i="78"/>
  <c r="AY134" i="78"/>
  <c r="AZ134" i="78"/>
  <c r="BA134" i="78"/>
  <c r="BB134" i="78"/>
  <c r="BC134" i="78"/>
  <c r="BD134" i="78"/>
  <c r="BE134" i="78"/>
  <c r="BF134" i="78"/>
  <c r="BG134" i="78"/>
  <c r="BH134" i="78"/>
  <c r="BI134" i="78"/>
  <c r="BJ134" i="78"/>
  <c r="BK134" i="78"/>
  <c r="BL134" i="78"/>
  <c r="BM134" i="78"/>
  <c r="BN134" i="78"/>
  <c r="BO134" i="78"/>
  <c r="BP134" i="78"/>
  <c r="BQ134" i="78"/>
  <c r="B135" i="78"/>
  <c r="C135" i="78"/>
  <c r="D135" i="78"/>
  <c r="E135" i="78"/>
  <c r="F135" i="78"/>
  <c r="G135" i="78"/>
  <c r="H135" i="78"/>
  <c r="I135" i="78"/>
  <c r="J135" i="78"/>
  <c r="K135" i="78"/>
  <c r="L135" i="78"/>
  <c r="M135" i="78"/>
  <c r="N135" i="78"/>
  <c r="O135" i="78"/>
  <c r="P135" i="78"/>
  <c r="Q135" i="78"/>
  <c r="R135" i="78"/>
  <c r="S135" i="78"/>
  <c r="T135" i="78"/>
  <c r="U135" i="78"/>
  <c r="V135" i="78"/>
  <c r="W135" i="78"/>
  <c r="X135" i="78"/>
  <c r="Y135" i="78"/>
  <c r="Z135" i="78"/>
  <c r="AA135" i="78"/>
  <c r="AB135" i="78"/>
  <c r="AC135" i="78"/>
  <c r="AD135" i="78"/>
  <c r="AE135" i="78"/>
  <c r="AF135" i="78"/>
  <c r="AG135" i="78"/>
  <c r="AH135" i="78"/>
  <c r="AI135" i="78"/>
  <c r="AJ135" i="78"/>
  <c r="AK135" i="78"/>
  <c r="AL135" i="78"/>
  <c r="AM135" i="78"/>
  <c r="AN135" i="78"/>
  <c r="AO135" i="78"/>
  <c r="AP135" i="78"/>
  <c r="AQ135" i="78"/>
  <c r="AR135" i="78"/>
  <c r="AS135" i="78"/>
  <c r="AT135" i="78"/>
  <c r="AU135" i="78"/>
  <c r="AV135" i="78"/>
  <c r="AW135" i="78"/>
  <c r="AX135" i="78"/>
  <c r="AY135" i="78"/>
  <c r="AZ135" i="78"/>
  <c r="BA135" i="78"/>
  <c r="BB135" i="78"/>
  <c r="BC135" i="78"/>
  <c r="BD135" i="78"/>
  <c r="BE135" i="78"/>
  <c r="BF135" i="78"/>
  <c r="BG135" i="78"/>
  <c r="BH135" i="78"/>
  <c r="BI135" i="78"/>
  <c r="BJ135" i="78"/>
  <c r="BK135" i="78"/>
  <c r="BL135" i="78"/>
  <c r="BM135" i="78"/>
  <c r="BN135" i="78"/>
  <c r="BO135" i="78"/>
  <c r="BP135" i="78"/>
  <c r="BQ135" i="78"/>
  <c r="BR135" i="78"/>
  <c r="BS135" i="78"/>
  <c r="BT135" i="78"/>
  <c r="BU135" i="78"/>
  <c r="BV135" i="78"/>
  <c r="BW135" i="78"/>
  <c r="BX135" i="78"/>
  <c r="BY135" i="78"/>
  <c r="BZ135" i="78"/>
  <c r="CA135" i="78"/>
  <c r="CB135" i="78"/>
  <c r="CC135" i="78"/>
  <c r="CD135" i="78"/>
  <c r="CE135" i="78"/>
  <c r="CF135" i="78"/>
  <c r="CG135" i="78"/>
  <c r="B136" i="78"/>
  <c r="C136" i="78"/>
  <c r="D136" i="78"/>
  <c r="E136" i="78"/>
  <c r="F136" i="78"/>
  <c r="G136" i="78"/>
  <c r="H136" i="78"/>
  <c r="I136" i="78"/>
  <c r="J136" i="78"/>
  <c r="K136" i="78"/>
  <c r="L136" i="78"/>
  <c r="M136" i="78"/>
  <c r="N136" i="78"/>
  <c r="O136" i="78"/>
  <c r="P136" i="78"/>
  <c r="Q136" i="78"/>
  <c r="R136" i="78"/>
  <c r="S136" i="78"/>
  <c r="T136" i="78"/>
  <c r="U136" i="78"/>
  <c r="V136" i="78"/>
  <c r="W136" i="78"/>
  <c r="X136" i="78"/>
  <c r="Y136" i="78"/>
  <c r="Z136" i="78"/>
  <c r="AA136" i="78"/>
  <c r="AB136" i="78"/>
  <c r="AC136" i="78"/>
  <c r="AD136" i="78"/>
  <c r="AE136" i="78"/>
  <c r="AF136" i="78"/>
  <c r="AG136" i="78"/>
  <c r="AH136" i="78"/>
  <c r="AI136" i="78"/>
  <c r="AJ136" i="78"/>
  <c r="AK136" i="78"/>
  <c r="AL136" i="78"/>
  <c r="AM136" i="78"/>
  <c r="AN136" i="78"/>
  <c r="AO136" i="78"/>
  <c r="AP136" i="78"/>
  <c r="AQ136" i="78"/>
  <c r="AR136" i="78"/>
  <c r="AS136" i="78"/>
  <c r="AT136" i="78"/>
  <c r="AU136" i="78"/>
  <c r="AV136" i="78"/>
  <c r="AW136" i="78"/>
  <c r="AX136" i="78"/>
  <c r="AY136" i="78"/>
  <c r="AZ136" i="78"/>
  <c r="BA136" i="78"/>
  <c r="BB136" i="78"/>
  <c r="BC136" i="78"/>
  <c r="BD136" i="78"/>
  <c r="BE136" i="78"/>
  <c r="BF136" i="78"/>
  <c r="BG136" i="78"/>
  <c r="BH136" i="78"/>
  <c r="BI136" i="78"/>
  <c r="BJ136" i="78"/>
  <c r="BK136" i="78"/>
  <c r="BL136" i="78"/>
  <c r="BM136" i="78"/>
  <c r="BN136" i="78"/>
  <c r="BO136" i="78"/>
  <c r="BP136" i="78"/>
  <c r="BQ136" i="78"/>
  <c r="BR136" i="78"/>
  <c r="BS136" i="78"/>
  <c r="BT136" i="78"/>
  <c r="BU136" i="78"/>
  <c r="BV136" i="78"/>
  <c r="BW136" i="78"/>
  <c r="BX136" i="78"/>
  <c r="BY136" i="78"/>
  <c r="BZ136" i="78"/>
  <c r="CA136" i="78"/>
  <c r="CB136" i="78"/>
  <c r="CC136" i="78"/>
  <c r="CD136" i="78"/>
  <c r="CE136" i="78"/>
  <c r="CF136" i="78"/>
  <c r="CG136" i="78"/>
  <c r="B138" i="78"/>
  <c r="B139" i="78"/>
  <c r="B143" i="78"/>
  <c r="C143" i="78"/>
  <c r="D143" i="78"/>
  <c r="E143" i="78"/>
  <c r="B144" i="78"/>
  <c r="C144" i="78"/>
  <c r="D144" i="78"/>
  <c r="E144" i="78"/>
  <c r="B145" i="78"/>
  <c r="C145" i="78"/>
  <c r="D145" i="78"/>
  <c r="E145" i="78"/>
  <c r="B146" i="78"/>
  <c r="C146" i="78"/>
  <c r="D146" i="78"/>
  <c r="E146" i="78"/>
  <c r="B147" i="78"/>
  <c r="C147" i="78"/>
  <c r="D147" i="78"/>
  <c r="E147" i="78"/>
  <c r="B150" i="78"/>
  <c r="B151" i="78"/>
  <c r="B152" i="78"/>
  <c r="B153" i="78"/>
  <c r="B154" i="78"/>
  <c r="D9" i="69"/>
  <c r="E9" i="69"/>
  <c r="F9" i="69"/>
  <c r="G9" i="69"/>
  <c r="D11" i="69"/>
  <c r="E11" i="69"/>
  <c r="F11" i="69"/>
  <c r="G11" i="69"/>
  <c r="D13" i="69"/>
  <c r="E13" i="69"/>
  <c r="F13" i="69"/>
  <c r="G13" i="69"/>
  <c r="D21" i="69"/>
  <c r="E21" i="69"/>
  <c r="F21" i="69"/>
  <c r="G21" i="69"/>
  <c r="D23" i="69"/>
  <c r="E23" i="69"/>
  <c r="F23" i="69"/>
  <c r="G23" i="69"/>
  <c r="D25" i="69"/>
  <c r="E25" i="69"/>
  <c r="F25" i="69"/>
  <c r="G25" i="69"/>
  <c r="D33" i="69"/>
  <c r="E33" i="69"/>
  <c r="F33" i="69"/>
  <c r="G33" i="69"/>
  <c r="D35" i="69"/>
  <c r="E35" i="69"/>
  <c r="F35" i="69"/>
  <c r="G35" i="69"/>
  <c r="D37" i="69"/>
  <c r="E37" i="69"/>
  <c r="F37" i="69"/>
  <c r="G37" i="69"/>
  <c r="D53" i="59"/>
  <c r="E53" i="59"/>
  <c r="F53" i="59"/>
  <c r="G53" i="59"/>
  <c r="H53" i="59"/>
  <c r="I53" i="59"/>
  <c r="D56" i="59"/>
  <c r="E56" i="59"/>
  <c r="F56" i="59"/>
  <c r="G56" i="59"/>
  <c r="H56" i="59"/>
  <c r="I56" i="59"/>
  <c r="D59" i="59"/>
  <c r="E59" i="59"/>
  <c r="F59" i="59"/>
  <c r="G59" i="59"/>
  <c r="H59" i="59"/>
  <c r="I59" i="59"/>
  <c r="D62" i="59"/>
  <c r="F62" i="59"/>
  <c r="H62" i="59"/>
  <c r="D64" i="59"/>
  <c r="E64" i="59"/>
  <c r="F64" i="59"/>
  <c r="G64" i="59"/>
  <c r="H64" i="59"/>
  <c r="I64" i="59"/>
  <c r="D66" i="59"/>
  <c r="E66" i="59"/>
  <c r="F66" i="59"/>
  <c r="G66" i="59"/>
  <c r="H66" i="59"/>
  <c r="I66" i="59"/>
  <c r="D68" i="59"/>
  <c r="E68" i="59"/>
  <c r="F68" i="59"/>
  <c r="G68" i="59"/>
  <c r="H68" i="59"/>
  <c r="I68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Malomud</author>
  </authors>
  <commentList>
    <comment ref="C34" authorId="0" shapeId="0" xr:uid="{8E23C8C9-5094-4E33-ADC3-5B556882878E}">
      <text>
        <r>
          <rPr>
            <sz val="9"/>
            <color indexed="81"/>
            <rFont val="Tahoma"/>
            <family val="2"/>
          </rPr>
          <t>If there is Commercial tax abatement, need to expand this section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Malomud</author>
    <author>-</author>
  </authors>
  <commentList>
    <comment ref="B53" authorId="0" shapeId="0" xr:uid="{8415DEC5-26E1-4B40-AC68-C22124881089}">
      <text>
        <r>
          <rPr>
            <sz val="9"/>
            <color indexed="81"/>
            <rFont val="Tahoma"/>
            <family val="2"/>
          </rPr>
          <t>NOI in Year 1 reduces total development budget so is not accounted for here.</t>
        </r>
      </text>
    </comment>
    <comment ref="E60" authorId="0" shapeId="0" xr:uid="{6F1F586A-952A-4531-B0E6-A5AAAEDD6582}">
      <text>
        <r>
          <rPr>
            <sz val="9"/>
            <color indexed="81"/>
            <rFont val="Tahoma"/>
            <family val="2"/>
          </rPr>
          <t>Hard-coded to "0" for 1-Yr Waterfall</t>
        </r>
      </text>
    </comment>
    <comment ref="B72" authorId="1" shapeId="0" xr:uid="{047E3F10-9072-4D80-A0E1-5684C0CBB0D9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87" authorId="1" shapeId="0" xr:uid="{5053E161-2F8B-44C6-A455-0EB4CFB2FBA9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102" authorId="1" shapeId="0" xr:uid="{998C67AD-7A39-445F-904E-4A471DC008B0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110" authorId="1" shapeId="0" xr:uid="{38AE4B52-C251-43B1-A750-E7052BD07B75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Malomud</author>
    <author>-</author>
  </authors>
  <commentList>
    <comment ref="B53" authorId="0" shapeId="0" xr:uid="{B7311DEB-2647-4B4E-B7AE-E1DE734B2474}">
      <text>
        <r>
          <rPr>
            <sz val="9"/>
            <color indexed="81"/>
            <rFont val="Tahoma"/>
            <family val="2"/>
          </rPr>
          <t>NOI in Year 1 reduces total development budget so is not accounted for here.</t>
        </r>
      </text>
    </comment>
    <comment ref="B72" authorId="1" shapeId="0" xr:uid="{2E947B28-92C1-483E-8AEF-4A99556FE522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87" authorId="1" shapeId="0" xr:uid="{EA8ECCF4-9301-47A8-8054-6A7AAA18FF21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102" authorId="1" shapeId="0" xr:uid="{4592340E-7B95-4E83-87A2-692915841E91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110" authorId="1" shapeId="0" xr:uid="{7D123993-4A2F-4EAF-A4A9-F9C5031148CC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Malomud</author>
    <author>-</author>
  </authors>
  <commentList>
    <comment ref="B53" authorId="0" shapeId="0" xr:uid="{58F6DF3C-9873-4D16-90BF-9A5B45DA8742}">
      <text>
        <r>
          <rPr>
            <sz val="9"/>
            <color indexed="81"/>
            <rFont val="Tahoma"/>
            <family val="2"/>
          </rPr>
          <t>NOI in Year 1 reduces total development budget so is not accounted for here.</t>
        </r>
      </text>
    </comment>
    <comment ref="B72" authorId="1" shapeId="0" xr:uid="{72F254F7-1139-4241-BF7F-881BE9DDD346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87" authorId="1" shapeId="0" xr:uid="{2D6D1D0A-5BEA-49E3-B0C9-0CC198C49336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101" authorId="1" shapeId="0" xr:uid="{0501A80A-E058-42CA-97E1-A3062FEBEB3B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  <comment ref="B108" authorId="1" shapeId="0" xr:uid="{5EB33C20-D253-4E46-A83D-EE202DB51335}">
      <text>
        <r>
          <rPr>
            <sz val="8"/>
            <color indexed="81"/>
            <rFont val="Tahoma"/>
            <family val="2"/>
          </rPr>
          <t>Ratio of total positive distributions to total negative negative distributions.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<sst xmlns="http://schemas.openxmlformats.org/spreadsheetml/2006/main" count="2063" uniqueCount="858">
  <si>
    <t>PROJECT SUMMARY</t>
  </si>
  <si>
    <t>RETURN METRICS</t>
  </si>
  <si>
    <t>Project Name</t>
  </si>
  <si>
    <t>Total Project Budget</t>
  </si>
  <si>
    <t>Address</t>
  </si>
  <si>
    <t>Stab. Year</t>
  </si>
  <si>
    <t>Land Acquisition</t>
  </si>
  <si>
    <t>Investment Committee Approval Date</t>
  </si>
  <si>
    <t>TBD</t>
  </si>
  <si>
    <t>Development Spread</t>
  </si>
  <si>
    <t>Land Size (Acres)</t>
  </si>
  <si>
    <t>Number of Stories</t>
  </si>
  <si>
    <t>Sale Method</t>
  </si>
  <si>
    <t>Cap Sale Yr+1</t>
  </si>
  <si>
    <t>Type of Build</t>
  </si>
  <si>
    <t>Cost of Sale</t>
  </si>
  <si>
    <t>Units</t>
  </si>
  <si>
    <t>Beds</t>
  </si>
  <si>
    <t>Beds/Unit</t>
  </si>
  <si>
    <t>Sale Date</t>
  </si>
  <si>
    <t>Total Parking Spaces</t>
  </si>
  <si>
    <t>Exit Cap Rate</t>
  </si>
  <si>
    <t>Residential Parking Spaces</t>
  </si>
  <si>
    <t>Levered IRR</t>
  </si>
  <si>
    <t>% Units Parked</t>
  </si>
  <si>
    <t>Levered Multiple</t>
  </si>
  <si>
    <t>% Beds Parked</t>
  </si>
  <si>
    <t>Net Residential SF</t>
  </si>
  <si>
    <t>Gross Residential SF</t>
  </si>
  <si>
    <t>Commercial SF</t>
  </si>
  <si>
    <t xml:space="preserve"> </t>
  </si>
  <si>
    <t>Amenity &amp; Leasing SF</t>
  </si>
  <si>
    <r>
      <t xml:space="preserve">Total SF </t>
    </r>
    <r>
      <rPr>
        <b/>
        <sz val="8"/>
        <rFont val="Cambria"/>
        <family val="1"/>
        <scheme val="major"/>
      </rPr>
      <t>(excluding Parking)</t>
    </r>
  </si>
  <si>
    <t>Parking SF</t>
  </si>
  <si>
    <t>PROJECT BUDGET</t>
  </si>
  <si>
    <t>UNIT RENT ASSUMPTIONS</t>
  </si>
  <si>
    <t>Rent/</t>
  </si>
  <si>
    <t>Uses</t>
  </si>
  <si>
    <t>Total</t>
  </si>
  <si>
    <t>$/Bed</t>
  </si>
  <si>
    <t>$/Unit</t>
  </si>
  <si>
    <t>Unit Type</t>
  </si>
  <si>
    <t># of Beds</t>
  </si>
  <si>
    <t>% of Beds</t>
  </si>
  <si>
    <t>SF/Unit</t>
  </si>
  <si>
    <t>Bed/Month</t>
  </si>
  <si>
    <t>RSF/Month</t>
  </si>
  <si>
    <t>Acquisition Costs</t>
  </si>
  <si>
    <t>Hard Costs</t>
  </si>
  <si>
    <t>Architectural / Engineering / Design</t>
  </si>
  <si>
    <t>Diligence Consultants</t>
  </si>
  <si>
    <t>Permit / City Fees</t>
  </si>
  <si>
    <t>Legal / Professional / Admin Services</t>
  </si>
  <si>
    <t>Leasing &amp; Operations</t>
  </si>
  <si>
    <t>FF&amp;E</t>
  </si>
  <si>
    <t>Total Residential</t>
  </si>
  <si>
    <t>Taxes and Insurance</t>
  </si>
  <si>
    <t>Construction Financing Costs</t>
  </si>
  <si>
    <t>RSF/Unit</t>
  </si>
  <si>
    <t>Rent/Year</t>
  </si>
  <si>
    <t>RSF/Year</t>
  </si>
  <si>
    <t>Soft Cost Contingency</t>
  </si>
  <si>
    <t>Development Fee</t>
  </si>
  <si>
    <t>Construction Management Fee</t>
  </si>
  <si>
    <t>Total Commercial</t>
  </si>
  <si>
    <t>Total Uses</t>
  </si>
  <si>
    <t>Sources</t>
  </si>
  <si>
    <t>% of Total</t>
  </si>
  <si>
    <t>Per Bed</t>
  </si>
  <si>
    <t>Equity</t>
  </si>
  <si>
    <t>Mezz Debt</t>
  </si>
  <si>
    <t>Construction Loan</t>
  </si>
  <si>
    <t>Total Sources</t>
  </si>
  <si>
    <t>FINANCING SUMMARY</t>
  </si>
  <si>
    <t>Total Effective Gross Revenue</t>
  </si>
  <si>
    <t>Construction</t>
  </si>
  <si>
    <t>Permanent</t>
  </si>
  <si>
    <t>Base Rate</t>
  </si>
  <si>
    <t>SOFR</t>
  </si>
  <si>
    <t>Spread</t>
  </si>
  <si>
    <t>N/A</t>
  </si>
  <si>
    <t>Loan Amount</t>
  </si>
  <si>
    <t>Operating Expenses</t>
  </si>
  <si>
    <t>LTC</t>
  </si>
  <si>
    <t>Amortization</t>
  </si>
  <si>
    <t>DSCR</t>
  </si>
  <si>
    <t>Interest Only Period</t>
  </si>
  <si>
    <t>I/O Start Date</t>
  </si>
  <si>
    <t>I/O End Date</t>
  </si>
  <si>
    <t>PMT Interest Only</t>
  </si>
  <si>
    <t>PMT Amortizing</t>
  </si>
  <si>
    <t>Origination Fee</t>
  </si>
  <si>
    <t>DEVELOPMENT SCHEDULE</t>
  </si>
  <si>
    <t xml:space="preserve">Land Acquisition </t>
  </si>
  <si>
    <t>Construction Start Date</t>
  </si>
  <si>
    <t>Total Operating Expenses</t>
  </si>
  <si>
    <t>Lease-Up Start Date</t>
  </si>
  <si>
    <t>mos from land acq.</t>
  </si>
  <si>
    <t>Stabilized Year Start Date</t>
  </si>
  <si>
    <t>Capital Reserves</t>
  </si>
  <si>
    <t>Duration</t>
  </si>
  <si>
    <t>Start Date</t>
  </si>
  <si>
    <t>End Date</t>
  </si>
  <si>
    <t>Land Hold Period</t>
  </si>
  <si>
    <t>Total Capital Reserves</t>
  </si>
  <si>
    <t>Construction Period</t>
  </si>
  <si>
    <t>NET OPERATING INCOME</t>
  </si>
  <si>
    <t>Development Costs</t>
  </si>
  <si>
    <t>Project Size</t>
  </si>
  <si>
    <t>Gross SF</t>
  </si>
  <si>
    <t>Net SF</t>
  </si>
  <si>
    <t>Filters/Lookups</t>
  </si>
  <si>
    <t>CODE</t>
  </si>
  <si>
    <t>#</t>
  </si>
  <si>
    <t>Asset</t>
  </si>
  <si>
    <t>Line Items</t>
  </si>
  <si>
    <t>$ Amount</t>
  </si>
  <si>
    <t>$/GSF</t>
  </si>
  <si>
    <t>$/NRSF</t>
  </si>
  <si>
    <t>Total Acquisition Costs</t>
  </si>
  <si>
    <t>Total Hard Costs</t>
  </si>
  <si>
    <t>Total Soft Costs</t>
  </si>
  <si>
    <t>TOTAL DEVELOPMENT COSTS</t>
  </si>
  <si>
    <t>Total Equity</t>
  </si>
  <si>
    <t>CASH FLOW</t>
  </si>
  <si>
    <t>Untrended</t>
  </si>
  <si>
    <t>Trending</t>
  </si>
  <si>
    <t>Stabilized Year (Year 2)</t>
  </si>
  <si>
    <t>EFFECTIVE GROSS REVENUE</t>
  </si>
  <si>
    <t>Current Year</t>
  </si>
  <si>
    <t>Expense Ratios</t>
  </si>
  <si>
    <t>Gross Potential Rent</t>
  </si>
  <si>
    <t>General Vacancy Loss</t>
  </si>
  <si>
    <t>Controllable Expenses Per Bed</t>
  </si>
  <si>
    <t>Collection/ Bad Debt Expense</t>
  </si>
  <si>
    <t>Parking Revenue</t>
  </si>
  <si>
    <t>Other Income</t>
  </si>
  <si>
    <t>Net Utility Expense Per Bed</t>
  </si>
  <si>
    <t>Utility Income</t>
  </si>
  <si>
    <t>Effective Gross Residential Revenue</t>
  </si>
  <si>
    <t>Commercial Rent</t>
  </si>
  <si>
    <t>Commercial Vacancy Loss</t>
  </si>
  <si>
    <t>Commercial Parking</t>
  </si>
  <si>
    <t>CAM Reimbursement</t>
  </si>
  <si>
    <t>Effective Gross Commercial Revenue</t>
  </si>
  <si>
    <t>TOTAL EFFECTIVE GROSS REVENUE</t>
  </si>
  <si>
    <t>Untrended Year</t>
  </si>
  <si>
    <t>CONTROLLABLE OPERATING EXPENSES</t>
  </si>
  <si>
    <t>NON-CONTROLLABLE OPERATING EXPENSES</t>
  </si>
  <si>
    <t>Total Commercial Operating Expenses</t>
  </si>
  <si>
    <t>TOTAL OPERATING EXPENSES</t>
  </si>
  <si>
    <t>CAPITAL</t>
  </si>
  <si>
    <t>Commercial Capital Reserves</t>
  </si>
  <si>
    <t>Residential Capital Reserve</t>
  </si>
  <si>
    <t>TOTAL CAPITAL</t>
  </si>
  <si>
    <t>NET OPERATING INCOME (LESS RESERVES)</t>
  </si>
  <si>
    <t>RETURN ON COST</t>
  </si>
  <si>
    <t>ASSUMPTIONS</t>
  </si>
  <si>
    <t>UNIT MIX</t>
  </si>
  <si>
    <t>Residential Assumptions</t>
  </si>
  <si>
    <t>Unit Name</t>
  </si>
  <si>
    <t>Avg Unit SF</t>
  </si>
  <si>
    <t>Avg Bed SF</t>
  </si>
  <si>
    <t>Beds Per Unit</t>
  </si>
  <si>
    <t>Total # of Units</t>
  </si>
  <si>
    <t>Total # of Beds</t>
  </si>
  <si>
    <t>% of Total Units</t>
  </si>
  <si>
    <t>% of Total Beds</t>
  </si>
  <si>
    <t>Current Year Per Bed Input</t>
  </si>
  <si>
    <t>Current Year Rent PSF</t>
  </si>
  <si>
    <t>Year 1 Rent/Bed</t>
  </si>
  <si>
    <t>Year 1 Rent/Unit</t>
  </si>
  <si>
    <t>Year 1 Rent PSF</t>
  </si>
  <si>
    <t>Total SF</t>
  </si>
  <si>
    <t>S1</t>
  </si>
  <si>
    <t>A1</t>
  </si>
  <si>
    <t>Residential Vacancy (YR 1)</t>
  </si>
  <si>
    <t>B1</t>
  </si>
  <si>
    <t>Residential Vacancy (YR 2)</t>
  </si>
  <si>
    <t>Max Leased Units (YR 1)</t>
  </si>
  <si>
    <t>C1</t>
  </si>
  <si>
    <t>Max Leased Units (YR 2)</t>
  </si>
  <si>
    <t>Max Leased Beds (YR 1)</t>
  </si>
  <si>
    <t>Max Leased Beds (YR 2)</t>
  </si>
  <si>
    <t>Leasing Start</t>
  </si>
  <si>
    <t>Residential Lease-Up Period (Year 1)</t>
  </si>
  <si>
    <t>Years Trending</t>
  </si>
  <si>
    <t>Rent Trending - Year 1</t>
  </si>
  <si>
    <t>Rent Trending - Year 2</t>
  </si>
  <si>
    <t>Rent Trending - Year 3</t>
  </si>
  <si>
    <t>OpEx Trending - All Years</t>
  </si>
  <si>
    <t>Residential Parking Rent / Space</t>
  </si>
  <si>
    <t>Total Parking</t>
  </si>
  <si>
    <t>Move-in Fee Concessions</t>
  </si>
  <si>
    <t>UNIT MIX SUMMARY</t>
  </si>
  <si>
    <t>Guest Spaces</t>
  </si>
  <si>
    <t>Pet Rent</t>
  </si>
  <si>
    <t>Commercial Spaces</t>
  </si>
  <si>
    <t>Non-Refundable Security Deposit</t>
  </si>
  <si>
    <t>Other Spaces</t>
  </si>
  <si>
    <t>Storage Assumptions</t>
  </si>
  <si>
    <t>Residential Spaces</t>
  </si>
  <si>
    <t>Half Height Lockers</t>
  </si>
  <si>
    <t>Full Height Lockers</t>
  </si>
  <si>
    <t>Annual Renewal</t>
  </si>
  <si>
    <t>Premium Units</t>
  </si>
  <si>
    <t>(Per Month - Per Bed)</t>
  </si>
  <si>
    <t>Commercial Assumptions</t>
  </si>
  <si>
    <t>Commercial Leasing Start</t>
  </si>
  <si>
    <t>Commercial Vacancy</t>
  </si>
  <si>
    <t>Commercial Parking Spaces</t>
  </si>
  <si>
    <t>Commercial Parking Rent / Space</t>
  </si>
  <si>
    <t>COMMERCIAL UNITS</t>
  </si>
  <si>
    <t>Suite</t>
  </si>
  <si>
    <t>Tenant Name</t>
  </si>
  <si>
    <t>Mix</t>
  </si>
  <si>
    <t>Duration (Years)</t>
  </si>
  <si>
    <t>Rent/ SF/ YR</t>
  </si>
  <si>
    <t>Current Rent/Yr</t>
  </si>
  <si>
    <t>Year 1 Rent/Yr</t>
  </si>
  <si>
    <t>TI (PSF)</t>
  </si>
  <si>
    <t>LC (%)</t>
  </si>
  <si>
    <t>Utility Assumptions</t>
  </si>
  <si>
    <t>Water &amp; Sewer Recapture</t>
  </si>
  <si>
    <t>Retail</t>
  </si>
  <si>
    <t>Electric Recapture</t>
  </si>
  <si>
    <t>Gas Recapture</t>
  </si>
  <si>
    <t>YEAR 2</t>
  </si>
  <si>
    <t>TOTAL</t>
  </si>
  <si>
    <t>GROSS POTENTIAL</t>
  </si>
  <si>
    <t>INTERIM INCOME</t>
  </si>
  <si>
    <t>Units Leased</t>
  </si>
  <si>
    <t>Units Occupied</t>
  </si>
  <si>
    <t>Beds Leased</t>
  </si>
  <si>
    <t>Beds Occupied</t>
  </si>
  <si>
    <t>Residential Income</t>
  </si>
  <si>
    <t>Input as a % of Scheduled Rent before concessions</t>
  </si>
  <si>
    <t>Total Residential Revenues</t>
  </si>
  <si>
    <t>OTHER RESIDENTIAL REVENUES</t>
  </si>
  <si>
    <t>Parking Spaces Leased</t>
  </si>
  <si>
    <t>Parking Spaces Occupied</t>
  </si>
  <si>
    <t>Parking Income</t>
  </si>
  <si>
    <t>Per Month</t>
  </si>
  <si>
    <t>Recoveries - Util/Admin</t>
  </si>
  <si>
    <t>$Amt/Bed</t>
  </si>
  <si>
    <t>Per Year</t>
  </si>
  <si>
    <t>Recoveries - Water/Sewer</t>
  </si>
  <si>
    <t>Recoveries - Electric</t>
  </si>
  <si>
    <t>Recoveries - Gas</t>
  </si>
  <si>
    <t>Recoveries - Bulk Service</t>
  </si>
  <si>
    <t>Recoveries - Property Taxes</t>
  </si>
  <si>
    <t>Recoveries - Valet Waste</t>
  </si>
  <si>
    <t>Credit Reporting Recovery</t>
  </si>
  <si>
    <t>Misc. Resident Fees</t>
  </si>
  <si>
    <t>Administration Fees</t>
  </si>
  <si>
    <t>Application Fees</t>
  </si>
  <si>
    <t>Administration &amp; Application Fees</t>
  </si>
  <si>
    <t>Pet Deposit (Non-Refundable)</t>
  </si>
  <si>
    <t>Storage Fees</t>
  </si>
  <si>
    <t>Cancel / Termination Fees</t>
  </si>
  <si>
    <t>Late Fees</t>
  </si>
  <si>
    <t>Resident Fines / Move Out Charges</t>
  </si>
  <si>
    <t>Pet Fees</t>
  </si>
  <si>
    <t>Move In/Redec Charges</t>
  </si>
  <si>
    <t>Move Out Charges</t>
  </si>
  <si>
    <t>Transfer Fees</t>
  </si>
  <si>
    <t>Payment Proc. Fees</t>
  </si>
  <si>
    <t>MTM &amp; Rent Premiums</t>
  </si>
  <si>
    <t>Eviction/Legal Fees</t>
  </si>
  <si>
    <t>NSF Fees</t>
  </si>
  <si>
    <t>Bike Storage Fee</t>
  </si>
  <si>
    <t>Admin / Guest Unit Revenue</t>
  </si>
  <si>
    <t>Total Other Residential Revenues</t>
  </si>
  <si>
    <t>EFFECTIVE GROSS RESIDENTIAL REVENUE</t>
  </si>
  <si>
    <t>COMMERCIAL REVENUES</t>
  </si>
  <si>
    <t>Commercial Income</t>
  </si>
  <si>
    <t>Expense Reimbursement</t>
  </si>
  <si>
    <t>EFFECTIVE GROSS COMMERCIAL REVENUE</t>
  </si>
  <si>
    <t>RESIDENTIAL OPERATING EXPENSES</t>
  </si>
  <si>
    <t>Ground Lease</t>
  </si>
  <si>
    <t>Property Taxes</t>
  </si>
  <si>
    <t>Tax Abatement</t>
  </si>
  <si>
    <t>Insurance</t>
  </si>
  <si>
    <t>AP &amp; Utility Management</t>
  </si>
  <si>
    <t>$Amt/Unit</t>
  </si>
  <si>
    <t>Information Systems</t>
  </si>
  <si>
    <t>Recruiting</t>
  </si>
  <si>
    <t>Resident Payment Processing</t>
  </si>
  <si>
    <t>Office - Rent - 1</t>
  </si>
  <si>
    <t>Dues, Subscriptions, &amp; BlueMoon</t>
  </si>
  <si>
    <t>Office - Supplies - 1</t>
  </si>
  <si>
    <t>Office - Utilities - 1</t>
  </si>
  <si>
    <t>Office - Contracts - 1</t>
  </si>
  <si>
    <t>Office - Computers/Software</t>
  </si>
  <si>
    <t>Travel - Operating</t>
  </si>
  <si>
    <t>Team Meals &amp; Events</t>
  </si>
  <si>
    <t>Team Uniforms</t>
  </si>
  <si>
    <t>Legal/Fines</t>
  </si>
  <si>
    <t>Resident Issues</t>
  </si>
  <si>
    <t>Eviction/Collections</t>
  </si>
  <si>
    <t>Resident Screening</t>
  </si>
  <si>
    <t>Temporary Help - Property</t>
  </si>
  <si>
    <t>Resident Insurance Premiums (Expense)</t>
  </si>
  <si>
    <t>Office Expense - Infectious Disease</t>
  </si>
  <si>
    <t>Misc. Office Expenses</t>
  </si>
  <si>
    <t>General &amp; Administrative</t>
  </si>
  <si>
    <t>Design Work</t>
  </si>
  <si>
    <t>Marketing Services</t>
  </si>
  <si>
    <t>Locator/3d Party Leasing</t>
  </si>
  <si>
    <t>Advertisements</t>
  </si>
  <si>
    <t>Leasing Incentives</t>
  </si>
  <si>
    <t>Resident Life</t>
  </si>
  <si>
    <t>Housing Fair Expenses</t>
  </si>
  <si>
    <t>Model/Leasing Experience</t>
  </si>
  <si>
    <t>Sponsorships</t>
  </si>
  <si>
    <t>Collateral &amp; Promotional</t>
  </si>
  <si>
    <t>Websites</t>
  </si>
  <si>
    <t>Referral Fees</t>
  </si>
  <si>
    <t>Payroll Taxes</t>
  </si>
  <si>
    <t>Leasing and Marketing</t>
  </si>
  <si>
    <t>Office Team</t>
  </si>
  <si>
    <t>Leasing Team</t>
  </si>
  <si>
    <t>Community Assistants</t>
  </si>
  <si>
    <t>Leasing Commissions</t>
  </si>
  <si>
    <t>Maintenance Team</t>
  </si>
  <si>
    <t>Cleaning Team</t>
  </si>
  <si>
    <t>Shuttle Driver Payroll</t>
  </si>
  <si>
    <t>Overtime Expense</t>
  </si>
  <si>
    <t>Team Bonuses</t>
  </si>
  <si>
    <t>Team/Cell/Mileage Reimbursement</t>
  </si>
  <si>
    <t>Temporary Help</t>
  </si>
  <si>
    <t>Payroll/HR Processing</t>
  </si>
  <si>
    <t>Team Training &amp; On-Boarding</t>
  </si>
  <si>
    <t>401k Contributions / Costs</t>
  </si>
  <si>
    <t>Health Care Benefits</t>
  </si>
  <si>
    <t>Workers Compensation</t>
  </si>
  <si>
    <t>Payroll</t>
  </si>
  <si>
    <t>R&amp;M - Cleaning &amp; Repairs</t>
  </si>
  <si>
    <t>R&amp;M - Tools &amp; Equipment</t>
  </si>
  <si>
    <t>R&amp;M - Keys &amp; Locks</t>
  </si>
  <si>
    <t>R&amp;M - Appliances &amp; Fixtures</t>
  </si>
  <si>
    <t>R&amp;M - Electrical</t>
  </si>
  <si>
    <t>R&amp;M - Lighting &amp; Ceiling Fans</t>
  </si>
  <si>
    <t>R&amp;M - HVAC</t>
  </si>
  <si>
    <t>R&amp;M - Water Heater &amp; Boilers</t>
  </si>
  <si>
    <t>R&amp;M - Plumbing</t>
  </si>
  <si>
    <t>R&amp;M - Building (Exterior)</t>
  </si>
  <si>
    <t>R&amp;M - Landscaping</t>
  </si>
  <si>
    <t>R&amp;M - Pool &amp; Hot Tub</t>
  </si>
  <si>
    <t>R&amp;M - Snow Removal</t>
  </si>
  <si>
    <t>R&amp;M - Amenity</t>
  </si>
  <si>
    <t>R&amp;M - Parking Lot &amp; Fences</t>
  </si>
  <si>
    <t>R&amp;M - Building (Interior)</t>
  </si>
  <si>
    <t>R&amp;M - Life and Safety Monitoring</t>
  </si>
  <si>
    <t>R&amp;M - Infectious Disease</t>
  </si>
  <si>
    <t>R&amp;M - Other</t>
  </si>
  <si>
    <t>Maintenance and Repairs</t>
  </si>
  <si>
    <t>Landscaping Contract</t>
  </si>
  <si>
    <t>Storage Service Contract</t>
  </si>
  <si>
    <t>Security System Contract</t>
  </si>
  <si>
    <t>Security Service Contract</t>
  </si>
  <si>
    <t>Elevator Contract</t>
  </si>
  <si>
    <t>Pest Control Contract</t>
  </si>
  <si>
    <t>Shuttle Service Contract</t>
  </si>
  <si>
    <t>Snow Removal Contract</t>
  </si>
  <si>
    <t>Cleaning Service Contract</t>
  </si>
  <si>
    <t>Fitness Equipment Contract</t>
  </si>
  <si>
    <t>Water Treatment Contract</t>
  </si>
  <si>
    <t>Waste Management Contract</t>
  </si>
  <si>
    <t>Valet Waste Contract</t>
  </si>
  <si>
    <t>Printer/Copier Contract</t>
  </si>
  <si>
    <t>Credit Reporting Contract</t>
  </si>
  <si>
    <t>Pricing Advisory Contract</t>
  </si>
  <si>
    <t>Property Inspections</t>
  </si>
  <si>
    <t>Contract Services</t>
  </si>
  <si>
    <t>Make Ready Service Calls</t>
  </si>
  <si>
    <t>Cleaning - Turnover</t>
  </si>
  <si>
    <t>Painting - Turnover</t>
  </si>
  <si>
    <t>Carpet Cleaning - Turnover</t>
  </si>
  <si>
    <t>Supplies - Turnover</t>
  </si>
  <si>
    <t>Other - Turnover</t>
  </si>
  <si>
    <t>Infectious Disease - Turnover</t>
  </si>
  <si>
    <t>Turnover</t>
  </si>
  <si>
    <t>Cable - Property</t>
  </si>
  <si>
    <t>Electricity</t>
  </si>
  <si>
    <t>Electricity - Vacant Units</t>
  </si>
  <si>
    <t>Gas</t>
  </si>
  <si>
    <t>Internet - Property</t>
  </si>
  <si>
    <t>Telephone - Property</t>
  </si>
  <si>
    <t>Waste Management</t>
  </si>
  <si>
    <t>Water &amp; Sewer</t>
  </si>
  <si>
    <t>Electicity - Common Area</t>
  </si>
  <si>
    <t>Utilities</t>
  </si>
  <si>
    <t>Management Fees</t>
  </si>
  <si>
    <t>%EGR</t>
  </si>
  <si>
    <t>TOTAL RESIDENTIAL OPERATING EXPENSES</t>
  </si>
  <si>
    <t>COMMERCIAL OPERATING EXPENSES</t>
  </si>
  <si>
    <t>CAM</t>
  </si>
  <si>
    <t>Management Fee</t>
  </si>
  <si>
    <t>%EGCR</t>
  </si>
  <si>
    <t>Other</t>
  </si>
  <si>
    <t>&lt;LINE-ITEM&gt;</t>
  </si>
  <si>
    <t>NET CASH FLOW</t>
  </si>
  <si>
    <t>Detailed</t>
  </si>
  <si>
    <t>Calcs</t>
  </si>
  <si>
    <t>FACTOR CALCULATION METRICS</t>
  </si>
  <si>
    <t>PROJECT TIMING</t>
  </si>
  <si>
    <t>Start Dates</t>
  </si>
  <si>
    <t>Start Month</t>
  </si>
  <si>
    <t>Duration Months</t>
  </si>
  <si>
    <t>End Month</t>
  </si>
  <si>
    <t>Area Measures</t>
  </si>
  <si>
    <t>Land Acquisition Date</t>
  </si>
  <si>
    <t>Amount</t>
  </si>
  <si>
    <t>Construction Phase</t>
  </si>
  <si>
    <t>Total Units</t>
  </si>
  <si>
    <t>Lease-up Phase (Delivery Year)</t>
  </si>
  <si>
    <t>Total Beds</t>
  </si>
  <si>
    <t>Lease-up Phase (Year 2)</t>
  </si>
  <si>
    <t>Gross Res SF</t>
  </si>
  <si>
    <t>Operations Phase</t>
  </si>
  <si>
    <t>Amenity and Leasing SF</t>
  </si>
  <si>
    <t>Last Month of Construction Loan</t>
  </si>
  <si>
    <t>Total Gross SF</t>
  </si>
  <si>
    <t>Total Net SF</t>
  </si>
  <si>
    <t>Total FAR SF</t>
  </si>
  <si>
    <t>DISPLAY PARAMETERS</t>
  </si>
  <si>
    <t>Land SF</t>
  </si>
  <si>
    <t>Amounts display per this Metric in Summary</t>
  </si>
  <si>
    <t>Land Acres</t>
  </si>
  <si>
    <t>Building Type</t>
  </si>
  <si>
    <t>Mid-Rise</t>
  </si>
  <si>
    <t>% of Costs</t>
  </si>
  <si>
    <t>% of Land Costs</t>
  </si>
  <si>
    <t>% of Construction Costs</t>
  </si>
  <si>
    <t>Excludes Site Work &amp; HC Contingency</t>
  </si>
  <si>
    <t>% of Hard Costs</t>
  </si>
  <si>
    <t>Excludes HC Contingency</t>
  </si>
  <si>
    <t>% of Soft Costs</t>
  </si>
  <si>
    <t>Excludes SC Contingency, Dev Fee, CM Fee, and Const. Interest</t>
  </si>
  <si>
    <t>% of Const. Financing Costs</t>
  </si>
  <si>
    <t>% of Total Project Costs</t>
  </si>
  <si>
    <t>Excludes Developer Fee</t>
  </si>
  <si>
    <t>% of Total Hard &amp; Soft Costs</t>
  </si>
  <si>
    <t>See above Exclusions</t>
  </si>
  <si>
    <t>TBD 1</t>
  </si>
  <si>
    <t>% of Loan</t>
  </si>
  <si>
    <t>% of Construction Loan</t>
  </si>
  <si>
    <t>Distribution</t>
  </si>
  <si>
    <t>Midpoint Begin After</t>
  </si>
  <si>
    <t>Midpoint End After</t>
  </si>
  <si>
    <t>Midpoint PeriodPercentage</t>
  </si>
  <si>
    <t>2 (balanced), or 3 (backload)</t>
  </si>
  <si>
    <t>Ratio Peak /Trough</t>
  </si>
  <si>
    <t>m</t>
  </si>
  <si>
    <t>r</t>
  </si>
  <si>
    <t>i</t>
  </si>
  <si>
    <t>a1</t>
  </si>
  <si>
    <t>b1</t>
  </si>
  <si>
    <t>a2</t>
  </si>
  <si>
    <t>b2</t>
  </si>
  <si>
    <t>ACQUISITION COSTS</t>
  </si>
  <si>
    <t>Total Budget</t>
  </si>
  <si>
    <t>Unit Price</t>
  </si>
  <si>
    <t>Factor</t>
  </si>
  <si>
    <t>Cost/Bed</t>
  </si>
  <si>
    <t>Cost/GSF</t>
  </si>
  <si>
    <t>Cost/NSF</t>
  </si>
  <si>
    <t>Months</t>
  </si>
  <si>
    <t>Comments / Description</t>
  </si>
  <si>
    <t>DISTRIBUTION CALCULATIONS</t>
  </si>
  <si>
    <t>Land Costs</t>
  </si>
  <si>
    <t>Flat</t>
  </si>
  <si>
    <t>Closing Costs</t>
  </si>
  <si>
    <t>Broker Commissions</t>
  </si>
  <si>
    <t xml:space="preserve">Title Search &amp; Insurance </t>
  </si>
  <si>
    <t>REQUEST NUMBER FROM JOSH AT FIRST AMERICAN</t>
  </si>
  <si>
    <t>Other Closing Costs</t>
  </si>
  <si>
    <t>Miscellaneous</t>
  </si>
  <si>
    <t>Acquisition Fee</t>
  </si>
  <si>
    <t>$250K on all deals</t>
  </si>
  <si>
    <t>HARD COSTS</t>
  </si>
  <si>
    <t>Site Work</t>
  </si>
  <si>
    <t>Utility Relocation</t>
  </si>
  <si>
    <t>Curve-End</t>
  </si>
  <si>
    <t>Temp. Lease Office Buildout + Misc Startup Costs</t>
  </si>
  <si>
    <t>Demo/Abatement</t>
  </si>
  <si>
    <t>Crane Easements</t>
  </si>
  <si>
    <t>Construction Costs</t>
  </si>
  <si>
    <t>Sitework &amp; Other</t>
  </si>
  <si>
    <t>Residential</t>
  </si>
  <si>
    <t>Amenity &amp; Leasing</t>
  </si>
  <si>
    <t>Parking Structure</t>
  </si>
  <si>
    <t>Commercial</t>
  </si>
  <si>
    <t>Amenity Deck &amp; Pool</t>
  </si>
  <si>
    <t>Hard Cost Contingency</t>
  </si>
  <si>
    <t>Owner Hard Cost Contingency</t>
  </si>
  <si>
    <t>SOFT COSTS</t>
  </si>
  <si>
    <t>Architectural Design Fee</t>
  </si>
  <si>
    <t>Curve-Front</t>
  </si>
  <si>
    <t>Mechanical / Electrical Engineer</t>
  </si>
  <si>
    <t>Structural Engineer</t>
  </si>
  <si>
    <t>Civil Engineer</t>
  </si>
  <si>
    <t>Envelope Consultant</t>
  </si>
  <si>
    <t>Third Party Civil</t>
  </si>
  <si>
    <t>ADA Consultant</t>
  </si>
  <si>
    <t>Lighting Consultant</t>
  </si>
  <si>
    <t>Low Voltage Consultant</t>
  </si>
  <si>
    <t>Landscape Architect</t>
  </si>
  <si>
    <t>Elevator Consultant</t>
  </si>
  <si>
    <t>Consultant Reimbursements</t>
  </si>
  <si>
    <t>Curve-Mid</t>
  </si>
  <si>
    <t>Survey/ALTA/TOPO</t>
  </si>
  <si>
    <t>Environmental Phase I</t>
  </si>
  <si>
    <t>Environmental Phase II</t>
  </si>
  <si>
    <t>Geotechnical</t>
  </si>
  <si>
    <t>Monitoring</t>
  </si>
  <si>
    <t>Traffic Assessment</t>
  </si>
  <si>
    <t>Utility Consultant/Expediter</t>
  </si>
  <si>
    <t>Construction Testing</t>
  </si>
  <si>
    <t>Permit/City Fees</t>
  </si>
  <si>
    <t>Final Site Plan Submission Fee</t>
  </si>
  <si>
    <t>Building and Fire plan Review Fee</t>
  </si>
  <si>
    <t>Building Permit Fees</t>
  </si>
  <si>
    <t>Water Tap Fee</t>
  </si>
  <si>
    <t xml:space="preserve">Sewer Tap Fee </t>
  </si>
  <si>
    <t>Contributions (Park, etc)</t>
  </si>
  <si>
    <t>Contingency</t>
  </si>
  <si>
    <t>Legal - Closing</t>
  </si>
  <si>
    <t>Legal - JV (Subtext)</t>
  </si>
  <si>
    <t>Legal - JV (Equity Partners)</t>
  </si>
  <si>
    <t>Legal - Debt (Borrower)</t>
  </si>
  <si>
    <t>Legal - Land Use</t>
  </si>
  <si>
    <t>Legal - Misc</t>
  </si>
  <si>
    <t>Appraisal</t>
  </si>
  <si>
    <t>Travel</t>
  </si>
  <si>
    <t>Project Management Software</t>
  </si>
  <si>
    <t>Printing/Presentations/Software</t>
  </si>
  <si>
    <t>Marketing</t>
  </si>
  <si>
    <t>Leasing Concessions</t>
  </si>
  <si>
    <t>Move-In Services</t>
  </si>
  <si>
    <t>Temp. Leasing Services</t>
  </si>
  <si>
    <t>Temp. Lease Office Design &amp; FF&amp;E</t>
  </si>
  <si>
    <t>Temp. Lease Office Rent</t>
  </si>
  <si>
    <t>Tenant Improvements</t>
  </si>
  <si>
    <t>Commercial Leasing Commission</t>
  </si>
  <si>
    <t>Procurement</t>
  </si>
  <si>
    <t>Residential FF&amp;E</t>
  </si>
  <si>
    <t>Residential Unit TV's</t>
  </si>
  <si>
    <t>Amenity FF&amp;E</t>
  </si>
  <si>
    <t>Clubhouse &amp; Office Computers / Printers</t>
  </si>
  <si>
    <t>Amenity Audio/Video</t>
  </si>
  <si>
    <t>Exercise Equipment and Furnishings</t>
  </si>
  <si>
    <t>Internet CapEx</t>
  </si>
  <si>
    <t>Access Control Software Programming</t>
  </si>
  <si>
    <t>Water Submeters</t>
  </si>
  <si>
    <t>OxBlue</t>
  </si>
  <si>
    <t>Signage</t>
  </si>
  <si>
    <t>Maintenance Tools and Equipment</t>
  </si>
  <si>
    <t>Office Equipment</t>
  </si>
  <si>
    <t>Package Locker, Coffee, Minimart</t>
  </si>
  <si>
    <t>Carshare</t>
  </si>
  <si>
    <t>Bikeshare</t>
  </si>
  <si>
    <t>Builders Risk Insurance (calc)</t>
  </si>
  <si>
    <t>General Liability</t>
  </si>
  <si>
    <t>Real Estate Taxes during Construction</t>
  </si>
  <si>
    <t>DEFAULT CALCULATION IS IN-PLACE RENT x HOLD PERIOD + 6 MONTHS</t>
  </si>
  <si>
    <t>Developer Insurance</t>
  </si>
  <si>
    <t>CONSTRUCTION FINANCING INPUTS</t>
  </si>
  <si>
    <t>Interest Rate</t>
  </si>
  <si>
    <t>Total Rate</t>
  </si>
  <si>
    <t>Mezz Multiple:</t>
  </si>
  <si>
    <t>Based on Term of Construction Period</t>
  </si>
  <si>
    <t>Construction Loan Interest Reserve</t>
  </si>
  <si>
    <t>Loan Fees</t>
  </si>
  <si>
    <t>Lender Review and Inspections</t>
  </si>
  <si>
    <t>Lender Legal</t>
  </si>
  <si>
    <t>Capital Brokerage Fee</t>
  </si>
  <si>
    <t>2.0% on LP equity, 2% on FR equity</t>
  </si>
  <si>
    <t>Subtext Debt Arrangement Fee</t>
  </si>
  <si>
    <t>Draw Processing Fee</t>
  </si>
  <si>
    <t>At Closing</t>
  </si>
  <si>
    <t xml:space="preserve">Const. </t>
  </si>
  <si>
    <t>At CO</t>
  </si>
  <si>
    <t>25% at Loan Closing; 60% Spread Over Construction Period and 15% at CO</t>
  </si>
  <si>
    <t>PROJECT COSTS</t>
  </si>
  <si>
    <t>Project Costs</t>
  </si>
  <si>
    <t>DEVELOPMENT FINANCING</t>
  </si>
  <si>
    <t>TOTAL PROJECT COSTS</t>
  </si>
  <si>
    <t>SOURCES</t>
  </si>
  <si>
    <t>Cumulative Mezz Debt</t>
  </si>
  <si>
    <t>Cumulative Construction Loan</t>
  </si>
  <si>
    <t>IN-PLACE PROPERTY TAXES</t>
  </si>
  <si>
    <t>Parcel Number</t>
  </si>
  <si>
    <t>Owner</t>
  </si>
  <si>
    <t>In-Place Taxes</t>
  </si>
  <si>
    <t>Updated</t>
  </si>
  <si>
    <t>Date</t>
  </si>
  <si>
    <t>1 Month USD SOFR Forward Curve</t>
  </si>
  <si>
    <t>Cash Flow from Operations</t>
  </si>
  <si>
    <t>Remaining Cash Flow from Operations Available to Distribute</t>
  </si>
  <si>
    <t>Check</t>
  </si>
  <si>
    <t>Residential Tax Abatment</t>
  </si>
  <si>
    <t>No</t>
  </si>
  <si>
    <t>Duration of Tax Abatement (Yrs)</t>
  </si>
  <si>
    <t>Discount Rate for the Remaining Tax Abatement</t>
  </si>
  <si>
    <t>Annual Inflation</t>
  </si>
  <si>
    <t>Commercial Tax Abatement</t>
  </si>
  <si>
    <t>% of Property Tax Abated</t>
  </si>
  <si>
    <t>Operation Year</t>
  </si>
  <si>
    <t>Tax without Abatement</t>
  </si>
  <si>
    <t>Actual Residential RE Tax</t>
  </si>
  <si>
    <t>Actual Commercial RE Tax</t>
  </si>
  <si>
    <t>Actual Total RE Tax</t>
  </si>
  <si>
    <t>PV of Remaining Tax Abatement at Sale</t>
  </si>
  <si>
    <t>In-place</t>
  </si>
  <si>
    <t>Sale Analysis</t>
  </si>
  <si>
    <t>Net Cash Flow with Tax Abatement</t>
  </si>
  <si>
    <t>Take Out Tax Abatement</t>
  </si>
  <si>
    <t>Net Cash Flow for Disposition</t>
  </si>
  <si>
    <t>Cap Rate</t>
  </si>
  <si>
    <t>Sale Price</t>
  </si>
  <si>
    <t>PV of Remaining Tax Abatement</t>
  </si>
  <si>
    <t>Less Sale Costs</t>
  </si>
  <si>
    <t>Net Sale Proceeds Before Debt Paydown</t>
  </si>
  <si>
    <t>Debt Balance at Sale</t>
  </si>
  <si>
    <t>Net Proceeds after Paydown</t>
  </si>
  <si>
    <t>WATERFALL TERMS</t>
  </si>
  <si>
    <t>DEVELOPMENT BUDGET</t>
  </si>
  <si>
    <t>ANALYSIS TIMING</t>
  </si>
  <si>
    <t>Tier 1</t>
  </si>
  <si>
    <t>Tier 2</t>
  </si>
  <si>
    <t>Tier 3</t>
  </si>
  <si>
    <t>Remainder</t>
  </si>
  <si>
    <t>Land Closing:</t>
  </si>
  <si>
    <t>Compounding</t>
  </si>
  <si>
    <t>Monthly</t>
  </si>
  <si>
    <t>Distribution Period:</t>
  </si>
  <si>
    <t>Mezz</t>
  </si>
  <si>
    <t>Hold Period After Delivery:</t>
  </si>
  <si>
    <t>Return Hurdle</t>
  </si>
  <si>
    <t xml:space="preserve"> Cash Flow Split</t>
  </si>
  <si>
    <t>Remaining Split</t>
  </si>
  <si>
    <t>Debt</t>
  </si>
  <si>
    <t>Months Per Period:</t>
  </si>
  <si>
    <t>LP</t>
  </si>
  <si>
    <t>Sale Date:</t>
  </si>
  <si>
    <t>EQUITY</t>
  </si>
  <si>
    <t>GP</t>
  </si>
  <si>
    <t>Pro Rata Interest</t>
  </si>
  <si>
    <t>Promote</t>
  </si>
  <si>
    <t>CASH FLOW SUMMARY</t>
  </si>
  <si>
    <t>RETURN SUMMARY</t>
  </si>
  <si>
    <t>Stabilized Year</t>
  </si>
  <si>
    <t>Investment</t>
  </si>
  <si>
    <t>Profit</t>
  </si>
  <si>
    <t>IRR</t>
  </si>
  <si>
    <t>Equity Multiple</t>
  </si>
  <si>
    <t>Purchase &amp; Sale</t>
  </si>
  <si>
    <t>Project Level</t>
  </si>
  <si>
    <t>Total Development Cost</t>
  </si>
  <si>
    <t>LP Return</t>
  </si>
  <si>
    <t>Mezz Debt Payoff</t>
  </si>
  <si>
    <t>GP Return on Equity</t>
  </si>
  <si>
    <t>Construction Loan Payoff</t>
  </si>
  <si>
    <t>GP Return</t>
  </si>
  <si>
    <t>GP Promote</t>
  </si>
  <si>
    <t>Permanent Loan</t>
  </si>
  <si>
    <t>Total GP Return</t>
  </si>
  <si>
    <t>Permanent Loan Payoff</t>
  </si>
  <si>
    <t>Sale Proceeds</t>
  </si>
  <si>
    <t>GP Fees</t>
  </si>
  <si>
    <t>Co-GP Split</t>
  </si>
  <si>
    <t>Net Equity</t>
  </si>
  <si>
    <t>Co-GP Total Return</t>
  </si>
  <si>
    <t>Cash Return</t>
  </si>
  <si>
    <t>GP Total Return</t>
  </si>
  <si>
    <t>Subtext Total Return</t>
  </si>
  <si>
    <t>Net Operating Income</t>
  </si>
  <si>
    <t>Construction Loan Debt Service</t>
  </si>
  <si>
    <t>Permanent Loan Debt Service</t>
  </si>
  <si>
    <t>Net Cash</t>
  </si>
  <si>
    <t>TOTAL RETURN</t>
  </si>
  <si>
    <t>Capital Contributed</t>
  </si>
  <si>
    <t>NOI Received</t>
  </si>
  <si>
    <t>Mezz Loan Payoff</t>
  </si>
  <si>
    <t>Net Cash Flow</t>
  </si>
  <si>
    <t>Debt Service for DSCR Calc</t>
  </si>
  <si>
    <t>Debt Related Adjustments</t>
  </si>
  <si>
    <t>Mezz Debt Funding</t>
  </si>
  <si>
    <t>Construction Debt Funding</t>
  </si>
  <si>
    <t>Unleveraged Cash Flow</t>
  </si>
  <si>
    <t>SUMMARY DISTRIBUTIONS</t>
  </si>
  <si>
    <t>% of Profit</t>
  </si>
  <si>
    <t>LP Total Distributions</t>
  </si>
  <si>
    <t>GP Total Distributions</t>
  </si>
  <si>
    <t>Total Distributions</t>
  </si>
  <si>
    <t>Check (Should be Zero)</t>
  </si>
  <si>
    <t>DETAILED DISTRIBUTIONS</t>
  </si>
  <si>
    <t>Tier 1 - LP</t>
  </si>
  <si>
    <t>Tier 2 - LP</t>
  </si>
  <si>
    <t>Tier 3 - LP</t>
  </si>
  <si>
    <t>Total Return</t>
  </si>
  <si>
    <t>Tier 1 - GP</t>
  </si>
  <si>
    <t>Tier 2 - GP</t>
  </si>
  <si>
    <t>Tier 3 - GP</t>
  </si>
  <si>
    <t>WATERFALL CALCULATION</t>
  </si>
  <si>
    <t>Cash Available for Tier1</t>
  </si>
  <si>
    <t>LP Share of Tier 1</t>
  </si>
  <si>
    <t>GP Share of Tier 1</t>
  </si>
  <si>
    <t>Tier 1 - Total LP</t>
  </si>
  <si>
    <t>BOP Capital Balance</t>
  </si>
  <si>
    <t>Accrued Preference</t>
  </si>
  <si>
    <t>Paid Preference</t>
  </si>
  <si>
    <t>Capital Contributions</t>
  </si>
  <si>
    <t>Capital Distributions</t>
  </si>
  <si>
    <t>EOP Capital Balance</t>
  </si>
  <si>
    <t>Tier 1 - Total GP</t>
  </si>
  <si>
    <t>Tier 1 LP (Contributions)/Distributions</t>
  </si>
  <si>
    <t>Tier 1 GP (Contributions)/Distributions</t>
  </si>
  <si>
    <t>Tier 1 GP ROE</t>
  </si>
  <si>
    <t>Tier 1 GP Promote</t>
  </si>
  <si>
    <t>Cash Available for Tier 2</t>
  </si>
  <si>
    <t>LP Share of Tier 2</t>
  </si>
  <si>
    <t>GP Share of Tier 2</t>
  </si>
  <si>
    <t>Tier 1 Paid Preference</t>
  </si>
  <si>
    <t>Tier 2 Paid Preference</t>
  </si>
  <si>
    <t>Tier 2 LP (Contributions)/Distributions</t>
  </si>
  <si>
    <t>Tier 2 GP (Contributions)/Distributions</t>
  </si>
  <si>
    <t>Tier 2 GP ROE</t>
  </si>
  <si>
    <t>Tier 2 GP Promote</t>
  </si>
  <si>
    <t>Cash Available for Tier 3</t>
  </si>
  <si>
    <t>LP Share of Tier 3</t>
  </si>
  <si>
    <t>GP Share of Tier 3</t>
  </si>
  <si>
    <t>Tier 3 Paid Preference</t>
  </si>
  <si>
    <t>Tier 3 LP (Contributions)/Distributions</t>
  </si>
  <si>
    <t>Tier 3 GP (Contributions)/Distributions</t>
  </si>
  <si>
    <t>Tier 3 GP ROE</t>
  </si>
  <si>
    <t>Tier 3 GP Promote</t>
  </si>
  <si>
    <t>Remaining Cash Available</t>
  </si>
  <si>
    <t>LP Share of Remainder</t>
  </si>
  <si>
    <t>GP Share of Remainder</t>
  </si>
  <si>
    <t>Remainder GP ROE</t>
  </si>
  <si>
    <t>Remainder GP Promote</t>
  </si>
  <si>
    <t>Cash Remaining</t>
  </si>
  <si>
    <t>Total GP ROE</t>
  </si>
  <si>
    <t>Total GP Promote</t>
  </si>
  <si>
    <t>Lists and Other Data  - Do Not delete</t>
  </si>
  <si>
    <t>Type of Compounding</t>
  </si>
  <si>
    <t># of Mos</t>
  </si>
  <si>
    <t>Mos Between</t>
  </si>
  <si>
    <t>GP Returns:</t>
  </si>
  <si>
    <t>w/ Fees</t>
  </si>
  <si>
    <t>Quarterly</t>
  </si>
  <si>
    <t>w/o Fees</t>
  </si>
  <si>
    <t>Annual</t>
  </si>
  <si>
    <t xml:space="preserve">Mezz </t>
  </si>
  <si>
    <t>FrontRange - LOCAL</t>
  </si>
  <si>
    <t>Waterfall Analysis</t>
  </si>
  <si>
    <t>Common Equity Economics</t>
  </si>
  <si>
    <t>Co-GP Economics</t>
  </si>
  <si>
    <t>GP Funding</t>
  </si>
  <si>
    <t>Subtext Funding</t>
  </si>
  <si>
    <t>LP Funding</t>
  </si>
  <si>
    <t>FR Funding</t>
  </si>
  <si>
    <t>FR Promote Share</t>
  </si>
  <si>
    <t>Waterfall</t>
  </si>
  <si>
    <t>Hurdle</t>
  </si>
  <si>
    <t>% of Cash Flow</t>
  </si>
  <si>
    <t>Pref</t>
  </si>
  <si>
    <t>Hurdle 1</t>
  </si>
  <si>
    <t>Hurdle 2</t>
  </si>
  <si>
    <t>Final Split</t>
  </si>
  <si>
    <t>Common Waterfall Compounding</t>
  </si>
  <si>
    <t>Equity Funding</t>
  </si>
  <si>
    <t>Operating Proceeds</t>
  </si>
  <si>
    <t>Distributable Investing or Financing Cash Flows</t>
  </si>
  <si>
    <t>Equity Net Cash Flow</t>
  </si>
  <si>
    <t>Project IRR</t>
  </si>
  <si>
    <t>Project MOIC</t>
  </si>
  <si>
    <t>Common Equity Calculations</t>
  </si>
  <si>
    <t>&lt;-----Waterfall Grouped Below</t>
  </si>
  <si>
    <t>Preferred Return</t>
  </si>
  <si>
    <t>Distributable Cash</t>
  </si>
  <si>
    <t>Distributable Cash Adj for Promote</t>
  </si>
  <si>
    <t>Beginning Equity</t>
  </si>
  <si>
    <t>Funded Equity</t>
  </si>
  <si>
    <t>Distribution Available</t>
  </si>
  <si>
    <t>Ending Equity Accrual</t>
  </si>
  <si>
    <t>Tier Cash Flow</t>
  </si>
  <si>
    <t>Promote Paid</t>
  </si>
  <si>
    <t>Tier 1 Accrual</t>
  </si>
  <si>
    <t>Preferred Distribution</t>
  </si>
  <si>
    <t>Tier 2 Accrual</t>
  </si>
  <si>
    <t>Previous Tier Distributions</t>
  </si>
  <si>
    <t>To Investors</t>
  </si>
  <si>
    <t>Summary</t>
  </si>
  <si>
    <t>Investor Distribution</t>
  </si>
  <si>
    <t>Returns</t>
  </si>
  <si>
    <t>Equity funded</t>
  </si>
  <si>
    <t>Distributions</t>
  </si>
  <si>
    <t>Net cash flow</t>
  </si>
  <si>
    <t>Net cash flow (excludes fees)</t>
  </si>
  <si>
    <t>Sponsor -- GP</t>
  </si>
  <si>
    <t>FrontRange -- Co-GP</t>
  </si>
  <si>
    <t>Returns Summary</t>
  </si>
  <si>
    <t>MOIC</t>
  </si>
  <si>
    <t>Total Profit</t>
  </si>
  <si>
    <t>Reconciliation</t>
  </si>
  <si>
    <t>Project Level Cash Flow</t>
  </si>
  <si>
    <t>Sponsor -- GP Cash Flow</t>
  </si>
  <si>
    <t>FrontRange -- Co-GP Cash Flow</t>
  </si>
  <si>
    <t>LP Cash Flow</t>
  </si>
  <si>
    <t>1-YR HOLD - Return Summary</t>
  </si>
  <si>
    <t>Exit Cap:</t>
  </si>
  <si>
    <t>Initial</t>
  </si>
  <si>
    <t>Entity</t>
  </si>
  <si>
    <t>Multiple</t>
  </si>
  <si>
    <t>Project Level Return</t>
  </si>
  <si>
    <t>3-YR HOLD - Return Summary</t>
  </si>
  <si>
    <t>4-YR HOLD - Return Summary</t>
  </si>
  <si>
    <t>Property Level Return</t>
  </si>
  <si>
    <t>$85k if less than 1,000 bed;, $125k if more than 1,000 beds</t>
  </si>
  <si>
    <t>Resident Insurance Premiums (Revenue) - Expense within G&amp;A Line Item</t>
  </si>
  <si>
    <t>1BR/1BA</t>
  </si>
  <si>
    <t>Excluding Design Contingency &amp; Escalation</t>
  </si>
  <si>
    <t>Including Inflation</t>
  </si>
  <si>
    <t>11.19.2025</t>
  </si>
  <si>
    <t>2BR/2BA</t>
  </si>
  <si>
    <t>9788-39-5200</t>
  </si>
  <si>
    <t>600 MLK BLVD</t>
  </si>
  <si>
    <t>Birgel Family Partnership</t>
  </si>
  <si>
    <t>S1 AFF</t>
  </si>
  <si>
    <t>A1 AFF</t>
  </si>
  <si>
    <t>B1 AFF</t>
  </si>
  <si>
    <t>C1 AFF</t>
  </si>
  <si>
    <t>STUDIO</t>
  </si>
  <si>
    <t>3BR/3BA</t>
  </si>
  <si>
    <t>Site Plan Review</t>
  </si>
  <si>
    <t>Final Plan Zoning Compliance Permit for Conditional Zoning</t>
  </si>
  <si>
    <t>Tree Canopy Mitigation</t>
  </si>
  <si>
    <t>Construction Fire Inspection</t>
  </si>
  <si>
    <t>Building Permit Administrative Review Fee</t>
  </si>
  <si>
    <t>Electrical Fee</t>
  </si>
  <si>
    <t>Mechanical Fees</t>
  </si>
  <si>
    <t>Plumbing Fee</t>
  </si>
  <si>
    <t>Impervious Surface Stormwater fee</t>
  </si>
  <si>
    <t>VERVE Chapel Hill</t>
  </si>
  <si>
    <t>600 Martin Luther King Blvd, Chapel Hill, NC 27516</t>
  </si>
  <si>
    <t>7 Stories</t>
  </si>
  <si>
    <t>NC Transfer Tax</t>
  </si>
  <si>
    <t>Podium</t>
  </si>
  <si>
    <t>D1</t>
  </si>
  <si>
    <t>4BR/4BA</t>
  </si>
  <si>
    <t>Purchase Price - Magma Equities</t>
  </si>
  <si>
    <t>Ground Lease During Construction - Birgel Family</t>
  </si>
  <si>
    <t>Affordable FIL</t>
  </si>
  <si>
    <t xml:space="preserve">Interior Design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</si>
</sst>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Year &quot;0"/>
    <numFmt numFmtId="166" formatCode="mmm\-yyyy"/>
    <numFmt numFmtId="167" formatCode="&quot;$&quot;#,##0.00"/>
    <numFmt numFmtId="168" formatCode="0.0%"/>
    <numFmt numFmtId="169" formatCode="[$-409]mmm\-yy;@"/>
    <numFmt numFmtId="170" formatCode="mm\-dd\-yyyy"/>
    <numFmt numFmtId="171" formatCode="&quot;Period&quot;\ 0"/>
    <numFmt numFmtId="172" formatCode="\£\ #,##0_);[Red]\(\£\ #,##0\)"/>
    <numFmt numFmtId="173" formatCode="\¥\ #,##0_);[Red]\(\¥\ #,##0\)"/>
    <numFmt numFmtId="174" formatCode="[$-409]mmmm\-yy;@"/>
    <numFmt numFmtId="175" formatCode="\•\ \ @"/>
    <numFmt numFmtId="176" formatCode="\ \ _•\–\ \ \ \ @"/>
    <numFmt numFmtId="177" formatCode="[$-409]h:mm:ss\ AM/PM"/>
    <numFmt numFmtId="178" formatCode="&quot;Month &quot;0"/>
    <numFmt numFmtId="179" formatCode="m/yy"/>
    <numFmt numFmtId="180" formatCode="0.00_)"/>
    <numFmt numFmtId="181" formatCode="0.0%__"/>
    <numFmt numFmtId="182" formatCode="00.0%"/>
    <numFmt numFmtId="183" formatCode="00.00%"/>
    <numFmt numFmtId="184" formatCode="&quot;$&quot;#,##0____"/>
    <numFmt numFmtId="185" formatCode="_(&quot;$&quot;* #,##0_);_(&quot;$&quot;* \(#,##0\);_(&quot;$&quot;* &quot;-&quot;??_);_(@_)"/>
    <numFmt numFmtId="186" formatCode="#,##0_);\(#,##0\);\-_)"/>
    <numFmt numFmtId="187" formatCode="0.0%_);\(0.0%\);\-_)"/>
    <numFmt numFmtId="188" formatCode="0.00%_);\(0.00%\);\-_)"/>
    <numFmt numFmtId="189" formatCode="#,##0_);\(#,##0\);&quot;- &quot;"/>
    <numFmt numFmtId="190" formatCode="0.00%;\(0.00%\);&quot;- &quot;"/>
    <numFmt numFmtId="191" formatCode="General_)"/>
    <numFmt numFmtId="192" formatCode="\£#,##0_);\(\£#,##0\)"/>
    <numFmt numFmtId="193" formatCode="&quot;$&quot;#,##0.00_);&quot;\&quot;&quot;\&quot;&quot;\&quot;\(&quot;$&quot;#,##0.00&quot;\&quot;&quot;\&quot;&quot;\&quot;\)"/>
    <numFmt numFmtId="194" formatCode="&quot;$&quot;#,##0_);[Red]&quot;\&quot;&quot;\&quot;&quot;\&quot;\(&quot;$&quot;#,##0&quot;\&quot;&quot;\&quot;&quot;\&quot;\)"/>
    <numFmt numFmtId="195" formatCode="_-&quot;$&quot;* #,##0.00_-;&quot;\&quot;&quot;\&quot;&quot;\&quot;\-&quot;$&quot;* #,##0.00_-;_-&quot;$&quot;* &quot;-&quot;??_-;_-@_-"/>
    <numFmt numFmtId="196" formatCode="0.000_)"/>
    <numFmt numFmtId="197" formatCode="#,##0."/>
    <numFmt numFmtId="198" formatCode="[Blue]_$#,##0.00_);[Blue]_$\(#,##0.00\);[Blue]_$0.00_);[Blue]_$@_)"/>
    <numFmt numFmtId="199" formatCode="&quot;$&quot;#."/>
    <numFmt numFmtId="200" formatCode="#.##\:\1"/>
    <numFmt numFmtId="201" formatCode="m/d/yyyy\ \ h:mm\ AM/PM"/>
    <numFmt numFmtId="202" formatCode="_([$€-2]* #,##0.00_);_([$€-2]* \(#,##0.00\);_([$€-2]* &quot;-&quot;??_)"/>
    <numFmt numFmtId="203" formatCode="0.0"/>
    <numFmt numFmtId="204" formatCode="#.00"/>
    <numFmt numFmtId="205" formatCode="0.0\%_);\(0.0\%\);0.0\%_);@_%_)"/>
    <numFmt numFmtId="206" formatCode=";;;"/>
    <numFmt numFmtId="207" formatCode="mm/yyyy"/>
    <numFmt numFmtId="208" formatCode="m/yyyy"/>
    <numFmt numFmtId="209" formatCode="#,##0.0\x_);\(#,##0.0\x\);#,##0.0\x_);@_)"/>
    <numFmt numFmtId="210" formatCode="#,##0.00\x_);\(#,##0.00\x\);&quot;- &quot;"/>
    <numFmt numFmtId="211" formatCode="0."/>
    <numFmt numFmtId="212" formatCode="[&lt;=9999999]###\-####;\(###\)\ ###\-####"/>
    <numFmt numFmtId="213" formatCode="&quot;\&quot;#,##0.00;[Red]\-&quot;\&quot;#,##0.00"/>
    <numFmt numFmtId="214" formatCode="#,##0.0\%_);\(#,##0.0\%\);#,##0.0\%_);@_)"/>
    <numFmt numFmtId="215" formatCode="[Blue]#,##0_);[Red]\(#,##0\)"/>
    <numFmt numFmtId="216" formatCode="mm/dd/yy"/>
    <numFmt numFmtId="217" formatCode="#,###,;\(#,###,\)"/>
    <numFmt numFmtId="218" formatCode="_(* #,##0_);_(* \(#,##0\);_(* &quot;0&quot;_);_(@_)"/>
    <numFmt numFmtId="219" formatCode="\¥#,##0_);\(\¥#,##0\)"/>
    <numFmt numFmtId="220" formatCode="&quot;$&quot;#,##0;\(&quot;$&quot;#,##0\)"/>
    <numFmt numFmtId="221" formatCode="&quot;$&quot;#,##0.0;\(&quot;$&quot;#,##0.0\)"/>
    <numFmt numFmtId="222" formatCode="&quot;$&quot;#,##0.00;\(&quot;$&quot;#,##0.00\)"/>
    <numFmt numFmtId="223" formatCode="#,##0.0_)_%;\(#,##0.0\)_%;0.0_)_%;@_)_%"/>
    <numFmt numFmtId="224" formatCode="#,##0.0_);\(#,##0.0\);#,##0.0_);@_)"/>
    <numFmt numFmtId="225" formatCode="&quot;$&quot;_(#,##0.00_);&quot;$&quot;\(#,##0.00\);&quot;$&quot;_(0.00_);@_)"/>
    <numFmt numFmtId="226" formatCode="#,##0.00_);\(#,##0.00\);0.00_);@_)"/>
    <numFmt numFmtId="227" formatCode="\€_(#,##0.00_);\€\(#,##0.00\);\€_(0.00_);@_)"/>
    <numFmt numFmtId="228" formatCode="#,##0_)\x;\(#,##0\)\x;0_)\x;@_)_x"/>
    <numFmt numFmtId="229" formatCode="#,##0_)_x;\(#,##0\)_x;0_)_x;@_)_x"/>
    <numFmt numFmtId="230" formatCode="0\ \ \ \ \ \ "/>
    <numFmt numFmtId="231" formatCode="&quot;$&quot;#,##0.0_);\(&quot;$&quot;#,##0.0\)"/>
    <numFmt numFmtId="232" formatCode="&quot;$&quot;0.00\ \ \ _);\(&quot;$&quot;0.00\)\ \ \ "/>
    <numFmt numFmtId="233" formatCode="0.0\%\ \ _);\(0.0\)\%\ \ "/>
    <numFmt numFmtId="234" formatCode="0.0\ \ \ \ \ _);\(0.0\)\ \ \ \ \ "/>
    <numFmt numFmtId="235" formatCode="0.0\ \x_);\(0.0\)\ \x\ \ "/>
    <numFmt numFmtId="236" formatCode="0.00\ \x\ \ _);\(0.00\)\ \x\ \ "/>
    <numFmt numFmtId="237" formatCode="0.00\ \ \ \ \ _);\(0.00\)\ \ \ \ \ "/>
    <numFmt numFmtId="238" formatCode="0.0\ \ \ _);\(0.0\)\ \ \ "/>
    <numFmt numFmtId="239" formatCode="&quot;$&quot;&quot; &quot;#,##0_);\(&quot;$&quot;&quot; &quot;#,##0\);\-_)"/>
    <numFmt numFmtId="240" formatCode="0%_);\(0%\);\-_)"/>
    <numFmt numFmtId="241" formatCode="&quot;$&quot;&quot; &quot;#,##0.0_);\(&quot;$&quot;&quot; &quot;#,##0.0\);\-_)"/>
    <numFmt numFmtId="242" formatCode="#,##0.0_);\(#,##0.0\);\-_)"/>
    <numFmt numFmtId="243" formatCode="&quot;$&quot;&quot; &quot;#,##0.00_);\(&quot;$&quot;&quot; &quot;#,##0.00\);\-_)"/>
    <numFmt numFmtId="244" formatCode="#,##0.00_);\(#,##0.00\);\-_)"/>
    <numFmt numFmtId="245" formatCode="&quot;$&quot;&quot; &quot;#,##0.000_);\(&quot;$&quot;&quot; &quot;#,##0.000\);\-_)"/>
    <numFmt numFmtId="246" formatCode="0.000%_);\(0.000%\);\-_)"/>
    <numFmt numFmtId="247" formatCode="#,##0.000_);\(#,##0.000\);\-_)"/>
    <numFmt numFmtId="248" formatCode="[Blue]#,##0.000_);[Blue]\(#,##0.000\)"/>
    <numFmt numFmtId="249" formatCode="[Blue]&quot;$&quot;#,##0.000_);[Blue]\(&quot;$&quot;#,##0.000\)"/>
    <numFmt numFmtId="250" formatCode="[Blue]&quot;$&quot;0.00_);[Blue]\(&quot;$&quot;0.00\)"/>
    <numFmt numFmtId="251" formatCode="[Blue]General"/>
    <numFmt numFmtId="252" formatCode="&quot;$&quot;0.00_);\(&quot;$&quot;0.00\)"/>
    <numFmt numFmtId="253" formatCode="[Blue]#,##0_);[Blue]\(#,##0\)"/>
    <numFmt numFmtId="254" formatCode="0.0\ \ \ _);\(0.0\)\ \ \ \ \ "/>
    <numFmt numFmtId="255" formatCode="#,##0.00;\(#,##0.00"/>
    <numFmt numFmtId="256" formatCode="d\ mmm\ yy"/>
    <numFmt numFmtId="257" formatCode="#,##0.000_);\(#,##0.000\)"/>
    <numFmt numFmtId="258" formatCode="&quot;$&quot;&quot; &quot;#,##0.0_);\(&quot;$&quot;&quot; &quot;#,##0.0\)"/>
    <numFmt numFmtId="259" formatCode="&quot;$&quot;&quot; &quot;#,##0.00_);\(&quot;$&quot;&quot; &quot;#,##0.00\)"/>
    <numFmt numFmtId="260" formatCode="&quot;$&quot;&quot; &quot;#,##0.000_);\(&quot;$&quot;&quot; &quot;#,##0.000\)"/>
    <numFmt numFmtId="261" formatCode="d\-mmm\-yy_)"/>
    <numFmt numFmtId="262" formatCode="m/d/yy_)"/>
    <numFmt numFmtId="263" formatCode="m/yy_)"/>
    <numFmt numFmtId="264" formatCode="mmm\-yy_)"/>
    <numFmt numFmtId="265" formatCode="0.00\x"/>
    <numFmt numFmtId="266" formatCode="dd\ mmm\ yyyy_);;;&quot;  &quot;@"/>
    <numFmt numFmtId="267" formatCode="0.0;[Red]\(0.0\)"/>
    <numFmt numFmtId="268" formatCode="#,##0;\(#,##0\)"/>
    <numFmt numFmtId="269" formatCode="#,##0.0;\(#,##0.0\)"/>
    <numFmt numFmtId="270" formatCode="\ #,##0.0_);\(#,##0.0\);\-\ \ ??"/>
    <numFmt numFmtId="271" formatCode="#\ 0/0_)"/>
    <numFmt numFmtId="272" formatCode="#\ 0/8_)"/>
    <numFmt numFmtId="273" formatCode="#\ ?/?_)"/>
    <numFmt numFmtId="274" formatCode=";;;@*."/>
    <numFmt numFmtId="275" formatCode="_ * #,##0_ ;_ * \-#,##0_ ;_ * &quot;-&quot;_ ;_ @_ "/>
    <numFmt numFmtId="276" formatCode="_ * #,##0.00_ ;_ * \-#,##0.00_ ;_ * &quot;-&quot;??_ ;_ @_ "/>
    <numFmt numFmtId="277" formatCode="_-* #,##0\ _F_-;\-* #,##0\ _F_-;_-* &quot;-&quot;\ _F_-;_-@_-"/>
    <numFmt numFmtId="278" formatCode="_-* #,##0.00\ _F_-;\-* #,##0.00\ _F_-;_-* &quot;-&quot;??\ _F_-;_-@_-"/>
    <numFmt numFmtId="279" formatCode="_ &quot;S/&quot;* #,##0_ ;_ &quot;S/&quot;* \-#,##0_ ;_ &quot;S/&quot;* &quot;-&quot;_ ;_ @_ "/>
    <numFmt numFmtId="280" formatCode="_ &quot;S/&quot;* #,##0.00_ ;_ &quot;S/&quot;* \-#,##0.00_ ;_ &quot;S/&quot;* &quot;-&quot;??_ ;_ @_ "/>
    <numFmt numFmtId="281" formatCode="_-* #,##0\ &quot;F&quot;_-;\-* #,##0\ &quot;F&quot;_-;_-* &quot;-&quot;\ &quot;F&quot;_-;_-@_-"/>
    <numFmt numFmtId="282" formatCode="_-* #,##0.00\ &quot;F&quot;_-;\-* #,##0.00\ &quot;F&quot;_-;_-* &quot;-&quot;??\ &quot;F&quot;_-;_-@_-"/>
    <numFmt numFmtId="283" formatCode="0.000%_);\(0.000%\)"/>
    <numFmt numFmtId="284" formatCode="00000"/>
    <numFmt numFmtId="285" formatCode="_(#,##0_);_(\-#,##0_)"/>
    <numFmt numFmtId="286" formatCode="_(#,##0.00_);_(\-#,##0.00_)"/>
    <numFmt numFmtId="287" formatCode="_(#,##0.0_);_(\-#,##0.0_)"/>
    <numFmt numFmtId="288" formatCode="0.0000"/>
    <numFmt numFmtId="289" formatCode="mmm\ yy"/>
    <numFmt numFmtId="290" formatCode="_(* #,##0_);_(* \(#,##0\)"/>
    <numFmt numFmtId="291" formatCode="#,##0_);\(#,##0\);\-_);&quot;    &quot;@_)"/>
    <numFmt numFmtId="292" formatCode="#,##0_);\(#,##0\);\-_);&quot;        &quot;@_)"/>
    <numFmt numFmtId="293" formatCode="#,##0_);\(#,##0\);\-_);\•&quot; &quot;@_)"/>
    <numFmt numFmtId="294" formatCode="#,##0_);\(#,##0\);\-_);\–&quot; &quot;@"/>
    <numFmt numFmtId="295" formatCode="#,##0_);\(#,##0\);\-_);\—&quot; &quot;@"/>
    <numFmt numFmtId="296" formatCode="#,##0&quot;x&quot;_);\(#,##0&quot;x&quot;\)"/>
    <numFmt numFmtId="297" formatCode="#,##0.0&quot;x&quot;_);\(#,##0.0&quot;x&quot;\)"/>
    <numFmt numFmtId="298" formatCode="#,##0.00&quot;x&quot;_);\(#,##0.00&quot;x&quot;\)"/>
    <numFmt numFmtId="299" formatCode="#,##0.000&quot;x&quot;_);\(#,##0.000&quot;x&quot;\)"/>
    <numFmt numFmtId="300" formatCode="[=1]#,##0&quot; Month&quot;;[&lt;&gt;1]#,##0&quot; Months&quot;"/>
    <numFmt numFmtId="301" formatCode="_(* #,##0.0_);_(* \(#,##0.0\);_(* &quot;-&quot;?_);_(@_)"/>
    <numFmt numFmtId="302" formatCode="_-* #,##0_-;\-* #,##0_-;_-* &quot;-&quot;_-;_-@_-"/>
    <numFmt numFmtId="303" formatCode="_-* #,##0.00_-;\-* #,##0.00_-;_-* &quot;-&quot;??_-;_-@_-"/>
    <numFmt numFmtId="304" formatCode="_-&quot;£&quot;* #,##0_-;\-&quot;£&quot;* #,##0_-;_-&quot;£&quot;* &quot;-&quot;_-;_-@_-"/>
    <numFmt numFmtId="305" formatCode="_-&quot;£&quot;* #,##0.00_-;\-&quot;£&quot;* #,##0.00_-;_-&quot;£&quot;* &quot;-&quot;??_-;_-@_-"/>
    <numFmt numFmtId="306" formatCode="_(\£* #,##0_);_(\£* \(#,##0\);_(\£* &quot;-&quot;_);_(@_)"/>
    <numFmt numFmtId="307" formatCode="_(\£* #,##0.0_);_(\£* \(#,##0.0\);_(\£* &quot;-&quot;_);_(@_)"/>
    <numFmt numFmtId="308" formatCode="_(\£* #,##0.00_);_(\£* \(#,##0.00\);_(\£* &quot;-&quot;_);_(@_)"/>
    <numFmt numFmtId="309" formatCode="_(* #,##0\p_);_(* \(#,##0\p\);_(* &quot;-&quot;\ \p_);_(@_)"/>
    <numFmt numFmtId="310" formatCode="_(* #,##0.00\p_);_(* \(#,##0.00\p\);_(* &quot;-&quot;\ \p_);_(@_)"/>
    <numFmt numFmtId="311" formatCode="\£#,##0.00"/>
    <numFmt numFmtId="312" formatCode="_(* #,##0.00\ ___);_(* \(#,##0.00\ __\);_(* &quot;-&quot;??_);_(@_)"/>
    <numFmt numFmtId="313" formatCode="_(* #,##0\ \x_);_(* \(#,##0\ \x\);_(* &quot;-&quot;??_);_(@_)"/>
    <numFmt numFmtId="314" formatCode="_(* #,##0\ ___);_(* \(#,##0\ __\);_(* &quot;-&quot;??_);_(@_)"/>
    <numFmt numFmtId="315" formatCode="_(* #,##0.0\ \x_);_(* \(#,##0.0\ \x\);_(* &quot;-&quot;??_);_(@_)"/>
    <numFmt numFmtId="316" formatCode="_(* #,##0.0\ ___);_(* \(#,##0.0\ __\);_(* &quot;-&quot;??_);_(@_)"/>
    <numFmt numFmtId="317" formatCode="#,##0.000_);[Red]\(#,##0.000\)"/>
    <numFmt numFmtId="318" formatCode="0.0_%"/>
    <numFmt numFmtId="319" formatCode="[$-409]mmmm\ d\,\ yyyy;@"/>
    <numFmt numFmtId="320" formatCode="0.0\X"/>
    <numFmt numFmtId="321" formatCode="0&quot; YR&quot;"/>
    <numFmt numFmtId="322" formatCode="0&quot;-Year Hold&quot;"/>
    <numFmt numFmtId="323" formatCode="&quot;Year &quot;0&quot; Total&quot;"/>
    <numFmt numFmtId="324" formatCode="_(* #,##0_);_(* \(#,##0\);_(* &quot;-&quot;??_);_(@_)"/>
    <numFmt numFmtId="325" formatCode="#,0##\ &quot;SF&quot;"/>
    <numFmt numFmtId="326" formatCode="0\ &quot;bps&quot;"/>
    <numFmt numFmtId="327" formatCode="&quot;Month&quot;\ General"/>
    <numFmt numFmtId="328" formatCode="&quot;Year&quot;\ General"/>
    <numFmt numFmtId="329" formatCode="General\ &quot;Years&quot;"/>
    <numFmt numFmtId="330" formatCode="0%\ &quot;of Units&quot;"/>
    <numFmt numFmtId="331" formatCode="0.000000"/>
    <numFmt numFmtId="332" formatCode="#,##0.0"/>
    <numFmt numFmtId="333" formatCode="0%\ &quot;Recapture&quot;"/>
    <numFmt numFmtId="334" formatCode="_(* #,##0.00000_);_(* \(#,##0.00000\);_(* &quot;-&quot;??_);_(@_)"/>
    <numFmt numFmtId="335" formatCode="0.0000%"/>
    <numFmt numFmtId="336" formatCode="0.0\x"/>
    <numFmt numFmtId="337" formatCode="_(* #,##0.0_);_(* \(#,##0.0\);_(* &quot;-&quot;??_);_(@_)"/>
    <numFmt numFmtId="338" formatCode="_(* #,##0.000_);_(* \(#,##0.000\);_(* &quot;-&quot;_);_(@_)"/>
    <numFmt numFmtId="339" formatCode="&quot;Total Debt&quot;"/>
    <numFmt numFmtId="340" formatCode="0%\ &quot;of Beds&quot;"/>
    <numFmt numFmtId="341" formatCode="&quot;$&quot;00\ &quot;Premium&quot;"/>
    <numFmt numFmtId="342" formatCode="&quot;$&quot;#,##0;&quot;$&quot;\(#,##0\)"/>
    <numFmt numFmtId="343" formatCode="#,##0.0000;[Red]\(#,##0.0000\)"/>
    <numFmt numFmtId="344" formatCode="_-&quot;$&quot;* #,##0.00_-;\-&quot;$&quot;* #,##0.00_-;_-&quot;$&quot;* &quot;-&quot;??_-;_-@_-"/>
    <numFmt numFmtId="345" formatCode="0_-"/>
    <numFmt numFmtId="346" formatCode="0.0\ \%"/>
    <numFmt numFmtId="347" formatCode="_(* #,##0.00_);_(* \(#,##0.00\);_(* &quot;-&quot;_);_(@_)"/>
    <numFmt numFmtId="348" formatCode="_(* #,##0.000_);_(* \(#,##0.000\);_(* &quot;-&quot;?_);_(@_)"/>
    <numFmt numFmtId="349" formatCode="&quot;$&quot;#,##0.000_);\(&quot;$&quot;#,##0.000\)"/>
  </numFmts>
  <fonts count="30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81"/>
      <name val="Tahoma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0070C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imes"/>
      <family val="1"/>
    </font>
    <font>
      <sz val="12"/>
      <name val="Times"/>
      <family val="1"/>
    </font>
    <font>
      <sz val="9"/>
      <name val="Tahoma"/>
      <family val="2"/>
    </font>
    <font>
      <sz val="12"/>
      <name val="Arial"/>
      <family val="2"/>
    </font>
    <font>
      <sz val="9"/>
      <color indexed="8"/>
      <name val="Times New Roman"/>
      <family val="1"/>
    </font>
    <font>
      <sz val="12"/>
      <name val="Tms Rmn"/>
    </font>
    <font>
      <sz val="8"/>
      <name val="Times New Roman"/>
      <family val="1"/>
    </font>
    <font>
      <u val="singleAccounting"/>
      <sz val="10"/>
      <name val="Arial"/>
      <family val="2"/>
    </font>
    <font>
      <b/>
      <sz val="11"/>
      <color indexed="51"/>
      <name val="Calibri"/>
      <family val="2"/>
    </font>
    <font>
      <b/>
      <sz val="9"/>
      <name val="Tahoma"/>
      <family val="2"/>
    </font>
    <font>
      <sz val="11"/>
      <name val="Tms Rmn"/>
      <family val="1"/>
    </font>
    <font>
      <sz val="10"/>
      <name val="Tms Rmn"/>
    </font>
    <font>
      <sz val="1"/>
      <color indexed="8"/>
      <name val="Courier"/>
      <family val="3"/>
    </font>
    <font>
      <b/>
      <sz val="8"/>
      <name val="Times"/>
      <family val="1"/>
    </font>
    <font>
      <sz val="10"/>
      <name val="MS Serif"/>
      <family val="1"/>
    </font>
    <font>
      <sz val="8"/>
      <name val="Palatino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0"/>
      <name val="GarmdITC Lt BT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sz val="7"/>
      <name val="Palatino"/>
      <family val="1"/>
    </font>
    <font>
      <b/>
      <sz val="10"/>
      <name val="Tahoma"/>
      <family val="2"/>
    </font>
    <font>
      <u/>
      <sz val="12"/>
      <name val="Tahoma"/>
      <family val="2"/>
    </font>
    <font>
      <i/>
      <u/>
      <sz val="11"/>
      <name val="Tahoma"/>
      <family val="2"/>
    </font>
    <font>
      <u/>
      <sz val="11"/>
      <name val="Tahoma"/>
      <family val="2"/>
    </font>
    <font>
      <i/>
      <u/>
      <sz val="10"/>
      <name val="Tahoma"/>
      <family val="2"/>
    </font>
    <font>
      <u/>
      <sz val="10"/>
      <name val="Tahoma"/>
      <family val="2"/>
    </font>
    <font>
      <i/>
      <u/>
      <sz val="9"/>
      <name val="Tahoma"/>
      <family val="2"/>
    </font>
    <font>
      <u/>
      <sz val="9"/>
      <name val="Tahoma"/>
      <family val="2"/>
    </font>
    <font>
      <b/>
      <sz val="16"/>
      <name val="Times New Roman"/>
      <family val="1"/>
    </font>
    <font>
      <b/>
      <sz val="11"/>
      <color indexed="61"/>
      <name val="Calibri"/>
      <family val="2"/>
    </font>
    <font>
      <b/>
      <sz val="14"/>
      <name val="Times"/>
      <family val="1"/>
    </font>
    <font>
      <sz val="11"/>
      <color indexed="61"/>
      <name val="Calibri"/>
      <family val="2"/>
    </font>
    <font>
      <sz val="10"/>
      <color indexed="12"/>
      <name val="Times New Roman"/>
      <family val="1"/>
    </font>
    <font>
      <sz val="11"/>
      <color indexed="51"/>
      <name val="Calibri"/>
      <family val="2"/>
    </font>
    <font>
      <sz val="11"/>
      <color indexed="59"/>
      <name val="Calibri"/>
      <family val="2"/>
    </font>
    <font>
      <b/>
      <i/>
      <sz val="16"/>
      <name val="Helv"/>
    </font>
    <font>
      <b/>
      <sz val="10"/>
      <name val="Times"/>
      <family val="1"/>
    </font>
    <font>
      <b/>
      <i/>
      <sz val="11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</font>
    <font>
      <sz val="9"/>
      <name val="Times New Roman"/>
      <family val="1"/>
    </font>
    <font>
      <sz val="8"/>
      <name val="Univers (WN)"/>
    </font>
    <font>
      <sz val="10"/>
      <name val="Tahoma"/>
      <family val="2"/>
    </font>
    <font>
      <sz val="8"/>
      <name val="Helv"/>
    </font>
    <font>
      <b/>
      <i/>
      <sz val="12"/>
      <color indexed="8"/>
      <name val="Arial"/>
      <family val="2"/>
    </font>
    <font>
      <b/>
      <sz val="12"/>
      <color indexed="8"/>
      <name val="Times New Roman"/>
      <family val="1"/>
    </font>
    <font>
      <b/>
      <u/>
      <sz val="10"/>
      <name val="Tahoma"/>
      <family val="2"/>
    </font>
    <font>
      <b/>
      <sz val="8"/>
      <color indexed="8"/>
      <name val="Helv"/>
    </font>
    <font>
      <b/>
      <sz val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7"/>
      <name val="Times New Roman"/>
      <family val="1"/>
    </font>
    <font>
      <b/>
      <sz val="11"/>
      <name val="Times New Roman"/>
      <family val="1"/>
    </font>
    <font>
      <b/>
      <sz val="18"/>
      <color indexed="61"/>
      <name val="Cambria"/>
      <family val="2"/>
    </font>
    <font>
      <b/>
      <sz val="11"/>
      <name val="Tahoma"/>
      <family val="2"/>
    </font>
    <font>
      <sz val="12"/>
      <name val="Tahoma"/>
      <family val="2"/>
    </font>
    <font>
      <i/>
      <sz val="11"/>
      <name val="Tahoma"/>
      <family val="2"/>
    </font>
    <font>
      <sz val="11"/>
      <name val="Tahoma"/>
      <family val="2"/>
    </font>
    <font>
      <i/>
      <sz val="10"/>
      <name val="Tahoma"/>
      <family val="2"/>
    </font>
    <font>
      <i/>
      <sz val="9"/>
      <name val="Tahoma"/>
      <family val="2"/>
    </font>
    <font>
      <u/>
      <sz val="10"/>
      <name val="Times"/>
      <family val="1"/>
    </font>
    <font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53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Courier"/>
      <family val="3"/>
    </font>
    <font>
      <b/>
      <sz val="14"/>
      <name val="Times New Roman"/>
      <family val="1"/>
    </font>
    <font>
      <sz val="10"/>
      <name val="Palatino"/>
      <family val="1"/>
    </font>
    <font>
      <sz val="8"/>
      <name val="Tms Rmn"/>
    </font>
    <font>
      <sz val="8"/>
      <color indexed="12"/>
      <name val="Tms Rmn"/>
    </font>
    <font>
      <b/>
      <sz val="12"/>
      <name val="Arial MT"/>
    </font>
    <font>
      <b/>
      <sz val="10"/>
      <name val="MS Sans Serif"/>
      <family val="2"/>
    </font>
    <font>
      <sz val="9"/>
      <name val="Swis721 Cn BT"/>
      <family val="2"/>
    </font>
    <font>
      <sz val="8"/>
      <name val="Helvetica-Narrow"/>
      <family val="2"/>
    </font>
    <font>
      <sz val="8"/>
      <name val="Helvetica-Narrow"/>
      <family val="2"/>
    </font>
    <font>
      <sz val="9"/>
      <color indexed="8"/>
      <name val="Helvetica-Narrow"/>
      <family val="2"/>
    </font>
    <font>
      <sz val="8"/>
      <color indexed="13"/>
      <name val="Helvetica-Narrow"/>
      <family val="2"/>
    </font>
    <font>
      <sz val="8"/>
      <color indexed="13"/>
      <name val="Helvetica-Narrow"/>
      <family val="2"/>
    </font>
    <font>
      <sz val="10"/>
      <name val="BERNHARD"/>
    </font>
    <font>
      <sz val="10"/>
      <name val="Helv"/>
    </font>
    <font>
      <b/>
      <sz val="8"/>
      <name val="Arial"/>
      <family val="2"/>
    </font>
    <font>
      <b/>
      <sz val="1"/>
      <color indexed="8"/>
      <name val="Courier"/>
      <family val="3"/>
    </font>
    <font>
      <u/>
      <sz val="10"/>
      <color indexed="61"/>
      <name val="Arial"/>
      <family val="2"/>
    </font>
    <font>
      <u/>
      <sz val="10"/>
      <color indexed="63"/>
      <name val="Arial"/>
      <family val="2"/>
    </font>
    <font>
      <u/>
      <sz val="10"/>
      <color indexed="36"/>
      <name val="Arial"/>
      <family val="2"/>
    </font>
    <font>
      <u/>
      <sz val="10"/>
      <color indexed="39"/>
      <name val="Arial"/>
      <family val="2"/>
    </font>
    <font>
      <b/>
      <sz val="24"/>
      <name val="Arial"/>
      <family val="2"/>
    </font>
    <font>
      <b/>
      <sz val="12"/>
      <name val="Helv"/>
    </font>
    <font>
      <u/>
      <sz val="7.5"/>
      <color indexed="12"/>
      <name val="Arial"/>
      <family val="2"/>
    </font>
    <font>
      <u/>
      <sz val="10"/>
      <color indexed="12"/>
      <name val="Arial"/>
      <family val="2"/>
    </font>
    <font>
      <sz val="12"/>
      <name val="Helv"/>
    </font>
    <font>
      <sz val="12"/>
      <color indexed="9"/>
      <name val="Helv"/>
    </font>
    <font>
      <sz val="26"/>
      <name val="Arial"/>
      <family val="2"/>
    </font>
    <font>
      <sz val="30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7"/>
      <name val="Small Fonts"/>
      <family val="2"/>
    </font>
    <font>
      <sz val="10"/>
      <color theme="1"/>
      <name val="Times New Roman"/>
      <family val="2"/>
    </font>
    <font>
      <sz val="10"/>
      <name val="Perpetua"/>
      <family val="1"/>
    </font>
    <font>
      <sz val="11"/>
      <color theme="1"/>
      <name val="Calibri"/>
      <family val="2"/>
    </font>
    <font>
      <sz val="11"/>
      <color theme="1"/>
      <name val="Tahoma"/>
      <family val="2"/>
    </font>
    <font>
      <sz val="9"/>
      <color theme="1"/>
      <name val="Calibri"/>
      <family val="2"/>
    </font>
    <font>
      <sz val="11"/>
      <name val="‚l‚r –¾’©"/>
      <charset val="128"/>
    </font>
    <font>
      <sz val="12"/>
      <name val="Arial MT"/>
    </font>
    <font>
      <sz val="10"/>
      <name val="Verdana"/>
      <family val="2"/>
    </font>
    <font>
      <b/>
      <sz val="12"/>
      <color indexed="10"/>
      <name val="Swis721 Cn BT"/>
      <family val="2"/>
    </font>
    <font>
      <b/>
      <sz val="12"/>
      <color indexed="10"/>
      <name val="Helv"/>
    </font>
    <font>
      <sz val="24"/>
      <color indexed="9"/>
      <name val="Arial"/>
      <family val="2"/>
    </font>
    <font>
      <b/>
      <sz val="16"/>
      <name val="Arial"/>
      <family val="2"/>
    </font>
    <font>
      <sz val="11"/>
      <color indexed="9"/>
      <name val="Arial"/>
      <family val="2"/>
    </font>
    <font>
      <sz val="10"/>
      <color indexed="58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i/>
      <sz val="8"/>
      <color indexed="9"/>
      <name val="Arial"/>
      <family val="2"/>
    </font>
    <font>
      <b/>
      <sz val="10"/>
      <color indexed="8"/>
      <name val="Times New Roman"/>
      <family val="1"/>
    </font>
    <font>
      <b/>
      <sz val="12"/>
      <color indexed="60"/>
      <name val="Swis721 Cn BT"/>
      <family val="2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u/>
      <sz val="8"/>
      <name val="Times New Roman"/>
      <family val="1"/>
    </font>
    <font>
      <sz val="11"/>
      <name val="ZapfCalligr BT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Verdana"/>
      <family val="2"/>
    </font>
    <font>
      <sz val="10"/>
      <color indexed="8"/>
      <name val="Calibri"/>
      <family val="2"/>
    </font>
    <font>
      <sz val="10"/>
      <color indexed="9"/>
      <name val="Verdana"/>
      <family val="2"/>
    </font>
    <font>
      <b/>
      <sz val="18"/>
      <color indexed="56"/>
      <name val="Cambria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b/>
      <i/>
      <sz val="16"/>
      <name val="Times New Roman"/>
      <family val="1"/>
    </font>
    <font>
      <sz val="10"/>
      <name val="Times"/>
      <family val="1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10"/>
      <color theme="0"/>
      <name val="Cambria"/>
      <family val="1"/>
      <scheme val="major"/>
    </font>
    <font>
      <b/>
      <u/>
      <sz val="10"/>
      <name val="Cambria"/>
      <family val="1"/>
      <scheme val="major"/>
    </font>
    <font>
      <b/>
      <sz val="10"/>
      <name val="Cambria"/>
      <family val="1"/>
      <scheme val="major"/>
    </font>
    <font>
      <b/>
      <u/>
      <sz val="12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1"/>
      <name val="Cambria"/>
      <family val="1"/>
      <scheme val="major"/>
    </font>
    <font>
      <i/>
      <sz val="10"/>
      <name val="Cambria"/>
      <family val="1"/>
      <scheme val="major"/>
    </font>
    <font>
      <i/>
      <sz val="9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name val="Garamond"/>
      <family val="1"/>
    </font>
    <font>
      <sz val="10"/>
      <color theme="0"/>
      <name val="Cambria"/>
      <family val="1"/>
      <scheme val="major"/>
    </font>
    <font>
      <b/>
      <i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12"/>
      <color theme="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u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rgb="FFFF0000"/>
      <name val="Cambria"/>
      <family val="1"/>
      <scheme val="major"/>
    </font>
    <font>
      <i/>
      <sz val="10"/>
      <color theme="1"/>
      <name val="Cambria"/>
      <family val="1"/>
      <scheme val="major"/>
    </font>
    <font>
      <sz val="12"/>
      <name val="Cambria"/>
      <family val="1"/>
      <scheme val="major"/>
    </font>
    <font>
      <u/>
      <sz val="10"/>
      <name val="Cambria"/>
      <family val="1"/>
      <scheme val="major"/>
    </font>
    <font>
      <sz val="10"/>
      <color rgb="FF3333FF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u/>
      <sz val="11"/>
      <color theme="1"/>
      <name val="Cambria"/>
      <family val="1"/>
      <scheme val="major"/>
    </font>
    <font>
      <sz val="10"/>
      <color theme="0" tint="-4.9989318521683403E-2"/>
      <name val="Cambria"/>
      <family val="1"/>
      <scheme val="major"/>
    </font>
    <font>
      <b/>
      <sz val="8"/>
      <name val="Cambria"/>
      <family val="1"/>
      <scheme val="major"/>
    </font>
    <font>
      <b/>
      <sz val="10"/>
      <color rgb="FF0070C0"/>
      <name val="Cambria"/>
      <family val="1"/>
      <scheme val="major"/>
    </font>
    <font>
      <b/>
      <u/>
      <sz val="9"/>
      <name val="Cambria"/>
      <family val="1"/>
      <scheme val="major"/>
    </font>
    <font>
      <b/>
      <i/>
      <sz val="11"/>
      <color theme="0"/>
      <name val="Cambria"/>
      <family val="1"/>
      <scheme val="major"/>
    </font>
    <font>
      <b/>
      <sz val="9"/>
      <color theme="0"/>
      <name val="Cambria"/>
      <family val="1"/>
      <scheme val="major"/>
    </font>
    <font>
      <b/>
      <sz val="9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6"/>
      <name val="Cambria"/>
      <family val="1"/>
      <scheme val="major"/>
    </font>
    <font>
      <sz val="9"/>
      <name val="Cambria"/>
      <family val="1"/>
      <scheme val="major"/>
    </font>
    <font>
      <sz val="10"/>
      <color rgb="FF002060"/>
      <name val="Cambria"/>
      <family val="1"/>
      <scheme val="major"/>
    </font>
    <font>
      <sz val="9"/>
      <color rgb="FF0070C0"/>
      <name val="Cambria"/>
      <family val="1"/>
      <scheme val="major"/>
    </font>
    <font>
      <sz val="9"/>
      <color indexed="8"/>
      <name val="Cambria"/>
      <family val="1"/>
      <scheme val="major"/>
    </font>
    <font>
      <sz val="9"/>
      <color theme="0"/>
      <name val="Cambria"/>
      <family val="1"/>
      <scheme val="major"/>
    </font>
    <font>
      <b/>
      <i/>
      <u/>
      <sz val="9"/>
      <color rgb="FF002060"/>
      <name val="Cambria"/>
      <family val="1"/>
      <scheme val="major"/>
    </font>
    <font>
      <sz val="9"/>
      <color rgb="FF002060"/>
      <name val="Cambria"/>
      <family val="1"/>
      <scheme val="major"/>
    </font>
    <font>
      <sz val="9"/>
      <color indexed="9"/>
      <name val="Cambria"/>
      <family val="1"/>
      <scheme val="major"/>
    </font>
    <font>
      <sz val="9"/>
      <color rgb="FF0000FF"/>
      <name val="Cambria"/>
      <family val="1"/>
      <scheme val="major"/>
    </font>
    <font>
      <sz val="8"/>
      <name val="Cambria"/>
      <family val="1"/>
      <scheme val="major"/>
    </font>
    <font>
      <sz val="8"/>
      <color rgb="FF0000FF"/>
      <name val="Cambria"/>
      <family val="1"/>
      <scheme val="major"/>
    </font>
    <font>
      <sz val="9"/>
      <color theme="1"/>
      <name val="Cambria"/>
      <family val="1"/>
      <scheme val="major"/>
    </font>
    <font>
      <u/>
      <sz val="9"/>
      <name val="Cambria"/>
      <family val="1"/>
      <scheme val="major"/>
    </font>
    <font>
      <sz val="11"/>
      <color indexed="12"/>
      <name val="Cambria"/>
      <family val="1"/>
      <scheme val="major"/>
    </font>
    <font>
      <sz val="10"/>
      <color indexed="8"/>
      <name val="Cambria"/>
      <family val="1"/>
      <scheme val="major"/>
    </font>
    <font>
      <b/>
      <i/>
      <sz val="12"/>
      <color indexed="8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u/>
      <sz val="10"/>
      <color indexed="8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1"/>
      <color indexed="9"/>
      <name val="Cambria"/>
      <family val="1"/>
      <scheme val="major"/>
    </font>
    <font>
      <b/>
      <sz val="10"/>
      <color indexed="9"/>
      <name val="Cambria"/>
      <family val="1"/>
      <scheme val="major"/>
    </font>
    <font>
      <b/>
      <i/>
      <sz val="12"/>
      <name val="Cambria"/>
      <family val="1"/>
      <scheme val="major"/>
    </font>
    <font>
      <sz val="11"/>
      <color theme="0"/>
      <name val="Cambria"/>
      <family val="1"/>
      <scheme val="major"/>
    </font>
    <font>
      <i/>
      <sz val="10"/>
      <color indexed="8"/>
      <name val="Cambria"/>
      <family val="1"/>
      <scheme val="major"/>
    </font>
    <font>
      <u/>
      <sz val="10"/>
      <color indexed="8"/>
      <name val="Cambria"/>
      <family val="1"/>
      <scheme val="major"/>
    </font>
    <font>
      <b/>
      <u/>
      <sz val="11"/>
      <color indexed="8"/>
      <name val="Cambria"/>
      <family val="1"/>
      <scheme val="major"/>
    </font>
    <font>
      <sz val="10"/>
      <color rgb="FFFFFFFF"/>
      <name val="Cambria"/>
      <family val="1"/>
      <scheme val="major"/>
    </font>
    <font>
      <b/>
      <sz val="9"/>
      <color indexed="8"/>
      <name val="Cambria"/>
      <family val="1"/>
      <scheme val="major"/>
    </font>
    <font>
      <i/>
      <sz val="12"/>
      <name val="Cambria"/>
      <family val="1"/>
      <scheme val="major"/>
    </font>
    <font>
      <sz val="14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color theme="0"/>
      <name val="Cambria"/>
      <family val="1"/>
      <scheme val="major"/>
    </font>
    <font>
      <b/>
      <sz val="20"/>
      <color rgb="FF002E6D"/>
      <name val="Arial"/>
      <family val="2"/>
    </font>
    <font>
      <b/>
      <sz val="14"/>
      <color rgb="FF949699"/>
      <name val="Arial"/>
      <family val="2"/>
    </font>
    <font>
      <b/>
      <sz val="10"/>
      <color theme="0"/>
      <name val="Arial"/>
      <family val="2"/>
    </font>
    <font>
      <sz val="10"/>
      <color rgb="FF0066FF"/>
      <name val="Arial"/>
      <family val="2"/>
    </font>
    <font>
      <b/>
      <sz val="10"/>
      <color theme="1"/>
      <name val="Arial"/>
      <family val="2"/>
    </font>
    <font>
      <b/>
      <i/>
      <sz val="9"/>
      <name val="Cambria"/>
      <family val="1"/>
      <scheme val="major"/>
    </font>
    <font>
      <sz val="10"/>
      <name val="Calibri"/>
      <family val="2"/>
    </font>
    <font>
      <sz val="12"/>
      <name val="Garamond"/>
      <family val="1"/>
    </font>
    <font>
      <sz val="7"/>
      <name val="Small Fonts"/>
      <family val="3"/>
      <charset val="128"/>
    </font>
    <font>
      <sz val="10"/>
      <name val="AGaramond"/>
    </font>
    <font>
      <b/>
      <sz val="10"/>
      <color indexed="48"/>
      <name val="Times New Roman"/>
      <family val="1"/>
    </font>
    <font>
      <sz val="10"/>
      <color indexed="18"/>
      <name val="Times New Roman"/>
      <family val="1"/>
    </font>
    <font>
      <sz val="10"/>
      <name val="Geneva"/>
      <family val="2"/>
    </font>
    <font>
      <sz val="10"/>
      <name val="dutch801 bt"/>
    </font>
    <font>
      <b/>
      <sz val="12"/>
      <name val="Dutch801 BT"/>
    </font>
    <font>
      <u/>
      <sz val="11"/>
      <color indexed="12"/>
      <name val="Calibri"/>
      <family val="2"/>
    </font>
    <font>
      <sz val="22"/>
      <name val="UBSHeadline"/>
      <family val="1"/>
    </font>
    <font>
      <sz val="10"/>
      <name val="Frutiger 45 Light"/>
      <family val="2"/>
    </font>
    <font>
      <u/>
      <sz val="11"/>
      <color theme="10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u/>
      <sz val="10"/>
      <color rgb="FF000000"/>
      <name val="Cambria"/>
      <family val="1"/>
      <scheme val="major"/>
    </font>
  </fonts>
  <fills count="8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8"/>
      </patternFill>
    </fill>
    <fill>
      <patternFill patternType="solid">
        <fgColor indexed="56"/>
      </patternFill>
    </fill>
    <fill>
      <patternFill patternType="solid">
        <fgColor indexed="52"/>
      </patternFill>
    </fill>
    <fill>
      <patternFill patternType="solid">
        <fgColor indexed="16"/>
        <bgColor indexed="64"/>
      </patternFill>
    </fill>
    <fill>
      <patternFill patternType="solid">
        <fgColor indexed="63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gray0625">
        <fgColor indexed="10"/>
      </patternFill>
    </fill>
    <fill>
      <patternFill patternType="solid">
        <fgColor indexed="6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gray125">
        <bgColor indexed="9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1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rgb="FFB6BDDA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10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71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lightUp"/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</fills>
  <borders count="24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double">
        <color indexed="5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 style="thin">
        <color auto="1"/>
      </top>
      <bottom style="hair">
        <color indexed="22"/>
      </bottom>
      <diagonal/>
    </border>
    <border>
      <left style="hair">
        <color indexed="10"/>
      </left>
      <right style="hair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ck">
        <color indexed="22"/>
      </right>
      <top/>
      <bottom/>
      <diagonal/>
    </border>
    <border>
      <left/>
      <right style="thick">
        <color indexed="2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auto="1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/>
      <right/>
      <top/>
      <bottom style="medium">
        <color rgb="FF0071CE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double">
        <color auto="1"/>
      </top>
      <bottom style="double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/>
      <top/>
      <bottom style="medium">
        <color indexed="56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32555">
    <xf numFmtId="0" fontId="0" fillId="0" borderId="0"/>
    <xf numFmtId="0" fontId="36" fillId="0" borderId="0"/>
    <xf numFmtId="172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4" borderId="0" applyNumberFormat="0" applyBorder="0" applyAlignment="0" applyProtection="0"/>
    <xf numFmtId="0" fontId="36" fillId="7" borderId="0" applyNumberFormat="0" applyBorder="0" applyAlignment="0" applyProtection="0"/>
    <xf numFmtId="0" fontId="36" fillId="5" borderId="0" applyNumberFormat="0" applyBorder="0" applyAlignment="0" applyProtection="0"/>
    <xf numFmtId="0" fontId="36" fillId="8" borderId="0" applyNumberFormat="0" applyBorder="0" applyAlignment="0" applyProtection="0"/>
    <xf numFmtId="0" fontId="36" fillId="4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4" borderId="0" applyNumberFormat="0" applyBorder="0" applyAlignment="0" applyProtection="0"/>
    <xf numFmtId="0" fontId="36" fillId="8" borderId="0" applyNumberFormat="0" applyBorder="0" applyAlignment="0" applyProtection="0"/>
    <xf numFmtId="0" fontId="36" fillId="5" borderId="0" applyNumberFormat="0" applyBorder="0" applyAlignment="0" applyProtection="0"/>
    <xf numFmtId="0" fontId="39" fillId="11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9" fillId="5" borderId="0" applyNumberFormat="0" applyBorder="0" applyAlignment="0" applyProtection="0"/>
    <xf numFmtId="0" fontId="39" fillId="11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1" borderId="0" applyNumberFormat="0" applyBorder="0" applyAlignment="0" applyProtection="0"/>
    <xf numFmtId="0" fontId="39" fillId="16" borderId="0" applyNumberFormat="0" applyBorder="0" applyAlignment="0" applyProtection="0"/>
    <xf numFmtId="0" fontId="40" fillId="17" borderId="0" applyNumberFormat="0" applyBorder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4" fontId="41" fillId="0" borderId="5" applyNumberFormat="0" applyFill="0" applyAlignment="0" applyProtection="0"/>
    <xf numFmtId="175" fontId="38" fillId="0" borderId="0" applyFont="0" applyFill="0" applyBorder="0" applyAlignment="0" applyProtection="0"/>
    <xf numFmtId="0" fontId="42" fillId="18" borderId="14" applyNumberFormat="0" applyAlignment="0" applyProtection="0"/>
    <xf numFmtId="0" fontId="43" fillId="19" borderId="15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4" fontId="22" fillId="0" borderId="0" applyFont="0" applyFill="0" applyBorder="0" applyAlignment="0" applyProtection="0"/>
    <xf numFmtId="176" fontId="38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20" borderId="0" applyNumberFormat="0" applyBorder="0" applyAlignment="0" applyProtection="0"/>
    <xf numFmtId="0" fontId="46" fillId="0" borderId="16" applyNumberFormat="0" applyFill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8" fillId="0" borderId="0" applyNumberFormat="0" applyFill="0" applyBorder="0" applyAlignment="0" applyProtection="0"/>
    <xf numFmtId="0" fontId="49" fillId="5" borderId="14" applyNumberFormat="0" applyAlignment="0" applyProtection="0"/>
    <xf numFmtId="0" fontId="50" fillId="0" borderId="19" applyNumberFormat="0" applyFill="0" applyAlignment="0" applyProtection="0"/>
    <xf numFmtId="0" fontId="51" fillId="10" borderId="0" applyNumberFormat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7" fontId="36" fillId="0" borderId="0"/>
    <xf numFmtId="0" fontId="23" fillId="0" borderId="0"/>
    <xf numFmtId="0" fontId="23" fillId="0" borderId="0"/>
    <xf numFmtId="0" fontId="52" fillId="0" borderId="0"/>
    <xf numFmtId="0" fontId="2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" fillId="6" borderId="20" applyNumberFormat="0" applyFont="0" applyAlignment="0" applyProtection="0"/>
    <xf numFmtId="0" fontId="53" fillId="18" borderId="21" applyNumberFormat="0" applyAlignment="0" applyProtection="0"/>
    <xf numFmtId="174" fontId="54" fillId="0" borderId="22" applyNumberFormat="0" applyAlignment="0" applyProtection="0"/>
    <xf numFmtId="174" fontId="55" fillId="21" borderId="0" applyNumberFormat="0" applyFont="0" applyBorder="0" applyAlignment="0" applyProtection="0"/>
    <xf numFmtId="174" fontId="31" fillId="22" borderId="3" applyNumberFormat="0" applyFont="0" applyBorder="0" applyAlignment="0" applyProtection="0">
      <alignment horizontal="center"/>
    </xf>
    <xf numFmtId="174" fontId="31" fillId="23" borderId="3" applyNumberFormat="0" applyFont="0" applyBorder="0" applyAlignment="0" applyProtection="0">
      <alignment horizontal="center"/>
    </xf>
    <xf numFmtId="174" fontId="55" fillId="0" borderId="23" applyNumberFormat="0" applyAlignment="0" applyProtection="0"/>
    <xf numFmtId="174" fontId="55" fillId="0" borderId="24" applyNumberFormat="0" applyAlignment="0" applyProtection="0"/>
    <xf numFmtId="174" fontId="54" fillId="0" borderId="25" applyNumberFormat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26" applyNumberFormat="0" applyFill="0" applyAlignment="0" applyProtection="0"/>
    <xf numFmtId="0" fontId="58" fillId="0" borderId="0" applyNumberFormat="0" applyFill="0" applyBorder="0" applyAlignment="0" applyProtection="0"/>
    <xf numFmtId="9" fontId="23" fillId="0" borderId="0" applyFont="0" applyFill="0" applyBorder="0" applyAlignment="0" applyProtection="0"/>
    <xf numFmtId="0" fontId="21" fillId="0" borderId="0"/>
    <xf numFmtId="0" fontId="60" fillId="0" borderId="0"/>
    <xf numFmtId="43" fontId="23" fillId="0" borderId="0" applyFont="0" applyFill="0" applyBorder="0" applyAlignment="0" applyProtection="0"/>
    <xf numFmtId="9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5" fontId="62" fillId="0" borderId="29" applyFill="0" applyBorder="0" applyAlignment="0"/>
    <xf numFmtId="5" fontId="63" fillId="0" borderId="29" applyFill="0" applyBorder="0" applyAlignment="0"/>
    <xf numFmtId="7" fontId="62" fillId="0" borderId="29" applyFill="0" applyBorder="0" applyAlignment="0"/>
    <xf numFmtId="7" fontId="63" fillId="0" borderId="29" applyFill="0" applyBorder="0" applyAlignment="0"/>
    <xf numFmtId="0" fontId="23" fillId="0" borderId="0">
      <alignment horizontal="left" wrapText="1"/>
    </xf>
    <xf numFmtId="0" fontId="23" fillId="0" borderId="0">
      <alignment horizontal="left" wrapText="1"/>
    </xf>
    <xf numFmtId="0" fontId="23" fillId="0" borderId="0">
      <alignment horizontal="left" wrapText="1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2" fontId="38" fillId="0" borderId="0" applyFont="0" applyFill="0" applyBorder="0" applyAlignment="0" applyProtection="0"/>
    <xf numFmtId="172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9" fontId="62" fillId="0" borderId="29" applyFill="0" applyBorder="0" applyAlignment="0"/>
    <xf numFmtId="168" fontId="62" fillId="0" borderId="29" applyFill="0" applyBorder="0" applyAlignment="0"/>
    <xf numFmtId="181" fontId="62" fillId="0" borderId="0"/>
    <xf numFmtId="10" fontId="62" fillId="0" borderId="29" applyFill="0" applyBorder="0" applyAlignment="0"/>
    <xf numFmtId="182" fontId="62" fillId="0" borderId="29" applyFill="0" applyBorder="0" applyAlignment="0"/>
    <xf numFmtId="183" fontId="62" fillId="0" borderId="29" applyFill="0" applyBorder="0" applyAlignment="0"/>
    <xf numFmtId="0" fontId="36" fillId="5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184" fontId="63" fillId="0" borderId="0"/>
    <xf numFmtId="0" fontId="36" fillId="12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14" fontId="64" fillId="0" borderId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1" fillId="0" borderId="0" applyNumberFormat="0" applyAlignment="0"/>
    <xf numFmtId="0" fontId="2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185" fontId="23" fillId="35" borderId="29">
      <alignment horizontal="center"/>
    </xf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7" fontId="55" fillId="0" borderId="0" applyFont="0" applyFill="0" applyBorder="0" applyAlignment="0" applyProtection="0"/>
    <xf numFmtId="187" fontId="55" fillId="0" borderId="0" applyFont="0" applyFill="0" applyBorder="0" applyAlignment="0" applyProtection="0"/>
    <xf numFmtId="187" fontId="55" fillId="0" borderId="0" applyFont="0" applyFill="0" applyBorder="0" applyAlignment="0" applyProtection="0"/>
    <xf numFmtId="188" fontId="55" fillId="0" borderId="0" applyFont="0" applyFill="0" applyBorder="0" applyAlignment="0" applyProtection="0"/>
    <xf numFmtId="188" fontId="55" fillId="0" borderId="0" applyFont="0" applyFill="0" applyBorder="0" applyAlignment="0" applyProtection="0"/>
    <xf numFmtId="188" fontId="55" fillId="0" borderId="0" applyFont="0" applyFill="0" applyBorder="0" applyAlignment="0" applyProtection="0"/>
    <xf numFmtId="189" fontId="23" fillId="0" borderId="0" applyFont="0" applyFill="0" applyBorder="0"/>
    <xf numFmtId="189" fontId="23" fillId="0" borderId="0" applyFont="0" applyFill="0" applyBorder="0"/>
    <xf numFmtId="189" fontId="23" fillId="0" borderId="0" applyFont="0" applyFill="0" applyBorder="0"/>
    <xf numFmtId="0" fontId="66" fillId="0" borderId="0" applyFont="0" applyFill="0" applyBorder="0">
      <alignment horizontal="right"/>
    </xf>
    <xf numFmtId="190" fontId="55" fillId="0" borderId="0" applyFill="0" applyBorder="0" applyAlignment="0">
      <alignment horizontal="right"/>
    </xf>
    <xf numFmtId="0" fontId="67" fillId="0" borderId="0" applyNumberFormat="0" applyFill="0" applyBorder="0" applyAlignment="0" applyProtection="0"/>
    <xf numFmtId="0" fontId="68" fillId="0" borderId="33" applyNumberFormat="0" applyFont="0" applyFill="0" applyAlignment="0" applyProtection="0"/>
    <xf numFmtId="191" fontId="55" fillId="0" borderId="39" applyNumberFormat="0" applyFont="0" applyAlignment="0" applyProtection="0"/>
    <xf numFmtId="192" fontId="69" fillId="0" borderId="0" applyFont="0" applyFill="0" applyBorder="0" applyAlignment="0" applyProtection="0"/>
    <xf numFmtId="175" fontId="38" fillId="0" borderId="0" applyFont="0" applyFill="0" applyBorder="0" applyAlignment="0" applyProtection="0"/>
    <xf numFmtId="175" fontId="38" fillId="0" borderId="0" applyFont="0" applyFill="0" applyBorder="0" applyAlignment="0" applyProtection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4" fontId="23" fillId="0" borderId="0" applyFill="0" applyBorder="0" applyAlignment="0"/>
    <xf numFmtId="194" fontId="23" fillId="0" borderId="0" applyFill="0" applyBorder="0" applyAlignment="0"/>
    <xf numFmtId="194" fontId="23" fillId="0" borderId="0" applyFill="0" applyBorder="0" applyAlignment="0"/>
    <xf numFmtId="195" fontId="23" fillId="0" borderId="0" applyFill="0" applyBorder="0" applyAlignment="0"/>
    <xf numFmtId="195" fontId="23" fillId="0" borderId="0" applyFill="0" applyBorder="0" applyAlignment="0"/>
    <xf numFmtId="195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0" fontId="70" fillId="18" borderId="14" applyNumberFormat="0" applyAlignment="0" applyProtection="0"/>
    <xf numFmtId="0" fontId="70" fillId="18" borderId="14" applyNumberFormat="0" applyAlignment="0" applyProtection="0"/>
    <xf numFmtId="0" fontId="43" fillId="36" borderId="45" applyNumberFormat="0" applyAlignment="0" applyProtection="0"/>
    <xf numFmtId="0" fontId="43" fillId="36" borderId="45" applyNumberFormat="0" applyAlignment="0" applyProtection="0"/>
    <xf numFmtId="0" fontId="71" fillId="23" borderId="0" applyNumberFormat="0">
      <alignment horizontal="center"/>
    </xf>
    <xf numFmtId="196" fontId="72" fillId="0" borderId="0"/>
    <xf numFmtId="196" fontId="72" fillId="0" borderId="0"/>
    <xf numFmtId="196" fontId="72" fillId="0" borderId="0"/>
    <xf numFmtId="196" fontId="72" fillId="0" borderId="0"/>
    <xf numFmtId="196" fontId="72" fillId="0" borderId="0"/>
    <xf numFmtId="196" fontId="72" fillId="0" borderId="0"/>
    <xf numFmtId="196" fontId="72" fillId="0" borderId="0"/>
    <xf numFmtId="196" fontId="72" fillId="0" borderId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3" fontId="73" fillId="0" borderId="0" applyFont="0" applyFill="0" applyBorder="0" applyAlignment="0" applyProtection="0"/>
    <xf numFmtId="4" fontId="73" fillId="0" borderId="0" applyFont="0" applyFill="0" applyBorder="0" applyAlignment="0" applyProtection="0"/>
    <xf numFmtId="9" fontId="62" fillId="0" borderId="29" applyFill="0" applyBorder="0" applyAlignment="0"/>
    <xf numFmtId="197" fontId="74" fillId="0" borderId="0">
      <protection locked="0"/>
    </xf>
    <xf numFmtId="0" fontId="75" fillId="0" borderId="0"/>
    <xf numFmtId="197" fontId="74" fillId="0" borderId="0">
      <protection locked="0"/>
    </xf>
    <xf numFmtId="197" fontId="74" fillId="0" borderId="0">
      <protection locked="0"/>
    </xf>
    <xf numFmtId="197" fontId="74" fillId="0" borderId="0">
      <protection locked="0"/>
    </xf>
    <xf numFmtId="0" fontId="75" fillId="0" borderId="0"/>
    <xf numFmtId="39" fontId="23" fillId="0" borderId="0" applyNumberFormat="0" applyFont="0" applyAlignment="0"/>
    <xf numFmtId="0" fontId="76" fillId="0" borderId="0" applyNumberFormat="0" applyAlignment="0">
      <alignment horizontal="left"/>
    </xf>
    <xf numFmtId="0" fontId="76" fillId="0" borderId="0" applyNumberFormat="0" applyAlignment="0">
      <alignment horizontal="left"/>
    </xf>
    <xf numFmtId="0" fontId="76" fillId="0" borderId="0" applyNumberFormat="0" applyAlignment="0">
      <alignment horizontal="left"/>
    </xf>
    <xf numFmtId="0" fontId="75" fillId="0" borderId="0"/>
    <xf numFmtId="0" fontId="75" fillId="0" borderId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6" fontId="73" fillId="0" borderId="0" applyFont="0" applyFill="0" applyBorder="0" applyAlignment="0" applyProtection="0"/>
    <xf numFmtId="8" fontId="73" fillId="0" borderId="0" applyFont="0" applyFill="0" applyBorder="0" applyAlignment="0" applyProtection="0"/>
    <xf numFmtId="0" fontId="77" fillId="0" borderId="0" applyFont="0" applyFill="0" applyBorder="0" applyAlignment="0" applyProtection="0">
      <alignment horizontal="right"/>
    </xf>
    <xf numFmtId="0" fontId="77" fillId="0" borderId="0" applyFont="0" applyFill="0" applyBorder="0" applyAlignment="0" applyProtection="0">
      <alignment horizontal="right"/>
    </xf>
    <xf numFmtId="0" fontId="77" fillId="0" borderId="0" applyFont="0" applyFill="0" applyBorder="0" applyAlignment="0" applyProtection="0">
      <alignment horizontal="right"/>
    </xf>
    <xf numFmtId="44" fontId="23" fillId="0" borderId="0" applyFont="0" applyFill="0" applyBorder="0" applyAlignment="0" applyProtection="0"/>
    <xf numFmtId="198" fontId="78" fillId="0" borderId="0" applyFont="0" applyFill="0" applyBorder="0" applyAlignment="0" applyProtection="0"/>
    <xf numFmtId="44" fontId="23" fillId="0" borderId="0" applyFont="0" applyFill="0" applyBorder="0" applyAlignment="0" applyProtection="0"/>
    <xf numFmtId="199" fontId="74" fillId="0" borderId="0">
      <protection locked="0"/>
    </xf>
    <xf numFmtId="199" fontId="74" fillId="0" borderId="0">
      <protection locked="0"/>
    </xf>
    <xf numFmtId="199" fontId="74" fillId="0" borderId="0">
      <protection locked="0"/>
    </xf>
    <xf numFmtId="39" fontId="64" fillId="0" borderId="0">
      <alignment horizontal="right"/>
    </xf>
    <xf numFmtId="200" fontId="73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7" fillId="0" borderId="0" applyFont="0" applyFill="0" applyBorder="0" applyAlignment="0" applyProtection="0"/>
    <xf numFmtId="14" fontId="37" fillId="0" borderId="0" applyFill="0" applyBorder="0" applyAlignment="0"/>
    <xf numFmtId="201" fontId="79" fillId="0" borderId="0" applyFill="0" applyProtection="0">
      <alignment vertical="center"/>
    </xf>
    <xf numFmtId="38" fontId="52" fillId="0" borderId="46">
      <alignment vertical="center"/>
    </xf>
    <xf numFmtId="38" fontId="52" fillId="0" borderId="46">
      <alignment vertical="center"/>
    </xf>
    <xf numFmtId="38" fontId="52" fillId="0" borderId="46">
      <alignment vertical="center"/>
    </xf>
    <xf numFmtId="0" fontId="80" fillId="0" borderId="32" applyNumberFormat="0" applyFont="0" applyAlignment="0" applyProtection="0">
      <protection locked="0"/>
    </xf>
    <xf numFmtId="0" fontId="77" fillId="0" borderId="47" applyNumberFormat="0" applyFont="0" applyFill="0" applyAlignment="0" applyProtection="0"/>
    <xf numFmtId="42" fontId="81" fillId="0" borderId="0" applyFill="0" applyBorder="0" applyAlignment="0" applyProtection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0" fontId="82" fillId="0" borderId="0" applyNumberFormat="0" applyAlignment="0">
      <alignment horizontal="left"/>
    </xf>
    <xf numFmtId="0" fontId="82" fillId="0" borderId="0" applyNumberFormat="0" applyAlignment="0">
      <alignment horizontal="left"/>
    </xf>
    <xf numFmtId="0" fontId="82" fillId="0" borderId="0" applyNumberFormat="0" applyAlignment="0">
      <alignment horizontal="left"/>
    </xf>
    <xf numFmtId="202" fontId="52" fillId="0" borderId="0" applyFont="0" applyFill="0" applyBorder="0" applyAlignment="0" applyProtection="0"/>
    <xf numFmtId="202" fontId="52" fillId="0" borderId="0" applyFont="0" applyFill="0" applyBorder="0" applyAlignment="0" applyProtection="0"/>
    <xf numFmtId="202" fontId="52" fillId="0" borderId="0" applyFont="0" applyFill="0" applyBorder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8" fontId="64" fillId="0" borderId="0" applyBorder="0"/>
    <xf numFmtId="1" fontId="73" fillId="0" borderId="0" applyFont="0" applyFill="0" applyBorder="0" applyAlignment="0" applyProtection="0"/>
    <xf numFmtId="203" fontId="73" fillId="0" borderId="0" applyFont="0" applyFill="0" applyBorder="0" applyAlignment="0" applyProtection="0"/>
    <xf numFmtId="2" fontId="73" fillId="0" borderId="0" applyFont="0" applyFill="0" applyBorder="0" applyAlignment="0" applyProtection="0"/>
    <xf numFmtId="204" fontId="74" fillId="0" borderId="0">
      <protection locked="0"/>
    </xf>
    <xf numFmtId="204" fontId="74" fillId="0" borderId="0">
      <protection locked="0"/>
    </xf>
    <xf numFmtId="204" fontId="74" fillId="0" borderId="0">
      <protection locked="0"/>
    </xf>
    <xf numFmtId="0" fontId="83" fillId="0" borderId="0" applyFill="0" applyBorder="0" applyProtection="0">
      <alignment horizontal="left"/>
    </xf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84" fillId="0" borderId="0">
      <alignment horizontal="left" indent="2"/>
    </xf>
    <xf numFmtId="38" fontId="31" fillId="28" borderId="0" applyNumberFormat="0" applyBorder="0" applyAlignment="0" applyProtection="0"/>
    <xf numFmtId="205" fontId="77" fillId="0" borderId="0" applyFont="0" applyFill="0" applyBorder="0" applyAlignment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85" fillId="0" borderId="0" applyNumberFormat="0" applyFill="0" applyBorder="0" applyAlignment="0" applyProtection="0">
      <alignment horizontal="left"/>
    </xf>
    <xf numFmtId="0" fontId="86" fillId="0" borderId="0" applyNumberFormat="0" applyFill="0" applyBorder="0" applyAlignment="0" applyProtection="0">
      <alignment horizontal="left"/>
    </xf>
    <xf numFmtId="0" fontId="87" fillId="0" borderId="0" applyNumberFormat="0" applyFill="0" applyBorder="0" applyAlignment="0" applyProtection="0">
      <alignment horizontal="left"/>
    </xf>
    <xf numFmtId="0" fontId="88" fillId="0" borderId="0" applyNumberFormat="0" applyFill="0" applyBorder="0" applyAlignment="0" applyProtection="0">
      <alignment horizontal="left"/>
    </xf>
    <xf numFmtId="0" fontId="89" fillId="0" borderId="0" applyNumberFormat="0" applyFill="0" applyAlignment="0" applyProtection="0">
      <alignment horizontal="left"/>
    </xf>
    <xf numFmtId="0" fontId="88" fillId="0" borderId="0" applyNumberFormat="0" applyFill="0" applyBorder="0" applyAlignment="0" applyProtection="0">
      <alignment horizontal="left"/>
    </xf>
    <xf numFmtId="0" fontId="89" fillId="0" borderId="0" applyNumberFormat="0" applyFill="0" applyBorder="0" applyAlignment="0" applyProtection="0">
      <alignment horizontal="left"/>
    </xf>
    <xf numFmtId="0" fontId="90" fillId="0" borderId="0" applyNumberFormat="0" applyFill="0" applyBorder="0" applyAlignment="0" applyProtection="0">
      <alignment horizontal="left"/>
    </xf>
    <xf numFmtId="0" fontId="91" fillId="0" borderId="0" applyNumberFormat="0" applyFill="0" applyBorder="0" applyAlignment="0" applyProtection="0">
      <alignment horizontal="left"/>
    </xf>
    <xf numFmtId="0" fontId="92" fillId="0" borderId="0"/>
    <xf numFmtId="0" fontId="25" fillId="0" borderId="28" applyNumberFormat="0" applyAlignment="0" applyProtection="0">
      <alignment horizontal="left" vertical="center"/>
    </xf>
    <xf numFmtId="0" fontId="25" fillId="0" borderId="35">
      <alignment horizontal="left" vertical="center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93" fillId="0" borderId="49" applyNumberFormat="0" applyFill="0" applyAlignment="0" applyProtection="0"/>
    <xf numFmtId="0" fontId="93" fillId="0" borderId="49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37" fontId="94" fillId="0" borderId="35" applyNumberFormat="0" applyFont="0" applyFill="0" applyBorder="0">
      <alignment horizontal="centerContinuous"/>
    </xf>
    <xf numFmtId="0" fontId="23" fillId="23" borderId="1" applyNumberFormat="0" applyFont="0" applyBorder="0" applyAlignment="0" applyProtection="0"/>
    <xf numFmtId="0" fontId="23" fillId="23" borderId="1" applyNumberFormat="0" applyFont="0" applyBorder="0" applyAlignment="0" applyProtection="0"/>
    <xf numFmtId="0" fontId="23" fillId="23" borderId="1" applyNumberFormat="0" applyFont="0" applyBorder="0" applyAlignment="0" applyProtection="0"/>
    <xf numFmtId="206" fontId="55" fillId="0" borderId="0"/>
    <xf numFmtId="37" fontId="64" fillId="0" borderId="0" applyBorder="0"/>
    <xf numFmtId="10" fontId="31" fillId="37" borderId="29" applyNumberFormat="0" applyBorder="0" applyAlignment="0" applyProtection="0"/>
    <xf numFmtId="0" fontId="95" fillId="10" borderId="14" applyNumberFormat="0" applyAlignment="0" applyProtection="0"/>
    <xf numFmtId="0" fontId="95" fillId="10" borderId="14" applyNumberFormat="0" applyAlignment="0" applyProtection="0"/>
    <xf numFmtId="0" fontId="96" fillId="0" borderId="0" applyNumberFormat="0" applyFill="0" applyBorder="0" applyAlignment="0">
      <protection locked="0"/>
    </xf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0" fontId="97" fillId="0" borderId="50" applyNumberFormat="0" applyFill="0" applyAlignment="0" applyProtection="0"/>
    <xf numFmtId="0" fontId="97" fillId="0" borderId="50" applyNumberFormat="0" applyFill="0" applyAlignment="0" applyProtection="0"/>
    <xf numFmtId="207" fontId="64" fillId="0" borderId="0"/>
    <xf numFmtId="208" fontId="62" fillId="0" borderId="0" applyBorder="0" applyAlignment="0">
      <alignment horizontal="center"/>
    </xf>
    <xf numFmtId="0" fontId="26" fillId="0" borderId="0" applyNumberFormat="0" applyFill="0" applyBorder="0" applyAlignment="0" applyProtection="0"/>
    <xf numFmtId="209" fontId="77" fillId="0" borderId="0" applyFont="0" applyFill="0" applyBorder="0" applyProtection="0">
      <alignment horizontal="right"/>
    </xf>
    <xf numFmtId="210" fontId="55" fillId="0" borderId="0" applyFont="0"/>
    <xf numFmtId="38" fontId="26" fillId="0" borderId="0"/>
    <xf numFmtId="0" fontId="98" fillId="10" borderId="0" applyNumberFormat="0" applyBorder="0" applyAlignment="0" applyProtection="0"/>
    <xf numFmtId="0" fontId="98" fillId="10" borderId="0" applyNumberFormat="0" applyBorder="0" applyAlignment="0" applyProtection="0"/>
    <xf numFmtId="37" fontId="62" fillId="0" borderId="0" applyFill="0" applyBorder="0" applyAlignment="0"/>
    <xf numFmtId="37" fontId="63" fillId="0" borderId="0" applyFill="0" applyBorder="0" applyAlignment="0"/>
    <xf numFmtId="39" fontId="62" fillId="0" borderId="0" applyFill="0" applyBorder="0" applyAlignment="0">
      <alignment horizontal="center"/>
    </xf>
    <xf numFmtId="180" fontId="99" fillId="0" borderId="0"/>
    <xf numFmtId="0" fontId="23" fillId="6" borderId="20" applyNumberFormat="0" applyFont="0" applyAlignment="0" applyProtection="0"/>
    <xf numFmtId="0" fontId="23" fillId="6" borderId="20" applyNumberFormat="0" applyFont="0" applyAlignment="0" applyProtection="0"/>
    <xf numFmtId="37" fontId="23" fillId="0" borderId="51" applyFont="0" applyFill="0" applyBorder="0" applyAlignment="0" applyProtection="0"/>
    <xf numFmtId="37" fontId="23" fillId="0" borderId="51" applyFont="0" applyFill="0" applyBorder="0" applyAlignment="0" applyProtection="0"/>
    <xf numFmtId="37" fontId="23" fillId="0" borderId="51" applyFont="0" applyFill="0" applyBorder="0" applyAlignment="0" applyProtection="0"/>
    <xf numFmtId="211" fontId="100" fillId="0" borderId="0" applyFill="0" applyBorder="0" applyAlignment="0">
      <alignment horizontal="center"/>
    </xf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48" fillId="18" borderId="52" applyNumberFormat="0" applyAlignment="0" applyProtection="0"/>
    <xf numFmtId="0" fontId="48" fillId="18" borderId="52" applyNumberFormat="0" applyAlignment="0" applyProtection="0"/>
    <xf numFmtId="0" fontId="101" fillId="24" borderId="0">
      <alignment horizontal="right"/>
    </xf>
    <xf numFmtId="0" fontId="23" fillId="0" borderId="53" applyNumberFormat="0" applyFont="0" applyFill="0" applyAlignment="0" applyProtection="0"/>
    <xf numFmtId="0" fontId="23" fillId="0" borderId="53" applyNumberFormat="0" applyFont="0" applyFill="0" applyAlignment="0" applyProtection="0"/>
    <xf numFmtId="0" fontId="23" fillId="0" borderId="53" applyNumberFormat="0" applyFont="0" applyFill="0" applyAlignment="0" applyProtection="0"/>
    <xf numFmtId="0" fontId="23" fillId="0" borderId="42" applyNumberFormat="0" applyFont="0" applyFill="0" applyAlignment="0" applyProtection="0"/>
    <xf numFmtId="0" fontId="23" fillId="0" borderId="42" applyNumberFormat="0" applyFont="0" applyFill="0" applyAlignment="0" applyProtection="0"/>
    <xf numFmtId="0" fontId="23" fillId="0" borderId="42" applyNumberFormat="0" applyFont="0" applyFill="0" applyAlignment="0" applyProtection="0"/>
    <xf numFmtId="212" fontId="64" fillId="0" borderId="33" applyBorder="0"/>
    <xf numFmtId="0" fontId="102" fillId="0" borderId="0" applyFill="0" applyBorder="0" applyProtection="0">
      <alignment horizontal="left"/>
    </xf>
    <xf numFmtId="0" fontId="103" fillId="0" borderId="0" applyFill="0" applyBorder="0" applyProtection="0">
      <alignment horizontal="left"/>
    </xf>
    <xf numFmtId="1" fontId="104" fillId="0" borderId="0" applyProtection="0">
      <alignment horizontal="right" vertical="center"/>
    </xf>
    <xf numFmtId="0" fontId="75" fillId="0" borderId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213" fontId="105" fillId="0" borderId="0" applyFont="0" applyFill="0" applyBorder="0" applyAlignment="0" applyProtection="0"/>
    <xf numFmtId="213" fontId="105" fillId="0" borderId="0" applyFont="0" applyFill="0" applyBorder="0" applyAlignment="0" applyProtection="0"/>
    <xf numFmtId="213" fontId="10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73" fillId="0" borderId="0" applyFont="0" applyFill="0" applyBorder="0" applyAlignment="0" applyProtection="0"/>
    <xf numFmtId="168" fontId="73" fillId="0" borderId="0" applyFont="0" applyFill="0" applyBorder="0" applyAlignment="0" applyProtection="0"/>
    <xf numFmtId="10" fontId="73" fillId="0" borderId="0" applyFont="0" applyFill="0" applyBorder="0" applyAlignment="0" applyProtection="0"/>
    <xf numFmtId="214" fontId="68" fillId="0" borderId="0" applyFont="0" applyFill="0" applyBorder="0" applyProtection="0">
      <alignment horizontal="right"/>
    </xf>
    <xf numFmtId="214" fontId="68" fillId="0" borderId="0" applyFont="0" applyFill="0" applyBorder="0" applyProtection="0">
      <alignment horizontal="right"/>
    </xf>
    <xf numFmtId="214" fontId="68" fillId="0" borderId="0" applyFont="0" applyFill="0" applyBorder="0" applyProtection="0">
      <alignment horizontal="right"/>
    </xf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0" fontId="52" fillId="0" borderId="0" applyNumberFormat="0" applyFont="0" applyFill="0" applyBorder="0" applyAlignment="0" applyProtection="0">
      <alignment horizontal="left"/>
    </xf>
    <xf numFmtId="0" fontId="52" fillId="0" borderId="0" applyNumberFormat="0" applyFont="0" applyFill="0" applyBorder="0" applyAlignment="0" applyProtection="0">
      <alignment horizontal="left"/>
    </xf>
    <xf numFmtId="0" fontId="52" fillId="0" borderId="0" applyNumberFormat="0" applyFont="0" applyFill="0" applyBorder="0" applyAlignment="0" applyProtection="0">
      <alignment horizontal="left"/>
    </xf>
    <xf numFmtId="15" fontId="52" fillId="0" borderId="0" applyFont="0" applyFill="0" applyBorder="0" applyAlignment="0" applyProtection="0"/>
    <xf numFmtId="15" fontId="52" fillId="0" borderId="0" applyFont="0" applyFill="0" applyBorder="0" applyAlignment="0" applyProtection="0"/>
    <xf numFmtId="15" fontId="52" fillId="0" borderId="0" applyFont="0" applyFill="0" applyBorder="0" applyAlignment="0" applyProtection="0"/>
    <xf numFmtId="4" fontId="52" fillId="0" borderId="0" applyFont="0" applyFill="0" applyBorder="0" applyAlignment="0" applyProtection="0"/>
    <xf numFmtId="4" fontId="52" fillId="0" borderId="0" applyFont="0" applyFill="0" applyBorder="0" applyAlignment="0" applyProtection="0"/>
    <xf numFmtId="4" fontId="52" fillId="0" borderId="0" applyFont="0" applyFill="0" applyBorder="0" applyAlignment="0" applyProtection="0"/>
    <xf numFmtId="0" fontId="55" fillId="0" borderId="33">
      <alignment horizontal="center"/>
    </xf>
    <xf numFmtId="0" fontId="55" fillId="0" borderId="33">
      <alignment horizontal="center"/>
    </xf>
    <xf numFmtId="0" fontId="55" fillId="0" borderId="33">
      <alignment horizontal="center"/>
    </xf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0" fontId="52" fillId="38" borderId="0" applyNumberFormat="0" applyFont="0" applyBorder="0" applyAlignment="0" applyProtection="0"/>
    <xf numFmtId="0" fontId="52" fillId="38" borderId="0" applyNumberFormat="0" applyFont="0" applyBorder="0" applyAlignment="0" applyProtection="0"/>
    <xf numFmtId="0" fontId="52" fillId="38" borderId="0" applyNumberFormat="0" applyFont="0" applyBorder="0" applyAlignment="0" applyProtection="0"/>
    <xf numFmtId="215" fontId="106" fillId="39" borderId="54">
      <alignment vertical="center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216" fontId="108" fillId="0" borderId="0" applyNumberFormat="0" applyFill="0" applyBorder="0" applyAlignment="0" applyProtection="0">
      <alignment horizontal="left"/>
    </xf>
    <xf numFmtId="0" fontId="55" fillId="40" borderId="0" applyNumberFormat="0" applyFont="0" applyBorder="0" applyAlignment="0" applyProtection="0"/>
    <xf numFmtId="217" fontId="66" fillId="0" borderId="0" applyFont="0" applyFill="0" applyBorder="0" applyAlignment="0" applyProtection="0"/>
    <xf numFmtId="217" fontId="66" fillId="0" borderId="0" applyFont="0" applyFill="0" applyBorder="0" applyAlignment="0" applyProtection="0"/>
    <xf numFmtId="217" fontId="66" fillId="0" borderId="0" applyFont="0" applyFill="0" applyBorder="0" applyAlignment="0" applyProtection="0"/>
    <xf numFmtId="42" fontId="69" fillId="0" borderId="0" applyFill="0" applyBorder="0" applyAlignment="0" applyProtection="0"/>
    <xf numFmtId="0" fontId="23" fillId="23" borderId="0" applyNumberFormat="0" applyBorder="0" applyProtection="0">
      <alignment horizontal="center"/>
    </xf>
    <xf numFmtId="0" fontId="23" fillId="23" borderId="0" applyNumberFormat="0" applyBorder="0" applyProtection="0">
      <alignment horizontal="center"/>
    </xf>
    <xf numFmtId="0" fontId="23" fillId="23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31" borderId="0" applyNumberFormat="0" applyBorder="0" applyAlignment="0" applyProtection="0"/>
    <xf numFmtId="0" fontId="23" fillId="37" borderId="0" applyNumberFormat="0" applyAlignment="0" applyProtection="0"/>
    <xf numFmtId="3" fontId="23" fillId="0" borderId="0" applyNumberFormat="0" applyFont="0" applyFill="0" applyBorder="0" applyAlignment="0" applyProtection="0"/>
    <xf numFmtId="0" fontId="35" fillId="31" borderId="0" applyNumberFormat="0" applyBorder="0" applyAlignment="0" applyProtection="0"/>
    <xf numFmtId="0" fontId="23" fillId="37" borderId="0" applyNumberFormat="0" applyBorder="0" applyAlignment="0" applyProtection="0"/>
    <xf numFmtId="3" fontId="23" fillId="0" borderId="0" applyNumberFormat="0" applyFont="0" applyFill="0" applyBorder="0" applyAlignment="0" applyProtection="0"/>
    <xf numFmtId="0" fontId="23" fillId="41" borderId="0" applyNumberFormat="0" applyBorder="0" applyAlignment="0" applyProtection="0"/>
    <xf numFmtId="0" fontId="35" fillId="41" borderId="0" applyNumberFormat="0" applyBorder="0" applyAlignment="0" applyProtection="0"/>
    <xf numFmtId="3" fontId="23" fillId="0" borderId="0" applyNumberFormat="0" applyFont="0" applyFill="0" applyBorder="0" applyAlignment="0" applyProtection="0"/>
    <xf numFmtId="3" fontId="35" fillId="42" borderId="0" applyNumberFormat="0" applyBorder="0" applyAlignment="0" applyProtection="0"/>
    <xf numFmtId="3" fontId="35" fillId="42" borderId="0" applyNumberFormat="0" applyBorder="0" applyAlignment="0" applyProtection="0"/>
    <xf numFmtId="3" fontId="23" fillId="0" borderId="0" applyNumberFormat="0" applyFont="0" applyFill="0" applyBorder="0" applyAlignment="0" applyProtection="0"/>
    <xf numFmtId="3" fontId="35" fillId="43" borderId="0" applyNumberFormat="0" applyBorder="0" applyAlignment="0" applyProtection="0"/>
    <xf numFmtId="3" fontId="35" fillId="43" borderId="0" applyNumberFormat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" fontId="23" fillId="28" borderId="0" applyFont="0" applyBorder="0" applyAlignment="0" applyProtection="0"/>
    <xf numFmtId="3" fontId="23" fillId="28" borderId="0" applyFont="0" applyBorder="0" applyAlignment="0" applyProtection="0"/>
    <xf numFmtId="3" fontId="23" fillId="28" borderId="0" applyFont="0" applyBorder="0" applyAlignment="0" applyProtection="0"/>
    <xf numFmtId="0" fontId="23" fillId="43" borderId="0" applyNumberFormat="0" applyFont="0" applyBorder="0" applyAlignment="0" applyProtection="0"/>
    <xf numFmtId="0" fontId="23" fillId="43" borderId="0" applyNumberFormat="0" applyFont="0" applyBorder="0" applyAlignment="0" applyProtection="0"/>
    <xf numFmtId="0" fontId="23" fillId="43" borderId="0" applyNumberFormat="0" applyFont="0" applyBorder="0" applyAlignment="0" applyProtection="0"/>
    <xf numFmtId="4" fontId="23" fillId="28" borderId="0" applyFont="0" applyBorder="0" applyAlignment="0" applyProtection="0"/>
    <xf numFmtId="4" fontId="23" fillId="28" borderId="0" applyFont="0" applyBorder="0" applyAlignment="0" applyProtection="0"/>
    <xf numFmtId="4" fontId="23" fillId="28" borderId="0" applyFon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37" fillId="0" borderId="0" applyNumberFormat="0" applyBorder="0" applyAlignment="0"/>
    <xf numFmtId="0" fontId="109" fillId="0" borderId="0" applyNumberFormat="0" applyBorder="0" applyAlignment="0"/>
    <xf numFmtId="0" fontId="110" fillId="0" borderId="0" applyNumberFormat="0" applyBorder="0" applyAlignment="0"/>
    <xf numFmtId="0" fontId="111" fillId="0" borderId="0">
      <alignment horizontal="left"/>
    </xf>
    <xf numFmtId="40" fontId="112" fillId="0" borderId="0" applyBorder="0">
      <alignment horizontal="right"/>
    </xf>
    <xf numFmtId="49" fontId="64" fillId="0" borderId="0"/>
    <xf numFmtId="0" fontId="113" fillId="0" borderId="0" applyFill="0" applyBorder="0" applyProtection="0">
      <alignment horizontal="center" vertical="center"/>
    </xf>
    <xf numFmtId="0" fontId="114" fillId="0" borderId="0" applyBorder="0" applyProtection="0">
      <alignment vertical="center"/>
    </xf>
    <xf numFmtId="0" fontId="114" fillId="0" borderId="32" applyBorder="0" applyProtection="0">
      <alignment horizontal="right" vertical="center"/>
    </xf>
    <xf numFmtId="0" fontId="115" fillId="35" borderId="0" applyBorder="0" applyProtection="0">
      <alignment horizontal="centerContinuous" vertical="center"/>
    </xf>
    <xf numFmtId="0" fontId="115" fillId="44" borderId="32" applyBorder="0" applyProtection="0">
      <alignment horizontal="centerContinuous" vertical="center"/>
    </xf>
    <xf numFmtId="0" fontId="113" fillId="0" borderId="0" applyFill="0" applyBorder="0" applyProtection="0"/>
    <xf numFmtId="0" fontId="26" fillId="0" borderId="0" applyFill="0" applyBorder="0" applyProtection="0">
      <alignment horizontal="left"/>
    </xf>
    <xf numFmtId="0" fontId="116" fillId="0" borderId="0" applyFill="0" applyBorder="0" applyProtection="0">
      <alignment horizontal="left" vertical="top"/>
    </xf>
    <xf numFmtId="49" fontId="37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93" fontId="23" fillId="0" borderId="0" applyFill="0" applyBorder="0" applyAlignment="0"/>
    <xf numFmtId="18" fontId="64" fillId="0" borderId="0" applyFill="0" applyProtection="0">
      <alignment horizontal="center"/>
    </xf>
    <xf numFmtId="0" fontId="5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117" fillId="0" borderId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>
      <alignment horizontal="center"/>
    </xf>
    <xf numFmtId="0" fontId="84" fillId="0" borderId="0">
      <alignment horizontal="center"/>
    </xf>
    <xf numFmtId="0" fontId="74" fillId="0" borderId="40">
      <protection locked="0"/>
    </xf>
    <xf numFmtId="0" fontId="74" fillId="0" borderId="40">
      <protection locked="0"/>
    </xf>
    <xf numFmtId="0" fontId="120" fillId="0" borderId="0" applyNumberFormat="0" applyFill="0" applyBorder="0" applyAlignment="0" applyProtection="0">
      <alignment horizontal="left"/>
    </xf>
    <xf numFmtId="0" fontId="121" fillId="0" borderId="0" applyNumberFormat="0" applyFill="0" applyBorder="0" applyAlignment="0" applyProtection="0">
      <alignment horizontal="left"/>
    </xf>
    <xf numFmtId="0" fontId="122" fillId="0" borderId="0" applyNumberFormat="0" applyFill="0" applyBorder="0" applyAlignment="0" applyProtection="0">
      <alignment horizontal="left"/>
    </xf>
    <xf numFmtId="0" fontId="123" fillId="0" borderId="0" applyNumberFormat="0" applyFill="0" applyBorder="0" applyAlignment="0" applyProtection="0">
      <alignment horizontal="left"/>
    </xf>
    <xf numFmtId="0" fontId="107" fillId="0" borderId="0" applyNumberFormat="0" applyFill="0" applyBorder="0" applyAlignment="0" applyProtection="0">
      <alignment horizontal="left"/>
    </xf>
    <xf numFmtId="0" fontId="123" fillId="0" borderId="0" applyNumberFormat="0" applyFill="0" applyBorder="0" applyAlignment="0" applyProtection="0">
      <alignment horizontal="left"/>
    </xf>
    <xf numFmtId="0" fontId="107" fillId="0" borderId="0" applyNumberFormat="0" applyFill="0" applyBorder="0" applyAlignment="0" applyProtection="0">
      <alignment horizontal="left"/>
    </xf>
    <xf numFmtId="0" fontId="124" fillId="0" borderId="0">
      <alignment horizontal="left"/>
    </xf>
    <xf numFmtId="0" fontId="64" fillId="0" borderId="0" applyNumberFormat="0" applyFill="0" applyBorder="0" applyAlignment="0" applyProtection="0">
      <alignment horizontal="left"/>
    </xf>
    <xf numFmtId="0" fontId="23" fillId="23" borderId="0" applyNumberFormat="0" applyFont="0" applyBorder="0" applyAlignment="0" applyProtection="0"/>
    <xf numFmtId="0" fontId="23" fillId="23" borderId="0" applyNumberFormat="0" applyFont="0" applyBorder="0" applyAlignment="0" applyProtection="0"/>
    <xf numFmtId="0" fontId="23" fillId="23" borderId="0" applyNumberFormat="0" applyFont="0" applyBorder="0" applyAlignment="0" applyProtection="0"/>
    <xf numFmtId="218" fontId="125" fillId="0" borderId="0" applyFont="0" applyFill="0" applyBorder="0"/>
    <xf numFmtId="0" fontId="23" fillId="0" borderId="33" applyNumberFormat="0" applyFont="0" applyFill="0" applyAlignment="0" applyProtection="0"/>
    <xf numFmtId="0" fontId="23" fillId="0" borderId="33" applyNumberFormat="0" applyFont="0" applyFill="0" applyAlignment="0" applyProtection="0"/>
    <xf numFmtId="0" fontId="23" fillId="0" borderId="33" applyNumberFormat="0" applyFon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91" fontId="68" fillId="0" borderId="0" applyFont="0" applyFill="0" applyBorder="0" applyProtection="0">
      <alignment horizontal="right"/>
    </xf>
    <xf numFmtId="219" fontId="69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77" fillId="0" borderId="0" applyFont="0" applyFill="0" applyBorder="0" applyAlignment="0" applyProtection="0">
      <alignment horizontal="right"/>
    </xf>
    <xf numFmtId="0" fontId="77" fillId="0" borderId="0" applyFont="0" applyFill="0" applyBorder="0" applyAlignment="0" applyProtection="0">
      <alignment horizontal="right"/>
    </xf>
    <xf numFmtId="0" fontId="77" fillId="0" borderId="0" applyFont="0" applyFill="0" applyBorder="0" applyAlignment="0" applyProtection="0">
      <alignment horizontal="right"/>
    </xf>
    <xf numFmtId="38" fontId="126" fillId="24" borderId="0" applyProtection="0">
      <alignment horizontal="right"/>
    </xf>
    <xf numFmtId="0" fontId="127" fillId="24" borderId="9" applyProtection="0"/>
    <xf numFmtId="0" fontId="127" fillId="0" borderId="0" applyBorder="0">
      <alignment horizontal="centerContinuous"/>
    </xf>
    <xf numFmtId="0" fontId="128" fillId="0" borderId="0" applyBorder="0">
      <alignment horizontal="centerContinuous"/>
    </xf>
    <xf numFmtId="0" fontId="23" fillId="0" borderId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60" fillId="0" borderId="0"/>
    <xf numFmtId="43" fontId="60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5" fillId="0" borderId="0"/>
    <xf numFmtId="202" fontId="65" fillId="0" borderId="0"/>
    <xf numFmtId="220" fontId="68" fillId="0" borderId="0">
      <alignment horizontal="right"/>
    </xf>
    <xf numFmtId="221" fontId="68" fillId="0" borderId="0">
      <alignment horizontal="right"/>
    </xf>
    <xf numFmtId="222" fontId="68" fillId="0" borderId="0">
      <alignment horizontal="right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23" fontId="23" fillId="0" borderId="0" applyFont="0" applyFill="0" applyBorder="0" applyAlignment="0" applyProtection="0"/>
    <xf numFmtId="223" fontId="23" fillId="0" borderId="0" applyFont="0" applyFill="0" applyBorder="0" applyAlignment="0" applyProtection="0"/>
    <xf numFmtId="224" fontId="23" fillId="0" borderId="0" applyFont="0" applyFill="0" applyBorder="0" applyAlignment="0" applyProtection="0"/>
    <xf numFmtId="224" fontId="23" fillId="0" borderId="0" applyFont="0" applyFill="0" applyBorder="0" applyAlignment="0" applyProtection="0"/>
    <xf numFmtId="225" fontId="23" fillId="0" borderId="0" applyFont="0" applyFill="0" applyBorder="0" applyAlignment="0" applyProtection="0"/>
    <xf numFmtId="225" fontId="23" fillId="0" borderId="0" applyFont="0" applyFill="0" applyBorder="0" applyAlignment="0" applyProtection="0"/>
    <xf numFmtId="226" fontId="23" fillId="0" borderId="0" applyFont="0" applyFill="0" applyBorder="0" applyAlignment="0" applyProtection="0"/>
    <xf numFmtId="226" fontId="23" fillId="0" borderId="0" applyFont="0" applyFill="0" applyBorder="0" applyAlignment="0" applyProtection="0"/>
    <xf numFmtId="227" fontId="23" fillId="0" borderId="0" applyFont="0" applyFill="0" applyBorder="0" applyAlignment="0" applyProtection="0"/>
    <xf numFmtId="227" fontId="23" fillId="0" borderId="0" applyFon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202" fontId="129" fillId="0" borderId="0" applyNumberFormat="0" applyFill="0" applyBorder="0" applyAlignment="0" applyProtection="0"/>
    <xf numFmtId="202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202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23" fillId="10" borderId="0" applyNumberFormat="0" applyFont="0" applyAlignment="0" applyProtection="0"/>
    <xf numFmtId="0" fontId="23" fillId="10" borderId="0" applyNumberFormat="0" applyFont="0" applyAlignment="0" applyProtection="0"/>
    <xf numFmtId="228" fontId="23" fillId="0" borderId="0" applyFont="0" applyFill="0" applyBorder="0" applyAlignment="0" applyProtection="0"/>
    <xf numFmtId="228" fontId="23" fillId="0" borderId="0" applyFont="0" applyFill="0" applyBorder="0" applyAlignment="0" applyProtection="0"/>
    <xf numFmtId="229" fontId="23" fillId="0" borderId="0" applyFont="0" applyFill="0" applyBorder="0" applyProtection="0">
      <alignment horizontal="right"/>
    </xf>
    <xf numFmtId="229" fontId="23" fillId="0" borderId="0" applyFont="0" applyFill="0" applyBorder="0" applyProtection="0">
      <alignment horizontal="right"/>
    </xf>
    <xf numFmtId="0" fontId="130" fillId="0" borderId="0" applyNumberFormat="0" applyFill="0" applyBorder="0" applyProtection="0">
      <alignment vertical="top"/>
    </xf>
    <xf numFmtId="0" fontId="130" fillId="0" borderId="0" applyNumberFormat="0" applyFill="0" applyBorder="0" applyProtection="0">
      <alignment vertical="top"/>
    </xf>
    <xf numFmtId="0" fontId="130" fillId="0" borderId="0" applyNumberFormat="0" applyFill="0" applyBorder="0" applyProtection="0">
      <alignment vertical="top"/>
    </xf>
    <xf numFmtId="0" fontId="130" fillId="0" borderId="0" applyNumberFormat="0" applyFill="0" applyBorder="0" applyProtection="0">
      <alignment vertical="top"/>
    </xf>
    <xf numFmtId="0" fontId="130" fillId="0" borderId="0" applyNumberFormat="0" applyFill="0" applyBorder="0" applyProtection="0">
      <alignment vertical="top"/>
    </xf>
    <xf numFmtId="202" fontId="130" fillId="0" borderId="0" applyNumberFormat="0" applyFill="0" applyBorder="0" applyProtection="0">
      <alignment vertical="top"/>
    </xf>
    <xf numFmtId="202" fontId="130" fillId="0" borderId="0" applyNumberFormat="0" applyFill="0" applyBorder="0" applyProtection="0">
      <alignment vertical="top"/>
    </xf>
    <xf numFmtId="0" fontId="130" fillId="0" borderId="0" applyNumberFormat="0" applyFill="0" applyBorder="0" applyProtection="0">
      <alignment vertical="top"/>
    </xf>
    <xf numFmtId="202" fontId="130" fillId="0" borderId="0" applyNumberFormat="0" applyFill="0" applyBorder="0" applyProtection="0">
      <alignment vertical="top"/>
    </xf>
    <xf numFmtId="0" fontId="130" fillId="0" borderId="0" applyNumberFormat="0" applyFill="0" applyBorder="0" applyProtection="0">
      <alignment vertical="top"/>
    </xf>
    <xf numFmtId="0" fontId="131" fillId="0" borderId="67" applyNumberFormat="0" applyFill="0" applyAlignment="0" applyProtection="0"/>
    <xf numFmtId="202" fontId="131" fillId="0" borderId="67" applyNumberFormat="0" applyFill="0" applyAlignment="0" applyProtection="0"/>
    <xf numFmtId="0" fontId="132" fillId="0" borderId="68" applyNumberFormat="0" applyFill="0" applyProtection="0">
      <alignment horizontal="center"/>
    </xf>
    <xf numFmtId="202" fontId="132" fillId="0" borderId="68" applyNumberFormat="0" applyFill="0" applyProtection="0">
      <alignment horizontal="center"/>
    </xf>
    <xf numFmtId="0" fontId="132" fillId="0" borderId="0" applyNumberFormat="0" applyFill="0" applyBorder="0" applyProtection="0">
      <alignment horizontal="left"/>
    </xf>
    <xf numFmtId="0" fontId="133" fillId="0" borderId="0" applyNumberFormat="0" applyFill="0" applyBorder="0" applyProtection="0">
      <alignment horizontal="centerContinuous"/>
    </xf>
    <xf numFmtId="0" fontId="134" fillId="0" borderId="0"/>
    <xf numFmtId="0" fontId="23" fillId="0" borderId="0"/>
    <xf numFmtId="0" fontId="23" fillId="0" borderId="0"/>
    <xf numFmtId="37" fontId="135" fillId="0" borderId="0" applyFont="0" applyAlignment="0">
      <alignment horizontal="centerContinuous" vertical="top"/>
    </xf>
    <xf numFmtId="0" fontId="68" fillId="0" borderId="0">
      <alignment horizontal="center" wrapText="1"/>
      <protection locked="0"/>
    </xf>
    <xf numFmtId="0" fontId="136" fillId="24" borderId="0" applyNumberFormat="0" applyFont="0" applyBorder="0" applyAlignment="0"/>
    <xf numFmtId="230" fontId="137" fillId="0" borderId="0"/>
    <xf numFmtId="0" fontId="68" fillId="0" borderId="0"/>
    <xf numFmtId="0" fontId="68" fillId="0" borderId="0"/>
    <xf numFmtId="0" fontId="68" fillId="0" borderId="0"/>
    <xf numFmtId="231" fontId="68" fillId="0" borderId="31"/>
    <xf numFmtId="231" fontId="68" fillId="0" borderId="31"/>
    <xf numFmtId="231" fontId="68" fillId="0" borderId="31"/>
    <xf numFmtId="231" fontId="68" fillId="0" borderId="31"/>
    <xf numFmtId="232" fontId="137" fillId="0" borderId="0"/>
    <xf numFmtId="233" fontId="137" fillId="0" borderId="0"/>
    <xf numFmtId="234" fontId="137" fillId="0" borderId="0"/>
    <xf numFmtId="235" fontId="68" fillId="0" borderId="0">
      <alignment horizontal="right"/>
    </xf>
    <xf numFmtId="235" fontId="68" fillId="0" borderId="0">
      <alignment horizontal="right"/>
    </xf>
    <xf numFmtId="236" fontId="137" fillId="0" borderId="0">
      <alignment horizontal="right"/>
    </xf>
    <xf numFmtId="237" fontId="137" fillId="0" borderId="0">
      <alignment horizontal="right"/>
    </xf>
    <xf numFmtId="235" fontId="68" fillId="0" borderId="0">
      <alignment horizontal="right"/>
    </xf>
    <xf numFmtId="238" fontId="68" fillId="0" borderId="0">
      <alignment horizontal="right"/>
    </xf>
    <xf numFmtId="238" fontId="68" fillId="0" borderId="0">
      <alignment horizontal="right"/>
    </xf>
    <xf numFmtId="238" fontId="68" fillId="0" borderId="0">
      <alignment horizontal="right"/>
    </xf>
    <xf numFmtId="239" fontId="55" fillId="0" borderId="0" applyFont="0" applyFill="0" applyBorder="0" applyAlignment="0" applyProtection="0"/>
    <xf numFmtId="239" fontId="55" fillId="0" borderId="0" applyFont="0" applyFill="0" applyBorder="0" applyAlignment="0" applyProtection="0"/>
    <xf numFmtId="240" fontId="55" fillId="0" borderId="0" applyFont="0" applyFill="0" applyBorder="0" applyAlignment="0" applyProtection="0"/>
    <xf numFmtId="240" fontId="55" fillId="0" borderId="0" applyFont="0" applyFill="0" applyBorder="0" applyAlignment="0" applyProtection="0"/>
    <xf numFmtId="241" fontId="55" fillId="0" borderId="0" applyFont="0" applyFill="0" applyBorder="0" applyAlignment="0" applyProtection="0"/>
    <xf numFmtId="241" fontId="55" fillId="0" borderId="0" applyFont="0" applyFill="0" applyBorder="0" applyAlignment="0" applyProtection="0"/>
    <xf numFmtId="242" fontId="55" fillId="0" borderId="0" applyFont="0" applyFill="0" applyBorder="0" applyAlignment="0" applyProtection="0"/>
    <xf numFmtId="242" fontId="55" fillId="0" borderId="0" applyFont="0" applyFill="0" applyBorder="0" applyAlignment="0" applyProtection="0"/>
    <xf numFmtId="243" fontId="55" fillId="0" borderId="0" applyFont="0" applyFill="0" applyBorder="0" applyAlignment="0" applyProtection="0"/>
    <xf numFmtId="243" fontId="55" fillId="0" borderId="0" applyFont="0" applyFill="0" applyBorder="0" applyAlignment="0" applyProtection="0"/>
    <xf numFmtId="244" fontId="55" fillId="0" borderId="0" applyFont="0" applyFill="0" applyBorder="0" applyAlignment="0" applyProtection="0"/>
    <xf numFmtId="244" fontId="55" fillId="0" borderId="0" applyFont="0" applyFill="0" applyBorder="0" applyAlignment="0" applyProtection="0"/>
    <xf numFmtId="245" fontId="55" fillId="0" borderId="0" applyFont="0" applyFill="0" applyBorder="0" applyAlignment="0" applyProtection="0"/>
    <xf numFmtId="245" fontId="55" fillId="0" borderId="0" applyFont="0" applyFill="0" applyBorder="0" applyAlignment="0" applyProtection="0"/>
    <xf numFmtId="246" fontId="55" fillId="0" borderId="0" applyFont="0" applyFill="0" applyBorder="0" applyAlignment="0" applyProtection="0"/>
    <xf numFmtId="246" fontId="55" fillId="0" borderId="0" applyFont="0" applyFill="0" applyBorder="0" applyAlignment="0" applyProtection="0"/>
    <xf numFmtId="247" fontId="55" fillId="0" borderId="0" applyFont="0" applyFill="0" applyBorder="0" applyAlignment="0" applyProtection="0"/>
    <xf numFmtId="247" fontId="5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248" fontId="137" fillId="0" borderId="0"/>
    <xf numFmtId="249" fontId="137" fillId="0" borderId="0"/>
    <xf numFmtId="250" fontId="137" fillId="0" borderId="0"/>
    <xf numFmtId="0" fontId="23" fillId="0" borderId="0"/>
    <xf numFmtId="0" fontId="23" fillId="0" borderId="0"/>
    <xf numFmtId="251" fontId="137" fillId="0" borderId="0"/>
    <xf numFmtId="252" fontId="23" fillId="0" borderId="0"/>
    <xf numFmtId="252" fontId="23" fillId="0" borderId="0"/>
    <xf numFmtId="253" fontId="137" fillId="0" borderId="0"/>
    <xf numFmtId="254" fontId="23" fillId="0" borderId="0"/>
    <xf numFmtId="254" fontId="23" fillId="0" borderId="0"/>
    <xf numFmtId="0" fontId="139" fillId="0" borderId="69"/>
    <xf numFmtId="202" fontId="41" fillId="0" borderId="32" applyNumberFormat="0" applyFill="0" applyAlignment="0" applyProtection="0"/>
    <xf numFmtId="5" fontId="140" fillId="0" borderId="31" applyAlignment="0" applyProtection="0"/>
    <xf numFmtId="5" fontId="140" fillId="0" borderId="31" applyAlignment="0" applyProtection="0"/>
    <xf numFmtId="5" fontId="140" fillId="0" borderId="31" applyAlignment="0" applyProtection="0"/>
    <xf numFmtId="0" fontId="68" fillId="0" borderId="33" applyNumberFormat="0" applyFont="0" applyFill="0" applyAlignment="0" applyProtection="0"/>
    <xf numFmtId="0" fontId="68" fillId="0" borderId="33" applyNumberFormat="0" applyFont="0" applyFill="0" applyAlignment="0" applyProtection="0"/>
    <xf numFmtId="0" fontId="68" fillId="0" borderId="33" applyNumberFormat="0" applyFont="0" applyFill="0" applyAlignment="0" applyProtection="0"/>
    <xf numFmtId="202" fontId="68" fillId="0" borderId="33" applyNumberFormat="0" applyFont="0" applyFill="0" applyAlignment="0" applyProtection="0"/>
    <xf numFmtId="0" fontId="68" fillId="0" borderId="70" applyNumberFormat="0" applyFont="0" applyFill="0" applyAlignment="0" applyProtection="0"/>
    <xf numFmtId="0" fontId="68" fillId="0" borderId="70" applyNumberFormat="0" applyFont="0" applyFill="0" applyAlignment="0" applyProtection="0"/>
    <xf numFmtId="202" fontId="68" fillId="0" borderId="70" applyNumberFormat="0" applyFont="0" applyFill="0" applyAlignment="0" applyProtection="0"/>
    <xf numFmtId="5" fontId="140" fillId="0" borderId="31" applyAlignment="0" applyProtection="0"/>
    <xf numFmtId="7" fontId="141" fillId="0" borderId="69"/>
    <xf numFmtId="7" fontId="141" fillId="0" borderId="69"/>
    <xf numFmtId="0" fontId="142" fillId="0" borderId="0"/>
    <xf numFmtId="0" fontId="143" fillId="0" borderId="0"/>
    <xf numFmtId="0" fontId="143" fillId="0" borderId="0"/>
    <xf numFmtId="0" fontId="134" fillId="0" borderId="0"/>
    <xf numFmtId="0" fontId="134" fillId="0" borderId="0"/>
    <xf numFmtId="255" fontId="144" fillId="0" borderId="36" applyFill="0" applyBorder="0" applyAlignment="0" applyProtection="0">
      <alignment horizontal="right"/>
    </xf>
    <xf numFmtId="255" fontId="144" fillId="0" borderId="36" applyFill="0" applyBorder="0" applyAlignment="0" applyProtection="0">
      <alignment horizontal="right"/>
    </xf>
    <xf numFmtId="256" fontId="145" fillId="0" borderId="0" applyFont="0" applyFill="0"/>
    <xf numFmtId="256" fontId="146" fillId="0" borderId="0" applyFont="0" applyFill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39" fontId="55" fillId="0" borderId="0" applyFont="0" applyFill="0" applyBorder="0" applyAlignment="0" applyProtection="0"/>
    <xf numFmtId="39" fontId="55" fillId="0" borderId="0" applyFont="0" applyFill="0" applyBorder="0" applyAlignment="0" applyProtection="0"/>
    <xf numFmtId="257" fontId="55" fillId="0" borderId="0" applyFont="0" applyFill="0" applyBorder="0" applyAlignment="0" applyProtection="0"/>
    <xf numFmtId="257" fontId="55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>
      <alignment wrapText="1"/>
    </xf>
    <xf numFmtId="0" fontId="147" fillId="0" borderId="0"/>
    <xf numFmtId="0" fontId="148" fillId="0" borderId="0"/>
    <xf numFmtId="0" fontId="148" fillId="0" borderId="0"/>
    <xf numFmtId="0" fontId="147" fillId="0" borderId="0"/>
    <xf numFmtId="0" fontId="148" fillId="0" borderId="0"/>
    <xf numFmtId="0" fontId="134" fillId="0" borderId="0" applyNumberFormat="0" applyAlignment="0"/>
    <xf numFmtId="0" fontId="148" fillId="0" borderId="0"/>
    <xf numFmtId="258" fontId="55" fillId="0" borderId="0" applyFont="0" applyFill="0" applyBorder="0" applyAlignment="0" applyProtection="0"/>
    <xf numFmtId="258" fontId="55" fillId="0" borderId="0" applyFont="0" applyFill="0" applyBorder="0" applyAlignment="0" applyProtection="0"/>
    <xf numFmtId="259" fontId="55" fillId="0" borderId="0" applyFont="0" applyFill="0" applyBorder="0" applyAlignment="0" applyProtection="0"/>
    <xf numFmtId="259" fontId="55" fillId="0" borderId="0" applyFont="0" applyFill="0" applyBorder="0" applyAlignment="0" applyProtection="0"/>
    <xf numFmtId="260" fontId="55" fillId="0" borderId="0" applyFont="0" applyFill="0" applyBorder="0" applyAlignment="0" applyProtection="0"/>
    <xf numFmtId="260" fontId="55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18" fillId="0" borderId="0" applyFont="0" applyFill="0" applyBorder="0" applyAlignment="0" applyProtection="0"/>
    <xf numFmtId="37" fontId="149" fillId="0" borderId="0" applyNumberFormat="0" applyFont="0" applyFill="0" applyAlignment="0">
      <alignment horizontal="center"/>
    </xf>
    <xf numFmtId="261" fontId="55" fillId="0" borderId="0" applyFont="0" applyFill="0" applyBorder="0" applyAlignment="0" applyProtection="0"/>
    <xf numFmtId="261" fontId="55" fillId="0" borderId="0" applyFont="0" applyFill="0" applyBorder="0" applyAlignment="0" applyProtection="0"/>
    <xf numFmtId="262" fontId="55" fillId="0" borderId="0" applyFont="0" applyFill="0" applyBorder="0" applyAlignment="0" applyProtection="0"/>
    <xf numFmtId="262" fontId="55" fillId="0" borderId="0" applyFont="0" applyFill="0" applyBorder="0" applyAlignment="0" applyProtection="0"/>
    <xf numFmtId="263" fontId="55" fillId="0" borderId="0" applyFont="0" applyFill="0" applyBorder="0" applyAlignment="0" applyProtection="0"/>
    <xf numFmtId="263" fontId="55" fillId="0" borderId="0" applyFont="0" applyFill="0" applyBorder="0" applyAlignment="0" applyProtection="0"/>
    <xf numFmtId="264" fontId="55" fillId="0" borderId="0" applyFont="0" applyFill="0" applyBorder="0" applyAlignment="0" applyProtection="0"/>
    <xf numFmtId="264" fontId="55" fillId="0" borderId="0" applyFont="0" applyFill="0" applyBorder="0" applyAlignment="0" applyProtection="0"/>
    <xf numFmtId="265" fontId="23" fillId="0" borderId="0">
      <alignment horizontal="right"/>
    </xf>
    <xf numFmtId="265" fontId="23" fillId="0" borderId="0">
      <alignment horizontal="right"/>
    </xf>
    <xf numFmtId="265" fontId="23" fillId="0" borderId="0">
      <alignment horizontal="right"/>
    </xf>
    <xf numFmtId="266" fontId="23" fillId="0" borderId="0" applyFont="0" applyFill="0" applyBorder="0" applyAlignment="0" applyProtection="0"/>
    <xf numFmtId="267" fontId="55" fillId="0" borderId="36">
      <alignment horizontal="center"/>
      <protection locked="0"/>
    </xf>
    <xf numFmtId="267" fontId="55" fillId="0" borderId="36">
      <alignment horizontal="center"/>
      <protection locked="0"/>
    </xf>
    <xf numFmtId="268" fontId="68" fillId="0" borderId="0">
      <alignment horizontal="right"/>
    </xf>
    <xf numFmtId="269" fontId="68" fillId="0" borderId="0">
      <alignment horizontal="right"/>
    </xf>
    <xf numFmtId="270" fontId="23" fillId="0" borderId="0">
      <alignment horizontal="right"/>
    </xf>
    <xf numFmtId="270" fontId="23" fillId="0" borderId="0">
      <alignment horizontal="right"/>
    </xf>
    <xf numFmtId="270" fontId="23" fillId="0" borderId="0">
      <alignment horizontal="right"/>
    </xf>
    <xf numFmtId="37" fontId="141" fillId="0" borderId="71"/>
    <xf numFmtId="37" fontId="141" fillId="0" borderId="71"/>
    <xf numFmtId="0" fontId="74" fillId="0" borderId="0">
      <protection locked="0"/>
    </xf>
    <xf numFmtId="0" fontId="150" fillId="0" borderId="0">
      <protection locked="0"/>
    </xf>
    <xf numFmtId="0" fontId="150" fillId="0" borderId="0">
      <protection locked="0"/>
    </xf>
    <xf numFmtId="0" fontId="148" fillId="0" borderId="0"/>
    <xf numFmtId="0" fontId="23" fillId="0" borderId="0"/>
    <xf numFmtId="43" fontId="23" fillId="0" borderId="0" applyBorder="0"/>
    <xf numFmtId="41" fontId="23" fillId="0" borderId="0" applyBorder="0"/>
    <xf numFmtId="44" fontId="23" fillId="0" borderId="0" applyBorder="0"/>
    <xf numFmtId="42" fontId="23" fillId="0" borderId="0" applyBorder="0"/>
    <xf numFmtId="0" fontId="151" fillId="0" borderId="0" applyNumberFormat="0" applyBorder="0"/>
    <xf numFmtId="0" fontId="152" fillId="0" borderId="0" applyNumberFormat="0" applyBorder="0"/>
    <xf numFmtId="9" fontId="23" fillId="0" borderId="0" applyBorder="0"/>
    <xf numFmtId="0" fontId="151" fillId="0" borderId="0" applyNumberFormat="0" applyBorder="0"/>
    <xf numFmtId="0" fontId="152" fillId="0" borderId="0" applyNumberFormat="0" applyBorder="0"/>
    <xf numFmtId="9" fontId="23" fillId="0" borderId="0" applyBorder="0"/>
    <xf numFmtId="0" fontId="151" fillId="0" borderId="0" applyNumberFormat="0" applyBorder="0"/>
    <xf numFmtId="0" fontId="152" fillId="0" borderId="0" applyNumberFormat="0" applyBorder="0"/>
    <xf numFmtId="9" fontId="23" fillId="0" borderId="0" applyBorder="0"/>
    <xf numFmtId="0" fontId="151" fillId="0" borderId="0" applyNumberFormat="0" applyBorder="0"/>
    <xf numFmtId="0" fontId="152" fillId="0" borderId="0" applyNumberFormat="0" applyBorder="0"/>
    <xf numFmtId="9" fontId="23" fillId="0" borderId="0" applyBorder="0"/>
    <xf numFmtId="0" fontId="151" fillId="0" borderId="0" applyNumberFormat="0" applyBorder="0"/>
    <xf numFmtId="0" fontId="152" fillId="0" borderId="0" applyNumberFormat="0" applyBorder="0"/>
    <xf numFmtId="9" fontId="23" fillId="0" borderId="0" applyBorder="0"/>
    <xf numFmtId="0" fontId="153" fillId="0" borderId="0" applyNumberFormat="0" applyBorder="0"/>
    <xf numFmtId="0" fontId="154" fillId="0" borderId="0" applyNumberFormat="0" applyBorder="0"/>
    <xf numFmtId="9" fontId="23" fillId="0" borderId="0" applyBorder="0"/>
    <xf numFmtId="41" fontId="23" fillId="0" borderId="0" applyBorder="0"/>
    <xf numFmtId="44" fontId="23" fillId="0" borderId="0" applyBorder="0"/>
    <xf numFmtId="42" fontId="23" fillId="0" borderId="0" applyBorder="0"/>
    <xf numFmtId="9" fontId="23" fillId="0" borderId="0" applyFont="0" applyBorder="0"/>
    <xf numFmtId="0" fontId="153" fillId="0" borderId="0" applyNumberFormat="0" applyBorder="0"/>
    <xf numFmtId="0" fontId="154" fillId="0" borderId="0" applyNumberFormat="0" applyBorder="0"/>
    <xf numFmtId="9" fontId="23" fillId="0" borderId="0" applyBorder="0"/>
    <xf numFmtId="9" fontId="23" fillId="0" borderId="0" applyBorder="0"/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271" fontId="55" fillId="0" borderId="0" applyFont="0" applyFill="0" applyBorder="0" applyAlignment="0" applyProtection="0"/>
    <xf numFmtId="272" fontId="55" fillId="0" borderId="0" applyFont="0" applyFill="0" applyBorder="0" applyAlignment="0" applyProtection="0"/>
    <xf numFmtId="272" fontId="55" fillId="0" borderId="0" applyFont="0" applyFill="0" applyBorder="0" applyAlignment="0" applyProtection="0"/>
    <xf numFmtId="273" fontId="55" fillId="0" borderId="0" applyFont="0" applyFill="0" applyBorder="0" applyAlignment="0" applyProtection="0"/>
    <xf numFmtId="273" fontId="55" fillId="0" borderId="0" applyFont="0" applyFill="0" applyBorder="0" applyAlignment="0" applyProtection="0"/>
    <xf numFmtId="271" fontId="55" fillId="0" borderId="0" applyFont="0" applyFill="0" applyBorder="0" applyAlignment="0" applyProtection="0"/>
    <xf numFmtId="0" fontId="38" fillId="47" borderId="0" applyNumberFormat="0" applyFont="0" applyBorder="0" applyAlignment="0" applyProtection="0"/>
    <xf numFmtId="38" fontId="31" fillId="28" borderId="0" applyNumberFormat="0" applyBorder="0" applyAlignment="0" applyProtection="0"/>
    <xf numFmtId="38" fontId="31" fillId="28" borderId="0" applyNumberFormat="0" applyBorder="0" applyAlignment="0" applyProtection="0"/>
    <xf numFmtId="0" fontId="32" fillId="0" borderId="72" applyNumberFormat="0" applyFill="0" applyAlignment="0" applyProtection="0"/>
    <xf numFmtId="0" fontId="23" fillId="48" borderId="73" applyNumberFormat="0" applyFont="0" applyFill="0" applyAlignment="0" applyProtection="0"/>
    <xf numFmtId="0" fontId="30" fillId="48" borderId="74" applyNumberFormat="0" applyFont="0" applyFill="0" applyAlignment="0" applyProtection="0"/>
    <xf numFmtId="267" fontId="54" fillId="0" borderId="36" applyFill="0" applyBorder="0">
      <alignment horizontal="center"/>
    </xf>
    <xf numFmtId="267" fontId="54" fillId="0" borderId="36" applyFill="0" applyBorder="0">
      <alignment horizontal="center"/>
    </xf>
    <xf numFmtId="267" fontId="55" fillId="0" borderId="36" applyFill="0" applyBorder="0">
      <alignment horizontal="center"/>
    </xf>
    <xf numFmtId="267" fontId="55" fillId="0" borderId="36" applyFill="0" applyBorder="0">
      <alignment horizontal="center"/>
    </xf>
    <xf numFmtId="0" fontId="25" fillId="0" borderId="0">
      <alignment horizontal="left"/>
    </xf>
    <xf numFmtId="202" fontId="155" fillId="0" borderId="33" applyFill="0" applyProtection="0"/>
    <xf numFmtId="202" fontId="25" fillId="0" borderId="28" applyNumberFormat="0" applyAlignment="0" applyProtection="0">
      <alignment horizontal="left" vertical="center"/>
    </xf>
    <xf numFmtId="202" fontId="25" fillId="0" borderId="28" applyNumberFormat="0" applyAlignment="0" applyProtection="0">
      <alignment horizontal="left" vertical="center"/>
    </xf>
    <xf numFmtId="202" fontId="25" fillId="0" borderId="28" applyNumberFormat="0" applyAlignment="0" applyProtection="0">
      <alignment horizontal="left" vertical="center"/>
    </xf>
    <xf numFmtId="0" fontId="156" fillId="0" borderId="0"/>
    <xf numFmtId="202" fontId="23" fillId="0" borderId="0" applyNumberFormat="0" applyFill="0" applyBorder="0" applyProtection="0">
      <alignment wrapText="1"/>
    </xf>
    <xf numFmtId="0" fontId="23" fillId="0" borderId="0" applyNumberFormat="0" applyFill="0" applyBorder="0" applyProtection="0">
      <alignment wrapText="1"/>
    </xf>
    <xf numFmtId="0" fontId="23" fillId="0" borderId="0" applyNumberFormat="0" applyFill="0" applyBorder="0" applyProtection="0">
      <alignment wrapText="1"/>
    </xf>
    <xf numFmtId="202" fontId="23" fillId="0" borderId="0" applyNumberFormat="0" applyFill="0" applyBorder="0" applyProtection="0">
      <alignment horizontal="justify" vertical="top" wrapText="1"/>
    </xf>
    <xf numFmtId="0" fontId="23" fillId="0" borderId="0" applyNumberFormat="0" applyFill="0" applyBorder="0" applyProtection="0">
      <alignment horizontal="justify" vertical="top" wrapText="1"/>
    </xf>
    <xf numFmtId="0" fontId="23" fillId="0" borderId="0" applyNumberFormat="0" applyFill="0" applyBorder="0" applyProtection="0">
      <alignment horizontal="justify" vertical="top" wrapText="1"/>
    </xf>
    <xf numFmtId="3" fontId="142" fillId="0" borderId="0" applyNumberFormat="0" applyFill="0" applyBorder="0" applyAlignment="0" applyProtection="0"/>
    <xf numFmtId="3" fontId="143" fillId="0" borderId="0" applyNumberFormat="0" applyFill="0" applyBorder="0" applyAlignment="0" applyProtection="0"/>
    <xf numFmtId="3" fontId="143" fillId="0" borderId="0" applyNumberFormat="0" applyFill="0" applyBorder="0" applyAlignment="0" applyProtection="0"/>
    <xf numFmtId="206" fontId="55" fillId="0" borderId="0" applyFont="0" applyFill="0" applyBorder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202" fontId="158" fillId="0" borderId="0" applyNumberFormat="0" applyFill="0" applyBorder="0" applyAlignment="0" applyProtection="0">
      <alignment vertical="top"/>
      <protection locked="0"/>
    </xf>
    <xf numFmtId="10" fontId="31" fillId="37" borderId="6" applyNumberFormat="0" applyBorder="0" applyAlignment="0" applyProtection="0"/>
    <xf numFmtId="10" fontId="31" fillId="37" borderId="6" applyNumberFormat="0" applyBorder="0" applyAlignment="0" applyProtection="0"/>
    <xf numFmtId="0" fontId="159" fillId="49" borderId="0"/>
    <xf numFmtId="38" fontId="29" fillId="0" borderId="0"/>
    <xf numFmtId="0" fontId="23" fillId="0" borderId="33"/>
    <xf numFmtId="6" fontId="23" fillId="0" borderId="66" applyNumberFormat="0" applyFont="0" applyFill="0" applyAlignment="0" applyProtection="0"/>
    <xf numFmtId="6" fontId="23" fillId="0" borderId="66" applyNumberFormat="0" applyFont="0" applyFill="0" applyAlignment="0" applyProtection="0"/>
    <xf numFmtId="6" fontId="23" fillId="0" borderId="66" applyNumberFormat="0" applyFont="0" applyFill="0" applyAlignment="0" applyProtection="0"/>
    <xf numFmtId="6" fontId="23" fillId="0" borderId="66" applyNumberFormat="0" applyFont="0" applyFill="0" applyAlignment="0" applyProtection="0"/>
    <xf numFmtId="274" fontId="68" fillId="0" borderId="0" applyFont="0" applyFill="0" applyBorder="0" applyAlignment="0" applyProtection="0"/>
    <xf numFmtId="274" fontId="68" fillId="0" borderId="0" applyFont="0" applyFill="0" applyBorder="0" applyAlignment="0" applyProtection="0"/>
    <xf numFmtId="0" fontId="23" fillId="0" borderId="8" applyNumberFormat="0" applyFont="0" applyFill="0" applyAlignment="0" applyProtection="0"/>
    <xf numFmtId="0" fontId="160" fillId="50" borderId="0"/>
    <xf numFmtId="0" fontId="161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275" fontId="23" fillId="0" borderId="0" applyFont="0" applyFill="0" applyBorder="0" applyAlignment="0" applyProtection="0"/>
    <xf numFmtId="276" fontId="23" fillId="0" borderId="0" applyFont="0" applyFill="0" applyBorder="0" applyAlignment="0" applyProtection="0"/>
    <xf numFmtId="277" fontId="23" fillId="0" borderId="0" applyFont="0" applyFill="0" applyBorder="0" applyAlignment="0" applyProtection="0"/>
    <xf numFmtId="278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80" fontId="23" fillId="0" borderId="0" applyFont="0" applyFill="0" applyBorder="0" applyAlignment="0" applyProtection="0"/>
    <xf numFmtId="281" fontId="23" fillId="0" borderId="0" applyFont="0" applyFill="0" applyBorder="0" applyAlignment="0" applyProtection="0"/>
    <xf numFmtId="282" fontId="23" fillId="0" borderId="0" applyFont="0" applyFill="0" applyBorder="0" applyAlignment="0" applyProtection="0"/>
    <xf numFmtId="0" fontId="74" fillId="0" borderId="0">
      <protection locked="0"/>
    </xf>
    <xf numFmtId="37" fontId="165" fillId="0" borderId="0"/>
    <xf numFmtId="0" fontId="23" fillId="0" borderId="0"/>
    <xf numFmtId="0" fontId="18" fillId="0" borderId="0"/>
    <xf numFmtId="0" fontId="23" fillId="0" borderId="0"/>
    <xf numFmtId="0" fontId="18" fillId="0" borderId="0"/>
    <xf numFmtId="0" fontId="23" fillId="0" borderId="0"/>
    <xf numFmtId="202" fontId="23" fillId="0" borderId="0"/>
    <xf numFmtId="0" fontId="166" fillId="0" borderId="0"/>
    <xf numFmtId="0" fontId="167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61" fillId="0" borderId="0"/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/>
    <xf numFmtId="202" fontId="23" fillId="0" borderId="0"/>
    <xf numFmtId="202" fontId="23" fillId="0" borderId="0"/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vertical="center"/>
    </xf>
    <xf numFmtId="0" fontId="23" fillId="0" borderId="0">
      <alignment wrapText="1"/>
    </xf>
    <xf numFmtId="0" fontId="23" fillId="0" borderId="0">
      <alignment wrapText="1"/>
    </xf>
    <xf numFmtId="0" fontId="169" fillId="0" borderId="0"/>
    <xf numFmtId="0" fontId="23" fillId="0" borderId="0">
      <alignment wrapTex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02" fontId="52" fillId="0" borderId="0"/>
    <xf numFmtId="0" fontId="23" fillId="0" borderId="0"/>
    <xf numFmtId="0" fontId="37" fillId="0" borderId="0">
      <alignment vertical="top"/>
    </xf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3" fillId="0" borderId="0"/>
    <xf numFmtId="0" fontId="168" fillId="0" borderId="0"/>
    <xf numFmtId="0" fontId="168" fillId="0" borderId="0"/>
    <xf numFmtId="0" fontId="23" fillId="0" borderId="0">
      <alignment vertical="center"/>
    </xf>
    <xf numFmtId="0" fontId="170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1" fontId="134" fillId="0" borderId="0" applyFont="0" applyFill="0" applyBorder="0" applyAlignment="0" applyProtection="0"/>
    <xf numFmtId="40" fontId="171" fillId="0" borderId="0" applyFont="0" applyFill="0" applyBorder="0" applyAlignment="0" applyProtection="0"/>
    <xf numFmtId="38" fontId="171" fillId="0" borderId="0" applyFont="0" applyFill="0" applyBorder="0" applyAlignment="0" applyProtection="0"/>
    <xf numFmtId="0" fontId="102" fillId="0" borderId="0" applyProtection="0">
      <alignment horizontal="left"/>
    </xf>
    <xf numFmtId="0" fontId="172" fillId="0" borderId="0" applyBorder="0"/>
    <xf numFmtId="14" fontId="68" fillId="0" borderId="0">
      <alignment horizontal="center" wrapText="1"/>
      <protection locked="0"/>
    </xf>
    <xf numFmtId="283" fontId="55" fillId="0" borderId="0" applyFont="0" applyFill="0" applyBorder="0" applyAlignment="0" applyProtection="0"/>
    <xf numFmtId="283" fontId="55" fillId="0" borderId="0" applyFont="0" applyFill="0" applyBorder="0" applyAlignment="0" applyProtection="0"/>
    <xf numFmtId="168" fontId="68" fillId="0" borderId="0">
      <alignment horizontal="right"/>
    </xf>
    <xf numFmtId="9" fontId="18" fillId="0" borderId="0" applyFont="0" applyFill="0" applyBorder="0" applyAlignment="0" applyProtection="0"/>
    <xf numFmtId="10" fontId="68" fillId="0" borderId="0">
      <alignment horizontal="right"/>
    </xf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>
      <alignment wrapText="1"/>
    </xf>
    <xf numFmtId="9" fontId="68" fillId="0" borderId="0">
      <alignment horizontal="right"/>
    </xf>
    <xf numFmtId="168" fontId="52" fillId="0" borderId="0" applyFont="0" applyFill="0" applyBorder="0" applyAlignment="0" applyProtection="0"/>
    <xf numFmtId="10" fontId="134" fillId="0" borderId="0" applyFont="0" applyFill="0" applyBorder="0" applyAlignment="0" applyProtection="0"/>
    <xf numFmtId="0" fontId="74" fillId="0" borderId="0">
      <protection locked="0"/>
    </xf>
    <xf numFmtId="5" fontId="73" fillId="0" borderId="0"/>
    <xf numFmtId="38" fontId="108" fillId="0" borderId="0"/>
    <xf numFmtId="0" fontId="52" fillId="0" borderId="0"/>
    <xf numFmtId="0" fontId="173" fillId="51" borderId="0" applyNumberFormat="0" applyBorder="0"/>
    <xf numFmtId="0" fontId="23" fillId="48" borderId="8" applyBorder="0"/>
    <xf numFmtId="0" fontId="55" fillId="40" borderId="0" applyNumberFormat="0" applyFont="0" applyBorder="0" applyAlignment="0" applyProtection="0"/>
    <xf numFmtId="0" fontId="65" fillId="0" borderId="69"/>
    <xf numFmtId="0" fontId="25" fillId="49" borderId="0"/>
    <xf numFmtId="0" fontId="174" fillId="49" borderId="0"/>
    <xf numFmtId="0" fontId="175" fillId="0" borderId="75"/>
    <xf numFmtId="0" fontId="65" fillId="0" borderId="0"/>
    <xf numFmtId="0" fontId="65" fillId="0" borderId="71"/>
    <xf numFmtId="0" fontId="23" fillId="40" borderId="76" applyNumberFormat="0" applyFont="0">
      <alignment horizontal="left"/>
    </xf>
    <xf numFmtId="0" fontId="23" fillId="40" borderId="77" applyNumberFormat="0" applyFont="0"/>
    <xf numFmtId="0" fontId="23" fillId="40" borderId="78" applyNumberFormat="0" applyFont="0"/>
    <xf numFmtId="0" fontId="23" fillId="40" borderId="79" applyNumberFormat="0" applyFont="0"/>
    <xf numFmtId="0" fontId="23" fillId="52" borderId="79" applyNumberFormat="0" applyFont="0">
      <alignment horizontal="center" vertical="center"/>
    </xf>
    <xf numFmtId="0" fontId="35" fillId="24" borderId="0" applyNumberFormat="0"/>
    <xf numFmtId="0" fontId="176" fillId="53" borderId="0" applyNumberFormat="0" applyBorder="0">
      <alignment horizontal="center" wrapText="1"/>
    </xf>
    <xf numFmtId="0" fontId="176" fillId="53" borderId="0" applyNumberFormat="0" applyBorder="0">
      <alignment horizontal="center" wrapText="1"/>
    </xf>
    <xf numFmtId="0" fontId="23" fillId="24" borderId="77" applyNumberFormat="0" applyProtection="0">
      <alignment horizontal="center" vertical="center"/>
    </xf>
    <xf numFmtId="0" fontId="23" fillId="24" borderId="77" applyNumberFormat="0" applyProtection="0">
      <alignment horizontal="center" vertical="center"/>
    </xf>
    <xf numFmtId="0" fontId="23" fillId="24" borderId="77" applyNumberFormat="0" applyProtection="0">
      <alignment horizontal="center" vertical="center"/>
    </xf>
    <xf numFmtId="0" fontId="23" fillId="24" borderId="77" applyNumberFormat="0" applyProtection="0">
      <alignment horizontal="center" vertical="center"/>
    </xf>
    <xf numFmtId="0" fontId="23" fillId="24" borderId="77" applyNumberFormat="0" applyProtection="0">
      <alignment horizontal="center" vertical="center"/>
    </xf>
    <xf numFmtId="0" fontId="23" fillId="24" borderId="77" applyNumberFormat="0" applyProtection="0">
      <alignment horizontal="center" vertical="center"/>
    </xf>
    <xf numFmtId="0" fontId="23" fillId="24" borderId="77" applyNumberFormat="0" applyProtection="0">
      <alignment horizontal="center" vertical="center"/>
    </xf>
    <xf numFmtId="202" fontId="23" fillId="24" borderId="77" applyNumberFormat="0" applyProtection="0">
      <alignment horizontal="center" vertical="center"/>
    </xf>
    <xf numFmtId="202" fontId="23" fillId="24" borderId="77" applyNumberFormat="0" applyProtection="0">
      <alignment horizontal="center" vertical="center"/>
    </xf>
    <xf numFmtId="0" fontId="23" fillId="24" borderId="77" applyNumberFormat="0" applyProtection="0">
      <alignment horizontal="center" vertical="center"/>
    </xf>
    <xf numFmtId="0" fontId="23" fillId="24" borderId="77" applyNumberFormat="0" applyProtection="0">
      <alignment horizontal="center" vertical="center"/>
    </xf>
    <xf numFmtId="0" fontId="35" fillId="24" borderId="0" applyNumberFormat="0"/>
    <xf numFmtId="0" fontId="23" fillId="24" borderId="76" applyNumberFormat="0">
      <alignment horizontal="left" vertical="center"/>
    </xf>
    <xf numFmtId="0" fontId="23" fillId="24" borderId="77" applyNumberFormat="0">
      <alignment horizontal="center" vertical="center"/>
    </xf>
    <xf numFmtId="0" fontId="23" fillId="24" borderId="78" applyNumberFormat="0">
      <alignment horizontal="center" vertical="center"/>
    </xf>
    <xf numFmtId="0" fontId="23" fillId="24" borderId="79" applyNumberFormat="0">
      <alignment horizontal="center" vertical="center"/>
    </xf>
    <xf numFmtId="0" fontId="23" fillId="54" borderId="76" applyNumberFormat="0">
      <alignment horizontal="left" vertical="center"/>
    </xf>
    <xf numFmtId="0" fontId="23" fillId="54" borderId="77" applyNumberFormat="0">
      <alignment horizontal="center" vertical="center"/>
    </xf>
    <xf numFmtId="0" fontId="23" fillId="54" borderId="78" applyNumberFormat="0">
      <alignment horizontal="center" vertical="center"/>
    </xf>
    <xf numFmtId="0" fontId="23" fillId="54" borderId="79" applyNumberFormat="0">
      <alignment horizontal="center" vertical="center"/>
    </xf>
    <xf numFmtId="0" fontId="23" fillId="52" borderId="79" applyNumberFormat="0">
      <alignment horizontal="center" vertical="center"/>
    </xf>
    <xf numFmtId="0" fontId="23" fillId="54" borderId="79" applyNumberFormat="0">
      <alignment horizontal="center" vertical="center"/>
    </xf>
    <xf numFmtId="0" fontId="23" fillId="52" borderId="79" applyNumberFormat="0">
      <alignment horizontal="center" vertical="center"/>
    </xf>
    <xf numFmtId="0" fontId="177" fillId="24" borderId="79" applyNumberFormat="0">
      <alignment horizontal="center" vertical="center"/>
    </xf>
    <xf numFmtId="0" fontId="177" fillId="54" borderId="79" applyNumberFormat="0">
      <alignment horizontal="center" vertical="center"/>
    </xf>
    <xf numFmtId="0" fontId="35" fillId="24" borderId="0" applyNumberFormat="0"/>
    <xf numFmtId="0" fontId="35" fillId="31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23" fillId="24" borderId="76" applyNumberFormat="0">
      <alignment horizontal="left" vertical="center"/>
    </xf>
    <xf numFmtId="0" fontId="23" fillId="24" borderId="77" applyNumberFormat="0">
      <alignment horizontal="center" vertical="center"/>
    </xf>
    <xf numFmtId="0" fontId="23" fillId="24" borderId="78" applyNumberFormat="0">
      <alignment horizontal="center" vertical="center"/>
    </xf>
    <xf numFmtId="0" fontId="23" fillId="24" borderId="79" applyNumberFormat="0">
      <alignment horizontal="center" vertical="center"/>
    </xf>
    <xf numFmtId="0" fontId="23" fillId="54" borderId="76" applyNumberFormat="0">
      <alignment horizontal="left" vertical="center"/>
    </xf>
    <xf numFmtId="0" fontId="23" fillId="54" borderId="77" applyNumberFormat="0">
      <alignment horizontal="center" vertical="center"/>
    </xf>
    <xf numFmtId="0" fontId="23" fillId="54" borderId="78" applyNumberFormat="0">
      <alignment horizontal="center" vertical="center"/>
    </xf>
    <xf numFmtId="0" fontId="23" fillId="54" borderId="79" applyNumberFormat="0">
      <alignment horizontal="center" vertical="center"/>
    </xf>
    <xf numFmtId="0" fontId="23" fillId="52" borderId="79" applyNumberFormat="0">
      <alignment horizontal="center" vertic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178" fillId="31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178" fillId="31" borderId="0" applyNumberFormat="0" applyBorder="0" applyProtection="0">
      <alignment horizontal="center"/>
    </xf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35" fillId="31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179" fillId="55" borderId="0" applyNumberFormat="0" applyBorder="0" applyAlignment="0" applyProtection="0"/>
    <xf numFmtId="0" fontId="23" fillId="0" borderId="58" applyNumberFormat="0" applyFont="0" applyFill="0" applyAlignment="0" applyProtection="0"/>
    <xf numFmtId="0" fontId="23" fillId="56" borderId="0" applyNumberFormat="0" applyFont="0" applyBorder="0" applyProtection="0">
      <alignment horizont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178" fillId="31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35" fillId="31" borderId="0" applyNumberFormat="0" applyBorder="0" applyAlignment="0" applyProtection="0"/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35" fillId="31" borderId="0" applyNumberFormat="0" applyBorder="0" applyAlignment="0" applyProtection="0"/>
    <xf numFmtId="0" fontId="35" fillId="24" borderId="0" applyNumberFormat="0" applyBorder="0" applyAlignment="0" applyProtection="0"/>
    <xf numFmtId="0" fontId="179" fillId="55" borderId="0" applyNumberFormat="0" applyBorder="0" applyAlignment="0" applyProtection="0"/>
    <xf numFmtId="0" fontId="35" fillId="31" borderId="0" applyNumberFormat="0" applyBorder="0" applyAlignment="0" applyProtection="0"/>
    <xf numFmtId="0" fontId="178" fillId="31" borderId="0" applyNumberFormat="0" applyBorder="0" applyProtection="0">
      <alignment horizontal="center"/>
    </xf>
    <xf numFmtId="0" fontId="35" fillId="31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35" fillId="31" borderId="0" applyNumberFormat="0" applyBorder="0" applyAlignment="0" applyProtection="0"/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35" fillId="24" borderId="0" applyNumberFormat="0" applyAlignment="0" applyProtection="0"/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3" applyNumberFormat="0" applyProtection="0">
      <alignment horizontal="center" vertical="center"/>
    </xf>
    <xf numFmtId="0" fontId="35" fillId="24" borderId="0" applyNumberFormat="0" applyAlignment="0" applyProtection="0"/>
    <xf numFmtId="0" fontId="23" fillId="56" borderId="80" applyNumberFormat="0" applyFont="0" applyProtection="0">
      <alignment horizontal="left" vertical="center"/>
    </xf>
    <xf numFmtId="0" fontId="176" fillId="53" borderId="0" applyNumberFormat="0" applyBorder="0">
      <alignment horizontal="center" wrapText="1"/>
    </xf>
    <xf numFmtId="0" fontId="179" fillId="55" borderId="0" applyNumberFormat="0" applyBorder="0" applyAlignment="0" applyProtection="0"/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35" fillId="24" borderId="0" applyNumberFormat="0" applyAlignment="0" applyProtection="0"/>
    <xf numFmtId="0" fontId="23" fillId="56" borderId="81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35" fillId="24" borderId="0" applyNumberFormat="0" applyAlignment="0" applyProtection="0"/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77" applyNumberFormat="0">
      <alignment horizontal="center" vertical="center"/>
    </xf>
    <xf numFmtId="0" fontId="23" fillId="24" borderId="78" applyNumberFormat="0">
      <alignment horizontal="center" vertical="center"/>
    </xf>
    <xf numFmtId="0" fontId="23" fillId="24" borderId="79" applyNumberFormat="0">
      <alignment horizontal="center" vertical="center"/>
    </xf>
    <xf numFmtId="0" fontId="35" fillId="24" borderId="0" applyNumberFormat="0" applyAlignment="0" applyProtection="0"/>
    <xf numFmtId="0" fontId="23" fillId="56" borderId="80" applyNumberFormat="0" applyFont="0" applyProtection="0">
      <alignment horizontal="left" vertical="center"/>
    </xf>
    <xf numFmtId="0" fontId="23" fillId="54" borderId="77" applyNumberFormat="0">
      <alignment horizontal="center" vertical="center"/>
    </xf>
    <xf numFmtId="0" fontId="179" fillId="55" borderId="0" applyNumberFormat="0" applyBorder="0" applyAlignment="0" applyProtection="0"/>
    <xf numFmtId="0" fontId="23" fillId="54" borderId="78" applyNumberFormat="0">
      <alignment horizontal="center" vertical="center"/>
    </xf>
    <xf numFmtId="0" fontId="35" fillId="24" borderId="0" applyNumberFormat="0" applyAlignment="0" applyProtection="0"/>
    <xf numFmtId="0" fontId="23" fillId="54" borderId="79" applyNumberFormat="0">
      <alignment horizontal="center" vertical="center"/>
    </xf>
    <xf numFmtId="0" fontId="23" fillId="52" borderId="79" applyNumberFormat="0">
      <alignment horizontal="center" vertical="center"/>
    </xf>
    <xf numFmtId="0" fontId="179" fillId="55" borderId="0" applyNumberFormat="0" applyBorder="0" applyAlignment="0" applyProtection="0"/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35" fillId="24" borderId="0" applyNumberFormat="0" applyAlignment="0" applyProtection="0"/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6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76" applyNumberFormat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24" borderId="77" applyNumberFormat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78" applyNumberFormat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79" applyNumberFormat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4" borderId="76" applyNumberFormat="0">
      <alignment horizontal="left" vertical="center"/>
    </xf>
    <xf numFmtId="0" fontId="23" fillId="56" borderId="83" applyNumberFormat="0" applyProtection="0">
      <alignment horizontal="center" vertical="center"/>
    </xf>
    <xf numFmtId="0" fontId="23" fillId="54" borderId="77" applyNumberFormat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4" borderId="78" applyNumberFormat="0">
      <alignment horizontal="center" vertical="center"/>
    </xf>
    <xf numFmtId="0" fontId="23" fillId="54" borderId="79" applyNumberFormat="0">
      <alignment horizontal="center" vertical="center"/>
    </xf>
    <xf numFmtId="0" fontId="23" fillId="52" borderId="79" applyNumberFormat="0">
      <alignment horizontal="center" vertical="center"/>
    </xf>
    <xf numFmtId="0" fontId="177" fillId="24" borderId="79" applyNumberFormat="0">
      <alignment horizontal="center" vertical="center"/>
    </xf>
    <xf numFmtId="0" fontId="35" fillId="24" borderId="0" applyNumberFormat="0" applyAlignment="0" applyProtection="0"/>
    <xf numFmtId="0" fontId="177" fillId="54" borderId="79" applyNumberFormat="0">
      <alignment horizontal="center" vertical="center"/>
    </xf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179" fillId="55" borderId="0" applyNumberFormat="0" applyBorder="0" applyAlignment="0" applyProtection="0"/>
    <xf numFmtId="0" fontId="23" fillId="24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6" borderId="0" applyNumberFormat="0" applyFont="0" applyBorder="0" applyProtection="0">
      <alignment horizontal="center"/>
    </xf>
    <xf numFmtId="0" fontId="23" fillId="24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35" fillId="24" borderId="0" applyNumberFormat="0" applyAlignment="0" applyProtection="0"/>
    <xf numFmtId="0" fontId="23" fillId="56" borderId="80" applyNumberFormat="0" applyFont="0" applyProtection="0">
      <alignment horizontal="left" vertical="center"/>
    </xf>
    <xf numFmtId="0" fontId="179" fillId="55" borderId="0" applyNumberFormat="0" applyBorder="0" applyAlignment="0" applyProtection="0"/>
    <xf numFmtId="0" fontId="23" fillId="56" borderId="82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179" fillId="55" borderId="0" applyNumberFormat="0" applyBorder="0" applyAlignment="0" applyProtection="0"/>
    <xf numFmtId="0" fontId="23" fillId="24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56" borderId="0" applyNumberFormat="0" applyFont="0" applyBorder="0" applyProtection="0">
      <alignment horizontal="center"/>
    </xf>
    <xf numFmtId="0" fontId="23" fillId="24" borderId="80" applyNumberFormat="0" applyFont="0" applyProtection="0">
      <alignment horizontal="left" vertical="center"/>
    </xf>
    <xf numFmtId="0" fontId="23" fillId="24" borderId="82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35" fillId="24" borderId="0" applyNumberFormat="0" applyAlignment="0" applyProtection="0"/>
    <xf numFmtId="0" fontId="23" fillId="55" borderId="83" applyNumberFormat="0" applyFon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176" fillId="53" borderId="0" applyNumberFormat="0" applyBorder="0">
      <alignment horizontal="center" wrapText="1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177" fillId="24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6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6" borderId="82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2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2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3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35" fillId="24" borderId="0" applyNumberFormat="0" applyAlignment="0" applyProtection="0"/>
    <xf numFmtId="0" fontId="23" fillId="55" borderId="83" applyNumberFormat="0" applyFon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6" borderId="80" applyNumberFormat="0" applyFont="0" applyProtection="0">
      <alignment horizontal="left" vertical="center"/>
    </xf>
    <xf numFmtId="0" fontId="23" fillId="56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35" fillId="24" borderId="0" applyNumberFormat="0" applyAlignment="0" applyProtection="0"/>
    <xf numFmtId="0" fontId="23" fillId="56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0" applyNumberFormat="0" applyFont="0" applyProtection="0">
      <alignment horizontal="left" vertical="center"/>
    </xf>
    <xf numFmtId="0" fontId="177" fillId="56" borderId="83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6" borderId="82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2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3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35" fillId="24" borderId="0" applyNumberFormat="0" applyAlignment="0" applyProtection="0"/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35" fillId="24" borderId="0" applyNumberFormat="0" applyAlignment="0" applyProtection="0"/>
    <xf numFmtId="0" fontId="23" fillId="56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35" fillId="24" borderId="0" applyNumberFormat="0" applyAlignment="0" applyProtection="0"/>
    <xf numFmtId="0" fontId="23" fillId="56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0" applyNumberFormat="0" applyFont="0" applyProtection="0">
      <alignment horizontal="left" vertical="center"/>
    </xf>
    <xf numFmtId="0" fontId="23" fillId="55" borderId="83" applyNumberFormat="0" applyFon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35" fillId="24" borderId="0" applyNumberFormat="0"/>
    <xf numFmtId="0" fontId="23" fillId="55" borderId="83" applyNumberFormat="0" applyFon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76" applyNumberFormat="0">
      <alignment horizontal="left" vertical="center"/>
    </xf>
    <xf numFmtId="0" fontId="23" fillId="24" borderId="77" applyNumberFormat="0">
      <alignment horizontal="center" vertical="center"/>
    </xf>
    <xf numFmtId="0" fontId="23" fillId="24" borderId="78" applyNumberFormat="0">
      <alignment horizontal="center" vertical="center"/>
    </xf>
    <xf numFmtId="0" fontId="23" fillId="24" borderId="79" applyNumberFormat="0">
      <alignment horizontal="center" vertical="center"/>
    </xf>
    <xf numFmtId="0" fontId="23" fillId="54" borderId="76" applyNumberFormat="0">
      <alignment horizontal="left" vertical="center"/>
    </xf>
    <xf numFmtId="0" fontId="23" fillId="54" borderId="77" applyNumberFormat="0">
      <alignment horizontal="center" vertical="center"/>
    </xf>
    <xf numFmtId="0" fontId="23" fillId="54" borderId="78" applyNumberFormat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4" borderId="79" applyNumberFormat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52" borderId="79" applyNumberFormat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177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56" borderId="0" applyNumberFormat="0" applyFont="0" applyBorder="0" applyProtection="0">
      <alignment horizont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0" applyNumberFormat="0" applyFont="0" applyBorder="0" applyProtection="0">
      <alignment horizont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56" borderId="0" applyNumberFormat="0" applyFont="0" applyBorder="0" applyProtection="0">
      <alignment horizontal="center"/>
    </xf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0" applyNumberFormat="0" applyFont="0" applyBorder="0" applyProtection="0">
      <alignment horizont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23" fillId="56" borderId="0" applyNumberFormat="0" applyFont="0" applyBorder="0" applyProtection="0">
      <alignment horizontal="center"/>
    </xf>
    <xf numFmtId="0" fontId="23" fillId="56" borderId="0" applyNumberFormat="0" applyFont="0" applyBorder="0" applyProtection="0">
      <alignment horizontal="center"/>
    </xf>
    <xf numFmtId="0" fontId="23" fillId="56" borderId="0" applyNumberFormat="0" applyFont="0" applyBorder="0" applyProtection="0">
      <alignment horizontal="center"/>
    </xf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23" fillId="56" borderId="0" applyNumberFormat="0" applyFont="0" applyBorder="0" applyProtection="0">
      <alignment horizontal="center"/>
    </xf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6" borderId="0" applyNumberFormat="0" applyFont="0" applyBorder="0" applyProtection="0">
      <alignment horizontal="center"/>
    </xf>
    <xf numFmtId="0" fontId="35" fillId="24" borderId="0" applyNumberFormat="0" applyAlignment="0" applyProtection="0"/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6" borderId="0" applyNumberFormat="0" applyFont="0" applyBorder="0" applyProtection="0">
      <alignment horizont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179" fillId="55" borderId="0" applyNumberFormat="0" applyBorder="0" applyAlignment="0" applyProtection="0"/>
    <xf numFmtId="0" fontId="23" fillId="24" borderId="82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56" borderId="0" applyNumberFormat="0" applyFont="0" applyBorder="0" applyProtection="0">
      <alignment horizont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35" fillId="24" borderId="0" applyNumberFormat="0" applyAlignment="0" applyProtection="0"/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24" borderId="76" applyNumberFormat="0">
      <alignment horizontal="left" vertical="center"/>
    </xf>
    <xf numFmtId="0" fontId="23" fillId="24" borderId="77" applyNumberFormat="0">
      <alignment horizontal="center" vertical="center"/>
    </xf>
    <xf numFmtId="0" fontId="23" fillId="24" borderId="78" applyNumberFormat="0">
      <alignment horizontal="center" vertical="center"/>
    </xf>
    <xf numFmtId="0" fontId="23" fillId="24" borderId="79" applyNumberFormat="0">
      <alignment horizontal="center" vertical="center"/>
    </xf>
    <xf numFmtId="0" fontId="23" fillId="54" borderId="76" applyNumberFormat="0">
      <alignment horizontal="left" vertical="center"/>
    </xf>
    <xf numFmtId="0" fontId="23" fillId="54" borderId="77" applyNumberFormat="0">
      <alignment horizontal="center" vertical="center"/>
    </xf>
    <xf numFmtId="0" fontId="23" fillId="54" borderId="78" applyNumberFormat="0">
      <alignment horizontal="center" vertical="center"/>
    </xf>
    <xf numFmtId="0" fontId="23" fillId="54" borderId="79" applyNumberFormat="0">
      <alignment horizontal="center" vertical="center"/>
    </xf>
    <xf numFmtId="0" fontId="23" fillId="52" borderId="79" applyNumberFormat="0">
      <alignment horizontal="center" vertical="center"/>
    </xf>
    <xf numFmtId="0" fontId="179" fillId="55" borderId="0" applyNumberFormat="0" applyBorder="0" applyAlignment="0" applyProtection="0"/>
    <xf numFmtId="0" fontId="23" fillId="56" borderId="0" applyNumberFormat="0" applyFont="0" applyBorder="0" applyProtection="0">
      <alignment horizont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35" fillId="24" borderId="0" applyNumberFormat="0" applyAlignment="0" applyProtection="0"/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57" applyNumberFormat="0" applyFont="0" applyProtection="0">
      <alignment horizontal="right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35" fillId="24" borderId="0" applyNumberFormat="0" applyAlignment="0" applyProtection="0"/>
    <xf numFmtId="0" fontId="23" fillId="57" borderId="57" applyNumberFormat="0" applyFont="0" applyProtection="0">
      <alignment horizontal="right"/>
    </xf>
    <xf numFmtId="0" fontId="23" fillId="55" borderId="83" applyNumberFormat="0" applyFon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24" borderId="57" applyNumberFormat="0" applyFont="0" applyProtection="0">
      <alignment horizont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7" borderId="57" applyNumberFormat="0" applyFont="0" applyProtection="0">
      <alignment horizontal="center"/>
    </xf>
    <xf numFmtId="0" fontId="23" fillId="56" borderId="0" applyNumberFormat="0" applyFont="0" applyBorder="0" applyProtection="0">
      <alignment horizontal="center"/>
    </xf>
    <xf numFmtId="0" fontId="23" fillId="56" borderId="0" applyNumberFormat="0" applyFont="0" applyBorder="0" applyProtection="0">
      <alignment horizontal="center"/>
    </xf>
    <xf numFmtId="0" fontId="23" fillId="56" borderId="0" applyNumberFormat="0" applyFont="0" applyBorder="0" applyProtection="0">
      <alignment horizontal="center"/>
    </xf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23" fillId="0" borderId="84" applyNumberFormat="0" applyFont="0" applyFill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23" fillId="0" borderId="57" applyNumberFormat="0" applyFont="0" applyFill="0" applyAlignment="0" applyProtection="0"/>
    <xf numFmtId="0" fontId="177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0" borderId="85" applyNumberFormat="0" applyFont="0" applyFill="0" applyAlignment="0" applyProtection="0"/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284" fontId="23" fillId="57" borderId="57" applyFont="0" applyProtection="0">
      <alignment horizontal="left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284" fontId="23" fillId="24" borderId="57" applyFont="0" applyProtection="0">
      <alignment horizontal="left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7" fillId="24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202" fontId="180" fillId="40" borderId="0" applyNumberFormat="0" applyBorder="0" applyAlignment="0" applyProtection="0"/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35" fillId="24" borderId="0" applyNumberFormat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35" fillId="24" borderId="0" applyNumberFormat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7" fillId="24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55" borderId="83" applyNumberFormat="0" applyFon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202" fontId="24" fillId="0" borderId="0" applyNumberFormat="0" applyFill="0" applyBorder="0" applyAlignment="0" applyProtection="0"/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0" applyNumberFormat="0" applyFont="0" applyProtection="0">
      <alignment horizontal="left" vertical="center"/>
    </xf>
    <xf numFmtId="0" fontId="23" fillId="0" borderId="0" applyNumberFormat="0" applyBorder="0"/>
    <xf numFmtId="0" fontId="23" fillId="0" borderId="0" applyNumberFormat="0" applyBorder="0"/>
    <xf numFmtId="0" fontId="23" fillId="0" borderId="0" applyNumberFormat="0" applyBorder="0"/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8" fillId="40" borderId="86" applyNumberFormat="0"/>
    <xf numFmtId="202" fontId="28" fillId="40" borderId="86" applyNumberFormat="0"/>
    <xf numFmtId="0" fontId="26" fillId="0" borderId="87" applyNumberFormat="0">
      <alignment horizontal="right"/>
    </xf>
    <xf numFmtId="0" fontId="26" fillId="0" borderId="87" applyNumberFormat="0">
      <alignment horizontal="right"/>
    </xf>
    <xf numFmtId="0" fontId="26" fillId="0" borderId="87" applyNumberFormat="0">
      <alignment horizontal="right"/>
    </xf>
    <xf numFmtId="202" fontId="26" fillId="0" borderId="87" applyNumberFormat="0">
      <alignment horizontal="right"/>
    </xf>
    <xf numFmtId="0" fontId="26" fillId="0" borderId="87" applyNumberFormat="0">
      <alignment horizontal="right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202" fontId="181" fillId="40" borderId="0" applyNumberFormat="0" applyBorder="0" applyAlignment="0" applyProtection="0"/>
    <xf numFmtId="0" fontId="26" fillId="0" borderId="85" applyNumberFormat="0">
      <alignment horizontal="right"/>
    </xf>
    <xf numFmtId="0" fontId="26" fillId="0" borderId="85" applyNumberFormat="0">
      <alignment horizontal="right"/>
    </xf>
    <xf numFmtId="0" fontId="26" fillId="0" borderId="85" applyNumberFormat="0">
      <alignment horizontal="right"/>
    </xf>
    <xf numFmtId="202" fontId="26" fillId="0" borderId="85" applyNumberFormat="0">
      <alignment horizontal="right"/>
    </xf>
    <xf numFmtId="0" fontId="26" fillId="0" borderId="85" applyNumberFormat="0">
      <alignment horizontal="right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0" fontId="26" fillId="0" borderId="88" applyNumberFormat="0">
      <alignment horizontal="right"/>
    </xf>
    <xf numFmtId="0" fontId="26" fillId="0" borderId="88" applyNumberFormat="0">
      <alignment horizontal="right"/>
    </xf>
    <xf numFmtId="0" fontId="26" fillId="0" borderId="88" applyNumberFormat="0">
      <alignment horizontal="right"/>
    </xf>
    <xf numFmtId="202" fontId="26" fillId="0" borderId="88" applyNumberFormat="0">
      <alignment horizontal="right"/>
    </xf>
    <xf numFmtId="0" fontId="26" fillId="0" borderId="88" applyNumberFormat="0">
      <alignment horizontal="right"/>
    </xf>
    <xf numFmtId="0" fontId="179" fillId="55" borderId="0" applyNumberFormat="0" applyBorder="0" applyAlignment="0" applyProtection="0"/>
    <xf numFmtId="285" fontId="23" fillId="0" borderId="57"/>
    <xf numFmtId="285" fontId="23" fillId="0" borderId="57"/>
    <xf numFmtId="285" fontId="23" fillId="0" borderId="57"/>
    <xf numFmtId="285" fontId="23" fillId="0" borderId="57"/>
    <xf numFmtId="285" fontId="23" fillId="0" borderId="57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0" fontId="23" fillId="24" borderId="83" applyNumberFormat="0" applyProtection="0">
      <alignment horizontal="center" vertical="center"/>
    </xf>
    <xf numFmtId="285" fontId="23" fillId="0" borderId="0" applyBorder="0"/>
    <xf numFmtId="285" fontId="23" fillId="0" borderId="0" applyBorder="0"/>
    <xf numFmtId="285" fontId="23" fillId="0" borderId="0" applyBorder="0"/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285" fontId="23" fillId="0" borderId="58"/>
    <xf numFmtId="285" fontId="23" fillId="0" borderId="58"/>
    <xf numFmtId="285" fontId="23" fillId="0" borderId="58"/>
    <xf numFmtId="285" fontId="23" fillId="58" borderId="57"/>
    <xf numFmtId="285" fontId="23" fillId="58" borderId="57"/>
    <xf numFmtId="285" fontId="23" fillId="58" borderId="57"/>
    <xf numFmtId="285" fontId="23" fillId="58" borderId="57"/>
    <xf numFmtId="285" fontId="23" fillId="58" borderId="57"/>
    <xf numFmtId="0" fontId="179" fillId="55" borderId="0" applyNumberFormat="0" applyBorder="0" applyAlignment="0" applyProtection="0"/>
    <xf numFmtId="0" fontId="179" fillId="55" borderId="0" applyNumberFormat="0" applyBorder="0" applyAlignment="0" applyProtection="0"/>
    <xf numFmtId="0" fontId="23" fillId="24" borderId="80" applyNumberFormat="0" applyFont="0" applyProtection="0">
      <alignment horizontal="left" vertical="center"/>
    </xf>
    <xf numFmtId="0" fontId="23" fillId="24" borderId="81" applyNumberFormat="0" applyProtection="0">
      <alignment horizontal="center" vertical="center"/>
    </xf>
    <xf numFmtId="0" fontId="23" fillId="24" borderId="82" applyNumberFormat="0" applyProtection="0">
      <alignment horizontal="center" vertical="center"/>
    </xf>
    <xf numFmtId="285" fontId="23" fillId="58" borderId="0" applyBorder="0"/>
    <xf numFmtId="285" fontId="23" fillId="58" borderId="0" applyBorder="0"/>
    <xf numFmtId="285" fontId="23" fillId="58" borderId="0" applyBorder="0"/>
    <xf numFmtId="0" fontId="23" fillId="24" borderId="83" applyNumberFormat="0" applyProtection="0">
      <alignment horizontal="center" vertical="center"/>
    </xf>
    <xf numFmtId="0" fontId="23" fillId="56" borderId="80" applyNumberFormat="0" applyFont="0" applyProtection="0">
      <alignment horizontal="left" vertical="center"/>
    </xf>
    <xf numFmtId="0" fontId="23" fillId="56" borderId="81" applyNumberFormat="0" applyProtection="0">
      <alignment horizontal="center" vertical="center"/>
    </xf>
    <xf numFmtId="0" fontId="23" fillId="56" borderId="82" applyNumberFormat="0" applyProtection="0">
      <alignment horizontal="center" vertical="center"/>
    </xf>
    <xf numFmtId="0" fontId="23" fillId="56" borderId="83" applyNumberFormat="0" applyProtection="0">
      <alignment horizontal="center" vertical="center"/>
    </xf>
    <xf numFmtId="0" fontId="23" fillId="55" borderId="83" applyNumberFormat="0" applyFont="0" applyProtection="0">
      <alignment horizontal="center" vertical="center"/>
    </xf>
    <xf numFmtId="0" fontId="177" fillId="24" borderId="83" applyNumberFormat="0" applyProtection="0">
      <alignment horizontal="center" vertical="center"/>
    </xf>
    <xf numFmtId="0" fontId="177" fillId="56" borderId="83" applyNumberFormat="0" applyProtection="0">
      <alignment horizontal="center" vertical="center"/>
    </xf>
    <xf numFmtId="285" fontId="23" fillId="58" borderId="58"/>
    <xf numFmtId="285" fontId="23" fillId="58" borderId="58"/>
    <xf numFmtId="285" fontId="23" fillId="58" borderId="58"/>
    <xf numFmtId="286" fontId="23" fillId="0" borderId="58"/>
    <xf numFmtId="286" fontId="23" fillId="0" borderId="58"/>
    <xf numFmtId="286" fontId="23" fillId="0" borderId="58"/>
    <xf numFmtId="286" fontId="23" fillId="0" borderId="0" applyBorder="0"/>
    <xf numFmtId="286" fontId="23" fillId="0" borderId="0" applyBorder="0"/>
    <xf numFmtId="286" fontId="23" fillId="0" borderId="0" applyBorder="0"/>
    <xf numFmtId="202" fontId="25" fillId="0" borderId="0" applyNumberFormat="0" applyFill="0" applyBorder="0" applyAlignment="0" applyProtection="0"/>
    <xf numFmtId="286" fontId="23" fillId="58" borderId="0" applyBorder="0"/>
    <xf numFmtId="286" fontId="23" fillId="58" borderId="0" applyBorder="0"/>
    <xf numFmtId="286" fontId="23" fillId="58" borderId="0" applyBorder="0"/>
    <xf numFmtId="286" fontId="23" fillId="58" borderId="58"/>
    <xf numFmtId="286" fontId="23" fillId="58" borderId="58"/>
    <xf numFmtId="286" fontId="23" fillId="58" borderId="58"/>
    <xf numFmtId="286" fontId="23" fillId="58" borderId="57"/>
    <xf numFmtId="286" fontId="23" fillId="58" borderId="57"/>
    <xf numFmtId="286" fontId="23" fillId="58" borderId="57"/>
    <xf numFmtId="286" fontId="23" fillId="58" borderId="57"/>
    <xf numFmtId="286" fontId="23" fillId="58" borderId="57"/>
    <xf numFmtId="286" fontId="23" fillId="0" borderId="57"/>
    <xf numFmtId="286" fontId="23" fillId="0" borderId="57"/>
    <xf numFmtId="286" fontId="23" fillId="0" borderId="57"/>
    <xf numFmtId="286" fontId="23" fillId="0" borderId="57"/>
    <xf numFmtId="286" fontId="23" fillId="0" borderId="57"/>
    <xf numFmtId="287" fontId="23" fillId="0" borderId="58"/>
    <xf numFmtId="287" fontId="23" fillId="0" borderId="58"/>
    <xf numFmtId="287" fontId="23" fillId="0" borderId="58"/>
    <xf numFmtId="287" fontId="23" fillId="0" borderId="0" applyBorder="0"/>
    <xf numFmtId="287" fontId="23" fillId="0" borderId="0" applyBorder="0"/>
    <xf numFmtId="287" fontId="23" fillId="0" borderId="0" applyBorder="0"/>
    <xf numFmtId="287" fontId="23" fillId="58" borderId="0" applyBorder="0"/>
    <xf numFmtId="287" fontId="23" fillId="58" borderId="0" applyBorder="0"/>
    <xf numFmtId="287" fontId="23" fillId="58" borderId="0" applyBorder="0"/>
    <xf numFmtId="287" fontId="23" fillId="58" borderId="58"/>
    <xf numFmtId="287" fontId="23" fillId="58" borderId="58"/>
    <xf numFmtId="287" fontId="23" fillId="58" borderId="58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23" fillId="0" borderId="57"/>
    <xf numFmtId="287" fontId="23" fillId="0" borderId="57"/>
    <xf numFmtId="287" fontId="23" fillId="0" borderId="57"/>
    <xf numFmtId="287" fontId="23" fillId="0" borderId="57"/>
    <xf numFmtId="287" fontId="23" fillId="0" borderId="57"/>
    <xf numFmtId="202" fontId="26" fillId="0" borderId="0" applyNumberFormat="0" applyFill="0" applyBorder="0" applyAlignment="0" applyProtection="0"/>
    <xf numFmtId="0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0" borderId="57" applyNumberFormat="0">
      <alignment horizontal="right"/>
    </xf>
    <xf numFmtId="202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202" fontId="26" fillId="58" borderId="57" applyNumberFormat="0">
      <alignment horizontal="right"/>
    </xf>
    <xf numFmtId="0" fontId="26" fillId="58" borderId="57" applyNumberFormat="0">
      <alignment horizontal="right"/>
    </xf>
    <xf numFmtId="285" fontId="23" fillId="0" borderId="87"/>
    <xf numFmtId="285" fontId="23" fillId="0" borderId="87"/>
    <xf numFmtId="285" fontId="23" fillId="0" borderId="87"/>
    <xf numFmtId="285" fontId="23" fillId="0" borderId="87"/>
    <xf numFmtId="285" fontId="23" fillId="0" borderId="87"/>
    <xf numFmtId="285" fontId="23" fillId="0" borderId="85"/>
    <xf numFmtId="285" fontId="23" fillId="0" borderId="85"/>
    <xf numFmtId="285" fontId="23" fillId="0" borderId="85"/>
    <xf numFmtId="285" fontId="23" fillId="0" borderId="85"/>
    <xf numFmtId="285" fontId="23" fillId="0" borderId="85"/>
    <xf numFmtId="285" fontId="23" fillId="0" borderId="88"/>
    <xf numFmtId="285" fontId="23" fillId="0" borderId="88"/>
    <xf numFmtId="285" fontId="23" fillId="0" borderId="88"/>
    <xf numFmtId="285" fontId="23" fillId="0" borderId="88"/>
    <xf numFmtId="285" fontId="23" fillId="0" borderId="88"/>
    <xf numFmtId="286" fontId="23" fillId="0" borderId="87"/>
    <xf numFmtId="286" fontId="23" fillId="0" borderId="87"/>
    <xf numFmtId="286" fontId="23" fillId="0" borderId="87"/>
    <xf numFmtId="286" fontId="23" fillId="0" borderId="87"/>
    <xf numFmtId="286" fontId="23" fillId="0" borderId="87"/>
    <xf numFmtId="286" fontId="23" fillId="0" borderId="85"/>
    <xf numFmtId="286" fontId="23" fillId="0" borderId="85"/>
    <xf numFmtId="286" fontId="23" fillId="0" borderId="85"/>
    <xf numFmtId="286" fontId="23" fillId="0" borderId="85"/>
    <xf numFmtId="286" fontId="23" fillId="0" borderId="85"/>
    <xf numFmtId="286" fontId="23" fillId="0" borderId="88"/>
    <xf numFmtId="286" fontId="23" fillId="0" borderId="88"/>
    <xf numFmtId="286" fontId="23" fillId="0" borderId="88"/>
    <xf numFmtId="286" fontId="23" fillId="0" borderId="88"/>
    <xf numFmtId="286" fontId="23" fillId="0" borderId="88"/>
    <xf numFmtId="287" fontId="23" fillId="0" borderId="87"/>
    <xf numFmtId="287" fontId="23" fillId="0" borderId="87"/>
    <xf numFmtId="287" fontId="23" fillId="0" borderId="87"/>
    <xf numFmtId="287" fontId="23" fillId="0" borderId="87"/>
    <xf numFmtId="287" fontId="23" fillId="0" borderId="87"/>
    <xf numFmtId="287" fontId="23" fillId="0" borderId="85"/>
    <xf numFmtId="287" fontId="23" fillId="0" borderId="85"/>
    <xf numFmtId="287" fontId="23" fillId="0" borderId="85"/>
    <xf numFmtId="287" fontId="23" fillId="0" borderId="85"/>
    <xf numFmtId="287" fontId="23" fillId="0" borderId="85"/>
    <xf numFmtId="202" fontId="34" fillId="44" borderId="0" applyNumberFormat="0" applyBorder="0" applyAlignment="0" applyProtection="0"/>
    <xf numFmtId="287" fontId="23" fillId="0" borderId="88"/>
    <xf numFmtId="287" fontId="23" fillId="0" borderId="88"/>
    <xf numFmtId="287" fontId="23" fillId="0" borderId="88"/>
    <xf numFmtId="287" fontId="23" fillId="0" borderId="88"/>
    <xf numFmtId="287" fontId="23" fillId="0" borderId="88"/>
    <xf numFmtId="202" fontId="34" fillId="44" borderId="0" applyNumberFormat="0" applyBorder="0" applyProtection="0">
      <alignment horizontal="center"/>
    </xf>
    <xf numFmtId="202" fontId="182" fillId="44" borderId="0" applyNumberFormat="0" applyBorder="0" applyAlignment="0" applyProtection="0"/>
    <xf numFmtId="202" fontId="23" fillId="0" borderId="0" applyNumberFormat="0" applyFont="0" applyFill="0" applyBorder="0" applyProtection="0">
      <alignment horizontal="right"/>
    </xf>
    <xf numFmtId="0" fontId="23" fillId="0" borderId="0" applyNumberFormat="0" applyFont="0" applyFill="0" applyBorder="0" applyProtection="0">
      <alignment horizontal="right"/>
    </xf>
    <xf numFmtId="0" fontId="23" fillId="24" borderId="77" applyNumberFormat="0" applyFont="0"/>
    <xf numFmtId="202" fontId="23" fillId="0" borderId="0" applyNumberFormat="0" applyFont="0" applyFill="0" applyBorder="0" applyProtection="0">
      <alignment horizontal="left"/>
    </xf>
    <xf numFmtId="0" fontId="23" fillId="0" borderId="0" applyNumberFormat="0" applyFont="0" applyFill="0" applyBorder="0" applyProtection="0">
      <alignment horizontal="left"/>
    </xf>
    <xf numFmtId="0" fontId="23" fillId="56" borderId="77" applyNumberFormat="0" applyFont="0"/>
    <xf numFmtId="0" fontId="23" fillId="0" borderId="0" applyNumberFormat="0" applyBorder="0"/>
    <xf numFmtId="0" fontId="23" fillId="0" borderId="0" applyNumberFormat="0" applyBorder="0"/>
    <xf numFmtId="0" fontId="23" fillId="0" borderId="0" applyNumberFormat="0" applyBorder="0"/>
    <xf numFmtId="0" fontId="28" fillId="40" borderId="86" applyNumberFormat="0"/>
    <xf numFmtId="202" fontId="28" fillId="40" borderId="86" applyNumberFormat="0"/>
    <xf numFmtId="0" fontId="26" fillId="0" borderId="87" applyNumberFormat="0">
      <alignment horizontal="right"/>
    </xf>
    <xf numFmtId="0" fontId="26" fillId="0" borderId="87" applyNumberFormat="0">
      <alignment horizontal="right"/>
    </xf>
    <xf numFmtId="0" fontId="26" fillId="0" borderId="87" applyNumberFormat="0">
      <alignment horizontal="right"/>
    </xf>
    <xf numFmtId="202" fontId="26" fillId="0" borderId="87" applyNumberFormat="0">
      <alignment horizontal="right"/>
    </xf>
    <xf numFmtId="0" fontId="26" fillId="0" borderId="87" applyNumberFormat="0">
      <alignment horizontal="right"/>
    </xf>
    <xf numFmtId="202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6" fillId="0" borderId="85" applyNumberFormat="0">
      <alignment horizontal="right"/>
    </xf>
    <xf numFmtId="0" fontId="26" fillId="0" borderId="85" applyNumberFormat="0">
      <alignment horizontal="right"/>
    </xf>
    <xf numFmtId="0" fontId="26" fillId="0" borderId="85" applyNumberFormat="0">
      <alignment horizontal="right"/>
    </xf>
    <xf numFmtId="202" fontId="26" fillId="0" borderId="85" applyNumberFormat="0">
      <alignment horizontal="right"/>
    </xf>
    <xf numFmtId="0" fontId="26" fillId="0" borderId="85" applyNumberFormat="0">
      <alignment horizontal="right"/>
    </xf>
    <xf numFmtId="0" fontId="26" fillId="0" borderId="88" applyNumberFormat="0">
      <alignment horizontal="right"/>
    </xf>
    <xf numFmtId="0" fontId="26" fillId="0" borderId="88" applyNumberFormat="0">
      <alignment horizontal="right"/>
    </xf>
    <xf numFmtId="0" fontId="26" fillId="0" borderId="88" applyNumberFormat="0">
      <alignment horizontal="right"/>
    </xf>
    <xf numFmtId="202" fontId="26" fillId="0" borderId="88" applyNumberFormat="0">
      <alignment horizontal="right"/>
    </xf>
    <xf numFmtId="0" fontId="26" fillId="0" borderId="88" applyNumberFormat="0">
      <alignment horizontal="right"/>
    </xf>
    <xf numFmtId="287" fontId="23" fillId="0" borderId="58"/>
    <xf numFmtId="287" fontId="23" fillId="0" borderId="58"/>
    <xf numFmtId="287" fontId="23" fillId="0" borderId="58"/>
    <xf numFmtId="287" fontId="23" fillId="0" borderId="0" applyBorder="0"/>
    <xf numFmtId="287" fontId="23" fillId="0" borderId="0" applyBorder="0"/>
    <xf numFmtId="287" fontId="23" fillId="0" borderId="0" applyBorder="0"/>
    <xf numFmtId="287" fontId="23" fillId="58" borderId="0" applyBorder="0"/>
    <xf numFmtId="287" fontId="23" fillId="58" borderId="0" applyBorder="0"/>
    <xf numFmtId="287" fontId="23" fillId="58" borderId="0" applyBorder="0"/>
    <xf numFmtId="287" fontId="23" fillId="58" borderId="58"/>
    <xf numFmtId="287" fontId="23" fillId="58" borderId="58"/>
    <xf numFmtId="287" fontId="23" fillId="58" borderId="58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23" fillId="0" borderId="57"/>
    <xf numFmtId="287" fontId="23" fillId="0" borderId="57"/>
    <xf numFmtId="287" fontId="23" fillId="0" borderId="57"/>
    <xf numFmtId="287" fontId="23" fillId="0" borderId="57"/>
    <xf numFmtId="287" fontId="23" fillId="0" borderId="57"/>
    <xf numFmtId="0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0" borderId="57" applyNumberFormat="0">
      <alignment horizontal="right"/>
    </xf>
    <xf numFmtId="202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202" fontId="26" fillId="58" borderId="57" applyNumberFormat="0">
      <alignment horizontal="right"/>
    </xf>
    <xf numFmtId="0" fontId="26" fillId="58" borderId="57" applyNumberFormat="0">
      <alignment horizontal="right"/>
    </xf>
    <xf numFmtId="202" fontId="149" fillId="0" borderId="0" applyNumberFormat="0" applyFill="0" applyBorder="0" applyAlignment="0" applyProtection="0"/>
    <xf numFmtId="287" fontId="23" fillId="0" borderId="87"/>
    <xf numFmtId="287" fontId="23" fillId="0" borderId="87"/>
    <xf numFmtId="287" fontId="23" fillId="0" borderId="87"/>
    <xf numFmtId="287" fontId="23" fillId="0" borderId="87"/>
    <xf numFmtId="287" fontId="23" fillId="0" borderId="87"/>
    <xf numFmtId="287" fontId="23" fillId="0" borderId="85"/>
    <xf numFmtId="287" fontId="23" fillId="0" borderId="85"/>
    <xf numFmtId="287" fontId="23" fillId="0" borderId="85"/>
    <xf numFmtId="287" fontId="23" fillId="0" borderId="85"/>
    <xf numFmtId="287" fontId="23" fillId="0" borderId="85"/>
    <xf numFmtId="287" fontId="23" fillId="0" borderId="88"/>
    <xf numFmtId="287" fontId="23" fillId="0" borderId="88"/>
    <xf numFmtId="287" fontId="23" fillId="0" borderId="88"/>
    <xf numFmtId="287" fontId="23" fillId="0" borderId="88"/>
    <xf numFmtId="287" fontId="23" fillId="0" borderId="88"/>
    <xf numFmtId="202" fontId="23" fillId="31" borderId="0" applyNumberFormat="0" applyFont="0" applyBorder="0" applyAlignment="0" applyProtection="0"/>
    <xf numFmtId="0" fontId="23" fillId="31" borderId="0" applyNumberFormat="0" applyFont="0" applyBorder="0" applyAlignment="0" applyProtection="0"/>
    <xf numFmtId="288" fontId="23" fillId="0" borderId="0" applyFont="0" applyFill="0" applyBorder="0" applyAlignment="0" applyProtection="0"/>
    <xf numFmtId="288" fontId="23" fillId="0" borderId="0" applyFont="0" applyFill="0" applyBorder="0" applyAlignment="0" applyProtection="0"/>
    <xf numFmtId="2" fontId="23" fillId="0" borderId="0" applyFont="0" applyFill="0" applyBorder="0" applyAlignment="0" applyProtection="0"/>
    <xf numFmtId="2" fontId="23" fillId="0" borderId="0" applyFont="0" applyFill="0" applyBorder="0" applyAlignment="0" applyProtection="0"/>
    <xf numFmtId="0" fontId="23" fillId="0" borderId="0" applyNumberFormat="0" applyBorder="0"/>
    <xf numFmtId="0" fontId="23" fillId="0" borderId="0" applyNumberFormat="0" applyBorder="0"/>
    <xf numFmtId="0" fontId="23" fillId="0" borderId="0" applyNumberFormat="0" applyBorder="0"/>
    <xf numFmtId="0" fontId="28" fillId="40" borderId="87" applyNumberFormat="0">
      <alignment horizontal="right"/>
    </xf>
    <xf numFmtId="202" fontId="28" fillId="40" borderId="87" applyNumberFormat="0">
      <alignment horizontal="right"/>
    </xf>
    <xf numFmtId="0" fontId="28" fillId="40" borderId="85" applyNumberFormat="0">
      <alignment horizontal="right"/>
    </xf>
    <xf numFmtId="202" fontId="28" fillId="40" borderId="85" applyNumberFormat="0">
      <alignment horizontal="right"/>
    </xf>
    <xf numFmtId="0" fontId="28" fillId="40" borderId="88" applyNumberFormat="0">
      <alignment horizontal="right"/>
    </xf>
    <xf numFmtId="202" fontId="28" fillId="40" borderId="88" applyNumberFormat="0">
      <alignment horizontal="right"/>
    </xf>
    <xf numFmtId="0" fontId="28" fillId="40" borderId="86" applyNumberFormat="0"/>
    <xf numFmtId="202" fontId="28" fillId="40" borderId="86" applyNumberFormat="0"/>
    <xf numFmtId="287" fontId="23" fillId="0" borderId="58"/>
    <xf numFmtId="287" fontId="23" fillId="0" borderId="58"/>
    <xf numFmtId="287" fontId="23" fillId="0" borderId="58"/>
    <xf numFmtId="287" fontId="23" fillId="0" borderId="0" applyBorder="0"/>
    <xf numFmtId="287" fontId="23" fillId="0" borderId="0" applyBorder="0"/>
    <xf numFmtId="287" fontId="23" fillId="0" borderId="0" applyBorder="0"/>
    <xf numFmtId="287" fontId="23" fillId="58" borderId="0" applyBorder="0"/>
    <xf numFmtId="287" fontId="23" fillId="58" borderId="0" applyBorder="0"/>
    <xf numFmtId="287" fontId="23" fillId="58" borderId="0" applyBorder="0"/>
    <xf numFmtId="287" fontId="23" fillId="58" borderId="58"/>
    <xf numFmtId="287" fontId="23" fillId="58" borderId="58"/>
    <xf numFmtId="287" fontId="23" fillId="58" borderId="58"/>
    <xf numFmtId="203" fontId="23" fillId="0" borderId="0" applyFont="0" applyFill="0" applyBorder="0" applyAlignment="0" applyProtection="0"/>
    <xf numFmtId="203" fontId="23" fillId="0" borderId="0" applyFont="0" applyFill="0" applyBorder="0" applyAlignment="0" applyProtection="0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23" fillId="0" borderId="57"/>
    <xf numFmtId="287" fontId="23" fillId="0" borderId="57"/>
    <xf numFmtId="287" fontId="23" fillId="0" borderId="57"/>
    <xf numFmtId="287" fontId="23" fillId="0" borderId="57"/>
    <xf numFmtId="287" fontId="23" fillId="0" borderId="57"/>
    <xf numFmtId="0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0" borderId="57" applyNumberFormat="0">
      <alignment horizontal="right"/>
    </xf>
    <xf numFmtId="202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202" fontId="26" fillId="58" borderId="57" applyNumberFormat="0">
      <alignment horizontal="right"/>
    </xf>
    <xf numFmtId="0" fontId="26" fillId="58" borderId="57" applyNumberFormat="0">
      <alignment horizontal="right"/>
    </xf>
    <xf numFmtId="0" fontId="23" fillId="0" borderId="84" applyNumberFormat="0"/>
    <xf numFmtId="0" fontId="23" fillId="0" borderId="84" applyNumberFormat="0"/>
    <xf numFmtId="0" fontId="23" fillId="0" borderId="84" applyNumberFormat="0"/>
    <xf numFmtId="202" fontId="23" fillId="0" borderId="84" applyNumberFormat="0"/>
    <xf numFmtId="0" fontId="23" fillId="0" borderId="84" applyNumberFormat="0"/>
    <xf numFmtId="285" fontId="23" fillId="0" borderId="58" applyFont="0" applyFill="0" applyAlignment="0" applyProtection="0"/>
    <xf numFmtId="285" fontId="23" fillId="0" borderId="58" applyFont="0" applyFill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85" fontId="23" fillId="58" borderId="0" applyFont="0" applyBorder="0" applyAlignment="0" applyProtection="0"/>
    <xf numFmtId="285" fontId="23" fillId="58" borderId="0" applyFont="0" applyBorder="0" applyAlignment="0" applyProtection="0"/>
    <xf numFmtId="285" fontId="23" fillId="58" borderId="58" applyFont="0" applyAlignment="0" applyProtection="0"/>
    <xf numFmtId="285" fontId="23" fillId="58" borderId="58" applyFont="0" applyAlignment="0" applyProtection="0"/>
    <xf numFmtId="286" fontId="23" fillId="0" borderId="58" applyFont="0" applyFill="0" applyAlignment="0" applyProtection="0"/>
    <xf numFmtId="286" fontId="23" fillId="0" borderId="58" applyFont="0" applyFill="0" applyAlignment="0" applyProtection="0"/>
    <xf numFmtId="286" fontId="23" fillId="0" borderId="0" applyFont="0" applyFill="0" applyBorder="0" applyAlignment="0" applyProtection="0"/>
    <xf numFmtId="286" fontId="23" fillId="0" borderId="0" applyFont="0" applyFill="0" applyBorder="0" applyAlignment="0" applyProtection="0"/>
    <xf numFmtId="286" fontId="23" fillId="58" borderId="0" applyFont="0" applyBorder="0" applyAlignment="0" applyProtection="0"/>
    <xf numFmtId="286" fontId="23" fillId="58" borderId="0" applyFont="0" applyBorder="0" applyAlignment="0" applyProtection="0"/>
    <xf numFmtId="286" fontId="23" fillId="58" borderId="58" applyFont="0" applyAlignment="0" applyProtection="0"/>
    <xf numFmtId="286" fontId="23" fillId="58" borderId="58" applyFont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6" fontId="23" fillId="0" borderId="57" applyFont="0" applyFill="0" applyAlignment="0" applyProtection="0"/>
    <xf numFmtId="286" fontId="23" fillId="0" borderId="57" applyFont="0" applyFill="0" applyAlignment="0" applyProtection="0"/>
    <xf numFmtId="286" fontId="23" fillId="0" borderId="57" applyFont="0" applyFill="0" applyAlignment="0" applyProtection="0"/>
    <xf numFmtId="286" fontId="23" fillId="0" borderId="57" applyFont="0" applyFill="0" applyAlignment="0" applyProtection="0"/>
    <xf numFmtId="0" fontId="23" fillId="24" borderId="57" applyNumberFormat="0">
      <alignment horizontal="left"/>
    </xf>
    <xf numFmtId="0" fontId="23" fillId="24" borderId="57" applyNumberFormat="0">
      <alignment horizontal="left"/>
    </xf>
    <xf numFmtId="0" fontId="23" fillId="24" borderId="57" applyNumberFormat="0">
      <alignment horizontal="left"/>
    </xf>
    <xf numFmtId="202" fontId="23" fillId="24" borderId="57" applyNumberFormat="0">
      <alignment horizontal="left"/>
    </xf>
    <xf numFmtId="0" fontId="23" fillId="24" borderId="57" applyNumberFormat="0">
      <alignment horizontal="left"/>
    </xf>
    <xf numFmtId="0" fontId="23" fillId="58" borderId="57" applyNumberFormat="0">
      <alignment horizontal="left"/>
    </xf>
    <xf numFmtId="0" fontId="23" fillId="58" borderId="57" applyNumberFormat="0">
      <alignment horizontal="left"/>
    </xf>
    <xf numFmtId="0" fontId="23" fillId="58" borderId="57" applyNumberFormat="0">
      <alignment horizontal="left"/>
    </xf>
    <xf numFmtId="202" fontId="23" fillId="58" borderId="57" applyNumberFormat="0">
      <alignment horizontal="left"/>
    </xf>
    <xf numFmtId="0" fontId="23" fillId="58" borderId="57" applyNumberFormat="0">
      <alignment horizontal="left"/>
    </xf>
    <xf numFmtId="0" fontId="23" fillId="24" borderId="57" applyNumberFormat="0">
      <alignment horizontal="right"/>
    </xf>
    <xf numFmtId="0" fontId="23" fillId="24" borderId="57" applyNumberFormat="0">
      <alignment horizontal="right"/>
    </xf>
    <xf numFmtId="0" fontId="23" fillId="24" borderId="57" applyNumberFormat="0">
      <alignment horizontal="right"/>
    </xf>
    <xf numFmtId="202" fontId="23" fillId="24" borderId="57" applyNumberFormat="0">
      <alignment horizontal="right"/>
    </xf>
    <xf numFmtId="0" fontId="23" fillId="24" borderId="57" applyNumberFormat="0">
      <alignment horizontal="right"/>
    </xf>
    <xf numFmtId="0" fontId="23" fillId="58" borderId="57" applyNumberFormat="0">
      <alignment horizontal="right"/>
    </xf>
    <xf numFmtId="0" fontId="23" fillId="58" borderId="57" applyNumberFormat="0">
      <alignment horizontal="right"/>
    </xf>
    <xf numFmtId="0" fontId="23" fillId="58" borderId="57" applyNumberFormat="0">
      <alignment horizontal="right"/>
    </xf>
    <xf numFmtId="202" fontId="23" fillId="58" borderId="57" applyNumberFormat="0">
      <alignment horizontal="right"/>
    </xf>
    <xf numFmtId="0" fontId="23" fillId="58" borderId="57" applyNumberFormat="0">
      <alignment horizontal="right"/>
    </xf>
    <xf numFmtId="0" fontId="23" fillId="24" borderId="57" applyNumberFormat="0">
      <alignment horizontal="center"/>
    </xf>
    <xf numFmtId="0" fontId="23" fillId="24" borderId="57" applyNumberFormat="0">
      <alignment horizontal="center"/>
    </xf>
    <xf numFmtId="0" fontId="23" fillId="24" borderId="57" applyNumberFormat="0">
      <alignment horizontal="center"/>
    </xf>
    <xf numFmtId="202" fontId="23" fillId="24" borderId="57" applyNumberFormat="0">
      <alignment horizontal="center"/>
    </xf>
    <xf numFmtId="0" fontId="23" fillId="24" borderId="57" applyNumberFormat="0">
      <alignment horizontal="center"/>
    </xf>
    <xf numFmtId="0" fontId="23" fillId="58" borderId="57" applyNumberFormat="0">
      <alignment horizontal="center"/>
    </xf>
    <xf numFmtId="0" fontId="23" fillId="58" borderId="57" applyNumberFormat="0">
      <alignment horizontal="center"/>
    </xf>
    <xf numFmtId="0" fontId="23" fillId="58" borderId="57" applyNumberFormat="0">
      <alignment horizontal="center"/>
    </xf>
    <xf numFmtId="202" fontId="23" fillId="58" borderId="57" applyNumberFormat="0">
      <alignment horizontal="center"/>
    </xf>
    <xf numFmtId="0" fontId="23" fillId="58" borderId="57" applyNumberFormat="0">
      <alignment horizontal="center"/>
    </xf>
    <xf numFmtId="0" fontId="23" fillId="52" borderId="0" applyNumberFormat="0" applyBorder="0"/>
    <xf numFmtId="0" fontId="23" fillId="52" borderId="0" applyNumberFormat="0" applyBorder="0"/>
    <xf numFmtId="0" fontId="23" fillId="52" borderId="0" applyNumberFormat="0" applyBorder="0"/>
    <xf numFmtId="0" fontId="23" fillId="0" borderId="84" applyNumberFormat="0"/>
    <xf numFmtId="0" fontId="23" fillId="0" borderId="84" applyNumberFormat="0"/>
    <xf numFmtId="0" fontId="23" fillId="0" borderId="84" applyNumberFormat="0"/>
    <xf numFmtId="202" fontId="23" fillId="0" borderId="84" applyNumberFormat="0"/>
    <xf numFmtId="0" fontId="23" fillId="0" borderId="84" applyNumberFormat="0"/>
    <xf numFmtId="0" fontId="23" fillId="0" borderId="57" applyNumberFormat="0"/>
    <xf numFmtId="0" fontId="23" fillId="0" borderId="57" applyNumberFormat="0"/>
    <xf numFmtId="0" fontId="23" fillId="0" borderId="57" applyNumberFormat="0"/>
    <xf numFmtId="202" fontId="23" fillId="0" borderId="57" applyNumberFormat="0"/>
    <xf numFmtId="0" fontId="23" fillId="0" borderId="57" applyNumberFormat="0"/>
    <xf numFmtId="285" fontId="23" fillId="0" borderId="85" applyFont="0" applyFill="0" applyAlignment="0" applyProtection="0"/>
    <xf numFmtId="285" fontId="23" fillId="0" borderId="85" applyFont="0" applyFill="0" applyAlignment="0" applyProtection="0"/>
    <xf numFmtId="285" fontId="23" fillId="0" borderId="85" applyFont="0" applyFill="0" applyAlignment="0" applyProtection="0"/>
    <xf numFmtId="285" fontId="23" fillId="0" borderId="85" applyFont="0" applyFill="0" applyAlignment="0" applyProtection="0"/>
    <xf numFmtId="285" fontId="23" fillId="0" borderId="88" applyFont="0" applyFill="0" applyAlignment="0" applyProtection="0"/>
    <xf numFmtId="285" fontId="23" fillId="0" borderId="88" applyFont="0" applyFill="0" applyAlignment="0" applyProtection="0"/>
    <xf numFmtId="285" fontId="23" fillId="0" borderId="88" applyFont="0" applyFill="0" applyAlignment="0" applyProtection="0"/>
    <xf numFmtId="285" fontId="23" fillId="0" borderId="88" applyFont="0" applyFill="0" applyAlignment="0" applyProtection="0"/>
    <xf numFmtId="286" fontId="23" fillId="0" borderId="87" applyFill="0" applyAlignment="0" applyProtection="0"/>
    <xf numFmtId="286" fontId="23" fillId="0" borderId="87" applyFill="0" applyAlignment="0" applyProtection="0"/>
    <xf numFmtId="286" fontId="23" fillId="0" borderId="87" applyFill="0" applyAlignment="0" applyProtection="0"/>
    <xf numFmtId="286" fontId="23" fillId="0" borderId="87" applyFill="0" applyAlignment="0" applyProtection="0"/>
    <xf numFmtId="286" fontId="23" fillId="0" borderId="87" applyFill="0" applyAlignment="0" applyProtection="0"/>
    <xf numFmtId="286" fontId="23" fillId="0" borderId="85" applyFont="0" applyFill="0" applyAlignment="0" applyProtection="0"/>
    <xf numFmtId="286" fontId="23" fillId="0" borderId="85" applyFont="0" applyFill="0" applyAlignment="0" applyProtection="0"/>
    <xf numFmtId="286" fontId="23" fillId="0" borderId="85" applyFont="0" applyFill="0" applyAlignment="0" applyProtection="0"/>
    <xf numFmtId="286" fontId="23" fillId="0" borderId="85" applyFont="0" applyFill="0" applyAlignment="0" applyProtection="0"/>
    <xf numFmtId="286" fontId="23" fillId="0" borderId="88" applyFont="0" applyFill="0" applyAlignment="0" applyProtection="0"/>
    <xf numFmtId="286" fontId="23" fillId="0" borderId="88" applyFont="0" applyFill="0" applyAlignment="0" applyProtection="0"/>
    <xf numFmtId="286" fontId="23" fillId="0" borderId="88" applyFont="0" applyFill="0" applyAlignment="0" applyProtection="0"/>
    <xf numFmtId="286" fontId="23" fillId="0" borderId="88" applyFont="0" applyFill="0" applyAlignment="0" applyProtection="0"/>
    <xf numFmtId="287" fontId="23" fillId="0" borderId="87" applyFill="0" applyAlignment="0" applyProtection="0"/>
    <xf numFmtId="287" fontId="23" fillId="0" borderId="87" applyFill="0" applyAlignment="0" applyProtection="0"/>
    <xf numFmtId="287" fontId="23" fillId="0" borderId="87" applyFill="0" applyAlignment="0" applyProtection="0"/>
    <xf numFmtId="287" fontId="23" fillId="0" borderId="87" applyFill="0" applyAlignment="0" applyProtection="0"/>
    <xf numFmtId="287" fontId="23" fillId="0" borderId="87" applyFill="0" applyAlignment="0" applyProtection="0"/>
    <xf numFmtId="202" fontId="23" fillId="0" borderId="33" applyNumberFormat="0" applyFont="0" applyFill="0" applyAlignment="0" applyProtection="0"/>
    <xf numFmtId="0" fontId="23" fillId="0" borderId="33" applyNumberFormat="0" applyFont="0" applyFill="0" applyAlignment="0" applyProtection="0"/>
    <xf numFmtId="0" fontId="23" fillId="0" borderId="33" applyNumberFormat="0" applyFont="0" applyFill="0" applyAlignment="0" applyProtection="0"/>
    <xf numFmtId="0" fontId="23" fillId="0" borderId="33" applyNumberFormat="0" applyFont="0" applyFill="0" applyAlignment="0" applyProtection="0"/>
    <xf numFmtId="202" fontId="23" fillId="0" borderId="33" applyNumberFormat="0" applyFont="0" applyFill="0" applyAlignment="0" applyProtection="0"/>
    <xf numFmtId="0" fontId="23" fillId="0" borderId="0" applyNumberFormat="0" applyBorder="0"/>
    <xf numFmtId="0" fontId="23" fillId="0" borderId="0" applyNumberFormat="0" applyBorder="0"/>
    <xf numFmtId="0" fontId="23" fillId="0" borderId="0" applyNumberFormat="0" applyBorder="0"/>
    <xf numFmtId="0" fontId="23" fillId="0" borderId="89" applyNumberFormat="0">
      <alignment horizontal="center"/>
    </xf>
    <xf numFmtId="0" fontId="23" fillId="0" borderId="89" applyNumberFormat="0">
      <alignment horizontal="center"/>
    </xf>
    <xf numFmtId="0" fontId="23" fillId="0" borderId="89" applyNumberFormat="0">
      <alignment horizontal="center"/>
    </xf>
    <xf numFmtId="0" fontId="28" fillId="40" borderId="86" applyNumberFormat="0"/>
    <xf numFmtId="202" fontId="28" fillId="40" borderId="86" applyNumberFormat="0"/>
    <xf numFmtId="0" fontId="26" fillId="0" borderId="87" applyNumberFormat="0">
      <alignment horizontal="right"/>
    </xf>
    <xf numFmtId="0" fontId="26" fillId="0" borderId="87" applyNumberFormat="0">
      <alignment horizontal="right"/>
    </xf>
    <xf numFmtId="0" fontId="26" fillId="0" borderId="87" applyNumberFormat="0">
      <alignment horizontal="right"/>
    </xf>
    <xf numFmtId="202" fontId="26" fillId="0" borderId="87" applyNumberFormat="0">
      <alignment horizontal="right"/>
    </xf>
    <xf numFmtId="0" fontId="26" fillId="0" borderId="87" applyNumberFormat="0">
      <alignment horizontal="right"/>
    </xf>
    <xf numFmtId="0" fontId="23" fillId="0" borderId="90" applyNumberFormat="0"/>
    <xf numFmtId="0" fontId="23" fillId="0" borderId="90" applyNumberFormat="0"/>
    <xf numFmtId="0" fontId="23" fillId="0" borderId="90" applyNumberFormat="0"/>
    <xf numFmtId="202" fontId="23" fillId="0" borderId="90" applyNumberFormat="0"/>
    <xf numFmtId="0" fontId="23" fillId="0" borderId="90" applyNumberFormat="0"/>
    <xf numFmtId="0" fontId="23" fillId="0" borderId="91" applyNumberFormat="0"/>
    <xf numFmtId="0" fontId="23" fillId="0" borderId="91" applyNumberFormat="0"/>
    <xf numFmtId="0" fontId="23" fillId="0" borderId="91" applyNumberFormat="0"/>
    <xf numFmtId="202" fontId="23" fillId="0" borderId="91" applyNumberFormat="0"/>
    <xf numFmtId="0" fontId="23" fillId="0" borderId="91" applyNumberFormat="0"/>
    <xf numFmtId="0" fontId="23" fillId="0" borderId="57" applyNumberFormat="0"/>
    <xf numFmtId="0" fontId="23" fillId="0" borderId="57" applyNumberFormat="0"/>
    <xf numFmtId="0" fontId="23" fillId="0" borderId="57" applyNumberFormat="0"/>
    <xf numFmtId="202" fontId="23" fillId="0" borderId="57" applyNumberFormat="0"/>
    <xf numFmtId="0" fontId="23" fillId="0" borderId="57" applyNumberFormat="0"/>
    <xf numFmtId="0" fontId="23" fillId="0" borderId="58" applyNumberFormat="0"/>
    <xf numFmtId="0" fontId="23" fillId="0" borderId="58" applyNumberFormat="0"/>
    <xf numFmtId="0" fontId="23" fillId="0" borderId="58" applyNumberFormat="0"/>
    <xf numFmtId="0" fontId="23" fillId="0" borderId="92" applyNumberFormat="0"/>
    <xf numFmtId="0" fontId="23" fillId="0" borderId="92" applyNumberFormat="0"/>
    <xf numFmtId="0" fontId="23" fillId="0" borderId="92" applyNumberFormat="0"/>
    <xf numFmtId="202" fontId="23" fillId="0" borderId="92" applyNumberFormat="0"/>
    <xf numFmtId="0" fontId="23" fillId="0" borderId="92" applyNumberFormat="0"/>
    <xf numFmtId="0" fontId="23" fillId="0" borderId="93" applyNumberFormat="0"/>
    <xf numFmtId="0" fontId="23" fillId="0" borderId="93" applyNumberFormat="0"/>
    <xf numFmtId="0" fontId="23" fillId="0" borderId="93" applyNumberFormat="0"/>
    <xf numFmtId="202" fontId="23" fillId="0" borderId="93" applyNumberFormat="0"/>
    <xf numFmtId="0" fontId="23" fillId="0" borderId="93" applyNumberFormat="0"/>
    <xf numFmtId="286" fontId="23" fillId="0" borderId="58"/>
    <xf numFmtId="286" fontId="23" fillId="0" borderId="58"/>
    <xf numFmtId="286" fontId="23" fillId="0" borderId="58"/>
    <xf numFmtId="286" fontId="23" fillId="0" borderId="0" applyBorder="0"/>
    <xf numFmtId="286" fontId="23" fillId="0" borderId="0" applyBorder="0"/>
    <xf numFmtId="286" fontId="23" fillId="0" borderId="0" applyBorder="0"/>
    <xf numFmtId="286" fontId="23" fillId="58" borderId="0" applyBorder="0"/>
    <xf numFmtId="286" fontId="23" fillId="58" borderId="0" applyBorder="0"/>
    <xf numFmtId="286" fontId="23" fillId="58" borderId="0" applyBorder="0"/>
    <xf numFmtId="286" fontId="23" fillId="58" borderId="58"/>
    <xf numFmtId="286" fontId="23" fillId="58" borderId="58"/>
    <xf numFmtId="286" fontId="23" fillId="58" borderId="58"/>
    <xf numFmtId="287" fontId="23" fillId="0" borderId="58"/>
    <xf numFmtId="287" fontId="23" fillId="0" borderId="58"/>
    <xf numFmtId="287" fontId="23" fillId="0" borderId="58"/>
    <xf numFmtId="287" fontId="23" fillId="0" borderId="0" applyBorder="0"/>
    <xf numFmtId="287" fontId="23" fillId="0" borderId="0" applyBorder="0"/>
    <xf numFmtId="287" fontId="23" fillId="0" borderId="0" applyBorder="0"/>
    <xf numFmtId="287" fontId="23" fillId="58" borderId="0" applyBorder="0"/>
    <xf numFmtId="287" fontId="23" fillId="58" borderId="0" applyBorder="0"/>
    <xf numFmtId="287" fontId="23" fillId="58" borderId="0" applyBorder="0"/>
    <xf numFmtId="287" fontId="23" fillId="58" borderId="58"/>
    <xf numFmtId="287" fontId="23" fillId="58" borderId="58"/>
    <xf numFmtId="287" fontId="23" fillId="58" borderId="58"/>
    <xf numFmtId="0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0" borderId="57" applyNumberFormat="0">
      <alignment horizontal="right"/>
    </xf>
    <xf numFmtId="202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202" fontId="26" fillId="58" borderId="57" applyNumberFormat="0">
      <alignment horizontal="right"/>
    </xf>
    <xf numFmtId="0" fontId="26" fillId="58" borderId="57" applyNumberFormat="0">
      <alignment horizontal="right"/>
    </xf>
    <xf numFmtId="0" fontId="23" fillId="0" borderId="84" applyNumberFormat="0"/>
    <xf numFmtId="0" fontId="23" fillId="0" borderId="84" applyNumberFormat="0"/>
    <xf numFmtId="0" fontId="23" fillId="0" borderId="84" applyNumberFormat="0"/>
    <xf numFmtId="202" fontId="23" fillId="0" borderId="84" applyNumberFormat="0"/>
    <xf numFmtId="0" fontId="23" fillId="0" borderId="84" applyNumberFormat="0"/>
    <xf numFmtId="0" fontId="23" fillId="52" borderId="0" applyNumberFormat="0" applyBorder="0"/>
    <xf numFmtId="0" fontId="23" fillId="52" borderId="0" applyNumberFormat="0" applyBorder="0"/>
    <xf numFmtId="0" fontId="23" fillId="52" borderId="0" applyNumberFormat="0" applyBorder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8" fillId="40" borderId="86" applyNumberFormat="0" applyAlignment="0" applyProtection="0"/>
    <xf numFmtId="202" fontId="28" fillId="40" borderId="86" applyNumberFormat="0" applyAlignment="0" applyProtection="0"/>
    <xf numFmtId="0" fontId="26" fillId="0" borderId="87" applyNumberFormat="0" applyFill="0" applyProtection="0">
      <alignment horizontal="right"/>
    </xf>
    <xf numFmtId="0" fontId="26" fillId="0" borderId="87" applyNumberFormat="0" applyFill="0" applyProtection="0">
      <alignment horizontal="right"/>
    </xf>
    <xf numFmtId="0" fontId="26" fillId="0" borderId="87" applyNumberFormat="0" applyFill="0" applyProtection="0">
      <alignment horizontal="right"/>
    </xf>
    <xf numFmtId="202" fontId="26" fillId="0" borderId="87" applyNumberFormat="0" applyFill="0" applyProtection="0">
      <alignment horizontal="right"/>
    </xf>
    <xf numFmtId="0" fontId="26" fillId="0" borderId="87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202" fontId="26" fillId="0" borderId="85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202" fontId="26" fillId="0" borderId="88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287" fontId="23" fillId="0" borderId="58" applyFont="0" applyFill="0" applyAlignment="0" applyProtection="0"/>
    <xf numFmtId="287" fontId="23" fillId="0" borderId="58" applyFont="0" applyFill="0" applyAlignment="0" applyProtection="0"/>
    <xf numFmtId="287" fontId="23" fillId="0" borderId="0" applyFont="0" applyFill="0" applyBorder="0" applyAlignment="0" applyProtection="0"/>
    <xf numFmtId="287" fontId="23" fillId="0" borderId="0" applyFont="0" applyFill="0" applyBorder="0" applyAlignment="0" applyProtection="0"/>
    <xf numFmtId="287" fontId="23" fillId="58" borderId="0" applyFont="0" applyBorder="0" applyAlignment="0" applyProtection="0"/>
    <xf numFmtId="287" fontId="23" fillId="58" borderId="0" applyFont="0" applyBorder="0" applyAlignment="0" applyProtection="0"/>
    <xf numFmtId="287" fontId="23" fillId="58" borderId="58" applyFont="0" applyAlignment="0" applyProtection="0"/>
    <xf numFmtId="287" fontId="23" fillId="58" borderId="58" applyFont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0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202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0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202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287" fontId="23" fillId="0" borderId="87" applyFill="0" applyAlignment="0" applyProtection="0"/>
    <xf numFmtId="287" fontId="23" fillId="0" borderId="87" applyFill="0" applyAlignment="0" applyProtection="0"/>
    <xf numFmtId="287" fontId="23" fillId="0" borderId="87" applyFill="0" applyAlignment="0" applyProtection="0"/>
    <xf numFmtId="287" fontId="23" fillId="0" borderId="87" applyFill="0" applyAlignment="0" applyProtection="0"/>
    <xf numFmtId="287" fontId="23" fillId="0" borderId="87" applyFill="0" applyAlignment="0" applyProtection="0"/>
    <xf numFmtId="287" fontId="23" fillId="0" borderId="85" applyFont="0" applyFill="0" applyAlignment="0" applyProtection="0"/>
    <xf numFmtId="287" fontId="23" fillId="0" borderId="85" applyFont="0" applyFill="0" applyAlignment="0" applyProtection="0"/>
    <xf numFmtId="287" fontId="23" fillId="0" borderId="85" applyFont="0" applyFill="0" applyAlignment="0" applyProtection="0"/>
    <xf numFmtId="287" fontId="23" fillId="0" borderId="85" applyFont="0" applyFill="0" applyAlignment="0" applyProtection="0"/>
    <xf numFmtId="287" fontId="23" fillId="0" borderId="88" applyFont="0" applyFill="0" applyAlignment="0" applyProtection="0"/>
    <xf numFmtId="287" fontId="23" fillId="0" borderId="88" applyFont="0" applyFill="0" applyAlignment="0" applyProtection="0"/>
    <xf numFmtId="287" fontId="23" fillId="0" borderId="88" applyFont="0" applyFill="0" applyAlignment="0" applyProtection="0"/>
    <xf numFmtId="287" fontId="23" fillId="0" borderId="88" applyFont="0" applyFill="0" applyAlignment="0" applyProtection="0"/>
    <xf numFmtId="289" fontId="26" fillId="0" borderId="57">
      <alignment horizontal="right"/>
    </xf>
    <xf numFmtId="289" fontId="26" fillId="0" borderId="57">
      <alignment horizontal="right"/>
    </xf>
    <xf numFmtId="289" fontId="26" fillId="0" borderId="57">
      <alignment horizontal="right"/>
    </xf>
    <xf numFmtId="289" fontId="26" fillId="0" borderId="57">
      <alignment horizontal="right"/>
    </xf>
    <xf numFmtId="289" fontId="26" fillId="0" borderId="57">
      <alignment horizontal="right"/>
    </xf>
    <xf numFmtId="289" fontId="26" fillId="58" borderId="57">
      <alignment horizontal="right"/>
    </xf>
    <xf numFmtId="289" fontId="26" fillId="58" borderId="57">
      <alignment horizontal="right"/>
    </xf>
    <xf numFmtId="289" fontId="26" fillId="58" borderId="57">
      <alignment horizontal="right"/>
    </xf>
    <xf numFmtId="289" fontId="26" fillId="58" borderId="57">
      <alignment horizontal="right"/>
    </xf>
    <xf numFmtId="289" fontId="26" fillId="58" borderId="57">
      <alignment horizontal="right"/>
    </xf>
    <xf numFmtId="286" fontId="23" fillId="0" borderId="57"/>
    <xf numFmtId="286" fontId="23" fillId="0" borderId="57"/>
    <xf numFmtId="286" fontId="23" fillId="0" borderId="57"/>
    <xf numFmtId="286" fontId="23" fillId="0" borderId="57"/>
    <xf numFmtId="286" fontId="23" fillId="0" borderId="57"/>
    <xf numFmtId="286" fontId="23" fillId="58" borderId="57"/>
    <xf numFmtId="286" fontId="23" fillId="58" borderId="57"/>
    <xf numFmtId="286" fontId="23" fillId="58" borderId="57"/>
    <xf numFmtId="286" fontId="23" fillId="58" borderId="57"/>
    <xf numFmtId="286" fontId="23" fillId="58" borderId="57"/>
    <xf numFmtId="287" fontId="23" fillId="0" borderId="58"/>
    <xf numFmtId="287" fontId="23" fillId="0" borderId="58"/>
    <xf numFmtId="287" fontId="23" fillId="0" borderId="58"/>
    <xf numFmtId="287" fontId="23" fillId="58" borderId="58"/>
    <xf numFmtId="287" fontId="23" fillId="58" borderId="58"/>
    <xf numFmtId="287" fontId="23" fillId="58" borderId="58"/>
    <xf numFmtId="290" fontId="23" fillId="0" borderId="57"/>
    <xf numFmtId="290" fontId="23" fillId="0" borderId="57"/>
    <xf numFmtId="290" fontId="23" fillId="0" borderId="57"/>
    <xf numFmtId="290" fontId="23" fillId="0" borderId="57"/>
    <xf numFmtId="290" fontId="23" fillId="0" borderId="57"/>
    <xf numFmtId="285" fontId="23" fillId="58" borderId="57"/>
    <xf numFmtId="285" fontId="23" fillId="58" borderId="57"/>
    <xf numFmtId="285" fontId="23" fillId="58" borderId="57"/>
    <xf numFmtId="285" fontId="23" fillId="58" borderId="57"/>
    <xf numFmtId="285" fontId="23" fillId="58" borderId="57"/>
    <xf numFmtId="290" fontId="23" fillId="0" borderId="58"/>
    <xf numFmtId="290" fontId="23" fillId="0" borderId="58"/>
    <xf numFmtId="290" fontId="23" fillId="0" borderId="58"/>
    <xf numFmtId="290" fontId="23" fillId="58" borderId="58"/>
    <xf numFmtId="290" fontId="23" fillId="58" borderId="58"/>
    <xf numFmtId="290" fontId="23" fillId="58" borderId="58"/>
    <xf numFmtId="0" fontId="23" fillId="0" borderId="84" applyNumberFormat="0"/>
    <xf numFmtId="0" fontId="23" fillId="0" borderId="84" applyNumberFormat="0"/>
    <xf numFmtId="0" fontId="23" fillId="0" borderId="84" applyNumberFormat="0"/>
    <xf numFmtId="202" fontId="23" fillId="0" borderId="84" applyNumberFormat="0"/>
    <xf numFmtId="0" fontId="23" fillId="0" borderId="84" applyNumberFormat="0"/>
    <xf numFmtId="287" fontId="23" fillId="0" borderId="57"/>
    <xf numFmtId="287" fontId="23" fillId="0" borderId="57"/>
    <xf numFmtId="287" fontId="23" fillId="0" borderId="57"/>
    <xf numFmtId="287" fontId="23" fillId="0" borderId="57"/>
    <xf numFmtId="287" fontId="23" fillId="0" borderId="57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23" fillId="58" borderId="57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8" fillId="40" borderId="87" applyNumberFormat="0" applyProtection="0">
      <alignment horizontal="right"/>
    </xf>
    <xf numFmtId="202" fontId="28" fillId="40" borderId="87" applyNumberFormat="0" applyProtection="0">
      <alignment horizontal="right"/>
    </xf>
    <xf numFmtId="0" fontId="28" fillId="40" borderId="85" applyNumberFormat="0" applyProtection="0">
      <alignment horizontal="right"/>
    </xf>
    <xf numFmtId="202" fontId="28" fillId="40" borderId="85" applyNumberFormat="0" applyProtection="0">
      <alignment horizontal="right"/>
    </xf>
    <xf numFmtId="0" fontId="28" fillId="40" borderId="88" applyNumberFormat="0" applyProtection="0">
      <alignment horizontal="right"/>
    </xf>
    <xf numFmtId="202" fontId="28" fillId="40" borderId="88" applyNumberFormat="0" applyProtection="0">
      <alignment horizontal="right"/>
    </xf>
    <xf numFmtId="0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0" borderId="57" applyNumberFormat="0">
      <alignment horizontal="right"/>
    </xf>
    <xf numFmtId="202" fontId="26" fillId="0" borderId="57" applyNumberFormat="0">
      <alignment horizontal="right"/>
    </xf>
    <xf numFmtId="0" fontId="26" fillId="0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0" fontId="26" fillId="58" borderId="57" applyNumberFormat="0">
      <alignment horizontal="right"/>
    </xf>
    <xf numFmtId="202" fontId="26" fillId="58" borderId="57" applyNumberFormat="0">
      <alignment horizontal="right"/>
    </xf>
    <xf numFmtId="0" fontId="26" fillId="58" borderId="57" applyNumberFormat="0">
      <alignment horizontal="right"/>
    </xf>
    <xf numFmtId="286" fontId="23" fillId="0" borderId="57"/>
    <xf numFmtId="286" fontId="23" fillId="0" borderId="57"/>
    <xf numFmtId="286" fontId="23" fillId="0" borderId="57"/>
    <xf numFmtId="286" fontId="23" fillId="0" borderId="57"/>
    <xf numFmtId="286" fontId="23" fillId="0" borderId="57"/>
    <xf numFmtId="286" fontId="23" fillId="58" borderId="57"/>
    <xf numFmtId="286" fontId="23" fillId="58" borderId="57"/>
    <xf numFmtId="286" fontId="23" fillId="58" borderId="57"/>
    <xf numFmtId="286" fontId="23" fillId="58" borderId="57"/>
    <xf numFmtId="286" fontId="23" fillId="58" borderId="57"/>
    <xf numFmtId="287" fontId="23" fillId="0" borderId="58"/>
    <xf numFmtId="287" fontId="23" fillId="0" borderId="58"/>
    <xf numFmtId="287" fontId="23" fillId="0" borderId="58"/>
    <xf numFmtId="287" fontId="23" fillId="58" borderId="58"/>
    <xf numFmtId="287" fontId="23" fillId="58" borderId="58"/>
    <xf numFmtId="287" fontId="23" fillId="58" borderId="58"/>
    <xf numFmtId="290" fontId="23" fillId="0" borderId="57"/>
    <xf numFmtId="290" fontId="23" fillId="0" borderId="57"/>
    <xf numFmtId="290" fontId="23" fillId="0" borderId="57"/>
    <xf numFmtId="290" fontId="23" fillId="0" borderId="57"/>
    <xf numFmtId="290" fontId="23" fillId="0" borderId="57"/>
    <xf numFmtId="285" fontId="23" fillId="58" borderId="57"/>
    <xf numFmtId="285" fontId="23" fillId="58" borderId="57"/>
    <xf numFmtId="285" fontId="23" fillId="58" borderId="57"/>
    <xf numFmtId="285" fontId="23" fillId="58" borderId="57"/>
    <xf numFmtId="285" fontId="23" fillId="58" borderId="57"/>
    <xf numFmtId="290" fontId="23" fillId="0" borderId="58"/>
    <xf numFmtId="290" fontId="23" fillId="0" borderId="58"/>
    <xf numFmtId="290" fontId="23" fillId="0" borderId="58"/>
    <xf numFmtId="290" fontId="23" fillId="58" borderId="58"/>
    <xf numFmtId="290" fontId="23" fillId="58" borderId="58"/>
    <xf numFmtId="290" fontId="23" fillId="58" borderId="58"/>
    <xf numFmtId="0" fontId="23" fillId="0" borderId="84" applyNumberFormat="0"/>
    <xf numFmtId="0" fontId="23" fillId="0" borderId="84" applyNumberFormat="0"/>
    <xf numFmtId="0" fontId="23" fillId="0" borderId="84" applyNumberFormat="0"/>
    <xf numFmtId="202" fontId="23" fillId="0" borderId="84" applyNumberFormat="0"/>
    <xf numFmtId="0" fontId="23" fillId="0" borderId="84" applyNumberFormat="0"/>
    <xf numFmtId="287" fontId="23" fillId="0" borderId="57"/>
    <xf numFmtId="287" fontId="23" fillId="0" borderId="57"/>
    <xf numFmtId="287" fontId="23" fillId="0" borderId="57"/>
    <xf numFmtId="287" fontId="23" fillId="0" borderId="57"/>
    <xf numFmtId="287" fontId="23" fillId="0" borderId="57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23" fillId="58" borderId="57"/>
    <xf numFmtId="287" fontId="35" fillId="52" borderId="57"/>
    <xf numFmtId="287" fontId="35" fillId="52" borderId="57"/>
    <xf numFmtId="287" fontId="35" fillId="52" borderId="58"/>
    <xf numFmtId="286" fontId="35" fillId="52" borderId="57"/>
    <xf numFmtId="286" fontId="35" fillId="52" borderId="57"/>
    <xf numFmtId="285" fontId="35" fillId="52" borderId="57"/>
    <xf numFmtId="285" fontId="35" fillId="52" borderId="57"/>
    <xf numFmtId="285" fontId="35" fillId="52" borderId="58"/>
    <xf numFmtId="0" fontId="35" fillId="52" borderId="57" applyNumberFormat="0">
      <alignment horizontal="right"/>
    </xf>
    <xf numFmtId="202" fontId="35" fillId="52" borderId="57" applyNumberFormat="0">
      <alignment horizontal="right"/>
    </xf>
    <xf numFmtId="0" fontId="23" fillId="0" borderId="0" applyNumberFormat="0" applyFont="0" applyFill="0" applyBorder="0" applyAlignment="0" applyProtection="0"/>
    <xf numFmtId="0" fontId="23" fillId="0" borderId="89" applyNumberFormat="0" applyFont="0" applyFill="0" applyProtection="0">
      <alignment horizontal="center"/>
    </xf>
    <xf numFmtId="0" fontId="28" fillId="40" borderId="86" applyNumberFormat="0" applyAlignment="0" applyProtection="0"/>
    <xf numFmtId="0" fontId="26" fillId="0" borderId="87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285" fontId="23" fillId="0" borderId="0" applyFill="0" applyBorder="0" applyAlignment="0" applyProtection="0"/>
    <xf numFmtId="285" fontId="23" fillId="0" borderId="58" applyFont="0" applyFill="0" applyAlignment="0" applyProtection="0"/>
    <xf numFmtId="285" fontId="23" fillId="58" borderId="0" applyBorder="0" applyAlignment="0" applyProtection="0"/>
    <xf numFmtId="285" fontId="23" fillId="58" borderId="58" applyFont="0" applyAlignment="0" applyProtection="0"/>
    <xf numFmtId="286" fontId="23" fillId="0" borderId="58" applyFont="0" applyFill="0" applyAlignment="0" applyProtection="0"/>
    <xf numFmtId="286" fontId="23" fillId="0" borderId="0" applyFill="0" applyBorder="0" applyAlignment="0" applyProtection="0"/>
    <xf numFmtId="0" fontId="23" fillId="24" borderId="57" applyNumberFormat="0">
      <alignment horizontal="left"/>
    </xf>
    <xf numFmtId="0" fontId="23" fillId="24" borderId="57" applyNumberFormat="0">
      <alignment horizontal="left"/>
    </xf>
    <xf numFmtId="0" fontId="23" fillId="24" borderId="57" applyNumberFormat="0">
      <alignment horizontal="left"/>
    </xf>
    <xf numFmtId="202" fontId="23" fillId="24" borderId="57" applyNumberFormat="0">
      <alignment horizontal="left"/>
    </xf>
    <xf numFmtId="0" fontId="23" fillId="24" borderId="57" applyNumberFormat="0">
      <alignment horizontal="left"/>
    </xf>
    <xf numFmtId="0" fontId="23" fillId="58" borderId="57" applyNumberFormat="0">
      <alignment horizontal="left"/>
    </xf>
    <xf numFmtId="0" fontId="23" fillId="58" borderId="57" applyNumberFormat="0">
      <alignment horizontal="left"/>
    </xf>
    <xf numFmtId="0" fontId="23" fillId="58" borderId="57" applyNumberFormat="0">
      <alignment horizontal="left"/>
    </xf>
    <xf numFmtId="202" fontId="23" fillId="58" borderId="57" applyNumberFormat="0">
      <alignment horizontal="left"/>
    </xf>
    <xf numFmtId="0" fontId="23" fillId="58" borderId="57" applyNumberFormat="0">
      <alignment horizontal="left"/>
    </xf>
    <xf numFmtId="0" fontId="23" fillId="24" borderId="57" applyNumberFormat="0">
      <alignment horizontal="right"/>
    </xf>
    <xf numFmtId="0" fontId="23" fillId="24" borderId="57" applyNumberFormat="0">
      <alignment horizontal="right"/>
    </xf>
    <xf numFmtId="0" fontId="23" fillId="24" borderId="57" applyNumberFormat="0">
      <alignment horizontal="right"/>
    </xf>
    <xf numFmtId="202" fontId="23" fillId="24" borderId="57" applyNumberFormat="0">
      <alignment horizontal="right"/>
    </xf>
    <xf numFmtId="0" fontId="23" fillId="24" borderId="57" applyNumberFormat="0">
      <alignment horizontal="right"/>
    </xf>
    <xf numFmtId="0" fontId="23" fillId="58" borderId="57" applyNumberFormat="0">
      <alignment horizontal="right"/>
    </xf>
    <xf numFmtId="0" fontId="23" fillId="58" borderId="57" applyNumberFormat="0">
      <alignment horizontal="right"/>
    </xf>
    <xf numFmtId="0" fontId="23" fillId="58" borderId="57" applyNumberFormat="0">
      <alignment horizontal="right"/>
    </xf>
    <xf numFmtId="202" fontId="23" fillId="58" borderId="57" applyNumberFormat="0">
      <alignment horizontal="right"/>
    </xf>
    <xf numFmtId="0" fontId="23" fillId="58" borderId="57" applyNumberFormat="0">
      <alignment horizontal="right"/>
    </xf>
    <xf numFmtId="0" fontId="23" fillId="24" borderId="57" applyNumberFormat="0">
      <alignment horizontal="center"/>
    </xf>
    <xf numFmtId="0" fontId="23" fillId="24" borderId="57" applyNumberFormat="0">
      <alignment horizontal="center"/>
    </xf>
    <xf numFmtId="0" fontId="23" fillId="24" borderId="57" applyNumberFormat="0">
      <alignment horizontal="center"/>
    </xf>
    <xf numFmtId="202" fontId="23" fillId="24" borderId="57" applyNumberFormat="0">
      <alignment horizontal="center"/>
    </xf>
    <xf numFmtId="0" fontId="23" fillId="24" borderId="57" applyNumberFormat="0">
      <alignment horizontal="center"/>
    </xf>
    <xf numFmtId="0" fontId="23" fillId="58" borderId="57" applyNumberFormat="0">
      <alignment horizontal="center"/>
    </xf>
    <xf numFmtId="0" fontId="23" fillId="58" borderId="57" applyNumberFormat="0">
      <alignment horizontal="center"/>
    </xf>
    <xf numFmtId="0" fontId="23" fillId="58" borderId="57" applyNumberFormat="0">
      <alignment horizontal="center"/>
    </xf>
    <xf numFmtId="202" fontId="23" fillId="58" borderId="57" applyNumberFormat="0">
      <alignment horizontal="center"/>
    </xf>
    <xf numFmtId="0" fontId="23" fillId="58" borderId="57" applyNumberFormat="0">
      <alignment horizontal="center"/>
    </xf>
    <xf numFmtId="0" fontId="23" fillId="0" borderId="84" applyNumberFormat="0"/>
    <xf numFmtId="0" fontId="23" fillId="0" borderId="84" applyNumberFormat="0"/>
    <xf numFmtId="0" fontId="23" fillId="0" borderId="84" applyNumberFormat="0"/>
    <xf numFmtId="202" fontId="23" fillId="0" borderId="84" applyNumberFormat="0"/>
    <xf numFmtId="0" fontId="23" fillId="0" borderId="84" applyNumberFormat="0"/>
    <xf numFmtId="0" fontId="23" fillId="0" borderId="57" applyNumberFormat="0"/>
    <xf numFmtId="0" fontId="23" fillId="0" borderId="57" applyNumberFormat="0"/>
    <xf numFmtId="0" fontId="23" fillId="0" borderId="57" applyNumberFormat="0"/>
    <xf numFmtId="202" fontId="23" fillId="0" borderId="57" applyNumberFormat="0"/>
    <xf numFmtId="0" fontId="23" fillId="0" borderId="57" applyNumberFormat="0"/>
    <xf numFmtId="0" fontId="23" fillId="0" borderId="87" applyNumberFormat="0"/>
    <xf numFmtId="0" fontId="23" fillId="0" borderId="87" applyNumberFormat="0"/>
    <xf numFmtId="0" fontId="23" fillId="0" borderId="87" applyNumberFormat="0"/>
    <xf numFmtId="202" fontId="23" fillId="0" borderId="87" applyNumberFormat="0"/>
    <xf numFmtId="0" fontId="23" fillId="0" borderId="87" applyNumberFormat="0"/>
    <xf numFmtId="0" fontId="23" fillId="0" borderId="85" applyNumberFormat="0"/>
    <xf numFmtId="0" fontId="23" fillId="0" borderId="85" applyNumberFormat="0"/>
    <xf numFmtId="0" fontId="23" fillId="0" borderId="85" applyNumberFormat="0"/>
    <xf numFmtId="202" fontId="23" fillId="0" borderId="85" applyNumberFormat="0"/>
    <xf numFmtId="0" fontId="23" fillId="0" borderId="85" applyNumberFormat="0"/>
    <xf numFmtId="284" fontId="23" fillId="58" borderId="57">
      <alignment horizontal="left"/>
    </xf>
    <xf numFmtId="284" fontId="23" fillId="58" borderId="57">
      <alignment horizontal="left"/>
    </xf>
    <xf numFmtId="284" fontId="23" fillId="58" borderId="57">
      <alignment horizontal="left"/>
    </xf>
    <xf numFmtId="284" fontId="23" fillId="58" borderId="57">
      <alignment horizontal="left"/>
    </xf>
    <xf numFmtId="284" fontId="23" fillId="58" borderId="57">
      <alignment horizontal="left"/>
    </xf>
    <xf numFmtId="284" fontId="23" fillId="24" borderId="57">
      <alignment horizontal="left"/>
    </xf>
    <xf numFmtId="284" fontId="23" fillId="24" borderId="57">
      <alignment horizontal="left"/>
    </xf>
    <xf numFmtId="284" fontId="23" fillId="24" borderId="57">
      <alignment horizontal="left"/>
    </xf>
    <xf numFmtId="284" fontId="23" fillId="24" borderId="57">
      <alignment horizontal="left"/>
    </xf>
    <xf numFmtId="284" fontId="23" fillId="24" borderId="57">
      <alignment horizontal="left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89" applyNumberFormat="0" applyFont="0" applyFill="0" applyProtection="0">
      <alignment horizontal="center"/>
    </xf>
    <xf numFmtId="0" fontId="23" fillId="0" borderId="89" applyNumberFormat="0" applyFont="0" applyFill="0" applyProtection="0">
      <alignment horizontal="center"/>
    </xf>
    <xf numFmtId="0" fontId="28" fillId="40" borderId="86" applyNumberFormat="0" applyAlignment="0" applyProtection="0"/>
    <xf numFmtId="202" fontId="28" fillId="40" borderId="86" applyNumberFormat="0" applyAlignment="0" applyProtection="0"/>
    <xf numFmtId="0" fontId="26" fillId="0" borderId="87" applyNumberFormat="0" applyFill="0" applyProtection="0">
      <alignment horizontal="right"/>
    </xf>
    <xf numFmtId="0" fontId="26" fillId="0" borderId="87" applyNumberFormat="0" applyFill="0" applyProtection="0">
      <alignment horizontal="right"/>
    </xf>
    <xf numFmtId="0" fontId="26" fillId="0" borderId="87" applyNumberFormat="0" applyFill="0" applyProtection="0">
      <alignment horizontal="right"/>
    </xf>
    <xf numFmtId="202" fontId="26" fillId="0" borderId="87" applyNumberFormat="0" applyFill="0" applyProtection="0">
      <alignment horizontal="right"/>
    </xf>
    <xf numFmtId="0" fontId="26" fillId="0" borderId="87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202" fontId="26" fillId="0" borderId="85" applyNumberFormat="0" applyFill="0" applyProtection="0">
      <alignment horizontal="right"/>
    </xf>
    <xf numFmtId="0" fontId="26" fillId="0" borderId="85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202" fontId="26" fillId="0" borderId="88" applyNumberFormat="0" applyFill="0" applyProtection="0">
      <alignment horizontal="right"/>
    </xf>
    <xf numFmtId="0" fontId="26" fillId="0" borderId="88" applyNumberFormat="0" applyFill="0" applyProtection="0">
      <alignment horizontal="right"/>
    </xf>
    <xf numFmtId="285" fontId="23" fillId="0" borderId="0" applyFont="0" applyFill="0" applyBorder="0" applyAlignment="0" applyProtection="0"/>
    <xf numFmtId="285" fontId="23" fillId="0" borderId="0" applyFont="0" applyFill="0" applyBorder="0" applyAlignment="0" applyProtection="0"/>
    <xf numFmtId="285" fontId="23" fillId="0" borderId="58" applyFont="0" applyFill="0" applyAlignment="0" applyProtection="0"/>
    <xf numFmtId="285" fontId="23" fillId="0" borderId="58" applyFont="0" applyFill="0" applyAlignment="0" applyProtection="0"/>
    <xf numFmtId="285" fontId="23" fillId="58" borderId="0" applyBorder="0" applyAlignment="0" applyProtection="0"/>
    <xf numFmtId="285" fontId="23" fillId="58" borderId="0" applyBorder="0" applyAlignment="0" applyProtection="0"/>
    <xf numFmtId="285" fontId="23" fillId="58" borderId="0" applyBorder="0" applyAlignment="0" applyProtection="0"/>
    <xf numFmtId="285" fontId="23" fillId="58" borderId="58" applyFont="0" applyAlignment="0" applyProtection="0"/>
    <xf numFmtId="285" fontId="23" fillId="58" borderId="58" applyFont="0" applyAlignment="0" applyProtection="0"/>
    <xf numFmtId="286" fontId="23" fillId="0" borderId="58" applyFont="0" applyFill="0" applyAlignment="0" applyProtection="0"/>
    <xf numFmtId="286" fontId="23" fillId="0" borderId="58" applyFont="0" applyFill="0" applyAlignment="0" applyProtection="0"/>
    <xf numFmtId="286" fontId="23" fillId="0" borderId="0" applyFont="0" applyFill="0" applyBorder="0" applyAlignment="0" applyProtection="0"/>
    <xf numFmtId="286" fontId="23" fillId="0" borderId="0" applyFont="0" applyFill="0" applyBorder="0" applyAlignment="0" applyProtection="0"/>
    <xf numFmtId="286" fontId="23" fillId="58" borderId="0" applyBorder="0" applyAlignment="0" applyProtection="0"/>
    <xf numFmtId="286" fontId="23" fillId="58" borderId="0" applyBorder="0" applyAlignment="0" applyProtection="0"/>
    <xf numFmtId="286" fontId="23" fillId="58" borderId="0" applyBorder="0" applyAlignment="0" applyProtection="0"/>
    <xf numFmtId="0" fontId="23" fillId="0" borderId="57" applyNumberFormat="0" applyFont="0" applyFill="0" applyAlignment="0" applyProtection="0"/>
    <xf numFmtId="0" fontId="23" fillId="0" borderId="57" applyNumberFormat="0" applyFont="0" applyFill="0" applyAlignment="0" applyProtection="0"/>
    <xf numFmtId="0" fontId="23" fillId="0" borderId="57" applyNumberFormat="0" applyFont="0" applyFill="0" applyAlignment="0" applyProtection="0"/>
    <xf numFmtId="202" fontId="23" fillId="0" borderId="57" applyNumberFormat="0" applyFont="0" applyFill="0" applyAlignment="0" applyProtection="0"/>
    <xf numFmtId="0" fontId="23" fillId="0" borderId="87" applyNumberFormat="0" applyFont="0" applyFill="0" applyAlignment="0" applyProtection="0"/>
    <xf numFmtId="0" fontId="23" fillId="0" borderId="87" applyNumberFormat="0" applyFont="0" applyFill="0" applyAlignment="0" applyProtection="0"/>
    <xf numFmtId="0" fontId="23" fillId="0" borderId="87" applyNumberFormat="0" applyFont="0" applyFill="0" applyAlignment="0" applyProtection="0"/>
    <xf numFmtId="202" fontId="23" fillId="0" borderId="87" applyNumberFormat="0" applyFont="0" applyFill="0" applyAlignment="0" applyProtection="0"/>
    <xf numFmtId="0" fontId="23" fillId="0" borderId="85" applyNumberFormat="0" applyFont="0" applyFill="0" applyAlignment="0" applyProtection="0"/>
    <xf numFmtId="0" fontId="23" fillId="0" borderId="85" applyNumberFormat="0" applyFont="0" applyFill="0" applyAlignment="0" applyProtection="0"/>
    <xf numFmtId="0" fontId="23" fillId="0" borderId="85" applyNumberFormat="0" applyFont="0" applyFill="0" applyAlignment="0" applyProtection="0"/>
    <xf numFmtId="202" fontId="23" fillId="0" borderId="85" applyNumberFormat="0" applyFont="0" applyFill="0" applyAlignment="0" applyProtection="0"/>
    <xf numFmtId="284" fontId="23" fillId="58" borderId="57" applyFont="0" applyProtection="0">
      <alignment horizontal="left"/>
    </xf>
    <xf numFmtId="284" fontId="23" fillId="58" borderId="57" applyFont="0" applyProtection="0">
      <alignment horizontal="left"/>
    </xf>
    <xf numFmtId="284" fontId="23" fillId="58" borderId="57" applyFont="0" applyProtection="0">
      <alignment horizontal="left"/>
    </xf>
    <xf numFmtId="284" fontId="23" fillId="58" borderId="57" applyFont="0" applyProtection="0">
      <alignment horizontal="left"/>
    </xf>
    <xf numFmtId="284" fontId="23" fillId="24" borderId="57" applyFont="0" applyProtection="0">
      <alignment horizontal="left"/>
    </xf>
    <xf numFmtId="284" fontId="23" fillId="24" borderId="57" applyFont="0" applyProtection="0">
      <alignment horizontal="left"/>
    </xf>
    <xf numFmtId="284" fontId="23" fillId="24" borderId="57" applyFont="0" applyProtection="0">
      <alignment horizontal="left"/>
    </xf>
    <xf numFmtId="284" fontId="23" fillId="24" borderId="57" applyFont="0" applyProtection="0">
      <alignment horizontal="left"/>
    </xf>
    <xf numFmtId="0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202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0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202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202" fontId="23" fillId="0" borderId="84" applyNumberFormat="0" applyFont="0" applyFill="0" applyAlignment="0" applyProtection="0"/>
    <xf numFmtId="0" fontId="23" fillId="24" borderId="76" applyNumberFormat="0" applyFont="0" applyAlignment="0" applyProtection="0"/>
    <xf numFmtId="0" fontId="23" fillId="24" borderId="77" applyNumberFormat="0" applyFont="0" applyAlignment="0" applyProtection="0"/>
    <xf numFmtId="0" fontId="23" fillId="24" borderId="78" applyNumberFormat="0" applyFont="0" applyAlignment="0" applyProtection="0"/>
    <xf numFmtId="0" fontId="23" fillId="24" borderId="79" applyNumberFormat="0" applyFont="0" applyAlignment="0" applyProtection="0"/>
    <xf numFmtId="0" fontId="23" fillId="28" borderId="76" applyNumberFormat="0" applyFont="0" applyAlignment="0" applyProtection="0"/>
    <xf numFmtId="0" fontId="23" fillId="28" borderId="77" applyNumberFormat="0" applyFont="0" applyAlignment="0" applyProtection="0"/>
    <xf numFmtId="0" fontId="23" fillId="28" borderId="78" applyNumberFormat="0" applyFont="0" applyAlignment="0" applyProtection="0"/>
    <xf numFmtId="0" fontId="23" fillId="28" borderId="79" applyNumberFormat="0" applyFont="0" applyAlignment="0" applyProtection="0"/>
    <xf numFmtId="289" fontId="26" fillId="0" borderId="57" applyFill="0" applyProtection="0">
      <alignment horizontal="right"/>
    </xf>
    <xf numFmtId="289" fontId="26" fillId="58" borderId="57" applyProtection="0">
      <alignment horizontal="right"/>
    </xf>
    <xf numFmtId="286" fontId="23" fillId="0" borderId="57" applyFont="0" applyFill="0" applyAlignment="0" applyProtection="0"/>
    <xf numFmtId="286" fontId="23" fillId="58" borderId="57" applyFont="0" applyAlignment="0" applyProtection="0"/>
    <xf numFmtId="287" fontId="23" fillId="0" borderId="58" applyFont="0" applyFill="0" applyAlignment="0" applyProtection="0"/>
    <xf numFmtId="287" fontId="23" fillId="58" borderId="58" applyFont="0" applyAlignment="0" applyProtection="0"/>
    <xf numFmtId="290" fontId="23" fillId="0" borderId="57" applyFont="0" applyFill="0" applyAlignment="0" applyProtection="0"/>
    <xf numFmtId="285" fontId="23" fillId="58" borderId="57" applyFont="0" applyAlignment="0" applyProtection="0"/>
    <xf numFmtId="290" fontId="23" fillId="0" borderId="58" applyFont="0" applyFill="0" applyAlignment="0" applyProtection="0"/>
    <xf numFmtId="290" fontId="23" fillId="58" borderId="58" applyFont="0" applyAlignment="0" applyProtection="0"/>
    <xf numFmtId="0" fontId="23" fillId="0" borderId="84" applyNumberFormat="0"/>
    <xf numFmtId="0" fontId="23" fillId="0" borderId="84" applyNumberFormat="0"/>
    <xf numFmtId="0" fontId="23" fillId="0" borderId="84" applyNumberFormat="0"/>
    <xf numFmtId="202" fontId="23" fillId="0" borderId="84" applyNumberFormat="0"/>
    <xf numFmtId="0" fontId="23" fillId="0" borderId="84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90" applyNumberFormat="0"/>
    <xf numFmtId="0" fontId="23" fillId="0" borderId="90" applyNumberFormat="0"/>
    <xf numFmtId="0" fontId="23" fillId="0" borderId="90" applyNumberFormat="0"/>
    <xf numFmtId="202" fontId="23" fillId="0" borderId="90" applyNumberFormat="0"/>
    <xf numFmtId="0" fontId="23" fillId="0" borderId="90" applyNumberFormat="0"/>
    <xf numFmtId="0" fontId="23" fillId="0" borderId="91" applyNumberFormat="0"/>
    <xf numFmtId="0" fontId="23" fillId="0" borderId="91" applyNumberFormat="0"/>
    <xf numFmtId="0" fontId="23" fillId="0" borderId="91" applyNumberFormat="0"/>
    <xf numFmtId="202" fontId="23" fillId="0" borderId="91" applyNumberFormat="0"/>
    <xf numFmtId="0" fontId="23" fillId="0" borderId="91" applyNumberFormat="0"/>
    <xf numFmtId="0" fontId="23" fillId="0" borderId="57" applyNumberFormat="0"/>
    <xf numFmtId="0" fontId="23" fillId="0" borderId="57" applyNumberFormat="0"/>
    <xf numFmtId="0" fontId="23" fillId="0" borderId="57" applyNumberFormat="0"/>
    <xf numFmtId="202" fontId="23" fillId="0" borderId="57" applyNumberFormat="0"/>
    <xf numFmtId="0" fontId="23" fillId="0" borderId="57" applyNumberFormat="0"/>
    <xf numFmtId="0" fontId="23" fillId="0" borderId="58" applyNumberFormat="0"/>
    <xf numFmtId="0" fontId="23" fillId="0" borderId="58" applyNumberFormat="0"/>
    <xf numFmtId="0" fontId="23" fillId="0" borderId="58" applyNumberFormat="0"/>
    <xf numFmtId="0" fontId="23" fillId="0" borderId="92" applyNumberFormat="0"/>
    <xf numFmtId="0" fontId="23" fillId="0" borderId="92" applyNumberFormat="0"/>
    <xf numFmtId="0" fontId="23" fillId="0" borderId="92" applyNumberFormat="0"/>
    <xf numFmtId="202" fontId="23" fillId="0" borderId="92" applyNumberFormat="0"/>
    <xf numFmtId="0" fontId="23" fillId="0" borderId="92" applyNumberFormat="0"/>
    <xf numFmtId="0" fontId="23" fillId="0" borderId="93" applyNumberFormat="0"/>
    <xf numFmtId="0" fontId="23" fillId="0" borderId="93" applyNumberFormat="0"/>
    <xf numFmtId="0" fontId="23" fillId="0" borderId="93" applyNumberFormat="0"/>
    <xf numFmtId="202" fontId="23" fillId="0" borderId="93" applyNumberFormat="0"/>
    <xf numFmtId="0" fontId="23" fillId="0" borderId="93" applyNumberFormat="0"/>
    <xf numFmtId="0" fontId="26" fillId="0" borderId="57" applyNumberFormat="0" applyFill="0" applyProtection="0">
      <alignment horizontal="right"/>
    </xf>
    <xf numFmtId="289" fontId="26" fillId="0" borderId="57" applyFill="0" applyProtection="0">
      <alignment horizontal="right"/>
    </xf>
    <xf numFmtId="289" fontId="26" fillId="0" borderId="57" applyFill="0" applyProtection="0">
      <alignment horizontal="right"/>
    </xf>
    <xf numFmtId="289" fontId="26" fillId="0" borderId="57" applyFill="0" applyProtection="0">
      <alignment horizontal="right"/>
    </xf>
    <xf numFmtId="289" fontId="26" fillId="0" borderId="57" applyFill="0" applyProtection="0">
      <alignment horizontal="right"/>
    </xf>
    <xf numFmtId="289" fontId="26" fillId="0" borderId="57" applyFill="0" applyProtection="0">
      <alignment horizontal="right"/>
    </xf>
    <xf numFmtId="289" fontId="26" fillId="58" borderId="57" applyProtection="0">
      <alignment horizontal="right"/>
    </xf>
    <xf numFmtId="289" fontId="26" fillId="58" borderId="57" applyProtection="0">
      <alignment horizontal="right"/>
    </xf>
    <xf numFmtId="289" fontId="26" fillId="58" borderId="57" applyProtection="0">
      <alignment horizontal="right"/>
    </xf>
    <xf numFmtId="289" fontId="26" fillId="58" borderId="57" applyProtection="0">
      <alignment horizontal="right"/>
    </xf>
    <xf numFmtId="289" fontId="26" fillId="58" borderId="57" applyProtection="0">
      <alignment horizontal="right"/>
    </xf>
    <xf numFmtId="286" fontId="23" fillId="0" borderId="57" applyFont="0" applyFill="0" applyAlignment="0" applyProtection="0"/>
    <xf numFmtId="286" fontId="23" fillId="0" borderId="57" applyFont="0" applyFill="0" applyAlignment="0" applyProtection="0"/>
    <xf numFmtId="286" fontId="23" fillId="0" borderId="57" applyFont="0" applyFill="0" applyAlignment="0" applyProtection="0"/>
    <xf numFmtId="286" fontId="23" fillId="0" borderId="57" applyFont="0" applyFill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7" fontId="23" fillId="0" borderId="58" applyFont="0" applyFill="0" applyAlignment="0" applyProtection="0"/>
    <xf numFmtId="287" fontId="23" fillId="0" borderId="58" applyFont="0" applyFill="0" applyAlignment="0" applyProtection="0"/>
    <xf numFmtId="287" fontId="23" fillId="58" borderId="58" applyFont="0" applyAlignment="0" applyProtection="0"/>
    <xf numFmtId="287" fontId="23" fillId="58" borderId="58" applyFont="0" applyAlignment="0" applyProtection="0"/>
    <xf numFmtId="290" fontId="23" fillId="0" borderId="57" applyFont="0" applyFill="0" applyAlignment="0" applyProtection="0"/>
    <xf numFmtId="290" fontId="23" fillId="0" borderId="57" applyFont="0" applyFill="0" applyAlignment="0" applyProtection="0"/>
    <xf numFmtId="290" fontId="23" fillId="0" borderId="57" applyFont="0" applyFill="0" applyAlignment="0" applyProtection="0"/>
    <xf numFmtId="290" fontId="23" fillId="0" borderId="57" applyFont="0" applyFill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90" fontId="23" fillId="0" borderId="58" applyFont="0" applyFill="0" applyAlignment="0" applyProtection="0"/>
    <xf numFmtId="290" fontId="23" fillId="0" borderId="58" applyFont="0" applyFill="0" applyAlignment="0" applyProtection="0"/>
    <xf numFmtId="290" fontId="23" fillId="58" borderId="58" applyFont="0" applyAlignment="0" applyProtection="0"/>
    <xf numFmtId="290" fontId="23" fillId="58" borderId="58" applyFont="0" applyAlignment="0" applyProtection="0"/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202" fontId="23" fillId="0" borderId="84" applyNumberFormat="0" applyFont="0" applyFill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35" fillId="52" borderId="58" applyAlignment="0" applyProtection="0"/>
    <xf numFmtId="286" fontId="35" fillId="52" borderId="57" applyAlignment="0" applyProtection="0"/>
    <xf numFmtId="285" fontId="35" fillId="52" borderId="57" applyAlignment="0" applyProtection="0"/>
    <xf numFmtId="285" fontId="35" fillId="52" borderId="58" applyAlignment="0" applyProtection="0"/>
    <xf numFmtId="0" fontId="35" fillId="52" borderId="57" applyNumberFormat="0" applyProtection="0">
      <alignment horizontal="right"/>
    </xf>
    <xf numFmtId="0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202" fontId="26" fillId="0" borderId="57" applyNumberFormat="0" applyFill="0" applyProtection="0">
      <alignment horizontal="right"/>
    </xf>
    <xf numFmtId="0" fontId="26" fillId="0" borderId="57" applyNumberFormat="0" applyFill="0" applyProtection="0">
      <alignment horizontal="right"/>
    </xf>
    <xf numFmtId="0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202" fontId="26" fillId="58" borderId="57" applyNumberFormat="0" applyProtection="0">
      <alignment horizontal="right"/>
    </xf>
    <xf numFmtId="0" fontId="26" fillId="58" borderId="57" applyNumberFormat="0" applyProtection="0">
      <alignment horizontal="right"/>
    </xf>
    <xf numFmtId="286" fontId="23" fillId="0" borderId="57" applyFont="0" applyFill="0" applyAlignment="0" applyProtection="0"/>
    <xf numFmtId="286" fontId="23" fillId="0" borderId="57" applyFont="0" applyFill="0" applyAlignment="0" applyProtection="0"/>
    <xf numFmtId="286" fontId="23" fillId="0" borderId="57" applyFont="0" applyFill="0" applyAlignment="0" applyProtection="0"/>
    <xf numFmtId="286" fontId="23" fillId="0" borderId="57" applyFont="0" applyFill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6" fontId="23" fillId="58" borderId="57" applyFont="0" applyAlignment="0" applyProtection="0"/>
    <xf numFmtId="287" fontId="23" fillId="0" borderId="58" applyFont="0" applyFill="0" applyAlignment="0" applyProtection="0"/>
    <xf numFmtId="287" fontId="23" fillId="0" borderId="58" applyFont="0" applyFill="0" applyAlignment="0" applyProtection="0"/>
    <xf numFmtId="287" fontId="23" fillId="58" borderId="58" applyFont="0" applyAlignment="0" applyProtection="0"/>
    <xf numFmtId="287" fontId="23" fillId="58" borderId="58" applyFont="0" applyAlignment="0" applyProtection="0"/>
    <xf numFmtId="290" fontId="23" fillId="0" borderId="57" applyFont="0" applyFill="0" applyAlignment="0" applyProtection="0"/>
    <xf numFmtId="290" fontId="23" fillId="0" borderId="57" applyFont="0" applyFill="0" applyAlignment="0" applyProtection="0"/>
    <xf numFmtId="290" fontId="23" fillId="0" borderId="57" applyFont="0" applyFill="0" applyAlignment="0" applyProtection="0"/>
    <xf numFmtId="290" fontId="23" fillId="0" borderId="57" applyFont="0" applyFill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85" fontId="23" fillId="58" borderId="57" applyFont="0" applyAlignment="0" applyProtection="0"/>
    <xf numFmtId="290" fontId="23" fillId="0" borderId="58" applyFont="0" applyFill="0" applyAlignment="0" applyProtection="0"/>
    <xf numFmtId="290" fontId="23" fillId="0" borderId="58" applyFont="0" applyFill="0" applyAlignment="0" applyProtection="0"/>
    <xf numFmtId="290" fontId="23" fillId="58" borderId="58" applyFont="0" applyAlignment="0" applyProtection="0"/>
    <xf numFmtId="290" fontId="23" fillId="58" borderId="58" applyFont="0" applyAlignment="0" applyProtection="0"/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202" fontId="23" fillId="0" borderId="84" applyNumberFormat="0" applyFont="0" applyFill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287" fontId="23" fillId="0" borderId="57" applyFont="0" applyFill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23" fillId="58" borderId="57" applyFont="0" applyAlignment="0" applyProtection="0"/>
    <xf numFmtId="287" fontId="35" fillId="52" borderId="57" applyAlignment="0" applyProtection="0"/>
    <xf numFmtId="287" fontId="35" fillId="52" borderId="57" applyAlignment="0" applyProtection="0"/>
    <xf numFmtId="287" fontId="35" fillId="52" borderId="58" applyAlignment="0" applyProtection="0"/>
    <xf numFmtId="286" fontId="35" fillId="52" borderId="57" applyAlignment="0" applyProtection="0"/>
    <xf numFmtId="286" fontId="35" fillId="52" borderId="57" applyAlignment="0" applyProtection="0"/>
    <xf numFmtId="285" fontId="35" fillId="52" borderId="57" applyAlignment="0" applyProtection="0"/>
    <xf numFmtId="285" fontId="35" fillId="52" borderId="57" applyAlignment="0" applyProtection="0"/>
    <xf numFmtId="285" fontId="35" fillId="52" borderId="58" applyAlignment="0" applyProtection="0"/>
    <xf numFmtId="0" fontId="35" fillId="52" borderId="57" applyNumberFormat="0" applyProtection="0">
      <alignment horizontal="right"/>
    </xf>
    <xf numFmtId="202" fontId="35" fillId="52" borderId="57" applyNumberFormat="0" applyProtection="0">
      <alignment horizontal="right"/>
    </xf>
    <xf numFmtId="0" fontId="23" fillId="0" borderId="87" applyNumberFormat="0" applyFont="0" applyFill="0" applyAlignment="0" applyProtection="0"/>
    <xf numFmtId="0" fontId="23" fillId="58" borderId="57" applyNumberFormat="0" applyFont="0" applyProtection="0">
      <alignment horizontal="left"/>
    </xf>
    <xf numFmtId="0" fontId="23" fillId="24" borderId="57" applyNumberFormat="0" applyFont="0" applyProtection="0">
      <alignment horizontal="right"/>
    </xf>
    <xf numFmtId="284" fontId="23" fillId="24" borderId="57" applyFont="0" applyProtection="0">
      <alignment horizontal="left"/>
    </xf>
    <xf numFmtId="0" fontId="23" fillId="24" borderId="76" applyNumberFormat="0" applyFont="0"/>
    <xf numFmtId="0" fontId="23" fillId="24" borderId="77" applyNumberFormat="0" applyFont="0"/>
    <xf numFmtId="0" fontId="23" fillId="24" borderId="78" applyNumberFormat="0" applyFont="0"/>
    <xf numFmtId="0" fontId="23" fillId="24" borderId="79" applyNumberFormat="0" applyFont="0"/>
    <xf numFmtId="0" fontId="23" fillId="56" borderId="76" applyNumberFormat="0" applyFont="0"/>
    <xf numFmtId="0" fontId="23" fillId="56" borderId="77" applyNumberFormat="0" applyFont="0"/>
    <xf numFmtId="0" fontId="23" fillId="56" borderId="78" applyNumberFormat="0" applyFont="0"/>
    <xf numFmtId="0" fontId="23" fillId="24" borderId="57" applyNumberFormat="0" applyFont="0" applyProtection="0">
      <alignment horizontal="left"/>
    </xf>
    <xf numFmtId="0" fontId="23" fillId="24" borderId="57" applyNumberFormat="0" applyFont="0" applyProtection="0">
      <alignment horizontal="left"/>
    </xf>
    <xf numFmtId="0" fontId="23" fillId="24" borderId="57" applyNumberFormat="0" applyFont="0" applyProtection="0">
      <alignment horizontal="left"/>
    </xf>
    <xf numFmtId="202" fontId="23" fillId="24" borderId="57" applyNumberFormat="0" applyFont="0" applyProtection="0">
      <alignment horizontal="left"/>
    </xf>
    <xf numFmtId="0" fontId="23" fillId="58" borderId="57" applyNumberFormat="0" applyFont="0" applyProtection="0">
      <alignment horizontal="left"/>
    </xf>
    <xf numFmtId="0" fontId="23" fillId="58" borderId="57" applyNumberFormat="0" applyFont="0" applyProtection="0">
      <alignment horizontal="left"/>
    </xf>
    <xf numFmtId="0" fontId="23" fillId="58" borderId="57" applyNumberFormat="0" applyFont="0" applyProtection="0">
      <alignment horizontal="left"/>
    </xf>
    <xf numFmtId="202" fontId="23" fillId="58" borderId="57" applyNumberFormat="0" applyFont="0" applyProtection="0">
      <alignment horizontal="left"/>
    </xf>
    <xf numFmtId="0" fontId="23" fillId="24" borderId="57" applyNumberFormat="0" applyFont="0" applyProtection="0">
      <alignment horizontal="right"/>
    </xf>
    <xf numFmtId="0" fontId="23" fillId="24" borderId="57" applyNumberFormat="0" applyFont="0" applyProtection="0">
      <alignment horizontal="right"/>
    </xf>
    <xf numFmtId="0" fontId="23" fillId="24" borderId="57" applyNumberFormat="0" applyFont="0" applyProtection="0">
      <alignment horizontal="right"/>
    </xf>
    <xf numFmtId="202" fontId="23" fillId="24" borderId="57" applyNumberFormat="0" applyFont="0" applyProtection="0">
      <alignment horizontal="right"/>
    </xf>
    <xf numFmtId="0" fontId="23" fillId="58" borderId="57" applyNumberFormat="0" applyFont="0" applyProtection="0">
      <alignment horizontal="right"/>
    </xf>
    <xf numFmtId="0" fontId="23" fillId="58" borderId="57" applyNumberFormat="0" applyFont="0" applyProtection="0">
      <alignment horizontal="right"/>
    </xf>
    <xf numFmtId="0" fontId="23" fillId="58" borderId="57" applyNumberFormat="0" applyFont="0" applyProtection="0">
      <alignment horizontal="right"/>
    </xf>
    <xf numFmtId="202" fontId="23" fillId="58" borderId="57" applyNumberFormat="0" applyFont="0" applyProtection="0">
      <alignment horizontal="right"/>
    </xf>
    <xf numFmtId="0" fontId="23" fillId="24" borderId="57" applyNumberFormat="0" applyFont="0" applyProtection="0">
      <alignment horizontal="center"/>
    </xf>
    <xf numFmtId="0" fontId="23" fillId="24" borderId="57" applyNumberFormat="0" applyFont="0" applyProtection="0">
      <alignment horizontal="center"/>
    </xf>
    <xf numFmtId="0" fontId="23" fillId="24" borderId="57" applyNumberFormat="0" applyFont="0" applyProtection="0">
      <alignment horizontal="center"/>
    </xf>
    <xf numFmtId="202" fontId="23" fillId="24" borderId="57" applyNumberFormat="0" applyFont="0" applyProtection="0">
      <alignment horizontal="center"/>
    </xf>
    <xf numFmtId="0" fontId="23" fillId="58" borderId="57" applyNumberFormat="0" applyFont="0" applyProtection="0">
      <alignment horizontal="center"/>
    </xf>
    <xf numFmtId="0" fontId="23" fillId="58" borderId="57" applyNumberFormat="0" applyFont="0" applyProtection="0">
      <alignment horizontal="center"/>
    </xf>
    <xf numFmtId="0" fontId="23" fillId="58" borderId="57" applyNumberFormat="0" applyFont="0" applyProtection="0">
      <alignment horizontal="center"/>
    </xf>
    <xf numFmtId="202" fontId="23" fillId="58" borderId="57" applyNumberFormat="0" applyFont="0" applyProtection="0">
      <alignment horizontal="center"/>
    </xf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202" fontId="23" fillId="0" borderId="84" applyNumberFormat="0" applyFont="0" applyFill="0" applyAlignment="0" applyProtection="0"/>
    <xf numFmtId="0" fontId="23" fillId="0" borderId="57" applyNumberFormat="0" applyFont="0" applyFill="0" applyAlignment="0" applyProtection="0"/>
    <xf numFmtId="0" fontId="23" fillId="0" borderId="57" applyNumberFormat="0" applyFont="0" applyFill="0" applyAlignment="0" applyProtection="0"/>
    <xf numFmtId="0" fontId="23" fillId="0" borderId="57" applyNumberFormat="0" applyFont="0" applyFill="0" applyAlignment="0" applyProtection="0"/>
    <xf numFmtId="202" fontId="23" fillId="0" borderId="57" applyNumberFormat="0" applyFont="0" applyFill="0" applyAlignment="0" applyProtection="0"/>
    <xf numFmtId="0" fontId="23" fillId="0" borderId="87" applyNumberFormat="0" applyFont="0" applyFill="0" applyAlignment="0" applyProtection="0"/>
    <xf numFmtId="0" fontId="23" fillId="0" borderId="87" applyNumberFormat="0" applyFont="0" applyFill="0" applyAlignment="0" applyProtection="0"/>
    <xf numFmtId="0" fontId="23" fillId="0" borderId="87" applyNumberFormat="0" applyFont="0" applyFill="0" applyAlignment="0" applyProtection="0"/>
    <xf numFmtId="202" fontId="23" fillId="0" borderId="87" applyNumberFormat="0" applyFont="0" applyFill="0" applyAlignment="0" applyProtection="0"/>
    <xf numFmtId="0" fontId="23" fillId="0" borderId="85" applyNumberFormat="0" applyFont="0" applyFill="0" applyAlignment="0" applyProtection="0"/>
    <xf numFmtId="0" fontId="23" fillId="0" borderId="85" applyNumberFormat="0" applyFont="0" applyFill="0" applyAlignment="0" applyProtection="0"/>
    <xf numFmtId="0" fontId="23" fillId="0" borderId="85" applyNumberFormat="0" applyFont="0" applyFill="0" applyAlignment="0" applyProtection="0"/>
    <xf numFmtId="202" fontId="23" fillId="0" borderId="85" applyNumberFormat="0" applyFont="0" applyFill="0" applyAlignment="0" applyProtection="0"/>
    <xf numFmtId="284" fontId="23" fillId="58" borderId="57" applyFont="0" applyProtection="0">
      <alignment horizontal="left"/>
    </xf>
    <xf numFmtId="284" fontId="23" fillId="58" borderId="57" applyFont="0" applyProtection="0">
      <alignment horizontal="left"/>
    </xf>
    <xf numFmtId="284" fontId="23" fillId="58" borderId="57" applyFont="0" applyProtection="0">
      <alignment horizontal="left"/>
    </xf>
    <xf numFmtId="284" fontId="23" fillId="58" borderId="57" applyFont="0" applyProtection="0">
      <alignment horizontal="left"/>
    </xf>
    <xf numFmtId="284" fontId="23" fillId="24" borderId="57" applyFont="0" applyProtection="0">
      <alignment horizontal="left"/>
    </xf>
    <xf numFmtId="284" fontId="23" fillId="24" borderId="57" applyFont="0" applyProtection="0">
      <alignment horizontal="left"/>
    </xf>
    <xf numFmtId="284" fontId="23" fillId="24" borderId="57" applyFont="0" applyProtection="0">
      <alignment horizontal="left"/>
    </xf>
    <xf numFmtId="284" fontId="23" fillId="24" borderId="57" applyFont="0" applyProtection="0">
      <alignment horizontal="left"/>
    </xf>
    <xf numFmtId="0" fontId="23" fillId="24" borderId="76" applyNumberFormat="0"/>
    <xf numFmtId="0" fontId="23" fillId="24" borderId="77" applyNumberFormat="0"/>
    <xf numFmtId="0" fontId="23" fillId="24" borderId="78" applyNumberFormat="0"/>
    <xf numFmtId="0" fontId="23" fillId="24" borderId="79" applyNumberFormat="0"/>
    <xf numFmtId="0" fontId="23" fillId="54" borderId="76" applyNumberFormat="0"/>
    <xf numFmtId="0" fontId="23" fillId="54" borderId="77" applyNumberFormat="0"/>
    <xf numFmtId="0" fontId="23" fillId="54" borderId="78" applyNumberFormat="0"/>
    <xf numFmtId="0" fontId="23" fillId="54" borderId="79" applyNumberFormat="0"/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0" fontId="23" fillId="0" borderId="84" applyNumberFormat="0" applyFont="0" applyFill="0" applyAlignment="0" applyProtection="0"/>
    <xf numFmtId="202" fontId="23" fillId="0" borderId="84" applyNumberFormat="0" applyFont="0" applyFill="0" applyAlignment="0" applyProtection="0"/>
    <xf numFmtId="0" fontId="23" fillId="0" borderId="0" applyNumberFormat="0" applyFont="0" applyFill="0" applyAlignment="0" applyProtection="0"/>
    <xf numFmtId="0" fontId="23" fillId="0" borderId="0" applyNumberFormat="0" applyFont="0" applyFill="0" applyAlignment="0" applyProtection="0"/>
    <xf numFmtId="0" fontId="23" fillId="0" borderId="90" applyNumberFormat="0" applyFont="0" applyFill="0" applyAlignment="0" applyProtection="0"/>
    <xf numFmtId="0" fontId="23" fillId="0" borderId="90" applyNumberFormat="0" applyFont="0" applyFill="0" applyAlignment="0" applyProtection="0"/>
    <xf numFmtId="0" fontId="23" fillId="0" borderId="90" applyNumberFormat="0" applyFont="0" applyFill="0" applyAlignment="0" applyProtection="0"/>
    <xf numFmtId="202" fontId="23" fillId="0" borderId="90" applyNumberFormat="0" applyFont="0" applyFill="0" applyAlignment="0" applyProtection="0"/>
    <xf numFmtId="0" fontId="23" fillId="0" borderId="91" applyNumberFormat="0" applyFont="0" applyFill="0" applyAlignment="0" applyProtection="0"/>
    <xf numFmtId="0" fontId="23" fillId="0" borderId="91" applyNumberFormat="0" applyFont="0" applyFill="0" applyAlignment="0" applyProtection="0"/>
    <xf numFmtId="0" fontId="23" fillId="0" borderId="91" applyNumberFormat="0" applyFont="0" applyFill="0" applyAlignment="0" applyProtection="0"/>
    <xf numFmtId="202" fontId="23" fillId="0" borderId="91" applyNumberFormat="0" applyFont="0" applyFill="0" applyAlignment="0" applyProtection="0"/>
    <xf numFmtId="0" fontId="23" fillId="0" borderId="57" applyNumberFormat="0" applyFont="0" applyFill="0" applyAlignment="0" applyProtection="0"/>
    <xf numFmtId="0" fontId="23" fillId="0" borderId="57" applyNumberFormat="0" applyFont="0" applyFill="0" applyAlignment="0" applyProtection="0"/>
    <xf numFmtId="0" fontId="23" fillId="0" borderId="57" applyNumberFormat="0" applyFont="0" applyFill="0" applyAlignment="0" applyProtection="0"/>
    <xf numFmtId="202" fontId="23" fillId="0" borderId="57" applyNumberFormat="0" applyFont="0" applyFill="0" applyAlignment="0" applyProtection="0"/>
    <xf numFmtId="0" fontId="23" fillId="0" borderId="58" applyNumberFormat="0" applyFont="0" applyFill="0" applyAlignment="0" applyProtection="0"/>
    <xf numFmtId="0" fontId="23" fillId="0" borderId="58" applyNumberFormat="0" applyFont="0" applyFill="0" applyAlignment="0" applyProtection="0"/>
    <xf numFmtId="0" fontId="23" fillId="0" borderId="92" applyNumberFormat="0" applyFont="0" applyFill="0" applyAlignment="0" applyProtection="0"/>
    <xf numFmtId="0" fontId="23" fillId="0" borderId="92" applyNumberFormat="0" applyFont="0" applyFill="0" applyAlignment="0" applyProtection="0"/>
    <xf numFmtId="0" fontId="23" fillId="0" borderId="92" applyNumberFormat="0" applyFont="0" applyFill="0" applyAlignment="0" applyProtection="0"/>
    <xf numFmtId="202" fontId="23" fillId="0" borderId="92" applyNumberFormat="0" applyFont="0" applyFill="0" applyAlignment="0" applyProtection="0"/>
    <xf numFmtId="0" fontId="23" fillId="0" borderId="93" applyNumberFormat="0" applyFont="0" applyFill="0" applyAlignment="0" applyProtection="0"/>
    <xf numFmtId="0" fontId="23" fillId="0" borderId="93" applyNumberFormat="0" applyFont="0" applyFill="0" applyAlignment="0" applyProtection="0"/>
    <xf numFmtId="0" fontId="23" fillId="0" borderId="93" applyNumberFormat="0" applyFont="0" applyFill="0" applyAlignment="0" applyProtection="0"/>
    <xf numFmtId="202" fontId="23" fillId="0" borderId="93" applyNumberFormat="0" applyFont="0" applyFill="0" applyAlignment="0" applyProtection="0"/>
    <xf numFmtId="0" fontId="176" fillId="53" borderId="0" applyNumberFormat="0" applyBorder="0">
      <alignment horizontal="center" wrapText="1"/>
    </xf>
    <xf numFmtId="287" fontId="23" fillId="58" borderId="58" applyFont="0" applyAlignment="0" applyProtection="0"/>
    <xf numFmtId="286" fontId="23" fillId="58" borderId="58" applyFont="0" applyAlignment="0" applyProtection="0"/>
    <xf numFmtId="289" fontId="26" fillId="0" borderId="94" applyFill="0" applyProtection="0">
      <alignment horizontal="right"/>
    </xf>
    <xf numFmtId="286" fontId="23" fillId="0" borderId="58" applyFont="0" applyFill="0" applyAlignment="0" applyProtection="0"/>
    <xf numFmtId="287" fontId="23" fillId="0" borderId="58" applyFont="0" applyFill="0" applyAlignment="0" applyProtection="0"/>
    <xf numFmtId="287" fontId="23" fillId="0" borderId="95" applyFont="0" applyFill="0" applyAlignment="0" applyProtection="0"/>
    <xf numFmtId="287" fontId="23" fillId="58" borderId="95" applyFont="0" applyAlignment="0" applyProtection="0"/>
    <xf numFmtId="0" fontId="23" fillId="0" borderId="84" applyNumberFormat="0" applyFont="0" applyFill="0" applyAlignment="0" applyProtection="0"/>
    <xf numFmtId="0" fontId="35" fillId="52" borderId="94" applyNumberFormat="0" applyProtection="0">
      <alignment horizontal="right"/>
    </xf>
    <xf numFmtId="287" fontId="35" fillId="52" borderId="58" applyAlignment="0" applyProtection="0"/>
    <xf numFmtId="286" fontId="35" fillId="52" borderId="58" applyAlignment="0" applyProtection="0"/>
    <xf numFmtId="287" fontId="35" fillId="52" borderId="95" applyAlignment="0" applyProtection="0"/>
    <xf numFmtId="0" fontId="23" fillId="24" borderId="77" applyNumberFormat="0" applyFont="0" applyAlignment="0" applyProtection="0"/>
    <xf numFmtId="0" fontId="23" fillId="24" borderId="78" applyNumberFormat="0" applyFont="0" applyAlignment="0" applyProtection="0"/>
    <xf numFmtId="0" fontId="23" fillId="24" borderId="79" applyNumberFormat="0" applyFont="0" applyAlignment="0" applyProtection="0"/>
    <xf numFmtId="0" fontId="23" fillId="40" borderId="76" applyNumberFormat="0" applyFont="0" applyProtection="0">
      <alignment horizontal="left"/>
    </xf>
    <xf numFmtId="0" fontId="23" fillId="24" borderId="76" applyNumberFormat="0">
      <alignment horizontal="left"/>
    </xf>
    <xf numFmtId="0" fontId="23" fillId="24" borderId="77" applyNumberFormat="0"/>
    <xf numFmtId="0" fontId="23" fillId="24" borderId="78" applyNumberFormat="0"/>
    <xf numFmtId="0" fontId="23" fillId="24" borderId="79" applyNumberFormat="0"/>
    <xf numFmtId="0" fontId="23" fillId="54" borderId="76" applyNumberFormat="0">
      <alignment horizontal="left"/>
    </xf>
    <xf numFmtId="0" fontId="23" fillId="54" borderId="77" applyNumberFormat="0"/>
    <xf numFmtId="0" fontId="23" fillId="54" borderId="78" applyNumberFormat="0"/>
    <xf numFmtId="0" fontId="23" fillId="54" borderId="79" applyNumberFormat="0"/>
    <xf numFmtId="0" fontId="176" fillId="53" borderId="0" applyNumberFormat="0" applyBorder="0" applyProtection="0">
      <alignment horizontal="center" wrapText="1"/>
    </xf>
    <xf numFmtId="0" fontId="176" fillId="53" borderId="0" applyNumberFormat="0" applyBorder="0">
      <alignment horizontal="center" wrapText="1"/>
    </xf>
    <xf numFmtId="0" fontId="35" fillId="24" borderId="0" applyNumberFormat="0" applyAlignment="0" applyProtection="0"/>
    <xf numFmtId="0" fontId="23" fillId="24" borderId="76" applyNumberFormat="0" applyFont="0" applyProtection="0">
      <alignment horizontal="left" vertical="center"/>
    </xf>
    <xf numFmtId="0" fontId="23" fillId="24" borderId="77" applyNumberFormat="0" applyProtection="0">
      <alignment horizontal="center" vertical="center"/>
    </xf>
    <xf numFmtId="0" fontId="23" fillId="24" borderId="78" applyNumberFormat="0" applyProtection="0">
      <alignment horizontal="center" vertical="center"/>
    </xf>
    <xf numFmtId="0" fontId="23" fillId="24" borderId="79" applyNumberFormat="0" applyProtection="0">
      <alignment horizontal="center" vertical="center"/>
    </xf>
    <xf numFmtId="0" fontId="23" fillId="40" borderId="76" applyNumberFormat="0" applyFont="0" applyProtection="0">
      <alignment horizontal="left" vertical="center"/>
    </xf>
    <xf numFmtId="0" fontId="23" fillId="40" borderId="77" applyNumberFormat="0" applyProtection="0">
      <alignment horizontal="center" vertical="center"/>
    </xf>
    <xf numFmtId="0" fontId="176" fillId="53" borderId="0" applyNumberFormat="0" applyBorder="0">
      <alignment horizontal="center" wrapText="1"/>
    </xf>
    <xf numFmtId="0" fontId="23" fillId="40" borderId="79" applyNumberFormat="0" applyProtection="0">
      <alignment horizontal="center" vertical="center"/>
    </xf>
    <xf numFmtId="0" fontId="23" fillId="24" borderId="76" applyNumberFormat="0" applyFont="0">
      <alignment horizontal="left"/>
    </xf>
    <xf numFmtId="0" fontId="23" fillId="24" borderId="77" applyNumberFormat="0" applyFont="0"/>
    <xf numFmtId="0" fontId="23" fillId="24" borderId="78" applyNumberFormat="0" applyFont="0"/>
    <xf numFmtId="0" fontId="23" fillId="24" borderId="79" applyNumberFormat="0" applyFont="0"/>
    <xf numFmtId="0" fontId="23" fillId="40" borderId="76" applyNumberFormat="0" applyFont="0">
      <alignment horizontal="left"/>
    </xf>
    <xf numFmtId="0" fontId="23" fillId="40" borderId="77" applyNumberFormat="0" applyFont="0"/>
    <xf numFmtId="0" fontId="23" fillId="40" borderId="78" applyNumberFormat="0" applyFont="0"/>
    <xf numFmtId="0" fontId="23" fillId="40" borderId="79" applyNumberFormat="0" applyFont="0"/>
    <xf numFmtId="0" fontId="23" fillId="52" borderId="79" applyNumberFormat="0" applyFont="0">
      <alignment horizontal="center" vertical="center"/>
    </xf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35" fillId="24" borderId="0" applyNumberFormat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23" fillId="56" borderId="0" applyNumberFormat="0" applyBorder="0"/>
    <xf numFmtId="0" fontId="23" fillId="56" borderId="0" applyNumberFormat="0" applyBorder="0">
      <alignment horizontal="center"/>
    </xf>
    <xf numFmtId="0" fontId="23" fillId="24" borderId="0" applyNumberFormat="0" applyBorder="0"/>
    <xf numFmtId="0" fontId="23" fillId="52" borderId="0" applyNumberFormat="0" applyBorder="0"/>
    <xf numFmtId="0" fontId="35" fillId="24" borderId="0" applyNumberFormat="0"/>
    <xf numFmtId="0" fontId="23" fillId="24" borderId="76" applyNumberFormat="0">
      <alignment horizontal="left" vertical="center"/>
    </xf>
    <xf numFmtId="0" fontId="23" fillId="24" borderId="77" applyNumberFormat="0">
      <alignment horizontal="center" vertical="center"/>
    </xf>
    <xf numFmtId="0" fontId="23" fillId="24" borderId="78" applyNumberFormat="0">
      <alignment horizontal="center" vertical="center"/>
    </xf>
    <xf numFmtId="0" fontId="23" fillId="24" borderId="79" applyNumberFormat="0">
      <alignment horizontal="center" vertical="center"/>
    </xf>
    <xf numFmtId="0" fontId="23" fillId="54" borderId="76" applyNumberFormat="0">
      <alignment horizontal="left" vertical="center"/>
    </xf>
    <xf numFmtId="0" fontId="23" fillId="54" borderId="77" applyNumberFormat="0">
      <alignment horizontal="center" vertical="center"/>
    </xf>
    <xf numFmtId="0" fontId="23" fillId="54" borderId="78" applyNumberFormat="0">
      <alignment horizontal="center" vertical="center"/>
    </xf>
    <xf numFmtId="0" fontId="23" fillId="54" borderId="79" applyNumberFormat="0">
      <alignment horizontal="center" vertical="center"/>
    </xf>
    <xf numFmtId="0" fontId="23" fillId="52" borderId="79" applyNumberFormat="0">
      <alignment horizontal="center" vertical="center"/>
    </xf>
    <xf numFmtId="0" fontId="176" fillId="53" borderId="0" applyNumberFormat="0" applyBorder="0">
      <alignment horizontal="center" wrapText="1"/>
    </xf>
    <xf numFmtId="0" fontId="23" fillId="24" borderId="76" applyNumberFormat="0" applyFont="0">
      <alignment horizontal="left"/>
    </xf>
    <xf numFmtId="0" fontId="23" fillId="24" borderId="77" applyNumberFormat="0" applyFont="0"/>
    <xf numFmtId="0" fontId="23" fillId="24" borderId="78" applyNumberFormat="0" applyFont="0"/>
    <xf numFmtId="0" fontId="23" fillId="24" borderId="79" applyNumberFormat="0" applyFont="0"/>
    <xf numFmtId="202" fontId="183" fillId="0" borderId="0" applyNumberFormat="0" applyBorder="0" applyAlignment="0"/>
    <xf numFmtId="0" fontId="134" fillId="0" borderId="0"/>
    <xf numFmtId="0" fontId="184" fillId="0" borderId="75"/>
    <xf numFmtId="202" fontId="184" fillId="0" borderId="75"/>
    <xf numFmtId="0" fontId="185" fillId="0" borderId="0" applyFill="0" applyBorder="0" applyProtection="0">
      <alignment horizontal="center" vertical="center"/>
    </xf>
    <xf numFmtId="0" fontId="186" fillId="0" borderId="0" applyFill="0" applyBorder="0" applyProtection="0">
      <alignment vertical="top"/>
    </xf>
    <xf numFmtId="0" fontId="187" fillId="0" borderId="0" applyFill="0" applyBorder="0" applyProtection="0">
      <alignment vertical="center"/>
    </xf>
    <xf numFmtId="0" fontId="41" fillId="0" borderId="0" applyFill="0" applyBorder="0" applyProtection="0"/>
    <xf numFmtId="291" fontId="55" fillId="0" borderId="0" applyFont="0" applyFill="0" applyBorder="0" applyAlignment="0" applyProtection="0"/>
    <xf numFmtId="291" fontId="55" fillId="0" borderId="0" applyFont="0" applyFill="0" applyBorder="0" applyAlignment="0" applyProtection="0"/>
    <xf numFmtId="292" fontId="55" fillId="0" borderId="0" applyFont="0" applyFill="0" applyBorder="0" applyAlignment="0" applyProtection="0"/>
    <xf numFmtId="292" fontId="55" fillId="0" borderId="0" applyFont="0" applyFill="0" applyBorder="0" applyAlignment="0" applyProtection="0"/>
    <xf numFmtId="293" fontId="55" fillId="0" borderId="0" applyFont="0" applyFill="0" applyBorder="0" applyAlignment="0" applyProtection="0"/>
    <xf numFmtId="293" fontId="55" fillId="0" borderId="0" applyFont="0" applyFill="0" applyBorder="0" applyAlignment="0" applyProtection="0"/>
    <xf numFmtId="294" fontId="55" fillId="0" borderId="0" applyFont="0" applyFill="0" applyBorder="0" applyAlignment="0" applyProtection="0"/>
    <xf numFmtId="294" fontId="55" fillId="0" borderId="0" applyFont="0" applyFill="0" applyBorder="0" applyAlignment="0" applyProtection="0"/>
    <xf numFmtId="295" fontId="55" fillId="0" borderId="0" applyFont="0" applyFill="0" applyBorder="0" applyAlignment="0" applyProtection="0"/>
    <xf numFmtId="295" fontId="55" fillId="0" borderId="0" applyFont="0" applyFill="0" applyBorder="0" applyAlignment="0" applyProtection="0"/>
    <xf numFmtId="296" fontId="55" fillId="0" borderId="0" applyFont="0" applyFill="0" applyBorder="0" applyAlignment="0" applyProtection="0"/>
    <xf numFmtId="297" fontId="55" fillId="0" borderId="0" applyFont="0" applyFill="0" applyBorder="0" applyAlignment="0" applyProtection="0"/>
    <xf numFmtId="297" fontId="55" fillId="0" borderId="0" applyFont="0" applyFill="0" applyBorder="0" applyAlignment="0" applyProtection="0"/>
    <xf numFmtId="298" fontId="55" fillId="0" borderId="0" applyFont="0" applyFill="0" applyBorder="0" applyAlignment="0" applyProtection="0"/>
    <xf numFmtId="298" fontId="55" fillId="0" borderId="0" applyFont="0" applyFill="0" applyBorder="0" applyAlignment="0" applyProtection="0"/>
    <xf numFmtId="299" fontId="55" fillId="0" borderId="0" applyFont="0" applyFill="0" applyBorder="0" applyAlignment="0" applyProtection="0"/>
    <xf numFmtId="299" fontId="55" fillId="0" borderId="0" applyFont="0" applyFill="0" applyBorder="0" applyAlignment="0" applyProtection="0"/>
    <xf numFmtId="296" fontId="55" fillId="0" borderId="0" applyFont="0" applyFill="0" applyBorder="0" applyAlignment="0" applyProtection="0"/>
    <xf numFmtId="0" fontId="141" fillId="0" borderId="71"/>
    <xf numFmtId="202" fontId="141" fillId="0" borderId="71"/>
    <xf numFmtId="0" fontId="65" fillId="0" borderId="71"/>
    <xf numFmtId="6" fontId="23" fillId="0" borderId="96" applyNumberFormat="0" applyFont="0" applyFill="0" applyAlignment="0" applyProtection="0"/>
    <xf numFmtId="6" fontId="23" fillId="0" borderId="96" applyNumberFormat="0" applyFont="0" applyFill="0" applyAlignment="0" applyProtection="0"/>
    <xf numFmtId="269" fontId="188" fillId="0" borderId="0">
      <alignment horizontal="right"/>
    </xf>
    <xf numFmtId="270" fontId="23" fillId="0" borderId="0">
      <alignment horizontal="right"/>
    </xf>
    <xf numFmtId="270" fontId="23" fillId="0" borderId="0">
      <alignment horizontal="right"/>
    </xf>
    <xf numFmtId="270" fontId="23" fillId="0" borderId="0">
      <alignment horizontal="right"/>
    </xf>
    <xf numFmtId="1" fontId="188" fillId="0" borderId="0">
      <alignment horizontal="left"/>
    </xf>
    <xf numFmtId="268" fontId="188" fillId="0" borderId="0">
      <alignment horizontal="right"/>
    </xf>
    <xf numFmtId="0" fontId="134" fillId="0" borderId="0"/>
    <xf numFmtId="0" fontId="25" fillId="0" borderId="44" applyFont="0" applyBorder="0" applyAlignment="0">
      <alignment horizontal="left"/>
    </xf>
    <xf numFmtId="191" fontId="68" fillId="0" borderId="0" applyFont="0" applyFill="0" applyBorder="0" applyProtection="0">
      <alignment horizontal="right"/>
    </xf>
    <xf numFmtId="0" fontId="189" fillId="0" borderId="0"/>
    <xf numFmtId="43" fontId="23" fillId="0" borderId="0" applyFont="0" applyFill="0" applyBorder="0" applyAlignment="0" applyProtection="0"/>
    <xf numFmtId="0" fontId="32" fillId="0" borderId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23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9" fontId="36" fillId="3" borderId="0" applyNumberFormat="0" applyBorder="0" applyAlignment="0" applyProtection="0"/>
    <xf numFmtId="0" fontId="36" fillId="3" borderId="0" applyNumberFormat="0" applyBorder="0" applyAlignment="0" applyProtection="0"/>
    <xf numFmtId="169" fontId="36" fillId="3" borderId="0" applyNumberFormat="0" applyBorder="0" applyAlignment="0" applyProtection="0"/>
    <xf numFmtId="169" fontId="36" fillId="17" borderId="0" applyNumberFormat="0" applyBorder="0" applyAlignment="0" applyProtection="0"/>
    <xf numFmtId="0" fontId="36" fillId="17" borderId="0" applyNumberFormat="0" applyBorder="0" applyAlignment="0" applyProtection="0"/>
    <xf numFmtId="169" fontId="36" fillId="17" borderId="0" applyNumberFormat="0" applyBorder="0" applyAlignment="0" applyProtection="0"/>
    <xf numFmtId="169" fontId="36" fillId="20" borderId="0" applyNumberFormat="0" applyBorder="0" applyAlignment="0" applyProtection="0"/>
    <xf numFmtId="0" fontId="36" fillId="20" borderId="0" applyNumberFormat="0" applyBorder="0" applyAlignment="0" applyProtection="0"/>
    <xf numFmtId="169" fontId="36" fillId="20" borderId="0" applyNumberFormat="0" applyBorder="0" applyAlignment="0" applyProtection="0"/>
    <xf numFmtId="169" fontId="36" fillId="4" borderId="0" applyNumberFormat="0" applyBorder="0" applyAlignment="0" applyProtection="0"/>
    <xf numFmtId="0" fontId="36" fillId="4" borderId="0" applyNumberFormat="0" applyBorder="0" applyAlignment="0" applyProtection="0"/>
    <xf numFmtId="169" fontId="36" fillId="4" borderId="0" applyNumberFormat="0" applyBorder="0" applyAlignment="0" applyProtection="0"/>
    <xf numFmtId="169" fontId="36" fillId="7" borderId="0" applyNumberFormat="0" applyBorder="0" applyAlignment="0" applyProtection="0"/>
    <xf numFmtId="0" fontId="36" fillId="7" borderId="0" applyNumberFormat="0" applyBorder="0" applyAlignment="0" applyProtection="0"/>
    <xf numFmtId="169" fontId="36" fillId="7" borderId="0" applyNumberFormat="0" applyBorder="0" applyAlignment="0" applyProtection="0"/>
    <xf numFmtId="169" fontId="36" fillId="5" borderId="0" applyNumberFormat="0" applyBorder="0" applyAlignment="0" applyProtection="0"/>
    <xf numFmtId="0" fontId="36" fillId="5" borderId="0" applyNumberFormat="0" applyBorder="0" applyAlignment="0" applyProtection="0"/>
    <xf numFmtId="169" fontId="36" fillId="5" borderId="0" applyNumberFormat="0" applyBorder="0" applyAlignment="0" applyProtection="0"/>
    <xf numFmtId="169" fontId="36" fillId="8" borderId="0" applyNumberFormat="0" applyBorder="0" applyAlignment="0" applyProtection="0"/>
    <xf numFmtId="0" fontId="36" fillId="8" borderId="0" applyNumberFormat="0" applyBorder="0" applyAlignment="0" applyProtection="0"/>
    <xf numFmtId="169" fontId="36" fillId="8" borderId="0" applyNumberFormat="0" applyBorder="0" applyAlignment="0" applyProtection="0"/>
    <xf numFmtId="169" fontId="36" fillId="9" borderId="0" applyNumberFormat="0" applyBorder="0" applyAlignment="0" applyProtection="0"/>
    <xf numFmtId="0" fontId="36" fillId="9" borderId="0" applyNumberFormat="0" applyBorder="0" applyAlignment="0" applyProtection="0"/>
    <xf numFmtId="169" fontId="36" fillId="9" borderId="0" applyNumberFormat="0" applyBorder="0" applyAlignment="0" applyProtection="0"/>
    <xf numFmtId="169" fontId="36" fillId="61" borderId="0" applyNumberFormat="0" applyBorder="0" applyAlignment="0" applyProtection="0"/>
    <xf numFmtId="0" fontId="36" fillId="61" borderId="0" applyNumberFormat="0" applyBorder="0" applyAlignment="0" applyProtection="0"/>
    <xf numFmtId="169" fontId="36" fillId="61" borderId="0" applyNumberFormat="0" applyBorder="0" applyAlignment="0" applyProtection="0"/>
    <xf numFmtId="169" fontId="36" fillId="4" borderId="0" applyNumberFormat="0" applyBorder="0" applyAlignment="0" applyProtection="0"/>
    <xf numFmtId="0" fontId="36" fillId="4" borderId="0" applyNumberFormat="0" applyBorder="0" applyAlignment="0" applyProtection="0"/>
    <xf numFmtId="169" fontId="36" fillId="4" borderId="0" applyNumberFormat="0" applyBorder="0" applyAlignment="0" applyProtection="0"/>
    <xf numFmtId="169" fontId="36" fillId="8" borderId="0" applyNumberFormat="0" applyBorder="0" applyAlignment="0" applyProtection="0"/>
    <xf numFmtId="0" fontId="36" fillId="8" borderId="0" applyNumberFormat="0" applyBorder="0" applyAlignment="0" applyProtection="0"/>
    <xf numFmtId="169" fontId="36" fillId="8" borderId="0" applyNumberFormat="0" applyBorder="0" applyAlignment="0" applyProtection="0"/>
    <xf numFmtId="169" fontId="36" fillId="62" borderId="0" applyNumberFormat="0" applyBorder="0" applyAlignment="0" applyProtection="0"/>
    <xf numFmtId="0" fontId="36" fillId="62" borderId="0" applyNumberFormat="0" applyBorder="0" applyAlignment="0" applyProtection="0"/>
    <xf numFmtId="169" fontId="36" fillId="62" borderId="0" applyNumberFormat="0" applyBorder="0" applyAlignment="0" applyProtection="0"/>
    <xf numFmtId="169" fontId="39" fillId="63" borderId="0" applyNumberFormat="0" applyBorder="0" applyAlignment="0" applyProtection="0"/>
    <xf numFmtId="0" fontId="39" fillId="63" borderId="0" applyNumberFormat="0" applyBorder="0" applyAlignment="0" applyProtection="0"/>
    <xf numFmtId="169" fontId="39" fillId="63" borderId="0" applyNumberFormat="0" applyBorder="0" applyAlignment="0" applyProtection="0"/>
    <xf numFmtId="169" fontId="39" fillId="9" borderId="0" applyNumberFormat="0" applyBorder="0" applyAlignment="0" applyProtection="0"/>
    <xf numFmtId="0" fontId="39" fillId="9" borderId="0" applyNumberFormat="0" applyBorder="0" applyAlignment="0" applyProtection="0"/>
    <xf numFmtId="169" fontId="39" fillId="9" borderId="0" applyNumberFormat="0" applyBorder="0" applyAlignment="0" applyProtection="0"/>
    <xf numFmtId="169" fontId="39" fillId="61" borderId="0" applyNumberFormat="0" applyBorder="0" applyAlignment="0" applyProtection="0"/>
    <xf numFmtId="0" fontId="39" fillId="61" borderId="0" applyNumberFormat="0" applyBorder="0" applyAlignment="0" applyProtection="0"/>
    <xf numFmtId="169" fontId="39" fillId="61" borderId="0" applyNumberFormat="0" applyBorder="0" applyAlignment="0" applyProtection="0"/>
    <xf numFmtId="169" fontId="39" fillId="64" borderId="0" applyNumberFormat="0" applyBorder="0" applyAlignment="0" applyProtection="0"/>
    <xf numFmtId="0" fontId="39" fillId="64" borderId="0" applyNumberFormat="0" applyBorder="0" applyAlignment="0" applyProtection="0"/>
    <xf numFmtId="169" fontId="39" fillId="64" borderId="0" applyNumberFormat="0" applyBorder="0" applyAlignment="0" applyProtection="0"/>
    <xf numFmtId="169" fontId="39" fillId="11" borderId="0" applyNumberFormat="0" applyBorder="0" applyAlignment="0" applyProtection="0"/>
    <xf numFmtId="0" fontId="39" fillId="11" borderId="0" applyNumberFormat="0" applyBorder="0" applyAlignment="0" applyProtection="0"/>
    <xf numFmtId="169" fontId="39" fillId="11" borderId="0" applyNumberFormat="0" applyBorder="0" applyAlignment="0" applyProtection="0"/>
    <xf numFmtId="169" fontId="39" fillId="34" borderId="0" applyNumberFormat="0" applyBorder="0" applyAlignment="0" applyProtection="0"/>
    <xf numFmtId="0" fontId="39" fillId="34" borderId="0" applyNumberFormat="0" applyBorder="0" applyAlignment="0" applyProtection="0"/>
    <xf numFmtId="169" fontId="39" fillId="34" borderId="0" applyNumberFormat="0" applyBorder="0" applyAlignment="0" applyProtection="0"/>
    <xf numFmtId="169" fontId="39" fillId="65" borderId="0" applyNumberFormat="0" applyBorder="0" applyAlignment="0" applyProtection="0"/>
    <xf numFmtId="0" fontId="39" fillId="65" borderId="0" applyNumberFormat="0" applyBorder="0" applyAlignment="0" applyProtection="0"/>
    <xf numFmtId="169" fontId="39" fillId="65" borderId="0" applyNumberFormat="0" applyBorder="0" applyAlignment="0" applyProtection="0"/>
    <xf numFmtId="169" fontId="39" fillId="13" borderId="0" applyNumberFormat="0" applyBorder="0" applyAlignment="0" applyProtection="0"/>
    <xf numFmtId="0" fontId="39" fillId="13" borderId="0" applyNumberFormat="0" applyBorder="0" applyAlignment="0" applyProtection="0"/>
    <xf numFmtId="169" fontId="39" fillId="13" borderId="0" applyNumberFormat="0" applyBorder="0" applyAlignment="0" applyProtection="0"/>
    <xf numFmtId="169" fontId="39" fillId="14" borderId="0" applyNumberFormat="0" applyBorder="0" applyAlignment="0" applyProtection="0"/>
    <xf numFmtId="0" fontId="39" fillId="14" borderId="0" applyNumberFormat="0" applyBorder="0" applyAlignment="0" applyProtection="0"/>
    <xf numFmtId="169" fontId="39" fillId="14" borderId="0" applyNumberFormat="0" applyBorder="0" applyAlignment="0" applyProtection="0"/>
    <xf numFmtId="169" fontId="39" fillId="64" borderId="0" applyNumberFormat="0" applyBorder="0" applyAlignment="0" applyProtection="0"/>
    <xf numFmtId="0" fontId="39" fillId="64" borderId="0" applyNumberFormat="0" applyBorder="0" applyAlignment="0" applyProtection="0"/>
    <xf numFmtId="169" fontId="39" fillId="64" borderId="0" applyNumberFormat="0" applyBorder="0" applyAlignment="0" applyProtection="0"/>
    <xf numFmtId="169" fontId="39" fillId="11" borderId="0" applyNumberFormat="0" applyBorder="0" applyAlignment="0" applyProtection="0"/>
    <xf numFmtId="0" fontId="39" fillId="11" borderId="0" applyNumberFormat="0" applyBorder="0" applyAlignment="0" applyProtection="0"/>
    <xf numFmtId="169" fontId="39" fillId="11" borderId="0" applyNumberFormat="0" applyBorder="0" applyAlignment="0" applyProtection="0"/>
    <xf numFmtId="169" fontId="39" fillId="16" borderId="0" applyNumberFormat="0" applyBorder="0" applyAlignment="0" applyProtection="0"/>
    <xf numFmtId="0" fontId="39" fillId="16" borderId="0" applyNumberFormat="0" applyBorder="0" applyAlignment="0" applyProtection="0"/>
    <xf numFmtId="169" fontId="39" fillId="16" borderId="0" applyNumberFormat="0" applyBorder="0" applyAlignment="0" applyProtection="0"/>
    <xf numFmtId="0" fontId="84" fillId="66" borderId="106"/>
    <xf numFmtId="0" fontId="84" fillId="66" borderId="106"/>
    <xf numFmtId="0" fontId="84" fillId="66" borderId="106"/>
    <xf numFmtId="169" fontId="40" fillId="17" borderId="0" applyNumberFormat="0" applyBorder="0" applyAlignment="0" applyProtection="0"/>
    <xf numFmtId="0" fontId="40" fillId="17" borderId="0" applyNumberFormat="0" applyBorder="0" applyAlignment="0" applyProtection="0"/>
    <xf numFmtId="169" fontId="40" fillId="17" borderId="0" applyNumberFormat="0" applyBorder="0" applyAlignment="0" applyProtection="0"/>
    <xf numFmtId="169" fontId="42" fillId="12" borderId="107" applyNumberFormat="0" applyAlignment="0" applyProtection="0"/>
    <xf numFmtId="0" fontId="42" fillId="12" borderId="107" applyNumberFormat="0" applyAlignment="0" applyProtection="0"/>
    <xf numFmtId="169" fontId="42" fillId="12" borderId="107" applyNumberFormat="0" applyAlignment="0" applyProtection="0"/>
    <xf numFmtId="169" fontId="43" fillId="19" borderId="108" applyNumberFormat="0" applyAlignment="0" applyProtection="0"/>
    <xf numFmtId="0" fontId="43" fillId="19" borderId="108" applyNumberFormat="0" applyAlignment="0" applyProtection="0"/>
    <xf numFmtId="169" fontId="43" fillId="19" borderId="108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37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84" fillId="20" borderId="106" applyNumberFormat="0" applyAlignment="0">
      <protection locked="0"/>
    </xf>
    <xf numFmtId="169" fontId="84" fillId="20" borderId="106" applyNumberFormat="0" applyAlignment="0">
      <protection locked="0"/>
    </xf>
    <xf numFmtId="302" fontId="23" fillId="0" borderId="0" applyFont="0" applyFill="0" applyBorder="0" applyAlignment="0" applyProtection="0"/>
    <xf numFmtId="303" fontId="23" fillId="0" borderId="0" applyFont="0" applyFill="0" applyBorder="0" applyAlignment="0" applyProtection="0"/>
    <xf numFmtId="169" fontId="65" fillId="0" borderId="0" applyFont="0" applyFill="0" applyBorder="0" applyAlignment="0" applyProtection="0"/>
    <xf numFmtId="202" fontId="23" fillId="0" borderId="0" applyFont="0" applyFill="0" applyBorder="0" applyAlignment="0" applyProtection="0"/>
    <xf numFmtId="169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9" fontId="4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9" fontId="45" fillId="20" borderId="0" applyNumberFormat="0" applyBorder="0" applyAlignment="0" applyProtection="0"/>
    <xf numFmtId="0" fontId="45" fillId="20" borderId="0" applyNumberFormat="0" applyBorder="0" applyAlignment="0" applyProtection="0"/>
    <xf numFmtId="169" fontId="45" fillId="20" borderId="0" applyNumberFormat="0" applyBorder="0" applyAlignment="0" applyProtection="0"/>
    <xf numFmtId="169" fontId="25" fillId="0" borderId="100">
      <alignment horizontal="left" vertical="center"/>
    </xf>
    <xf numFmtId="0" fontId="190" fillId="0" borderId="109" applyNumberFormat="0" applyFill="0" applyAlignment="0" applyProtection="0"/>
    <xf numFmtId="169" fontId="190" fillId="0" borderId="109" applyNumberFormat="0" applyFill="0" applyAlignment="0" applyProtection="0"/>
    <xf numFmtId="0" fontId="190" fillId="0" borderId="109" applyNumberFormat="0" applyFill="0" applyAlignment="0" applyProtection="0"/>
    <xf numFmtId="169" fontId="190" fillId="0" borderId="109" applyNumberFormat="0" applyFill="0" applyAlignment="0" applyProtection="0"/>
    <xf numFmtId="0" fontId="191" fillId="0" borderId="17" applyNumberFormat="0" applyFill="0" applyAlignment="0" applyProtection="0"/>
    <xf numFmtId="169" fontId="191" fillId="0" borderId="17" applyNumberFormat="0" applyFill="0" applyAlignment="0" applyProtection="0"/>
    <xf numFmtId="0" fontId="191" fillId="0" borderId="17" applyNumberFormat="0" applyFill="0" applyAlignment="0" applyProtection="0"/>
    <xf numFmtId="169" fontId="191" fillId="0" borderId="17" applyNumberFormat="0" applyFill="0" applyAlignment="0" applyProtection="0"/>
    <xf numFmtId="169" fontId="192" fillId="0" borderId="110" applyNumberFormat="0" applyFill="0" applyAlignment="0" applyProtection="0"/>
    <xf numFmtId="0" fontId="192" fillId="0" borderId="110" applyNumberFormat="0" applyFill="0" applyAlignment="0" applyProtection="0"/>
    <xf numFmtId="169" fontId="192" fillId="0" borderId="110" applyNumberFormat="0" applyFill="0" applyAlignment="0" applyProtection="0"/>
    <xf numFmtId="169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169" fontId="192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169" fontId="49" fillId="5" borderId="14" applyNumberFormat="0" applyAlignment="0" applyProtection="0"/>
    <xf numFmtId="0" fontId="49" fillId="5" borderId="14" applyNumberFormat="0" applyAlignment="0" applyProtection="0"/>
    <xf numFmtId="169" fontId="49" fillId="5" borderId="14" applyNumberFormat="0" applyAlignment="0" applyProtection="0"/>
    <xf numFmtId="169" fontId="50" fillId="0" borderId="19" applyNumberFormat="0" applyFill="0" applyAlignment="0" applyProtection="0"/>
    <xf numFmtId="0" fontId="50" fillId="0" borderId="19" applyNumberFormat="0" applyFill="0" applyAlignment="0" applyProtection="0"/>
    <xf numFmtId="169" fontId="50" fillId="0" borderId="19" applyNumberFormat="0" applyFill="0" applyAlignment="0" applyProtection="0"/>
    <xf numFmtId="0" fontId="193" fillId="67" borderId="0" applyNumberFormat="0" applyBorder="0"/>
    <xf numFmtId="169" fontId="51" fillId="10" borderId="0" applyNumberFormat="0" applyBorder="0" applyAlignment="0" applyProtection="0"/>
    <xf numFmtId="0" fontId="51" fillId="10" borderId="0" applyNumberFormat="0" applyBorder="0" applyAlignment="0" applyProtection="0"/>
    <xf numFmtId="169" fontId="51" fillId="10" borderId="0" applyNumberFormat="0" applyBorder="0" applyAlignment="0" applyProtection="0"/>
    <xf numFmtId="169" fontId="194" fillId="0" borderId="0"/>
    <xf numFmtId="0" fontId="194" fillId="0" borderId="0"/>
    <xf numFmtId="169" fontId="61" fillId="0" borderId="0"/>
    <xf numFmtId="0" fontId="61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169" fontId="194" fillId="0" borderId="0"/>
    <xf numFmtId="0" fontId="194" fillId="0" borderId="0"/>
    <xf numFmtId="169" fontId="194" fillId="0" borderId="0"/>
    <xf numFmtId="169" fontId="61" fillId="0" borderId="0"/>
    <xf numFmtId="0" fontId="61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23" fillId="0" borderId="0"/>
    <xf numFmtId="169" fontId="194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169" fontId="194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23" fillId="0" borderId="0"/>
    <xf numFmtId="169" fontId="23" fillId="0" borderId="0"/>
    <xf numFmtId="16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60" fillId="0" borderId="0"/>
    <xf numFmtId="0" fontId="6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169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94" fillId="0" borderId="0"/>
    <xf numFmtId="169" fontId="194" fillId="0" borderId="0"/>
    <xf numFmtId="169" fontId="61" fillId="0" borderId="0"/>
    <xf numFmtId="0" fontId="61" fillId="0" borderId="0"/>
    <xf numFmtId="0" fontId="194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0" fontId="194" fillId="0" borderId="0"/>
    <xf numFmtId="169" fontId="61" fillId="0" borderId="0"/>
    <xf numFmtId="0" fontId="61" fillId="0" borderId="0"/>
    <xf numFmtId="0" fontId="194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94" fillId="0" borderId="0"/>
    <xf numFmtId="169" fontId="194" fillId="0" borderId="0"/>
    <xf numFmtId="0" fontId="194" fillId="0" borderId="0"/>
    <xf numFmtId="169" fontId="61" fillId="0" borderId="0"/>
    <xf numFmtId="0" fontId="61" fillId="0" borderId="0"/>
    <xf numFmtId="0" fontId="19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6" fillId="6" borderId="20" applyNumberFormat="0" applyFont="0" applyAlignment="0" applyProtection="0"/>
    <xf numFmtId="169" fontId="23" fillId="6" borderId="20" applyNumberFormat="0" applyFont="0" applyAlignment="0" applyProtection="0"/>
    <xf numFmtId="0" fontId="23" fillId="60" borderId="105" applyNumberFormat="0" applyFont="0" applyAlignment="0" applyProtection="0"/>
    <xf numFmtId="0" fontId="23" fillId="6" borderId="20" applyNumberFormat="0" applyFont="0" applyAlignment="0" applyProtection="0"/>
    <xf numFmtId="169" fontId="23" fillId="6" borderId="20" applyNumberFormat="0" applyFont="0" applyAlignment="0" applyProtection="0"/>
    <xf numFmtId="0" fontId="23" fillId="60" borderId="105" applyNumberFormat="0" applyFont="0" applyAlignment="0" applyProtection="0"/>
    <xf numFmtId="0" fontId="23" fillId="60" borderId="105" applyNumberFormat="0" applyFont="0" applyAlignment="0" applyProtection="0"/>
    <xf numFmtId="0" fontId="23" fillId="60" borderId="105" applyNumberFormat="0" applyFont="0" applyAlignment="0" applyProtection="0"/>
    <xf numFmtId="0" fontId="23" fillId="60" borderId="105" applyNumberFormat="0" applyFont="0" applyAlignment="0" applyProtection="0"/>
    <xf numFmtId="0" fontId="23" fillId="68" borderId="111" applyNumberFormat="0"/>
    <xf numFmtId="0" fontId="84" fillId="69" borderId="106" applyNumberFormat="0" applyAlignment="0">
      <protection locked="0"/>
    </xf>
    <xf numFmtId="169" fontId="84" fillId="69" borderId="106" applyNumberFormat="0" applyAlignment="0">
      <protection locked="0"/>
    </xf>
    <xf numFmtId="169" fontId="53" fillId="12" borderId="112" applyNumberFormat="0" applyAlignment="0" applyProtection="0"/>
    <xf numFmtId="0" fontId="53" fillId="12" borderId="112" applyNumberFormat="0" applyAlignment="0" applyProtection="0"/>
    <xf numFmtId="169" fontId="53" fillId="12" borderId="112" applyNumberFormat="0" applyAlignment="0" applyProtection="0"/>
    <xf numFmtId="0" fontId="84" fillId="20" borderId="113" applyNumberFormat="0" applyAlignment="0">
      <protection locked="0"/>
    </xf>
    <xf numFmtId="169" fontId="84" fillId="20" borderId="113" applyNumberFormat="0" applyAlignment="0">
      <protection locked="0"/>
    </xf>
    <xf numFmtId="9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73" fillId="0" borderId="0" applyNumberFormat="0" applyBorder="0"/>
    <xf numFmtId="0" fontId="195" fillId="70" borderId="0" applyNumberFormat="0" applyBorder="0"/>
    <xf numFmtId="0" fontId="195" fillId="71" borderId="0" applyNumberFormat="0" applyBorder="0"/>
    <xf numFmtId="0" fontId="195" fillId="72" borderId="0" applyNumberFormat="0" applyBorder="0"/>
    <xf numFmtId="0" fontId="23" fillId="55" borderId="0"/>
    <xf numFmtId="169" fontId="23" fillId="24" borderId="114" applyNumberFormat="0" applyFont="0" applyProtection="0">
      <alignment horizontal="left" vertical="center"/>
    </xf>
    <xf numFmtId="169" fontId="23" fillId="24" borderId="114" applyNumberFormat="0" applyFont="0" applyProtection="0">
      <alignment horizontal="left" vertical="center"/>
    </xf>
    <xf numFmtId="0" fontId="23" fillId="24" borderId="114" applyNumberFormat="0" applyFont="0" applyProtection="0">
      <alignment horizontal="left" vertical="center"/>
    </xf>
    <xf numFmtId="169" fontId="23" fillId="40" borderId="114" applyNumberFormat="0" applyFont="0" applyProtection="0">
      <alignment horizontal="left" vertical="center"/>
    </xf>
    <xf numFmtId="169" fontId="23" fillId="40" borderId="114" applyNumberFormat="0" applyFont="0" applyProtection="0">
      <alignment horizontal="left" vertical="center"/>
    </xf>
    <xf numFmtId="0" fontId="23" fillId="40" borderId="114" applyNumberFormat="0" applyFont="0" applyProtection="0">
      <alignment horizontal="left" vertical="center"/>
    </xf>
    <xf numFmtId="0" fontId="23" fillId="24" borderId="111" applyNumberFormat="0" applyFont="0" applyProtection="0">
      <alignment horizontal="left" vertical="center"/>
    </xf>
    <xf numFmtId="169" fontId="23" fillId="24" borderId="111" applyNumberFormat="0" applyFont="0" applyProtection="0">
      <alignment horizontal="left" vertical="center"/>
    </xf>
    <xf numFmtId="0" fontId="23" fillId="24" borderId="111" applyNumberFormat="0" applyFont="0" applyProtection="0">
      <alignment horizontal="left" vertical="center"/>
    </xf>
    <xf numFmtId="169" fontId="23" fillId="24" borderId="111" applyNumberFormat="0" applyFont="0" applyProtection="0">
      <alignment horizontal="left" vertical="center"/>
    </xf>
    <xf numFmtId="0" fontId="23" fillId="56" borderId="111" applyNumberFormat="0" applyFont="0" applyProtection="0">
      <alignment horizontal="left" vertical="center"/>
    </xf>
    <xf numFmtId="169" fontId="23" fillId="56" borderId="111" applyNumberFormat="0" applyFont="0" applyProtection="0">
      <alignment horizontal="left" vertical="center"/>
    </xf>
    <xf numFmtId="0" fontId="23" fillId="56" borderId="111" applyNumberFormat="0" applyFont="0" applyProtection="0">
      <alignment horizontal="left" vertical="center"/>
    </xf>
    <xf numFmtId="169" fontId="23" fillId="56" borderId="111" applyNumberFormat="0" applyFont="0" applyProtection="0">
      <alignment horizontal="left" vertical="center"/>
    </xf>
    <xf numFmtId="0" fontId="177" fillId="56" borderId="115" applyNumberFormat="0" applyProtection="0">
      <alignment horizontal="center" vertical="center"/>
    </xf>
    <xf numFmtId="0" fontId="23" fillId="24" borderId="111" applyNumberFormat="0" applyFont="0" applyProtection="0">
      <alignment horizontal="left" vertical="center"/>
    </xf>
    <xf numFmtId="169" fontId="23" fillId="24" borderId="111" applyNumberFormat="0" applyFont="0" applyProtection="0">
      <alignment horizontal="left" vertical="center"/>
    </xf>
    <xf numFmtId="0" fontId="23" fillId="24" borderId="111" applyNumberFormat="0" applyFont="0" applyProtection="0">
      <alignment horizontal="left" vertical="center"/>
    </xf>
    <xf numFmtId="169" fontId="23" fillId="24" borderId="111" applyNumberFormat="0" applyFont="0" applyProtection="0">
      <alignment horizontal="left" vertical="center"/>
    </xf>
    <xf numFmtId="169" fontId="23" fillId="24" borderId="111" applyNumberFormat="0" applyFont="0" applyProtection="0">
      <alignment horizontal="left" vertical="center"/>
    </xf>
    <xf numFmtId="0" fontId="23" fillId="56" borderId="111" applyNumberFormat="0" applyFont="0" applyProtection="0">
      <alignment horizontal="left" vertical="center"/>
    </xf>
    <xf numFmtId="0" fontId="23" fillId="56" borderId="111" applyNumberFormat="0" applyFont="0" applyProtection="0">
      <alignment horizontal="left" vertical="center"/>
    </xf>
    <xf numFmtId="169" fontId="23" fillId="56" borderId="111" applyNumberFormat="0" applyFont="0" applyProtection="0">
      <alignment horizontal="left" vertical="center"/>
    </xf>
    <xf numFmtId="0" fontId="23" fillId="56" borderId="111" applyNumberFormat="0" applyFont="0" applyProtection="0">
      <alignment horizontal="left" vertical="center"/>
    </xf>
    <xf numFmtId="169" fontId="23" fillId="56" borderId="111" applyNumberFormat="0" applyFont="0" applyProtection="0">
      <alignment horizontal="left" vertical="center"/>
    </xf>
    <xf numFmtId="169" fontId="23" fillId="56" borderId="111" applyNumberFormat="0" applyFont="0" applyProtection="0">
      <alignment horizontal="left" vertical="center"/>
    </xf>
    <xf numFmtId="0" fontId="23" fillId="40" borderId="57" applyNumberFormat="0" applyProtection="0">
      <alignment horizontal="center"/>
    </xf>
    <xf numFmtId="0" fontId="23" fillId="40" borderId="57" applyNumberFormat="0" applyProtection="0">
      <alignment horizontal="center"/>
    </xf>
    <xf numFmtId="169" fontId="196" fillId="0" borderId="0" applyNumberFormat="0" applyFill="0" applyBorder="0" applyAlignment="0" applyProtection="0"/>
    <xf numFmtId="0" fontId="196" fillId="0" borderId="0" applyNumberFormat="0" applyFill="0" applyBorder="0" applyAlignment="0" applyProtection="0"/>
    <xf numFmtId="169" fontId="196" fillId="0" borderId="0" applyNumberFormat="0" applyFill="0" applyBorder="0" applyAlignment="0" applyProtection="0"/>
    <xf numFmtId="0" fontId="57" fillId="0" borderId="116" applyNumberFormat="0" applyFill="0" applyAlignment="0" applyProtection="0"/>
    <xf numFmtId="169" fontId="57" fillId="0" borderId="116" applyNumberFormat="0" applyFill="0" applyAlignment="0" applyProtection="0"/>
    <xf numFmtId="0" fontId="57" fillId="0" borderId="116" applyNumberFormat="0" applyFill="0" applyAlignment="0" applyProtection="0"/>
    <xf numFmtId="169" fontId="57" fillId="0" borderId="116" applyNumberFormat="0" applyFill="0" applyAlignment="0" applyProtection="0"/>
    <xf numFmtId="304" fontId="23" fillId="0" borderId="0" applyFont="0" applyFill="0" applyBorder="0" applyAlignment="0" applyProtection="0"/>
    <xf numFmtId="305" fontId="23" fillId="0" borderId="0" applyFont="0" applyFill="0" applyBorder="0" applyAlignment="0" applyProtection="0"/>
    <xf numFmtId="169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9" fontId="58" fillId="0" borderId="0" applyNumberForma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206" fontId="55" fillId="0" borderId="0" applyFont="0" applyFill="0" applyBorder="0" applyAlignment="0"/>
    <xf numFmtId="306" fontId="197" fillId="0" borderId="0" applyFont="0" applyFill="0" applyBorder="0" applyAlignment="0" applyProtection="0"/>
    <xf numFmtId="307" fontId="197" fillId="0" borderId="0" applyFont="0" applyFill="0" applyBorder="0" applyAlignment="0" applyProtection="0"/>
    <xf numFmtId="308" fontId="197" fillId="0" borderId="0" applyFont="0" applyFill="0" applyBorder="0" applyAlignment="0" applyProtection="0"/>
    <xf numFmtId="309" fontId="197" fillId="0" borderId="0" applyFont="0" applyFill="0" applyBorder="0" applyAlignment="0" applyProtection="0"/>
    <xf numFmtId="310" fontId="197" fillId="0" borderId="0" applyFont="0" applyFill="0" applyBorder="0" applyAlignment="0" applyProtection="0"/>
    <xf numFmtId="311" fontId="198" fillId="0" borderId="0" applyFont="0" applyFill="0" applyBorder="0" applyAlignment="0" applyProtection="0"/>
    <xf numFmtId="0" fontId="199" fillId="73" borderId="0" applyNumberFormat="0" applyFont="0" applyBorder="0" applyAlignment="0"/>
    <xf numFmtId="0" fontId="27" fillId="0" borderId="0" applyFill="0" applyBorder="0" applyProtection="0">
      <alignment horizontal="center"/>
      <protection locked="0"/>
    </xf>
    <xf numFmtId="191" fontId="159" fillId="0" borderId="0"/>
    <xf numFmtId="191" fontId="159" fillId="0" borderId="0"/>
    <xf numFmtId="191" fontId="159" fillId="0" borderId="0"/>
    <xf numFmtId="191" fontId="159" fillId="0" borderId="0"/>
    <xf numFmtId="0" fontId="24" fillId="0" borderId="0" applyFill="0" applyBorder="0" applyAlignment="0" applyProtection="0">
      <protection locked="0"/>
    </xf>
    <xf numFmtId="191" fontId="159" fillId="0" borderId="0"/>
    <xf numFmtId="191" fontId="159" fillId="0" borderId="0"/>
    <xf numFmtId="191" fontId="159" fillId="0" borderId="0"/>
    <xf numFmtId="191" fontId="159" fillId="0" borderId="0"/>
    <xf numFmtId="0" fontId="200" fillId="0" borderId="0"/>
    <xf numFmtId="17" fontId="149" fillId="0" borderId="0" applyFill="0" applyBorder="0">
      <alignment horizontal="right"/>
    </xf>
    <xf numFmtId="167" fontId="198" fillId="0" borderId="0" applyFont="0" applyFill="0" applyBorder="0" applyAlignment="0" applyProtection="0"/>
    <xf numFmtId="4" fontId="38" fillId="0" borderId="0" applyFont="0" applyFill="0" applyBorder="0" applyAlignment="0" applyProtection="0"/>
    <xf numFmtId="0" fontId="200" fillId="0" borderId="0"/>
    <xf numFmtId="0" fontId="27" fillId="0" borderId="0" applyFill="0" applyAlignment="0" applyProtection="0">
      <protection locked="0"/>
    </xf>
    <xf numFmtId="0" fontId="27" fillId="0" borderId="118" applyFill="0" applyAlignment="0" applyProtection="0">
      <protection locked="0"/>
    </xf>
    <xf numFmtId="312" fontId="38" fillId="0" borderId="0" applyFont="0" applyFill="0" applyBorder="0" applyAlignment="0" applyProtection="0"/>
    <xf numFmtId="313" fontId="68" fillId="0" borderId="0" applyFont="0" applyFill="0" applyBorder="0" applyAlignment="0" applyProtection="0"/>
    <xf numFmtId="314" fontId="38" fillId="0" borderId="0" applyFont="0" applyFill="0" applyBorder="0" applyAlignment="0" applyProtection="0"/>
    <xf numFmtId="315" fontId="38" fillId="0" borderId="0" applyFont="0" applyFill="0" applyBorder="0" applyAlignment="0" applyProtection="0"/>
    <xf numFmtId="316" fontId="38" fillId="0" borderId="0" applyFont="0" applyFill="0" applyBorder="0" applyAlignment="0" applyProtection="0"/>
    <xf numFmtId="40" fontId="31" fillId="0" borderId="0" applyFont="0" applyFill="0" applyBorder="0" applyAlignment="0"/>
    <xf numFmtId="317" fontId="31" fillId="0" borderId="0" applyFont="0" applyFill="0" applyBorder="0" applyAlignment="0"/>
    <xf numFmtId="0" fontId="149" fillId="0" borderId="0" applyNumberFormat="0" applyFill="0" applyBorder="0" applyAlignment="0" applyProtection="0"/>
    <xf numFmtId="0" fontId="200" fillId="0" borderId="0"/>
    <xf numFmtId="318" fontId="38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73" fillId="0" borderId="30"/>
    <xf numFmtId="1" fontId="55" fillId="0" borderId="0" applyBorder="0">
      <alignment horizontal="left" vertical="top" wrapText="1"/>
    </xf>
    <xf numFmtId="0" fontId="103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303" fontId="23" fillId="0" borderId="0" applyFont="0" applyFill="0" applyBorder="0" applyAlignment="0" applyProtection="0"/>
    <xf numFmtId="0" fontId="13" fillId="0" borderId="0"/>
    <xf numFmtId="164" fontId="23" fillId="0" borderId="117">
      <alignment horizontal="right"/>
    </xf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0" fillId="0" borderId="0"/>
    <xf numFmtId="9" fontId="10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02" fillId="0" borderId="0"/>
    <xf numFmtId="0" fontId="9" fillId="0" borderId="0"/>
    <xf numFmtId="0" fontId="23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6" fillId="0" borderId="0"/>
    <xf numFmtId="0" fontId="5" fillId="0" borderId="0"/>
    <xf numFmtId="0" fontId="23" fillId="0" borderId="0">
      <alignment vertical="center"/>
    </xf>
    <xf numFmtId="9" fontId="23" fillId="0" borderId="0"/>
    <xf numFmtId="44" fontId="23" fillId="0" borderId="0"/>
    <xf numFmtId="42" fontId="23" fillId="0" borderId="0"/>
    <xf numFmtId="43" fontId="23" fillId="0" borderId="0"/>
    <xf numFmtId="41" fontId="23" fillId="0" borderId="0"/>
    <xf numFmtId="44" fontId="23" fillId="0" borderId="0"/>
    <xf numFmtId="43" fontId="23" fillId="0" borderId="0"/>
    <xf numFmtId="0" fontId="5" fillId="0" borderId="0"/>
    <xf numFmtId="0" fontId="5" fillId="0" borderId="0"/>
    <xf numFmtId="0" fontId="23" fillId="0" borderId="0">
      <alignment vertical="center"/>
    </xf>
    <xf numFmtId="9" fontId="23" fillId="0" borderId="0"/>
    <xf numFmtId="44" fontId="23" fillId="0" borderId="0"/>
    <xf numFmtId="0" fontId="23" fillId="0" borderId="0">
      <alignment vertical="center"/>
    </xf>
    <xf numFmtId="43" fontId="23" fillId="0" borderId="0"/>
    <xf numFmtId="9" fontId="23" fillId="0" borderId="0"/>
    <xf numFmtId="44" fontId="23" fillId="0" borderId="0"/>
    <xf numFmtId="0" fontId="23" fillId="0" borderId="0">
      <alignment vertical="center"/>
    </xf>
    <xf numFmtId="43" fontId="23" fillId="0" borderId="0"/>
    <xf numFmtId="9" fontId="23" fillId="0" borderId="0"/>
    <xf numFmtId="44" fontId="23" fillId="0" borderId="0"/>
    <xf numFmtId="0" fontId="23" fillId="0" borderId="0">
      <alignment vertical="center"/>
    </xf>
    <xf numFmtId="43" fontId="23" fillId="0" borderId="0"/>
    <xf numFmtId="9" fontId="23" fillId="0" borderId="0"/>
    <xf numFmtId="44" fontId="23" fillId="0" borderId="0"/>
    <xf numFmtId="0" fontId="23" fillId="0" borderId="0">
      <alignment vertical="center"/>
    </xf>
    <xf numFmtId="43" fontId="23" fillId="0" borderId="0"/>
    <xf numFmtId="9" fontId="23" fillId="0" borderId="0"/>
    <xf numFmtId="44" fontId="23" fillId="0" borderId="0"/>
    <xf numFmtId="43" fontId="23" fillId="0" borderId="0"/>
    <xf numFmtId="202" fontId="61" fillId="0" borderId="0"/>
    <xf numFmtId="9" fontId="61" fillId="0" borderId="0" applyFont="0" applyFill="0" applyBorder="0" applyAlignment="0" applyProtection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2" fillId="0" borderId="0"/>
    <xf numFmtId="0" fontId="55" fillId="0" borderId="138"/>
    <xf numFmtId="0" fontId="55" fillId="0" borderId="138"/>
    <xf numFmtId="44" fontId="36" fillId="0" borderId="0" applyFont="0" applyFill="0" applyBorder="0" applyAlignment="0" applyProtection="0"/>
    <xf numFmtId="0" fontId="54" fillId="0" borderId="0"/>
    <xf numFmtId="345" fontId="285" fillId="0" borderId="0">
      <alignment vertical="top"/>
    </xf>
    <xf numFmtId="3" fontId="55" fillId="0" borderId="0"/>
    <xf numFmtId="3" fontId="55" fillId="0" borderId="0"/>
    <xf numFmtId="0" fontId="55" fillId="0" borderId="183"/>
    <xf numFmtId="0" fontId="55" fillId="0" borderId="183"/>
    <xf numFmtId="43" fontId="36" fillId="0" borderId="0" applyFont="0" applyFill="0" applyBorder="0" applyAlignment="0" applyProtection="0"/>
    <xf numFmtId="303" fontId="23" fillId="0" borderId="0" applyFont="0" applyFill="0" applyBorder="0" applyAlignment="0" applyProtection="0"/>
    <xf numFmtId="37" fontId="281" fillId="0" borderId="0" applyFill="0" applyBorder="0" applyAlignment="0" applyProtection="0"/>
    <xf numFmtId="3" fontId="5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37" fontId="281" fillId="0" borderId="0" applyFont="0" applyFill="0" applyBorder="0" applyAlignment="0" applyProtection="0"/>
    <xf numFmtId="43" fontId="36" fillId="0" borderId="0" applyFont="0" applyFill="0" applyBorder="0" applyAlignment="0" applyProtection="0"/>
    <xf numFmtId="37" fontId="281" fillId="0" borderId="0" applyFont="0" applyFill="0" applyBorder="0" applyAlignment="0" applyProtection="0"/>
    <xf numFmtId="43" fontId="28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84" fillId="0" borderId="0" applyFont="0" applyFill="0" applyBorder="0" applyAlignment="0" applyProtection="0"/>
    <xf numFmtId="37" fontId="55" fillId="0" borderId="0"/>
    <xf numFmtId="37" fontId="65" fillId="0" borderId="0" applyFont="0" applyFill="0" applyBorder="0" applyAlignment="0" applyProtection="0"/>
    <xf numFmtId="37" fontId="65" fillId="0" borderId="0" applyFont="0" applyFill="0" applyBorder="0" applyAlignment="0" applyProtection="0"/>
    <xf numFmtId="37" fontId="65" fillId="0" borderId="0" applyFont="0" applyFill="0" applyBorder="0" applyAlignment="0" applyProtection="0"/>
    <xf numFmtId="37" fontId="6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44" fontId="36" fillId="0" borderId="0" applyFont="0" applyFill="0" applyBorder="0" applyAlignment="0" applyProtection="0"/>
    <xf numFmtId="5" fontId="23" fillId="0" borderId="0" applyFont="0" applyFill="0" applyBorder="0" applyAlignment="0" applyProtection="0"/>
    <xf numFmtId="5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344" fontId="23" fillId="0" borderId="0" applyFont="0" applyFill="0" applyBorder="0" applyAlignment="0" applyProtection="0"/>
    <xf numFmtId="5" fontId="55" fillId="0" borderId="0"/>
    <xf numFmtId="5" fontId="281" fillId="0" borderId="0"/>
    <xf numFmtId="5" fontId="281" fillId="0" borderId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43" fontId="36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5" fontId="281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81" fillId="0" borderId="0"/>
    <xf numFmtId="5" fontId="281" fillId="0" borderId="0"/>
    <xf numFmtId="5" fontId="281" fillId="0" borderId="0"/>
    <xf numFmtId="5" fontId="281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81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5" fontId="281" fillId="0" borderId="0" applyFont="0" applyFill="0" applyBorder="0" applyAlignment="0" applyProtection="0"/>
    <xf numFmtId="44" fontId="284" fillId="0" borderId="0" applyFont="0" applyFill="0" applyBorder="0" applyAlignment="0" applyProtection="0"/>
    <xf numFmtId="5" fontId="55" fillId="0" borderId="0"/>
    <xf numFmtId="7" fontId="65" fillId="0" borderId="0" applyFont="0" applyFill="0" applyBorder="0" applyAlignment="0" applyProtection="0"/>
    <xf numFmtId="7" fontId="65" fillId="0" borderId="0" applyFont="0" applyFill="0" applyBorder="0" applyAlignment="0" applyProtection="0"/>
    <xf numFmtId="7" fontId="65" fillId="0" borderId="0" applyFont="0" applyFill="0" applyBorder="0" applyAlignment="0" applyProtection="0"/>
    <xf numFmtId="37" fontId="55" fillId="0" borderId="200">
      <protection locked="0"/>
    </xf>
    <xf numFmtId="37" fontId="55" fillId="0" borderId="200">
      <protection locked="0"/>
    </xf>
    <xf numFmtId="38" fontId="288" fillId="0" borderId="183" applyNumberFormat="0" applyFont="0" applyFill="0" applyAlignment="0"/>
    <xf numFmtId="0" fontId="23" fillId="0" borderId="201" applyNumberFormat="0" applyFont="0" applyFill="0" applyAlignment="0" applyProtection="0"/>
    <xf numFmtId="0" fontId="23" fillId="0" borderId="201" applyNumberFormat="0" applyFont="0" applyFill="0" applyAlignment="0" applyProtection="0"/>
    <xf numFmtId="0" fontId="2" fillId="0" borderId="0"/>
    <xf numFmtId="0" fontId="25" fillId="0" borderId="28" applyNumberFormat="0" applyAlignment="0" applyProtection="0">
      <alignment horizontal="left"/>
    </xf>
    <xf numFmtId="0" fontId="25" fillId="0" borderId="119">
      <alignment horizontal="left" vertical="center"/>
    </xf>
    <xf numFmtId="0" fontId="25" fillId="0" borderId="119">
      <alignment horizontal="left"/>
    </xf>
    <xf numFmtId="37" fontId="289" fillId="0" borderId="126" applyNumberFormat="0" applyFill="0">
      <alignment horizontal="left"/>
    </xf>
    <xf numFmtId="0" fontId="158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0" fillId="0" borderId="0" applyNumberFormat="0" applyFill="0" applyBorder="0" applyAlignment="0" applyProtection="0">
      <alignment vertical="top"/>
      <protection locked="0"/>
    </xf>
    <xf numFmtId="346" fontId="55" fillId="0" borderId="0">
      <protection locked="0"/>
    </xf>
    <xf numFmtId="346" fontId="55" fillId="0" borderId="0">
      <protection locked="0"/>
    </xf>
    <xf numFmtId="10" fontId="31" fillId="37" borderId="113" applyNumberFormat="0" applyBorder="0" applyAlignment="0" applyProtection="0"/>
    <xf numFmtId="10" fontId="31" fillId="24" borderId="113" applyNumberFormat="0" applyBorder="0" applyAlignment="0" applyProtection="0"/>
    <xf numFmtId="37" fontId="286" fillId="0" borderId="0">
      <protection locked="0"/>
    </xf>
    <xf numFmtId="0" fontId="55" fillId="84" borderId="0"/>
    <xf numFmtId="0" fontId="55" fillId="84" borderId="0"/>
    <xf numFmtId="37" fontId="283" fillId="0" borderId="0"/>
    <xf numFmtId="343" fontId="23" fillId="0" borderId="0"/>
    <xf numFmtId="180" fontId="99" fillId="0" borderId="0"/>
    <xf numFmtId="0" fontId="282" fillId="0" borderId="0"/>
    <xf numFmtId="0" fontId="284" fillId="0" borderId="0"/>
    <xf numFmtId="0" fontId="2" fillId="0" borderId="0"/>
    <xf numFmtId="0" fontId="2" fillId="0" borderId="0"/>
    <xf numFmtId="0" fontId="29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7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43" fontId="36" fillId="0" borderId="0" applyFont="0" applyFill="0" applyBorder="0" applyAlignment="0" applyProtection="0"/>
    <xf numFmtId="342" fontId="159" fillId="0" borderId="0"/>
    <xf numFmtId="342" fontId="159" fillId="0" borderId="0"/>
    <xf numFmtId="0" fontId="23" fillId="0" borderId="0"/>
    <xf numFmtId="0" fontId="287" fillId="0" borderId="0"/>
    <xf numFmtId="342" fontId="15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42" fontId="159" fillId="0" borderId="0"/>
    <xf numFmtId="342" fontId="159" fillId="0" borderId="0"/>
    <xf numFmtId="0" fontId="134" fillId="0" borderId="0"/>
    <xf numFmtId="342" fontId="159" fillId="0" borderId="0"/>
    <xf numFmtId="0" fontId="23" fillId="0" borderId="0"/>
    <xf numFmtId="0" fontId="287" fillId="0" borderId="0"/>
    <xf numFmtId="0" fontId="287" fillId="0" borderId="0"/>
    <xf numFmtId="342" fontId="15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342" fontId="159" fillId="0" borderId="0"/>
    <xf numFmtId="0" fontId="37" fillId="0" borderId="0">
      <alignment vertical="top"/>
    </xf>
    <xf numFmtId="0" fontId="37" fillId="0" borderId="0">
      <alignment vertical="top"/>
    </xf>
    <xf numFmtId="342" fontId="159" fillId="0" borderId="0"/>
    <xf numFmtId="342" fontId="159" fillId="0" borderId="0"/>
    <xf numFmtId="0" fontId="37" fillId="0" borderId="0">
      <alignment vertical="top"/>
    </xf>
    <xf numFmtId="191" fontId="134" fillId="0" borderId="0"/>
    <xf numFmtId="342" fontId="15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342" fontId="159" fillId="0" borderId="0"/>
    <xf numFmtId="0" fontId="2" fillId="0" borderId="0"/>
    <xf numFmtId="342" fontId="1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342" fontId="159" fillId="0" borderId="0"/>
    <xf numFmtId="0" fontId="284" fillId="0" borderId="0"/>
    <xf numFmtId="0" fontId="2" fillId="0" borderId="0"/>
    <xf numFmtId="342" fontId="159" fillId="0" borderId="0"/>
    <xf numFmtId="0" fontId="23" fillId="0" borderId="0"/>
    <xf numFmtId="0" fontId="284" fillId="0" borderId="0"/>
    <xf numFmtId="0" fontId="2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7" fillId="0" borderId="0"/>
    <xf numFmtId="0" fontId="2" fillId="0" borderId="0"/>
    <xf numFmtId="0" fontId="23" fillId="0" borderId="0"/>
    <xf numFmtId="0" fontId="23" fillId="0" borderId="0"/>
    <xf numFmtId="0" fontId="36" fillId="60" borderId="105" applyNumberFormat="0" applyFont="0" applyAlignment="0" applyProtection="0"/>
    <xf numFmtId="0" fontId="23" fillId="0" borderId="201" applyNumberFormat="0" applyFont="0" applyFill="0" applyAlignment="0" applyProtection="0"/>
    <xf numFmtId="0" fontId="23" fillId="0" borderId="201" applyNumberFormat="0" applyFont="0" applyFill="0" applyAlignment="0" applyProtection="0"/>
    <xf numFmtId="0" fontId="23" fillId="0" borderId="202" applyNumberFormat="0" applyFont="0" applyFill="0" applyAlignment="0" applyProtection="0"/>
    <xf numFmtId="0" fontId="23" fillId="0" borderId="202" applyNumberFormat="0" applyFont="0" applyFill="0" applyAlignment="0" applyProtection="0"/>
    <xf numFmtId="0" fontId="23" fillId="0" borderId="102" applyNumberFormat="0" applyFont="0" applyFill="0" applyAlignment="0" applyProtection="0"/>
    <xf numFmtId="0" fontId="23" fillId="0" borderId="102" applyNumberFormat="0" applyFont="0" applyFill="0" applyAlignment="0" applyProtection="0"/>
    <xf numFmtId="212" fontId="64" fillId="0" borderId="197" applyBorder="0"/>
    <xf numFmtId="4" fontId="55" fillId="0" borderId="0"/>
    <xf numFmtId="4" fontId="55" fillId="0" borderId="0"/>
    <xf numFmtId="191" fontId="291" fillId="0" borderId="126">
      <alignment vertical="center"/>
    </xf>
    <xf numFmtId="9" fontId="36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9" fontId="55" fillId="0" borderId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0" fontId="5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0" fontId="55" fillId="0" borderId="0" applyFont="0" applyFill="0" applyBorder="0" applyAlignment="0" applyProtection="0"/>
    <xf numFmtId="9" fontId="284" fillId="0" borderId="0" applyFont="0" applyFill="0" applyBorder="0" applyAlignment="0" applyProtection="0"/>
    <xf numFmtId="9" fontId="55" fillId="0" borderId="0" applyFill="0" applyBorder="0" applyAlignment="0" applyProtection="0"/>
    <xf numFmtId="9" fontId="55" fillId="0" borderId="0" applyFill="0" applyBorder="0" applyAlignment="0" applyProtection="0"/>
    <xf numFmtId="9" fontId="55" fillId="0" borderId="0" applyFill="0" applyBorder="0" applyAlignment="0" applyProtection="0"/>
    <xf numFmtId="9" fontId="55" fillId="0" borderId="0" applyFill="0" applyBorder="0" applyAlignment="0" applyProtection="0"/>
    <xf numFmtId="0" fontId="2" fillId="0" borderId="0"/>
    <xf numFmtId="0" fontId="140" fillId="0" borderId="197">
      <alignment horizontal="center"/>
    </xf>
    <xf numFmtId="0" fontId="6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" fontId="23" fillId="0" borderId="0" applyFont="0" applyFill="0" applyBorder="0" applyProtection="0">
      <alignment horizontal="right"/>
    </xf>
    <xf numFmtId="2" fontId="23" fillId="0" borderId="0" applyFont="0" applyFill="0" applyBorder="0" applyProtection="0">
      <alignment horizontal="right"/>
    </xf>
    <xf numFmtId="0" fontId="26" fillId="0" borderId="0" applyNumberFormat="0" applyFill="0" applyBorder="0" applyProtection="0">
      <alignment horizontal="right"/>
    </xf>
    <xf numFmtId="0" fontId="26" fillId="0" borderId="0" applyNumberFormat="0" applyFill="0" applyBorder="0" applyProtection="0">
      <alignment horizontal="right"/>
    </xf>
    <xf numFmtId="0" fontId="71" fillId="0" borderId="0">
      <alignment horizontal="left" indent="1"/>
    </xf>
    <xf numFmtId="49" fontId="292" fillId="0" borderId="126">
      <alignment vertical="center"/>
    </xf>
    <xf numFmtId="43" fontId="36" fillId="0" borderId="0" applyFont="0" applyFill="0" applyBorder="0" applyAlignment="0" applyProtection="0"/>
    <xf numFmtId="37" fontId="55" fillId="0" borderId="0"/>
    <xf numFmtId="37" fontId="55" fillId="0" borderId="0"/>
    <xf numFmtId="0" fontId="54" fillId="0" borderId="0">
      <alignment horizontal="right"/>
    </xf>
    <xf numFmtId="0" fontId="2" fillId="0" borderId="0"/>
    <xf numFmtId="38" fontId="288" fillId="0" borderId="126" applyNumberFormat="0" applyFont="0" applyFill="0" applyAlignment="0"/>
    <xf numFmtId="0" fontId="23" fillId="0" borderId="197" applyNumberFormat="0" applyFont="0" applyFill="0" applyAlignment="0" applyProtection="0"/>
    <xf numFmtId="0" fontId="23" fillId="0" borderId="197" applyNumberFormat="0" applyFont="0" applyFill="0" applyAlignment="0" applyProtection="0"/>
    <xf numFmtId="44" fontId="3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3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3" fillId="0" borderId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7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44" fontId="295" fillId="0" borderId="0" applyFont="0" applyFill="0" applyBorder="0" applyAlignment="0" applyProtection="0"/>
    <xf numFmtId="0" fontId="293" fillId="0" borderId="0" applyNumberFormat="0" applyFill="0" applyBorder="0" applyAlignment="0" applyProtection="0"/>
    <xf numFmtId="44" fontId="295" fillId="0" borderId="0" applyFont="0" applyFill="0" applyBorder="0" applyAlignment="0" applyProtection="0"/>
    <xf numFmtId="0" fontId="295" fillId="0" borderId="0"/>
    <xf numFmtId="44" fontId="2" fillId="0" borderId="0" applyFont="0" applyFill="0" applyBorder="0" applyAlignment="0" applyProtection="0"/>
    <xf numFmtId="0" fontId="295" fillId="0" borderId="0"/>
    <xf numFmtId="44" fontId="2" fillId="0" borderId="0" applyFont="0" applyFill="0" applyBorder="0" applyAlignment="0" applyProtection="0"/>
    <xf numFmtId="0" fontId="296" fillId="0" borderId="0"/>
    <xf numFmtId="43" fontId="36" fillId="0" borderId="0" applyFont="0" applyFill="0" applyBorder="0" applyAlignment="0" applyProtection="0"/>
    <xf numFmtId="3" fontId="55" fillId="0" borderId="0" applyFont="0" applyFill="0" applyBorder="0" applyAlignment="0" applyProtection="0"/>
    <xf numFmtId="44" fontId="36" fillId="0" borderId="0" applyFont="0" applyFill="0" applyBorder="0" applyAlignment="0" applyProtection="0"/>
    <xf numFmtId="3" fontId="55" fillId="0" borderId="0" applyFont="0" applyFill="0" applyBorder="0" applyAlignment="0" applyProtection="0"/>
    <xf numFmtId="44" fontId="36" fillId="0" borderId="0" applyFont="0" applyFill="0" applyBorder="0" applyAlignment="0" applyProtection="0"/>
    <xf numFmtId="3" fontId="55" fillId="0" borderId="0" applyFont="0" applyFill="0" applyBorder="0" applyAlignment="0" applyProtection="0"/>
    <xf numFmtId="4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3" fontId="55" fillId="0" borderId="0" applyFont="0" applyFill="0" applyBorder="0" applyAlignment="0" applyProtection="0"/>
    <xf numFmtId="44" fontId="36" fillId="0" borderId="0" applyFont="0" applyFill="0" applyBorder="0" applyAlignment="0" applyProtection="0"/>
    <xf numFmtId="3" fontId="55" fillId="0" borderId="0" applyFont="0" applyFill="0" applyBorder="0" applyAlignment="0" applyProtection="0"/>
    <xf numFmtId="44" fontId="36" fillId="0" borderId="0" applyFont="0" applyFill="0" applyBorder="0" applyAlignment="0" applyProtection="0"/>
    <xf numFmtId="3" fontId="55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" fillId="0" borderId="0"/>
    <xf numFmtId="43" fontId="36" fillId="0" borderId="0" applyFont="0" applyFill="0" applyBorder="0" applyAlignment="0" applyProtection="0"/>
    <xf numFmtId="0" fontId="2" fillId="0" borderId="0"/>
    <xf numFmtId="43" fontId="36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96">
    <xf numFmtId="0" fontId="0" fillId="0" borderId="0" xfId="0"/>
    <xf numFmtId="0" fontId="203" fillId="0" borderId="0" xfId="0" applyFont="1"/>
    <xf numFmtId="0" fontId="204" fillId="0" borderId="0" xfId="0" applyFont="1" applyAlignment="1">
      <alignment horizontal="centerContinuous" vertical="center"/>
    </xf>
    <xf numFmtId="0" fontId="203" fillId="24" borderId="0" xfId="0" applyFont="1" applyFill="1"/>
    <xf numFmtId="41" fontId="203" fillId="24" borderId="0" xfId="0" applyNumberFormat="1" applyFont="1" applyFill="1"/>
    <xf numFmtId="0" fontId="205" fillId="74" borderId="2" xfId="0" applyFont="1" applyFill="1" applyBorder="1" applyAlignment="1">
      <alignment horizontal="centerContinuous"/>
    </xf>
    <xf numFmtId="0" fontId="207" fillId="24" borderId="0" xfId="0" applyFont="1" applyFill="1"/>
    <xf numFmtId="3" fontId="207" fillId="0" borderId="0" xfId="31783" applyNumberFormat="1" applyFont="1" applyAlignment="1">
      <alignment horizontal="right"/>
    </xf>
    <xf numFmtId="0" fontId="207" fillId="0" borderId="0" xfId="0" applyFont="1"/>
    <xf numFmtId="41" fontId="203" fillId="0" borderId="0" xfId="0" applyNumberFormat="1" applyFont="1"/>
    <xf numFmtId="0" fontId="203" fillId="0" borderId="0" xfId="31783" applyFont="1"/>
    <xf numFmtId="0" fontId="203" fillId="24" borderId="0" xfId="0" quotePrefix="1" applyFont="1" applyFill="1"/>
    <xf numFmtId="0" fontId="210" fillId="74" borderId="0" xfId="31783" applyFont="1" applyFill="1" applyAlignment="1">
      <alignment horizontal="center"/>
    </xf>
    <xf numFmtId="0" fontId="210" fillId="74" borderId="0" xfId="31783" applyFont="1" applyFill="1" applyAlignment="1">
      <alignment horizontal="centerContinuous"/>
    </xf>
    <xf numFmtId="178" fontId="210" fillId="74" borderId="0" xfId="31783" applyNumberFormat="1" applyFont="1" applyFill="1" applyAlignment="1">
      <alignment horizontal="center"/>
    </xf>
    <xf numFmtId="41" fontId="210" fillId="74" borderId="0" xfId="31783" applyNumberFormat="1" applyFont="1" applyFill="1" applyAlignment="1">
      <alignment horizontal="center"/>
    </xf>
    <xf numFmtId="165" fontId="210" fillId="74" borderId="0" xfId="31783" applyNumberFormat="1" applyFont="1" applyFill="1"/>
    <xf numFmtId="41" fontId="203" fillId="0" borderId="0" xfId="189" applyNumberFormat="1" applyFont="1" applyFill="1" applyBorder="1" applyProtection="1"/>
    <xf numFmtId="0" fontId="213" fillId="0" borderId="0" xfId="0" applyFont="1"/>
    <xf numFmtId="43" fontId="203" fillId="0" borderId="1" xfId="652" applyFont="1" applyFill="1" applyBorder="1" applyProtection="1"/>
    <xf numFmtId="0" fontId="203" fillId="0" borderId="0" xfId="652" applyNumberFormat="1" applyFont="1" applyFill="1" applyBorder="1" applyAlignment="1" applyProtection="1">
      <alignment horizontal="center"/>
    </xf>
    <xf numFmtId="0" fontId="203" fillId="0" borderId="59" xfId="0" applyFont="1" applyBorder="1"/>
    <xf numFmtId="0" fontId="203" fillId="0" borderId="59" xfId="652" applyNumberFormat="1" applyFont="1" applyFill="1" applyBorder="1" applyAlignment="1" applyProtection="1">
      <alignment horizontal="center"/>
    </xf>
    <xf numFmtId="41" fontId="213" fillId="0" borderId="0" xfId="189" applyNumberFormat="1" applyFont="1" applyFill="1" applyBorder="1" applyProtection="1"/>
    <xf numFmtId="0" fontId="208" fillId="24" borderId="0" xfId="0" applyFont="1" applyFill="1" applyAlignment="1">
      <alignment horizontal="left"/>
    </xf>
    <xf numFmtId="0" fontId="212" fillId="0" borderId="0" xfId="0" applyFont="1"/>
    <xf numFmtId="179" fontId="211" fillId="75" borderId="0" xfId="31783" applyNumberFormat="1" applyFont="1" applyFill="1" applyAlignment="1">
      <alignment horizontal="center"/>
    </xf>
    <xf numFmtId="0" fontId="203" fillId="0" borderId="0" xfId="31783" applyFont="1" applyAlignment="1">
      <alignment horizontal="centerContinuous"/>
    </xf>
    <xf numFmtId="41" fontId="203" fillId="0" borderId="0" xfId="31783" applyNumberFormat="1" applyFont="1"/>
    <xf numFmtId="1" fontId="207" fillId="0" borderId="0" xfId="31783" applyNumberFormat="1" applyFont="1"/>
    <xf numFmtId="0" fontId="207" fillId="0" borderId="0" xfId="31783" applyFont="1"/>
    <xf numFmtId="0" fontId="203" fillId="29" borderId="0" xfId="31783" applyFont="1" applyFill="1"/>
    <xf numFmtId="0" fontId="203" fillId="0" borderId="27" xfId="31783" applyFont="1" applyBorder="1"/>
    <xf numFmtId="0" fontId="203" fillId="0" borderId="65" xfId="31783" applyFont="1" applyBorder="1"/>
    <xf numFmtId="41" fontId="203" fillId="24" borderId="65" xfId="0" applyNumberFormat="1" applyFont="1" applyFill="1" applyBorder="1"/>
    <xf numFmtId="41" fontId="203" fillId="0" borderId="65" xfId="0" applyNumberFormat="1" applyFont="1" applyBorder="1"/>
    <xf numFmtId="0" fontId="203" fillId="0" borderId="148" xfId="31783" applyFont="1" applyBorder="1"/>
    <xf numFmtId="0" fontId="203" fillId="0" borderId="37" xfId="0" applyFont="1" applyBorder="1"/>
    <xf numFmtId="0" fontId="203" fillId="0" borderId="37" xfId="31783" applyFont="1" applyBorder="1"/>
    <xf numFmtId="41" fontId="203" fillId="0" borderId="37" xfId="0" applyNumberFormat="1" applyFont="1" applyBorder="1"/>
    <xf numFmtId="41" fontId="203" fillId="0" borderId="37" xfId="652" applyNumberFormat="1" applyFont="1" applyFill="1" applyBorder="1" applyAlignment="1" applyProtection="1">
      <alignment horizontal="center"/>
    </xf>
    <xf numFmtId="41" fontId="203" fillId="0" borderId="37" xfId="0" applyNumberFormat="1" applyFont="1" applyBorder="1" applyAlignment="1">
      <alignment horizontal="center"/>
    </xf>
    <xf numFmtId="0" fontId="216" fillId="74" borderId="0" xfId="0" applyFont="1" applyFill="1" applyAlignment="1">
      <alignment horizontal="right"/>
    </xf>
    <xf numFmtId="0" fontId="216" fillId="24" borderId="0" xfId="0" applyFont="1" applyFill="1"/>
    <xf numFmtId="3" fontId="203" fillId="0" borderId="37" xfId="31787" applyNumberFormat="1" applyFont="1" applyFill="1" applyBorder="1" applyProtection="1">
      <protection locked="0"/>
    </xf>
    <xf numFmtId="0" fontId="203" fillId="0" borderId="37" xfId="652" applyNumberFormat="1" applyFont="1" applyFill="1" applyBorder="1" applyAlignment="1" applyProtection="1">
      <alignment horizontal="center"/>
      <protection locked="0"/>
    </xf>
    <xf numFmtId="41" fontId="203" fillId="0" borderId="37" xfId="189" applyNumberFormat="1" applyFont="1" applyFill="1" applyBorder="1" applyProtection="1"/>
    <xf numFmtId="3" fontId="203" fillId="0" borderId="37" xfId="31783" applyNumberFormat="1" applyFont="1" applyBorder="1"/>
    <xf numFmtId="0" fontId="212" fillId="0" borderId="37" xfId="0" applyFont="1" applyBorder="1"/>
    <xf numFmtId="0" fontId="207" fillId="0" borderId="37" xfId="0" applyFont="1" applyBorder="1"/>
    <xf numFmtId="0" fontId="216" fillId="0" borderId="0" xfId="31783" applyFont="1"/>
    <xf numFmtId="0" fontId="203" fillId="0" borderId="136" xfId="652" applyNumberFormat="1" applyFont="1" applyFill="1" applyBorder="1" applyAlignment="1" applyProtection="1">
      <alignment horizontal="center"/>
      <protection locked="0"/>
    </xf>
    <xf numFmtId="0" fontId="203" fillId="0" borderId="136" xfId="0" applyFont="1" applyBorder="1"/>
    <xf numFmtId="41" fontId="207" fillId="0" borderId="0" xfId="189" applyNumberFormat="1" applyFont="1" applyFill="1" applyBorder="1" applyProtection="1"/>
    <xf numFmtId="165" fontId="210" fillId="74" borderId="0" xfId="31783" applyNumberFormat="1" applyFont="1" applyFill="1" applyAlignment="1">
      <alignment horizontal="center"/>
    </xf>
    <xf numFmtId="165" fontId="210" fillId="74" borderId="7" xfId="31783" applyNumberFormat="1" applyFont="1" applyFill="1" applyBorder="1" applyAlignment="1">
      <alignment horizontal="center"/>
    </xf>
    <xf numFmtId="3" fontId="207" fillId="0" borderId="0" xfId="31783" applyNumberFormat="1" applyFont="1"/>
    <xf numFmtId="3" fontId="203" fillId="0" borderId="136" xfId="31787" applyNumberFormat="1" applyFont="1" applyFill="1" applyBorder="1" applyProtection="1">
      <protection locked="0"/>
    </xf>
    <xf numFmtId="41" fontId="203" fillId="0" borderId="136" xfId="189" applyNumberFormat="1" applyFont="1" applyFill="1" applyBorder="1" applyProtection="1"/>
    <xf numFmtId="0" fontId="203" fillId="0" borderId="150" xfId="0" applyFont="1" applyBorder="1"/>
    <xf numFmtId="41" fontId="203" fillId="0" borderId="59" xfId="189" applyNumberFormat="1" applyFont="1" applyFill="1" applyBorder="1" applyProtection="1"/>
    <xf numFmtId="41" fontId="203" fillId="0" borderId="59" xfId="0" applyNumberFormat="1" applyFont="1" applyBorder="1"/>
    <xf numFmtId="41" fontId="203" fillId="0" borderId="136" xfId="0" applyNumberFormat="1" applyFont="1" applyBorder="1"/>
    <xf numFmtId="43" fontId="207" fillId="0" borderId="1" xfId="652" applyFont="1" applyFill="1" applyBorder="1" applyProtection="1"/>
    <xf numFmtId="41" fontId="207" fillId="0" borderId="59" xfId="189" applyNumberFormat="1" applyFont="1" applyFill="1" applyBorder="1" applyProtection="1"/>
    <xf numFmtId="3" fontId="207" fillId="0" borderId="59" xfId="31783" applyNumberFormat="1" applyFont="1" applyBorder="1"/>
    <xf numFmtId="0" fontId="207" fillId="0" borderId="0" xfId="31786" applyNumberFormat="1" applyFont="1" applyFill="1" applyBorder="1" applyProtection="1"/>
    <xf numFmtId="3" fontId="207" fillId="0" borderId="0" xfId="31786" applyNumberFormat="1" applyFont="1" applyFill="1" applyBorder="1" applyProtection="1"/>
    <xf numFmtId="41" fontId="203" fillId="0" borderId="150" xfId="189" applyNumberFormat="1" applyFont="1" applyFill="1" applyBorder="1" applyProtection="1"/>
    <xf numFmtId="41" fontId="203" fillId="0" borderId="150" xfId="0" applyNumberFormat="1" applyFont="1" applyBorder="1"/>
    <xf numFmtId="14" fontId="211" fillId="0" borderId="0" xfId="31783" applyNumberFormat="1" applyFont="1"/>
    <xf numFmtId="14" fontId="211" fillId="0" borderId="0" xfId="31783" applyNumberFormat="1" applyFont="1" applyAlignment="1">
      <alignment horizontal="center"/>
    </xf>
    <xf numFmtId="3" fontId="213" fillId="0" borderId="0" xfId="0" applyNumberFormat="1" applyFont="1"/>
    <xf numFmtId="3" fontId="203" fillId="0" borderId="0" xfId="31786" applyNumberFormat="1" applyFont="1" applyFill="1" applyBorder="1" applyProtection="1"/>
    <xf numFmtId="3" fontId="203" fillId="0" borderId="59" xfId="31783" applyNumberFormat="1" applyFont="1" applyBorder="1"/>
    <xf numFmtId="3" fontId="203" fillId="0" borderId="59" xfId="0" applyNumberFormat="1" applyFont="1" applyBorder="1"/>
    <xf numFmtId="3" fontId="203" fillId="0" borderId="0" xfId="31783" applyNumberFormat="1" applyFont="1"/>
    <xf numFmtId="3" fontId="203" fillId="0" borderId="150" xfId="31783" applyNumberFormat="1" applyFont="1" applyBorder="1"/>
    <xf numFmtId="0" fontId="203" fillId="0" borderId="1" xfId="0" applyFont="1" applyBorder="1" applyAlignment="1">
      <alignment horizontal="right"/>
    </xf>
    <xf numFmtId="0" fontId="203" fillId="0" borderId="1" xfId="0" applyFont="1" applyBorder="1"/>
    <xf numFmtId="0" fontId="203" fillId="0" borderId="121" xfId="0" applyFont="1" applyBorder="1"/>
    <xf numFmtId="0" fontId="203" fillId="0" borderId="151" xfId="0" applyFont="1" applyBorder="1"/>
    <xf numFmtId="0" fontId="213" fillId="0" borderId="1" xfId="0" applyFont="1" applyBorder="1"/>
    <xf numFmtId="43" fontId="203" fillId="0" borderId="151" xfId="652" applyFont="1" applyFill="1" applyBorder="1" applyProtection="1">
      <protection locked="0"/>
    </xf>
    <xf numFmtId="43" fontId="203" fillId="0" borderId="152" xfId="652" applyFont="1" applyFill="1" applyBorder="1" applyProtection="1">
      <protection locked="0"/>
    </xf>
    <xf numFmtId="43" fontId="207" fillId="0" borderId="151" xfId="652" applyFont="1" applyFill="1" applyBorder="1" applyProtection="1">
      <protection locked="0"/>
    </xf>
    <xf numFmtId="43" fontId="203" fillId="0" borderId="151" xfId="652" applyFont="1" applyFill="1" applyBorder="1" applyAlignment="1" applyProtection="1">
      <alignment horizontal="left" indent="2"/>
      <protection locked="0"/>
    </xf>
    <xf numFmtId="0" fontId="203" fillId="0" borderId="63" xfId="0" applyFont="1" applyBorder="1"/>
    <xf numFmtId="43" fontId="207" fillId="0" borderId="1" xfId="652" applyFont="1" applyFill="1" applyBorder="1" applyProtection="1">
      <protection locked="0"/>
    </xf>
    <xf numFmtId="43" fontId="207" fillId="0" borderId="121" xfId="652" applyFont="1" applyFill="1" applyBorder="1" applyProtection="1">
      <protection locked="0"/>
    </xf>
    <xf numFmtId="0" fontId="203" fillId="0" borderId="127" xfId="0" applyFont="1" applyBorder="1"/>
    <xf numFmtId="43" fontId="203" fillId="0" borderId="151" xfId="652" applyFont="1" applyFill="1" applyBorder="1" applyProtection="1"/>
    <xf numFmtId="0" fontId="207" fillId="0" borderId="151" xfId="0" applyFont="1" applyBorder="1"/>
    <xf numFmtId="43" fontId="207" fillId="0" borderId="151" xfId="652" applyFont="1" applyFill="1" applyBorder="1" applyProtection="1"/>
    <xf numFmtId="0" fontId="207" fillId="0" borderId="63" xfId="0" applyFont="1" applyBorder="1"/>
    <xf numFmtId="0" fontId="203" fillId="0" borderId="153" xfId="0" applyFont="1" applyBorder="1"/>
    <xf numFmtId="0" fontId="207" fillId="0" borderId="1" xfId="0" applyFont="1" applyBorder="1"/>
    <xf numFmtId="3" fontId="207" fillId="0" borderId="37" xfId="31783" applyNumberFormat="1" applyFont="1" applyBorder="1"/>
    <xf numFmtId="41" fontId="207" fillId="0" borderId="37" xfId="189" applyNumberFormat="1" applyFont="1" applyFill="1" applyBorder="1" applyProtection="1"/>
    <xf numFmtId="0" fontId="203" fillId="0" borderId="72" xfId="31783" applyFont="1" applyBorder="1"/>
    <xf numFmtId="9" fontId="203" fillId="0" borderId="72" xfId="31783" applyNumberFormat="1" applyFont="1" applyBorder="1"/>
    <xf numFmtId="10" fontId="203" fillId="0" borderId="72" xfId="31785" applyNumberFormat="1" applyFont="1" applyFill="1" applyBorder="1" applyProtection="1">
      <protection locked="0"/>
    </xf>
    <xf numFmtId="0" fontId="203" fillId="0" borderId="72" xfId="0" applyFont="1" applyBorder="1"/>
    <xf numFmtId="3" fontId="203" fillId="0" borderId="72" xfId="0" applyNumberFormat="1" applyFont="1" applyBorder="1"/>
    <xf numFmtId="168" fontId="203" fillId="0" borderId="72" xfId="31785" applyNumberFormat="1" applyFont="1" applyFill="1" applyBorder="1" applyProtection="1">
      <protection locked="0"/>
    </xf>
    <xf numFmtId="3" fontId="207" fillId="0" borderId="72" xfId="0" applyNumberFormat="1" applyFont="1" applyBorder="1"/>
    <xf numFmtId="14" fontId="211" fillId="0" borderId="142" xfId="31783" applyNumberFormat="1" applyFont="1" applyBorder="1"/>
    <xf numFmtId="0" fontId="203" fillId="0" borderId="142" xfId="31783" applyFont="1" applyBorder="1"/>
    <xf numFmtId="0" fontId="203" fillId="0" borderId="134" xfId="31783" applyFont="1" applyBorder="1"/>
    <xf numFmtId="0" fontId="203" fillId="0" borderId="155" xfId="31783" applyFont="1" applyBorder="1"/>
    <xf numFmtId="0" fontId="203" fillId="0" borderId="156" xfId="0" applyFont="1" applyBorder="1"/>
    <xf numFmtId="0" fontId="213" fillId="0" borderId="142" xfId="0" applyFont="1" applyBorder="1"/>
    <xf numFmtId="0" fontId="203" fillId="0" borderId="142" xfId="652" applyNumberFormat="1" applyFont="1" applyFill="1" applyBorder="1" applyAlignment="1" applyProtection="1">
      <alignment horizontal="center"/>
    </xf>
    <xf numFmtId="0" fontId="203" fillId="0" borderId="155" xfId="0" applyFont="1" applyBorder="1"/>
    <xf numFmtId="0" fontId="203" fillId="0" borderId="143" xfId="652" applyNumberFormat="1" applyFont="1" applyFill="1" applyBorder="1" applyAlignment="1" applyProtection="1">
      <alignment horizontal="center"/>
      <protection locked="0"/>
    </xf>
    <xf numFmtId="0" fontId="203" fillId="0" borderId="155" xfId="652" applyNumberFormat="1" applyFont="1" applyFill="1" applyBorder="1" applyAlignment="1" applyProtection="1">
      <alignment horizontal="center"/>
      <protection locked="0"/>
    </xf>
    <xf numFmtId="0" fontId="203" fillId="0" borderId="156" xfId="652" applyNumberFormat="1" applyFont="1" applyFill="1" applyBorder="1" applyAlignment="1" applyProtection="1">
      <alignment horizontal="center"/>
    </xf>
    <xf numFmtId="0" fontId="203" fillId="0" borderId="142" xfId="0" applyFont="1" applyBorder="1"/>
    <xf numFmtId="0" fontId="203" fillId="0" borderId="154" xfId="652" applyNumberFormat="1" applyFont="1" applyFill="1" applyBorder="1" applyAlignment="1" applyProtection="1">
      <alignment horizontal="center"/>
    </xf>
    <xf numFmtId="0" fontId="203" fillId="0" borderId="154" xfId="0" applyFont="1" applyBorder="1"/>
    <xf numFmtId="0" fontId="207" fillId="0" borderId="156" xfId="0" applyFont="1" applyBorder="1"/>
    <xf numFmtId="0" fontId="203" fillId="0" borderId="157" xfId="0" applyFont="1" applyBorder="1"/>
    <xf numFmtId="0" fontId="207" fillId="0" borderId="142" xfId="31786" applyNumberFormat="1" applyFont="1" applyFill="1" applyBorder="1" applyProtection="1"/>
    <xf numFmtId="0" fontId="203" fillId="0" borderId="158" xfId="652" applyNumberFormat="1" applyFont="1" applyFill="1" applyBorder="1" applyAlignment="1" applyProtection="1">
      <alignment horizontal="center"/>
    </xf>
    <xf numFmtId="0" fontId="213" fillId="0" borderId="154" xfId="0" applyFont="1" applyBorder="1"/>
    <xf numFmtId="0" fontId="207" fillId="0" borderId="155" xfId="0" applyFont="1" applyBorder="1"/>
    <xf numFmtId="0" fontId="203" fillId="0" borderId="158" xfId="0" applyFont="1" applyBorder="1"/>
    <xf numFmtId="0" fontId="207" fillId="0" borderId="159" xfId="31786" applyNumberFormat="1" applyFont="1" applyFill="1" applyBorder="1" applyProtection="1"/>
    <xf numFmtId="14" fontId="211" fillId="0" borderId="147" xfId="31783" applyNumberFormat="1" applyFont="1" applyBorder="1"/>
    <xf numFmtId="0" fontId="203" fillId="0" borderId="147" xfId="31783" applyFont="1" applyBorder="1"/>
    <xf numFmtId="10" fontId="203" fillId="0" borderId="161" xfId="31785" applyNumberFormat="1" applyFont="1" applyFill="1" applyBorder="1" applyProtection="1">
      <protection locked="0"/>
    </xf>
    <xf numFmtId="3" fontId="213" fillId="0" borderId="147" xfId="184" applyNumberFormat="1" applyFont="1" applyFill="1" applyBorder="1" applyAlignment="1" applyProtection="1">
      <alignment horizontal="right"/>
    </xf>
    <xf numFmtId="168" fontId="203" fillId="0" borderId="147" xfId="31785" applyNumberFormat="1" applyFont="1" applyFill="1" applyBorder="1" applyProtection="1"/>
    <xf numFmtId="10" fontId="203" fillId="0" borderId="128" xfId="31785" applyNumberFormat="1" applyFont="1" applyFill="1" applyBorder="1" applyProtection="1">
      <protection locked="0"/>
    </xf>
    <xf numFmtId="3" fontId="203" fillId="0" borderId="161" xfId="0" applyNumberFormat="1" applyFont="1" applyBorder="1"/>
    <xf numFmtId="3" fontId="207" fillId="0" borderId="161" xfId="652" applyNumberFormat="1" applyFont="1" applyFill="1" applyBorder="1" applyProtection="1"/>
    <xf numFmtId="3" fontId="207" fillId="0" borderId="147" xfId="652" applyNumberFormat="1" applyFont="1" applyFill="1" applyBorder="1" applyProtection="1"/>
    <xf numFmtId="3" fontId="207" fillId="0" borderId="160" xfId="652" applyNumberFormat="1" applyFont="1" applyFill="1" applyBorder="1" applyProtection="1"/>
    <xf numFmtId="3" fontId="212" fillId="0" borderId="160" xfId="184" applyNumberFormat="1" applyFont="1" applyFill="1" applyBorder="1" applyAlignment="1" applyProtection="1">
      <alignment horizontal="right"/>
    </xf>
    <xf numFmtId="3" fontId="212" fillId="0" borderId="147" xfId="184" applyNumberFormat="1" applyFont="1" applyFill="1" applyBorder="1" applyAlignment="1" applyProtection="1">
      <alignment horizontal="right"/>
    </xf>
    <xf numFmtId="3" fontId="203" fillId="0" borderId="147" xfId="0" applyNumberFormat="1" applyFont="1" applyBorder="1"/>
    <xf numFmtId="3" fontId="207" fillId="0" borderId="161" xfId="0" applyNumberFormat="1" applyFont="1" applyBorder="1"/>
    <xf numFmtId="3" fontId="212" fillId="0" borderId="163" xfId="184" applyNumberFormat="1" applyFont="1" applyFill="1" applyBorder="1" applyAlignment="1" applyProtection="1">
      <alignment horizontal="right"/>
    </xf>
    <xf numFmtId="3" fontId="207" fillId="0" borderId="162" xfId="652" applyNumberFormat="1" applyFont="1" applyFill="1" applyBorder="1" applyProtection="1"/>
    <xf numFmtId="3" fontId="213" fillId="0" borderId="160" xfId="184" applyNumberFormat="1" applyFont="1" applyFill="1" applyBorder="1" applyAlignment="1" applyProtection="1">
      <alignment horizontal="right"/>
    </xf>
    <xf numFmtId="3" fontId="207" fillId="0" borderId="147" xfId="31786" applyNumberFormat="1" applyFont="1" applyFill="1" applyBorder="1" applyProtection="1"/>
    <xf numFmtId="3" fontId="203" fillId="0" borderId="160" xfId="184" applyNumberFormat="1" applyFont="1" applyFill="1" applyBorder="1" applyProtection="1"/>
    <xf numFmtId="3" fontId="207" fillId="0" borderId="164" xfId="31786" applyNumberFormat="1" applyFont="1" applyFill="1" applyBorder="1" applyProtection="1"/>
    <xf numFmtId="37" fontId="203" fillId="75" borderId="0" xfId="0" applyNumberFormat="1" applyFont="1" applyFill="1"/>
    <xf numFmtId="41" fontId="203" fillId="75" borderId="65" xfId="0" applyNumberFormat="1" applyFont="1" applyFill="1" applyBorder="1"/>
    <xf numFmtId="41" fontId="203" fillId="75" borderId="37" xfId="0" applyNumberFormat="1" applyFont="1" applyFill="1" applyBorder="1"/>
    <xf numFmtId="41" fontId="203" fillId="75" borderId="37" xfId="31791" applyNumberFormat="1" applyFont="1" applyFill="1" applyBorder="1" applyProtection="1"/>
    <xf numFmtId="41" fontId="203" fillId="75" borderId="59" xfId="189" applyNumberFormat="1" applyFont="1" applyFill="1" applyBorder="1" applyProtection="1"/>
    <xf numFmtId="41" fontId="203" fillId="75" borderId="0" xfId="189" applyNumberFormat="1" applyFont="1" applyFill="1" applyBorder="1" applyProtection="1"/>
    <xf numFmtId="41" fontId="203" fillId="75" borderId="37" xfId="189" applyNumberFormat="1" applyFont="1" applyFill="1" applyBorder="1" applyProtection="1"/>
    <xf numFmtId="41" fontId="203" fillId="75" borderId="136" xfId="189" applyNumberFormat="1" applyFont="1" applyFill="1" applyBorder="1" applyProtection="1"/>
    <xf numFmtId="41" fontId="213" fillId="75" borderId="0" xfId="189" applyNumberFormat="1" applyFont="1" applyFill="1" applyBorder="1" applyProtection="1"/>
    <xf numFmtId="41" fontId="207" fillId="75" borderId="59" xfId="189" applyNumberFormat="1" applyFont="1" applyFill="1" applyBorder="1" applyProtection="1"/>
    <xf numFmtId="41" fontId="203" fillId="75" borderId="150" xfId="189" applyNumberFormat="1" applyFont="1" applyFill="1" applyBorder="1" applyProtection="1"/>
    <xf numFmtId="41" fontId="207" fillId="75" borderId="0" xfId="189" applyNumberFormat="1" applyFont="1" applyFill="1" applyBorder="1" applyProtection="1"/>
    <xf numFmtId="41" fontId="207" fillId="75" borderId="37" xfId="189" applyNumberFormat="1" applyFont="1" applyFill="1" applyBorder="1" applyProtection="1"/>
    <xf numFmtId="41" fontId="211" fillId="75" borderId="0" xfId="31783" applyNumberFormat="1" applyFont="1" applyFill="1" applyAlignment="1">
      <alignment horizontal="center"/>
    </xf>
    <xf numFmtId="41" fontId="203" fillId="75" borderId="0" xfId="0" applyNumberFormat="1" applyFont="1" applyFill="1"/>
    <xf numFmtId="41" fontId="203" fillId="75" borderId="59" xfId="0" applyNumberFormat="1" applyFont="1" applyFill="1" applyBorder="1"/>
    <xf numFmtId="41" fontId="203" fillId="75" borderId="136" xfId="0" applyNumberFormat="1" applyFont="1" applyFill="1" applyBorder="1"/>
    <xf numFmtId="41" fontId="203" fillId="75" borderId="150" xfId="0" applyNumberFormat="1" applyFont="1" applyFill="1" applyBorder="1"/>
    <xf numFmtId="3" fontId="207" fillId="29" borderId="0" xfId="31786" applyNumberFormat="1" applyFont="1" applyFill="1" applyBorder="1" applyProtection="1"/>
    <xf numFmtId="0" fontId="207" fillId="29" borderId="0" xfId="652" applyNumberFormat="1" applyFont="1" applyFill="1" applyBorder="1" applyAlignment="1" applyProtection="1">
      <alignment horizontal="center"/>
    </xf>
    <xf numFmtId="0" fontId="207" fillId="29" borderId="142" xfId="652" applyNumberFormat="1" applyFont="1" applyFill="1" applyBorder="1" applyAlignment="1" applyProtection="1">
      <alignment horizontal="center"/>
    </xf>
    <xf numFmtId="168" fontId="207" fillId="29" borderId="147" xfId="31785" applyNumberFormat="1" applyFont="1" applyFill="1" applyBorder="1" applyProtection="1"/>
    <xf numFmtId="41" fontId="207" fillId="0" borderId="0" xfId="189" applyNumberFormat="1" applyFont="1" applyBorder="1" applyProtection="1"/>
    <xf numFmtId="41" fontId="207" fillId="75" borderId="0" xfId="0" applyNumberFormat="1" applyFont="1" applyFill="1"/>
    <xf numFmtId="3" fontId="207" fillId="0" borderId="37" xfId="31787" applyNumberFormat="1" applyFont="1" applyFill="1" applyBorder="1" applyProtection="1">
      <protection locked="0"/>
    </xf>
    <xf numFmtId="0" fontId="207" fillId="0" borderId="37" xfId="652" applyNumberFormat="1" applyFont="1" applyFill="1" applyBorder="1" applyAlignment="1" applyProtection="1">
      <alignment horizontal="center"/>
      <protection locked="0"/>
    </xf>
    <xf numFmtId="0" fontId="207" fillId="0" borderId="155" xfId="652" applyNumberFormat="1" applyFont="1" applyFill="1" applyBorder="1" applyAlignment="1" applyProtection="1">
      <alignment horizontal="center"/>
      <protection locked="0"/>
    </xf>
    <xf numFmtId="10" fontId="207" fillId="0" borderId="72" xfId="31785" applyNumberFormat="1" applyFont="1" applyFill="1" applyBorder="1" applyProtection="1">
      <protection locked="0"/>
    </xf>
    <xf numFmtId="41" fontId="207" fillId="0" borderId="37" xfId="0" applyNumberFormat="1" applyFont="1" applyBorder="1"/>
    <xf numFmtId="41" fontId="207" fillId="75" borderId="37" xfId="0" applyNumberFormat="1" applyFont="1" applyFill="1" applyBorder="1"/>
    <xf numFmtId="3" fontId="207" fillId="0" borderId="0" xfId="31787" applyNumberFormat="1" applyFont="1" applyFill="1" applyBorder="1" applyProtection="1">
      <protection locked="0"/>
    </xf>
    <xf numFmtId="0" fontId="207" fillId="0" borderId="0" xfId="652" applyNumberFormat="1" applyFont="1" applyFill="1" applyBorder="1" applyAlignment="1" applyProtection="1">
      <alignment horizontal="center"/>
      <protection locked="0"/>
    </xf>
    <xf numFmtId="0" fontId="207" fillId="0" borderId="142" xfId="652" applyNumberFormat="1" applyFont="1" applyFill="1" applyBorder="1" applyAlignment="1" applyProtection="1">
      <alignment horizontal="center"/>
      <protection locked="0"/>
    </xf>
    <xf numFmtId="3" fontId="207" fillId="0" borderId="65" xfId="31787" applyNumberFormat="1" applyFont="1" applyFill="1" applyBorder="1" applyProtection="1">
      <protection locked="0"/>
    </xf>
    <xf numFmtId="0" fontId="207" fillId="0" borderId="65" xfId="652" applyNumberFormat="1" applyFont="1" applyFill="1" applyBorder="1" applyAlignment="1" applyProtection="1">
      <alignment horizontal="center"/>
      <protection locked="0"/>
    </xf>
    <xf numFmtId="0" fontId="207" fillId="0" borderId="134" xfId="652" applyNumberFormat="1" applyFont="1" applyFill="1" applyBorder="1" applyAlignment="1" applyProtection="1">
      <alignment horizontal="center"/>
      <protection locked="0"/>
    </xf>
    <xf numFmtId="10" fontId="207" fillId="0" borderId="148" xfId="31785" applyNumberFormat="1" applyFont="1" applyFill="1" applyBorder="1" applyProtection="1">
      <protection locked="0"/>
    </xf>
    <xf numFmtId="0" fontId="207" fillId="0" borderId="142" xfId="0" applyFont="1" applyBorder="1"/>
    <xf numFmtId="41" fontId="207" fillId="0" borderId="0" xfId="0" applyNumberFormat="1" applyFont="1"/>
    <xf numFmtId="0" fontId="207" fillId="0" borderId="0" xfId="652" applyNumberFormat="1" applyFont="1" applyFill="1" applyBorder="1" applyAlignment="1" applyProtection="1">
      <alignment horizontal="center"/>
    </xf>
    <xf numFmtId="0" fontId="207" fillId="0" borderId="142" xfId="652" applyNumberFormat="1" applyFont="1" applyFill="1" applyBorder="1" applyAlignment="1" applyProtection="1">
      <alignment horizontal="center"/>
    </xf>
    <xf numFmtId="168" fontId="207" fillId="0" borderId="147" xfId="31785" applyNumberFormat="1" applyFont="1" applyFill="1" applyBorder="1" applyProtection="1"/>
    <xf numFmtId="9" fontId="207" fillId="0" borderId="72" xfId="184" applyFont="1" applyFill="1" applyBorder="1" applyProtection="1">
      <protection locked="0"/>
    </xf>
    <xf numFmtId="3" fontId="217" fillId="0" borderId="147" xfId="184" applyNumberFormat="1" applyFont="1" applyFill="1" applyBorder="1" applyProtection="1"/>
    <xf numFmtId="41" fontId="207" fillId="75" borderId="65" xfId="189" applyNumberFormat="1" applyFont="1" applyFill="1" applyBorder="1" applyProtection="1"/>
    <xf numFmtId="41" fontId="207" fillId="0" borderId="65" xfId="189" applyNumberFormat="1" applyFont="1" applyFill="1" applyBorder="1" applyProtection="1"/>
    <xf numFmtId="41" fontId="207" fillId="0" borderId="65" xfId="0" applyNumberFormat="1" applyFont="1" applyBorder="1"/>
    <xf numFmtId="41" fontId="207" fillId="75" borderId="65" xfId="0" applyNumberFormat="1" applyFont="1" applyFill="1" applyBorder="1"/>
    <xf numFmtId="324" fontId="207" fillId="0" borderId="37" xfId="189" applyNumberFormat="1" applyFont="1" applyFill="1" applyBorder="1" applyProtection="1"/>
    <xf numFmtId="165" fontId="210" fillId="74" borderId="0" xfId="31783" applyNumberFormat="1" applyFont="1" applyFill="1" applyAlignment="1">
      <alignment horizontal="right"/>
    </xf>
    <xf numFmtId="0" fontId="203" fillId="0" borderId="166" xfId="0" applyFont="1" applyBorder="1" applyAlignment="1" applyProtection="1">
      <alignment horizontal="center"/>
      <protection locked="0"/>
    </xf>
    <xf numFmtId="3" fontId="203" fillId="0" borderId="166" xfId="0" applyNumberFormat="1" applyFont="1" applyBorder="1" applyAlignment="1" applyProtection="1">
      <alignment horizontal="center"/>
      <protection locked="0"/>
    </xf>
    <xf numFmtId="0" fontId="205" fillId="74" borderId="168" xfId="0" applyFont="1" applyFill="1" applyBorder="1" applyAlignment="1">
      <alignment horizontal="centerContinuous"/>
    </xf>
    <xf numFmtId="0" fontId="205" fillId="74" borderId="13" xfId="0" applyFont="1" applyFill="1" applyBorder="1" applyAlignment="1">
      <alignment horizontal="centerContinuous"/>
    </xf>
    <xf numFmtId="3" fontId="203" fillId="0" borderId="169" xfId="0" applyNumberFormat="1" applyFont="1" applyBorder="1" applyAlignment="1">
      <alignment horizontal="center"/>
    </xf>
    <xf numFmtId="0" fontId="205" fillId="74" borderId="10" xfId="0" applyFont="1" applyFill="1" applyBorder="1" applyAlignment="1">
      <alignment horizontal="centerContinuous"/>
    </xf>
    <xf numFmtId="0" fontId="205" fillId="74" borderId="11" xfId="0" applyFont="1" applyFill="1" applyBorder="1" applyAlignment="1">
      <alignment horizontal="centerContinuous"/>
    </xf>
    <xf numFmtId="3" fontId="203" fillId="0" borderId="166" xfId="0" applyNumberFormat="1" applyFont="1" applyBorder="1" applyAlignment="1">
      <alignment horizontal="center"/>
    </xf>
    <xf numFmtId="0" fontId="203" fillId="0" borderId="1" xfId="0" applyFont="1" applyBorder="1" applyAlignment="1">
      <alignment horizontal="center"/>
    </xf>
    <xf numFmtId="10" fontId="203" fillId="0" borderId="151" xfId="184" applyNumberFormat="1" applyFont="1" applyFill="1" applyBorder="1" applyAlignment="1" applyProtection="1">
      <alignment horizontal="center"/>
      <protection locked="0"/>
    </xf>
    <xf numFmtId="0" fontId="203" fillId="0" borderId="43" xfId="0" applyFont="1" applyBorder="1" applyAlignment="1">
      <alignment horizontal="center"/>
    </xf>
    <xf numFmtId="168" fontId="203" fillId="0" borderId="166" xfId="184" applyNumberFormat="1" applyFont="1" applyFill="1" applyBorder="1" applyAlignment="1" applyProtection="1">
      <alignment horizontal="center"/>
    </xf>
    <xf numFmtId="4" fontId="203" fillId="0" borderId="166" xfId="0" applyNumberFormat="1" applyFont="1" applyBorder="1" applyAlignment="1" applyProtection="1">
      <alignment horizontal="center"/>
      <protection locked="0"/>
    </xf>
    <xf numFmtId="2" fontId="203" fillId="0" borderId="166" xfId="0" applyNumberFormat="1" applyFont="1" applyBorder="1" applyAlignment="1" applyProtection="1">
      <alignment horizontal="center"/>
      <protection locked="0"/>
    </xf>
    <xf numFmtId="1" fontId="203" fillId="24" borderId="37" xfId="0" applyNumberFormat="1" applyFont="1" applyFill="1" applyBorder="1"/>
    <xf numFmtId="3" fontId="207" fillId="75" borderId="167" xfId="0" applyNumberFormat="1" applyFont="1" applyFill="1" applyBorder="1" applyAlignment="1" applyProtection="1">
      <alignment horizontal="center"/>
      <protection locked="0"/>
    </xf>
    <xf numFmtId="43" fontId="203" fillId="0" borderId="151" xfId="652" applyFont="1" applyFill="1" applyBorder="1" applyAlignment="1" applyProtection="1">
      <alignment horizontal="left" indent="2"/>
    </xf>
    <xf numFmtId="0" fontId="207" fillId="0" borderId="151" xfId="652" applyNumberFormat="1" applyFont="1" applyFill="1" applyBorder="1" applyProtection="1">
      <protection locked="0"/>
    </xf>
    <xf numFmtId="41" fontId="207" fillId="75" borderId="172" xfId="189" applyNumberFormat="1" applyFont="1" applyFill="1" applyBorder="1" applyProtection="1"/>
    <xf numFmtId="324" fontId="207" fillId="0" borderId="37" xfId="0" applyNumberFormat="1" applyFont="1" applyBorder="1"/>
    <xf numFmtId="164" fontId="207" fillId="75" borderId="167" xfId="31791" applyNumberFormat="1" applyFont="1" applyFill="1" applyBorder="1" applyAlignment="1" applyProtection="1">
      <alignment horizontal="center"/>
      <protection locked="0"/>
    </xf>
    <xf numFmtId="0" fontId="203" fillId="0" borderId="143" xfId="0" applyFont="1" applyBorder="1"/>
    <xf numFmtId="3" fontId="203" fillId="0" borderId="128" xfId="0" applyNumberFormat="1" applyFont="1" applyBorder="1"/>
    <xf numFmtId="3" fontId="212" fillId="0" borderId="59" xfId="31783" applyNumberFormat="1" applyFont="1" applyBorder="1" applyAlignment="1">
      <alignment horizontal="centerContinuous"/>
    </xf>
    <xf numFmtId="0" fontId="203" fillId="0" borderId="59" xfId="0" applyFont="1" applyBorder="1" applyAlignment="1">
      <alignment horizontal="centerContinuous"/>
    </xf>
    <xf numFmtId="0" fontId="203" fillId="0" borderId="156" xfId="0" applyFont="1" applyBorder="1" applyAlignment="1">
      <alignment horizontal="centerContinuous"/>
    </xf>
    <xf numFmtId="0" fontId="204" fillId="0" borderId="0" xfId="0" applyFont="1" applyAlignment="1">
      <alignment horizontal="left"/>
    </xf>
    <xf numFmtId="0" fontId="218" fillId="0" borderId="0" xfId="664" applyFont="1"/>
    <xf numFmtId="324" fontId="218" fillId="0" borderId="0" xfId="664" applyNumberFormat="1" applyFont="1"/>
    <xf numFmtId="0" fontId="218" fillId="0" borderId="0" xfId="664" applyFont="1" applyAlignment="1">
      <alignment horizontal="left" indent="2"/>
    </xf>
    <xf numFmtId="0" fontId="218" fillId="0" borderId="61" xfId="664" applyFont="1" applyBorder="1"/>
    <xf numFmtId="0" fontId="221" fillId="0" borderId="0" xfId="664" applyFont="1"/>
    <xf numFmtId="0" fontId="222" fillId="26" borderId="2" xfId="664" applyFont="1" applyFill="1" applyBorder="1"/>
    <xf numFmtId="0" fontId="221" fillId="0" borderId="61" xfId="664" applyFont="1" applyBorder="1"/>
    <xf numFmtId="0" fontId="218" fillId="0" borderId="7" xfId="664" applyFont="1" applyBorder="1"/>
    <xf numFmtId="0" fontId="223" fillId="0" borderId="0" xfId="664" applyFont="1"/>
    <xf numFmtId="0" fontId="223" fillId="0" borderId="7" xfId="664" applyFont="1" applyBorder="1"/>
    <xf numFmtId="0" fontId="218" fillId="0" borderId="7" xfId="664" applyFont="1" applyBorder="1" applyAlignment="1">
      <alignment horizontal="left" indent="2"/>
    </xf>
    <xf numFmtId="324" fontId="218" fillId="0" borderId="1" xfId="665" applyNumberFormat="1" applyFont="1" applyBorder="1" applyAlignment="1" applyProtection="1">
      <alignment horizontal="right"/>
    </xf>
    <xf numFmtId="0" fontId="218" fillId="0" borderId="0" xfId="664" applyFont="1" applyAlignment="1">
      <alignment horizontal="left"/>
    </xf>
    <xf numFmtId="14" fontId="218" fillId="0" borderId="0" xfId="664" applyNumberFormat="1" applyFont="1"/>
    <xf numFmtId="324" fontId="218" fillId="0" borderId="0" xfId="665" applyNumberFormat="1" applyFont="1" applyFill="1" applyBorder="1" applyAlignment="1" applyProtection="1">
      <alignment horizontal="right"/>
    </xf>
    <xf numFmtId="324" fontId="218" fillId="0" borderId="1" xfId="665" applyNumberFormat="1" applyFont="1" applyFill="1" applyBorder="1" applyAlignment="1" applyProtection="1">
      <alignment horizontal="right"/>
    </xf>
    <xf numFmtId="14" fontId="218" fillId="0" borderId="0" xfId="664" applyNumberFormat="1" applyFont="1" applyAlignment="1">
      <alignment horizontal="left" indent="2"/>
    </xf>
    <xf numFmtId="0" fontId="220" fillId="0" borderId="0" xfId="664" applyFont="1"/>
    <xf numFmtId="0" fontId="222" fillId="0" borderId="2" xfId="664" applyFont="1" applyBorder="1"/>
    <xf numFmtId="0" fontId="218" fillId="0" borderId="27" xfId="664" applyFont="1" applyBorder="1"/>
    <xf numFmtId="324" fontId="203" fillId="0" borderId="0" xfId="664" applyNumberFormat="1" applyFont="1"/>
    <xf numFmtId="0" fontId="203" fillId="0" borderId="0" xfId="664" applyFont="1"/>
    <xf numFmtId="324" fontId="216" fillId="0" borderId="0" xfId="664" applyNumberFormat="1" applyFont="1"/>
    <xf numFmtId="0" fontId="227" fillId="0" borderId="0" xfId="664" applyFont="1"/>
    <xf numFmtId="0" fontId="218" fillId="0" borderId="131" xfId="664" applyFont="1" applyBorder="1"/>
    <xf numFmtId="0" fontId="209" fillId="0" borderId="0" xfId="664" applyFont="1"/>
    <xf numFmtId="0" fontId="209" fillId="0" borderId="1" xfId="664" applyFont="1" applyBorder="1"/>
    <xf numFmtId="0" fontId="221" fillId="0" borderId="7" xfId="664" applyFont="1" applyBorder="1"/>
    <xf numFmtId="0" fontId="221" fillId="0" borderId="1" xfId="664" applyFont="1" applyBorder="1"/>
    <xf numFmtId="0" fontId="222" fillId="26" borderId="55" xfId="664" applyFont="1" applyFill="1" applyBorder="1"/>
    <xf numFmtId="0" fontId="222" fillId="26" borderId="56" xfId="664" applyFont="1" applyFill="1" applyBorder="1"/>
    <xf numFmtId="0" fontId="203" fillId="0" borderId="7" xfId="664" applyFont="1" applyBorder="1"/>
    <xf numFmtId="0" fontId="207" fillId="0" borderId="0" xfId="664" applyFont="1"/>
    <xf numFmtId="0" fontId="203" fillId="0" borderId="61" xfId="664" applyFont="1" applyBorder="1"/>
    <xf numFmtId="0" fontId="203" fillId="0" borderId="0" xfId="664" applyFont="1" applyAlignment="1">
      <alignment horizontal="left" indent="2"/>
    </xf>
    <xf numFmtId="0" fontId="203" fillId="0" borderId="1" xfId="664" applyFont="1" applyBorder="1"/>
    <xf numFmtId="43" fontId="203" fillId="0" borderId="0" xfId="664" applyNumberFormat="1" applyFont="1"/>
    <xf numFmtId="0" fontId="203" fillId="0" borderId="0" xfId="664" applyFont="1" applyAlignment="1">
      <alignment vertical="top"/>
    </xf>
    <xf numFmtId="0" fontId="203" fillId="0" borderId="7" xfId="664" applyFont="1" applyBorder="1" applyAlignment="1">
      <alignment vertical="top"/>
    </xf>
    <xf numFmtId="0" fontId="203" fillId="0" borderId="59" xfId="664" applyFont="1" applyBorder="1"/>
    <xf numFmtId="324" fontId="203" fillId="0" borderId="59" xfId="664" applyNumberFormat="1" applyFont="1" applyBorder="1"/>
    <xf numFmtId="0" fontId="203" fillId="0" borderId="63" xfId="664" applyFont="1" applyBorder="1" applyAlignment="1">
      <alignment horizontal="left" indent="2"/>
    </xf>
    <xf numFmtId="0" fontId="207" fillId="0" borderId="0" xfId="664" applyFont="1" applyAlignment="1">
      <alignment horizontal="left" indent="2"/>
    </xf>
    <xf numFmtId="0" fontId="203" fillId="0" borderId="1" xfId="664" applyFont="1" applyBorder="1" applyAlignment="1">
      <alignment horizontal="left" indent="2"/>
    </xf>
    <xf numFmtId="0" fontId="203" fillId="0" borderId="62" xfId="664" applyFont="1" applyBorder="1"/>
    <xf numFmtId="0" fontId="207" fillId="0" borderId="40" xfId="664" applyFont="1" applyBorder="1"/>
    <xf numFmtId="324" fontId="207" fillId="0" borderId="40" xfId="664" applyNumberFormat="1" applyFont="1" applyBorder="1"/>
    <xf numFmtId="0" fontId="203" fillId="0" borderId="40" xfId="664" applyFont="1" applyBorder="1" applyAlignment="1">
      <alignment horizontal="left" indent="2"/>
    </xf>
    <xf numFmtId="0" fontId="207" fillId="0" borderId="62" xfId="664" applyFont="1" applyBorder="1"/>
    <xf numFmtId="0" fontId="228" fillId="0" borderId="0" xfId="664" applyFont="1"/>
    <xf numFmtId="0" fontId="228" fillId="0" borderId="7" xfId="664" applyFont="1" applyBorder="1"/>
    <xf numFmtId="0" fontId="228" fillId="0" borderId="1" xfId="664" applyFont="1" applyBorder="1"/>
    <xf numFmtId="5" fontId="203" fillId="0" borderId="1" xfId="664" applyNumberFormat="1" applyFont="1" applyBorder="1" applyAlignment="1">
      <alignment horizontal="left" indent="2"/>
    </xf>
    <xf numFmtId="0" fontId="218" fillId="0" borderId="1" xfId="664" applyFont="1" applyBorder="1"/>
    <xf numFmtId="0" fontId="218" fillId="0" borderId="59" xfId="664" applyFont="1" applyBorder="1"/>
    <xf numFmtId="324" fontId="218" fillId="0" borderId="59" xfId="664" applyNumberFormat="1" applyFont="1" applyBorder="1"/>
    <xf numFmtId="0" fontId="218" fillId="0" borderId="63" xfId="664" applyFont="1" applyBorder="1" applyAlignment="1">
      <alignment horizontal="left" indent="2"/>
    </xf>
    <xf numFmtId="10" fontId="218" fillId="0" borderId="0" xfId="184" applyNumberFormat="1" applyFont="1" applyBorder="1" applyProtection="1"/>
    <xf numFmtId="0" fontId="218" fillId="0" borderId="1" xfId="664" applyFont="1" applyBorder="1" applyAlignment="1">
      <alignment horizontal="left" indent="2"/>
    </xf>
    <xf numFmtId="41" fontId="203" fillId="0" borderId="37" xfId="665" applyNumberFormat="1" applyFont="1" applyFill="1" applyBorder="1" applyProtection="1"/>
    <xf numFmtId="14" fontId="203" fillId="0" borderId="37" xfId="665" applyNumberFormat="1" applyFont="1" applyFill="1" applyBorder="1" applyProtection="1"/>
    <xf numFmtId="0" fontId="203" fillId="0" borderId="37" xfId="664" applyFont="1" applyBorder="1" applyAlignment="1" applyProtection="1">
      <alignment horizontal="center"/>
      <protection locked="0"/>
    </xf>
    <xf numFmtId="0" fontId="203" fillId="0" borderId="151" xfId="664" applyFont="1" applyBorder="1" applyAlignment="1" applyProtection="1">
      <alignment horizontal="left" wrapText="1" indent="2"/>
      <protection locked="0"/>
    </xf>
    <xf numFmtId="0" fontId="218" fillId="0" borderId="62" xfId="664" applyFont="1" applyBorder="1"/>
    <xf numFmtId="0" fontId="203" fillId="0" borderId="37" xfId="664" applyFont="1" applyBorder="1"/>
    <xf numFmtId="7" fontId="220" fillId="0" borderId="0" xfId="664" applyNumberFormat="1" applyFont="1"/>
    <xf numFmtId="0" fontId="218" fillId="0" borderId="65" xfId="664" applyFont="1" applyBorder="1"/>
    <xf numFmtId="324" fontId="203" fillId="0" borderId="7" xfId="665" applyNumberFormat="1" applyFont="1" applyFill="1" applyBorder="1" applyProtection="1"/>
    <xf numFmtId="324" fontId="203" fillId="0" borderId="0" xfId="665" applyNumberFormat="1" applyFont="1" applyFill="1" applyBorder="1" applyProtection="1"/>
    <xf numFmtId="43" fontId="203" fillId="0" borderId="0" xfId="665" applyFont="1" applyFill="1" applyBorder="1" applyProtection="1"/>
    <xf numFmtId="10" fontId="203" fillId="0" borderId="0" xfId="666" applyNumberFormat="1" applyFont="1" applyFill="1" applyBorder="1" applyProtection="1"/>
    <xf numFmtId="43" fontId="203" fillId="0" borderId="1" xfId="665" applyFont="1" applyFill="1" applyBorder="1" applyProtection="1"/>
    <xf numFmtId="0" fontId="203" fillId="0" borderId="0" xfId="664" applyFont="1" applyAlignment="1">
      <alignment horizontal="left" indent="1"/>
    </xf>
    <xf numFmtId="0" fontId="209" fillId="0" borderId="11" xfId="664" applyFont="1" applyBorder="1" applyAlignment="1">
      <alignment horizontal="centerContinuous" wrapText="1"/>
    </xf>
    <xf numFmtId="10" fontId="203" fillId="0" borderId="0" xfId="666" applyNumberFormat="1" applyFont="1" applyFill="1" applyBorder="1" applyProtection="1">
      <protection locked="0"/>
    </xf>
    <xf numFmtId="0" fontId="203" fillId="0" borderId="27" xfId="664" applyFont="1" applyBorder="1" applyProtection="1">
      <protection locked="0"/>
    </xf>
    <xf numFmtId="10" fontId="203" fillId="0" borderId="27" xfId="666" applyNumberFormat="1" applyFont="1" applyFill="1" applyBorder="1" applyAlignment="1" applyProtection="1">
      <alignment horizontal="right"/>
      <protection locked="0"/>
    </xf>
    <xf numFmtId="43" fontId="203" fillId="0" borderId="37" xfId="665" applyFont="1" applyFill="1" applyBorder="1" applyProtection="1"/>
    <xf numFmtId="0" fontId="203" fillId="0" borderId="1" xfId="664" applyFont="1" applyBorder="1" applyAlignment="1">
      <alignment horizontal="left" wrapText="1" indent="2"/>
    </xf>
    <xf numFmtId="0" fontId="203" fillId="0" borderId="3" xfId="664" applyFont="1" applyBorder="1"/>
    <xf numFmtId="41" fontId="203" fillId="0" borderId="0" xfId="665" applyNumberFormat="1" applyFont="1" applyFill="1" applyBorder="1" applyProtection="1"/>
    <xf numFmtId="324" fontId="203" fillId="0" borderId="37" xfId="665" applyNumberFormat="1" applyFont="1" applyFill="1" applyBorder="1" applyProtection="1"/>
    <xf numFmtId="324" fontId="203" fillId="0" borderId="37" xfId="665" applyNumberFormat="1" applyFont="1" applyFill="1" applyBorder="1" applyAlignment="1" applyProtection="1">
      <alignment horizontal="right"/>
      <protection locked="0"/>
    </xf>
    <xf numFmtId="41" fontId="207" fillId="0" borderId="0" xfId="664" applyNumberFormat="1" applyFont="1"/>
    <xf numFmtId="41" fontId="203" fillId="0" borderId="103" xfId="665" applyNumberFormat="1" applyFont="1" applyFill="1" applyBorder="1" applyProtection="1"/>
    <xf numFmtId="41" fontId="203" fillId="0" borderId="38" xfId="664" applyNumberFormat="1" applyFont="1" applyBorder="1"/>
    <xf numFmtId="41" fontId="203" fillId="0" borderId="104" xfId="664" applyNumberFormat="1" applyFont="1" applyBorder="1"/>
    <xf numFmtId="41" fontId="203" fillId="0" borderId="59" xfId="664" applyNumberFormat="1" applyFont="1" applyBorder="1"/>
    <xf numFmtId="41" fontId="203" fillId="0" borderId="60" xfId="664" applyNumberFormat="1" applyFont="1" applyBorder="1"/>
    <xf numFmtId="41" fontId="207" fillId="0" borderId="7" xfId="664" applyNumberFormat="1" applyFont="1" applyBorder="1"/>
    <xf numFmtId="41" fontId="207" fillId="0" borderId="61" xfId="664" applyNumberFormat="1" applyFont="1" applyBorder="1"/>
    <xf numFmtId="41" fontId="203" fillId="0" borderId="0" xfId="664" applyNumberFormat="1" applyFont="1"/>
    <xf numFmtId="41" fontId="203" fillId="0" borderId="61" xfId="664" applyNumberFormat="1" applyFont="1" applyBorder="1"/>
    <xf numFmtId="41" fontId="207" fillId="0" borderId="40" xfId="664" applyNumberFormat="1" applyFont="1" applyBorder="1"/>
    <xf numFmtId="41" fontId="207" fillId="0" borderId="98" xfId="664" applyNumberFormat="1" applyFont="1" applyBorder="1"/>
    <xf numFmtId="41" fontId="207" fillId="0" borderId="41" xfId="664" applyNumberFormat="1" applyFont="1" applyBorder="1"/>
    <xf numFmtId="41" fontId="214" fillId="0" borderId="55" xfId="664" applyNumberFormat="1" applyFont="1" applyBorder="1"/>
    <xf numFmtId="41" fontId="214" fillId="0" borderId="56" xfId="664" applyNumberFormat="1" applyFont="1" applyBorder="1"/>
    <xf numFmtId="41" fontId="218" fillId="0" borderId="0" xfId="664" applyNumberFormat="1" applyFont="1"/>
    <xf numFmtId="41" fontId="218" fillId="0" borderId="61" xfId="664" applyNumberFormat="1" applyFont="1" applyBorder="1"/>
    <xf numFmtId="41" fontId="222" fillId="26" borderId="55" xfId="664" applyNumberFormat="1" applyFont="1" applyFill="1" applyBorder="1"/>
    <xf numFmtId="41" fontId="222" fillId="26" borderId="56" xfId="664" applyNumberFormat="1" applyFont="1" applyFill="1" applyBorder="1"/>
    <xf numFmtId="41" fontId="218" fillId="0" borderId="38" xfId="664" applyNumberFormat="1" applyFont="1" applyBorder="1"/>
    <xf numFmtId="41" fontId="218" fillId="0" borderId="104" xfId="664" applyNumberFormat="1" applyFont="1" applyBorder="1"/>
    <xf numFmtId="41" fontId="218" fillId="0" borderId="59" xfId="664" applyNumberFormat="1" applyFont="1" applyBorder="1"/>
    <xf numFmtId="41" fontId="218" fillId="0" borderId="60" xfId="664" applyNumberFormat="1" applyFont="1" applyBorder="1"/>
    <xf numFmtId="41" fontId="220" fillId="0" borderId="7" xfId="664" applyNumberFormat="1" applyFont="1" applyBorder="1"/>
    <xf numFmtId="41" fontId="220" fillId="0" borderId="0" xfId="664" applyNumberFormat="1" applyFont="1"/>
    <xf numFmtId="41" fontId="220" fillId="0" borderId="61" xfId="664" applyNumberFormat="1" applyFont="1" applyBorder="1"/>
    <xf numFmtId="41" fontId="203" fillId="0" borderId="99" xfId="665" applyNumberFormat="1" applyFont="1" applyFill="1" applyBorder="1" applyProtection="1"/>
    <xf numFmtId="41" fontId="203" fillId="0" borderId="103" xfId="664" applyNumberFormat="1" applyFont="1" applyBorder="1"/>
    <xf numFmtId="41" fontId="203" fillId="0" borderId="37" xfId="664" applyNumberFormat="1" applyFont="1" applyBorder="1"/>
    <xf numFmtId="41" fontId="203" fillId="0" borderId="37" xfId="652" applyNumberFormat="1" applyFont="1" applyFill="1" applyBorder="1" applyProtection="1"/>
    <xf numFmtId="41" fontId="203" fillId="0" borderId="120" xfId="652" applyNumberFormat="1" applyFont="1" applyFill="1" applyBorder="1" applyProtection="1"/>
    <xf numFmtId="41" fontId="203" fillId="0" borderId="103" xfId="652" applyNumberFormat="1" applyFont="1" applyFill="1" applyBorder="1" applyProtection="1"/>
    <xf numFmtId="41" fontId="203" fillId="0" borderId="120" xfId="664" applyNumberFormat="1" applyFont="1" applyBorder="1"/>
    <xf numFmtId="41" fontId="203" fillId="0" borderId="99" xfId="664" applyNumberFormat="1" applyFont="1" applyBorder="1"/>
    <xf numFmtId="41" fontId="203" fillId="0" borderId="7" xfId="665" applyNumberFormat="1" applyFont="1" applyFill="1" applyBorder="1" applyProtection="1"/>
    <xf numFmtId="10" fontId="203" fillId="0" borderId="0" xfId="184" applyNumberFormat="1" applyFont="1" applyFill="1" applyAlignment="1">
      <alignment horizontal="right" vertical="center"/>
    </xf>
    <xf numFmtId="41" fontId="203" fillId="0" borderId="65" xfId="184" applyNumberFormat="1" applyFont="1" applyFill="1" applyBorder="1" applyProtection="1"/>
    <xf numFmtId="41" fontId="203" fillId="0" borderId="101" xfId="184" applyNumberFormat="1" applyFont="1" applyFill="1" applyBorder="1" applyProtection="1"/>
    <xf numFmtId="10" fontId="203" fillId="0" borderId="37" xfId="184" applyNumberFormat="1" applyFont="1" applyFill="1" applyBorder="1" applyProtection="1"/>
    <xf numFmtId="10" fontId="207" fillId="0" borderId="138" xfId="184" applyNumberFormat="1" applyFont="1" applyFill="1" applyBorder="1" applyProtection="1"/>
    <xf numFmtId="41" fontId="218" fillId="0" borderId="43" xfId="664" applyNumberFormat="1" applyFont="1" applyBorder="1"/>
    <xf numFmtId="10" fontId="203" fillId="0" borderId="43" xfId="184" applyNumberFormat="1" applyFont="1" applyFill="1" applyBorder="1" applyAlignment="1">
      <alignment horizontal="right" vertical="center"/>
    </xf>
    <xf numFmtId="10" fontId="203" fillId="0" borderId="169" xfId="184" applyNumberFormat="1" applyFont="1" applyFill="1" applyBorder="1" applyProtection="1"/>
    <xf numFmtId="10" fontId="207" fillId="0" borderId="124" xfId="184" applyNumberFormat="1" applyFont="1" applyFill="1" applyBorder="1" applyProtection="1"/>
    <xf numFmtId="41" fontId="203" fillId="0" borderId="43" xfId="664" applyNumberFormat="1" applyFont="1" applyBorder="1"/>
    <xf numFmtId="41" fontId="203" fillId="0" borderId="136" xfId="665" applyNumberFormat="1" applyFont="1" applyFill="1" applyBorder="1" applyProtection="1"/>
    <xf numFmtId="41" fontId="203" fillId="0" borderId="65" xfId="665" applyNumberFormat="1" applyFont="1" applyFill="1" applyBorder="1" applyProtection="1"/>
    <xf numFmtId="0" fontId="207" fillId="75" borderId="122" xfId="0" applyFont="1" applyFill="1" applyBorder="1" applyAlignment="1">
      <alignment horizontal="center"/>
    </xf>
    <xf numFmtId="0" fontId="207" fillId="75" borderId="167" xfId="0" applyFont="1" applyFill="1" applyBorder="1" applyAlignment="1">
      <alignment horizontal="center"/>
    </xf>
    <xf numFmtId="3" fontId="207" fillId="75" borderId="167" xfId="0" applyNumberFormat="1" applyFont="1" applyFill="1" applyBorder="1" applyAlignment="1">
      <alignment horizontal="center"/>
    </xf>
    <xf numFmtId="9" fontId="207" fillId="75" borderId="167" xfId="184" applyFont="1" applyFill="1" applyBorder="1" applyAlignment="1" applyProtection="1">
      <alignment horizontal="center"/>
    </xf>
    <xf numFmtId="0" fontId="222" fillId="0" borderId="0" xfId="664" applyFont="1"/>
    <xf numFmtId="0" fontId="221" fillId="0" borderId="0" xfId="664" applyFont="1" applyAlignment="1">
      <alignment horizontal="left" indent="2"/>
    </xf>
    <xf numFmtId="0" fontId="218" fillId="0" borderId="131" xfId="664" applyFont="1" applyBorder="1" applyAlignment="1">
      <alignment horizontal="left" indent="2"/>
    </xf>
    <xf numFmtId="0" fontId="218" fillId="0" borderId="2" xfId="664" applyFont="1" applyBorder="1"/>
    <xf numFmtId="0" fontId="224" fillId="0" borderId="11" xfId="664" applyFont="1" applyBorder="1" applyAlignment="1">
      <alignment horizontal="centerContinuous" wrapText="1"/>
    </xf>
    <xf numFmtId="324" fontId="224" fillId="0" borderId="11" xfId="664" applyNumberFormat="1" applyFont="1" applyBorder="1" applyAlignment="1">
      <alignment horizontal="centerContinuous" wrapText="1"/>
    </xf>
    <xf numFmtId="0" fontId="224" fillId="0" borderId="12" xfId="664" applyFont="1" applyBorder="1" applyAlignment="1">
      <alignment horizontal="centerContinuous" wrapText="1"/>
    </xf>
    <xf numFmtId="0" fontId="203" fillId="0" borderId="27" xfId="664" applyFont="1" applyBorder="1"/>
    <xf numFmtId="0" fontId="203" fillId="0" borderId="65" xfId="664" applyFont="1" applyBorder="1"/>
    <xf numFmtId="0" fontId="203" fillId="0" borderId="138" xfId="664" applyFont="1" applyBorder="1"/>
    <xf numFmtId="0" fontId="218" fillId="0" borderId="27" xfId="664" applyFont="1" applyBorder="1" applyAlignment="1">
      <alignment horizontal="left" indent="2"/>
    </xf>
    <xf numFmtId="0" fontId="209" fillId="0" borderId="10" xfId="664" applyFont="1" applyBorder="1" applyAlignment="1">
      <alignment horizontal="centerContinuous" wrapText="1"/>
    </xf>
    <xf numFmtId="0" fontId="209" fillId="0" borderId="12" xfId="664" applyFont="1" applyBorder="1" applyAlignment="1">
      <alignment horizontal="centerContinuous" wrapText="1"/>
    </xf>
    <xf numFmtId="37" fontId="218" fillId="0" borderId="0" xfId="664" applyNumberFormat="1" applyFont="1" applyAlignment="1">
      <alignment horizontal="center"/>
    </xf>
    <xf numFmtId="37" fontId="223" fillId="0" borderId="0" xfId="664" applyNumberFormat="1" applyFont="1" applyAlignment="1">
      <alignment horizontal="center"/>
    </xf>
    <xf numFmtId="37" fontId="209" fillId="0" borderId="55" xfId="664" applyNumberFormat="1" applyFont="1" applyBorder="1" applyAlignment="1">
      <alignment horizontal="center" wrapText="1"/>
    </xf>
    <xf numFmtId="37" fontId="203" fillId="0" borderId="0" xfId="664" applyNumberFormat="1" applyFont="1" applyAlignment="1">
      <alignment horizontal="center"/>
    </xf>
    <xf numFmtId="0" fontId="203" fillId="0" borderId="177" xfId="664" applyFont="1" applyBorder="1" applyAlignment="1">
      <alignment horizontal="left" indent="2"/>
    </xf>
    <xf numFmtId="0" fontId="203" fillId="0" borderId="121" xfId="664" applyFont="1" applyBorder="1" applyAlignment="1">
      <alignment horizontal="left" indent="2"/>
    </xf>
    <xf numFmtId="164" fontId="207" fillId="76" borderId="40" xfId="664" applyNumberFormat="1" applyFont="1" applyFill="1" applyBorder="1" applyAlignment="1">
      <alignment horizontal="center"/>
    </xf>
    <xf numFmtId="164" fontId="207" fillId="0" borderId="0" xfId="664" applyNumberFormat="1" applyFont="1" applyAlignment="1">
      <alignment horizontal="center"/>
    </xf>
    <xf numFmtId="43" fontId="203" fillId="0" borderId="99" xfId="665" applyFont="1" applyFill="1" applyBorder="1" applyProtection="1"/>
    <xf numFmtId="10" fontId="203" fillId="0" borderId="37" xfId="666" applyNumberFormat="1" applyFont="1" applyFill="1" applyBorder="1" applyProtection="1"/>
    <xf numFmtId="43" fontId="203" fillId="0" borderId="151" xfId="665" applyFont="1" applyFill="1" applyBorder="1" applyProtection="1"/>
    <xf numFmtId="41" fontId="203" fillId="0" borderId="120" xfId="665" applyNumberFormat="1" applyFont="1" applyFill="1" applyBorder="1" applyProtection="1"/>
    <xf numFmtId="41" fontId="203" fillId="0" borderId="169" xfId="665" applyNumberFormat="1" applyFont="1" applyFill="1" applyBorder="1" applyProtection="1"/>
    <xf numFmtId="10" fontId="203" fillId="0" borderId="120" xfId="184" applyNumberFormat="1" applyFont="1" applyFill="1" applyBorder="1" applyProtection="1"/>
    <xf numFmtId="41" fontId="218" fillId="0" borderId="37" xfId="664" applyNumberFormat="1" applyFont="1" applyBorder="1"/>
    <xf numFmtId="10" fontId="203" fillId="0" borderId="65" xfId="184" applyNumberFormat="1" applyFont="1" applyFill="1" applyBorder="1" applyProtection="1"/>
    <xf numFmtId="10" fontId="203" fillId="0" borderId="65" xfId="184" applyNumberFormat="1" applyFont="1" applyFill="1" applyBorder="1" applyAlignment="1">
      <alignment horizontal="right" vertical="center"/>
    </xf>
    <xf numFmtId="41" fontId="203" fillId="0" borderId="65" xfId="0" applyNumberFormat="1" applyFont="1" applyBorder="1" applyAlignment="1" applyProtection="1">
      <alignment horizontal="center"/>
      <protection locked="0"/>
    </xf>
    <xf numFmtId="0" fontId="207" fillId="0" borderId="138" xfId="664" applyFont="1" applyBorder="1"/>
    <xf numFmtId="43" fontId="203" fillId="0" borderId="138" xfId="665" applyFont="1" applyFill="1" applyBorder="1" applyAlignment="1" applyProtection="1">
      <alignment horizontal="right"/>
    </xf>
    <xf numFmtId="43" fontId="203" fillId="0" borderId="138" xfId="665" applyFont="1" applyFill="1" applyBorder="1" applyProtection="1"/>
    <xf numFmtId="5" fontId="207" fillId="0" borderId="138" xfId="665" applyNumberFormat="1" applyFont="1" applyFill="1" applyBorder="1" applyProtection="1"/>
    <xf numFmtId="324" fontId="203" fillId="0" borderId="138" xfId="665" applyNumberFormat="1" applyFont="1" applyFill="1" applyBorder="1" applyAlignment="1" applyProtection="1">
      <alignment horizontal="right"/>
    </xf>
    <xf numFmtId="0" fontId="203" fillId="0" borderId="140" xfId="664" applyFont="1" applyBorder="1" applyAlignment="1">
      <alignment horizontal="left" wrapText="1" indent="2"/>
    </xf>
    <xf numFmtId="37" fontId="203" fillId="0" borderId="175" xfId="664" applyNumberFormat="1" applyFont="1" applyBorder="1" applyAlignment="1">
      <alignment horizontal="center"/>
    </xf>
    <xf numFmtId="37" fontId="203" fillId="0" borderId="175" xfId="665" applyNumberFormat="1" applyFont="1" applyFill="1" applyBorder="1" applyAlignment="1" applyProtection="1">
      <alignment horizontal="center"/>
    </xf>
    <xf numFmtId="0" fontId="203" fillId="0" borderId="7" xfId="664" applyFont="1" applyBorder="1" applyAlignment="1">
      <alignment horizontal="center" vertical="center"/>
    </xf>
    <xf numFmtId="41" fontId="222" fillId="26" borderId="2" xfId="664" applyNumberFormat="1" applyFont="1" applyFill="1" applyBorder="1"/>
    <xf numFmtId="41" fontId="203" fillId="0" borderId="123" xfId="665" applyNumberFormat="1" applyFont="1" applyFill="1" applyBorder="1" applyProtection="1"/>
    <xf numFmtId="41" fontId="203" fillId="0" borderId="144" xfId="665" applyNumberFormat="1" applyFont="1" applyFill="1" applyBorder="1" applyProtection="1"/>
    <xf numFmtId="41" fontId="203" fillId="0" borderId="138" xfId="665" applyNumberFormat="1" applyFont="1" applyFill="1" applyBorder="1" applyProtection="1"/>
    <xf numFmtId="41" fontId="203" fillId="0" borderId="140" xfId="665" applyNumberFormat="1" applyFont="1" applyFill="1" applyBorder="1" applyProtection="1"/>
    <xf numFmtId="41" fontId="203" fillId="0" borderId="7" xfId="664" applyNumberFormat="1" applyFont="1" applyBorder="1"/>
    <xf numFmtId="41" fontId="203" fillId="0" borderId="175" xfId="664" applyNumberFormat="1" applyFont="1" applyBorder="1"/>
    <xf numFmtId="41" fontId="203" fillId="0" borderId="1" xfId="664" applyNumberFormat="1" applyFont="1" applyBorder="1"/>
    <xf numFmtId="41" fontId="203" fillId="0" borderId="175" xfId="665" applyNumberFormat="1" applyFont="1" applyFill="1" applyBorder="1" applyProtection="1"/>
    <xf numFmtId="41" fontId="203" fillId="0" borderId="1" xfId="665" applyNumberFormat="1" applyFont="1" applyFill="1" applyBorder="1" applyProtection="1"/>
    <xf numFmtId="0" fontId="218" fillId="0" borderId="175" xfId="664" applyFont="1" applyBorder="1"/>
    <xf numFmtId="41" fontId="218" fillId="0" borderId="175" xfId="664" applyNumberFormat="1" applyFont="1" applyBorder="1"/>
    <xf numFmtId="41" fontId="218" fillId="0" borderId="1" xfId="664" applyNumberFormat="1" applyFont="1" applyBorder="1"/>
    <xf numFmtId="0" fontId="218" fillId="0" borderId="133" xfId="664" applyFont="1" applyBorder="1"/>
    <xf numFmtId="164" fontId="207" fillId="0" borderId="138" xfId="665" applyNumberFormat="1" applyFont="1" applyFill="1" applyBorder="1" applyAlignment="1" applyProtection="1">
      <alignment horizontal="center"/>
    </xf>
    <xf numFmtId="0" fontId="218" fillId="0" borderId="0" xfId="3470" applyFont="1"/>
    <xf numFmtId="178" fontId="210" fillId="26" borderId="13" xfId="3470" applyNumberFormat="1" applyFont="1" applyFill="1" applyBorder="1" applyAlignment="1">
      <alignment horizontal="centerContinuous"/>
    </xf>
    <xf numFmtId="0" fontId="231" fillId="0" borderId="0" xfId="3470" applyFont="1"/>
    <xf numFmtId="14" fontId="232" fillId="0" borderId="0" xfId="3470" applyNumberFormat="1" applyFont="1" applyAlignment="1">
      <alignment horizontal="right" wrapText="1"/>
    </xf>
    <xf numFmtId="14" fontId="224" fillId="0" borderId="0" xfId="3470" quotePrefix="1" applyNumberFormat="1" applyFont="1" applyAlignment="1">
      <alignment horizontal="centerContinuous"/>
    </xf>
    <xf numFmtId="37" fontId="220" fillId="0" borderId="0" xfId="3470" applyNumberFormat="1" applyFont="1" applyAlignment="1">
      <alignment horizontal="right"/>
    </xf>
    <xf numFmtId="0" fontId="224" fillId="0" borderId="0" xfId="3470" applyFont="1"/>
    <xf numFmtId="0" fontId="233" fillId="0" borderId="0" xfId="3470" applyFont="1"/>
    <xf numFmtId="0" fontId="218" fillId="45" borderId="0" xfId="3470" applyFont="1" applyFill="1"/>
    <xf numFmtId="0" fontId="218" fillId="46" borderId="0" xfId="3470" applyFont="1" applyFill="1"/>
    <xf numFmtId="0" fontId="218" fillId="59" borderId="0" xfId="3470" applyFont="1" applyFill="1"/>
    <xf numFmtId="0" fontId="234" fillId="0" borderId="0" xfId="3470" applyFont="1"/>
    <xf numFmtId="0" fontId="203" fillId="0" borderId="0" xfId="3470" applyFont="1"/>
    <xf numFmtId="0" fontId="207" fillId="0" borderId="0" xfId="3470" applyFont="1"/>
    <xf numFmtId="0" fontId="203" fillId="0" borderId="0" xfId="3470" applyFont="1" applyAlignment="1">
      <alignment horizontal="left" indent="2"/>
    </xf>
    <xf numFmtId="37" fontId="218" fillId="0" borderId="0" xfId="3470" applyNumberFormat="1" applyFont="1"/>
    <xf numFmtId="37" fontId="207" fillId="0" borderId="0" xfId="3470" applyNumberFormat="1" applyFont="1"/>
    <xf numFmtId="5" fontId="203" fillId="0" borderId="0" xfId="3470" applyNumberFormat="1" applyFont="1"/>
    <xf numFmtId="5" fontId="218" fillId="0" borderId="0" xfId="3470" applyNumberFormat="1" applyFont="1"/>
    <xf numFmtId="7" fontId="218" fillId="0" borderId="0" xfId="3470" applyNumberFormat="1" applyFont="1"/>
    <xf numFmtId="7" fontId="203" fillId="0" borderId="0" xfId="3470" applyNumberFormat="1" applyFont="1"/>
    <xf numFmtId="0" fontId="207" fillId="0" borderId="0" xfId="3470" applyFont="1" applyAlignment="1">
      <alignment horizontal="left"/>
    </xf>
    <xf numFmtId="5" fontId="207" fillId="0" borderId="0" xfId="3470" applyNumberFormat="1" applyFont="1"/>
    <xf numFmtId="7" fontId="207" fillId="0" borderId="0" xfId="3470" applyNumberFormat="1" applyFont="1"/>
    <xf numFmtId="0" fontId="220" fillId="0" borderId="0" xfId="3470" applyFont="1"/>
    <xf numFmtId="0" fontId="207" fillId="0" borderId="40" xfId="3470" applyFont="1" applyBorder="1"/>
    <xf numFmtId="37" fontId="220" fillId="0" borderId="0" xfId="3470" applyNumberFormat="1" applyFont="1"/>
    <xf numFmtId="37" fontId="220" fillId="0" borderId="0" xfId="3471" applyNumberFormat="1" applyFont="1" applyFill="1" applyBorder="1"/>
    <xf numFmtId="5" fontId="220" fillId="0" borderId="0" xfId="3471" applyNumberFormat="1" applyFont="1" applyFill="1" applyBorder="1"/>
    <xf numFmtId="5" fontId="220" fillId="0" borderId="0" xfId="3470" applyNumberFormat="1" applyFont="1"/>
    <xf numFmtId="7" fontId="220" fillId="0" borderId="0" xfId="3470" applyNumberFormat="1" applyFont="1"/>
    <xf numFmtId="7" fontId="220" fillId="0" borderId="0" xfId="3471" applyNumberFormat="1" applyFont="1" applyFill="1" applyBorder="1"/>
    <xf numFmtId="0" fontId="204" fillId="0" borderId="0" xfId="0" applyFont="1" applyAlignment="1">
      <alignment vertical="center"/>
    </xf>
    <xf numFmtId="0" fontId="203" fillId="0" borderId="61" xfId="0" applyFont="1" applyBorder="1"/>
    <xf numFmtId="284" fontId="204" fillId="0" borderId="0" xfId="0" applyNumberFormat="1" applyFont="1" applyAlignment="1">
      <alignment horizontal="center" vertical="center"/>
    </xf>
    <xf numFmtId="0" fontId="205" fillId="26" borderId="2" xfId="0" applyFont="1" applyFill="1" applyBorder="1" applyAlignment="1">
      <alignment horizontal="centerContinuous"/>
    </xf>
    <xf numFmtId="0" fontId="206" fillId="0" borderId="0" xfId="0" applyFont="1" applyAlignment="1">
      <alignment horizontal="center"/>
    </xf>
    <xf numFmtId="37" fontId="203" fillId="0" borderId="0" xfId="0" applyNumberFormat="1" applyFont="1" applyAlignment="1">
      <alignment horizontal="left" indent="1"/>
    </xf>
    <xf numFmtId="3" fontId="203" fillId="0" borderId="0" xfId="0" applyNumberFormat="1" applyFont="1"/>
    <xf numFmtId="37" fontId="203" fillId="0" borderId="0" xfId="0" applyNumberFormat="1" applyFont="1"/>
    <xf numFmtId="5" fontId="203" fillId="0" borderId="0" xfId="0" applyNumberFormat="1" applyFont="1"/>
    <xf numFmtId="3" fontId="203" fillId="0" borderId="0" xfId="0" applyNumberFormat="1" applyFont="1" applyAlignment="1">
      <alignment horizontal="right"/>
    </xf>
    <xf numFmtId="2" fontId="203" fillId="0" borderId="0" xfId="0" applyNumberFormat="1" applyFont="1"/>
    <xf numFmtId="1" fontId="203" fillId="0" borderId="0" xfId="0" applyNumberFormat="1" applyFont="1"/>
    <xf numFmtId="0" fontId="226" fillId="0" borderId="0" xfId="0" applyFont="1"/>
    <xf numFmtId="9" fontId="203" fillId="0" borderId="0" xfId="184" applyFont="1"/>
    <xf numFmtId="37" fontId="207" fillId="0" borderId="0" xfId="0" applyNumberFormat="1" applyFont="1" applyAlignment="1">
      <alignment horizontal="left" indent="1"/>
    </xf>
    <xf numFmtId="4" fontId="207" fillId="0" borderId="0" xfId="0" applyNumberFormat="1" applyFont="1"/>
    <xf numFmtId="5" fontId="207" fillId="0" borderId="0" xfId="0" applyNumberFormat="1" applyFont="1"/>
    <xf numFmtId="10" fontId="203" fillId="0" borderId="0" xfId="0" applyNumberFormat="1" applyFont="1"/>
    <xf numFmtId="0" fontId="203" fillId="0" borderId="0" xfId="0" applyFont="1" applyAlignment="1">
      <alignment horizontal="right"/>
    </xf>
    <xf numFmtId="0" fontId="207" fillId="0" borderId="138" xfId="0" applyFont="1" applyBorder="1"/>
    <xf numFmtId="0" fontId="203" fillId="0" borderId="138" xfId="0" applyFont="1" applyBorder="1" applyAlignment="1">
      <alignment horizontal="right"/>
    </xf>
    <xf numFmtId="3" fontId="203" fillId="0" borderId="138" xfId="0" applyNumberFormat="1" applyFont="1" applyBorder="1" applyAlignment="1">
      <alignment horizontal="right"/>
    </xf>
    <xf numFmtId="0" fontId="203" fillId="0" borderId="138" xfId="0" applyFont="1" applyBorder="1"/>
    <xf numFmtId="43" fontId="203" fillId="0" borderId="0" xfId="0" applyNumberFormat="1" applyFont="1" applyAlignment="1">
      <alignment horizontal="left" indent="1"/>
    </xf>
    <xf numFmtId="0" fontId="203" fillId="0" borderId="0" xfId="0" applyFont="1" applyAlignment="1">
      <alignment horizontal="left" indent="1"/>
    </xf>
    <xf numFmtId="43" fontId="203" fillId="0" borderId="0" xfId="0" applyNumberFormat="1" applyFont="1"/>
    <xf numFmtId="5" fontId="217" fillId="0" borderId="138" xfId="0" applyNumberFormat="1" applyFont="1" applyBorder="1"/>
    <xf numFmtId="10" fontId="203" fillId="0" borderId="0" xfId="184" applyNumberFormat="1" applyFont="1"/>
    <xf numFmtId="5" fontId="207" fillId="0" borderId="138" xfId="0" applyNumberFormat="1" applyFont="1" applyBorder="1"/>
    <xf numFmtId="0" fontId="207" fillId="0" borderId="130" xfId="0" applyFont="1" applyBorder="1"/>
    <xf numFmtId="0" fontId="218" fillId="0" borderId="0" xfId="31801" applyFont="1" applyAlignment="1">
      <alignment horizontal="left" indent="1"/>
    </xf>
    <xf numFmtId="0" fontId="203" fillId="0" borderId="0" xfId="0" applyFont="1" applyAlignment="1">
      <alignment horizontal="center"/>
    </xf>
    <xf numFmtId="0" fontId="207" fillId="0" borderId="0" xfId="0" applyFont="1" applyAlignment="1">
      <alignment horizontal="center"/>
    </xf>
    <xf numFmtId="320" fontId="207" fillId="0" borderId="0" xfId="652" applyNumberFormat="1" applyFont="1" applyAlignment="1">
      <alignment horizontal="center"/>
    </xf>
    <xf numFmtId="14" fontId="203" fillId="0" borderId="0" xfId="0" applyNumberFormat="1" applyFont="1"/>
    <xf numFmtId="14" fontId="203" fillId="0" borderId="0" xfId="0" applyNumberFormat="1" applyFont="1" applyAlignment="1">
      <alignment horizontal="right"/>
    </xf>
    <xf numFmtId="185" fontId="203" fillId="0" borderId="0" xfId="31791" applyNumberFormat="1" applyFont="1"/>
    <xf numFmtId="0" fontId="237" fillId="0" borderId="0" xfId="0" applyFont="1" applyAlignment="1">
      <alignment horizontal="right"/>
    </xf>
    <xf numFmtId="14" fontId="237" fillId="0" borderId="0" xfId="0" applyNumberFormat="1" applyFont="1" applyAlignment="1">
      <alignment horizontal="right"/>
    </xf>
    <xf numFmtId="300" fontId="203" fillId="0" borderId="0" xfId="0" applyNumberFormat="1" applyFont="1"/>
    <xf numFmtId="5" fontId="226" fillId="0" borderId="0" xfId="0" applyNumberFormat="1" applyFont="1"/>
    <xf numFmtId="0" fontId="225" fillId="0" borderId="0" xfId="0" applyFont="1" applyAlignment="1">
      <alignment horizontal="left"/>
    </xf>
    <xf numFmtId="0" fontId="207" fillId="0" borderId="130" xfId="0" applyFont="1" applyBorder="1" applyAlignment="1">
      <alignment horizontal="center"/>
    </xf>
    <xf numFmtId="0" fontId="215" fillId="0" borderId="0" xfId="0" applyFont="1" applyAlignment="1">
      <alignment horizontal="centerContinuous" vertical="center"/>
    </xf>
    <xf numFmtId="0" fontId="204" fillId="0" borderId="0" xfId="0" applyFont="1" applyAlignment="1">
      <alignment horizontal="centerContinuous"/>
    </xf>
    <xf numFmtId="0" fontId="206" fillId="24" borderId="0" xfId="0" applyFont="1" applyFill="1" applyAlignment="1">
      <alignment horizontal="left"/>
    </xf>
    <xf numFmtId="0" fontId="203" fillId="29" borderId="0" xfId="0" applyFont="1" applyFill="1"/>
    <xf numFmtId="37" fontId="203" fillId="0" borderId="1" xfId="0" applyNumberFormat="1" applyFont="1" applyBorder="1"/>
    <xf numFmtId="37" fontId="226" fillId="0" borderId="7" xfId="0" applyNumberFormat="1" applyFont="1" applyBorder="1"/>
    <xf numFmtId="0" fontId="207" fillId="29" borderId="0" xfId="0" applyFont="1" applyFill="1"/>
    <xf numFmtId="0" fontId="203" fillId="29" borderId="0" xfId="0" applyFont="1" applyFill="1" applyAlignment="1">
      <alignment horizontal="left"/>
    </xf>
    <xf numFmtId="324" fontId="203" fillId="0" borderId="1" xfId="0" applyNumberFormat="1" applyFont="1" applyBorder="1"/>
    <xf numFmtId="41" fontId="203" fillId="0" borderId="0" xfId="0" applyNumberFormat="1" applyFont="1" applyAlignment="1">
      <alignment horizontal="right"/>
    </xf>
    <xf numFmtId="324" fontId="203" fillId="0" borderId="127" xfId="0" applyNumberFormat="1" applyFont="1" applyBorder="1"/>
    <xf numFmtId="0" fontId="203" fillId="29" borderId="0" xfId="0" applyFont="1" applyFill="1" applyAlignment="1">
      <alignment horizontal="left" indent="2"/>
    </xf>
    <xf numFmtId="41" fontId="203" fillId="0" borderId="7" xfId="0" applyNumberFormat="1" applyFont="1" applyBorder="1"/>
    <xf numFmtId="41" fontId="203" fillId="0" borderId="125" xfId="0" applyNumberFormat="1" applyFont="1" applyBorder="1"/>
    <xf numFmtId="0" fontId="207" fillId="0" borderId="40" xfId="0" applyFont="1" applyBorder="1"/>
    <xf numFmtId="324" fontId="207" fillId="0" borderId="141" xfId="0" applyNumberFormat="1" applyFont="1" applyBorder="1"/>
    <xf numFmtId="43" fontId="203" fillId="29" borderId="0" xfId="0" applyNumberFormat="1" applyFont="1" applyFill="1"/>
    <xf numFmtId="41" fontId="203" fillId="0" borderId="0" xfId="652" applyNumberFormat="1" applyFont="1" applyFill="1" applyBorder="1"/>
    <xf numFmtId="0" fontId="207" fillId="29" borderId="0" xfId="0" applyFont="1" applyFill="1" applyAlignment="1">
      <alignment horizontal="center"/>
    </xf>
    <xf numFmtId="324" fontId="207" fillId="0" borderId="1" xfId="0" applyNumberFormat="1" applyFont="1" applyBorder="1"/>
    <xf numFmtId="0" fontId="207" fillId="24" borderId="0" xfId="0" applyFont="1" applyFill="1" applyAlignment="1">
      <alignment horizontal="left"/>
    </xf>
    <xf numFmtId="0" fontId="207" fillId="0" borderId="2" xfId="0" applyFont="1" applyBorder="1"/>
    <xf numFmtId="37" fontId="226" fillId="0" borderId="0" xfId="0" applyNumberFormat="1" applyFont="1"/>
    <xf numFmtId="0" fontId="239" fillId="26" borderId="132" xfId="0" applyFont="1" applyFill="1" applyBorder="1" applyAlignment="1">
      <alignment horizontal="center"/>
    </xf>
    <xf numFmtId="329" fontId="203" fillId="0" borderId="0" xfId="0" applyNumberFormat="1" applyFont="1"/>
    <xf numFmtId="6" fontId="203" fillId="0" borderId="0" xfId="0" applyNumberFormat="1" applyFont="1"/>
    <xf numFmtId="41" fontId="207" fillId="0" borderId="2" xfId="0" applyNumberFormat="1" applyFont="1" applyBorder="1"/>
    <xf numFmtId="0" fontId="228" fillId="24" borderId="0" xfId="0" applyFont="1" applyFill="1"/>
    <xf numFmtId="0" fontId="242" fillId="24" borderId="0" xfId="0" applyFont="1" applyFill="1" applyAlignment="1">
      <alignment horizontal="left"/>
    </xf>
    <xf numFmtId="319" fontId="243" fillId="24" borderId="0" xfId="0" applyNumberFormat="1" applyFont="1" applyFill="1" applyAlignment="1">
      <alignment horizontal="left"/>
    </xf>
    <xf numFmtId="0" fontId="244" fillId="24" borderId="0" xfId="0" applyFont="1" applyFill="1"/>
    <xf numFmtId="0" fontId="243" fillId="24" borderId="0" xfId="0" applyFont="1" applyFill="1"/>
    <xf numFmtId="168" fontId="243" fillId="24" borderId="0" xfId="0" applyNumberFormat="1" applyFont="1" applyFill="1"/>
    <xf numFmtId="0" fontId="230" fillId="0" borderId="0" xfId="0" applyFont="1"/>
    <xf numFmtId="0" fontId="217" fillId="29" borderId="0" xfId="0" applyFont="1" applyFill="1"/>
    <xf numFmtId="0" fontId="246" fillId="29" borderId="0" xfId="0" applyFont="1" applyFill="1" applyAlignment="1">
      <alignment horizontal="right"/>
    </xf>
    <xf numFmtId="0" fontId="247" fillId="74" borderId="0" xfId="0" applyFont="1" applyFill="1"/>
    <xf numFmtId="0" fontId="247" fillId="74" borderId="0" xfId="0" applyFont="1" applyFill="1" applyAlignment="1">
      <alignment horizontal="center"/>
    </xf>
    <xf numFmtId="0" fontId="248" fillId="29" borderId="0" xfId="0" applyFont="1" applyFill="1"/>
    <xf numFmtId="0" fontId="247" fillId="29" borderId="0" xfId="0" applyFont="1" applyFill="1"/>
    <xf numFmtId="0" fontId="249" fillId="29" borderId="0" xfId="0" applyFont="1" applyFill="1" applyAlignment="1">
      <alignment horizontal="center"/>
    </xf>
    <xf numFmtId="0" fontId="244" fillId="29" borderId="0" xfId="0" applyFont="1" applyFill="1"/>
    <xf numFmtId="37" fontId="243" fillId="29" borderId="0" xfId="0" applyNumberFormat="1" applyFont="1" applyFill="1"/>
    <xf numFmtId="42" fontId="243" fillId="29" borderId="0" xfId="0" applyNumberFormat="1" applyFont="1" applyFill="1" applyAlignment="1">
      <alignment horizontal="right"/>
    </xf>
    <xf numFmtId="0" fontId="243" fillId="29" borderId="0" xfId="0" applyFont="1" applyFill="1"/>
    <xf numFmtId="0" fontId="250" fillId="29" borderId="0" xfId="0" applyFont="1" applyFill="1"/>
    <xf numFmtId="0" fontId="251" fillId="29" borderId="0" xfId="0" applyFont="1" applyFill="1" applyAlignment="1">
      <alignment horizontal="left"/>
    </xf>
    <xf numFmtId="0" fontId="250" fillId="29" borderId="0" xfId="0" applyFont="1" applyFill="1" applyAlignment="1">
      <alignment horizontal="left" wrapText="1"/>
    </xf>
    <xf numFmtId="185" fontId="243" fillId="29" borderId="0" xfId="0" applyNumberFormat="1" applyFont="1" applyFill="1"/>
    <xf numFmtId="0" fontId="243" fillId="29" borderId="0" xfId="0" applyFont="1" applyFill="1" applyAlignment="1">
      <alignment horizontal="right"/>
    </xf>
    <xf numFmtId="10" fontId="243" fillId="29" borderId="0" xfId="0" applyNumberFormat="1" applyFont="1" applyFill="1" applyAlignment="1">
      <alignment horizontal="right"/>
    </xf>
    <xf numFmtId="0" fontId="240" fillId="24" borderId="0" xfId="0" applyFont="1" applyFill="1"/>
    <xf numFmtId="6" fontId="243" fillId="24" borderId="0" xfId="0" applyNumberFormat="1" applyFont="1" applyFill="1"/>
    <xf numFmtId="6" fontId="243" fillId="29" borderId="0" xfId="0" applyNumberFormat="1" applyFont="1" applyFill="1" applyAlignment="1">
      <alignment horizontal="right"/>
    </xf>
    <xf numFmtId="8" fontId="243" fillId="29" borderId="0" xfId="0" applyNumberFormat="1" applyFont="1" applyFill="1" applyAlignment="1">
      <alignment horizontal="right"/>
    </xf>
    <xf numFmtId="44" fontId="243" fillId="29" borderId="0" xfId="31791" applyFont="1" applyFill="1" applyBorder="1"/>
    <xf numFmtId="322" fontId="243" fillId="29" borderId="0" xfId="0" applyNumberFormat="1" applyFont="1" applyFill="1"/>
    <xf numFmtId="322" fontId="243" fillId="29" borderId="0" xfId="0" applyNumberFormat="1" applyFont="1" applyFill="1" applyAlignment="1">
      <alignment horizontal="left"/>
    </xf>
    <xf numFmtId="0" fontId="251" fillId="29" borderId="0" xfId="0" applyFont="1" applyFill="1" applyAlignment="1">
      <alignment horizontal="center"/>
    </xf>
    <xf numFmtId="8" fontId="243" fillId="29" borderId="0" xfId="0" applyNumberFormat="1" applyFont="1" applyFill="1" applyAlignment="1">
      <alignment horizontal="center"/>
    </xf>
    <xf numFmtId="0" fontId="243" fillId="29" borderId="0" xfId="0" applyFont="1" applyFill="1" applyAlignment="1">
      <alignment horizontal="center"/>
    </xf>
    <xf numFmtId="168" fontId="243" fillId="29" borderId="0" xfId="0" applyNumberFormat="1" applyFont="1" applyFill="1" applyAlignment="1">
      <alignment horizontal="center"/>
    </xf>
    <xf numFmtId="39" fontId="243" fillId="29" borderId="0" xfId="31791" applyNumberFormat="1" applyFont="1" applyFill="1" applyBorder="1" applyAlignment="1">
      <alignment horizontal="center"/>
    </xf>
    <xf numFmtId="0" fontId="253" fillId="29" borderId="0" xfId="0" applyFont="1" applyFill="1" applyAlignment="1">
      <alignment horizontal="center"/>
    </xf>
    <xf numFmtId="0" fontId="251" fillId="29" borderId="0" xfId="0" quotePrefix="1" applyFont="1" applyFill="1" applyAlignment="1">
      <alignment horizontal="center"/>
    </xf>
    <xf numFmtId="0" fontId="240" fillId="29" borderId="0" xfId="0" applyFont="1" applyFill="1" applyAlignment="1">
      <alignment horizontal="center"/>
    </xf>
    <xf numFmtId="0" fontId="254" fillId="29" borderId="0" xfId="0" applyFont="1" applyFill="1" applyAlignment="1">
      <alignment horizontal="left" indent="1"/>
    </xf>
    <xf numFmtId="0" fontId="255" fillId="24" borderId="0" xfId="0" applyFont="1" applyFill="1" applyAlignment="1">
      <alignment horizontal="center"/>
    </xf>
    <xf numFmtId="5" fontId="243" fillId="24" borderId="0" xfId="0" applyNumberFormat="1" applyFont="1" applyFill="1" applyAlignment="1">
      <alignment horizontal="right"/>
    </xf>
    <xf numFmtId="0" fontId="243" fillId="24" borderId="0" xfId="0" applyFont="1" applyFill="1" applyAlignment="1">
      <alignment horizontal="right"/>
    </xf>
    <xf numFmtId="0" fontId="241" fillId="29" borderId="0" xfId="0" applyFont="1" applyFill="1" applyAlignment="1">
      <alignment horizontal="left" indent="1"/>
    </xf>
    <xf numFmtId="41" fontId="243" fillId="29" borderId="0" xfId="0" applyNumberFormat="1" applyFont="1" applyFill="1"/>
    <xf numFmtId="0" fontId="209" fillId="24" borderId="0" xfId="0" applyFont="1" applyFill="1" applyAlignment="1">
      <alignment horizontal="center"/>
    </xf>
    <xf numFmtId="0" fontId="256" fillId="24" borderId="0" xfId="0" applyFont="1" applyFill="1"/>
    <xf numFmtId="0" fontId="209" fillId="24" borderId="0" xfId="0" applyFont="1" applyFill="1"/>
    <xf numFmtId="43" fontId="209" fillId="24" borderId="0" xfId="652" applyFont="1" applyFill="1"/>
    <xf numFmtId="185" fontId="209" fillId="24" borderId="0" xfId="0" applyNumberFormat="1" applyFont="1" applyFill="1"/>
    <xf numFmtId="0" fontId="203" fillId="0" borderId="0" xfId="0" applyFont="1" applyAlignment="1">
      <alignment horizontal="centerContinuous"/>
    </xf>
    <xf numFmtId="0" fontId="204" fillId="29" borderId="0" xfId="0" applyFont="1" applyFill="1" applyAlignment="1">
      <alignment horizontal="centerContinuous"/>
    </xf>
    <xf numFmtId="0" fontId="257" fillId="2" borderId="0" xfId="1" applyFont="1" applyFill="1" applyAlignment="1">
      <alignment horizontal="centerContinuous"/>
    </xf>
    <xf numFmtId="0" fontId="257" fillId="2" borderId="0" xfId="1" applyFont="1" applyFill="1"/>
    <xf numFmtId="0" fontId="214" fillId="29" borderId="0" xfId="0" applyFont="1" applyFill="1" applyAlignment="1">
      <alignment horizontal="left"/>
    </xf>
    <xf numFmtId="0" fontId="258" fillId="2" borderId="0" xfId="1" applyFont="1" applyFill="1"/>
    <xf numFmtId="0" fontId="257" fillId="26" borderId="0" xfId="1" applyFont="1" applyFill="1"/>
    <xf numFmtId="0" fontId="257" fillId="2" borderId="0" xfId="1" applyFont="1" applyFill="1" applyAlignment="1">
      <alignment horizontal="center"/>
    </xf>
    <xf numFmtId="0" fontId="216" fillId="2" borderId="0" xfId="1" applyFont="1" applyFill="1"/>
    <xf numFmtId="0" fontId="260" fillId="2" borderId="0" xfId="1" applyFont="1" applyFill="1"/>
    <xf numFmtId="0" fontId="203" fillId="2" borderId="0" xfId="0" applyFont="1" applyFill="1"/>
    <xf numFmtId="0" fontId="262" fillId="26" borderId="2" xfId="1" applyFont="1" applyFill="1" applyBorder="1" applyAlignment="1">
      <alignment horizontal="centerContinuous"/>
    </xf>
    <xf numFmtId="0" fontId="257" fillId="2" borderId="0" xfId="1" applyFont="1" applyFill="1" applyAlignment="1">
      <alignment horizontal="right"/>
    </xf>
    <xf numFmtId="0" fontId="257" fillId="2" borderId="7" xfId="1" applyFont="1" applyFill="1" applyBorder="1"/>
    <xf numFmtId="0" fontId="259" fillId="2" borderId="0" xfId="1" applyFont="1" applyFill="1"/>
    <xf numFmtId="0" fontId="259" fillId="2" borderId="7" xfId="1" applyFont="1" applyFill="1" applyBorder="1" applyAlignment="1">
      <alignment horizontal="center"/>
    </xf>
    <xf numFmtId="14" fontId="257" fillId="2" borderId="1" xfId="1" applyNumberFormat="1" applyFont="1" applyFill="1" applyBorder="1"/>
    <xf numFmtId="0" fontId="257" fillId="2" borderId="1" xfId="1" applyFont="1" applyFill="1" applyBorder="1"/>
    <xf numFmtId="328" fontId="257" fillId="2" borderId="0" xfId="1" applyNumberFormat="1" applyFont="1" applyFill="1"/>
    <xf numFmtId="43" fontId="257" fillId="2" borderId="0" xfId="652" applyFont="1" applyFill="1" applyProtection="1"/>
    <xf numFmtId="0" fontId="259" fillId="2" borderId="27" xfId="1" applyFont="1" applyFill="1" applyBorder="1" applyAlignment="1">
      <alignment horizontal="center"/>
    </xf>
    <xf numFmtId="43" fontId="257" fillId="2" borderId="0" xfId="652" applyFont="1" applyFill="1" applyBorder="1" applyProtection="1"/>
    <xf numFmtId="0" fontId="257" fillId="2" borderId="138" xfId="1" applyFont="1" applyFill="1" applyBorder="1"/>
    <xf numFmtId="44" fontId="257" fillId="2" borderId="0" xfId="31791" applyFont="1" applyFill="1" applyProtection="1"/>
    <xf numFmtId="0" fontId="259" fillId="2" borderId="0" xfId="1" applyFont="1" applyFill="1" applyAlignment="1">
      <alignment horizontal="center"/>
    </xf>
    <xf numFmtId="41" fontId="257" fillId="2" borderId="0" xfId="1" applyNumberFormat="1" applyFont="1" applyFill="1"/>
    <xf numFmtId="4" fontId="257" fillId="2" borderId="0" xfId="1" applyNumberFormat="1" applyFont="1" applyFill="1" applyAlignment="1">
      <alignment horizontal="center"/>
    </xf>
    <xf numFmtId="0" fontId="257" fillId="29" borderId="0" xfId="1" applyFont="1" applyFill="1"/>
    <xf numFmtId="0" fontId="257" fillId="26" borderId="27" xfId="1" applyFont="1" applyFill="1" applyBorder="1" applyAlignment="1">
      <alignment horizontal="centerContinuous"/>
    </xf>
    <xf numFmtId="0" fontId="257" fillId="29" borderId="7" xfId="1" applyFont="1" applyFill="1" applyBorder="1"/>
    <xf numFmtId="0" fontId="257" fillId="29" borderId="131" xfId="1" applyFont="1" applyFill="1" applyBorder="1"/>
    <xf numFmtId="0" fontId="257" fillId="29" borderId="1" xfId="1" applyFont="1" applyFill="1" applyBorder="1"/>
    <xf numFmtId="9" fontId="203" fillId="29" borderId="1" xfId="184" applyFont="1" applyFill="1" applyBorder="1" applyAlignment="1" applyProtection="1">
      <alignment horizontal="center"/>
    </xf>
    <xf numFmtId="9" fontId="207" fillId="29" borderId="140" xfId="184" applyFont="1" applyFill="1" applyBorder="1" applyAlignment="1" applyProtection="1">
      <alignment horizontal="center"/>
    </xf>
    <xf numFmtId="9" fontId="207" fillId="29" borderId="1" xfId="184" applyFont="1" applyFill="1" applyBorder="1" applyAlignment="1" applyProtection="1">
      <alignment horizontal="center"/>
    </xf>
    <xf numFmtId="0" fontId="210" fillId="26" borderId="27" xfId="1" applyFont="1" applyFill="1" applyBorder="1" applyAlignment="1">
      <alignment horizontal="centerContinuous"/>
    </xf>
    <xf numFmtId="9" fontId="236" fillId="29" borderId="127" xfId="184" applyFont="1" applyFill="1" applyBorder="1" applyAlignment="1" applyProtection="1">
      <alignment horizontal="center"/>
      <protection locked="0"/>
    </xf>
    <xf numFmtId="0" fontId="203" fillId="29" borderId="0" xfId="184" applyNumberFormat="1" applyFont="1" applyFill="1" applyBorder="1" applyAlignment="1" applyProtection="1">
      <alignment horizontal="center"/>
    </xf>
    <xf numFmtId="0" fontId="207" fillId="0" borderId="0" xfId="0" applyFont="1" applyAlignment="1">
      <alignment horizontal="left"/>
    </xf>
    <xf numFmtId="0" fontId="214" fillId="0" borderId="0" xfId="0" applyFont="1" applyAlignment="1">
      <alignment horizontal="left"/>
    </xf>
    <xf numFmtId="37" fontId="207" fillId="0" borderId="0" xfId="0" applyNumberFormat="1" applyFont="1" applyAlignment="1">
      <alignment horizontal="center"/>
    </xf>
    <xf numFmtId="324" fontId="207" fillId="0" borderId="0" xfId="0" applyNumberFormat="1" applyFont="1" applyAlignment="1">
      <alignment horizontal="left"/>
    </xf>
    <xf numFmtId="0" fontId="203" fillId="0" borderId="0" xfId="0" applyFont="1" applyAlignment="1">
      <alignment horizontal="left" indent="2"/>
    </xf>
    <xf numFmtId="165" fontId="210" fillId="26" borderId="179" xfId="664" applyNumberFormat="1" applyFont="1" applyFill="1" applyBorder="1" applyAlignment="1">
      <alignment horizontal="center"/>
    </xf>
    <xf numFmtId="165" fontId="210" fillId="26" borderId="34" xfId="664" applyNumberFormat="1" applyFont="1" applyFill="1" applyBorder="1" applyAlignment="1">
      <alignment horizontal="center"/>
    </xf>
    <xf numFmtId="165" fontId="210" fillId="26" borderId="180" xfId="664" applyNumberFormat="1" applyFont="1" applyFill="1" applyBorder="1" applyAlignment="1">
      <alignment horizontal="center"/>
    </xf>
    <xf numFmtId="0" fontId="264" fillId="0" borderId="0" xfId="0" applyFont="1"/>
    <xf numFmtId="324" fontId="207" fillId="0" borderId="0" xfId="0" applyNumberFormat="1" applyFont="1"/>
    <xf numFmtId="14" fontId="211" fillId="0" borderId="125" xfId="664" applyNumberFormat="1" applyFont="1" applyBorder="1" applyAlignment="1">
      <alignment horizontal="center"/>
    </xf>
    <xf numFmtId="37" fontId="220" fillId="0" borderId="0" xfId="664" applyNumberFormat="1" applyFont="1" applyAlignment="1">
      <alignment horizontal="center"/>
    </xf>
    <xf numFmtId="324" fontId="220" fillId="0" borderId="0" xfId="664" applyNumberFormat="1" applyFont="1"/>
    <xf numFmtId="0" fontId="220" fillId="0" borderId="61" xfId="664" applyFont="1" applyBorder="1"/>
    <xf numFmtId="41" fontId="207" fillId="76" borderId="0" xfId="652" applyNumberFormat="1" applyFont="1" applyFill="1" applyProtection="1"/>
    <xf numFmtId="9" fontId="207" fillId="76" borderId="0" xfId="184" applyFont="1" applyFill="1" applyProtection="1"/>
    <xf numFmtId="41" fontId="207" fillId="76" borderId="0" xfId="652" applyNumberFormat="1" applyFont="1" applyFill="1" applyAlignment="1" applyProtection="1">
      <alignment horizontal="left"/>
    </xf>
    <xf numFmtId="0" fontId="257" fillId="2" borderId="7" xfId="1" applyFont="1" applyFill="1" applyBorder="1" applyAlignment="1">
      <alignment horizontal="left"/>
    </xf>
    <xf numFmtId="324" fontId="257" fillId="2" borderId="0" xfId="652" applyNumberFormat="1" applyFont="1" applyFill="1" applyBorder="1" applyProtection="1"/>
    <xf numFmtId="0" fontId="203" fillId="2" borderId="0" xfId="1" applyFont="1" applyFill="1"/>
    <xf numFmtId="324" fontId="257" fillId="2" borderId="0" xfId="1" applyNumberFormat="1" applyFont="1" applyFill="1"/>
    <xf numFmtId="0" fontId="203" fillId="2" borderId="27" xfId="1" applyFont="1" applyFill="1" applyBorder="1"/>
    <xf numFmtId="0" fontId="257" fillId="2" borderId="131" xfId="1" applyFont="1" applyFill="1" applyBorder="1"/>
    <xf numFmtId="0" fontId="236" fillId="0" borderId="0" xfId="1" applyFont="1" applyAlignment="1" applyProtection="1">
      <alignment horizontal="center"/>
      <protection locked="0"/>
    </xf>
    <xf numFmtId="0" fontId="203" fillId="2" borderId="27" xfId="1" applyFont="1" applyFill="1" applyBorder="1" applyAlignment="1">
      <alignment horizontal="center"/>
    </xf>
    <xf numFmtId="0" fontId="259" fillId="2" borderId="125" xfId="1" applyFont="1" applyFill="1" applyBorder="1"/>
    <xf numFmtId="0" fontId="259" fillId="2" borderId="7" xfId="1" applyFont="1" applyFill="1" applyBorder="1"/>
    <xf numFmtId="9" fontId="257" fillId="2" borderId="0" xfId="1" applyNumberFormat="1" applyFont="1" applyFill="1" applyAlignment="1">
      <alignment horizontal="center"/>
    </xf>
    <xf numFmtId="265" fontId="257" fillId="2" borderId="127" xfId="1" applyNumberFormat="1" applyFont="1" applyFill="1" applyBorder="1" applyAlignment="1">
      <alignment horizontal="center"/>
    </xf>
    <xf numFmtId="265" fontId="257" fillId="2" borderId="1" xfId="1" applyNumberFormat="1" applyFont="1" applyFill="1" applyBorder="1" applyAlignment="1">
      <alignment horizontal="center"/>
    </xf>
    <xf numFmtId="9" fontId="225" fillId="29" borderId="0" xfId="184" applyFont="1" applyFill="1" applyBorder="1" applyAlignment="1" applyProtection="1">
      <alignment horizontal="center"/>
      <protection locked="0"/>
    </xf>
    <xf numFmtId="324" fontId="259" fillId="2" borderId="0" xfId="1" applyNumberFormat="1" applyFont="1" applyFill="1"/>
    <xf numFmtId="43" fontId="257" fillId="2" borderId="7" xfId="652" applyFont="1" applyFill="1" applyBorder="1" applyProtection="1"/>
    <xf numFmtId="43" fontId="257" fillId="2" borderId="125" xfId="652" applyFont="1" applyFill="1" applyBorder="1" applyProtection="1"/>
    <xf numFmtId="0" fontId="259" fillId="2" borderId="7" xfId="1" applyFont="1" applyFill="1" applyBorder="1" applyAlignment="1">
      <alignment horizontal="left"/>
    </xf>
    <xf numFmtId="0" fontId="259" fillId="2" borderId="123" xfId="1" applyFont="1" applyFill="1" applyBorder="1" applyAlignment="1">
      <alignment horizontal="left"/>
    </xf>
    <xf numFmtId="324" fontId="259" fillId="2" borderId="138" xfId="1" applyNumberFormat="1" applyFont="1" applyFill="1" applyBorder="1"/>
    <xf numFmtId="0" fontId="259" fillId="29" borderId="7" xfId="1" applyFont="1" applyFill="1" applyBorder="1"/>
    <xf numFmtId="0" fontId="259" fillId="29" borderId="0" xfId="1" applyFont="1" applyFill="1" applyAlignment="1">
      <alignment horizontal="centerContinuous"/>
    </xf>
    <xf numFmtId="0" fontId="257" fillId="29" borderId="0" xfId="1" applyFont="1" applyFill="1" applyAlignment="1">
      <alignment horizontal="centerContinuous"/>
    </xf>
    <xf numFmtId="0" fontId="257" fillId="29" borderId="125" xfId="1" applyFont="1" applyFill="1" applyBorder="1"/>
    <xf numFmtId="328" fontId="259" fillId="29" borderId="127" xfId="1" applyNumberFormat="1" applyFont="1" applyFill="1" applyBorder="1" applyAlignment="1">
      <alignment horizontal="center"/>
    </xf>
    <xf numFmtId="0" fontId="259" fillId="29" borderId="125" xfId="1" applyFont="1" applyFill="1" applyBorder="1"/>
    <xf numFmtId="0" fontId="261" fillId="29" borderId="1" xfId="1" applyFont="1" applyFill="1" applyBorder="1" applyAlignment="1">
      <alignment horizontal="center"/>
    </xf>
    <xf numFmtId="0" fontId="207" fillId="29" borderId="7" xfId="1" applyFont="1" applyFill="1" applyBorder="1" applyProtection="1">
      <protection locked="0"/>
    </xf>
    <xf numFmtId="185" fontId="257" fillId="2" borderId="1" xfId="652" applyNumberFormat="1" applyFont="1" applyFill="1" applyBorder="1" applyProtection="1"/>
    <xf numFmtId="0" fontId="207" fillId="29" borderId="7" xfId="184" applyNumberFormat="1" applyFont="1" applyFill="1" applyBorder="1" applyAlignment="1" applyProtection="1"/>
    <xf numFmtId="41" fontId="203" fillId="29" borderId="1" xfId="31791" applyNumberFormat="1" applyFont="1" applyFill="1" applyBorder="1" applyAlignment="1" applyProtection="1">
      <alignment horizontal="center"/>
    </xf>
    <xf numFmtId="0" fontId="207" fillId="29" borderId="123" xfId="652" applyNumberFormat="1" applyFont="1" applyFill="1" applyBorder="1" applyAlignment="1" applyProtection="1">
      <alignment horizontal="left" vertical="top"/>
    </xf>
    <xf numFmtId="185" fontId="207" fillId="29" borderId="140" xfId="652" applyNumberFormat="1" applyFont="1" applyFill="1" applyBorder="1" applyAlignment="1" applyProtection="1">
      <alignment horizontal="center" vertical="top" wrapText="1"/>
    </xf>
    <xf numFmtId="0" fontId="236" fillId="29" borderId="7" xfId="184" applyNumberFormat="1" applyFont="1" applyFill="1" applyBorder="1" applyAlignment="1" applyProtection="1">
      <alignment horizontal="center"/>
      <protection locked="0"/>
    </xf>
    <xf numFmtId="185" fontId="203" fillId="29" borderId="1" xfId="184" applyNumberFormat="1" applyFont="1" applyFill="1" applyBorder="1" applyAlignment="1" applyProtection="1">
      <alignment horizontal="center"/>
    </xf>
    <xf numFmtId="0" fontId="261" fillId="29" borderId="7" xfId="1" applyFont="1" applyFill="1" applyBorder="1"/>
    <xf numFmtId="185" fontId="203" fillId="2" borderId="1" xfId="652" applyNumberFormat="1" applyFont="1" applyFill="1" applyBorder="1" applyAlignment="1" applyProtection="1">
      <alignment horizontal="right"/>
    </xf>
    <xf numFmtId="41" fontId="203" fillId="2" borderId="127" xfId="652" applyNumberFormat="1" applyFont="1" applyFill="1" applyBorder="1" applyAlignment="1" applyProtection="1">
      <alignment horizontal="right"/>
    </xf>
    <xf numFmtId="185" fontId="207" fillId="29" borderId="178" xfId="652" applyNumberFormat="1" applyFont="1" applyFill="1" applyBorder="1" applyAlignment="1" applyProtection="1">
      <alignment horizontal="center" vertical="top" wrapText="1"/>
    </xf>
    <xf numFmtId="0" fontId="257" fillId="29" borderId="61" xfId="1" applyFont="1" applyFill="1" applyBorder="1" applyAlignment="1">
      <alignment horizontal="centerContinuous"/>
    </xf>
    <xf numFmtId="328" fontId="259" fillId="29" borderId="165" xfId="1" applyNumberFormat="1" applyFont="1" applyFill="1" applyBorder="1"/>
    <xf numFmtId="43" fontId="257" fillId="2" borderId="61" xfId="652" applyFont="1" applyFill="1" applyBorder="1" applyProtection="1"/>
    <xf numFmtId="324" fontId="257" fillId="2" borderId="61" xfId="652" applyNumberFormat="1" applyFont="1" applyFill="1" applyBorder="1" applyProtection="1"/>
    <xf numFmtId="324" fontId="257" fillId="2" borderId="165" xfId="652" applyNumberFormat="1" applyFont="1" applyFill="1" applyBorder="1" applyProtection="1"/>
    <xf numFmtId="324" fontId="259" fillId="2" borderId="61" xfId="1" applyNumberFormat="1" applyFont="1" applyFill="1" applyBorder="1"/>
    <xf numFmtId="324" fontId="257" fillId="2" borderId="61" xfId="1" applyNumberFormat="1" applyFont="1" applyFill="1" applyBorder="1"/>
    <xf numFmtId="0" fontId="257" fillId="2" borderId="61" xfId="1" applyFont="1" applyFill="1" applyBorder="1"/>
    <xf numFmtId="324" fontId="259" fillId="2" borderId="56" xfId="1" applyNumberFormat="1" applyFont="1" applyFill="1" applyBorder="1"/>
    <xf numFmtId="43" fontId="259" fillId="2" borderId="1" xfId="652" applyFont="1" applyFill="1" applyBorder="1" applyProtection="1"/>
    <xf numFmtId="42" fontId="259" fillId="2" borderId="1" xfId="652" applyNumberFormat="1" applyFont="1" applyFill="1" applyBorder="1" applyAlignment="1" applyProtection="1">
      <alignment horizontal="center"/>
    </xf>
    <xf numFmtId="42" fontId="259" fillId="2" borderId="1" xfId="1" applyNumberFormat="1" applyFont="1" applyFill="1" applyBorder="1" applyAlignment="1">
      <alignment horizontal="center"/>
    </xf>
    <xf numFmtId="42" fontId="259" fillId="2" borderId="140" xfId="1" applyNumberFormat="1" applyFont="1" applyFill="1" applyBorder="1" applyAlignment="1">
      <alignment horizontal="center"/>
    </xf>
    <xf numFmtId="42" fontId="259" fillId="2" borderId="1" xfId="1" applyNumberFormat="1" applyFont="1" applyFill="1" applyBorder="1"/>
    <xf numFmtId="41" fontId="259" fillId="2" borderId="1" xfId="652" applyNumberFormat="1" applyFont="1" applyFill="1" applyBorder="1" applyAlignment="1" applyProtection="1">
      <alignment horizontal="center"/>
    </xf>
    <xf numFmtId="41" fontId="259" fillId="2" borderId="127" xfId="652" applyNumberFormat="1" applyFont="1" applyFill="1" applyBorder="1" applyAlignment="1" applyProtection="1">
      <alignment horizontal="center"/>
    </xf>
    <xf numFmtId="0" fontId="203" fillId="29" borderId="0" xfId="1" applyFont="1" applyFill="1"/>
    <xf numFmtId="0" fontId="257" fillId="2" borderId="1" xfId="1" applyFont="1" applyFill="1" applyBorder="1" applyAlignment="1">
      <alignment horizontal="center"/>
    </xf>
    <xf numFmtId="14" fontId="203" fillId="2" borderId="1" xfId="1" applyNumberFormat="1" applyFont="1" applyFill="1" applyBorder="1" applyAlignment="1">
      <alignment horizontal="center"/>
    </xf>
    <xf numFmtId="0" fontId="225" fillId="29" borderId="1" xfId="1" applyFont="1" applyFill="1" applyBorder="1" applyAlignment="1" applyProtection="1">
      <alignment horizontal="center"/>
      <protection locked="0"/>
    </xf>
    <xf numFmtId="321" fontId="225" fillId="29" borderId="1" xfId="1" applyNumberFormat="1" applyFont="1" applyFill="1" applyBorder="1" applyAlignment="1" applyProtection="1">
      <alignment horizontal="center"/>
      <protection locked="0"/>
    </xf>
    <xf numFmtId="9" fontId="236" fillId="29" borderId="165" xfId="184" applyFont="1" applyFill="1" applyBorder="1" applyAlignment="1" applyProtection="1">
      <alignment horizontal="center"/>
      <protection locked="0"/>
    </xf>
    <xf numFmtId="9" fontId="259" fillId="29" borderId="138" xfId="1" applyNumberFormat="1" applyFont="1" applyFill="1" applyBorder="1" applyAlignment="1">
      <alignment horizontal="center"/>
    </xf>
    <xf numFmtId="9" fontId="259" fillId="29" borderId="0" xfId="1" applyNumberFormat="1" applyFont="1" applyFill="1" applyAlignment="1">
      <alignment horizontal="center"/>
    </xf>
    <xf numFmtId="43" fontId="211" fillId="29" borderId="56" xfId="652" applyFont="1" applyFill="1" applyBorder="1" applyAlignment="1" applyProtection="1">
      <alignment horizontal="center" wrapText="1"/>
    </xf>
    <xf numFmtId="9" fontId="203" fillId="29" borderId="61" xfId="184" applyFont="1" applyFill="1" applyBorder="1" applyAlignment="1" applyProtection="1">
      <alignment horizontal="center"/>
    </xf>
    <xf numFmtId="9" fontId="207" fillId="29" borderId="61" xfId="184" applyFont="1" applyFill="1" applyBorder="1" applyAlignment="1" applyProtection="1">
      <alignment horizontal="center"/>
    </xf>
    <xf numFmtId="9" fontId="259" fillId="29" borderId="165" xfId="184" applyFont="1" applyFill="1" applyBorder="1" applyAlignment="1" applyProtection="1">
      <alignment horizontal="center"/>
    </xf>
    <xf numFmtId="9" fontId="259" fillId="29" borderId="138" xfId="1" applyNumberFormat="1" applyFont="1" applyFill="1" applyBorder="1"/>
    <xf numFmtId="9" fontId="259" fillId="29" borderId="0" xfId="1" applyNumberFormat="1" applyFont="1" applyFill="1"/>
    <xf numFmtId="0" fontId="257" fillId="29" borderId="181" xfId="1" applyFont="1" applyFill="1" applyBorder="1"/>
    <xf numFmtId="0" fontId="257" fillId="29" borderId="61" xfId="1" applyFont="1" applyFill="1" applyBorder="1"/>
    <xf numFmtId="43" fontId="211" fillId="29" borderId="55" xfId="652" applyFont="1" applyFill="1" applyBorder="1" applyAlignment="1" applyProtection="1">
      <alignment horizontal="center" wrapText="1"/>
    </xf>
    <xf numFmtId="9" fontId="236" fillId="29" borderId="129" xfId="184" applyFont="1" applyFill="1" applyBorder="1" applyAlignment="1" applyProtection="1">
      <alignment horizontal="center"/>
      <protection locked="0"/>
    </xf>
    <xf numFmtId="9" fontId="259" fillId="29" borderId="144" xfId="1" applyNumberFormat="1" applyFont="1" applyFill="1" applyBorder="1" applyAlignment="1">
      <alignment horizontal="center"/>
    </xf>
    <xf numFmtId="9" fontId="259" fillId="29" borderId="175" xfId="1" applyNumberFormat="1" applyFont="1" applyFill="1" applyBorder="1" applyAlignment="1">
      <alignment horizontal="center"/>
    </xf>
    <xf numFmtId="9" fontId="257" fillId="29" borderId="171" xfId="184" applyFont="1" applyFill="1" applyBorder="1" applyAlignment="1" applyProtection="1">
      <alignment horizontal="center"/>
    </xf>
    <xf numFmtId="9" fontId="203" fillId="29" borderId="133" xfId="184" applyFont="1" applyFill="1" applyBorder="1" applyAlignment="1" applyProtection="1">
      <alignment horizontal="center"/>
    </xf>
    <xf numFmtId="9" fontId="203" fillId="29" borderId="0" xfId="184" applyFont="1" applyFill="1" applyBorder="1" applyAlignment="1" applyProtection="1">
      <alignment horizontal="center"/>
      <protection locked="0"/>
    </xf>
    <xf numFmtId="9" fontId="203" fillId="29" borderId="0" xfId="184" applyFont="1" applyFill="1" applyBorder="1" applyAlignment="1" applyProtection="1">
      <alignment horizontal="center"/>
    </xf>
    <xf numFmtId="9" fontId="203" fillId="29" borderId="138" xfId="184" applyFont="1" applyFill="1" applyBorder="1" applyAlignment="1" applyProtection="1">
      <alignment horizontal="center" vertical="top" wrapText="1"/>
    </xf>
    <xf numFmtId="0" fontId="59" fillId="29" borderId="7" xfId="652" applyNumberFormat="1" applyFont="1" applyFill="1" applyBorder="1" applyAlignment="1" applyProtection="1">
      <alignment horizontal="left"/>
      <protection locked="0"/>
    </xf>
    <xf numFmtId="0" fontId="259" fillId="76" borderId="131" xfId="1" applyFont="1" applyFill="1" applyBorder="1"/>
    <xf numFmtId="164" fontId="257" fillId="29" borderId="0" xfId="1" applyNumberFormat="1" applyFont="1" applyFill="1"/>
    <xf numFmtId="265" fontId="257" fillId="29" borderId="127" xfId="1" applyNumberFormat="1" applyFont="1" applyFill="1" applyBorder="1" applyAlignment="1">
      <alignment horizontal="center"/>
    </xf>
    <xf numFmtId="10" fontId="257" fillId="29" borderId="0" xfId="1" applyNumberFormat="1" applyFont="1" applyFill="1" applyAlignment="1">
      <alignment horizontal="center"/>
    </xf>
    <xf numFmtId="0" fontId="257" fillId="29" borderId="7" xfId="1" applyFont="1" applyFill="1" applyBorder="1" applyAlignment="1">
      <alignment horizontal="left" indent="1"/>
    </xf>
    <xf numFmtId="0" fontId="257" fillId="29" borderId="182" xfId="1" applyFont="1" applyFill="1" applyBorder="1" applyAlignment="1">
      <alignment horizontal="left" indent="1"/>
    </xf>
    <xf numFmtId="0" fontId="257" fillId="29" borderId="184" xfId="1" applyFont="1" applyFill="1" applyBorder="1"/>
    <xf numFmtId="41" fontId="203" fillId="29" borderId="0" xfId="652" applyNumberFormat="1" applyFont="1" applyFill="1" applyProtection="1"/>
    <xf numFmtId="42" fontId="257" fillId="29" borderId="0" xfId="1" applyNumberFormat="1" applyFont="1" applyFill="1"/>
    <xf numFmtId="5" fontId="257" fillId="2" borderId="0" xfId="1" applyNumberFormat="1" applyFont="1" applyFill="1" applyAlignment="1">
      <alignment horizontal="center"/>
    </xf>
    <xf numFmtId="164" fontId="257" fillId="2" borderId="0" xfId="1" applyNumberFormat="1" applyFont="1" applyFill="1" applyAlignment="1">
      <alignment horizontal="center"/>
    </xf>
    <xf numFmtId="43" fontId="203" fillId="0" borderId="37" xfId="189" applyFont="1" applyFill="1" applyBorder="1" applyProtection="1"/>
    <xf numFmtId="43" fontId="203" fillId="0" borderId="37" xfId="0" applyNumberFormat="1" applyFont="1" applyBorder="1"/>
    <xf numFmtId="0" fontId="203" fillId="0" borderId="156" xfId="652" applyNumberFormat="1" applyFont="1" applyFill="1" applyBorder="1" applyAlignment="1" applyProtection="1">
      <alignment horizontal="center"/>
      <protection locked="0"/>
    </xf>
    <xf numFmtId="324" fontId="259" fillId="0" borderId="0" xfId="1" applyNumberFormat="1" applyFont="1"/>
    <xf numFmtId="164" fontId="241" fillId="0" borderId="97" xfId="0" applyNumberFormat="1" applyFont="1" applyBorder="1" applyAlignment="1">
      <alignment horizontal="center"/>
    </xf>
    <xf numFmtId="10" fontId="203" fillId="0" borderId="0" xfId="184" applyNumberFormat="1" applyFont="1" applyFill="1"/>
    <xf numFmtId="44" fontId="203" fillId="0" borderId="0" xfId="0" applyNumberFormat="1" applyFont="1" applyAlignment="1">
      <alignment horizontal="left"/>
    </xf>
    <xf numFmtId="331" fontId="203" fillId="0" borderId="0" xfId="0" applyNumberFormat="1" applyFont="1"/>
    <xf numFmtId="43" fontId="203" fillId="0" borderId="0" xfId="0" applyNumberFormat="1" applyFont="1" applyAlignment="1">
      <alignment horizontal="left"/>
    </xf>
    <xf numFmtId="42" fontId="207" fillId="0" borderId="138" xfId="0" applyNumberFormat="1" applyFont="1" applyBorder="1"/>
    <xf numFmtId="5" fontId="203" fillId="0" borderId="0" xfId="0" applyNumberFormat="1" applyFont="1" applyAlignment="1">
      <alignment horizontal="right"/>
    </xf>
    <xf numFmtId="37" fontId="203" fillId="0" borderId="0" xfId="0" applyNumberFormat="1" applyFont="1" applyAlignment="1">
      <alignment horizontal="right"/>
    </xf>
    <xf numFmtId="41" fontId="203" fillId="29" borderId="0" xfId="652" applyNumberFormat="1" applyFont="1" applyFill="1" applyBorder="1" applyProtection="1"/>
    <xf numFmtId="0" fontId="261" fillId="29" borderId="0" xfId="1" applyFont="1" applyFill="1" applyAlignment="1">
      <alignment horizontal="center"/>
    </xf>
    <xf numFmtId="14" fontId="203" fillId="0" borderId="61" xfId="0" applyNumberFormat="1" applyFont="1" applyBorder="1" applyAlignment="1">
      <alignment horizontal="center"/>
    </xf>
    <xf numFmtId="14" fontId="203" fillId="0" borderId="0" xfId="0" applyNumberFormat="1" applyFont="1" applyAlignment="1">
      <alignment horizontal="center"/>
    </xf>
    <xf numFmtId="10" fontId="203" fillId="0" borderId="61" xfId="0" applyNumberFormat="1" applyFont="1" applyBorder="1" applyAlignment="1">
      <alignment horizontal="center"/>
    </xf>
    <xf numFmtId="10" fontId="203" fillId="0" borderId="0" xfId="0" applyNumberFormat="1" applyFont="1" applyAlignment="1">
      <alignment horizontal="center"/>
    </xf>
    <xf numFmtId="0" fontId="207" fillId="76" borderId="0" xfId="0" applyFont="1" applyFill="1" applyAlignment="1">
      <alignment horizontal="left" indent="1"/>
    </xf>
    <xf numFmtId="0" fontId="207" fillId="76" borderId="0" xfId="0" applyFont="1" applyFill="1"/>
    <xf numFmtId="0" fontId="207" fillId="76" borderId="0" xfId="0" applyFont="1" applyFill="1" applyAlignment="1">
      <alignment horizontal="center"/>
    </xf>
    <xf numFmtId="321" fontId="207" fillId="0" borderId="167" xfId="0" applyNumberFormat="1" applyFont="1" applyBorder="1" applyAlignment="1">
      <alignment horizontal="center"/>
    </xf>
    <xf numFmtId="164" fontId="207" fillId="0" borderId="0" xfId="0" applyNumberFormat="1" applyFont="1" applyAlignment="1">
      <alignment horizontal="center"/>
    </xf>
    <xf numFmtId="0" fontId="207" fillId="0" borderId="130" xfId="0" applyFont="1" applyBorder="1" applyAlignment="1">
      <alignment horizontal="left"/>
    </xf>
    <xf numFmtId="41" fontId="205" fillId="0" borderId="0" xfId="31796" applyNumberFormat="1" applyFont="1" applyAlignment="1">
      <alignment horizontal="center"/>
    </xf>
    <xf numFmtId="10" fontId="222" fillId="0" borderId="0" xfId="0" applyNumberFormat="1" applyFont="1"/>
    <xf numFmtId="324" fontId="207" fillId="0" borderId="177" xfId="0" applyNumberFormat="1" applyFont="1" applyBorder="1"/>
    <xf numFmtId="324" fontId="207" fillId="0" borderId="184" xfId="0" applyNumberFormat="1" applyFont="1" applyBorder="1"/>
    <xf numFmtId="168" fontId="207" fillId="0" borderId="0" xfId="0" applyNumberFormat="1" applyFont="1"/>
    <xf numFmtId="10" fontId="205" fillId="0" borderId="0" xfId="31796" applyNumberFormat="1" applyFont="1" applyAlignment="1">
      <alignment horizontal="center"/>
    </xf>
    <xf numFmtId="10" fontId="207" fillId="0" borderId="0" xfId="0" applyNumberFormat="1" applyFont="1"/>
    <xf numFmtId="43" fontId="203" fillId="0" borderId="123" xfId="665" applyFont="1" applyFill="1" applyBorder="1" applyProtection="1"/>
    <xf numFmtId="10" fontId="203" fillId="0" borderId="138" xfId="666" applyNumberFormat="1" applyFont="1" applyFill="1" applyBorder="1" applyProtection="1"/>
    <xf numFmtId="43" fontId="203" fillId="0" borderId="140" xfId="665" applyFont="1" applyFill="1" applyBorder="1" applyProtection="1"/>
    <xf numFmtId="0" fontId="207" fillId="29" borderId="0" xfId="1" applyFont="1" applyFill="1"/>
    <xf numFmtId="10" fontId="207" fillId="29" borderId="0" xfId="184" applyNumberFormat="1" applyFont="1" applyFill="1" applyBorder="1" applyAlignment="1" applyProtection="1">
      <alignment horizontal="center"/>
    </xf>
    <xf numFmtId="37" fontId="203" fillId="29" borderId="0" xfId="1" applyNumberFormat="1" applyFont="1" applyFill="1"/>
    <xf numFmtId="37" fontId="207" fillId="29" borderId="0" xfId="1" applyNumberFormat="1" applyFont="1" applyFill="1"/>
    <xf numFmtId="0" fontId="259" fillId="29" borderId="0" xfId="1" applyFont="1" applyFill="1"/>
    <xf numFmtId="0" fontId="257" fillId="29" borderId="0" xfId="1" applyFont="1" applyFill="1" applyAlignment="1">
      <alignment horizontal="right"/>
    </xf>
    <xf numFmtId="0" fontId="257" fillId="29" borderId="0" xfId="1" applyFont="1" applyFill="1" applyAlignment="1">
      <alignment horizontal="center"/>
    </xf>
    <xf numFmtId="166" fontId="261" fillId="29" borderId="0" xfId="1" applyNumberFormat="1" applyFont="1" applyFill="1" applyAlignment="1">
      <alignment horizontal="center"/>
    </xf>
    <xf numFmtId="0" fontId="207" fillId="29" borderId="0" xfId="1" applyFont="1" applyFill="1" applyAlignment="1">
      <alignment horizontal="center"/>
    </xf>
    <xf numFmtId="166" fontId="207" fillId="29" borderId="0" xfId="1" applyNumberFormat="1" applyFont="1" applyFill="1" applyAlignment="1">
      <alignment horizontal="center"/>
    </xf>
    <xf numFmtId="43" fontId="257" fillId="29" borderId="0" xfId="1" applyNumberFormat="1" applyFont="1" applyFill="1"/>
    <xf numFmtId="0" fontId="205" fillId="26" borderId="0" xfId="1" applyFont="1" applyFill="1" applyAlignment="1">
      <alignment horizontal="center"/>
    </xf>
    <xf numFmtId="0" fontId="216" fillId="26" borderId="0" xfId="1" applyFont="1" applyFill="1"/>
    <xf numFmtId="0" fontId="265" fillId="26" borderId="0" xfId="1" applyFont="1" applyFill="1"/>
    <xf numFmtId="171" fontId="210" fillId="26" borderId="0" xfId="1" applyNumberFormat="1" applyFont="1" applyFill="1" applyAlignment="1">
      <alignment horizontal="center"/>
    </xf>
    <xf numFmtId="0" fontId="210" fillId="26" borderId="0" xfId="1" applyFont="1" applyFill="1" applyAlignment="1">
      <alignment horizontal="center"/>
    </xf>
    <xf numFmtId="170" fontId="210" fillId="26" borderId="0" xfId="1" applyNumberFormat="1" applyFont="1" applyFill="1" applyAlignment="1">
      <alignment horizontal="center"/>
    </xf>
    <xf numFmtId="166" fontId="210" fillId="26" borderId="0" xfId="1" applyNumberFormat="1" applyFont="1" applyFill="1" applyAlignment="1">
      <alignment horizontal="center"/>
    </xf>
    <xf numFmtId="0" fontId="259" fillId="76" borderId="0" xfId="1" applyFont="1" applyFill="1" applyAlignment="1">
      <alignment horizontal="center"/>
    </xf>
    <xf numFmtId="0" fontId="257" fillId="76" borderId="0" xfId="1" applyFont="1" applyFill="1"/>
    <xf numFmtId="0" fontId="261" fillId="76" borderId="0" xfId="1" applyFont="1" applyFill="1" applyAlignment="1">
      <alignment horizontal="center"/>
    </xf>
    <xf numFmtId="1" fontId="261" fillId="76" borderId="0" xfId="1" applyNumberFormat="1" applyFont="1" applyFill="1" applyAlignment="1">
      <alignment horizontal="center"/>
    </xf>
    <xf numFmtId="0" fontId="265" fillId="26" borderId="61" xfId="1" applyFont="1" applyFill="1" applyBorder="1" applyAlignment="1">
      <alignment horizontal="center"/>
    </xf>
    <xf numFmtId="0" fontId="210" fillId="26" borderId="61" xfId="1" applyFont="1" applyFill="1" applyBorder="1" applyAlignment="1">
      <alignment horizontal="center"/>
    </xf>
    <xf numFmtId="0" fontId="261" fillId="76" borderId="61" xfId="1" applyFont="1" applyFill="1" applyBorder="1" applyAlignment="1">
      <alignment horizontal="center"/>
    </xf>
    <xf numFmtId="0" fontId="207" fillId="29" borderId="61" xfId="1" applyFont="1" applyFill="1" applyBorder="1" applyAlignment="1">
      <alignment horizontal="center"/>
    </xf>
    <xf numFmtId="0" fontId="207" fillId="29" borderId="0" xfId="1" applyFont="1" applyFill="1" applyAlignment="1">
      <alignment horizontal="right"/>
    </xf>
    <xf numFmtId="9" fontId="207" fillId="29" borderId="0" xfId="184" applyFont="1" applyFill="1" applyBorder="1" applyAlignment="1" applyProtection="1">
      <alignment horizontal="left"/>
    </xf>
    <xf numFmtId="2" fontId="259" fillId="29" borderId="0" xfId="1" applyNumberFormat="1" applyFont="1" applyFill="1" applyAlignment="1">
      <alignment horizontal="left"/>
    </xf>
    <xf numFmtId="0" fontId="259" fillId="29" borderId="0" xfId="1" applyFont="1" applyFill="1" applyAlignment="1">
      <alignment horizontal="right"/>
    </xf>
    <xf numFmtId="9" fontId="257" fillId="2" borderId="0" xfId="184" applyFont="1" applyFill="1" applyBorder="1" applyAlignment="1" applyProtection="1">
      <alignment horizontal="center"/>
    </xf>
    <xf numFmtId="0" fontId="266" fillId="2" borderId="0" xfId="1" applyFont="1" applyFill="1"/>
    <xf numFmtId="0" fontId="259" fillId="2" borderId="0" xfId="1" applyFont="1" applyFill="1" applyAlignment="1">
      <alignment horizontal="right"/>
    </xf>
    <xf numFmtId="9" fontId="266" fillId="2" borderId="0" xfId="1" applyNumberFormat="1" applyFont="1" applyFill="1" applyAlignment="1">
      <alignment horizontal="left"/>
    </xf>
    <xf numFmtId="0" fontId="261" fillId="29" borderId="61" xfId="1" applyFont="1" applyFill="1" applyBorder="1" applyAlignment="1">
      <alignment horizontal="center"/>
    </xf>
    <xf numFmtId="9" fontId="257" fillId="29" borderId="0" xfId="184" applyFont="1" applyFill="1" applyBorder="1" applyAlignment="1" applyProtection="1">
      <alignment horizontal="center"/>
    </xf>
    <xf numFmtId="43" fontId="207" fillId="29" borderId="7" xfId="652" applyFont="1" applyFill="1" applyBorder="1" applyAlignment="1" applyProtection="1">
      <alignment horizontal="left"/>
    </xf>
    <xf numFmtId="43" fontId="207" fillId="29" borderId="131" xfId="652" applyFont="1" applyFill="1" applyBorder="1" applyAlignment="1" applyProtection="1">
      <alignment horizontal="left"/>
    </xf>
    <xf numFmtId="0" fontId="261" fillId="29" borderId="186" xfId="1" applyFont="1" applyFill="1" applyBorder="1" applyAlignment="1">
      <alignment horizontal="center"/>
    </xf>
    <xf numFmtId="9" fontId="263" fillId="29" borderId="1" xfId="184" applyFont="1" applyFill="1" applyBorder="1" applyAlignment="1" applyProtection="1">
      <alignment horizontal="center"/>
    </xf>
    <xf numFmtId="9" fontId="263" fillId="29" borderId="139" xfId="184" applyFont="1" applyFill="1" applyBorder="1" applyAlignment="1" applyProtection="1">
      <alignment horizontal="center"/>
    </xf>
    <xf numFmtId="43" fontId="207" fillId="29" borderId="7" xfId="652" applyFont="1" applyFill="1" applyBorder="1" applyAlignment="1" applyProtection="1">
      <alignment horizontal="right"/>
    </xf>
    <xf numFmtId="0" fontId="259" fillId="29" borderId="61" xfId="1" applyFont="1" applyFill="1" applyBorder="1"/>
    <xf numFmtId="41" fontId="257" fillId="29" borderId="0" xfId="1" applyNumberFormat="1" applyFont="1" applyFill="1"/>
    <xf numFmtId="41" fontId="257" fillId="29" borderId="3" xfId="1" applyNumberFormat="1" applyFont="1" applyFill="1" applyBorder="1"/>
    <xf numFmtId="0" fontId="260" fillId="29" borderId="0" xfId="1" applyFont="1" applyFill="1"/>
    <xf numFmtId="44" fontId="257" fillId="29" borderId="0" xfId="1" applyNumberFormat="1" applyFont="1" applyFill="1"/>
    <xf numFmtId="10" fontId="257" fillId="29" borderId="0" xfId="1" applyNumberFormat="1" applyFont="1" applyFill="1"/>
    <xf numFmtId="41" fontId="259" fillId="29" borderId="0" xfId="1" applyNumberFormat="1" applyFont="1" applyFill="1"/>
    <xf numFmtId="0" fontId="216" fillId="26" borderId="61" xfId="1" applyFont="1" applyFill="1" applyBorder="1"/>
    <xf numFmtId="0" fontId="265" fillId="26" borderId="61" xfId="1" applyFont="1" applyFill="1" applyBorder="1"/>
    <xf numFmtId="9" fontId="257" fillId="29" borderId="61" xfId="184" applyFont="1" applyFill="1" applyBorder="1" applyAlignment="1" applyProtection="1">
      <alignment horizontal="center"/>
    </xf>
    <xf numFmtId="9" fontId="259" fillId="29" borderId="61" xfId="184" applyFont="1" applyFill="1" applyBorder="1" applyAlignment="1" applyProtection="1">
      <alignment horizontal="center"/>
    </xf>
    <xf numFmtId="0" fontId="267" fillId="29" borderId="0" xfId="1" applyFont="1" applyFill="1"/>
    <xf numFmtId="0" fontId="268" fillId="29" borderId="61" xfId="1" applyFont="1" applyFill="1" applyBorder="1" applyAlignment="1">
      <alignment horizontal="center"/>
    </xf>
    <xf numFmtId="0" fontId="216" fillId="26" borderId="3" xfId="1" applyFont="1" applyFill="1" applyBorder="1"/>
    <xf numFmtId="0" fontId="268" fillId="29" borderId="3" xfId="1" applyFont="1" applyFill="1" applyBorder="1" applyAlignment="1">
      <alignment horizontal="center"/>
    </xf>
    <xf numFmtId="41" fontId="207" fillId="29" borderId="61" xfId="1" applyNumberFormat="1" applyFont="1" applyFill="1" applyBorder="1"/>
    <xf numFmtId="41" fontId="257" fillId="29" borderId="61" xfId="1" applyNumberFormat="1" applyFont="1" applyFill="1" applyBorder="1"/>
    <xf numFmtId="41" fontId="257" fillId="2" borderId="61" xfId="1" applyNumberFormat="1" applyFont="1" applyFill="1" applyBorder="1"/>
    <xf numFmtId="41" fontId="266" fillId="2" borderId="0" xfId="1" applyNumberFormat="1" applyFont="1" applyFill="1"/>
    <xf numFmtId="41" fontId="268" fillId="29" borderId="3" xfId="1" applyNumberFormat="1" applyFont="1" applyFill="1" applyBorder="1" applyAlignment="1">
      <alignment horizontal="center"/>
    </xf>
    <xf numFmtId="41" fontId="203" fillId="29" borderId="0" xfId="1" applyNumberFormat="1" applyFont="1" applyFill="1"/>
    <xf numFmtId="9" fontId="203" fillId="29" borderId="0" xfId="184" applyFont="1" applyFill="1" applyProtection="1"/>
    <xf numFmtId="41" fontId="203" fillId="29" borderId="0" xfId="31791" applyNumberFormat="1" applyFont="1" applyFill="1" applyProtection="1"/>
    <xf numFmtId="41" fontId="203" fillId="29" borderId="0" xfId="31791" applyNumberFormat="1" applyFont="1" applyFill="1" applyBorder="1" applyProtection="1"/>
    <xf numFmtId="41" fontId="207" fillId="29" borderId="0" xfId="1" applyNumberFormat="1" applyFont="1" applyFill="1"/>
    <xf numFmtId="41" fontId="207" fillId="76" borderId="0" xfId="1" applyNumberFormat="1" applyFont="1" applyFill="1"/>
    <xf numFmtId="41" fontId="207" fillId="76" borderId="0" xfId="652" applyNumberFormat="1" applyFont="1" applyFill="1" applyBorder="1" applyProtection="1"/>
    <xf numFmtId="41" fontId="203" fillId="29" borderId="0" xfId="184" applyNumberFormat="1" applyFont="1" applyFill="1" applyProtection="1"/>
    <xf numFmtId="41" fontId="207" fillId="29" borderId="0" xfId="652" applyNumberFormat="1" applyFont="1" applyFill="1" applyProtection="1"/>
    <xf numFmtId="9" fontId="207" fillId="29" borderId="0" xfId="184" applyFont="1" applyFill="1" applyProtection="1"/>
    <xf numFmtId="41" fontId="207" fillId="76" borderId="0" xfId="652" applyNumberFormat="1" applyFont="1" applyFill="1" applyAlignment="1" applyProtection="1">
      <alignment horizontal="left" indent="2"/>
    </xf>
    <xf numFmtId="41" fontId="207" fillId="29" borderId="0" xfId="652" applyNumberFormat="1" applyFont="1" applyFill="1" applyBorder="1" applyProtection="1"/>
    <xf numFmtId="41" fontId="207" fillId="76" borderId="0" xfId="31791" applyNumberFormat="1" applyFont="1" applyFill="1" applyProtection="1"/>
    <xf numFmtId="41" fontId="207" fillId="76" borderId="0" xfId="31791" applyNumberFormat="1" applyFont="1" applyFill="1" applyAlignment="1" applyProtection="1">
      <alignment horizontal="left" indent="2"/>
    </xf>
    <xf numFmtId="41" fontId="207" fillId="76" borderId="0" xfId="31791" applyNumberFormat="1" applyFont="1" applyFill="1" applyBorder="1" applyProtection="1"/>
    <xf numFmtId="41" fontId="207" fillId="76" borderId="0" xfId="1" applyNumberFormat="1" applyFont="1" applyFill="1" applyAlignment="1">
      <alignment horizontal="left" indent="2"/>
    </xf>
    <xf numFmtId="168" fontId="257" fillId="29" borderId="0" xfId="1" applyNumberFormat="1" applyFont="1" applyFill="1"/>
    <xf numFmtId="41" fontId="259" fillId="29" borderId="3" xfId="1" applyNumberFormat="1" applyFont="1" applyFill="1" applyBorder="1"/>
    <xf numFmtId="44" fontId="259" fillId="29" borderId="0" xfId="1" applyNumberFormat="1" applyFont="1" applyFill="1" applyAlignment="1">
      <alignment horizontal="right"/>
    </xf>
    <xf numFmtId="41" fontId="259" fillId="29" borderId="129" xfId="1" applyNumberFormat="1" applyFont="1" applyFill="1" applyBorder="1"/>
    <xf numFmtId="41" fontId="259" fillId="29" borderId="0" xfId="1" applyNumberFormat="1" applyFont="1" applyFill="1" applyAlignment="1">
      <alignment horizontal="right"/>
    </xf>
    <xf numFmtId="0" fontId="259" fillId="76" borderId="187" xfId="1" applyFont="1" applyFill="1" applyBorder="1"/>
    <xf numFmtId="9" fontId="259" fillId="76" borderId="187" xfId="1" applyNumberFormat="1" applyFont="1" applyFill="1" applyBorder="1" applyAlignment="1">
      <alignment horizontal="center"/>
    </xf>
    <xf numFmtId="41" fontId="259" fillId="76" borderId="188" xfId="1" applyNumberFormat="1" applyFont="1" applyFill="1" applyBorder="1"/>
    <xf numFmtId="41" fontId="259" fillId="76" borderId="187" xfId="1" applyNumberFormat="1" applyFont="1" applyFill="1" applyBorder="1"/>
    <xf numFmtId="0" fontId="259" fillId="76" borderId="188" xfId="1" applyFont="1" applyFill="1" applyBorder="1"/>
    <xf numFmtId="41" fontId="259" fillId="76" borderId="189" xfId="1" applyNumberFormat="1" applyFont="1" applyFill="1" applyBorder="1"/>
    <xf numFmtId="0" fontId="207" fillId="76" borderId="187" xfId="1" applyFont="1" applyFill="1" applyBorder="1"/>
    <xf numFmtId="0" fontId="203" fillId="76" borderId="187" xfId="1" applyFont="1" applyFill="1" applyBorder="1"/>
    <xf numFmtId="41" fontId="207" fillId="76" borderId="188" xfId="1" applyNumberFormat="1" applyFont="1" applyFill="1" applyBorder="1"/>
    <xf numFmtId="41" fontId="207" fillId="76" borderId="187" xfId="1" applyNumberFormat="1" applyFont="1" applyFill="1" applyBorder="1"/>
    <xf numFmtId="320" fontId="207" fillId="76" borderId="0" xfId="652" applyNumberFormat="1" applyFont="1" applyFill="1" applyBorder="1" applyAlignment="1">
      <alignment horizontal="center"/>
    </xf>
    <xf numFmtId="41" fontId="243" fillId="29" borderId="0" xfId="0" applyNumberFormat="1" applyFont="1" applyFill="1" applyAlignment="1">
      <alignment horizontal="right"/>
    </xf>
    <xf numFmtId="44" fontId="243" fillId="29" borderId="0" xfId="31791" applyFont="1" applyFill="1"/>
    <xf numFmtId="41" fontId="266" fillId="2" borderId="27" xfId="1" applyNumberFormat="1" applyFont="1" applyFill="1" applyBorder="1"/>
    <xf numFmtId="0" fontId="203" fillId="0" borderId="37" xfId="664" applyFont="1" applyBorder="1" applyProtection="1">
      <protection locked="0"/>
    </xf>
    <xf numFmtId="0" fontId="203" fillId="0" borderId="37" xfId="664" applyFont="1" applyBorder="1" applyAlignment="1" applyProtection="1">
      <alignment horizontal="left" wrapText="1" indent="2"/>
      <protection locked="0"/>
    </xf>
    <xf numFmtId="9" fontId="203" fillId="0" borderId="0" xfId="184" applyFont="1" applyAlignment="1">
      <alignment horizontal="center"/>
    </xf>
    <xf numFmtId="0" fontId="203" fillId="0" borderId="135" xfId="0" applyFont="1" applyBorder="1" applyAlignment="1">
      <alignment horizontal="center"/>
    </xf>
    <xf numFmtId="0" fontId="203" fillId="0" borderId="166" xfId="0" applyFont="1" applyBorder="1" applyAlignment="1">
      <alignment horizontal="center"/>
    </xf>
    <xf numFmtId="0" fontId="203" fillId="0" borderId="190" xfId="0" applyFont="1" applyBorder="1" applyAlignment="1">
      <alignment horizontal="center"/>
    </xf>
    <xf numFmtId="3" fontId="207" fillId="0" borderId="129" xfId="0" applyNumberFormat="1" applyFont="1" applyBorder="1" applyAlignment="1">
      <alignment horizontal="center"/>
    </xf>
    <xf numFmtId="0" fontId="207" fillId="0" borderId="3" xfId="0" applyFont="1" applyBorder="1" applyAlignment="1">
      <alignment horizontal="center"/>
    </xf>
    <xf numFmtId="0" fontId="218" fillId="0" borderId="0" xfId="664" applyFont="1" applyAlignment="1">
      <alignment horizontal="center"/>
    </xf>
    <xf numFmtId="0" fontId="269" fillId="26" borderId="0" xfId="31812" applyFont="1" applyFill="1" applyAlignment="1">
      <alignment horizontal="left"/>
    </xf>
    <xf numFmtId="0" fontId="220" fillId="76" borderId="0" xfId="664" applyFont="1" applyFill="1" applyAlignment="1">
      <alignment horizontal="center"/>
    </xf>
    <xf numFmtId="37" fontId="207" fillId="0" borderId="0" xfId="0" applyNumberFormat="1" applyFont="1" applyAlignment="1">
      <alignment horizontal="left" indent="2"/>
    </xf>
    <xf numFmtId="8" fontId="251" fillId="29" borderId="0" xfId="0" applyNumberFormat="1" applyFont="1" applyFill="1" applyAlignment="1">
      <alignment horizontal="center"/>
    </xf>
    <xf numFmtId="44" fontId="252" fillId="29" borderId="0" xfId="31791" applyFont="1" applyFill="1" applyBorder="1" applyAlignment="1">
      <alignment horizontal="center"/>
    </xf>
    <xf numFmtId="8" fontId="252" fillId="29" borderId="0" xfId="31791" applyNumberFormat="1" applyFont="1" applyFill="1" applyBorder="1" applyAlignment="1">
      <alignment horizontal="center"/>
    </xf>
    <xf numFmtId="8" fontId="253" fillId="29" borderId="0" xfId="0" applyNumberFormat="1" applyFont="1" applyFill="1" applyAlignment="1">
      <alignment horizontal="center"/>
    </xf>
    <xf numFmtId="8" fontId="252" fillId="29" borderId="0" xfId="0" applyNumberFormat="1" applyFont="1" applyFill="1" applyAlignment="1">
      <alignment horizontal="center"/>
    </xf>
    <xf numFmtId="43" fontId="240" fillId="29" borderId="0" xfId="0" applyNumberFormat="1" applyFont="1" applyFill="1"/>
    <xf numFmtId="3" fontId="203" fillId="29" borderId="37" xfId="31787" applyNumberFormat="1" applyFont="1" applyFill="1" applyBorder="1" applyProtection="1">
      <protection locked="0"/>
    </xf>
    <xf numFmtId="0" fontId="216" fillId="29" borderId="0" xfId="1" applyFont="1" applyFill="1"/>
    <xf numFmtId="0" fontId="216" fillId="29" borderId="3" xfId="1" applyFont="1" applyFill="1" applyBorder="1"/>
    <xf numFmtId="166" fontId="210" fillId="29" borderId="0" xfId="1" applyNumberFormat="1" applyFont="1" applyFill="1" applyAlignment="1">
      <alignment horizontal="center"/>
    </xf>
    <xf numFmtId="203" fontId="259" fillId="29" borderId="165" xfId="1" applyNumberFormat="1" applyFont="1" applyFill="1" applyBorder="1" applyAlignment="1">
      <alignment horizontal="center"/>
    </xf>
    <xf numFmtId="332" fontId="259" fillId="29" borderId="61" xfId="1" applyNumberFormat="1" applyFont="1" applyFill="1" applyBorder="1" applyAlignment="1">
      <alignment horizontal="center"/>
    </xf>
    <xf numFmtId="203" fontId="259" fillId="2" borderId="0" xfId="1" applyNumberFormat="1" applyFont="1" applyFill="1" applyAlignment="1">
      <alignment horizontal="left"/>
    </xf>
    <xf numFmtId="332" fontId="259" fillId="29" borderId="165" xfId="1" applyNumberFormat="1" applyFont="1" applyFill="1" applyBorder="1" applyAlignment="1">
      <alignment horizontal="center"/>
    </xf>
    <xf numFmtId="0" fontId="222" fillId="29" borderId="0" xfId="664" applyFont="1" applyFill="1"/>
    <xf numFmtId="43" fontId="203" fillId="29" borderId="0" xfId="665" applyFont="1" applyFill="1" applyBorder="1" applyProtection="1"/>
    <xf numFmtId="0" fontId="207" fillId="0" borderId="175" xfId="0" applyFont="1" applyBorder="1"/>
    <xf numFmtId="9" fontId="212" fillId="0" borderId="0" xfId="184" applyFont="1" applyAlignment="1">
      <alignment horizontal="center"/>
    </xf>
    <xf numFmtId="9" fontId="217" fillId="0" borderId="138" xfId="184" applyFont="1" applyBorder="1" applyAlignment="1">
      <alignment horizontal="center"/>
    </xf>
    <xf numFmtId="0" fontId="207" fillId="0" borderId="171" xfId="0" applyFont="1" applyBorder="1"/>
    <xf numFmtId="0" fontId="207" fillId="0" borderId="175" xfId="31783" applyFont="1" applyBorder="1"/>
    <xf numFmtId="164" fontId="218" fillId="0" borderId="0" xfId="664" applyNumberFormat="1" applyFont="1"/>
    <xf numFmtId="0" fontId="207" fillId="29" borderId="7" xfId="1" applyFont="1" applyFill="1" applyBorder="1" applyAlignment="1">
      <alignment horizontal="center"/>
    </xf>
    <xf numFmtId="0" fontId="240" fillId="29" borderId="0" xfId="1" applyFont="1" applyFill="1" applyAlignment="1">
      <alignment horizontal="right"/>
    </xf>
    <xf numFmtId="14" fontId="240" fillId="29" borderId="0" xfId="1" applyNumberFormat="1" applyFont="1" applyFill="1" applyAlignment="1">
      <alignment horizontal="center"/>
    </xf>
    <xf numFmtId="10" fontId="240" fillId="29" borderId="0" xfId="1" applyNumberFormat="1" applyFont="1" applyFill="1" applyAlignment="1">
      <alignment horizontal="center"/>
    </xf>
    <xf numFmtId="0" fontId="240" fillId="29" borderId="1" xfId="1" applyFont="1" applyFill="1" applyBorder="1" applyAlignment="1">
      <alignment horizontal="center"/>
    </xf>
    <xf numFmtId="0" fontId="243" fillId="2" borderId="27" xfId="1" applyFont="1" applyFill="1" applyBorder="1"/>
    <xf numFmtId="0" fontId="270" fillId="2" borderId="27" xfId="1" applyFont="1" applyFill="1" applyBorder="1" applyAlignment="1">
      <alignment horizontal="center"/>
    </xf>
    <xf numFmtId="0" fontId="270" fillId="2" borderId="131" xfId="1" applyFont="1" applyFill="1" applyBorder="1" applyAlignment="1">
      <alignment horizontal="center"/>
    </xf>
    <xf numFmtId="0" fontId="270" fillId="2" borderId="0" xfId="1" applyFont="1" applyFill="1" applyAlignment="1">
      <alignment horizontal="center"/>
    </xf>
    <xf numFmtId="0" fontId="243" fillId="2" borderId="149" xfId="1" applyFont="1" applyFill="1" applyBorder="1"/>
    <xf numFmtId="0" fontId="270" fillId="2" borderId="1" xfId="1" applyFont="1" applyFill="1" applyBorder="1" applyAlignment="1">
      <alignment horizontal="center"/>
    </xf>
    <xf numFmtId="0" fontId="270" fillId="2" borderId="137" xfId="1" applyFont="1" applyFill="1" applyBorder="1"/>
    <xf numFmtId="0" fontId="246" fillId="2" borderId="134" xfId="1" applyFont="1" applyFill="1" applyBorder="1"/>
    <xf numFmtId="5" fontId="246" fillId="2" borderId="148" xfId="1" applyNumberFormat="1" applyFont="1" applyFill="1" applyBorder="1" applyAlignment="1">
      <alignment horizontal="center"/>
    </xf>
    <xf numFmtId="9" fontId="246" fillId="2" borderId="148" xfId="184" applyFont="1" applyFill="1" applyBorder="1" applyAlignment="1" applyProtection="1">
      <alignment horizontal="center"/>
    </xf>
    <xf numFmtId="265" fontId="246" fillId="2" borderId="121" xfId="1" applyNumberFormat="1" applyFont="1" applyFill="1" applyBorder="1" applyAlignment="1">
      <alignment horizontal="center"/>
    </xf>
    <xf numFmtId="0" fontId="246" fillId="2" borderId="0" xfId="1" applyFont="1" applyFill="1"/>
    <xf numFmtId="0" fontId="246" fillId="2" borderId="142" xfId="1" applyFont="1" applyFill="1" applyBorder="1"/>
    <xf numFmtId="5" fontId="246" fillId="2" borderId="147" xfId="1" applyNumberFormat="1" applyFont="1" applyFill="1" applyBorder="1" applyAlignment="1">
      <alignment horizontal="center"/>
    </xf>
    <xf numFmtId="9" fontId="246" fillId="2" borderId="147" xfId="184" applyFont="1" applyFill="1" applyBorder="1" applyAlignment="1" applyProtection="1">
      <alignment horizontal="center"/>
    </xf>
    <xf numFmtId="0" fontId="246" fillId="2" borderId="1" xfId="1" applyFont="1" applyFill="1" applyBorder="1" applyAlignment="1">
      <alignment horizontal="center"/>
    </xf>
    <xf numFmtId="0" fontId="270" fillId="76" borderId="131" xfId="1" applyFont="1" applyFill="1" applyBorder="1"/>
    <xf numFmtId="0" fontId="270" fillId="76" borderId="146" xfId="1" applyFont="1" applyFill="1" applyBorder="1"/>
    <xf numFmtId="5" fontId="270" fillId="76" borderId="145" xfId="1" applyNumberFormat="1" applyFont="1" applyFill="1" applyBorder="1" applyAlignment="1">
      <alignment horizontal="center"/>
    </xf>
    <xf numFmtId="9" fontId="270" fillId="76" borderId="145" xfId="184" applyFont="1" applyFill="1" applyBorder="1" applyAlignment="1" applyProtection="1">
      <alignment horizontal="center"/>
    </xf>
    <xf numFmtId="0" fontId="240" fillId="29" borderId="7" xfId="1" applyFont="1" applyFill="1" applyBorder="1" applyAlignment="1">
      <alignment horizontal="center"/>
    </xf>
    <xf numFmtId="0" fontId="270" fillId="2" borderId="0" xfId="1" applyFont="1" applyFill="1"/>
    <xf numFmtId="164" fontId="246" fillId="2" borderId="0" xfId="1" applyNumberFormat="1" applyFont="1" applyFill="1"/>
    <xf numFmtId="9" fontId="246" fillId="2" borderId="0" xfId="184" applyFont="1" applyFill="1" applyBorder="1" applyAlignment="1" applyProtection="1">
      <alignment horizontal="center"/>
    </xf>
    <xf numFmtId="265" fontId="246" fillId="2" borderId="0" xfId="1" applyNumberFormat="1" applyFont="1" applyFill="1" applyAlignment="1">
      <alignment horizontal="center"/>
    </xf>
    <xf numFmtId="0" fontId="203" fillId="0" borderId="136" xfId="664" applyFont="1" applyBorder="1"/>
    <xf numFmtId="0" fontId="217" fillId="29" borderId="0" xfId="1" applyFont="1" applyFill="1" applyAlignment="1">
      <alignment horizontal="right"/>
    </xf>
    <xf numFmtId="41" fontId="203" fillId="29" borderId="0" xfId="1" applyNumberFormat="1" applyFont="1" applyFill="1" applyAlignment="1">
      <alignment horizontal="center"/>
    </xf>
    <xf numFmtId="10" fontId="207" fillId="0" borderId="3" xfId="0" applyNumberFormat="1" applyFont="1" applyBorder="1" applyAlignment="1">
      <alignment horizontal="center"/>
    </xf>
    <xf numFmtId="14" fontId="207" fillId="0" borderId="3" xfId="0" applyNumberFormat="1" applyFont="1" applyBorder="1" applyAlignment="1">
      <alignment horizontal="center"/>
    </xf>
    <xf numFmtId="43" fontId="207" fillId="0" borderId="192" xfId="665" applyFont="1" applyFill="1" applyBorder="1" applyAlignment="1" applyProtection="1">
      <alignment horizontal="center"/>
    </xf>
    <xf numFmtId="0" fontId="207" fillId="0" borderId="151" xfId="664" applyFont="1" applyBorder="1" applyAlignment="1" applyProtection="1">
      <alignment horizontal="left" wrapText="1" indent="2"/>
      <protection locked="0"/>
    </xf>
    <xf numFmtId="37" fontId="203" fillId="0" borderId="0" xfId="0" applyNumberFormat="1" applyFont="1" applyAlignment="1">
      <alignment horizontal="center"/>
    </xf>
    <xf numFmtId="3" fontId="203" fillId="0" borderId="0" xfId="0" applyNumberFormat="1" applyFont="1" applyAlignment="1">
      <alignment horizontal="center"/>
    </xf>
    <xf numFmtId="0" fontId="207" fillId="0" borderId="0" xfId="0" quotePrefix="1" applyFont="1" applyAlignment="1">
      <alignment horizontal="center"/>
    </xf>
    <xf numFmtId="5" fontId="203" fillId="0" borderId="0" xfId="0" applyNumberFormat="1" applyFont="1" applyAlignment="1">
      <alignment horizontal="center"/>
    </xf>
    <xf numFmtId="7" fontId="203" fillId="0" borderId="0" xfId="0" applyNumberFormat="1" applyFont="1" applyAlignment="1">
      <alignment horizontal="center"/>
    </xf>
    <xf numFmtId="37" fontId="203" fillId="0" borderId="0" xfId="652" applyNumberFormat="1" applyFont="1" applyAlignment="1">
      <alignment horizontal="center"/>
    </xf>
    <xf numFmtId="324" fontId="218" fillId="0" borderId="0" xfId="665" applyNumberFormat="1" applyFont="1" applyFill="1" applyBorder="1" applyAlignment="1" applyProtection="1">
      <alignment horizontal="right"/>
      <protection locked="0"/>
    </xf>
    <xf numFmtId="3" fontId="220" fillId="0" borderId="0" xfId="663" applyNumberFormat="1" applyFont="1" applyAlignment="1">
      <alignment horizontal="right"/>
    </xf>
    <xf numFmtId="164" fontId="257" fillId="29" borderId="0" xfId="1" applyNumberFormat="1" applyFont="1" applyFill="1" applyAlignment="1">
      <alignment horizontal="center"/>
    </xf>
    <xf numFmtId="0" fontId="207" fillId="0" borderId="130" xfId="0" applyFont="1" applyBorder="1" applyAlignment="1">
      <alignment horizontal="left" indent="3"/>
    </xf>
    <xf numFmtId="0" fontId="207" fillId="0" borderId="130" xfId="0" applyFont="1" applyBorder="1" applyAlignment="1">
      <alignment horizontal="left" indent="4"/>
    </xf>
    <xf numFmtId="14" fontId="231" fillId="0" borderId="0" xfId="664" applyNumberFormat="1" applyFont="1" applyAlignment="1">
      <alignment horizontal="center"/>
    </xf>
    <xf numFmtId="324" fontId="203" fillId="0" borderId="136" xfId="665" applyNumberFormat="1" applyFont="1" applyFill="1" applyBorder="1" applyProtection="1"/>
    <xf numFmtId="43" fontId="218" fillId="0" borderId="37" xfId="665" applyFont="1" applyFill="1" applyBorder="1" applyProtection="1"/>
    <xf numFmtId="14" fontId="203" fillId="0" borderId="136" xfId="665" applyNumberFormat="1" applyFont="1" applyFill="1" applyBorder="1" applyProtection="1"/>
    <xf numFmtId="37" fontId="203" fillId="0" borderId="0" xfId="664" applyNumberFormat="1" applyFont="1"/>
    <xf numFmtId="164" fontId="207" fillId="0" borderId="40" xfId="664" applyNumberFormat="1" applyFont="1" applyBorder="1"/>
    <xf numFmtId="0" fontId="203" fillId="0" borderId="136" xfId="664" applyFont="1" applyBorder="1" applyProtection="1">
      <protection locked="0"/>
    </xf>
    <xf numFmtId="0" fontId="203" fillId="0" borderId="136" xfId="664" applyFont="1" applyBorder="1" applyAlignment="1" applyProtection="1">
      <alignment horizontal="center"/>
      <protection locked="0"/>
    </xf>
    <xf numFmtId="324" fontId="203" fillId="0" borderId="136" xfId="665" applyNumberFormat="1" applyFont="1" applyFill="1" applyBorder="1" applyAlignment="1" applyProtection="1">
      <alignment horizontal="right"/>
      <protection locked="0"/>
    </xf>
    <xf numFmtId="0" fontId="203" fillId="0" borderId="152" xfId="664" applyFont="1" applyBorder="1" applyAlignment="1" applyProtection="1">
      <alignment horizontal="left" wrapText="1" indent="2"/>
      <protection locked="0"/>
    </xf>
    <xf numFmtId="43" fontId="203" fillId="0" borderId="193" xfId="665" applyFont="1" applyFill="1" applyBorder="1" applyProtection="1"/>
    <xf numFmtId="43" fontId="203" fillId="0" borderId="136" xfId="665" applyFont="1" applyFill="1" applyBorder="1" applyProtection="1"/>
    <xf numFmtId="10" fontId="203" fillId="0" borderId="136" xfId="666" applyNumberFormat="1" applyFont="1" applyFill="1" applyBorder="1" applyProtection="1"/>
    <xf numFmtId="43" fontId="203" fillId="0" borderId="152" xfId="665" applyFont="1" applyFill="1" applyBorder="1" applyProtection="1"/>
    <xf numFmtId="41" fontId="203" fillId="0" borderId="176" xfId="665" applyNumberFormat="1" applyFont="1" applyFill="1" applyBorder="1" applyProtection="1"/>
    <xf numFmtId="41" fontId="203" fillId="0" borderId="194" xfId="665" applyNumberFormat="1" applyFont="1" applyFill="1" applyBorder="1" applyProtection="1"/>
    <xf numFmtId="0" fontId="207" fillId="0" borderId="138" xfId="664" applyFont="1" applyBorder="1" applyAlignment="1">
      <alignment horizontal="left" indent="2"/>
    </xf>
    <xf numFmtId="324" fontId="203" fillId="0" borderId="138" xfId="664" applyNumberFormat="1" applyFont="1" applyBorder="1"/>
    <xf numFmtId="37" fontId="203" fillId="0" borderId="138" xfId="664" applyNumberFormat="1" applyFont="1" applyBorder="1"/>
    <xf numFmtId="37" fontId="218" fillId="0" borderId="0" xfId="664" applyNumberFormat="1" applyFont="1"/>
    <xf numFmtId="0" fontId="216" fillId="0" borderId="0" xfId="664" applyFont="1"/>
    <xf numFmtId="324" fontId="203" fillId="77" borderId="0" xfId="664" applyNumberFormat="1" applyFont="1" applyFill="1"/>
    <xf numFmtId="324" fontId="203" fillId="77" borderId="136" xfId="665" applyNumberFormat="1" applyFont="1" applyFill="1" applyBorder="1" applyProtection="1"/>
    <xf numFmtId="324" fontId="203" fillId="77" borderId="37" xfId="665" applyNumberFormat="1" applyFont="1" applyFill="1" applyBorder="1" applyProtection="1"/>
    <xf numFmtId="324" fontId="203" fillId="77" borderId="59" xfId="664" applyNumberFormat="1" applyFont="1" applyFill="1" applyBorder="1"/>
    <xf numFmtId="324" fontId="218" fillId="77" borderId="0" xfId="664" applyNumberFormat="1" applyFont="1" applyFill="1"/>
    <xf numFmtId="324" fontId="218" fillId="77" borderId="59" xfId="664" applyNumberFormat="1" applyFont="1" applyFill="1" applyBorder="1"/>
    <xf numFmtId="0" fontId="203" fillId="77" borderId="59" xfId="664" applyFont="1" applyFill="1" applyBorder="1"/>
    <xf numFmtId="0" fontId="203" fillId="77" borderId="0" xfId="664" applyFont="1" applyFill="1"/>
    <xf numFmtId="0" fontId="218" fillId="77" borderId="0" xfId="664" applyFont="1" applyFill="1"/>
    <xf numFmtId="43" fontId="203" fillId="77" borderId="37" xfId="665" applyFont="1" applyFill="1" applyBorder="1" applyProtection="1"/>
    <xf numFmtId="164" fontId="207" fillId="77" borderId="40" xfId="664" applyNumberFormat="1" applyFont="1" applyFill="1" applyBorder="1"/>
    <xf numFmtId="167" fontId="207" fillId="77" borderId="0" xfId="664" applyNumberFormat="1" applyFont="1" applyFill="1"/>
    <xf numFmtId="167" fontId="207" fillId="77" borderId="138" xfId="664" applyNumberFormat="1" applyFont="1" applyFill="1" applyBorder="1"/>
    <xf numFmtId="167" fontId="207" fillId="77" borderId="40" xfId="664" applyNumberFormat="1" applyFont="1" applyFill="1" applyBorder="1"/>
    <xf numFmtId="167" fontId="220" fillId="77" borderId="0" xfId="184" applyNumberFormat="1" applyFont="1" applyFill="1" applyBorder="1" applyProtection="1"/>
    <xf numFmtId="164" fontId="207" fillId="77" borderId="0" xfId="664" applyNumberFormat="1" applyFont="1" applyFill="1"/>
    <xf numFmtId="164" fontId="203" fillId="77" borderId="0" xfId="664" applyNumberFormat="1" applyFont="1" applyFill="1"/>
    <xf numFmtId="164" fontId="220" fillId="77" borderId="0" xfId="184" applyNumberFormat="1" applyFont="1" applyFill="1" applyBorder="1" applyProtection="1"/>
    <xf numFmtId="164" fontId="207" fillId="77" borderId="138" xfId="664" applyNumberFormat="1" applyFont="1" applyFill="1" applyBorder="1"/>
    <xf numFmtId="164" fontId="218" fillId="0" borderId="178" xfId="664" applyNumberFormat="1" applyFont="1" applyBorder="1" applyAlignment="1">
      <alignment horizontal="center"/>
    </xf>
    <xf numFmtId="43" fontId="203" fillId="77" borderId="59" xfId="664" applyNumberFormat="1" applyFont="1" applyFill="1" applyBorder="1"/>
    <xf numFmtId="43" fontId="203" fillId="77" borderId="136" xfId="665" applyFont="1" applyFill="1" applyBorder="1" applyProtection="1"/>
    <xf numFmtId="43" fontId="218" fillId="77" borderId="59" xfId="664" applyNumberFormat="1" applyFont="1" applyFill="1" applyBorder="1"/>
    <xf numFmtId="43" fontId="203" fillId="77" borderId="0" xfId="664" applyNumberFormat="1" applyFont="1" applyFill="1"/>
    <xf numFmtId="37" fontId="218" fillId="0" borderId="65" xfId="664" applyNumberFormat="1" applyFont="1" applyBorder="1" applyAlignment="1">
      <alignment horizontal="center"/>
    </xf>
    <xf numFmtId="37" fontId="218" fillId="0" borderId="59" xfId="664" applyNumberFormat="1" applyFont="1" applyBorder="1" applyAlignment="1">
      <alignment horizontal="center"/>
    </xf>
    <xf numFmtId="5" fontId="220" fillId="0" borderId="0" xfId="664" applyNumberFormat="1" applyFont="1" applyAlignment="1">
      <alignment horizontal="center"/>
    </xf>
    <xf numFmtId="164" fontId="207" fillId="0" borderId="40" xfId="664" applyNumberFormat="1" applyFont="1" applyBorder="1" applyAlignment="1">
      <alignment horizontal="center"/>
    </xf>
    <xf numFmtId="164" fontId="220" fillId="0" borderId="0" xfId="664" applyNumberFormat="1" applyFont="1" applyAlignment="1">
      <alignment horizontal="center"/>
    </xf>
    <xf numFmtId="37" fontId="220" fillId="0" borderId="59" xfId="664" applyNumberFormat="1" applyFont="1" applyBorder="1" applyAlignment="1">
      <alignment horizontal="center"/>
    </xf>
    <xf numFmtId="37" fontId="207" fillId="0" borderId="37" xfId="665" applyNumberFormat="1" applyFont="1" applyFill="1" applyBorder="1" applyAlignment="1" applyProtection="1">
      <alignment horizontal="center"/>
    </xf>
    <xf numFmtId="37" fontId="207" fillId="0" borderId="59" xfId="664" applyNumberFormat="1" applyFont="1" applyBorder="1" applyAlignment="1">
      <alignment horizontal="center"/>
    </xf>
    <xf numFmtId="37" fontId="207" fillId="0" borderId="0" xfId="664" applyNumberFormat="1" applyFont="1" applyAlignment="1">
      <alignment horizontal="center"/>
    </xf>
    <xf numFmtId="37" fontId="207" fillId="0" borderId="0" xfId="664" applyNumberFormat="1" applyFont="1" applyAlignment="1">
      <alignment horizontal="center" vertical="top"/>
    </xf>
    <xf numFmtId="43" fontId="209" fillId="0" borderId="133" xfId="664" applyNumberFormat="1" applyFont="1" applyBorder="1" applyAlignment="1">
      <alignment horizontal="center" wrapText="1"/>
    </xf>
    <xf numFmtId="43" fontId="220" fillId="0" borderId="0" xfId="664" applyNumberFormat="1" applyFont="1" applyAlignment="1">
      <alignment horizontal="center"/>
    </xf>
    <xf numFmtId="43" fontId="203" fillId="0" borderId="1" xfId="664" applyNumberFormat="1" applyFont="1" applyBorder="1" applyAlignment="1">
      <alignment horizontal="center"/>
    </xf>
    <xf numFmtId="3" fontId="203" fillId="0" borderId="1" xfId="665" applyNumberFormat="1" applyFont="1" applyFill="1" applyBorder="1" applyAlignment="1" applyProtection="1">
      <alignment horizontal="center"/>
      <protection locked="0"/>
    </xf>
    <xf numFmtId="4" fontId="203" fillId="0" borderId="1" xfId="665" applyNumberFormat="1" applyFont="1" applyFill="1" applyBorder="1" applyAlignment="1" applyProtection="1">
      <alignment horizontal="center"/>
      <protection locked="0"/>
    </xf>
    <xf numFmtId="164" fontId="203" fillId="0" borderId="1" xfId="665" applyNumberFormat="1" applyFont="1" applyFill="1" applyBorder="1" applyAlignment="1" applyProtection="1">
      <alignment horizontal="center"/>
    </xf>
    <xf numFmtId="164" fontId="218" fillId="0" borderId="1" xfId="665" applyNumberFormat="1" applyFont="1" applyFill="1" applyBorder="1" applyAlignment="1" applyProtection="1">
      <alignment horizontal="center"/>
    </xf>
    <xf numFmtId="43" fontId="218" fillId="0" borderId="1" xfId="664" applyNumberFormat="1" applyFont="1" applyBorder="1" applyAlignment="1">
      <alignment horizontal="center"/>
    </xf>
    <xf numFmtId="43" fontId="218" fillId="0" borderId="0" xfId="665" applyFont="1" applyBorder="1" applyAlignment="1" applyProtection="1">
      <alignment horizontal="center"/>
    </xf>
    <xf numFmtId="0" fontId="203" fillId="76" borderId="0" xfId="664" applyFont="1" applyFill="1" applyAlignment="1">
      <alignment horizontal="center"/>
    </xf>
    <xf numFmtId="43" fontId="203" fillId="76" borderId="0" xfId="664" applyNumberFormat="1" applyFont="1" applyFill="1" applyAlignment="1">
      <alignment horizontal="center"/>
    </xf>
    <xf numFmtId="43" fontId="203" fillId="76" borderId="59" xfId="664" applyNumberFormat="1" applyFont="1" applyFill="1" applyBorder="1" applyAlignment="1">
      <alignment horizontal="center"/>
    </xf>
    <xf numFmtId="39" fontId="203" fillId="76" borderId="136" xfId="665" applyNumberFormat="1" applyFont="1" applyFill="1" applyBorder="1" applyAlignment="1" applyProtection="1">
      <alignment horizontal="center"/>
      <protection locked="0"/>
    </xf>
    <xf numFmtId="324" fontId="203" fillId="76" borderId="138" xfId="664" applyNumberFormat="1" applyFont="1" applyFill="1" applyBorder="1" applyAlignment="1">
      <alignment horizontal="center"/>
    </xf>
    <xf numFmtId="43" fontId="203" fillId="0" borderId="0" xfId="664" applyNumberFormat="1" applyFont="1" applyAlignment="1">
      <alignment horizontal="center"/>
    </xf>
    <xf numFmtId="39" fontId="203" fillId="76" borderId="37" xfId="665" applyNumberFormat="1" applyFont="1" applyFill="1" applyBorder="1" applyAlignment="1" applyProtection="1">
      <alignment horizontal="center"/>
      <protection locked="0"/>
    </xf>
    <xf numFmtId="43" fontId="218" fillId="0" borderId="0" xfId="664" applyNumberFormat="1" applyFont="1" applyAlignment="1">
      <alignment horizontal="center"/>
    </xf>
    <xf numFmtId="43" fontId="218" fillId="76" borderId="0" xfId="664" applyNumberFormat="1" applyFont="1" applyFill="1" applyAlignment="1">
      <alignment horizontal="center"/>
    </xf>
    <xf numFmtId="43" fontId="218" fillId="76" borderId="59" xfId="664" applyNumberFormat="1" applyFont="1" applyFill="1" applyBorder="1" applyAlignment="1">
      <alignment horizontal="center"/>
    </xf>
    <xf numFmtId="0" fontId="218" fillId="76" borderId="0" xfId="664" applyFont="1" applyFill="1" applyAlignment="1">
      <alignment horizontal="center"/>
    </xf>
    <xf numFmtId="43" fontId="218" fillId="0" borderId="59" xfId="664" applyNumberFormat="1" applyFont="1" applyBorder="1" applyAlignment="1">
      <alignment horizontal="center"/>
    </xf>
    <xf numFmtId="43" fontId="207" fillId="0" borderId="40" xfId="664" applyNumberFormat="1" applyFont="1" applyBorder="1" applyAlignment="1">
      <alignment horizontal="center"/>
    </xf>
    <xf numFmtId="43" fontId="203" fillId="0" borderId="138" xfId="665" applyFont="1" applyFill="1" applyBorder="1" applyAlignment="1" applyProtection="1">
      <alignment horizontal="center"/>
    </xf>
    <xf numFmtId="9" fontId="203" fillId="0" borderId="0" xfId="184" applyFont="1" applyFill="1" applyBorder="1" applyAlignment="1" applyProtection="1">
      <alignment horizontal="center"/>
      <protection locked="0"/>
    </xf>
    <xf numFmtId="9" fontId="207" fillId="0" borderId="0" xfId="184" applyFont="1" applyFill="1" applyBorder="1" applyAlignment="1" applyProtection="1">
      <alignment horizontal="center"/>
    </xf>
    <xf numFmtId="2" fontId="203" fillId="0" borderId="1" xfId="665" applyNumberFormat="1" applyFont="1" applyFill="1" applyBorder="1" applyAlignment="1" applyProtection="1">
      <alignment horizontal="center"/>
    </xf>
    <xf numFmtId="14" fontId="257" fillId="29" borderId="0" xfId="1" applyNumberFormat="1" applyFont="1" applyFill="1"/>
    <xf numFmtId="321" fontId="257" fillId="2" borderId="0" xfId="1" applyNumberFormat="1" applyFont="1" applyFill="1"/>
    <xf numFmtId="14" fontId="257" fillId="2" borderId="0" xfId="1" applyNumberFormat="1" applyFont="1" applyFill="1"/>
    <xf numFmtId="1" fontId="257" fillId="29" borderId="0" xfId="1" applyNumberFormat="1" applyFont="1" applyFill="1"/>
    <xf numFmtId="324" fontId="203" fillId="77" borderId="37" xfId="665" applyNumberFormat="1" applyFont="1" applyFill="1" applyBorder="1" applyAlignment="1" applyProtection="1"/>
    <xf numFmtId="43" fontId="203" fillId="77" borderId="37" xfId="665" applyFont="1" applyFill="1" applyBorder="1" applyAlignment="1" applyProtection="1"/>
    <xf numFmtId="14" fontId="203" fillId="0" borderId="37" xfId="665" applyNumberFormat="1" applyFont="1" applyFill="1" applyBorder="1" applyAlignment="1" applyProtection="1"/>
    <xf numFmtId="0" fontId="203" fillId="0" borderId="151" xfId="664" applyFont="1" applyBorder="1" applyAlignment="1" applyProtection="1">
      <alignment horizontal="left" wrapText="1"/>
      <protection locked="0"/>
    </xf>
    <xf numFmtId="41" fontId="203" fillId="0" borderId="103" xfId="665" applyNumberFormat="1" applyFont="1" applyFill="1" applyBorder="1" applyAlignment="1" applyProtection="1"/>
    <xf numFmtId="0" fontId="203" fillId="0" borderId="151" xfId="0" applyFont="1" applyBorder="1" applyAlignment="1">
      <alignment horizontal="left" indent="2"/>
    </xf>
    <xf numFmtId="0" fontId="207" fillId="0" borderId="63" xfId="652" applyNumberFormat="1" applyFont="1" applyFill="1" applyBorder="1" applyProtection="1"/>
    <xf numFmtId="334" fontId="203" fillId="24" borderId="0" xfId="0" applyNumberFormat="1" applyFont="1" applyFill="1"/>
    <xf numFmtId="2" fontId="218" fillId="0" borderId="0" xfId="0" applyNumberFormat="1" applyFont="1" applyAlignment="1">
      <alignment horizontal="right"/>
    </xf>
    <xf numFmtId="37" fontId="207" fillId="0" borderId="0" xfId="0" applyNumberFormat="1" applyFont="1"/>
    <xf numFmtId="0" fontId="229" fillId="0" borderId="0" xfId="0" applyFont="1"/>
    <xf numFmtId="37" fontId="207" fillId="0" borderId="136" xfId="665" applyNumberFormat="1" applyFont="1" applyFill="1" applyBorder="1" applyAlignment="1" applyProtection="1">
      <alignment horizontal="center"/>
    </xf>
    <xf numFmtId="164" fontId="207" fillId="0" borderId="138" xfId="664" applyNumberFormat="1" applyFont="1" applyBorder="1" applyAlignment="1">
      <alignment horizontal="center"/>
    </xf>
    <xf numFmtId="330" fontId="212" fillId="0" borderId="37" xfId="31783" applyNumberFormat="1" applyFont="1" applyBorder="1" applyAlignment="1">
      <alignment horizontal="left" indent="4"/>
    </xf>
    <xf numFmtId="10" fontId="203" fillId="0" borderId="1" xfId="0" applyNumberFormat="1" applyFont="1" applyBorder="1"/>
    <xf numFmtId="43" fontId="207" fillId="0" borderId="151" xfId="652" applyFont="1" applyFill="1" applyBorder="1" applyAlignment="1" applyProtection="1">
      <alignment horizontal="left"/>
      <protection locked="0"/>
    </xf>
    <xf numFmtId="0" fontId="203" fillId="0" borderId="59" xfId="652" applyNumberFormat="1" applyFont="1" applyFill="1" applyBorder="1" applyAlignment="1" applyProtection="1">
      <alignment horizontal="center"/>
      <protection locked="0"/>
    </xf>
    <xf numFmtId="41" fontId="203" fillId="29" borderId="0" xfId="0" applyNumberFormat="1" applyFont="1" applyFill="1"/>
    <xf numFmtId="335" fontId="203" fillId="0" borderId="0" xfId="184" applyNumberFormat="1" applyFont="1"/>
    <xf numFmtId="41" fontId="203" fillId="29" borderId="0" xfId="0" applyNumberFormat="1" applyFont="1" applyFill="1" applyAlignment="1">
      <alignment horizontal="left"/>
    </xf>
    <xf numFmtId="164" fontId="203" fillId="0" borderId="0" xfId="31783" applyNumberFormat="1" applyFont="1"/>
    <xf numFmtId="0" fontId="203" fillId="26" borderId="2" xfId="0" applyFont="1" applyFill="1" applyBorder="1"/>
    <xf numFmtId="0" fontId="272" fillId="0" borderId="0" xfId="0" applyFont="1"/>
    <xf numFmtId="284" fontId="204" fillId="0" borderId="0" xfId="0" applyNumberFormat="1" applyFont="1" applyAlignment="1">
      <alignment horizontal="centerContinuous" vertical="center"/>
    </xf>
    <xf numFmtId="37" fontId="204" fillId="0" borderId="0" xfId="0" applyNumberFormat="1" applyFont="1" applyAlignment="1">
      <alignment horizontal="centerContinuous"/>
    </xf>
    <xf numFmtId="324" fontId="204" fillId="0" borderId="0" xfId="0" applyNumberFormat="1" applyFont="1" applyAlignment="1">
      <alignment horizontal="centerContinuous"/>
    </xf>
    <xf numFmtId="0" fontId="272" fillId="0" borderId="0" xfId="0" applyFont="1" applyAlignment="1">
      <alignment horizontal="left" indent="2"/>
    </xf>
    <xf numFmtId="178" fontId="274" fillId="26" borderId="27" xfId="664" applyNumberFormat="1" applyFont="1" applyFill="1" applyBorder="1" applyAlignment="1">
      <alignment horizontal="center"/>
    </xf>
    <xf numFmtId="0" fontId="273" fillId="0" borderId="0" xfId="664" applyFont="1"/>
    <xf numFmtId="0" fontId="259" fillId="0" borderId="0" xfId="1" applyFont="1"/>
    <xf numFmtId="9" fontId="207" fillId="0" borderId="0" xfId="31783" applyNumberFormat="1" applyFont="1"/>
    <xf numFmtId="327" fontId="207" fillId="0" borderId="0" xfId="31783" applyNumberFormat="1" applyFont="1"/>
    <xf numFmtId="14" fontId="205" fillId="26" borderId="0" xfId="1" applyNumberFormat="1" applyFont="1" applyFill="1" applyAlignment="1">
      <alignment horizontal="center"/>
    </xf>
    <xf numFmtId="14" fontId="216" fillId="26" borderId="0" xfId="1" applyNumberFormat="1" applyFont="1" applyFill="1"/>
    <xf numFmtId="14" fontId="210" fillId="26" borderId="0" xfId="1" applyNumberFormat="1" applyFont="1" applyFill="1" applyAlignment="1">
      <alignment horizontal="center"/>
    </xf>
    <xf numFmtId="14" fontId="210" fillId="26" borderId="61" xfId="1" applyNumberFormat="1" applyFont="1" applyFill="1" applyBorder="1" applyAlignment="1">
      <alignment horizontal="center"/>
    </xf>
    <xf numFmtId="43" fontId="257" fillId="29" borderId="0" xfId="652" applyFont="1" applyFill="1" applyProtection="1"/>
    <xf numFmtId="41" fontId="207" fillId="29" borderId="0" xfId="31791" applyNumberFormat="1" applyFont="1" applyFill="1" applyProtection="1"/>
    <xf numFmtId="41" fontId="259" fillId="2" borderId="191" xfId="652" applyNumberFormat="1" applyFont="1" applyFill="1" applyBorder="1" applyAlignment="1" applyProtection="1">
      <alignment horizontal="center"/>
    </xf>
    <xf numFmtId="43" fontId="257" fillId="2" borderId="0" xfId="1" applyNumberFormat="1" applyFont="1" applyFill="1"/>
    <xf numFmtId="14" fontId="232" fillId="0" borderId="0" xfId="3470" applyNumberFormat="1" applyFont="1" applyAlignment="1">
      <alignment horizontal="left" wrapText="1"/>
    </xf>
    <xf numFmtId="0" fontId="207" fillId="0" borderId="27" xfId="664" applyFont="1" applyBorder="1"/>
    <xf numFmtId="37" fontId="218" fillId="0" borderId="27" xfId="664" applyNumberFormat="1" applyFont="1" applyBorder="1" applyAlignment="1">
      <alignment horizontal="center"/>
    </xf>
    <xf numFmtId="43" fontId="218" fillId="0" borderId="27" xfId="664" applyNumberFormat="1" applyFont="1" applyBorder="1" applyAlignment="1">
      <alignment horizontal="center"/>
    </xf>
    <xf numFmtId="324" fontId="218" fillId="0" borderId="27" xfId="664" applyNumberFormat="1" applyFont="1" applyBorder="1"/>
    <xf numFmtId="41" fontId="218" fillId="0" borderId="27" xfId="664" applyNumberFormat="1" applyFont="1" applyBorder="1"/>
    <xf numFmtId="41" fontId="218" fillId="0" borderId="185" xfId="664" applyNumberFormat="1" applyFont="1" applyBorder="1"/>
    <xf numFmtId="41" fontId="218" fillId="0" borderId="181" xfId="664" applyNumberFormat="1" applyFont="1" applyBorder="1"/>
    <xf numFmtId="41" fontId="203" fillId="0" borderId="27" xfId="665" applyNumberFormat="1" applyFont="1" applyFill="1" applyBorder="1" applyProtection="1"/>
    <xf numFmtId="0" fontId="218" fillId="0" borderId="37" xfId="664" applyFont="1" applyBorder="1"/>
    <xf numFmtId="37" fontId="218" fillId="0" borderId="37" xfId="665" applyNumberFormat="1" applyFont="1" applyFill="1" applyBorder="1" applyAlignment="1" applyProtection="1">
      <alignment horizontal="center"/>
    </xf>
    <xf numFmtId="41" fontId="203" fillId="0" borderId="151" xfId="665" applyNumberFormat="1" applyFont="1" applyFill="1" applyBorder="1" applyProtection="1"/>
    <xf numFmtId="41" fontId="218" fillId="0" borderId="63" xfId="664" applyNumberFormat="1" applyFont="1" applyBorder="1"/>
    <xf numFmtId="41" fontId="220" fillId="0" borderId="1" xfId="664" applyNumberFormat="1" applyFont="1" applyBorder="1"/>
    <xf numFmtId="0" fontId="218" fillId="75" borderId="131" xfId="664" applyFont="1" applyFill="1" applyBorder="1"/>
    <xf numFmtId="41" fontId="227" fillId="75" borderId="133" xfId="664" applyNumberFormat="1" applyFont="1" applyFill="1" applyBorder="1"/>
    <xf numFmtId="41" fontId="220" fillId="0" borderId="124" xfId="664" applyNumberFormat="1" applyFont="1" applyBorder="1"/>
    <xf numFmtId="0" fontId="218" fillId="0" borderId="43" xfId="664" applyFont="1" applyBorder="1"/>
    <xf numFmtId="41" fontId="227" fillId="75" borderId="122" xfId="664" applyNumberFormat="1" applyFont="1" applyFill="1" applyBorder="1"/>
    <xf numFmtId="0" fontId="218" fillId="29" borderId="0" xfId="664" applyFont="1" applyFill="1"/>
    <xf numFmtId="43" fontId="203" fillId="29" borderId="99" xfId="665" applyFont="1" applyFill="1" applyBorder="1" applyProtection="1"/>
    <xf numFmtId="43" fontId="203" fillId="29" borderId="37" xfId="665" applyFont="1" applyFill="1" applyBorder="1" applyProtection="1"/>
    <xf numFmtId="10" fontId="203" fillId="29" borderId="37" xfId="666" applyNumberFormat="1" applyFont="1" applyFill="1" applyBorder="1" applyProtection="1"/>
    <xf numFmtId="43" fontId="203" fillId="29" borderId="151" xfId="665" applyFont="1" applyFill="1" applyBorder="1" applyProtection="1"/>
    <xf numFmtId="0" fontId="218" fillId="29" borderId="7" xfId="664" applyFont="1" applyFill="1" applyBorder="1"/>
    <xf numFmtId="0" fontId="218" fillId="29" borderId="1" xfId="664" applyFont="1" applyFill="1" applyBorder="1"/>
    <xf numFmtId="0" fontId="218" fillId="29" borderId="123" xfId="664" applyFont="1" applyFill="1" applyBorder="1"/>
    <xf numFmtId="0" fontId="218" fillId="29" borderId="138" xfId="664" applyFont="1" applyFill="1" applyBorder="1"/>
    <xf numFmtId="0" fontId="218" fillId="29" borderId="140" xfId="664" applyFont="1" applyFill="1" applyBorder="1"/>
    <xf numFmtId="0" fontId="227" fillId="29" borderId="0" xfId="664" applyFont="1" applyFill="1"/>
    <xf numFmtId="0" fontId="220" fillId="0" borderId="0" xfId="664" applyFont="1" applyAlignment="1">
      <alignment horizontal="right"/>
    </xf>
    <xf numFmtId="164" fontId="218" fillId="0" borderId="0" xfId="664" applyNumberFormat="1" applyFont="1" applyAlignment="1">
      <alignment horizontal="center"/>
    </xf>
    <xf numFmtId="0" fontId="207" fillId="29" borderId="0" xfId="664" applyFont="1" applyFill="1"/>
    <xf numFmtId="0" fontId="203" fillId="29" borderId="0" xfId="664" applyFont="1" applyFill="1"/>
    <xf numFmtId="37" fontId="207" fillId="29" borderId="0" xfId="664" applyNumberFormat="1" applyFont="1" applyFill="1" applyAlignment="1">
      <alignment horizontal="center"/>
    </xf>
    <xf numFmtId="0" fontId="203" fillId="29" borderId="37" xfId="664" applyFont="1" applyFill="1" applyBorder="1"/>
    <xf numFmtId="37" fontId="207" fillId="29" borderId="37" xfId="665" applyNumberFormat="1" applyFont="1" applyFill="1" applyBorder="1" applyAlignment="1" applyProtection="1">
      <alignment horizontal="center"/>
    </xf>
    <xf numFmtId="0" fontId="203" fillId="29" borderId="59" xfId="664" applyFont="1" applyFill="1" applyBorder="1"/>
    <xf numFmtId="37" fontId="207" fillId="29" borderId="59" xfId="664" applyNumberFormat="1" applyFont="1" applyFill="1" applyBorder="1" applyAlignment="1">
      <alignment horizontal="center"/>
    </xf>
    <xf numFmtId="0" fontId="207" fillId="29" borderId="0" xfId="664" applyFont="1" applyFill="1" applyAlignment="1">
      <alignment horizontal="left" indent="2"/>
    </xf>
    <xf numFmtId="0" fontId="203" fillId="29" borderId="37" xfId="664" applyFont="1" applyFill="1" applyBorder="1" applyProtection="1">
      <protection locked="0"/>
    </xf>
    <xf numFmtId="164" fontId="207" fillId="29" borderId="0" xfId="664" applyNumberFormat="1" applyFont="1" applyFill="1" applyAlignment="1">
      <alignment horizontal="center"/>
    </xf>
    <xf numFmtId="37" fontId="203" fillId="29" borderId="171" xfId="665" applyNumberFormat="1" applyFont="1" applyFill="1" applyBorder="1" applyAlignment="1" applyProtection="1">
      <alignment horizontal="center"/>
    </xf>
    <xf numFmtId="9" fontId="207" fillId="0" borderId="0" xfId="184" applyFont="1" applyFill="1" applyBorder="1" applyAlignment="1" applyProtection="1">
      <alignment horizontal="right"/>
    </xf>
    <xf numFmtId="9" fontId="203" fillId="0" borderId="0" xfId="184" applyFont="1" applyFill="1" applyBorder="1" applyProtection="1"/>
    <xf numFmtId="9" fontId="203" fillId="0" borderId="61" xfId="184" applyFont="1" applyFill="1" applyBorder="1" applyProtection="1"/>
    <xf numFmtId="168" fontId="266" fillId="2" borderId="0" xfId="1" applyNumberFormat="1" applyFont="1" applyFill="1" applyAlignment="1">
      <alignment horizontal="center"/>
    </xf>
    <xf numFmtId="168" fontId="266" fillId="2" borderId="0" xfId="184" applyNumberFormat="1" applyFont="1" applyFill="1" applyAlignment="1" applyProtection="1">
      <alignment horizontal="center"/>
    </xf>
    <xf numFmtId="41" fontId="203" fillId="45" borderId="0" xfId="652" applyNumberFormat="1" applyFont="1" applyFill="1" applyProtection="1"/>
    <xf numFmtId="41" fontId="207" fillId="45" borderId="0" xfId="652" applyNumberFormat="1" applyFont="1" applyFill="1" applyProtection="1"/>
    <xf numFmtId="9" fontId="207" fillId="45" borderId="0" xfId="184" applyFont="1" applyFill="1" applyProtection="1"/>
    <xf numFmtId="41" fontId="203" fillId="45" borderId="0" xfId="652" applyNumberFormat="1" applyFont="1" applyFill="1" applyBorder="1" applyProtection="1"/>
    <xf numFmtId="41" fontId="203" fillId="78" borderId="0" xfId="652" applyNumberFormat="1" applyFont="1" applyFill="1" applyProtection="1"/>
    <xf numFmtId="41" fontId="207" fillId="78" borderId="0" xfId="652" applyNumberFormat="1" applyFont="1" applyFill="1" applyProtection="1"/>
    <xf numFmtId="9" fontId="207" fillId="78" borderId="0" xfId="184" applyFont="1" applyFill="1" applyProtection="1"/>
    <xf numFmtId="41" fontId="203" fillId="78" borderId="0" xfId="652" applyNumberFormat="1" applyFont="1" applyFill="1" applyBorder="1" applyProtection="1"/>
    <xf numFmtId="9" fontId="203" fillId="78" borderId="0" xfId="184" applyFont="1" applyFill="1" applyBorder="1" applyProtection="1"/>
    <xf numFmtId="168" fontId="266" fillId="2" borderId="0" xfId="1" applyNumberFormat="1" applyFont="1" applyFill="1"/>
    <xf numFmtId="43" fontId="259" fillId="2" borderId="0" xfId="652" applyFont="1" applyFill="1" applyProtection="1"/>
    <xf numFmtId="324" fontId="257" fillId="2" borderId="125" xfId="652" applyNumberFormat="1" applyFont="1" applyFill="1" applyBorder="1" applyProtection="1"/>
    <xf numFmtId="164" fontId="257" fillId="2" borderId="0" xfId="31791" applyNumberFormat="1" applyFont="1" applyFill="1" applyProtection="1"/>
    <xf numFmtId="164" fontId="259" fillId="2" borderId="0" xfId="652" applyNumberFormat="1" applyFont="1" applyFill="1" applyProtection="1"/>
    <xf numFmtId="9" fontId="257" fillId="2" borderId="0" xfId="1" applyNumberFormat="1" applyFont="1" applyFill="1"/>
    <xf numFmtId="164" fontId="259" fillId="2" borderId="0" xfId="1" applyNumberFormat="1" applyFont="1" applyFill="1"/>
    <xf numFmtId="0" fontId="275" fillId="0" borderId="0" xfId="31833" applyNumberFormat="1" applyFont="1" applyAlignment="1">
      <alignment vertical="center"/>
    </xf>
    <xf numFmtId="0" fontId="23" fillId="0" borderId="0" xfId="0" applyFont="1"/>
    <xf numFmtId="202" fontId="276" fillId="0" borderId="196" xfId="31833" applyFont="1" applyBorder="1" applyAlignment="1">
      <alignment vertical="center"/>
    </xf>
    <xf numFmtId="0" fontId="61" fillId="0" borderId="0" xfId="23419"/>
    <xf numFmtId="0" fontId="277" fillId="79" borderId="0" xfId="23419" applyFont="1" applyFill="1" applyAlignment="1">
      <alignment horizontal="left"/>
    </xf>
    <xf numFmtId="0" fontId="23" fillId="0" borderId="0" xfId="23419" applyFont="1"/>
    <xf numFmtId="324" fontId="23" fillId="0" borderId="0" xfId="4764" applyNumberFormat="1" applyFont="1" applyFill="1"/>
    <xf numFmtId="9" fontId="23" fillId="0" borderId="0" xfId="31834" applyFont="1" applyFill="1"/>
    <xf numFmtId="324" fontId="23" fillId="0" borderId="0" xfId="0" applyNumberFormat="1" applyFont="1"/>
    <xf numFmtId="9" fontId="278" fillId="0" borderId="0" xfId="31834" applyFont="1" applyFill="1"/>
    <xf numFmtId="0" fontId="26" fillId="0" borderId="0" xfId="23419" applyFont="1"/>
    <xf numFmtId="0" fontId="26" fillId="0" borderId="0" xfId="23419" applyFont="1" applyAlignment="1">
      <alignment horizontal="center"/>
    </xf>
    <xf numFmtId="0" fontId="26" fillId="0" borderId="0" xfId="0" applyFont="1" applyAlignment="1">
      <alignment horizontal="center"/>
    </xf>
    <xf numFmtId="168" fontId="278" fillId="0" borderId="0" xfId="31834" applyNumberFormat="1" applyFont="1" applyFill="1"/>
    <xf numFmtId="9" fontId="23" fillId="0" borderId="0" xfId="184" applyFont="1"/>
    <xf numFmtId="0" fontId="278" fillId="0" borderId="0" xfId="23419" applyFont="1"/>
    <xf numFmtId="0" fontId="278" fillId="0" borderId="0" xfId="23419" applyFont="1" applyAlignment="1">
      <alignment horizontal="right"/>
    </xf>
    <xf numFmtId="14" fontId="26" fillId="0" borderId="0" xfId="0" applyNumberFormat="1" applyFont="1"/>
    <xf numFmtId="324" fontId="23" fillId="0" borderId="0" xfId="652" applyNumberFormat="1" applyFont="1"/>
    <xf numFmtId="324" fontId="26" fillId="0" borderId="0" xfId="652" applyNumberFormat="1" applyFont="1"/>
    <xf numFmtId="324" fontId="26" fillId="80" borderId="0" xfId="652" applyNumberFormat="1" applyFont="1" applyFill="1"/>
    <xf numFmtId="168" fontId="26" fillId="80" borderId="0" xfId="31834" applyNumberFormat="1" applyFont="1" applyFill="1"/>
    <xf numFmtId="265" fontId="279" fillId="80" borderId="0" xfId="31834" applyNumberFormat="1" applyFont="1" applyFill="1"/>
    <xf numFmtId="0" fontId="23" fillId="29" borderId="0" xfId="23419" applyFont="1" applyFill="1" applyAlignment="1">
      <alignment horizontal="center"/>
    </xf>
    <xf numFmtId="14" fontId="23" fillId="29" borderId="0" xfId="23419" applyNumberFormat="1" applyFont="1" applyFill="1" applyAlignment="1">
      <alignment horizontal="center"/>
    </xf>
    <xf numFmtId="0" fontId="277" fillId="79" borderId="0" xfId="23419" applyFont="1" applyFill="1"/>
    <xf numFmtId="0" fontId="23" fillId="80" borderId="0" xfId="23419" applyFont="1" applyFill="1"/>
    <xf numFmtId="324" fontId="32" fillId="80" borderId="0" xfId="4764" applyNumberFormat="1" applyFont="1" applyFill="1"/>
    <xf numFmtId="168" fontId="26" fillId="80" borderId="0" xfId="4764" applyNumberFormat="1" applyFont="1" applyFill="1"/>
    <xf numFmtId="324" fontId="23" fillId="0" borderId="0" xfId="4764" applyNumberFormat="1" applyFont="1"/>
    <xf numFmtId="324" fontId="23" fillId="80" borderId="0" xfId="23419" applyNumberFormat="1" applyFont="1" applyFill="1"/>
    <xf numFmtId="324" fontId="23" fillId="0" borderId="0" xfId="23419" applyNumberFormat="1" applyFont="1"/>
    <xf numFmtId="324" fontId="26" fillId="0" borderId="0" xfId="23419" applyNumberFormat="1" applyFont="1"/>
    <xf numFmtId="0" fontId="26" fillId="25" borderId="0" xfId="23419" applyFont="1" applyFill="1"/>
    <xf numFmtId="324" fontId="26" fillId="25" borderId="0" xfId="23419" applyNumberFormat="1" applyFont="1" applyFill="1"/>
    <xf numFmtId="14" fontId="26" fillId="25" borderId="0" xfId="23419" applyNumberFormat="1" applyFont="1" applyFill="1"/>
    <xf numFmtId="0" fontId="26" fillId="80" borderId="0" xfId="23419" applyFont="1" applyFill="1"/>
    <xf numFmtId="265" fontId="26" fillId="80" borderId="0" xfId="31834" applyNumberFormat="1" applyFont="1" applyFill="1"/>
    <xf numFmtId="265" fontId="26" fillId="0" borderId="0" xfId="31834" applyNumberFormat="1" applyFont="1" applyFill="1"/>
    <xf numFmtId="265" fontId="26" fillId="0" borderId="0" xfId="31834" applyNumberFormat="1" applyFont="1" applyFill="1" applyAlignment="1">
      <alignment horizontal="right"/>
    </xf>
    <xf numFmtId="0" fontId="277" fillId="81" borderId="0" xfId="23419" applyFont="1" applyFill="1"/>
    <xf numFmtId="168" fontId="277" fillId="81" borderId="0" xfId="31834" applyNumberFormat="1" applyFont="1" applyFill="1"/>
    <xf numFmtId="0" fontId="277" fillId="79" borderId="0" xfId="23419" applyFont="1" applyFill="1" applyAlignment="1">
      <alignment horizontal="center"/>
    </xf>
    <xf numFmtId="168" fontId="26" fillId="80" borderId="0" xfId="31834" applyNumberFormat="1" applyFont="1" applyFill="1" applyBorder="1"/>
    <xf numFmtId="265" fontId="26" fillId="80" borderId="0" xfId="4764" applyNumberFormat="1" applyFont="1" applyFill="1" applyBorder="1"/>
    <xf numFmtId="41" fontId="26" fillId="80" borderId="0" xfId="4764" applyNumberFormat="1" applyFont="1" applyFill="1" applyBorder="1"/>
    <xf numFmtId="337" fontId="23" fillId="0" borderId="0" xfId="652" applyNumberFormat="1" applyFont="1"/>
    <xf numFmtId="265" fontId="26" fillId="80" borderId="0" xfId="4764" applyNumberFormat="1" applyFont="1" applyFill="1" applyBorder="1" applyAlignment="1">
      <alignment horizontal="right"/>
    </xf>
    <xf numFmtId="39" fontId="23" fillId="0" borderId="0" xfId="23419" applyNumberFormat="1" applyFont="1"/>
    <xf numFmtId="41" fontId="0" fillId="0" borderId="0" xfId="0" applyNumberFormat="1"/>
    <xf numFmtId="0" fontId="26" fillId="0" borderId="0" xfId="0" applyFont="1"/>
    <xf numFmtId="41" fontId="26" fillId="0" borderId="0" xfId="4764" applyNumberFormat="1" applyFont="1"/>
    <xf numFmtId="41" fontId="23" fillId="0" borderId="0" xfId="23419" applyNumberFormat="1" applyFont="1"/>
    <xf numFmtId="41" fontId="23" fillId="0" borderId="0" xfId="0" applyNumberFormat="1" applyFont="1"/>
    <xf numFmtId="14" fontId="220" fillId="76" borderId="0" xfId="664" applyNumberFormat="1" applyFont="1" applyFill="1" applyAlignment="1">
      <alignment horizontal="center"/>
    </xf>
    <xf numFmtId="9" fontId="240" fillId="0" borderId="4" xfId="0" applyNumberFormat="1" applyFont="1" applyBorder="1" applyAlignment="1">
      <alignment horizontal="center"/>
    </xf>
    <xf numFmtId="44" fontId="244" fillId="29" borderId="0" xfId="31791" applyFont="1" applyFill="1" applyBorder="1"/>
    <xf numFmtId="44" fontId="240" fillId="0" borderId="0" xfId="31791" applyFont="1" applyFill="1" applyBorder="1" applyProtection="1"/>
    <xf numFmtId="328" fontId="205" fillId="26" borderId="13" xfId="31796" applyNumberFormat="1" applyFont="1" applyFill="1" applyBorder="1" applyAlignment="1">
      <alignment horizontal="center"/>
    </xf>
    <xf numFmtId="0" fontId="205" fillId="26" borderId="13" xfId="31796" applyFont="1" applyFill="1" applyBorder="1" applyAlignment="1">
      <alignment horizontal="center"/>
    </xf>
    <xf numFmtId="41" fontId="205" fillId="26" borderId="13" xfId="31796" applyNumberFormat="1" applyFont="1" applyFill="1" applyBorder="1" applyAlignment="1">
      <alignment horizontal="center"/>
    </xf>
    <xf numFmtId="164" fontId="207" fillId="75" borderId="189" xfId="31791" applyNumberFormat="1" applyFont="1" applyFill="1" applyBorder="1" applyAlignment="1" applyProtection="1">
      <alignment horizontal="center"/>
      <protection locked="0"/>
    </xf>
    <xf numFmtId="43" fontId="203" fillId="0" borderId="0" xfId="652" applyFont="1" applyProtection="1"/>
    <xf numFmtId="338" fontId="203" fillId="0" borderId="37" xfId="189" applyNumberFormat="1" applyFont="1" applyFill="1" applyBorder="1" applyProtection="1"/>
    <xf numFmtId="338" fontId="203" fillId="75" borderId="37" xfId="189" applyNumberFormat="1" applyFont="1" applyFill="1" applyBorder="1" applyProtection="1"/>
    <xf numFmtId="43" fontId="203" fillId="24" borderId="0" xfId="0" applyNumberFormat="1" applyFont="1" applyFill="1"/>
    <xf numFmtId="10" fontId="218" fillId="76" borderId="0" xfId="184" applyNumberFormat="1" applyFont="1" applyFill="1" applyBorder="1" applyAlignment="1" applyProtection="1">
      <alignment horizontal="center" vertical="center"/>
    </xf>
    <xf numFmtId="43" fontId="203" fillId="0" borderId="63" xfId="652" applyFont="1" applyFill="1" applyBorder="1" applyAlignment="1" applyProtection="1">
      <alignment horizontal="left" indent="2"/>
      <protection locked="0"/>
    </xf>
    <xf numFmtId="0" fontId="209" fillId="0" borderId="127" xfId="0" applyFont="1" applyBorder="1" applyAlignment="1">
      <alignment horizontal="center" vertical="center"/>
    </xf>
    <xf numFmtId="167" fontId="203" fillId="0" borderId="0" xfId="31783" applyNumberFormat="1" applyFont="1"/>
    <xf numFmtId="41" fontId="243" fillId="82" borderId="0" xfId="0" applyNumberFormat="1" applyFont="1" applyFill="1"/>
    <xf numFmtId="9" fontId="203" fillId="0" borderId="0" xfId="0" applyNumberFormat="1" applyFont="1" applyAlignment="1">
      <alignment horizontal="right"/>
    </xf>
    <xf numFmtId="9" fontId="203" fillId="0" borderId="0" xfId="184" applyFont="1" applyAlignment="1">
      <alignment horizontal="right"/>
    </xf>
    <xf numFmtId="0" fontId="207" fillId="0" borderId="130" xfId="0" applyFont="1" applyBorder="1" applyAlignment="1">
      <alignment horizontal="center" vertical="center"/>
    </xf>
    <xf numFmtId="10" fontId="222" fillId="26" borderId="13" xfId="0" applyNumberFormat="1" applyFont="1" applyFill="1" applyBorder="1"/>
    <xf numFmtId="41" fontId="207" fillId="26" borderId="13" xfId="0" applyNumberFormat="1" applyFont="1" applyFill="1" applyBorder="1"/>
    <xf numFmtId="44" fontId="203" fillId="0" borderId="0" xfId="31791" applyFont="1" applyProtection="1"/>
    <xf numFmtId="44" fontId="203" fillId="0" borderId="0" xfId="31783" applyNumberFormat="1" applyFont="1"/>
    <xf numFmtId="41" fontId="207" fillId="0" borderId="187" xfId="0" applyNumberFormat="1" applyFont="1" applyBorder="1"/>
    <xf numFmtId="203" fontId="213" fillId="29" borderId="0" xfId="0" applyNumberFormat="1" applyFont="1" applyFill="1" applyAlignment="1">
      <alignment horizontal="left"/>
    </xf>
    <xf numFmtId="37" fontId="243" fillId="29" borderId="0" xfId="0" applyNumberFormat="1" applyFont="1" applyFill="1" applyAlignment="1">
      <alignment horizontal="left"/>
    </xf>
    <xf numFmtId="0" fontId="247" fillId="29" borderId="0" xfId="0" applyFont="1" applyFill="1" applyAlignment="1">
      <alignment horizontal="left"/>
    </xf>
    <xf numFmtId="164" fontId="213" fillId="29" borderId="0" xfId="0" applyNumberFormat="1" applyFont="1" applyFill="1" applyAlignment="1">
      <alignment horizontal="left"/>
    </xf>
    <xf numFmtId="164" fontId="280" fillId="29" borderId="0" xfId="0" applyNumberFormat="1" applyFont="1" applyFill="1" applyAlignment="1">
      <alignment horizontal="left"/>
    </xf>
    <xf numFmtId="339" fontId="220" fillId="0" borderId="0" xfId="3470" applyNumberFormat="1" applyFont="1" applyAlignment="1">
      <alignment horizontal="left"/>
    </xf>
    <xf numFmtId="0" fontId="218" fillId="0" borderId="0" xfId="3470" applyFont="1" applyAlignment="1">
      <alignment horizontal="center"/>
    </xf>
    <xf numFmtId="0" fontId="231" fillId="0" borderId="0" xfId="3470" applyFont="1" applyAlignment="1">
      <alignment horizontal="center"/>
    </xf>
    <xf numFmtId="0" fontId="232" fillId="0" borderId="0" xfId="3470" applyFont="1" applyAlignment="1">
      <alignment horizontal="center" wrapText="1"/>
    </xf>
    <xf numFmtId="0" fontId="220" fillId="0" borderId="0" xfId="3470" applyFont="1" applyAlignment="1">
      <alignment horizontal="center"/>
    </xf>
    <xf numFmtId="9" fontId="220" fillId="0" borderId="0" xfId="184" applyFont="1" applyBorder="1" applyAlignment="1">
      <alignment horizontal="center"/>
    </xf>
    <xf numFmtId="178" fontId="210" fillId="26" borderId="2" xfId="3470" applyNumberFormat="1" applyFont="1" applyFill="1" applyBorder="1" applyAlignment="1">
      <alignment horizontal="centerContinuous"/>
    </xf>
    <xf numFmtId="0" fontId="203" fillId="0" borderId="0" xfId="3470" applyFont="1" applyAlignment="1">
      <alignment horizontal="left"/>
    </xf>
    <xf numFmtId="9" fontId="220" fillId="0" borderId="138" xfId="184" applyFont="1" applyBorder="1" applyAlignment="1">
      <alignment horizontal="center"/>
    </xf>
    <xf numFmtId="340" fontId="207" fillId="0" borderId="0" xfId="184" applyNumberFormat="1" applyFont="1" applyFill="1" applyProtection="1"/>
    <xf numFmtId="43" fontId="257" fillId="2" borderId="1" xfId="652" applyFont="1" applyFill="1" applyBorder="1" applyProtection="1"/>
    <xf numFmtId="5" fontId="257" fillId="29" borderId="0" xfId="1" applyNumberFormat="1" applyFont="1" applyFill="1" applyAlignment="1">
      <alignment horizontal="center"/>
    </xf>
    <xf numFmtId="168" fontId="207" fillId="76" borderId="61" xfId="184" applyNumberFormat="1" applyFont="1" applyFill="1" applyBorder="1" applyAlignment="1">
      <alignment horizontal="center"/>
    </xf>
    <xf numFmtId="168" fontId="207" fillId="76" borderId="3" xfId="184" applyNumberFormat="1" applyFont="1" applyFill="1" applyBorder="1" applyAlignment="1">
      <alignment horizontal="center"/>
    </xf>
    <xf numFmtId="168" fontId="207" fillId="76" borderId="0" xfId="184" applyNumberFormat="1" applyFont="1" applyFill="1" applyBorder="1" applyAlignment="1">
      <alignment horizontal="center"/>
    </xf>
    <xf numFmtId="10" fontId="203" fillId="0" borderId="0" xfId="0" applyNumberFormat="1" applyFont="1" applyAlignment="1">
      <alignment horizontal="right"/>
    </xf>
    <xf numFmtId="0" fontId="259" fillId="0" borderId="125" xfId="1" applyFont="1" applyBorder="1"/>
    <xf numFmtId="0" fontId="227" fillId="29" borderId="131" xfId="664" applyFont="1" applyFill="1" applyBorder="1"/>
    <xf numFmtId="41" fontId="218" fillId="0" borderId="198" xfId="664" applyNumberFormat="1" applyFont="1" applyBorder="1"/>
    <xf numFmtId="41" fontId="218" fillId="0" borderId="199" xfId="664" applyNumberFormat="1" applyFont="1" applyBorder="1"/>
    <xf numFmtId="0" fontId="218" fillId="0" borderId="0" xfId="3470" applyFont="1" applyAlignment="1">
      <alignment horizontal="centerContinuous"/>
    </xf>
    <xf numFmtId="0" fontId="204" fillId="0" borderId="0" xfId="0" applyFont="1" applyAlignment="1">
      <alignment horizontal="centerContinuous" vertical="distributed"/>
    </xf>
    <xf numFmtId="0" fontId="218" fillId="0" borderId="0" xfId="3470" applyFont="1" applyAlignment="1">
      <alignment horizontal="centerContinuous" vertical="distributed"/>
    </xf>
    <xf numFmtId="324" fontId="207" fillId="0" borderId="0" xfId="189" applyNumberFormat="1" applyFont="1" applyFill="1" applyBorder="1" applyProtection="1"/>
    <xf numFmtId="324" fontId="203" fillId="0" borderId="0" xfId="665" applyNumberFormat="1" applyFont="1" applyFill="1" applyBorder="1" applyAlignment="1" applyProtection="1">
      <alignment horizontal="right"/>
    </xf>
    <xf numFmtId="10" fontId="218" fillId="0" borderId="0" xfId="664" applyNumberFormat="1" applyFont="1"/>
    <xf numFmtId="0" fontId="207" fillId="0" borderId="0" xfId="1" applyFont="1"/>
    <xf numFmtId="10" fontId="207" fillId="0" borderId="0" xfId="184" applyNumberFormat="1" applyFont="1" applyFill="1" applyBorder="1" applyAlignment="1" applyProtection="1">
      <alignment horizontal="center"/>
    </xf>
    <xf numFmtId="41" fontId="207" fillId="0" borderId="61" xfId="1" applyNumberFormat="1" applyFont="1" applyBorder="1"/>
    <xf numFmtId="41" fontId="203" fillId="0" borderId="0" xfId="652" applyNumberFormat="1" applyFont="1" applyFill="1" applyBorder="1" applyProtection="1"/>
    <xf numFmtId="10" fontId="220" fillId="0" borderId="0" xfId="184" applyNumberFormat="1" applyFont="1" applyBorder="1" applyAlignment="1">
      <alignment horizontal="center"/>
    </xf>
    <xf numFmtId="185" fontId="203" fillId="0" borderId="0" xfId="31791" applyNumberFormat="1" applyFont="1" applyFill="1" applyBorder="1"/>
    <xf numFmtId="185" fontId="207" fillId="0" borderId="0" xfId="31791" applyNumberFormat="1" applyFont="1" applyFill="1" applyBorder="1" applyProtection="1"/>
    <xf numFmtId="185" fontId="271" fillId="0" borderId="0" xfId="31791" applyNumberFormat="1" applyFont="1" applyFill="1" applyBorder="1"/>
    <xf numFmtId="338" fontId="203" fillId="0" borderId="7" xfId="0" applyNumberFormat="1" applyFont="1" applyBorder="1"/>
    <xf numFmtId="338" fontId="203" fillId="0" borderId="0" xfId="0" applyNumberFormat="1" applyFont="1"/>
    <xf numFmtId="347" fontId="203" fillId="0" borderId="0" xfId="0" applyNumberFormat="1" applyFont="1"/>
    <xf numFmtId="348" fontId="203" fillId="24" borderId="0" xfId="0" applyNumberFormat="1" applyFont="1" applyFill="1"/>
    <xf numFmtId="44" fontId="204" fillId="0" borderId="0" xfId="31791" applyFont="1" applyAlignment="1">
      <alignment horizontal="centerContinuous" vertical="center"/>
    </xf>
    <xf numFmtId="44" fontId="203" fillId="0" borderId="0" xfId="31791" applyFont="1"/>
    <xf numFmtId="44" fontId="216" fillId="24" borderId="0" xfId="31791" applyFont="1" applyFill="1"/>
    <xf numFmtId="44" fontId="203" fillId="24" borderId="0" xfId="31791" applyFont="1" applyFill="1"/>
    <xf numFmtId="44" fontId="216" fillId="74" borderId="0" xfId="31791" applyFont="1" applyFill="1"/>
    <xf numFmtId="44" fontId="206" fillId="24" borderId="0" xfId="31791" applyFont="1" applyFill="1"/>
    <xf numFmtId="44" fontId="203" fillId="0" borderId="0" xfId="31791" applyFont="1" applyAlignment="1">
      <alignment horizontal="left"/>
    </xf>
    <xf numFmtId="44" fontId="207" fillId="29" borderId="1" xfId="31791" applyFont="1" applyFill="1" applyBorder="1" applyAlignment="1" applyProtection="1">
      <alignment horizontal="left"/>
    </xf>
    <xf numFmtId="44" fontId="213" fillId="0" borderId="0" xfId="31791" applyFont="1"/>
    <xf numFmtId="44" fontId="207" fillId="0" borderId="0" xfId="31791" applyFont="1" applyAlignment="1">
      <alignment horizontal="left"/>
    </xf>
    <xf numFmtId="44" fontId="203" fillId="0" borderId="0" xfId="31791" applyFont="1" applyAlignment="1">
      <alignment horizontal="left" indent="1"/>
    </xf>
    <xf numFmtId="44" fontId="207" fillId="0" borderId="0" xfId="31791" applyFont="1" applyAlignment="1">
      <alignment horizontal="left" indent="1"/>
    </xf>
    <xf numFmtId="44" fontId="207" fillId="0" borderId="0" xfId="31791" applyFont="1"/>
    <xf numFmtId="44" fontId="207" fillId="0" borderId="40" xfId="31791" applyFont="1" applyBorder="1" applyAlignment="1">
      <alignment horizontal="left"/>
    </xf>
    <xf numFmtId="44" fontId="214" fillId="24" borderId="40" xfId="31791" applyFont="1" applyFill="1" applyBorder="1"/>
    <xf numFmtId="44" fontId="208" fillId="24" borderId="0" xfId="31791" applyFont="1" applyFill="1" applyAlignment="1">
      <alignment horizontal="left"/>
    </xf>
    <xf numFmtId="44" fontId="214" fillId="0" borderId="40" xfId="31791" applyFont="1" applyBorder="1"/>
    <xf numFmtId="44" fontId="214" fillId="24" borderId="138" xfId="31791" applyFont="1" applyFill="1" applyBorder="1"/>
    <xf numFmtId="44" fontId="214" fillId="0" borderId="0" xfId="31791" applyFont="1"/>
    <xf numFmtId="349" fontId="203" fillId="29" borderId="0" xfId="1" applyNumberFormat="1" applyFont="1" applyFill="1"/>
    <xf numFmtId="0" fontId="203" fillId="0" borderId="136" xfId="664" applyFont="1" applyBorder="1" applyAlignment="1" applyProtection="1">
      <alignment horizontal="left" wrapText="1" indent="2"/>
      <protection locked="0"/>
    </xf>
    <xf numFmtId="49" fontId="218" fillId="0" borderId="0" xfId="664" applyNumberFormat="1" applyFont="1" applyAlignment="1">
      <alignment horizontal="left" indent="2"/>
    </xf>
    <xf numFmtId="10" fontId="207" fillId="0" borderId="147" xfId="31785" applyNumberFormat="1" applyFont="1" applyFill="1" applyBorder="1" applyProtection="1">
      <protection locked="0"/>
    </xf>
    <xf numFmtId="43" fontId="203" fillId="0" borderId="152" xfId="652" applyFont="1" applyFill="1" applyBorder="1" applyAlignment="1" applyProtection="1">
      <alignment horizontal="left" indent="2"/>
      <protection locked="0"/>
    </xf>
    <xf numFmtId="44" fontId="207" fillId="0" borderId="0" xfId="31791" applyFont="1" applyFill="1" applyAlignment="1">
      <alignment horizontal="left" indent="1"/>
    </xf>
    <xf numFmtId="44" fontId="203" fillId="0" borderId="0" xfId="31791" applyFont="1" applyFill="1" applyAlignment="1">
      <alignment horizontal="left" indent="1"/>
    </xf>
    <xf numFmtId="44" fontId="203" fillId="0" borderId="0" xfId="31791" applyFont="1" applyFill="1"/>
    <xf numFmtId="0" fontId="207" fillId="0" borderId="37" xfId="31787" applyNumberFormat="1" applyFont="1" applyFill="1" applyBorder="1" applyProtection="1">
      <protection locked="0"/>
    </xf>
    <xf numFmtId="44" fontId="207" fillId="0" borderId="0" xfId="31791" applyFont="1" applyFill="1"/>
    <xf numFmtId="3" fontId="207" fillId="75" borderId="203" xfId="0" applyNumberFormat="1" applyFont="1" applyFill="1" applyBorder="1" applyAlignment="1">
      <alignment horizontal="center"/>
    </xf>
    <xf numFmtId="0" fontId="207" fillId="75" borderId="189" xfId="0" applyFont="1" applyFill="1" applyBorder="1" applyAlignment="1" applyProtection="1">
      <alignment horizontal="center"/>
      <protection locked="0"/>
    </xf>
    <xf numFmtId="3" fontId="207" fillId="75" borderId="189" xfId="0" applyNumberFormat="1" applyFont="1" applyFill="1" applyBorder="1" applyAlignment="1" applyProtection="1">
      <alignment horizontal="center"/>
      <protection locked="0"/>
    </xf>
    <xf numFmtId="4" fontId="207" fillId="75" borderId="189" xfId="0" applyNumberFormat="1" applyFont="1" applyFill="1" applyBorder="1" applyAlignment="1">
      <alignment horizontal="center"/>
    </xf>
    <xf numFmtId="3" fontId="207" fillId="75" borderId="189" xfId="0" applyNumberFormat="1" applyFont="1" applyFill="1" applyBorder="1" applyAlignment="1">
      <alignment horizontal="center"/>
    </xf>
    <xf numFmtId="9" fontId="207" fillId="75" borderId="189" xfId="0" applyNumberFormat="1" applyFont="1" applyFill="1" applyBorder="1" applyAlignment="1" applyProtection="1">
      <alignment horizontal="center"/>
      <protection locked="0"/>
    </xf>
    <xf numFmtId="41" fontId="203" fillId="30" borderId="37" xfId="665" applyNumberFormat="1" applyFont="1" applyFill="1" applyBorder="1" applyProtection="1"/>
    <xf numFmtId="168" fontId="203" fillId="0" borderId="0" xfId="184" applyNumberFormat="1" applyFont="1" applyFill="1" applyBorder="1" applyAlignment="1" applyProtection="1">
      <alignment horizontal="center"/>
    </xf>
    <xf numFmtId="164" fontId="207" fillId="0" borderId="0" xfId="31791" applyNumberFormat="1" applyFont="1" applyFill="1" applyBorder="1" applyAlignment="1" applyProtection="1">
      <alignment horizontal="center"/>
    </xf>
    <xf numFmtId="164" fontId="207" fillId="77" borderId="0" xfId="664" applyNumberFormat="1" applyFont="1" applyFill="1" applyAlignment="1">
      <alignment horizontal="right"/>
    </xf>
    <xf numFmtId="167" fontId="207" fillId="77" borderId="0" xfId="664" applyNumberFormat="1" applyFont="1" applyFill="1" applyAlignment="1">
      <alignment horizontal="right"/>
    </xf>
    <xf numFmtId="3" fontId="207" fillId="0" borderId="0" xfId="663" applyNumberFormat="1" applyFont="1" applyAlignment="1">
      <alignment horizontal="right"/>
    </xf>
    <xf numFmtId="0" fontId="203" fillId="0" borderId="140" xfId="664" applyFont="1" applyBorder="1" applyAlignment="1">
      <alignment horizontal="left" indent="2"/>
    </xf>
    <xf numFmtId="0" fontId="203" fillId="0" borderId="123" xfId="664" applyFont="1" applyBorder="1"/>
    <xf numFmtId="0" fontId="203" fillId="0" borderId="140" xfId="664" applyFont="1" applyBorder="1"/>
    <xf numFmtId="41" fontId="207" fillId="0" borderId="138" xfId="664" applyNumberFormat="1" applyFont="1" applyBorder="1"/>
    <xf numFmtId="41" fontId="207" fillId="0" borderId="144" xfId="664" applyNumberFormat="1" applyFont="1" applyBorder="1"/>
    <xf numFmtId="178" fontId="207" fillId="0" borderId="0" xfId="0" applyNumberFormat="1" applyFont="1" applyProtection="1">
      <protection locked="0"/>
    </xf>
    <xf numFmtId="0" fontId="203" fillId="24" borderId="131" xfId="0" applyFont="1" applyFill="1" applyBorder="1"/>
    <xf numFmtId="320" fontId="207" fillId="76" borderId="3" xfId="652" applyNumberFormat="1" applyFont="1" applyFill="1" applyBorder="1" applyAlignment="1">
      <alignment horizontal="center"/>
    </xf>
    <xf numFmtId="0" fontId="207" fillId="76" borderId="187" xfId="0" applyFont="1" applyFill="1" applyBorder="1"/>
    <xf numFmtId="5" fontId="207" fillId="76" borderId="187" xfId="0" applyNumberFormat="1" applyFont="1" applyFill="1" applyBorder="1" applyAlignment="1">
      <alignment horizontal="right"/>
    </xf>
    <xf numFmtId="0" fontId="205" fillId="26" borderId="204" xfId="3470" applyFont="1" applyFill="1" applyBorder="1" applyAlignment="1">
      <alignment horizontal="centerContinuous" wrapText="1"/>
    </xf>
    <xf numFmtId="0" fontId="205" fillId="26" borderId="205" xfId="3470" applyFont="1" applyFill="1" applyBorder="1" applyAlignment="1">
      <alignment horizontal="centerContinuous" wrapText="1"/>
    </xf>
    <xf numFmtId="0" fontId="205" fillId="26" borderId="2" xfId="31796" applyFont="1" applyFill="1" applyBorder="1"/>
    <xf numFmtId="0" fontId="222" fillId="26" borderId="2" xfId="31796" applyFont="1" applyFill="1" applyBorder="1"/>
    <xf numFmtId="41" fontId="205" fillId="26" borderId="2" xfId="31796" applyNumberFormat="1" applyFont="1" applyFill="1" applyBorder="1" applyAlignment="1">
      <alignment horizontal="center"/>
    </xf>
    <xf numFmtId="0" fontId="207" fillId="26" borderId="2" xfId="0" applyFont="1" applyFill="1" applyBorder="1"/>
    <xf numFmtId="324" fontId="203" fillId="0" borderId="184" xfId="0" applyNumberFormat="1" applyFont="1" applyBorder="1"/>
    <xf numFmtId="41" fontId="207" fillId="0" borderId="177" xfId="0" applyNumberFormat="1" applyFont="1" applyBorder="1"/>
    <xf numFmtId="4" fontId="207" fillId="75" borderId="3" xfId="0" applyNumberFormat="1" applyFont="1" applyFill="1" applyBorder="1" applyAlignment="1">
      <alignment horizontal="center"/>
    </xf>
    <xf numFmtId="0" fontId="203" fillId="0" borderId="3" xfId="0" applyFont="1" applyBorder="1" applyAlignment="1">
      <alignment horizontal="center"/>
    </xf>
    <xf numFmtId="10" fontId="207" fillId="75" borderId="178" xfId="184" applyNumberFormat="1" applyFont="1" applyFill="1" applyBorder="1" applyAlignment="1" applyProtection="1">
      <alignment horizontal="center"/>
    </xf>
    <xf numFmtId="44" fontId="207" fillId="0" borderId="138" xfId="31791" applyFont="1" applyBorder="1" applyAlignment="1">
      <alignment horizontal="left"/>
    </xf>
    <xf numFmtId="0" fontId="203" fillId="0" borderId="184" xfId="0" applyFont="1" applyBorder="1"/>
    <xf numFmtId="0" fontId="213" fillId="0" borderId="184" xfId="0" applyFont="1" applyBorder="1"/>
    <xf numFmtId="44" fontId="214" fillId="0" borderId="206" xfId="31791" applyFont="1" applyBorder="1"/>
    <xf numFmtId="3" fontId="207" fillId="0" borderId="206" xfId="31786" applyNumberFormat="1" applyFont="1" applyFill="1" applyBorder="1" applyProtection="1"/>
    <xf numFmtId="0" fontId="207" fillId="0" borderId="206" xfId="31786" applyNumberFormat="1" applyFont="1" applyFill="1" applyBorder="1" applyProtection="1"/>
    <xf numFmtId="41" fontId="207" fillId="75" borderId="206" xfId="189" applyNumberFormat="1" applyFont="1" applyFill="1" applyBorder="1" applyProtection="1"/>
    <xf numFmtId="41" fontId="207" fillId="0" borderId="206" xfId="189" applyNumberFormat="1" applyFont="1" applyFill="1" applyBorder="1" applyProtection="1"/>
    <xf numFmtId="41" fontId="207" fillId="0" borderId="206" xfId="0" applyNumberFormat="1" applyFont="1" applyBorder="1"/>
    <xf numFmtId="41" fontId="207" fillId="75" borderId="206" xfId="0" applyNumberFormat="1" applyFont="1" applyFill="1" applyBorder="1"/>
    <xf numFmtId="0" fontId="220" fillId="0" borderId="175" xfId="664" applyFont="1" applyBorder="1"/>
    <xf numFmtId="0" fontId="221" fillId="0" borderId="175" xfId="664" applyFont="1" applyBorder="1"/>
    <xf numFmtId="301" fontId="203" fillId="0" borderId="175" xfId="664" applyNumberFormat="1" applyFont="1" applyBorder="1"/>
    <xf numFmtId="0" fontId="203" fillId="0" borderId="175" xfId="664" applyFont="1" applyBorder="1"/>
    <xf numFmtId="324" fontId="203" fillId="0" borderId="37" xfId="665" applyNumberFormat="1" applyFont="1" applyFill="1" applyBorder="1" applyAlignment="1" applyProtection="1"/>
    <xf numFmtId="43" fontId="203" fillId="0" borderId="99" xfId="665" applyFont="1" applyFill="1" applyBorder="1" applyAlignment="1" applyProtection="1"/>
    <xf numFmtId="43" fontId="203" fillId="0" borderId="37" xfId="665" applyFont="1" applyFill="1" applyBorder="1" applyAlignment="1" applyProtection="1"/>
    <xf numFmtId="10" fontId="203" fillId="0" borderId="37" xfId="666" applyNumberFormat="1" applyFont="1" applyFill="1" applyBorder="1" applyAlignment="1" applyProtection="1"/>
    <xf numFmtId="43" fontId="203" fillId="0" borderId="151" xfId="665" applyFont="1" applyFill="1" applyBorder="1" applyAlignment="1" applyProtection="1"/>
    <xf numFmtId="41" fontId="203" fillId="0" borderId="37" xfId="665" applyNumberFormat="1" applyFont="1" applyFill="1" applyBorder="1" applyAlignment="1" applyProtection="1"/>
    <xf numFmtId="41" fontId="203" fillId="0" borderId="120" xfId="665" applyNumberFormat="1" applyFont="1" applyFill="1" applyBorder="1" applyAlignment="1" applyProtection="1"/>
    <xf numFmtId="41" fontId="207" fillId="0" borderId="175" xfId="664" applyNumberFormat="1" applyFont="1" applyBorder="1"/>
    <xf numFmtId="10" fontId="203" fillId="76" borderId="37" xfId="665" applyNumberFormat="1" applyFont="1" applyFill="1" applyBorder="1" applyAlignment="1" applyProtection="1">
      <alignment horizontal="center"/>
      <protection locked="0"/>
    </xf>
    <xf numFmtId="324" fontId="203" fillId="0" borderId="37" xfId="665" applyNumberFormat="1" applyFont="1" applyFill="1" applyBorder="1" applyAlignment="1" applyProtection="1">
      <alignment horizontal="right" vertical="top"/>
      <protection locked="0"/>
    </xf>
    <xf numFmtId="0" fontId="203" fillId="0" borderId="184" xfId="664" applyFont="1" applyBorder="1" applyAlignment="1">
      <alignment horizontal="left" indent="2"/>
    </xf>
    <xf numFmtId="0" fontId="207" fillId="0" borderId="177" xfId="664" applyFont="1" applyBorder="1"/>
    <xf numFmtId="0" fontId="203" fillId="0" borderId="131" xfId="664" applyFont="1" applyBorder="1"/>
    <xf numFmtId="41" fontId="203" fillId="0" borderId="133" xfId="664" applyNumberFormat="1" applyFont="1" applyBorder="1"/>
    <xf numFmtId="0" fontId="203" fillId="0" borderId="37" xfId="664" applyFont="1" applyBorder="1" applyAlignment="1" applyProtection="1">
      <alignment horizontal="left" indent="2"/>
      <protection locked="0"/>
    </xf>
    <xf numFmtId="41" fontId="218" fillId="0" borderId="133" xfId="664" applyNumberFormat="1" applyFont="1" applyBorder="1"/>
    <xf numFmtId="37" fontId="203" fillId="76" borderId="37" xfId="665" applyNumberFormat="1" applyFont="1" applyFill="1" applyBorder="1" applyAlignment="1" applyProtection="1">
      <alignment horizontal="center"/>
      <protection locked="0"/>
    </xf>
    <xf numFmtId="0" fontId="218" fillId="0" borderId="123" xfId="664" applyFont="1" applyBorder="1"/>
    <xf numFmtId="0" fontId="218" fillId="0" borderId="138" xfId="664" applyFont="1" applyBorder="1"/>
    <xf numFmtId="0" fontId="218" fillId="0" borderId="140" xfId="664" applyFont="1" applyBorder="1"/>
    <xf numFmtId="41" fontId="220" fillId="0" borderId="175" xfId="664" applyNumberFormat="1" applyFont="1" applyBorder="1"/>
    <xf numFmtId="0" fontId="229" fillId="0" borderId="37" xfId="664" applyFont="1" applyBorder="1" applyAlignment="1" applyProtection="1">
      <alignment horizontal="left" wrapText="1" indent="2"/>
      <protection locked="0"/>
    </xf>
    <xf numFmtId="0" fontId="240" fillId="0" borderId="37" xfId="664" applyFont="1" applyBorder="1" applyAlignment="1" applyProtection="1">
      <alignment horizontal="left" vertical="top" wrapText="1" indent="2"/>
      <protection locked="0"/>
    </xf>
    <xf numFmtId="10" fontId="203" fillId="0" borderId="61" xfId="184" applyNumberFormat="1" applyFont="1" applyFill="1" applyBorder="1" applyAlignment="1">
      <alignment horizontal="right" vertical="center"/>
    </xf>
    <xf numFmtId="41" fontId="207" fillId="0" borderId="138" xfId="184" applyNumberFormat="1" applyFont="1" applyFill="1" applyBorder="1" applyProtection="1"/>
    <xf numFmtId="10" fontId="203" fillId="76" borderId="37" xfId="184" applyNumberFormat="1" applyFont="1" applyFill="1" applyBorder="1" applyAlignment="1" applyProtection="1">
      <alignment horizontal="center"/>
      <protection locked="0"/>
    </xf>
    <xf numFmtId="0" fontId="203" fillId="0" borderId="37" xfId="664" applyFont="1" applyBorder="1" applyAlignment="1">
      <alignment horizontal="center"/>
    </xf>
    <xf numFmtId="336" fontId="203" fillId="0" borderId="37" xfId="665" applyNumberFormat="1" applyFont="1" applyFill="1" applyBorder="1" applyAlignment="1" applyProtection="1">
      <alignment horizontal="center"/>
    </xf>
    <xf numFmtId="9" fontId="203" fillId="0" borderId="175" xfId="184" applyFont="1" applyFill="1" applyBorder="1" applyProtection="1"/>
    <xf numFmtId="0" fontId="203" fillId="0" borderId="37" xfId="664" applyFont="1" applyBorder="1" applyAlignment="1" applyProtection="1">
      <alignment horizontal="center" wrapText="1"/>
      <protection locked="0"/>
    </xf>
    <xf numFmtId="324" fontId="218" fillId="0" borderId="37" xfId="665" applyNumberFormat="1" applyFont="1" applyFill="1" applyBorder="1" applyProtection="1"/>
    <xf numFmtId="41" fontId="203" fillId="0" borderId="61" xfId="665" applyNumberFormat="1" applyFont="1" applyFill="1" applyBorder="1" applyProtection="1"/>
    <xf numFmtId="0" fontId="247" fillId="29" borderId="138" xfId="0" applyFont="1" applyFill="1" applyBorder="1"/>
    <xf numFmtId="0" fontId="243" fillId="24" borderId="138" xfId="0" applyFont="1" applyFill="1" applyBorder="1"/>
    <xf numFmtId="0" fontId="210" fillId="26" borderId="2" xfId="1" applyFont="1" applyFill="1" applyBorder="1" applyAlignment="1">
      <alignment horizontal="centerContinuous"/>
    </xf>
    <xf numFmtId="0" fontId="259" fillId="2" borderId="2" xfId="1" applyFont="1" applyFill="1" applyBorder="1"/>
    <xf numFmtId="0" fontId="216" fillId="29" borderId="61" xfId="1" applyFont="1" applyFill="1" applyBorder="1"/>
    <xf numFmtId="2" fontId="259" fillId="29" borderId="61" xfId="1" applyNumberFormat="1" applyFont="1" applyFill="1" applyBorder="1" applyAlignment="1">
      <alignment horizontal="center"/>
    </xf>
    <xf numFmtId="0" fontId="205" fillId="26" borderId="207" xfId="0" applyFont="1" applyFill="1" applyBorder="1" applyAlignment="1">
      <alignment horizontal="centerContinuous"/>
    </xf>
    <xf numFmtId="0" fontId="205" fillId="26" borderId="208" xfId="0" applyFont="1" applyFill="1" applyBorder="1" applyAlignment="1">
      <alignment horizontal="centerContinuous"/>
    </xf>
    <xf numFmtId="178" fontId="210" fillId="26" borderId="207" xfId="3470" applyNumberFormat="1" applyFont="1" applyFill="1" applyBorder="1" applyAlignment="1">
      <alignment horizontal="centerContinuous"/>
    </xf>
    <xf numFmtId="178" fontId="210" fillId="26" borderId="208" xfId="3470" applyNumberFormat="1" applyFont="1" applyFill="1" applyBorder="1" applyAlignment="1">
      <alignment horizontal="centerContinuous"/>
    </xf>
    <xf numFmtId="0" fontId="222" fillId="26" borderId="207" xfId="31796" applyFont="1" applyFill="1" applyBorder="1"/>
    <xf numFmtId="0" fontId="205" fillId="26" borderId="208" xfId="31796" applyFont="1" applyFill="1" applyBorder="1" applyAlignment="1">
      <alignment horizontal="center"/>
    </xf>
    <xf numFmtId="328" fontId="205" fillId="26" borderId="207" xfId="31796" applyNumberFormat="1" applyFont="1" applyFill="1" applyBorder="1" applyAlignment="1">
      <alignment horizontal="center"/>
    </xf>
    <xf numFmtId="328" fontId="205" fillId="26" borderId="208" xfId="31796" applyNumberFormat="1" applyFont="1" applyFill="1" applyBorder="1" applyAlignment="1">
      <alignment horizontal="center"/>
    </xf>
    <xf numFmtId="0" fontId="217" fillId="83" borderId="209" xfId="0" applyFont="1" applyFill="1" applyBorder="1" applyAlignment="1">
      <alignment horizontal="center"/>
    </xf>
    <xf numFmtId="0" fontId="238" fillId="26" borderId="209" xfId="0" applyFont="1" applyFill="1" applyBorder="1" applyAlignment="1">
      <alignment horizontal="center"/>
    </xf>
    <xf numFmtId="324" fontId="205" fillId="26" borderId="208" xfId="31796" applyNumberFormat="1" applyFont="1" applyFill="1" applyBorder="1"/>
    <xf numFmtId="41" fontId="205" fillId="26" borderId="207" xfId="31796" applyNumberFormat="1" applyFont="1" applyFill="1" applyBorder="1" applyAlignment="1">
      <alignment horizontal="center"/>
    </xf>
    <xf numFmtId="41" fontId="205" fillId="26" borderId="208" xfId="31796" applyNumberFormat="1" applyFont="1" applyFill="1" applyBorder="1" applyAlignment="1">
      <alignment horizontal="center"/>
    </xf>
    <xf numFmtId="0" fontId="217" fillId="85" borderId="209" xfId="0" applyFont="1" applyFill="1" applyBorder="1" applyAlignment="1">
      <alignment horizontal="center"/>
    </xf>
    <xf numFmtId="0" fontId="207" fillId="26" borderId="207" xfId="0" applyFont="1" applyFill="1" applyBorder="1"/>
    <xf numFmtId="324" fontId="207" fillId="26" borderId="208" xfId="0" applyNumberFormat="1" applyFont="1" applyFill="1" applyBorder="1"/>
    <xf numFmtId="41" fontId="207" fillId="26" borderId="207" xfId="0" applyNumberFormat="1" applyFont="1" applyFill="1" applyBorder="1"/>
    <xf numFmtId="41" fontId="207" fillId="26" borderId="208" xfId="0" applyNumberFormat="1" applyFont="1" applyFill="1" applyBorder="1"/>
    <xf numFmtId="0" fontId="207" fillId="0" borderId="207" xfId="0" applyFont="1" applyBorder="1"/>
    <xf numFmtId="41" fontId="207" fillId="0" borderId="208" xfId="0" applyNumberFormat="1" applyFont="1" applyBorder="1"/>
    <xf numFmtId="41" fontId="207" fillId="0" borderId="207" xfId="0" applyNumberFormat="1" applyFont="1" applyBorder="1"/>
    <xf numFmtId="0" fontId="203" fillId="26" borderId="207" xfId="0" applyFont="1" applyFill="1" applyBorder="1"/>
    <xf numFmtId="10" fontId="222" fillId="26" borderId="207" xfId="0" applyNumberFormat="1" applyFont="1" applyFill="1" applyBorder="1"/>
    <xf numFmtId="10" fontId="222" fillId="26" borderId="208" xfId="0" applyNumberFormat="1" applyFont="1" applyFill="1" applyBorder="1"/>
    <xf numFmtId="0" fontId="205" fillId="74" borderId="207" xfId="0" applyFont="1" applyFill="1" applyBorder="1" applyAlignment="1">
      <alignment horizontal="centerContinuous"/>
    </xf>
    <xf numFmtId="0" fontId="205" fillId="74" borderId="211" xfId="0" applyFont="1" applyFill="1" applyBorder="1" applyAlignment="1">
      <alignment horizontal="centerContinuous"/>
    </xf>
    <xf numFmtId="0" fontId="205" fillId="74" borderId="208" xfId="0" applyFont="1" applyFill="1" applyBorder="1" applyAlignment="1">
      <alignment horizontal="centerContinuous"/>
    </xf>
    <xf numFmtId="0" fontId="207" fillId="24" borderId="212" xfId="0" applyFont="1" applyFill="1" applyBorder="1"/>
    <xf numFmtId="0" fontId="209" fillId="0" borderId="210" xfId="0" applyFont="1" applyBorder="1" applyAlignment="1">
      <alignment horizontal="center" vertical="center"/>
    </xf>
    <xf numFmtId="0" fontId="209" fillId="0" borderId="211" xfId="0" quotePrefix="1" applyFont="1" applyBorder="1" applyAlignment="1">
      <alignment horizontal="center" vertical="center"/>
    </xf>
    <xf numFmtId="0" fontId="209" fillId="0" borderId="211" xfId="0" applyFont="1" applyBorder="1" applyAlignment="1">
      <alignment horizontal="center" vertical="center"/>
    </xf>
    <xf numFmtId="0" fontId="207" fillId="0" borderId="213" xfId="0" applyFont="1" applyBorder="1"/>
    <xf numFmtId="0" fontId="219" fillId="26" borderId="209" xfId="185" applyFont="1" applyFill="1" applyBorder="1" applyAlignment="1">
      <alignment horizontal="center" textRotation="90"/>
    </xf>
    <xf numFmtId="178" fontId="274" fillId="26" borderId="214" xfId="664" applyNumberFormat="1" applyFont="1" applyFill="1" applyBorder="1" applyAlignment="1">
      <alignment horizontal="center"/>
    </xf>
    <xf numFmtId="14" fontId="211" fillId="0" borderId="211" xfId="664" applyNumberFormat="1" applyFont="1" applyBorder="1" applyAlignment="1">
      <alignment horizontal="center"/>
    </xf>
    <xf numFmtId="0" fontId="222" fillId="26" borderId="207" xfId="664" applyFont="1" applyFill="1" applyBorder="1"/>
    <xf numFmtId="37" fontId="222" fillId="26" borderId="207" xfId="664" applyNumberFormat="1" applyFont="1" applyFill="1" applyBorder="1" applyAlignment="1">
      <alignment horizontal="center"/>
    </xf>
    <xf numFmtId="43" fontId="222" fillId="26" borderId="208" xfId="664" applyNumberFormat="1" applyFont="1" applyFill="1" applyBorder="1" applyAlignment="1">
      <alignment horizontal="center"/>
    </xf>
    <xf numFmtId="324" fontId="222" fillId="26" borderId="208" xfId="664" applyNumberFormat="1" applyFont="1" applyFill="1" applyBorder="1"/>
    <xf numFmtId="0" fontId="218" fillId="0" borderId="207" xfId="664" applyFont="1" applyBorder="1"/>
    <xf numFmtId="0" fontId="222" fillId="0" borderId="207" xfId="664" applyFont="1" applyBorder="1"/>
    <xf numFmtId="0" fontId="205" fillId="0" borderId="207" xfId="664" applyFont="1" applyBorder="1"/>
    <xf numFmtId="0" fontId="205" fillId="0" borderId="208" xfId="664" applyFont="1" applyBorder="1"/>
    <xf numFmtId="0" fontId="218" fillId="0" borderId="212" xfId="664" applyFont="1" applyBorder="1"/>
    <xf numFmtId="0" fontId="209" fillId="0" borderId="215" xfId="664" applyFont="1" applyBorder="1" applyAlignment="1">
      <alignment horizontal="centerContinuous" wrapText="1"/>
    </xf>
    <xf numFmtId="0" fontId="209" fillId="0" borderId="216" xfId="664" applyFont="1" applyBorder="1" applyAlignment="1">
      <alignment horizontal="centerContinuous" wrapText="1"/>
    </xf>
    <xf numFmtId="0" fontId="209" fillId="0" borderId="217" xfId="664" applyFont="1" applyBorder="1" applyAlignment="1">
      <alignment horizontal="centerContinuous" wrapText="1"/>
    </xf>
    <xf numFmtId="43" fontId="222" fillId="26" borderId="207" xfId="664" applyNumberFormat="1" applyFont="1" applyFill="1" applyBorder="1" applyAlignment="1">
      <alignment horizontal="center"/>
    </xf>
    <xf numFmtId="0" fontId="222" fillId="26" borderId="207" xfId="664" applyFont="1" applyFill="1" applyBorder="1" applyAlignment="1">
      <alignment horizontal="center"/>
    </xf>
    <xf numFmtId="324" fontId="222" fillId="26" borderId="207" xfId="664" applyNumberFormat="1" applyFont="1" applyFill="1" applyBorder="1" applyAlignment="1">
      <alignment horizontal="center"/>
    </xf>
    <xf numFmtId="0" fontId="222" fillId="26" borderId="208" xfId="664" applyFont="1" applyFill="1" applyBorder="1"/>
    <xf numFmtId="41" fontId="207" fillId="0" borderId="218" xfId="664" applyNumberFormat="1" applyFont="1" applyBorder="1"/>
    <xf numFmtId="0" fontId="214" fillId="26" borderId="207" xfId="664" applyFont="1" applyFill="1" applyBorder="1"/>
    <xf numFmtId="37" fontId="214" fillId="26" borderId="207" xfId="664" applyNumberFormat="1" applyFont="1" applyFill="1" applyBorder="1" applyAlignment="1">
      <alignment horizontal="center"/>
    </xf>
    <xf numFmtId="41" fontId="214" fillId="0" borderId="207" xfId="664" applyNumberFormat="1" applyFont="1" applyBorder="1"/>
    <xf numFmtId="41" fontId="222" fillId="26" borderId="207" xfId="664" applyNumberFormat="1" applyFont="1" applyFill="1" applyBorder="1"/>
    <xf numFmtId="43" fontId="216" fillId="26" borderId="207" xfId="664" applyNumberFormat="1" applyFont="1" applyFill="1" applyBorder="1"/>
    <xf numFmtId="0" fontId="216" fillId="26" borderId="207" xfId="664" applyFont="1" applyFill="1" applyBorder="1"/>
    <xf numFmtId="0" fontId="216" fillId="26" borderId="208" xfId="664" applyFont="1" applyFill="1" applyBorder="1"/>
    <xf numFmtId="0" fontId="203" fillId="0" borderId="212" xfId="664" applyFont="1" applyBorder="1"/>
    <xf numFmtId="10" fontId="207" fillId="0" borderId="218" xfId="184" applyNumberFormat="1" applyFont="1" applyFill="1" applyBorder="1" applyProtection="1"/>
    <xf numFmtId="41" fontId="207" fillId="0" borderId="218" xfId="184" applyNumberFormat="1" applyFont="1" applyFill="1" applyBorder="1" applyProtection="1"/>
    <xf numFmtId="324" fontId="222" fillId="26" borderId="207" xfId="664" applyNumberFormat="1" applyFont="1" applyFill="1" applyBorder="1"/>
    <xf numFmtId="0" fontId="219" fillId="26" borderId="208" xfId="664" applyFont="1" applyFill="1" applyBorder="1" applyAlignment="1">
      <alignment horizontal="left" indent="2"/>
    </xf>
    <xf numFmtId="41" fontId="222" fillId="26" borderId="208" xfId="664" applyNumberFormat="1" applyFont="1" applyFill="1" applyBorder="1"/>
    <xf numFmtId="41" fontId="203" fillId="0" borderId="218" xfId="665" applyNumberFormat="1" applyFont="1" applyFill="1" applyBorder="1" applyProtection="1"/>
    <xf numFmtId="43" fontId="222" fillId="26" borderId="208" xfId="664" applyNumberFormat="1" applyFont="1" applyFill="1" applyBorder="1"/>
    <xf numFmtId="0" fontId="207" fillId="0" borderId="215" xfId="664" applyFont="1" applyBorder="1"/>
    <xf numFmtId="0" fontId="207" fillId="0" borderId="217" xfId="664" applyFont="1" applyBorder="1" applyAlignment="1">
      <alignment horizontal="center"/>
    </xf>
    <xf numFmtId="0" fontId="207" fillId="0" borderId="211" xfId="664" applyFont="1" applyBorder="1" applyAlignment="1">
      <alignment horizontal="center"/>
    </xf>
    <xf numFmtId="164" fontId="207" fillId="0" borderId="211" xfId="665" applyNumberFormat="1" applyFont="1" applyFill="1" applyBorder="1" applyAlignment="1" applyProtection="1">
      <alignment horizontal="center"/>
    </xf>
    <xf numFmtId="41" fontId="220" fillId="0" borderId="218" xfId="664" applyNumberFormat="1" applyFont="1" applyBorder="1"/>
    <xf numFmtId="319" fontId="239" fillId="26" borderId="219" xfId="0" applyNumberFormat="1" applyFont="1" applyFill="1" applyBorder="1" applyAlignment="1">
      <alignment horizontal="left"/>
    </xf>
    <xf numFmtId="319" fontId="239" fillId="26" borderId="220" xfId="0" applyNumberFormat="1" applyFont="1" applyFill="1" applyBorder="1" applyAlignment="1">
      <alignment horizontal="left"/>
    </xf>
    <xf numFmtId="0" fontId="243" fillId="29" borderId="219" xfId="0" applyFont="1" applyFill="1" applyBorder="1"/>
    <xf numFmtId="0" fontId="243" fillId="29" borderId="220" xfId="0" applyFont="1" applyFill="1" applyBorder="1"/>
    <xf numFmtId="0" fontId="203" fillId="29" borderId="220" xfId="0" applyFont="1" applyFill="1" applyBorder="1"/>
    <xf numFmtId="0" fontId="239" fillId="26" borderId="219" xfId="0" applyFont="1" applyFill="1" applyBorder="1"/>
    <xf numFmtId="0" fontId="205" fillId="26" borderId="220" xfId="0" applyFont="1" applyFill="1" applyBorder="1"/>
    <xf numFmtId="322" fontId="247" fillId="74" borderId="219" xfId="0" applyNumberFormat="1" applyFont="1" applyFill="1" applyBorder="1" applyAlignment="1">
      <alignment horizontal="centerContinuous"/>
    </xf>
    <xf numFmtId="0" fontId="262" fillId="26" borderId="207" xfId="1" applyFont="1" applyFill="1" applyBorder="1" applyAlignment="1">
      <alignment horizontal="centerContinuous"/>
    </xf>
    <xf numFmtId="0" fontId="257" fillId="26" borderId="207" xfId="1" applyFont="1" applyFill="1" applyBorder="1" applyAlignment="1">
      <alignment horizontal="centerContinuous"/>
    </xf>
    <xf numFmtId="0" fontId="257" fillId="26" borderId="208" xfId="1" applyFont="1" applyFill="1" applyBorder="1" applyAlignment="1">
      <alignment horizontal="centerContinuous"/>
    </xf>
    <xf numFmtId="0" fontId="210" fillId="26" borderId="207" xfId="1" applyFont="1" applyFill="1" applyBorder="1" applyAlignment="1">
      <alignment horizontal="centerContinuous"/>
    </xf>
    <xf numFmtId="0" fontId="210" fillId="26" borderId="208" xfId="1" applyFont="1" applyFill="1" applyBorder="1" applyAlignment="1">
      <alignment horizontal="centerContinuous"/>
    </xf>
    <xf numFmtId="0" fontId="257" fillId="29" borderId="212" xfId="1" applyFont="1" applyFill="1" applyBorder="1"/>
    <xf numFmtId="43" fontId="211" fillId="29" borderId="207" xfId="652" applyFont="1" applyFill="1" applyBorder="1" applyAlignment="1" applyProtection="1">
      <alignment horizontal="center" wrapText="1"/>
    </xf>
    <xf numFmtId="43" fontId="211" fillId="29" borderId="208" xfId="652" applyFont="1" applyFill="1" applyBorder="1" applyAlignment="1" applyProtection="1">
      <alignment horizontal="center" wrapText="1"/>
    </xf>
    <xf numFmtId="9" fontId="236" fillId="29" borderId="217" xfId="184" applyFont="1" applyFill="1" applyBorder="1" applyAlignment="1" applyProtection="1">
      <alignment horizontal="center"/>
      <protection locked="0"/>
    </xf>
    <xf numFmtId="9" fontId="207" fillId="29" borderId="218" xfId="184" applyFont="1" applyFill="1" applyBorder="1" applyAlignment="1" applyProtection="1">
      <alignment horizontal="center"/>
    </xf>
    <xf numFmtId="185" fontId="257" fillId="26" borderId="208" xfId="1" applyNumberFormat="1" applyFont="1" applyFill="1" applyBorder="1" applyAlignment="1">
      <alignment horizontal="centerContinuous"/>
    </xf>
    <xf numFmtId="0" fontId="210" fillId="26" borderId="212" xfId="1" applyFont="1" applyFill="1" applyBorder="1" applyAlignment="1">
      <alignment horizontal="centerContinuous"/>
    </xf>
    <xf numFmtId="0" fontId="257" fillId="2" borderId="212" xfId="1" applyFont="1" applyFill="1" applyBorder="1"/>
    <xf numFmtId="324" fontId="259" fillId="2" borderId="218" xfId="1" applyNumberFormat="1" applyFont="1" applyFill="1" applyBorder="1"/>
    <xf numFmtId="0" fontId="259" fillId="2" borderId="207" xfId="1" applyFont="1" applyFill="1" applyBorder="1"/>
    <xf numFmtId="324" fontId="259" fillId="2" borderId="207" xfId="1" applyNumberFormat="1" applyFont="1" applyFill="1" applyBorder="1"/>
    <xf numFmtId="42" fontId="259" fillId="2" borderId="208" xfId="1" applyNumberFormat="1" applyFont="1" applyFill="1" applyBorder="1"/>
    <xf numFmtId="0" fontId="246" fillId="2" borderId="212" xfId="1" applyFont="1" applyFill="1" applyBorder="1"/>
    <xf numFmtId="330" fontId="207" fillId="0" borderId="221" xfId="31783" applyNumberFormat="1" applyFont="1" applyBorder="1"/>
    <xf numFmtId="178" fontId="274" fillId="26" borderId="222" xfId="664" applyNumberFormat="1" applyFont="1" applyFill="1" applyBorder="1" applyAlignment="1">
      <alignment horizontal="center"/>
    </xf>
    <xf numFmtId="0" fontId="203" fillId="0" borderId="221" xfId="664" applyFont="1" applyBorder="1" applyAlignment="1">
      <alignment horizontal="left" indent="2"/>
    </xf>
    <xf numFmtId="0" fontId="207" fillId="0" borderId="221" xfId="664" applyFont="1" applyBorder="1"/>
    <xf numFmtId="0" fontId="218" fillId="0" borderId="221" xfId="664" applyFont="1" applyBorder="1" applyAlignment="1">
      <alignment horizontal="left" indent="2"/>
    </xf>
    <xf numFmtId="0" fontId="218" fillId="0" borderId="221" xfId="664" applyFont="1" applyBorder="1"/>
    <xf numFmtId="41" fontId="218" fillId="0" borderId="221" xfId="664" applyNumberFormat="1" applyFont="1" applyBorder="1"/>
    <xf numFmtId="0" fontId="203" fillId="24" borderId="223" xfId="0" applyFont="1" applyFill="1" applyBorder="1"/>
    <xf numFmtId="0" fontId="203" fillId="24" borderId="224" xfId="0" applyFont="1" applyFill="1" applyBorder="1"/>
    <xf numFmtId="0" fontId="240" fillId="24" borderId="223" xfId="0" applyFont="1" applyFill="1" applyBorder="1" applyAlignment="1">
      <alignment horizontal="left" indent="1"/>
    </xf>
    <xf numFmtId="0" fontId="240" fillId="24" borderId="223" xfId="0" applyFont="1" applyFill="1" applyBorder="1"/>
    <xf numFmtId="5" fontId="240" fillId="24" borderId="223" xfId="0" applyNumberFormat="1" applyFont="1" applyFill="1" applyBorder="1"/>
    <xf numFmtId="0" fontId="257" fillId="26" borderId="221" xfId="1" applyFont="1" applyFill="1" applyBorder="1" applyAlignment="1">
      <alignment horizontal="centerContinuous"/>
    </xf>
    <xf numFmtId="43" fontId="207" fillId="29" borderId="224" xfId="652" applyFont="1" applyFill="1" applyBorder="1" applyAlignment="1" applyProtection="1">
      <alignment horizontal="right"/>
    </xf>
    <xf numFmtId="0" fontId="257" fillId="29" borderId="225" xfId="1" applyFont="1" applyFill="1" applyBorder="1"/>
    <xf numFmtId="9" fontId="203" fillId="29" borderId="224" xfId="184" applyFont="1" applyFill="1" applyBorder="1" applyAlignment="1" applyProtection="1">
      <alignment horizontal="center"/>
    </xf>
    <xf numFmtId="9" fontId="203" fillId="29" borderId="225" xfId="184" applyFont="1" applyFill="1" applyBorder="1" applyAlignment="1" applyProtection="1">
      <alignment horizontal="center"/>
    </xf>
    <xf numFmtId="9" fontId="203" fillId="29" borderId="226" xfId="184" applyFont="1" applyFill="1" applyBorder="1" applyAlignment="1" applyProtection="1">
      <alignment horizontal="center"/>
    </xf>
    <xf numFmtId="0" fontId="257" fillId="2" borderId="224" xfId="1" applyFont="1" applyFill="1" applyBorder="1"/>
    <xf numFmtId="0" fontId="257" fillId="2" borderId="226" xfId="1" applyFont="1" applyFill="1" applyBorder="1"/>
    <xf numFmtId="0" fontId="265" fillId="26" borderId="221" xfId="1" applyFont="1" applyFill="1" applyBorder="1" applyAlignment="1">
      <alignment horizontal="centerContinuous"/>
    </xf>
    <xf numFmtId="0" fontId="259" fillId="2" borderId="221" xfId="1" applyFont="1" applyFill="1" applyBorder="1"/>
    <xf numFmtId="0" fontId="259" fillId="76" borderId="224" xfId="1" applyFont="1" applyFill="1" applyBorder="1"/>
    <xf numFmtId="164" fontId="259" fillId="76" borderId="224" xfId="1" applyNumberFormat="1" applyFont="1" applyFill="1" applyBorder="1" applyAlignment="1">
      <alignment horizontal="center"/>
    </xf>
    <xf numFmtId="0" fontId="259" fillId="76" borderId="226" xfId="1" applyFont="1" applyFill="1" applyBorder="1"/>
    <xf numFmtId="0" fontId="259" fillId="2" borderId="224" xfId="1" applyFont="1" applyFill="1" applyBorder="1"/>
    <xf numFmtId="41" fontId="257" fillId="2" borderId="224" xfId="1" applyNumberFormat="1" applyFont="1" applyFill="1" applyBorder="1"/>
    <xf numFmtId="10" fontId="257" fillId="2" borderId="224" xfId="184" applyNumberFormat="1" applyFont="1" applyFill="1" applyBorder="1" applyAlignment="1" applyProtection="1">
      <alignment horizontal="center"/>
    </xf>
    <xf numFmtId="0" fontId="257" fillId="29" borderId="224" xfId="1" applyFont="1" applyFill="1" applyBorder="1"/>
    <xf numFmtId="0" fontId="207" fillId="0" borderId="224" xfId="0" applyFont="1" applyBorder="1"/>
    <xf numFmtId="0" fontId="203" fillId="0" borderId="224" xfId="0" applyFont="1" applyBorder="1"/>
    <xf numFmtId="0" fontId="270" fillId="2" borderId="221" xfId="1" applyFont="1" applyFill="1" applyBorder="1" applyAlignment="1">
      <alignment horizontal="center"/>
    </xf>
    <xf numFmtId="0" fontId="243" fillId="2" borderId="224" xfId="1" applyFont="1" applyFill="1" applyBorder="1"/>
    <xf numFmtId="0" fontId="270" fillId="2" borderId="224" xfId="1" applyFont="1" applyFill="1" applyBorder="1" applyAlignment="1">
      <alignment horizontal="center"/>
    </xf>
    <xf numFmtId="0" fontId="270" fillId="2" borderId="226" xfId="1" applyFont="1" applyFill="1" applyBorder="1" applyAlignment="1">
      <alignment horizontal="center"/>
    </xf>
    <xf numFmtId="265" fontId="270" fillId="76" borderId="226" xfId="1" applyNumberFormat="1" applyFont="1" applyFill="1" applyBorder="1" applyAlignment="1">
      <alignment horizontal="center"/>
    </xf>
    <xf numFmtId="0" fontId="203" fillId="0" borderId="223" xfId="0" applyFont="1" applyBorder="1"/>
    <xf numFmtId="321" fontId="207" fillId="0" borderId="225" xfId="0" applyNumberFormat="1" applyFont="1" applyBorder="1" applyAlignment="1">
      <alignment horizontal="center"/>
    </xf>
    <xf numFmtId="321" fontId="207" fillId="0" borderId="224" xfId="0" applyNumberFormat="1" applyFont="1" applyBorder="1" applyAlignment="1">
      <alignment horizontal="center"/>
    </xf>
    <xf numFmtId="0" fontId="203" fillId="0" borderId="227" xfId="0" applyFont="1" applyBorder="1"/>
    <xf numFmtId="0" fontId="203" fillId="0" borderId="223" xfId="0" applyFont="1" applyBorder="1" applyAlignment="1">
      <alignment horizontal="center"/>
    </xf>
    <xf numFmtId="0" fontId="207" fillId="24" borderId="227" xfId="0" applyFont="1" applyFill="1" applyBorder="1"/>
    <xf numFmtId="0" fontId="203" fillId="0" borderId="227" xfId="31783" applyFont="1" applyBorder="1"/>
    <xf numFmtId="167" fontId="207" fillId="75" borderId="224" xfId="0" applyNumberFormat="1" applyFont="1" applyFill="1" applyBorder="1" applyAlignment="1">
      <alignment horizontal="center"/>
    </xf>
    <xf numFmtId="167" fontId="207" fillId="75" borderId="226" xfId="0" applyNumberFormat="1" applyFont="1" applyFill="1" applyBorder="1" applyAlignment="1">
      <alignment horizontal="center"/>
    </xf>
    <xf numFmtId="3" fontId="207" fillId="75" borderId="226" xfId="0" applyNumberFormat="1" applyFont="1" applyFill="1" applyBorder="1" applyAlignment="1">
      <alignment horizontal="center"/>
    </xf>
    <xf numFmtId="341" fontId="207" fillId="0" borderId="226" xfId="31783" applyNumberFormat="1" applyFont="1" applyBorder="1"/>
    <xf numFmtId="44" fontId="203" fillId="24" borderId="224" xfId="31791" applyFont="1" applyFill="1" applyBorder="1"/>
    <xf numFmtId="0" fontId="203" fillId="29" borderId="224" xfId="31783" applyFont="1" applyFill="1" applyBorder="1"/>
    <xf numFmtId="0" fontId="203" fillId="0" borderId="224" xfId="31783" applyFont="1" applyBorder="1"/>
    <xf numFmtId="43" fontId="203" fillId="0" borderId="224" xfId="31783" applyNumberFormat="1" applyFont="1" applyBorder="1"/>
    <xf numFmtId="167" fontId="203" fillId="0" borderId="224" xfId="31783" applyNumberFormat="1" applyFont="1" applyBorder="1"/>
    <xf numFmtId="41" fontId="203" fillId="24" borderId="224" xfId="0" applyNumberFormat="1" applyFont="1" applyFill="1" applyBorder="1"/>
    <xf numFmtId="178" fontId="274" fillId="26" borderId="228" xfId="664" applyNumberFormat="1" applyFont="1" applyFill="1" applyBorder="1" applyAlignment="1">
      <alignment horizontal="center"/>
    </xf>
    <xf numFmtId="165" fontId="210" fillId="26" borderId="224" xfId="664" applyNumberFormat="1" applyFont="1" applyFill="1" applyBorder="1" applyAlignment="1">
      <alignment horizontal="center"/>
    </xf>
    <xf numFmtId="0" fontId="218" fillId="0" borderId="224" xfId="664" applyFont="1" applyBorder="1" applyAlignment="1">
      <alignment horizontal="left" indent="2"/>
    </xf>
    <xf numFmtId="14" fontId="218" fillId="0" borderId="224" xfId="664" applyNumberFormat="1" applyFont="1" applyBorder="1"/>
    <xf numFmtId="324" fontId="218" fillId="0" borderId="224" xfId="664" applyNumberFormat="1" applyFont="1" applyBorder="1"/>
    <xf numFmtId="0" fontId="218" fillId="0" borderId="226" xfId="664" applyFont="1" applyBorder="1" applyAlignment="1">
      <alignment horizontal="right"/>
    </xf>
    <xf numFmtId="0" fontId="218" fillId="0" borderId="224" xfId="664" applyFont="1" applyBorder="1"/>
    <xf numFmtId="37" fontId="218" fillId="0" borderId="224" xfId="664" applyNumberFormat="1" applyFont="1" applyBorder="1" applyAlignment="1">
      <alignment horizontal="center"/>
    </xf>
    <xf numFmtId="43" fontId="218" fillId="0" borderId="226" xfId="665" applyFont="1" applyBorder="1" applyAlignment="1" applyProtection="1">
      <alignment horizontal="center"/>
    </xf>
    <xf numFmtId="0" fontId="209" fillId="0" borderId="224" xfId="664" applyFont="1" applyBorder="1"/>
    <xf numFmtId="0" fontId="209" fillId="0" borderId="224" xfId="664" applyFont="1" applyBorder="1" applyAlignment="1">
      <alignment horizontal="centerContinuous" wrapText="1"/>
    </xf>
    <xf numFmtId="0" fontId="209" fillId="0" borderId="225" xfId="664" applyFont="1" applyBorder="1" applyAlignment="1">
      <alignment horizontal="centerContinuous" wrapText="1"/>
    </xf>
    <xf numFmtId="324" fontId="209" fillId="0" borderId="224" xfId="664" applyNumberFormat="1" applyFont="1" applyBorder="1" applyAlignment="1">
      <alignment horizontal="centerContinuous" wrapText="1"/>
    </xf>
    <xf numFmtId="0" fontId="209" fillId="0" borderId="224" xfId="664" applyFont="1" applyBorder="1" applyAlignment="1">
      <alignment horizontal="left" wrapText="1" indent="2"/>
    </xf>
    <xf numFmtId="0" fontId="209" fillId="0" borderId="227" xfId="664" applyFont="1" applyBorder="1" applyAlignment="1">
      <alignment horizontal="centerContinuous" wrapText="1"/>
    </xf>
    <xf numFmtId="0" fontId="203" fillId="0" borderId="224" xfId="664" applyFont="1" applyBorder="1"/>
    <xf numFmtId="37" fontId="207" fillId="0" borderId="224" xfId="664" applyNumberFormat="1" applyFont="1" applyBorder="1" applyAlignment="1">
      <alignment horizontal="center"/>
    </xf>
    <xf numFmtId="43" fontId="203" fillId="76" borderId="224" xfId="664" applyNumberFormat="1" applyFont="1" applyFill="1" applyBorder="1" applyAlignment="1">
      <alignment horizontal="center"/>
    </xf>
    <xf numFmtId="324" fontId="203" fillId="0" borderId="224" xfId="664" applyNumberFormat="1" applyFont="1" applyBorder="1"/>
    <xf numFmtId="324" fontId="203" fillId="77" borderId="224" xfId="664" applyNumberFormat="1" applyFont="1" applyFill="1" applyBorder="1"/>
    <xf numFmtId="0" fontId="203" fillId="0" borderId="226" xfId="664" applyFont="1" applyBorder="1" applyAlignment="1">
      <alignment horizontal="left" indent="2"/>
    </xf>
    <xf numFmtId="0" fontId="203" fillId="0" borderId="226" xfId="664" applyFont="1" applyBorder="1"/>
    <xf numFmtId="41" fontId="203" fillId="0" borderId="224" xfId="664" applyNumberFormat="1" applyFont="1" applyBorder="1"/>
    <xf numFmtId="41" fontId="203" fillId="0" borderId="225" xfId="664" applyNumberFormat="1" applyFont="1" applyBorder="1"/>
    <xf numFmtId="43" fontId="218" fillId="76" borderId="224" xfId="664" applyNumberFormat="1" applyFont="1" applyFill="1" applyBorder="1" applyAlignment="1">
      <alignment horizontal="center" vertical="top"/>
    </xf>
    <xf numFmtId="324" fontId="218" fillId="77" borderId="224" xfId="664" applyNumberFormat="1" applyFont="1" applyFill="1" applyBorder="1"/>
    <xf numFmtId="0" fontId="218" fillId="0" borderId="226" xfId="664" applyFont="1" applyBorder="1"/>
    <xf numFmtId="41" fontId="218" fillId="0" borderId="224" xfId="664" applyNumberFormat="1" applyFont="1" applyBorder="1"/>
    <xf numFmtId="41" fontId="218" fillId="0" borderId="225" xfId="664" applyNumberFormat="1" applyFont="1" applyBorder="1"/>
    <xf numFmtId="10" fontId="203" fillId="0" borderId="224" xfId="666" applyNumberFormat="1" applyFont="1" applyFill="1" applyBorder="1" applyProtection="1"/>
    <xf numFmtId="43" fontId="218" fillId="76" borderId="224" xfId="664" applyNumberFormat="1" applyFont="1" applyFill="1" applyBorder="1" applyAlignment="1">
      <alignment horizontal="center"/>
    </xf>
    <xf numFmtId="43" fontId="218" fillId="0" borderId="224" xfId="664" applyNumberFormat="1" applyFont="1" applyBorder="1" applyAlignment="1">
      <alignment horizontal="center"/>
    </xf>
    <xf numFmtId="37" fontId="218" fillId="29" borderId="224" xfId="664" applyNumberFormat="1" applyFont="1" applyFill="1" applyBorder="1" applyAlignment="1">
      <alignment horizontal="center"/>
    </xf>
    <xf numFmtId="3" fontId="218" fillId="0" borderId="224" xfId="664" applyNumberFormat="1" applyFont="1" applyBorder="1"/>
    <xf numFmtId="0" fontId="218" fillId="0" borderId="226" xfId="664" applyFont="1" applyBorder="1" applyAlignment="1">
      <alignment horizontal="left" indent="2"/>
    </xf>
    <xf numFmtId="0" fontId="218" fillId="0" borderId="225" xfId="664" applyFont="1" applyBorder="1"/>
    <xf numFmtId="0" fontId="218" fillId="75" borderId="224" xfId="664" applyFont="1" applyFill="1" applyBorder="1"/>
    <xf numFmtId="0" fontId="227" fillId="75" borderId="224" xfId="664" applyFont="1" applyFill="1" applyBorder="1"/>
    <xf numFmtId="37" fontId="227" fillId="75" borderId="224" xfId="665" applyNumberFormat="1" applyFont="1" applyFill="1" applyBorder="1" applyAlignment="1" applyProtection="1">
      <alignment horizontal="center"/>
    </xf>
    <xf numFmtId="43" fontId="227" fillId="75" borderId="224" xfId="664" applyNumberFormat="1" applyFont="1" applyFill="1" applyBorder="1" applyAlignment="1">
      <alignment horizontal="center"/>
    </xf>
    <xf numFmtId="324" fontId="227" fillId="75" borderId="224" xfId="664" applyNumberFormat="1" applyFont="1" applyFill="1" applyBorder="1"/>
    <xf numFmtId="0" fontId="227" fillId="75" borderId="226" xfId="664" applyFont="1" applyFill="1" applyBorder="1" applyAlignment="1">
      <alignment horizontal="left" indent="2"/>
    </xf>
    <xf numFmtId="0" fontId="227" fillId="29" borderId="224" xfId="664" applyFont="1" applyFill="1" applyBorder="1"/>
    <xf numFmtId="0" fontId="227" fillId="29" borderId="226" xfId="664" applyFont="1" applyFill="1" applyBorder="1"/>
    <xf numFmtId="41" fontId="227" fillId="75" borderId="224" xfId="664" applyNumberFormat="1" applyFont="1" applyFill="1" applyBorder="1"/>
    <xf numFmtId="41" fontId="227" fillId="75" borderId="225" xfId="664" applyNumberFormat="1" applyFont="1" applyFill="1" applyBorder="1"/>
    <xf numFmtId="41" fontId="227" fillId="75" borderId="226" xfId="664" applyNumberFormat="1" applyFont="1" applyFill="1" applyBorder="1"/>
    <xf numFmtId="0" fontId="270" fillId="2" borderId="229" xfId="1" applyFont="1" applyFill="1" applyBorder="1" applyAlignment="1">
      <alignment horizontal="center"/>
    </xf>
    <xf numFmtId="9" fontId="270" fillId="2" borderId="229" xfId="184" applyFont="1" applyFill="1" applyBorder="1" applyAlignment="1" applyProtection="1">
      <alignment horizontal="center"/>
    </xf>
    <xf numFmtId="0" fontId="207" fillId="0" borderId="32" xfId="0" applyFont="1" applyBorder="1"/>
    <xf numFmtId="0" fontId="203" fillId="0" borderId="32" xfId="0" applyFont="1" applyBorder="1" applyAlignment="1">
      <alignment horizontal="right"/>
    </xf>
    <xf numFmtId="3" fontId="203" fillId="0" borderId="32" xfId="0" applyNumberFormat="1" applyFont="1" applyBorder="1" applyAlignment="1">
      <alignment horizontal="right"/>
    </xf>
    <xf numFmtId="0" fontId="207" fillId="0" borderId="32" xfId="0" applyFont="1" applyBorder="1" applyAlignment="1">
      <alignment horizontal="center"/>
    </xf>
    <xf numFmtId="0" fontId="207" fillId="0" borderId="32" xfId="0" applyFont="1" applyBorder="1" applyAlignment="1">
      <alignment horizontal="right"/>
    </xf>
    <xf numFmtId="37" fontId="207" fillId="76" borderId="230" xfId="0" applyNumberFormat="1" applyFont="1" applyFill="1" applyBorder="1" applyAlignment="1">
      <alignment horizontal="left" indent="1"/>
    </xf>
    <xf numFmtId="3" fontId="207" fillId="76" borderId="230" xfId="0" applyNumberFormat="1" applyFont="1" applyFill="1" applyBorder="1" applyAlignment="1">
      <alignment horizontal="center"/>
    </xf>
    <xf numFmtId="9" fontId="207" fillId="76" borderId="230" xfId="184" applyFont="1" applyFill="1" applyBorder="1" applyAlignment="1">
      <alignment horizontal="center"/>
    </xf>
    <xf numFmtId="325" fontId="207" fillId="76" borderId="230" xfId="0" applyNumberFormat="1" applyFont="1" applyFill="1" applyBorder="1" applyAlignment="1">
      <alignment horizontal="center"/>
    </xf>
    <xf numFmtId="5" fontId="207" fillId="76" borderId="230" xfId="0" applyNumberFormat="1" applyFont="1" applyFill="1" applyBorder="1" applyAlignment="1">
      <alignment horizontal="center"/>
    </xf>
    <xf numFmtId="7" fontId="207" fillId="76" borderId="230" xfId="0" applyNumberFormat="1" applyFont="1" applyFill="1" applyBorder="1" applyAlignment="1">
      <alignment horizontal="center"/>
    </xf>
    <xf numFmtId="3" fontId="207" fillId="76" borderId="230" xfId="0" applyNumberFormat="1" applyFont="1" applyFill="1" applyBorder="1"/>
    <xf numFmtId="0" fontId="203" fillId="0" borderId="32" xfId="0" applyFont="1" applyBorder="1"/>
    <xf numFmtId="323" fontId="207" fillId="0" borderId="32" xfId="0" applyNumberFormat="1" applyFont="1" applyBorder="1"/>
    <xf numFmtId="0" fontId="207" fillId="76" borderId="230" xfId="0" applyFont="1" applyFill="1" applyBorder="1"/>
    <xf numFmtId="164" fontId="207" fillId="76" borderId="230" xfId="0" applyNumberFormat="1" applyFont="1" applyFill="1" applyBorder="1" applyAlignment="1">
      <alignment horizontal="right"/>
    </xf>
    <xf numFmtId="5" fontId="207" fillId="76" borderId="230" xfId="0" applyNumberFormat="1" applyFont="1" applyFill="1" applyBorder="1" applyAlignment="1">
      <alignment horizontal="right"/>
    </xf>
    <xf numFmtId="9" fontId="207" fillId="76" borderId="230" xfId="0" applyNumberFormat="1" applyFont="1" applyFill="1" applyBorder="1" applyAlignment="1">
      <alignment horizontal="right"/>
    </xf>
    <xf numFmtId="44" fontId="203" fillId="0" borderId="32" xfId="0" applyNumberFormat="1" applyFont="1" applyBorder="1"/>
    <xf numFmtId="41" fontId="203" fillId="0" borderId="32" xfId="0" applyNumberFormat="1" applyFont="1" applyBorder="1"/>
    <xf numFmtId="0" fontId="203" fillId="0" borderId="32" xfId="0" applyFont="1" applyBorder="1" applyAlignment="1">
      <alignment horizontal="left" indent="1"/>
    </xf>
    <xf numFmtId="10" fontId="203" fillId="0" borderId="32" xfId="0" applyNumberFormat="1" applyFont="1" applyBorder="1"/>
    <xf numFmtId="300" fontId="207" fillId="76" borderId="230" xfId="0" applyNumberFormat="1" applyFont="1" applyFill="1" applyBorder="1"/>
    <xf numFmtId="14" fontId="207" fillId="76" borderId="230" xfId="0" applyNumberFormat="1" applyFont="1" applyFill="1" applyBorder="1"/>
    <xf numFmtId="5" fontId="207" fillId="76" borderId="230" xfId="0" applyNumberFormat="1" applyFont="1" applyFill="1" applyBorder="1"/>
    <xf numFmtId="42" fontId="207" fillId="76" borderId="230" xfId="0" applyNumberFormat="1" applyFont="1" applyFill="1" applyBorder="1"/>
    <xf numFmtId="0" fontId="203" fillId="0" borderId="32" xfId="3470" applyFont="1" applyBorder="1" applyAlignment="1">
      <alignment horizontal="left"/>
    </xf>
    <xf numFmtId="37" fontId="212" fillId="0" borderId="32" xfId="3470" applyNumberFormat="1" applyFont="1" applyBorder="1" applyAlignment="1">
      <alignment horizontal="right"/>
    </xf>
    <xf numFmtId="5" fontId="212" fillId="0" borderId="32" xfId="3470" applyNumberFormat="1" applyFont="1" applyBorder="1" applyAlignment="1">
      <alignment horizontal="right"/>
    </xf>
    <xf numFmtId="7" fontId="212" fillId="0" borderId="32" xfId="3470" applyNumberFormat="1" applyFont="1" applyBorder="1" applyAlignment="1">
      <alignment horizontal="right"/>
    </xf>
    <xf numFmtId="0" fontId="218" fillId="0" borderId="32" xfId="3470" applyFont="1" applyBorder="1"/>
    <xf numFmtId="0" fontId="218" fillId="0" borderId="32" xfId="3470" applyFont="1" applyBorder="1" applyAlignment="1">
      <alignment horizontal="center"/>
    </xf>
    <xf numFmtId="0" fontId="203" fillId="0" borderId="32" xfId="31783" applyFont="1" applyBorder="1"/>
    <xf numFmtId="0" fontId="207" fillId="75" borderId="232" xfId="0" applyFont="1" applyFill="1" applyBorder="1" applyAlignment="1">
      <alignment horizontal="center"/>
    </xf>
    <xf numFmtId="0" fontId="207" fillId="75" borderId="231" xfId="0" applyFont="1" applyFill="1" applyBorder="1" applyAlignment="1">
      <alignment horizontal="center"/>
    </xf>
    <xf numFmtId="3" fontId="207" fillId="75" borderId="231" xfId="0" applyNumberFormat="1" applyFont="1" applyFill="1" applyBorder="1" applyAlignment="1">
      <alignment horizontal="center"/>
    </xf>
    <xf numFmtId="7" fontId="207" fillId="75" borderId="231" xfId="31791" applyNumberFormat="1" applyFont="1" applyFill="1" applyBorder="1" applyAlignment="1" applyProtection="1">
      <alignment horizontal="center"/>
    </xf>
    <xf numFmtId="164" fontId="207" fillId="75" borderId="231" xfId="31791" applyNumberFormat="1" applyFont="1" applyFill="1" applyBorder="1" applyAlignment="1" applyProtection="1">
      <alignment horizontal="center"/>
    </xf>
    <xf numFmtId="167" fontId="207" fillId="75" borderId="231" xfId="31791" applyNumberFormat="1" applyFont="1" applyFill="1" applyBorder="1" applyAlignment="1" applyProtection="1">
      <alignment horizontal="center"/>
    </xf>
    <xf numFmtId="0" fontId="207" fillId="24" borderId="32" xfId="0" applyFont="1" applyFill="1" applyBorder="1"/>
    <xf numFmtId="0" fontId="207" fillId="0" borderId="32" xfId="31783" applyFont="1" applyBorder="1"/>
    <xf numFmtId="324" fontId="207" fillId="0" borderId="233" xfId="189" applyNumberFormat="1" applyFont="1" applyFill="1" applyBorder="1" applyProtection="1"/>
    <xf numFmtId="41" fontId="207" fillId="75" borderId="233" xfId="0" applyNumberFormat="1" applyFont="1" applyFill="1" applyBorder="1"/>
    <xf numFmtId="41" fontId="207" fillId="0" borderId="233" xfId="189" applyNumberFormat="1" applyFont="1" applyFill="1" applyBorder="1" applyProtection="1"/>
    <xf numFmtId="41" fontId="203" fillId="75" borderId="32" xfId="189" applyNumberFormat="1" applyFont="1" applyFill="1" applyBorder="1" applyProtection="1"/>
    <xf numFmtId="41" fontId="203" fillId="0" borderId="32" xfId="189" applyNumberFormat="1" applyFont="1" applyFill="1" applyBorder="1" applyProtection="1"/>
    <xf numFmtId="41" fontId="203" fillId="75" borderId="32" xfId="0" applyNumberFormat="1" applyFont="1" applyFill="1" applyBorder="1"/>
    <xf numFmtId="3" fontId="203" fillId="0" borderId="32" xfId="0" applyNumberFormat="1" applyFont="1" applyBorder="1"/>
    <xf numFmtId="0" fontId="203" fillId="0" borderId="32" xfId="652" applyNumberFormat="1" applyFont="1" applyFill="1" applyBorder="1" applyAlignment="1" applyProtection="1">
      <alignment horizontal="center"/>
    </xf>
    <xf numFmtId="324" fontId="203" fillId="77" borderId="32" xfId="664" applyNumberFormat="1" applyFont="1" applyFill="1" applyBorder="1"/>
    <xf numFmtId="0" fontId="203" fillId="0" borderId="32" xfId="664" applyFont="1" applyBorder="1"/>
    <xf numFmtId="0" fontId="203" fillId="0" borderId="32" xfId="664" applyFont="1" applyBorder="1" applyAlignment="1">
      <alignment horizontal="left" indent="1"/>
    </xf>
    <xf numFmtId="0" fontId="218" fillId="0" borderId="234" xfId="664" applyFont="1" applyBorder="1"/>
    <xf numFmtId="0" fontId="218" fillId="0" borderId="230" xfId="664" applyFont="1" applyBorder="1"/>
    <xf numFmtId="0" fontId="220" fillId="0" borderId="230" xfId="664" applyFont="1" applyBorder="1" applyAlignment="1">
      <alignment horizontal="right"/>
    </xf>
    <xf numFmtId="37" fontId="218" fillId="0" borderId="230" xfId="664" applyNumberFormat="1" applyFont="1" applyBorder="1" applyAlignment="1">
      <alignment horizontal="center"/>
    </xf>
    <xf numFmtId="0" fontId="243" fillId="24" borderId="32" xfId="0" applyFont="1" applyFill="1" applyBorder="1"/>
    <xf numFmtId="0" fontId="247" fillId="29" borderId="32" xfId="0" applyFont="1" applyFill="1" applyBorder="1"/>
    <xf numFmtId="37" fontId="243" fillId="29" borderId="32" xfId="0" applyNumberFormat="1" applyFont="1" applyFill="1" applyBorder="1"/>
    <xf numFmtId="10" fontId="243" fillId="24" borderId="32" xfId="0" applyNumberFormat="1" applyFont="1" applyFill="1" applyBorder="1" applyAlignment="1">
      <alignment horizontal="right"/>
    </xf>
    <xf numFmtId="5" fontId="243" fillId="29" borderId="32" xfId="0" applyNumberFormat="1" applyFont="1" applyFill="1" applyBorder="1"/>
    <xf numFmtId="6" fontId="243" fillId="29" borderId="32" xfId="0" applyNumberFormat="1" applyFont="1" applyFill="1" applyBorder="1"/>
    <xf numFmtId="9" fontId="257" fillId="29" borderId="32" xfId="184" applyFont="1" applyFill="1" applyBorder="1" applyAlignment="1" applyProtection="1">
      <alignment horizontal="center"/>
    </xf>
    <xf numFmtId="0" fontId="207" fillId="29" borderId="234" xfId="652" applyNumberFormat="1" applyFont="1" applyFill="1" applyBorder="1" applyAlignment="1" applyProtection="1">
      <alignment horizontal="left" vertical="top"/>
    </xf>
    <xf numFmtId="9" fontId="203" fillId="29" borderId="230" xfId="652" applyNumberFormat="1" applyFont="1" applyFill="1" applyBorder="1" applyAlignment="1" applyProtection="1">
      <alignment horizontal="center" wrapText="1"/>
    </xf>
    <xf numFmtId="0" fontId="257" fillId="29" borderId="32" xfId="1" applyFont="1" applyFill="1" applyBorder="1"/>
    <xf numFmtId="328" fontId="259" fillId="29" borderId="32" xfId="1" applyNumberFormat="1" applyFont="1" applyFill="1" applyBorder="1"/>
    <xf numFmtId="0" fontId="257" fillId="2" borderId="32" xfId="1" applyFont="1" applyFill="1" applyBorder="1"/>
    <xf numFmtId="5" fontId="257" fillId="2" borderId="32" xfId="1" applyNumberFormat="1" applyFont="1" applyFill="1" applyBorder="1" applyAlignment="1">
      <alignment horizontal="center"/>
    </xf>
    <xf numFmtId="164" fontId="257" fillId="2" borderId="32" xfId="1" applyNumberFormat="1" applyFont="1" applyFill="1" applyBorder="1" applyAlignment="1">
      <alignment horizontal="center"/>
    </xf>
    <xf numFmtId="9" fontId="257" fillId="2" borderId="32" xfId="1" applyNumberFormat="1" applyFont="1" applyFill="1" applyBorder="1" applyAlignment="1">
      <alignment horizontal="center"/>
    </xf>
    <xf numFmtId="5" fontId="257" fillId="29" borderId="32" xfId="1" applyNumberFormat="1" applyFont="1" applyFill="1" applyBorder="1" applyAlignment="1">
      <alignment horizontal="center"/>
    </xf>
    <xf numFmtId="164" fontId="257" fillId="29" borderId="32" xfId="1" applyNumberFormat="1" applyFont="1" applyFill="1" applyBorder="1" applyAlignment="1">
      <alignment horizontal="center"/>
    </xf>
    <xf numFmtId="9" fontId="257" fillId="29" borderId="32" xfId="1" applyNumberFormat="1" applyFont="1" applyFill="1" applyBorder="1" applyAlignment="1">
      <alignment horizontal="center"/>
    </xf>
    <xf numFmtId="324" fontId="257" fillId="2" borderId="32" xfId="652" applyNumberFormat="1" applyFont="1" applyFill="1" applyBorder="1" applyProtection="1"/>
    <xf numFmtId="43" fontId="257" fillId="2" borderId="32" xfId="652" applyFont="1" applyFill="1" applyBorder="1" applyProtection="1"/>
    <xf numFmtId="164" fontId="257" fillId="2" borderId="32" xfId="31791" applyNumberFormat="1" applyFont="1" applyFill="1" applyBorder="1" applyProtection="1"/>
    <xf numFmtId="44" fontId="259" fillId="29" borderId="32" xfId="1" applyNumberFormat="1" applyFont="1" applyFill="1" applyBorder="1" applyAlignment="1">
      <alignment horizontal="right"/>
    </xf>
    <xf numFmtId="0" fontId="259" fillId="29" borderId="32" xfId="1" applyFont="1" applyFill="1" applyBorder="1"/>
    <xf numFmtId="41" fontId="257" fillId="29" borderId="32" xfId="1" applyNumberFormat="1" applyFont="1" applyFill="1" applyBorder="1"/>
    <xf numFmtId="41" fontId="203" fillId="78" borderId="32" xfId="652" applyNumberFormat="1" applyFont="1" applyFill="1" applyBorder="1" applyProtection="1"/>
    <xf numFmtId="9" fontId="203" fillId="78" borderId="32" xfId="184" applyFont="1" applyFill="1" applyBorder="1" applyProtection="1"/>
    <xf numFmtId="0" fontId="207" fillId="0" borderId="113" xfId="0" applyFont="1" applyBorder="1" applyAlignment="1">
      <alignment horizontal="center"/>
    </xf>
    <xf numFmtId="0" fontId="220" fillId="25" borderId="113" xfId="3470" applyFont="1" applyFill="1" applyBorder="1" applyAlignment="1">
      <alignment wrapText="1"/>
    </xf>
    <xf numFmtId="9" fontId="220" fillId="0" borderId="44" xfId="184" applyFont="1" applyBorder="1" applyAlignment="1">
      <alignment horizontal="center"/>
    </xf>
    <xf numFmtId="37" fontId="212" fillId="0" borderId="44" xfId="3470" applyNumberFormat="1" applyFont="1" applyBorder="1" applyAlignment="1">
      <alignment horizontal="right"/>
    </xf>
    <xf numFmtId="5" fontId="212" fillId="0" borderId="44" xfId="3470" applyNumberFormat="1" applyFont="1" applyBorder="1" applyAlignment="1">
      <alignment horizontal="right"/>
    </xf>
    <xf numFmtId="7" fontId="212" fillId="0" borderId="44" xfId="3470" applyNumberFormat="1" applyFont="1" applyBorder="1" applyAlignment="1">
      <alignment horizontal="right"/>
    </xf>
    <xf numFmtId="41" fontId="203" fillId="0" borderId="44" xfId="0" applyNumberFormat="1" applyFont="1" applyBorder="1"/>
    <xf numFmtId="0" fontId="207" fillId="29" borderId="44" xfId="0" applyFont="1" applyFill="1" applyBorder="1" applyAlignment="1">
      <alignment horizontal="center"/>
    </xf>
    <xf numFmtId="0" fontId="207" fillId="0" borderId="44" xfId="0" applyFont="1" applyBorder="1"/>
    <xf numFmtId="41" fontId="207" fillId="0" borderId="44" xfId="0" applyNumberFormat="1" applyFont="1" applyBorder="1"/>
    <xf numFmtId="3" fontId="203" fillId="0" borderId="44" xfId="0" applyNumberFormat="1" applyFont="1" applyBorder="1"/>
    <xf numFmtId="0" fontId="203" fillId="0" borderId="44" xfId="652" applyNumberFormat="1" applyFont="1" applyFill="1" applyBorder="1" applyAlignment="1" applyProtection="1">
      <alignment horizontal="center"/>
    </xf>
    <xf numFmtId="41" fontId="203" fillId="75" borderId="44" xfId="189" applyNumberFormat="1" applyFont="1" applyFill="1" applyBorder="1" applyProtection="1"/>
    <xf numFmtId="41" fontId="203" fillId="0" borderId="44" xfId="189" applyNumberFormat="1" applyFont="1" applyFill="1" applyBorder="1" applyProtection="1"/>
    <xf numFmtId="41" fontId="203" fillId="75" borderId="44" xfId="0" applyNumberFormat="1" applyFont="1" applyFill="1" applyBorder="1"/>
    <xf numFmtId="3" fontId="203" fillId="0" borderId="44" xfId="31783" applyNumberFormat="1" applyFont="1" applyBorder="1"/>
    <xf numFmtId="0" fontId="203" fillId="0" borderId="44" xfId="0" applyFont="1" applyBorder="1"/>
    <xf numFmtId="44" fontId="213" fillId="0" borderId="44" xfId="31791" applyFont="1" applyBorder="1"/>
    <xf numFmtId="3" fontId="213" fillId="0" borderId="44" xfId="0" applyNumberFormat="1" applyFont="1" applyBorder="1"/>
    <xf numFmtId="0" fontId="213" fillId="0" borderId="44" xfId="0" applyFont="1" applyBorder="1"/>
    <xf numFmtId="41" fontId="213" fillId="75" borderId="44" xfId="189" applyNumberFormat="1" applyFont="1" applyFill="1" applyBorder="1" applyProtection="1"/>
    <xf numFmtId="41" fontId="213" fillId="0" borderId="44" xfId="189" applyNumberFormat="1" applyFont="1" applyFill="1" applyBorder="1" applyProtection="1"/>
    <xf numFmtId="44" fontId="203" fillId="0" borderId="44" xfId="31791" applyFont="1" applyBorder="1"/>
    <xf numFmtId="0" fontId="203" fillId="0" borderId="44" xfId="664" applyFont="1" applyBorder="1"/>
    <xf numFmtId="0" fontId="239" fillId="26" borderId="113" xfId="0" applyFont="1" applyFill="1" applyBorder="1" applyAlignment="1">
      <alignment horizontal="right"/>
    </xf>
    <xf numFmtId="37" fontId="245" fillId="0" borderId="113" xfId="0" applyNumberFormat="1" applyFont="1" applyBorder="1"/>
    <xf numFmtId="10" fontId="245" fillId="0" borderId="113" xfId="0" applyNumberFormat="1" applyFont="1" applyBorder="1"/>
    <xf numFmtId="9" fontId="245" fillId="0" borderId="113" xfId="0" applyNumberFormat="1" applyFont="1" applyBorder="1" applyAlignment="1">
      <alignment horizontal="center"/>
    </xf>
    <xf numFmtId="5" fontId="240" fillId="24" borderId="119" xfId="0" applyNumberFormat="1" applyFont="1" applyFill="1" applyBorder="1" applyAlignment="1">
      <alignment horizontal="right"/>
    </xf>
    <xf numFmtId="5" fontId="240" fillId="29" borderId="102" xfId="0" applyNumberFormat="1" applyFont="1" applyFill="1" applyBorder="1"/>
    <xf numFmtId="0" fontId="257" fillId="29" borderId="44" xfId="1" applyFont="1" applyFill="1" applyBorder="1"/>
    <xf numFmtId="164" fontId="257" fillId="29" borderId="44" xfId="1" applyNumberFormat="1" applyFont="1" applyFill="1" applyBorder="1" applyAlignment="1">
      <alignment horizontal="center"/>
    </xf>
    <xf numFmtId="41" fontId="203" fillId="29" borderId="119" xfId="652" applyNumberFormat="1" applyFont="1" applyFill="1" applyBorder="1" applyProtection="1"/>
    <xf numFmtId="324" fontId="222" fillId="29" borderId="0" xfId="664" applyNumberFormat="1" applyFont="1" applyFill="1"/>
    <xf numFmtId="0" fontId="211" fillId="0" borderId="210" xfId="0" applyFont="1" applyBorder="1" applyAlignment="1">
      <alignment horizontal="center" vertical="center" wrapText="1"/>
    </xf>
    <xf numFmtId="0" fontId="211" fillId="0" borderId="165" xfId="0" quotePrefix="1" applyFont="1" applyBorder="1" applyAlignment="1">
      <alignment horizontal="center" vertical="center" wrapText="1"/>
    </xf>
    <xf numFmtId="0" fontId="211" fillId="0" borderId="211" xfId="0" applyFont="1" applyBorder="1" applyAlignment="1">
      <alignment horizontal="center" vertical="center" wrapText="1"/>
    </xf>
    <xf numFmtId="0" fontId="211" fillId="0" borderId="127" xfId="0" applyFont="1" applyBorder="1" applyAlignment="1">
      <alignment horizontal="center" vertical="center" wrapText="1"/>
    </xf>
    <xf numFmtId="168" fontId="203" fillId="0" borderId="166" xfId="0" applyNumberFormat="1" applyFont="1" applyBorder="1" applyAlignment="1">
      <alignment horizontal="center"/>
    </xf>
    <xf numFmtId="4" fontId="203" fillId="0" borderId="151" xfId="0" applyNumberFormat="1" applyFont="1" applyBorder="1" applyAlignment="1">
      <alignment horizontal="center"/>
    </xf>
    <xf numFmtId="3" fontId="203" fillId="0" borderId="151" xfId="0" applyNumberFormat="1" applyFont="1" applyBorder="1" applyAlignment="1">
      <alignment horizontal="center"/>
    </xf>
    <xf numFmtId="0" fontId="203" fillId="0" borderId="173" xfId="0" applyFont="1" applyBorder="1" applyAlignment="1">
      <alignment horizontal="center"/>
    </xf>
    <xf numFmtId="0" fontId="203" fillId="0" borderId="174" xfId="0" applyFont="1" applyBorder="1" applyAlignment="1">
      <alignment horizontal="center"/>
    </xf>
    <xf numFmtId="3" fontId="203" fillId="0" borderId="174" xfId="0" applyNumberFormat="1" applyFont="1" applyBorder="1" applyAlignment="1">
      <alignment horizontal="center"/>
    </xf>
    <xf numFmtId="4" fontId="203" fillId="0" borderId="153" xfId="0" applyNumberFormat="1" applyFont="1" applyBorder="1" applyAlignment="1">
      <alignment horizontal="center"/>
    </xf>
    <xf numFmtId="0" fontId="205" fillId="0" borderId="43" xfId="0" applyFont="1" applyBorder="1" applyAlignment="1">
      <alignment horizontal="centerContinuous"/>
    </xf>
    <xf numFmtId="0" fontId="205" fillId="0" borderId="3" xfId="0" applyFont="1" applyBorder="1" applyAlignment="1">
      <alignment horizontal="centerContinuous"/>
    </xf>
    <xf numFmtId="0" fontId="205" fillId="0" borderId="1" xfId="0" applyFont="1" applyBorder="1" applyAlignment="1">
      <alignment horizontal="centerContinuous"/>
    </xf>
    <xf numFmtId="0" fontId="203" fillId="0" borderId="169" xfId="0" applyFont="1" applyBorder="1" applyAlignment="1">
      <alignment horizontal="center"/>
    </xf>
    <xf numFmtId="0" fontId="203" fillId="0" borderId="174" xfId="0" applyFont="1" applyBorder="1" applyAlignment="1" applyProtection="1">
      <alignment horizontal="center"/>
      <protection locked="0"/>
    </xf>
    <xf numFmtId="3" fontId="203" fillId="0" borderId="174" xfId="0" applyNumberFormat="1" applyFont="1" applyBorder="1" applyAlignment="1" applyProtection="1">
      <alignment horizontal="center"/>
      <protection locked="0"/>
    </xf>
    <xf numFmtId="168" fontId="203" fillId="0" borderId="174" xfId="0" applyNumberFormat="1" applyFont="1" applyBorder="1" applyAlignment="1" applyProtection="1">
      <alignment horizontal="center"/>
      <protection locked="0"/>
    </xf>
    <xf numFmtId="4" fontId="203" fillId="0" borderId="174" xfId="0" applyNumberFormat="1" applyFont="1" applyBorder="1" applyAlignment="1" applyProtection="1">
      <alignment horizontal="center"/>
      <protection locked="0"/>
    </xf>
    <xf numFmtId="4" fontId="203" fillId="0" borderId="195" xfId="0" applyNumberFormat="1" applyFont="1" applyBorder="1" applyAlignment="1">
      <alignment horizontal="center"/>
    </xf>
    <xf numFmtId="3" fontId="207" fillId="29" borderId="37" xfId="31787" applyNumberFormat="1" applyFont="1" applyFill="1" applyBorder="1" applyProtection="1">
      <protection locked="0"/>
    </xf>
    <xf numFmtId="3" fontId="203" fillId="29" borderId="166" xfId="0" applyNumberFormat="1" applyFont="1" applyFill="1" applyBorder="1" applyAlignment="1" applyProtection="1">
      <alignment horizontal="center"/>
      <protection locked="0"/>
    </xf>
    <xf numFmtId="49" fontId="203" fillId="0" borderId="166" xfId="0" applyNumberFormat="1" applyFont="1" applyBorder="1" applyAlignment="1" applyProtection="1">
      <alignment horizontal="center"/>
      <protection locked="0"/>
    </xf>
    <xf numFmtId="168" fontId="203" fillId="0" borderId="166" xfId="0" applyNumberFormat="1" applyFont="1" applyBorder="1" applyAlignment="1" applyProtection="1">
      <alignment horizontal="center"/>
      <protection locked="0"/>
    </xf>
    <xf numFmtId="3" fontId="203" fillId="0" borderId="120" xfId="0" applyNumberFormat="1" applyFont="1" applyBorder="1" applyAlignment="1" applyProtection="1">
      <alignment horizontal="center"/>
      <protection locked="0"/>
    </xf>
    <xf numFmtId="0" fontId="211" fillId="0" borderId="129" xfId="0" quotePrefix="1" applyFont="1" applyBorder="1" applyAlignment="1">
      <alignment horizontal="center" vertical="center" wrapText="1"/>
    </xf>
    <xf numFmtId="0" fontId="211" fillId="0" borderId="129" xfId="0" applyFont="1" applyBorder="1" applyAlignment="1">
      <alignment horizontal="center" vertical="center" wrapText="1"/>
    </xf>
    <xf numFmtId="0" fontId="211" fillId="0" borderId="113" xfId="0" applyFont="1" applyBorder="1" applyAlignment="1">
      <alignment horizontal="center" vertical="center" wrapText="1"/>
    </xf>
    <xf numFmtId="0" fontId="217" fillId="0" borderId="0" xfId="0" applyFont="1" applyAlignment="1">
      <alignment horizontal="right"/>
    </xf>
    <xf numFmtId="10" fontId="222" fillId="86" borderId="13" xfId="0" applyNumberFormat="1" applyFont="1" applyFill="1" applyBorder="1"/>
    <xf numFmtId="9" fontId="203" fillId="0" borderId="0" xfId="184" applyFont="1" applyFill="1"/>
    <xf numFmtId="0" fontId="203" fillId="0" borderId="152" xfId="0" applyFont="1" applyBorder="1"/>
    <xf numFmtId="3" fontId="203" fillId="0" borderId="136" xfId="31783" applyNumberFormat="1" applyFont="1" applyBorder="1"/>
    <xf numFmtId="4" fontId="203" fillId="0" borderId="166" xfId="0" applyNumberFormat="1" applyFont="1" applyBorder="1" applyAlignment="1">
      <alignment horizontal="center"/>
    </xf>
    <xf numFmtId="3" fontId="203" fillId="0" borderId="135" xfId="0" applyNumberFormat="1" applyFont="1" applyBorder="1" applyAlignment="1" applyProtection="1">
      <alignment horizontal="center"/>
      <protection locked="0"/>
    </xf>
    <xf numFmtId="3" fontId="203" fillId="0" borderId="170" xfId="0" applyNumberFormat="1" applyFont="1" applyBorder="1" applyAlignment="1">
      <alignment horizontal="center"/>
    </xf>
    <xf numFmtId="0" fontId="203" fillId="0" borderId="3" xfId="664" applyFont="1" applyBorder="1" applyAlignment="1">
      <alignment horizontal="center"/>
    </xf>
    <xf numFmtId="14" fontId="168" fillId="0" borderId="235" xfId="0" applyNumberFormat="1" applyFont="1" applyBorder="1" applyAlignment="1">
      <alignment horizontal="right"/>
    </xf>
    <xf numFmtId="14" fontId="168" fillId="87" borderId="235" xfId="0" applyNumberFormat="1" applyFont="1" applyFill="1" applyBorder="1" applyAlignment="1">
      <alignment horizontal="right"/>
    </xf>
    <xf numFmtId="10" fontId="168" fillId="0" borderId="235" xfId="0" applyNumberFormat="1" applyFont="1" applyBorder="1" applyAlignment="1">
      <alignment horizontal="right"/>
    </xf>
    <xf numFmtId="10" fontId="168" fillId="87" borderId="235" xfId="0" applyNumberFormat="1" applyFont="1" applyFill="1" applyBorder="1" applyAlignment="1">
      <alignment horizontal="right"/>
    </xf>
    <xf numFmtId="3" fontId="203" fillId="0" borderId="237" xfId="0" applyNumberFormat="1" applyFont="1" applyBorder="1" applyAlignment="1" applyProtection="1">
      <alignment horizontal="center"/>
      <protection locked="0"/>
    </xf>
    <xf numFmtId="0" fontId="297" fillId="0" borderId="0" xfId="0" applyFont="1"/>
    <xf numFmtId="14" fontId="297" fillId="0" borderId="0" xfId="186" applyNumberFormat="1" applyFont="1" applyProtection="1">
      <protection locked="0"/>
    </xf>
    <xf numFmtId="9" fontId="297" fillId="0" borderId="0" xfId="184" applyFont="1"/>
    <xf numFmtId="0" fontId="297" fillId="0" borderId="0" xfId="0" applyFont="1" applyAlignment="1">
      <alignment horizontal="right"/>
    </xf>
    <xf numFmtId="14" fontId="297" fillId="0" borderId="0" xfId="186" applyNumberFormat="1" applyFont="1" applyAlignment="1" applyProtection="1">
      <alignment horizontal="right"/>
      <protection locked="0"/>
    </xf>
    <xf numFmtId="10" fontId="297" fillId="0" borderId="0" xfId="0" applyNumberFormat="1" applyFont="1" applyAlignment="1">
      <alignment horizontal="center"/>
    </xf>
    <xf numFmtId="0" fontId="0" fillId="0" borderId="238" xfId="0" applyBorder="1"/>
    <xf numFmtId="10" fontId="203" fillId="0" borderId="0" xfId="184" applyNumberFormat="1" applyFont="1" applyBorder="1"/>
    <xf numFmtId="0" fontId="299" fillId="0" borderId="0" xfId="0" applyFont="1" applyAlignment="1">
      <alignment horizontal="left"/>
    </xf>
    <xf numFmtId="10" fontId="299" fillId="0" borderId="0" xfId="184" applyNumberFormat="1" applyFont="1" applyAlignment="1">
      <alignment horizontal="center"/>
    </xf>
    <xf numFmtId="0" fontId="300" fillId="0" borderId="0" xfId="0" applyFont="1" applyAlignment="1">
      <alignment horizontal="right"/>
    </xf>
    <xf numFmtId="326" fontId="299" fillId="0" borderId="0" xfId="184" applyNumberFormat="1" applyFont="1" applyAlignment="1">
      <alignment horizontal="center"/>
    </xf>
    <xf numFmtId="0" fontId="298" fillId="0" borderId="0" xfId="31783" applyFont="1"/>
    <xf numFmtId="10" fontId="298" fillId="0" borderId="0" xfId="0" applyNumberFormat="1" applyFont="1" applyAlignment="1" applyProtection="1">
      <alignment horizontal="right"/>
      <protection locked="0"/>
    </xf>
    <xf numFmtId="10" fontId="298" fillId="0" borderId="0" xfId="31783" applyNumberFormat="1" applyFont="1"/>
    <xf numFmtId="164" fontId="298" fillId="0" borderId="0" xfId="663" applyNumberFormat="1" applyFont="1" applyAlignment="1">
      <alignment horizontal="right"/>
    </xf>
    <xf numFmtId="9" fontId="298" fillId="0" borderId="0" xfId="31783" applyNumberFormat="1" applyFont="1"/>
    <xf numFmtId="164" fontId="298" fillId="0" borderId="0" xfId="31791" applyNumberFormat="1" applyFont="1" applyFill="1" applyProtection="1"/>
    <xf numFmtId="164" fontId="298" fillId="0" borderId="0" xfId="31783" applyNumberFormat="1" applyFont="1"/>
    <xf numFmtId="333" fontId="298" fillId="0" borderId="0" xfId="31783" applyNumberFormat="1" applyFont="1"/>
    <xf numFmtId="333" fontId="298" fillId="0" borderId="0" xfId="31783" applyNumberFormat="1" applyFont="1" applyAlignment="1">
      <alignment horizontal="right"/>
    </xf>
    <xf numFmtId="3" fontId="298" fillId="0" borderId="37" xfId="31787" applyNumberFormat="1" applyFont="1" applyFill="1" applyBorder="1" applyProtection="1">
      <protection locked="0"/>
    </xf>
    <xf numFmtId="3" fontId="298" fillId="0" borderId="37" xfId="31783" applyNumberFormat="1" applyFont="1" applyBorder="1"/>
    <xf numFmtId="3" fontId="297" fillId="0" borderId="37" xfId="31783" applyNumberFormat="1" applyFont="1" applyBorder="1"/>
    <xf numFmtId="3" fontId="297" fillId="0" borderId="37" xfId="31787" applyNumberFormat="1" applyFont="1" applyFill="1" applyBorder="1" applyProtection="1">
      <protection locked="0"/>
    </xf>
    <xf numFmtId="0" fontId="298" fillId="0" borderId="236" xfId="0" applyFont="1" applyBorder="1" applyAlignment="1" applyProtection="1">
      <alignment horizontal="center"/>
      <protection locked="0"/>
    </xf>
    <xf numFmtId="49" fontId="298" fillId="0" borderId="166" xfId="0" applyNumberFormat="1" applyFont="1" applyBorder="1" applyAlignment="1" applyProtection="1">
      <alignment horizontal="center"/>
      <protection locked="0"/>
    </xf>
    <xf numFmtId="3" fontId="298" fillId="0" borderId="166" xfId="0" applyNumberFormat="1" applyFont="1" applyBorder="1" applyAlignment="1" applyProtection="1">
      <alignment horizontal="center"/>
      <protection locked="0"/>
    </xf>
    <xf numFmtId="0" fontId="298" fillId="0" borderId="166" xfId="0" applyFont="1" applyBorder="1" applyAlignment="1" applyProtection="1">
      <alignment horizontal="center"/>
      <protection locked="0"/>
    </xf>
    <xf numFmtId="0" fontId="298" fillId="29" borderId="166" xfId="0" applyFont="1" applyFill="1" applyBorder="1" applyAlignment="1" applyProtection="1">
      <alignment horizontal="center"/>
      <protection locked="0"/>
    </xf>
    <xf numFmtId="3" fontId="297" fillId="0" borderId="59" xfId="31787" applyNumberFormat="1" applyFont="1" applyFill="1" applyBorder="1" applyProtection="1">
      <protection locked="0"/>
    </xf>
    <xf numFmtId="324" fontId="297" fillId="0" borderId="0" xfId="665" applyNumberFormat="1" applyFont="1" applyBorder="1" applyAlignment="1" applyProtection="1">
      <alignment horizontal="right"/>
    </xf>
    <xf numFmtId="324" fontId="297" fillId="0" borderId="0" xfId="665" applyNumberFormat="1" applyFont="1" applyFill="1" applyBorder="1" applyAlignment="1" applyProtection="1">
      <alignment horizontal="right"/>
      <protection locked="0"/>
    </xf>
    <xf numFmtId="0" fontId="297" fillId="0" borderId="64" xfId="664" applyFont="1" applyBorder="1" applyAlignment="1" applyProtection="1">
      <alignment horizontal="center"/>
      <protection locked="0"/>
    </xf>
    <xf numFmtId="0" fontId="297" fillId="0" borderId="226" xfId="664" applyFont="1" applyBorder="1" applyAlignment="1">
      <alignment horizontal="center"/>
    </xf>
    <xf numFmtId="0" fontId="297" fillId="27" borderId="37" xfId="664" applyFont="1" applyFill="1" applyBorder="1" applyProtection="1">
      <protection locked="0"/>
    </xf>
    <xf numFmtId="43" fontId="297" fillId="0" borderId="1" xfId="665" applyFont="1" applyFill="1" applyBorder="1" applyAlignment="1" applyProtection="1">
      <alignment horizontal="center"/>
      <protection locked="0"/>
    </xf>
    <xf numFmtId="0" fontId="297" fillId="0" borderId="0" xfId="664" applyFont="1"/>
    <xf numFmtId="9" fontId="298" fillId="0" borderId="0" xfId="184" applyFont="1" applyFill="1" applyBorder="1" applyAlignment="1" applyProtection="1">
      <alignment horizontal="right"/>
    </xf>
    <xf numFmtId="43" fontId="297" fillId="0" borderId="37" xfId="665" applyFont="1" applyFill="1" applyBorder="1" applyAlignment="1" applyProtection="1">
      <alignment horizontal="center"/>
    </xf>
    <xf numFmtId="0" fontId="297" fillId="0" borderId="37" xfId="664" applyFont="1" applyBorder="1"/>
    <xf numFmtId="324" fontId="297" fillId="0" borderId="37" xfId="665" applyNumberFormat="1" applyFont="1" applyFill="1" applyBorder="1" applyAlignment="1" applyProtection="1">
      <alignment horizontal="right"/>
    </xf>
    <xf numFmtId="43" fontId="297" fillId="0" borderId="37" xfId="665" applyFont="1" applyFill="1" applyBorder="1" applyAlignment="1" applyProtection="1">
      <alignment horizontal="right"/>
    </xf>
    <xf numFmtId="0" fontId="297" fillId="0" borderId="37" xfId="664" applyFont="1" applyBorder="1" applyAlignment="1">
      <alignment horizontal="left" wrapText="1" indent="2"/>
    </xf>
    <xf numFmtId="9" fontId="297" fillId="0" borderId="0" xfId="184" applyFont="1" applyFill="1" applyBorder="1" applyAlignment="1" applyProtection="1">
      <alignment horizontal="center"/>
      <protection locked="0"/>
    </xf>
    <xf numFmtId="9" fontId="297" fillId="29" borderId="32" xfId="184" applyFont="1" applyFill="1" applyBorder="1" applyAlignment="1" applyProtection="1">
      <alignment horizontal="center"/>
      <protection locked="0"/>
    </xf>
    <xf numFmtId="0" fontId="298" fillId="0" borderId="61" xfId="664" applyFont="1" applyBorder="1" applyAlignment="1">
      <alignment horizontal="center"/>
    </xf>
    <xf numFmtId="3" fontId="297" fillId="0" borderId="3" xfId="652" applyNumberFormat="1" applyFont="1" applyBorder="1" applyAlignment="1">
      <alignment horizontal="center"/>
    </xf>
    <xf numFmtId="164" fontId="297" fillId="0" borderId="1" xfId="665" applyNumberFormat="1" applyFont="1" applyBorder="1" applyAlignment="1">
      <alignment horizontal="center"/>
    </xf>
    <xf numFmtId="0" fontId="297" fillId="0" borderId="7" xfId="664" applyFont="1" applyBorder="1"/>
    <xf numFmtId="0" fontId="297" fillId="0" borderId="0" xfId="664" applyFont="1" applyAlignment="1">
      <alignment horizontal="left"/>
    </xf>
    <xf numFmtId="0" fontId="297" fillId="0" borderId="3" xfId="664" applyFont="1" applyBorder="1" applyAlignment="1">
      <alignment horizontal="center"/>
    </xf>
    <xf numFmtId="0" fontId="297" fillId="0" borderId="61" xfId="664" applyFont="1" applyBorder="1"/>
    <xf numFmtId="0" fontId="297" fillId="0" borderId="3" xfId="664" applyFont="1" applyBorder="1" applyAlignment="1">
      <alignment horizontal="left" indent="1"/>
    </xf>
    <xf numFmtId="37" fontId="297" fillId="0" borderId="3" xfId="665" applyNumberFormat="1" applyFont="1" applyFill="1" applyBorder="1" applyAlignment="1" applyProtection="1">
      <alignment horizontal="center"/>
    </xf>
    <xf numFmtId="0" fontId="297" fillId="0" borderId="151" xfId="664" applyFont="1" applyBorder="1" applyAlignment="1">
      <alignment horizontal="left" wrapText="1" indent="2"/>
    </xf>
    <xf numFmtId="0" fontId="0" fillId="2" borderId="0" xfId="0" applyFill="1"/>
    <xf numFmtId="37" fontId="222" fillId="26" borderId="239" xfId="664" applyNumberFormat="1" applyFont="1" applyFill="1" applyBorder="1" applyAlignment="1">
      <alignment horizontal="center"/>
    </xf>
    <xf numFmtId="10" fontId="297" fillId="2" borderId="0" xfId="184" applyNumberFormat="1" applyFont="1" applyFill="1" applyBorder="1" applyAlignment="1" applyProtection="1">
      <alignment horizontal="center"/>
    </xf>
    <xf numFmtId="3" fontId="203" fillId="0" borderId="37" xfId="0" applyNumberFormat="1" applyFont="1" applyBorder="1" applyAlignment="1">
      <alignment horizontal="center"/>
    </xf>
    <xf numFmtId="10" fontId="297" fillId="2" borderId="0" xfId="31783" applyNumberFormat="1" applyFont="1" applyFill="1" applyAlignment="1">
      <alignment horizontal="center"/>
    </xf>
    <xf numFmtId="0" fontId="298" fillId="2" borderId="166" xfId="0" applyFont="1" applyFill="1" applyBorder="1" applyAlignment="1" applyProtection="1">
      <alignment horizontal="center"/>
      <protection locked="0"/>
    </xf>
    <xf numFmtId="0" fontId="222" fillId="26" borderId="207" xfId="0" applyFont="1" applyFill="1" applyBorder="1" applyAlignment="1">
      <alignment horizontal="right"/>
    </xf>
    <xf numFmtId="0" fontId="219" fillId="26" borderId="209" xfId="185" applyFont="1" applyFill="1" applyBorder="1" applyAlignment="1">
      <alignment horizontal="center" textRotation="90"/>
    </xf>
    <xf numFmtId="0" fontId="219" fillId="26" borderId="4" xfId="185" applyFont="1" applyFill="1" applyBorder="1" applyAlignment="1">
      <alignment horizontal="center" textRotation="90"/>
    </xf>
    <xf numFmtId="0" fontId="219" fillId="26" borderId="221" xfId="185" applyFont="1" applyFill="1" applyBorder="1" applyAlignment="1">
      <alignment horizontal="center" textRotation="90"/>
    </xf>
    <xf numFmtId="0" fontId="219" fillId="26" borderId="1" xfId="185" applyFont="1" applyFill="1" applyBorder="1" applyAlignment="1">
      <alignment horizontal="center" textRotation="90"/>
    </xf>
    <xf numFmtId="0" fontId="204" fillId="24" borderId="0" xfId="0" applyFont="1" applyFill="1" applyAlignment="1">
      <alignment horizontal="center" vertical="center"/>
    </xf>
    <xf numFmtId="0" fontId="210" fillId="26" borderId="2" xfId="1" applyFont="1" applyFill="1" applyBorder="1" applyAlignment="1">
      <alignment horizontal="center"/>
    </xf>
    <xf numFmtId="0" fontId="210" fillId="26" borderId="207" xfId="1" applyFont="1" applyFill="1" applyBorder="1" applyAlignment="1">
      <alignment horizontal="center"/>
    </xf>
    <xf numFmtId="0" fontId="210" fillId="26" borderId="208" xfId="1" applyFont="1" applyFill="1" applyBorder="1" applyAlignment="1">
      <alignment horizontal="center"/>
    </xf>
    <xf numFmtId="0" fontId="261" fillId="29" borderId="27" xfId="1" applyFont="1" applyFill="1" applyBorder="1" applyAlignment="1">
      <alignment horizontal="center"/>
    </xf>
    <xf numFmtId="0" fontId="261" fillId="29" borderId="181" xfId="1" applyFont="1" applyFill="1" applyBorder="1" applyAlignment="1">
      <alignment horizontal="center"/>
    </xf>
    <xf numFmtId="0" fontId="261" fillId="29" borderId="185" xfId="1" applyFont="1" applyFill="1" applyBorder="1" applyAlignment="1">
      <alignment horizontal="center"/>
    </xf>
    <xf numFmtId="0" fontId="261" fillId="29" borderId="7" xfId="1" applyFont="1" applyFill="1" applyBorder="1" applyAlignment="1">
      <alignment horizontal="center"/>
    </xf>
    <xf numFmtId="0" fontId="261" fillId="29" borderId="0" xfId="1" applyFont="1" applyFill="1" applyAlignment="1">
      <alignment horizontal="center"/>
    </xf>
    <xf numFmtId="10" fontId="207" fillId="29" borderId="133" xfId="184" applyNumberFormat="1" applyFont="1" applyFill="1" applyBorder="1" applyAlignment="1" applyProtection="1">
      <alignment horizontal="center"/>
    </xf>
    <xf numFmtId="10" fontId="207" fillId="29" borderId="225" xfId="184" applyNumberFormat="1" applyFont="1" applyFill="1" applyBorder="1" applyAlignment="1" applyProtection="1">
      <alignment horizontal="center"/>
    </xf>
    <xf numFmtId="0" fontId="236" fillId="29" borderId="175" xfId="1" applyFont="1" applyFill="1" applyBorder="1" applyAlignment="1" applyProtection="1">
      <alignment horizontal="center"/>
      <protection locked="0"/>
    </xf>
    <xf numFmtId="0" fontId="236" fillId="29" borderId="61" xfId="1" applyFont="1" applyFill="1" applyBorder="1" applyAlignment="1" applyProtection="1">
      <alignment horizontal="center"/>
      <protection locked="0"/>
    </xf>
    <xf numFmtId="0" fontId="236" fillId="29" borderId="0" xfId="1" applyFont="1" applyFill="1" applyAlignment="1" applyProtection="1">
      <alignment horizontal="center"/>
      <protection locked="0"/>
    </xf>
    <xf numFmtId="0" fontId="205" fillId="26" borderId="7" xfId="1" applyFont="1" applyFill="1" applyBorder="1" applyAlignment="1">
      <alignment horizontal="center" vertical="center"/>
    </xf>
    <xf numFmtId="0" fontId="205" fillId="26" borderId="0" xfId="1" applyFont="1" applyFill="1" applyAlignment="1">
      <alignment horizontal="center" vertical="center"/>
    </xf>
    <xf numFmtId="0" fontId="205" fillId="26" borderId="1" xfId="1" applyFont="1" applyFill="1" applyBorder="1" applyAlignment="1">
      <alignment horizontal="center" vertical="center"/>
    </xf>
    <xf numFmtId="0" fontId="205" fillId="26" borderId="2" xfId="1" applyFont="1" applyFill="1" applyBorder="1" applyAlignment="1">
      <alignment horizontal="center" vertical="center"/>
    </xf>
    <xf numFmtId="0" fontId="205" fillId="26" borderId="207" xfId="1" applyFont="1" applyFill="1" applyBorder="1" applyAlignment="1">
      <alignment horizontal="center" vertical="center"/>
    </xf>
    <xf numFmtId="0" fontId="205" fillId="26" borderId="208" xfId="1" applyFont="1" applyFill="1" applyBorder="1" applyAlignment="1">
      <alignment horizontal="center" vertical="center"/>
    </xf>
  </cellXfs>
  <cellStyles count="32555">
    <cellStyle name="_x0007__x000b_" xfId="677" xr:uid="{00000000-0005-0000-0000-000000000000}"/>
    <cellStyle name="_x0007__x000b_ 2" xfId="678" xr:uid="{00000000-0005-0000-0000-000001000000}"/>
    <cellStyle name="$ 0 decimal" xfId="679" xr:uid="{00000000-0005-0000-0000-000002000000}"/>
    <cellStyle name="$ 1 decimal" xfId="680" xr:uid="{00000000-0005-0000-0000-000003000000}"/>
    <cellStyle name="$ 2 decimals" xfId="681" xr:uid="{00000000-0005-0000-0000-000004000000}"/>
    <cellStyle name="$,000.  t10" xfId="192" xr:uid="{00000000-0005-0000-0000-000005000000}"/>
    <cellStyle name="$,000.  t12" xfId="193" xr:uid="{00000000-0005-0000-0000-000006000000}"/>
    <cellStyle name="$,000.00  t10" xfId="194" xr:uid="{00000000-0005-0000-0000-000007000000}"/>
    <cellStyle name="$,000.00  t12" xfId="195" xr:uid="{00000000-0005-0000-0000-000008000000}"/>
    <cellStyle name=";;;" xfId="31721" xr:uid="{00000000-0005-0000-0000-000009000000}"/>
    <cellStyle name="_%(SignOnly)" xfId="682" xr:uid="{00000000-0005-0000-0000-00000A000000}"/>
    <cellStyle name="_%(SignOnly) 2" xfId="683" xr:uid="{00000000-0005-0000-0000-00000B000000}"/>
    <cellStyle name="_%(SignSpaceOnly)" xfId="684" xr:uid="{00000000-0005-0000-0000-00000C000000}"/>
    <cellStyle name="_%(SignSpaceOnly) 2" xfId="685" xr:uid="{00000000-0005-0000-0000-00000D000000}"/>
    <cellStyle name="_Capstone_TM36_CRV-SC Norco Partners LP_02.1.09" xfId="196" xr:uid="{00000000-0005-0000-0000-00000E000000}"/>
    <cellStyle name="_Capstone_TM36_CRV-SC Norco Partners LP_02.1.09 2" xfId="197" xr:uid="{00000000-0005-0000-0000-00000F000000}"/>
    <cellStyle name="_Capstone_TM36_CRV-SC Norco Partners LP_02.1.09 3" xfId="198" xr:uid="{00000000-0005-0000-0000-000010000000}"/>
    <cellStyle name="_Comma" xfId="686" xr:uid="{00000000-0005-0000-0000-000011000000}"/>
    <cellStyle name="_Comma 2" xfId="687" xr:uid="{00000000-0005-0000-0000-000012000000}"/>
    <cellStyle name="_Currency" xfId="688" xr:uid="{00000000-0005-0000-0000-000013000000}"/>
    <cellStyle name="_Currency 2" xfId="689" xr:uid="{00000000-0005-0000-0000-000014000000}"/>
    <cellStyle name="_Currency 3" xfId="3473" xr:uid="{00000000-0005-0000-0000-000015000000}"/>
    <cellStyle name="_CurrencySpace" xfId="690" xr:uid="{00000000-0005-0000-0000-000016000000}"/>
    <cellStyle name="_CurrencySpace 2" xfId="691" xr:uid="{00000000-0005-0000-0000-000017000000}"/>
    <cellStyle name="_Euro" xfId="692" xr:uid="{00000000-0005-0000-0000-000018000000}"/>
    <cellStyle name="_Euro 2" xfId="693" xr:uid="{00000000-0005-0000-0000-000019000000}"/>
    <cellStyle name="_Heading" xfId="694" xr:uid="{00000000-0005-0000-0000-00001A000000}"/>
    <cellStyle name="_Heading_prestemp" xfId="695" xr:uid="{00000000-0005-0000-0000-00001B000000}"/>
    <cellStyle name="_Heading_prestemp 2" xfId="696" xr:uid="{00000000-0005-0000-0000-00001C000000}"/>
    <cellStyle name="_Heading_prestemp__APTECH TEMPLATE MODEL 2011_06_10" xfId="697" xr:uid="{00000000-0005-0000-0000-00001D000000}"/>
    <cellStyle name="_Heading_prestemp_FFO Forecast_v21_Revised" xfId="698" xr:uid="{00000000-0005-0000-0000-00001E000000}"/>
    <cellStyle name="_Heading_prestemp_IALG 2009 NOI Budget FINAL" xfId="699" xr:uid="{00000000-0005-0000-0000-00001F000000}"/>
    <cellStyle name="_Heading_prestemp_Lodging NOI 2009 Budget - PRELIM 2-10-2009" xfId="700" xr:uid="{00000000-0005-0000-0000-000020000000}"/>
    <cellStyle name="_Heading_prestemp_MF 2009 Projection" xfId="701" xr:uid="{00000000-0005-0000-0000-000021000000}"/>
    <cellStyle name="_Heading_prestemp_z-IAMER Property dBase_BOD Meeting_v72_Full Year" xfId="702" xr:uid="{00000000-0005-0000-0000-000022000000}"/>
    <cellStyle name="_Heading_prestemp_z-IAMER Property dBase_v77" xfId="703" xr:uid="{00000000-0005-0000-0000-000023000000}"/>
    <cellStyle name="_Highlight" xfId="704" xr:uid="{00000000-0005-0000-0000-000024000000}"/>
    <cellStyle name="_Highlight 2" xfId="705" xr:uid="{00000000-0005-0000-0000-000025000000}"/>
    <cellStyle name="_Multiple" xfId="706" xr:uid="{00000000-0005-0000-0000-000026000000}"/>
    <cellStyle name="_Multiple 2" xfId="707" xr:uid="{00000000-0005-0000-0000-000027000000}"/>
    <cellStyle name="_MultipleSpace" xfId="708" xr:uid="{00000000-0005-0000-0000-000028000000}"/>
    <cellStyle name="_MultipleSpace 2" xfId="709" xr:uid="{00000000-0005-0000-0000-000029000000}"/>
    <cellStyle name="_Sales Proceeds Closeout Scenario" xfId="199" xr:uid="{00000000-0005-0000-0000-00002A000000}"/>
    <cellStyle name="_Sales Proceeds Closeout Scenario 2" xfId="200" xr:uid="{00000000-0005-0000-0000-00002B000000}"/>
    <cellStyle name="_Sales Proceeds Closeout Scenario 3" xfId="201" xr:uid="{00000000-0005-0000-0000-00002C000000}"/>
    <cellStyle name="_SubHeading" xfId="710" xr:uid="{00000000-0005-0000-0000-00002D000000}"/>
    <cellStyle name="_SubHeading_prestemp" xfId="711" xr:uid="{00000000-0005-0000-0000-00002E000000}"/>
    <cellStyle name="_SubHeading_prestemp 2" xfId="712" xr:uid="{00000000-0005-0000-0000-00002F000000}"/>
    <cellStyle name="_SubHeading_prestemp__APTECH TEMPLATE MODEL 2011_06_10" xfId="713" xr:uid="{00000000-0005-0000-0000-000030000000}"/>
    <cellStyle name="_SubHeading_prestemp_FFO Forecast_v21_Revised" xfId="714" xr:uid="{00000000-0005-0000-0000-000031000000}"/>
    <cellStyle name="_SubHeading_prestemp_IALG 2009 NOI Budget FINAL" xfId="715" xr:uid="{00000000-0005-0000-0000-000032000000}"/>
    <cellStyle name="_SubHeading_prestemp_Lodging NOI 2009 Budget - PRELIM 2-10-2009" xfId="716" xr:uid="{00000000-0005-0000-0000-000033000000}"/>
    <cellStyle name="_SubHeading_prestemp_MF 2009 Projection" xfId="717" xr:uid="{00000000-0005-0000-0000-000034000000}"/>
    <cellStyle name="_SubHeading_prestemp_z-IAMER Property dBase_BOD Meeting_v72_Full Year" xfId="718" xr:uid="{00000000-0005-0000-0000-000035000000}"/>
    <cellStyle name="_SubHeading_prestemp_z-IAMER Property dBase_v77" xfId="719" xr:uid="{00000000-0005-0000-0000-000036000000}"/>
    <cellStyle name="_Table" xfId="720" xr:uid="{00000000-0005-0000-0000-000037000000}"/>
    <cellStyle name="_Table 2" xfId="721" xr:uid="{00000000-0005-0000-0000-000038000000}"/>
    <cellStyle name="_TableHead" xfId="722" xr:uid="{00000000-0005-0000-0000-000039000000}"/>
    <cellStyle name="_TableHead 2" xfId="723" xr:uid="{00000000-0005-0000-0000-00003A000000}"/>
    <cellStyle name="_TableRowHead" xfId="724" xr:uid="{00000000-0005-0000-0000-00003B000000}"/>
    <cellStyle name="_TableSuperHead" xfId="725" xr:uid="{00000000-0005-0000-0000-00003C000000}"/>
    <cellStyle name="£ BP" xfId="2" xr:uid="{00000000-0005-0000-0000-00003D000000}"/>
    <cellStyle name="£ BP 2" xfId="202" xr:uid="{00000000-0005-0000-0000-00003E000000}"/>
    <cellStyle name="£ BP 3" xfId="203" xr:uid="{00000000-0005-0000-0000-00003F000000}"/>
    <cellStyle name="£Currency [0]" xfId="31722" xr:uid="{00000000-0005-0000-0000-000040000000}"/>
    <cellStyle name="£Currency [1]" xfId="31723" xr:uid="{00000000-0005-0000-0000-000041000000}"/>
    <cellStyle name="£Currency [2]" xfId="31724" xr:uid="{00000000-0005-0000-0000-000042000000}"/>
    <cellStyle name="£Currency [p]" xfId="31725" xr:uid="{00000000-0005-0000-0000-000043000000}"/>
    <cellStyle name="£Currency [p2]" xfId="31726" xr:uid="{00000000-0005-0000-0000-000044000000}"/>
    <cellStyle name="£Pounds" xfId="31727" xr:uid="{00000000-0005-0000-0000-000045000000}"/>
    <cellStyle name="¥ JY" xfId="3" xr:uid="{00000000-0005-0000-0000-000046000000}"/>
    <cellStyle name="¥ JY 2" xfId="204" xr:uid="{00000000-0005-0000-0000-000047000000}"/>
    <cellStyle name="¥ JY 3" xfId="205" xr:uid="{00000000-0005-0000-0000-000048000000}"/>
    <cellStyle name="0%  t10" xfId="206" xr:uid="{00000000-0005-0000-0000-000049000000}"/>
    <cellStyle name="0.0%  t10" xfId="207" xr:uid="{00000000-0005-0000-0000-00004A000000}"/>
    <cellStyle name="0.0% 3sp rt" xfId="208" xr:uid="{00000000-0005-0000-0000-00004B000000}"/>
    <cellStyle name="0.00%  t10" xfId="209" xr:uid="{00000000-0005-0000-0000-00004C000000}"/>
    <cellStyle name="00.0%  t10" xfId="210" xr:uid="{00000000-0005-0000-0000-00004D000000}"/>
    <cellStyle name="00.00%  t10" xfId="211" xr:uid="{00000000-0005-0000-0000-00004E000000}"/>
    <cellStyle name="20% - Accent1 2" xfId="4" xr:uid="{00000000-0005-0000-0000-00004F000000}"/>
    <cellStyle name="20% - Accent1 2 2" xfId="3478" xr:uid="{00000000-0005-0000-0000-000050000000}"/>
    <cellStyle name="20% - Accent1 2 3" xfId="3479" xr:uid="{00000000-0005-0000-0000-000051000000}"/>
    <cellStyle name="20% - Accent1 2 4" xfId="3480" xr:uid="{00000000-0005-0000-0000-000052000000}"/>
    <cellStyle name="20% - Accent1 3" xfId="5" xr:uid="{00000000-0005-0000-0000-000053000000}"/>
    <cellStyle name="20% - Accent1 4" xfId="212" xr:uid="{00000000-0005-0000-0000-000054000000}"/>
    <cellStyle name="20% - Accent2 2" xfId="6" xr:uid="{00000000-0005-0000-0000-000055000000}"/>
    <cellStyle name="20% - Accent2 2 2" xfId="3481" xr:uid="{00000000-0005-0000-0000-000056000000}"/>
    <cellStyle name="20% - Accent2 2 3" xfId="3482" xr:uid="{00000000-0005-0000-0000-000057000000}"/>
    <cellStyle name="20% - Accent2 2 4" xfId="3483" xr:uid="{00000000-0005-0000-0000-000058000000}"/>
    <cellStyle name="20% - Accent2 3" xfId="213" xr:uid="{00000000-0005-0000-0000-000059000000}"/>
    <cellStyle name="20% - Accent2 4" xfId="214" xr:uid="{00000000-0005-0000-0000-00005A000000}"/>
    <cellStyle name="20% - Accent3 2" xfId="7" xr:uid="{00000000-0005-0000-0000-00005B000000}"/>
    <cellStyle name="20% - Accent3 2 2" xfId="3484" xr:uid="{00000000-0005-0000-0000-00005C000000}"/>
    <cellStyle name="20% - Accent3 2 3" xfId="3485" xr:uid="{00000000-0005-0000-0000-00005D000000}"/>
    <cellStyle name="20% - Accent3 2 4" xfId="3486" xr:uid="{00000000-0005-0000-0000-00005E000000}"/>
    <cellStyle name="20% - Accent3 3" xfId="215" xr:uid="{00000000-0005-0000-0000-00005F000000}"/>
    <cellStyle name="20% - Accent3 4" xfId="216" xr:uid="{00000000-0005-0000-0000-000060000000}"/>
    <cellStyle name="20% - Accent4 2" xfId="8" xr:uid="{00000000-0005-0000-0000-000061000000}"/>
    <cellStyle name="20% - Accent4 2 2" xfId="3487" xr:uid="{00000000-0005-0000-0000-000062000000}"/>
    <cellStyle name="20% - Accent4 2 3" xfId="3488" xr:uid="{00000000-0005-0000-0000-000063000000}"/>
    <cellStyle name="20% - Accent4 2 4" xfId="3489" xr:uid="{00000000-0005-0000-0000-000064000000}"/>
    <cellStyle name="20% - Accent4 3" xfId="217" xr:uid="{00000000-0005-0000-0000-000065000000}"/>
    <cellStyle name="20% - Accent4 4" xfId="218" xr:uid="{00000000-0005-0000-0000-000066000000}"/>
    <cellStyle name="20% - Accent5 2" xfId="9" xr:uid="{00000000-0005-0000-0000-000067000000}"/>
    <cellStyle name="20% - Accent5 2 2" xfId="3490" xr:uid="{00000000-0005-0000-0000-000068000000}"/>
    <cellStyle name="20% - Accent5 2 3" xfId="3491" xr:uid="{00000000-0005-0000-0000-000069000000}"/>
    <cellStyle name="20% - Accent5 2 4" xfId="3492" xr:uid="{00000000-0005-0000-0000-00006A000000}"/>
    <cellStyle name="20% - Accent5 3" xfId="219" xr:uid="{00000000-0005-0000-0000-00006B000000}"/>
    <cellStyle name="20% - Accent5 4" xfId="220" xr:uid="{00000000-0005-0000-0000-00006C000000}"/>
    <cellStyle name="20% - Accent6 2" xfId="10" xr:uid="{00000000-0005-0000-0000-00006D000000}"/>
    <cellStyle name="20% - Accent6 2 2" xfId="3493" xr:uid="{00000000-0005-0000-0000-00006E000000}"/>
    <cellStyle name="20% - Accent6 2 3" xfId="3494" xr:uid="{00000000-0005-0000-0000-00006F000000}"/>
    <cellStyle name="20% - Accent6 2 4" xfId="3495" xr:uid="{00000000-0005-0000-0000-000070000000}"/>
    <cellStyle name="20% - Accent6 3" xfId="221" xr:uid="{00000000-0005-0000-0000-000071000000}"/>
    <cellStyle name="20% - Accent6 4" xfId="222" xr:uid="{00000000-0005-0000-0000-000072000000}"/>
    <cellStyle name="2sp rt" xfId="223" xr:uid="{00000000-0005-0000-0000-000073000000}"/>
    <cellStyle name="3" xfId="726" xr:uid="{00000000-0005-0000-0000-000074000000}"/>
    <cellStyle name="40% - Accent1 2" xfId="11" xr:uid="{00000000-0005-0000-0000-000075000000}"/>
    <cellStyle name="40% - Accent1 2 2" xfId="3496" xr:uid="{00000000-0005-0000-0000-000076000000}"/>
    <cellStyle name="40% - Accent1 2 3" xfId="3497" xr:uid="{00000000-0005-0000-0000-000077000000}"/>
    <cellStyle name="40% - Accent1 2 4" xfId="3498" xr:uid="{00000000-0005-0000-0000-000078000000}"/>
    <cellStyle name="40% - Accent1 3" xfId="12" xr:uid="{00000000-0005-0000-0000-000079000000}"/>
    <cellStyle name="40% - Accent1 4" xfId="224" xr:uid="{00000000-0005-0000-0000-00007A000000}"/>
    <cellStyle name="40% - Accent2 2" xfId="13" xr:uid="{00000000-0005-0000-0000-00007B000000}"/>
    <cellStyle name="40% - Accent2 2 2" xfId="3499" xr:uid="{00000000-0005-0000-0000-00007C000000}"/>
    <cellStyle name="40% - Accent2 2 3" xfId="3500" xr:uid="{00000000-0005-0000-0000-00007D000000}"/>
    <cellStyle name="40% - Accent2 2 4" xfId="3501" xr:uid="{00000000-0005-0000-0000-00007E000000}"/>
    <cellStyle name="40% - Accent2 3" xfId="225" xr:uid="{00000000-0005-0000-0000-00007F000000}"/>
    <cellStyle name="40% - Accent2 4" xfId="226" xr:uid="{00000000-0005-0000-0000-000080000000}"/>
    <cellStyle name="40% - Accent3 2" xfId="14" xr:uid="{00000000-0005-0000-0000-000081000000}"/>
    <cellStyle name="40% - Accent3 2 2" xfId="3502" xr:uid="{00000000-0005-0000-0000-000082000000}"/>
    <cellStyle name="40% - Accent3 2 3" xfId="3503" xr:uid="{00000000-0005-0000-0000-000083000000}"/>
    <cellStyle name="40% - Accent3 2 4" xfId="3504" xr:uid="{00000000-0005-0000-0000-000084000000}"/>
    <cellStyle name="40% - Accent3 3" xfId="227" xr:uid="{00000000-0005-0000-0000-000085000000}"/>
    <cellStyle name="40% - Accent3 4" xfId="228" xr:uid="{00000000-0005-0000-0000-000086000000}"/>
    <cellStyle name="40% - Accent4 2" xfId="15" xr:uid="{00000000-0005-0000-0000-000087000000}"/>
    <cellStyle name="40% - Accent4 2 2" xfId="3505" xr:uid="{00000000-0005-0000-0000-000088000000}"/>
    <cellStyle name="40% - Accent4 2 3" xfId="3506" xr:uid="{00000000-0005-0000-0000-000089000000}"/>
    <cellStyle name="40% - Accent4 2 4" xfId="3507" xr:uid="{00000000-0005-0000-0000-00008A000000}"/>
    <cellStyle name="40% - Accent4 3" xfId="229" xr:uid="{00000000-0005-0000-0000-00008B000000}"/>
    <cellStyle name="40% - Accent4 4" xfId="230" xr:uid="{00000000-0005-0000-0000-00008C000000}"/>
    <cellStyle name="40% - Accent5 2" xfId="16" xr:uid="{00000000-0005-0000-0000-00008D000000}"/>
    <cellStyle name="40% - Accent5 2 2" xfId="3508" xr:uid="{00000000-0005-0000-0000-00008E000000}"/>
    <cellStyle name="40% - Accent5 2 3" xfId="3509" xr:uid="{00000000-0005-0000-0000-00008F000000}"/>
    <cellStyle name="40% - Accent5 2 4" xfId="3510" xr:uid="{00000000-0005-0000-0000-000090000000}"/>
    <cellStyle name="40% - Accent5 3" xfId="231" xr:uid="{00000000-0005-0000-0000-000091000000}"/>
    <cellStyle name="40% - Accent5 4" xfId="232" xr:uid="{00000000-0005-0000-0000-000092000000}"/>
    <cellStyle name="40% - Accent6 2" xfId="17" xr:uid="{00000000-0005-0000-0000-000093000000}"/>
    <cellStyle name="40% - Accent6 2 2" xfId="3511" xr:uid="{00000000-0005-0000-0000-000094000000}"/>
    <cellStyle name="40% - Accent6 2 3" xfId="3512" xr:uid="{00000000-0005-0000-0000-000095000000}"/>
    <cellStyle name="40% - Accent6 2 4" xfId="3513" xr:uid="{00000000-0005-0000-0000-000096000000}"/>
    <cellStyle name="40% - Accent6 3" xfId="233" xr:uid="{00000000-0005-0000-0000-000097000000}"/>
    <cellStyle name="40% - Accent6 4" xfId="234" xr:uid="{00000000-0005-0000-0000-000098000000}"/>
    <cellStyle name="60% - Accent1 2" xfId="18" xr:uid="{00000000-0005-0000-0000-000099000000}"/>
    <cellStyle name="60% - Accent1 2 2" xfId="3514" xr:uid="{00000000-0005-0000-0000-00009A000000}"/>
    <cellStyle name="60% - Accent1 2 3" xfId="3515" xr:uid="{00000000-0005-0000-0000-00009B000000}"/>
    <cellStyle name="60% - Accent1 2 4" xfId="3516" xr:uid="{00000000-0005-0000-0000-00009C000000}"/>
    <cellStyle name="60% - Accent1 3" xfId="235" xr:uid="{00000000-0005-0000-0000-00009D000000}"/>
    <cellStyle name="60% - Accent1 4" xfId="236" xr:uid="{00000000-0005-0000-0000-00009E000000}"/>
    <cellStyle name="60% - Accent2 2" xfId="19" xr:uid="{00000000-0005-0000-0000-00009F000000}"/>
    <cellStyle name="60% - Accent2 2 2" xfId="3517" xr:uid="{00000000-0005-0000-0000-0000A0000000}"/>
    <cellStyle name="60% - Accent2 2 3" xfId="3518" xr:uid="{00000000-0005-0000-0000-0000A1000000}"/>
    <cellStyle name="60% - Accent2 2 4" xfId="3519" xr:uid="{00000000-0005-0000-0000-0000A2000000}"/>
    <cellStyle name="60% - Accent2 3" xfId="237" xr:uid="{00000000-0005-0000-0000-0000A3000000}"/>
    <cellStyle name="60% - Accent2 4" xfId="238" xr:uid="{00000000-0005-0000-0000-0000A4000000}"/>
    <cellStyle name="60% - Accent3 2" xfId="20" xr:uid="{00000000-0005-0000-0000-0000A5000000}"/>
    <cellStyle name="60% - Accent3 2 2" xfId="3520" xr:uid="{00000000-0005-0000-0000-0000A6000000}"/>
    <cellStyle name="60% - Accent3 2 3" xfId="3521" xr:uid="{00000000-0005-0000-0000-0000A7000000}"/>
    <cellStyle name="60% - Accent3 2 4" xfId="3522" xr:uid="{00000000-0005-0000-0000-0000A8000000}"/>
    <cellStyle name="60% - Accent3 3" xfId="239" xr:uid="{00000000-0005-0000-0000-0000A9000000}"/>
    <cellStyle name="60% - Accent3 4" xfId="240" xr:uid="{00000000-0005-0000-0000-0000AA000000}"/>
    <cellStyle name="60% - Accent4 2" xfId="21" xr:uid="{00000000-0005-0000-0000-0000AB000000}"/>
    <cellStyle name="60% - Accent4 2 2" xfId="3523" xr:uid="{00000000-0005-0000-0000-0000AC000000}"/>
    <cellStyle name="60% - Accent4 2 3" xfId="3524" xr:uid="{00000000-0005-0000-0000-0000AD000000}"/>
    <cellStyle name="60% - Accent4 2 4" xfId="3525" xr:uid="{00000000-0005-0000-0000-0000AE000000}"/>
    <cellStyle name="60% - Accent4 3" xfId="241" xr:uid="{00000000-0005-0000-0000-0000AF000000}"/>
    <cellStyle name="60% - Accent4 4" xfId="242" xr:uid="{00000000-0005-0000-0000-0000B0000000}"/>
    <cellStyle name="60% - Accent5 2" xfId="22" xr:uid="{00000000-0005-0000-0000-0000B1000000}"/>
    <cellStyle name="60% - Accent5 2 2" xfId="3526" xr:uid="{00000000-0005-0000-0000-0000B2000000}"/>
    <cellStyle name="60% - Accent5 2 3" xfId="3527" xr:uid="{00000000-0005-0000-0000-0000B3000000}"/>
    <cellStyle name="60% - Accent5 2 4" xfId="3528" xr:uid="{00000000-0005-0000-0000-0000B4000000}"/>
    <cellStyle name="60% - Accent5 3" xfId="243" xr:uid="{00000000-0005-0000-0000-0000B5000000}"/>
    <cellStyle name="60% - Accent5 4" xfId="244" xr:uid="{00000000-0005-0000-0000-0000B6000000}"/>
    <cellStyle name="60% - Accent6 2" xfId="23" xr:uid="{00000000-0005-0000-0000-0000B7000000}"/>
    <cellStyle name="60% - Accent6 2 2" xfId="3529" xr:uid="{00000000-0005-0000-0000-0000B8000000}"/>
    <cellStyle name="60% - Accent6 2 3" xfId="3530" xr:uid="{00000000-0005-0000-0000-0000B9000000}"/>
    <cellStyle name="60% - Accent6 2 4" xfId="3531" xr:uid="{00000000-0005-0000-0000-0000BA000000}"/>
    <cellStyle name="60% - Accent6 3" xfId="245" xr:uid="{00000000-0005-0000-0000-0000BB000000}"/>
    <cellStyle name="60% - Accent6 4" xfId="246" xr:uid="{00000000-0005-0000-0000-0000BC000000}"/>
    <cellStyle name="A" xfId="247" xr:uid="{00000000-0005-0000-0000-0000BD000000}"/>
    <cellStyle name="A3 297 x 420 mm" xfId="727" xr:uid="{00000000-0005-0000-0000-0000BE000000}"/>
    <cellStyle name="A3 297 x 420 mm 2" xfId="728" xr:uid="{00000000-0005-0000-0000-0000BF000000}"/>
    <cellStyle name="Above Total" xfId="31842" xr:uid="{EE176FBB-45CE-46A2-BAD5-9AD521391CC6}"/>
    <cellStyle name="Above Total 2" xfId="31843" xr:uid="{FB4E6DDC-4707-4C65-B11A-F4538DDBB27A}"/>
    <cellStyle name="Accent1 2" xfId="24" xr:uid="{00000000-0005-0000-0000-0000C0000000}"/>
    <cellStyle name="Accent1 2 2" xfId="3532" xr:uid="{00000000-0005-0000-0000-0000C1000000}"/>
    <cellStyle name="Accent1 2 3" xfId="3533" xr:uid="{00000000-0005-0000-0000-0000C2000000}"/>
    <cellStyle name="Accent1 2 4" xfId="3534" xr:uid="{00000000-0005-0000-0000-0000C3000000}"/>
    <cellStyle name="Accent1 3" xfId="248" xr:uid="{00000000-0005-0000-0000-0000C4000000}"/>
    <cellStyle name="Accent1 4" xfId="249" xr:uid="{00000000-0005-0000-0000-0000C5000000}"/>
    <cellStyle name="Accent2 2" xfId="25" xr:uid="{00000000-0005-0000-0000-0000C6000000}"/>
    <cellStyle name="Accent2 2 2" xfId="3535" xr:uid="{00000000-0005-0000-0000-0000C7000000}"/>
    <cellStyle name="Accent2 2 3" xfId="3536" xr:uid="{00000000-0005-0000-0000-0000C8000000}"/>
    <cellStyle name="Accent2 2 4" xfId="3537" xr:uid="{00000000-0005-0000-0000-0000C9000000}"/>
    <cellStyle name="Accent2 3" xfId="250" xr:uid="{00000000-0005-0000-0000-0000CA000000}"/>
    <cellStyle name="Accent2 4" xfId="251" xr:uid="{00000000-0005-0000-0000-0000CB000000}"/>
    <cellStyle name="Accent3 2" xfId="26" xr:uid="{00000000-0005-0000-0000-0000CC000000}"/>
    <cellStyle name="Accent3 2 2" xfId="3538" xr:uid="{00000000-0005-0000-0000-0000CD000000}"/>
    <cellStyle name="Accent3 2 3" xfId="3539" xr:uid="{00000000-0005-0000-0000-0000CE000000}"/>
    <cellStyle name="Accent3 2 4" xfId="3540" xr:uid="{00000000-0005-0000-0000-0000CF000000}"/>
    <cellStyle name="Accent3 3" xfId="252" xr:uid="{00000000-0005-0000-0000-0000D0000000}"/>
    <cellStyle name="Accent3 4" xfId="253" xr:uid="{00000000-0005-0000-0000-0000D1000000}"/>
    <cellStyle name="Accent4 2" xfId="27" xr:uid="{00000000-0005-0000-0000-0000D2000000}"/>
    <cellStyle name="Accent4 2 2" xfId="3541" xr:uid="{00000000-0005-0000-0000-0000D3000000}"/>
    <cellStyle name="Accent4 2 3" xfId="3542" xr:uid="{00000000-0005-0000-0000-0000D4000000}"/>
    <cellStyle name="Accent4 2 4" xfId="3543" xr:uid="{00000000-0005-0000-0000-0000D5000000}"/>
    <cellStyle name="Accent4 3" xfId="254" xr:uid="{00000000-0005-0000-0000-0000D6000000}"/>
    <cellStyle name="Accent4 4" xfId="255" xr:uid="{00000000-0005-0000-0000-0000D7000000}"/>
    <cellStyle name="Accent5 2" xfId="28" xr:uid="{00000000-0005-0000-0000-0000D8000000}"/>
    <cellStyle name="Accent5 2 2" xfId="3544" xr:uid="{00000000-0005-0000-0000-0000D9000000}"/>
    <cellStyle name="Accent5 2 3" xfId="3545" xr:uid="{00000000-0005-0000-0000-0000DA000000}"/>
    <cellStyle name="Accent5 2 4" xfId="3546" xr:uid="{00000000-0005-0000-0000-0000DB000000}"/>
    <cellStyle name="Accent5 3" xfId="256" xr:uid="{00000000-0005-0000-0000-0000DC000000}"/>
    <cellStyle name="Accent5 4" xfId="257" xr:uid="{00000000-0005-0000-0000-0000DD000000}"/>
    <cellStyle name="Accent6 2" xfId="29" xr:uid="{00000000-0005-0000-0000-0000DE000000}"/>
    <cellStyle name="Accent6 2 2" xfId="3547" xr:uid="{00000000-0005-0000-0000-0000DF000000}"/>
    <cellStyle name="Accent6 2 3" xfId="3548" xr:uid="{00000000-0005-0000-0000-0000E0000000}"/>
    <cellStyle name="Accent6 2 4" xfId="3549" xr:uid="{00000000-0005-0000-0000-0000E1000000}"/>
    <cellStyle name="Accent6 3" xfId="258" xr:uid="{00000000-0005-0000-0000-0000E2000000}"/>
    <cellStyle name="Accent6 4" xfId="259" xr:uid="{00000000-0005-0000-0000-0000E3000000}"/>
    <cellStyle name="Account Description" xfId="31845" xr:uid="{D69B0EF6-1102-4B0A-BD48-B8797CD43993}"/>
    <cellStyle name="Accountant" xfId="31846" xr:uid="{4C09ECCF-EB50-42F2-B5C1-37F4B77447A3}"/>
    <cellStyle name="active" xfId="260" xr:uid="{00000000-0005-0000-0000-0000E4000000}"/>
    <cellStyle name="ag" xfId="729" xr:uid="{00000000-0005-0000-0000-0000E5000000}"/>
    <cellStyle name="aheaderStyle" xfId="3550" xr:uid="{00000000-0005-0000-0000-0000E6000000}"/>
    <cellStyle name="aheaderStyle 2" xfId="3551" xr:uid="{00000000-0005-0000-0000-0000E7000000}"/>
    <cellStyle name="aheaderStyle 3" xfId="3552" xr:uid="{00000000-0005-0000-0000-0000E8000000}"/>
    <cellStyle name="Annual Salary" xfId="31847" xr:uid="{8AD7B616-7B63-4480-A824-B021ECF0A20A}"/>
    <cellStyle name="Annual Salary 2" xfId="31848" xr:uid="{CDCC1CA6-2E11-4F1F-A8F6-2B3EA51274E6}"/>
    <cellStyle name="args.style" xfId="730" xr:uid="{00000000-0005-0000-0000-0000E9000000}"/>
    <cellStyle name="Arial 10" xfId="261" xr:uid="{00000000-0005-0000-0000-0000EA000000}"/>
    <cellStyle name="Arial 12" xfId="262" xr:uid="{00000000-0005-0000-0000-0000EB000000}"/>
    <cellStyle name="Background" xfId="731" xr:uid="{00000000-0005-0000-0000-0000EC000000}"/>
    <cellStyle name="Bad 2" xfId="30" xr:uid="{00000000-0005-0000-0000-0000ED000000}"/>
    <cellStyle name="Bad 2 2" xfId="3553" xr:uid="{00000000-0005-0000-0000-0000EE000000}"/>
    <cellStyle name="Bad 2 3" xfId="3554" xr:uid="{00000000-0005-0000-0000-0000EF000000}"/>
    <cellStyle name="Bad 2 4" xfId="3555" xr:uid="{00000000-0005-0000-0000-0000F0000000}"/>
    <cellStyle name="Bad 3" xfId="263" xr:uid="{00000000-0005-0000-0000-0000F1000000}"/>
    <cellStyle name="Bad 4" xfId="264" xr:uid="{00000000-0005-0000-0000-0000F2000000}"/>
    <cellStyle name="Below Total" xfId="31849" xr:uid="{62DB3474-1FC8-46B7-81FE-CD0BC1782398}"/>
    <cellStyle name="Below Total 2" xfId="31850" xr:uid="{D807B550-5DC9-4EEF-9E82-DF6144D908E4}"/>
    <cellStyle name="BLACK" xfId="265" xr:uid="{00000000-0005-0000-0000-0000F3000000}"/>
    <cellStyle name="Black Days" xfId="732" xr:uid="{00000000-0005-0000-0000-0000F4000000}"/>
    <cellStyle name="Black Decimal" xfId="733" xr:uid="{00000000-0005-0000-0000-0000F5000000}"/>
    <cellStyle name="Black Decimal 2" xfId="734" xr:uid="{00000000-0005-0000-0000-0000F6000000}"/>
    <cellStyle name="Black Decimal_MF 2009 Projection" xfId="735" xr:uid="{00000000-0005-0000-0000-0000F7000000}"/>
    <cellStyle name="Black Dollar" xfId="736" xr:uid="{00000000-0005-0000-0000-0000F8000000}"/>
    <cellStyle name="Black Dollar 2" xfId="737" xr:uid="{00000000-0005-0000-0000-0000F9000000}"/>
    <cellStyle name="Black Dollar 2 2" xfId="738" xr:uid="{00000000-0005-0000-0000-0000FA000000}"/>
    <cellStyle name="Black Dollar_MF 2009 Projection" xfId="739" xr:uid="{00000000-0005-0000-0000-0000FB000000}"/>
    <cellStyle name="Black EPS" xfId="740" xr:uid="{00000000-0005-0000-0000-0000FC000000}"/>
    <cellStyle name="Black Percent" xfId="741" xr:uid="{00000000-0005-0000-0000-0000FD000000}"/>
    <cellStyle name="Black Percent2" xfId="742" xr:uid="{00000000-0005-0000-0000-0000FE000000}"/>
    <cellStyle name="Black Times" xfId="743" xr:uid="{00000000-0005-0000-0000-0000FF000000}"/>
    <cellStyle name="Black Times 2" xfId="744" xr:uid="{00000000-0005-0000-0000-000000010000}"/>
    <cellStyle name="Black Times Two Deci" xfId="745" xr:uid="{00000000-0005-0000-0000-000001010000}"/>
    <cellStyle name="Black Times Two Deci2" xfId="746" xr:uid="{00000000-0005-0000-0000-000002010000}"/>
    <cellStyle name="Black Times_2007-2008 Snapshot_v3" xfId="747" xr:uid="{00000000-0005-0000-0000-000003010000}"/>
    <cellStyle name="Black Times2" xfId="748" xr:uid="{00000000-0005-0000-0000-000004010000}"/>
    <cellStyle name="Black Times2 2" xfId="749" xr:uid="{00000000-0005-0000-0000-000005010000}"/>
    <cellStyle name="Black Times2_MF 2009 Projection" xfId="750" xr:uid="{00000000-0005-0000-0000-000006010000}"/>
    <cellStyle name="Blank [$]" xfId="751" xr:uid="{00000000-0005-0000-0000-000007010000}"/>
    <cellStyle name="Blank [$] 2" xfId="752" xr:uid="{00000000-0005-0000-0000-000008010000}"/>
    <cellStyle name="Blank [%]" xfId="753" xr:uid="{00000000-0005-0000-0000-000009010000}"/>
    <cellStyle name="Blank [%] 2" xfId="754" xr:uid="{00000000-0005-0000-0000-00000A010000}"/>
    <cellStyle name="Blank [,]" xfId="266" xr:uid="{00000000-0005-0000-0000-00000B010000}"/>
    <cellStyle name="Blank [,] 2" xfId="267" xr:uid="{00000000-0005-0000-0000-00000C010000}"/>
    <cellStyle name="Blank [,] 3" xfId="268" xr:uid="{00000000-0005-0000-0000-00000D010000}"/>
    <cellStyle name="Blank [1$]" xfId="755" xr:uid="{00000000-0005-0000-0000-00000E010000}"/>
    <cellStyle name="Blank [1$] 2" xfId="756" xr:uid="{00000000-0005-0000-0000-00000F010000}"/>
    <cellStyle name="Blank [1%]" xfId="269" xr:uid="{00000000-0005-0000-0000-000010010000}"/>
    <cellStyle name="Blank [1%] 2" xfId="270" xr:uid="{00000000-0005-0000-0000-000011010000}"/>
    <cellStyle name="Blank [1%] 3" xfId="271" xr:uid="{00000000-0005-0000-0000-000012010000}"/>
    <cellStyle name="Blank [1,]" xfId="757" xr:uid="{00000000-0005-0000-0000-000013010000}"/>
    <cellStyle name="Blank [1,] 2" xfId="758" xr:uid="{00000000-0005-0000-0000-000014010000}"/>
    <cellStyle name="Blank [2$]" xfId="759" xr:uid="{00000000-0005-0000-0000-000015010000}"/>
    <cellStyle name="Blank [2$] 2" xfId="760" xr:uid="{00000000-0005-0000-0000-000016010000}"/>
    <cellStyle name="Blank [2%]" xfId="272" xr:uid="{00000000-0005-0000-0000-000017010000}"/>
    <cellStyle name="Blank [2%] 2" xfId="273" xr:uid="{00000000-0005-0000-0000-000018010000}"/>
    <cellStyle name="Blank [2%] 3" xfId="274" xr:uid="{00000000-0005-0000-0000-000019010000}"/>
    <cellStyle name="Blank [2,]" xfId="761" xr:uid="{00000000-0005-0000-0000-00001A010000}"/>
    <cellStyle name="Blank [2,] 2" xfId="762" xr:uid="{00000000-0005-0000-0000-00001B010000}"/>
    <cellStyle name="Blank [3$]" xfId="763" xr:uid="{00000000-0005-0000-0000-00001C010000}"/>
    <cellStyle name="Blank [3$] 2" xfId="764" xr:uid="{00000000-0005-0000-0000-00001D010000}"/>
    <cellStyle name="Blank [3%]" xfId="765" xr:uid="{00000000-0005-0000-0000-00001E010000}"/>
    <cellStyle name="Blank [3%] 2" xfId="766" xr:uid="{00000000-0005-0000-0000-00001F010000}"/>
    <cellStyle name="Blank [3,]" xfId="767" xr:uid="{00000000-0005-0000-0000-000020010000}"/>
    <cellStyle name="Blank [3,] 2" xfId="768" xr:uid="{00000000-0005-0000-0000-000021010000}"/>
    <cellStyle name="Blank[,]" xfId="275" xr:uid="{00000000-0005-0000-0000-000022010000}"/>
    <cellStyle name="Blank[,] 2" xfId="276" xr:uid="{00000000-0005-0000-0000-000023010000}"/>
    <cellStyle name="Blank[,] 3" xfId="277" xr:uid="{00000000-0005-0000-0000-000024010000}"/>
    <cellStyle name="Blank[1%]" xfId="278" xr:uid="{00000000-0005-0000-0000-000025010000}"/>
    <cellStyle name="Blank[2%]" xfId="279" xr:uid="{00000000-0005-0000-0000-000026010000}"/>
    <cellStyle name="Blue" xfId="769" xr:uid="{00000000-0005-0000-0000-000027010000}"/>
    <cellStyle name="Blue Decimal" xfId="770" xr:uid="{00000000-0005-0000-0000-000028010000}"/>
    <cellStyle name="Blue Dollar" xfId="771" xr:uid="{00000000-0005-0000-0000-000029010000}"/>
    <cellStyle name="Blue EPS" xfId="772" xr:uid="{00000000-0005-0000-0000-00002A010000}"/>
    <cellStyle name="Blue EPS 2" xfId="773" xr:uid="{00000000-0005-0000-0000-00002B010000}"/>
    <cellStyle name="Blue EPS_MF 2009 Projection" xfId="774" xr:uid="{00000000-0005-0000-0000-00002C010000}"/>
    <cellStyle name="Blue Text" xfId="775" xr:uid="{00000000-0005-0000-0000-00002D010000}"/>
    <cellStyle name="Blue Text 2" xfId="776" xr:uid="{00000000-0005-0000-0000-00002E010000}"/>
    <cellStyle name="Blue Text_MF 2009 Projection" xfId="777" xr:uid="{00000000-0005-0000-0000-00002F010000}"/>
    <cellStyle name="Blue Zero Deci" xfId="778" xr:uid="{00000000-0005-0000-0000-000030010000}"/>
    <cellStyle name="Blue Zero Deci 2" xfId="779" xr:uid="{00000000-0005-0000-0000-000031010000}"/>
    <cellStyle name="Blue Zero Deci_MF 2009 Projection" xfId="780" xr:uid="{00000000-0005-0000-0000-000032010000}"/>
    <cellStyle name="Body" xfId="280" xr:uid="{00000000-0005-0000-0000-000033010000}"/>
    <cellStyle name="Bold and Bottom line" xfId="781" xr:uid="{00000000-0005-0000-0000-000034010000}"/>
    <cellStyle name="Bold/Border" xfId="31" xr:uid="{00000000-0005-0000-0000-000035010000}"/>
    <cellStyle name="Bold/Border 10" xfId="32" xr:uid="{00000000-0005-0000-0000-000036010000}"/>
    <cellStyle name="Bold/Border 11" xfId="33" xr:uid="{00000000-0005-0000-0000-000037010000}"/>
    <cellStyle name="Bold/Border 12" xfId="34" xr:uid="{00000000-0005-0000-0000-000038010000}"/>
    <cellStyle name="Bold/Border 13" xfId="35" xr:uid="{00000000-0005-0000-0000-000039010000}"/>
    <cellStyle name="Bold/Border 14" xfId="36" xr:uid="{00000000-0005-0000-0000-00003A010000}"/>
    <cellStyle name="Bold/Border 15" xfId="37" xr:uid="{00000000-0005-0000-0000-00003B010000}"/>
    <cellStyle name="Bold/Border 16" xfId="38" xr:uid="{00000000-0005-0000-0000-00003C010000}"/>
    <cellStyle name="Bold/Border 17" xfId="39" xr:uid="{00000000-0005-0000-0000-00003D010000}"/>
    <cellStyle name="Bold/Border 18" xfId="40" xr:uid="{00000000-0005-0000-0000-00003E010000}"/>
    <cellStyle name="Bold/Border 19" xfId="41" xr:uid="{00000000-0005-0000-0000-00003F010000}"/>
    <cellStyle name="Bold/Border 2" xfId="42" xr:uid="{00000000-0005-0000-0000-000040010000}"/>
    <cellStyle name="Bold/Border 2 2" xfId="782" xr:uid="{00000000-0005-0000-0000-000041010000}"/>
    <cellStyle name="Bold/Border 20" xfId="43" xr:uid="{00000000-0005-0000-0000-000042010000}"/>
    <cellStyle name="Bold/Border 21" xfId="44" xr:uid="{00000000-0005-0000-0000-000043010000}"/>
    <cellStyle name="Bold/Border 22" xfId="45" xr:uid="{00000000-0005-0000-0000-000044010000}"/>
    <cellStyle name="Bold/Border 23" xfId="46" xr:uid="{00000000-0005-0000-0000-000045010000}"/>
    <cellStyle name="Bold/Border 24" xfId="47" xr:uid="{00000000-0005-0000-0000-000046010000}"/>
    <cellStyle name="Bold/Border 25" xfId="48" xr:uid="{00000000-0005-0000-0000-000047010000}"/>
    <cellStyle name="Bold/Border 26" xfId="49" xr:uid="{00000000-0005-0000-0000-000048010000}"/>
    <cellStyle name="Bold/Border 27" xfId="50" xr:uid="{00000000-0005-0000-0000-000049010000}"/>
    <cellStyle name="Bold/Border 28" xfId="51" xr:uid="{00000000-0005-0000-0000-00004A010000}"/>
    <cellStyle name="Bold/Border 29" xfId="52" xr:uid="{00000000-0005-0000-0000-00004B010000}"/>
    <cellStyle name="Bold/Border 3" xfId="53" xr:uid="{00000000-0005-0000-0000-00004C010000}"/>
    <cellStyle name="Bold/Border 30" xfId="54" xr:uid="{00000000-0005-0000-0000-00004D010000}"/>
    <cellStyle name="Bold/Border 31" xfId="55" xr:uid="{00000000-0005-0000-0000-00004E010000}"/>
    <cellStyle name="Bold/Border 32" xfId="56" xr:uid="{00000000-0005-0000-0000-00004F010000}"/>
    <cellStyle name="Bold/Border 4" xfId="57" xr:uid="{00000000-0005-0000-0000-000050010000}"/>
    <cellStyle name="Bold/Border 5" xfId="58" xr:uid="{00000000-0005-0000-0000-000051010000}"/>
    <cellStyle name="Bold/Border 6" xfId="59" xr:uid="{00000000-0005-0000-0000-000052010000}"/>
    <cellStyle name="Bold/Border 7" xfId="60" xr:uid="{00000000-0005-0000-0000-000053010000}"/>
    <cellStyle name="Bold/Border 8" xfId="61" xr:uid="{00000000-0005-0000-0000-000054010000}"/>
    <cellStyle name="Bold/Border 9" xfId="62" xr:uid="{00000000-0005-0000-0000-000055010000}"/>
    <cellStyle name="Border" xfId="783" xr:uid="{00000000-0005-0000-0000-000056010000}"/>
    <cellStyle name="Border 2" xfId="784" xr:uid="{00000000-0005-0000-0000-000057010000}"/>
    <cellStyle name="Border 2 2" xfId="785" xr:uid="{00000000-0005-0000-0000-000058010000}"/>
    <cellStyle name="Border Heavy" xfId="281" xr:uid="{00000000-0005-0000-0000-000059010000}"/>
    <cellStyle name="Border Heavy 2" xfId="786" xr:uid="{00000000-0005-0000-0000-00005A010000}"/>
    <cellStyle name="Border Heavy 2 2" xfId="787" xr:uid="{00000000-0005-0000-0000-00005B010000}"/>
    <cellStyle name="Border Heavy 2 2 2" xfId="788" xr:uid="{00000000-0005-0000-0000-00005C010000}"/>
    <cellStyle name="Border Heavy 3" xfId="789" xr:uid="{00000000-0005-0000-0000-00005D010000}"/>
    <cellStyle name="Border Thin" xfId="282" xr:uid="{00000000-0005-0000-0000-00005E010000}"/>
    <cellStyle name="Border Thin 2" xfId="790" xr:uid="{00000000-0005-0000-0000-00005F010000}"/>
    <cellStyle name="Border Thin 2 2" xfId="791" xr:uid="{00000000-0005-0000-0000-000060010000}"/>
    <cellStyle name="Border Thin 3" xfId="792" xr:uid="{00000000-0005-0000-0000-000061010000}"/>
    <cellStyle name="Border_IALG 2009 NOI Budget FINAL" xfId="793" xr:uid="{00000000-0005-0000-0000-000062010000}"/>
    <cellStyle name="Bottom Border Line" xfId="794" xr:uid="{00000000-0005-0000-0000-000063010000}"/>
    <cellStyle name="Bottom Border Line 2" xfId="795" xr:uid="{00000000-0005-0000-0000-000064010000}"/>
    <cellStyle name="brad" xfId="796" xr:uid="{00000000-0005-0000-0000-000065010000}"/>
    <cellStyle name="brad 2" xfId="797" xr:uid="{00000000-0005-0000-0000-000066010000}"/>
    <cellStyle name="brad_MF 2009 Projection" xfId="798" xr:uid="{00000000-0005-0000-0000-000067010000}"/>
    <cellStyle name="British Pound" xfId="283" xr:uid="{00000000-0005-0000-0000-000068010000}"/>
    <cellStyle name="Bullet" xfId="63" xr:uid="{00000000-0005-0000-0000-000069010000}"/>
    <cellStyle name="Bullet 2" xfId="284" xr:uid="{00000000-0005-0000-0000-00006A010000}"/>
    <cellStyle name="Bullet 3" xfId="285" xr:uid="{00000000-0005-0000-0000-00006B010000}"/>
    <cellStyle name="c1" xfId="799" xr:uid="{00000000-0005-0000-0000-00006C010000}"/>
    <cellStyle name="c40" xfId="800" xr:uid="{00000000-0005-0000-0000-00006D010000}"/>
    <cellStyle name="Calc Currency (0)" xfId="286" xr:uid="{00000000-0005-0000-0000-00006E010000}"/>
    <cellStyle name="Calc Currency (0) 2" xfId="287" xr:uid="{00000000-0005-0000-0000-00006F010000}"/>
    <cellStyle name="Calc Currency (0) 3" xfId="288" xr:uid="{00000000-0005-0000-0000-000070010000}"/>
    <cellStyle name="Calc Currency (2)" xfId="289" xr:uid="{00000000-0005-0000-0000-000071010000}"/>
    <cellStyle name="Calc Currency (2) 2" xfId="290" xr:uid="{00000000-0005-0000-0000-000072010000}"/>
    <cellStyle name="Calc Currency (2) 3" xfId="291" xr:uid="{00000000-0005-0000-0000-000073010000}"/>
    <cellStyle name="Calc Percent (0)" xfId="292" xr:uid="{00000000-0005-0000-0000-000074010000}"/>
    <cellStyle name="Calc Percent (0) 2" xfId="293" xr:uid="{00000000-0005-0000-0000-000075010000}"/>
    <cellStyle name="Calc Percent (0) 3" xfId="294" xr:uid="{00000000-0005-0000-0000-000076010000}"/>
    <cellStyle name="Calc Percent (1)" xfId="295" xr:uid="{00000000-0005-0000-0000-000077010000}"/>
    <cellStyle name="Calc Percent (1) 2" xfId="296" xr:uid="{00000000-0005-0000-0000-000078010000}"/>
    <cellStyle name="Calc Percent (1) 3" xfId="297" xr:uid="{00000000-0005-0000-0000-000079010000}"/>
    <cellStyle name="Calc Percent (2)" xfId="298" xr:uid="{00000000-0005-0000-0000-00007A010000}"/>
    <cellStyle name="Calc Percent (2) 2" xfId="299" xr:uid="{00000000-0005-0000-0000-00007B010000}"/>
    <cellStyle name="Calc Percent (2) 3" xfId="300" xr:uid="{00000000-0005-0000-0000-00007C010000}"/>
    <cellStyle name="Calc Units (0)" xfId="301" xr:uid="{00000000-0005-0000-0000-00007D010000}"/>
    <cellStyle name="Calc Units (0) 2" xfId="302" xr:uid="{00000000-0005-0000-0000-00007E010000}"/>
    <cellStyle name="Calc Units (0) 3" xfId="303" xr:uid="{00000000-0005-0000-0000-00007F010000}"/>
    <cellStyle name="Calc Units (1)" xfId="304" xr:uid="{00000000-0005-0000-0000-000080010000}"/>
    <cellStyle name="Calc Units (1) 2" xfId="305" xr:uid="{00000000-0005-0000-0000-000081010000}"/>
    <cellStyle name="Calc Units (1) 3" xfId="306" xr:uid="{00000000-0005-0000-0000-000082010000}"/>
    <cellStyle name="Calc Units (2)" xfId="307" xr:uid="{00000000-0005-0000-0000-000083010000}"/>
    <cellStyle name="Calc Units (2) 2" xfId="308" xr:uid="{00000000-0005-0000-0000-000084010000}"/>
    <cellStyle name="Calc Units (2) 3" xfId="309" xr:uid="{00000000-0005-0000-0000-000085010000}"/>
    <cellStyle name="Calculation 2" xfId="64" xr:uid="{00000000-0005-0000-0000-000086010000}"/>
    <cellStyle name="Calculation 2 2" xfId="3556" xr:uid="{00000000-0005-0000-0000-000087010000}"/>
    <cellStyle name="Calculation 2 3" xfId="3557" xr:uid="{00000000-0005-0000-0000-000088010000}"/>
    <cellStyle name="Calculation 2 4" xfId="3558" xr:uid="{00000000-0005-0000-0000-000089010000}"/>
    <cellStyle name="Calculation 3" xfId="310" xr:uid="{00000000-0005-0000-0000-00008A010000}"/>
    <cellStyle name="Calculation 4" xfId="311" xr:uid="{00000000-0005-0000-0000-00008B010000}"/>
    <cellStyle name="caps 0.00" xfId="801" xr:uid="{00000000-0005-0000-0000-00008C010000}"/>
    <cellStyle name="caps 0.00 2" xfId="802" xr:uid="{00000000-0005-0000-0000-00008D010000}"/>
    <cellStyle name="capsdate" xfId="803" xr:uid="{00000000-0005-0000-0000-00008E010000}"/>
    <cellStyle name="capsdate 2" xfId="804" xr:uid="{00000000-0005-0000-0000-00008F010000}"/>
    <cellStyle name="Case" xfId="31728" xr:uid="{00000000-0005-0000-0000-000090010000}"/>
    <cellStyle name="Centered Heading" xfId="31729" xr:uid="{00000000-0005-0000-0000-000091010000}"/>
    <cellStyle name="Check Cell 2" xfId="65" xr:uid="{00000000-0005-0000-0000-000092010000}"/>
    <cellStyle name="Check Cell 2 2" xfId="3559" xr:uid="{00000000-0005-0000-0000-000093010000}"/>
    <cellStyle name="Check Cell 2 3" xfId="3560" xr:uid="{00000000-0005-0000-0000-000094010000}"/>
    <cellStyle name="Check Cell 2 4" xfId="3561" xr:uid="{00000000-0005-0000-0000-000095010000}"/>
    <cellStyle name="Check Cell 3" xfId="312" xr:uid="{00000000-0005-0000-0000-000096010000}"/>
    <cellStyle name="Check Cell 4" xfId="313" xr:uid="{00000000-0005-0000-0000-000097010000}"/>
    <cellStyle name="ColumnHeading" xfId="314" xr:uid="{00000000-0005-0000-0000-000098010000}"/>
    <cellStyle name="Comma" xfId="652" builtinId="3"/>
    <cellStyle name="Comma  - Style1" xfId="315" xr:uid="{00000000-0005-0000-0000-00009A010000}"/>
    <cellStyle name="Comma  - Style2" xfId="316" xr:uid="{00000000-0005-0000-0000-00009B010000}"/>
    <cellStyle name="Comma  - Style3" xfId="317" xr:uid="{00000000-0005-0000-0000-00009C010000}"/>
    <cellStyle name="Comma  - Style4" xfId="318" xr:uid="{00000000-0005-0000-0000-00009D010000}"/>
    <cellStyle name="Comma  - Style5" xfId="319" xr:uid="{00000000-0005-0000-0000-00009E010000}"/>
    <cellStyle name="Comma  - Style6" xfId="320" xr:uid="{00000000-0005-0000-0000-00009F010000}"/>
    <cellStyle name="Comma  - Style7" xfId="321" xr:uid="{00000000-0005-0000-0000-0000A0010000}"/>
    <cellStyle name="Comma  - Style8" xfId="322" xr:uid="{00000000-0005-0000-0000-0000A1010000}"/>
    <cellStyle name="Comma - Style1" xfId="31730" xr:uid="{00000000-0005-0000-0000-0000A2010000}"/>
    <cellStyle name="Comma - Style2" xfId="31731" xr:uid="{00000000-0005-0000-0000-0000A3010000}"/>
    <cellStyle name="Comma - Style3" xfId="31732" xr:uid="{00000000-0005-0000-0000-0000A4010000}"/>
    <cellStyle name="Comma - Style4" xfId="31733" xr:uid="{00000000-0005-0000-0000-0000A5010000}"/>
    <cellStyle name="Comma [0] 2" xfId="31808" xr:uid="{B27A00EA-E2C7-454C-9BEF-E7AF4B3E918B}"/>
    <cellStyle name="Comma [0] 2 2" xfId="32508" xr:uid="{CFF5BCBF-5F52-4322-971C-C59A1469641A}"/>
    <cellStyle name="Comma [00]" xfId="323" xr:uid="{00000000-0005-0000-0000-0000A6010000}"/>
    <cellStyle name="Comma [00] 2" xfId="324" xr:uid="{00000000-0005-0000-0000-0000A7010000}"/>
    <cellStyle name="Comma [00] 3" xfId="325" xr:uid="{00000000-0005-0000-0000-0000A8010000}"/>
    <cellStyle name="Comma [1]" xfId="805" xr:uid="{00000000-0005-0000-0000-0000A9010000}"/>
    <cellStyle name="Comma [1] 2" xfId="806" xr:uid="{00000000-0005-0000-0000-0000AA010000}"/>
    <cellStyle name="Comma [2]" xfId="807" xr:uid="{00000000-0005-0000-0000-0000AB010000}"/>
    <cellStyle name="Comma [2] 2" xfId="808" xr:uid="{00000000-0005-0000-0000-0000AC010000}"/>
    <cellStyle name="Comma [3]" xfId="809" xr:uid="{00000000-0005-0000-0000-0000AD010000}"/>
    <cellStyle name="Comma [3] 2" xfId="810" xr:uid="{00000000-0005-0000-0000-0000AE010000}"/>
    <cellStyle name="Comma 0" xfId="326" xr:uid="{00000000-0005-0000-0000-0000AF010000}"/>
    <cellStyle name="Comma 0.00" xfId="327" xr:uid="{00000000-0005-0000-0000-0000B0010000}"/>
    <cellStyle name="Comma 0_Northlake" xfId="656" xr:uid="{00000000-0005-0000-0000-0000B1010000}"/>
    <cellStyle name="Comma 10" xfId="66" xr:uid="{00000000-0005-0000-0000-0000B2010000}"/>
    <cellStyle name="Comma 10 2" xfId="3562" xr:uid="{00000000-0005-0000-0000-0000B3010000}"/>
    <cellStyle name="Comma 10 2 2" xfId="3563" xr:uid="{00000000-0005-0000-0000-0000B4010000}"/>
    <cellStyle name="Comma 10 2 2 2" xfId="3564" xr:uid="{00000000-0005-0000-0000-0000B5010000}"/>
    <cellStyle name="Comma 10 2 3" xfId="3565" xr:uid="{00000000-0005-0000-0000-0000B6010000}"/>
    <cellStyle name="Comma 10 2 4" xfId="3566" xr:uid="{00000000-0005-0000-0000-0000B7010000}"/>
    <cellStyle name="Comma 10 3" xfId="3567" xr:uid="{00000000-0005-0000-0000-0000B8010000}"/>
    <cellStyle name="Comma 10 3 2" xfId="3568" xr:uid="{00000000-0005-0000-0000-0000B9010000}"/>
    <cellStyle name="Comma 10 3 3" xfId="3569" xr:uid="{00000000-0005-0000-0000-0000BA010000}"/>
    <cellStyle name="Comma 10 3 4" xfId="3570" xr:uid="{00000000-0005-0000-0000-0000BB010000}"/>
    <cellStyle name="Comma 10 4" xfId="3571" xr:uid="{00000000-0005-0000-0000-0000BC010000}"/>
    <cellStyle name="Comma 10 4 2" xfId="3572" xr:uid="{00000000-0005-0000-0000-0000BD010000}"/>
    <cellStyle name="Comma 10 4 3" xfId="3573" xr:uid="{00000000-0005-0000-0000-0000BE010000}"/>
    <cellStyle name="Comma 10 5" xfId="3574" xr:uid="{00000000-0005-0000-0000-0000BF010000}"/>
    <cellStyle name="Comma 10 6" xfId="3575" xr:uid="{00000000-0005-0000-0000-0000C0010000}"/>
    <cellStyle name="Comma 10 7" xfId="3576" xr:uid="{00000000-0005-0000-0000-0000C1010000}"/>
    <cellStyle name="Comma 10 8" xfId="31852" xr:uid="{7173D2AC-694B-4B61-BF5B-02F8A0AECC4C}"/>
    <cellStyle name="Comma 11" xfId="67" xr:uid="{00000000-0005-0000-0000-0000C2010000}"/>
    <cellStyle name="Comma 11 2" xfId="3577" xr:uid="{00000000-0005-0000-0000-0000C3010000}"/>
    <cellStyle name="Comma 11 2 2" xfId="3578" xr:uid="{00000000-0005-0000-0000-0000C4010000}"/>
    <cellStyle name="Comma 11 3" xfId="3579" xr:uid="{00000000-0005-0000-0000-0000C5010000}"/>
    <cellStyle name="Comma 11 4" xfId="3580" xr:uid="{00000000-0005-0000-0000-0000C6010000}"/>
    <cellStyle name="Comma 11 5" xfId="31853" xr:uid="{A7A8D58C-3182-4BDD-91EB-5AD445FD1CAF}"/>
    <cellStyle name="Comma 12" xfId="68" xr:uid="{00000000-0005-0000-0000-0000C7010000}"/>
    <cellStyle name="Comma 12 2" xfId="31855" xr:uid="{439F2C0C-C14A-47A0-9584-1A83FF84EA1C}"/>
    <cellStyle name="Comma 12 2 2" xfId="31856" xr:uid="{17F329ED-95A8-4B84-8E1A-A4260E1EC69A}"/>
    <cellStyle name="Comma 12 3" xfId="31857" xr:uid="{8400708A-52F1-4667-A812-F471D04321ED}"/>
    <cellStyle name="Comma 13" xfId="69" xr:uid="{00000000-0005-0000-0000-0000C8010000}"/>
    <cellStyle name="Comma 13 2" xfId="31858" xr:uid="{0E2B50D0-2D1E-420C-9E44-C160FE9DBAA0}"/>
    <cellStyle name="Comma 14" xfId="70" xr:uid="{00000000-0005-0000-0000-0000C9010000}"/>
    <cellStyle name="Comma 14 2" xfId="31859" xr:uid="{3E7EA0C4-9968-4101-98B8-EADDB2C886A8}"/>
    <cellStyle name="Comma 15" xfId="71" xr:uid="{00000000-0005-0000-0000-0000CA010000}"/>
    <cellStyle name="Comma 15 2" xfId="72" xr:uid="{00000000-0005-0000-0000-0000CB010000}"/>
    <cellStyle name="Comma 15 3" xfId="31860" xr:uid="{5911FEA4-0C09-40E2-AB2D-0F67F6D1CF84}"/>
    <cellStyle name="Comma 16" xfId="73" xr:uid="{00000000-0005-0000-0000-0000CC010000}"/>
    <cellStyle name="Comma 17" xfId="74" xr:uid="{00000000-0005-0000-0000-0000CD010000}"/>
    <cellStyle name="Comma 17 2" xfId="31861" xr:uid="{803C92B7-03D3-4630-891B-C7B0E465867E}"/>
    <cellStyle name="Comma 18" xfId="75" xr:uid="{00000000-0005-0000-0000-0000CE010000}"/>
    <cellStyle name="Comma 18 2" xfId="32497" xr:uid="{117E92E3-5D2F-450C-AAD6-8DC22BB33E84}"/>
    <cellStyle name="Comma 19" xfId="76" xr:uid="{00000000-0005-0000-0000-0000CF010000}"/>
    <cellStyle name="Comma 19 2" xfId="32510" xr:uid="{BF637932-7013-4580-9C09-2E262C5CC52D}"/>
    <cellStyle name="Comma 2 10" xfId="3581" xr:uid="{00000000-0005-0000-0000-0000D1010000}"/>
    <cellStyle name="Comma 2 10 2" xfId="3582" xr:uid="{00000000-0005-0000-0000-0000D2010000}"/>
    <cellStyle name="Comma 2 10 2 2" xfId="3583" xr:uid="{00000000-0005-0000-0000-0000D3010000}"/>
    <cellStyle name="Comma 2 10 3" xfId="32512" xr:uid="{873566AF-9179-48D6-94F4-096641B9E16A}"/>
    <cellStyle name="Comma 2 11" xfId="3584" xr:uid="{00000000-0005-0000-0000-0000D4010000}"/>
    <cellStyle name="Comma 2 11 2" xfId="3585" xr:uid="{00000000-0005-0000-0000-0000D5010000}"/>
    <cellStyle name="Comma 2 11 3" xfId="3586" xr:uid="{00000000-0005-0000-0000-0000D6010000}"/>
    <cellStyle name="Comma 2 11 4" xfId="3587" xr:uid="{00000000-0005-0000-0000-0000D7010000}"/>
    <cellStyle name="Comma 2 12" xfId="3588" xr:uid="{00000000-0005-0000-0000-0000D8010000}"/>
    <cellStyle name="Comma 2 12 2" xfId="3589" xr:uid="{00000000-0005-0000-0000-0000D9010000}"/>
    <cellStyle name="Comma 2 12 3" xfId="3590" xr:uid="{00000000-0005-0000-0000-0000DA010000}"/>
    <cellStyle name="Comma 2 13" xfId="3591" xr:uid="{00000000-0005-0000-0000-0000DB010000}"/>
    <cellStyle name="Comma 2 14" xfId="3592" xr:uid="{00000000-0005-0000-0000-0000DC010000}"/>
    <cellStyle name="Comma 2 15" xfId="3593" xr:uid="{00000000-0005-0000-0000-0000DD010000}"/>
    <cellStyle name="Comma 2 16" xfId="31807" xr:uid="{B3CFF148-194B-4F69-92C0-56BCB4188CDF}"/>
    <cellStyle name="Comma 2 2 10" xfId="3594" xr:uid="{00000000-0005-0000-0000-0000DF010000}"/>
    <cellStyle name="Comma 2 2 11" xfId="3595" xr:uid="{00000000-0005-0000-0000-0000E0010000}"/>
    <cellStyle name="Comma 2 2 12" xfId="3596" xr:uid="{00000000-0005-0000-0000-0000E1010000}"/>
    <cellStyle name="Comma 2 2 13" xfId="31862" xr:uid="{42DB7FCF-84D6-4F70-9CEA-91AE480078E5}"/>
    <cellStyle name="Comma 2 2 2" xfId="3597" xr:uid="{00000000-0005-0000-0000-0000E2010000}"/>
    <cellStyle name="Comma 2 2 2 10" xfId="3598" xr:uid="{00000000-0005-0000-0000-0000E3010000}"/>
    <cellStyle name="Comma 2 2 2 11" xfId="3599" xr:uid="{00000000-0005-0000-0000-0000E4010000}"/>
    <cellStyle name="Comma 2 2 2 12" xfId="31863" xr:uid="{3F713CEE-9DAE-48AB-9215-2D575294B1CC}"/>
    <cellStyle name="Comma 2 2 2 2" xfId="3600" xr:uid="{00000000-0005-0000-0000-0000E5010000}"/>
    <cellStyle name="Comma 2 2 2 2 10" xfId="3601" xr:uid="{00000000-0005-0000-0000-0000E6010000}"/>
    <cellStyle name="Comma 2 2 2 2 11" xfId="31864" xr:uid="{8633B818-F2DB-49CA-9581-EAC0B440B418}"/>
    <cellStyle name="Comma 2 2 2 2 2" xfId="3602" xr:uid="{00000000-0005-0000-0000-0000E7010000}"/>
    <cellStyle name="Comma 2 2 2 2 2 2" xfId="3603" xr:uid="{00000000-0005-0000-0000-0000E8010000}"/>
    <cellStyle name="Comma 2 2 2 2 2 2 2" xfId="3604" xr:uid="{00000000-0005-0000-0000-0000E9010000}"/>
    <cellStyle name="Comma 2 2 2 2 2 2 2 2" xfId="3605" xr:uid="{00000000-0005-0000-0000-0000EA010000}"/>
    <cellStyle name="Comma 2 2 2 2 2 2 2 2 2" xfId="3606" xr:uid="{00000000-0005-0000-0000-0000EB010000}"/>
    <cellStyle name="Comma 2 2 2 2 2 2 2 3" xfId="3607" xr:uid="{00000000-0005-0000-0000-0000EC010000}"/>
    <cellStyle name="Comma 2 2 2 2 2 2 2 4" xfId="3608" xr:uid="{00000000-0005-0000-0000-0000ED010000}"/>
    <cellStyle name="Comma 2 2 2 2 2 2 3" xfId="3609" xr:uid="{00000000-0005-0000-0000-0000EE010000}"/>
    <cellStyle name="Comma 2 2 2 2 2 2 3 2" xfId="3610" xr:uid="{00000000-0005-0000-0000-0000EF010000}"/>
    <cellStyle name="Comma 2 2 2 2 2 2 3 3" xfId="3611" xr:uid="{00000000-0005-0000-0000-0000F0010000}"/>
    <cellStyle name="Comma 2 2 2 2 2 2 3 4" xfId="3612" xr:uid="{00000000-0005-0000-0000-0000F1010000}"/>
    <cellStyle name="Comma 2 2 2 2 2 2 4" xfId="3613" xr:uid="{00000000-0005-0000-0000-0000F2010000}"/>
    <cellStyle name="Comma 2 2 2 2 2 2 4 2" xfId="3614" xr:uid="{00000000-0005-0000-0000-0000F3010000}"/>
    <cellStyle name="Comma 2 2 2 2 2 2 4 3" xfId="3615" xr:uid="{00000000-0005-0000-0000-0000F4010000}"/>
    <cellStyle name="Comma 2 2 2 2 2 2 5" xfId="3616" xr:uid="{00000000-0005-0000-0000-0000F5010000}"/>
    <cellStyle name="Comma 2 2 2 2 2 2 6" xfId="3617" xr:uid="{00000000-0005-0000-0000-0000F6010000}"/>
    <cellStyle name="Comma 2 2 2 2 2 2 7" xfId="3618" xr:uid="{00000000-0005-0000-0000-0000F7010000}"/>
    <cellStyle name="Comma 2 2 2 2 2 2 8" xfId="31866" xr:uid="{B6223A19-B582-43DB-97AA-A37447E8D039}"/>
    <cellStyle name="Comma 2 2 2 2 2 3" xfId="3619" xr:uid="{00000000-0005-0000-0000-0000F8010000}"/>
    <cellStyle name="Comma 2 2 2 2 2 3 2" xfId="3620" xr:uid="{00000000-0005-0000-0000-0000F9010000}"/>
    <cellStyle name="Comma 2 2 2 2 2 3 2 2" xfId="3621" xr:uid="{00000000-0005-0000-0000-0000FA010000}"/>
    <cellStyle name="Comma 2 2 2 2 2 3 3" xfId="3622" xr:uid="{00000000-0005-0000-0000-0000FB010000}"/>
    <cellStyle name="Comma 2 2 2 2 2 3 4" xfId="3623" xr:uid="{00000000-0005-0000-0000-0000FC010000}"/>
    <cellStyle name="Comma 2 2 2 2 2 4" xfId="3624" xr:uid="{00000000-0005-0000-0000-0000FD010000}"/>
    <cellStyle name="Comma 2 2 2 2 2 4 2" xfId="3625" xr:uid="{00000000-0005-0000-0000-0000FE010000}"/>
    <cellStyle name="Comma 2 2 2 2 2 4 3" xfId="3626" xr:uid="{00000000-0005-0000-0000-0000FF010000}"/>
    <cellStyle name="Comma 2 2 2 2 2 4 4" xfId="3627" xr:uid="{00000000-0005-0000-0000-000000020000}"/>
    <cellStyle name="Comma 2 2 2 2 2 5" xfId="3628" xr:uid="{00000000-0005-0000-0000-000001020000}"/>
    <cellStyle name="Comma 2 2 2 2 2 5 2" xfId="3629" xr:uid="{00000000-0005-0000-0000-000002020000}"/>
    <cellStyle name="Comma 2 2 2 2 2 5 3" xfId="3630" xr:uid="{00000000-0005-0000-0000-000003020000}"/>
    <cellStyle name="Comma 2 2 2 2 2 6" xfId="3631" xr:uid="{00000000-0005-0000-0000-000004020000}"/>
    <cellStyle name="Comma 2 2 2 2 2 7" xfId="3632" xr:uid="{00000000-0005-0000-0000-000005020000}"/>
    <cellStyle name="Comma 2 2 2 2 2 8" xfId="3633" xr:uid="{00000000-0005-0000-0000-000006020000}"/>
    <cellStyle name="Comma 2 2 2 2 2 9" xfId="31865" xr:uid="{D2CA390D-7EF6-415D-BA38-0F60754A937C}"/>
    <cellStyle name="Comma 2 2 2 2 3" xfId="3634" xr:uid="{00000000-0005-0000-0000-000007020000}"/>
    <cellStyle name="Comma 2 2 2 2 3 2" xfId="3635" xr:uid="{00000000-0005-0000-0000-000008020000}"/>
    <cellStyle name="Comma 2 2 2 2 3 2 2" xfId="3636" xr:uid="{00000000-0005-0000-0000-000009020000}"/>
    <cellStyle name="Comma 2 2 2 2 3 2 2 2" xfId="3637" xr:uid="{00000000-0005-0000-0000-00000A020000}"/>
    <cellStyle name="Comma 2 2 2 2 3 2 2 2 2" xfId="3638" xr:uid="{00000000-0005-0000-0000-00000B020000}"/>
    <cellStyle name="Comma 2 2 2 2 3 2 2 3" xfId="3639" xr:uid="{00000000-0005-0000-0000-00000C020000}"/>
    <cellStyle name="Comma 2 2 2 2 3 2 2 4" xfId="3640" xr:uid="{00000000-0005-0000-0000-00000D020000}"/>
    <cellStyle name="Comma 2 2 2 2 3 2 3" xfId="3641" xr:uid="{00000000-0005-0000-0000-00000E020000}"/>
    <cellStyle name="Comma 2 2 2 2 3 2 3 2" xfId="3642" xr:uid="{00000000-0005-0000-0000-00000F020000}"/>
    <cellStyle name="Comma 2 2 2 2 3 2 3 3" xfId="3643" xr:uid="{00000000-0005-0000-0000-000010020000}"/>
    <cellStyle name="Comma 2 2 2 2 3 2 3 4" xfId="3644" xr:uid="{00000000-0005-0000-0000-000011020000}"/>
    <cellStyle name="Comma 2 2 2 2 3 2 4" xfId="3645" xr:uid="{00000000-0005-0000-0000-000012020000}"/>
    <cellStyle name="Comma 2 2 2 2 3 2 4 2" xfId="3646" xr:uid="{00000000-0005-0000-0000-000013020000}"/>
    <cellStyle name="Comma 2 2 2 2 3 2 4 3" xfId="3647" xr:uid="{00000000-0005-0000-0000-000014020000}"/>
    <cellStyle name="Comma 2 2 2 2 3 2 5" xfId="3648" xr:uid="{00000000-0005-0000-0000-000015020000}"/>
    <cellStyle name="Comma 2 2 2 2 3 2 6" xfId="3649" xr:uid="{00000000-0005-0000-0000-000016020000}"/>
    <cellStyle name="Comma 2 2 2 2 3 2 7" xfId="3650" xr:uid="{00000000-0005-0000-0000-000017020000}"/>
    <cellStyle name="Comma 2 2 2 2 3 3" xfId="3651" xr:uid="{00000000-0005-0000-0000-000018020000}"/>
    <cellStyle name="Comma 2 2 2 2 3 3 2" xfId="3652" xr:uid="{00000000-0005-0000-0000-000019020000}"/>
    <cellStyle name="Comma 2 2 2 2 3 3 2 2" xfId="3653" xr:uid="{00000000-0005-0000-0000-00001A020000}"/>
    <cellStyle name="Comma 2 2 2 2 3 3 3" xfId="3654" xr:uid="{00000000-0005-0000-0000-00001B020000}"/>
    <cellStyle name="Comma 2 2 2 2 3 3 4" xfId="3655" xr:uid="{00000000-0005-0000-0000-00001C020000}"/>
    <cellStyle name="Comma 2 2 2 2 3 4" xfId="3656" xr:uid="{00000000-0005-0000-0000-00001D020000}"/>
    <cellStyle name="Comma 2 2 2 2 3 4 2" xfId="3657" xr:uid="{00000000-0005-0000-0000-00001E020000}"/>
    <cellStyle name="Comma 2 2 2 2 3 4 3" xfId="3658" xr:uid="{00000000-0005-0000-0000-00001F020000}"/>
    <cellStyle name="Comma 2 2 2 2 3 4 4" xfId="3659" xr:uid="{00000000-0005-0000-0000-000020020000}"/>
    <cellStyle name="Comma 2 2 2 2 3 5" xfId="3660" xr:uid="{00000000-0005-0000-0000-000021020000}"/>
    <cellStyle name="Comma 2 2 2 2 3 5 2" xfId="3661" xr:uid="{00000000-0005-0000-0000-000022020000}"/>
    <cellStyle name="Comma 2 2 2 2 3 5 3" xfId="3662" xr:uid="{00000000-0005-0000-0000-000023020000}"/>
    <cellStyle name="Comma 2 2 2 2 3 6" xfId="3663" xr:uid="{00000000-0005-0000-0000-000024020000}"/>
    <cellStyle name="Comma 2 2 2 2 3 7" xfId="3664" xr:uid="{00000000-0005-0000-0000-000025020000}"/>
    <cellStyle name="Comma 2 2 2 2 3 8" xfId="3665" xr:uid="{00000000-0005-0000-0000-000026020000}"/>
    <cellStyle name="Comma 2 2 2 2 3 9" xfId="31867" xr:uid="{8A0BF8A4-EEA9-4B9D-BD5C-B0A58712E90C}"/>
    <cellStyle name="Comma 2 2 2 2 4" xfId="3666" xr:uid="{00000000-0005-0000-0000-000027020000}"/>
    <cellStyle name="Comma 2 2 2 2 4 2" xfId="3667" xr:uid="{00000000-0005-0000-0000-000028020000}"/>
    <cellStyle name="Comma 2 2 2 2 4 2 2" xfId="3668" xr:uid="{00000000-0005-0000-0000-000029020000}"/>
    <cellStyle name="Comma 2 2 2 2 4 2 2 2" xfId="3669" xr:uid="{00000000-0005-0000-0000-00002A020000}"/>
    <cellStyle name="Comma 2 2 2 2 4 2 3" xfId="3670" xr:uid="{00000000-0005-0000-0000-00002B020000}"/>
    <cellStyle name="Comma 2 2 2 2 4 2 4" xfId="3671" xr:uid="{00000000-0005-0000-0000-00002C020000}"/>
    <cellStyle name="Comma 2 2 2 2 4 3" xfId="3672" xr:uid="{00000000-0005-0000-0000-00002D020000}"/>
    <cellStyle name="Comma 2 2 2 2 4 3 2" xfId="3673" xr:uid="{00000000-0005-0000-0000-00002E020000}"/>
    <cellStyle name="Comma 2 2 2 2 4 3 3" xfId="3674" xr:uid="{00000000-0005-0000-0000-00002F020000}"/>
    <cellStyle name="Comma 2 2 2 2 4 3 4" xfId="3675" xr:uid="{00000000-0005-0000-0000-000030020000}"/>
    <cellStyle name="Comma 2 2 2 2 4 4" xfId="3676" xr:uid="{00000000-0005-0000-0000-000031020000}"/>
    <cellStyle name="Comma 2 2 2 2 4 4 2" xfId="3677" xr:uid="{00000000-0005-0000-0000-000032020000}"/>
    <cellStyle name="Comma 2 2 2 2 4 4 3" xfId="3678" xr:uid="{00000000-0005-0000-0000-000033020000}"/>
    <cellStyle name="Comma 2 2 2 2 4 5" xfId="3679" xr:uid="{00000000-0005-0000-0000-000034020000}"/>
    <cellStyle name="Comma 2 2 2 2 4 6" xfId="3680" xr:uid="{00000000-0005-0000-0000-000035020000}"/>
    <cellStyle name="Comma 2 2 2 2 4 7" xfId="3681" xr:uid="{00000000-0005-0000-0000-000036020000}"/>
    <cellStyle name="Comma 2 2 2 2 5" xfId="3682" xr:uid="{00000000-0005-0000-0000-000037020000}"/>
    <cellStyle name="Comma 2 2 2 2 5 2" xfId="3683" xr:uid="{00000000-0005-0000-0000-000038020000}"/>
    <cellStyle name="Comma 2 2 2 2 5 2 2" xfId="3684" xr:uid="{00000000-0005-0000-0000-000039020000}"/>
    <cellStyle name="Comma 2 2 2 2 5 3" xfId="3685" xr:uid="{00000000-0005-0000-0000-00003A020000}"/>
    <cellStyle name="Comma 2 2 2 2 5 4" xfId="3686" xr:uid="{00000000-0005-0000-0000-00003B020000}"/>
    <cellStyle name="Comma 2 2 2 2 6" xfId="3687" xr:uid="{00000000-0005-0000-0000-00003C020000}"/>
    <cellStyle name="Comma 2 2 2 2 6 2" xfId="3688" xr:uid="{00000000-0005-0000-0000-00003D020000}"/>
    <cellStyle name="Comma 2 2 2 2 6 3" xfId="3689" xr:uid="{00000000-0005-0000-0000-00003E020000}"/>
    <cellStyle name="Comma 2 2 2 2 6 4" xfId="3690" xr:uid="{00000000-0005-0000-0000-00003F020000}"/>
    <cellStyle name="Comma 2 2 2 2 7" xfId="3691" xr:uid="{00000000-0005-0000-0000-000040020000}"/>
    <cellStyle name="Comma 2 2 2 2 7 2" xfId="3692" xr:uid="{00000000-0005-0000-0000-000041020000}"/>
    <cellStyle name="Comma 2 2 2 2 7 3" xfId="3693" xr:uid="{00000000-0005-0000-0000-000042020000}"/>
    <cellStyle name="Comma 2 2 2 2 8" xfId="3694" xr:uid="{00000000-0005-0000-0000-000043020000}"/>
    <cellStyle name="Comma 2 2 2 2 9" xfId="3695" xr:uid="{00000000-0005-0000-0000-000044020000}"/>
    <cellStyle name="Comma 2 2 2 3" xfId="3696" xr:uid="{00000000-0005-0000-0000-000045020000}"/>
    <cellStyle name="Comma 2 2 2 3 2" xfId="3697" xr:uid="{00000000-0005-0000-0000-000046020000}"/>
    <cellStyle name="Comma 2 2 2 3 2 2" xfId="3698" xr:uid="{00000000-0005-0000-0000-000047020000}"/>
    <cellStyle name="Comma 2 2 2 3 2 2 2" xfId="3699" xr:uid="{00000000-0005-0000-0000-000048020000}"/>
    <cellStyle name="Comma 2 2 2 3 2 2 2 2" xfId="3700" xr:uid="{00000000-0005-0000-0000-000049020000}"/>
    <cellStyle name="Comma 2 2 2 3 2 2 3" xfId="3701" xr:uid="{00000000-0005-0000-0000-00004A020000}"/>
    <cellStyle name="Comma 2 2 2 3 2 2 4" xfId="3702" xr:uid="{00000000-0005-0000-0000-00004B020000}"/>
    <cellStyle name="Comma 2 2 2 3 2 3" xfId="3703" xr:uid="{00000000-0005-0000-0000-00004C020000}"/>
    <cellStyle name="Comma 2 2 2 3 2 3 2" xfId="3704" xr:uid="{00000000-0005-0000-0000-00004D020000}"/>
    <cellStyle name="Comma 2 2 2 3 2 3 3" xfId="3705" xr:uid="{00000000-0005-0000-0000-00004E020000}"/>
    <cellStyle name="Comma 2 2 2 3 2 3 4" xfId="3706" xr:uid="{00000000-0005-0000-0000-00004F020000}"/>
    <cellStyle name="Comma 2 2 2 3 2 4" xfId="3707" xr:uid="{00000000-0005-0000-0000-000050020000}"/>
    <cellStyle name="Comma 2 2 2 3 2 4 2" xfId="3708" xr:uid="{00000000-0005-0000-0000-000051020000}"/>
    <cellStyle name="Comma 2 2 2 3 2 4 3" xfId="3709" xr:uid="{00000000-0005-0000-0000-000052020000}"/>
    <cellStyle name="Comma 2 2 2 3 2 5" xfId="3710" xr:uid="{00000000-0005-0000-0000-000053020000}"/>
    <cellStyle name="Comma 2 2 2 3 2 6" xfId="3711" xr:uid="{00000000-0005-0000-0000-000054020000}"/>
    <cellStyle name="Comma 2 2 2 3 2 7" xfId="3712" xr:uid="{00000000-0005-0000-0000-000055020000}"/>
    <cellStyle name="Comma 2 2 2 3 2 8" xfId="31869" xr:uid="{E2576969-CA8F-43C3-9DFA-1791D26F0018}"/>
    <cellStyle name="Comma 2 2 2 3 3" xfId="3713" xr:uid="{00000000-0005-0000-0000-000056020000}"/>
    <cellStyle name="Comma 2 2 2 3 3 2" xfId="3714" xr:uid="{00000000-0005-0000-0000-000057020000}"/>
    <cellStyle name="Comma 2 2 2 3 3 2 2" xfId="3715" xr:uid="{00000000-0005-0000-0000-000058020000}"/>
    <cellStyle name="Comma 2 2 2 3 3 3" xfId="3716" xr:uid="{00000000-0005-0000-0000-000059020000}"/>
    <cellStyle name="Comma 2 2 2 3 3 4" xfId="3717" xr:uid="{00000000-0005-0000-0000-00005A020000}"/>
    <cellStyle name="Comma 2 2 2 3 4" xfId="3718" xr:uid="{00000000-0005-0000-0000-00005B020000}"/>
    <cellStyle name="Comma 2 2 2 3 4 2" xfId="3719" xr:uid="{00000000-0005-0000-0000-00005C020000}"/>
    <cellStyle name="Comma 2 2 2 3 4 3" xfId="3720" xr:uid="{00000000-0005-0000-0000-00005D020000}"/>
    <cellStyle name="Comma 2 2 2 3 4 4" xfId="3721" xr:uid="{00000000-0005-0000-0000-00005E020000}"/>
    <cellStyle name="Comma 2 2 2 3 5" xfId="3722" xr:uid="{00000000-0005-0000-0000-00005F020000}"/>
    <cellStyle name="Comma 2 2 2 3 5 2" xfId="3723" xr:uid="{00000000-0005-0000-0000-000060020000}"/>
    <cellStyle name="Comma 2 2 2 3 5 3" xfId="3724" xr:uid="{00000000-0005-0000-0000-000061020000}"/>
    <cellStyle name="Comma 2 2 2 3 6" xfId="3725" xr:uid="{00000000-0005-0000-0000-000062020000}"/>
    <cellStyle name="Comma 2 2 2 3 7" xfId="3726" xr:uid="{00000000-0005-0000-0000-000063020000}"/>
    <cellStyle name="Comma 2 2 2 3 8" xfId="3727" xr:uid="{00000000-0005-0000-0000-000064020000}"/>
    <cellStyle name="Comma 2 2 2 3 9" xfId="31868" xr:uid="{E4BCDEF2-6638-476B-90E0-6C7CC9027EE7}"/>
    <cellStyle name="Comma 2 2 2 4" xfId="3728" xr:uid="{00000000-0005-0000-0000-000065020000}"/>
    <cellStyle name="Comma 2 2 2 4 2" xfId="3729" xr:uid="{00000000-0005-0000-0000-000066020000}"/>
    <cellStyle name="Comma 2 2 2 4 2 2" xfId="3730" xr:uid="{00000000-0005-0000-0000-000067020000}"/>
    <cellStyle name="Comma 2 2 2 4 2 2 2" xfId="3731" xr:uid="{00000000-0005-0000-0000-000068020000}"/>
    <cellStyle name="Comma 2 2 2 4 2 2 2 2" xfId="3732" xr:uid="{00000000-0005-0000-0000-000069020000}"/>
    <cellStyle name="Comma 2 2 2 4 2 2 3" xfId="3733" xr:uid="{00000000-0005-0000-0000-00006A020000}"/>
    <cellStyle name="Comma 2 2 2 4 2 2 4" xfId="3734" xr:uid="{00000000-0005-0000-0000-00006B020000}"/>
    <cellStyle name="Comma 2 2 2 4 2 3" xfId="3735" xr:uid="{00000000-0005-0000-0000-00006C020000}"/>
    <cellStyle name="Comma 2 2 2 4 2 3 2" xfId="3736" xr:uid="{00000000-0005-0000-0000-00006D020000}"/>
    <cellStyle name="Comma 2 2 2 4 2 3 3" xfId="3737" xr:uid="{00000000-0005-0000-0000-00006E020000}"/>
    <cellStyle name="Comma 2 2 2 4 2 3 4" xfId="3738" xr:uid="{00000000-0005-0000-0000-00006F020000}"/>
    <cellStyle name="Comma 2 2 2 4 2 4" xfId="3739" xr:uid="{00000000-0005-0000-0000-000070020000}"/>
    <cellStyle name="Comma 2 2 2 4 2 4 2" xfId="3740" xr:uid="{00000000-0005-0000-0000-000071020000}"/>
    <cellStyle name="Comma 2 2 2 4 2 4 3" xfId="3741" xr:uid="{00000000-0005-0000-0000-000072020000}"/>
    <cellStyle name="Comma 2 2 2 4 2 5" xfId="3742" xr:uid="{00000000-0005-0000-0000-000073020000}"/>
    <cellStyle name="Comma 2 2 2 4 2 6" xfId="3743" xr:uid="{00000000-0005-0000-0000-000074020000}"/>
    <cellStyle name="Comma 2 2 2 4 2 7" xfId="3744" xr:uid="{00000000-0005-0000-0000-000075020000}"/>
    <cellStyle name="Comma 2 2 2 4 3" xfId="3745" xr:uid="{00000000-0005-0000-0000-000076020000}"/>
    <cellStyle name="Comma 2 2 2 4 3 2" xfId="3746" xr:uid="{00000000-0005-0000-0000-000077020000}"/>
    <cellStyle name="Comma 2 2 2 4 3 2 2" xfId="3747" xr:uid="{00000000-0005-0000-0000-000078020000}"/>
    <cellStyle name="Comma 2 2 2 4 3 3" xfId="3748" xr:uid="{00000000-0005-0000-0000-000079020000}"/>
    <cellStyle name="Comma 2 2 2 4 3 4" xfId="3749" xr:uid="{00000000-0005-0000-0000-00007A020000}"/>
    <cellStyle name="Comma 2 2 2 4 4" xfId="3750" xr:uid="{00000000-0005-0000-0000-00007B020000}"/>
    <cellStyle name="Comma 2 2 2 4 4 2" xfId="3751" xr:uid="{00000000-0005-0000-0000-00007C020000}"/>
    <cellStyle name="Comma 2 2 2 4 4 3" xfId="3752" xr:uid="{00000000-0005-0000-0000-00007D020000}"/>
    <cellStyle name="Comma 2 2 2 4 4 4" xfId="3753" xr:uid="{00000000-0005-0000-0000-00007E020000}"/>
    <cellStyle name="Comma 2 2 2 4 5" xfId="3754" xr:uid="{00000000-0005-0000-0000-00007F020000}"/>
    <cellStyle name="Comma 2 2 2 4 5 2" xfId="3755" xr:uid="{00000000-0005-0000-0000-000080020000}"/>
    <cellStyle name="Comma 2 2 2 4 5 3" xfId="3756" xr:uid="{00000000-0005-0000-0000-000081020000}"/>
    <cellStyle name="Comma 2 2 2 4 6" xfId="3757" xr:uid="{00000000-0005-0000-0000-000082020000}"/>
    <cellStyle name="Comma 2 2 2 4 7" xfId="3758" xr:uid="{00000000-0005-0000-0000-000083020000}"/>
    <cellStyle name="Comma 2 2 2 4 8" xfId="3759" xr:uid="{00000000-0005-0000-0000-000084020000}"/>
    <cellStyle name="Comma 2 2 2 4 9" xfId="31870" xr:uid="{3E1ADC5B-149D-4266-9B57-DF12E4006CB3}"/>
    <cellStyle name="Comma 2 2 2 5" xfId="3760" xr:uid="{00000000-0005-0000-0000-000085020000}"/>
    <cellStyle name="Comma 2 2 2 5 2" xfId="3761" xr:uid="{00000000-0005-0000-0000-000086020000}"/>
    <cellStyle name="Comma 2 2 2 5 2 2" xfId="3762" xr:uid="{00000000-0005-0000-0000-000087020000}"/>
    <cellStyle name="Comma 2 2 2 5 2 2 2" xfId="3763" xr:uid="{00000000-0005-0000-0000-000088020000}"/>
    <cellStyle name="Comma 2 2 2 5 2 3" xfId="3764" xr:uid="{00000000-0005-0000-0000-000089020000}"/>
    <cellStyle name="Comma 2 2 2 5 2 4" xfId="3765" xr:uid="{00000000-0005-0000-0000-00008A020000}"/>
    <cellStyle name="Comma 2 2 2 5 3" xfId="3766" xr:uid="{00000000-0005-0000-0000-00008B020000}"/>
    <cellStyle name="Comma 2 2 2 5 3 2" xfId="3767" xr:uid="{00000000-0005-0000-0000-00008C020000}"/>
    <cellStyle name="Comma 2 2 2 5 3 3" xfId="3768" xr:uid="{00000000-0005-0000-0000-00008D020000}"/>
    <cellStyle name="Comma 2 2 2 5 3 4" xfId="3769" xr:uid="{00000000-0005-0000-0000-00008E020000}"/>
    <cellStyle name="Comma 2 2 2 5 4" xfId="3770" xr:uid="{00000000-0005-0000-0000-00008F020000}"/>
    <cellStyle name="Comma 2 2 2 5 4 2" xfId="3771" xr:uid="{00000000-0005-0000-0000-000090020000}"/>
    <cellStyle name="Comma 2 2 2 5 4 3" xfId="3772" xr:uid="{00000000-0005-0000-0000-000091020000}"/>
    <cellStyle name="Comma 2 2 2 5 5" xfId="3773" xr:uid="{00000000-0005-0000-0000-000092020000}"/>
    <cellStyle name="Comma 2 2 2 5 6" xfId="3774" xr:uid="{00000000-0005-0000-0000-000093020000}"/>
    <cellStyle name="Comma 2 2 2 5 7" xfId="3775" xr:uid="{00000000-0005-0000-0000-000094020000}"/>
    <cellStyle name="Comma 2 2 2 6" xfId="3776" xr:uid="{00000000-0005-0000-0000-000095020000}"/>
    <cellStyle name="Comma 2 2 2 6 2" xfId="3777" xr:uid="{00000000-0005-0000-0000-000096020000}"/>
    <cellStyle name="Comma 2 2 2 6 2 2" xfId="3778" xr:uid="{00000000-0005-0000-0000-000097020000}"/>
    <cellStyle name="Comma 2 2 2 6 3" xfId="3779" xr:uid="{00000000-0005-0000-0000-000098020000}"/>
    <cellStyle name="Comma 2 2 2 6 4" xfId="3780" xr:uid="{00000000-0005-0000-0000-000099020000}"/>
    <cellStyle name="Comma 2 2 2 7" xfId="3781" xr:uid="{00000000-0005-0000-0000-00009A020000}"/>
    <cellStyle name="Comma 2 2 2 7 2" xfId="3782" xr:uid="{00000000-0005-0000-0000-00009B020000}"/>
    <cellStyle name="Comma 2 2 2 7 3" xfId="3783" xr:uid="{00000000-0005-0000-0000-00009C020000}"/>
    <cellStyle name="Comma 2 2 2 7 4" xfId="3784" xr:uid="{00000000-0005-0000-0000-00009D020000}"/>
    <cellStyle name="Comma 2 2 2 8" xfId="3785" xr:uid="{00000000-0005-0000-0000-00009E020000}"/>
    <cellStyle name="Comma 2 2 2 8 2" xfId="3786" xr:uid="{00000000-0005-0000-0000-00009F020000}"/>
    <cellStyle name="Comma 2 2 2 8 3" xfId="3787" xr:uid="{00000000-0005-0000-0000-0000A0020000}"/>
    <cellStyle name="Comma 2 2 2 9" xfId="3788" xr:uid="{00000000-0005-0000-0000-0000A1020000}"/>
    <cellStyle name="Comma 2 2 3" xfId="3789" xr:uid="{00000000-0005-0000-0000-0000A2020000}"/>
    <cellStyle name="Comma 2 2 3 10" xfId="3790" xr:uid="{00000000-0005-0000-0000-0000A3020000}"/>
    <cellStyle name="Comma 2 2 3 11" xfId="3791" xr:uid="{00000000-0005-0000-0000-0000A4020000}"/>
    <cellStyle name="Comma 2 2 3 12" xfId="31871" xr:uid="{D272B4E6-11DE-445B-B7BD-3C755C90185A}"/>
    <cellStyle name="Comma 2 2 3 2" xfId="3792" xr:uid="{00000000-0005-0000-0000-0000A5020000}"/>
    <cellStyle name="Comma 2 2 3 2 10" xfId="3793" xr:uid="{00000000-0005-0000-0000-0000A6020000}"/>
    <cellStyle name="Comma 2 2 3 2 11" xfId="31872" xr:uid="{F5B833B1-0E1E-43C8-B14C-0996D517B44A}"/>
    <cellStyle name="Comma 2 2 3 2 2" xfId="3794" xr:uid="{00000000-0005-0000-0000-0000A7020000}"/>
    <cellStyle name="Comma 2 2 3 2 2 2" xfId="3795" xr:uid="{00000000-0005-0000-0000-0000A8020000}"/>
    <cellStyle name="Comma 2 2 3 2 2 2 2" xfId="3796" xr:uid="{00000000-0005-0000-0000-0000A9020000}"/>
    <cellStyle name="Comma 2 2 3 2 2 2 2 2" xfId="3797" xr:uid="{00000000-0005-0000-0000-0000AA020000}"/>
    <cellStyle name="Comma 2 2 3 2 2 2 2 2 2" xfId="3798" xr:uid="{00000000-0005-0000-0000-0000AB020000}"/>
    <cellStyle name="Comma 2 2 3 2 2 2 2 3" xfId="3799" xr:uid="{00000000-0005-0000-0000-0000AC020000}"/>
    <cellStyle name="Comma 2 2 3 2 2 2 2 4" xfId="3800" xr:uid="{00000000-0005-0000-0000-0000AD020000}"/>
    <cellStyle name="Comma 2 2 3 2 2 2 3" xfId="3801" xr:uid="{00000000-0005-0000-0000-0000AE020000}"/>
    <cellStyle name="Comma 2 2 3 2 2 2 3 2" xfId="3802" xr:uid="{00000000-0005-0000-0000-0000AF020000}"/>
    <cellStyle name="Comma 2 2 3 2 2 2 3 3" xfId="3803" xr:uid="{00000000-0005-0000-0000-0000B0020000}"/>
    <cellStyle name="Comma 2 2 3 2 2 2 3 4" xfId="3804" xr:uid="{00000000-0005-0000-0000-0000B1020000}"/>
    <cellStyle name="Comma 2 2 3 2 2 2 4" xfId="3805" xr:uid="{00000000-0005-0000-0000-0000B2020000}"/>
    <cellStyle name="Comma 2 2 3 2 2 2 4 2" xfId="3806" xr:uid="{00000000-0005-0000-0000-0000B3020000}"/>
    <cellStyle name="Comma 2 2 3 2 2 2 4 3" xfId="3807" xr:uid="{00000000-0005-0000-0000-0000B4020000}"/>
    <cellStyle name="Comma 2 2 3 2 2 2 5" xfId="3808" xr:uid="{00000000-0005-0000-0000-0000B5020000}"/>
    <cellStyle name="Comma 2 2 3 2 2 2 6" xfId="3809" xr:uid="{00000000-0005-0000-0000-0000B6020000}"/>
    <cellStyle name="Comma 2 2 3 2 2 2 7" xfId="3810" xr:uid="{00000000-0005-0000-0000-0000B7020000}"/>
    <cellStyle name="Comma 2 2 3 2 2 3" xfId="3811" xr:uid="{00000000-0005-0000-0000-0000B8020000}"/>
    <cellStyle name="Comma 2 2 3 2 2 3 2" xfId="3812" xr:uid="{00000000-0005-0000-0000-0000B9020000}"/>
    <cellStyle name="Comma 2 2 3 2 2 3 2 2" xfId="3813" xr:uid="{00000000-0005-0000-0000-0000BA020000}"/>
    <cellStyle name="Comma 2 2 3 2 2 3 3" xfId="3814" xr:uid="{00000000-0005-0000-0000-0000BB020000}"/>
    <cellStyle name="Comma 2 2 3 2 2 3 4" xfId="3815" xr:uid="{00000000-0005-0000-0000-0000BC020000}"/>
    <cellStyle name="Comma 2 2 3 2 2 4" xfId="3816" xr:uid="{00000000-0005-0000-0000-0000BD020000}"/>
    <cellStyle name="Comma 2 2 3 2 2 4 2" xfId="3817" xr:uid="{00000000-0005-0000-0000-0000BE020000}"/>
    <cellStyle name="Comma 2 2 3 2 2 4 3" xfId="3818" xr:uid="{00000000-0005-0000-0000-0000BF020000}"/>
    <cellStyle name="Comma 2 2 3 2 2 4 4" xfId="3819" xr:uid="{00000000-0005-0000-0000-0000C0020000}"/>
    <cellStyle name="Comma 2 2 3 2 2 5" xfId="3820" xr:uid="{00000000-0005-0000-0000-0000C1020000}"/>
    <cellStyle name="Comma 2 2 3 2 2 5 2" xfId="3821" xr:uid="{00000000-0005-0000-0000-0000C2020000}"/>
    <cellStyle name="Comma 2 2 3 2 2 5 3" xfId="3822" xr:uid="{00000000-0005-0000-0000-0000C3020000}"/>
    <cellStyle name="Comma 2 2 3 2 2 6" xfId="3823" xr:uid="{00000000-0005-0000-0000-0000C4020000}"/>
    <cellStyle name="Comma 2 2 3 2 2 7" xfId="3824" xr:uid="{00000000-0005-0000-0000-0000C5020000}"/>
    <cellStyle name="Comma 2 2 3 2 2 8" xfId="3825" xr:uid="{00000000-0005-0000-0000-0000C6020000}"/>
    <cellStyle name="Comma 2 2 3 2 2 9" xfId="31873" xr:uid="{72CA1B9C-DE5A-4DD2-A8A0-EE1697E80355}"/>
    <cellStyle name="Comma 2 2 3 2 3" xfId="3826" xr:uid="{00000000-0005-0000-0000-0000C7020000}"/>
    <cellStyle name="Comma 2 2 3 2 3 2" xfId="3827" xr:uid="{00000000-0005-0000-0000-0000C8020000}"/>
    <cellStyle name="Comma 2 2 3 2 3 2 2" xfId="3828" xr:uid="{00000000-0005-0000-0000-0000C9020000}"/>
    <cellStyle name="Comma 2 2 3 2 3 2 2 2" xfId="3829" xr:uid="{00000000-0005-0000-0000-0000CA020000}"/>
    <cellStyle name="Comma 2 2 3 2 3 2 2 2 2" xfId="3830" xr:uid="{00000000-0005-0000-0000-0000CB020000}"/>
    <cellStyle name="Comma 2 2 3 2 3 2 2 3" xfId="3831" xr:uid="{00000000-0005-0000-0000-0000CC020000}"/>
    <cellStyle name="Comma 2 2 3 2 3 2 2 4" xfId="3832" xr:uid="{00000000-0005-0000-0000-0000CD020000}"/>
    <cellStyle name="Comma 2 2 3 2 3 2 3" xfId="3833" xr:uid="{00000000-0005-0000-0000-0000CE020000}"/>
    <cellStyle name="Comma 2 2 3 2 3 2 3 2" xfId="3834" xr:uid="{00000000-0005-0000-0000-0000CF020000}"/>
    <cellStyle name="Comma 2 2 3 2 3 2 3 3" xfId="3835" xr:uid="{00000000-0005-0000-0000-0000D0020000}"/>
    <cellStyle name="Comma 2 2 3 2 3 2 3 4" xfId="3836" xr:uid="{00000000-0005-0000-0000-0000D1020000}"/>
    <cellStyle name="Comma 2 2 3 2 3 2 4" xfId="3837" xr:uid="{00000000-0005-0000-0000-0000D2020000}"/>
    <cellStyle name="Comma 2 2 3 2 3 2 4 2" xfId="3838" xr:uid="{00000000-0005-0000-0000-0000D3020000}"/>
    <cellStyle name="Comma 2 2 3 2 3 2 4 3" xfId="3839" xr:uid="{00000000-0005-0000-0000-0000D4020000}"/>
    <cellStyle name="Comma 2 2 3 2 3 2 5" xfId="3840" xr:uid="{00000000-0005-0000-0000-0000D5020000}"/>
    <cellStyle name="Comma 2 2 3 2 3 2 6" xfId="3841" xr:uid="{00000000-0005-0000-0000-0000D6020000}"/>
    <cellStyle name="Comma 2 2 3 2 3 2 7" xfId="3842" xr:uid="{00000000-0005-0000-0000-0000D7020000}"/>
    <cellStyle name="Comma 2 2 3 2 3 3" xfId="3843" xr:uid="{00000000-0005-0000-0000-0000D8020000}"/>
    <cellStyle name="Comma 2 2 3 2 3 3 2" xfId="3844" xr:uid="{00000000-0005-0000-0000-0000D9020000}"/>
    <cellStyle name="Comma 2 2 3 2 3 3 2 2" xfId="3845" xr:uid="{00000000-0005-0000-0000-0000DA020000}"/>
    <cellStyle name="Comma 2 2 3 2 3 3 3" xfId="3846" xr:uid="{00000000-0005-0000-0000-0000DB020000}"/>
    <cellStyle name="Comma 2 2 3 2 3 3 4" xfId="3847" xr:uid="{00000000-0005-0000-0000-0000DC020000}"/>
    <cellStyle name="Comma 2 2 3 2 3 4" xfId="3848" xr:uid="{00000000-0005-0000-0000-0000DD020000}"/>
    <cellStyle name="Comma 2 2 3 2 3 4 2" xfId="3849" xr:uid="{00000000-0005-0000-0000-0000DE020000}"/>
    <cellStyle name="Comma 2 2 3 2 3 4 3" xfId="3850" xr:uid="{00000000-0005-0000-0000-0000DF020000}"/>
    <cellStyle name="Comma 2 2 3 2 3 4 4" xfId="3851" xr:uid="{00000000-0005-0000-0000-0000E0020000}"/>
    <cellStyle name="Comma 2 2 3 2 3 5" xfId="3852" xr:uid="{00000000-0005-0000-0000-0000E1020000}"/>
    <cellStyle name="Comma 2 2 3 2 3 5 2" xfId="3853" xr:uid="{00000000-0005-0000-0000-0000E2020000}"/>
    <cellStyle name="Comma 2 2 3 2 3 5 3" xfId="3854" xr:uid="{00000000-0005-0000-0000-0000E3020000}"/>
    <cellStyle name="Comma 2 2 3 2 3 6" xfId="3855" xr:uid="{00000000-0005-0000-0000-0000E4020000}"/>
    <cellStyle name="Comma 2 2 3 2 3 7" xfId="3856" xr:uid="{00000000-0005-0000-0000-0000E5020000}"/>
    <cellStyle name="Comma 2 2 3 2 3 8" xfId="3857" xr:uid="{00000000-0005-0000-0000-0000E6020000}"/>
    <cellStyle name="Comma 2 2 3 2 4" xfId="3858" xr:uid="{00000000-0005-0000-0000-0000E7020000}"/>
    <cellStyle name="Comma 2 2 3 2 4 2" xfId="3859" xr:uid="{00000000-0005-0000-0000-0000E8020000}"/>
    <cellStyle name="Comma 2 2 3 2 4 2 2" xfId="3860" xr:uid="{00000000-0005-0000-0000-0000E9020000}"/>
    <cellStyle name="Comma 2 2 3 2 4 2 2 2" xfId="3861" xr:uid="{00000000-0005-0000-0000-0000EA020000}"/>
    <cellStyle name="Comma 2 2 3 2 4 2 3" xfId="3862" xr:uid="{00000000-0005-0000-0000-0000EB020000}"/>
    <cellStyle name="Comma 2 2 3 2 4 2 4" xfId="3863" xr:uid="{00000000-0005-0000-0000-0000EC020000}"/>
    <cellStyle name="Comma 2 2 3 2 4 3" xfId="3864" xr:uid="{00000000-0005-0000-0000-0000ED020000}"/>
    <cellStyle name="Comma 2 2 3 2 4 3 2" xfId="3865" xr:uid="{00000000-0005-0000-0000-0000EE020000}"/>
    <cellStyle name="Comma 2 2 3 2 4 3 3" xfId="3866" xr:uid="{00000000-0005-0000-0000-0000EF020000}"/>
    <cellStyle name="Comma 2 2 3 2 4 3 4" xfId="3867" xr:uid="{00000000-0005-0000-0000-0000F0020000}"/>
    <cellStyle name="Comma 2 2 3 2 4 4" xfId="3868" xr:uid="{00000000-0005-0000-0000-0000F1020000}"/>
    <cellStyle name="Comma 2 2 3 2 4 4 2" xfId="3869" xr:uid="{00000000-0005-0000-0000-0000F2020000}"/>
    <cellStyle name="Comma 2 2 3 2 4 4 3" xfId="3870" xr:uid="{00000000-0005-0000-0000-0000F3020000}"/>
    <cellStyle name="Comma 2 2 3 2 4 5" xfId="3871" xr:uid="{00000000-0005-0000-0000-0000F4020000}"/>
    <cellStyle name="Comma 2 2 3 2 4 6" xfId="3872" xr:uid="{00000000-0005-0000-0000-0000F5020000}"/>
    <cellStyle name="Comma 2 2 3 2 4 7" xfId="3873" xr:uid="{00000000-0005-0000-0000-0000F6020000}"/>
    <cellStyle name="Comma 2 2 3 2 5" xfId="3874" xr:uid="{00000000-0005-0000-0000-0000F7020000}"/>
    <cellStyle name="Comma 2 2 3 2 5 2" xfId="3875" xr:uid="{00000000-0005-0000-0000-0000F8020000}"/>
    <cellStyle name="Comma 2 2 3 2 5 2 2" xfId="3876" xr:uid="{00000000-0005-0000-0000-0000F9020000}"/>
    <cellStyle name="Comma 2 2 3 2 5 3" xfId="3877" xr:uid="{00000000-0005-0000-0000-0000FA020000}"/>
    <cellStyle name="Comma 2 2 3 2 5 4" xfId="3878" xr:uid="{00000000-0005-0000-0000-0000FB020000}"/>
    <cellStyle name="Comma 2 2 3 2 6" xfId="3879" xr:uid="{00000000-0005-0000-0000-0000FC020000}"/>
    <cellStyle name="Comma 2 2 3 2 6 2" xfId="3880" xr:uid="{00000000-0005-0000-0000-0000FD020000}"/>
    <cellStyle name="Comma 2 2 3 2 6 3" xfId="3881" xr:uid="{00000000-0005-0000-0000-0000FE020000}"/>
    <cellStyle name="Comma 2 2 3 2 6 4" xfId="3882" xr:uid="{00000000-0005-0000-0000-0000FF020000}"/>
    <cellStyle name="Comma 2 2 3 2 7" xfId="3883" xr:uid="{00000000-0005-0000-0000-000000030000}"/>
    <cellStyle name="Comma 2 2 3 2 7 2" xfId="3884" xr:uid="{00000000-0005-0000-0000-000001030000}"/>
    <cellStyle name="Comma 2 2 3 2 7 3" xfId="3885" xr:uid="{00000000-0005-0000-0000-000002030000}"/>
    <cellStyle name="Comma 2 2 3 2 8" xfId="3886" xr:uid="{00000000-0005-0000-0000-000003030000}"/>
    <cellStyle name="Comma 2 2 3 2 9" xfId="3887" xr:uid="{00000000-0005-0000-0000-000004030000}"/>
    <cellStyle name="Comma 2 2 3 3" xfId="3888" xr:uid="{00000000-0005-0000-0000-000005030000}"/>
    <cellStyle name="Comma 2 2 3 3 2" xfId="3889" xr:uid="{00000000-0005-0000-0000-000006030000}"/>
    <cellStyle name="Comma 2 2 3 3 2 2" xfId="3890" xr:uid="{00000000-0005-0000-0000-000007030000}"/>
    <cellStyle name="Comma 2 2 3 3 2 2 2" xfId="3891" xr:uid="{00000000-0005-0000-0000-000008030000}"/>
    <cellStyle name="Comma 2 2 3 3 2 2 2 2" xfId="3892" xr:uid="{00000000-0005-0000-0000-000009030000}"/>
    <cellStyle name="Comma 2 2 3 3 2 2 3" xfId="3893" xr:uid="{00000000-0005-0000-0000-00000A030000}"/>
    <cellStyle name="Comma 2 2 3 3 2 2 4" xfId="3894" xr:uid="{00000000-0005-0000-0000-00000B030000}"/>
    <cellStyle name="Comma 2 2 3 3 2 3" xfId="3895" xr:uid="{00000000-0005-0000-0000-00000C030000}"/>
    <cellStyle name="Comma 2 2 3 3 2 3 2" xfId="3896" xr:uid="{00000000-0005-0000-0000-00000D030000}"/>
    <cellStyle name="Comma 2 2 3 3 2 3 3" xfId="3897" xr:uid="{00000000-0005-0000-0000-00000E030000}"/>
    <cellStyle name="Comma 2 2 3 3 2 3 4" xfId="3898" xr:uid="{00000000-0005-0000-0000-00000F030000}"/>
    <cellStyle name="Comma 2 2 3 3 2 4" xfId="3899" xr:uid="{00000000-0005-0000-0000-000010030000}"/>
    <cellStyle name="Comma 2 2 3 3 2 4 2" xfId="3900" xr:uid="{00000000-0005-0000-0000-000011030000}"/>
    <cellStyle name="Comma 2 2 3 3 2 4 3" xfId="3901" xr:uid="{00000000-0005-0000-0000-000012030000}"/>
    <cellStyle name="Comma 2 2 3 3 2 5" xfId="3902" xr:uid="{00000000-0005-0000-0000-000013030000}"/>
    <cellStyle name="Comma 2 2 3 3 2 6" xfId="3903" xr:uid="{00000000-0005-0000-0000-000014030000}"/>
    <cellStyle name="Comma 2 2 3 3 2 7" xfId="3904" xr:uid="{00000000-0005-0000-0000-000015030000}"/>
    <cellStyle name="Comma 2 2 3 3 3" xfId="3905" xr:uid="{00000000-0005-0000-0000-000016030000}"/>
    <cellStyle name="Comma 2 2 3 3 3 2" xfId="3906" xr:uid="{00000000-0005-0000-0000-000017030000}"/>
    <cellStyle name="Comma 2 2 3 3 3 2 2" xfId="3907" xr:uid="{00000000-0005-0000-0000-000018030000}"/>
    <cellStyle name="Comma 2 2 3 3 3 3" xfId="3908" xr:uid="{00000000-0005-0000-0000-000019030000}"/>
    <cellStyle name="Comma 2 2 3 3 3 4" xfId="3909" xr:uid="{00000000-0005-0000-0000-00001A030000}"/>
    <cellStyle name="Comma 2 2 3 3 4" xfId="3910" xr:uid="{00000000-0005-0000-0000-00001B030000}"/>
    <cellStyle name="Comma 2 2 3 3 4 2" xfId="3911" xr:uid="{00000000-0005-0000-0000-00001C030000}"/>
    <cellStyle name="Comma 2 2 3 3 4 3" xfId="3912" xr:uid="{00000000-0005-0000-0000-00001D030000}"/>
    <cellStyle name="Comma 2 2 3 3 4 4" xfId="3913" xr:uid="{00000000-0005-0000-0000-00001E030000}"/>
    <cellStyle name="Comma 2 2 3 3 5" xfId="3914" xr:uid="{00000000-0005-0000-0000-00001F030000}"/>
    <cellStyle name="Comma 2 2 3 3 5 2" xfId="3915" xr:uid="{00000000-0005-0000-0000-000020030000}"/>
    <cellStyle name="Comma 2 2 3 3 5 3" xfId="3916" xr:uid="{00000000-0005-0000-0000-000021030000}"/>
    <cellStyle name="Comma 2 2 3 3 6" xfId="3917" xr:uid="{00000000-0005-0000-0000-000022030000}"/>
    <cellStyle name="Comma 2 2 3 3 7" xfId="3918" xr:uid="{00000000-0005-0000-0000-000023030000}"/>
    <cellStyle name="Comma 2 2 3 3 8" xfId="3919" xr:uid="{00000000-0005-0000-0000-000024030000}"/>
    <cellStyle name="Comma 2 2 3 3 9" xfId="31874" xr:uid="{CECFEF52-BB11-4DAC-A7CB-238288D6F106}"/>
    <cellStyle name="Comma 2 2 3 4" xfId="3920" xr:uid="{00000000-0005-0000-0000-000025030000}"/>
    <cellStyle name="Comma 2 2 3 4 2" xfId="3921" xr:uid="{00000000-0005-0000-0000-000026030000}"/>
    <cellStyle name="Comma 2 2 3 4 2 2" xfId="3922" xr:uid="{00000000-0005-0000-0000-000027030000}"/>
    <cellStyle name="Comma 2 2 3 4 2 2 2" xfId="3923" xr:uid="{00000000-0005-0000-0000-000028030000}"/>
    <cellStyle name="Comma 2 2 3 4 2 2 2 2" xfId="3924" xr:uid="{00000000-0005-0000-0000-000029030000}"/>
    <cellStyle name="Comma 2 2 3 4 2 2 3" xfId="3925" xr:uid="{00000000-0005-0000-0000-00002A030000}"/>
    <cellStyle name="Comma 2 2 3 4 2 2 4" xfId="3926" xr:uid="{00000000-0005-0000-0000-00002B030000}"/>
    <cellStyle name="Comma 2 2 3 4 2 3" xfId="3927" xr:uid="{00000000-0005-0000-0000-00002C030000}"/>
    <cellStyle name="Comma 2 2 3 4 2 3 2" xfId="3928" xr:uid="{00000000-0005-0000-0000-00002D030000}"/>
    <cellStyle name="Comma 2 2 3 4 2 3 3" xfId="3929" xr:uid="{00000000-0005-0000-0000-00002E030000}"/>
    <cellStyle name="Comma 2 2 3 4 2 3 4" xfId="3930" xr:uid="{00000000-0005-0000-0000-00002F030000}"/>
    <cellStyle name="Comma 2 2 3 4 2 4" xfId="3931" xr:uid="{00000000-0005-0000-0000-000030030000}"/>
    <cellStyle name="Comma 2 2 3 4 2 4 2" xfId="3932" xr:uid="{00000000-0005-0000-0000-000031030000}"/>
    <cellStyle name="Comma 2 2 3 4 2 4 3" xfId="3933" xr:uid="{00000000-0005-0000-0000-000032030000}"/>
    <cellStyle name="Comma 2 2 3 4 2 5" xfId="3934" xr:uid="{00000000-0005-0000-0000-000033030000}"/>
    <cellStyle name="Comma 2 2 3 4 2 6" xfId="3935" xr:uid="{00000000-0005-0000-0000-000034030000}"/>
    <cellStyle name="Comma 2 2 3 4 2 7" xfId="3936" xr:uid="{00000000-0005-0000-0000-000035030000}"/>
    <cellStyle name="Comma 2 2 3 4 3" xfId="3937" xr:uid="{00000000-0005-0000-0000-000036030000}"/>
    <cellStyle name="Comma 2 2 3 4 3 2" xfId="3938" xr:uid="{00000000-0005-0000-0000-000037030000}"/>
    <cellStyle name="Comma 2 2 3 4 3 2 2" xfId="3939" xr:uid="{00000000-0005-0000-0000-000038030000}"/>
    <cellStyle name="Comma 2 2 3 4 3 3" xfId="3940" xr:uid="{00000000-0005-0000-0000-000039030000}"/>
    <cellStyle name="Comma 2 2 3 4 3 4" xfId="3941" xr:uid="{00000000-0005-0000-0000-00003A030000}"/>
    <cellStyle name="Comma 2 2 3 4 4" xfId="3942" xr:uid="{00000000-0005-0000-0000-00003B030000}"/>
    <cellStyle name="Comma 2 2 3 4 4 2" xfId="3943" xr:uid="{00000000-0005-0000-0000-00003C030000}"/>
    <cellStyle name="Comma 2 2 3 4 4 3" xfId="3944" xr:uid="{00000000-0005-0000-0000-00003D030000}"/>
    <cellStyle name="Comma 2 2 3 4 4 4" xfId="3945" xr:uid="{00000000-0005-0000-0000-00003E030000}"/>
    <cellStyle name="Comma 2 2 3 4 5" xfId="3946" xr:uid="{00000000-0005-0000-0000-00003F030000}"/>
    <cellStyle name="Comma 2 2 3 4 5 2" xfId="3947" xr:uid="{00000000-0005-0000-0000-000040030000}"/>
    <cellStyle name="Comma 2 2 3 4 5 3" xfId="3948" xr:uid="{00000000-0005-0000-0000-000041030000}"/>
    <cellStyle name="Comma 2 2 3 4 6" xfId="3949" xr:uid="{00000000-0005-0000-0000-000042030000}"/>
    <cellStyle name="Comma 2 2 3 4 7" xfId="3950" xr:uid="{00000000-0005-0000-0000-000043030000}"/>
    <cellStyle name="Comma 2 2 3 4 8" xfId="3951" xr:uid="{00000000-0005-0000-0000-000044030000}"/>
    <cellStyle name="Comma 2 2 3 5" xfId="3952" xr:uid="{00000000-0005-0000-0000-000045030000}"/>
    <cellStyle name="Comma 2 2 3 5 2" xfId="3953" xr:uid="{00000000-0005-0000-0000-000046030000}"/>
    <cellStyle name="Comma 2 2 3 5 2 2" xfId="3954" xr:uid="{00000000-0005-0000-0000-000047030000}"/>
    <cellStyle name="Comma 2 2 3 5 2 2 2" xfId="3955" xr:uid="{00000000-0005-0000-0000-000048030000}"/>
    <cellStyle name="Comma 2 2 3 5 2 3" xfId="3956" xr:uid="{00000000-0005-0000-0000-000049030000}"/>
    <cellStyle name="Comma 2 2 3 5 2 4" xfId="3957" xr:uid="{00000000-0005-0000-0000-00004A030000}"/>
    <cellStyle name="Comma 2 2 3 5 3" xfId="3958" xr:uid="{00000000-0005-0000-0000-00004B030000}"/>
    <cellStyle name="Comma 2 2 3 5 3 2" xfId="3959" xr:uid="{00000000-0005-0000-0000-00004C030000}"/>
    <cellStyle name="Comma 2 2 3 5 3 3" xfId="3960" xr:uid="{00000000-0005-0000-0000-00004D030000}"/>
    <cellStyle name="Comma 2 2 3 5 3 4" xfId="3961" xr:uid="{00000000-0005-0000-0000-00004E030000}"/>
    <cellStyle name="Comma 2 2 3 5 4" xfId="3962" xr:uid="{00000000-0005-0000-0000-00004F030000}"/>
    <cellStyle name="Comma 2 2 3 5 4 2" xfId="3963" xr:uid="{00000000-0005-0000-0000-000050030000}"/>
    <cellStyle name="Comma 2 2 3 5 4 3" xfId="3964" xr:uid="{00000000-0005-0000-0000-000051030000}"/>
    <cellStyle name="Comma 2 2 3 5 5" xfId="3965" xr:uid="{00000000-0005-0000-0000-000052030000}"/>
    <cellStyle name="Comma 2 2 3 5 6" xfId="3966" xr:uid="{00000000-0005-0000-0000-000053030000}"/>
    <cellStyle name="Comma 2 2 3 5 7" xfId="3967" xr:uid="{00000000-0005-0000-0000-000054030000}"/>
    <cellStyle name="Comma 2 2 3 6" xfId="3968" xr:uid="{00000000-0005-0000-0000-000055030000}"/>
    <cellStyle name="Comma 2 2 3 6 2" xfId="3969" xr:uid="{00000000-0005-0000-0000-000056030000}"/>
    <cellStyle name="Comma 2 2 3 6 2 2" xfId="3970" xr:uid="{00000000-0005-0000-0000-000057030000}"/>
    <cellStyle name="Comma 2 2 3 6 3" xfId="3971" xr:uid="{00000000-0005-0000-0000-000058030000}"/>
    <cellStyle name="Comma 2 2 3 6 4" xfId="3972" xr:uid="{00000000-0005-0000-0000-000059030000}"/>
    <cellStyle name="Comma 2 2 3 7" xfId="3973" xr:uid="{00000000-0005-0000-0000-00005A030000}"/>
    <cellStyle name="Comma 2 2 3 7 2" xfId="3974" xr:uid="{00000000-0005-0000-0000-00005B030000}"/>
    <cellStyle name="Comma 2 2 3 7 3" xfId="3975" xr:uid="{00000000-0005-0000-0000-00005C030000}"/>
    <cellStyle name="Comma 2 2 3 7 4" xfId="3976" xr:uid="{00000000-0005-0000-0000-00005D030000}"/>
    <cellStyle name="Comma 2 2 3 8" xfId="3977" xr:uid="{00000000-0005-0000-0000-00005E030000}"/>
    <cellStyle name="Comma 2 2 3 8 2" xfId="3978" xr:uid="{00000000-0005-0000-0000-00005F030000}"/>
    <cellStyle name="Comma 2 2 3 8 3" xfId="3979" xr:uid="{00000000-0005-0000-0000-000060030000}"/>
    <cellStyle name="Comma 2 2 3 9" xfId="3980" xr:uid="{00000000-0005-0000-0000-000061030000}"/>
    <cellStyle name="Comma 2 2 4" xfId="3981" xr:uid="{00000000-0005-0000-0000-000062030000}"/>
    <cellStyle name="Comma 2 2 4 10" xfId="3982" xr:uid="{00000000-0005-0000-0000-000063030000}"/>
    <cellStyle name="Comma 2 2 4 11" xfId="31875" xr:uid="{BA8B4EFF-35A5-44AE-9D6B-2BB2A305964C}"/>
    <cellStyle name="Comma 2 2 4 2" xfId="3983" xr:uid="{00000000-0005-0000-0000-000064030000}"/>
    <cellStyle name="Comma 2 2 4 2 2" xfId="3984" xr:uid="{00000000-0005-0000-0000-000065030000}"/>
    <cellStyle name="Comma 2 2 4 2 2 2" xfId="3985" xr:uid="{00000000-0005-0000-0000-000066030000}"/>
    <cellStyle name="Comma 2 2 4 2 2 2 2" xfId="3986" xr:uid="{00000000-0005-0000-0000-000067030000}"/>
    <cellStyle name="Comma 2 2 4 2 2 2 2 2" xfId="3987" xr:uid="{00000000-0005-0000-0000-000068030000}"/>
    <cellStyle name="Comma 2 2 4 2 2 2 3" xfId="3988" xr:uid="{00000000-0005-0000-0000-000069030000}"/>
    <cellStyle name="Comma 2 2 4 2 2 2 4" xfId="3989" xr:uid="{00000000-0005-0000-0000-00006A030000}"/>
    <cellStyle name="Comma 2 2 4 2 2 3" xfId="3990" xr:uid="{00000000-0005-0000-0000-00006B030000}"/>
    <cellStyle name="Comma 2 2 4 2 2 3 2" xfId="3991" xr:uid="{00000000-0005-0000-0000-00006C030000}"/>
    <cellStyle name="Comma 2 2 4 2 2 3 3" xfId="3992" xr:uid="{00000000-0005-0000-0000-00006D030000}"/>
    <cellStyle name="Comma 2 2 4 2 2 3 4" xfId="3993" xr:uid="{00000000-0005-0000-0000-00006E030000}"/>
    <cellStyle name="Comma 2 2 4 2 2 4" xfId="3994" xr:uid="{00000000-0005-0000-0000-00006F030000}"/>
    <cellStyle name="Comma 2 2 4 2 2 4 2" xfId="3995" xr:uid="{00000000-0005-0000-0000-000070030000}"/>
    <cellStyle name="Comma 2 2 4 2 2 4 3" xfId="3996" xr:uid="{00000000-0005-0000-0000-000071030000}"/>
    <cellStyle name="Comma 2 2 4 2 2 5" xfId="3997" xr:uid="{00000000-0005-0000-0000-000072030000}"/>
    <cellStyle name="Comma 2 2 4 2 2 6" xfId="3998" xr:uid="{00000000-0005-0000-0000-000073030000}"/>
    <cellStyle name="Comma 2 2 4 2 2 7" xfId="3999" xr:uid="{00000000-0005-0000-0000-000074030000}"/>
    <cellStyle name="Comma 2 2 4 2 3" xfId="4000" xr:uid="{00000000-0005-0000-0000-000075030000}"/>
    <cellStyle name="Comma 2 2 4 2 3 2" xfId="4001" xr:uid="{00000000-0005-0000-0000-000076030000}"/>
    <cellStyle name="Comma 2 2 4 2 3 2 2" xfId="4002" xr:uid="{00000000-0005-0000-0000-000077030000}"/>
    <cellStyle name="Comma 2 2 4 2 3 3" xfId="4003" xr:uid="{00000000-0005-0000-0000-000078030000}"/>
    <cellStyle name="Comma 2 2 4 2 3 4" xfId="4004" xr:uid="{00000000-0005-0000-0000-000079030000}"/>
    <cellStyle name="Comma 2 2 4 2 4" xfId="4005" xr:uid="{00000000-0005-0000-0000-00007A030000}"/>
    <cellStyle name="Comma 2 2 4 2 4 2" xfId="4006" xr:uid="{00000000-0005-0000-0000-00007B030000}"/>
    <cellStyle name="Comma 2 2 4 2 4 3" xfId="4007" xr:uid="{00000000-0005-0000-0000-00007C030000}"/>
    <cellStyle name="Comma 2 2 4 2 4 4" xfId="4008" xr:uid="{00000000-0005-0000-0000-00007D030000}"/>
    <cellStyle name="Comma 2 2 4 2 5" xfId="4009" xr:uid="{00000000-0005-0000-0000-00007E030000}"/>
    <cellStyle name="Comma 2 2 4 2 5 2" xfId="4010" xr:uid="{00000000-0005-0000-0000-00007F030000}"/>
    <cellStyle name="Comma 2 2 4 2 5 3" xfId="4011" xr:uid="{00000000-0005-0000-0000-000080030000}"/>
    <cellStyle name="Comma 2 2 4 2 6" xfId="4012" xr:uid="{00000000-0005-0000-0000-000081030000}"/>
    <cellStyle name="Comma 2 2 4 2 7" xfId="4013" xr:uid="{00000000-0005-0000-0000-000082030000}"/>
    <cellStyle name="Comma 2 2 4 2 8" xfId="4014" xr:uid="{00000000-0005-0000-0000-000083030000}"/>
    <cellStyle name="Comma 2 2 4 2 9" xfId="31876" xr:uid="{5903E21D-5C95-4743-869B-CDEF352C6520}"/>
    <cellStyle name="Comma 2 2 4 3" xfId="4015" xr:uid="{00000000-0005-0000-0000-000084030000}"/>
    <cellStyle name="Comma 2 2 4 3 2" xfId="4016" xr:uid="{00000000-0005-0000-0000-000085030000}"/>
    <cellStyle name="Comma 2 2 4 3 2 2" xfId="4017" xr:uid="{00000000-0005-0000-0000-000086030000}"/>
    <cellStyle name="Comma 2 2 4 3 2 2 2" xfId="4018" xr:uid="{00000000-0005-0000-0000-000087030000}"/>
    <cellStyle name="Comma 2 2 4 3 2 2 2 2" xfId="4019" xr:uid="{00000000-0005-0000-0000-000088030000}"/>
    <cellStyle name="Comma 2 2 4 3 2 2 3" xfId="4020" xr:uid="{00000000-0005-0000-0000-000089030000}"/>
    <cellStyle name="Comma 2 2 4 3 2 2 4" xfId="4021" xr:uid="{00000000-0005-0000-0000-00008A030000}"/>
    <cellStyle name="Comma 2 2 4 3 2 3" xfId="4022" xr:uid="{00000000-0005-0000-0000-00008B030000}"/>
    <cellStyle name="Comma 2 2 4 3 2 3 2" xfId="4023" xr:uid="{00000000-0005-0000-0000-00008C030000}"/>
    <cellStyle name="Comma 2 2 4 3 2 3 3" xfId="4024" xr:uid="{00000000-0005-0000-0000-00008D030000}"/>
    <cellStyle name="Comma 2 2 4 3 2 3 4" xfId="4025" xr:uid="{00000000-0005-0000-0000-00008E030000}"/>
    <cellStyle name="Comma 2 2 4 3 2 4" xfId="4026" xr:uid="{00000000-0005-0000-0000-00008F030000}"/>
    <cellStyle name="Comma 2 2 4 3 2 4 2" xfId="4027" xr:uid="{00000000-0005-0000-0000-000090030000}"/>
    <cellStyle name="Comma 2 2 4 3 2 4 3" xfId="4028" xr:uid="{00000000-0005-0000-0000-000091030000}"/>
    <cellStyle name="Comma 2 2 4 3 2 5" xfId="4029" xr:uid="{00000000-0005-0000-0000-000092030000}"/>
    <cellStyle name="Comma 2 2 4 3 2 6" xfId="4030" xr:uid="{00000000-0005-0000-0000-000093030000}"/>
    <cellStyle name="Comma 2 2 4 3 2 7" xfId="4031" xr:uid="{00000000-0005-0000-0000-000094030000}"/>
    <cellStyle name="Comma 2 2 4 3 3" xfId="4032" xr:uid="{00000000-0005-0000-0000-000095030000}"/>
    <cellStyle name="Comma 2 2 4 3 3 2" xfId="4033" xr:uid="{00000000-0005-0000-0000-000096030000}"/>
    <cellStyle name="Comma 2 2 4 3 3 2 2" xfId="4034" xr:uid="{00000000-0005-0000-0000-000097030000}"/>
    <cellStyle name="Comma 2 2 4 3 3 3" xfId="4035" xr:uid="{00000000-0005-0000-0000-000098030000}"/>
    <cellStyle name="Comma 2 2 4 3 3 4" xfId="4036" xr:uid="{00000000-0005-0000-0000-000099030000}"/>
    <cellStyle name="Comma 2 2 4 3 4" xfId="4037" xr:uid="{00000000-0005-0000-0000-00009A030000}"/>
    <cellStyle name="Comma 2 2 4 3 4 2" xfId="4038" xr:uid="{00000000-0005-0000-0000-00009B030000}"/>
    <cellStyle name="Comma 2 2 4 3 4 3" xfId="4039" xr:uid="{00000000-0005-0000-0000-00009C030000}"/>
    <cellStyle name="Comma 2 2 4 3 4 4" xfId="4040" xr:uid="{00000000-0005-0000-0000-00009D030000}"/>
    <cellStyle name="Comma 2 2 4 3 5" xfId="4041" xr:uid="{00000000-0005-0000-0000-00009E030000}"/>
    <cellStyle name="Comma 2 2 4 3 5 2" xfId="4042" xr:uid="{00000000-0005-0000-0000-00009F030000}"/>
    <cellStyle name="Comma 2 2 4 3 5 3" xfId="4043" xr:uid="{00000000-0005-0000-0000-0000A0030000}"/>
    <cellStyle name="Comma 2 2 4 3 6" xfId="4044" xr:uid="{00000000-0005-0000-0000-0000A1030000}"/>
    <cellStyle name="Comma 2 2 4 3 7" xfId="4045" xr:uid="{00000000-0005-0000-0000-0000A2030000}"/>
    <cellStyle name="Comma 2 2 4 3 8" xfId="4046" xr:uid="{00000000-0005-0000-0000-0000A3030000}"/>
    <cellStyle name="Comma 2 2 4 4" xfId="4047" xr:uid="{00000000-0005-0000-0000-0000A4030000}"/>
    <cellStyle name="Comma 2 2 4 4 2" xfId="4048" xr:uid="{00000000-0005-0000-0000-0000A5030000}"/>
    <cellStyle name="Comma 2 2 4 4 2 2" xfId="4049" xr:uid="{00000000-0005-0000-0000-0000A6030000}"/>
    <cellStyle name="Comma 2 2 4 4 2 2 2" xfId="4050" xr:uid="{00000000-0005-0000-0000-0000A7030000}"/>
    <cellStyle name="Comma 2 2 4 4 2 3" xfId="4051" xr:uid="{00000000-0005-0000-0000-0000A8030000}"/>
    <cellStyle name="Comma 2 2 4 4 2 4" xfId="4052" xr:uid="{00000000-0005-0000-0000-0000A9030000}"/>
    <cellStyle name="Comma 2 2 4 4 3" xfId="4053" xr:uid="{00000000-0005-0000-0000-0000AA030000}"/>
    <cellStyle name="Comma 2 2 4 4 3 2" xfId="4054" xr:uid="{00000000-0005-0000-0000-0000AB030000}"/>
    <cellStyle name="Comma 2 2 4 4 3 3" xfId="4055" xr:uid="{00000000-0005-0000-0000-0000AC030000}"/>
    <cellStyle name="Comma 2 2 4 4 3 4" xfId="4056" xr:uid="{00000000-0005-0000-0000-0000AD030000}"/>
    <cellStyle name="Comma 2 2 4 4 4" xfId="4057" xr:uid="{00000000-0005-0000-0000-0000AE030000}"/>
    <cellStyle name="Comma 2 2 4 4 4 2" xfId="4058" xr:uid="{00000000-0005-0000-0000-0000AF030000}"/>
    <cellStyle name="Comma 2 2 4 4 4 3" xfId="4059" xr:uid="{00000000-0005-0000-0000-0000B0030000}"/>
    <cellStyle name="Comma 2 2 4 4 5" xfId="4060" xr:uid="{00000000-0005-0000-0000-0000B1030000}"/>
    <cellStyle name="Comma 2 2 4 4 6" xfId="4061" xr:uid="{00000000-0005-0000-0000-0000B2030000}"/>
    <cellStyle name="Comma 2 2 4 4 7" xfId="4062" xr:uid="{00000000-0005-0000-0000-0000B3030000}"/>
    <cellStyle name="Comma 2 2 4 5" xfId="4063" xr:uid="{00000000-0005-0000-0000-0000B4030000}"/>
    <cellStyle name="Comma 2 2 4 5 2" xfId="4064" xr:uid="{00000000-0005-0000-0000-0000B5030000}"/>
    <cellStyle name="Comma 2 2 4 5 2 2" xfId="4065" xr:uid="{00000000-0005-0000-0000-0000B6030000}"/>
    <cellStyle name="Comma 2 2 4 5 3" xfId="4066" xr:uid="{00000000-0005-0000-0000-0000B7030000}"/>
    <cellStyle name="Comma 2 2 4 5 4" xfId="4067" xr:uid="{00000000-0005-0000-0000-0000B8030000}"/>
    <cellStyle name="Comma 2 2 4 6" xfId="4068" xr:uid="{00000000-0005-0000-0000-0000B9030000}"/>
    <cellStyle name="Comma 2 2 4 6 2" xfId="4069" xr:uid="{00000000-0005-0000-0000-0000BA030000}"/>
    <cellStyle name="Comma 2 2 4 6 3" xfId="4070" xr:uid="{00000000-0005-0000-0000-0000BB030000}"/>
    <cellStyle name="Comma 2 2 4 6 4" xfId="4071" xr:uid="{00000000-0005-0000-0000-0000BC030000}"/>
    <cellStyle name="Comma 2 2 4 7" xfId="4072" xr:uid="{00000000-0005-0000-0000-0000BD030000}"/>
    <cellStyle name="Comma 2 2 4 7 2" xfId="4073" xr:uid="{00000000-0005-0000-0000-0000BE030000}"/>
    <cellStyle name="Comma 2 2 4 7 3" xfId="4074" xr:uid="{00000000-0005-0000-0000-0000BF030000}"/>
    <cellStyle name="Comma 2 2 4 8" xfId="4075" xr:uid="{00000000-0005-0000-0000-0000C0030000}"/>
    <cellStyle name="Comma 2 2 4 9" xfId="4076" xr:uid="{00000000-0005-0000-0000-0000C1030000}"/>
    <cellStyle name="Comma 2 2 5" xfId="4077" xr:uid="{00000000-0005-0000-0000-0000C2030000}"/>
    <cellStyle name="Comma 2 2 5 10" xfId="31877" xr:uid="{29409287-5447-48CA-9CF1-2A9345D25948}"/>
    <cellStyle name="Comma 2 2 5 2" xfId="4078" xr:uid="{00000000-0005-0000-0000-0000C3030000}"/>
    <cellStyle name="Comma 2 2 5 2 2" xfId="4079" xr:uid="{00000000-0005-0000-0000-0000C4030000}"/>
    <cellStyle name="Comma 2 2 5 2 2 2" xfId="4080" xr:uid="{00000000-0005-0000-0000-0000C5030000}"/>
    <cellStyle name="Comma 2 2 5 2 2 2 2" xfId="4081" xr:uid="{00000000-0005-0000-0000-0000C6030000}"/>
    <cellStyle name="Comma 2 2 5 2 2 2 2 2" xfId="4082" xr:uid="{00000000-0005-0000-0000-0000C7030000}"/>
    <cellStyle name="Comma 2 2 5 2 2 2 3" xfId="4083" xr:uid="{00000000-0005-0000-0000-0000C8030000}"/>
    <cellStyle name="Comma 2 2 5 2 2 2 4" xfId="4084" xr:uid="{00000000-0005-0000-0000-0000C9030000}"/>
    <cellStyle name="Comma 2 2 5 2 2 3" xfId="4085" xr:uid="{00000000-0005-0000-0000-0000CA030000}"/>
    <cellStyle name="Comma 2 2 5 2 2 3 2" xfId="4086" xr:uid="{00000000-0005-0000-0000-0000CB030000}"/>
    <cellStyle name="Comma 2 2 5 2 2 3 3" xfId="4087" xr:uid="{00000000-0005-0000-0000-0000CC030000}"/>
    <cellStyle name="Comma 2 2 5 2 2 3 4" xfId="4088" xr:uid="{00000000-0005-0000-0000-0000CD030000}"/>
    <cellStyle name="Comma 2 2 5 2 2 4" xfId="4089" xr:uid="{00000000-0005-0000-0000-0000CE030000}"/>
    <cellStyle name="Comma 2 2 5 2 2 4 2" xfId="4090" xr:uid="{00000000-0005-0000-0000-0000CF030000}"/>
    <cellStyle name="Comma 2 2 5 2 2 4 3" xfId="4091" xr:uid="{00000000-0005-0000-0000-0000D0030000}"/>
    <cellStyle name="Comma 2 2 5 2 2 5" xfId="4092" xr:uid="{00000000-0005-0000-0000-0000D1030000}"/>
    <cellStyle name="Comma 2 2 5 2 2 6" xfId="4093" xr:uid="{00000000-0005-0000-0000-0000D2030000}"/>
    <cellStyle name="Comma 2 2 5 2 2 7" xfId="4094" xr:uid="{00000000-0005-0000-0000-0000D3030000}"/>
    <cellStyle name="Comma 2 2 5 2 3" xfId="4095" xr:uid="{00000000-0005-0000-0000-0000D4030000}"/>
    <cellStyle name="Comma 2 2 5 2 3 2" xfId="4096" xr:uid="{00000000-0005-0000-0000-0000D5030000}"/>
    <cellStyle name="Comma 2 2 5 2 3 2 2" xfId="4097" xr:uid="{00000000-0005-0000-0000-0000D6030000}"/>
    <cellStyle name="Comma 2 2 5 2 3 3" xfId="4098" xr:uid="{00000000-0005-0000-0000-0000D7030000}"/>
    <cellStyle name="Comma 2 2 5 2 3 4" xfId="4099" xr:uid="{00000000-0005-0000-0000-0000D8030000}"/>
    <cellStyle name="Comma 2 2 5 2 4" xfId="4100" xr:uid="{00000000-0005-0000-0000-0000D9030000}"/>
    <cellStyle name="Comma 2 2 5 2 4 2" xfId="4101" xr:uid="{00000000-0005-0000-0000-0000DA030000}"/>
    <cellStyle name="Comma 2 2 5 2 4 3" xfId="4102" xr:uid="{00000000-0005-0000-0000-0000DB030000}"/>
    <cellStyle name="Comma 2 2 5 2 4 4" xfId="4103" xr:uid="{00000000-0005-0000-0000-0000DC030000}"/>
    <cellStyle name="Comma 2 2 5 2 5" xfId="4104" xr:uid="{00000000-0005-0000-0000-0000DD030000}"/>
    <cellStyle name="Comma 2 2 5 2 5 2" xfId="4105" xr:uid="{00000000-0005-0000-0000-0000DE030000}"/>
    <cellStyle name="Comma 2 2 5 2 5 3" xfId="4106" xr:uid="{00000000-0005-0000-0000-0000DF030000}"/>
    <cellStyle name="Comma 2 2 5 2 6" xfId="4107" xr:uid="{00000000-0005-0000-0000-0000E0030000}"/>
    <cellStyle name="Comma 2 2 5 2 7" xfId="4108" xr:uid="{00000000-0005-0000-0000-0000E1030000}"/>
    <cellStyle name="Comma 2 2 5 2 8" xfId="4109" xr:uid="{00000000-0005-0000-0000-0000E2030000}"/>
    <cellStyle name="Comma 2 2 5 3" xfId="4110" xr:uid="{00000000-0005-0000-0000-0000E3030000}"/>
    <cellStyle name="Comma 2 2 5 3 2" xfId="4111" xr:uid="{00000000-0005-0000-0000-0000E4030000}"/>
    <cellStyle name="Comma 2 2 5 3 2 2" xfId="4112" xr:uid="{00000000-0005-0000-0000-0000E5030000}"/>
    <cellStyle name="Comma 2 2 5 3 2 2 2" xfId="4113" xr:uid="{00000000-0005-0000-0000-0000E6030000}"/>
    <cellStyle name="Comma 2 2 5 3 2 3" xfId="4114" xr:uid="{00000000-0005-0000-0000-0000E7030000}"/>
    <cellStyle name="Comma 2 2 5 3 2 4" xfId="4115" xr:uid="{00000000-0005-0000-0000-0000E8030000}"/>
    <cellStyle name="Comma 2 2 5 3 3" xfId="4116" xr:uid="{00000000-0005-0000-0000-0000E9030000}"/>
    <cellStyle name="Comma 2 2 5 3 3 2" xfId="4117" xr:uid="{00000000-0005-0000-0000-0000EA030000}"/>
    <cellStyle name="Comma 2 2 5 3 3 3" xfId="4118" xr:uid="{00000000-0005-0000-0000-0000EB030000}"/>
    <cellStyle name="Comma 2 2 5 3 3 4" xfId="4119" xr:uid="{00000000-0005-0000-0000-0000EC030000}"/>
    <cellStyle name="Comma 2 2 5 3 4" xfId="4120" xr:uid="{00000000-0005-0000-0000-0000ED030000}"/>
    <cellStyle name="Comma 2 2 5 3 4 2" xfId="4121" xr:uid="{00000000-0005-0000-0000-0000EE030000}"/>
    <cellStyle name="Comma 2 2 5 3 4 3" xfId="4122" xr:uid="{00000000-0005-0000-0000-0000EF030000}"/>
    <cellStyle name="Comma 2 2 5 3 5" xfId="4123" xr:uid="{00000000-0005-0000-0000-0000F0030000}"/>
    <cellStyle name="Comma 2 2 5 3 6" xfId="4124" xr:uid="{00000000-0005-0000-0000-0000F1030000}"/>
    <cellStyle name="Comma 2 2 5 3 7" xfId="4125" xr:uid="{00000000-0005-0000-0000-0000F2030000}"/>
    <cellStyle name="Comma 2 2 5 4" xfId="4126" xr:uid="{00000000-0005-0000-0000-0000F3030000}"/>
    <cellStyle name="Comma 2 2 5 4 2" xfId="4127" xr:uid="{00000000-0005-0000-0000-0000F4030000}"/>
    <cellStyle name="Comma 2 2 5 4 2 2" xfId="4128" xr:uid="{00000000-0005-0000-0000-0000F5030000}"/>
    <cellStyle name="Comma 2 2 5 4 3" xfId="4129" xr:uid="{00000000-0005-0000-0000-0000F6030000}"/>
    <cellStyle name="Comma 2 2 5 4 4" xfId="4130" xr:uid="{00000000-0005-0000-0000-0000F7030000}"/>
    <cellStyle name="Comma 2 2 5 5" xfId="4131" xr:uid="{00000000-0005-0000-0000-0000F8030000}"/>
    <cellStyle name="Comma 2 2 5 5 2" xfId="4132" xr:uid="{00000000-0005-0000-0000-0000F9030000}"/>
    <cellStyle name="Comma 2 2 5 5 3" xfId="4133" xr:uid="{00000000-0005-0000-0000-0000FA030000}"/>
    <cellStyle name="Comma 2 2 5 5 4" xfId="4134" xr:uid="{00000000-0005-0000-0000-0000FB030000}"/>
    <cellStyle name="Comma 2 2 5 6" xfId="4135" xr:uid="{00000000-0005-0000-0000-0000FC030000}"/>
    <cellStyle name="Comma 2 2 5 6 2" xfId="4136" xr:uid="{00000000-0005-0000-0000-0000FD030000}"/>
    <cellStyle name="Comma 2 2 5 6 3" xfId="4137" xr:uid="{00000000-0005-0000-0000-0000FE030000}"/>
    <cellStyle name="Comma 2 2 5 7" xfId="4138" xr:uid="{00000000-0005-0000-0000-0000FF030000}"/>
    <cellStyle name="Comma 2 2 5 8" xfId="4139" xr:uid="{00000000-0005-0000-0000-000000040000}"/>
    <cellStyle name="Comma 2 2 5 9" xfId="4140" xr:uid="{00000000-0005-0000-0000-000001040000}"/>
    <cellStyle name="Comma 2 2 6" xfId="4141" xr:uid="{00000000-0005-0000-0000-000002040000}"/>
    <cellStyle name="Comma 2 2 6 2" xfId="4142" xr:uid="{00000000-0005-0000-0000-000003040000}"/>
    <cellStyle name="Comma 2 2 7" xfId="4143" xr:uid="{00000000-0005-0000-0000-000004040000}"/>
    <cellStyle name="Comma 2 2 7 2" xfId="4144" xr:uid="{00000000-0005-0000-0000-000005040000}"/>
    <cellStyle name="Comma 2 2 7 2 2" xfId="4145" xr:uid="{00000000-0005-0000-0000-000006040000}"/>
    <cellStyle name="Comma 2 2 7 2 2 2" xfId="4146" xr:uid="{00000000-0005-0000-0000-000007040000}"/>
    <cellStyle name="Comma 2 2 7 2 3" xfId="4147" xr:uid="{00000000-0005-0000-0000-000008040000}"/>
    <cellStyle name="Comma 2 2 7 2 4" xfId="4148" xr:uid="{00000000-0005-0000-0000-000009040000}"/>
    <cellStyle name="Comma 2 2 7 3" xfId="4149" xr:uid="{00000000-0005-0000-0000-00000A040000}"/>
    <cellStyle name="Comma 2 2 7 3 2" xfId="4150" xr:uid="{00000000-0005-0000-0000-00000B040000}"/>
    <cellStyle name="Comma 2 2 7 3 3" xfId="4151" xr:uid="{00000000-0005-0000-0000-00000C040000}"/>
    <cellStyle name="Comma 2 2 7 3 4" xfId="4152" xr:uid="{00000000-0005-0000-0000-00000D040000}"/>
    <cellStyle name="Comma 2 2 7 4" xfId="4153" xr:uid="{00000000-0005-0000-0000-00000E040000}"/>
    <cellStyle name="Comma 2 2 7 4 2" xfId="4154" xr:uid="{00000000-0005-0000-0000-00000F040000}"/>
    <cellStyle name="Comma 2 2 7 4 3" xfId="4155" xr:uid="{00000000-0005-0000-0000-000010040000}"/>
    <cellStyle name="Comma 2 2 7 5" xfId="4156" xr:uid="{00000000-0005-0000-0000-000011040000}"/>
    <cellStyle name="Comma 2 2 7 6" xfId="4157" xr:uid="{00000000-0005-0000-0000-000012040000}"/>
    <cellStyle name="Comma 2 2 7 7" xfId="4158" xr:uid="{00000000-0005-0000-0000-000013040000}"/>
    <cellStyle name="Comma 2 2 8" xfId="4159" xr:uid="{00000000-0005-0000-0000-000014040000}"/>
    <cellStyle name="Comma 2 2 8 2" xfId="4160" xr:uid="{00000000-0005-0000-0000-000015040000}"/>
    <cellStyle name="Comma 2 2 8 3" xfId="4161" xr:uid="{00000000-0005-0000-0000-000016040000}"/>
    <cellStyle name="Comma 2 2 8 4" xfId="4162" xr:uid="{00000000-0005-0000-0000-000017040000}"/>
    <cellStyle name="Comma 2 2 9" xfId="4163" xr:uid="{00000000-0005-0000-0000-000018040000}"/>
    <cellStyle name="Comma 2 2 9 2" xfId="4164" xr:uid="{00000000-0005-0000-0000-000019040000}"/>
    <cellStyle name="Comma 2 2 9 3" xfId="4165" xr:uid="{00000000-0005-0000-0000-00001A040000}"/>
    <cellStyle name="Comma 2 3" xfId="77" xr:uid="{00000000-0005-0000-0000-00001B040000}"/>
    <cellStyle name="Comma 2 3 10" xfId="4166" xr:uid="{00000000-0005-0000-0000-00001C040000}"/>
    <cellStyle name="Comma 2 3 11" xfId="4167" xr:uid="{00000000-0005-0000-0000-00001D040000}"/>
    <cellStyle name="Comma 2 3 12" xfId="31878" xr:uid="{1AB4AC3C-C72D-4950-BFE6-FC2E532FA0D1}"/>
    <cellStyle name="Comma 2 3 2" xfId="4168" xr:uid="{00000000-0005-0000-0000-00001E040000}"/>
    <cellStyle name="Comma 2 3 2 10" xfId="4169" xr:uid="{00000000-0005-0000-0000-00001F040000}"/>
    <cellStyle name="Comma 2 3 2 11" xfId="31879" xr:uid="{366120DA-37C4-411D-B58A-1E4AC7480072}"/>
    <cellStyle name="Comma 2 3 2 2" xfId="4170" xr:uid="{00000000-0005-0000-0000-000020040000}"/>
    <cellStyle name="Comma 2 3 2 2 2" xfId="4171" xr:uid="{00000000-0005-0000-0000-000021040000}"/>
    <cellStyle name="Comma 2 3 2 2 2 2" xfId="4172" xr:uid="{00000000-0005-0000-0000-000022040000}"/>
    <cellStyle name="Comma 2 3 2 2 2 2 2" xfId="4173" xr:uid="{00000000-0005-0000-0000-000023040000}"/>
    <cellStyle name="Comma 2 3 2 2 2 2 2 2" xfId="4174" xr:uid="{00000000-0005-0000-0000-000024040000}"/>
    <cellStyle name="Comma 2 3 2 2 2 2 3" xfId="4175" xr:uid="{00000000-0005-0000-0000-000025040000}"/>
    <cellStyle name="Comma 2 3 2 2 2 2 4" xfId="4176" xr:uid="{00000000-0005-0000-0000-000026040000}"/>
    <cellStyle name="Comma 2 3 2 2 2 3" xfId="4177" xr:uid="{00000000-0005-0000-0000-000027040000}"/>
    <cellStyle name="Comma 2 3 2 2 2 3 2" xfId="4178" xr:uid="{00000000-0005-0000-0000-000028040000}"/>
    <cellStyle name="Comma 2 3 2 2 2 3 3" xfId="4179" xr:uid="{00000000-0005-0000-0000-000029040000}"/>
    <cellStyle name="Comma 2 3 2 2 2 3 4" xfId="4180" xr:uid="{00000000-0005-0000-0000-00002A040000}"/>
    <cellStyle name="Comma 2 3 2 2 2 4" xfId="4181" xr:uid="{00000000-0005-0000-0000-00002B040000}"/>
    <cellStyle name="Comma 2 3 2 2 2 4 2" xfId="4182" xr:uid="{00000000-0005-0000-0000-00002C040000}"/>
    <cellStyle name="Comma 2 3 2 2 2 4 3" xfId="4183" xr:uid="{00000000-0005-0000-0000-00002D040000}"/>
    <cellStyle name="Comma 2 3 2 2 2 5" xfId="4184" xr:uid="{00000000-0005-0000-0000-00002E040000}"/>
    <cellStyle name="Comma 2 3 2 2 2 6" xfId="4185" xr:uid="{00000000-0005-0000-0000-00002F040000}"/>
    <cellStyle name="Comma 2 3 2 2 2 7" xfId="4186" xr:uid="{00000000-0005-0000-0000-000030040000}"/>
    <cellStyle name="Comma 2 3 2 2 2 8" xfId="31881" xr:uid="{B665CFB4-FE4C-460F-A3A7-342304D8AD7D}"/>
    <cellStyle name="Comma 2 3 2 2 3" xfId="4187" xr:uid="{00000000-0005-0000-0000-000031040000}"/>
    <cellStyle name="Comma 2 3 2 2 3 2" xfId="4188" xr:uid="{00000000-0005-0000-0000-000032040000}"/>
    <cellStyle name="Comma 2 3 2 2 3 2 2" xfId="4189" xr:uid="{00000000-0005-0000-0000-000033040000}"/>
    <cellStyle name="Comma 2 3 2 2 3 3" xfId="4190" xr:uid="{00000000-0005-0000-0000-000034040000}"/>
    <cellStyle name="Comma 2 3 2 2 3 4" xfId="4191" xr:uid="{00000000-0005-0000-0000-000035040000}"/>
    <cellStyle name="Comma 2 3 2 2 4" xfId="4192" xr:uid="{00000000-0005-0000-0000-000036040000}"/>
    <cellStyle name="Comma 2 3 2 2 4 2" xfId="4193" xr:uid="{00000000-0005-0000-0000-000037040000}"/>
    <cellStyle name="Comma 2 3 2 2 4 3" xfId="4194" xr:uid="{00000000-0005-0000-0000-000038040000}"/>
    <cellStyle name="Comma 2 3 2 2 4 4" xfId="4195" xr:uid="{00000000-0005-0000-0000-000039040000}"/>
    <cellStyle name="Comma 2 3 2 2 5" xfId="4196" xr:uid="{00000000-0005-0000-0000-00003A040000}"/>
    <cellStyle name="Comma 2 3 2 2 5 2" xfId="4197" xr:uid="{00000000-0005-0000-0000-00003B040000}"/>
    <cellStyle name="Comma 2 3 2 2 5 3" xfId="4198" xr:uid="{00000000-0005-0000-0000-00003C040000}"/>
    <cellStyle name="Comma 2 3 2 2 6" xfId="4199" xr:uid="{00000000-0005-0000-0000-00003D040000}"/>
    <cellStyle name="Comma 2 3 2 2 7" xfId="4200" xr:uid="{00000000-0005-0000-0000-00003E040000}"/>
    <cellStyle name="Comma 2 3 2 2 8" xfId="4201" xr:uid="{00000000-0005-0000-0000-00003F040000}"/>
    <cellStyle name="Comma 2 3 2 2 9" xfId="31880" xr:uid="{42994E82-8B8C-4F89-921E-C464DB00BFBF}"/>
    <cellStyle name="Comma 2 3 2 3" xfId="4202" xr:uid="{00000000-0005-0000-0000-000040040000}"/>
    <cellStyle name="Comma 2 3 2 3 2" xfId="4203" xr:uid="{00000000-0005-0000-0000-000041040000}"/>
    <cellStyle name="Comma 2 3 2 3 2 2" xfId="4204" xr:uid="{00000000-0005-0000-0000-000042040000}"/>
    <cellStyle name="Comma 2 3 2 3 2 2 2" xfId="4205" xr:uid="{00000000-0005-0000-0000-000043040000}"/>
    <cellStyle name="Comma 2 3 2 3 2 2 2 2" xfId="4206" xr:uid="{00000000-0005-0000-0000-000044040000}"/>
    <cellStyle name="Comma 2 3 2 3 2 2 3" xfId="4207" xr:uid="{00000000-0005-0000-0000-000045040000}"/>
    <cellStyle name="Comma 2 3 2 3 2 2 4" xfId="4208" xr:uid="{00000000-0005-0000-0000-000046040000}"/>
    <cellStyle name="Comma 2 3 2 3 2 3" xfId="4209" xr:uid="{00000000-0005-0000-0000-000047040000}"/>
    <cellStyle name="Comma 2 3 2 3 2 3 2" xfId="4210" xr:uid="{00000000-0005-0000-0000-000048040000}"/>
    <cellStyle name="Comma 2 3 2 3 2 3 3" xfId="4211" xr:uid="{00000000-0005-0000-0000-000049040000}"/>
    <cellStyle name="Comma 2 3 2 3 2 3 4" xfId="4212" xr:uid="{00000000-0005-0000-0000-00004A040000}"/>
    <cellStyle name="Comma 2 3 2 3 2 4" xfId="4213" xr:uid="{00000000-0005-0000-0000-00004B040000}"/>
    <cellStyle name="Comma 2 3 2 3 2 4 2" xfId="4214" xr:uid="{00000000-0005-0000-0000-00004C040000}"/>
    <cellStyle name="Comma 2 3 2 3 2 4 3" xfId="4215" xr:uid="{00000000-0005-0000-0000-00004D040000}"/>
    <cellStyle name="Comma 2 3 2 3 2 5" xfId="4216" xr:uid="{00000000-0005-0000-0000-00004E040000}"/>
    <cellStyle name="Comma 2 3 2 3 2 6" xfId="4217" xr:uid="{00000000-0005-0000-0000-00004F040000}"/>
    <cellStyle name="Comma 2 3 2 3 2 7" xfId="4218" xr:uid="{00000000-0005-0000-0000-000050040000}"/>
    <cellStyle name="Comma 2 3 2 3 3" xfId="4219" xr:uid="{00000000-0005-0000-0000-000051040000}"/>
    <cellStyle name="Comma 2 3 2 3 3 2" xfId="4220" xr:uid="{00000000-0005-0000-0000-000052040000}"/>
    <cellStyle name="Comma 2 3 2 3 3 2 2" xfId="4221" xr:uid="{00000000-0005-0000-0000-000053040000}"/>
    <cellStyle name="Comma 2 3 2 3 3 3" xfId="4222" xr:uid="{00000000-0005-0000-0000-000054040000}"/>
    <cellStyle name="Comma 2 3 2 3 3 4" xfId="4223" xr:uid="{00000000-0005-0000-0000-000055040000}"/>
    <cellStyle name="Comma 2 3 2 3 4" xfId="4224" xr:uid="{00000000-0005-0000-0000-000056040000}"/>
    <cellStyle name="Comma 2 3 2 3 4 2" xfId="4225" xr:uid="{00000000-0005-0000-0000-000057040000}"/>
    <cellStyle name="Comma 2 3 2 3 4 3" xfId="4226" xr:uid="{00000000-0005-0000-0000-000058040000}"/>
    <cellStyle name="Comma 2 3 2 3 4 4" xfId="4227" xr:uid="{00000000-0005-0000-0000-000059040000}"/>
    <cellStyle name="Comma 2 3 2 3 5" xfId="4228" xr:uid="{00000000-0005-0000-0000-00005A040000}"/>
    <cellStyle name="Comma 2 3 2 3 5 2" xfId="4229" xr:uid="{00000000-0005-0000-0000-00005B040000}"/>
    <cellStyle name="Comma 2 3 2 3 5 3" xfId="4230" xr:uid="{00000000-0005-0000-0000-00005C040000}"/>
    <cellStyle name="Comma 2 3 2 3 6" xfId="4231" xr:uid="{00000000-0005-0000-0000-00005D040000}"/>
    <cellStyle name="Comma 2 3 2 3 7" xfId="4232" xr:uid="{00000000-0005-0000-0000-00005E040000}"/>
    <cellStyle name="Comma 2 3 2 3 8" xfId="4233" xr:uid="{00000000-0005-0000-0000-00005F040000}"/>
    <cellStyle name="Comma 2 3 2 3 9" xfId="31882" xr:uid="{24A2B1DB-4EAB-43BF-BEFB-9D464C3082EA}"/>
    <cellStyle name="Comma 2 3 2 4" xfId="4234" xr:uid="{00000000-0005-0000-0000-000060040000}"/>
    <cellStyle name="Comma 2 3 2 4 2" xfId="4235" xr:uid="{00000000-0005-0000-0000-000061040000}"/>
    <cellStyle name="Comma 2 3 2 4 2 2" xfId="4236" xr:uid="{00000000-0005-0000-0000-000062040000}"/>
    <cellStyle name="Comma 2 3 2 4 2 2 2" xfId="4237" xr:uid="{00000000-0005-0000-0000-000063040000}"/>
    <cellStyle name="Comma 2 3 2 4 2 3" xfId="4238" xr:uid="{00000000-0005-0000-0000-000064040000}"/>
    <cellStyle name="Comma 2 3 2 4 2 4" xfId="4239" xr:uid="{00000000-0005-0000-0000-000065040000}"/>
    <cellStyle name="Comma 2 3 2 4 3" xfId="4240" xr:uid="{00000000-0005-0000-0000-000066040000}"/>
    <cellStyle name="Comma 2 3 2 4 3 2" xfId="4241" xr:uid="{00000000-0005-0000-0000-000067040000}"/>
    <cellStyle name="Comma 2 3 2 4 3 3" xfId="4242" xr:uid="{00000000-0005-0000-0000-000068040000}"/>
    <cellStyle name="Comma 2 3 2 4 3 4" xfId="4243" xr:uid="{00000000-0005-0000-0000-000069040000}"/>
    <cellStyle name="Comma 2 3 2 4 4" xfId="4244" xr:uid="{00000000-0005-0000-0000-00006A040000}"/>
    <cellStyle name="Comma 2 3 2 4 4 2" xfId="4245" xr:uid="{00000000-0005-0000-0000-00006B040000}"/>
    <cellStyle name="Comma 2 3 2 4 4 3" xfId="4246" xr:uid="{00000000-0005-0000-0000-00006C040000}"/>
    <cellStyle name="Comma 2 3 2 4 5" xfId="4247" xr:uid="{00000000-0005-0000-0000-00006D040000}"/>
    <cellStyle name="Comma 2 3 2 4 6" xfId="4248" xr:uid="{00000000-0005-0000-0000-00006E040000}"/>
    <cellStyle name="Comma 2 3 2 4 7" xfId="4249" xr:uid="{00000000-0005-0000-0000-00006F040000}"/>
    <cellStyle name="Comma 2 3 2 5" xfId="4250" xr:uid="{00000000-0005-0000-0000-000070040000}"/>
    <cellStyle name="Comma 2 3 2 5 2" xfId="4251" xr:uid="{00000000-0005-0000-0000-000071040000}"/>
    <cellStyle name="Comma 2 3 2 5 2 2" xfId="4252" xr:uid="{00000000-0005-0000-0000-000072040000}"/>
    <cellStyle name="Comma 2 3 2 5 3" xfId="4253" xr:uid="{00000000-0005-0000-0000-000073040000}"/>
    <cellStyle name="Comma 2 3 2 5 4" xfId="4254" xr:uid="{00000000-0005-0000-0000-000074040000}"/>
    <cellStyle name="Comma 2 3 2 6" xfId="4255" xr:uid="{00000000-0005-0000-0000-000075040000}"/>
    <cellStyle name="Comma 2 3 2 6 2" xfId="4256" xr:uid="{00000000-0005-0000-0000-000076040000}"/>
    <cellStyle name="Comma 2 3 2 6 3" xfId="4257" xr:uid="{00000000-0005-0000-0000-000077040000}"/>
    <cellStyle name="Comma 2 3 2 6 4" xfId="4258" xr:uid="{00000000-0005-0000-0000-000078040000}"/>
    <cellStyle name="Comma 2 3 2 7" xfId="4259" xr:uid="{00000000-0005-0000-0000-000079040000}"/>
    <cellStyle name="Comma 2 3 2 7 2" xfId="4260" xr:uid="{00000000-0005-0000-0000-00007A040000}"/>
    <cellStyle name="Comma 2 3 2 7 3" xfId="4261" xr:uid="{00000000-0005-0000-0000-00007B040000}"/>
    <cellStyle name="Comma 2 3 2 8" xfId="4262" xr:uid="{00000000-0005-0000-0000-00007C040000}"/>
    <cellStyle name="Comma 2 3 2 9" xfId="4263" xr:uid="{00000000-0005-0000-0000-00007D040000}"/>
    <cellStyle name="Comma 2 3 3" xfId="4264" xr:uid="{00000000-0005-0000-0000-00007E040000}"/>
    <cellStyle name="Comma 2 3 3 10" xfId="31883" xr:uid="{6805C45B-1215-4C5B-8CAA-A9C98FB1C1E6}"/>
    <cellStyle name="Comma 2 3 3 2" xfId="4265" xr:uid="{00000000-0005-0000-0000-00007F040000}"/>
    <cellStyle name="Comma 2 3 3 2 2" xfId="4266" xr:uid="{00000000-0005-0000-0000-000080040000}"/>
    <cellStyle name="Comma 2 3 3 2 2 2" xfId="4267" xr:uid="{00000000-0005-0000-0000-000081040000}"/>
    <cellStyle name="Comma 2 3 3 2 2 2 2" xfId="4268" xr:uid="{00000000-0005-0000-0000-000082040000}"/>
    <cellStyle name="Comma 2 3 3 2 2 2 2 2" xfId="4269" xr:uid="{00000000-0005-0000-0000-000083040000}"/>
    <cellStyle name="Comma 2 3 3 2 2 2 3" xfId="4270" xr:uid="{00000000-0005-0000-0000-000084040000}"/>
    <cellStyle name="Comma 2 3 3 2 2 2 4" xfId="4271" xr:uid="{00000000-0005-0000-0000-000085040000}"/>
    <cellStyle name="Comma 2 3 3 2 2 3" xfId="4272" xr:uid="{00000000-0005-0000-0000-000086040000}"/>
    <cellStyle name="Comma 2 3 3 2 2 3 2" xfId="4273" xr:uid="{00000000-0005-0000-0000-000087040000}"/>
    <cellStyle name="Comma 2 3 3 2 2 3 3" xfId="4274" xr:uid="{00000000-0005-0000-0000-000088040000}"/>
    <cellStyle name="Comma 2 3 3 2 2 3 4" xfId="4275" xr:uid="{00000000-0005-0000-0000-000089040000}"/>
    <cellStyle name="Comma 2 3 3 2 2 4" xfId="4276" xr:uid="{00000000-0005-0000-0000-00008A040000}"/>
    <cellStyle name="Comma 2 3 3 2 2 4 2" xfId="4277" xr:uid="{00000000-0005-0000-0000-00008B040000}"/>
    <cellStyle name="Comma 2 3 3 2 2 4 3" xfId="4278" xr:uid="{00000000-0005-0000-0000-00008C040000}"/>
    <cellStyle name="Comma 2 3 3 2 2 5" xfId="4279" xr:uid="{00000000-0005-0000-0000-00008D040000}"/>
    <cellStyle name="Comma 2 3 3 2 2 6" xfId="4280" xr:uid="{00000000-0005-0000-0000-00008E040000}"/>
    <cellStyle name="Comma 2 3 3 2 2 7" xfId="4281" xr:uid="{00000000-0005-0000-0000-00008F040000}"/>
    <cellStyle name="Comma 2 3 3 2 3" xfId="4282" xr:uid="{00000000-0005-0000-0000-000090040000}"/>
    <cellStyle name="Comma 2 3 3 2 3 2" xfId="4283" xr:uid="{00000000-0005-0000-0000-000091040000}"/>
    <cellStyle name="Comma 2 3 3 2 3 2 2" xfId="4284" xr:uid="{00000000-0005-0000-0000-000092040000}"/>
    <cellStyle name="Comma 2 3 3 2 3 3" xfId="4285" xr:uid="{00000000-0005-0000-0000-000093040000}"/>
    <cellStyle name="Comma 2 3 3 2 3 4" xfId="4286" xr:uid="{00000000-0005-0000-0000-000094040000}"/>
    <cellStyle name="Comma 2 3 3 2 4" xfId="4287" xr:uid="{00000000-0005-0000-0000-000095040000}"/>
    <cellStyle name="Comma 2 3 3 2 4 2" xfId="4288" xr:uid="{00000000-0005-0000-0000-000096040000}"/>
    <cellStyle name="Comma 2 3 3 2 4 3" xfId="4289" xr:uid="{00000000-0005-0000-0000-000097040000}"/>
    <cellStyle name="Comma 2 3 3 2 4 4" xfId="4290" xr:uid="{00000000-0005-0000-0000-000098040000}"/>
    <cellStyle name="Comma 2 3 3 2 5" xfId="4291" xr:uid="{00000000-0005-0000-0000-000099040000}"/>
    <cellStyle name="Comma 2 3 3 2 5 2" xfId="4292" xr:uid="{00000000-0005-0000-0000-00009A040000}"/>
    <cellStyle name="Comma 2 3 3 2 5 3" xfId="4293" xr:uid="{00000000-0005-0000-0000-00009B040000}"/>
    <cellStyle name="Comma 2 3 3 2 6" xfId="4294" xr:uid="{00000000-0005-0000-0000-00009C040000}"/>
    <cellStyle name="Comma 2 3 3 2 7" xfId="4295" xr:uid="{00000000-0005-0000-0000-00009D040000}"/>
    <cellStyle name="Comma 2 3 3 2 8" xfId="4296" xr:uid="{00000000-0005-0000-0000-00009E040000}"/>
    <cellStyle name="Comma 2 3 3 2 9" xfId="31884" xr:uid="{070FD3BE-3B8D-4A18-87AD-2EC0761A910F}"/>
    <cellStyle name="Comma 2 3 3 3" xfId="4297" xr:uid="{00000000-0005-0000-0000-00009F040000}"/>
    <cellStyle name="Comma 2 3 3 3 2" xfId="4298" xr:uid="{00000000-0005-0000-0000-0000A0040000}"/>
    <cellStyle name="Comma 2 3 3 3 2 2" xfId="4299" xr:uid="{00000000-0005-0000-0000-0000A1040000}"/>
    <cellStyle name="Comma 2 3 3 3 2 2 2" xfId="4300" xr:uid="{00000000-0005-0000-0000-0000A2040000}"/>
    <cellStyle name="Comma 2 3 3 3 2 3" xfId="4301" xr:uid="{00000000-0005-0000-0000-0000A3040000}"/>
    <cellStyle name="Comma 2 3 3 3 2 4" xfId="4302" xr:uid="{00000000-0005-0000-0000-0000A4040000}"/>
    <cellStyle name="Comma 2 3 3 3 3" xfId="4303" xr:uid="{00000000-0005-0000-0000-0000A5040000}"/>
    <cellStyle name="Comma 2 3 3 3 3 2" xfId="4304" xr:uid="{00000000-0005-0000-0000-0000A6040000}"/>
    <cellStyle name="Comma 2 3 3 3 3 3" xfId="4305" xr:uid="{00000000-0005-0000-0000-0000A7040000}"/>
    <cellStyle name="Comma 2 3 3 3 3 4" xfId="4306" xr:uid="{00000000-0005-0000-0000-0000A8040000}"/>
    <cellStyle name="Comma 2 3 3 3 4" xfId="4307" xr:uid="{00000000-0005-0000-0000-0000A9040000}"/>
    <cellStyle name="Comma 2 3 3 3 4 2" xfId="4308" xr:uid="{00000000-0005-0000-0000-0000AA040000}"/>
    <cellStyle name="Comma 2 3 3 3 4 3" xfId="4309" xr:uid="{00000000-0005-0000-0000-0000AB040000}"/>
    <cellStyle name="Comma 2 3 3 3 5" xfId="4310" xr:uid="{00000000-0005-0000-0000-0000AC040000}"/>
    <cellStyle name="Comma 2 3 3 3 6" xfId="4311" xr:uid="{00000000-0005-0000-0000-0000AD040000}"/>
    <cellStyle name="Comma 2 3 3 3 7" xfId="4312" xr:uid="{00000000-0005-0000-0000-0000AE040000}"/>
    <cellStyle name="Comma 2 3 3 4" xfId="4313" xr:uid="{00000000-0005-0000-0000-0000AF040000}"/>
    <cellStyle name="Comma 2 3 3 4 2" xfId="4314" xr:uid="{00000000-0005-0000-0000-0000B0040000}"/>
    <cellStyle name="Comma 2 3 3 4 2 2" xfId="4315" xr:uid="{00000000-0005-0000-0000-0000B1040000}"/>
    <cellStyle name="Comma 2 3 3 4 3" xfId="4316" xr:uid="{00000000-0005-0000-0000-0000B2040000}"/>
    <cellStyle name="Comma 2 3 3 4 4" xfId="4317" xr:uid="{00000000-0005-0000-0000-0000B3040000}"/>
    <cellStyle name="Comma 2 3 3 5" xfId="4318" xr:uid="{00000000-0005-0000-0000-0000B4040000}"/>
    <cellStyle name="Comma 2 3 3 5 2" xfId="4319" xr:uid="{00000000-0005-0000-0000-0000B5040000}"/>
    <cellStyle name="Comma 2 3 3 5 3" xfId="4320" xr:uid="{00000000-0005-0000-0000-0000B6040000}"/>
    <cellStyle name="Comma 2 3 3 5 4" xfId="4321" xr:uid="{00000000-0005-0000-0000-0000B7040000}"/>
    <cellStyle name="Comma 2 3 3 6" xfId="4322" xr:uid="{00000000-0005-0000-0000-0000B8040000}"/>
    <cellStyle name="Comma 2 3 3 6 2" xfId="4323" xr:uid="{00000000-0005-0000-0000-0000B9040000}"/>
    <cellStyle name="Comma 2 3 3 6 3" xfId="4324" xr:uid="{00000000-0005-0000-0000-0000BA040000}"/>
    <cellStyle name="Comma 2 3 3 7" xfId="4325" xr:uid="{00000000-0005-0000-0000-0000BB040000}"/>
    <cellStyle name="Comma 2 3 3 8" xfId="4326" xr:uid="{00000000-0005-0000-0000-0000BC040000}"/>
    <cellStyle name="Comma 2 3 3 9" xfId="4327" xr:uid="{00000000-0005-0000-0000-0000BD040000}"/>
    <cellStyle name="Comma 2 3 4" xfId="4328" xr:uid="{00000000-0005-0000-0000-0000BE040000}"/>
    <cellStyle name="Comma 2 3 4 2" xfId="4329" xr:uid="{00000000-0005-0000-0000-0000BF040000}"/>
    <cellStyle name="Comma 2 3 4 3" xfId="31885" xr:uid="{640A9893-39B0-4454-B964-7EAB0DAC6DA4}"/>
    <cellStyle name="Comma 2 3 5" xfId="4330" xr:uid="{00000000-0005-0000-0000-0000C0040000}"/>
    <cellStyle name="Comma 2 3 5 2" xfId="4331" xr:uid="{00000000-0005-0000-0000-0000C1040000}"/>
    <cellStyle name="Comma 2 3 5 2 2" xfId="4332" xr:uid="{00000000-0005-0000-0000-0000C2040000}"/>
    <cellStyle name="Comma 2 3 5 2 2 2" xfId="4333" xr:uid="{00000000-0005-0000-0000-0000C3040000}"/>
    <cellStyle name="Comma 2 3 5 2 3" xfId="4334" xr:uid="{00000000-0005-0000-0000-0000C4040000}"/>
    <cellStyle name="Comma 2 3 5 2 4" xfId="4335" xr:uid="{00000000-0005-0000-0000-0000C5040000}"/>
    <cellStyle name="Comma 2 3 5 3" xfId="4336" xr:uid="{00000000-0005-0000-0000-0000C6040000}"/>
    <cellStyle name="Comma 2 3 5 3 2" xfId="4337" xr:uid="{00000000-0005-0000-0000-0000C7040000}"/>
    <cellStyle name="Comma 2 3 5 3 3" xfId="4338" xr:uid="{00000000-0005-0000-0000-0000C8040000}"/>
    <cellStyle name="Comma 2 3 5 3 4" xfId="4339" xr:uid="{00000000-0005-0000-0000-0000C9040000}"/>
    <cellStyle name="Comma 2 3 5 4" xfId="4340" xr:uid="{00000000-0005-0000-0000-0000CA040000}"/>
    <cellStyle name="Comma 2 3 5 4 2" xfId="4341" xr:uid="{00000000-0005-0000-0000-0000CB040000}"/>
    <cellStyle name="Comma 2 3 5 4 3" xfId="4342" xr:uid="{00000000-0005-0000-0000-0000CC040000}"/>
    <cellStyle name="Comma 2 3 5 5" xfId="4343" xr:uid="{00000000-0005-0000-0000-0000CD040000}"/>
    <cellStyle name="Comma 2 3 5 6" xfId="4344" xr:uid="{00000000-0005-0000-0000-0000CE040000}"/>
    <cellStyle name="Comma 2 3 5 7" xfId="4345" xr:uid="{00000000-0005-0000-0000-0000CF040000}"/>
    <cellStyle name="Comma 2 3 6" xfId="4346" xr:uid="{00000000-0005-0000-0000-0000D0040000}"/>
    <cellStyle name="Comma 2 3 6 2" xfId="4347" xr:uid="{00000000-0005-0000-0000-0000D1040000}"/>
    <cellStyle name="Comma 2 3 6 2 2" xfId="4348" xr:uid="{00000000-0005-0000-0000-0000D2040000}"/>
    <cellStyle name="Comma 2 3 6 3" xfId="4349" xr:uid="{00000000-0005-0000-0000-0000D3040000}"/>
    <cellStyle name="Comma 2 3 6 4" xfId="4350" xr:uid="{00000000-0005-0000-0000-0000D4040000}"/>
    <cellStyle name="Comma 2 3 7" xfId="4351" xr:uid="{00000000-0005-0000-0000-0000D5040000}"/>
    <cellStyle name="Comma 2 3 7 2" xfId="4352" xr:uid="{00000000-0005-0000-0000-0000D6040000}"/>
    <cellStyle name="Comma 2 3 7 3" xfId="4353" xr:uid="{00000000-0005-0000-0000-0000D7040000}"/>
    <cellStyle name="Comma 2 3 7 4" xfId="4354" xr:uid="{00000000-0005-0000-0000-0000D8040000}"/>
    <cellStyle name="Comma 2 3 8" xfId="4355" xr:uid="{00000000-0005-0000-0000-0000D9040000}"/>
    <cellStyle name="Comma 2 3 8 2" xfId="4356" xr:uid="{00000000-0005-0000-0000-0000DA040000}"/>
    <cellStyle name="Comma 2 3 8 3" xfId="4357" xr:uid="{00000000-0005-0000-0000-0000DB040000}"/>
    <cellStyle name="Comma 2 3 9" xfId="4358" xr:uid="{00000000-0005-0000-0000-0000DC040000}"/>
    <cellStyle name="Comma 2 4" xfId="78" xr:uid="{00000000-0005-0000-0000-0000DD040000}"/>
    <cellStyle name="Comma 2 4 10" xfId="4359" xr:uid="{00000000-0005-0000-0000-0000DE040000}"/>
    <cellStyle name="Comma 2 4 11" xfId="4360" xr:uid="{00000000-0005-0000-0000-0000DF040000}"/>
    <cellStyle name="Comma 2 4 12" xfId="31886" xr:uid="{63823B93-0809-4201-99DD-FD19F33C3009}"/>
    <cellStyle name="Comma 2 4 2" xfId="4361" xr:uid="{00000000-0005-0000-0000-0000E0040000}"/>
    <cellStyle name="Comma 2 4 2 10" xfId="4362" xr:uid="{00000000-0005-0000-0000-0000E1040000}"/>
    <cellStyle name="Comma 2 4 2 11" xfId="31887" xr:uid="{21B5F7EB-1654-4530-A68B-7BC5A66030AE}"/>
    <cellStyle name="Comma 2 4 2 2" xfId="4363" xr:uid="{00000000-0005-0000-0000-0000E2040000}"/>
    <cellStyle name="Comma 2 4 2 2 2" xfId="4364" xr:uid="{00000000-0005-0000-0000-0000E3040000}"/>
    <cellStyle name="Comma 2 4 2 2 2 2" xfId="4365" xr:uid="{00000000-0005-0000-0000-0000E4040000}"/>
    <cellStyle name="Comma 2 4 2 2 2 2 2" xfId="4366" xr:uid="{00000000-0005-0000-0000-0000E5040000}"/>
    <cellStyle name="Comma 2 4 2 2 2 2 2 2" xfId="4367" xr:uid="{00000000-0005-0000-0000-0000E6040000}"/>
    <cellStyle name="Comma 2 4 2 2 2 2 3" xfId="4368" xr:uid="{00000000-0005-0000-0000-0000E7040000}"/>
    <cellStyle name="Comma 2 4 2 2 2 2 4" xfId="4369" xr:uid="{00000000-0005-0000-0000-0000E8040000}"/>
    <cellStyle name="Comma 2 4 2 2 2 3" xfId="4370" xr:uid="{00000000-0005-0000-0000-0000E9040000}"/>
    <cellStyle name="Comma 2 4 2 2 2 3 2" xfId="4371" xr:uid="{00000000-0005-0000-0000-0000EA040000}"/>
    <cellStyle name="Comma 2 4 2 2 2 3 3" xfId="4372" xr:uid="{00000000-0005-0000-0000-0000EB040000}"/>
    <cellStyle name="Comma 2 4 2 2 2 3 4" xfId="4373" xr:uid="{00000000-0005-0000-0000-0000EC040000}"/>
    <cellStyle name="Comma 2 4 2 2 2 4" xfId="4374" xr:uid="{00000000-0005-0000-0000-0000ED040000}"/>
    <cellStyle name="Comma 2 4 2 2 2 4 2" xfId="4375" xr:uid="{00000000-0005-0000-0000-0000EE040000}"/>
    <cellStyle name="Comma 2 4 2 2 2 4 3" xfId="4376" xr:uid="{00000000-0005-0000-0000-0000EF040000}"/>
    <cellStyle name="Comma 2 4 2 2 2 5" xfId="4377" xr:uid="{00000000-0005-0000-0000-0000F0040000}"/>
    <cellStyle name="Comma 2 4 2 2 2 6" xfId="4378" xr:uid="{00000000-0005-0000-0000-0000F1040000}"/>
    <cellStyle name="Comma 2 4 2 2 2 7" xfId="4379" xr:uid="{00000000-0005-0000-0000-0000F2040000}"/>
    <cellStyle name="Comma 2 4 2 2 2 8" xfId="31889" xr:uid="{E883BE48-CABF-4D56-9117-2C71EFC92BC7}"/>
    <cellStyle name="Comma 2 4 2 2 3" xfId="4380" xr:uid="{00000000-0005-0000-0000-0000F3040000}"/>
    <cellStyle name="Comma 2 4 2 2 3 2" xfId="4381" xr:uid="{00000000-0005-0000-0000-0000F4040000}"/>
    <cellStyle name="Comma 2 4 2 2 3 2 2" xfId="4382" xr:uid="{00000000-0005-0000-0000-0000F5040000}"/>
    <cellStyle name="Comma 2 4 2 2 3 3" xfId="4383" xr:uid="{00000000-0005-0000-0000-0000F6040000}"/>
    <cellStyle name="Comma 2 4 2 2 3 4" xfId="4384" xr:uid="{00000000-0005-0000-0000-0000F7040000}"/>
    <cellStyle name="Comma 2 4 2 2 4" xfId="4385" xr:uid="{00000000-0005-0000-0000-0000F8040000}"/>
    <cellStyle name="Comma 2 4 2 2 4 2" xfId="4386" xr:uid="{00000000-0005-0000-0000-0000F9040000}"/>
    <cellStyle name="Comma 2 4 2 2 4 3" xfId="4387" xr:uid="{00000000-0005-0000-0000-0000FA040000}"/>
    <cellStyle name="Comma 2 4 2 2 4 4" xfId="4388" xr:uid="{00000000-0005-0000-0000-0000FB040000}"/>
    <cellStyle name="Comma 2 4 2 2 5" xfId="4389" xr:uid="{00000000-0005-0000-0000-0000FC040000}"/>
    <cellStyle name="Comma 2 4 2 2 5 2" xfId="4390" xr:uid="{00000000-0005-0000-0000-0000FD040000}"/>
    <cellStyle name="Comma 2 4 2 2 5 3" xfId="4391" xr:uid="{00000000-0005-0000-0000-0000FE040000}"/>
    <cellStyle name="Comma 2 4 2 2 6" xfId="4392" xr:uid="{00000000-0005-0000-0000-0000FF040000}"/>
    <cellStyle name="Comma 2 4 2 2 7" xfId="4393" xr:uid="{00000000-0005-0000-0000-000000050000}"/>
    <cellStyle name="Comma 2 4 2 2 8" xfId="4394" xr:uid="{00000000-0005-0000-0000-000001050000}"/>
    <cellStyle name="Comma 2 4 2 2 9" xfId="31888" xr:uid="{4F75CA7C-66CE-4FB4-AE4E-1844A6237C01}"/>
    <cellStyle name="Comma 2 4 2 3" xfId="4395" xr:uid="{00000000-0005-0000-0000-000002050000}"/>
    <cellStyle name="Comma 2 4 2 3 2" xfId="4396" xr:uid="{00000000-0005-0000-0000-000003050000}"/>
    <cellStyle name="Comma 2 4 2 3 2 2" xfId="4397" xr:uid="{00000000-0005-0000-0000-000004050000}"/>
    <cellStyle name="Comma 2 4 2 3 2 2 2" xfId="4398" xr:uid="{00000000-0005-0000-0000-000005050000}"/>
    <cellStyle name="Comma 2 4 2 3 2 2 2 2" xfId="4399" xr:uid="{00000000-0005-0000-0000-000006050000}"/>
    <cellStyle name="Comma 2 4 2 3 2 2 3" xfId="4400" xr:uid="{00000000-0005-0000-0000-000007050000}"/>
    <cellStyle name="Comma 2 4 2 3 2 2 4" xfId="4401" xr:uid="{00000000-0005-0000-0000-000008050000}"/>
    <cellStyle name="Comma 2 4 2 3 2 3" xfId="4402" xr:uid="{00000000-0005-0000-0000-000009050000}"/>
    <cellStyle name="Comma 2 4 2 3 2 3 2" xfId="4403" xr:uid="{00000000-0005-0000-0000-00000A050000}"/>
    <cellStyle name="Comma 2 4 2 3 2 3 3" xfId="4404" xr:uid="{00000000-0005-0000-0000-00000B050000}"/>
    <cellStyle name="Comma 2 4 2 3 2 3 4" xfId="4405" xr:uid="{00000000-0005-0000-0000-00000C050000}"/>
    <cellStyle name="Comma 2 4 2 3 2 4" xfId="4406" xr:uid="{00000000-0005-0000-0000-00000D050000}"/>
    <cellStyle name="Comma 2 4 2 3 2 4 2" xfId="4407" xr:uid="{00000000-0005-0000-0000-00000E050000}"/>
    <cellStyle name="Comma 2 4 2 3 2 4 3" xfId="4408" xr:uid="{00000000-0005-0000-0000-00000F050000}"/>
    <cellStyle name="Comma 2 4 2 3 2 5" xfId="4409" xr:uid="{00000000-0005-0000-0000-000010050000}"/>
    <cellStyle name="Comma 2 4 2 3 2 6" xfId="4410" xr:uid="{00000000-0005-0000-0000-000011050000}"/>
    <cellStyle name="Comma 2 4 2 3 2 7" xfId="4411" xr:uid="{00000000-0005-0000-0000-000012050000}"/>
    <cellStyle name="Comma 2 4 2 3 3" xfId="4412" xr:uid="{00000000-0005-0000-0000-000013050000}"/>
    <cellStyle name="Comma 2 4 2 3 3 2" xfId="4413" xr:uid="{00000000-0005-0000-0000-000014050000}"/>
    <cellStyle name="Comma 2 4 2 3 3 2 2" xfId="4414" xr:uid="{00000000-0005-0000-0000-000015050000}"/>
    <cellStyle name="Comma 2 4 2 3 3 3" xfId="4415" xr:uid="{00000000-0005-0000-0000-000016050000}"/>
    <cellStyle name="Comma 2 4 2 3 3 4" xfId="4416" xr:uid="{00000000-0005-0000-0000-000017050000}"/>
    <cellStyle name="Comma 2 4 2 3 4" xfId="4417" xr:uid="{00000000-0005-0000-0000-000018050000}"/>
    <cellStyle name="Comma 2 4 2 3 4 2" xfId="4418" xr:uid="{00000000-0005-0000-0000-000019050000}"/>
    <cellStyle name="Comma 2 4 2 3 4 3" xfId="4419" xr:uid="{00000000-0005-0000-0000-00001A050000}"/>
    <cellStyle name="Comma 2 4 2 3 4 4" xfId="4420" xr:uid="{00000000-0005-0000-0000-00001B050000}"/>
    <cellStyle name="Comma 2 4 2 3 5" xfId="4421" xr:uid="{00000000-0005-0000-0000-00001C050000}"/>
    <cellStyle name="Comma 2 4 2 3 5 2" xfId="4422" xr:uid="{00000000-0005-0000-0000-00001D050000}"/>
    <cellStyle name="Comma 2 4 2 3 5 3" xfId="4423" xr:uid="{00000000-0005-0000-0000-00001E050000}"/>
    <cellStyle name="Comma 2 4 2 3 6" xfId="4424" xr:uid="{00000000-0005-0000-0000-00001F050000}"/>
    <cellStyle name="Comma 2 4 2 3 7" xfId="4425" xr:uid="{00000000-0005-0000-0000-000020050000}"/>
    <cellStyle name="Comma 2 4 2 3 8" xfId="4426" xr:uid="{00000000-0005-0000-0000-000021050000}"/>
    <cellStyle name="Comma 2 4 2 3 9" xfId="31890" xr:uid="{E957C055-203C-4D85-A58F-54215A2BD6A8}"/>
    <cellStyle name="Comma 2 4 2 4" xfId="4427" xr:uid="{00000000-0005-0000-0000-000022050000}"/>
    <cellStyle name="Comma 2 4 2 4 2" xfId="4428" xr:uid="{00000000-0005-0000-0000-000023050000}"/>
    <cellStyle name="Comma 2 4 2 4 2 2" xfId="4429" xr:uid="{00000000-0005-0000-0000-000024050000}"/>
    <cellStyle name="Comma 2 4 2 4 2 2 2" xfId="4430" xr:uid="{00000000-0005-0000-0000-000025050000}"/>
    <cellStyle name="Comma 2 4 2 4 2 3" xfId="4431" xr:uid="{00000000-0005-0000-0000-000026050000}"/>
    <cellStyle name="Comma 2 4 2 4 2 4" xfId="4432" xr:uid="{00000000-0005-0000-0000-000027050000}"/>
    <cellStyle name="Comma 2 4 2 4 3" xfId="4433" xr:uid="{00000000-0005-0000-0000-000028050000}"/>
    <cellStyle name="Comma 2 4 2 4 3 2" xfId="4434" xr:uid="{00000000-0005-0000-0000-000029050000}"/>
    <cellStyle name="Comma 2 4 2 4 3 3" xfId="4435" xr:uid="{00000000-0005-0000-0000-00002A050000}"/>
    <cellStyle name="Comma 2 4 2 4 3 4" xfId="4436" xr:uid="{00000000-0005-0000-0000-00002B050000}"/>
    <cellStyle name="Comma 2 4 2 4 4" xfId="4437" xr:uid="{00000000-0005-0000-0000-00002C050000}"/>
    <cellStyle name="Comma 2 4 2 4 4 2" xfId="4438" xr:uid="{00000000-0005-0000-0000-00002D050000}"/>
    <cellStyle name="Comma 2 4 2 4 4 3" xfId="4439" xr:uid="{00000000-0005-0000-0000-00002E050000}"/>
    <cellStyle name="Comma 2 4 2 4 5" xfId="4440" xr:uid="{00000000-0005-0000-0000-00002F050000}"/>
    <cellStyle name="Comma 2 4 2 4 6" xfId="4441" xr:uid="{00000000-0005-0000-0000-000030050000}"/>
    <cellStyle name="Comma 2 4 2 4 7" xfId="4442" xr:uid="{00000000-0005-0000-0000-000031050000}"/>
    <cellStyle name="Comma 2 4 2 5" xfId="4443" xr:uid="{00000000-0005-0000-0000-000032050000}"/>
    <cellStyle name="Comma 2 4 2 5 2" xfId="4444" xr:uid="{00000000-0005-0000-0000-000033050000}"/>
    <cellStyle name="Comma 2 4 2 5 2 2" xfId="4445" xr:uid="{00000000-0005-0000-0000-000034050000}"/>
    <cellStyle name="Comma 2 4 2 5 3" xfId="4446" xr:uid="{00000000-0005-0000-0000-000035050000}"/>
    <cellStyle name="Comma 2 4 2 5 4" xfId="4447" xr:uid="{00000000-0005-0000-0000-000036050000}"/>
    <cellStyle name="Comma 2 4 2 6" xfId="4448" xr:uid="{00000000-0005-0000-0000-000037050000}"/>
    <cellStyle name="Comma 2 4 2 6 2" xfId="4449" xr:uid="{00000000-0005-0000-0000-000038050000}"/>
    <cellStyle name="Comma 2 4 2 6 3" xfId="4450" xr:uid="{00000000-0005-0000-0000-000039050000}"/>
    <cellStyle name="Comma 2 4 2 6 4" xfId="4451" xr:uid="{00000000-0005-0000-0000-00003A050000}"/>
    <cellStyle name="Comma 2 4 2 7" xfId="4452" xr:uid="{00000000-0005-0000-0000-00003B050000}"/>
    <cellStyle name="Comma 2 4 2 7 2" xfId="4453" xr:uid="{00000000-0005-0000-0000-00003C050000}"/>
    <cellStyle name="Comma 2 4 2 7 3" xfId="4454" xr:uid="{00000000-0005-0000-0000-00003D050000}"/>
    <cellStyle name="Comma 2 4 2 8" xfId="4455" xr:uid="{00000000-0005-0000-0000-00003E050000}"/>
    <cellStyle name="Comma 2 4 2 9" xfId="4456" xr:uid="{00000000-0005-0000-0000-00003F050000}"/>
    <cellStyle name="Comma 2 4 3" xfId="4457" xr:uid="{00000000-0005-0000-0000-000040050000}"/>
    <cellStyle name="Comma 2 4 3 2" xfId="4458" xr:uid="{00000000-0005-0000-0000-000041050000}"/>
    <cellStyle name="Comma 2 4 3 2 2" xfId="4459" xr:uid="{00000000-0005-0000-0000-000042050000}"/>
    <cellStyle name="Comma 2 4 3 2 2 2" xfId="4460" xr:uid="{00000000-0005-0000-0000-000043050000}"/>
    <cellStyle name="Comma 2 4 3 2 2 2 2" xfId="4461" xr:uid="{00000000-0005-0000-0000-000044050000}"/>
    <cellStyle name="Comma 2 4 3 2 2 3" xfId="4462" xr:uid="{00000000-0005-0000-0000-000045050000}"/>
    <cellStyle name="Comma 2 4 3 2 2 4" xfId="4463" xr:uid="{00000000-0005-0000-0000-000046050000}"/>
    <cellStyle name="Comma 2 4 3 2 3" xfId="4464" xr:uid="{00000000-0005-0000-0000-000047050000}"/>
    <cellStyle name="Comma 2 4 3 2 3 2" xfId="4465" xr:uid="{00000000-0005-0000-0000-000048050000}"/>
    <cellStyle name="Comma 2 4 3 2 3 3" xfId="4466" xr:uid="{00000000-0005-0000-0000-000049050000}"/>
    <cellStyle name="Comma 2 4 3 2 3 4" xfId="4467" xr:uid="{00000000-0005-0000-0000-00004A050000}"/>
    <cellStyle name="Comma 2 4 3 2 4" xfId="4468" xr:uid="{00000000-0005-0000-0000-00004B050000}"/>
    <cellStyle name="Comma 2 4 3 2 4 2" xfId="4469" xr:uid="{00000000-0005-0000-0000-00004C050000}"/>
    <cellStyle name="Comma 2 4 3 2 4 3" xfId="4470" xr:uid="{00000000-0005-0000-0000-00004D050000}"/>
    <cellStyle name="Comma 2 4 3 2 5" xfId="4471" xr:uid="{00000000-0005-0000-0000-00004E050000}"/>
    <cellStyle name="Comma 2 4 3 2 6" xfId="4472" xr:uid="{00000000-0005-0000-0000-00004F050000}"/>
    <cellStyle name="Comma 2 4 3 2 7" xfId="4473" xr:uid="{00000000-0005-0000-0000-000050050000}"/>
    <cellStyle name="Comma 2 4 3 2 8" xfId="31892" xr:uid="{1813873F-2717-4F61-AD6F-FE12CB50B836}"/>
    <cellStyle name="Comma 2 4 3 3" xfId="4474" xr:uid="{00000000-0005-0000-0000-000051050000}"/>
    <cellStyle name="Comma 2 4 3 3 2" xfId="4475" xr:uid="{00000000-0005-0000-0000-000052050000}"/>
    <cellStyle name="Comma 2 4 3 3 2 2" xfId="4476" xr:uid="{00000000-0005-0000-0000-000053050000}"/>
    <cellStyle name="Comma 2 4 3 3 3" xfId="4477" xr:uid="{00000000-0005-0000-0000-000054050000}"/>
    <cellStyle name="Comma 2 4 3 3 4" xfId="4478" xr:uid="{00000000-0005-0000-0000-000055050000}"/>
    <cellStyle name="Comma 2 4 3 4" xfId="4479" xr:uid="{00000000-0005-0000-0000-000056050000}"/>
    <cellStyle name="Comma 2 4 3 4 2" xfId="4480" xr:uid="{00000000-0005-0000-0000-000057050000}"/>
    <cellStyle name="Comma 2 4 3 4 3" xfId="4481" xr:uid="{00000000-0005-0000-0000-000058050000}"/>
    <cellStyle name="Comma 2 4 3 4 4" xfId="4482" xr:uid="{00000000-0005-0000-0000-000059050000}"/>
    <cellStyle name="Comma 2 4 3 5" xfId="4483" xr:uid="{00000000-0005-0000-0000-00005A050000}"/>
    <cellStyle name="Comma 2 4 3 5 2" xfId="4484" xr:uid="{00000000-0005-0000-0000-00005B050000}"/>
    <cellStyle name="Comma 2 4 3 5 3" xfId="4485" xr:uid="{00000000-0005-0000-0000-00005C050000}"/>
    <cellStyle name="Comma 2 4 3 6" xfId="4486" xr:uid="{00000000-0005-0000-0000-00005D050000}"/>
    <cellStyle name="Comma 2 4 3 7" xfId="4487" xr:uid="{00000000-0005-0000-0000-00005E050000}"/>
    <cellStyle name="Comma 2 4 3 8" xfId="4488" xr:uid="{00000000-0005-0000-0000-00005F050000}"/>
    <cellStyle name="Comma 2 4 3 9" xfId="31891" xr:uid="{658E70E3-C07B-4998-AEBC-A7762D0591E0}"/>
    <cellStyle name="Comma 2 4 4" xfId="4489" xr:uid="{00000000-0005-0000-0000-000060050000}"/>
    <cellStyle name="Comma 2 4 4 2" xfId="4490" xr:uid="{00000000-0005-0000-0000-000061050000}"/>
    <cellStyle name="Comma 2 4 4 2 2" xfId="4491" xr:uid="{00000000-0005-0000-0000-000062050000}"/>
    <cellStyle name="Comma 2 4 4 2 2 2" xfId="4492" xr:uid="{00000000-0005-0000-0000-000063050000}"/>
    <cellStyle name="Comma 2 4 4 2 2 2 2" xfId="4493" xr:uid="{00000000-0005-0000-0000-000064050000}"/>
    <cellStyle name="Comma 2 4 4 2 2 3" xfId="4494" xr:uid="{00000000-0005-0000-0000-000065050000}"/>
    <cellStyle name="Comma 2 4 4 2 2 4" xfId="4495" xr:uid="{00000000-0005-0000-0000-000066050000}"/>
    <cellStyle name="Comma 2 4 4 2 3" xfId="4496" xr:uid="{00000000-0005-0000-0000-000067050000}"/>
    <cellStyle name="Comma 2 4 4 2 3 2" xfId="4497" xr:uid="{00000000-0005-0000-0000-000068050000}"/>
    <cellStyle name="Comma 2 4 4 2 3 3" xfId="4498" xr:uid="{00000000-0005-0000-0000-000069050000}"/>
    <cellStyle name="Comma 2 4 4 2 3 4" xfId="4499" xr:uid="{00000000-0005-0000-0000-00006A050000}"/>
    <cellStyle name="Comma 2 4 4 2 4" xfId="4500" xr:uid="{00000000-0005-0000-0000-00006B050000}"/>
    <cellStyle name="Comma 2 4 4 2 4 2" xfId="4501" xr:uid="{00000000-0005-0000-0000-00006C050000}"/>
    <cellStyle name="Comma 2 4 4 2 4 3" xfId="4502" xr:uid="{00000000-0005-0000-0000-00006D050000}"/>
    <cellStyle name="Comma 2 4 4 2 5" xfId="4503" xr:uid="{00000000-0005-0000-0000-00006E050000}"/>
    <cellStyle name="Comma 2 4 4 2 6" xfId="4504" xr:uid="{00000000-0005-0000-0000-00006F050000}"/>
    <cellStyle name="Comma 2 4 4 2 7" xfId="4505" xr:uid="{00000000-0005-0000-0000-000070050000}"/>
    <cellStyle name="Comma 2 4 4 3" xfId="4506" xr:uid="{00000000-0005-0000-0000-000071050000}"/>
    <cellStyle name="Comma 2 4 4 3 2" xfId="4507" xr:uid="{00000000-0005-0000-0000-000072050000}"/>
    <cellStyle name="Comma 2 4 4 3 2 2" xfId="4508" xr:uid="{00000000-0005-0000-0000-000073050000}"/>
    <cellStyle name="Comma 2 4 4 3 3" xfId="4509" xr:uid="{00000000-0005-0000-0000-000074050000}"/>
    <cellStyle name="Comma 2 4 4 3 4" xfId="4510" xr:uid="{00000000-0005-0000-0000-000075050000}"/>
    <cellStyle name="Comma 2 4 4 4" xfId="4511" xr:uid="{00000000-0005-0000-0000-000076050000}"/>
    <cellStyle name="Comma 2 4 4 4 2" xfId="4512" xr:uid="{00000000-0005-0000-0000-000077050000}"/>
    <cellStyle name="Comma 2 4 4 4 3" xfId="4513" xr:uid="{00000000-0005-0000-0000-000078050000}"/>
    <cellStyle name="Comma 2 4 4 4 4" xfId="4514" xr:uid="{00000000-0005-0000-0000-000079050000}"/>
    <cellStyle name="Comma 2 4 4 5" xfId="4515" xr:uid="{00000000-0005-0000-0000-00007A050000}"/>
    <cellStyle name="Comma 2 4 4 5 2" xfId="4516" xr:uid="{00000000-0005-0000-0000-00007B050000}"/>
    <cellStyle name="Comma 2 4 4 5 3" xfId="4517" xr:uid="{00000000-0005-0000-0000-00007C050000}"/>
    <cellStyle name="Comma 2 4 4 6" xfId="4518" xr:uid="{00000000-0005-0000-0000-00007D050000}"/>
    <cellStyle name="Comma 2 4 4 7" xfId="4519" xr:uid="{00000000-0005-0000-0000-00007E050000}"/>
    <cellStyle name="Comma 2 4 4 8" xfId="4520" xr:uid="{00000000-0005-0000-0000-00007F050000}"/>
    <cellStyle name="Comma 2 4 4 9" xfId="31893" xr:uid="{07219A2A-5B27-4F8C-A1E3-BA2D2D5BCA95}"/>
    <cellStyle name="Comma 2 4 5" xfId="4521" xr:uid="{00000000-0005-0000-0000-000080050000}"/>
    <cellStyle name="Comma 2 4 5 2" xfId="4522" xr:uid="{00000000-0005-0000-0000-000081050000}"/>
    <cellStyle name="Comma 2 4 5 2 2" xfId="4523" xr:uid="{00000000-0005-0000-0000-000082050000}"/>
    <cellStyle name="Comma 2 4 5 2 2 2" xfId="4524" xr:uid="{00000000-0005-0000-0000-000083050000}"/>
    <cellStyle name="Comma 2 4 5 2 3" xfId="4525" xr:uid="{00000000-0005-0000-0000-000084050000}"/>
    <cellStyle name="Comma 2 4 5 2 4" xfId="4526" xr:uid="{00000000-0005-0000-0000-000085050000}"/>
    <cellStyle name="Comma 2 4 5 3" xfId="4527" xr:uid="{00000000-0005-0000-0000-000086050000}"/>
    <cellStyle name="Comma 2 4 5 3 2" xfId="4528" xr:uid="{00000000-0005-0000-0000-000087050000}"/>
    <cellStyle name="Comma 2 4 5 3 3" xfId="4529" xr:uid="{00000000-0005-0000-0000-000088050000}"/>
    <cellStyle name="Comma 2 4 5 3 4" xfId="4530" xr:uid="{00000000-0005-0000-0000-000089050000}"/>
    <cellStyle name="Comma 2 4 5 4" xfId="4531" xr:uid="{00000000-0005-0000-0000-00008A050000}"/>
    <cellStyle name="Comma 2 4 5 4 2" xfId="4532" xr:uid="{00000000-0005-0000-0000-00008B050000}"/>
    <cellStyle name="Comma 2 4 5 4 3" xfId="4533" xr:uid="{00000000-0005-0000-0000-00008C050000}"/>
    <cellStyle name="Comma 2 4 5 5" xfId="4534" xr:uid="{00000000-0005-0000-0000-00008D050000}"/>
    <cellStyle name="Comma 2 4 5 6" xfId="4535" xr:uid="{00000000-0005-0000-0000-00008E050000}"/>
    <cellStyle name="Comma 2 4 5 7" xfId="4536" xr:uid="{00000000-0005-0000-0000-00008F050000}"/>
    <cellStyle name="Comma 2 4 6" xfId="4537" xr:uid="{00000000-0005-0000-0000-000090050000}"/>
    <cellStyle name="Comma 2 4 6 2" xfId="4538" xr:uid="{00000000-0005-0000-0000-000091050000}"/>
    <cellStyle name="Comma 2 4 6 2 2" xfId="4539" xr:uid="{00000000-0005-0000-0000-000092050000}"/>
    <cellStyle name="Comma 2 4 6 3" xfId="4540" xr:uid="{00000000-0005-0000-0000-000093050000}"/>
    <cellStyle name="Comma 2 4 6 4" xfId="4541" xr:uid="{00000000-0005-0000-0000-000094050000}"/>
    <cellStyle name="Comma 2 4 7" xfId="4542" xr:uid="{00000000-0005-0000-0000-000095050000}"/>
    <cellStyle name="Comma 2 4 7 2" xfId="4543" xr:uid="{00000000-0005-0000-0000-000096050000}"/>
    <cellStyle name="Comma 2 4 7 3" xfId="4544" xr:uid="{00000000-0005-0000-0000-000097050000}"/>
    <cellStyle name="Comma 2 4 7 4" xfId="4545" xr:uid="{00000000-0005-0000-0000-000098050000}"/>
    <cellStyle name="Comma 2 4 8" xfId="4546" xr:uid="{00000000-0005-0000-0000-000099050000}"/>
    <cellStyle name="Comma 2 4 8 2" xfId="4547" xr:uid="{00000000-0005-0000-0000-00009A050000}"/>
    <cellStyle name="Comma 2 4 8 3" xfId="4548" xr:uid="{00000000-0005-0000-0000-00009B050000}"/>
    <cellStyle name="Comma 2 4 9" xfId="4549" xr:uid="{00000000-0005-0000-0000-00009C050000}"/>
    <cellStyle name="Comma 2 5" xfId="79" xr:uid="{00000000-0005-0000-0000-00009D050000}"/>
    <cellStyle name="Comma 2 5 10" xfId="4550" xr:uid="{00000000-0005-0000-0000-00009E050000}"/>
    <cellStyle name="Comma 2 5 11" xfId="31894" xr:uid="{795327D9-A1C7-459F-9915-6F699C4A9BE2}"/>
    <cellStyle name="Comma 2 5 2" xfId="4551" xr:uid="{00000000-0005-0000-0000-00009F050000}"/>
    <cellStyle name="Comma 2 5 2 2" xfId="4552" xr:uid="{00000000-0005-0000-0000-0000A0050000}"/>
    <cellStyle name="Comma 2 5 2 2 2" xfId="4553" xr:uid="{00000000-0005-0000-0000-0000A1050000}"/>
    <cellStyle name="Comma 2 5 2 2 2 2" xfId="4554" xr:uid="{00000000-0005-0000-0000-0000A2050000}"/>
    <cellStyle name="Comma 2 5 2 2 2 2 2" xfId="4555" xr:uid="{00000000-0005-0000-0000-0000A3050000}"/>
    <cellStyle name="Comma 2 5 2 2 2 3" xfId="4556" xr:uid="{00000000-0005-0000-0000-0000A4050000}"/>
    <cellStyle name="Comma 2 5 2 2 2 4" xfId="4557" xr:uid="{00000000-0005-0000-0000-0000A5050000}"/>
    <cellStyle name="Comma 2 5 2 2 2 5" xfId="31897" xr:uid="{2A6167CF-A212-4930-AA89-612C36AA5104}"/>
    <cellStyle name="Comma 2 5 2 2 3" xfId="4558" xr:uid="{00000000-0005-0000-0000-0000A6050000}"/>
    <cellStyle name="Comma 2 5 2 2 3 2" xfId="4559" xr:uid="{00000000-0005-0000-0000-0000A7050000}"/>
    <cellStyle name="Comma 2 5 2 2 3 3" xfId="4560" xr:uid="{00000000-0005-0000-0000-0000A8050000}"/>
    <cellStyle name="Comma 2 5 2 2 3 4" xfId="4561" xr:uid="{00000000-0005-0000-0000-0000A9050000}"/>
    <cellStyle name="Comma 2 5 2 2 4" xfId="4562" xr:uid="{00000000-0005-0000-0000-0000AA050000}"/>
    <cellStyle name="Comma 2 5 2 2 4 2" xfId="4563" xr:uid="{00000000-0005-0000-0000-0000AB050000}"/>
    <cellStyle name="Comma 2 5 2 2 4 3" xfId="4564" xr:uid="{00000000-0005-0000-0000-0000AC050000}"/>
    <cellStyle name="Comma 2 5 2 2 5" xfId="4565" xr:uid="{00000000-0005-0000-0000-0000AD050000}"/>
    <cellStyle name="Comma 2 5 2 2 6" xfId="4566" xr:uid="{00000000-0005-0000-0000-0000AE050000}"/>
    <cellStyle name="Comma 2 5 2 2 7" xfId="4567" xr:uid="{00000000-0005-0000-0000-0000AF050000}"/>
    <cellStyle name="Comma 2 5 2 2 8" xfId="31896" xr:uid="{A0EAFB8A-8BF3-4F41-B42D-E3FCFD6B96C9}"/>
    <cellStyle name="Comma 2 5 2 3" xfId="4568" xr:uid="{00000000-0005-0000-0000-0000B0050000}"/>
    <cellStyle name="Comma 2 5 2 3 2" xfId="4569" xr:uid="{00000000-0005-0000-0000-0000B1050000}"/>
    <cellStyle name="Comma 2 5 2 3 2 2" xfId="4570" xr:uid="{00000000-0005-0000-0000-0000B2050000}"/>
    <cellStyle name="Comma 2 5 2 3 3" xfId="4571" xr:uid="{00000000-0005-0000-0000-0000B3050000}"/>
    <cellStyle name="Comma 2 5 2 3 4" xfId="4572" xr:uid="{00000000-0005-0000-0000-0000B4050000}"/>
    <cellStyle name="Comma 2 5 2 3 5" xfId="31898" xr:uid="{FCA1A7D6-7339-4952-A2A3-ADB4659F63B1}"/>
    <cellStyle name="Comma 2 5 2 4" xfId="4573" xr:uid="{00000000-0005-0000-0000-0000B5050000}"/>
    <cellStyle name="Comma 2 5 2 4 2" xfId="4574" xr:uid="{00000000-0005-0000-0000-0000B6050000}"/>
    <cellStyle name="Comma 2 5 2 4 3" xfId="4575" xr:uid="{00000000-0005-0000-0000-0000B7050000}"/>
    <cellStyle name="Comma 2 5 2 4 4" xfId="4576" xr:uid="{00000000-0005-0000-0000-0000B8050000}"/>
    <cellStyle name="Comma 2 5 2 5" xfId="4577" xr:uid="{00000000-0005-0000-0000-0000B9050000}"/>
    <cellStyle name="Comma 2 5 2 5 2" xfId="4578" xr:uid="{00000000-0005-0000-0000-0000BA050000}"/>
    <cellStyle name="Comma 2 5 2 5 3" xfId="4579" xr:uid="{00000000-0005-0000-0000-0000BB050000}"/>
    <cellStyle name="Comma 2 5 2 6" xfId="4580" xr:uid="{00000000-0005-0000-0000-0000BC050000}"/>
    <cellStyle name="Comma 2 5 2 7" xfId="4581" xr:uid="{00000000-0005-0000-0000-0000BD050000}"/>
    <cellStyle name="Comma 2 5 2 8" xfId="4582" xr:uid="{00000000-0005-0000-0000-0000BE050000}"/>
    <cellStyle name="Comma 2 5 2 9" xfId="31895" xr:uid="{F5211A8D-1897-40D7-8A29-27323238C577}"/>
    <cellStyle name="Comma 2 5 3" xfId="4583" xr:uid="{00000000-0005-0000-0000-0000BF050000}"/>
    <cellStyle name="Comma 2 5 3 2" xfId="4584" xr:uid="{00000000-0005-0000-0000-0000C0050000}"/>
    <cellStyle name="Comma 2 5 3 2 2" xfId="4585" xr:uid="{00000000-0005-0000-0000-0000C1050000}"/>
    <cellStyle name="Comma 2 5 3 2 2 2" xfId="4586" xr:uid="{00000000-0005-0000-0000-0000C2050000}"/>
    <cellStyle name="Comma 2 5 3 2 2 2 2" xfId="4587" xr:uid="{00000000-0005-0000-0000-0000C3050000}"/>
    <cellStyle name="Comma 2 5 3 2 2 3" xfId="4588" xr:uid="{00000000-0005-0000-0000-0000C4050000}"/>
    <cellStyle name="Comma 2 5 3 2 2 4" xfId="4589" xr:uid="{00000000-0005-0000-0000-0000C5050000}"/>
    <cellStyle name="Comma 2 5 3 2 3" xfId="4590" xr:uid="{00000000-0005-0000-0000-0000C6050000}"/>
    <cellStyle name="Comma 2 5 3 2 3 2" xfId="4591" xr:uid="{00000000-0005-0000-0000-0000C7050000}"/>
    <cellStyle name="Comma 2 5 3 2 3 3" xfId="4592" xr:uid="{00000000-0005-0000-0000-0000C8050000}"/>
    <cellStyle name="Comma 2 5 3 2 3 4" xfId="4593" xr:uid="{00000000-0005-0000-0000-0000C9050000}"/>
    <cellStyle name="Comma 2 5 3 2 4" xfId="4594" xr:uid="{00000000-0005-0000-0000-0000CA050000}"/>
    <cellStyle name="Comma 2 5 3 2 4 2" xfId="4595" xr:uid="{00000000-0005-0000-0000-0000CB050000}"/>
    <cellStyle name="Comma 2 5 3 2 4 3" xfId="4596" xr:uid="{00000000-0005-0000-0000-0000CC050000}"/>
    <cellStyle name="Comma 2 5 3 2 5" xfId="4597" xr:uid="{00000000-0005-0000-0000-0000CD050000}"/>
    <cellStyle name="Comma 2 5 3 2 6" xfId="4598" xr:uid="{00000000-0005-0000-0000-0000CE050000}"/>
    <cellStyle name="Comma 2 5 3 2 7" xfId="4599" xr:uid="{00000000-0005-0000-0000-0000CF050000}"/>
    <cellStyle name="Comma 2 5 3 2 8" xfId="31900" xr:uid="{5CEC150E-2E4E-4AE0-831E-4A42C0630800}"/>
    <cellStyle name="Comma 2 5 3 3" xfId="4600" xr:uid="{00000000-0005-0000-0000-0000D0050000}"/>
    <cellStyle name="Comma 2 5 3 3 2" xfId="4601" xr:uid="{00000000-0005-0000-0000-0000D1050000}"/>
    <cellStyle name="Comma 2 5 3 3 2 2" xfId="4602" xr:uid="{00000000-0005-0000-0000-0000D2050000}"/>
    <cellStyle name="Comma 2 5 3 3 3" xfId="4603" xr:uid="{00000000-0005-0000-0000-0000D3050000}"/>
    <cellStyle name="Comma 2 5 3 3 4" xfId="4604" xr:uid="{00000000-0005-0000-0000-0000D4050000}"/>
    <cellStyle name="Comma 2 5 3 4" xfId="4605" xr:uid="{00000000-0005-0000-0000-0000D5050000}"/>
    <cellStyle name="Comma 2 5 3 4 2" xfId="4606" xr:uid="{00000000-0005-0000-0000-0000D6050000}"/>
    <cellStyle name="Comma 2 5 3 4 3" xfId="4607" xr:uid="{00000000-0005-0000-0000-0000D7050000}"/>
    <cellStyle name="Comma 2 5 3 4 4" xfId="4608" xr:uid="{00000000-0005-0000-0000-0000D8050000}"/>
    <cellStyle name="Comma 2 5 3 5" xfId="4609" xr:uid="{00000000-0005-0000-0000-0000D9050000}"/>
    <cellStyle name="Comma 2 5 3 5 2" xfId="4610" xr:uid="{00000000-0005-0000-0000-0000DA050000}"/>
    <cellStyle name="Comma 2 5 3 5 3" xfId="4611" xr:uid="{00000000-0005-0000-0000-0000DB050000}"/>
    <cellStyle name="Comma 2 5 3 6" xfId="4612" xr:uid="{00000000-0005-0000-0000-0000DC050000}"/>
    <cellStyle name="Comma 2 5 3 7" xfId="4613" xr:uid="{00000000-0005-0000-0000-0000DD050000}"/>
    <cellStyle name="Comma 2 5 3 8" xfId="4614" xr:uid="{00000000-0005-0000-0000-0000DE050000}"/>
    <cellStyle name="Comma 2 5 3 9" xfId="31899" xr:uid="{5592575F-DD2E-4D72-A39A-5D66575B2E53}"/>
    <cellStyle name="Comma 2 5 4" xfId="4615" xr:uid="{00000000-0005-0000-0000-0000DF050000}"/>
    <cellStyle name="Comma 2 5 4 2" xfId="4616" xr:uid="{00000000-0005-0000-0000-0000E0050000}"/>
    <cellStyle name="Comma 2 5 4 2 2" xfId="4617" xr:uid="{00000000-0005-0000-0000-0000E1050000}"/>
    <cellStyle name="Comma 2 5 4 2 2 2" xfId="4618" xr:uid="{00000000-0005-0000-0000-0000E2050000}"/>
    <cellStyle name="Comma 2 5 4 2 3" xfId="4619" xr:uid="{00000000-0005-0000-0000-0000E3050000}"/>
    <cellStyle name="Comma 2 5 4 2 4" xfId="4620" xr:uid="{00000000-0005-0000-0000-0000E4050000}"/>
    <cellStyle name="Comma 2 5 4 3" xfId="4621" xr:uid="{00000000-0005-0000-0000-0000E5050000}"/>
    <cellStyle name="Comma 2 5 4 3 2" xfId="4622" xr:uid="{00000000-0005-0000-0000-0000E6050000}"/>
    <cellStyle name="Comma 2 5 4 3 3" xfId="4623" xr:uid="{00000000-0005-0000-0000-0000E7050000}"/>
    <cellStyle name="Comma 2 5 4 3 4" xfId="4624" xr:uid="{00000000-0005-0000-0000-0000E8050000}"/>
    <cellStyle name="Comma 2 5 4 4" xfId="4625" xr:uid="{00000000-0005-0000-0000-0000E9050000}"/>
    <cellStyle name="Comma 2 5 4 4 2" xfId="4626" xr:uid="{00000000-0005-0000-0000-0000EA050000}"/>
    <cellStyle name="Comma 2 5 4 4 3" xfId="4627" xr:uid="{00000000-0005-0000-0000-0000EB050000}"/>
    <cellStyle name="Comma 2 5 4 5" xfId="4628" xr:uid="{00000000-0005-0000-0000-0000EC050000}"/>
    <cellStyle name="Comma 2 5 4 6" xfId="4629" xr:uid="{00000000-0005-0000-0000-0000ED050000}"/>
    <cellStyle name="Comma 2 5 4 7" xfId="4630" xr:uid="{00000000-0005-0000-0000-0000EE050000}"/>
    <cellStyle name="Comma 2 5 4 8" xfId="31901" xr:uid="{EF192F86-7DED-4271-ABF7-74E2A723FE02}"/>
    <cellStyle name="Comma 2 5 5" xfId="4631" xr:uid="{00000000-0005-0000-0000-0000EF050000}"/>
    <cellStyle name="Comma 2 5 5 2" xfId="4632" xr:uid="{00000000-0005-0000-0000-0000F0050000}"/>
    <cellStyle name="Comma 2 5 5 2 2" xfId="4633" xr:uid="{00000000-0005-0000-0000-0000F1050000}"/>
    <cellStyle name="Comma 2 5 5 3" xfId="4634" xr:uid="{00000000-0005-0000-0000-0000F2050000}"/>
    <cellStyle name="Comma 2 5 5 4" xfId="4635" xr:uid="{00000000-0005-0000-0000-0000F3050000}"/>
    <cellStyle name="Comma 2 5 6" xfId="4636" xr:uid="{00000000-0005-0000-0000-0000F4050000}"/>
    <cellStyle name="Comma 2 5 6 2" xfId="4637" xr:uid="{00000000-0005-0000-0000-0000F5050000}"/>
    <cellStyle name="Comma 2 5 6 3" xfId="4638" xr:uid="{00000000-0005-0000-0000-0000F6050000}"/>
    <cellStyle name="Comma 2 5 6 4" xfId="4639" xr:uid="{00000000-0005-0000-0000-0000F7050000}"/>
    <cellStyle name="Comma 2 5 7" xfId="4640" xr:uid="{00000000-0005-0000-0000-0000F8050000}"/>
    <cellStyle name="Comma 2 5 7 2" xfId="4641" xr:uid="{00000000-0005-0000-0000-0000F9050000}"/>
    <cellStyle name="Comma 2 5 7 3" xfId="4642" xr:uid="{00000000-0005-0000-0000-0000FA050000}"/>
    <cellStyle name="Comma 2 5 8" xfId="4643" xr:uid="{00000000-0005-0000-0000-0000FB050000}"/>
    <cellStyle name="Comma 2 5 9" xfId="4644" xr:uid="{00000000-0005-0000-0000-0000FC050000}"/>
    <cellStyle name="Comma 2 6" xfId="80" xr:uid="{00000000-0005-0000-0000-0000FD050000}"/>
    <cellStyle name="Comma 2 6 10" xfId="31902" xr:uid="{8388C8D2-6477-437F-9CBD-6BB6C2B8CFEA}"/>
    <cellStyle name="Comma 2 6 2" xfId="4645" xr:uid="{00000000-0005-0000-0000-0000FE050000}"/>
    <cellStyle name="Comma 2 6 2 2" xfId="4646" xr:uid="{00000000-0005-0000-0000-0000FF050000}"/>
    <cellStyle name="Comma 2 6 2 2 2" xfId="4647" xr:uid="{00000000-0005-0000-0000-000000060000}"/>
    <cellStyle name="Comma 2 6 2 2 2 2" xfId="4648" xr:uid="{00000000-0005-0000-0000-000001060000}"/>
    <cellStyle name="Comma 2 6 2 2 2 2 2" xfId="4649" xr:uid="{00000000-0005-0000-0000-000002060000}"/>
    <cellStyle name="Comma 2 6 2 2 2 3" xfId="4650" xr:uid="{00000000-0005-0000-0000-000003060000}"/>
    <cellStyle name="Comma 2 6 2 2 2 4" xfId="4651" xr:uid="{00000000-0005-0000-0000-000004060000}"/>
    <cellStyle name="Comma 2 6 2 2 3" xfId="4652" xr:uid="{00000000-0005-0000-0000-000005060000}"/>
    <cellStyle name="Comma 2 6 2 2 3 2" xfId="4653" xr:uid="{00000000-0005-0000-0000-000006060000}"/>
    <cellStyle name="Comma 2 6 2 2 3 3" xfId="4654" xr:uid="{00000000-0005-0000-0000-000007060000}"/>
    <cellStyle name="Comma 2 6 2 2 3 4" xfId="4655" xr:uid="{00000000-0005-0000-0000-000008060000}"/>
    <cellStyle name="Comma 2 6 2 2 4" xfId="4656" xr:uid="{00000000-0005-0000-0000-000009060000}"/>
    <cellStyle name="Comma 2 6 2 2 4 2" xfId="4657" xr:uid="{00000000-0005-0000-0000-00000A060000}"/>
    <cellStyle name="Comma 2 6 2 2 4 3" xfId="4658" xr:uid="{00000000-0005-0000-0000-00000B060000}"/>
    <cellStyle name="Comma 2 6 2 2 5" xfId="4659" xr:uid="{00000000-0005-0000-0000-00000C060000}"/>
    <cellStyle name="Comma 2 6 2 2 6" xfId="4660" xr:uid="{00000000-0005-0000-0000-00000D060000}"/>
    <cellStyle name="Comma 2 6 2 2 7" xfId="4661" xr:uid="{00000000-0005-0000-0000-00000E060000}"/>
    <cellStyle name="Comma 2 6 2 2 8" xfId="31904" xr:uid="{EC7AB9C6-0A4C-4FF8-A826-8299A3521DCE}"/>
    <cellStyle name="Comma 2 6 2 3" xfId="4662" xr:uid="{00000000-0005-0000-0000-00000F060000}"/>
    <cellStyle name="Comma 2 6 2 3 2" xfId="4663" xr:uid="{00000000-0005-0000-0000-000010060000}"/>
    <cellStyle name="Comma 2 6 2 3 2 2" xfId="4664" xr:uid="{00000000-0005-0000-0000-000011060000}"/>
    <cellStyle name="Comma 2 6 2 3 3" xfId="4665" xr:uid="{00000000-0005-0000-0000-000012060000}"/>
    <cellStyle name="Comma 2 6 2 3 4" xfId="4666" xr:uid="{00000000-0005-0000-0000-000013060000}"/>
    <cellStyle name="Comma 2 6 2 4" xfId="4667" xr:uid="{00000000-0005-0000-0000-000014060000}"/>
    <cellStyle name="Comma 2 6 2 4 2" xfId="4668" xr:uid="{00000000-0005-0000-0000-000015060000}"/>
    <cellStyle name="Comma 2 6 2 4 3" xfId="4669" xr:uid="{00000000-0005-0000-0000-000016060000}"/>
    <cellStyle name="Comma 2 6 2 4 4" xfId="4670" xr:uid="{00000000-0005-0000-0000-000017060000}"/>
    <cellStyle name="Comma 2 6 2 5" xfId="4671" xr:uid="{00000000-0005-0000-0000-000018060000}"/>
    <cellStyle name="Comma 2 6 2 5 2" xfId="4672" xr:uid="{00000000-0005-0000-0000-000019060000}"/>
    <cellStyle name="Comma 2 6 2 5 3" xfId="4673" xr:uid="{00000000-0005-0000-0000-00001A060000}"/>
    <cellStyle name="Comma 2 6 2 6" xfId="4674" xr:uid="{00000000-0005-0000-0000-00001B060000}"/>
    <cellStyle name="Comma 2 6 2 7" xfId="4675" xr:uid="{00000000-0005-0000-0000-00001C060000}"/>
    <cellStyle name="Comma 2 6 2 8" xfId="4676" xr:uid="{00000000-0005-0000-0000-00001D060000}"/>
    <cellStyle name="Comma 2 6 2 9" xfId="31903" xr:uid="{72931A54-E8F8-49AC-AF19-BF3F06A8464C}"/>
    <cellStyle name="Comma 2 6 3" xfId="4677" xr:uid="{00000000-0005-0000-0000-00001E060000}"/>
    <cellStyle name="Comma 2 6 3 2" xfId="4678" xr:uid="{00000000-0005-0000-0000-00001F060000}"/>
    <cellStyle name="Comma 2 6 3 2 2" xfId="4679" xr:uid="{00000000-0005-0000-0000-000020060000}"/>
    <cellStyle name="Comma 2 6 3 2 2 2" xfId="4680" xr:uid="{00000000-0005-0000-0000-000021060000}"/>
    <cellStyle name="Comma 2 6 3 2 3" xfId="4681" xr:uid="{00000000-0005-0000-0000-000022060000}"/>
    <cellStyle name="Comma 2 6 3 2 4" xfId="4682" xr:uid="{00000000-0005-0000-0000-000023060000}"/>
    <cellStyle name="Comma 2 6 3 3" xfId="4683" xr:uid="{00000000-0005-0000-0000-000024060000}"/>
    <cellStyle name="Comma 2 6 3 3 2" xfId="4684" xr:uid="{00000000-0005-0000-0000-000025060000}"/>
    <cellStyle name="Comma 2 6 3 3 3" xfId="4685" xr:uid="{00000000-0005-0000-0000-000026060000}"/>
    <cellStyle name="Comma 2 6 3 3 4" xfId="4686" xr:uid="{00000000-0005-0000-0000-000027060000}"/>
    <cellStyle name="Comma 2 6 3 4" xfId="4687" xr:uid="{00000000-0005-0000-0000-000028060000}"/>
    <cellStyle name="Comma 2 6 3 4 2" xfId="4688" xr:uid="{00000000-0005-0000-0000-000029060000}"/>
    <cellStyle name="Comma 2 6 3 4 3" xfId="4689" xr:uid="{00000000-0005-0000-0000-00002A060000}"/>
    <cellStyle name="Comma 2 6 3 5" xfId="4690" xr:uid="{00000000-0005-0000-0000-00002B060000}"/>
    <cellStyle name="Comma 2 6 3 6" xfId="4691" xr:uid="{00000000-0005-0000-0000-00002C060000}"/>
    <cellStyle name="Comma 2 6 3 7" xfId="4692" xr:uid="{00000000-0005-0000-0000-00002D060000}"/>
    <cellStyle name="Comma 2 6 3 8" xfId="31905" xr:uid="{ACF9857A-6389-45B1-9DF2-FD99C86A2387}"/>
    <cellStyle name="Comma 2 6 4" xfId="4693" xr:uid="{00000000-0005-0000-0000-00002E060000}"/>
    <cellStyle name="Comma 2 6 4 2" xfId="4694" xr:uid="{00000000-0005-0000-0000-00002F060000}"/>
    <cellStyle name="Comma 2 6 4 2 2" xfId="4695" xr:uid="{00000000-0005-0000-0000-000030060000}"/>
    <cellStyle name="Comma 2 6 4 3" xfId="4696" xr:uid="{00000000-0005-0000-0000-000031060000}"/>
    <cellStyle name="Comma 2 6 4 4" xfId="4697" xr:uid="{00000000-0005-0000-0000-000032060000}"/>
    <cellStyle name="Comma 2 6 5" xfId="4698" xr:uid="{00000000-0005-0000-0000-000033060000}"/>
    <cellStyle name="Comma 2 6 5 2" xfId="4699" xr:uid="{00000000-0005-0000-0000-000034060000}"/>
    <cellStyle name="Comma 2 6 5 3" xfId="4700" xr:uid="{00000000-0005-0000-0000-000035060000}"/>
    <cellStyle name="Comma 2 6 5 4" xfId="4701" xr:uid="{00000000-0005-0000-0000-000036060000}"/>
    <cellStyle name="Comma 2 6 6" xfId="4702" xr:uid="{00000000-0005-0000-0000-000037060000}"/>
    <cellStyle name="Comma 2 6 6 2" xfId="4703" xr:uid="{00000000-0005-0000-0000-000038060000}"/>
    <cellStyle name="Comma 2 6 6 3" xfId="4704" xr:uid="{00000000-0005-0000-0000-000039060000}"/>
    <cellStyle name="Comma 2 6 7" xfId="4705" xr:uid="{00000000-0005-0000-0000-00003A060000}"/>
    <cellStyle name="Comma 2 6 8" xfId="4706" xr:uid="{00000000-0005-0000-0000-00003B060000}"/>
    <cellStyle name="Comma 2 6 9" xfId="4707" xr:uid="{00000000-0005-0000-0000-00003C060000}"/>
    <cellStyle name="Comma 2 7" xfId="81" xr:uid="{00000000-0005-0000-0000-00003D060000}"/>
    <cellStyle name="Comma 2 7 2" xfId="4708" xr:uid="{00000000-0005-0000-0000-00003E060000}"/>
    <cellStyle name="Comma 2 7 2 2" xfId="31907" xr:uid="{668CEA57-DFF5-4CBB-B70E-631EC8C1A6D8}"/>
    <cellStyle name="Comma 2 7 3" xfId="31906" xr:uid="{A68032D8-9E74-420E-9F89-03873D5C3A99}"/>
    <cellStyle name="Comma 2 8" xfId="189" xr:uid="{00000000-0005-0000-0000-00003F060000}"/>
    <cellStyle name="Comma 2 8 10" xfId="31908" xr:uid="{5BAF935F-FBE4-4207-9BEB-CDEB4E8E09E0}"/>
    <cellStyle name="Comma 2 8 2" xfId="671" xr:uid="{00000000-0005-0000-0000-000040060000}"/>
    <cellStyle name="Comma 2 8 2 2" xfId="4709" xr:uid="{00000000-0005-0000-0000-000041060000}"/>
    <cellStyle name="Comma 2 8 2 2 2" xfId="4710" xr:uid="{00000000-0005-0000-0000-000042060000}"/>
    <cellStyle name="Comma 2 8 2 2 2 2" xfId="4711" xr:uid="{00000000-0005-0000-0000-000043060000}"/>
    <cellStyle name="Comma 2 8 2 2 3" xfId="4712" xr:uid="{00000000-0005-0000-0000-000044060000}"/>
    <cellStyle name="Comma 2 8 2 2 4" xfId="4713" xr:uid="{00000000-0005-0000-0000-000045060000}"/>
    <cellStyle name="Comma 2 8 2 3" xfId="4714" xr:uid="{00000000-0005-0000-0000-000046060000}"/>
    <cellStyle name="Comma 2 8 2 3 2" xfId="4715" xr:uid="{00000000-0005-0000-0000-000047060000}"/>
    <cellStyle name="Comma 2 8 2 3 3" xfId="4716" xr:uid="{00000000-0005-0000-0000-000048060000}"/>
    <cellStyle name="Comma 2 8 2 3 4" xfId="4717" xr:uid="{00000000-0005-0000-0000-000049060000}"/>
    <cellStyle name="Comma 2 8 2 4" xfId="4718" xr:uid="{00000000-0005-0000-0000-00004A060000}"/>
    <cellStyle name="Comma 2 8 2 4 2" xfId="4719" xr:uid="{00000000-0005-0000-0000-00004B060000}"/>
    <cellStyle name="Comma 2 8 2 4 3" xfId="4720" xr:uid="{00000000-0005-0000-0000-00004C060000}"/>
    <cellStyle name="Comma 2 8 2 5" xfId="4721" xr:uid="{00000000-0005-0000-0000-00004D060000}"/>
    <cellStyle name="Comma 2 8 2 6" xfId="4722" xr:uid="{00000000-0005-0000-0000-00004E060000}"/>
    <cellStyle name="Comma 2 8 2 7" xfId="4723" xr:uid="{00000000-0005-0000-0000-00004F060000}"/>
    <cellStyle name="Comma 2 8 3" xfId="4724" xr:uid="{00000000-0005-0000-0000-000050060000}"/>
    <cellStyle name="Comma 2 8 3 2" xfId="4725" xr:uid="{00000000-0005-0000-0000-000051060000}"/>
    <cellStyle name="Comma 2 8 3 2 2" xfId="4726" xr:uid="{00000000-0005-0000-0000-000052060000}"/>
    <cellStyle name="Comma 2 8 3 3" xfId="4727" xr:uid="{00000000-0005-0000-0000-000053060000}"/>
    <cellStyle name="Comma 2 8 3 4" xfId="4728" xr:uid="{00000000-0005-0000-0000-000054060000}"/>
    <cellStyle name="Comma 2 8 4" xfId="4729" xr:uid="{00000000-0005-0000-0000-000055060000}"/>
    <cellStyle name="Comma 2 8 5" xfId="4730" xr:uid="{00000000-0005-0000-0000-000056060000}"/>
    <cellStyle name="Comma 2 8 5 2" xfId="4731" xr:uid="{00000000-0005-0000-0000-000057060000}"/>
    <cellStyle name="Comma 2 8 5 3" xfId="4732" xr:uid="{00000000-0005-0000-0000-000058060000}"/>
    <cellStyle name="Comma 2 8 5 4" xfId="4733" xr:uid="{00000000-0005-0000-0000-000059060000}"/>
    <cellStyle name="Comma 2 8 6" xfId="4734" xr:uid="{00000000-0005-0000-0000-00005A060000}"/>
    <cellStyle name="Comma 2 8 6 2" xfId="4735" xr:uid="{00000000-0005-0000-0000-00005B060000}"/>
    <cellStyle name="Comma 2 8 6 3" xfId="4736" xr:uid="{00000000-0005-0000-0000-00005C060000}"/>
    <cellStyle name="Comma 2 8 7" xfId="4737" xr:uid="{00000000-0005-0000-0000-00005D060000}"/>
    <cellStyle name="Comma 2 8 8" xfId="4738" xr:uid="{00000000-0005-0000-0000-00005E060000}"/>
    <cellStyle name="Comma 2 8 9" xfId="4739" xr:uid="{00000000-0005-0000-0000-00005F060000}"/>
    <cellStyle name="Comma 2 9" xfId="811" xr:uid="{00000000-0005-0000-0000-000060060000}"/>
    <cellStyle name="Comma 2 9 2" xfId="4740" xr:uid="{00000000-0005-0000-0000-000061060000}"/>
    <cellStyle name="Comma 2 9 2 2" xfId="4741" xr:uid="{00000000-0005-0000-0000-000062060000}"/>
    <cellStyle name="Comma 2 9 2 2 2" xfId="4742" xr:uid="{00000000-0005-0000-0000-000063060000}"/>
    <cellStyle name="Comma 2 9 2 3" xfId="4743" xr:uid="{00000000-0005-0000-0000-000064060000}"/>
    <cellStyle name="Comma 2 9 2 4" xfId="4744" xr:uid="{00000000-0005-0000-0000-000065060000}"/>
    <cellStyle name="Comma 2 9 3" xfId="4745" xr:uid="{00000000-0005-0000-0000-000066060000}"/>
    <cellStyle name="Comma 2 9 3 2" xfId="4746" xr:uid="{00000000-0005-0000-0000-000067060000}"/>
    <cellStyle name="Comma 2 9 3 3" xfId="4747" xr:uid="{00000000-0005-0000-0000-000068060000}"/>
    <cellStyle name="Comma 2 9 3 4" xfId="4748" xr:uid="{00000000-0005-0000-0000-000069060000}"/>
    <cellStyle name="Comma 2 9 4" xfId="4749" xr:uid="{00000000-0005-0000-0000-00006A060000}"/>
    <cellStyle name="Comma 2 9 4 2" xfId="4750" xr:uid="{00000000-0005-0000-0000-00006B060000}"/>
    <cellStyle name="Comma 2 9 4 3" xfId="4751" xr:uid="{00000000-0005-0000-0000-00006C060000}"/>
    <cellStyle name="Comma 2 9 5" xfId="4752" xr:uid="{00000000-0005-0000-0000-00006D060000}"/>
    <cellStyle name="Comma 2 9 6" xfId="4753" xr:uid="{00000000-0005-0000-0000-00006E060000}"/>
    <cellStyle name="Comma 2 9 7" xfId="4754" xr:uid="{00000000-0005-0000-0000-00006F060000}"/>
    <cellStyle name="Comma 2 9 8" xfId="31909" xr:uid="{EA073F75-756A-4BC7-A52A-5AC12B62FB66}"/>
    <cellStyle name="Comma 20" xfId="82" xr:uid="{00000000-0005-0000-0000-000070060000}"/>
    <cellStyle name="Comma 21" xfId="83" xr:uid="{00000000-0005-0000-0000-000071060000}"/>
    <cellStyle name="Comma 22" xfId="84" xr:uid="{00000000-0005-0000-0000-000072060000}"/>
    <cellStyle name="Comma 23" xfId="85" xr:uid="{00000000-0005-0000-0000-000073060000}"/>
    <cellStyle name="Comma 24" xfId="86" xr:uid="{00000000-0005-0000-0000-000074060000}"/>
    <cellStyle name="Comma 25" xfId="87" xr:uid="{00000000-0005-0000-0000-000075060000}"/>
    <cellStyle name="Comma 26" xfId="88" xr:uid="{00000000-0005-0000-0000-000076060000}"/>
    <cellStyle name="Comma 27" xfId="89" xr:uid="{00000000-0005-0000-0000-000077060000}"/>
    <cellStyle name="Comma 28" xfId="90" xr:uid="{00000000-0005-0000-0000-000078060000}"/>
    <cellStyle name="Comma 29" xfId="91" xr:uid="{00000000-0005-0000-0000-000079060000}"/>
    <cellStyle name="Comma 3" xfId="92" xr:uid="{00000000-0005-0000-0000-00007A060000}"/>
    <cellStyle name="Comma 3 10" xfId="4755" xr:uid="{00000000-0005-0000-0000-00007B060000}"/>
    <cellStyle name="Comma 3 11" xfId="31810" xr:uid="{73B01C2B-88FD-4B69-B588-A53BD7E29E3F}"/>
    <cellStyle name="Comma 3 2" xfId="187" xr:uid="{00000000-0005-0000-0000-00007C060000}"/>
    <cellStyle name="Comma 3 2 2" xfId="4756" xr:uid="{00000000-0005-0000-0000-00007D060000}"/>
    <cellStyle name="Comma 3 2 2 2" xfId="4757" xr:uid="{00000000-0005-0000-0000-00007E060000}"/>
    <cellStyle name="Comma 3 2 2 2 2" xfId="4758" xr:uid="{00000000-0005-0000-0000-00007F060000}"/>
    <cellStyle name="Comma 3 2 2 3" xfId="4759" xr:uid="{00000000-0005-0000-0000-000080060000}"/>
    <cellStyle name="Comma 3 2 2 4" xfId="4760" xr:uid="{00000000-0005-0000-0000-000081060000}"/>
    <cellStyle name="Comma 3 3" xfId="4761" xr:uid="{00000000-0005-0000-0000-000082060000}"/>
    <cellStyle name="Comma 3 3 2" xfId="4762" xr:uid="{00000000-0005-0000-0000-000083060000}"/>
    <cellStyle name="Comma 3 4" xfId="4763" xr:uid="{00000000-0005-0000-0000-000084060000}"/>
    <cellStyle name="Comma 3 4 2" xfId="4764" xr:uid="{00000000-0005-0000-0000-000085060000}"/>
    <cellStyle name="Comma 3 5" xfId="4765" xr:uid="{00000000-0005-0000-0000-000086060000}"/>
    <cellStyle name="Comma 3 5 2" xfId="4766" xr:uid="{00000000-0005-0000-0000-000087060000}"/>
    <cellStyle name="Comma 3 5 2 2" xfId="4767" xr:uid="{00000000-0005-0000-0000-000088060000}"/>
    <cellStyle name="Comma 3 5 3" xfId="4768" xr:uid="{00000000-0005-0000-0000-000089060000}"/>
    <cellStyle name="Comma 3 5 4" xfId="4769" xr:uid="{00000000-0005-0000-0000-00008A060000}"/>
    <cellStyle name="Comma 3 6" xfId="4770" xr:uid="{00000000-0005-0000-0000-00008B060000}"/>
    <cellStyle name="Comma 3 7" xfId="4771" xr:uid="{00000000-0005-0000-0000-00008C060000}"/>
    <cellStyle name="Comma 3 8" xfId="4772" xr:uid="{00000000-0005-0000-0000-00008D060000}"/>
    <cellStyle name="Comma 3 9" xfId="4773" xr:uid="{00000000-0005-0000-0000-00008E060000}"/>
    <cellStyle name="Comma 30" xfId="93" xr:uid="{00000000-0005-0000-0000-00008F060000}"/>
    <cellStyle name="Comma 31" xfId="94" xr:uid="{00000000-0005-0000-0000-000090060000}"/>
    <cellStyle name="Comma 32" xfId="95" xr:uid="{00000000-0005-0000-0000-000091060000}"/>
    <cellStyle name="Comma 33" xfId="96" xr:uid="{00000000-0005-0000-0000-000092060000}"/>
    <cellStyle name="Comma 34" xfId="97" xr:uid="{00000000-0005-0000-0000-000093060000}"/>
    <cellStyle name="Comma 36" xfId="98" xr:uid="{00000000-0005-0000-0000-000095060000}"/>
    <cellStyle name="Comma 37" xfId="190" xr:uid="{00000000-0005-0000-0000-000096060000}"/>
    <cellStyle name="Comma 37 2" xfId="655" xr:uid="{00000000-0005-0000-0000-000097060000}"/>
    <cellStyle name="Comma 37 2 2" xfId="672" xr:uid="{00000000-0005-0000-0000-000098060000}"/>
    <cellStyle name="Comma 37 2 2 2" xfId="3476" xr:uid="{00000000-0005-0000-0000-000099060000}"/>
    <cellStyle name="Comma 37 2 2 2 2" xfId="31787" xr:uid="{00000000-0005-0000-0000-00009A060000}"/>
    <cellStyle name="Comma 37 2 2 3" xfId="31762" xr:uid="{00000000-0005-0000-0000-00009B060000}"/>
    <cellStyle name="Comma 37 2 2 3 2" xfId="31766" xr:uid="{00000000-0005-0000-0000-00009C060000}"/>
    <cellStyle name="Comma 37 2 2 3 2 2" xfId="31781" xr:uid="{00000000-0005-0000-0000-00009D060000}"/>
    <cellStyle name="Comma 37 2 2 3 3" xfId="31770" xr:uid="{00000000-0005-0000-0000-00009E060000}"/>
    <cellStyle name="Comma 37 2 2 3 3 2" xfId="31777" xr:uid="{00000000-0005-0000-0000-00009F060000}"/>
    <cellStyle name="Comma 37 2 3" xfId="4774" xr:uid="{00000000-0005-0000-0000-0000A0060000}"/>
    <cellStyle name="Comma 37 2 3 2" xfId="31786" xr:uid="{00000000-0005-0000-0000-0000A1060000}"/>
    <cellStyle name="Comma 38" xfId="665" xr:uid="{00000000-0005-0000-0000-0000A2060000}"/>
    <cellStyle name="Comma 39" xfId="676" xr:uid="{00000000-0005-0000-0000-0000A3060000}"/>
    <cellStyle name="Comma 39 2" xfId="4775" xr:uid="{00000000-0005-0000-0000-0000A4060000}"/>
    <cellStyle name="Comma 4" xfId="99" xr:uid="{00000000-0005-0000-0000-0000A5060000}"/>
    <cellStyle name="Comma 4 2" xfId="4776" xr:uid="{00000000-0005-0000-0000-0000A6060000}"/>
    <cellStyle name="Comma 4 2 2" xfId="4777" xr:uid="{00000000-0005-0000-0000-0000A7060000}"/>
    <cellStyle name="Comma 4 3" xfId="4778" xr:uid="{00000000-0005-0000-0000-0000A8060000}"/>
    <cellStyle name="Comma 4 4" xfId="4779" xr:uid="{00000000-0005-0000-0000-0000A9060000}"/>
    <cellStyle name="Comma 40" xfId="812" xr:uid="{00000000-0005-0000-0000-0000AA060000}"/>
    <cellStyle name="Comma 41" xfId="3471" xr:uid="{00000000-0005-0000-0000-0000AB060000}"/>
    <cellStyle name="Comma 42" xfId="31772" xr:uid="{00000000-0005-0000-0000-0000AC060000}"/>
    <cellStyle name="Comma 43" xfId="31817" xr:uid="{9E7D6CA5-197B-41FD-9A87-46AB39B060C2}"/>
    <cellStyle name="Comma 44" xfId="31821" xr:uid="{7D6BD6A0-F2CA-4AF0-9E38-68989CDFB1C7}"/>
    <cellStyle name="Comma 45" xfId="31825" xr:uid="{153335DC-6DBD-4BE4-8DF3-C93CAA3979E5}"/>
    <cellStyle name="Comma 46" xfId="31829" xr:uid="{16A17C3D-FB35-4132-AED2-603D21F1A5DE}"/>
    <cellStyle name="Comma 47" xfId="31832" xr:uid="{23D9DD27-CACB-4DEA-90CC-9FB94FDBDEA2}"/>
    <cellStyle name="Comma 48" xfId="31838" xr:uid="{7398E4A7-AC25-4C33-B063-B51959E0CFA2}"/>
    <cellStyle name="Comma 49" xfId="31851" xr:uid="{8E14995D-861C-4B02-A239-0C4892FC53A7}"/>
    <cellStyle name="Comma 5" xfId="100" xr:uid="{00000000-0005-0000-0000-0000AD060000}"/>
    <cellStyle name="Comma 5 2" xfId="4780" xr:uid="{00000000-0005-0000-0000-0000AE060000}"/>
    <cellStyle name="Comma 5 3" xfId="31910" xr:uid="{FB74E8D7-BA40-4670-9A9E-6792BD1CB201}"/>
    <cellStyle name="Comma 50" xfId="32482" xr:uid="{5BAA3B97-0483-4BDF-AC97-16C71FB44C76}"/>
    <cellStyle name="Comma 51" xfId="32549" xr:uid="{3F8BF8EE-08C1-4345-80B5-EB18B96EE926}"/>
    <cellStyle name="Comma 52" xfId="32228" xr:uid="{92CD4FC3-19AA-4560-96E4-0EEE2A769F3E}"/>
    <cellStyle name="Comma 53" xfId="32547" xr:uid="{4606277E-8156-4EF1-9242-D8B8955DE94E}"/>
    <cellStyle name="Comma 54" xfId="31943" xr:uid="{EC8D65E0-314E-4628-96D9-85ED8271005B}"/>
    <cellStyle name="Comma 55" xfId="32545" xr:uid="{74E6178B-3493-4C32-B26D-77F0E62A18AD}"/>
    <cellStyle name="Comma 56" xfId="32525" xr:uid="{9C052DE5-DDD6-4C29-8FE6-4EA228A8DB95}"/>
    <cellStyle name="Comma 57" xfId="32551" xr:uid="{DEA56B7A-F64E-4465-88AD-74664A80CA80}"/>
    <cellStyle name="Comma 6" xfId="101" xr:uid="{00000000-0005-0000-0000-0000AF060000}"/>
    <cellStyle name="Comma 6 2" xfId="4781" xr:uid="{00000000-0005-0000-0000-0000B0060000}"/>
    <cellStyle name="Comma 6 3" xfId="31911" xr:uid="{9B1B93D8-F24D-4821-B221-66A533294452}"/>
    <cellStyle name="Comma 7" xfId="102" xr:uid="{00000000-0005-0000-0000-0000B1060000}"/>
    <cellStyle name="Comma 7 2" xfId="4782" xr:uid="{00000000-0005-0000-0000-0000B2060000}"/>
    <cellStyle name="Comma 7 2 2" xfId="4783" xr:uid="{00000000-0005-0000-0000-0000B3060000}"/>
    <cellStyle name="Comma 7 2 2 2" xfId="4784" xr:uid="{00000000-0005-0000-0000-0000B4060000}"/>
    <cellStyle name="Comma 7 2 2 2 2" xfId="4785" xr:uid="{00000000-0005-0000-0000-0000B5060000}"/>
    <cellStyle name="Comma 7 2 2 3" xfId="4786" xr:uid="{00000000-0005-0000-0000-0000B6060000}"/>
    <cellStyle name="Comma 7 2 2 4" xfId="4787" xr:uid="{00000000-0005-0000-0000-0000B7060000}"/>
    <cellStyle name="Comma 7 2 3" xfId="4788" xr:uid="{00000000-0005-0000-0000-0000B8060000}"/>
    <cellStyle name="Comma 7 2 3 2" xfId="4789" xr:uid="{00000000-0005-0000-0000-0000B9060000}"/>
    <cellStyle name="Comma 7 2 3 3" xfId="4790" xr:uid="{00000000-0005-0000-0000-0000BA060000}"/>
    <cellStyle name="Comma 7 2 3 4" xfId="4791" xr:uid="{00000000-0005-0000-0000-0000BB060000}"/>
    <cellStyle name="Comma 7 2 4" xfId="4792" xr:uid="{00000000-0005-0000-0000-0000BC060000}"/>
    <cellStyle name="Comma 7 2 4 2" xfId="4793" xr:uid="{00000000-0005-0000-0000-0000BD060000}"/>
    <cellStyle name="Comma 7 2 4 3" xfId="4794" xr:uid="{00000000-0005-0000-0000-0000BE060000}"/>
    <cellStyle name="Comma 7 2 5" xfId="4795" xr:uid="{00000000-0005-0000-0000-0000BF060000}"/>
    <cellStyle name="Comma 7 2 6" xfId="4796" xr:uid="{00000000-0005-0000-0000-0000C0060000}"/>
    <cellStyle name="Comma 7 2 7" xfId="4797" xr:uid="{00000000-0005-0000-0000-0000C1060000}"/>
    <cellStyle name="Comma 7 3" xfId="4798" xr:uid="{00000000-0005-0000-0000-0000C2060000}"/>
    <cellStyle name="Comma 7 3 2" xfId="4799" xr:uid="{00000000-0005-0000-0000-0000C3060000}"/>
    <cellStyle name="Comma 7 3 2 2" xfId="4800" xr:uid="{00000000-0005-0000-0000-0000C4060000}"/>
    <cellStyle name="Comma 7 3 3" xfId="4801" xr:uid="{00000000-0005-0000-0000-0000C5060000}"/>
    <cellStyle name="Comma 7 3 4" xfId="4802" xr:uid="{00000000-0005-0000-0000-0000C6060000}"/>
    <cellStyle name="Comma 7 4" xfId="4803" xr:uid="{00000000-0005-0000-0000-0000C7060000}"/>
    <cellStyle name="Comma 7 4 2" xfId="4804" xr:uid="{00000000-0005-0000-0000-0000C8060000}"/>
    <cellStyle name="Comma 7 4 3" xfId="4805" xr:uid="{00000000-0005-0000-0000-0000C9060000}"/>
    <cellStyle name="Comma 7 4 4" xfId="4806" xr:uid="{00000000-0005-0000-0000-0000CA060000}"/>
    <cellStyle name="Comma 7 5" xfId="4807" xr:uid="{00000000-0005-0000-0000-0000CB060000}"/>
    <cellStyle name="Comma 7 5 2" xfId="4808" xr:uid="{00000000-0005-0000-0000-0000CC060000}"/>
    <cellStyle name="Comma 7 5 3" xfId="4809" xr:uid="{00000000-0005-0000-0000-0000CD060000}"/>
    <cellStyle name="Comma 7 6" xfId="4810" xr:uid="{00000000-0005-0000-0000-0000CE060000}"/>
    <cellStyle name="Comma 7 7" xfId="4811" xr:uid="{00000000-0005-0000-0000-0000CF060000}"/>
    <cellStyle name="Comma 7 8" xfId="4812" xr:uid="{00000000-0005-0000-0000-0000D0060000}"/>
    <cellStyle name="Comma 7 9" xfId="31912" xr:uid="{838DAF81-695D-4AC9-A07F-2C1817159124}"/>
    <cellStyle name="Comma 8" xfId="103" xr:uid="{00000000-0005-0000-0000-0000D1060000}"/>
    <cellStyle name="Comma 8 2" xfId="813" xr:uid="{00000000-0005-0000-0000-0000D2060000}"/>
    <cellStyle name="Comma 8 2 2" xfId="4813" xr:uid="{00000000-0005-0000-0000-0000D3060000}"/>
    <cellStyle name="Comma 8 2 2 2" xfId="4814" xr:uid="{00000000-0005-0000-0000-0000D4060000}"/>
    <cellStyle name="Comma 8 2 2 2 2" xfId="4815" xr:uid="{00000000-0005-0000-0000-0000D5060000}"/>
    <cellStyle name="Comma 8 2 2 3" xfId="4816" xr:uid="{00000000-0005-0000-0000-0000D6060000}"/>
    <cellStyle name="Comma 8 2 2 4" xfId="4817" xr:uid="{00000000-0005-0000-0000-0000D7060000}"/>
    <cellStyle name="Comma 8 2 3" xfId="4818" xr:uid="{00000000-0005-0000-0000-0000D8060000}"/>
    <cellStyle name="Comma 8 2 3 2" xfId="4819" xr:uid="{00000000-0005-0000-0000-0000D9060000}"/>
    <cellStyle name="Comma 8 2 3 3" xfId="4820" xr:uid="{00000000-0005-0000-0000-0000DA060000}"/>
    <cellStyle name="Comma 8 2 3 4" xfId="4821" xr:uid="{00000000-0005-0000-0000-0000DB060000}"/>
    <cellStyle name="Comma 8 2 4" xfId="4822" xr:uid="{00000000-0005-0000-0000-0000DC060000}"/>
    <cellStyle name="Comma 8 2 4 2" xfId="4823" xr:uid="{00000000-0005-0000-0000-0000DD060000}"/>
    <cellStyle name="Comma 8 2 4 3" xfId="4824" xr:uid="{00000000-0005-0000-0000-0000DE060000}"/>
    <cellStyle name="Comma 8 2 5" xfId="4825" xr:uid="{00000000-0005-0000-0000-0000DF060000}"/>
    <cellStyle name="Comma 8 2 6" xfId="4826" xr:uid="{00000000-0005-0000-0000-0000E0060000}"/>
    <cellStyle name="Comma 8 2 7" xfId="4827" xr:uid="{00000000-0005-0000-0000-0000E1060000}"/>
    <cellStyle name="Comma 8 3" xfId="4828" xr:uid="{00000000-0005-0000-0000-0000E2060000}"/>
    <cellStyle name="Comma 8 3 2" xfId="4829" xr:uid="{00000000-0005-0000-0000-0000E3060000}"/>
    <cellStyle name="Comma 8 3 2 2" xfId="4830" xr:uid="{00000000-0005-0000-0000-0000E4060000}"/>
    <cellStyle name="Comma 8 3 3" xfId="4831" xr:uid="{00000000-0005-0000-0000-0000E5060000}"/>
    <cellStyle name="Comma 8 3 4" xfId="4832" xr:uid="{00000000-0005-0000-0000-0000E6060000}"/>
    <cellStyle name="Comma 8 4" xfId="4833" xr:uid="{00000000-0005-0000-0000-0000E7060000}"/>
    <cellStyle name="Comma 8 4 2" xfId="4834" xr:uid="{00000000-0005-0000-0000-0000E8060000}"/>
    <cellStyle name="Comma 8 4 3" xfId="4835" xr:uid="{00000000-0005-0000-0000-0000E9060000}"/>
    <cellStyle name="Comma 8 4 4" xfId="4836" xr:uid="{00000000-0005-0000-0000-0000EA060000}"/>
    <cellStyle name="Comma 8 5" xfId="4837" xr:uid="{00000000-0005-0000-0000-0000EB060000}"/>
    <cellStyle name="Comma 8 5 2" xfId="4838" xr:uid="{00000000-0005-0000-0000-0000EC060000}"/>
    <cellStyle name="Comma 8 5 3" xfId="4839" xr:uid="{00000000-0005-0000-0000-0000ED060000}"/>
    <cellStyle name="Comma 8 6" xfId="4840" xr:uid="{00000000-0005-0000-0000-0000EE060000}"/>
    <cellStyle name="Comma 8 7" xfId="4841" xr:uid="{00000000-0005-0000-0000-0000EF060000}"/>
    <cellStyle name="Comma 8 8" xfId="4842" xr:uid="{00000000-0005-0000-0000-0000F0060000}"/>
    <cellStyle name="Comma 8 9" xfId="31913" xr:uid="{4AB5A5BD-9878-4D44-BDE7-8993125F6690}"/>
    <cellStyle name="Comma 9" xfId="104" xr:uid="{00000000-0005-0000-0000-0000F1060000}"/>
    <cellStyle name="Comma 9 2" xfId="31914" xr:uid="{131DE3A8-6154-482D-9617-09908B95980A}"/>
    <cellStyle name="Comma w/.00" xfId="328" xr:uid="{00000000-0005-0000-0000-0000F2060000}"/>
    <cellStyle name="Comma0" xfId="329" xr:uid="{00000000-0005-0000-0000-0000F3060000}"/>
    <cellStyle name="Comma0 - Modelo1" xfId="814" xr:uid="{00000000-0005-0000-0000-0000F4060000}"/>
    <cellStyle name="Comma0 - Style1" xfId="815" xr:uid="{00000000-0005-0000-0000-0000F5060000}"/>
    <cellStyle name="Comma0 - Style4" xfId="330" xr:uid="{00000000-0005-0000-0000-0000F6060000}"/>
    <cellStyle name="Comma0 - Style5" xfId="816" xr:uid="{00000000-0005-0000-0000-0000F7060000}"/>
    <cellStyle name="Comma0 10" xfId="32540" xr:uid="{B5500CA6-BB7E-491C-8EDA-F47177536E5C}"/>
    <cellStyle name="Comma0 11" xfId="32530" xr:uid="{3B217B27-080F-4820-9A51-12E615BD9248}"/>
    <cellStyle name="Comma0 2" xfId="331" xr:uid="{00000000-0005-0000-0000-0000F8060000}"/>
    <cellStyle name="Comma0 2 2" xfId="31916" xr:uid="{2A13C274-47E3-477C-9398-CDF62376A43A}"/>
    <cellStyle name="Comma0 3" xfId="332" xr:uid="{00000000-0005-0000-0000-0000F9060000}"/>
    <cellStyle name="Comma0 4" xfId="31915" xr:uid="{B0325201-52EC-4AD6-B3AF-1781D24C4036}"/>
    <cellStyle name="Comma0 5" xfId="31854" xr:uid="{C06D6332-9F09-4828-AE0F-CACB1D2303E1}"/>
    <cellStyle name="Comma0 6" xfId="32544" xr:uid="{200926E1-B5A8-49A7-BE18-27302415354B}"/>
    <cellStyle name="Comma0 7" xfId="32526" xr:uid="{FCA8DA37-2900-4431-B07A-3B77068EFAEE}"/>
    <cellStyle name="Comma0 8" xfId="32542" xr:uid="{2FAEC2A8-FFAA-4B77-8069-4F91E74956F1}"/>
    <cellStyle name="Comma0 9" xfId="32528" xr:uid="{0BA7DBC1-618F-43AA-8837-1300F4139CB3}"/>
    <cellStyle name="Comma0_386 PAS Budget 2006 Updated 11-7-05" xfId="333" xr:uid="{00000000-0005-0000-0000-0000FA060000}"/>
    <cellStyle name="Comma1 - Modelo2" xfId="817" xr:uid="{00000000-0005-0000-0000-0000FB060000}"/>
    <cellStyle name="Comma1 - Style1" xfId="334" xr:uid="{00000000-0005-0000-0000-0000FC060000}"/>
    <cellStyle name="Comma1 - Style2" xfId="818" xr:uid="{00000000-0005-0000-0000-0000FD060000}"/>
    <cellStyle name="commas" xfId="335" xr:uid="{00000000-0005-0000-0000-0000FE060000}"/>
    <cellStyle name="Company Name" xfId="31734" xr:uid="{00000000-0005-0000-0000-0000FF060000}"/>
    <cellStyle name="Copied" xfId="336" xr:uid="{00000000-0005-0000-0000-000000070000}"/>
    <cellStyle name="Copied 2" xfId="337" xr:uid="{00000000-0005-0000-0000-000001070000}"/>
    <cellStyle name="Copied 3" xfId="338" xr:uid="{00000000-0005-0000-0000-000002070000}"/>
    <cellStyle name="COST1" xfId="819" xr:uid="{00000000-0005-0000-0000-000003070000}"/>
    <cellStyle name="Curre - Style5" xfId="31735" xr:uid="{00000000-0005-0000-0000-000004070000}"/>
    <cellStyle name="Curre - Style6" xfId="31736" xr:uid="{00000000-0005-0000-0000-000005070000}"/>
    <cellStyle name="Curre - Style7" xfId="31737" xr:uid="{00000000-0005-0000-0000-000006070000}"/>
    <cellStyle name="Curre - Style8" xfId="31738" xr:uid="{00000000-0005-0000-0000-000007070000}"/>
    <cellStyle name="Curren - Style1" xfId="31739" xr:uid="{00000000-0005-0000-0000-000008070000}"/>
    <cellStyle name="Curren - Style2" xfId="339" xr:uid="{00000000-0005-0000-0000-000009070000}"/>
    <cellStyle name="Curren - Style5" xfId="340" xr:uid="{00000000-0005-0000-0000-00000A070000}"/>
    <cellStyle name="Curren - Style6" xfId="820" xr:uid="{00000000-0005-0000-0000-00000B070000}"/>
    <cellStyle name="Currency" xfId="31791" builtinId="4"/>
    <cellStyle name="Currency [0] 2" xfId="31806" xr:uid="{B35A279B-2EDD-4C36-8E90-C685FF8DC52A}"/>
    <cellStyle name="Currency [0] 3" xfId="31918" xr:uid="{372A1E27-5503-474E-9344-D5F1F41143AC}"/>
    <cellStyle name="Currency [0] 4" xfId="31919" xr:uid="{75B7A8DB-F1B8-4F75-8AF9-EB7495C594E1}"/>
    <cellStyle name="Currency [0] 5" xfId="32507" xr:uid="{3A4EFF17-AD3D-4221-9EFD-5B33D32DB31D}"/>
    <cellStyle name="Currency [00]" xfId="341" xr:uid="{00000000-0005-0000-0000-00000D070000}"/>
    <cellStyle name="Currency [00] 2" xfId="342" xr:uid="{00000000-0005-0000-0000-00000E070000}"/>
    <cellStyle name="Currency [00] 3" xfId="343" xr:uid="{00000000-0005-0000-0000-00000F070000}"/>
    <cellStyle name="Currency [1]" xfId="821" xr:uid="{00000000-0005-0000-0000-000010070000}"/>
    <cellStyle name="Currency [1] 2" xfId="822" xr:uid="{00000000-0005-0000-0000-000011070000}"/>
    <cellStyle name="Currency [2]" xfId="823" xr:uid="{00000000-0005-0000-0000-000012070000}"/>
    <cellStyle name="Currency [2] 2" xfId="824" xr:uid="{00000000-0005-0000-0000-000013070000}"/>
    <cellStyle name="Currency [3]" xfId="825" xr:uid="{00000000-0005-0000-0000-000014070000}"/>
    <cellStyle name="Currency [3] 2" xfId="826" xr:uid="{00000000-0005-0000-0000-000015070000}"/>
    <cellStyle name="Currency 0" xfId="344" xr:uid="{00000000-0005-0000-0000-000016070000}"/>
    <cellStyle name="Currency 0.00" xfId="345" xr:uid="{00000000-0005-0000-0000-000017070000}"/>
    <cellStyle name="Currency 0_Northlake" xfId="657" xr:uid="{00000000-0005-0000-0000-000018070000}"/>
    <cellStyle name="Currency 10" xfId="31815" xr:uid="{24A78239-551C-43DA-B405-CF4FEDEC5CE4}"/>
    <cellStyle name="Currency 10 2" xfId="31920" xr:uid="{131121DE-441E-4B0C-9351-547385FB89C7}"/>
    <cellStyle name="Currency 11" xfId="31819" xr:uid="{8E44CEA1-9FBD-4203-8DF7-024D5F4337A9}"/>
    <cellStyle name="Currency 11 2" xfId="31921" xr:uid="{CE2284A7-D0BA-4AB6-96A0-3A9A22CE5B1D}"/>
    <cellStyle name="Currency 12" xfId="31823" xr:uid="{94774B35-2CCA-4DE4-AF02-737FC517092B}"/>
    <cellStyle name="Currency 12 2" xfId="31922" xr:uid="{431A9CA0-FCB2-4576-A54E-38970698E59D}"/>
    <cellStyle name="Currency 13" xfId="31827" xr:uid="{0FCC8244-0701-4B96-B0A1-90C5613FA563}"/>
    <cellStyle name="Currency 13 2" xfId="31923" xr:uid="{8D315C1D-49A9-4D2E-943A-379113BE1C4D}"/>
    <cellStyle name="Currency 14" xfId="31831" xr:uid="{D777AC2D-B11A-41F8-BD32-E0560ED0A4F5}"/>
    <cellStyle name="Currency 14 2" xfId="31924" xr:uid="{9F28EB9C-80FD-4430-8B5D-DF683DB6C45E}"/>
    <cellStyle name="Currency 15" xfId="31839" xr:uid="{61650C05-81DB-4B9B-9742-51CD21267024}"/>
    <cellStyle name="Currency 15 2" xfId="31925" xr:uid="{8C908B9B-42CE-4871-B7BE-5051F43E41D2}"/>
    <cellStyle name="Currency 16" xfId="31926" xr:uid="{AC01E8BF-D6A0-41F7-A3EA-27774B085ED6}"/>
    <cellStyle name="Currency 17" xfId="31927" xr:uid="{5B28C7A3-B38C-47A5-AFED-2B09536D99D4}"/>
    <cellStyle name="Currency 18" xfId="31928" xr:uid="{1E8D31D6-5E81-4922-B1E5-FBFC293E1842}"/>
    <cellStyle name="Currency 19" xfId="31929" xr:uid="{792E2EC6-CD7C-4BB8-A536-3C40B5D52421}"/>
    <cellStyle name="Currency 2" xfId="105" xr:uid="{00000000-0005-0000-0000-000019070000}"/>
    <cellStyle name="Currency 2 2" xfId="346" xr:uid="{00000000-0005-0000-0000-00001A070000}"/>
    <cellStyle name="Currency 2 2 2" xfId="827" xr:uid="{00000000-0005-0000-0000-00001B070000}"/>
    <cellStyle name="Currency 2 2 2 2" xfId="31931" xr:uid="{5532710A-E94E-4267-8BCC-FE109A9CEA39}"/>
    <cellStyle name="Currency 2 2 3" xfId="32519" xr:uid="{E74CFBA0-2074-466F-81C3-737A06A70742}"/>
    <cellStyle name="Currency 2 2 4" xfId="31930" xr:uid="{FB6F46D6-BEA3-440E-B2F0-F0DFE659CDF0}"/>
    <cellStyle name="Currency 2 3" xfId="347" xr:uid="{00000000-0005-0000-0000-00001C070000}"/>
    <cellStyle name="Currency 2 3 2" xfId="4843" xr:uid="{00000000-0005-0000-0000-00001D070000}"/>
    <cellStyle name="Currency 2 4" xfId="348" xr:uid="{00000000-0005-0000-0000-00001E070000}"/>
    <cellStyle name="Currency 2 4 2" xfId="31932" xr:uid="{25317A14-BA96-410D-8CD1-01C4ED7B934F}"/>
    <cellStyle name="Currency 2 5" xfId="4844" xr:uid="{00000000-0005-0000-0000-00001F070000}"/>
    <cellStyle name="Currency 2 5 2" xfId="32513" xr:uid="{5B51E976-7EF3-48C2-ADB7-C89F794EF354}"/>
    <cellStyle name="Currency 2 6" xfId="4845" xr:uid="{00000000-0005-0000-0000-000020070000}"/>
    <cellStyle name="Currency 2 7" xfId="4846" xr:uid="{00000000-0005-0000-0000-000021070000}"/>
    <cellStyle name="Currency 2 8" xfId="4847" xr:uid="{00000000-0005-0000-0000-000022070000}"/>
    <cellStyle name="Currency 2 9" xfId="31805" xr:uid="{D7440ABF-BA12-4017-A681-83DFA6C5F47C}"/>
    <cellStyle name="Currency 20" xfId="31933" xr:uid="{71B49CEB-0A3C-4793-B3BA-AEB4001301CB}"/>
    <cellStyle name="Currency 21" xfId="31934" xr:uid="{2060CC05-49AB-474B-BCEC-5BFA4E6C5F15}"/>
    <cellStyle name="Currency 22" xfId="31935" xr:uid="{DB5E2A6B-A9F3-4DE0-AA15-4D006FF9E6FD}"/>
    <cellStyle name="Currency 23" xfId="31936" xr:uid="{9B14AC07-8C16-49F7-8AA4-6E56B53710B1}"/>
    <cellStyle name="Currency 24" xfId="31937" xr:uid="{357CFA9D-F867-4139-8E0D-2849D5B3DD09}"/>
    <cellStyle name="Currency 25" xfId="31938" xr:uid="{36E7D7C7-79E6-4A7D-9160-E59F492AC18B}"/>
    <cellStyle name="Currency 26" xfId="31939" xr:uid="{8EDDA206-5A76-46C8-BE8E-1CCEAAE292F6}"/>
    <cellStyle name="Currency 27" xfId="31940" xr:uid="{765D9E14-EE06-41BB-8913-87B967B4DBEF}"/>
    <cellStyle name="Currency 28" xfId="31941" xr:uid="{154CDDA3-F34A-453D-9497-A0E232174D51}"/>
    <cellStyle name="Currency 29" xfId="31942" xr:uid="{58D75D24-4A88-4829-8C0E-FF0624AD9140}"/>
    <cellStyle name="Currency 3" xfId="349" xr:uid="{00000000-0005-0000-0000-000023070000}"/>
    <cellStyle name="Currency 3 2" xfId="828" xr:uid="{00000000-0005-0000-0000-000024070000}"/>
    <cellStyle name="Currency 3 3" xfId="4848" xr:uid="{00000000-0005-0000-0000-000025070000}"/>
    <cellStyle name="Currency 3 3 2" xfId="32517" xr:uid="{7CA72991-4B68-41BF-AF25-22BBD1596FCC}"/>
    <cellStyle name="Currency 3 4" xfId="4849" xr:uid="{00000000-0005-0000-0000-000026070000}"/>
    <cellStyle name="Currency 3 5" xfId="4850" xr:uid="{00000000-0005-0000-0000-000027070000}"/>
    <cellStyle name="Currency 3 6" xfId="4851" xr:uid="{00000000-0005-0000-0000-000028070000}"/>
    <cellStyle name="Currency 3 7" xfId="31809" xr:uid="{1801481D-9E42-4E24-B655-78929AF73C9C}"/>
    <cellStyle name="Currency 3*" xfId="350" xr:uid="{00000000-0005-0000-0000-000029070000}"/>
    <cellStyle name="Currency 30" xfId="31944" xr:uid="{2F061320-1428-42F2-812D-E7A603DA9DFD}"/>
    <cellStyle name="Currency 31" xfId="31945" xr:uid="{DA3E85D9-56E5-4A27-97D9-AFD000839CF2}"/>
    <cellStyle name="Currency 32" xfId="31946" xr:uid="{C8FBC8B9-9FCF-4208-87EB-7C3E0E8DD92B}"/>
    <cellStyle name="Currency 33" xfId="31947" xr:uid="{3C2CCA78-B221-4C97-B11A-680DA3701AAA}"/>
    <cellStyle name="Currency 33 2" xfId="31948" xr:uid="{94F6A4B4-EDD2-4BE0-A66F-25C98C2B6062}"/>
    <cellStyle name="Currency 34" xfId="31949" xr:uid="{4BC932A1-3702-425F-B97B-30311CC43548}"/>
    <cellStyle name="Currency 34 2" xfId="31950" xr:uid="{C315A951-6045-41DF-90F0-DD18EBBFDAE3}"/>
    <cellStyle name="Currency 35" xfId="31951" xr:uid="{1E193064-1024-4E1C-9F40-BB8E548A515E}"/>
    <cellStyle name="Currency 35 2" xfId="31952" xr:uid="{44BA81E7-2BCA-47C4-B16E-3973E769EB03}"/>
    <cellStyle name="Currency 36" xfId="31953" xr:uid="{280FBE8B-CC10-47AC-B0D3-7AA2394B429C}"/>
    <cellStyle name="Currency 36 2" xfId="31954" xr:uid="{B9E2D42F-FE86-4D3F-B098-8ADEBDF276C0}"/>
    <cellStyle name="Currency 37" xfId="31955" xr:uid="{9B635D20-4A84-49EE-9478-A122BF6815B6}"/>
    <cellStyle name="Currency 38" xfId="31956" xr:uid="{26CFA987-6082-4443-BFAB-AFA756CCC2E8}"/>
    <cellStyle name="Currency 39" xfId="31957" xr:uid="{51ED9DD5-86F0-4BF0-B045-0E4F448035E9}"/>
    <cellStyle name="Currency 4" xfId="351" xr:uid="{00000000-0005-0000-0000-00002A070000}"/>
    <cellStyle name="Currency 4 2" xfId="4852" xr:uid="{00000000-0005-0000-0000-00002B070000}"/>
    <cellStyle name="Currency 4 2 2" xfId="31960" xr:uid="{34168607-A73F-442C-945E-BAF03574CE3D}"/>
    <cellStyle name="Currency 4 2 3" xfId="31959" xr:uid="{59AD25AE-67B9-4E57-8A08-B587C08C48B7}"/>
    <cellStyle name="Currency 4 3" xfId="31961" xr:uid="{CAAA5B68-6E1F-4437-8FD9-CFEFF07E651A}"/>
    <cellStyle name="Currency 4 4" xfId="31958" xr:uid="{1EEBAFEB-FD55-475A-B51F-EE70A9B0486B}"/>
    <cellStyle name="Currency 40" xfId="31962" xr:uid="{773EF1D8-26BB-4826-B2EC-B938DF104727}"/>
    <cellStyle name="Currency 41" xfId="31963" xr:uid="{3C1FDB9C-7762-4BBC-93E7-C7791094DCF1}"/>
    <cellStyle name="Currency 42" xfId="31964" xr:uid="{866E1ABC-A4F0-480D-8C73-96EA8B58D4C1}"/>
    <cellStyle name="Currency 43" xfId="31965" xr:uid="{1A4DF9CA-5BC3-4927-A363-4238CB258549}"/>
    <cellStyle name="Currency 44" xfId="31966" xr:uid="{79D257BA-754E-47C6-B18C-A308A3BBCCF7}"/>
    <cellStyle name="Currency 45" xfId="31967" xr:uid="{4AF0114B-9A37-4DCA-85FD-3CD408A12731}"/>
    <cellStyle name="Currency 46" xfId="31968" xr:uid="{6CCDBE1C-03CB-4382-A4F3-53CF3DB5BDD6}"/>
    <cellStyle name="Currency 47" xfId="31969" xr:uid="{90AE6AA8-568D-44D9-9119-6BC4A63BD185}"/>
    <cellStyle name="Currency 48" xfId="31970" xr:uid="{F1A388D2-31D2-4C12-BF00-19360D04A111}"/>
    <cellStyle name="Currency 49" xfId="31971" xr:uid="{5A20316A-26CE-40D6-BDDA-4EA2A9FC128E}"/>
    <cellStyle name="Currency 5" xfId="829" xr:uid="{00000000-0005-0000-0000-00002C070000}"/>
    <cellStyle name="Currency 5 2" xfId="31973" xr:uid="{AF9563A0-F331-4698-B29E-D7419A97847D}"/>
    <cellStyle name="Currency 5 2 2" xfId="31974" xr:uid="{63D5F908-C65E-45E8-8B43-A5ED2BA5DFAD}"/>
    <cellStyle name="Currency 5 2 2 2" xfId="31975" xr:uid="{BC2485D1-E286-429D-950C-9B284ADBEE94}"/>
    <cellStyle name="Currency 5 2 2 2 2" xfId="31976" xr:uid="{AFEEFEB9-56C1-43ED-B059-ED6109D883ED}"/>
    <cellStyle name="Currency 5 2 2 3" xfId="31977" xr:uid="{AC567B73-665E-4511-AD37-FEC0B0DAE7BC}"/>
    <cellStyle name="Currency 5 2 3" xfId="31978" xr:uid="{F6657996-8D08-4F20-8841-E7802412B256}"/>
    <cellStyle name="Currency 5 2 3 2" xfId="31979" xr:uid="{30B4DB74-6309-44DC-8731-4CDDEBA2263A}"/>
    <cellStyle name="Currency 5 2 4" xfId="31980" xr:uid="{1ACC8571-DB30-4439-AC59-BBD271289074}"/>
    <cellStyle name="Currency 5 3" xfId="31981" xr:uid="{44D3CD63-BEBD-4CFD-856D-297F57F0C4C7}"/>
    <cellStyle name="Currency 5 3 2" xfId="31982" xr:uid="{7C12BF91-1DF2-4DD8-8C19-9BF5F6E9E806}"/>
    <cellStyle name="Currency 5 3 2 2" xfId="31983" xr:uid="{511F88D1-1AB2-4310-A3E4-92086BA8F754}"/>
    <cellStyle name="Currency 5 3 2 2 2" xfId="31984" xr:uid="{587D4DCC-0968-46F2-A86C-F32E24CCF483}"/>
    <cellStyle name="Currency 5 3 2 3" xfId="31985" xr:uid="{91B1300A-13A6-4D0D-9CDF-9F0DE874A0E6}"/>
    <cellStyle name="Currency 5 3 3" xfId="31986" xr:uid="{D4CF00AF-134E-4DA2-BCA1-DB9CB62704FD}"/>
    <cellStyle name="Currency 5 3 3 2" xfId="31987" xr:uid="{BBC1BB3B-8AC6-41E7-AF14-EC9C70FF63A2}"/>
    <cellStyle name="Currency 5 3 4" xfId="31988" xr:uid="{E0A3574F-501B-4DB8-8740-DC35CB6E0954}"/>
    <cellStyle name="Currency 5 4" xfId="31989" xr:uid="{C2D85DC3-7891-485C-A906-CB50200BE090}"/>
    <cellStyle name="Currency 5 4 2" xfId="31990" xr:uid="{88A6DE1C-9A48-444F-997D-E8D88710E490}"/>
    <cellStyle name="Currency 5 4 2 2" xfId="31991" xr:uid="{3AB4B5BB-EEBE-4B52-BD09-6439C4F499CE}"/>
    <cellStyle name="Currency 5 4 2 2 2" xfId="31992" xr:uid="{16838586-8833-4922-9F51-F0F280B93E93}"/>
    <cellStyle name="Currency 5 4 2 3" xfId="31993" xr:uid="{A8B2D00B-BF00-4447-A145-9152ED06B715}"/>
    <cellStyle name="Currency 5 4 3" xfId="31994" xr:uid="{C773772B-C8E2-42DD-9485-95BB2E3519BF}"/>
    <cellStyle name="Currency 5 4 3 2" xfId="31995" xr:uid="{0335B251-EF9D-4F66-8852-1CC5070B82FD}"/>
    <cellStyle name="Currency 5 4 4" xfId="31996" xr:uid="{5275CA7E-637B-4A29-8E0B-F8A96363562F}"/>
    <cellStyle name="Currency 5 5" xfId="31997" xr:uid="{7524279C-0448-4808-B425-C72BDC15E2A4}"/>
    <cellStyle name="Currency 5 5 2" xfId="31998" xr:uid="{81DB4BEA-7A9C-4A78-8358-97B078DB4CAD}"/>
    <cellStyle name="Currency 5 5 2 2" xfId="31999" xr:uid="{C86F93F0-7A0B-4A89-9234-8A63C9D712AE}"/>
    <cellStyle name="Currency 5 5 3" xfId="32000" xr:uid="{75E2DF3F-E83A-4655-8F3C-247047BAC3A6}"/>
    <cellStyle name="Currency 5 6" xfId="32001" xr:uid="{B58DF0A9-618A-4E21-B018-D8F44E94263F}"/>
    <cellStyle name="Currency 5 6 2" xfId="32002" xr:uid="{68D3A355-BE0C-442D-94F0-DD31B78E512F}"/>
    <cellStyle name="Currency 5 7" xfId="32003" xr:uid="{EB1B1E49-1AF8-444D-86FD-947B9B8A85EF}"/>
    <cellStyle name="Currency 5 8" xfId="31972" xr:uid="{B82DEE7E-48EB-4F8C-BB53-38493D66F24A}"/>
    <cellStyle name="Currency 50" xfId="32004" xr:uid="{824E9820-B708-43BA-9574-F06213EAEFBB}"/>
    <cellStyle name="Currency 51" xfId="32005" xr:uid="{86E48564-4C63-4840-86B5-A373C65CFD93}"/>
    <cellStyle name="Currency 52" xfId="32006" xr:uid="{51D50E1C-4546-4A9F-8155-125294AF431D}"/>
    <cellStyle name="Currency 53" xfId="32490" xr:uid="{2E729F5C-F168-4A46-8035-66322C02C7C4}"/>
    <cellStyle name="Currency 54" xfId="32506" xr:uid="{E9B59FF3-246D-490D-AC02-D36DC459B749}"/>
    <cellStyle name="Currency 54 2" xfId="32521" xr:uid="{159C7649-6437-48C1-9C75-984F5BC419A5}"/>
    <cellStyle name="Currency 55" xfId="32523" xr:uid="{A32FF2FF-F099-400E-B850-B86B0EC3048C}"/>
    <cellStyle name="Currency 56" xfId="31917" xr:uid="{AF62C23C-28BF-4796-B074-4D807424849D}"/>
    <cellStyle name="Currency 57" xfId="31844" xr:uid="{24C0DA60-D4CC-4E00-9FB0-AB3B49371BF2}"/>
    <cellStyle name="Currency 58" xfId="32543" xr:uid="{BB5F8341-FA0D-4B8E-8341-56DBE33EDC95}"/>
    <cellStyle name="Currency 59" xfId="32527" xr:uid="{8CE3E363-EF8B-4797-90D8-BFE30ECD2E86}"/>
    <cellStyle name="Currency 6" xfId="830" xr:uid="{00000000-0005-0000-0000-00002D070000}"/>
    <cellStyle name="Currency 6 2" xfId="32007" xr:uid="{0652E625-1070-47F7-B70E-50F596AA24AA}"/>
    <cellStyle name="Currency 60" xfId="32541" xr:uid="{D48645A4-903A-480A-8F98-0AF8CA6D7063}"/>
    <cellStyle name="Currency 61" xfId="32529" xr:uid="{40213022-F317-4AD9-83DF-57A87EFD34C2}"/>
    <cellStyle name="Currency 62" xfId="32539" xr:uid="{338F2547-635D-4BED-B1DF-3D69314CB4F9}"/>
    <cellStyle name="Currency 63" xfId="32531" xr:uid="{9CFE0926-A8F1-4188-964E-10854D38DEEE}"/>
    <cellStyle name="Currency 64" xfId="32553" xr:uid="{B90E6103-D4B8-4554-8AD2-237BDC3E3438}"/>
    <cellStyle name="Currency 7" xfId="831" xr:uid="{00000000-0005-0000-0000-00002E070000}"/>
    <cellStyle name="Currency 7 2" xfId="32008" xr:uid="{26421E63-A2E9-4FBF-B435-74BD80D7790A}"/>
    <cellStyle name="Currency 8" xfId="31718" xr:uid="{00000000-0005-0000-0000-00002F070000}"/>
    <cellStyle name="Currency 8 2" xfId="32009" xr:uid="{2CDBABFC-B7C9-4581-8F0F-3B3B2C29B63F}"/>
    <cellStyle name="Currency 9" xfId="31800" xr:uid="{00000000-0005-0000-0000-000030070000}"/>
    <cellStyle name="Currency 9 2" xfId="32010" xr:uid="{E4ECD0AF-0DD3-4EF4-8AF3-164D941FF210}"/>
    <cellStyle name="Currency0" xfId="352" xr:uid="{00000000-0005-0000-0000-000031070000}"/>
    <cellStyle name="Currency0 2" xfId="353" xr:uid="{00000000-0005-0000-0000-000032070000}"/>
    <cellStyle name="Currency0 3" xfId="354" xr:uid="{00000000-0005-0000-0000-000033070000}"/>
    <cellStyle name="D" xfId="355" xr:uid="{00000000-0005-0000-0000-000034070000}"/>
    <cellStyle name="D.C.R." xfId="356" xr:uid="{00000000-0005-0000-0000-000035070000}"/>
    <cellStyle name="Dash" xfId="106" xr:uid="{00000000-0005-0000-0000-000036070000}"/>
    <cellStyle name="Dash 2" xfId="357" xr:uid="{00000000-0005-0000-0000-000037070000}"/>
    <cellStyle name="Dash 3" xfId="358" xr:uid="{00000000-0005-0000-0000-000038070000}"/>
    <cellStyle name="datacell" xfId="832" xr:uid="{00000000-0005-0000-0000-000039070000}"/>
    <cellStyle name="Date" xfId="359" xr:uid="{00000000-0005-0000-0000-00003A070000}"/>
    <cellStyle name="Date [D-M-Y]" xfId="833" xr:uid="{00000000-0005-0000-0000-00003B070000}"/>
    <cellStyle name="Date [D-M-Y] 2" xfId="834" xr:uid="{00000000-0005-0000-0000-00003C070000}"/>
    <cellStyle name="Date [M/D/Y]" xfId="835" xr:uid="{00000000-0005-0000-0000-00003D070000}"/>
    <cellStyle name="Date [M/D/Y] 2" xfId="836" xr:uid="{00000000-0005-0000-0000-00003E070000}"/>
    <cellStyle name="Date [M/Y]" xfId="837" xr:uid="{00000000-0005-0000-0000-00003F070000}"/>
    <cellStyle name="Date [M/Y] 2" xfId="838" xr:uid="{00000000-0005-0000-0000-000040070000}"/>
    <cellStyle name="Date [mmm-yy]" xfId="31740" xr:uid="{00000000-0005-0000-0000-000041070000}"/>
    <cellStyle name="Date [M-Y]" xfId="839" xr:uid="{00000000-0005-0000-0000-000042070000}"/>
    <cellStyle name="Date [M-Y] 2" xfId="840" xr:uid="{00000000-0005-0000-0000-000043070000}"/>
    <cellStyle name="Date 2" xfId="360" xr:uid="{00000000-0005-0000-0000-000044070000}"/>
    <cellStyle name="Date 3" xfId="361" xr:uid="{00000000-0005-0000-0000-000045070000}"/>
    <cellStyle name="Date Aligned" xfId="362" xr:uid="{00000000-0005-0000-0000-000046070000}"/>
    <cellStyle name="date month-year" xfId="841" xr:uid="{00000000-0005-0000-0000-000047070000}"/>
    <cellStyle name="date month-year 2" xfId="842" xr:uid="{00000000-0005-0000-0000-000048070000}"/>
    <cellStyle name="date month-year_MF 2009 Projection" xfId="843" xr:uid="{00000000-0005-0000-0000-000049070000}"/>
    <cellStyle name="Date Short" xfId="363" xr:uid="{00000000-0005-0000-0000-00004A070000}"/>
    <cellStyle name="Date_2005 EBITDA (asset)" xfId="844" xr:uid="{00000000-0005-0000-0000-00004B070000}"/>
    <cellStyle name="DATETIME" xfId="364" xr:uid="{00000000-0005-0000-0000-00004C070000}"/>
    <cellStyle name="decim" xfId="845" xr:uid="{00000000-0005-0000-0000-00004D070000}"/>
    <cellStyle name="decim 2" xfId="846" xr:uid="{00000000-0005-0000-0000-00004E070000}"/>
    <cellStyle name="decimal 0" xfId="847" xr:uid="{00000000-0005-0000-0000-00004F070000}"/>
    <cellStyle name="decimal 1" xfId="848" xr:uid="{00000000-0005-0000-0000-000050070000}"/>
    <cellStyle name="decimal 2" xfId="849" xr:uid="{00000000-0005-0000-0000-000051070000}"/>
    <cellStyle name="decimal 2 2" xfId="850" xr:uid="{00000000-0005-0000-0000-000052070000}"/>
    <cellStyle name="decimal 2_MF 2009 Projection" xfId="851" xr:uid="{00000000-0005-0000-0000-000053070000}"/>
    <cellStyle name="DELTA" xfId="365" xr:uid="{00000000-0005-0000-0000-000054070000}"/>
    <cellStyle name="DELTA 2" xfId="366" xr:uid="{00000000-0005-0000-0000-000055070000}"/>
    <cellStyle name="DELTA 3" xfId="367" xr:uid="{00000000-0005-0000-0000-000056070000}"/>
    <cellStyle name="Detail Input" xfId="4853" xr:uid="{00000000-0005-0000-0000-000057070000}"/>
    <cellStyle name="Detail Input 2" xfId="4854" xr:uid="{00000000-0005-0000-0000-000058070000}"/>
    <cellStyle name="Dex Doub Line" xfId="852" xr:uid="{00000000-0005-0000-0000-000059070000}"/>
    <cellStyle name="Dex Doub Line 2" xfId="853" xr:uid="{00000000-0005-0000-0000-00005A070000}"/>
    <cellStyle name="Dezimal [0]_Compiling Utility Macros" xfId="4855" xr:uid="{00000000-0005-0000-0000-00005B070000}"/>
    <cellStyle name="Dezimal_Compiling Utility Macros" xfId="4856" xr:uid="{00000000-0005-0000-0000-00005C070000}"/>
    <cellStyle name="Dia" xfId="854" xr:uid="{00000000-0005-0000-0000-00005D070000}"/>
    <cellStyle name="Direct Entry" xfId="32011" xr:uid="{EC2BCBCC-A451-4327-B0DE-DB50457F9C3C}"/>
    <cellStyle name="Direct Entry 2" xfId="32012" xr:uid="{B7B59645-2515-421E-9833-5B2CE5AA4C50}"/>
    <cellStyle name="Dollars" xfId="31741" xr:uid="{00000000-0005-0000-0000-00005E070000}"/>
    <cellStyle name="Dollars []" xfId="31742" xr:uid="{00000000-0005-0000-0000-00005F070000}"/>
    <cellStyle name="dotted" xfId="368" xr:uid="{00000000-0005-0000-0000-000060070000}"/>
    <cellStyle name="Dotted Line" xfId="369" xr:uid="{00000000-0005-0000-0000-000061070000}"/>
    <cellStyle name="Double Accounting" xfId="370" xr:uid="{00000000-0005-0000-0000-000062070000}"/>
    <cellStyle name="Double Underline" xfId="32013" xr:uid="{0635438A-B2D9-4FA4-BE2D-3618CA6461ED}"/>
    <cellStyle name="Encabez1" xfId="855" xr:uid="{00000000-0005-0000-0000-000063070000}"/>
    <cellStyle name="Encabez2" xfId="856" xr:uid="{00000000-0005-0000-0000-000064070000}"/>
    <cellStyle name="Enter Currency (0)" xfId="371" xr:uid="{00000000-0005-0000-0000-000065070000}"/>
    <cellStyle name="Enter Currency (0) 2" xfId="372" xr:uid="{00000000-0005-0000-0000-000066070000}"/>
    <cellStyle name="Enter Currency (0) 3" xfId="373" xr:uid="{00000000-0005-0000-0000-000067070000}"/>
    <cellStyle name="Enter Currency (2)" xfId="374" xr:uid="{00000000-0005-0000-0000-000068070000}"/>
    <cellStyle name="Enter Currency (2) 2" xfId="375" xr:uid="{00000000-0005-0000-0000-000069070000}"/>
    <cellStyle name="Enter Currency (2) 3" xfId="376" xr:uid="{00000000-0005-0000-0000-00006A070000}"/>
    <cellStyle name="Enter Units (0)" xfId="377" xr:uid="{00000000-0005-0000-0000-00006B070000}"/>
    <cellStyle name="Enter Units (0) 2" xfId="378" xr:uid="{00000000-0005-0000-0000-00006C070000}"/>
    <cellStyle name="Enter Units (0) 3" xfId="379" xr:uid="{00000000-0005-0000-0000-00006D070000}"/>
    <cellStyle name="Enter Units (1)" xfId="380" xr:uid="{00000000-0005-0000-0000-00006E070000}"/>
    <cellStyle name="Enter Units (1) 2" xfId="381" xr:uid="{00000000-0005-0000-0000-00006F070000}"/>
    <cellStyle name="Enter Units (1) 3" xfId="382" xr:uid="{00000000-0005-0000-0000-000070070000}"/>
    <cellStyle name="Enter Units (2)" xfId="383" xr:uid="{00000000-0005-0000-0000-000071070000}"/>
    <cellStyle name="Enter Units (2) 2" xfId="384" xr:uid="{00000000-0005-0000-0000-000072070000}"/>
    <cellStyle name="Enter Units (2) 3" xfId="385" xr:uid="{00000000-0005-0000-0000-000073070000}"/>
    <cellStyle name="Entered" xfId="386" xr:uid="{00000000-0005-0000-0000-000074070000}"/>
    <cellStyle name="Entered 2" xfId="387" xr:uid="{00000000-0005-0000-0000-000075070000}"/>
    <cellStyle name="Entered 3" xfId="388" xr:uid="{00000000-0005-0000-0000-000076070000}"/>
    <cellStyle name="Erase  - Style7" xfId="857" xr:uid="{00000000-0005-0000-0000-000077070000}"/>
    <cellStyle name="Euro" xfId="389" xr:uid="{00000000-0005-0000-0000-000078070000}"/>
    <cellStyle name="Euro 2" xfId="390" xr:uid="{00000000-0005-0000-0000-000079070000}"/>
    <cellStyle name="Euro 2 2" xfId="4857" xr:uid="{00000000-0005-0000-0000-00007A070000}"/>
    <cellStyle name="Euro 3" xfId="391" xr:uid="{00000000-0005-0000-0000-00007B070000}"/>
    <cellStyle name="Euro 3 2" xfId="4858" xr:uid="{00000000-0005-0000-0000-00007C070000}"/>
    <cellStyle name="EvenBodyShade" xfId="392" xr:uid="{00000000-0005-0000-0000-00007D070000}"/>
    <cellStyle name="EvenBodyShade 2" xfId="393" xr:uid="{00000000-0005-0000-0000-00007E070000}"/>
    <cellStyle name="EvenBodyShade 2 2" xfId="32015" xr:uid="{03287CB6-8EC0-4200-A205-B491B54A6000}"/>
    <cellStyle name="EvenBodyShade 3" xfId="394" xr:uid="{00000000-0005-0000-0000-00007F070000}"/>
    <cellStyle name="EvenBodyShade 4" xfId="32014" xr:uid="{7BB75C78-F960-429E-A01A-8D92CF678DF6}"/>
    <cellStyle name="Explanatory Text 2" xfId="107" xr:uid="{00000000-0005-0000-0000-000080070000}"/>
    <cellStyle name="Explanatory Text 2 2" xfId="4859" xr:uid="{00000000-0005-0000-0000-000081070000}"/>
    <cellStyle name="Explanatory Text 2 3" xfId="4860" xr:uid="{00000000-0005-0000-0000-000082070000}"/>
    <cellStyle name="Explanatory Text 2 4" xfId="4861" xr:uid="{00000000-0005-0000-0000-000083070000}"/>
    <cellStyle name="Explanatory Text 3" xfId="395" xr:uid="{00000000-0005-0000-0000-000084070000}"/>
    <cellStyle name="Explanatory Text 4" xfId="396" xr:uid="{00000000-0005-0000-0000-000085070000}"/>
    <cellStyle name="ExtStyle 0" xfId="858" xr:uid="{00000000-0005-0000-0000-000086070000}"/>
    <cellStyle name="ExtStyle 16" xfId="859" xr:uid="{00000000-0005-0000-0000-000087070000}"/>
    <cellStyle name="ExtStyle 17" xfId="860" xr:uid="{00000000-0005-0000-0000-000088070000}"/>
    <cellStyle name="ExtStyle 18" xfId="861" xr:uid="{00000000-0005-0000-0000-000089070000}"/>
    <cellStyle name="ExtStyle 19" xfId="862" xr:uid="{00000000-0005-0000-0000-00008A070000}"/>
    <cellStyle name="ExtStyle 20" xfId="863" xr:uid="{00000000-0005-0000-0000-00008B070000}"/>
    <cellStyle name="ExtStyle 21" xfId="864" xr:uid="{00000000-0005-0000-0000-00008C070000}"/>
    <cellStyle name="ExtStyle 22" xfId="865" xr:uid="{00000000-0005-0000-0000-00008D070000}"/>
    <cellStyle name="ExtStyle 28" xfId="866" xr:uid="{00000000-0005-0000-0000-00008E070000}"/>
    <cellStyle name="ExtStyle 29" xfId="867" xr:uid="{00000000-0005-0000-0000-00008F070000}"/>
    <cellStyle name="ExtStyle 30" xfId="868" xr:uid="{00000000-0005-0000-0000-000090070000}"/>
    <cellStyle name="ExtStyle 31" xfId="869" xr:uid="{00000000-0005-0000-0000-000091070000}"/>
    <cellStyle name="ExtStyle 32" xfId="870" xr:uid="{00000000-0005-0000-0000-000092070000}"/>
    <cellStyle name="ExtStyle 33" xfId="871" xr:uid="{00000000-0005-0000-0000-000093070000}"/>
    <cellStyle name="ExtStyle 34" xfId="872" xr:uid="{00000000-0005-0000-0000-000094070000}"/>
    <cellStyle name="ExtStyle 35" xfId="873" xr:uid="{00000000-0005-0000-0000-000095070000}"/>
    <cellStyle name="ExtStyle 36" xfId="874" xr:uid="{00000000-0005-0000-0000-000096070000}"/>
    <cellStyle name="ExtStyle 37" xfId="875" xr:uid="{00000000-0005-0000-0000-000097070000}"/>
    <cellStyle name="ExtStyle 38" xfId="876" xr:uid="{00000000-0005-0000-0000-000098070000}"/>
    <cellStyle name="ExtStyle 39" xfId="877" xr:uid="{00000000-0005-0000-0000-000099070000}"/>
    <cellStyle name="ExtStyle 41" xfId="878" xr:uid="{00000000-0005-0000-0000-00009A070000}"/>
    <cellStyle name="ExtStyle 42" xfId="879" xr:uid="{00000000-0005-0000-0000-00009B070000}"/>
    <cellStyle name="ExtStyle 43" xfId="880" xr:uid="{00000000-0005-0000-0000-00009C070000}"/>
    <cellStyle name="ExtStyle 44" xfId="881" xr:uid="{00000000-0005-0000-0000-00009D070000}"/>
    <cellStyle name="ExtStyle 46" xfId="882" xr:uid="{00000000-0005-0000-0000-00009E070000}"/>
    <cellStyle name="ExtStyle 47" xfId="883" xr:uid="{00000000-0005-0000-0000-00009F070000}"/>
    <cellStyle name="ExtStyle 48" xfId="884" xr:uid="{00000000-0005-0000-0000-0000A0070000}"/>
    <cellStyle name="ExtStyle 69" xfId="885" xr:uid="{00000000-0005-0000-0000-0000A1070000}"/>
    <cellStyle name="ExtStyle 75" xfId="886" xr:uid="{00000000-0005-0000-0000-0000A2070000}"/>
    <cellStyle name="ExtStyle 81" xfId="887" xr:uid="{00000000-0005-0000-0000-0000A3070000}"/>
    <cellStyle name="ExtStyle 82" xfId="888" xr:uid="{00000000-0005-0000-0000-0000A4070000}"/>
    <cellStyle name="EY House" xfId="4862" xr:uid="{00000000-0005-0000-0000-0000A5070000}"/>
    <cellStyle name="F1" xfId="397" xr:uid="{00000000-0005-0000-0000-0000A6070000}"/>
    <cellStyle name="F2" xfId="889" xr:uid="{00000000-0005-0000-0000-0000A7070000}"/>
    <cellStyle name="F3" xfId="890" xr:uid="{00000000-0005-0000-0000-0000A8070000}"/>
    <cellStyle name="F4" xfId="891" xr:uid="{00000000-0005-0000-0000-0000A9070000}"/>
    <cellStyle name="F5" xfId="892" xr:uid="{00000000-0005-0000-0000-0000AA070000}"/>
    <cellStyle name="F6" xfId="893" xr:uid="{00000000-0005-0000-0000-0000AB070000}"/>
    <cellStyle name="F7" xfId="894" xr:uid="{00000000-0005-0000-0000-0000AC070000}"/>
    <cellStyle name="F8" xfId="895" xr:uid="{00000000-0005-0000-0000-0000AD070000}"/>
    <cellStyle name="Fijo" xfId="896" xr:uid="{00000000-0005-0000-0000-0000AE070000}"/>
    <cellStyle name="Financiero" xfId="897" xr:uid="{00000000-0005-0000-0000-0000AF070000}"/>
    <cellStyle name="Fix 0" xfId="398" xr:uid="{00000000-0005-0000-0000-0000B0070000}"/>
    <cellStyle name="Fix 0.0" xfId="399" xr:uid="{00000000-0005-0000-0000-0000B1070000}"/>
    <cellStyle name="Fix 0.00" xfId="400" xr:uid="{00000000-0005-0000-0000-0000B2070000}"/>
    <cellStyle name="Fixed" xfId="401" xr:uid="{00000000-0005-0000-0000-0000B3070000}"/>
    <cellStyle name="Fixed 2" xfId="402" xr:uid="{00000000-0005-0000-0000-0000B4070000}"/>
    <cellStyle name="Fixed 3" xfId="403" xr:uid="{00000000-0005-0000-0000-0000B5070000}"/>
    <cellStyle name="Fixed3 - Style3" xfId="31743" xr:uid="{00000000-0005-0000-0000-0000B6070000}"/>
    <cellStyle name="Footnote" xfId="404" xr:uid="{00000000-0005-0000-0000-0000B7070000}"/>
    <cellStyle name="Fraction" xfId="898" xr:uid="{00000000-0005-0000-0000-0000B8070000}"/>
    <cellStyle name="Fraction [8]" xfId="899" xr:uid="{00000000-0005-0000-0000-0000B9070000}"/>
    <cellStyle name="Fraction [8] 2" xfId="900" xr:uid="{00000000-0005-0000-0000-0000BA070000}"/>
    <cellStyle name="Fraction [Bl]" xfId="901" xr:uid="{00000000-0005-0000-0000-0000BB070000}"/>
    <cellStyle name="Fraction [Bl] 2" xfId="902" xr:uid="{00000000-0005-0000-0000-0000BC070000}"/>
    <cellStyle name="Fraction 2" xfId="903" xr:uid="{00000000-0005-0000-0000-0000BD070000}"/>
    <cellStyle name="Goesto" xfId="904" xr:uid="{00000000-0005-0000-0000-0000BE070000}"/>
    <cellStyle name="Good 2" xfId="108" xr:uid="{00000000-0005-0000-0000-0000BF070000}"/>
    <cellStyle name="Good 2 2" xfId="4863" xr:uid="{00000000-0005-0000-0000-0000C0070000}"/>
    <cellStyle name="Good 2 3" xfId="4864" xr:uid="{00000000-0005-0000-0000-0000C1070000}"/>
    <cellStyle name="Good 2 4" xfId="4865" xr:uid="{00000000-0005-0000-0000-0000C2070000}"/>
    <cellStyle name="Good 3" xfId="405" xr:uid="{00000000-0005-0000-0000-0000C3070000}"/>
    <cellStyle name="Good 4" xfId="406" xr:uid="{00000000-0005-0000-0000-0000C4070000}"/>
    <cellStyle name="GrandTotal" xfId="407" xr:uid="{00000000-0005-0000-0000-0000C5070000}"/>
    <cellStyle name="Grey" xfId="408" xr:uid="{00000000-0005-0000-0000-0000C6070000}"/>
    <cellStyle name="Grey 2" xfId="905" xr:uid="{00000000-0005-0000-0000-0000C7070000}"/>
    <cellStyle name="Grey_MF 2009 Projection" xfId="906" xr:uid="{00000000-0005-0000-0000-0000C8070000}"/>
    <cellStyle name="Grid" xfId="907" xr:uid="{00000000-0005-0000-0000-0000C9070000}"/>
    <cellStyle name="Grid1" xfId="908" xr:uid="{00000000-0005-0000-0000-0000CA070000}"/>
    <cellStyle name="Grid2" xfId="909" xr:uid="{00000000-0005-0000-0000-0000CB070000}"/>
    <cellStyle name="group bold formula" xfId="910" xr:uid="{00000000-0005-0000-0000-0000CC070000}"/>
    <cellStyle name="group bold formula 2" xfId="911" xr:uid="{00000000-0005-0000-0000-0000CD070000}"/>
    <cellStyle name="group formula" xfId="912" xr:uid="{00000000-0005-0000-0000-0000CE070000}"/>
    <cellStyle name="group formula 2" xfId="913" xr:uid="{00000000-0005-0000-0000-0000CF070000}"/>
    <cellStyle name="Hard Percent" xfId="409" xr:uid="{00000000-0005-0000-0000-0000D0070000}"/>
    <cellStyle name="Head" xfId="914" xr:uid="{00000000-0005-0000-0000-0000D1070000}"/>
    <cellStyle name="Head0" xfId="410" xr:uid="{00000000-0005-0000-0000-0000D2070000}"/>
    <cellStyle name="Head0 2" xfId="411" xr:uid="{00000000-0005-0000-0000-0000D3070000}"/>
    <cellStyle name="Head0 3" xfId="412" xr:uid="{00000000-0005-0000-0000-0000D4070000}"/>
    <cellStyle name="Head1" xfId="413" xr:uid="{00000000-0005-0000-0000-0000D5070000}"/>
    <cellStyle name="Head2" xfId="414" xr:uid="{00000000-0005-0000-0000-0000D6070000}"/>
    <cellStyle name="Head3" xfId="415" xr:uid="{00000000-0005-0000-0000-0000D7070000}"/>
    <cellStyle name="Head4" xfId="416" xr:uid="{00000000-0005-0000-0000-0000D8070000}"/>
    <cellStyle name="Head5" xfId="417" xr:uid="{00000000-0005-0000-0000-0000D9070000}"/>
    <cellStyle name="Head6" xfId="418" xr:uid="{00000000-0005-0000-0000-0000DA070000}"/>
    <cellStyle name="Head7" xfId="419" xr:uid="{00000000-0005-0000-0000-0000DB070000}"/>
    <cellStyle name="Head8" xfId="420" xr:uid="{00000000-0005-0000-0000-0000DC070000}"/>
    <cellStyle name="Head9" xfId="421" xr:uid="{00000000-0005-0000-0000-0000DD070000}"/>
    <cellStyle name="header" xfId="422" xr:uid="{00000000-0005-0000-0000-0000DE070000}"/>
    <cellStyle name="Header 2" xfId="915" xr:uid="{00000000-0005-0000-0000-0000DF070000}"/>
    <cellStyle name="Header1" xfId="423" xr:uid="{00000000-0005-0000-0000-0000E0070000}"/>
    <cellStyle name="Header1 2" xfId="916" xr:uid="{00000000-0005-0000-0000-0000E1070000}"/>
    <cellStyle name="Header1 2 2" xfId="917" xr:uid="{00000000-0005-0000-0000-0000E2070000}"/>
    <cellStyle name="Header1 2 3" xfId="32017" xr:uid="{85C8B5BD-B2E9-42F7-89EB-7C20D58730BF}"/>
    <cellStyle name="Header1 3" xfId="918" xr:uid="{00000000-0005-0000-0000-0000E3070000}"/>
    <cellStyle name="Header2" xfId="424" xr:uid="{00000000-0005-0000-0000-0000E4070000}"/>
    <cellStyle name="Header2 2" xfId="4866" xr:uid="{00000000-0005-0000-0000-0000E5070000}"/>
    <cellStyle name="Header2 2 2" xfId="32019" xr:uid="{343E6EE2-7ED9-42A6-9428-6CC74753A3EC}"/>
    <cellStyle name="Header2 3" xfId="32018" xr:uid="{4ADAF365-6AB3-4BF0-9555-D7D7BC437A52}"/>
    <cellStyle name="Headin - Style4" xfId="919" xr:uid="{00000000-0005-0000-0000-0000E6070000}"/>
    <cellStyle name="Heading 1 2" xfId="109" xr:uid="{00000000-0005-0000-0000-0000E7070000}"/>
    <cellStyle name="Heading 1 2 2" xfId="4867" xr:uid="{00000000-0005-0000-0000-0000E8070000}"/>
    <cellStyle name="Heading 1 2 2 2" xfId="4868" xr:uid="{00000000-0005-0000-0000-0000E9070000}"/>
    <cellStyle name="Heading 1 2 3" xfId="4869" xr:uid="{00000000-0005-0000-0000-0000EA070000}"/>
    <cellStyle name="Heading 1 2 4" xfId="4870" xr:uid="{00000000-0005-0000-0000-0000EB070000}"/>
    <cellStyle name="Heading 1 3" xfId="425" xr:uid="{00000000-0005-0000-0000-0000EC070000}"/>
    <cellStyle name="Heading 1 4" xfId="426" xr:uid="{00000000-0005-0000-0000-0000ED070000}"/>
    <cellStyle name="Heading 2 2" xfId="110" xr:uid="{00000000-0005-0000-0000-0000EE070000}"/>
    <cellStyle name="Heading 2 2 2" xfId="4871" xr:uid="{00000000-0005-0000-0000-0000EF070000}"/>
    <cellStyle name="Heading 2 2 2 2" xfId="4872" xr:uid="{00000000-0005-0000-0000-0000F0070000}"/>
    <cellStyle name="Heading 2 2 3" xfId="4873" xr:uid="{00000000-0005-0000-0000-0000F1070000}"/>
    <cellStyle name="Heading 2 2 4" xfId="4874" xr:uid="{00000000-0005-0000-0000-0000F2070000}"/>
    <cellStyle name="Heading 2 3" xfId="427" xr:uid="{00000000-0005-0000-0000-0000F3070000}"/>
    <cellStyle name="Heading 2 4" xfId="428" xr:uid="{00000000-0005-0000-0000-0000F4070000}"/>
    <cellStyle name="Heading 3 2" xfId="111" xr:uid="{00000000-0005-0000-0000-0000F5070000}"/>
    <cellStyle name="Heading 3 2 2" xfId="4875" xr:uid="{00000000-0005-0000-0000-0000F6070000}"/>
    <cellStyle name="Heading 3 2 3" xfId="4876" xr:uid="{00000000-0005-0000-0000-0000F7070000}"/>
    <cellStyle name="Heading 3 2 4" xfId="4877" xr:uid="{00000000-0005-0000-0000-0000F8070000}"/>
    <cellStyle name="Heading 3 3" xfId="429" xr:uid="{00000000-0005-0000-0000-0000F9070000}"/>
    <cellStyle name="Heading 3 4" xfId="430" xr:uid="{00000000-0005-0000-0000-0000FA070000}"/>
    <cellStyle name="Heading 4 2" xfId="112" xr:uid="{00000000-0005-0000-0000-0000FB070000}"/>
    <cellStyle name="Heading 4 2 2" xfId="4878" xr:uid="{00000000-0005-0000-0000-0000FC070000}"/>
    <cellStyle name="Heading 4 2 3" xfId="4879" xr:uid="{00000000-0005-0000-0000-0000FD070000}"/>
    <cellStyle name="Heading 4 2 4" xfId="4880" xr:uid="{00000000-0005-0000-0000-0000FE070000}"/>
    <cellStyle name="Heading 4 3" xfId="431" xr:uid="{00000000-0005-0000-0000-0000FF070000}"/>
    <cellStyle name="Heading 4 4" xfId="432" xr:uid="{00000000-0005-0000-0000-000000080000}"/>
    <cellStyle name="Heading No Underline" xfId="31744" xr:uid="{00000000-0005-0000-0000-000001080000}"/>
    <cellStyle name="Heading With Underline" xfId="31745" xr:uid="{00000000-0005-0000-0000-000002080000}"/>
    <cellStyle name="heading1" xfId="32020" xr:uid="{668BD45C-EA3F-40C4-B242-226A791C63E3}"/>
    <cellStyle name="Headline" xfId="433" xr:uid="{00000000-0005-0000-0000-000003080000}"/>
    <cellStyle name="HeadlineStyle" xfId="920" xr:uid="{00000000-0005-0000-0000-000004080000}"/>
    <cellStyle name="HeadlineStyle 2" xfId="921" xr:uid="{00000000-0005-0000-0000-000005080000}"/>
    <cellStyle name="HeadlineStyle_MF 2009 Projection" xfId="922" xr:uid="{00000000-0005-0000-0000-000006080000}"/>
    <cellStyle name="HeadlineStyleJustified" xfId="923" xr:uid="{00000000-0005-0000-0000-000007080000}"/>
    <cellStyle name="HeadlineStyleJustified 2" xfId="924" xr:uid="{00000000-0005-0000-0000-000008080000}"/>
    <cellStyle name="HeadlineStyleJustified_MF 2009 Projection" xfId="925" xr:uid="{00000000-0005-0000-0000-000009080000}"/>
    <cellStyle name="HeadShade" xfId="434" xr:uid="{00000000-0005-0000-0000-00000A080000}"/>
    <cellStyle name="HeadShade 2" xfId="435" xr:uid="{00000000-0005-0000-0000-00000B080000}"/>
    <cellStyle name="HeadShade 3" xfId="436" xr:uid="{00000000-0005-0000-0000-00000C080000}"/>
    <cellStyle name="helv narrow 8" xfId="926" xr:uid="{00000000-0005-0000-0000-00000D080000}"/>
    <cellStyle name="helv narrow 8 2" xfId="927" xr:uid="{00000000-0005-0000-0000-00000E080000}"/>
    <cellStyle name="helv narrow 8_MF 2009 Projection" xfId="928" xr:uid="{00000000-0005-0000-0000-00000F080000}"/>
    <cellStyle name="Hidden" xfId="437" xr:uid="{00000000-0005-0000-0000-000010080000}"/>
    <cellStyle name="Hidden 2" xfId="929" xr:uid="{00000000-0005-0000-0000-000011080000}"/>
    <cellStyle name="Hyperlink 2" xfId="930" xr:uid="{00000000-0005-0000-0000-000012080000}"/>
    <cellStyle name="Hyperlink 2 2" xfId="32022" xr:uid="{54450ECA-296F-477E-946D-0475A943D11E}"/>
    <cellStyle name="Hyperlink 2 3" xfId="32023" xr:uid="{5C2DD420-86EB-43F1-8165-040B173BFBD6}"/>
    <cellStyle name="Hyperlink 2 4" xfId="32518" xr:uid="{1B7ACBA3-C95D-4B3D-82BF-DB8F18B28327}"/>
    <cellStyle name="Hyperlink 2 5" xfId="32021" xr:uid="{7EF3929D-6CED-454E-BEB5-D5064AB35C2D}"/>
    <cellStyle name="Hyperlink 3" xfId="931" xr:uid="{00000000-0005-0000-0000-000013080000}"/>
    <cellStyle name="Hyperlink 3 2" xfId="32025" xr:uid="{96F42F6B-D30E-46F8-80E4-A3D3B2EF75F7}"/>
    <cellStyle name="Hyperlink 3 3" xfId="32024" xr:uid="{304312C2-E4F2-4BDB-A87A-100233B62646}"/>
    <cellStyle name="Hyperlink 6" xfId="4881" xr:uid="{00000000-0005-0000-0000-000014080000}"/>
    <cellStyle name="I" xfId="438" xr:uid="{00000000-0005-0000-0000-000015080000}"/>
    <cellStyle name="Increase" xfId="32026" xr:uid="{07144A9F-7F00-467E-8F6D-94FC6263EE75}"/>
    <cellStyle name="Increase 2" xfId="32027" xr:uid="{E8F7F4C9-5AF1-43CD-B0BB-DC20BA3D7E47}"/>
    <cellStyle name="Input [yellow]" xfId="439" xr:uid="{00000000-0005-0000-0000-000016080000}"/>
    <cellStyle name="Input [yellow] 2" xfId="932" xr:uid="{00000000-0005-0000-0000-000017080000}"/>
    <cellStyle name="Input [yellow] 2 2" xfId="32029" xr:uid="{B433E549-C0C6-4024-B1EB-B307C7C37315}"/>
    <cellStyle name="Input [yellow] 3" xfId="32028" xr:uid="{D10355A2-76B0-40B7-AB2F-0D2B7B46B0FC}"/>
    <cellStyle name="Input [yellow]_MF 2009 Projection" xfId="933" xr:uid="{00000000-0005-0000-0000-000018080000}"/>
    <cellStyle name="Input 2" xfId="113" xr:uid="{00000000-0005-0000-0000-000019080000}"/>
    <cellStyle name="Input 2 2" xfId="4882" xr:uid="{00000000-0005-0000-0000-00001A080000}"/>
    <cellStyle name="Input 2 3" xfId="4883" xr:uid="{00000000-0005-0000-0000-00001B080000}"/>
    <cellStyle name="Input 2 4" xfId="4884" xr:uid="{00000000-0005-0000-0000-00001C080000}"/>
    <cellStyle name="Input 2 5" xfId="32030" xr:uid="{4FCD86AE-EB89-4F0C-9728-1C5D7CC82321}"/>
    <cellStyle name="Input 3" xfId="440" xr:uid="{00000000-0005-0000-0000-00001D080000}"/>
    <cellStyle name="Input 4" xfId="441" xr:uid="{00000000-0005-0000-0000-00001E080000}"/>
    <cellStyle name="Input Cells" xfId="934" xr:uid="{00000000-0005-0000-0000-00001F080000}"/>
    <cellStyle name="InputBlueFont" xfId="442" xr:uid="{00000000-0005-0000-0000-000020080000}"/>
    <cellStyle name="Inputs" xfId="935" xr:uid="{00000000-0005-0000-0000-000021080000}"/>
    <cellStyle name="Ivan" xfId="936" xr:uid="{00000000-0005-0000-0000-000022080000}"/>
    <cellStyle name="LeftRightLines" xfId="937" xr:uid="{00000000-0005-0000-0000-000023080000}"/>
    <cellStyle name="LeftRightLines 2" xfId="938" xr:uid="{00000000-0005-0000-0000-000024080000}"/>
    <cellStyle name="LeftRightLines 2 2" xfId="939" xr:uid="{00000000-0005-0000-0000-000025080000}"/>
    <cellStyle name="LeftRightLines 3" xfId="940" xr:uid="{00000000-0005-0000-0000-000026080000}"/>
    <cellStyle name="LineItem" xfId="941" xr:uid="{00000000-0005-0000-0000-000027080000}"/>
    <cellStyle name="LineItem 2" xfId="942" xr:uid="{00000000-0005-0000-0000-000028080000}"/>
    <cellStyle name="Lines" xfId="943" xr:uid="{00000000-0005-0000-0000-000029080000}"/>
    <cellStyle name="Link Currency (0)" xfId="443" xr:uid="{00000000-0005-0000-0000-00002A080000}"/>
    <cellStyle name="Link Currency (0) 2" xfId="444" xr:uid="{00000000-0005-0000-0000-00002B080000}"/>
    <cellStyle name="Link Currency (0) 3" xfId="445" xr:uid="{00000000-0005-0000-0000-00002C080000}"/>
    <cellStyle name="Link Currency (2)" xfId="446" xr:uid="{00000000-0005-0000-0000-00002D080000}"/>
    <cellStyle name="Link Currency (2) 2" xfId="447" xr:uid="{00000000-0005-0000-0000-00002E080000}"/>
    <cellStyle name="Link Currency (2) 3" xfId="448" xr:uid="{00000000-0005-0000-0000-00002F080000}"/>
    <cellStyle name="Link Units (0)" xfId="449" xr:uid="{00000000-0005-0000-0000-000030080000}"/>
    <cellStyle name="Link Units (0) 2" xfId="450" xr:uid="{00000000-0005-0000-0000-000031080000}"/>
    <cellStyle name="Link Units (0) 3" xfId="451" xr:uid="{00000000-0005-0000-0000-000032080000}"/>
    <cellStyle name="Link Units (1)" xfId="452" xr:uid="{00000000-0005-0000-0000-000033080000}"/>
    <cellStyle name="Link Units (1) 2" xfId="453" xr:uid="{00000000-0005-0000-0000-000034080000}"/>
    <cellStyle name="Link Units (1) 3" xfId="454" xr:uid="{00000000-0005-0000-0000-000035080000}"/>
    <cellStyle name="Link Units (2)" xfId="455" xr:uid="{00000000-0005-0000-0000-000036080000}"/>
    <cellStyle name="Link Units (2) 2" xfId="456" xr:uid="{00000000-0005-0000-0000-000037080000}"/>
    <cellStyle name="Link Units (2) 3" xfId="457" xr:uid="{00000000-0005-0000-0000-000038080000}"/>
    <cellStyle name="Linked Cell 2" xfId="114" xr:uid="{00000000-0005-0000-0000-000039080000}"/>
    <cellStyle name="Linked Cell 2 2" xfId="4885" xr:uid="{00000000-0005-0000-0000-00003A080000}"/>
    <cellStyle name="Linked Cell 2 3" xfId="4886" xr:uid="{00000000-0005-0000-0000-00003B080000}"/>
    <cellStyle name="Linked Cell 2 4" xfId="4887" xr:uid="{00000000-0005-0000-0000-00003C080000}"/>
    <cellStyle name="Linked Cell 3" xfId="458" xr:uid="{00000000-0005-0000-0000-00003D080000}"/>
    <cellStyle name="Linked Cell 4" xfId="459" xr:uid="{00000000-0005-0000-0000-00003E080000}"/>
    <cellStyle name="Linked Cells" xfId="944" xr:uid="{00000000-0005-0000-0000-00003F080000}"/>
    <cellStyle name="M" xfId="460" xr:uid="{00000000-0005-0000-0000-000040080000}"/>
    <cellStyle name="Map Data Values" xfId="945" xr:uid="{00000000-0005-0000-0000-000041080000}"/>
    <cellStyle name="Map Distance" xfId="946" xr:uid="{00000000-0005-0000-0000-000042080000}"/>
    <cellStyle name="Map Legend" xfId="947" xr:uid="{00000000-0005-0000-0000-000043080000}"/>
    <cellStyle name="Map Object Names" xfId="948" xr:uid="{00000000-0005-0000-0000-000044080000}"/>
    <cellStyle name="Map Title" xfId="949" xr:uid="{00000000-0005-0000-0000-000045080000}"/>
    <cellStyle name="Millares [0]_10 AVERIAS MASIVAS + ANT" xfId="950" xr:uid="{00000000-0005-0000-0000-000046080000}"/>
    <cellStyle name="Millares_10 AVERIAS MASIVAS + ANT" xfId="951" xr:uid="{00000000-0005-0000-0000-000047080000}"/>
    <cellStyle name="Milliers [0]_!!!GO" xfId="952" xr:uid="{00000000-0005-0000-0000-000048080000}"/>
    <cellStyle name="Milliers_!!!GO" xfId="953" xr:uid="{00000000-0005-0000-0000-000049080000}"/>
    <cellStyle name="mo/year" xfId="461" xr:uid="{00000000-0005-0000-0000-00004A080000}"/>
    <cellStyle name="ModifiedCell" xfId="4888" xr:uid="{00000000-0005-0000-0000-00004B080000}"/>
    <cellStyle name="Moneda [0]_10 AVERIAS MASIVAS + ANT" xfId="954" xr:uid="{00000000-0005-0000-0000-00004C080000}"/>
    <cellStyle name="Moneda_10 AVERIAS MASIVAS + ANT" xfId="955" xr:uid="{00000000-0005-0000-0000-00004D080000}"/>
    <cellStyle name="Monétaire [0]_!!!GO" xfId="956" xr:uid="{00000000-0005-0000-0000-00004E080000}"/>
    <cellStyle name="Monétaire_!!!GO" xfId="957" xr:uid="{00000000-0005-0000-0000-00004F080000}"/>
    <cellStyle name="Monetario" xfId="958" xr:uid="{00000000-0005-0000-0000-000050080000}"/>
    <cellStyle name="MS_COL_STYLE" xfId="462" xr:uid="{00000000-0005-0000-0000-000051080000}"/>
    <cellStyle name="Multiple" xfId="463" xr:uid="{00000000-0005-0000-0000-000052080000}"/>
    <cellStyle name="Multiple []" xfId="31746" xr:uid="{00000000-0005-0000-0000-000053080000}"/>
    <cellStyle name="Multiple [0]" xfId="31747" xr:uid="{00000000-0005-0000-0000-000054080000}"/>
    <cellStyle name="Multiple [0] []" xfId="31748" xr:uid="{00000000-0005-0000-0000-000055080000}"/>
    <cellStyle name="Multiple [1]" xfId="31749" xr:uid="{00000000-0005-0000-0000-000056080000}"/>
    <cellStyle name="Multiple [1] []" xfId="31750" xr:uid="{00000000-0005-0000-0000-000057080000}"/>
    <cellStyle name="Multiple[2]" xfId="464" xr:uid="{00000000-0005-0000-0000-000058080000}"/>
    <cellStyle name="Multiple_Northlake" xfId="658" xr:uid="{00000000-0005-0000-0000-000059080000}"/>
    <cellStyle name="NA" xfId="32031" xr:uid="{C4DFD325-AD98-469D-95A4-B9E548991734}"/>
    <cellStyle name="NA 2" xfId="32032" xr:uid="{CD3BDAED-9EFB-44CA-A508-2E0273B235D3}"/>
    <cellStyle name="NACC" xfId="465" xr:uid="{00000000-0005-0000-0000-00005A080000}"/>
    <cellStyle name="Neutral 2" xfId="115" xr:uid="{00000000-0005-0000-0000-00005B080000}"/>
    <cellStyle name="Neutral 2 2" xfId="4889" xr:uid="{00000000-0005-0000-0000-00005C080000}"/>
    <cellStyle name="Neutral 2 3" xfId="4890" xr:uid="{00000000-0005-0000-0000-00005D080000}"/>
    <cellStyle name="Neutral 2 4" xfId="4891" xr:uid="{00000000-0005-0000-0000-00005E080000}"/>
    <cellStyle name="Neutral 3" xfId="466" xr:uid="{00000000-0005-0000-0000-00005F080000}"/>
    <cellStyle name="Neutral 4" xfId="467" xr:uid="{00000000-0005-0000-0000-000060080000}"/>
    <cellStyle name="no $, aligned  T10" xfId="468" xr:uid="{00000000-0005-0000-0000-000061080000}"/>
    <cellStyle name="no $, aligned T12" xfId="469" xr:uid="{00000000-0005-0000-0000-000062080000}"/>
    <cellStyle name="no $.00  T10" xfId="470" xr:uid="{00000000-0005-0000-0000-000063080000}"/>
    <cellStyle name="no dec" xfId="959" xr:uid="{00000000-0005-0000-0000-000064080000}"/>
    <cellStyle name="no dec 2" xfId="32033" xr:uid="{0517B1FF-25D1-4C76-B58F-C75D1BC739C6}"/>
    <cellStyle name="Normal" xfId="0" builtinId="0"/>
    <cellStyle name="Normal - Style1" xfId="471" xr:uid="{00000000-0005-0000-0000-000066080000}"/>
    <cellStyle name="Normal - Style1 2" xfId="960" xr:uid="{00000000-0005-0000-0000-000067080000}"/>
    <cellStyle name="Normal - Style1 2 2" xfId="32035" xr:uid="{36AEF57D-F96D-4996-AF58-1EF104FCEDC2}"/>
    <cellStyle name="Normal - Style1 3" xfId="32034" xr:uid="{A1B987BE-6C6C-4C60-BC60-E082E8B47367}"/>
    <cellStyle name="Normal [2]" xfId="31751" xr:uid="{00000000-0005-0000-0000-000068080000}"/>
    <cellStyle name="Normal [3]" xfId="31752" xr:uid="{00000000-0005-0000-0000-000069080000}"/>
    <cellStyle name="Normal 10" xfId="116" xr:uid="{00000000-0005-0000-0000-00006A080000}"/>
    <cellStyle name="Normal 10 2" xfId="961" xr:uid="{00000000-0005-0000-0000-00006B080000}"/>
    <cellStyle name="Normal 10 2 2" xfId="4892" xr:uid="{00000000-0005-0000-0000-00006C080000}"/>
    <cellStyle name="Normal 10 2 3" xfId="4893" xr:uid="{00000000-0005-0000-0000-00006D080000}"/>
    <cellStyle name="Normal 10 2 4" xfId="32037" xr:uid="{44AF4059-1119-4296-B3FE-3243513D1809}"/>
    <cellStyle name="Normal 10 3" xfId="4894" xr:uid="{00000000-0005-0000-0000-00006E080000}"/>
    <cellStyle name="Normal 10 3 2" xfId="32038" xr:uid="{5DDF03D0-9E02-4CF7-B755-A9195B238C7C}"/>
    <cellStyle name="Normal 10 4" xfId="4895" xr:uid="{00000000-0005-0000-0000-00006F080000}"/>
    <cellStyle name="Normal 10 5" xfId="4896" xr:uid="{00000000-0005-0000-0000-000070080000}"/>
    <cellStyle name="Normal 10 6" xfId="32036" xr:uid="{BDEBDD7F-53DD-4B8C-8F7B-339D81738396}"/>
    <cellStyle name="Normal 100" xfId="4897" xr:uid="{00000000-0005-0000-0000-000071080000}"/>
    <cellStyle name="Normal 100 2" xfId="4898" xr:uid="{00000000-0005-0000-0000-000072080000}"/>
    <cellStyle name="Normal 100 2 2" xfId="4899" xr:uid="{00000000-0005-0000-0000-000073080000}"/>
    <cellStyle name="Normal 100 2 2 2" xfId="4900" xr:uid="{00000000-0005-0000-0000-000074080000}"/>
    <cellStyle name="Normal 100 2 3" xfId="4901" xr:uid="{00000000-0005-0000-0000-000075080000}"/>
    <cellStyle name="Normal 100 2 4" xfId="4902" xr:uid="{00000000-0005-0000-0000-000076080000}"/>
    <cellStyle name="Normal 100 3" xfId="4903" xr:uid="{00000000-0005-0000-0000-000077080000}"/>
    <cellStyle name="Normal 100 3 2" xfId="4904" xr:uid="{00000000-0005-0000-0000-000078080000}"/>
    <cellStyle name="Normal 100 4" xfId="4905" xr:uid="{00000000-0005-0000-0000-000079080000}"/>
    <cellStyle name="Normal 100 5" xfId="4906" xr:uid="{00000000-0005-0000-0000-00007A080000}"/>
    <cellStyle name="Normal 101" xfId="4907" xr:uid="{00000000-0005-0000-0000-00007B080000}"/>
    <cellStyle name="Normal 101 2" xfId="4908" xr:uid="{00000000-0005-0000-0000-00007C080000}"/>
    <cellStyle name="Normal 101 2 2" xfId="4909" xr:uid="{00000000-0005-0000-0000-00007D080000}"/>
    <cellStyle name="Normal 101 2 2 2" xfId="4910" xr:uid="{00000000-0005-0000-0000-00007E080000}"/>
    <cellStyle name="Normal 101 2 3" xfId="4911" xr:uid="{00000000-0005-0000-0000-00007F080000}"/>
    <cellStyle name="Normal 101 2 4" xfId="4912" xr:uid="{00000000-0005-0000-0000-000080080000}"/>
    <cellStyle name="Normal 101 3" xfId="4913" xr:uid="{00000000-0005-0000-0000-000081080000}"/>
    <cellStyle name="Normal 101 3 2" xfId="4914" xr:uid="{00000000-0005-0000-0000-000082080000}"/>
    <cellStyle name="Normal 101 4" xfId="4915" xr:uid="{00000000-0005-0000-0000-000083080000}"/>
    <cellStyle name="Normal 101 5" xfId="4916" xr:uid="{00000000-0005-0000-0000-000084080000}"/>
    <cellStyle name="Normal 102" xfId="4917" xr:uid="{00000000-0005-0000-0000-000085080000}"/>
    <cellStyle name="Normal 102 2" xfId="4918" xr:uid="{00000000-0005-0000-0000-000086080000}"/>
    <cellStyle name="Normal 102 2 2" xfId="4919" xr:uid="{00000000-0005-0000-0000-000087080000}"/>
    <cellStyle name="Normal 102 2 2 2" xfId="4920" xr:uid="{00000000-0005-0000-0000-000088080000}"/>
    <cellStyle name="Normal 102 2 3" xfId="4921" xr:uid="{00000000-0005-0000-0000-000089080000}"/>
    <cellStyle name="Normal 102 2 4" xfId="4922" xr:uid="{00000000-0005-0000-0000-00008A080000}"/>
    <cellStyle name="Normal 102 3" xfId="4923" xr:uid="{00000000-0005-0000-0000-00008B080000}"/>
    <cellStyle name="Normal 102 3 2" xfId="4924" xr:uid="{00000000-0005-0000-0000-00008C080000}"/>
    <cellStyle name="Normal 102 4" xfId="4925" xr:uid="{00000000-0005-0000-0000-00008D080000}"/>
    <cellStyle name="Normal 102 5" xfId="4926" xr:uid="{00000000-0005-0000-0000-00008E080000}"/>
    <cellStyle name="Normal 103" xfId="4927" xr:uid="{00000000-0005-0000-0000-00008F080000}"/>
    <cellStyle name="Normal 103 2" xfId="4928" xr:uid="{00000000-0005-0000-0000-000090080000}"/>
    <cellStyle name="Normal 103 2 2" xfId="4929" xr:uid="{00000000-0005-0000-0000-000091080000}"/>
    <cellStyle name="Normal 103 2 2 2" xfId="4930" xr:uid="{00000000-0005-0000-0000-000092080000}"/>
    <cellStyle name="Normal 103 2 3" xfId="4931" xr:uid="{00000000-0005-0000-0000-000093080000}"/>
    <cellStyle name="Normal 103 2 4" xfId="4932" xr:uid="{00000000-0005-0000-0000-000094080000}"/>
    <cellStyle name="Normal 103 3" xfId="4933" xr:uid="{00000000-0005-0000-0000-000095080000}"/>
    <cellStyle name="Normal 103 3 2" xfId="4934" xr:uid="{00000000-0005-0000-0000-000096080000}"/>
    <cellStyle name="Normal 103 4" xfId="4935" xr:uid="{00000000-0005-0000-0000-000097080000}"/>
    <cellStyle name="Normal 103 5" xfId="4936" xr:uid="{00000000-0005-0000-0000-000098080000}"/>
    <cellStyle name="Normal 104" xfId="4937" xr:uid="{00000000-0005-0000-0000-000099080000}"/>
    <cellStyle name="Normal 104 2" xfId="4938" xr:uid="{00000000-0005-0000-0000-00009A080000}"/>
    <cellStyle name="Normal 104 2 2" xfId="4939" xr:uid="{00000000-0005-0000-0000-00009B080000}"/>
    <cellStyle name="Normal 104 2 2 2" xfId="4940" xr:uid="{00000000-0005-0000-0000-00009C080000}"/>
    <cellStyle name="Normal 104 2 3" xfId="4941" xr:uid="{00000000-0005-0000-0000-00009D080000}"/>
    <cellStyle name="Normal 104 2 4" xfId="4942" xr:uid="{00000000-0005-0000-0000-00009E080000}"/>
    <cellStyle name="Normal 104 3" xfId="4943" xr:uid="{00000000-0005-0000-0000-00009F080000}"/>
    <cellStyle name="Normal 104 3 2" xfId="4944" xr:uid="{00000000-0005-0000-0000-0000A0080000}"/>
    <cellStyle name="Normal 104 4" xfId="4945" xr:uid="{00000000-0005-0000-0000-0000A1080000}"/>
    <cellStyle name="Normal 104 5" xfId="4946" xr:uid="{00000000-0005-0000-0000-0000A2080000}"/>
    <cellStyle name="Normal 105" xfId="4947" xr:uid="{00000000-0005-0000-0000-0000A3080000}"/>
    <cellStyle name="Normal 105 2" xfId="4948" xr:uid="{00000000-0005-0000-0000-0000A4080000}"/>
    <cellStyle name="Normal 105 2 2" xfId="4949" xr:uid="{00000000-0005-0000-0000-0000A5080000}"/>
    <cellStyle name="Normal 105 2 2 2" xfId="4950" xr:uid="{00000000-0005-0000-0000-0000A6080000}"/>
    <cellStyle name="Normal 105 2 3" xfId="4951" xr:uid="{00000000-0005-0000-0000-0000A7080000}"/>
    <cellStyle name="Normal 105 2 4" xfId="4952" xr:uid="{00000000-0005-0000-0000-0000A8080000}"/>
    <cellStyle name="Normal 105 3" xfId="4953" xr:uid="{00000000-0005-0000-0000-0000A9080000}"/>
    <cellStyle name="Normal 105 3 2" xfId="4954" xr:uid="{00000000-0005-0000-0000-0000AA080000}"/>
    <cellStyle name="Normal 105 4" xfId="4955" xr:uid="{00000000-0005-0000-0000-0000AB080000}"/>
    <cellStyle name="Normal 105 5" xfId="4956" xr:uid="{00000000-0005-0000-0000-0000AC080000}"/>
    <cellStyle name="Normal 106" xfId="4957" xr:uid="{00000000-0005-0000-0000-0000AD080000}"/>
    <cellStyle name="Normal 106 2" xfId="4958" xr:uid="{00000000-0005-0000-0000-0000AE080000}"/>
    <cellStyle name="Normal 106 2 2" xfId="4959" xr:uid="{00000000-0005-0000-0000-0000AF080000}"/>
    <cellStyle name="Normal 106 2 2 2" xfId="4960" xr:uid="{00000000-0005-0000-0000-0000B0080000}"/>
    <cellStyle name="Normal 106 2 3" xfId="4961" xr:uid="{00000000-0005-0000-0000-0000B1080000}"/>
    <cellStyle name="Normal 106 2 4" xfId="4962" xr:uid="{00000000-0005-0000-0000-0000B2080000}"/>
    <cellStyle name="Normal 106 3" xfId="4963" xr:uid="{00000000-0005-0000-0000-0000B3080000}"/>
    <cellStyle name="Normal 106 3 2" xfId="4964" xr:uid="{00000000-0005-0000-0000-0000B4080000}"/>
    <cellStyle name="Normal 106 4" xfId="4965" xr:uid="{00000000-0005-0000-0000-0000B5080000}"/>
    <cellStyle name="Normal 106 5" xfId="4966" xr:uid="{00000000-0005-0000-0000-0000B6080000}"/>
    <cellStyle name="Normal 107" xfId="4967" xr:uid="{00000000-0005-0000-0000-0000B7080000}"/>
    <cellStyle name="Normal 107 2" xfId="4968" xr:uid="{00000000-0005-0000-0000-0000B8080000}"/>
    <cellStyle name="Normal 107 2 2" xfId="4969" xr:uid="{00000000-0005-0000-0000-0000B9080000}"/>
    <cellStyle name="Normal 107 2 2 2" xfId="4970" xr:uid="{00000000-0005-0000-0000-0000BA080000}"/>
    <cellStyle name="Normal 107 2 3" xfId="4971" xr:uid="{00000000-0005-0000-0000-0000BB080000}"/>
    <cellStyle name="Normal 107 2 4" xfId="4972" xr:uid="{00000000-0005-0000-0000-0000BC080000}"/>
    <cellStyle name="Normal 107 3" xfId="4973" xr:uid="{00000000-0005-0000-0000-0000BD080000}"/>
    <cellStyle name="Normal 107 3 2" xfId="4974" xr:uid="{00000000-0005-0000-0000-0000BE080000}"/>
    <cellStyle name="Normal 107 4" xfId="4975" xr:uid="{00000000-0005-0000-0000-0000BF080000}"/>
    <cellStyle name="Normal 107 5" xfId="4976" xr:uid="{00000000-0005-0000-0000-0000C0080000}"/>
    <cellStyle name="Normal 108" xfId="4977" xr:uid="{00000000-0005-0000-0000-0000C1080000}"/>
    <cellStyle name="Normal 108 2" xfId="4978" xr:uid="{00000000-0005-0000-0000-0000C2080000}"/>
    <cellStyle name="Normal 108 2 2" xfId="4979" xr:uid="{00000000-0005-0000-0000-0000C3080000}"/>
    <cellStyle name="Normal 108 2 2 2" xfId="4980" xr:uid="{00000000-0005-0000-0000-0000C4080000}"/>
    <cellStyle name="Normal 108 2 3" xfId="4981" xr:uid="{00000000-0005-0000-0000-0000C5080000}"/>
    <cellStyle name="Normal 108 2 4" xfId="4982" xr:uid="{00000000-0005-0000-0000-0000C6080000}"/>
    <cellStyle name="Normal 108 3" xfId="4983" xr:uid="{00000000-0005-0000-0000-0000C7080000}"/>
    <cellStyle name="Normal 108 3 2" xfId="4984" xr:uid="{00000000-0005-0000-0000-0000C8080000}"/>
    <cellStyle name="Normal 108 4" xfId="4985" xr:uid="{00000000-0005-0000-0000-0000C9080000}"/>
    <cellStyle name="Normal 108 5" xfId="4986" xr:uid="{00000000-0005-0000-0000-0000CA080000}"/>
    <cellStyle name="Normal 109" xfId="4987" xr:uid="{00000000-0005-0000-0000-0000CB080000}"/>
    <cellStyle name="Normal 109 2" xfId="4988" xr:uid="{00000000-0005-0000-0000-0000CC080000}"/>
    <cellStyle name="Normal 109 2 2" xfId="4989" xr:uid="{00000000-0005-0000-0000-0000CD080000}"/>
    <cellStyle name="Normal 109 2 2 2" xfId="4990" xr:uid="{00000000-0005-0000-0000-0000CE080000}"/>
    <cellStyle name="Normal 109 2 3" xfId="4991" xr:uid="{00000000-0005-0000-0000-0000CF080000}"/>
    <cellStyle name="Normal 109 2 4" xfId="4992" xr:uid="{00000000-0005-0000-0000-0000D0080000}"/>
    <cellStyle name="Normal 109 3" xfId="4993" xr:uid="{00000000-0005-0000-0000-0000D1080000}"/>
    <cellStyle name="Normal 109 3 2" xfId="4994" xr:uid="{00000000-0005-0000-0000-0000D2080000}"/>
    <cellStyle name="Normal 109 4" xfId="4995" xr:uid="{00000000-0005-0000-0000-0000D3080000}"/>
    <cellStyle name="Normal 109 5" xfId="4996" xr:uid="{00000000-0005-0000-0000-0000D4080000}"/>
    <cellStyle name="Normal 11" xfId="117" xr:uid="{00000000-0005-0000-0000-0000D5080000}"/>
    <cellStyle name="Normal 11 10" xfId="4997" xr:uid="{00000000-0005-0000-0000-0000D6080000}"/>
    <cellStyle name="Normal 11 11" xfId="4998" xr:uid="{00000000-0005-0000-0000-0000D7080000}"/>
    <cellStyle name="Normal 11 11 2" xfId="4999" xr:uid="{00000000-0005-0000-0000-0000D8080000}"/>
    <cellStyle name="Normal 11 11 3" xfId="5000" xr:uid="{00000000-0005-0000-0000-0000D9080000}"/>
    <cellStyle name="Normal 11 11 4" xfId="5001" xr:uid="{00000000-0005-0000-0000-0000DA080000}"/>
    <cellStyle name="Normal 11 12" xfId="5002" xr:uid="{00000000-0005-0000-0000-0000DB080000}"/>
    <cellStyle name="Normal 11 12 2" xfId="5003" xr:uid="{00000000-0005-0000-0000-0000DC080000}"/>
    <cellStyle name="Normal 11 12 3" xfId="5004" xr:uid="{00000000-0005-0000-0000-0000DD080000}"/>
    <cellStyle name="Normal 11 13" xfId="5005" xr:uid="{00000000-0005-0000-0000-0000DE080000}"/>
    <cellStyle name="Normal 11 14" xfId="5006" xr:uid="{00000000-0005-0000-0000-0000DF080000}"/>
    <cellStyle name="Normal 11 15" xfId="5007" xr:uid="{00000000-0005-0000-0000-0000E0080000}"/>
    <cellStyle name="Normal 11 16" xfId="32039" xr:uid="{80A4216A-34BF-48F3-8349-D0D870063E94}"/>
    <cellStyle name="Normal 11 2" xfId="5008" xr:uid="{00000000-0005-0000-0000-0000E1080000}"/>
    <cellStyle name="Normal 11 2 10" xfId="5009" xr:uid="{00000000-0005-0000-0000-0000E2080000}"/>
    <cellStyle name="Normal 11 2 11" xfId="5010" xr:uid="{00000000-0005-0000-0000-0000E3080000}"/>
    <cellStyle name="Normal 11 2 11 2" xfId="5011" xr:uid="{00000000-0005-0000-0000-0000E4080000}"/>
    <cellStyle name="Normal 11 2 11 3" xfId="5012" xr:uid="{00000000-0005-0000-0000-0000E5080000}"/>
    <cellStyle name="Normal 11 2 11 4" xfId="5013" xr:uid="{00000000-0005-0000-0000-0000E6080000}"/>
    <cellStyle name="Normal 11 2 12" xfId="5014" xr:uid="{00000000-0005-0000-0000-0000E7080000}"/>
    <cellStyle name="Normal 11 2 12 2" xfId="5015" xr:uid="{00000000-0005-0000-0000-0000E8080000}"/>
    <cellStyle name="Normal 11 2 12 3" xfId="5016" xr:uid="{00000000-0005-0000-0000-0000E9080000}"/>
    <cellStyle name="Normal 11 2 13" xfId="5017" xr:uid="{00000000-0005-0000-0000-0000EA080000}"/>
    <cellStyle name="Normal 11 2 14" xfId="5018" xr:uid="{00000000-0005-0000-0000-0000EB080000}"/>
    <cellStyle name="Normal 11 2 15" xfId="5019" xr:uid="{00000000-0005-0000-0000-0000EC080000}"/>
    <cellStyle name="Normal 11 2 16" xfId="32040" xr:uid="{B13908E8-8D7C-453F-AD3B-2808686604B4}"/>
    <cellStyle name="Normal 11 2 2" xfId="5020" xr:uid="{00000000-0005-0000-0000-0000ED080000}"/>
    <cellStyle name="Normal 11 2 2 10" xfId="5021" xr:uid="{00000000-0005-0000-0000-0000EE080000}"/>
    <cellStyle name="Normal 11 2 2 11" xfId="5022" xr:uid="{00000000-0005-0000-0000-0000EF080000}"/>
    <cellStyle name="Normal 11 2 2 12" xfId="5023" xr:uid="{00000000-0005-0000-0000-0000F0080000}"/>
    <cellStyle name="Normal 11 2 2 2" xfId="5024" xr:uid="{00000000-0005-0000-0000-0000F1080000}"/>
    <cellStyle name="Normal 11 2 2 2 10" xfId="5025" xr:uid="{00000000-0005-0000-0000-0000F2080000}"/>
    <cellStyle name="Normal 11 2 2 2 2" xfId="5026" xr:uid="{00000000-0005-0000-0000-0000F3080000}"/>
    <cellStyle name="Normal 11 2 2 2 2 2" xfId="5027" xr:uid="{00000000-0005-0000-0000-0000F4080000}"/>
    <cellStyle name="Normal 11 2 2 2 2 2 2" xfId="5028" xr:uid="{00000000-0005-0000-0000-0000F5080000}"/>
    <cellStyle name="Normal 11 2 2 2 2 2 2 2" xfId="5029" xr:uid="{00000000-0005-0000-0000-0000F6080000}"/>
    <cellStyle name="Normal 11 2 2 2 2 2 2 2 2" xfId="5030" xr:uid="{00000000-0005-0000-0000-0000F7080000}"/>
    <cellStyle name="Normal 11 2 2 2 2 2 2 3" xfId="5031" xr:uid="{00000000-0005-0000-0000-0000F8080000}"/>
    <cellStyle name="Normal 11 2 2 2 2 2 2 4" xfId="5032" xr:uid="{00000000-0005-0000-0000-0000F9080000}"/>
    <cellStyle name="Normal 11 2 2 2 2 2 3" xfId="5033" xr:uid="{00000000-0005-0000-0000-0000FA080000}"/>
    <cellStyle name="Normal 11 2 2 2 2 2 3 2" xfId="5034" xr:uid="{00000000-0005-0000-0000-0000FB080000}"/>
    <cellStyle name="Normal 11 2 2 2 2 2 3 3" xfId="5035" xr:uid="{00000000-0005-0000-0000-0000FC080000}"/>
    <cellStyle name="Normal 11 2 2 2 2 2 3 4" xfId="5036" xr:uid="{00000000-0005-0000-0000-0000FD080000}"/>
    <cellStyle name="Normal 11 2 2 2 2 2 4" xfId="5037" xr:uid="{00000000-0005-0000-0000-0000FE080000}"/>
    <cellStyle name="Normal 11 2 2 2 2 2 4 2" xfId="5038" xr:uid="{00000000-0005-0000-0000-0000FF080000}"/>
    <cellStyle name="Normal 11 2 2 2 2 2 4 3" xfId="5039" xr:uid="{00000000-0005-0000-0000-000000090000}"/>
    <cellStyle name="Normal 11 2 2 2 2 2 5" xfId="5040" xr:uid="{00000000-0005-0000-0000-000001090000}"/>
    <cellStyle name="Normal 11 2 2 2 2 2 6" xfId="5041" xr:uid="{00000000-0005-0000-0000-000002090000}"/>
    <cellStyle name="Normal 11 2 2 2 2 2 7" xfId="5042" xr:uid="{00000000-0005-0000-0000-000003090000}"/>
    <cellStyle name="Normal 11 2 2 2 2 3" xfId="5043" xr:uid="{00000000-0005-0000-0000-000004090000}"/>
    <cellStyle name="Normal 11 2 2 2 2 3 2" xfId="5044" xr:uid="{00000000-0005-0000-0000-000005090000}"/>
    <cellStyle name="Normal 11 2 2 2 2 3 2 2" xfId="5045" xr:uid="{00000000-0005-0000-0000-000006090000}"/>
    <cellStyle name="Normal 11 2 2 2 2 3 3" xfId="5046" xr:uid="{00000000-0005-0000-0000-000007090000}"/>
    <cellStyle name="Normal 11 2 2 2 2 3 4" xfId="5047" xr:uid="{00000000-0005-0000-0000-000008090000}"/>
    <cellStyle name="Normal 11 2 2 2 2 4" xfId="5048" xr:uid="{00000000-0005-0000-0000-000009090000}"/>
    <cellStyle name="Normal 11 2 2 2 2 4 2" xfId="5049" xr:uid="{00000000-0005-0000-0000-00000A090000}"/>
    <cellStyle name="Normal 11 2 2 2 2 4 3" xfId="5050" xr:uid="{00000000-0005-0000-0000-00000B090000}"/>
    <cellStyle name="Normal 11 2 2 2 2 4 4" xfId="5051" xr:uid="{00000000-0005-0000-0000-00000C090000}"/>
    <cellStyle name="Normal 11 2 2 2 2 5" xfId="5052" xr:uid="{00000000-0005-0000-0000-00000D090000}"/>
    <cellStyle name="Normal 11 2 2 2 2 5 2" xfId="5053" xr:uid="{00000000-0005-0000-0000-00000E090000}"/>
    <cellStyle name="Normal 11 2 2 2 2 5 3" xfId="5054" xr:uid="{00000000-0005-0000-0000-00000F090000}"/>
    <cellStyle name="Normal 11 2 2 2 2 6" xfId="5055" xr:uid="{00000000-0005-0000-0000-000010090000}"/>
    <cellStyle name="Normal 11 2 2 2 2 7" xfId="5056" xr:uid="{00000000-0005-0000-0000-000011090000}"/>
    <cellStyle name="Normal 11 2 2 2 2 8" xfId="5057" xr:uid="{00000000-0005-0000-0000-000012090000}"/>
    <cellStyle name="Normal 11 2 2 2 3" xfId="5058" xr:uid="{00000000-0005-0000-0000-000013090000}"/>
    <cellStyle name="Normal 11 2 2 2 3 2" xfId="5059" xr:uid="{00000000-0005-0000-0000-000014090000}"/>
    <cellStyle name="Normal 11 2 2 2 3 2 2" xfId="5060" xr:uid="{00000000-0005-0000-0000-000015090000}"/>
    <cellStyle name="Normal 11 2 2 2 3 2 2 2" xfId="5061" xr:uid="{00000000-0005-0000-0000-000016090000}"/>
    <cellStyle name="Normal 11 2 2 2 3 2 2 2 2" xfId="5062" xr:uid="{00000000-0005-0000-0000-000017090000}"/>
    <cellStyle name="Normal 11 2 2 2 3 2 2 3" xfId="5063" xr:uid="{00000000-0005-0000-0000-000018090000}"/>
    <cellStyle name="Normal 11 2 2 2 3 2 2 4" xfId="5064" xr:uid="{00000000-0005-0000-0000-000019090000}"/>
    <cellStyle name="Normal 11 2 2 2 3 2 3" xfId="5065" xr:uid="{00000000-0005-0000-0000-00001A090000}"/>
    <cellStyle name="Normal 11 2 2 2 3 2 3 2" xfId="5066" xr:uid="{00000000-0005-0000-0000-00001B090000}"/>
    <cellStyle name="Normal 11 2 2 2 3 2 3 3" xfId="5067" xr:uid="{00000000-0005-0000-0000-00001C090000}"/>
    <cellStyle name="Normal 11 2 2 2 3 2 3 4" xfId="5068" xr:uid="{00000000-0005-0000-0000-00001D090000}"/>
    <cellStyle name="Normal 11 2 2 2 3 2 4" xfId="5069" xr:uid="{00000000-0005-0000-0000-00001E090000}"/>
    <cellStyle name="Normal 11 2 2 2 3 2 4 2" xfId="5070" xr:uid="{00000000-0005-0000-0000-00001F090000}"/>
    <cellStyle name="Normal 11 2 2 2 3 2 4 3" xfId="5071" xr:uid="{00000000-0005-0000-0000-000020090000}"/>
    <cellStyle name="Normal 11 2 2 2 3 2 5" xfId="5072" xr:uid="{00000000-0005-0000-0000-000021090000}"/>
    <cellStyle name="Normal 11 2 2 2 3 2 6" xfId="5073" xr:uid="{00000000-0005-0000-0000-000022090000}"/>
    <cellStyle name="Normal 11 2 2 2 3 2 7" xfId="5074" xr:uid="{00000000-0005-0000-0000-000023090000}"/>
    <cellStyle name="Normal 11 2 2 2 3 3" xfId="5075" xr:uid="{00000000-0005-0000-0000-000024090000}"/>
    <cellStyle name="Normal 11 2 2 2 3 3 2" xfId="5076" xr:uid="{00000000-0005-0000-0000-000025090000}"/>
    <cellStyle name="Normal 11 2 2 2 3 3 2 2" xfId="5077" xr:uid="{00000000-0005-0000-0000-000026090000}"/>
    <cellStyle name="Normal 11 2 2 2 3 3 3" xfId="5078" xr:uid="{00000000-0005-0000-0000-000027090000}"/>
    <cellStyle name="Normal 11 2 2 2 3 3 4" xfId="5079" xr:uid="{00000000-0005-0000-0000-000028090000}"/>
    <cellStyle name="Normal 11 2 2 2 3 4" xfId="5080" xr:uid="{00000000-0005-0000-0000-000029090000}"/>
    <cellStyle name="Normal 11 2 2 2 3 4 2" xfId="5081" xr:uid="{00000000-0005-0000-0000-00002A090000}"/>
    <cellStyle name="Normal 11 2 2 2 3 4 3" xfId="5082" xr:uid="{00000000-0005-0000-0000-00002B090000}"/>
    <cellStyle name="Normal 11 2 2 2 3 4 4" xfId="5083" xr:uid="{00000000-0005-0000-0000-00002C090000}"/>
    <cellStyle name="Normal 11 2 2 2 3 5" xfId="5084" xr:uid="{00000000-0005-0000-0000-00002D090000}"/>
    <cellStyle name="Normal 11 2 2 2 3 5 2" xfId="5085" xr:uid="{00000000-0005-0000-0000-00002E090000}"/>
    <cellStyle name="Normal 11 2 2 2 3 5 3" xfId="5086" xr:uid="{00000000-0005-0000-0000-00002F090000}"/>
    <cellStyle name="Normal 11 2 2 2 3 6" xfId="5087" xr:uid="{00000000-0005-0000-0000-000030090000}"/>
    <cellStyle name="Normal 11 2 2 2 3 7" xfId="5088" xr:uid="{00000000-0005-0000-0000-000031090000}"/>
    <cellStyle name="Normal 11 2 2 2 3 8" xfId="5089" xr:uid="{00000000-0005-0000-0000-000032090000}"/>
    <cellStyle name="Normal 11 2 2 2 4" xfId="5090" xr:uid="{00000000-0005-0000-0000-000033090000}"/>
    <cellStyle name="Normal 11 2 2 2 4 2" xfId="5091" xr:uid="{00000000-0005-0000-0000-000034090000}"/>
    <cellStyle name="Normal 11 2 2 2 4 2 2" xfId="5092" xr:uid="{00000000-0005-0000-0000-000035090000}"/>
    <cellStyle name="Normal 11 2 2 2 4 2 2 2" xfId="5093" xr:uid="{00000000-0005-0000-0000-000036090000}"/>
    <cellStyle name="Normal 11 2 2 2 4 2 3" xfId="5094" xr:uid="{00000000-0005-0000-0000-000037090000}"/>
    <cellStyle name="Normal 11 2 2 2 4 2 4" xfId="5095" xr:uid="{00000000-0005-0000-0000-000038090000}"/>
    <cellStyle name="Normal 11 2 2 2 4 3" xfId="5096" xr:uid="{00000000-0005-0000-0000-000039090000}"/>
    <cellStyle name="Normal 11 2 2 2 4 3 2" xfId="5097" xr:uid="{00000000-0005-0000-0000-00003A090000}"/>
    <cellStyle name="Normal 11 2 2 2 4 3 3" xfId="5098" xr:uid="{00000000-0005-0000-0000-00003B090000}"/>
    <cellStyle name="Normal 11 2 2 2 4 3 4" xfId="5099" xr:uid="{00000000-0005-0000-0000-00003C090000}"/>
    <cellStyle name="Normal 11 2 2 2 4 4" xfId="5100" xr:uid="{00000000-0005-0000-0000-00003D090000}"/>
    <cellStyle name="Normal 11 2 2 2 4 4 2" xfId="5101" xr:uid="{00000000-0005-0000-0000-00003E090000}"/>
    <cellStyle name="Normal 11 2 2 2 4 4 3" xfId="5102" xr:uid="{00000000-0005-0000-0000-00003F090000}"/>
    <cellStyle name="Normal 11 2 2 2 4 5" xfId="5103" xr:uid="{00000000-0005-0000-0000-000040090000}"/>
    <cellStyle name="Normal 11 2 2 2 4 6" xfId="5104" xr:uid="{00000000-0005-0000-0000-000041090000}"/>
    <cellStyle name="Normal 11 2 2 2 4 7" xfId="5105" xr:uid="{00000000-0005-0000-0000-000042090000}"/>
    <cellStyle name="Normal 11 2 2 2 5" xfId="5106" xr:uid="{00000000-0005-0000-0000-000043090000}"/>
    <cellStyle name="Normal 11 2 2 2 5 2" xfId="5107" xr:uid="{00000000-0005-0000-0000-000044090000}"/>
    <cellStyle name="Normal 11 2 2 2 5 2 2" xfId="5108" xr:uid="{00000000-0005-0000-0000-000045090000}"/>
    <cellStyle name="Normal 11 2 2 2 5 3" xfId="5109" xr:uid="{00000000-0005-0000-0000-000046090000}"/>
    <cellStyle name="Normal 11 2 2 2 5 4" xfId="5110" xr:uid="{00000000-0005-0000-0000-000047090000}"/>
    <cellStyle name="Normal 11 2 2 2 6" xfId="5111" xr:uid="{00000000-0005-0000-0000-000048090000}"/>
    <cellStyle name="Normal 11 2 2 2 6 2" xfId="5112" xr:uid="{00000000-0005-0000-0000-000049090000}"/>
    <cellStyle name="Normal 11 2 2 2 6 3" xfId="5113" xr:uid="{00000000-0005-0000-0000-00004A090000}"/>
    <cellStyle name="Normal 11 2 2 2 6 4" xfId="5114" xr:uid="{00000000-0005-0000-0000-00004B090000}"/>
    <cellStyle name="Normal 11 2 2 2 7" xfId="5115" xr:uid="{00000000-0005-0000-0000-00004C090000}"/>
    <cellStyle name="Normal 11 2 2 2 7 2" xfId="5116" xr:uid="{00000000-0005-0000-0000-00004D090000}"/>
    <cellStyle name="Normal 11 2 2 2 7 3" xfId="5117" xr:uid="{00000000-0005-0000-0000-00004E090000}"/>
    <cellStyle name="Normal 11 2 2 2 8" xfId="5118" xr:uid="{00000000-0005-0000-0000-00004F090000}"/>
    <cellStyle name="Normal 11 2 2 2 9" xfId="5119" xr:uid="{00000000-0005-0000-0000-000050090000}"/>
    <cellStyle name="Normal 11 2 2 3" xfId="5120" xr:uid="{00000000-0005-0000-0000-000051090000}"/>
    <cellStyle name="Normal 11 2 2 3 2" xfId="5121" xr:uid="{00000000-0005-0000-0000-000052090000}"/>
    <cellStyle name="Normal 11 2 2 3 2 2" xfId="5122" xr:uid="{00000000-0005-0000-0000-000053090000}"/>
    <cellStyle name="Normal 11 2 2 3 2 2 2" xfId="5123" xr:uid="{00000000-0005-0000-0000-000054090000}"/>
    <cellStyle name="Normal 11 2 2 3 2 2 2 2" xfId="5124" xr:uid="{00000000-0005-0000-0000-000055090000}"/>
    <cellStyle name="Normal 11 2 2 3 2 2 3" xfId="5125" xr:uid="{00000000-0005-0000-0000-000056090000}"/>
    <cellStyle name="Normal 11 2 2 3 2 2 4" xfId="5126" xr:uid="{00000000-0005-0000-0000-000057090000}"/>
    <cellStyle name="Normal 11 2 2 3 2 3" xfId="5127" xr:uid="{00000000-0005-0000-0000-000058090000}"/>
    <cellStyle name="Normal 11 2 2 3 2 3 2" xfId="5128" xr:uid="{00000000-0005-0000-0000-000059090000}"/>
    <cellStyle name="Normal 11 2 2 3 2 3 3" xfId="5129" xr:uid="{00000000-0005-0000-0000-00005A090000}"/>
    <cellStyle name="Normal 11 2 2 3 2 3 4" xfId="5130" xr:uid="{00000000-0005-0000-0000-00005B090000}"/>
    <cellStyle name="Normal 11 2 2 3 2 4" xfId="5131" xr:uid="{00000000-0005-0000-0000-00005C090000}"/>
    <cellStyle name="Normal 11 2 2 3 2 4 2" xfId="5132" xr:uid="{00000000-0005-0000-0000-00005D090000}"/>
    <cellStyle name="Normal 11 2 2 3 2 4 3" xfId="5133" xr:uid="{00000000-0005-0000-0000-00005E090000}"/>
    <cellStyle name="Normal 11 2 2 3 2 5" xfId="5134" xr:uid="{00000000-0005-0000-0000-00005F090000}"/>
    <cellStyle name="Normal 11 2 2 3 2 6" xfId="5135" xr:uid="{00000000-0005-0000-0000-000060090000}"/>
    <cellStyle name="Normal 11 2 2 3 2 7" xfId="5136" xr:uid="{00000000-0005-0000-0000-000061090000}"/>
    <cellStyle name="Normal 11 2 2 3 3" xfId="5137" xr:uid="{00000000-0005-0000-0000-000062090000}"/>
    <cellStyle name="Normal 11 2 2 3 3 2" xfId="5138" xr:uid="{00000000-0005-0000-0000-000063090000}"/>
    <cellStyle name="Normal 11 2 2 3 3 2 2" xfId="5139" xr:uid="{00000000-0005-0000-0000-000064090000}"/>
    <cellStyle name="Normal 11 2 2 3 3 3" xfId="5140" xr:uid="{00000000-0005-0000-0000-000065090000}"/>
    <cellStyle name="Normal 11 2 2 3 3 4" xfId="5141" xr:uid="{00000000-0005-0000-0000-000066090000}"/>
    <cellStyle name="Normal 11 2 2 3 4" xfId="5142" xr:uid="{00000000-0005-0000-0000-000067090000}"/>
    <cellStyle name="Normal 11 2 2 3 4 2" xfId="5143" xr:uid="{00000000-0005-0000-0000-000068090000}"/>
    <cellStyle name="Normal 11 2 2 3 4 3" xfId="5144" xr:uid="{00000000-0005-0000-0000-000069090000}"/>
    <cellStyle name="Normal 11 2 2 3 4 4" xfId="5145" xr:uid="{00000000-0005-0000-0000-00006A090000}"/>
    <cellStyle name="Normal 11 2 2 3 5" xfId="5146" xr:uid="{00000000-0005-0000-0000-00006B090000}"/>
    <cellStyle name="Normal 11 2 2 3 5 2" xfId="5147" xr:uid="{00000000-0005-0000-0000-00006C090000}"/>
    <cellStyle name="Normal 11 2 2 3 5 3" xfId="5148" xr:uid="{00000000-0005-0000-0000-00006D090000}"/>
    <cellStyle name="Normal 11 2 2 3 6" xfId="5149" xr:uid="{00000000-0005-0000-0000-00006E090000}"/>
    <cellStyle name="Normal 11 2 2 3 7" xfId="5150" xr:uid="{00000000-0005-0000-0000-00006F090000}"/>
    <cellStyle name="Normal 11 2 2 3 8" xfId="5151" xr:uid="{00000000-0005-0000-0000-000070090000}"/>
    <cellStyle name="Normal 11 2 2 4" xfId="5152" xr:uid="{00000000-0005-0000-0000-000071090000}"/>
    <cellStyle name="Normal 11 2 2 4 2" xfId="5153" xr:uid="{00000000-0005-0000-0000-000072090000}"/>
    <cellStyle name="Normal 11 2 2 4 2 2" xfId="5154" xr:uid="{00000000-0005-0000-0000-000073090000}"/>
    <cellStyle name="Normal 11 2 2 4 2 2 2" xfId="5155" xr:uid="{00000000-0005-0000-0000-000074090000}"/>
    <cellStyle name="Normal 11 2 2 4 2 2 2 2" xfId="5156" xr:uid="{00000000-0005-0000-0000-000075090000}"/>
    <cellStyle name="Normal 11 2 2 4 2 2 3" xfId="5157" xr:uid="{00000000-0005-0000-0000-000076090000}"/>
    <cellStyle name="Normal 11 2 2 4 2 2 4" xfId="5158" xr:uid="{00000000-0005-0000-0000-000077090000}"/>
    <cellStyle name="Normal 11 2 2 4 2 3" xfId="5159" xr:uid="{00000000-0005-0000-0000-000078090000}"/>
    <cellStyle name="Normal 11 2 2 4 2 3 2" xfId="5160" xr:uid="{00000000-0005-0000-0000-000079090000}"/>
    <cellStyle name="Normal 11 2 2 4 2 3 3" xfId="5161" xr:uid="{00000000-0005-0000-0000-00007A090000}"/>
    <cellStyle name="Normal 11 2 2 4 2 3 4" xfId="5162" xr:uid="{00000000-0005-0000-0000-00007B090000}"/>
    <cellStyle name="Normal 11 2 2 4 2 4" xfId="5163" xr:uid="{00000000-0005-0000-0000-00007C090000}"/>
    <cellStyle name="Normal 11 2 2 4 2 4 2" xfId="5164" xr:uid="{00000000-0005-0000-0000-00007D090000}"/>
    <cellStyle name="Normal 11 2 2 4 2 4 3" xfId="5165" xr:uid="{00000000-0005-0000-0000-00007E090000}"/>
    <cellStyle name="Normal 11 2 2 4 2 5" xfId="5166" xr:uid="{00000000-0005-0000-0000-00007F090000}"/>
    <cellStyle name="Normal 11 2 2 4 2 6" xfId="5167" xr:uid="{00000000-0005-0000-0000-000080090000}"/>
    <cellStyle name="Normal 11 2 2 4 2 7" xfId="5168" xr:uid="{00000000-0005-0000-0000-000081090000}"/>
    <cellStyle name="Normal 11 2 2 4 3" xfId="5169" xr:uid="{00000000-0005-0000-0000-000082090000}"/>
    <cellStyle name="Normal 11 2 2 4 3 2" xfId="5170" xr:uid="{00000000-0005-0000-0000-000083090000}"/>
    <cellStyle name="Normal 11 2 2 4 3 2 2" xfId="5171" xr:uid="{00000000-0005-0000-0000-000084090000}"/>
    <cellStyle name="Normal 11 2 2 4 3 3" xfId="5172" xr:uid="{00000000-0005-0000-0000-000085090000}"/>
    <cellStyle name="Normal 11 2 2 4 3 4" xfId="5173" xr:uid="{00000000-0005-0000-0000-000086090000}"/>
    <cellStyle name="Normal 11 2 2 4 4" xfId="5174" xr:uid="{00000000-0005-0000-0000-000087090000}"/>
    <cellStyle name="Normal 11 2 2 4 4 2" xfId="5175" xr:uid="{00000000-0005-0000-0000-000088090000}"/>
    <cellStyle name="Normal 11 2 2 4 4 3" xfId="5176" xr:uid="{00000000-0005-0000-0000-000089090000}"/>
    <cellStyle name="Normal 11 2 2 4 4 4" xfId="5177" xr:uid="{00000000-0005-0000-0000-00008A090000}"/>
    <cellStyle name="Normal 11 2 2 4 5" xfId="5178" xr:uid="{00000000-0005-0000-0000-00008B090000}"/>
    <cellStyle name="Normal 11 2 2 4 5 2" xfId="5179" xr:uid="{00000000-0005-0000-0000-00008C090000}"/>
    <cellStyle name="Normal 11 2 2 4 5 3" xfId="5180" xr:uid="{00000000-0005-0000-0000-00008D090000}"/>
    <cellStyle name="Normal 11 2 2 4 6" xfId="5181" xr:uid="{00000000-0005-0000-0000-00008E090000}"/>
    <cellStyle name="Normal 11 2 2 4 7" xfId="5182" xr:uid="{00000000-0005-0000-0000-00008F090000}"/>
    <cellStyle name="Normal 11 2 2 4 8" xfId="5183" xr:uid="{00000000-0005-0000-0000-000090090000}"/>
    <cellStyle name="Normal 11 2 2 5" xfId="5184" xr:uid="{00000000-0005-0000-0000-000091090000}"/>
    <cellStyle name="Normal 11 2 2 5 2" xfId="5185" xr:uid="{00000000-0005-0000-0000-000092090000}"/>
    <cellStyle name="Normal 11 2 2 5 2 2" xfId="5186" xr:uid="{00000000-0005-0000-0000-000093090000}"/>
    <cellStyle name="Normal 11 2 2 5 2 2 2" xfId="5187" xr:uid="{00000000-0005-0000-0000-000094090000}"/>
    <cellStyle name="Normal 11 2 2 5 2 3" xfId="5188" xr:uid="{00000000-0005-0000-0000-000095090000}"/>
    <cellStyle name="Normal 11 2 2 5 2 4" xfId="5189" xr:uid="{00000000-0005-0000-0000-000096090000}"/>
    <cellStyle name="Normal 11 2 2 5 3" xfId="5190" xr:uid="{00000000-0005-0000-0000-000097090000}"/>
    <cellStyle name="Normal 11 2 2 5 3 2" xfId="5191" xr:uid="{00000000-0005-0000-0000-000098090000}"/>
    <cellStyle name="Normal 11 2 2 5 3 3" xfId="5192" xr:uid="{00000000-0005-0000-0000-000099090000}"/>
    <cellStyle name="Normal 11 2 2 5 3 4" xfId="5193" xr:uid="{00000000-0005-0000-0000-00009A090000}"/>
    <cellStyle name="Normal 11 2 2 5 4" xfId="5194" xr:uid="{00000000-0005-0000-0000-00009B090000}"/>
    <cellStyle name="Normal 11 2 2 5 4 2" xfId="5195" xr:uid="{00000000-0005-0000-0000-00009C090000}"/>
    <cellStyle name="Normal 11 2 2 5 4 3" xfId="5196" xr:uid="{00000000-0005-0000-0000-00009D090000}"/>
    <cellStyle name="Normal 11 2 2 5 5" xfId="5197" xr:uid="{00000000-0005-0000-0000-00009E090000}"/>
    <cellStyle name="Normal 11 2 2 5 6" xfId="5198" xr:uid="{00000000-0005-0000-0000-00009F090000}"/>
    <cellStyle name="Normal 11 2 2 5 7" xfId="5199" xr:uid="{00000000-0005-0000-0000-0000A0090000}"/>
    <cellStyle name="Normal 11 2 2 6" xfId="5200" xr:uid="{00000000-0005-0000-0000-0000A1090000}"/>
    <cellStyle name="Normal 11 2 2 6 2" xfId="5201" xr:uid="{00000000-0005-0000-0000-0000A2090000}"/>
    <cellStyle name="Normal 11 2 2 6 2 2" xfId="5202" xr:uid="{00000000-0005-0000-0000-0000A3090000}"/>
    <cellStyle name="Normal 11 2 2 6 3" xfId="5203" xr:uid="{00000000-0005-0000-0000-0000A4090000}"/>
    <cellStyle name="Normal 11 2 2 6 4" xfId="5204" xr:uid="{00000000-0005-0000-0000-0000A5090000}"/>
    <cellStyle name="Normal 11 2 2 7" xfId="5205" xr:uid="{00000000-0005-0000-0000-0000A6090000}"/>
    <cellStyle name="Normal 11 2 2 8" xfId="5206" xr:uid="{00000000-0005-0000-0000-0000A7090000}"/>
    <cellStyle name="Normal 11 2 2 8 2" xfId="5207" xr:uid="{00000000-0005-0000-0000-0000A8090000}"/>
    <cellStyle name="Normal 11 2 2 8 3" xfId="5208" xr:uid="{00000000-0005-0000-0000-0000A9090000}"/>
    <cellStyle name="Normal 11 2 2 8 4" xfId="5209" xr:uid="{00000000-0005-0000-0000-0000AA090000}"/>
    <cellStyle name="Normal 11 2 2 9" xfId="5210" xr:uid="{00000000-0005-0000-0000-0000AB090000}"/>
    <cellStyle name="Normal 11 2 2 9 2" xfId="5211" xr:uid="{00000000-0005-0000-0000-0000AC090000}"/>
    <cellStyle name="Normal 11 2 2 9 3" xfId="5212" xr:uid="{00000000-0005-0000-0000-0000AD090000}"/>
    <cellStyle name="Normal 11 2 3" xfId="5213" xr:uid="{00000000-0005-0000-0000-0000AE090000}"/>
    <cellStyle name="Normal 11 2 3 10" xfId="5214" xr:uid="{00000000-0005-0000-0000-0000AF090000}"/>
    <cellStyle name="Normal 11 2 3 11" xfId="5215" xr:uid="{00000000-0005-0000-0000-0000B0090000}"/>
    <cellStyle name="Normal 11 2 3 12" xfId="5216" xr:uid="{00000000-0005-0000-0000-0000B1090000}"/>
    <cellStyle name="Normal 11 2 3 2" xfId="5217" xr:uid="{00000000-0005-0000-0000-0000B2090000}"/>
    <cellStyle name="Normal 11 2 3 2 10" xfId="5218" xr:uid="{00000000-0005-0000-0000-0000B3090000}"/>
    <cellStyle name="Normal 11 2 3 2 2" xfId="5219" xr:uid="{00000000-0005-0000-0000-0000B4090000}"/>
    <cellStyle name="Normal 11 2 3 2 2 2" xfId="5220" xr:uid="{00000000-0005-0000-0000-0000B5090000}"/>
    <cellStyle name="Normal 11 2 3 2 2 2 2" xfId="5221" xr:uid="{00000000-0005-0000-0000-0000B6090000}"/>
    <cellStyle name="Normal 11 2 3 2 2 2 2 2" xfId="5222" xr:uid="{00000000-0005-0000-0000-0000B7090000}"/>
    <cellStyle name="Normal 11 2 3 2 2 2 2 2 2" xfId="5223" xr:uid="{00000000-0005-0000-0000-0000B8090000}"/>
    <cellStyle name="Normal 11 2 3 2 2 2 2 3" xfId="5224" xr:uid="{00000000-0005-0000-0000-0000B9090000}"/>
    <cellStyle name="Normal 11 2 3 2 2 2 2 4" xfId="5225" xr:uid="{00000000-0005-0000-0000-0000BA090000}"/>
    <cellStyle name="Normal 11 2 3 2 2 2 3" xfId="5226" xr:uid="{00000000-0005-0000-0000-0000BB090000}"/>
    <cellStyle name="Normal 11 2 3 2 2 2 3 2" xfId="5227" xr:uid="{00000000-0005-0000-0000-0000BC090000}"/>
    <cellStyle name="Normal 11 2 3 2 2 2 3 3" xfId="5228" xr:uid="{00000000-0005-0000-0000-0000BD090000}"/>
    <cellStyle name="Normal 11 2 3 2 2 2 3 4" xfId="5229" xr:uid="{00000000-0005-0000-0000-0000BE090000}"/>
    <cellStyle name="Normal 11 2 3 2 2 2 4" xfId="5230" xr:uid="{00000000-0005-0000-0000-0000BF090000}"/>
    <cellStyle name="Normal 11 2 3 2 2 2 4 2" xfId="5231" xr:uid="{00000000-0005-0000-0000-0000C0090000}"/>
    <cellStyle name="Normal 11 2 3 2 2 2 4 3" xfId="5232" xr:uid="{00000000-0005-0000-0000-0000C1090000}"/>
    <cellStyle name="Normal 11 2 3 2 2 2 5" xfId="5233" xr:uid="{00000000-0005-0000-0000-0000C2090000}"/>
    <cellStyle name="Normal 11 2 3 2 2 2 6" xfId="5234" xr:uid="{00000000-0005-0000-0000-0000C3090000}"/>
    <cellStyle name="Normal 11 2 3 2 2 2 7" xfId="5235" xr:uid="{00000000-0005-0000-0000-0000C4090000}"/>
    <cellStyle name="Normal 11 2 3 2 2 3" xfId="5236" xr:uid="{00000000-0005-0000-0000-0000C5090000}"/>
    <cellStyle name="Normal 11 2 3 2 2 3 2" xfId="5237" xr:uid="{00000000-0005-0000-0000-0000C6090000}"/>
    <cellStyle name="Normal 11 2 3 2 2 3 2 2" xfId="5238" xr:uid="{00000000-0005-0000-0000-0000C7090000}"/>
    <cellStyle name="Normal 11 2 3 2 2 3 3" xfId="5239" xr:uid="{00000000-0005-0000-0000-0000C8090000}"/>
    <cellStyle name="Normal 11 2 3 2 2 3 4" xfId="5240" xr:uid="{00000000-0005-0000-0000-0000C9090000}"/>
    <cellStyle name="Normal 11 2 3 2 2 4" xfId="5241" xr:uid="{00000000-0005-0000-0000-0000CA090000}"/>
    <cellStyle name="Normal 11 2 3 2 2 4 2" xfId="5242" xr:uid="{00000000-0005-0000-0000-0000CB090000}"/>
    <cellStyle name="Normal 11 2 3 2 2 4 3" xfId="5243" xr:uid="{00000000-0005-0000-0000-0000CC090000}"/>
    <cellStyle name="Normal 11 2 3 2 2 4 4" xfId="5244" xr:uid="{00000000-0005-0000-0000-0000CD090000}"/>
    <cellStyle name="Normal 11 2 3 2 2 5" xfId="5245" xr:uid="{00000000-0005-0000-0000-0000CE090000}"/>
    <cellStyle name="Normal 11 2 3 2 2 5 2" xfId="5246" xr:uid="{00000000-0005-0000-0000-0000CF090000}"/>
    <cellStyle name="Normal 11 2 3 2 2 5 3" xfId="5247" xr:uid="{00000000-0005-0000-0000-0000D0090000}"/>
    <cellStyle name="Normal 11 2 3 2 2 6" xfId="5248" xr:uid="{00000000-0005-0000-0000-0000D1090000}"/>
    <cellStyle name="Normal 11 2 3 2 2 7" xfId="5249" xr:uid="{00000000-0005-0000-0000-0000D2090000}"/>
    <cellStyle name="Normal 11 2 3 2 2 8" xfId="5250" xr:uid="{00000000-0005-0000-0000-0000D3090000}"/>
    <cellStyle name="Normal 11 2 3 2 3" xfId="5251" xr:uid="{00000000-0005-0000-0000-0000D4090000}"/>
    <cellStyle name="Normal 11 2 3 2 3 2" xfId="5252" xr:uid="{00000000-0005-0000-0000-0000D5090000}"/>
    <cellStyle name="Normal 11 2 3 2 3 2 2" xfId="5253" xr:uid="{00000000-0005-0000-0000-0000D6090000}"/>
    <cellStyle name="Normal 11 2 3 2 3 2 2 2" xfId="5254" xr:uid="{00000000-0005-0000-0000-0000D7090000}"/>
    <cellStyle name="Normal 11 2 3 2 3 2 2 2 2" xfId="5255" xr:uid="{00000000-0005-0000-0000-0000D8090000}"/>
    <cellStyle name="Normal 11 2 3 2 3 2 2 3" xfId="5256" xr:uid="{00000000-0005-0000-0000-0000D9090000}"/>
    <cellStyle name="Normal 11 2 3 2 3 2 2 4" xfId="5257" xr:uid="{00000000-0005-0000-0000-0000DA090000}"/>
    <cellStyle name="Normal 11 2 3 2 3 2 3" xfId="5258" xr:uid="{00000000-0005-0000-0000-0000DB090000}"/>
    <cellStyle name="Normal 11 2 3 2 3 2 3 2" xfId="5259" xr:uid="{00000000-0005-0000-0000-0000DC090000}"/>
    <cellStyle name="Normal 11 2 3 2 3 2 3 3" xfId="5260" xr:uid="{00000000-0005-0000-0000-0000DD090000}"/>
    <cellStyle name="Normal 11 2 3 2 3 2 3 4" xfId="5261" xr:uid="{00000000-0005-0000-0000-0000DE090000}"/>
    <cellStyle name="Normal 11 2 3 2 3 2 4" xfId="5262" xr:uid="{00000000-0005-0000-0000-0000DF090000}"/>
    <cellStyle name="Normal 11 2 3 2 3 2 4 2" xfId="5263" xr:uid="{00000000-0005-0000-0000-0000E0090000}"/>
    <cellStyle name="Normal 11 2 3 2 3 2 4 3" xfId="5264" xr:uid="{00000000-0005-0000-0000-0000E1090000}"/>
    <cellStyle name="Normal 11 2 3 2 3 2 5" xfId="5265" xr:uid="{00000000-0005-0000-0000-0000E2090000}"/>
    <cellStyle name="Normal 11 2 3 2 3 2 6" xfId="5266" xr:uid="{00000000-0005-0000-0000-0000E3090000}"/>
    <cellStyle name="Normal 11 2 3 2 3 2 7" xfId="5267" xr:uid="{00000000-0005-0000-0000-0000E4090000}"/>
    <cellStyle name="Normal 11 2 3 2 3 3" xfId="5268" xr:uid="{00000000-0005-0000-0000-0000E5090000}"/>
    <cellStyle name="Normal 11 2 3 2 3 3 2" xfId="5269" xr:uid="{00000000-0005-0000-0000-0000E6090000}"/>
    <cellStyle name="Normal 11 2 3 2 3 3 2 2" xfId="5270" xr:uid="{00000000-0005-0000-0000-0000E7090000}"/>
    <cellStyle name="Normal 11 2 3 2 3 3 3" xfId="5271" xr:uid="{00000000-0005-0000-0000-0000E8090000}"/>
    <cellStyle name="Normal 11 2 3 2 3 3 4" xfId="5272" xr:uid="{00000000-0005-0000-0000-0000E9090000}"/>
    <cellStyle name="Normal 11 2 3 2 3 4" xfId="5273" xr:uid="{00000000-0005-0000-0000-0000EA090000}"/>
    <cellStyle name="Normal 11 2 3 2 3 4 2" xfId="5274" xr:uid="{00000000-0005-0000-0000-0000EB090000}"/>
    <cellStyle name="Normal 11 2 3 2 3 4 3" xfId="5275" xr:uid="{00000000-0005-0000-0000-0000EC090000}"/>
    <cellStyle name="Normal 11 2 3 2 3 4 4" xfId="5276" xr:uid="{00000000-0005-0000-0000-0000ED090000}"/>
    <cellStyle name="Normal 11 2 3 2 3 5" xfId="5277" xr:uid="{00000000-0005-0000-0000-0000EE090000}"/>
    <cellStyle name="Normal 11 2 3 2 3 5 2" xfId="5278" xr:uid="{00000000-0005-0000-0000-0000EF090000}"/>
    <cellStyle name="Normal 11 2 3 2 3 5 3" xfId="5279" xr:uid="{00000000-0005-0000-0000-0000F0090000}"/>
    <cellStyle name="Normal 11 2 3 2 3 6" xfId="5280" xr:uid="{00000000-0005-0000-0000-0000F1090000}"/>
    <cellStyle name="Normal 11 2 3 2 3 7" xfId="5281" xr:uid="{00000000-0005-0000-0000-0000F2090000}"/>
    <cellStyle name="Normal 11 2 3 2 3 8" xfId="5282" xr:uid="{00000000-0005-0000-0000-0000F3090000}"/>
    <cellStyle name="Normal 11 2 3 2 4" xfId="5283" xr:uid="{00000000-0005-0000-0000-0000F4090000}"/>
    <cellStyle name="Normal 11 2 3 2 4 2" xfId="5284" xr:uid="{00000000-0005-0000-0000-0000F5090000}"/>
    <cellStyle name="Normal 11 2 3 2 4 2 2" xfId="5285" xr:uid="{00000000-0005-0000-0000-0000F6090000}"/>
    <cellStyle name="Normal 11 2 3 2 4 2 2 2" xfId="5286" xr:uid="{00000000-0005-0000-0000-0000F7090000}"/>
    <cellStyle name="Normal 11 2 3 2 4 2 3" xfId="5287" xr:uid="{00000000-0005-0000-0000-0000F8090000}"/>
    <cellStyle name="Normal 11 2 3 2 4 2 4" xfId="5288" xr:uid="{00000000-0005-0000-0000-0000F9090000}"/>
    <cellStyle name="Normal 11 2 3 2 4 3" xfId="5289" xr:uid="{00000000-0005-0000-0000-0000FA090000}"/>
    <cellStyle name="Normal 11 2 3 2 4 3 2" xfId="5290" xr:uid="{00000000-0005-0000-0000-0000FB090000}"/>
    <cellStyle name="Normal 11 2 3 2 4 3 3" xfId="5291" xr:uid="{00000000-0005-0000-0000-0000FC090000}"/>
    <cellStyle name="Normal 11 2 3 2 4 3 4" xfId="5292" xr:uid="{00000000-0005-0000-0000-0000FD090000}"/>
    <cellStyle name="Normal 11 2 3 2 4 4" xfId="5293" xr:uid="{00000000-0005-0000-0000-0000FE090000}"/>
    <cellStyle name="Normal 11 2 3 2 4 4 2" xfId="5294" xr:uid="{00000000-0005-0000-0000-0000FF090000}"/>
    <cellStyle name="Normal 11 2 3 2 4 4 3" xfId="5295" xr:uid="{00000000-0005-0000-0000-0000000A0000}"/>
    <cellStyle name="Normal 11 2 3 2 4 5" xfId="5296" xr:uid="{00000000-0005-0000-0000-0000010A0000}"/>
    <cellStyle name="Normal 11 2 3 2 4 6" xfId="5297" xr:uid="{00000000-0005-0000-0000-0000020A0000}"/>
    <cellStyle name="Normal 11 2 3 2 4 7" xfId="5298" xr:uid="{00000000-0005-0000-0000-0000030A0000}"/>
    <cellStyle name="Normal 11 2 3 2 5" xfId="5299" xr:uid="{00000000-0005-0000-0000-0000040A0000}"/>
    <cellStyle name="Normal 11 2 3 2 5 2" xfId="5300" xr:uid="{00000000-0005-0000-0000-0000050A0000}"/>
    <cellStyle name="Normal 11 2 3 2 5 2 2" xfId="5301" xr:uid="{00000000-0005-0000-0000-0000060A0000}"/>
    <cellStyle name="Normal 11 2 3 2 5 3" xfId="5302" xr:uid="{00000000-0005-0000-0000-0000070A0000}"/>
    <cellStyle name="Normal 11 2 3 2 5 4" xfId="5303" xr:uid="{00000000-0005-0000-0000-0000080A0000}"/>
    <cellStyle name="Normal 11 2 3 2 6" xfId="5304" xr:uid="{00000000-0005-0000-0000-0000090A0000}"/>
    <cellStyle name="Normal 11 2 3 2 6 2" xfId="5305" xr:uid="{00000000-0005-0000-0000-00000A0A0000}"/>
    <cellStyle name="Normal 11 2 3 2 6 3" xfId="5306" xr:uid="{00000000-0005-0000-0000-00000B0A0000}"/>
    <cellStyle name="Normal 11 2 3 2 6 4" xfId="5307" xr:uid="{00000000-0005-0000-0000-00000C0A0000}"/>
    <cellStyle name="Normal 11 2 3 2 7" xfId="5308" xr:uid="{00000000-0005-0000-0000-00000D0A0000}"/>
    <cellStyle name="Normal 11 2 3 2 7 2" xfId="5309" xr:uid="{00000000-0005-0000-0000-00000E0A0000}"/>
    <cellStyle name="Normal 11 2 3 2 7 3" xfId="5310" xr:uid="{00000000-0005-0000-0000-00000F0A0000}"/>
    <cellStyle name="Normal 11 2 3 2 8" xfId="5311" xr:uid="{00000000-0005-0000-0000-0000100A0000}"/>
    <cellStyle name="Normal 11 2 3 2 9" xfId="5312" xr:uid="{00000000-0005-0000-0000-0000110A0000}"/>
    <cellStyle name="Normal 11 2 3 3" xfId="5313" xr:uid="{00000000-0005-0000-0000-0000120A0000}"/>
    <cellStyle name="Normal 11 2 3 3 2" xfId="5314" xr:uid="{00000000-0005-0000-0000-0000130A0000}"/>
    <cellStyle name="Normal 11 2 3 3 2 2" xfId="5315" xr:uid="{00000000-0005-0000-0000-0000140A0000}"/>
    <cellStyle name="Normal 11 2 3 3 2 2 2" xfId="5316" xr:uid="{00000000-0005-0000-0000-0000150A0000}"/>
    <cellStyle name="Normal 11 2 3 3 2 2 2 2" xfId="5317" xr:uid="{00000000-0005-0000-0000-0000160A0000}"/>
    <cellStyle name="Normal 11 2 3 3 2 2 3" xfId="5318" xr:uid="{00000000-0005-0000-0000-0000170A0000}"/>
    <cellStyle name="Normal 11 2 3 3 2 2 4" xfId="5319" xr:uid="{00000000-0005-0000-0000-0000180A0000}"/>
    <cellStyle name="Normal 11 2 3 3 2 3" xfId="5320" xr:uid="{00000000-0005-0000-0000-0000190A0000}"/>
    <cellStyle name="Normal 11 2 3 3 2 3 2" xfId="5321" xr:uid="{00000000-0005-0000-0000-00001A0A0000}"/>
    <cellStyle name="Normal 11 2 3 3 2 3 3" xfId="5322" xr:uid="{00000000-0005-0000-0000-00001B0A0000}"/>
    <cellStyle name="Normal 11 2 3 3 2 3 4" xfId="5323" xr:uid="{00000000-0005-0000-0000-00001C0A0000}"/>
    <cellStyle name="Normal 11 2 3 3 2 4" xfId="5324" xr:uid="{00000000-0005-0000-0000-00001D0A0000}"/>
    <cellStyle name="Normal 11 2 3 3 2 4 2" xfId="5325" xr:uid="{00000000-0005-0000-0000-00001E0A0000}"/>
    <cellStyle name="Normal 11 2 3 3 2 4 3" xfId="5326" xr:uid="{00000000-0005-0000-0000-00001F0A0000}"/>
    <cellStyle name="Normal 11 2 3 3 2 5" xfId="5327" xr:uid="{00000000-0005-0000-0000-0000200A0000}"/>
    <cellStyle name="Normal 11 2 3 3 2 6" xfId="5328" xr:uid="{00000000-0005-0000-0000-0000210A0000}"/>
    <cellStyle name="Normal 11 2 3 3 2 7" xfId="5329" xr:uid="{00000000-0005-0000-0000-0000220A0000}"/>
    <cellStyle name="Normal 11 2 3 3 3" xfId="5330" xr:uid="{00000000-0005-0000-0000-0000230A0000}"/>
    <cellStyle name="Normal 11 2 3 3 3 2" xfId="5331" xr:uid="{00000000-0005-0000-0000-0000240A0000}"/>
    <cellStyle name="Normal 11 2 3 3 3 2 2" xfId="5332" xr:uid="{00000000-0005-0000-0000-0000250A0000}"/>
    <cellStyle name="Normal 11 2 3 3 3 3" xfId="5333" xr:uid="{00000000-0005-0000-0000-0000260A0000}"/>
    <cellStyle name="Normal 11 2 3 3 3 4" xfId="5334" xr:uid="{00000000-0005-0000-0000-0000270A0000}"/>
    <cellStyle name="Normal 11 2 3 3 4" xfId="5335" xr:uid="{00000000-0005-0000-0000-0000280A0000}"/>
    <cellStyle name="Normal 11 2 3 3 4 2" xfId="5336" xr:uid="{00000000-0005-0000-0000-0000290A0000}"/>
    <cellStyle name="Normal 11 2 3 3 4 3" xfId="5337" xr:uid="{00000000-0005-0000-0000-00002A0A0000}"/>
    <cellStyle name="Normal 11 2 3 3 4 4" xfId="5338" xr:uid="{00000000-0005-0000-0000-00002B0A0000}"/>
    <cellStyle name="Normal 11 2 3 3 5" xfId="5339" xr:uid="{00000000-0005-0000-0000-00002C0A0000}"/>
    <cellStyle name="Normal 11 2 3 3 5 2" xfId="5340" xr:uid="{00000000-0005-0000-0000-00002D0A0000}"/>
    <cellStyle name="Normal 11 2 3 3 5 3" xfId="5341" xr:uid="{00000000-0005-0000-0000-00002E0A0000}"/>
    <cellStyle name="Normal 11 2 3 3 6" xfId="5342" xr:uid="{00000000-0005-0000-0000-00002F0A0000}"/>
    <cellStyle name="Normal 11 2 3 3 7" xfId="5343" xr:uid="{00000000-0005-0000-0000-0000300A0000}"/>
    <cellStyle name="Normal 11 2 3 3 8" xfId="5344" xr:uid="{00000000-0005-0000-0000-0000310A0000}"/>
    <cellStyle name="Normal 11 2 3 4" xfId="5345" xr:uid="{00000000-0005-0000-0000-0000320A0000}"/>
    <cellStyle name="Normal 11 2 3 4 2" xfId="5346" xr:uid="{00000000-0005-0000-0000-0000330A0000}"/>
    <cellStyle name="Normal 11 2 3 4 2 2" xfId="5347" xr:uid="{00000000-0005-0000-0000-0000340A0000}"/>
    <cellStyle name="Normal 11 2 3 4 2 2 2" xfId="5348" xr:uid="{00000000-0005-0000-0000-0000350A0000}"/>
    <cellStyle name="Normal 11 2 3 4 2 2 2 2" xfId="5349" xr:uid="{00000000-0005-0000-0000-0000360A0000}"/>
    <cellStyle name="Normal 11 2 3 4 2 2 3" xfId="5350" xr:uid="{00000000-0005-0000-0000-0000370A0000}"/>
    <cellStyle name="Normal 11 2 3 4 2 2 4" xfId="5351" xr:uid="{00000000-0005-0000-0000-0000380A0000}"/>
    <cellStyle name="Normal 11 2 3 4 2 3" xfId="5352" xr:uid="{00000000-0005-0000-0000-0000390A0000}"/>
    <cellStyle name="Normal 11 2 3 4 2 3 2" xfId="5353" xr:uid="{00000000-0005-0000-0000-00003A0A0000}"/>
    <cellStyle name="Normal 11 2 3 4 2 3 3" xfId="5354" xr:uid="{00000000-0005-0000-0000-00003B0A0000}"/>
    <cellStyle name="Normal 11 2 3 4 2 3 4" xfId="5355" xr:uid="{00000000-0005-0000-0000-00003C0A0000}"/>
    <cellStyle name="Normal 11 2 3 4 2 4" xfId="5356" xr:uid="{00000000-0005-0000-0000-00003D0A0000}"/>
    <cellStyle name="Normal 11 2 3 4 2 4 2" xfId="5357" xr:uid="{00000000-0005-0000-0000-00003E0A0000}"/>
    <cellStyle name="Normal 11 2 3 4 2 4 3" xfId="5358" xr:uid="{00000000-0005-0000-0000-00003F0A0000}"/>
    <cellStyle name="Normal 11 2 3 4 2 5" xfId="5359" xr:uid="{00000000-0005-0000-0000-0000400A0000}"/>
    <cellStyle name="Normal 11 2 3 4 2 6" xfId="5360" xr:uid="{00000000-0005-0000-0000-0000410A0000}"/>
    <cellStyle name="Normal 11 2 3 4 2 7" xfId="5361" xr:uid="{00000000-0005-0000-0000-0000420A0000}"/>
    <cellStyle name="Normal 11 2 3 4 3" xfId="5362" xr:uid="{00000000-0005-0000-0000-0000430A0000}"/>
    <cellStyle name="Normal 11 2 3 4 3 2" xfId="5363" xr:uid="{00000000-0005-0000-0000-0000440A0000}"/>
    <cellStyle name="Normal 11 2 3 4 3 2 2" xfId="5364" xr:uid="{00000000-0005-0000-0000-0000450A0000}"/>
    <cellStyle name="Normal 11 2 3 4 3 3" xfId="5365" xr:uid="{00000000-0005-0000-0000-0000460A0000}"/>
    <cellStyle name="Normal 11 2 3 4 3 4" xfId="5366" xr:uid="{00000000-0005-0000-0000-0000470A0000}"/>
    <cellStyle name="Normal 11 2 3 4 4" xfId="5367" xr:uid="{00000000-0005-0000-0000-0000480A0000}"/>
    <cellStyle name="Normal 11 2 3 4 4 2" xfId="5368" xr:uid="{00000000-0005-0000-0000-0000490A0000}"/>
    <cellStyle name="Normal 11 2 3 4 4 3" xfId="5369" xr:uid="{00000000-0005-0000-0000-00004A0A0000}"/>
    <cellStyle name="Normal 11 2 3 4 4 4" xfId="5370" xr:uid="{00000000-0005-0000-0000-00004B0A0000}"/>
    <cellStyle name="Normal 11 2 3 4 5" xfId="5371" xr:uid="{00000000-0005-0000-0000-00004C0A0000}"/>
    <cellStyle name="Normal 11 2 3 4 5 2" xfId="5372" xr:uid="{00000000-0005-0000-0000-00004D0A0000}"/>
    <cellStyle name="Normal 11 2 3 4 5 3" xfId="5373" xr:uid="{00000000-0005-0000-0000-00004E0A0000}"/>
    <cellStyle name="Normal 11 2 3 4 6" xfId="5374" xr:uid="{00000000-0005-0000-0000-00004F0A0000}"/>
    <cellStyle name="Normal 11 2 3 4 7" xfId="5375" xr:uid="{00000000-0005-0000-0000-0000500A0000}"/>
    <cellStyle name="Normal 11 2 3 4 8" xfId="5376" xr:uid="{00000000-0005-0000-0000-0000510A0000}"/>
    <cellStyle name="Normal 11 2 3 5" xfId="5377" xr:uid="{00000000-0005-0000-0000-0000520A0000}"/>
    <cellStyle name="Normal 11 2 3 5 2" xfId="5378" xr:uid="{00000000-0005-0000-0000-0000530A0000}"/>
    <cellStyle name="Normal 11 2 3 5 2 2" xfId="5379" xr:uid="{00000000-0005-0000-0000-0000540A0000}"/>
    <cellStyle name="Normal 11 2 3 5 2 2 2" xfId="5380" xr:uid="{00000000-0005-0000-0000-0000550A0000}"/>
    <cellStyle name="Normal 11 2 3 5 2 3" xfId="5381" xr:uid="{00000000-0005-0000-0000-0000560A0000}"/>
    <cellStyle name="Normal 11 2 3 5 2 4" xfId="5382" xr:uid="{00000000-0005-0000-0000-0000570A0000}"/>
    <cellStyle name="Normal 11 2 3 5 3" xfId="5383" xr:uid="{00000000-0005-0000-0000-0000580A0000}"/>
    <cellStyle name="Normal 11 2 3 5 3 2" xfId="5384" xr:uid="{00000000-0005-0000-0000-0000590A0000}"/>
    <cellStyle name="Normal 11 2 3 5 3 3" xfId="5385" xr:uid="{00000000-0005-0000-0000-00005A0A0000}"/>
    <cellStyle name="Normal 11 2 3 5 3 4" xfId="5386" xr:uid="{00000000-0005-0000-0000-00005B0A0000}"/>
    <cellStyle name="Normal 11 2 3 5 4" xfId="5387" xr:uid="{00000000-0005-0000-0000-00005C0A0000}"/>
    <cellStyle name="Normal 11 2 3 5 4 2" xfId="5388" xr:uid="{00000000-0005-0000-0000-00005D0A0000}"/>
    <cellStyle name="Normal 11 2 3 5 4 3" xfId="5389" xr:uid="{00000000-0005-0000-0000-00005E0A0000}"/>
    <cellStyle name="Normal 11 2 3 5 5" xfId="5390" xr:uid="{00000000-0005-0000-0000-00005F0A0000}"/>
    <cellStyle name="Normal 11 2 3 5 6" xfId="5391" xr:uid="{00000000-0005-0000-0000-0000600A0000}"/>
    <cellStyle name="Normal 11 2 3 5 7" xfId="5392" xr:uid="{00000000-0005-0000-0000-0000610A0000}"/>
    <cellStyle name="Normal 11 2 3 6" xfId="5393" xr:uid="{00000000-0005-0000-0000-0000620A0000}"/>
    <cellStyle name="Normal 11 2 3 6 2" xfId="5394" xr:uid="{00000000-0005-0000-0000-0000630A0000}"/>
    <cellStyle name="Normal 11 2 3 6 2 2" xfId="5395" xr:uid="{00000000-0005-0000-0000-0000640A0000}"/>
    <cellStyle name="Normal 11 2 3 6 3" xfId="5396" xr:uid="{00000000-0005-0000-0000-0000650A0000}"/>
    <cellStyle name="Normal 11 2 3 6 4" xfId="5397" xr:uid="{00000000-0005-0000-0000-0000660A0000}"/>
    <cellStyle name="Normal 11 2 3 7" xfId="5398" xr:uid="{00000000-0005-0000-0000-0000670A0000}"/>
    <cellStyle name="Normal 11 2 3 8" xfId="5399" xr:uid="{00000000-0005-0000-0000-0000680A0000}"/>
    <cellStyle name="Normal 11 2 3 8 2" xfId="5400" xr:uid="{00000000-0005-0000-0000-0000690A0000}"/>
    <cellStyle name="Normal 11 2 3 8 3" xfId="5401" xr:uid="{00000000-0005-0000-0000-00006A0A0000}"/>
    <cellStyle name="Normal 11 2 3 8 4" xfId="5402" xr:uid="{00000000-0005-0000-0000-00006B0A0000}"/>
    <cellStyle name="Normal 11 2 3 9" xfId="5403" xr:uid="{00000000-0005-0000-0000-00006C0A0000}"/>
    <cellStyle name="Normal 11 2 3 9 2" xfId="5404" xr:uid="{00000000-0005-0000-0000-00006D0A0000}"/>
    <cellStyle name="Normal 11 2 3 9 3" xfId="5405" xr:uid="{00000000-0005-0000-0000-00006E0A0000}"/>
    <cellStyle name="Normal 11 2 4" xfId="5406" xr:uid="{00000000-0005-0000-0000-00006F0A0000}"/>
    <cellStyle name="Normal 11 2 4 10" xfId="5407" xr:uid="{00000000-0005-0000-0000-0000700A0000}"/>
    <cellStyle name="Normal 11 2 4 2" xfId="5408" xr:uid="{00000000-0005-0000-0000-0000710A0000}"/>
    <cellStyle name="Normal 11 2 4 2 2" xfId="5409" xr:uid="{00000000-0005-0000-0000-0000720A0000}"/>
    <cellStyle name="Normal 11 2 4 2 2 2" xfId="5410" xr:uid="{00000000-0005-0000-0000-0000730A0000}"/>
    <cellStyle name="Normal 11 2 4 2 2 2 2" xfId="5411" xr:uid="{00000000-0005-0000-0000-0000740A0000}"/>
    <cellStyle name="Normal 11 2 4 2 2 2 2 2" xfId="5412" xr:uid="{00000000-0005-0000-0000-0000750A0000}"/>
    <cellStyle name="Normal 11 2 4 2 2 2 3" xfId="5413" xr:uid="{00000000-0005-0000-0000-0000760A0000}"/>
    <cellStyle name="Normal 11 2 4 2 2 2 4" xfId="5414" xr:uid="{00000000-0005-0000-0000-0000770A0000}"/>
    <cellStyle name="Normal 11 2 4 2 2 3" xfId="5415" xr:uid="{00000000-0005-0000-0000-0000780A0000}"/>
    <cellStyle name="Normal 11 2 4 2 2 3 2" xfId="5416" xr:uid="{00000000-0005-0000-0000-0000790A0000}"/>
    <cellStyle name="Normal 11 2 4 2 2 3 3" xfId="5417" xr:uid="{00000000-0005-0000-0000-00007A0A0000}"/>
    <cellStyle name="Normal 11 2 4 2 2 3 4" xfId="5418" xr:uid="{00000000-0005-0000-0000-00007B0A0000}"/>
    <cellStyle name="Normal 11 2 4 2 2 4" xfId="5419" xr:uid="{00000000-0005-0000-0000-00007C0A0000}"/>
    <cellStyle name="Normal 11 2 4 2 2 4 2" xfId="5420" xr:uid="{00000000-0005-0000-0000-00007D0A0000}"/>
    <cellStyle name="Normal 11 2 4 2 2 4 3" xfId="5421" xr:uid="{00000000-0005-0000-0000-00007E0A0000}"/>
    <cellStyle name="Normal 11 2 4 2 2 5" xfId="5422" xr:uid="{00000000-0005-0000-0000-00007F0A0000}"/>
    <cellStyle name="Normal 11 2 4 2 2 6" xfId="5423" xr:uid="{00000000-0005-0000-0000-0000800A0000}"/>
    <cellStyle name="Normal 11 2 4 2 2 7" xfId="5424" xr:uid="{00000000-0005-0000-0000-0000810A0000}"/>
    <cellStyle name="Normal 11 2 4 2 3" xfId="5425" xr:uid="{00000000-0005-0000-0000-0000820A0000}"/>
    <cellStyle name="Normal 11 2 4 2 3 2" xfId="5426" xr:uid="{00000000-0005-0000-0000-0000830A0000}"/>
    <cellStyle name="Normal 11 2 4 2 3 2 2" xfId="5427" xr:uid="{00000000-0005-0000-0000-0000840A0000}"/>
    <cellStyle name="Normal 11 2 4 2 3 3" xfId="5428" xr:uid="{00000000-0005-0000-0000-0000850A0000}"/>
    <cellStyle name="Normal 11 2 4 2 3 4" xfId="5429" xr:uid="{00000000-0005-0000-0000-0000860A0000}"/>
    <cellStyle name="Normal 11 2 4 2 4" xfId="5430" xr:uid="{00000000-0005-0000-0000-0000870A0000}"/>
    <cellStyle name="Normal 11 2 4 2 4 2" xfId="5431" xr:uid="{00000000-0005-0000-0000-0000880A0000}"/>
    <cellStyle name="Normal 11 2 4 2 4 3" xfId="5432" xr:uid="{00000000-0005-0000-0000-0000890A0000}"/>
    <cellStyle name="Normal 11 2 4 2 4 4" xfId="5433" xr:uid="{00000000-0005-0000-0000-00008A0A0000}"/>
    <cellStyle name="Normal 11 2 4 2 5" xfId="5434" xr:uid="{00000000-0005-0000-0000-00008B0A0000}"/>
    <cellStyle name="Normal 11 2 4 2 5 2" xfId="5435" xr:uid="{00000000-0005-0000-0000-00008C0A0000}"/>
    <cellStyle name="Normal 11 2 4 2 5 3" xfId="5436" xr:uid="{00000000-0005-0000-0000-00008D0A0000}"/>
    <cellStyle name="Normal 11 2 4 2 6" xfId="5437" xr:uid="{00000000-0005-0000-0000-00008E0A0000}"/>
    <cellStyle name="Normal 11 2 4 2 7" xfId="5438" xr:uid="{00000000-0005-0000-0000-00008F0A0000}"/>
    <cellStyle name="Normal 11 2 4 2 8" xfId="5439" xr:uid="{00000000-0005-0000-0000-0000900A0000}"/>
    <cellStyle name="Normal 11 2 4 3" xfId="5440" xr:uid="{00000000-0005-0000-0000-0000910A0000}"/>
    <cellStyle name="Normal 11 2 4 3 2" xfId="5441" xr:uid="{00000000-0005-0000-0000-0000920A0000}"/>
    <cellStyle name="Normal 11 2 4 3 2 2" xfId="5442" xr:uid="{00000000-0005-0000-0000-0000930A0000}"/>
    <cellStyle name="Normal 11 2 4 3 2 2 2" xfId="5443" xr:uid="{00000000-0005-0000-0000-0000940A0000}"/>
    <cellStyle name="Normal 11 2 4 3 2 2 2 2" xfId="5444" xr:uid="{00000000-0005-0000-0000-0000950A0000}"/>
    <cellStyle name="Normal 11 2 4 3 2 2 3" xfId="5445" xr:uid="{00000000-0005-0000-0000-0000960A0000}"/>
    <cellStyle name="Normal 11 2 4 3 2 2 4" xfId="5446" xr:uid="{00000000-0005-0000-0000-0000970A0000}"/>
    <cellStyle name="Normal 11 2 4 3 2 3" xfId="5447" xr:uid="{00000000-0005-0000-0000-0000980A0000}"/>
    <cellStyle name="Normal 11 2 4 3 2 3 2" xfId="5448" xr:uid="{00000000-0005-0000-0000-0000990A0000}"/>
    <cellStyle name="Normal 11 2 4 3 2 3 3" xfId="5449" xr:uid="{00000000-0005-0000-0000-00009A0A0000}"/>
    <cellStyle name="Normal 11 2 4 3 2 3 4" xfId="5450" xr:uid="{00000000-0005-0000-0000-00009B0A0000}"/>
    <cellStyle name="Normal 11 2 4 3 2 4" xfId="5451" xr:uid="{00000000-0005-0000-0000-00009C0A0000}"/>
    <cellStyle name="Normal 11 2 4 3 2 4 2" xfId="5452" xr:uid="{00000000-0005-0000-0000-00009D0A0000}"/>
    <cellStyle name="Normal 11 2 4 3 2 4 3" xfId="5453" xr:uid="{00000000-0005-0000-0000-00009E0A0000}"/>
    <cellStyle name="Normal 11 2 4 3 2 5" xfId="5454" xr:uid="{00000000-0005-0000-0000-00009F0A0000}"/>
    <cellStyle name="Normal 11 2 4 3 2 6" xfId="5455" xr:uid="{00000000-0005-0000-0000-0000A00A0000}"/>
    <cellStyle name="Normal 11 2 4 3 2 7" xfId="5456" xr:uid="{00000000-0005-0000-0000-0000A10A0000}"/>
    <cellStyle name="Normal 11 2 4 3 3" xfId="5457" xr:uid="{00000000-0005-0000-0000-0000A20A0000}"/>
    <cellStyle name="Normal 11 2 4 3 3 2" xfId="5458" xr:uid="{00000000-0005-0000-0000-0000A30A0000}"/>
    <cellStyle name="Normal 11 2 4 3 3 2 2" xfId="5459" xr:uid="{00000000-0005-0000-0000-0000A40A0000}"/>
    <cellStyle name="Normal 11 2 4 3 3 3" xfId="5460" xr:uid="{00000000-0005-0000-0000-0000A50A0000}"/>
    <cellStyle name="Normal 11 2 4 3 3 4" xfId="5461" xr:uid="{00000000-0005-0000-0000-0000A60A0000}"/>
    <cellStyle name="Normal 11 2 4 3 4" xfId="5462" xr:uid="{00000000-0005-0000-0000-0000A70A0000}"/>
    <cellStyle name="Normal 11 2 4 3 4 2" xfId="5463" xr:uid="{00000000-0005-0000-0000-0000A80A0000}"/>
    <cellStyle name="Normal 11 2 4 3 4 3" xfId="5464" xr:uid="{00000000-0005-0000-0000-0000A90A0000}"/>
    <cellStyle name="Normal 11 2 4 3 4 4" xfId="5465" xr:uid="{00000000-0005-0000-0000-0000AA0A0000}"/>
    <cellStyle name="Normal 11 2 4 3 5" xfId="5466" xr:uid="{00000000-0005-0000-0000-0000AB0A0000}"/>
    <cellStyle name="Normal 11 2 4 3 5 2" xfId="5467" xr:uid="{00000000-0005-0000-0000-0000AC0A0000}"/>
    <cellStyle name="Normal 11 2 4 3 5 3" xfId="5468" xr:uid="{00000000-0005-0000-0000-0000AD0A0000}"/>
    <cellStyle name="Normal 11 2 4 3 6" xfId="5469" xr:uid="{00000000-0005-0000-0000-0000AE0A0000}"/>
    <cellStyle name="Normal 11 2 4 3 7" xfId="5470" xr:uid="{00000000-0005-0000-0000-0000AF0A0000}"/>
    <cellStyle name="Normal 11 2 4 3 8" xfId="5471" xr:uid="{00000000-0005-0000-0000-0000B00A0000}"/>
    <cellStyle name="Normal 11 2 4 4" xfId="5472" xr:uid="{00000000-0005-0000-0000-0000B10A0000}"/>
    <cellStyle name="Normal 11 2 4 4 2" xfId="5473" xr:uid="{00000000-0005-0000-0000-0000B20A0000}"/>
    <cellStyle name="Normal 11 2 4 4 2 2" xfId="5474" xr:uid="{00000000-0005-0000-0000-0000B30A0000}"/>
    <cellStyle name="Normal 11 2 4 4 2 2 2" xfId="5475" xr:uid="{00000000-0005-0000-0000-0000B40A0000}"/>
    <cellStyle name="Normal 11 2 4 4 2 3" xfId="5476" xr:uid="{00000000-0005-0000-0000-0000B50A0000}"/>
    <cellStyle name="Normal 11 2 4 4 2 4" xfId="5477" xr:uid="{00000000-0005-0000-0000-0000B60A0000}"/>
    <cellStyle name="Normal 11 2 4 4 3" xfId="5478" xr:uid="{00000000-0005-0000-0000-0000B70A0000}"/>
    <cellStyle name="Normal 11 2 4 4 3 2" xfId="5479" xr:uid="{00000000-0005-0000-0000-0000B80A0000}"/>
    <cellStyle name="Normal 11 2 4 4 3 3" xfId="5480" xr:uid="{00000000-0005-0000-0000-0000B90A0000}"/>
    <cellStyle name="Normal 11 2 4 4 3 4" xfId="5481" xr:uid="{00000000-0005-0000-0000-0000BA0A0000}"/>
    <cellStyle name="Normal 11 2 4 4 4" xfId="5482" xr:uid="{00000000-0005-0000-0000-0000BB0A0000}"/>
    <cellStyle name="Normal 11 2 4 4 4 2" xfId="5483" xr:uid="{00000000-0005-0000-0000-0000BC0A0000}"/>
    <cellStyle name="Normal 11 2 4 4 4 3" xfId="5484" xr:uid="{00000000-0005-0000-0000-0000BD0A0000}"/>
    <cellStyle name="Normal 11 2 4 4 5" xfId="5485" xr:uid="{00000000-0005-0000-0000-0000BE0A0000}"/>
    <cellStyle name="Normal 11 2 4 4 6" xfId="5486" xr:uid="{00000000-0005-0000-0000-0000BF0A0000}"/>
    <cellStyle name="Normal 11 2 4 4 7" xfId="5487" xr:uid="{00000000-0005-0000-0000-0000C00A0000}"/>
    <cellStyle name="Normal 11 2 4 5" xfId="5488" xr:uid="{00000000-0005-0000-0000-0000C10A0000}"/>
    <cellStyle name="Normal 11 2 4 5 2" xfId="5489" xr:uid="{00000000-0005-0000-0000-0000C20A0000}"/>
    <cellStyle name="Normal 11 2 4 5 2 2" xfId="5490" xr:uid="{00000000-0005-0000-0000-0000C30A0000}"/>
    <cellStyle name="Normal 11 2 4 5 3" xfId="5491" xr:uid="{00000000-0005-0000-0000-0000C40A0000}"/>
    <cellStyle name="Normal 11 2 4 5 4" xfId="5492" xr:uid="{00000000-0005-0000-0000-0000C50A0000}"/>
    <cellStyle name="Normal 11 2 4 6" xfId="5493" xr:uid="{00000000-0005-0000-0000-0000C60A0000}"/>
    <cellStyle name="Normal 11 2 4 6 2" xfId="5494" xr:uid="{00000000-0005-0000-0000-0000C70A0000}"/>
    <cellStyle name="Normal 11 2 4 6 3" xfId="5495" xr:uid="{00000000-0005-0000-0000-0000C80A0000}"/>
    <cellStyle name="Normal 11 2 4 6 4" xfId="5496" xr:uid="{00000000-0005-0000-0000-0000C90A0000}"/>
    <cellStyle name="Normal 11 2 4 7" xfId="5497" xr:uid="{00000000-0005-0000-0000-0000CA0A0000}"/>
    <cellStyle name="Normal 11 2 4 7 2" xfId="5498" xr:uid="{00000000-0005-0000-0000-0000CB0A0000}"/>
    <cellStyle name="Normal 11 2 4 7 3" xfId="5499" xr:uid="{00000000-0005-0000-0000-0000CC0A0000}"/>
    <cellStyle name="Normal 11 2 4 8" xfId="5500" xr:uid="{00000000-0005-0000-0000-0000CD0A0000}"/>
    <cellStyle name="Normal 11 2 4 9" xfId="5501" xr:uid="{00000000-0005-0000-0000-0000CE0A0000}"/>
    <cellStyle name="Normal 11 2 5" xfId="5502" xr:uid="{00000000-0005-0000-0000-0000CF0A0000}"/>
    <cellStyle name="Normal 11 2 5 2" xfId="5503" xr:uid="{00000000-0005-0000-0000-0000D00A0000}"/>
    <cellStyle name="Normal 11 2 5 2 2" xfId="5504" xr:uid="{00000000-0005-0000-0000-0000D10A0000}"/>
    <cellStyle name="Normal 11 2 5 2 2 2" xfId="5505" xr:uid="{00000000-0005-0000-0000-0000D20A0000}"/>
    <cellStyle name="Normal 11 2 5 2 2 2 2" xfId="5506" xr:uid="{00000000-0005-0000-0000-0000D30A0000}"/>
    <cellStyle name="Normal 11 2 5 2 2 3" xfId="5507" xr:uid="{00000000-0005-0000-0000-0000D40A0000}"/>
    <cellStyle name="Normal 11 2 5 2 2 4" xfId="5508" xr:uid="{00000000-0005-0000-0000-0000D50A0000}"/>
    <cellStyle name="Normal 11 2 5 2 3" xfId="5509" xr:uid="{00000000-0005-0000-0000-0000D60A0000}"/>
    <cellStyle name="Normal 11 2 5 2 3 2" xfId="5510" xr:uid="{00000000-0005-0000-0000-0000D70A0000}"/>
    <cellStyle name="Normal 11 2 5 2 3 3" xfId="5511" xr:uid="{00000000-0005-0000-0000-0000D80A0000}"/>
    <cellStyle name="Normal 11 2 5 2 3 4" xfId="5512" xr:uid="{00000000-0005-0000-0000-0000D90A0000}"/>
    <cellStyle name="Normal 11 2 5 2 4" xfId="5513" xr:uid="{00000000-0005-0000-0000-0000DA0A0000}"/>
    <cellStyle name="Normal 11 2 5 2 4 2" xfId="5514" xr:uid="{00000000-0005-0000-0000-0000DB0A0000}"/>
    <cellStyle name="Normal 11 2 5 2 4 3" xfId="5515" xr:uid="{00000000-0005-0000-0000-0000DC0A0000}"/>
    <cellStyle name="Normal 11 2 5 2 5" xfId="5516" xr:uid="{00000000-0005-0000-0000-0000DD0A0000}"/>
    <cellStyle name="Normal 11 2 5 2 6" xfId="5517" xr:uid="{00000000-0005-0000-0000-0000DE0A0000}"/>
    <cellStyle name="Normal 11 2 5 2 7" xfId="5518" xr:uid="{00000000-0005-0000-0000-0000DF0A0000}"/>
    <cellStyle name="Normal 11 2 5 3" xfId="5519" xr:uid="{00000000-0005-0000-0000-0000E00A0000}"/>
    <cellStyle name="Normal 11 2 5 3 2" xfId="5520" xr:uid="{00000000-0005-0000-0000-0000E10A0000}"/>
    <cellStyle name="Normal 11 2 5 3 2 2" xfId="5521" xr:uid="{00000000-0005-0000-0000-0000E20A0000}"/>
    <cellStyle name="Normal 11 2 5 3 3" xfId="5522" xr:uid="{00000000-0005-0000-0000-0000E30A0000}"/>
    <cellStyle name="Normal 11 2 5 3 4" xfId="5523" xr:uid="{00000000-0005-0000-0000-0000E40A0000}"/>
    <cellStyle name="Normal 11 2 5 4" xfId="5524" xr:uid="{00000000-0005-0000-0000-0000E50A0000}"/>
    <cellStyle name="Normal 11 2 5 4 2" xfId="5525" xr:uid="{00000000-0005-0000-0000-0000E60A0000}"/>
    <cellStyle name="Normal 11 2 5 4 3" xfId="5526" xr:uid="{00000000-0005-0000-0000-0000E70A0000}"/>
    <cellStyle name="Normal 11 2 5 4 4" xfId="5527" xr:uid="{00000000-0005-0000-0000-0000E80A0000}"/>
    <cellStyle name="Normal 11 2 5 5" xfId="5528" xr:uid="{00000000-0005-0000-0000-0000E90A0000}"/>
    <cellStyle name="Normal 11 2 5 5 2" xfId="5529" xr:uid="{00000000-0005-0000-0000-0000EA0A0000}"/>
    <cellStyle name="Normal 11 2 5 5 3" xfId="5530" xr:uid="{00000000-0005-0000-0000-0000EB0A0000}"/>
    <cellStyle name="Normal 11 2 5 6" xfId="5531" xr:uid="{00000000-0005-0000-0000-0000EC0A0000}"/>
    <cellStyle name="Normal 11 2 5 7" xfId="5532" xr:uid="{00000000-0005-0000-0000-0000ED0A0000}"/>
    <cellStyle name="Normal 11 2 5 8" xfId="5533" xr:uid="{00000000-0005-0000-0000-0000EE0A0000}"/>
    <cellStyle name="Normal 11 2 6" xfId="5534" xr:uid="{00000000-0005-0000-0000-0000EF0A0000}"/>
    <cellStyle name="Normal 11 2 6 2" xfId="5535" xr:uid="{00000000-0005-0000-0000-0000F00A0000}"/>
    <cellStyle name="Normal 11 2 6 2 2" xfId="5536" xr:uid="{00000000-0005-0000-0000-0000F10A0000}"/>
    <cellStyle name="Normal 11 2 6 2 2 2" xfId="5537" xr:uid="{00000000-0005-0000-0000-0000F20A0000}"/>
    <cellStyle name="Normal 11 2 6 2 2 2 2" xfId="5538" xr:uid="{00000000-0005-0000-0000-0000F30A0000}"/>
    <cellStyle name="Normal 11 2 6 2 2 3" xfId="5539" xr:uid="{00000000-0005-0000-0000-0000F40A0000}"/>
    <cellStyle name="Normal 11 2 6 2 2 4" xfId="5540" xr:uid="{00000000-0005-0000-0000-0000F50A0000}"/>
    <cellStyle name="Normal 11 2 6 2 3" xfId="5541" xr:uid="{00000000-0005-0000-0000-0000F60A0000}"/>
    <cellStyle name="Normal 11 2 6 2 3 2" xfId="5542" xr:uid="{00000000-0005-0000-0000-0000F70A0000}"/>
    <cellStyle name="Normal 11 2 6 2 3 3" xfId="5543" xr:uid="{00000000-0005-0000-0000-0000F80A0000}"/>
    <cellStyle name="Normal 11 2 6 2 3 4" xfId="5544" xr:uid="{00000000-0005-0000-0000-0000F90A0000}"/>
    <cellStyle name="Normal 11 2 6 2 4" xfId="5545" xr:uid="{00000000-0005-0000-0000-0000FA0A0000}"/>
    <cellStyle name="Normal 11 2 6 2 4 2" xfId="5546" xr:uid="{00000000-0005-0000-0000-0000FB0A0000}"/>
    <cellStyle name="Normal 11 2 6 2 4 3" xfId="5547" xr:uid="{00000000-0005-0000-0000-0000FC0A0000}"/>
    <cellStyle name="Normal 11 2 6 2 5" xfId="5548" xr:uid="{00000000-0005-0000-0000-0000FD0A0000}"/>
    <cellStyle name="Normal 11 2 6 2 6" xfId="5549" xr:uid="{00000000-0005-0000-0000-0000FE0A0000}"/>
    <cellStyle name="Normal 11 2 6 2 7" xfId="5550" xr:uid="{00000000-0005-0000-0000-0000FF0A0000}"/>
    <cellStyle name="Normal 11 2 6 3" xfId="5551" xr:uid="{00000000-0005-0000-0000-0000000B0000}"/>
    <cellStyle name="Normal 11 2 6 3 2" xfId="5552" xr:uid="{00000000-0005-0000-0000-0000010B0000}"/>
    <cellStyle name="Normal 11 2 6 3 2 2" xfId="5553" xr:uid="{00000000-0005-0000-0000-0000020B0000}"/>
    <cellStyle name="Normal 11 2 6 3 3" xfId="5554" xr:uid="{00000000-0005-0000-0000-0000030B0000}"/>
    <cellStyle name="Normal 11 2 6 3 4" xfId="5555" xr:uid="{00000000-0005-0000-0000-0000040B0000}"/>
    <cellStyle name="Normal 11 2 6 4" xfId="5556" xr:uid="{00000000-0005-0000-0000-0000050B0000}"/>
    <cellStyle name="Normal 11 2 6 4 2" xfId="5557" xr:uid="{00000000-0005-0000-0000-0000060B0000}"/>
    <cellStyle name="Normal 11 2 6 4 3" xfId="5558" xr:uid="{00000000-0005-0000-0000-0000070B0000}"/>
    <cellStyle name="Normal 11 2 6 4 4" xfId="5559" xr:uid="{00000000-0005-0000-0000-0000080B0000}"/>
    <cellStyle name="Normal 11 2 6 5" xfId="5560" xr:uid="{00000000-0005-0000-0000-0000090B0000}"/>
    <cellStyle name="Normal 11 2 6 5 2" xfId="5561" xr:uid="{00000000-0005-0000-0000-00000A0B0000}"/>
    <cellStyle name="Normal 11 2 6 5 3" xfId="5562" xr:uid="{00000000-0005-0000-0000-00000B0B0000}"/>
    <cellStyle name="Normal 11 2 6 6" xfId="5563" xr:uid="{00000000-0005-0000-0000-00000C0B0000}"/>
    <cellStyle name="Normal 11 2 6 7" xfId="5564" xr:uid="{00000000-0005-0000-0000-00000D0B0000}"/>
    <cellStyle name="Normal 11 2 6 8" xfId="5565" xr:uid="{00000000-0005-0000-0000-00000E0B0000}"/>
    <cellStyle name="Normal 11 2 7" xfId="5566" xr:uid="{00000000-0005-0000-0000-00000F0B0000}"/>
    <cellStyle name="Normal 11 2 7 2" xfId="5567" xr:uid="{00000000-0005-0000-0000-0000100B0000}"/>
    <cellStyle name="Normal 11 2 7 2 2" xfId="5568" xr:uid="{00000000-0005-0000-0000-0000110B0000}"/>
    <cellStyle name="Normal 11 2 7 2 2 2" xfId="5569" xr:uid="{00000000-0005-0000-0000-0000120B0000}"/>
    <cellStyle name="Normal 11 2 7 2 2 2 2" xfId="5570" xr:uid="{00000000-0005-0000-0000-0000130B0000}"/>
    <cellStyle name="Normal 11 2 7 2 2 3" xfId="5571" xr:uid="{00000000-0005-0000-0000-0000140B0000}"/>
    <cellStyle name="Normal 11 2 7 2 2 4" xfId="5572" xr:uid="{00000000-0005-0000-0000-0000150B0000}"/>
    <cellStyle name="Normal 11 2 7 2 3" xfId="5573" xr:uid="{00000000-0005-0000-0000-0000160B0000}"/>
    <cellStyle name="Normal 11 2 7 2 3 2" xfId="5574" xr:uid="{00000000-0005-0000-0000-0000170B0000}"/>
    <cellStyle name="Normal 11 2 7 2 3 3" xfId="5575" xr:uid="{00000000-0005-0000-0000-0000180B0000}"/>
    <cellStyle name="Normal 11 2 7 2 3 4" xfId="5576" xr:uid="{00000000-0005-0000-0000-0000190B0000}"/>
    <cellStyle name="Normal 11 2 7 2 4" xfId="5577" xr:uid="{00000000-0005-0000-0000-00001A0B0000}"/>
    <cellStyle name="Normal 11 2 7 2 4 2" xfId="5578" xr:uid="{00000000-0005-0000-0000-00001B0B0000}"/>
    <cellStyle name="Normal 11 2 7 2 4 3" xfId="5579" xr:uid="{00000000-0005-0000-0000-00001C0B0000}"/>
    <cellStyle name="Normal 11 2 7 2 5" xfId="5580" xr:uid="{00000000-0005-0000-0000-00001D0B0000}"/>
    <cellStyle name="Normal 11 2 7 2 6" xfId="5581" xr:uid="{00000000-0005-0000-0000-00001E0B0000}"/>
    <cellStyle name="Normal 11 2 7 2 7" xfId="5582" xr:uid="{00000000-0005-0000-0000-00001F0B0000}"/>
    <cellStyle name="Normal 11 2 7 3" xfId="5583" xr:uid="{00000000-0005-0000-0000-0000200B0000}"/>
    <cellStyle name="Normal 11 2 7 3 2" xfId="5584" xr:uid="{00000000-0005-0000-0000-0000210B0000}"/>
    <cellStyle name="Normal 11 2 7 3 2 2" xfId="5585" xr:uid="{00000000-0005-0000-0000-0000220B0000}"/>
    <cellStyle name="Normal 11 2 7 3 3" xfId="5586" xr:uid="{00000000-0005-0000-0000-0000230B0000}"/>
    <cellStyle name="Normal 11 2 7 3 4" xfId="5587" xr:uid="{00000000-0005-0000-0000-0000240B0000}"/>
    <cellStyle name="Normal 11 2 7 4" xfId="5588" xr:uid="{00000000-0005-0000-0000-0000250B0000}"/>
    <cellStyle name="Normal 11 2 7 4 2" xfId="5589" xr:uid="{00000000-0005-0000-0000-0000260B0000}"/>
    <cellStyle name="Normal 11 2 7 4 3" xfId="5590" xr:uid="{00000000-0005-0000-0000-0000270B0000}"/>
    <cellStyle name="Normal 11 2 7 4 4" xfId="5591" xr:uid="{00000000-0005-0000-0000-0000280B0000}"/>
    <cellStyle name="Normal 11 2 7 5" xfId="5592" xr:uid="{00000000-0005-0000-0000-0000290B0000}"/>
    <cellStyle name="Normal 11 2 7 5 2" xfId="5593" xr:uid="{00000000-0005-0000-0000-00002A0B0000}"/>
    <cellStyle name="Normal 11 2 7 5 3" xfId="5594" xr:uid="{00000000-0005-0000-0000-00002B0B0000}"/>
    <cellStyle name="Normal 11 2 7 6" xfId="5595" xr:uid="{00000000-0005-0000-0000-00002C0B0000}"/>
    <cellStyle name="Normal 11 2 7 7" xfId="5596" xr:uid="{00000000-0005-0000-0000-00002D0B0000}"/>
    <cellStyle name="Normal 11 2 7 8" xfId="5597" xr:uid="{00000000-0005-0000-0000-00002E0B0000}"/>
    <cellStyle name="Normal 11 2 8" xfId="5598" xr:uid="{00000000-0005-0000-0000-00002F0B0000}"/>
    <cellStyle name="Normal 11 2 8 2" xfId="5599" xr:uid="{00000000-0005-0000-0000-0000300B0000}"/>
    <cellStyle name="Normal 11 2 8 2 2" xfId="5600" xr:uid="{00000000-0005-0000-0000-0000310B0000}"/>
    <cellStyle name="Normal 11 2 8 2 2 2" xfId="5601" xr:uid="{00000000-0005-0000-0000-0000320B0000}"/>
    <cellStyle name="Normal 11 2 8 2 3" xfId="5602" xr:uid="{00000000-0005-0000-0000-0000330B0000}"/>
    <cellStyle name="Normal 11 2 8 2 4" xfId="5603" xr:uid="{00000000-0005-0000-0000-0000340B0000}"/>
    <cellStyle name="Normal 11 2 8 3" xfId="5604" xr:uid="{00000000-0005-0000-0000-0000350B0000}"/>
    <cellStyle name="Normal 11 2 8 3 2" xfId="5605" xr:uid="{00000000-0005-0000-0000-0000360B0000}"/>
    <cellStyle name="Normal 11 2 8 3 3" xfId="5606" xr:uid="{00000000-0005-0000-0000-0000370B0000}"/>
    <cellStyle name="Normal 11 2 8 3 4" xfId="5607" xr:uid="{00000000-0005-0000-0000-0000380B0000}"/>
    <cellStyle name="Normal 11 2 8 4" xfId="5608" xr:uid="{00000000-0005-0000-0000-0000390B0000}"/>
    <cellStyle name="Normal 11 2 8 4 2" xfId="5609" xr:uid="{00000000-0005-0000-0000-00003A0B0000}"/>
    <cellStyle name="Normal 11 2 8 4 3" xfId="5610" xr:uid="{00000000-0005-0000-0000-00003B0B0000}"/>
    <cellStyle name="Normal 11 2 8 5" xfId="5611" xr:uid="{00000000-0005-0000-0000-00003C0B0000}"/>
    <cellStyle name="Normal 11 2 8 6" xfId="5612" xr:uid="{00000000-0005-0000-0000-00003D0B0000}"/>
    <cellStyle name="Normal 11 2 8 7" xfId="5613" xr:uid="{00000000-0005-0000-0000-00003E0B0000}"/>
    <cellStyle name="Normal 11 2 9" xfId="5614" xr:uid="{00000000-0005-0000-0000-00003F0B0000}"/>
    <cellStyle name="Normal 11 2 9 2" xfId="5615" xr:uid="{00000000-0005-0000-0000-0000400B0000}"/>
    <cellStyle name="Normal 11 2 9 2 2" xfId="5616" xr:uid="{00000000-0005-0000-0000-0000410B0000}"/>
    <cellStyle name="Normal 11 2 9 3" xfId="5617" xr:uid="{00000000-0005-0000-0000-0000420B0000}"/>
    <cellStyle name="Normal 11 2 9 4" xfId="5618" xr:uid="{00000000-0005-0000-0000-0000430B0000}"/>
    <cellStyle name="Normal 11 3" xfId="5619" xr:uid="{00000000-0005-0000-0000-0000440B0000}"/>
    <cellStyle name="Normal 11 3 10" xfId="5620" xr:uid="{00000000-0005-0000-0000-0000450B0000}"/>
    <cellStyle name="Normal 11 3 11" xfId="5621" xr:uid="{00000000-0005-0000-0000-0000460B0000}"/>
    <cellStyle name="Normal 11 3 12" xfId="5622" xr:uid="{00000000-0005-0000-0000-0000470B0000}"/>
    <cellStyle name="Normal 11 3 13" xfId="32041" xr:uid="{564B469C-F899-4E32-820D-CE8CB3CB7314}"/>
    <cellStyle name="Normal 11 3 2" xfId="5623" xr:uid="{00000000-0005-0000-0000-0000480B0000}"/>
    <cellStyle name="Normal 11 3 2 10" xfId="5624" xr:uid="{00000000-0005-0000-0000-0000490B0000}"/>
    <cellStyle name="Normal 11 3 2 11" xfId="32042" xr:uid="{27E664B0-7545-4092-958E-9CA2063CD361}"/>
    <cellStyle name="Normal 11 3 2 2" xfId="5625" xr:uid="{00000000-0005-0000-0000-00004A0B0000}"/>
    <cellStyle name="Normal 11 3 2 2 2" xfId="5626" xr:uid="{00000000-0005-0000-0000-00004B0B0000}"/>
    <cellStyle name="Normal 11 3 2 2 2 2" xfId="5627" xr:uid="{00000000-0005-0000-0000-00004C0B0000}"/>
    <cellStyle name="Normal 11 3 2 2 2 2 2" xfId="5628" xr:uid="{00000000-0005-0000-0000-00004D0B0000}"/>
    <cellStyle name="Normal 11 3 2 2 2 2 2 2" xfId="5629" xr:uid="{00000000-0005-0000-0000-00004E0B0000}"/>
    <cellStyle name="Normal 11 3 2 2 2 2 3" xfId="5630" xr:uid="{00000000-0005-0000-0000-00004F0B0000}"/>
    <cellStyle name="Normal 11 3 2 2 2 2 4" xfId="5631" xr:uid="{00000000-0005-0000-0000-0000500B0000}"/>
    <cellStyle name="Normal 11 3 2 2 2 3" xfId="5632" xr:uid="{00000000-0005-0000-0000-0000510B0000}"/>
    <cellStyle name="Normal 11 3 2 2 2 3 2" xfId="5633" xr:uid="{00000000-0005-0000-0000-0000520B0000}"/>
    <cellStyle name="Normal 11 3 2 2 2 3 3" xfId="5634" xr:uid="{00000000-0005-0000-0000-0000530B0000}"/>
    <cellStyle name="Normal 11 3 2 2 2 3 4" xfId="5635" xr:uid="{00000000-0005-0000-0000-0000540B0000}"/>
    <cellStyle name="Normal 11 3 2 2 2 4" xfId="5636" xr:uid="{00000000-0005-0000-0000-0000550B0000}"/>
    <cellStyle name="Normal 11 3 2 2 2 4 2" xfId="5637" xr:uid="{00000000-0005-0000-0000-0000560B0000}"/>
    <cellStyle name="Normal 11 3 2 2 2 4 3" xfId="5638" xr:uid="{00000000-0005-0000-0000-0000570B0000}"/>
    <cellStyle name="Normal 11 3 2 2 2 5" xfId="5639" xr:uid="{00000000-0005-0000-0000-0000580B0000}"/>
    <cellStyle name="Normal 11 3 2 2 2 6" xfId="5640" xr:uid="{00000000-0005-0000-0000-0000590B0000}"/>
    <cellStyle name="Normal 11 3 2 2 2 7" xfId="5641" xr:uid="{00000000-0005-0000-0000-00005A0B0000}"/>
    <cellStyle name="Normal 11 3 2 2 2 8" xfId="32044" xr:uid="{1DD487A3-CAE5-41FF-8F21-5E760AC36D30}"/>
    <cellStyle name="Normal 11 3 2 2 3" xfId="5642" xr:uid="{00000000-0005-0000-0000-00005B0B0000}"/>
    <cellStyle name="Normal 11 3 2 2 3 2" xfId="5643" xr:uid="{00000000-0005-0000-0000-00005C0B0000}"/>
    <cellStyle name="Normal 11 3 2 2 3 2 2" xfId="5644" xr:uid="{00000000-0005-0000-0000-00005D0B0000}"/>
    <cellStyle name="Normal 11 3 2 2 3 3" xfId="5645" xr:uid="{00000000-0005-0000-0000-00005E0B0000}"/>
    <cellStyle name="Normal 11 3 2 2 3 4" xfId="5646" xr:uid="{00000000-0005-0000-0000-00005F0B0000}"/>
    <cellStyle name="Normal 11 3 2 2 4" xfId="5647" xr:uid="{00000000-0005-0000-0000-0000600B0000}"/>
    <cellStyle name="Normal 11 3 2 2 4 2" xfId="5648" xr:uid="{00000000-0005-0000-0000-0000610B0000}"/>
    <cellStyle name="Normal 11 3 2 2 4 3" xfId="5649" xr:uid="{00000000-0005-0000-0000-0000620B0000}"/>
    <cellStyle name="Normal 11 3 2 2 4 4" xfId="5650" xr:uid="{00000000-0005-0000-0000-0000630B0000}"/>
    <cellStyle name="Normal 11 3 2 2 5" xfId="5651" xr:uid="{00000000-0005-0000-0000-0000640B0000}"/>
    <cellStyle name="Normal 11 3 2 2 5 2" xfId="5652" xr:uid="{00000000-0005-0000-0000-0000650B0000}"/>
    <cellStyle name="Normal 11 3 2 2 5 3" xfId="5653" xr:uid="{00000000-0005-0000-0000-0000660B0000}"/>
    <cellStyle name="Normal 11 3 2 2 6" xfId="5654" xr:uid="{00000000-0005-0000-0000-0000670B0000}"/>
    <cellStyle name="Normal 11 3 2 2 7" xfId="5655" xr:uid="{00000000-0005-0000-0000-0000680B0000}"/>
    <cellStyle name="Normal 11 3 2 2 8" xfId="5656" xr:uid="{00000000-0005-0000-0000-0000690B0000}"/>
    <cellStyle name="Normal 11 3 2 2 9" xfId="32043" xr:uid="{84C33227-3777-43E5-908E-9257633A3A54}"/>
    <cellStyle name="Normal 11 3 2 3" xfId="5657" xr:uid="{00000000-0005-0000-0000-00006A0B0000}"/>
    <cellStyle name="Normal 11 3 2 3 2" xfId="5658" xr:uid="{00000000-0005-0000-0000-00006B0B0000}"/>
    <cellStyle name="Normal 11 3 2 3 2 2" xfId="5659" xr:uid="{00000000-0005-0000-0000-00006C0B0000}"/>
    <cellStyle name="Normal 11 3 2 3 2 2 2" xfId="5660" xr:uid="{00000000-0005-0000-0000-00006D0B0000}"/>
    <cellStyle name="Normal 11 3 2 3 2 2 2 2" xfId="5661" xr:uid="{00000000-0005-0000-0000-00006E0B0000}"/>
    <cellStyle name="Normal 11 3 2 3 2 2 3" xfId="5662" xr:uid="{00000000-0005-0000-0000-00006F0B0000}"/>
    <cellStyle name="Normal 11 3 2 3 2 2 4" xfId="5663" xr:uid="{00000000-0005-0000-0000-0000700B0000}"/>
    <cellStyle name="Normal 11 3 2 3 2 3" xfId="5664" xr:uid="{00000000-0005-0000-0000-0000710B0000}"/>
    <cellStyle name="Normal 11 3 2 3 2 3 2" xfId="5665" xr:uid="{00000000-0005-0000-0000-0000720B0000}"/>
    <cellStyle name="Normal 11 3 2 3 2 3 3" xfId="5666" xr:uid="{00000000-0005-0000-0000-0000730B0000}"/>
    <cellStyle name="Normal 11 3 2 3 2 3 4" xfId="5667" xr:uid="{00000000-0005-0000-0000-0000740B0000}"/>
    <cellStyle name="Normal 11 3 2 3 2 4" xfId="5668" xr:uid="{00000000-0005-0000-0000-0000750B0000}"/>
    <cellStyle name="Normal 11 3 2 3 2 4 2" xfId="5669" xr:uid="{00000000-0005-0000-0000-0000760B0000}"/>
    <cellStyle name="Normal 11 3 2 3 2 4 3" xfId="5670" xr:uid="{00000000-0005-0000-0000-0000770B0000}"/>
    <cellStyle name="Normal 11 3 2 3 2 5" xfId="5671" xr:uid="{00000000-0005-0000-0000-0000780B0000}"/>
    <cellStyle name="Normal 11 3 2 3 2 6" xfId="5672" xr:uid="{00000000-0005-0000-0000-0000790B0000}"/>
    <cellStyle name="Normal 11 3 2 3 2 7" xfId="5673" xr:uid="{00000000-0005-0000-0000-00007A0B0000}"/>
    <cellStyle name="Normal 11 3 2 3 3" xfId="5674" xr:uid="{00000000-0005-0000-0000-00007B0B0000}"/>
    <cellStyle name="Normal 11 3 2 3 3 2" xfId="5675" xr:uid="{00000000-0005-0000-0000-00007C0B0000}"/>
    <cellStyle name="Normal 11 3 2 3 3 2 2" xfId="5676" xr:uid="{00000000-0005-0000-0000-00007D0B0000}"/>
    <cellStyle name="Normal 11 3 2 3 3 3" xfId="5677" xr:uid="{00000000-0005-0000-0000-00007E0B0000}"/>
    <cellStyle name="Normal 11 3 2 3 3 4" xfId="5678" xr:uid="{00000000-0005-0000-0000-00007F0B0000}"/>
    <cellStyle name="Normal 11 3 2 3 4" xfId="5679" xr:uid="{00000000-0005-0000-0000-0000800B0000}"/>
    <cellStyle name="Normal 11 3 2 3 4 2" xfId="5680" xr:uid="{00000000-0005-0000-0000-0000810B0000}"/>
    <cellStyle name="Normal 11 3 2 3 4 3" xfId="5681" xr:uid="{00000000-0005-0000-0000-0000820B0000}"/>
    <cellStyle name="Normal 11 3 2 3 4 4" xfId="5682" xr:uid="{00000000-0005-0000-0000-0000830B0000}"/>
    <cellStyle name="Normal 11 3 2 3 5" xfId="5683" xr:uid="{00000000-0005-0000-0000-0000840B0000}"/>
    <cellStyle name="Normal 11 3 2 3 5 2" xfId="5684" xr:uid="{00000000-0005-0000-0000-0000850B0000}"/>
    <cellStyle name="Normal 11 3 2 3 5 3" xfId="5685" xr:uid="{00000000-0005-0000-0000-0000860B0000}"/>
    <cellStyle name="Normal 11 3 2 3 6" xfId="5686" xr:uid="{00000000-0005-0000-0000-0000870B0000}"/>
    <cellStyle name="Normal 11 3 2 3 7" xfId="5687" xr:uid="{00000000-0005-0000-0000-0000880B0000}"/>
    <cellStyle name="Normal 11 3 2 3 8" xfId="5688" xr:uid="{00000000-0005-0000-0000-0000890B0000}"/>
    <cellStyle name="Normal 11 3 2 3 9" xfId="32045" xr:uid="{C88D4DBB-BE43-4321-9D4F-D1BB41FF75EF}"/>
    <cellStyle name="Normal 11 3 2 4" xfId="5689" xr:uid="{00000000-0005-0000-0000-00008A0B0000}"/>
    <cellStyle name="Normal 11 3 2 4 2" xfId="5690" xr:uid="{00000000-0005-0000-0000-00008B0B0000}"/>
    <cellStyle name="Normal 11 3 2 4 2 2" xfId="5691" xr:uid="{00000000-0005-0000-0000-00008C0B0000}"/>
    <cellStyle name="Normal 11 3 2 4 2 2 2" xfId="5692" xr:uid="{00000000-0005-0000-0000-00008D0B0000}"/>
    <cellStyle name="Normal 11 3 2 4 2 3" xfId="5693" xr:uid="{00000000-0005-0000-0000-00008E0B0000}"/>
    <cellStyle name="Normal 11 3 2 4 2 4" xfId="5694" xr:uid="{00000000-0005-0000-0000-00008F0B0000}"/>
    <cellStyle name="Normal 11 3 2 4 3" xfId="5695" xr:uid="{00000000-0005-0000-0000-0000900B0000}"/>
    <cellStyle name="Normal 11 3 2 4 3 2" xfId="5696" xr:uid="{00000000-0005-0000-0000-0000910B0000}"/>
    <cellStyle name="Normal 11 3 2 4 3 3" xfId="5697" xr:uid="{00000000-0005-0000-0000-0000920B0000}"/>
    <cellStyle name="Normal 11 3 2 4 3 4" xfId="5698" xr:uid="{00000000-0005-0000-0000-0000930B0000}"/>
    <cellStyle name="Normal 11 3 2 4 4" xfId="5699" xr:uid="{00000000-0005-0000-0000-0000940B0000}"/>
    <cellStyle name="Normal 11 3 2 4 4 2" xfId="5700" xr:uid="{00000000-0005-0000-0000-0000950B0000}"/>
    <cellStyle name="Normal 11 3 2 4 4 3" xfId="5701" xr:uid="{00000000-0005-0000-0000-0000960B0000}"/>
    <cellStyle name="Normal 11 3 2 4 5" xfId="5702" xr:uid="{00000000-0005-0000-0000-0000970B0000}"/>
    <cellStyle name="Normal 11 3 2 4 6" xfId="5703" xr:uid="{00000000-0005-0000-0000-0000980B0000}"/>
    <cellStyle name="Normal 11 3 2 4 7" xfId="5704" xr:uid="{00000000-0005-0000-0000-0000990B0000}"/>
    <cellStyle name="Normal 11 3 2 5" xfId="5705" xr:uid="{00000000-0005-0000-0000-00009A0B0000}"/>
    <cellStyle name="Normal 11 3 2 5 2" xfId="5706" xr:uid="{00000000-0005-0000-0000-00009B0B0000}"/>
    <cellStyle name="Normal 11 3 2 5 2 2" xfId="5707" xr:uid="{00000000-0005-0000-0000-00009C0B0000}"/>
    <cellStyle name="Normal 11 3 2 5 3" xfId="5708" xr:uid="{00000000-0005-0000-0000-00009D0B0000}"/>
    <cellStyle name="Normal 11 3 2 5 4" xfId="5709" xr:uid="{00000000-0005-0000-0000-00009E0B0000}"/>
    <cellStyle name="Normal 11 3 2 6" xfId="5710" xr:uid="{00000000-0005-0000-0000-00009F0B0000}"/>
    <cellStyle name="Normal 11 3 2 6 2" xfId="5711" xr:uid="{00000000-0005-0000-0000-0000A00B0000}"/>
    <cellStyle name="Normal 11 3 2 6 3" xfId="5712" xr:uid="{00000000-0005-0000-0000-0000A10B0000}"/>
    <cellStyle name="Normal 11 3 2 6 4" xfId="5713" xr:uid="{00000000-0005-0000-0000-0000A20B0000}"/>
    <cellStyle name="Normal 11 3 2 7" xfId="5714" xr:uid="{00000000-0005-0000-0000-0000A30B0000}"/>
    <cellStyle name="Normal 11 3 2 7 2" xfId="5715" xr:uid="{00000000-0005-0000-0000-0000A40B0000}"/>
    <cellStyle name="Normal 11 3 2 7 3" xfId="5716" xr:uid="{00000000-0005-0000-0000-0000A50B0000}"/>
    <cellStyle name="Normal 11 3 2 8" xfId="5717" xr:uid="{00000000-0005-0000-0000-0000A60B0000}"/>
    <cellStyle name="Normal 11 3 2 9" xfId="5718" xr:uid="{00000000-0005-0000-0000-0000A70B0000}"/>
    <cellStyle name="Normal 11 3 3" xfId="5719" xr:uid="{00000000-0005-0000-0000-0000A80B0000}"/>
    <cellStyle name="Normal 11 3 3 2" xfId="5720" xr:uid="{00000000-0005-0000-0000-0000A90B0000}"/>
    <cellStyle name="Normal 11 3 3 2 2" xfId="5721" xr:uid="{00000000-0005-0000-0000-0000AA0B0000}"/>
    <cellStyle name="Normal 11 3 3 2 2 2" xfId="5722" xr:uid="{00000000-0005-0000-0000-0000AB0B0000}"/>
    <cellStyle name="Normal 11 3 3 2 2 2 2" xfId="5723" xr:uid="{00000000-0005-0000-0000-0000AC0B0000}"/>
    <cellStyle name="Normal 11 3 3 2 2 3" xfId="5724" xr:uid="{00000000-0005-0000-0000-0000AD0B0000}"/>
    <cellStyle name="Normal 11 3 3 2 2 4" xfId="5725" xr:uid="{00000000-0005-0000-0000-0000AE0B0000}"/>
    <cellStyle name="Normal 11 3 3 2 3" xfId="5726" xr:uid="{00000000-0005-0000-0000-0000AF0B0000}"/>
    <cellStyle name="Normal 11 3 3 2 3 2" xfId="5727" xr:uid="{00000000-0005-0000-0000-0000B00B0000}"/>
    <cellStyle name="Normal 11 3 3 2 3 3" xfId="5728" xr:uid="{00000000-0005-0000-0000-0000B10B0000}"/>
    <cellStyle name="Normal 11 3 3 2 3 4" xfId="5729" xr:uid="{00000000-0005-0000-0000-0000B20B0000}"/>
    <cellStyle name="Normal 11 3 3 2 4" xfId="5730" xr:uid="{00000000-0005-0000-0000-0000B30B0000}"/>
    <cellStyle name="Normal 11 3 3 2 4 2" xfId="5731" xr:uid="{00000000-0005-0000-0000-0000B40B0000}"/>
    <cellStyle name="Normal 11 3 3 2 4 3" xfId="5732" xr:uid="{00000000-0005-0000-0000-0000B50B0000}"/>
    <cellStyle name="Normal 11 3 3 2 5" xfId="5733" xr:uid="{00000000-0005-0000-0000-0000B60B0000}"/>
    <cellStyle name="Normal 11 3 3 2 6" xfId="5734" xr:uid="{00000000-0005-0000-0000-0000B70B0000}"/>
    <cellStyle name="Normal 11 3 3 2 7" xfId="5735" xr:uid="{00000000-0005-0000-0000-0000B80B0000}"/>
    <cellStyle name="Normal 11 3 3 2 8" xfId="32047" xr:uid="{29BB5B55-91CB-4C18-BCF9-6BF7DE90E518}"/>
    <cellStyle name="Normal 11 3 3 3" xfId="5736" xr:uid="{00000000-0005-0000-0000-0000B90B0000}"/>
    <cellStyle name="Normal 11 3 3 3 2" xfId="5737" xr:uid="{00000000-0005-0000-0000-0000BA0B0000}"/>
    <cellStyle name="Normal 11 3 3 3 2 2" xfId="5738" xr:uid="{00000000-0005-0000-0000-0000BB0B0000}"/>
    <cellStyle name="Normal 11 3 3 3 3" xfId="5739" xr:uid="{00000000-0005-0000-0000-0000BC0B0000}"/>
    <cellStyle name="Normal 11 3 3 3 4" xfId="5740" xr:uid="{00000000-0005-0000-0000-0000BD0B0000}"/>
    <cellStyle name="Normal 11 3 3 4" xfId="5741" xr:uid="{00000000-0005-0000-0000-0000BE0B0000}"/>
    <cellStyle name="Normal 11 3 3 4 2" xfId="5742" xr:uid="{00000000-0005-0000-0000-0000BF0B0000}"/>
    <cellStyle name="Normal 11 3 3 4 3" xfId="5743" xr:uid="{00000000-0005-0000-0000-0000C00B0000}"/>
    <cellStyle name="Normal 11 3 3 4 4" xfId="5744" xr:uid="{00000000-0005-0000-0000-0000C10B0000}"/>
    <cellStyle name="Normal 11 3 3 5" xfId="5745" xr:uid="{00000000-0005-0000-0000-0000C20B0000}"/>
    <cellStyle name="Normal 11 3 3 5 2" xfId="5746" xr:uid="{00000000-0005-0000-0000-0000C30B0000}"/>
    <cellStyle name="Normal 11 3 3 5 3" xfId="5747" xr:uid="{00000000-0005-0000-0000-0000C40B0000}"/>
    <cellStyle name="Normal 11 3 3 6" xfId="5748" xr:uid="{00000000-0005-0000-0000-0000C50B0000}"/>
    <cellStyle name="Normal 11 3 3 7" xfId="5749" xr:uid="{00000000-0005-0000-0000-0000C60B0000}"/>
    <cellStyle name="Normal 11 3 3 8" xfId="5750" xr:uid="{00000000-0005-0000-0000-0000C70B0000}"/>
    <cellStyle name="Normal 11 3 3 9" xfId="32046" xr:uid="{466D5980-7D0A-4921-910A-DB8020854EAA}"/>
    <cellStyle name="Normal 11 3 4" xfId="5751" xr:uid="{00000000-0005-0000-0000-0000C80B0000}"/>
    <cellStyle name="Normal 11 3 4 2" xfId="5752" xr:uid="{00000000-0005-0000-0000-0000C90B0000}"/>
    <cellStyle name="Normal 11 3 4 2 2" xfId="5753" xr:uid="{00000000-0005-0000-0000-0000CA0B0000}"/>
    <cellStyle name="Normal 11 3 4 2 2 2" xfId="5754" xr:uid="{00000000-0005-0000-0000-0000CB0B0000}"/>
    <cellStyle name="Normal 11 3 4 2 2 2 2" xfId="5755" xr:uid="{00000000-0005-0000-0000-0000CC0B0000}"/>
    <cellStyle name="Normal 11 3 4 2 2 3" xfId="5756" xr:uid="{00000000-0005-0000-0000-0000CD0B0000}"/>
    <cellStyle name="Normal 11 3 4 2 2 4" xfId="5757" xr:uid="{00000000-0005-0000-0000-0000CE0B0000}"/>
    <cellStyle name="Normal 11 3 4 2 3" xfId="5758" xr:uid="{00000000-0005-0000-0000-0000CF0B0000}"/>
    <cellStyle name="Normal 11 3 4 2 3 2" xfId="5759" xr:uid="{00000000-0005-0000-0000-0000D00B0000}"/>
    <cellStyle name="Normal 11 3 4 2 3 3" xfId="5760" xr:uid="{00000000-0005-0000-0000-0000D10B0000}"/>
    <cellStyle name="Normal 11 3 4 2 3 4" xfId="5761" xr:uid="{00000000-0005-0000-0000-0000D20B0000}"/>
    <cellStyle name="Normal 11 3 4 2 4" xfId="5762" xr:uid="{00000000-0005-0000-0000-0000D30B0000}"/>
    <cellStyle name="Normal 11 3 4 2 4 2" xfId="5763" xr:uid="{00000000-0005-0000-0000-0000D40B0000}"/>
    <cellStyle name="Normal 11 3 4 2 4 3" xfId="5764" xr:uid="{00000000-0005-0000-0000-0000D50B0000}"/>
    <cellStyle name="Normal 11 3 4 2 5" xfId="5765" xr:uid="{00000000-0005-0000-0000-0000D60B0000}"/>
    <cellStyle name="Normal 11 3 4 2 6" xfId="5766" xr:uid="{00000000-0005-0000-0000-0000D70B0000}"/>
    <cellStyle name="Normal 11 3 4 2 7" xfId="5767" xr:uid="{00000000-0005-0000-0000-0000D80B0000}"/>
    <cellStyle name="Normal 11 3 4 3" xfId="5768" xr:uid="{00000000-0005-0000-0000-0000D90B0000}"/>
    <cellStyle name="Normal 11 3 4 3 2" xfId="5769" xr:uid="{00000000-0005-0000-0000-0000DA0B0000}"/>
    <cellStyle name="Normal 11 3 4 3 2 2" xfId="5770" xr:uid="{00000000-0005-0000-0000-0000DB0B0000}"/>
    <cellStyle name="Normal 11 3 4 3 3" xfId="5771" xr:uid="{00000000-0005-0000-0000-0000DC0B0000}"/>
    <cellStyle name="Normal 11 3 4 3 4" xfId="5772" xr:uid="{00000000-0005-0000-0000-0000DD0B0000}"/>
    <cellStyle name="Normal 11 3 4 4" xfId="5773" xr:uid="{00000000-0005-0000-0000-0000DE0B0000}"/>
    <cellStyle name="Normal 11 3 4 4 2" xfId="5774" xr:uid="{00000000-0005-0000-0000-0000DF0B0000}"/>
    <cellStyle name="Normal 11 3 4 4 3" xfId="5775" xr:uid="{00000000-0005-0000-0000-0000E00B0000}"/>
    <cellStyle name="Normal 11 3 4 4 4" xfId="5776" xr:uid="{00000000-0005-0000-0000-0000E10B0000}"/>
    <cellStyle name="Normal 11 3 4 5" xfId="5777" xr:uid="{00000000-0005-0000-0000-0000E20B0000}"/>
    <cellStyle name="Normal 11 3 4 5 2" xfId="5778" xr:uid="{00000000-0005-0000-0000-0000E30B0000}"/>
    <cellStyle name="Normal 11 3 4 5 3" xfId="5779" xr:uid="{00000000-0005-0000-0000-0000E40B0000}"/>
    <cellStyle name="Normal 11 3 4 6" xfId="5780" xr:uid="{00000000-0005-0000-0000-0000E50B0000}"/>
    <cellStyle name="Normal 11 3 4 7" xfId="5781" xr:uid="{00000000-0005-0000-0000-0000E60B0000}"/>
    <cellStyle name="Normal 11 3 4 8" xfId="5782" xr:uid="{00000000-0005-0000-0000-0000E70B0000}"/>
    <cellStyle name="Normal 11 3 4 9" xfId="32048" xr:uid="{108931A3-4BDF-4680-BD36-C8F431375514}"/>
    <cellStyle name="Normal 11 3 5" xfId="5783" xr:uid="{00000000-0005-0000-0000-0000E80B0000}"/>
    <cellStyle name="Normal 11 3 5 2" xfId="5784" xr:uid="{00000000-0005-0000-0000-0000E90B0000}"/>
    <cellStyle name="Normal 11 3 5 2 2" xfId="5785" xr:uid="{00000000-0005-0000-0000-0000EA0B0000}"/>
    <cellStyle name="Normal 11 3 5 2 2 2" xfId="5786" xr:uid="{00000000-0005-0000-0000-0000EB0B0000}"/>
    <cellStyle name="Normal 11 3 5 2 3" xfId="5787" xr:uid="{00000000-0005-0000-0000-0000EC0B0000}"/>
    <cellStyle name="Normal 11 3 5 2 4" xfId="5788" xr:uid="{00000000-0005-0000-0000-0000ED0B0000}"/>
    <cellStyle name="Normal 11 3 5 3" xfId="5789" xr:uid="{00000000-0005-0000-0000-0000EE0B0000}"/>
    <cellStyle name="Normal 11 3 5 3 2" xfId="5790" xr:uid="{00000000-0005-0000-0000-0000EF0B0000}"/>
    <cellStyle name="Normal 11 3 5 3 3" xfId="5791" xr:uid="{00000000-0005-0000-0000-0000F00B0000}"/>
    <cellStyle name="Normal 11 3 5 3 4" xfId="5792" xr:uid="{00000000-0005-0000-0000-0000F10B0000}"/>
    <cellStyle name="Normal 11 3 5 4" xfId="5793" xr:uid="{00000000-0005-0000-0000-0000F20B0000}"/>
    <cellStyle name="Normal 11 3 5 4 2" xfId="5794" xr:uid="{00000000-0005-0000-0000-0000F30B0000}"/>
    <cellStyle name="Normal 11 3 5 4 3" xfId="5795" xr:uid="{00000000-0005-0000-0000-0000F40B0000}"/>
    <cellStyle name="Normal 11 3 5 5" xfId="5796" xr:uid="{00000000-0005-0000-0000-0000F50B0000}"/>
    <cellStyle name="Normal 11 3 5 6" xfId="5797" xr:uid="{00000000-0005-0000-0000-0000F60B0000}"/>
    <cellStyle name="Normal 11 3 5 7" xfId="5798" xr:uid="{00000000-0005-0000-0000-0000F70B0000}"/>
    <cellStyle name="Normal 11 3 6" xfId="5799" xr:uid="{00000000-0005-0000-0000-0000F80B0000}"/>
    <cellStyle name="Normal 11 3 6 2" xfId="5800" xr:uid="{00000000-0005-0000-0000-0000F90B0000}"/>
    <cellStyle name="Normal 11 3 6 2 2" xfId="5801" xr:uid="{00000000-0005-0000-0000-0000FA0B0000}"/>
    <cellStyle name="Normal 11 3 6 3" xfId="5802" xr:uid="{00000000-0005-0000-0000-0000FB0B0000}"/>
    <cellStyle name="Normal 11 3 6 4" xfId="5803" xr:uid="{00000000-0005-0000-0000-0000FC0B0000}"/>
    <cellStyle name="Normal 11 3 7" xfId="5804" xr:uid="{00000000-0005-0000-0000-0000FD0B0000}"/>
    <cellStyle name="Normal 11 3 8" xfId="5805" xr:uid="{00000000-0005-0000-0000-0000FE0B0000}"/>
    <cellStyle name="Normal 11 3 8 2" xfId="5806" xr:uid="{00000000-0005-0000-0000-0000FF0B0000}"/>
    <cellStyle name="Normal 11 3 8 3" xfId="5807" xr:uid="{00000000-0005-0000-0000-0000000C0000}"/>
    <cellStyle name="Normal 11 3 8 4" xfId="5808" xr:uid="{00000000-0005-0000-0000-0000010C0000}"/>
    <cellStyle name="Normal 11 3 9" xfId="5809" xr:uid="{00000000-0005-0000-0000-0000020C0000}"/>
    <cellStyle name="Normal 11 3 9 2" xfId="5810" xr:uid="{00000000-0005-0000-0000-0000030C0000}"/>
    <cellStyle name="Normal 11 3 9 3" xfId="5811" xr:uid="{00000000-0005-0000-0000-0000040C0000}"/>
    <cellStyle name="Normal 11 4" xfId="5812" xr:uid="{00000000-0005-0000-0000-0000050C0000}"/>
    <cellStyle name="Normal 11 4 10" xfId="5813" xr:uid="{00000000-0005-0000-0000-0000060C0000}"/>
    <cellStyle name="Normal 11 4 11" xfId="5814" xr:uid="{00000000-0005-0000-0000-0000070C0000}"/>
    <cellStyle name="Normal 11 4 12" xfId="5815" xr:uid="{00000000-0005-0000-0000-0000080C0000}"/>
    <cellStyle name="Normal 11 4 13" xfId="32049" xr:uid="{EC00410D-0F79-4DE6-A290-8C158425350D}"/>
    <cellStyle name="Normal 11 4 2" xfId="5816" xr:uid="{00000000-0005-0000-0000-0000090C0000}"/>
    <cellStyle name="Normal 11 4 2 10" xfId="5817" xr:uid="{00000000-0005-0000-0000-00000A0C0000}"/>
    <cellStyle name="Normal 11 4 2 11" xfId="32050" xr:uid="{D920EFAC-6B5F-4DDA-A77C-A581F623D845}"/>
    <cellStyle name="Normal 11 4 2 2" xfId="5818" xr:uid="{00000000-0005-0000-0000-00000B0C0000}"/>
    <cellStyle name="Normal 11 4 2 2 2" xfId="5819" xr:uid="{00000000-0005-0000-0000-00000C0C0000}"/>
    <cellStyle name="Normal 11 4 2 2 2 2" xfId="5820" xr:uid="{00000000-0005-0000-0000-00000D0C0000}"/>
    <cellStyle name="Normal 11 4 2 2 2 2 2" xfId="5821" xr:uid="{00000000-0005-0000-0000-00000E0C0000}"/>
    <cellStyle name="Normal 11 4 2 2 2 2 2 2" xfId="5822" xr:uid="{00000000-0005-0000-0000-00000F0C0000}"/>
    <cellStyle name="Normal 11 4 2 2 2 2 3" xfId="5823" xr:uid="{00000000-0005-0000-0000-0000100C0000}"/>
    <cellStyle name="Normal 11 4 2 2 2 2 4" xfId="5824" xr:uid="{00000000-0005-0000-0000-0000110C0000}"/>
    <cellStyle name="Normal 11 4 2 2 2 3" xfId="5825" xr:uid="{00000000-0005-0000-0000-0000120C0000}"/>
    <cellStyle name="Normal 11 4 2 2 2 3 2" xfId="5826" xr:uid="{00000000-0005-0000-0000-0000130C0000}"/>
    <cellStyle name="Normal 11 4 2 2 2 3 3" xfId="5827" xr:uid="{00000000-0005-0000-0000-0000140C0000}"/>
    <cellStyle name="Normal 11 4 2 2 2 3 4" xfId="5828" xr:uid="{00000000-0005-0000-0000-0000150C0000}"/>
    <cellStyle name="Normal 11 4 2 2 2 4" xfId="5829" xr:uid="{00000000-0005-0000-0000-0000160C0000}"/>
    <cellStyle name="Normal 11 4 2 2 2 4 2" xfId="5830" xr:uid="{00000000-0005-0000-0000-0000170C0000}"/>
    <cellStyle name="Normal 11 4 2 2 2 4 3" xfId="5831" xr:uid="{00000000-0005-0000-0000-0000180C0000}"/>
    <cellStyle name="Normal 11 4 2 2 2 5" xfId="5832" xr:uid="{00000000-0005-0000-0000-0000190C0000}"/>
    <cellStyle name="Normal 11 4 2 2 2 6" xfId="5833" xr:uid="{00000000-0005-0000-0000-00001A0C0000}"/>
    <cellStyle name="Normal 11 4 2 2 2 7" xfId="5834" xr:uid="{00000000-0005-0000-0000-00001B0C0000}"/>
    <cellStyle name="Normal 11 4 2 2 2 8" xfId="32052" xr:uid="{65286CA3-9020-4379-A194-3F3182053FDB}"/>
    <cellStyle name="Normal 11 4 2 2 3" xfId="5835" xr:uid="{00000000-0005-0000-0000-00001C0C0000}"/>
    <cellStyle name="Normal 11 4 2 2 3 2" xfId="5836" xr:uid="{00000000-0005-0000-0000-00001D0C0000}"/>
    <cellStyle name="Normal 11 4 2 2 3 2 2" xfId="5837" xr:uid="{00000000-0005-0000-0000-00001E0C0000}"/>
    <cellStyle name="Normal 11 4 2 2 3 3" xfId="5838" xr:uid="{00000000-0005-0000-0000-00001F0C0000}"/>
    <cellStyle name="Normal 11 4 2 2 3 4" xfId="5839" xr:uid="{00000000-0005-0000-0000-0000200C0000}"/>
    <cellStyle name="Normal 11 4 2 2 4" xfId="5840" xr:uid="{00000000-0005-0000-0000-0000210C0000}"/>
    <cellStyle name="Normal 11 4 2 2 4 2" xfId="5841" xr:uid="{00000000-0005-0000-0000-0000220C0000}"/>
    <cellStyle name="Normal 11 4 2 2 4 3" xfId="5842" xr:uid="{00000000-0005-0000-0000-0000230C0000}"/>
    <cellStyle name="Normal 11 4 2 2 4 4" xfId="5843" xr:uid="{00000000-0005-0000-0000-0000240C0000}"/>
    <cellStyle name="Normal 11 4 2 2 5" xfId="5844" xr:uid="{00000000-0005-0000-0000-0000250C0000}"/>
    <cellStyle name="Normal 11 4 2 2 5 2" xfId="5845" xr:uid="{00000000-0005-0000-0000-0000260C0000}"/>
    <cellStyle name="Normal 11 4 2 2 5 3" xfId="5846" xr:uid="{00000000-0005-0000-0000-0000270C0000}"/>
    <cellStyle name="Normal 11 4 2 2 6" xfId="5847" xr:uid="{00000000-0005-0000-0000-0000280C0000}"/>
    <cellStyle name="Normal 11 4 2 2 7" xfId="5848" xr:uid="{00000000-0005-0000-0000-0000290C0000}"/>
    <cellStyle name="Normal 11 4 2 2 8" xfId="5849" xr:uid="{00000000-0005-0000-0000-00002A0C0000}"/>
    <cellStyle name="Normal 11 4 2 2 9" xfId="32051" xr:uid="{E50A1140-92A5-469F-B178-7235761C6231}"/>
    <cellStyle name="Normal 11 4 2 3" xfId="5850" xr:uid="{00000000-0005-0000-0000-00002B0C0000}"/>
    <cellStyle name="Normal 11 4 2 3 2" xfId="5851" xr:uid="{00000000-0005-0000-0000-00002C0C0000}"/>
    <cellStyle name="Normal 11 4 2 3 2 2" xfId="5852" xr:uid="{00000000-0005-0000-0000-00002D0C0000}"/>
    <cellStyle name="Normal 11 4 2 3 2 2 2" xfId="5853" xr:uid="{00000000-0005-0000-0000-00002E0C0000}"/>
    <cellStyle name="Normal 11 4 2 3 2 2 2 2" xfId="5854" xr:uid="{00000000-0005-0000-0000-00002F0C0000}"/>
    <cellStyle name="Normal 11 4 2 3 2 2 3" xfId="5855" xr:uid="{00000000-0005-0000-0000-0000300C0000}"/>
    <cellStyle name="Normal 11 4 2 3 2 2 4" xfId="5856" xr:uid="{00000000-0005-0000-0000-0000310C0000}"/>
    <cellStyle name="Normal 11 4 2 3 2 3" xfId="5857" xr:uid="{00000000-0005-0000-0000-0000320C0000}"/>
    <cellStyle name="Normal 11 4 2 3 2 3 2" xfId="5858" xr:uid="{00000000-0005-0000-0000-0000330C0000}"/>
    <cellStyle name="Normal 11 4 2 3 2 3 3" xfId="5859" xr:uid="{00000000-0005-0000-0000-0000340C0000}"/>
    <cellStyle name="Normal 11 4 2 3 2 3 4" xfId="5860" xr:uid="{00000000-0005-0000-0000-0000350C0000}"/>
    <cellStyle name="Normal 11 4 2 3 2 4" xfId="5861" xr:uid="{00000000-0005-0000-0000-0000360C0000}"/>
    <cellStyle name="Normal 11 4 2 3 2 4 2" xfId="5862" xr:uid="{00000000-0005-0000-0000-0000370C0000}"/>
    <cellStyle name="Normal 11 4 2 3 2 4 3" xfId="5863" xr:uid="{00000000-0005-0000-0000-0000380C0000}"/>
    <cellStyle name="Normal 11 4 2 3 2 5" xfId="5864" xr:uid="{00000000-0005-0000-0000-0000390C0000}"/>
    <cellStyle name="Normal 11 4 2 3 2 6" xfId="5865" xr:uid="{00000000-0005-0000-0000-00003A0C0000}"/>
    <cellStyle name="Normal 11 4 2 3 2 7" xfId="5866" xr:uid="{00000000-0005-0000-0000-00003B0C0000}"/>
    <cellStyle name="Normal 11 4 2 3 3" xfId="5867" xr:uid="{00000000-0005-0000-0000-00003C0C0000}"/>
    <cellStyle name="Normal 11 4 2 3 3 2" xfId="5868" xr:uid="{00000000-0005-0000-0000-00003D0C0000}"/>
    <cellStyle name="Normal 11 4 2 3 3 2 2" xfId="5869" xr:uid="{00000000-0005-0000-0000-00003E0C0000}"/>
    <cellStyle name="Normal 11 4 2 3 3 3" xfId="5870" xr:uid="{00000000-0005-0000-0000-00003F0C0000}"/>
    <cellStyle name="Normal 11 4 2 3 3 4" xfId="5871" xr:uid="{00000000-0005-0000-0000-0000400C0000}"/>
    <cellStyle name="Normal 11 4 2 3 4" xfId="5872" xr:uid="{00000000-0005-0000-0000-0000410C0000}"/>
    <cellStyle name="Normal 11 4 2 3 4 2" xfId="5873" xr:uid="{00000000-0005-0000-0000-0000420C0000}"/>
    <cellStyle name="Normal 11 4 2 3 4 3" xfId="5874" xr:uid="{00000000-0005-0000-0000-0000430C0000}"/>
    <cellStyle name="Normal 11 4 2 3 4 4" xfId="5875" xr:uid="{00000000-0005-0000-0000-0000440C0000}"/>
    <cellStyle name="Normal 11 4 2 3 5" xfId="5876" xr:uid="{00000000-0005-0000-0000-0000450C0000}"/>
    <cellStyle name="Normal 11 4 2 3 5 2" xfId="5877" xr:uid="{00000000-0005-0000-0000-0000460C0000}"/>
    <cellStyle name="Normal 11 4 2 3 5 3" xfId="5878" xr:uid="{00000000-0005-0000-0000-0000470C0000}"/>
    <cellStyle name="Normal 11 4 2 3 6" xfId="5879" xr:uid="{00000000-0005-0000-0000-0000480C0000}"/>
    <cellStyle name="Normal 11 4 2 3 7" xfId="5880" xr:uid="{00000000-0005-0000-0000-0000490C0000}"/>
    <cellStyle name="Normal 11 4 2 3 8" xfId="5881" xr:uid="{00000000-0005-0000-0000-00004A0C0000}"/>
    <cellStyle name="Normal 11 4 2 3 9" xfId="32053" xr:uid="{A5EBB9F1-2EA3-4A76-8565-E8FF6770B438}"/>
    <cellStyle name="Normal 11 4 2 4" xfId="5882" xr:uid="{00000000-0005-0000-0000-00004B0C0000}"/>
    <cellStyle name="Normal 11 4 2 4 2" xfId="5883" xr:uid="{00000000-0005-0000-0000-00004C0C0000}"/>
    <cellStyle name="Normal 11 4 2 4 2 2" xfId="5884" xr:uid="{00000000-0005-0000-0000-00004D0C0000}"/>
    <cellStyle name="Normal 11 4 2 4 2 2 2" xfId="5885" xr:uid="{00000000-0005-0000-0000-00004E0C0000}"/>
    <cellStyle name="Normal 11 4 2 4 2 3" xfId="5886" xr:uid="{00000000-0005-0000-0000-00004F0C0000}"/>
    <cellStyle name="Normal 11 4 2 4 2 4" xfId="5887" xr:uid="{00000000-0005-0000-0000-0000500C0000}"/>
    <cellStyle name="Normal 11 4 2 4 3" xfId="5888" xr:uid="{00000000-0005-0000-0000-0000510C0000}"/>
    <cellStyle name="Normal 11 4 2 4 3 2" xfId="5889" xr:uid="{00000000-0005-0000-0000-0000520C0000}"/>
    <cellStyle name="Normal 11 4 2 4 3 3" xfId="5890" xr:uid="{00000000-0005-0000-0000-0000530C0000}"/>
    <cellStyle name="Normal 11 4 2 4 3 4" xfId="5891" xr:uid="{00000000-0005-0000-0000-0000540C0000}"/>
    <cellStyle name="Normal 11 4 2 4 4" xfId="5892" xr:uid="{00000000-0005-0000-0000-0000550C0000}"/>
    <cellStyle name="Normal 11 4 2 4 4 2" xfId="5893" xr:uid="{00000000-0005-0000-0000-0000560C0000}"/>
    <cellStyle name="Normal 11 4 2 4 4 3" xfId="5894" xr:uid="{00000000-0005-0000-0000-0000570C0000}"/>
    <cellStyle name="Normal 11 4 2 4 5" xfId="5895" xr:uid="{00000000-0005-0000-0000-0000580C0000}"/>
    <cellStyle name="Normal 11 4 2 4 6" xfId="5896" xr:uid="{00000000-0005-0000-0000-0000590C0000}"/>
    <cellStyle name="Normal 11 4 2 4 7" xfId="5897" xr:uid="{00000000-0005-0000-0000-00005A0C0000}"/>
    <cellStyle name="Normal 11 4 2 5" xfId="5898" xr:uid="{00000000-0005-0000-0000-00005B0C0000}"/>
    <cellStyle name="Normal 11 4 2 5 2" xfId="5899" xr:uid="{00000000-0005-0000-0000-00005C0C0000}"/>
    <cellStyle name="Normal 11 4 2 5 2 2" xfId="5900" xr:uid="{00000000-0005-0000-0000-00005D0C0000}"/>
    <cellStyle name="Normal 11 4 2 5 3" xfId="5901" xr:uid="{00000000-0005-0000-0000-00005E0C0000}"/>
    <cellStyle name="Normal 11 4 2 5 4" xfId="5902" xr:uid="{00000000-0005-0000-0000-00005F0C0000}"/>
    <cellStyle name="Normal 11 4 2 6" xfId="5903" xr:uid="{00000000-0005-0000-0000-0000600C0000}"/>
    <cellStyle name="Normal 11 4 2 6 2" xfId="5904" xr:uid="{00000000-0005-0000-0000-0000610C0000}"/>
    <cellStyle name="Normal 11 4 2 6 3" xfId="5905" xr:uid="{00000000-0005-0000-0000-0000620C0000}"/>
    <cellStyle name="Normal 11 4 2 6 4" xfId="5906" xr:uid="{00000000-0005-0000-0000-0000630C0000}"/>
    <cellStyle name="Normal 11 4 2 7" xfId="5907" xr:uid="{00000000-0005-0000-0000-0000640C0000}"/>
    <cellStyle name="Normal 11 4 2 7 2" xfId="5908" xr:uid="{00000000-0005-0000-0000-0000650C0000}"/>
    <cellStyle name="Normal 11 4 2 7 3" xfId="5909" xr:uid="{00000000-0005-0000-0000-0000660C0000}"/>
    <cellStyle name="Normal 11 4 2 8" xfId="5910" xr:uid="{00000000-0005-0000-0000-0000670C0000}"/>
    <cellStyle name="Normal 11 4 2 9" xfId="5911" xr:uid="{00000000-0005-0000-0000-0000680C0000}"/>
    <cellStyle name="Normal 11 4 3" xfId="5912" xr:uid="{00000000-0005-0000-0000-0000690C0000}"/>
    <cellStyle name="Normal 11 4 3 2" xfId="5913" xr:uid="{00000000-0005-0000-0000-00006A0C0000}"/>
    <cellStyle name="Normal 11 4 3 2 2" xfId="5914" xr:uid="{00000000-0005-0000-0000-00006B0C0000}"/>
    <cellStyle name="Normal 11 4 3 2 2 2" xfId="5915" xr:uid="{00000000-0005-0000-0000-00006C0C0000}"/>
    <cellStyle name="Normal 11 4 3 2 2 2 2" xfId="5916" xr:uid="{00000000-0005-0000-0000-00006D0C0000}"/>
    <cellStyle name="Normal 11 4 3 2 2 3" xfId="5917" xr:uid="{00000000-0005-0000-0000-00006E0C0000}"/>
    <cellStyle name="Normal 11 4 3 2 2 4" xfId="5918" xr:uid="{00000000-0005-0000-0000-00006F0C0000}"/>
    <cellStyle name="Normal 11 4 3 2 3" xfId="5919" xr:uid="{00000000-0005-0000-0000-0000700C0000}"/>
    <cellStyle name="Normal 11 4 3 2 3 2" xfId="5920" xr:uid="{00000000-0005-0000-0000-0000710C0000}"/>
    <cellStyle name="Normal 11 4 3 2 3 3" xfId="5921" xr:uid="{00000000-0005-0000-0000-0000720C0000}"/>
    <cellStyle name="Normal 11 4 3 2 3 4" xfId="5922" xr:uid="{00000000-0005-0000-0000-0000730C0000}"/>
    <cellStyle name="Normal 11 4 3 2 4" xfId="5923" xr:uid="{00000000-0005-0000-0000-0000740C0000}"/>
    <cellStyle name="Normal 11 4 3 2 4 2" xfId="5924" xr:uid="{00000000-0005-0000-0000-0000750C0000}"/>
    <cellStyle name="Normal 11 4 3 2 4 3" xfId="5925" xr:uid="{00000000-0005-0000-0000-0000760C0000}"/>
    <cellStyle name="Normal 11 4 3 2 5" xfId="5926" xr:uid="{00000000-0005-0000-0000-0000770C0000}"/>
    <cellStyle name="Normal 11 4 3 2 6" xfId="5927" xr:uid="{00000000-0005-0000-0000-0000780C0000}"/>
    <cellStyle name="Normal 11 4 3 2 7" xfId="5928" xr:uid="{00000000-0005-0000-0000-0000790C0000}"/>
    <cellStyle name="Normal 11 4 3 2 8" xfId="32055" xr:uid="{38C69537-3120-40FD-A85C-CD84184BC8FB}"/>
    <cellStyle name="Normal 11 4 3 3" xfId="5929" xr:uid="{00000000-0005-0000-0000-00007A0C0000}"/>
    <cellStyle name="Normal 11 4 3 3 2" xfId="5930" xr:uid="{00000000-0005-0000-0000-00007B0C0000}"/>
    <cellStyle name="Normal 11 4 3 3 2 2" xfId="5931" xr:uid="{00000000-0005-0000-0000-00007C0C0000}"/>
    <cellStyle name="Normal 11 4 3 3 3" xfId="5932" xr:uid="{00000000-0005-0000-0000-00007D0C0000}"/>
    <cellStyle name="Normal 11 4 3 3 4" xfId="5933" xr:uid="{00000000-0005-0000-0000-00007E0C0000}"/>
    <cellStyle name="Normal 11 4 3 4" xfId="5934" xr:uid="{00000000-0005-0000-0000-00007F0C0000}"/>
    <cellStyle name="Normal 11 4 3 4 2" xfId="5935" xr:uid="{00000000-0005-0000-0000-0000800C0000}"/>
    <cellStyle name="Normal 11 4 3 4 3" xfId="5936" xr:uid="{00000000-0005-0000-0000-0000810C0000}"/>
    <cellStyle name="Normal 11 4 3 4 4" xfId="5937" xr:uid="{00000000-0005-0000-0000-0000820C0000}"/>
    <cellStyle name="Normal 11 4 3 5" xfId="5938" xr:uid="{00000000-0005-0000-0000-0000830C0000}"/>
    <cellStyle name="Normal 11 4 3 5 2" xfId="5939" xr:uid="{00000000-0005-0000-0000-0000840C0000}"/>
    <cellStyle name="Normal 11 4 3 5 3" xfId="5940" xr:uid="{00000000-0005-0000-0000-0000850C0000}"/>
    <cellStyle name="Normal 11 4 3 6" xfId="5941" xr:uid="{00000000-0005-0000-0000-0000860C0000}"/>
    <cellStyle name="Normal 11 4 3 7" xfId="5942" xr:uid="{00000000-0005-0000-0000-0000870C0000}"/>
    <cellStyle name="Normal 11 4 3 8" xfId="5943" xr:uid="{00000000-0005-0000-0000-0000880C0000}"/>
    <cellStyle name="Normal 11 4 3 9" xfId="32054" xr:uid="{C9E2C61D-99A1-4EC0-B805-27AD2D858A57}"/>
    <cellStyle name="Normal 11 4 4" xfId="5944" xr:uid="{00000000-0005-0000-0000-0000890C0000}"/>
    <cellStyle name="Normal 11 4 4 2" xfId="5945" xr:uid="{00000000-0005-0000-0000-00008A0C0000}"/>
    <cellStyle name="Normal 11 4 4 2 2" xfId="5946" xr:uid="{00000000-0005-0000-0000-00008B0C0000}"/>
    <cellStyle name="Normal 11 4 4 2 2 2" xfId="5947" xr:uid="{00000000-0005-0000-0000-00008C0C0000}"/>
    <cellStyle name="Normal 11 4 4 2 2 2 2" xfId="5948" xr:uid="{00000000-0005-0000-0000-00008D0C0000}"/>
    <cellStyle name="Normal 11 4 4 2 2 3" xfId="5949" xr:uid="{00000000-0005-0000-0000-00008E0C0000}"/>
    <cellStyle name="Normal 11 4 4 2 2 4" xfId="5950" xr:uid="{00000000-0005-0000-0000-00008F0C0000}"/>
    <cellStyle name="Normal 11 4 4 2 3" xfId="5951" xr:uid="{00000000-0005-0000-0000-0000900C0000}"/>
    <cellStyle name="Normal 11 4 4 2 3 2" xfId="5952" xr:uid="{00000000-0005-0000-0000-0000910C0000}"/>
    <cellStyle name="Normal 11 4 4 2 3 3" xfId="5953" xr:uid="{00000000-0005-0000-0000-0000920C0000}"/>
    <cellStyle name="Normal 11 4 4 2 3 4" xfId="5954" xr:uid="{00000000-0005-0000-0000-0000930C0000}"/>
    <cellStyle name="Normal 11 4 4 2 4" xfId="5955" xr:uid="{00000000-0005-0000-0000-0000940C0000}"/>
    <cellStyle name="Normal 11 4 4 2 4 2" xfId="5956" xr:uid="{00000000-0005-0000-0000-0000950C0000}"/>
    <cellStyle name="Normal 11 4 4 2 4 3" xfId="5957" xr:uid="{00000000-0005-0000-0000-0000960C0000}"/>
    <cellStyle name="Normal 11 4 4 2 5" xfId="5958" xr:uid="{00000000-0005-0000-0000-0000970C0000}"/>
    <cellStyle name="Normal 11 4 4 2 6" xfId="5959" xr:uid="{00000000-0005-0000-0000-0000980C0000}"/>
    <cellStyle name="Normal 11 4 4 2 7" xfId="5960" xr:uid="{00000000-0005-0000-0000-0000990C0000}"/>
    <cellStyle name="Normal 11 4 4 3" xfId="5961" xr:uid="{00000000-0005-0000-0000-00009A0C0000}"/>
    <cellStyle name="Normal 11 4 4 3 2" xfId="5962" xr:uid="{00000000-0005-0000-0000-00009B0C0000}"/>
    <cellStyle name="Normal 11 4 4 3 2 2" xfId="5963" xr:uid="{00000000-0005-0000-0000-00009C0C0000}"/>
    <cellStyle name="Normal 11 4 4 3 3" xfId="5964" xr:uid="{00000000-0005-0000-0000-00009D0C0000}"/>
    <cellStyle name="Normal 11 4 4 3 4" xfId="5965" xr:uid="{00000000-0005-0000-0000-00009E0C0000}"/>
    <cellStyle name="Normal 11 4 4 4" xfId="5966" xr:uid="{00000000-0005-0000-0000-00009F0C0000}"/>
    <cellStyle name="Normal 11 4 4 4 2" xfId="5967" xr:uid="{00000000-0005-0000-0000-0000A00C0000}"/>
    <cellStyle name="Normal 11 4 4 4 3" xfId="5968" xr:uid="{00000000-0005-0000-0000-0000A10C0000}"/>
    <cellStyle name="Normal 11 4 4 4 4" xfId="5969" xr:uid="{00000000-0005-0000-0000-0000A20C0000}"/>
    <cellStyle name="Normal 11 4 4 5" xfId="5970" xr:uid="{00000000-0005-0000-0000-0000A30C0000}"/>
    <cellStyle name="Normal 11 4 4 5 2" xfId="5971" xr:uid="{00000000-0005-0000-0000-0000A40C0000}"/>
    <cellStyle name="Normal 11 4 4 5 3" xfId="5972" xr:uid="{00000000-0005-0000-0000-0000A50C0000}"/>
    <cellStyle name="Normal 11 4 4 6" xfId="5973" xr:uid="{00000000-0005-0000-0000-0000A60C0000}"/>
    <cellStyle name="Normal 11 4 4 7" xfId="5974" xr:uid="{00000000-0005-0000-0000-0000A70C0000}"/>
    <cellStyle name="Normal 11 4 4 8" xfId="5975" xr:uid="{00000000-0005-0000-0000-0000A80C0000}"/>
    <cellStyle name="Normal 11 4 4 9" xfId="32056" xr:uid="{41BCB17C-9C99-4485-A2A5-AB6C64CE3232}"/>
    <cellStyle name="Normal 11 4 5" xfId="5976" xr:uid="{00000000-0005-0000-0000-0000A90C0000}"/>
    <cellStyle name="Normal 11 4 5 2" xfId="5977" xr:uid="{00000000-0005-0000-0000-0000AA0C0000}"/>
    <cellStyle name="Normal 11 4 5 2 2" xfId="5978" xr:uid="{00000000-0005-0000-0000-0000AB0C0000}"/>
    <cellStyle name="Normal 11 4 5 2 2 2" xfId="5979" xr:uid="{00000000-0005-0000-0000-0000AC0C0000}"/>
    <cellStyle name="Normal 11 4 5 2 3" xfId="5980" xr:uid="{00000000-0005-0000-0000-0000AD0C0000}"/>
    <cellStyle name="Normal 11 4 5 2 4" xfId="5981" xr:uid="{00000000-0005-0000-0000-0000AE0C0000}"/>
    <cellStyle name="Normal 11 4 5 3" xfId="5982" xr:uid="{00000000-0005-0000-0000-0000AF0C0000}"/>
    <cellStyle name="Normal 11 4 5 3 2" xfId="5983" xr:uid="{00000000-0005-0000-0000-0000B00C0000}"/>
    <cellStyle name="Normal 11 4 5 3 3" xfId="5984" xr:uid="{00000000-0005-0000-0000-0000B10C0000}"/>
    <cellStyle name="Normal 11 4 5 3 4" xfId="5985" xr:uid="{00000000-0005-0000-0000-0000B20C0000}"/>
    <cellStyle name="Normal 11 4 5 4" xfId="5986" xr:uid="{00000000-0005-0000-0000-0000B30C0000}"/>
    <cellStyle name="Normal 11 4 5 4 2" xfId="5987" xr:uid="{00000000-0005-0000-0000-0000B40C0000}"/>
    <cellStyle name="Normal 11 4 5 4 3" xfId="5988" xr:uid="{00000000-0005-0000-0000-0000B50C0000}"/>
    <cellStyle name="Normal 11 4 5 5" xfId="5989" xr:uid="{00000000-0005-0000-0000-0000B60C0000}"/>
    <cellStyle name="Normal 11 4 5 6" xfId="5990" xr:uid="{00000000-0005-0000-0000-0000B70C0000}"/>
    <cellStyle name="Normal 11 4 5 7" xfId="5991" xr:uid="{00000000-0005-0000-0000-0000B80C0000}"/>
    <cellStyle name="Normal 11 4 6" xfId="5992" xr:uid="{00000000-0005-0000-0000-0000B90C0000}"/>
    <cellStyle name="Normal 11 4 6 2" xfId="5993" xr:uid="{00000000-0005-0000-0000-0000BA0C0000}"/>
    <cellStyle name="Normal 11 4 6 2 2" xfId="5994" xr:uid="{00000000-0005-0000-0000-0000BB0C0000}"/>
    <cellStyle name="Normal 11 4 6 3" xfId="5995" xr:uid="{00000000-0005-0000-0000-0000BC0C0000}"/>
    <cellStyle name="Normal 11 4 6 4" xfId="5996" xr:uid="{00000000-0005-0000-0000-0000BD0C0000}"/>
    <cellStyle name="Normal 11 4 7" xfId="5997" xr:uid="{00000000-0005-0000-0000-0000BE0C0000}"/>
    <cellStyle name="Normal 11 4 8" xfId="5998" xr:uid="{00000000-0005-0000-0000-0000BF0C0000}"/>
    <cellStyle name="Normal 11 4 8 2" xfId="5999" xr:uid="{00000000-0005-0000-0000-0000C00C0000}"/>
    <cellStyle name="Normal 11 4 8 3" xfId="6000" xr:uid="{00000000-0005-0000-0000-0000C10C0000}"/>
    <cellStyle name="Normal 11 4 8 4" xfId="6001" xr:uid="{00000000-0005-0000-0000-0000C20C0000}"/>
    <cellStyle name="Normal 11 4 9" xfId="6002" xr:uid="{00000000-0005-0000-0000-0000C30C0000}"/>
    <cellStyle name="Normal 11 4 9 2" xfId="6003" xr:uid="{00000000-0005-0000-0000-0000C40C0000}"/>
    <cellStyle name="Normal 11 4 9 3" xfId="6004" xr:uid="{00000000-0005-0000-0000-0000C50C0000}"/>
    <cellStyle name="Normal 11 5" xfId="6005" xr:uid="{00000000-0005-0000-0000-0000C60C0000}"/>
    <cellStyle name="Normal 11 5 10" xfId="6006" xr:uid="{00000000-0005-0000-0000-0000C70C0000}"/>
    <cellStyle name="Normal 11 5 11" xfId="32057" xr:uid="{16749EBA-A975-40F4-B46B-77A50D30AA90}"/>
    <cellStyle name="Normal 11 5 2" xfId="6007" xr:uid="{00000000-0005-0000-0000-0000C80C0000}"/>
    <cellStyle name="Normal 11 5 2 2" xfId="6008" xr:uid="{00000000-0005-0000-0000-0000C90C0000}"/>
    <cellStyle name="Normal 11 5 2 2 2" xfId="6009" xr:uid="{00000000-0005-0000-0000-0000CA0C0000}"/>
    <cellStyle name="Normal 11 5 2 2 2 2" xfId="6010" xr:uid="{00000000-0005-0000-0000-0000CB0C0000}"/>
    <cellStyle name="Normal 11 5 2 2 2 2 2" xfId="6011" xr:uid="{00000000-0005-0000-0000-0000CC0C0000}"/>
    <cellStyle name="Normal 11 5 2 2 2 3" xfId="6012" xr:uid="{00000000-0005-0000-0000-0000CD0C0000}"/>
    <cellStyle name="Normal 11 5 2 2 2 4" xfId="6013" xr:uid="{00000000-0005-0000-0000-0000CE0C0000}"/>
    <cellStyle name="Normal 11 5 2 2 2 5" xfId="32060" xr:uid="{532BEA4D-C4DB-4AAA-9206-1C7988F7E4DA}"/>
    <cellStyle name="Normal 11 5 2 2 3" xfId="6014" xr:uid="{00000000-0005-0000-0000-0000CF0C0000}"/>
    <cellStyle name="Normal 11 5 2 2 3 2" xfId="6015" xr:uid="{00000000-0005-0000-0000-0000D00C0000}"/>
    <cellStyle name="Normal 11 5 2 2 3 3" xfId="6016" xr:uid="{00000000-0005-0000-0000-0000D10C0000}"/>
    <cellStyle name="Normal 11 5 2 2 3 4" xfId="6017" xr:uid="{00000000-0005-0000-0000-0000D20C0000}"/>
    <cellStyle name="Normal 11 5 2 2 4" xfId="6018" xr:uid="{00000000-0005-0000-0000-0000D30C0000}"/>
    <cellStyle name="Normal 11 5 2 2 4 2" xfId="6019" xr:uid="{00000000-0005-0000-0000-0000D40C0000}"/>
    <cellStyle name="Normal 11 5 2 2 4 3" xfId="6020" xr:uid="{00000000-0005-0000-0000-0000D50C0000}"/>
    <cellStyle name="Normal 11 5 2 2 5" xfId="6021" xr:uid="{00000000-0005-0000-0000-0000D60C0000}"/>
    <cellStyle name="Normal 11 5 2 2 6" xfId="6022" xr:uid="{00000000-0005-0000-0000-0000D70C0000}"/>
    <cellStyle name="Normal 11 5 2 2 7" xfId="6023" xr:uid="{00000000-0005-0000-0000-0000D80C0000}"/>
    <cellStyle name="Normal 11 5 2 2 8" xfId="32059" xr:uid="{05D39515-1B6B-4447-BC42-DB8CA95376B0}"/>
    <cellStyle name="Normal 11 5 2 3" xfId="6024" xr:uid="{00000000-0005-0000-0000-0000D90C0000}"/>
    <cellStyle name="Normal 11 5 2 3 2" xfId="6025" xr:uid="{00000000-0005-0000-0000-0000DA0C0000}"/>
    <cellStyle name="Normal 11 5 2 3 2 2" xfId="6026" xr:uid="{00000000-0005-0000-0000-0000DB0C0000}"/>
    <cellStyle name="Normal 11 5 2 3 3" xfId="6027" xr:uid="{00000000-0005-0000-0000-0000DC0C0000}"/>
    <cellStyle name="Normal 11 5 2 3 4" xfId="6028" xr:uid="{00000000-0005-0000-0000-0000DD0C0000}"/>
    <cellStyle name="Normal 11 5 2 3 5" xfId="32061" xr:uid="{452A397D-C5FA-453F-BC1E-B9722F5FF650}"/>
    <cellStyle name="Normal 11 5 2 4" xfId="6029" xr:uid="{00000000-0005-0000-0000-0000DE0C0000}"/>
    <cellStyle name="Normal 11 5 2 4 2" xfId="6030" xr:uid="{00000000-0005-0000-0000-0000DF0C0000}"/>
    <cellStyle name="Normal 11 5 2 4 3" xfId="6031" xr:uid="{00000000-0005-0000-0000-0000E00C0000}"/>
    <cellStyle name="Normal 11 5 2 4 4" xfId="6032" xr:uid="{00000000-0005-0000-0000-0000E10C0000}"/>
    <cellStyle name="Normal 11 5 2 5" xfId="6033" xr:uid="{00000000-0005-0000-0000-0000E20C0000}"/>
    <cellStyle name="Normal 11 5 2 5 2" xfId="6034" xr:uid="{00000000-0005-0000-0000-0000E30C0000}"/>
    <cellStyle name="Normal 11 5 2 5 3" xfId="6035" xr:uid="{00000000-0005-0000-0000-0000E40C0000}"/>
    <cellStyle name="Normal 11 5 2 6" xfId="6036" xr:uid="{00000000-0005-0000-0000-0000E50C0000}"/>
    <cellStyle name="Normal 11 5 2 7" xfId="6037" xr:uid="{00000000-0005-0000-0000-0000E60C0000}"/>
    <cellStyle name="Normal 11 5 2 8" xfId="6038" xr:uid="{00000000-0005-0000-0000-0000E70C0000}"/>
    <cellStyle name="Normal 11 5 2 9" xfId="32058" xr:uid="{773E9C6D-5B73-4EAD-AA11-9E17A5927FA1}"/>
    <cellStyle name="Normal 11 5 3" xfId="6039" xr:uid="{00000000-0005-0000-0000-0000E80C0000}"/>
    <cellStyle name="Normal 11 5 3 2" xfId="6040" xr:uid="{00000000-0005-0000-0000-0000E90C0000}"/>
    <cellStyle name="Normal 11 5 3 2 2" xfId="6041" xr:uid="{00000000-0005-0000-0000-0000EA0C0000}"/>
    <cellStyle name="Normal 11 5 3 2 2 2" xfId="6042" xr:uid="{00000000-0005-0000-0000-0000EB0C0000}"/>
    <cellStyle name="Normal 11 5 3 2 2 2 2" xfId="6043" xr:uid="{00000000-0005-0000-0000-0000EC0C0000}"/>
    <cellStyle name="Normal 11 5 3 2 2 3" xfId="6044" xr:uid="{00000000-0005-0000-0000-0000ED0C0000}"/>
    <cellStyle name="Normal 11 5 3 2 2 4" xfId="6045" xr:uid="{00000000-0005-0000-0000-0000EE0C0000}"/>
    <cellStyle name="Normal 11 5 3 2 3" xfId="6046" xr:uid="{00000000-0005-0000-0000-0000EF0C0000}"/>
    <cellStyle name="Normal 11 5 3 2 3 2" xfId="6047" xr:uid="{00000000-0005-0000-0000-0000F00C0000}"/>
    <cellStyle name="Normal 11 5 3 2 3 3" xfId="6048" xr:uid="{00000000-0005-0000-0000-0000F10C0000}"/>
    <cellStyle name="Normal 11 5 3 2 3 4" xfId="6049" xr:uid="{00000000-0005-0000-0000-0000F20C0000}"/>
    <cellStyle name="Normal 11 5 3 2 4" xfId="6050" xr:uid="{00000000-0005-0000-0000-0000F30C0000}"/>
    <cellStyle name="Normal 11 5 3 2 4 2" xfId="6051" xr:uid="{00000000-0005-0000-0000-0000F40C0000}"/>
    <cellStyle name="Normal 11 5 3 2 4 3" xfId="6052" xr:uid="{00000000-0005-0000-0000-0000F50C0000}"/>
    <cellStyle name="Normal 11 5 3 2 5" xfId="6053" xr:uid="{00000000-0005-0000-0000-0000F60C0000}"/>
    <cellStyle name="Normal 11 5 3 2 6" xfId="6054" xr:uid="{00000000-0005-0000-0000-0000F70C0000}"/>
    <cellStyle name="Normal 11 5 3 2 7" xfId="6055" xr:uid="{00000000-0005-0000-0000-0000F80C0000}"/>
    <cellStyle name="Normal 11 5 3 2 8" xfId="32063" xr:uid="{23414C3D-5914-4EE3-8FEF-0474B4347BC5}"/>
    <cellStyle name="Normal 11 5 3 3" xfId="6056" xr:uid="{00000000-0005-0000-0000-0000F90C0000}"/>
    <cellStyle name="Normal 11 5 3 3 2" xfId="6057" xr:uid="{00000000-0005-0000-0000-0000FA0C0000}"/>
    <cellStyle name="Normal 11 5 3 3 2 2" xfId="6058" xr:uid="{00000000-0005-0000-0000-0000FB0C0000}"/>
    <cellStyle name="Normal 11 5 3 3 3" xfId="6059" xr:uid="{00000000-0005-0000-0000-0000FC0C0000}"/>
    <cellStyle name="Normal 11 5 3 3 4" xfId="6060" xr:uid="{00000000-0005-0000-0000-0000FD0C0000}"/>
    <cellStyle name="Normal 11 5 3 4" xfId="6061" xr:uid="{00000000-0005-0000-0000-0000FE0C0000}"/>
    <cellStyle name="Normal 11 5 3 4 2" xfId="6062" xr:uid="{00000000-0005-0000-0000-0000FF0C0000}"/>
    <cellStyle name="Normal 11 5 3 4 3" xfId="6063" xr:uid="{00000000-0005-0000-0000-0000000D0000}"/>
    <cellStyle name="Normal 11 5 3 4 4" xfId="6064" xr:uid="{00000000-0005-0000-0000-0000010D0000}"/>
    <cellStyle name="Normal 11 5 3 5" xfId="6065" xr:uid="{00000000-0005-0000-0000-0000020D0000}"/>
    <cellStyle name="Normal 11 5 3 5 2" xfId="6066" xr:uid="{00000000-0005-0000-0000-0000030D0000}"/>
    <cellStyle name="Normal 11 5 3 5 3" xfId="6067" xr:uid="{00000000-0005-0000-0000-0000040D0000}"/>
    <cellStyle name="Normal 11 5 3 6" xfId="6068" xr:uid="{00000000-0005-0000-0000-0000050D0000}"/>
    <cellStyle name="Normal 11 5 3 7" xfId="6069" xr:uid="{00000000-0005-0000-0000-0000060D0000}"/>
    <cellStyle name="Normal 11 5 3 8" xfId="6070" xr:uid="{00000000-0005-0000-0000-0000070D0000}"/>
    <cellStyle name="Normal 11 5 3 9" xfId="32062" xr:uid="{921D2213-13DE-4C88-AB7B-1CBF8B6AA812}"/>
    <cellStyle name="Normal 11 5 4" xfId="6071" xr:uid="{00000000-0005-0000-0000-0000080D0000}"/>
    <cellStyle name="Normal 11 5 4 2" xfId="6072" xr:uid="{00000000-0005-0000-0000-0000090D0000}"/>
    <cellStyle name="Normal 11 5 4 2 2" xfId="6073" xr:uid="{00000000-0005-0000-0000-00000A0D0000}"/>
    <cellStyle name="Normal 11 5 4 2 2 2" xfId="6074" xr:uid="{00000000-0005-0000-0000-00000B0D0000}"/>
    <cellStyle name="Normal 11 5 4 2 3" xfId="6075" xr:uid="{00000000-0005-0000-0000-00000C0D0000}"/>
    <cellStyle name="Normal 11 5 4 2 4" xfId="6076" xr:uid="{00000000-0005-0000-0000-00000D0D0000}"/>
    <cellStyle name="Normal 11 5 4 3" xfId="6077" xr:uid="{00000000-0005-0000-0000-00000E0D0000}"/>
    <cellStyle name="Normal 11 5 4 3 2" xfId="6078" xr:uid="{00000000-0005-0000-0000-00000F0D0000}"/>
    <cellStyle name="Normal 11 5 4 3 3" xfId="6079" xr:uid="{00000000-0005-0000-0000-0000100D0000}"/>
    <cellStyle name="Normal 11 5 4 3 4" xfId="6080" xr:uid="{00000000-0005-0000-0000-0000110D0000}"/>
    <cellStyle name="Normal 11 5 4 4" xfId="6081" xr:uid="{00000000-0005-0000-0000-0000120D0000}"/>
    <cellStyle name="Normal 11 5 4 4 2" xfId="6082" xr:uid="{00000000-0005-0000-0000-0000130D0000}"/>
    <cellStyle name="Normal 11 5 4 4 3" xfId="6083" xr:uid="{00000000-0005-0000-0000-0000140D0000}"/>
    <cellStyle name="Normal 11 5 4 5" xfId="6084" xr:uid="{00000000-0005-0000-0000-0000150D0000}"/>
    <cellStyle name="Normal 11 5 4 6" xfId="6085" xr:uid="{00000000-0005-0000-0000-0000160D0000}"/>
    <cellStyle name="Normal 11 5 4 7" xfId="6086" xr:uid="{00000000-0005-0000-0000-0000170D0000}"/>
    <cellStyle name="Normal 11 5 4 8" xfId="32064" xr:uid="{F67EC8F4-FF52-4826-B03C-9E75468253D3}"/>
    <cellStyle name="Normal 11 5 5" xfId="6087" xr:uid="{00000000-0005-0000-0000-0000180D0000}"/>
    <cellStyle name="Normal 11 5 5 2" xfId="6088" xr:uid="{00000000-0005-0000-0000-0000190D0000}"/>
    <cellStyle name="Normal 11 5 5 2 2" xfId="6089" xr:uid="{00000000-0005-0000-0000-00001A0D0000}"/>
    <cellStyle name="Normal 11 5 5 3" xfId="6090" xr:uid="{00000000-0005-0000-0000-00001B0D0000}"/>
    <cellStyle name="Normal 11 5 5 4" xfId="6091" xr:uid="{00000000-0005-0000-0000-00001C0D0000}"/>
    <cellStyle name="Normal 11 5 6" xfId="6092" xr:uid="{00000000-0005-0000-0000-00001D0D0000}"/>
    <cellStyle name="Normal 11 5 6 2" xfId="6093" xr:uid="{00000000-0005-0000-0000-00001E0D0000}"/>
    <cellStyle name="Normal 11 5 6 3" xfId="6094" xr:uid="{00000000-0005-0000-0000-00001F0D0000}"/>
    <cellStyle name="Normal 11 5 6 4" xfId="6095" xr:uid="{00000000-0005-0000-0000-0000200D0000}"/>
    <cellStyle name="Normal 11 5 7" xfId="6096" xr:uid="{00000000-0005-0000-0000-0000210D0000}"/>
    <cellStyle name="Normal 11 5 7 2" xfId="6097" xr:uid="{00000000-0005-0000-0000-0000220D0000}"/>
    <cellStyle name="Normal 11 5 7 3" xfId="6098" xr:uid="{00000000-0005-0000-0000-0000230D0000}"/>
    <cellStyle name="Normal 11 5 8" xfId="6099" xr:uid="{00000000-0005-0000-0000-0000240D0000}"/>
    <cellStyle name="Normal 11 5 9" xfId="6100" xr:uid="{00000000-0005-0000-0000-0000250D0000}"/>
    <cellStyle name="Normal 11 6" xfId="6101" xr:uid="{00000000-0005-0000-0000-0000260D0000}"/>
    <cellStyle name="Normal 11 6 2" xfId="6102" xr:uid="{00000000-0005-0000-0000-0000270D0000}"/>
    <cellStyle name="Normal 11 6 2 2" xfId="6103" xr:uid="{00000000-0005-0000-0000-0000280D0000}"/>
    <cellStyle name="Normal 11 6 2 2 2" xfId="6104" xr:uid="{00000000-0005-0000-0000-0000290D0000}"/>
    <cellStyle name="Normal 11 6 2 2 2 2" xfId="6105" xr:uid="{00000000-0005-0000-0000-00002A0D0000}"/>
    <cellStyle name="Normal 11 6 2 2 3" xfId="6106" xr:uid="{00000000-0005-0000-0000-00002B0D0000}"/>
    <cellStyle name="Normal 11 6 2 2 4" xfId="6107" xr:uid="{00000000-0005-0000-0000-00002C0D0000}"/>
    <cellStyle name="Normal 11 6 2 2 5" xfId="32067" xr:uid="{978C2152-7A7F-439C-8AF7-C1A9C39E369E}"/>
    <cellStyle name="Normal 11 6 2 3" xfId="6108" xr:uid="{00000000-0005-0000-0000-00002D0D0000}"/>
    <cellStyle name="Normal 11 6 2 3 2" xfId="6109" xr:uid="{00000000-0005-0000-0000-00002E0D0000}"/>
    <cellStyle name="Normal 11 6 2 3 3" xfId="6110" xr:uid="{00000000-0005-0000-0000-00002F0D0000}"/>
    <cellStyle name="Normal 11 6 2 3 4" xfId="6111" xr:uid="{00000000-0005-0000-0000-0000300D0000}"/>
    <cellStyle name="Normal 11 6 2 4" xfId="6112" xr:uid="{00000000-0005-0000-0000-0000310D0000}"/>
    <cellStyle name="Normal 11 6 2 4 2" xfId="6113" xr:uid="{00000000-0005-0000-0000-0000320D0000}"/>
    <cellStyle name="Normal 11 6 2 4 3" xfId="6114" xr:uid="{00000000-0005-0000-0000-0000330D0000}"/>
    <cellStyle name="Normal 11 6 2 5" xfId="6115" xr:uid="{00000000-0005-0000-0000-0000340D0000}"/>
    <cellStyle name="Normal 11 6 2 6" xfId="6116" xr:uid="{00000000-0005-0000-0000-0000350D0000}"/>
    <cellStyle name="Normal 11 6 2 7" xfId="6117" xr:uid="{00000000-0005-0000-0000-0000360D0000}"/>
    <cellStyle name="Normal 11 6 2 8" xfId="32066" xr:uid="{E28CAFE7-A4CB-4B5E-86FF-3DD84BEB5050}"/>
    <cellStyle name="Normal 11 6 3" xfId="6118" xr:uid="{00000000-0005-0000-0000-0000370D0000}"/>
    <cellStyle name="Normal 11 6 3 2" xfId="6119" xr:uid="{00000000-0005-0000-0000-0000380D0000}"/>
    <cellStyle name="Normal 11 6 3 2 2" xfId="6120" xr:uid="{00000000-0005-0000-0000-0000390D0000}"/>
    <cellStyle name="Normal 11 6 3 3" xfId="6121" xr:uid="{00000000-0005-0000-0000-00003A0D0000}"/>
    <cellStyle name="Normal 11 6 3 4" xfId="6122" xr:uid="{00000000-0005-0000-0000-00003B0D0000}"/>
    <cellStyle name="Normal 11 6 3 5" xfId="32068" xr:uid="{16FE6DF0-150A-4527-AD00-2CBF0D645EF8}"/>
    <cellStyle name="Normal 11 6 4" xfId="6123" xr:uid="{00000000-0005-0000-0000-00003C0D0000}"/>
    <cellStyle name="Normal 11 6 4 2" xfId="6124" xr:uid="{00000000-0005-0000-0000-00003D0D0000}"/>
    <cellStyle name="Normal 11 6 4 3" xfId="6125" xr:uid="{00000000-0005-0000-0000-00003E0D0000}"/>
    <cellStyle name="Normal 11 6 4 4" xfId="6126" xr:uid="{00000000-0005-0000-0000-00003F0D0000}"/>
    <cellStyle name="Normal 11 6 5" xfId="6127" xr:uid="{00000000-0005-0000-0000-0000400D0000}"/>
    <cellStyle name="Normal 11 6 5 2" xfId="6128" xr:uid="{00000000-0005-0000-0000-0000410D0000}"/>
    <cellStyle name="Normal 11 6 5 3" xfId="6129" xr:uid="{00000000-0005-0000-0000-0000420D0000}"/>
    <cellStyle name="Normal 11 6 6" xfId="6130" xr:uid="{00000000-0005-0000-0000-0000430D0000}"/>
    <cellStyle name="Normal 11 6 7" xfId="6131" xr:uid="{00000000-0005-0000-0000-0000440D0000}"/>
    <cellStyle name="Normal 11 6 8" xfId="6132" xr:uid="{00000000-0005-0000-0000-0000450D0000}"/>
    <cellStyle name="Normal 11 6 9" xfId="32065" xr:uid="{79323B52-7A25-4EDC-8488-C9F6C0F35B2F}"/>
    <cellStyle name="Normal 11 7" xfId="6133" xr:uid="{00000000-0005-0000-0000-0000460D0000}"/>
    <cellStyle name="Normal 11 7 2" xfId="6134" xr:uid="{00000000-0005-0000-0000-0000470D0000}"/>
    <cellStyle name="Normal 11 7 2 2" xfId="6135" xr:uid="{00000000-0005-0000-0000-0000480D0000}"/>
    <cellStyle name="Normal 11 7 2 2 2" xfId="6136" xr:uid="{00000000-0005-0000-0000-0000490D0000}"/>
    <cellStyle name="Normal 11 7 2 2 2 2" xfId="6137" xr:uid="{00000000-0005-0000-0000-00004A0D0000}"/>
    <cellStyle name="Normal 11 7 2 2 3" xfId="6138" xr:uid="{00000000-0005-0000-0000-00004B0D0000}"/>
    <cellStyle name="Normal 11 7 2 2 4" xfId="6139" xr:uid="{00000000-0005-0000-0000-00004C0D0000}"/>
    <cellStyle name="Normal 11 7 2 3" xfId="6140" xr:uid="{00000000-0005-0000-0000-00004D0D0000}"/>
    <cellStyle name="Normal 11 7 2 3 2" xfId="6141" xr:uid="{00000000-0005-0000-0000-00004E0D0000}"/>
    <cellStyle name="Normal 11 7 2 3 3" xfId="6142" xr:uid="{00000000-0005-0000-0000-00004F0D0000}"/>
    <cellStyle name="Normal 11 7 2 3 4" xfId="6143" xr:uid="{00000000-0005-0000-0000-0000500D0000}"/>
    <cellStyle name="Normal 11 7 2 4" xfId="6144" xr:uid="{00000000-0005-0000-0000-0000510D0000}"/>
    <cellStyle name="Normal 11 7 2 4 2" xfId="6145" xr:uid="{00000000-0005-0000-0000-0000520D0000}"/>
    <cellStyle name="Normal 11 7 2 4 3" xfId="6146" xr:uid="{00000000-0005-0000-0000-0000530D0000}"/>
    <cellStyle name="Normal 11 7 2 5" xfId="6147" xr:uid="{00000000-0005-0000-0000-0000540D0000}"/>
    <cellStyle name="Normal 11 7 2 6" xfId="6148" xr:uid="{00000000-0005-0000-0000-0000550D0000}"/>
    <cellStyle name="Normal 11 7 2 7" xfId="6149" xr:uid="{00000000-0005-0000-0000-0000560D0000}"/>
    <cellStyle name="Normal 11 7 2 8" xfId="32070" xr:uid="{9EDA23A5-1019-4C87-ADE6-9A66E895B909}"/>
    <cellStyle name="Normal 11 7 3" xfId="6150" xr:uid="{00000000-0005-0000-0000-0000570D0000}"/>
    <cellStyle name="Normal 11 7 3 2" xfId="6151" xr:uid="{00000000-0005-0000-0000-0000580D0000}"/>
    <cellStyle name="Normal 11 7 3 2 2" xfId="6152" xr:uid="{00000000-0005-0000-0000-0000590D0000}"/>
    <cellStyle name="Normal 11 7 3 3" xfId="6153" xr:uid="{00000000-0005-0000-0000-00005A0D0000}"/>
    <cellStyle name="Normal 11 7 3 4" xfId="6154" xr:uid="{00000000-0005-0000-0000-00005B0D0000}"/>
    <cellStyle name="Normal 11 7 4" xfId="6155" xr:uid="{00000000-0005-0000-0000-00005C0D0000}"/>
    <cellStyle name="Normal 11 7 4 2" xfId="6156" xr:uid="{00000000-0005-0000-0000-00005D0D0000}"/>
    <cellStyle name="Normal 11 7 4 3" xfId="6157" xr:uid="{00000000-0005-0000-0000-00005E0D0000}"/>
    <cellStyle name="Normal 11 7 4 4" xfId="6158" xr:uid="{00000000-0005-0000-0000-00005F0D0000}"/>
    <cellStyle name="Normal 11 7 5" xfId="6159" xr:uid="{00000000-0005-0000-0000-0000600D0000}"/>
    <cellStyle name="Normal 11 7 5 2" xfId="6160" xr:uid="{00000000-0005-0000-0000-0000610D0000}"/>
    <cellStyle name="Normal 11 7 5 3" xfId="6161" xr:uid="{00000000-0005-0000-0000-0000620D0000}"/>
    <cellStyle name="Normal 11 7 6" xfId="6162" xr:uid="{00000000-0005-0000-0000-0000630D0000}"/>
    <cellStyle name="Normal 11 7 7" xfId="6163" xr:uid="{00000000-0005-0000-0000-0000640D0000}"/>
    <cellStyle name="Normal 11 7 8" xfId="6164" xr:uid="{00000000-0005-0000-0000-0000650D0000}"/>
    <cellStyle name="Normal 11 7 9" xfId="32069" xr:uid="{E235A7B8-7CB2-4F29-9C00-05FAC7609952}"/>
    <cellStyle name="Normal 11 8" xfId="6165" xr:uid="{00000000-0005-0000-0000-0000660D0000}"/>
    <cellStyle name="Normal 11 8 2" xfId="6166" xr:uid="{00000000-0005-0000-0000-0000670D0000}"/>
    <cellStyle name="Normal 11 8 2 2" xfId="6167" xr:uid="{00000000-0005-0000-0000-0000680D0000}"/>
    <cellStyle name="Normal 11 8 2 2 2" xfId="6168" xr:uid="{00000000-0005-0000-0000-0000690D0000}"/>
    <cellStyle name="Normal 11 8 2 3" xfId="6169" xr:uid="{00000000-0005-0000-0000-00006A0D0000}"/>
    <cellStyle name="Normal 11 8 2 4" xfId="6170" xr:uid="{00000000-0005-0000-0000-00006B0D0000}"/>
    <cellStyle name="Normal 11 8 3" xfId="6171" xr:uid="{00000000-0005-0000-0000-00006C0D0000}"/>
    <cellStyle name="Normal 11 8 3 2" xfId="6172" xr:uid="{00000000-0005-0000-0000-00006D0D0000}"/>
    <cellStyle name="Normal 11 8 3 3" xfId="6173" xr:uid="{00000000-0005-0000-0000-00006E0D0000}"/>
    <cellStyle name="Normal 11 8 3 4" xfId="6174" xr:uid="{00000000-0005-0000-0000-00006F0D0000}"/>
    <cellStyle name="Normal 11 8 4" xfId="6175" xr:uid="{00000000-0005-0000-0000-0000700D0000}"/>
    <cellStyle name="Normal 11 8 4 2" xfId="6176" xr:uid="{00000000-0005-0000-0000-0000710D0000}"/>
    <cellStyle name="Normal 11 8 4 3" xfId="6177" xr:uid="{00000000-0005-0000-0000-0000720D0000}"/>
    <cellStyle name="Normal 11 8 5" xfId="6178" xr:uid="{00000000-0005-0000-0000-0000730D0000}"/>
    <cellStyle name="Normal 11 8 6" xfId="6179" xr:uid="{00000000-0005-0000-0000-0000740D0000}"/>
    <cellStyle name="Normal 11 8 7" xfId="6180" xr:uid="{00000000-0005-0000-0000-0000750D0000}"/>
    <cellStyle name="Normal 11 8 8" xfId="32071" xr:uid="{82627567-441E-4874-9261-22159EBA55A3}"/>
    <cellStyle name="Normal 11 9" xfId="6181" xr:uid="{00000000-0005-0000-0000-0000760D0000}"/>
    <cellStyle name="Normal 11 9 2" xfId="6182" xr:uid="{00000000-0005-0000-0000-0000770D0000}"/>
    <cellStyle name="Normal 11 9 2 2" xfId="6183" xr:uid="{00000000-0005-0000-0000-0000780D0000}"/>
    <cellStyle name="Normal 11 9 3" xfId="6184" xr:uid="{00000000-0005-0000-0000-0000790D0000}"/>
    <cellStyle name="Normal 11 9 4" xfId="6185" xr:uid="{00000000-0005-0000-0000-00007A0D0000}"/>
    <cellStyle name="Normal 11_CapX" xfId="32072" xr:uid="{B4783174-6C80-483D-9C02-9A205A10D56A}"/>
    <cellStyle name="Normal 110" xfId="6186" xr:uid="{00000000-0005-0000-0000-00007B0D0000}"/>
    <cellStyle name="Normal 110 2" xfId="6187" xr:uid="{00000000-0005-0000-0000-00007C0D0000}"/>
    <cellStyle name="Normal 110 2 2" xfId="6188" xr:uid="{00000000-0005-0000-0000-00007D0D0000}"/>
    <cellStyle name="Normal 110 2 2 2" xfId="6189" xr:uid="{00000000-0005-0000-0000-00007E0D0000}"/>
    <cellStyle name="Normal 110 2 3" xfId="6190" xr:uid="{00000000-0005-0000-0000-00007F0D0000}"/>
    <cellStyle name="Normal 110 2 4" xfId="6191" xr:uid="{00000000-0005-0000-0000-0000800D0000}"/>
    <cellStyle name="Normal 110 3" xfId="6192" xr:uid="{00000000-0005-0000-0000-0000810D0000}"/>
    <cellStyle name="Normal 110 3 2" xfId="6193" xr:uid="{00000000-0005-0000-0000-0000820D0000}"/>
    <cellStyle name="Normal 110 4" xfId="6194" xr:uid="{00000000-0005-0000-0000-0000830D0000}"/>
    <cellStyle name="Normal 110 5" xfId="6195" xr:uid="{00000000-0005-0000-0000-0000840D0000}"/>
    <cellStyle name="Normal 111" xfId="6196" xr:uid="{00000000-0005-0000-0000-0000850D0000}"/>
    <cellStyle name="Normal 111 2" xfId="6197" xr:uid="{00000000-0005-0000-0000-0000860D0000}"/>
    <cellStyle name="Normal 111 2 2" xfId="6198" xr:uid="{00000000-0005-0000-0000-0000870D0000}"/>
    <cellStyle name="Normal 111 2 2 2" xfId="6199" xr:uid="{00000000-0005-0000-0000-0000880D0000}"/>
    <cellStyle name="Normal 111 2 3" xfId="6200" xr:uid="{00000000-0005-0000-0000-0000890D0000}"/>
    <cellStyle name="Normal 111 2 4" xfId="6201" xr:uid="{00000000-0005-0000-0000-00008A0D0000}"/>
    <cellStyle name="Normal 111 3" xfId="6202" xr:uid="{00000000-0005-0000-0000-00008B0D0000}"/>
    <cellStyle name="Normal 111 3 2" xfId="6203" xr:uid="{00000000-0005-0000-0000-00008C0D0000}"/>
    <cellStyle name="Normal 111 4" xfId="6204" xr:uid="{00000000-0005-0000-0000-00008D0D0000}"/>
    <cellStyle name="Normal 111 5" xfId="6205" xr:uid="{00000000-0005-0000-0000-00008E0D0000}"/>
    <cellStyle name="Normal 112" xfId="6206" xr:uid="{00000000-0005-0000-0000-00008F0D0000}"/>
    <cellStyle name="Normal 112 2" xfId="6207" xr:uid="{00000000-0005-0000-0000-0000900D0000}"/>
    <cellStyle name="Normal 112 2 2" xfId="6208" xr:uid="{00000000-0005-0000-0000-0000910D0000}"/>
    <cellStyle name="Normal 112 2 2 2" xfId="6209" xr:uid="{00000000-0005-0000-0000-0000920D0000}"/>
    <cellStyle name="Normal 112 2 3" xfId="6210" xr:uid="{00000000-0005-0000-0000-0000930D0000}"/>
    <cellStyle name="Normal 112 2 4" xfId="6211" xr:uid="{00000000-0005-0000-0000-0000940D0000}"/>
    <cellStyle name="Normal 112 3" xfId="6212" xr:uid="{00000000-0005-0000-0000-0000950D0000}"/>
    <cellStyle name="Normal 112 3 2" xfId="6213" xr:uid="{00000000-0005-0000-0000-0000960D0000}"/>
    <cellStyle name="Normal 112 4" xfId="6214" xr:uid="{00000000-0005-0000-0000-0000970D0000}"/>
    <cellStyle name="Normal 112 5" xfId="6215" xr:uid="{00000000-0005-0000-0000-0000980D0000}"/>
    <cellStyle name="Normal 113" xfId="6216" xr:uid="{00000000-0005-0000-0000-0000990D0000}"/>
    <cellStyle name="Normal 113 2" xfId="6217" xr:uid="{00000000-0005-0000-0000-00009A0D0000}"/>
    <cellStyle name="Normal 113 2 2" xfId="6218" xr:uid="{00000000-0005-0000-0000-00009B0D0000}"/>
    <cellStyle name="Normal 113 2 2 2" xfId="6219" xr:uid="{00000000-0005-0000-0000-00009C0D0000}"/>
    <cellStyle name="Normal 113 2 3" xfId="6220" xr:uid="{00000000-0005-0000-0000-00009D0D0000}"/>
    <cellStyle name="Normal 113 2 4" xfId="6221" xr:uid="{00000000-0005-0000-0000-00009E0D0000}"/>
    <cellStyle name="Normal 113 3" xfId="6222" xr:uid="{00000000-0005-0000-0000-00009F0D0000}"/>
    <cellStyle name="Normal 113 3 2" xfId="6223" xr:uid="{00000000-0005-0000-0000-0000A00D0000}"/>
    <cellStyle name="Normal 113 4" xfId="6224" xr:uid="{00000000-0005-0000-0000-0000A10D0000}"/>
    <cellStyle name="Normal 113 5" xfId="6225" xr:uid="{00000000-0005-0000-0000-0000A20D0000}"/>
    <cellStyle name="Normal 114" xfId="6226" xr:uid="{00000000-0005-0000-0000-0000A30D0000}"/>
    <cellStyle name="Normal 114 2" xfId="6227" xr:uid="{00000000-0005-0000-0000-0000A40D0000}"/>
    <cellStyle name="Normal 114 2 2" xfId="6228" xr:uid="{00000000-0005-0000-0000-0000A50D0000}"/>
    <cellStyle name="Normal 114 2 2 2" xfId="6229" xr:uid="{00000000-0005-0000-0000-0000A60D0000}"/>
    <cellStyle name="Normal 114 2 3" xfId="6230" xr:uid="{00000000-0005-0000-0000-0000A70D0000}"/>
    <cellStyle name="Normal 114 2 4" xfId="6231" xr:uid="{00000000-0005-0000-0000-0000A80D0000}"/>
    <cellStyle name="Normal 114 3" xfId="6232" xr:uid="{00000000-0005-0000-0000-0000A90D0000}"/>
    <cellStyle name="Normal 114 3 2" xfId="6233" xr:uid="{00000000-0005-0000-0000-0000AA0D0000}"/>
    <cellStyle name="Normal 114 4" xfId="6234" xr:uid="{00000000-0005-0000-0000-0000AB0D0000}"/>
    <cellStyle name="Normal 114 5" xfId="6235" xr:uid="{00000000-0005-0000-0000-0000AC0D0000}"/>
    <cellStyle name="Normal 115" xfId="6236" xr:uid="{00000000-0005-0000-0000-0000AD0D0000}"/>
    <cellStyle name="Normal 115 2" xfId="6237" xr:uid="{00000000-0005-0000-0000-0000AE0D0000}"/>
    <cellStyle name="Normal 115 2 2" xfId="6238" xr:uid="{00000000-0005-0000-0000-0000AF0D0000}"/>
    <cellStyle name="Normal 115 2 2 2" xfId="6239" xr:uid="{00000000-0005-0000-0000-0000B00D0000}"/>
    <cellStyle name="Normal 115 2 3" xfId="6240" xr:uid="{00000000-0005-0000-0000-0000B10D0000}"/>
    <cellStyle name="Normal 115 2 4" xfId="6241" xr:uid="{00000000-0005-0000-0000-0000B20D0000}"/>
    <cellStyle name="Normal 115 3" xfId="6242" xr:uid="{00000000-0005-0000-0000-0000B30D0000}"/>
    <cellStyle name="Normal 115 3 2" xfId="6243" xr:uid="{00000000-0005-0000-0000-0000B40D0000}"/>
    <cellStyle name="Normal 115 4" xfId="6244" xr:uid="{00000000-0005-0000-0000-0000B50D0000}"/>
    <cellStyle name="Normal 115 5" xfId="6245" xr:uid="{00000000-0005-0000-0000-0000B60D0000}"/>
    <cellStyle name="Normal 116" xfId="6246" xr:uid="{00000000-0005-0000-0000-0000B70D0000}"/>
    <cellStyle name="Normal 116 2" xfId="6247" xr:uid="{00000000-0005-0000-0000-0000B80D0000}"/>
    <cellStyle name="Normal 116 2 2" xfId="6248" xr:uid="{00000000-0005-0000-0000-0000B90D0000}"/>
    <cellStyle name="Normal 116 2 2 2" xfId="6249" xr:uid="{00000000-0005-0000-0000-0000BA0D0000}"/>
    <cellStyle name="Normal 116 2 3" xfId="6250" xr:uid="{00000000-0005-0000-0000-0000BB0D0000}"/>
    <cellStyle name="Normal 116 2 4" xfId="6251" xr:uid="{00000000-0005-0000-0000-0000BC0D0000}"/>
    <cellStyle name="Normal 116 3" xfId="6252" xr:uid="{00000000-0005-0000-0000-0000BD0D0000}"/>
    <cellStyle name="Normal 116 3 2" xfId="6253" xr:uid="{00000000-0005-0000-0000-0000BE0D0000}"/>
    <cellStyle name="Normal 116 4" xfId="6254" xr:uid="{00000000-0005-0000-0000-0000BF0D0000}"/>
    <cellStyle name="Normal 116 5" xfId="6255" xr:uid="{00000000-0005-0000-0000-0000C00D0000}"/>
    <cellStyle name="Normal 117" xfId="6256" xr:uid="{00000000-0005-0000-0000-0000C10D0000}"/>
    <cellStyle name="Normal 117 2" xfId="6257" xr:uid="{00000000-0005-0000-0000-0000C20D0000}"/>
    <cellStyle name="Normal 117 2 2" xfId="6258" xr:uid="{00000000-0005-0000-0000-0000C30D0000}"/>
    <cellStyle name="Normal 117 2 2 2" xfId="6259" xr:uid="{00000000-0005-0000-0000-0000C40D0000}"/>
    <cellStyle name="Normal 117 2 3" xfId="6260" xr:uid="{00000000-0005-0000-0000-0000C50D0000}"/>
    <cellStyle name="Normal 117 2 4" xfId="6261" xr:uid="{00000000-0005-0000-0000-0000C60D0000}"/>
    <cellStyle name="Normal 117 3" xfId="6262" xr:uid="{00000000-0005-0000-0000-0000C70D0000}"/>
    <cellStyle name="Normal 117 3 2" xfId="6263" xr:uid="{00000000-0005-0000-0000-0000C80D0000}"/>
    <cellStyle name="Normal 117 4" xfId="6264" xr:uid="{00000000-0005-0000-0000-0000C90D0000}"/>
    <cellStyle name="Normal 117 5" xfId="6265" xr:uid="{00000000-0005-0000-0000-0000CA0D0000}"/>
    <cellStyle name="Normal 118" xfId="6266" xr:uid="{00000000-0005-0000-0000-0000CB0D0000}"/>
    <cellStyle name="Normal 118 2" xfId="6267" xr:uid="{00000000-0005-0000-0000-0000CC0D0000}"/>
    <cellStyle name="Normal 118 2 2" xfId="6268" xr:uid="{00000000-0005-0000-0000-0000CD0D0000}"/>
    <cellStyle name="Normal 118 2 2 2" xfId="6269" xr:uid="{00000000-0005-0000-0000-0000CE0D0000}"/>
    <cellStyle name="Normal 118 2 3" xfId="6270" xr:uid="{00000000-0005-0000-0000-0000CF0D0000}"/>
    <cellStyle name="Normal 118 2 4" xfId="6271" xr:uid="{00000000-0005-0000-0000-0000D00D0000}"/>
    <cellStyle name="Normal 118 3" xfId="6272" xr:uid="{00000000-0005-0000-0000-0000D10D0000}"/>
    <cellStyle name="Normal 118 3 2" xfId="6273" xr:uid="{00000000-0005-0000-0000-0000D20D0000}"/>
    <cellStyle name="Normal 118 4" xfId="6274" xr:uid="{00000000-0005-0000-0000-0000D30D0000}"/>
    <cellStyle name="Normal 118 5" xfId="6275" xr:uid="{00000000-0005-0000-0000-0000D40D0000}"/>
    <cellStyle name="Normal 119" xfId="6276" xr:uid="{00000000-0005-0000-0000-0000D50D0000}"/>
    <cellStyle name="Normal 119 2" xfId="6277" xr:uid="{00000000-0005-0000-0000-0000D60D0000}"/>
    <cellStyle name="Normal 119 2 2" xfId="6278" xr:uid="{00000000-0005-0000-0000-0000D70D0000}"/>
    <cellStyle name="Normal 119 2 2 2" xfId="6279" xr:uid="{00000000-0005-0000-0000-0000D80D0000}"/>
    <cellStyle name="Normal 119 2 3" xfId="6280" xr:uid="{00000000-0005-0000-0000-0000D90D0000}"/>
    <cellStyle name="Normal 119 2 4" xfId="6281" xr:uid="{00000000-0005-0000-0000-0000DA0D0000}"/>
    <cellStyle name="Normal 119 3" xfId="6282" xr:uid="{00000000-0005-0000-0000-0000DB0D0000}"/>
    <cellStyle name="Normal 119 3 2" xfId="6283" xr:uid="{00000000-0005-0000-0000-0000DC0D0000}"/>
    <cellStyle name="Normal 119 4" xfId="6284" xr:uid="{00000000-0005-0000-0000-0000DD0D0000}"/>
    <cellStyle name="Normal 119 5" xfId="6285" xr:uid="{00000000-0005-0000-0000-0000DE0D0000}"/>
    <cellStyle name="Normal 12" xfId="118" xr:uid="{00000000-0005-0000-0000-0000DF0D0000}"/>
    <cellStyle name="Normal 12 2" xfId="6286" xr:uid="{00000000-0005-0000-0000-0000E00D0000}"/>
    <cellStyle name="Normal 12 2 2" xfId="6287" xr:uid="{00000000-0005-0000-0000-0000E10D0000}"/>
    <cellStyle name="Normal 12 2 2 2" xfId="32076" xr:uid="{FF151F31-A399-44A2-A129-7A5A52BD2D29}"/>
    <cellStyle name="Normal 12 2 2 2 2" xfId="32077" xr:uid="{A3DA92DC-6ADC-46AC-A2C6-A9A20C220F8C}"/>
    <cellStyle name="Normal 12 2 2 3" xfId="32078" xr:uid="{51985572-5236-4ED5-9820-5BDD3440A707}"/>
    <cellStyle name="Normal 12 2 2 4" xfId="32075" xr:uid="{1F074828-A69B-4C57-9047-E516F752CF29}"/>
    <cellStyle name="Normal 12 2 3" xfId="6288" xr:uid="{00000000-0005-0000-0000-0000E20D0000}"/>
    <cellStyle name="Normal 12 2 3 2" xfId="32080" xr:uid="{7A689F38-C53A-4254-A502-242DF1BCDFF6}"/>
    <cellStyle name="Normal 12 2 3 3" xfId="32079" xr:uid="{84A4DBAF-1611-4251-ACB9-A93D327C9037}"/>
    <cellStyle name="Normal 12 2 4" xfId="6289" xr:uid="{00000000-0005-0000-0000-0000E30D0000}"/>
    <cellStyle name="Normal 12 2 4 2" xfId="32081" xr:uid="{7D052CD6-CDE8-47ED-A900-21A824B296FC}"/>
    <cellStyle name="Normal 12 2 5" xfId="32074" xr:uid="{0CBE9CAC-A4E2-40B6-9CA4-2602481CD348}"/>
    <cellStyle name="Normal 12 3" xfId="6290" xr:uid="{00000000-0005-0000-0000-0000E40D0000}"/>
    <cellStyle name="Normal 12 3 2" xfId="32083" xr:uid="{F46F76DE-C1B6-46C7-A7BF-82E09A5AF296}"/>
    <cellStyle name="Normal 12 3 2 2" xfId="32084" xr:uid="{DFA48F54-EB88-48D1-A7E0-8565DDCE4768}"/>
    <cellStyle name="Normal 12 3 2 2 2" xfId="32085" xr:uid="{89228856-A210-4A75-B9C6-8FCF4E233575}"/>
    <cellStyle name="Normal 12 3 2 3" xfId="32086" xr:uid="{0588B071-E83B-425D-894B-9E7723D8BBBE}"/>
    <cellStyle name="Normal 12 3 3" xfId="32087" xr:uid="{F64DE12F-F177-481B-8625-EEC0EA045DFD}"/>
    <cellStyle name="Normal 12 3 3 2" xfId="32088" xr:uid="{7ABAA18E-A9B2-4298-A640-0BEB51714675}"/>
    <cellStyle name="Normal 12 3 4" xfId="32089" xr:uid="{D8A1C6C5-35FF-4F07-A242-DBA8911DE08E}"/>
    <cellStyle name="Normal 12 3 5" xfId="32082" xr:uid="{847880CB-3F0F-473C-896C-CDE3BA2BF051}"/>
    <cellStyle name="Normal 12 4" xfId="6291" xr:uid="{00000000-0005-0000-0000-0000E50D0000}"/>
    <cellStyle name="Normal 12 4 2" xfId="32091" xr:uid="{AC0C1E3A-90FC-41AC-AB73-793B423C655B}"/>
    <cellStyle name="Normal 12 4 2 2" xfId="32092" xr:uid="{EC2FF141-B21F-4CEC-8D54-FA27FDEE41E2}"/>
    <cellStyle name="Normal 12 4 2 2 2" xfId="32093" xr:uid="{71925E90-E47D-41FC-B7F6-413FF24E579F}"/>
    <cellStyle name="Normal 12 4 2 3" xfId="32094" xr:uid="{0930D4FC-B7AA-4D40-953F-ED0EACD94CB7}"/>
    <cellStyle name="Normal 12 4 3" xfId="32095" xr:uid="{8B4E5C9B-681E-431A-A860-FFCC1D83B5E1}"/>
    <cellStyle name="Normal 12 4 3 2" xfId="32096" xr:uid="{21E67EE1-9327-41B3-A64A-C880AB9C0C6C}"/>
    <cellStyle name="Normal 12 4 4" xfId="32097" xr:uid="{C02E121A-BF8C-4D54-9241-7C03CBAE9A32}"/>
    <cellStyle name="Normal 12 4 5" xfId="32090" xr:uid="{916E66D0-23DF-4346-8706-B7018307A6BB}"/>
    <cellStyle name="Normal 12 5" xfId="6292" xr:uid="{00000000-0005-0000-0000-0000E60D0000}"/>
    <cellStyle name="Normal 12 5 2" xfId="32099" xr:uid="{EA5C6827-FECB-4FF0-9744-5A71870F99D1}"/>
    <cellStyle name="Normal 12 5 2 2" xfId="32100" xr:uid="{CB01DFF9-56AB-43A9-843A-7467B8C14E8F}"/>
    <cellStyle name="Normal 12 5 3" xfId="32101" xr:uid="{D9C365CF-4CCC-4D18-AD94-221066A4EABF}"/>
    <cellStyle name="Normal 12 5 4" xfId="32098" xr:uid="{881F293D-CF08-452D-878B-E7F58E46AFA5}"/>
    <cellStyle name="Normal 12 6" xfId="32102" xr:uid="{5E5148A6-A2F3-4796-B2A9-D8B5D64031D6}"/>
    <cellStyle name="Normal 12 6 2" xfId="32103" xr:uid="{2E45E6F5-9E0A-4059-9333-BEFB7CB415C7}"/>
    <cellStyle name="Normal 12 7" xfId="32104" xr:uid="{E56A2EC5-9687-4936-8CF3-A274E1CD8238}"/>
    <cellStyle name="Normal 12 8" xfId="32073" xr:uid="{3A3FE13E-416C-4740-A956-8AB1F1C53C70}"/>
    <cellStyle name="Normal 12_CapX" xfId="32105" xr:uid="{9D7759B4-7598-4239-B891-0555341D4F0F}"/>
    <cellStyle name="Normal 120" xfId="6293" xr:uid="{00000000-0005-0000-0000-0000E70D0000}"/>
    <cellStyle name="Normal 120 2" xfId="6294" xr:uid="{00000000-0005-0000-0000-0000E80D0000}"/>
    <cellStyle name="Normal 120 2 2" xfId="6295" xr:uid="{00000000-0005-0000-0000-0000E90D0000}"/>
    <cellStyle name="Normal 120 2 2 2" xfId="6296" xr:uid="{00000000-0005-0000-0000-0000EA0D0000}"/>
    <cellStyle name="Normal 120 2 3" xfId="6297" xr:uid="{00000000-0005-0000-0000-0000EB0D0000}"/>
    <cellStyle name="Normal 120 2 4" xfId="6298" xr:uid="{00000000-0005-0000-0000-0000EC0D0000}"/>
    <cellStyle name="Normal 120 3" xfId="6299" xr:uid="{00000000-0005-0000-0000-0000ED0D0000}"/>
    <cellStyle name="Normal 120 3 2" xfId="6300" xr:uid="{00000000-0005-0000-0000-0000EE0D0000}"/>
    <cellStyle name="Normal 120 4" xfId="6301" xr:uid="{00000000-0005-0000-0000-0000EF0D0000}"/>
    <cellStyle name="Normal 120 5" xfId="6302" xr:uid="{00000000-0005-0000-0000-0000F00D0000}"/>
    <cellStyle name="Normal 121" xfId="6303" xr:uid="{00000000-0005-0000-0000-0000F10D0000}"/>
    <cellStyle name="Normal 121 2" xfId="6304" xr:uid="{00000000-0005-0000-0000-0000F20D0000}"/>
    <cellStyle name="Normal 121 2 2" xfId="6305" xr:uid="{00000000-0005-0000-0000-0000F30D0000}"/>
    <cellStyle name="Normal 121 2 2 2" xfId="6306" xr:uid="{00000000-0005-0000-0000-0000F40D0000}"/>
    <cellStyle name="Normal 121 2 3" xfId="6307" xr:uid="{00000000-0005-0000-0000-0000F50D0000}"/>
    <cellStyle name="Normal 121 2 4" xfId="6308" xr:uid="{00000000-0005-0000-0000-0000F60D0000}"/>
    <cellStyle name="Normal 121 3" xfId="6309" xr:uid="{00000000-0005-0000-0000-0000F70D0000}"/>
    <cellStyle name="Normal 121 3 2" xfId="6310" xr:uid="{00000000-0005-0000-0000-0000F80D0000}"/>
    <cellStyle name="Normal 121 4" xfId="6311" xr:uid="{00000000-0005-0000-0000-0000F90D0000}"/>
    <cellStyle name="Normal 121 5" xfId="6312" xr:uid="{00000000-0005-0000-0000-0000FA0D0000}"/>
    <cellStyle name="Normal 122" xfId="6313" xr:uid="{00000000-0005-0000-0000-0000FB0D0000}"/>
    <cellStyle name="Normal 122 2" xfId="6314" xr:uid="{00000000-0005-0000-0000-0000FC0D0000}"/>
    <cellStyle name="Normal 122 2 2" xfId="6315" xr:uid="{00000000-0005-0000-0000-0000FD0D0000}"/>
    <cellStyle name="Normal 122 2 2 2" xfId="6316" xr:uid="{00000000-0005-0000-0000-0000FE0D0000}"/>
    <cellStyle name="Normal 122 2 3" xfId="6317" xr:uid="{00000000-0005-0000-0000-0000FF0D0000}"/>
    <cellStyle name="Normal 122 2 4" xfId="6318" xr:uid="{00000000-0005-0000-0000-0000000E0000}"/>
    <cellStyle name="Normal 122 3" xfId="6319" xr:uid="{00000000-0005-0000-0000-0000010E0000}"/>
    <cellStyle name="Normal 122 3 2" xfId="6320" xr:uid="{00000000-0005-0000-0000-0000020E0000}"/>
    <cellStyle name="Normal 122 4" xfId="6321" xr:uid="{00000000-0005-0000-0000-0000030E0000}"/>
    <cellStyle name="Normal 122 5" xfId="6322" xr:uid="{00000000-0005-0000-0000-0000040E0000}"/>
    <cellStyle name="Normal 123" xfId="6323" xr:uid="{00000000-0005-0000-0000-0000050E0000}"/>
    <cellStyle name="Normal 123 2" xfId="6324" xr:uid="{00000000-0005-0000-0000-0000060E0000}"/>
    <cellStyle name="Normal 123 2 2" xfId="6325" xr:uid="{00000000-0005-0000-0000-0000070E0000}"/>
    <cellStyle name="Normal 123 2 2 2" xfId="6326" xr:uid="{00000000-0005-0000-0000-0000080E0000}"/>
    <cellStyle name="Normal 123 2 3" xfId="6327" xr:uid="{00000000-0005-0000-0000-0000090E0000}"/>
    <cellStyle name="Normal 123 2 4" xfId="6328" xr:uid="{00000000-0005-0000-0000-00000A0E0000}"/>
    <cellStyle name="Normal 123 3" xfId="6329" xr:uid="{00000000-0005-0000-0000-00000B0E0000}"/>
    <cellStyle name="Normal 123 3 2" xfId="6330" xr:uid="{00000000-0005-0000-0000-00000C0E0000}"/>
    <cellStyle name="Normal 123 4" xfId="6331" xr:uid="{00000000-0005-0000-0000-00000D0E0000}"/>
    <cellStyle name="Normal 123 5" xfId="6332" xr:uid="{00000000-0005-0000-0000-00000E0E0000}"/>
    <cellStyle name="Normal 124" xfId="6333" xr:uid="{00000000-0005-0000-0000-00000F0E0000}"/>
    <cellStyle name="Normal 124 2" xfId="6334" xr:uid="{00000000-0005-0000-0000-0000100E0000}"/>
    <cellStyle name="Normal 124 2 2" xfId="6335" xr:uid="{00000000-0005-0000-0000-0000110E0000}"/>
    <cellStyle name="Normal 124 2 2 2" xfId="6336" xr:uid="{00000000-0005-0000-0000-0000120E0000}"/>
    <cellStyle name="Normal 124 2 3" xfId="6337" xr:uid="{00000000-0005-0000-0000-0000130E0000}"/>
    <cellStyle name="Normal 124 2 4" xfId="6338" xr:uid="{00000000-0005-0000-0000-0000140E0000}"/>
    <cellStyle name="Normal 124 3" xfId="6339" xr:uid="{00000000-0005-0000-0000-0000150E0000}"/>
    <cellStyle name="Normal 124 3 2" xfId="6340" xr:uid="{00000000-0005-0000-0000-0000160E0000}"/>
    <cellStyle name="Normal 124 4" xfId="6341" xr:uid="{00000000-0005-0000-0000-0000170E0000}"/>
    <cellStyle name="Normal 124 5" xfId="6342" xr:uid="{00000000-0005-0000-0000-0000180E0000}"/>
    <cellStyle name="Normal 125" xfId="6343" xr:uid="{00000000-0005-0000-0000-0000190E0000}"/>
    <cellStyle name="Normal 126" xfId="6344" xr:uid="{00000000-0005-0000-0000-00001A0E0000}"/>
    <cellStyle name="Normal 126 2" xfId="6345" xr:uid="{00000000-0005-0000-0000-00001B0E0000}"/>
    <cellStyle name="Normal 126 2 2" xfId="6346" xr:uid="{00000000-0005-0000-0000-00001C0E0000}"/>
    <cellStyle name="Normal 126 3" xfId="6347" xr:uid="{00000000-0005-0000-0000-00001D0E0000}"/>
    <cellStyle name="Normal 126 4" xfId="6348" xr:uid="{00000000-0005-0000-0000-00001E0E0000}"/>
    <cellStyle name="Normal 127" xfId="6349" xr:uid="{00000000-0005-0000-0000-00001F0E0000}"/>
    <cellStyle name="Normal 127 2" xfId="6350" xr:uid="{00000000-0005-0000-0000-0000200E0000}"/>
    <cellStyle name="Normal 127 2 2" xfId="6351" xr:uid="{00000000-0005-0000-0000-0000210E0000}"/>
    <cellStyle name="Normal 127 3" xfId="6352" xr:uid="{00000000-0005-0000-0000-0000220E0000}"/>
    <cellStyle name="Normal 127 4" xfId="6353" xr:uid="{00000000-0005-0000-0000-0000230E0000}"/>
    <cellStyle name="Normal 128" xfId="6354" xr:uid="{00000000-0005-0000-0000-0000240E0000}"/>
    <cellStyle name="Normal 129" xfId="6355" xr:uid="{00000000-0005-0000-0000-0000250E0000}"/>
    <cellStyle name="Normal 13" xfId="119" xr:uid="{00000000-0005-0000-0000-0000260E0000}"/>
    <cellStyle name="Normal 13 10" xfId="6356" xr:uid="{00000000-0005-0000-0000-0000270E0000}"/>
    <cellStyle name="Normal 13 10 2" xfId="6357" xr:uid="{00000000-0005-0000-0000-0000280E0000}"/>
    <cellStyle name="Normal 13 10 3" xfId="6358" xr:uid="{00000000-0005-0000-0000-0000290E0000}"/>
    <cellStyle name="Normal 13 10 4" xfId="6359" xr:uid="{00000000-0005-0000-0000-00002A0E0000}"/>
    <cellStyle name="Normal 13 11" xfId="6360" xr:uid="{00000000-0005-0000-0000-00002B0E0000}"/>
    <cellStyle name="Normal 13 11 2" xfId="6361" xr:uid="{00000000-0005-0000-0000-00002C0E0000}"/>
    <cellStyle name="Normal 13 11 3" xfId="6362" xr:uid="{00000000-0005-0000-0000-00002D0E0000}"/>
    <cellStyle name="Normal 13 12" xfId="6363" xr:uid="{00000000-0005-0000-0000-00002E0E0000}"/>
    <cellStyle name="Normal 13 13" xfId="6364" xr:uid="{00000000-0005-0000-0000-00002F0E0000}"/>
    <cellStyle name="Normal 13 14" xfId="6365" xr:uid="{00000000-0005-0000-0000-0000300E0000}"/>
    <cellStyle name="Normal 13 15" xfId="32106" xr:uid="{48064EA8-4420-4FD3-AE96-F7E53CD032C4}"/>
    <cellStyle name="Normal 13 2" xfId="6366" xr:uid="{00000000-0005-0000-0000-0000310E0000}"/>
    <cellStyle name="Normal 13 2 10" xfId="6367" xr:uid="{00000000-0005-0000-0000-0000320E0000}"/>
    <cellStyle name="Normal 13 2 11" xfId="6368" xr:uid="{00000000-0005-0000-0000-0000330E0000}"/>
    <cellStyle name="Normal 13 2 12" xfId="6369" xr:uid="{00000000-0005-0000-0000-0000340E0000}"/>
    <cellStyle name="Normal 13 2 13" xfId="32107" xr:uid="{A3C8847A-5AD9-47DB-BC26-33448C6A802F}"/>
    <cellStyle name="Normal 13 2 2" xfId="6370" xr:uid="{00000000-0005-0000-0000-0000350E0000}"/>
    <cellStyle name="Normal 13 2 2 10" xfId="6371" xr:uid="{00000000-0005-0000-0000-0000360E0000}"/>
    <cellStyle name="Normal 13 2 2 11" xfId="6372" xr:uid="{00000000-0005-0000-0000-0000370E0000}"/>
    <cellStyle name="Normal 13 2 2 12" xfId="32108" xr:uid="{97C9555F-1B37-4A6B-BB60-33CB24A1CC81}"/>
    <cellStyle name="Normal 13 2 2 2" xfId="6373" xr:uid="{00000000-0005-0000-0000-0000380E0000}"/>
    <cellStyle name="Normal 13 2 2 2 2" xfId="6374" xr:uid="{00000000-0005-0000-0000-0000390E0000}"/>
    <cellStyle name="Normal 13 2 2 2 2 2" xfId="6375" xr:uid="{00000000-0005-0000-0000-00003A0E0000}"/>
    <cellStyle name="Normal 13 2 2 2 2 2 2" xfId="6376" xr:uid="{00000000-0005-0000-0000-00003B0E0000}"/>
    <cellStyle name="Normal 13 2 2 2 2 2 2 2" xfId="6377" xr:uid="{00000000-0005-0000-0000-00003C0E0000}"/>
    <cellStyle name="Normal 13 2 2 2 2 2 3" xfId="6378" xr:uid="{00000000-0005-0000-0000-00003D0E0000}"/>
    <cellStyle name="Normal 13 2 2 2 2 2 4" xfId="6379" xr:uid="{00000000-0005-0000-0000-00003E0E0000}"/>
    <cellStyle name="Normal 13 2 2 2 2 3" xfId="6380" xr:uid="{00000000-0005-0000-0000-00003F0E0000}"/>
    <cellStyle name="Normal 13 2 2 2 2 3 2" xfId="6381" xr:uid="{00000000-0005-0000-0000-0000400E0000}"/>
    <cellStyle name="Normal 13 2 2 2 2 3 3" xfId="6382" xr:uid="{00000000-0005-0000-0000-0000410E0000}"/>
    <cellStyle name="Normal 13 2 2 2 2 3 4" xfId="6383" xr:uid="{00000000-0005-0000-0000-0000420E0000}"/>
    <cellStyle name="Normal 13 2 2 2 2 4" xfId="6384" xr:uid="{00000000-0005-0000-0000-0000430E0000}"/>
    <cellStyle name="Normal 13 2 2 2 2 4 2" xfId="6385" xr:uid="{00000000-0005-0000-0000-0000440E0000}"/>
    <cellStyle name="Normal 13 2 2 2 2 4 3" xfId="6386" xr:uid="{00000000-0005-0000-0000-0000450E0000}"/>
    <cellStyle name="Normal 13 2 2 2 2 5" xfId="6387" xr:uid="{00000000-0005-0000-0000-0000460E0000}"/>
    <cellStyle name="Normal 13 2 2 2 2 6" xfId="6388" xr:uid="{00000000-0005-0000-0000-0000470E0000}"/>
    <cellStyle name="Normal 13 2 2 2 2 7" xfId="6389" xr:uid="{00000000-0005-0000-0000-0000480E0000}"/>
    <cellStyle name="Normal 13 2 2 2 2 8" xfId="32110" xr:uid="{2AAA5997-0490-426D-AB72-3C154F1A6835}"/>
    <cellStyle name="Normal 13 2 2 2 3" xfId="6390" xr:uid="{00000000-0005-0000-0000-0000490E0000}"/>
    <cellStyle name="Normal 13 2 2 2 3 2" xfId="6391" xr:uid="{00000000-0005-0000-0000-00004A0E0000}"/>
    <cellStyle name="Normal 13 2 2 2 3 2 2" xfId="6392" xr:uid="{00000000-0005-0000-0000-00004B0E0000}"/>
    <cellStyle name="Normal 13 2 2 2 3 3" xfId="6393" xr:uid="{00000000-0005-0000-0000-00004C0E0000}"/>
    <cellStyle name="Normal 13 2 2 2 3 4" xfId="6394" xr:uid="{00000000-0005-0000-0000-00004D0E0000}"/>
    <cellStyle name="Normal 13 2 2 2 4" xfId="6395" xr:uid="{00000000-0005-0000-0000-00004E0E0000}"/>
    <cellStyle name="Normal 13 2 2 2 4 2" xfId="6396" xr:uid="{00000000-0005-0000-0000-00004F0E0000}"/>
    <cellStyle name="Normal 13 2 2 2 4 3" xfId="6397" xr:uid="{00000000-0005-0000-0000-0000500E0000}"/>
    <cellStyle name="Normal 13 2 2 2 4 4" xfId="6398" xr:uid="{00000000-0005-0000-0000-0000510E0000}"/>
    <cellStyle name="Normal 13 2 2 2 5" xfId="6399" xr:uid="{00000000-0005-0000-0000-0000520E0000}"/>
    <cellStyle name="Normal 13 2 2 2 5 2" xfId="6400" xr:uid="{00000000-0005-0000-0000-0000530E0000}"/>
    <cellStyle name="Normal 13 2 2 2 5 3" xfId="6401" xr:uid="{00000000-0005-0000-0000-0000540E0000}"/>
    <cellStyle name="Normal 13 2 2 2 6" xfId="6402" xr:uid="{00000000-0005-0000-0000-0000550E0000}"/>
    <cellStyle name="Normal 13 2 2 2 7" xfId="6403" xr:uid="{00000000-0005-0000-0000-0000560E0000}"/>
    <cellStyle name="Normal 13 2 2 2 8" xfId="6404" xr:uid="{00000000-0005-0000-0000-0000570E0000}"/>
    <cellStyle name="Normal 13 2 2 2 9" xfId="32109" xr:uid="{F445B7CB-E544-470B-B1B7-7802ADB0CC23}"/>
    <cellStyle name="Normal 13 2 2 3" xfId="6405" xr:uid="{00000000-0005-0000-0000-0000580E0000}"/>
    <cellStyle name="Normal 13 2 2 3 2" xfId="6406" xr:uid="{00000000-0005-0000-0000-0000590E0000}"/>
    <cellStyle name="Normal 13 2 2 3 2 2" xfId="6407" xr:uid="{00000000-0005-0000-0000-00005A0E0000}"/>
    <cellStyle name="Normal 13 2 2 3 2 2 2" xfId="6408" xr:uid="{00000000-0005-0000-0000-00005B0E0000}"/>
    <cellStyle name="Normal 13 2 2 3 2 2 2 2" xfId="6409" xr:uid="{00000000-0005-0000-0000-00005C0E0000}"/>
    <cellStyle name="Normal 13 2 2 3 2 2 3" xfId="6410" xr:uid="{00000000-0005-0000-0000-00005D0E0000}"/>
    <cellStyle name="Normal 13 2 2 3 2 2 4" xfId="6411" xr:uid="{00000000-0005-0000-0000-00005E0E0000}"/>
    <cellStyle name="Normal 13 2 2 3 2 3" xfId="6412" xr:uid="{00000000-0005-0000-0000-00005F0E0000}"/>
    <cellStyle name="Normal 13 2 2 3 2 3 2" xfId="6413" xr:uid="{00000000-0005-0000-0000-0000600E0000}"/>
    <cellStyle name="Normal 13 2 2 3 2 3 3" xfId="6414" xr:uid="{00000000-0005-0000-0000-0000610E0000}"/>
    <cellStyle name="Normal 13 2 2 3 2 3 4" xfId="6415" xr:uid="{00000000-0005-0000-0000-0000620E0000}"/>
    <cellStyle name="Normal 13 2 2 3 2 4" xfId="6416" xr:uid="{00000000-0005-0000-0000-0000630E0000}"/>
    <cellStyle name="Normal 13 2 2 3 2 4 2" xfId="6417" xr:uid="{00000000-0005-0000-0000-0000640E0000}"/>
    <cellStyle name="Normal 13 2 2 3 2 4 3" xfId="6418" xr:uid="{00000000-0005-0000-0000-0000650E0000}"/>
    <cellStyle name="Normal 13 2 2 3 2 5" xfId="6419" xr:uid="{00000000-0005-0000-0000-0000660E0000}"/>
    <cellStyle name="Normal 13 2 2 3 2 6" xfId="6420" xr:uid="{00000000-0005-0000-0000-0000670E0000}"/>
    <cellStyle name="Normal 13 2 2 3 2 7" xfId="6421" xr:uid="{00000000-0005-0000-0000-0000680E0000}"/>
    <cellStyle name="Normal 13 2 2 3 3" xfId="6422" xr:uid="{00000000-0005-0000-0000-0000690E0000}"/>
    <cellStyle name="Normal 13 2 2 3 3 2" xfId="6423" xr:uid="{00000000-0005-0000-0000-00006A0E0000}"/>
    <cellStyle name="Normal 13 2 2 3 3 2 2" xfId="6424" xr:uid="{00000000-0005-0000-0000-00006B0E0000}"/>
    <cellStyle name="Normal 13 2 2 3 3 3" xfId="6425" xr:uid="{00000000-0005-0000-0000-00006C0E0000}"/>
    <cellStyle name="Normal 13 2 2 3 3 4" xfId="6426" xr:uid="{00000000-0005-0000-0000-00006D0E0000}"/>
    <cellStyle name="Normal 13 2 2 3 4" xfId="6427" xr:uid="{00000000-0005-0000-0000-00006E0E0000}"/>
    <cellStyle name="Normal 13 2 2 3 4 2" xfId="6428" xr:uid="{00000000-0005-0000-0000-00006F0E0000}"/>
    <cellStyle name="Normal 13 2 2 3 4 3" xfId="6429" xr:uid="{00000000-0005-0000-0000-0000700E0000}"/>
    <cellStyle name="Normal 13 2 2 3 4 4" xfId="6430" xr:uid="{00000000-0005-0000-0000-0000710E0000}"/>
    <cellStyle name="Normal 13 2 2 3 5" xfId="6431" xr:uid="{00000000-0005-0000-0000-0000720E0000}"/>
    <cellStyle name="Normal 13 2 2 3 5 2" xfId="6432" xr:uid="{00000000-0005-0000-0000-0000730E0000}"/>
    <cellStyle name="Normal 13 2 2 3 5 3" xfId="6433" xr:uid="{00000000-0005-0000-0000-0000740E0000}"/>
    <cellStyle name="Normal 13 2 2 3 6" xfId="6434" xr:uid="{00000000-0005-0000-0000-0000750E0000}"/>
    <cellStyle name="Normal 13 2 2 3 7" xfId="6435" xr:uid="{00000000-0005-0000-0000-0000760E0000}"/>
    <cellStyle name="Normal 13 2 2 3 8" xfId="6436" xr:uid="{00000000-0005-0000-0000-0000770E0000}"/>
    <cellStyle name="Normal 13 2 2 3 9" xfId="32111" xr:uid="{342640C0-3747-4230-A146-F70F24A99B91}"/>
    <cellStyle name="Normal 13 2 2 4" xfId="6437" xr:uid="{00000000-0005-0000-0000-0000780E0000}"/>
    <cellStyle name="Normal 13 2 2 4 2" xfId="6438" xr:uid="{00000000-0005-0000-0000-0000790E0000}"/>
    <cellStyle name="Normal 13 2 2 4 2 2" xfId="6439" xr:uid="{00000000-0005-0000-0000-00007A0E0000}"/>
    <cellStyle name="Normal 13 2 2 4 2 2 2" xfId="6440" xr:uid="{00000000-0005-0000-0000-00007B0E0000}"/>
    <cellStyle name="Normal 13 2 2 4 2 3" xfId="6441" xr:uid="{00000000-0005-0000-0000-00007C0E0000}"/>
    <cellStyle name="Normal 13 2 2 4 2 4" xfId="6442" xr:uid="{00000000-0005-0000-0000-00007D0E0000}"/>
    <cellStyle name="Normal 13 2 2 4 3" xfId="6443" xr:uid="{00000000-0005-0000-0000-00007E0E0000}"/>
    <cellStyle name="Normal 13 2 2 4 3 2" xfId="6444" xr:uid="{00000000-0005-0000-0000-00007F0E0000}"/>
    <cellStyle name="Normal 13 2 2 4 3 3" xfId="6445" xr:uid="{00000000-0005-0000-0000-0000800E0000}"/>
    <cellStyle name="Normal 13 2 2 4 3 4" xfId="6446" xr:uid="{00000000-0005-0000-0000-0000810E0000}"/>
    <cellStyle name="Normal 13 2 2 4 4" xfId="6447" xr:uid="{00000000-0005-0000-0000-0000820E0000}"/>
    <cellStyle name="Normal 13 2 2 4 4 2" xfId="6448" xr:uid="{00000000-0005-0000-0000-0000830E0000}"/>
    <cellStyle name="Normal 13 2 2 4 4 3" xfId="6449" xr:uid="{00000000-0005-0000-0000-0000840E0000}"/>
    <cellStyle name="Normal 13 2 2 4 5" xfId="6450" xr:uid="{00000000-0005-0000-0000-0000850E0000}"/>
    <cellStyle name="Normal 13 2 2 4 6" xfId="6451" xr:uid="{00000000-0005-0000-0000-0000860E0000}"/>
    <cellStyle name="Normal 13 2 2 4 7" xfId="6452" xr:uid="{00000000-0005-0000-0000-0000870E0000}"/>
    <cellStyle name="Normal 13 2 2 5" xfId="6453" xr:uid="{00000000-0005-0000-0000-0000880E0000}"/>
    <cellStyle name="Normal 13 2 2 5 2" xfId="6454" xr:uid="{00000000-0005-0000-0000-0000890E0000}"/>
    <cellStyle name="Normal 13 2 2 5 2 2" xfId="6455" xr:uid="{00000000-0005-0000-0000-00008A0E0000}"/>
    <cellStyle name="Normal 13 2 2 5 3" xfId="6456" xr:uid="{00000000-0005-0000-0000-00008B0E0000}"/>
    <cellStyle name="Normal 13 2 2 5 4" xfId="6457" xr:uid="{00000000-0005-0000-0000-00008C0E0000}"/>
    <cellStyle name="Normal 13 2 2 6" xfId="6458" xr:uid="{00000000-0005-0000-0000-00008D0E0000}"/>
    <cellStyle name="Normal 13 2 2 7" xfId="6459" xr:uid="{00000000-0005-0000-0000-00008E0E0000}"/>
    <cellStyle name="Normal 13 2 2 7 2" xfId="6460" xr:uid="{00000000-0005-0000-0000-00008F0E0000}"/>
    <cellStyle name="Normal 13 2 2 7 3" xfId="6461" xr:uid="{00000000-0005-0000-0000-0000900E0000}"/>
    <cellStyle name="Normal 13 2 2 7 4" xfId="6462" xr:uid="{00000000-0005-0000-0000-0000910E0000}"/>
    <cellStyle name="Normal 13 2 2 8" xfId="6463" xr:uid="{00000000-0005-0000-0000-0000920E0000}"/>
    <cellStyle name="Normal 13 2 2 8 2" xfId="6464" xr:uid="{00000000-0005-0000-0000-0000930E0000}"/>
    <cellStyle name="Normal 13 2 2 8 3" xfId="6465" xr:uid="{00000000-0005-0000-0000-0000940E0000}"/>
    <cellStyle name="Normal 13 2 2 9" xfId="6466" xr:uid="{00000000-0005-0000-0000-0000950E0000}"/>
    <cellStyle name="Normal 13 2 3" xfId="6467" xr:uid="{00000000-0005-0000-0000-0000960E0000}"/>
    <cellStyle name="Normal 13 2 3 10" xfId="32112" xr:uid="{99689944-3D72-48EA-8F74-E34A185013E8}"/>
    <cellStyle name="Normal 13 2 3 2" xfId="6468" xr:uid="{00000000-0005-0000-0000-0000970E0000}"/>
    <cellStyle name="Normal 13 2 3 2 2" xfId="6469" xr:uid="{00000000-0005-0000-0000-0000980E0000}"/>
    <cellStyle name="Normal 13 2 3 2 2 2" xfId="6470" xr:uid="{00000000-0005-0000-0000-0000990E0000}"/>
    <cellStyle name="Normal 13 2 3 2 2 2 2" xfId="6471" xr:uid="{00000000-0005-0000-0000-00009A0E0000}"/>
    <cellStyle name="Normal 13 2 3 2 2 3" xfId="6472" xr:uid="{00000000-0005-0000-0000-00009B0E0000}"/>
    <cellStyle name="Normal 13 2 3 2 2 4" xfId="6473" xr:uid="{00000000-0005-0000-0000-00009C0E0000}"/>
    <cellStyle name="Normal 13 2 3 2 3" xfId="6474" xr:uid="{00000000-0005-0000-0000-00009D0E0000}"/>
    <cellStyle name="Normal 13 2 3 2 3 2" xfId="6475" xr:uid="{00000000-0005-0000-0000-00009E0E0000}"/>
    <cellStyle name="Normal 13 2 3 2 3 3" xfId="6476" xr:uid="{00000000-0005-0000-0000-00009F0E0000}"/>
    <cellStyle name="Normal 13 2 3 2 3 4" xfId="6477" xr:uid="{00000000-0005-0000-0000-0000A00E0000}"/>
    <cellStyle name="Normal 13 2 3 2 4" xfId="6478" xr:uid="{00000000-0005-0000-0000-0000A10E0000}"/>
    <cellStyle name="Normal 13 2 3 2 4 2" xfId="6479" xr:uid="{00000000-0005-0000-0000-0000A20E0000}"/>
    <cellStyle name="Normal 13 2 3 2 4 3" xfId="6480" xr:uid="{00000000-0005-0000-0000-0000A30E0000}"/>
    <cellStyle name="Normal 13 2 3 2 5" xfId="6481" xr:uid="{00000000-0005-0000-0000-0000A40E0000}"/>
    <cellStyle name="Normal 13 2 3 2 6" xfId="6482" xr:uid="{00000000-0005-0000-0000-0000A50E0000}"/>
    <cellStyle name="Normal 13 2 3 2 7" xfId="6483" xr:uid="{00000000-0005-0000-0000-0000A60E0000}"/>
    <cellStyle name="Normal 13 2 3 2 8" xfId="32113" xr:uid="{F03E2F45-37FB-4C69-9F5A-8498333610BB}"/>
    <cellStyle name="Normal 13 2 3 3" xfId="6484" xr:uid="{00000000-0005-0000-0000-0000A70E0000}"/>
    <cellStyle name="Normal 13 2 3 3 2" xfId="6485" xr:uid="{00000000-0005-0000-0000-0000A80E0000}"/>
    <cellStyle name="Normal 13 2 3 3 2 2" xfId="6486" xr:uid="{00000000-0005-0000-0000-0000A90E0000}"/>
    <cellStyle name="Normal 13 2 3 3 3" xfId="6487" xr:uid="{00000000-0005-0000-0000-0000AA0E0000}"/>
    <cellStyle name="Normal 13 2 3 3 4" xfId="6488" xr:uid="{00000000-0005-0000-0000-0000AB0E0000}"/>
    <cellStyle name="Normal 13 2 3 4" xfId="6489" xr:uid="{00000000-0005-0000-0000-0000AC0E0000}"/>
    <cellStyle name="Normal 13 2 3 5" xfId="6490" xr:uid="{00000000-0005-0000-0000-0000AD0E0000}"/>
    <cellStyle name="Normal 13 2 3 5 2" xfId="6491" xr:uid="{00000000-0005-0000-0000-0000AE0E0000}"/>
    <cellStyle name="Normal 13 2 3 5 3" xfId="6492" xr:uid="{00000000-0005-0000-0000-0000AF0E0000}"/>
    <cellStyle name="Normal 13 2 3 5 4" xfId="6493" xr:uid="{00000000-0005-0000-0000-0000B00E0000}"/>
    <cellStyle name="Normal 13 2 3 6" xfId="6494" xr:uid="{00000000-0005-0000-0000-0000B10E0000}"/>
    <cellStyle name="Normal 13 2 3 6 2" xfId="6495" xr:uid="{00000000-0005-0000-0000-0000B20E0000}"/>
    <cellStyle name="Normal 13 2 3 6 3" xfId="6496" xr:uid="{00000000-0005-0000-0000-0000B30E0000}"/>
    <cellStyle name="Normal 13 2 3 7" xfId="6497" xr:uid="{00000000-0005-0000-0000-0000B40E0000}"/>
    <cellStyle name="Normal 13 2 3 8" xfId="6498" xr:uid="{00000000-0005-0000-0000-0000B50E0000}"/>
    <cellStyle name="Normal 13 2 3 9" xfId="6499" xr:uid="{00000000-0005-0000-0000-0000B60E0000}"/>
    <cellStyle name="Normal 13 2 4" xfId="6500" xr:uid="{00000000-0005-0000-0000-0000B70E0000}"/>
    <cellStyle name="Normal 13 2 4 2" xfId="6501" xr:uid="{00000000-0005-0000-0000-0000B80E0000}"/>
    <cellStyle name="Normal 13 2 4 2 2" xfId="6502" xr:uid="{00000000-0005-0000-0000-0000B90E0000}"/>
    <cellStyle name="Normal 13 2 4 2 2 2" xfId="6503" xr:uid="{00000000-0005-0000-0000-0000BA0E0000}"/>
    <cellStyle name="Normal 13 2 4 2 2 2 2" xfId="6504" xr:uid="{00000000-0005-0000-0000-0000BB0E0000}"/>
    <cellStyle name="Normal 13 2 4 2 2 3" xfId="6505" xr:uid="{00000000-0005-0000-0000-0000BC0E0000}"/>
    <cellStyle name="Normal 13 2 4 2 2 4" xfId="6506" xr:uid="{00000000-0005-0000-0000-0000BD0E0000}"/>
    <cellStyle name="Normal 13 2 4 2 3" xfId="6507" xr:uid="{00000000-0005-0000-0000-0000BE0E0000}"/>
    <cellStyle name="Normal 13 2 4 2 3 2" xfId="6508" xr:uid="{00000000-0005-0000-0000-0000BF0E0000}"/>
    <cellStyle name="Normal 13 2 4 2 3 3" xfId="6509" xr:uid="{00000000-0005-0000-0000-0000C00E0000}"/>
    <cellStyle name="Normal 13 2 4 2 3 4" xfId="6510" xr:uid="{00000000-0005-0000-0000-0000C10E0000}"/>
    <cellStyle name="Normal 13 2 4 2 4" xfId="6511" xr:uid="{00000000-0005-0000-0000-0000C20E0000}"/>
    <cellStyle name="Normal 13 2 4 2 4 2" xfId="6512" xr:uid="{00000000-0005-0000-0000-0000C30E0000}"/>
    <cellStyle name="Normal 13 2 4 2 4 3" xfId="6513" xr:uid="{00000000-0005-0000-0000-0000C40E0000}"/>
    <cellStyle name="Normal 13 2 4 2 5" xfId="6514" xr:uid="{00000000-0005-0000-0000-0000C50E0000}"/>
    <cellStyle name="Normal 13 2 4 2 6" xfId="6515" xr:uid="{00000000-0005-0000-0000-0000C60E0000}"/>
    <cellStyle name="Normal 13 2 4 2 7" xfId="6516" xr:uid="{00000000-0005-0000-0000-0000C70E0000}"/>
    <cellStyle name="Normal 13 2 4 3" xfId="6517" xr:uid="{00000000-0005-0000-0000-0000C80E0000}"/>
    <cellStyle name="Normal 13 2 4 3 2" xfId="6518" xr:uid="{00000000-0005-0000-0000-0000C90E0000}"/>
    <cellStyle name="Normal 13 2 4 3 2 2" xfId="6519" xr:uid="{00000000-0005-0000-0000-0000CA0E0000}"/>
    <cellStyle name="Normal 13 2 4 3 3" xfId="6520" xr:uid="{00000000-0005-0000-0000-0000CB0E0000}"/>
    <cellStyle name="Normal 13 2 4 3 4" xfId="6521" xr:uid="{00000000-0005-0000-0000-0000CC0E0000}"/>
    <cellStyle name="Normal 13 2 4 4" xfId="6522" xr:uid="{00000000-0005-0000-0000-0000CD0E0000}"/>
    <cellStyle name="Normal 13 2 4 4 2" xfId="6523" xr:uid="{00000000-0005-0000-0000-0000CE0E0000}"/>
    <cellStyle name="Normal 13 2 4 4 3" xfId="6524" xr:uid="{00000000-0005-0000-0000-0000CF0E0000}"/>
    <cellStyle name="Normal 13 2 4 4 4" xfId="6525" xr:uid="{00000000-0005-0000-0000-0000D00E0000}"/>
    <cellStyle name="Normal 13 2 4 5" xfId="6526" xr:uid="{00000000-0005-0000-0000-0000D10E0000}"/>
    <cellStyle name="Normal 13 2 4 5 2" xfId="6527" xr:uid="{00000000-0005-0000-0000-0000D20E0000}"/>
    <cellStyle name="Normal 13 2 4 5 3" xfId="6528" xr:uid="{00000000-0005-0000-0000-0000D30E0000}"/>
    <cellStyle name="Normal 13 2 4 6" xfId="6529" xr:uid="{00000000-0005-0000-0000-0000D40E0000}"/>
    <cellStyle name="Normal 13 2 4 7" xfId="6530" xr:uid="{00000000-0005-0000-0000-0000D50E0000}"/>
    <cellStyle name="Normal 13 2 4 8" xfId="6531" xr:uid="{00000000-0005-0000-0000-0000D60E0000}"/>
    <cellStyle name="Normal 13 2 4 9" xfId="32114" xr:uid="{86478D96-CC3B-4ABA-B227-41992CF1849D}"/>
    <cellStyle name="Normal 13 2 5" xfId="6532" xr:uid="{00000000-0005-0000-0000-0000D70E0000}"/>
    <cellStyle name="Normal 13 2 5 2" xfId="6533" xr:uid="{00000000-0005-0000-0000-0000D80E0000}"/>
    <cellStyle name="Normal 13 2 5 2 2" xfId="6534" xr:uid="{00000000-0005-0000-0000-0000D90E0000}"/>
    <cellStyle name="Normal 13 2 5 2 2 2" xfId="6535" xr:uid="{00000000-0005-0000-0000-0000DA0E0000}"/>
    <cellStyle name="Normal 13 2 5 2 3" xfId="6536" xr:uid="{00000000-0005-0000-0000-0000DB0E0000}"/>
    <cellStyle name="Normal 13 2 5 2 4" xfId="6537" xr:uid="{00000000-0005-0000-0000-0000DC0E0000}"/>
    <cellStyle name="Normal 13 2 5 3" xfId="6538" xr:uid="{00000000-0005-0000-0000-0000DD0E0000}"/>
    <cellStyle name="Normal 13 2 5 3 2" xfId="6539" xr:uid="{00000000-0005-0000-0000-0000DE0E0000}"/>
    <cellStyle name="Normal 13 2 5 3 3" xfId="6540" xr:uid="{00000000-0005-0000-0000-0000DF0E0000}"/>
    <cellStyle name="Normal 13 2 5 3 4" xfId="6541" xr:uid="{00000000-0005-0000-0000-0000E00E0000}"/>
    <cellStyle name="Normal 13 2 5 4" xfId="6542" xr:uid="{00000000-0005-0000-0000-0000E10E0000}"/>
    <cellStyle name="Normal 13 2 5 4 2" xfId="6543" xr:uid="{00000000-0005-0000-0000-0000E20E0000}"/>
    <cellStyle name="Normal 13 2 5 4 3" xfId="6544" xr:uid="{00000000-0005-0000-0000-0000E30E0000}"/>
    <cellStyle name="Normal 13 2 5 5" xfId="6545" xr:uid="{00000000-0005-0000-0000-0000E40E0000}"/>
    <cellStyle name="Normal 13 2 5 6" xfId="6546" xr:uid="{00000000-0005-0000-0000-0000E50E0000}"/>
    <cellStyle name="Normal 13 2 5 7" xfId="6547" xr:uid="{00000000-0005-0000-0000-0000E60E0000}"/>
    <cellStyle name="Normal 13 2 6" xfId="6548" xr:uid="{00000000-0005-0000-0000-0000E70E0000}"/>
    <cellStyle name="Normal 13 2 6 2" xfId="6549" xr:uid="{00000000-0005-0000-0000-0000E80E0000}"/>
    <cellStyle name="Normal 13 2 6 2 2" xfId="6550" xr:uid="{00000000-0005-0000-0000-0000E90E0000}"/>
    <cellStyle name="Normal 13 2 6 3" xfId="6551" xr:uid="{00000000-0005-0000-0000-0000EA0E0000}"/>
    <cellStyle name="Normal 13 2 6 4" xfId="6552" xr:uid="{00000000-0005-0000-0000-0000EB0E0000}"/>
    <cellStyle name="Normal 13 2 7" xfId="6553" xr:uid="{00000000-0005-0000-0000-0000EC0E0000}"/>
    <cellStyle name="Normal 13 2 8" xfId="6554" xr:uid="{00000000-0005-0000-0000-0000ED0E0000}"/>
    <cellStyle name="Normal 13 2 8 2" xfId="6555" xr:uid="{00000000-0005-0000-0000-0000EE0E0000}"/>
    <cellStyle name="Normal 13 2 8 3" xfId="6556" xr:uid="{00000000-0005-0000-0000-0000EF0E0000}"/>
    <cellStyle name="Normal 13 2 8 4" xfId="6557" xr:uid="{00000000-0005-0000-0000-0000F00E0000}"/>
    <cellStyle name="Normal 13 2 9" xfId="6558" xr:uid="{00000000-0005-0000-0000-0000F10E0000}"/>
    <cellStyle name="Normal 13 2 9 2" xfId="6559" xr:uid="{00000000-0005-0000-0000-0000F20E0000}"/>
    <cellStyle name="Normal 13 2 9 3" xfId="6560" xr:uid="{00000000-0005-0000-0000-0000F30E0000}"/>
    <cellStyle name="Normal 13 3" xfId="6561" xr:uid="{00000000-0005-0000-0000-0000F40E0000}"/>
    <cellStyle name="Normal 13 3 10" xfId="6562" xr:uid="{00000000-0005-0000-0000-0000F50E0000}"/>
    <cellStyle name="Normal 13 3 11" xfId="6563" xr:uid="{00000000-0005-0000-0000-0000F60E0000}"/>
    <cellStyle name="Normal 13 3 12" xfId="6564" xr:uid="{00000000-0005-0000-0000-0000F70E0000}"/>
    <cellStyle name="Normal 13 3 13" xfId="32115" xr:uid="{EF509BC7-0CEA-46E8-8E1C-4D288F0C0BB1}"/>
    <cellStyle name="Normal 13 3 2" xfId="6565" xr:uid="{00000000-0005-0000-0000-0000F80E0000}"/>
    <cellStyle name="Normal 13 3 2 10" xfId="6566" xr:uid="{00000000-0005-0000-0000-0000F90E0000}"/>
    <cellStyle name="Normal 13 3 2 11" xfId="32116" xr:uid="{21E1EA85-0B18-416B-9B05-5778A52AA756}"/>
    <cellStyle name="Normal 13 3 2 2" xfId="6567" xr:uid="{00000000-0005-0000-0000-0000FA0E0000}"/>
    <cellStyle name="Normal 13 3 2 2 2" xfId="6568" xr:uid="{00000000-0005-0000-0000-0000FB0E0000}"/>
    <cellStyle name="Normal 13 3 2 2 2 2" xfId="6569" xr:uid="{00000000-0005-0000-0000-0000FC0E0000}"/>
    <cellStyle name="Normal 13 3 2 2 2 2 2" xfId="6570" xr:uid="{00000000-0005-0000-0000-0000FD0E0000}"/>
    <cellStyle name="Normal 13 3 2 2 2 2 2 2" xfId="6571" xr:uid="{00000000-0005-0000-0000-0000FE0E0000}"/>
    <cellStyle name="Normal 13 3 2 2 2 2 3" xfId="6572" xr:uid="{00000000-0005-0000-0000-0000FF0E0000}"/>
    <cellStyle name="Normal 13 3 2 2 2 2 4" xfId="6573" xr:uid="{00000000-0005-0000-0000-0000000F0000}"/>
    <cellStyle name="Normal 13 3 2 2 2 3" xfId="6574" xr:uid="{00000000-0005-0000-0000-0000010F0000}"/>
    <cellStyle name="Normal 13 3 2 2 2 3 2" xfId="6575" xr:uid="{00000000-0005-0000-0000-0000020F0000}"/>
    <cellStyle name="Normal 13 3 2 2 2 3 3" xfId="6576" xr:uid="{00000000-0005-0000-0000-0000030F0000}"/>
    <cellStyle name="Normal 13 3 2 2 2 3 4" xfId="6577" xr:uid="{00000000-0005-0000-0000-0000040F0000}"/>
    <cellStyle name="Normal 13 3 2 2 2 4" xfId="6578" xr:uid="{00000000-0005-0000-0000-0000050F0000}"/>
    <cellStyle name="Normal 13 3 2 2 2 4 2" xfId="6579" xr:uid="{00000000-0005-0000-0000-0000060F0000}"/>
    <cellStyle name="Normal 13 3 2 2 2 4 3" xfId="6580" xr:uid="{00000000-0005-0000-0000-0000070F0000}"/>
    <cellStyle name="Normal 13 3 2 2 2 5" xfId="6581" xr:uid="{00000000-0005-0000-0000-0000080F0000}"/>
    <cellStyle name="Normal 13 3 2 2 2 6" xfId="6582" xr:uid="{00000000-0005-0000-0000-0000090F0000}"/>
    <cellStyle name="Normal 13 3 2 2 2 7" xfId="6583" xr:uid="{00000000-0005-0000-0000-00000A0F0000}"/>
    <cellStyle name="Normal 13 3 2 2 2 8" xfId="32118" xr:uid="{75855266-BBF9-4C71-B407-8336087B3870}"/>
    <cellStyle name="Normal 13 3 2 2 3" xfId="6584" xr:uid="{00000000-0005-0000-0000-00000B0F0000}"/>
    <cellStyle name="Normal 13 3 2 2 3 2" xfId="6585" xr:uid="{00000000-0005-0000-0000-00000C0F0000}"/>
    <cellStyle name="Normal 13 3 2 2 3 2 2" xfId="6586" xr:uid="{00000000-0005-0000-0000-00000D0F0000}"/>
    <cellStyle name="Normal 13 3 2 2 3 3" xfId="6587" xr:uid="{00000000-0005-0000-0000-00000E0F0000}"/>
    <cellStyle name="Normal 13 3 2 2 3 4" xfId="6588" xr:uid="{00000000-0005-0000-0000-00000F0F0000}"/>
    <cellStyle name="Normal 13 3 2 2 4" xfId="6589" xr:uid="{00000000-0005-0000-0000-0000100F0000}"/>
    <cellStyle name="Normal 13 3 2 2 4 2" xfId="6590" xr:uid="{00000000-0005-0000-0000-0000110F0000}"/>
    <cellStyle name="Normal 13 3 2 2 4 3" xfId="6591" xr:uid="{00000000-0005-0000-0000-0000120F0000}"/>
    <cellStyle name="Normal 13 3 2 2 4 4" xfId="6592" xr:uid="{00000000-0005-0000-0000-0000130F0000}"/>
    <cellStyle name="Normal 13 3 2 2 5" xfId="6593" xr:uid="{00000000-0005-0000-0000-0000140F0000}"/>
    <cellStyle name="Normal 13 3 2 2 5 2" xfId="6594" xr:uid="{00000000-0005-0000-0000-0000150F0000}"/>
    <cellStyle name="Normal 13 3 2 2 5 3" xfId="6595" xr:uid="{00000000-0005-0000-0000-0000160F0000}"/>
    <cellStyle name="Normal 13 3 2 2 6" xfId="6596" xr:uid="{00000000-0005-0000-0000-0000170F0000}"/>
    <cellStyle name="Normal 13 3 2 2 7" xfId="6597" xr:uid="{00000000-0005-0000-0000-0000180F0000}"/>
    <cellStyle name="Normal 13 3 2 2 8" xfId="6598" xr:uid="{00000000-0005-0000-0000-0000190F0000}"/>
    <cellStyle name="Normal 13 3 2 2 9" xfId="32117" xr:uid="{4CF10981-4B3E-4E72-A904-CB50BF763C98}"/>
    <cellStyle name="Normal 13 3 2 3" xfId="6599" xr:uid="{00000000-0005-0000-0000-00001A0F0000}"/>
    <cellStyle name="Normal 13 3 2 3 2" xfId="6600" xr:uid="{00000000-0005-0000-0000-00001B0F0000}"/>
    <cellStyle name="Normal 13 3 2 3 2 2" xfId="6601" xr:uid="{00000000-0005-0000-0000-00001C0F0000}"/>
    <cellStyle name="Normal 13 3 2 3 2 2 2" xfId="6602" xr:uid="{00000000-0005-0000-0000-00001D0F0000}"/>
    <cellStyle name="Normal 13 3 2 3 2 2 2 2" xfId="6603" xr:uid="{00000000-0005-0000-0000-00001E0F0000}"/>
    <cellStyle name="Normal 13 3 2 3 2 2 3" xfId="6604" xr:uid="{00000000-0005-0000-0000-00001F0F0000}"/>
    <cellStyle name="Normal 13 3 2 3 2 2 4" xfId="6605" xr:uid="{00000000-0005-0000-0000-0000200F0000}"/>
    <cellStyle name="Normal 13 3 2 3 2 3" xfId="6606" xr:uid="{00000000-0005-0000-0000-0000210F0000}"/>
    <cellStyle name="Normal 13 3 2 3 2 3 2" xfId="6607" xr:uid="{00000000-0005-0000-0000-0000220F0000}"/>
    <cellStyle name="Normal 13 3 2 3 2 3 3" xfId="6608" xr:uid="{00000000-0005-0000-0000-0000230F0000}"/>
    <cellStyle name="Normal 13 3 2 3 2 3 4" xfId="6609" xr:uid="{00000000-0005-0000-0000-0000240F0000}"/>
    <cellStyle name="Normal 13 3 2 3 2 4" xfId="6610" xr:uid="{00000000-0005-0000-0000-0000250F0000}"/>
    <cellStyle name="Normal 13 3 2 3 2 4 2" xfId="6611" xr:uid="{00000000-0005-0000-0000-0000260F0000}"/>
    <cellStyle name="Normal 13 3 2 3 2 4 3" xfId="6612" xr:uid="{00000000-0005-0000-0000-0000270F0000}"/>
    <cellStyle name="Normal 13 3 2 3 2 5" xfId="6613" xr:uid="{00000000-0005-0000-0000-0000280F0000}"/>
    <cellStyle name="Normal 13 3 2 3 2 6" xfId="6614" xr:uid="{00000000-0005-0000-0000-0000290F0000}"/>
    <cellStyle name="Normal 13 3 2 3 2 7" xfId="6615" xr:uid="{00000000-0005-0000-0000-00002A0F0000}"/>
    <cellStyle name="Normal 13 3 2 3 3" xfId="6616" xr:uid="{00000000-0005-0000-0000-00002B0F0000}"/>
    <cellStyle name="Normal 13 3 2 3 3 2" xfId="6617" xr:uid="{00000000-0005-0000-0000-00002C0F0000}"/>
    <cellStyle name="Normal 13 3 2 3 3 2 2" xfId="6618" xr:uid="{00000000-0005-0000-0000-00002D0F0000}"/>
    <cellStyle name="Normal 13 3 2 3 3 3" xfId="6619" xr:uid="{00000000-0005-0000-0000-00002E0F0000}"/>
    <cellStyle name="Normal 13 3 2 3 3 4" xfId="6620" xr:uid="{00000000-0005-0000-0000-00002F0F0000}"/>
    <cellStyle name="Normal 13 3 2 3 4" xfId="6621" xr:uid="{00000000-0005-0000-0000-0000300F0000}"/>
    <cellStyle name="Normal 13 3 2 3 4 2" xfId="6622" xr:uid="{00000000-0005-0000-0000-0000310F0000}"/>
    <cellStyle name="Normal 13 3 2 3 4 3" xfId="6623" xr:uid="{00000000-0005-0000-0000-0000320F0000}"/>
    <cellStyle name="Normal 13 3 2 3 4 4" xfId="6624" xr:uid="{00000000-0005-0000-0000-0000330F0000}"/>
    <cellStyle name="Normal 13 3 2 3 5" xfId="6625" xr:uid="{00000000-0005-0000-0000-0000340F0000}"/>
    <cellStyle name="Normal 13 3 2 3 5 2" xfId="6626" xr:uid="{00000000-0005-0000-0000-0000350F0000}"/>
    <cellStyle name="Normal 13 3 2 3 5 3" xfId="6627" xr:uid="{00000000-0005-0000-0000-0000360F0000}"/>
    <cellStyle name="Normal 13 3 2 3 6" xfId="6628" xr:uid="{00000000-0005-0000-0000-0000370F0000}"/>
    <cellStyle name="Normal 13 3 2 3 7" xfId="6629" xr:uid="{00000000-0005-0000-0000-0000380F0000}"/>
    <cellStyle name="Normal 13 3 2 3 8" xfId="6630" xr:uid="{00000000-0005-0000-0000-0000390F0000}"/>
    <cellStyle name="Normal 13 3 2 3 9" xfId="32119" xr:uid="{BA5F3C75-8716-41A0-B9E3-4DCBF06A2F9D}"/>
    <cellStyle name="Normal 13 3 2 4" xfId="6631" xr:uid="{00000000-0005-0000-0000-00003A0F0000}"/>
    <cellStyle name="Normal 13 3 2 4 2" xfId="6632" xr:uid="{00000000-0005-0000-0000-00003B0F0000}"/>
    <cellStyle name="Normal 13 3 2 4 2 2" xfId="6633" xr:uid="{00000000-0005-0000-0000-00003C0F0000}"/>
    <cellStyle name="Normal 13 3 2 4 2 2 2" xfId="6634" xr:uid="{00000000-0005-0000-0000-00003D0F0000}"/>
    <cellStyle name="Normal 13 3 2 4 2 3" xfId="6635" xr:uid="{00000000-0005-0000-0000-00003E0F0000}"/>
    <cellStyle name="Normal 13 3 2 4 2 4" xfId="6636" xr:uid="{00000000-0005-0000-0000-00003F0F0000}"/>
    <cellStyle name="Normal 13 3 2 4 3" xfId="6637" xr:uid="{00000000-0005-0000-0000-0000400F0000}"/>
    <cellStyle name="Normal 13 3 2 4 3 2" xfId="6638" xr:uid="{00000000-0005-0000-0000-0000410F0000}"/>
    <cellStyle name="Normal 13 3 2 4 3 3" xfId="6639" xr:uid="{00000000-0005-0000-0000-0000420F0000}"/>
    <cellStyle name="Normal 13 3 2 4 3 4" xfId="6640" xr:uid="{00000000-0005-0000-0000-0000430F0000}"/>
    <cellStyle name="Normal 13 3 2 4 4" xfId="6641" xr:uid="{00000000-0005-0000-0000-0000440F0000}"/>
    <cellStyle name="Normal 13 3 2 4 4 2" xfId="6642" xr:uid="{00000000-0005-0000-0000-0000450F0000}"/>
    <cellStyle name="Normal 13 3 2 4 4 3" xfId="6643" xr:uid="{00000000-0005-0000-0000-0000460F0000}"/>
    <cellStyle name="Normal 13 3 2 4 5" xfId="6644" xr:uid="{00000000-0005-0000-0000-0000470F0000}"/>
    <cellStyle name="Normal 13 3 2 4 6" xfId="6645" xr:uid="{00000000-0005-0000-0000-0000480F0000}"/>
    <cellStyle name="Normal 13 3 2 4 7" xfId="6646" xr:uid="{00000000-0005-0000-0000-0000490F0000}"/>
    <cellStyle name="Normal 13 3 2 5" xfId="6647" xr:uid="{00000000-0005-0000-0000-00004A0F0000}"/>
    <cellStyle name="Normal 13 3 2 5 2" xfId="6648" xr:uid="{00000000-0005-0000-0000-00004B0F0000}"/>
    <cellStyle name="Normal 13 3 2 5 2 2" xfId="6649" xr:uid="{00000000-0005-0000-0000-00004C0F0000}"/>
    <cellStyle name="Normal 13 3 2 5 3" xfId="6650" xr:uid="{00000000-0005-0000-0000-00004D0F0000}"/>
    <cellStyle name="Normal 13 3 2 5 4" xfId="6651" xr:uid="{00000000-0005-0000-0000-00004E0F0000}"/>
    <cellStyle name="Normal 13 3 2 6" xfId="6652" xr:uid="{00000000-0005-0000-0000-00004F0F0000}"/>
    <cellStyle name="Normal 13 3 2 6 2" xfId="6653" xr:uid="{00000000-0005-0000-0000-0000500F0000}"/>
    <cellStyle name="Normal 13 3 2 6 3" xfId="6654" xr:uid="{00000000-0005-0000-0000-0000510F0000}"/>
    <cellStyle name="Normal 13 3 2 6 4" xfId="6655" xr:uid="{00000000-0005-0000-0000-0000520F0000}"/>
    <cellStyle name="Normal 13 3 2 7" xfId="6656" xr:uid="{00000000-0005-0000-0000-0000530F0000}"/>
    <cellStyle name="Normal 13 3 2 7 2" xfId="6657" xr:uid="{00000000-0005-0000-0000-0000540F0000}"/>
    <cellStyle name="Normal 13 3 2 7 3" xfId="6658" xr:uid="{00000000-0005-0000-0000-0000550F0000}"/>
    <cellStyle name="Normal 13 3 2 8" xfId="6659" xr:uid="{00000000-0005-0000-0000-0000560F0000}"/>
    <cellStyle name="Normal 13 3 2 9" xfId="6660" xr:uid="{00000000-0005-0000-0000-0000570F0000}"/>
    <cellStyle name="Normal 13 3 3" xfId="6661" xr:uid="{00000000-0005-0000-0000-0000580F0000}"/>
    <cellStyle name="Normal 13 3 3 2" xfId="6662" xr:uid="{00000000-0005-0000-0000-0000590F0000}"/>
    <cellStyle name="Normal 13 3 3 2 2" xfId="6663" xr:uid="{00000000-0005-0000-0000-00005A0F0000}"/>
    <cellStyle name="Normal 13 3 3 2 2 2" xfId="6664" xr:uid="{00000000-0005-0000-0000-00005B0F0000}"/>
    <cellStyle name="Normal 13 3 3 2 2 2 2" xfId="6665" xr:uid="{00000000-0005-0000-0000-00005C0F0000}"/>
    <cellStyle name="Normal 13 3 3 2 2 3" xfId="6666" xr:uid="{00000000-0005-0000-0000-00005D0F0000}"/>
    <cellStyle name="Normal 13 3 3 2 2 4" xfId="6667" xr:uid="{00000000-0005-0000-0000-00005E0F0000}"/>
    <cellStyle name="Normal 13 3 3 2 3" xfId="6668" xr:uid="{00000000-0005-0000-0000-00005F0F0000}"/>
    <cellStyle name="Normal 13 3 3 2 3 2" xfId="6669" xr:uid="{00000000-0005-0000-0000-0000600F0000}"/>
    <cellStyle name="Normal 13 3 3 2 3 3" xfId="6670" xr:uid="{00000000-0005-0000-0000-0000610F0000}"/>
    <cellStyle name="Normal 13 3 3 2 3 4" xfId="6671" xr:uid="{00000000-0005-0000-0000-0000620F0000}"/>
    <cellStyle name="Normal 13 3 3 2 4" xfId="6672" xr:uid="{00000000-0005-0000-0000-0000630F0000}"/>
    <cellStyle name="Normal 13 3 3 2 4 2" xfId="6673" xr:uid="{00000000-0005-0000-0000-0000640F0000}"/>
    <cellStyle name="Normal 13 3 3 2 4 3" xfId="6674" xr:uid="{00000000-0005-0000-0000-0000650F0000}"/>
    <cellStyle name="Normal 13 3 3 2 5" xfId="6675" xr:uid="{00000000-0005-0000-0000-0000660F0000}"/>
    <cellStyle name="Normal 13 3 3 2 6" xfId="6676" xr:uid="{00000000-0005-0000-0000-0000670F0000}"/>
    <cellStyle name="Normal 13 3 3 2 7" xfId="6677" xr:uid="{00000000-0005-0000-0000-0000680F0000}"/>
    <cellStyle name="Normal 13 3 3 2 8" xfId="32121" xr:uid="{E9F351CC-F71E-47B8-AD9D-4DAA46C40AF1}"/>
    <cellStyle name="Normal 13 3 3 3" xfId="6678" xr:uid="{00000000-0005-0000-0000-0000690F0000}"/>
    <cellStyle name="Normal 13 3 3 3 2" xfId="6679" xr:uid="{00000000-0005-0000-0000-00006A0F0000}"/>
    <cellStyle name="Normal 13 3 3 3 2 2" xfId="6680" xr:uid="{00000000-0005-0000-0000-00006B0F0000}"/>
    <cellStyle name="Normal 13 3 3 3 3" xfId="6681" xr:uid="{00000000-0005-0000-0000-00006C0F0000}"/>
    <cellStyle name="Normal 13 3 3 3 4" xfId="6682" xr:uid="{00000000-0005-0000-0000-00006D0F0000}"/>
    <cellStyle name="Normal 13 3 3 4" xfId="6683" xr:uid="{00000000-0005-0000-0000-00006E0F0000}"/>
    <cellStyle name="Normal 13 3 3 4 2" xfId="6684" xr:uid="{00000000-0005-0000-0000-00006F0F0000}"/>
    <cellStyle name="Normal 13 3 3 4 3" xfId="6685" xr:uid="{00000000-0005-0000-0000-0000700F0000}"/>
    <cellStyle name="Normal 13 3 3 4 4" xfId="6686" xr:uid="{00000000-0005-0000-0000-0000710F0000}"/>
    <cellStyle name="Normal 13 3 3 5" xfId="6687" xr:uid="{00000000-0005-0000-0000-0000720F0000}"/>
    <cellStyle name="Normal 13 3 3 5 2" xfId="6688" xr:uid="{00000000-0005-0000-0000-0000730F0000}"/>
    <cellStyle name="Normal 13 3 3 5 3" xfId="6689" xr:uid="{00000000-0005-0000-0000-0000740F0000}"/>
    <cellStyle name="Normal 13 3 3 6" xfId="6690" xr:uid="{00000000-0005-0000-0000-0000750F0000}"/>
    <cellStyle name="Normal 13 3 3 7" xfId="6691" xr:uid="{00000000-0005-0000-0000-0000760F0000}"/>
    <cellStyle name="Normal 13 3 3 8" xfId="6692" xr:uid="{00000000-0005-0000-0000-0000770F0000}"/>
    <cellStyle name="Normal 13 3 3 9" xfId="32120" xr:uid="{3D8927C5-2E93-41DE-BDFB-7D95ECC5DC04}"/>
    <cellStyle name="Normal 13 3 4" xfId="6693" xr:uid="{00000000-0005-0000-0000-0000780F0000}"/>
    <cellStyle name="Normal 13 3 4 2" xfId="6694" xr:uid="{00000000-0005-0000-0000-0000790F0000}"/>
    <cellStyle name="Normal 13 3 4 2 2" xfId="6695" xr:uid="{00000000-0005-0000-0000-00007A0F0000}"/>
    <cellStyle name="Normal 13 3 4 2 2 2" xfId="6696" xr:uid="{00000000-0005-0000-0000-00007B0F0000}"/>
    <cellStyle name="Normal 13 3 4 2 2 2 2" xfId="6697" xr:uid="{00000000-0005-0000-0000-00007C0F0000}"/>
    <cellStyle name="Normal 13 3 4 2 2 3" xfId="6698" xr:uid="{00000000-0005-0000-0000-00007D0F0000}"/>
    <cellStyle name="Normal 13 3 4 2 2 4" xfId="6699" xr:uid="{00000000-0005-0000-0000-00007E0F0000}"/>
    <cellStyle name="Normal 13 3 4 2 3" xfId="6700" xr:uid="{00000000-0005-0000-0000-00007F0F0000}"/>
    <cellStyle name="Normal 13 3 4 2 3 2" xfId="6701" xr:uid="{00000000-0005-0000-0000-0000800F0000}"/>
    <cellStyle name="Normal 13 3 4 2 3 3" xfId="6702" xr:uid="{00000000-0005-0000-0000-0000810F0000}"/>
    <cellStyle name="Normal 13 3 4 2 3 4" xfId="6703" xr:uid="{00000000-0005-0000-0000-0000820F0000}"/>
    <cellStyle name="Normal 13 3 4 2 4" xfId="6704" xr:uid="{00000000-0005-0000-0000-0000830F0000}"/>
    <cellStyle name="Normal 13 3 4 2 4 2" xfId="6705" xr:uid="{00000000-0005-0000-0000-0000840F0000}"/>
    <cellStyle name="Normal 13 3 4 2 4 3" xfId="6706" xr:uid="{00000000-0005-0000-0000-0000850F0000}"/>
    <cellStyle name="Normal 13 3 4 2 5" xfId="6707" xr:uid="{00000000-0005-0000-0000-0000860F0000}"/>
    <cellStyle name="Normal 13 3 4 2 6" xfId="6708" xr:uid="{00000000-0005-0000-0000-0000870F0000}"/>
    <cellStyle name="Normal 13 3 4 2 7" xfId="6709" xr:uid="{00000000-0005-0000-0000-0000880F0000}"/>
    <cellStyle name="Normal 13 3 4 3" xfId="6710" xr:uid="{00000000-0005-0000-0000-0000890F0000}"/>
    <cellStyle name="Normal 13 3 4 3 2" xfId="6711" xr:uid="{00000000-0005-0000-0000-00008A0F0000}"/>
    <cellStyle name="Normal 13 3 4 3 2 2" xfId="6712" xr:uid="{00000000-0005-0000-0000-00008B0F0000}"/>
    <cellStyle name="Normal 13 3 4 3 3" xfId="6713" xr:uid="{00000000-0005-0000-0000-00008C0F0000}"/>
    <cellStyle name="Normal 13 3 4 3 4" xfId="6714" xr:uid="{00000000-0005-0000-0000-00008D0F0000}"/>
    <cellStyle name="Normal 13 3 4 4" xfId="6715" xr:uid="{00000000-0005-0000-0000-00008E0F0000}"/>
    <cellStyle name="Normal 13 3 4 4 2" xfId="6716" xr:uid="{00000000-0005-0000-0000-00008F0F0000}"/>
    <cellStyle name="Normal 13 3 4 4 3" xfId="6717" xr:uid="{00000000-0005-0000-0000-0000900F0000}"/>
    <cellStyle name="Normal 13 3 4 4 4" xfId="6718" xr:uid="{00000000-0005-0000-0000-0000910F0000}"/>
    <cellStyle name="Normal 13 3 4 5" xfId="6719" xr:uid="{00000000-0005-0000-0000-0000920F0000}"/>
    <cellStyle name="Normal 13 3 4 5 2" xfId="6720" xr:uid="{00000000-0005-0000-0000-0000930F0000}"/>
    <cellStyle name="Normal 13 3 4 5 3" xfId="6721" xr:uid="{00000000-0005-0000-0000-0000940F0000}"/>
    <cellStyle name="Normal 13 3 4 6" xfId="6722" xr:uid="{00000000-0005-0000-0000-0000950F0000}"/>
    <cellStyle name="Normal 13 3 4 7" xfId="6723" xr:uid="{00000000-0005-0000-0000-0000960F0000}"/>
    <cellStyle name="Normal 13 3 4 8" xfId="6724" xr:uid="{00000000-0005-0000-0000-0000970F0000}"/>
    <cellStyle name="Normal 13 3 4 9" xfId="32122" xr:uid="{4F97E383-9527-4CDE-B2DF-29EC45154029}"/>
    <cellStyle name="Normal 13 3 5" xfId="6725" xr:uid="{00000000-0005-0000-0000-0000980F0000}"/>
    <cellStyle name="Normal 13 3 5 2" xfId="6726" xr:uid="{00000000-0005-0000-0000-0000990F0000}"/>
    <cellStyle name="Normal 13 3 5 2 2" xfId="6727" xr:uid="{00000000-0005-0000-0000-00009A0F0000}"/>
    <cellStyle name="Normal 13 3 5 2 2 2" xfId="6728" xr:uid="{00000000-0005-0000-0000-00009B0F0000}"/>
    <cellStyle name="Normal 13 3 5 2 3" xfId="6729" xr:uid="{00000000-0005-0000-0000-00009C0F0000}"/>
    <cellStyle name="Normal 13 3 5 2 4" xfId="6730" xr:uid="{00000000-0005-0000-0000-00009D0F0000}"/>
    <cellStyle name="Normal 13 3 5 3" xfId="6731" xr:uid="{00000000-0005-0000-0000-00009E0F0000}"/>
    <cellStyle name="Normal 13 3 5 3 2" xfId="6732" xr:uid="{00000000-0005-0000-0000-00009F0F0000}"/>
    <cellStyle name="Normal 13 3 5 3 3" xfId="6733" xr:uid="{00000000-0005-0000-0000-0000A00F0000}"/>
    <cellStyle name="Normal 13 3 5 3 4" xfId="6734" xr:uid="{00000000-0005-0000-0000-0000A10F0000}"/>
    <cellStyle name="Normal 13 3 5 4" xfId="6735" xr:uid="{00000000-0005-0000-0000-0000A20F0000}"/>
    <cellStyle name="Normal 13 3 5 4 2" xfId="6736" xr:uid="{00000000-0005-0000-0000-0000A30F0000}"/>
    <cellStyle name="Normal 13 3 5 4 3" xfId="6737" xr:uid="{00000000-0005-0000-0000-0000A40F0000}"/>
    <cellStyle name="Normal 13 3 5 5" xfId="6738" xr:uid="{00000000-0005-0000-0000-0000A50F0000}"/>
    <cellStyle name="Normal 13 3 5 6" xfId="6739" xr:uid="{00000000-0005-0000-0000-0000A60F0000}"/>
    <cellStyle name="Normal 13 3 5 7" xfId="6740" xr:uid="{00000000-0005-0000-0000-0000A70F0000}"/>
    <cellStyle name="Normal 13 3 6" xfId="6741" xr:uid="{00000000-0005-0000-0000-0000A80F0000}"/>
    <cellStyle name="Normal 13 3 6 2" xfId="6742" xr:uid="{00000000-0005-0000-0000-0000A90F0000}"/>
    <cellStyle name="Normal 13 3 6 2 2" xfId="6743" xr:uid="{00000000-0005-0000-0000-0000AA0F0000}"/>
    <cellStyle name="Normal 13 3 6 3" xfId="6744" xr:uid="{00000000-0005-0000-0000-0000AB0F0000}"/>
    <cellStyle name="Normal 13 3 6 4" xfId="6745" xr:uid="{00000000-0005-0000-0000-0000AC0F0000}"/>
    <cellStyle name="Normal 13 3 7" xfId="6746" xr:uid="{00000000-0005-0000-0000-0000AD0F0000}"/>
    <cellStyle name="Normal 13 3 8" xfId="6747" xr:uid="{00000000-0005-0000-0000-0000AE0F0000}"/>
    <cellStyle name="Normal 13 3 8 2" xfId="6748" xr:uid="{00000000-0005-0000-0000-0000AF0F0000}"/>
    <cellStyle name="Normal 13 3 8 3" xfId="6749" xr:uid="{00000000-0005-0000-0000-0000B00F0000}"/>
    <cellStyle name="Normal 13 3 8 4" xfId="6750" xr:uid="{00000000-0005-0000-0000-0000B10F0000}"/>
    <cellStyle name="Normal 13 3 9" xfId="6751" xr:uid="{00000000-0005-0000-0000-0000B20F0000}"/>
    <cellStyle name="Normal 13 3 9 2" xfId="6752" xr:uid="{00000000-0005-0000-0000-0000B30F0000}"/>
    <cellStyle name="Normal 13 3 9 3" xfId="6753" xr:uid="{00000000-0005-0000-0000-0000B40F0000}"/>
    <cellStyle name="Normal 13 4" xfId="6754" xr:uid="{00000000-0005-0000-0000-0000B50F0000}"/>
    <cellStyle name="Normal 13 4 10" xfId="6755" xr:uid="{00000000-0005-0000-0000-0000B60F0000}"/>
    <cellStyle name="Normal 13 4 11" xfId="6756" xr:uid="{00000000-0005-0000-0000-0000B70F0000}"/>
    <cellStyle name="Normal 13 4 12" xfId="32123" xr:uid="{9F0659E4-7596-4EF7-BEA5-A3A59E886E64}"/>
    <cellStyle name="Normal 13 4 2" xfId="6757" xr:uid="{00000000-0005-0000-0000-0000B80F0000}"/>
    <cellStyle name="Normal 13 4 2 2" xfId="6758" xr:uid="{00000000-0005-0000-0000-0000B90F0000}"/>
    <cellStyle name="Normal 13 4 2 2 2" xfId="6759" xr:uid="{00000000-0005-0000-0000-0000BA0F0000}"/>
    <cellStyle name="Normal 13 4 2 2 2 2" xfId="6760" xr:uid="{00000000-0005-0000-0000-0000BB0F0000}"/>
    <cellStyle name="Normal 13 4 2 2 2 2 2" xfId="6761" xr:uid="{00000000-0005-0000-0000-0000BC0F0000}"/>
    <cellStyle name="Normal 13 4 2 2 2 3" xfId="6762" xr:uid="{00000000-0005-0000-0000-0000BD0F0000}"/>
    <cellStyle name="Normal 13 4 2 2 2 4" xfId="6763" xr:uid="{00000000-0005-0000-0000-0000BE0F0000}"/>
    <cellStyle name="Normal 13 4 2 2 2 5" xfId="32126" xr:uid="{22B97DAE-4866-4681-90F7-09AF398DBDF3}"/>
    <cellStyle name="Normal 13 4 2 2 3" xfId="6764" xr:uid="{00000000-0005-0000-0000-0000BF0F0000}"/>
    <cellStyle name="Normal 13 4 2 2 3 2" xfId="6765" xr:uid="{00000000-0005-0000-0000-0000C00F0000}"/>
    <cellStyle name="Normal 13 4 2 2 3 3" xfId="6766" xr:uid="{00000000-0005-0000-0000-0000C10F0000}"/>
    <cellStyle name="Normal 13 4 2 2 3 4" xfId="6767" xr:uid="{00000000-0005-0000-0000-0000C20F0000}"/>
    <cellStyle name="Normal 13 4 2 2 4" xfId="6768" xr:uid="{00000000-0005-0000-0000-0000C30F0000}"/>
    <cellStyle name="Normal 13 4 2 2 4 2" xfId="6769" xr:uid="{00000000-0005-0000-0000-0000C40F0000}"/>
    <cellStyle name="Normal 13 4 2 2 4 3" xfId="6770" xr:uid="{00000000-0005-0000-0000-0000C50F0000}"/>
    <cellStyle name="Normal 13 4 2 2 5" xfId="6771" xr:uid="{00000000-0005-0000-0000-0000C60F0000}"/>
    <cellStyle name="Normal 13 4 2 2 6" xfId="6772" xr:uid="{00000000-0005-0000-0000-0000C70F0000}"/>
    <cellStyle name="Normal 13 4 2 2 7" xfId="6773" xr:uid="{00000000-0005-0000-0000-0000C80F0000}"/>
    <cellStyle name="Normal 13 4 2 2 8" xfId="32125" xr:uid="{871F0E0B-622C-4264-8260-380E6B8A6EED}"/>
    <cellStyle name="Normal 13 4 2 3" xfId="6774" xr:uid="{00000000-0005-0000-0000-0000C90F0000}"/>
    <cellStyle name="Normal 13 4 2 3 2" xfId="6775" xr:uid="{00000000-0005-0000-0000-0000CA0F0000}"/>
    <cellStyle name="Normal 13 4 2 3 2 2" xfId="6776" xr:uid="{00000000-0005-0000-0000-0000CB0F0000}"/>
    <cellStyle name="Normal 13 4 2 3 3" xfId="6777" xr:uid="{00000000-0005-0000-0000-0000CC0F0000}"/>
    <cellStyle name="Normal 13 4 2 3 4" xfId="6778" xr:uid="{00000000-0005-0000-0000-0000CD0F0000}"/>
    <cellStyle name="Normal 13 4 2 3 5" xfId="32127" xr:uid="{15FEF901-2C00-44EA-9CDD-2DD8F73C2BF0}"/>
    <cellStyle name="Normal 13 4 2 4" xfId="6779" xr:uid="{00000000-0005-0000-0000-0000CE0F0000}"/>
    <cellStyle name="Normal 13 4 2 4 2" xfId="6780" xr:uid="{00000000-0005-0000-0000-0000CF0F0000}"/>
    <cellStyle name="Normal 13 4 2 4 3" xfId="6781" xr:uid="{00000000-0005-0000-0000-0000D00F0000}"/>
    <cellStyle name="Normal 13 4 2 4 4" xfId="6782" xr:uid="{00000000-0005-0000-0000-0000D10F0000}"/>
    <cellStyle name="Normal 13 4 2 5" xfId="6783" xr:uid="{00000000-0005-0000-0000-0000D20F0000}"/>
    <cellStyle name="Normal 13 4 2 5 2" xfId="6784" xr:uid="{00000000-0005-0000-0000-0000D30F0000}"/>
    <cellStyle name="Normal 13 4 2 5 3" xfId="6785" xr:uid="{00000000-0005-0000-0000-0000D40F0000}"/>
    <cellStyle name="Normal 13 4 2 6" xfId="6786" xr:uid="{00000000-0005-0000-0000-0000D50F0000}"/>
    <cellStyle name="Normal 13 4 2 7" xfId="6787" xr:uid="{00000000-0005-0000-0000-0000D60F0000}"/>
    <cellStyle name="Normal 13 4 2 8" xfId="6788" xr:uid="{00000000-0005-0000-0000-0000D70F0000}"/>
    <cellStyle name="Normal 13 4 2 9" xfId="32124" xr:uid="{CAC3FA8E-C25B-406A-8750-58150C1B8E8D}"/>
    <cellStyle name="Normal 13 4 3" xfId="6789" xr:uid="{00000000-0005-0000-0000-0000D80F0000}"/>
    <cellStyle name="Normal 13 4 3 2" xfId="6790" xr:uid="{00000000-0005-0000-0000-0000D90F0000}"/>
    <cellStyle name="Normal 13 4 3 2 2" xfId="6791" xr:uid="{00000000-0005-0000-0000-0000DA0F0000}"/>
    <cellStyle name="Normal 13 4 3 2 2 2" xfId="6792" xr:uid="{00000000-0005-0000-0000-0000DB0F0000}"/>
    <cellStyle name="Normal 13 4 3 2 2 2 2" xfId="6793" xr:uid="{00000000-0005-0000-0000-0000DC0F0000}"/>
    <cellStyle name="Normal 13 4 3 2 2 3" xfId="6794" xr:uid="{00000000-0005-0000-0000-0000DD0F0000}"/>
    <cellStyle name="Normal 13 4 3 2 2 4" xfId="6795" xr:uid="{00000000-0005-0000-0000-0000DE0F0000}"/>
    <cellStyle name="Normal 13 4 3 2 3" xfId="6796" xr:uid="{00000000-0005-0000-0000-0000DF0F0000}"/>
    <cellStyle name="Normal 13 4 3 2 3 2" xfId="6797" xr:uid="{00000000-0005-0000-0000-0000E00F0000}"/>
    <cellStyle name="Normal 13 4 3 2 3 3" xfId="6798" xr:uid="{00000000-0005-0000-0000-0000E10F0000}"/>
    <cellStyle name="Normal 13 4 3 2 3 4" xfId="6799" xr:uid="{00000000-0005-0000-0000-0000E20F0000}"/>
    <cellStyle name="Normal 13 4 3 2 4" xfId="6800" xr:uid="{00000000-0005-0000-0000-0000E30F0000}"/>
    <cellStyle name="Normal 13 4 3 2 4 2" xfId="6801" xr:uid="{00000000-0005-0000-0000-0000E40F0000}"/>
    <cellStyle name="Normal 13 4 3 2 4 3" xfId="6802" xr:uid="{00000000-0005-0000-0000-0000E50F0000}"/>
    <cellStyle name="Normal 13 4 3 2 5" xfId="6803" xr:uid="{00000000-0005-0000-0000-0000E60F0000}"/>
    <cellStyle name="Normal 13 4 3 2 6" xfId="6804" xr:uid="{00000000-0005-0000-0000-0000E70F0000}"/>
    <cellStyle name="Normal 13 4 3 2 7" xfId="6805" xr:uid="{00000000-0005-0000-0000-0000E80F0000}"/>
    <cellStyle name="Normal 13 4 3 2 8" xfId="32129" xr:uid="{41562BFB-2EEF-42FA-9B5D-6DF563B1C5D2}"/>
    <cellStyle name="Normal 13 4 3 3" xfId="6806" xr:uid="{00000000-0005-0000-0000-0000E90F0000}"/>
    <cellStyle name="Normal 13 4 3 3 2" xfId="6807" xr:uid="{00000000-0005-0000-0000-0000EA0F0000}"/>
    <cellStyle name="Normal 13 4 3 3 2 2" xfId="6808" xr:uid="{00000000-0005-0000-0000-0000EB0F0000}"/>
    <cellStyle name="Normal 13 4 3 3 3" xfId="6809" xr:uid="{00000000-0005-0000-0000-0000EC0F0000}"/>
    <cellStyle name="Normal 13 4 3 3 4" xfId="6810" xr:uid="{00000000-0005-0000-0000-0000ED0F0000}"/>
    <cellStyle name="Normal 13 4 3 4" xfId="6811" xr:uid="{00000000-0005-0000-0000-0000EE0F0000}"/>
    <cellStyle name="Normal 13 4 3 4 2" xfId="6812" xr:uid="{00000000-0005-0000-0000-0000EF0F0000}"/>
    <cellStyle name="Normal 13 4 3 4 3" xfId="6813" xr:uid="{00000000-0005-0000-0000-0000F00F0000}"/>
    <cellStyle name="Normal 13 4 3 4 4" xfId="6814" xr:uid="{00000000-0005-0000-0000-0000F10F0000}"/>
    <cellStyle name="Normal 13 4 3 5" xfId="6815" xr:uid="{00000000-0005-0000-0000-0000F20F0000}"/>
    <cellStyle name="Normal 13 4 3 5 2" xfId="6816" xr:uid="{00000000-0005-0000-0000-0000F30F0000}"/>
    <cellStyle name="Normal 13 4 3 5 3" xfId="6817" xr:uid="{00000000-0005-0000-0000-0000F40F0000}"/>
    <cellStyle name="Normal 13 4 3 6" xfId="6818" xr:uid="{00000000-0005-0000-0000-0000F50F0000}"/>
    <cellStyle name="Normal 13 4 3 7" xfId="6819" xr:uid="{00000000-0005-0000-0000-0000F60F0000}"/>
    <cellStyle name="Normal 13 4 3 8" xfId="6820" xr:uid="{00000000-0005-0000-0000-0000F70F0000}"/>
    <cellStyle name="Normal 13 4 3 9" xfId="32128" xr:uid="{9CBDF62A-CC4C-4F99-A874-DBF7FE8B5A46}"/>
    <cellStyle name="Normal 13 4 4" xfId="6821" xr:uid="{00000000-0005-0000-0000-0000F80F0000}"/>
    <cellStyle name="Normal 13 4 4 2" xfId="6822" xr:uid="{00000000-0005-0000-0000-0000F90F0000}"/>
    <cellStyle name="Normal 13 4 4 2 2" xfId="6823" xr:uid="{00000000-0005-0000-0000-0000FA0F0000}"/>
    <cellStyle name="Normal 13 4 4 2 2 2" xfId="6824" xr:uid="{00000000-0005-0000-0000-0000FB0F0000}"/>
    <cellStyle name="Normal 13 4 4 2 3" xfId="6825" xr:uid="{00000000-0005-0000-0000-0000FC0F0000}"/>
    <cellStyle name="Normal 13 4 4 2 4" xfId="6826" xr:uid="{00000000-0005-0000-0000-0000FD0F0000}"/>
    <cellStyle name="Normal 13 4 4 3" xfId="6827" xr:uid="{00000000-0005-0000-0000-0000FE0F0000}"/>
    <cellStyle name="Normal 13 4 4 3 2" xfId="6828" xr:uid="{00000000-0005-0000-0000-0000FF0F0000}"/>
    <cellStyle name="Normal 13 4 4 3 3" xfId="6829" xr:uid="{00000000-0005-0000-0000-000000100000}"/>
    <cellStyle name="Normal 13 4 4 3 4" xfId="6830" xr:uid="{00000000-0005-0000-0000-000001100000}"/>
    <cellStyle name="Normal 13 4 4 4" xfId="6831" xr:uid="{00000000-0005-0000-0000-000002100000}"/>
    <cellStyle name="Normal 13 4 4 4 2" xfId="6832" xr:uid="{00000000-0005-0000-0000-000003100000}"/>
    <cellStyle name="Normal 13 4 4 4 3" xfId="6833" xr:uid="{00000000-0005-0000-0000-000004100000}"/>
    <cellStyle name="Normal 13 4 4 5" xfId="6834" xr:uid="{00000000-0005-0000-0000-000005100000}"/>
    <cellStyle name="Normal 13 4 4 6" xfId="6835" xr:uid="{00000000-0005-0000-0000-000006100000}"/>
    <cellStyle name="Normal 13 4 4 7" xfId="6836" xr:uid="{00000000-0005-0000-0000-000007100000}"/>
    <cellStyle name="Normal 13 4 4 8" xfId="32130" xr:uid="{0C56DFAB-F778-45DB-A9EC-9C8BFE94A751}"/>
    <cellStyle name="Normal 13 4 5" xfId="6837" xr:uid="{00000000-0005-0000-0000-000008100000}"/>
    <cellStyle name="Normal 13 4 5 2" xfId="6838" xr:uid="{00000000-0005-0000-0000-000009100000}"/>
    <cellStyle name="Normal 13 4 5 2 2" xfId="6839" xr:uid="{00000000-0005-0000-0000-00000A100000}"/>
    <cellStyle name="Normal 13 4 5 3" xfId="6840" xr:uid="{00000000-0005-0000-0000-00000B100000}"/>
    <cellStyle name="Normal 13 4 5 4" xfId="6841" xr:uid="{00000000-0005-0000-0000-00000C100000}"/>
    <cellStyle name="Normal 13 4 6" xfId="6842" xr:uid="{00000000-0005-0000-0000-00000D100000}"/>
    <cellStyle name="Normal 13 4 7" xfId="6843" xr:uid="{00000000-0005-0000-0000-00000E100000}"/>
    <cellStyle name="Normal 13 4 7 2" xfId="6844" xr:uid="{00000000-0005-0000-0000-00000F100000}"/>
    <cellStyle name="Normal 13 4 7 3" xfId="6845" xr:uid="{00000000-0005-0000-0000-000010100000}"/>
    <cellStyle name="Normal 13 4 7 4" xfId="6846" xr:uid="{00000000-0005-0000-0000-000011100000}"/>
    <cellStyle name="Normal 13 4 8" xfId="6847" xr:uid="{00000000-0005-0000-0000-000012100000}"/>
    <cellStyle name="Normal 13 4 8 2" xfId="6848" xr:uid="{00000000-0005-0000-0000-000013100000}"/>
    <cellStyle name="Normal 13 4 8 3" xfId="6849" xr:uid="{00000000-0005-0000-0000-000014100000}"/>
    <cellStyle name="Normal 13 4 9" xfId="6850" xr:uid="{00000000-0005-0000-0000-000015100000}"/>
    <cellStyle name="Normal 13 5" xfId="6851" xr:uid="{00000000-0005-0000-0000-000016100000}"/>
    <cellStyle name="Normal 13 5 2" xfId="6852" xr:uid="{00000000-0005-0000-0000-000017100000}"/>
    <cellStyle name="Normal 13 5 2 2" xfId="6853" xr:uid="{00000000-0005-0000-0000-000018100000}"/>
    <cellStyle name="Normal 13 5 2 2 2" xfId="6854" xr:uid="{00000000-0005-0000-0000-000019100000}"/>
    <cellStyle name="Normal 13 5 2 2 2 2" xfId="6855" xr:uid="{00000000-0005-0000-0000-00001A100000}"/>
    <cellStyle name="Normal 13 5 2 2 3" xfId="6856" xr:uid="{00000000-0005-0000-0000-00001B100000}"/>
    <cellStyle name="Normal 13 5 2 2 4" xfId="6857" xr:uid="{00000000-0005-0000-0000-00001C100000}"/>
    <cellStyle name="Normal 13 5 2 2 5" xfId="32133" xr:uid="{2A2DF49A-639F-49D9-87EF-DD178D22AFC7}"/>
    <cellStyle name="Normal 13 5 2 3" xfId="6858" xr:uid="{00000000-0005-0000-0000-00001D100000}"/>
    <cellStyle name="Normal 13 5 2 3 2" xfId="6859" xr:uid="{00000000-0005-0000-0000-00001E100000}"/>
    <cellStyle name="Normal 13 5 2 3 3" xfId="6860" xr:uid="{00000000-0005-0000-0000-00001F100000}"/>
    <cellStyle name="Normal 13 5 2 3 4" xfId="6861" xr:uid="{00000000-0005-0000-0000-000020100000}"/>
    <cellStyle name="Normal 13 5 2 4" xfId="6862" xr:uid="{00000000-0005-0000-0000-000021100000}"/>
    <cellStyle name="Normal 13 5 2 4 2" xfId="6863" xr:uid="{00000000-0005-0000-0000-000022100000}"/>
    <cellStyle name="Normal 13 5 2 4 3" xfId="6864" xr:uid="{00000000-0005-0000-0000-000023100000}"/>
    <cellStyle name="Normal 13 5 2 5" xfId="6865" xr:uid="{00000000-0005-0000-0000-000024100000}"/>
    <cellStyle name="Normal 13 5 2 6" xfId="6866" xr:uid="{00000000-0005-0000-0000-000025100000}"/>
    <cellStyle name="Normal 13 5 2 7" xfId="6867" xr:uid="{00000000-0005-0000-0000-000026100000}"/>
    <cellStyle name="Normal 13 5 2 8" xfId="32132" xr:uid="{09FE4326-4F8C-44F6-B104-F78CE0365FB5}"/>
    <cellStyle name="Normal 13 5 3" xfId="6868" xr:uid="{00000000-0005-0000-0000-000027100000}"/>
    <cellStyle name="Normal 13 5 3 2" xfId="6869" xr:uid="{00000000-0005-0000-0000-000028100000}"/>
    <cellStyle name="Normal 13 5 3 2 2" xfId="6870" xr:uid="{00000000-0005-0000-0000-000029100000}"/>
    <cellStyle name="Normal 13 5 3 3" xfId="6871" xr:uid="{00000000-0005-0000-0000-00002A100000}"/>
    <cellStyle name="Normal 13 5 3 4" xfId="6872" xr:uid="{00000000-0005-0000-0000-00002B100000}"/>
    <cellStyle name="Normal 13 5 3 5" xfId="32134" xr:uid="{294132F4-0D41-448F-9131-5BE4F6434BD9}"/>
    <cellStyle name="Normal 13 5 4" xfId="6873" xr:uid="{00000000-0005-0000-0000-00002C100000}"/>
    <cellStyle name="Normal 13 5 4 2" xfId="6874" xr:uid="{00000000-0005-0000-0000-00002D100000}"/>
    <cellStyle name="Normal 13 5 4 3" xfId="6875" xr:uid="{00000000-0005-0000-0000-00002E100000}"/>
    <cellStyle name="Normal 13 5 4 4" xfId="6876" xr:uid="{00000000-0005-0000-0000-00002F100000}"/>
    <cellStyle name="Normal 13 5 5" xfId="6877" xr:uid="{00000000-0005-0000-0000-000030100000}"/>
    <cellStyle name="Normal 13 5 5 2" xfId="6878" xr:uid="{00000000-0005-0000-0000-000031100000}"/>
    <cellStyle name="Normal 13 5 5 3" xfId="6879" xr:uid="{00000000-0005-0000-0000-000032100000}"/>
    <cellStyle name="Normal 13 5 6" xfId="6880" xr:uid="{00000000-0005-0000-0000-000033100000}"/>
    <cellStyle name="Normal 13 5 7" xfId="6881" xr:uid="{00000000-0005-0000-0000-000034100000}"/>
    <cellStyle name="Normal 13 5 8" xfId="6882" xr:uid="{00000000-0005-0000-0000-000035100000}"/>
    <cellStyle name="Normal 13 5 9" xfId="32131" xr:uid="{BDF1AF9A-7448-4E5F-A722-250BDD579417}"/>
    <cellStyle name="Normal 13 6" xfId="6883" xr:uid="{00000000-0005-0000-0000-000036100000}"/>
    <cellStyle name="Normal 13 6 2" xfId="6884" xr:uid="{00000000-0005-0000-0000-000037100000}"/>
    <cellStyle name="Normal 13 6 2 2" xfId="6885" xr:uid="{00000000-0005-0000-0000-000038100000}"/>
    <cellStyle name="Normal 13 6 2 2 2" xfId="6886" xr:uid="{00000000-0005-0000-0000-000039100000}"/>
    <cellStyle name="Normal 13 6 2 2 2 2" xfId="6887" xr:uid="{00000000-0005-0000-0000-00003A100000}"/>
    <cellStyle name="Normal 13 6 2 2 3" xfId="6888" xr:uid="{00000000-0005-0000-0000-00003B100000}"/>
    <cellStyle name="Normal 13 6 2 2 4" xfId="6889" xr:uid="{00000000-0005-0000-0000-00003C100000}"/>
    <cellStyle name="Normal 13 6 2 3" xfId="6890" xr:uid="{00000000-0005-0000-0000-00003D100000}"/>
    <cellStyle name="Normal 13 6 2 3 2" xfId="6891" xr:uid="{00000000-0005-0000-0000-00003E100000}"/>
    <cellStyle name="Normal 13 6 2 3 3" xfId="6892" xr:uid="{00000000-0005-0000-0000-00003F100000}"/>
    <cellStyle name="Normal 13 6 2 3 4" xfId="6893" xr:uid="{00000000-0005-0000-0000-000040100000}"/>
    <cellStyle name="Normal 13 6 2 4" xfId="6894" xr:uid="{00000000-0005-0000-0000-000041100000}"/>
    <cellStyle name="Normal 13 6 2 4 2" xfId="6895" xr:uid="{00000000-0005-0000-0000-000042100000}"/>
    <cellStyle name="Normal 13 6 2 4 3" xfId="6896" xr:uid="{00000000-0005-0000-0000-000043100000}"/>
    <cellStyle name="Normal 13 6 2 5" xfId="6897" xr:uid="{00000000-0005-0000-0000-000044100000}"/>
    <cellStyle name="Normal 13 6 2 6" xfId="6898" xr:uid="{00000000-0005-0000-0000-000045100000}"/>
    <cellStyle name="Normal 13 6 2 7" xfId="6899" xr:uid="{00000000-0005-0000-0000-000046100000}"/>
    <cellStyle name="Normal 13 6 2 8" xfId="32136" xr:uid="{D49309FE-F41D-4F43-A61E-6305CEC5A63D}"/>
    <cellStyle name="Normal 13 6 3" xfId="6900" xr:uid="{00000000-0005-0000-0000-000047100000}"/>
    <cellStyle name="Normal 13 6 3 2" xfId="6901" xr:uid="{00000000-0005-0000-0000-000048100000}"/>
    <cellStyle name="Normal 13 6 3 2 2" xfId="6902" xr:uid="{00000000-0005-0000-0000-000049100000}"/>
    <cellStyle name="Normal 13 6 3 3" xfId="6903" xr:uid="{00000000-0005-0000-0000-00004A100000}"/>
    <cellStyle name="Normal 13 6 3 4" xfId="6904" xr:uid="{00000000-0005-0000-0000-00004B100000}"/>
    <cellStyle name="Normal 13 6 4" xfId="6905" xr:uid="{00000000-0005-0000-0000-00004C100000}"/>
    <cellStyle name="Normal 13 6 4 2" xfId="6906" xr:uid="{00000000-0005-0000-0000-00004D100000}"/>
    <cellStyle name="Normal 13 6 4 3" xfId="6907" xr:uid="{00000000-0005-0000-0000-00004E100000}"/>
    <cellStyle name="Normal 13 6 4 4" xfId="6908" xr:uid="{00000000-0005-0000-0000-00004F100000}"/>
    <cellStyle name="Normal 13 6 5" xfId="6909" xr:uid="{00000000-0005-0000-0000-000050100000}"/>
    <cellStyle name="Normal 13 6 5 2" xfId="6910" xr:uid="{00000000-0005-0000-0000-000051100000}"/>
    <cellStyle name="Normal 13 6 5 3" xfId="6911" xr:uid="{00000000-0005-0000-0000-000052100000}"/>
    <cellStyle name="Normal 13 6 6" xfId="6912" xr:uid="{00000000-0005-0000-0000-000053100000}"/>
    <cellStyle name="Normal 13 6 7" xfId="6913" xr:uid="{00000000-0005-0000-0000-000054100000}"/>
    <cellStyle name="Normal 13 6 8" xfId="6914" xr:uid="{00000000-0005-0000-0000-000055100000}"/>
    <cellStyle name="Normal 13 6 9" xfId="32135" xr:uid="{F2C225DC-B6BF-4D64-B5D2-7D5A0AAFD7AD}"/>
    <cellStyle name="Normal 13 7" xfId="6915" xr:uid="{00000000-0005-0000-0000-000056100000}"/>
    <cellStyle name="Normal 13 7 2" xfId="6916" xr:uid="{00000000-0005-0000-0000-000057100000}"/>
    <cellStyle name="Normal 13 7 2 2" xfId="6917" xr:uid="{00000000-0005-0000-0000-000058100000}"/>
    <cellStyle name="Normal 13 7 2 2 2" xfId="6918" xr:uid="{00000000-0005-0000-0000-000059100000}"/>
    <cellStyle name="Normal 13 7 2 3" xfId="6919" xr:uid="{00000000-0005-0000-0000-00005A100000}"/>
    <cellStyle name="Normal 13 7 2 4" xfId="6920" xr:uid="{00000000-0005-0000-0000-00005B100000}"/>
    <cellStyle name="Normal 13 7 3" xfId="6921" xr:uid="{00000000-0005-0000-0000-00005C100000}"/>
    <cellStyle name="Normal 13 7 3 2" xfId="6922" xr:uid="{00000000-0005-0000-0000-00005D100000}"/>
    <cellStyle name="Normal 13 7 3 3" xfId="6923" xr:uid="{00000000-0005-0000-0000-00005E100000}"/>
    <cellStyle name="Normal 13 7 3 4" xfId="6924" xr:uid="{00000000-0005-0000-0000-00005F100000}"/>
    <cellStyle name="Normal 13 7 4" xfId="6925" xr:uid="{00000000-0005-0000-0000-000060100000}"/>
    <cellStyle name="Normal 13 7 4 2" xfId="6926" xr:uid="{00000000-0005-0000-0000-000061100000}"/>
    <cellStyle name="Normal 13 7 4 3" xfId="6927" xr:uid="{00000000-0005-0000-0000-000062100000}"/>
    <cellStyle name="Normal 13 7 5" xfId="6928" xr:uid="{00000000-0005-0000-0000-000063100000}"/>
    <cellStyle name="Normal 13 7 6" xfId="6929" xr:uid="{00000000-0005-0000-0000-000064100000}"/>
    <cellStyle name="Normal 13 7 7" xfId="6930" xr:uid="{00000000-0005-0000-0000-000065100000}"/>
    <cellStyle name="Normal 13 7 8" xfId="32137" xr:uid="{5954A5CE-EB8E-4000-8425-6775F647978A}"/>
    <cellStyle name="Normal 13 8" xfId="6931" xr:uid="{00000000-0005-0000-0000-000066100000}"/>
    <cellStyle name="Normal 13 8 2" xfId="6932" xr:uid="{00000000-0005-0000-0000-000067100000}"/>
    <cellStyle name="Normal 13 8 2 2" xfId="6933" xr:uid="{00000000-0005-0000-0000-000068100000}"/>
    <cellStyle name="Normal 13 8 3" xfId="6934" xr:uid="{00000000-0005-0000-0000-000069100000}"/>
    <cellStyle name="Normal 13 8 4" xfId="6935" xr:uid="{00000000-0005-0000-0000-00006A100000}"/>
    <cellStyle name="Normal 13 9" xfId="6936" xr:uid="{00000000-0005-0000-0000-00006B100000}"/>
    <cellStyle name="Normal 13_CapX" xfId="32138" xr:uid="{37516A4E-1031-4726-96DF-F6690E8A2072}"/>
    <cellStyle name="Normal 130" xfId="6937" xr:uid="{00000000-0005-0000-0000-00006C100000}"/>
    <cellStyle name="Normal 131" xfId="31717" xr:uid="{00000000-0005-0000-0000-00006D100000}"/>
    <cellStyle name="Normal 132" xfId="31789" xr:uid="{00000000-0005-0000-0000-00006E100000}"/>
    <cellStyle name="Normal 133" xfId="31792" xr:uid="{00000000-0005-0000-0000-00006F100000}"/>
    <cellStyle name="Normal 134" xfId="31799" xr:uid="{00000000-0005-0000-0000-000070100000}"/>
    <cellStyle name="Normal 135" xfId="31802" xr:uid="{BFCE31AB-A5F8-4468-9515-D669D3D326B0}"/>
    <cellStyle name="Normal 136" xfId="31811" xr:uid="{E7CA5675-DEB9-435E-BDBC-63B74BA10199}"/>
    <cellStyle name="Normal 137" xfId="31812" xr:uid="{48A2DD85-2CE7-41A5-B40E-40039D034BEC}"/>
    <cellStyle name="Normal 138" xfId="31813" xr:uid="{7A565837-A8A6-4C65-9112-0138D10F31B8}"/>
    <cellStyle name="Normal 139" xfId="31816" xr:uid="{6B4AE2D7-121D-406F-A7B5-3F1ED0A26D4F}"/>
    <cellStyle name="Normal 14" xfId="120" xr:uid="{00000000-0005-0000-0000-000071100000}"/>
    <cellStyle name="Normal 14 2" xfId="6938" xr:uid="{00000000-0005-0000-0000-000072100000}"/>
    <cellStyle name="Normal 14 2 2" xfId="6939" xr:uid="{00000000-0005-0000-0000-000073100000}"/>
    <cellStyle name="Normal 14 2 3" xfId="32139" xr:uid="{AFE64C63-D295-421F-A69D-F96ACA8F9753}"/>
    <cellStyle name="Normal 14 3" xfId="6940" xr:uid="{00000000-0005-0000-0000-000074100000}"/>
    <cellStyle name="Normal 140" xfId="31820" xr:uid="{B1F6A8AA-4E7C-421C-8167-A623F47CD0F2}"/>
    <cellStyle name="Normal 141" xfId="31824" xr:uid="{8C620B9E-96CF-4BB9-B0C9-24EBA9D2F6F7}"/>
    <cellStyle name="Normal 142" xfId="31828" xr:uid="{10D47E02-AB45-4ED9-B388-26124FE6D573}"/>
    <cellStyle name="Normal 143" xfId="31835" xr:uid="{3B92E192-E9FF-4902-8C48-ACC59BACB481}"/>
    <cellStyle name="Normal 144" xfId="31836" xr:uid="{DE49102E-80E3-44FA-BF7B-DF023B82F759}"/>
    <cellStyle name="Normal 145" xfId="31840" xr:uid="{9F19B6D2-82A8-41D9-85D4-1350ECF13208}"/>
    <cellStyle name="Normal 146" xfId="32486" xr:uid="{48F9D1A4-E1C0-44FC-979A-CAD2C8B8ACB0}"/>
    <cellStyle name="Normal 147" xfId="32550" xr:uid="{559ECC34-4396-46CD-88A2-79A7FCD5B437}"/>
    <cellStyle name="Normal 148" xfId="32472" xr:uid="{5ECC94D6-6072-4376-9E56-317C3544F363}"/>
    <cellStyle name="Normal 149" xfId="32548" xr:uid="{42244768-A738-48A0-8E0B-5178572EDB6A}"/>
    <cellStyle name="Normal 15" xfId="121" xr:uid="{00000000-0005-0000-0000-000075100000}"/>
    <cellStyle name="Normal 15 10" xfId="6941" xr:uid="{00000000-0005-0000-0000-000076100000}"/>
    <cellStyle name="Normal 15 11" xfId="6942" xr:uid="{00000000-0005-0000-0000-000077100000}"/>
    <cellStyle name="Normal 15 12" xfId="6943" xr:uid="{00000000-0005-0000-0000-000078100000}"/>
    <cellStyle name="Normal 15 13" xfId="32140" xr:uid="{36DD7B7E-7C76-4961-93E0-3AA899B09790}"/>
    <cellStyle name="Normal 15 2" xfId="6944" xr:uid="{00000000-0005-0000-0000-000079100000}"/>
    <cellStyle name="Normal 15 2 10" xfId="6945" xr:uid="{00000000-0005-0000-0000-00007A100000}"/>
    <cellStyle name="Normal 15 2 11" xfId="6946" xr:uid="{00000000-0005-0000-0000-00007B100000}"/>
    <cellStyle name="Normal 15 2 12" xfId="32141" xr:uid="{622C8CD9-50E0-42E0-877F-24FD31C06EA8}"/>
    <cellStyle name="Normal 15 2 2" xfId="6947" xr:uid="{00000000-0005-0000-0000-00007C100000}"/>
    <cellStyle name="Normal 15 2 2 2" xfId="6948" xr:uid="{00000000-0005-0000-0000-00007D100000}"/>
    <cellStyle name="Normal 15 2 2 2 2" xfId="6949" xr:uid="{00000000-0005-0000-0000-00007E100000}"/>
    <cellStyle name="Normal 15 2 2 2 2 2" xfId="6950" xr:uid="{00000000-0005-0000-0000-00007F100000}"/>
    <cellStyle name="Normal 15 2 2 2 2 2 2" xfId="6951" xr:uid="{00000000-0005-0000-0000-000080100000}"/>
    <cellStyle name="Normal 15 2 2 2 2 3" xfId="6952" xr:uid="{00000000-0005-0000-0000-000081100000}"/>
    <cellStyle name="Normal 15 2 2 2 2 4" xfId="6953" xr:uid="{00000000-0005-0000-0000-000082100000}"/>
    <cellStyle name="Normal 15 2 2 2 3" xfId="6954" xr:uid="{00000000-0005-0000-0000-000083100000}"/>
    <cellStyle name="Normal 15 2 2 2 3 2" xfId="6955" xr:uid="{00000000-0005-0000-0000-000084100000}"/>
    <cellStyle name="Normal 15 2 2 2 3 3" xfId="6956" xr:uid="{00000000-0005-0000-0000-000085100000}"/>
    <cellStyle name="Normal 15 2 2 2 3 4" xfId="6957" xr:uid="{00000000-0005-0000-0000-000086100000}"/>
    <cellStyle name="Normal 15 2 2 2 4" xfId="6958" xr:uid="{00000000-0005-0000-0000-000087100000}"/>
    <cellStyle name="Normal 15 2 2 2 4 2" xfId="6959" xr:uid="{00000000-0005-0000-0000-000088100000}"/>
    <cellStyle name="Normal 15 2 2 2 4 3" xfId="6960" xr:uid="{00000000-0005-0000-0000-000089100000}"/>
    <cellStyle name="Normal 15 2 2 2 5" xfId="6961" xr:uid="{00000000-0005-0000-0000-00008A100000}"/>
    <cellStyle name="Normal 15 2 2 2 6" xfId="6962" xr:uid="{00000000-0005-0000-0000-00008B100000}"/>
    <cellStyle name="Normal 15 2 2 2 7" xfId="6963" xr:uid="{00000000-0005-0000-0000-00008C100000}"/>
    <cellStyle name="Normal 15 2 2 3" xfId="6964" xr:uid="{00000000-0005-0000-0000-00008D100000}"/>
    <cellStyle name="Normal 15 2 2 3 2" xfId="6965" xr:uid="{00000000-0005-0000-0000-00008E100000}"/>
    <cellStyle name="Normal 15 2 2 3 2 2" xfId="6966" xr:uid="{00000000-0005-0000-0000-00008F100000}"/>
    <cellStyle name="Normal 15 2 2 3 3" xfId="6967" xr:uid="{00000000-0005-0000-0000-000090100000}"/>
    <cellStyle name="Normal 15 2 2 3 4" xfId="6968" xr:uid="{00000000-0005-0000-0000-000091100000}"/>
    <cellStyle name="Normal 15 2 2 4" xfId="6969" xr:uid="{00000000-0005-0000-0000-000092100000}"/>
    <cellStyle name="Normal 15 2 2 4 2" xfId="6970" xr:uid="{00000000-0005-0000-0000-000093100000}"/>
    <cellStyle name="Normal 15 2 2 4 3" xfId="6971" xr:uid="{00000000-0005-0000-0000-000094100000}"/>
    <cellStyle name="Normal 15 2 2 4 4" xfId="6972" xr:uid="{00000000-0005-0000-0000-000095100000}"/>
    <cellStyle name="Normal 15 2 2 5" xfId="6973" xr:uid="{00000000-0005-0000-0000-000096100000}"/>
    <cellStyle name="Normal 15 2 2 5 2" xfId="6974" xr:uid="{00000000-0005-0000-0000-000097100000}"/>
    <cellStyle name="Normal 15 2 2 5 3" xfId="6975" xr:uid="{00000000-0005-0000-0000-000098100000}"/>
    <cellStyle name="Normal 15 2 2 6" xfId="6976" xr:uid="{00000000-0005-0000-0000-000099100000}"/>
    <cellStyle name="Normal 15 2 2 7" xfId="6977" xr:uid="{00000000-0005-0000-0000-00009A100000}"/>
    <cellStyle name="Normal 15 2 2 8" xfId="6978" xr:uid="{00000000-0005-0000-0000-00009B100000}"/>
    <cellStyle name="Normal 15 2 3" xfId="6979" xr:uid="{00000000-0005-0000-0000-00009C100000}"/>
    <cellStyle name="Normal 15 2 3 2" xfId="6980" xr:uid="{00000000-0005-0000-0000-00009D100000}"/>
    <cellStyle name="Normal 15 2 3 2 2" xfId="6981" xr:uid="{00000000-0005-0000-0000-00009E100000}"/>
    <cellStyle name="Normal 15 2 3 2 2 2" xfId="6982" xr:uid="{00000000-0005-0000-0000-00009F100000}"/>
    <cellStyle name="Normal 15 2 3 2 2 2 2" xfId="6983" xr:uid="{00000000-0005-0000-0000-0000A0100000}"/>
    <cellStyle name="Normal 15 2 3 2 2 3" xfId="6984" xr:uid="{00000000-0005-0000-0000-0000A1100000}"/>
    <cellStyle name="Normal 15 2 3 2 2 4" xfId="6985" xr:uid="{00000000-0005-0000-0000-0000A2100000}"/>
    <cellStyle name="Normal 15 2 3 2 3" xfId="6986" xr:uid="{00000000-0005-0000-0000-0000A3100000}"/>
    <cellStyle name="Normal 15 2 3 2 3 2" xfId="6987" xr:uid="{00000000-0005-0000-0000-0000A4100000}"/>
    <cellStyle name="Normal 15 2 3 2 3 3" xfId="6988" xr:uid="{00000000-0005-0000-0000-0000A5100000}"/>
    <cellStyle name="Normal 15 2 3 2 3 4" xfId="6989" xr:uid="{00000000-0005-0000-0000-0000A6100000}"/>
    <cellStyle name="Normal 15 2 3 2 4" xfId="6990" xr:uid="{00000000-0005-0000-0000-0000A7100000}"/>
    <cellStyle name="Normal 15 2 3 2 4 2" xfId="6991" xr:uid="{00000000-0005-0000-0000-0000A8100000}"/>
    <cellStyle name="Normal 15 2 3 2 4 3" xfId="6992" xr:uid="{00000000-0005-0000-0000-0000A9100000}"/>
    <cellStyle name="Normal 15 2 3 2 5" xfId="6993" xr:uid="{00000000-0005-0000-0000-0000AA100000}"/>
    <cellStyle name="Normal 15 2 3 2 6" xfId="6994" xr:uid="{00000000-0005-0000-0000-0000AB100000}"/>
    <cellStyle name="Normal 15 2 3 2 7" xfId="6995" xr:uid="{00000000-0005-0000-0000-0000AC100000}"/>
    <cellStyle name="Normal 15 2 3 3" xfId="6996" xr:uid="{00000000-0005-0000-0000-0000AD100000}"/>
    <cellStyle name="Normal 15 2 3 3 2" xfId="6997" xr:uid="{00000000-0005-0000-0000-0000AE100000}"/>
    <cellStyle name="Normal 15 2 3 3 2 2" xfId="6998" xr:uid="{00000000-0005-0000-0000-0000AF100000}"/>
    <cellStyle name="Normal 15 2 3 3 3" xfId="6999" xr:uid="{00000000-0005-0000-0000-0000B0100000}"/>
    <cellStyle name="Normal 15 2 3 3 4" xfId="7000" xr:uid="{00000000-0005-0000-0000-0000B1100000}"/>
    <cellStyle name="Normal 15 2 3 4" xfId="7001" xr:uid="{00000000-0005-0000-0000-0000B2100000}"/>
    <cellStyle name="Normal 15 2 3 4 2" xfId="7002" xr:uid="{00000000-0005-0000-0000-0000B3100000}"/>
    <cellStyle name="Normal 15 2 3 4 3" xfId="7003" xr:uid="{00000000-0005-0000-0000-0000B4100000}"/>
    <cellStyle name="Normal 15 2 3 4 4" xfId="7004" xr:uid="{00000000-0005-0000-0000-0000B5100000}"/>
    <cellStyle name="Normal 15 2 3 5" xfId="7005" xr:uid="{00000000-0005-0000-0000-0000B6100000}"/>
    <cellStyle name="Normal 15 2 3 5 2" xfId="7006" xr:uid="{00000000-0005-0000-0000-0000B7100000}"/>
    <cellStyle name="Normal 15 2 3 5 3" xfId="7007" xr:uid="{00000000-0005-0000-0000-0000B8100000}"/>
    <cellStyle name="Normal 15 2 3 6" xfId="7008" xr:uid="{00000000-0005-0000-0000-0000B9100000}"/>
    <cellStyle name="Normal 15 2 3 7" xfId="7009" xr:uid="{00000000-0005-0000-0000-0000BA100000}"/>
    <cellStyle name="Normal 15 2 3 8" xfId="7010" xr:uid="{00000000-0005-0000-0000-0000BB100000}"/>
    <cellStyle name="Normal 15 2 4" xfId="7011" xr:uid="{00000000-0005-0000-0000-0000BC100000}"/>
    <cellStyle name="Normal 15 2 4 2" xfId="7012" xr:uid="{00000000-0005-0000-0000-0000BD100000}"/>
    <cellStyle name="Normal 15 2 4 2 2" xfId="7013" xr:uid="{00000000-0005-0000-0000-0000BE100000}"/>
    <cellStyle name="Normal 15 2 4 2 2 2" xfId="7014" xr:uid="{00000000-0005-0000-0000-0000BF100000}"/>
    <cellStyle name="Normal 15 2 4 2 3" xfId="7015" xr:uid="{00000000-0005-0000-0000-0000C0100000}"/>
    <cellStyle name="Normal 15 2 4 2 4" xfId="7016" xr:uid="{00000000-0005-0000-0000-0000C1100000}"/>
    <cellStyle name="Normal 15 2 4 3" xfId="7017" xr:uid="{00000000-0005-0000-0000-0000C2100000}"/>
    <cellStyle name="Normal 15 2 4 3 2" xfId="7018" xr:uid="{00000000-0005-0000-0000-0000C3100000}"/>
    <cellStyle name="Normal 15 2 4 3 3" xfId="7019" xr:uid="{00000000-0005-0000-0000-0000C4100000}"/>
    <cellStyle name="Normal 15 2 4 3 4" xfId="7020" xr:uid="{00000000-0005-0000-0000-0000C5100000}"/>
    <cellStyle name="Normal 15 2 4 4" xfId="7021" xr:uid="{00000000-0005-0000-0000-0000C6100000}"/>
    <cellStyle name="Normal 15 2 4 4 2" xfId="7022" xr:uid="{00000000-0005-0000-0000-0000C7100000}"/>
    <cellStyle name="Normal 15 2 4 4 3" xfId="7023" xr:uid="{00000000-0005-0000-0000-0000C8100000}"/>
    <cellStyle name="Normal 15 2 4 5" xfId="7024" xr:uid="{00000000-0005-0000-0000-0000C9100000}"/>
    <cellStyle name="Normal 15 2 4 6" xfId="7025" xr:uid="{00000000-0005-0000-0000-0000CA100000}"/>
    <cellStyle name="Normal 15 2 4 7" xfId="7026" xr:uid="{00000000-0005-0000-0000-0000CB100000}"/>
    <cellStyle name="Normal 15 2 5" xfId="7027" xr:uid="{00000000-0005-0000-0000-0000CC100000}"/>
    <cellStyle name="Normal 15 2 5 2" xfId="7028" xr:uid="{00000000-0005-0000-0000-0000CD100000}"/>
    <cellStyle name="Normal 15 2 5 2 2" xfId="7029" xr:uid="{00000000-0005-0000-0000-0000CE100000}"/>
    <cellStyle name="Normal 15 2 5 3" xfId="7030" xr:uid="{00000000-0005-0000-0000-0000CF100000}"/>
    <cellStyle name="Normal 15 2 5 4" xfId="7031" xr:uid="{00000000-0005-0000-0000-0000D0100000}"/>
    <cellStyle name="Normal 15 2 6" xfId="7032" xr:uid="{00000000-0005-0000-0000-0000D1100000}"/>
    <cellStyle name="Normal 15 2 7" xfId="7033" xr:uid="{00000000-0005-0000-0000-0000D2100000}"/>
    <cellStyle name="Normal 15 2 7 2" xfId="7034" xr:uid="{00000000-0005-0000-0000-0000D3100000}"/>
    <cellStyle name="Normal 15 2 7 3" xfId="7035" xr:uid="{00000000-0005-0000-0000-0000D4100000}"/>
    <cellStyle name="Normal 15 2 7 4" xfId="7036" xr:uid="{00000000-0005-0000-0000-0000D5100000}"/>
    <cellStyle name="Normal 15 2 8" xfId="7037" xr:uid="{00000000-0005-0000-0000-0000D6100000}"/>
    <cellStyle name="Normal 15 2 8 2" xfId="7038" xr:uid="{00000000-0005-0000-0000-0000D7100000}"/>
    <cellStyle name="Normal 15 2 8 3" xfId="7039" xr:uid="{00000000-0005-0000-0000-0000D8100000}"/>
    <cellStyle name="Normal 15 2 9" xfId="7040" xr:uid="{00000000-0005-0000-0000-0000D9100000}"/>
    <cellStyle name="Normal 15 3" xfId="7041" xr:uid="{00000000-0005-0000-0000-0000DA100000}"/>
    <cellStyle name="Normal 15 3 2" xfId="7042" xr:uid="{00000000-0005-0000-0000-0000DB100000}"/>
    <cellStyle name="Normal 15 3 2 2" xfId="7043" xr:uid="{00000000-0005-0000-0000-0000DC100000}"/>
    <cellStyle name="Normal 15 3 2 2 2" xfId="7044" xr:uid="{00000000-0005-0000-0000-0000DD100000}"/>
    <cellStyle name="Normal 15 3 2 2 2 2" xfId="7045" xr:uid="{00000000-0005-0000-0000-0000DE100000}"/>
    <cellStyle name="Normal 15 3 2 2 3" xfId="7046" xr:uid="{00000000-0005-0000-0000-0000DF100000}"/>
    <cellStyle name="Normal 15 3 2 2 4" xfId="7047" xr:uid="{00000000-0005-0000-0000-0000E0100000}"/>
    <cellStyle name="Normal 15 3 2 2 5" xfId="32144" xr:uid="{248E996B-B5FF-4DED-854D-B80DE44EA5FB}"/>
    <cellStyle name="Normal 15 3 2 3" xfId="7048" xr:uid="{00000000-0005-0000-0000-0000E1100000}"/>
    <cellStyle name="Normal 15 3 2 3 2" xfId="7049" xr:uid="{00000000-0005-0000-0000-0000E2100000}"/>
    <cellStyle name="Normal 15 3 2 3 3" xfId="7050" xr:uid="{00000000-0005-0000-0000-0000E3100000}"/>
    <cellStyle name="Normal 15 3 2 3 4" xfId="7051" xr:uid="{00000000-0005-0000-0000-0000E4100000}"/>
    <cellStyle name="Normal 15 3 2 4" xfId="7052" xr:uid="{00000000-0005-0000-0000-0000E5100000}"/>
    <cellStyle name="Normal 15 3 2 4 2" xfId="7053" xr:uid="{00000000-0005-0000-0000-0000E6100000}"/>
    <cellStyle name="Normal 15 3 2 4 3" xfId="7054" xr:uid="{00000000-0005-0000-0000-0000E7100000}"/>
    <cellStyle name="Normal 15 3 2 5" xfId="7055" xr:uid="{00000000-0005-0000-0000-0000E8100000}"/>
    <cellStyle name="Normal 15 3 2 6" xfId="7056" xr:uid="{00000000-0005-0000-0000-0000E9100000}"/>
    <cellStyle name="Normal 15 3 2 7" xfId="7057" xr:uid="{00000000-0005-0000-0000-0000EA100000}"/>
    <cellStyle name="Normal 15 3 2 8" xfId="32143" xr:uid="{C3AD0DA8-E0BC-47F6-B68F-E49166B0C33C}"/>
    <cellStyle name="Normal 15 3 3" xfId="7058" xr:uid="{00000000-0005-0000-0000-0000EB100000}"/>
    <cellStyle name="Normal 15 3 3 2" xfId="7059" xr:uid="{00000000-0005-0000-0000-0000EC100000}"/>
    <cellStyle name="Normal 15 3 3 2 2" xfId="7060" xr:uid="{00000000-0005-0000-0000-0000ED100000}"/>
    <cellStyle name="Normal 15 3 3 3" xfId="7061" xr:uid="{00000000-0005-0000-0000-0000EE100000}"/>
    <cellStyle name="Normal 15 3 3 4" xfId="7062" xr:uid="{00000000-0005-0000-0000-0000EF100000}"/>
    <cellStyle name="Normal 15 3 3 5" xfId="32145" xr:uid="{AEEAA554-654B-4375-B8CE-E8C0D1CA62AF}"/>
    <cellStyle name="Normal 15 3 4" xfId="7063" xr:uid="{00000000-0005-0000-0000-0000F0100000}"/>
    <cellStyle name="Normal 15 3 4 2" xfId="7064" xr:uid="{00000000-0005-0000-0000-0000F1100000}"/>
    <cellStyle name="Normal 15 3 4 3" xfId="7065" xr:uid="{00000000-0005-0000-0000-0000F2100000}"/>
    <cellStyle name="Normal 15 3 4 4" xfId="7066" xr:uid="{00000000-0005-0000-0000-0000F3100000}"/>
    <cellStyle name="Normal 15 3 5" xfId="7067" xr:uid="{00000000-0005-0000-0000-0000F4100000}"/>
    <cellStyle name="Normal 15 3 5 2" xfId="7068" xr:uid="{00000000-0005-0000-0000-0000F5100000}"/>
    <cellStyle name="Normal 15 3 5 3" xfId="7069" xr:uid="{00000000-0005-0000-0000-0000F6100000}"/>
    <cellStyle name="Normal 15 3 6" xfId="7070" xr:uid="{00000000-0005-0000-0000-0000F7100000}"/>
    <cellStyle name="Normal 15 3 7" xfId="7071" xr:uid="{00000000-0005-0000-0000-0000F8100000}"/>
    <cellStyle name="Normal 15 3 8" xfId="7072" xr:uid="{00000000-0005-0000-0000-0000F9100000}"/>
    <cellStyle name="Normal 15 3 9" xfId="32142" xr:uid="{8F6A98E2-C4D4-47DB-9750-5C450A767B08}"/>
    <cellStyle name="Normal 15 4" xfId="7073" xr:uid="{00000000-0005-0000-0000-0000FA100000}"/>
    <cellStyle name="Normal 15 4 2" xfId="7074" xr:uid="{00000000-0005-0000-0000-0000FB100000}"/>
    <cellStyle name="Normal 15 4 2 2" xfId="7075" xr:uid="{00000000-0005-0000-0000-0000FC100000}"/>
    <cellStyle name="Normal 15 4 2 2 2" xfId="7076" xr:uid="{00000000-0005-0000-0000-0000FD100000}"/>
    <cellStyle name="Normal 15 4 2 2 2 2" xfId="7077" xr:uid="{00000000-0005-0000-0000-0000FE100000}"/>
    <cellStyle name="Normal 15 4 2 2 3" xfId="7078" xr:uid="{00000000-0005-0000-0000-0000FF100000}"/>
    <cellStyle name="Normal 15 4 2 2 4" xfId="7079" xr:uid="{00000000-0005-0000-0000-000000110000}"/>
    <cellStyle name="Normal 15 4 2 3" xfId="7080" xr:uid="{00000000-0005-0000-0000-000001110000}"/>
    <cellStyle name="Normal 15 4 2 3 2" xfId="7081" xr:uid="{00000000-0005-0000-0000-000002110000}"/>
    <cellStyle name="Normal 15 4 2 3 3" xfId="7082" xr:uid="{00000000-0005-0000-0000-000003110000}"/>
    <cellStyle name="Normal 15 4 2 3 4" xfId="7083" xr:uid="{00000000-0005-0000-0000-000004110000}"/>
    <cellStyle name="Normal 15 4 2 4" xfId="7084" xr:uid="{00000000-0005-0000-0000-000005110000}"/>
    <cellStyle name="Normal 15 4 2 4 2" xfId="7085" xr:uid="{00000000-0005-0000-0000-000006110000}"/>
    <cellStyle name="Normal 15 4 2 4 3" xfId="7086" xr:uid="{00000000-0005-0000-0000-000007110000}"/>
    <cellStyle name="Normal 15 4 2 5" xfId="7087" xr:uid="{00000000-0005-0000-0000-000008110000}"/>
    <cellStyle name="Normal 15 4 2 6" xfId="7088" xr:uid="{00000000-0005-0000-0000-000009110000}"/>
    <cellStyle name="Normal 15 4 2 7" xfId="7089" xr:uid="{00000000-0005-0000-0000-00000A110000}"/>
    <cellStyle name="Normal 15 4 2 8" xfId="32147" xr:uid="{9F842BAE-328B-456C-9591-5995B0E8B1AC}"/>
    <cellStyle name="Normal 15 4 3" xfId="7090" xr:uid="{00000000-0005-0000-0000-00000B110000}"/>
    <cellStyle name="Normal 15 4 3 2" xfId="7091" xr:uid="{00000000-0005-0000-0000-00000C110000}"/>
    <cellStyle name="Normal 15 4 3 2 2" xfId="7092" xr:uid="{00000000-0005-0000-0000-00000D110000}"/>
    <cellStyle name="Normal 15 4 3 3" xfId="7093" xr:uid="{00000000-0005-0000-0000-00000E110000}"/>
    <cellStyle name="Normal 15 4 3 4" xfId="7094" xr:uid="{00000000-0005-0000-0000-00000F110000}"/>
    <cellStyle name="Normal 15 4 4" xfId="7095" xr:uid="{00000000-0005-0000-0000-000010110000}"/>
    <cellStyle name="Normal 15 4 4 2" xfId="7096" xr:uid="{00000000-0005-0000-0000-000011110000}"/>
    <cellStyle name="Normal 15 4 4 3" xfId="7097" xr:uid="{00000000-0005-0000-0000-000012110000}"/>
    <cellStyle name="Normal 15 4 4 4" xfId="7098" xr:uid="{00000000-0005-0000-0000-000013110000}"/>
    <cellStyle name="Normal 15 4 5" xfId="7099" xr:uid="{00000000-0005-0000-0000-000014110000}"/>
    <cellStyle name="Normal 15 4 5 2" xfId="7100" xr:uid="{00000000-0005-0000-0000-000015110000}"/>
    <cellStyle name="Normal 15 4 5 3" xfId="7101" xr:uid="{00000000-0005-0000-0000-000016110000}"/>
    <cellStyle name="Normal 15 4 6" xfId="7102" xr:uid="{00000000-0005-0000-0000-000017110000}"/>
    <cellStyle name="Normal 15 4 7" xfId="7103" xr:uid="{00000000-0005-0000-0000-000018110000}"/>
    <cellStyle name="Normal 15 4 8" xfId="7104" xr:uid="{00000000-0005-0000-0000-000019110000}"/>
    <cellStyle name="Normal 15 4 9" xfId="32146" xr:uid="{D55E2043-2DE0-44FD-AD1D-C1363430515F}"/>
    <cellStyle name="Normal 15 5" xfId="7105" xr:uid="{00000000-0005-0000-0000-00001A110000}"/>
    <cellStyle name="Normal 15 5 2" xfId="7106" xr:uid="{00000000-0005-0000-0000-00001B110000}"/>
    <cellStyle name="Normal 15 5 2 2" xfId="7107" xr:uid="{00000000-0005-0000-0000-00001C110000}"/>
    <cellStyle name="Normal 15 5 2 2 2" xfId="7108" xr:uid="{00000000-0005-0000-0000-00001D110000}"/>
    <cellStyle name="Normal 15 5 2 3" xfId="7109" xr:uid="{00000000-0005-0000-0000-00001E110000}"/>
    <cellStyle name="Normal 15 5 2 4" xfId="7110" xr:uid="{00000000-0005-0000-0000-00001F110000}"/>
    <cellStyle name="Normal 15 5 3" xfId="7111" xr:uid="{00000000-0005-0000-0000-000020110000}"/>
    <cellStyle name="Normal 15 5 3 2" xfId="7112" xr:uid="{00000000-0005-0000-0000-000021110000}"/>
    <cellStyle name="Normal 15 5 3 3" xfId="7113" xr:uid="{00000000-0005-0000-0000-000022110000}"/>
    <cellStyle name="Normal 15 5 3 4" xfId="7114" xr:uid="{00000000-0005-0000-0000-000023110000}"/>
    <cellStyle name="Normal 15 5 4" xfId="7115" xr:uid="{00000000-0005-0000-0000-000024110000}"/>
    <cellStyle name="Normal 15 5 4 2" xfId="7116" xr:uid="{00000000-0005-0000-0000-000025110000}"/>
    <cellStyle name="Normal 15 5 4 3" xfId="7117" xr:uid="{00000000-0005-0000-0000-000026110000}"/>
    <cellStyle name="Normal 15 5 5" xfId="7118" xr:uid="{00000000-0005-0000-0000-000027110000}"/>
    <cellStyle name="Normal 15 5 6" xfId="7119" xr:uid="{00000000-0005-0000-0000-000028110000}"/>
    <cellStyle name="Normal 15 5 7" xfId="7120" xr:uid="{00000000-0005-0000-0000-000029110000}"/>
    <cellStyle name="Normal 15 5 8" xfId="32148" xr:uid="{7E7796C7-4DF3-45B2-85E2-81DABDC5E130}"/>
    <cellStyle name="Normal 15 6" xfId="7121" xr:uid="{00000000-0005-0000-0000-00002A110000}"/>
    <cellStyle name="Normal 15 6 2" xfId="7122" xr:uid="{00000000-0005-0000-0000-00002B110000}"/>
    <cellStyle name="Normal 15 6 2 2" xfId="7123" xr:uid="{00000000-0005-0000-0000-00002C110000}"/>
    <cellStyle name="Normal 15 6 3" xfId="7124" xr:uid="{00000000-0005-0000-0000-00002D110000}"/>
    <cellStyle name="Normal 15 6 4" xfId="7125" xr:uid="{00000000-0005-0000-0000-00002E110000}"/>
    <cellStyle name="Normal 15 7" xfId="7126" xr:uid="{00000000-0005-0000-0000-00002F110000}"/>
    <cellStyle name="Normal 15 8" xfId="7127" xr:uid="{00000000-0005-0000-0000-000030110000}"/>
    <cellStyle name="Normal 15 8 2" xfId="7128" xr:uid="{00000000-0005-0000-0000-000031110000}"/>
    <cellStyle name="Normal 15 8 3" xfId="7129" xr:uid="{00000000-0005-0000-0000-000032110000}"/>
    <cellStyle name="Normal 15 8 4" xfId="7130" xr:uid="{00000000-0005-0000-0000-000033110000}"/>
    <cellStyle name="Normal 15 9" xfId="7131" xr:uid="{00000000-0005-0000-0000-000034110000}"/>
    <cellStyle name="Normal 15 9 2" xfId="7132" xr:uid="{00000000-0005-0000-0000-000035110000}"/>
    <cellStyle name="Normal 15 9 3" xfId="7133" xr:uid="{00000000-0005-0000-0000-000036110000}"/>
    <cellStyle name="Normal 150" xfId="32016" xr:uid="{E5F2DA2D-6A45-48A3-B3BA-B6D33CA418B0}"/>
    <cellStyle name="Normal 151" xfId="32546" xr:uid="{D86BC4C0-1D6A-4F1B-B616-76ACC78F52C2}"/>
    <cellStyle name="Normal 152" xfId="31841" xr:uid="{E2F846BA-2B10-452D-8E80-E3C6FA8E8D69}"/>
    <cellStyle name="Normal 153" xfId="32552" xr:uid="{B88218C6-ECD3-40A5-A8CD-AFB9A0275E95}"/>
    <cellStyle name="Normal 16 2" xfId="7134" xr:uid="{00000000-0005-0000-0000-000038110000}"/>
    <cellStyle name="Normal 16 2 2" xfId="7135" xr:uid="{00000000-0005-0000-0000-000039110000}"/>
    <cellStyle name="Normal 16 2 3" xfId="32149" xr:uid="{AAA7077C-0127-4AAE-A146-5AE1AE6849FE}"/>
    <cellStyle name="Normal 16 3" xfId="7136" xr:uid="{00000000-0005-0000-0000-00003A110000}"/>
    <cellStyle name="Normal 17" xfId="122" xr:uid="{00000000-0005-0000-0000-00003B110000}"/>
    <cellStyle name="Normal 17 10" xfId="7137" xr:uid="{00000000-0005-0000-0000-00003C110000}"/>
    <cellStyle name="Normal 17 11" xfId="7138" xr:uid="{00000000-0005-0000-0000-00003D110000}"/>
    <cellStyle name="Normal 17 12" xfId="7139" xr:uid="{00000000-0005-0000-0000-00003E110000}"/>
    <cellStyle name="Normal 17 2" xfId="7140" xr:uid="{00000000-0005-0000-0000-00003F110000}"/>
    <cellStyle name="Normal 17 2 10" xfId="7141" xr:uid="{00000000-0005-0000-0000-000040110000}"/>
    <cellStyle name="Normal 17 2 11" xfId="7142" xr:uid="{00000000-0005-0000-0000-000041110000}"/>
    <cellStyle name="Normal 17 2 12" xfId="32150" xr:uid="{AB09EC5F-F0AC-4731-9DC9-44B8C72447CF}"/>
    <cellStyle name="Normal 17 2 2" xfId="7143" xr:uid="{00000000-0005-0000-0000-000042110000}"/>
    <cellStyle name="Normal 17 2 2 2" xfId="7144" xr:uid="{00000000-0005-0000-0000-000043110000}"/>
    <cellStyle name="Normal 17 2 2 2 2" xfId="7145" xr:uid="{00000000-0005-0000-0000-000044110000}"/>
    <cellStyle name="Normal 17 2 2 2 2 2" xfId="7146" xr:uid="{00000000-0005-0000-0000-000045110000}"/>
    <cellStyle name="Normal 17 2 2 2 2 2 2" xfId="7147" xr:uid="{00000000-0005-0000-0000-000046110000}"/>
    <cellStyle name="Normal 17 2 2 2 2 3" xfId="7148" xr:uid="{00000000-0005-0000-0000-000047110000}"/>
    <cellStyle name="Normal 17 2 2 2 2 4" xfId="7149" xr:uid="{00000000-0005-0000-0000-000048110000}"/>
    <cellStyle name="Normal 17 2 2 2 3" xfId="7150" xr:uid="{00000000-0005-0000-0000-000049110000}"/>
    <cellStyle name="Normal 17 2 2 2 3 2" xfId="7151" xr:uid="{00000000-0005-0000-0000-00004A110000}"/>
    <cellStyle name="Normal 17 2 2 2 3 3" xfId="7152" xr:uid="{00000000-0005-0000-0000-00004B110000}"/>
    <cellStyle name="Normal 17 2 2 2 3 4" xfId="7153" xr:uid="{00000000-0005-0000-0000-00004C110000}"/>
    <cellStyle name="Normal 17 2 2 2 4" xfId="7154" xr:uid="{00000000-0005-0000-0000-00004D110000}"/>
    <cellStyle name="Normal 17 2 2 2 4 2" xfId="7155" xr:uid="{00000000-0005-0000-0000-00004E110000}"/>
    <cellStyle name="Normal 17 2 2 2 4 3" xfId="7156" xr:uid="{00000000-0005-0000-0000-00004F110000}"/>
    <cellStyle name="Normal 17 2 2 2 5" xfId="7157" xr:uid="{00000000-0005-0000-0000-000050110000}"/>
    <cellStyle name="Normal 17 2 2 2 6" xfId="7158" xr:uid="{00000000-0005-0000-0000-000051110000}"/>
    <cellStyle name="Normal 17 2 2 2 7" xfId="7159" xr:uid="{00000000-0005-0000-0000-000052110000}"/>
    <cellStyle name="Normal 17 2 2 3" xfId="7160" xr:uid="{00000000-0005-0000-0000-000053110000}"/>
    <cellStyle name="Normal 17 2 2 3 2" xfId="7161" xr:uid="{00000000-0005-0000-0000-000054110000}"/>
    <cellStyle name="Normal 17 2 2 3 2 2" xfId="7162" xr:uid="{00000000-0005-0000-0000-000055110000}"/>
    <cellStyle name="Normal 17 2 2 3 3" xfId="7163" xr:uid="{00000000-0005-0000-0000-000056110000}"/>
    <cellStyle name="Normal 17 2 2 3 4" xfId="7164" xr:uid="{00000000-0005-0000-0000-000057110000}"/>
    <cellStyle name="Normal 17 2 2 4" xfId="7165" xr:uid="{00000000-0005-0000-0000-000058110000}"/>
    <cellStyle name="Normal 17 2 2 4 2" xfId="7166" xr:uid="{00000000-0005-0000-0000-000059110000}"/>
    <cellStyle name="Normal 17 2 2 4 3" xfId="7167" xr:uid="{00000000-0005-0000-0000-00005A110000}"/>
    <cellStyle name="Normal 17 2 2 4 4" xfId="7168" xr:uid="{00000000-0005-0000-0000-00005B110000}"/>
    <cellStyle name="Normal 17 2 2 5" xfId="7169" xr:uid="{00000000-0005-0000-0000-00005C110000}"/>
    <cellStyle name="Normal 17 2 2 5 2" xfId="7170" xr:uid="{00000000-0005-0000-0000-00005D110000}"/>
    <cellStyle name="Normal 17 2 2 5 3" xfId="7171" xr:uid="{00000000-0005-0000-0000-00005E110000}"/>
    <cellStyle name="Normal 17 2 2 6" xfId="7172" xr:uid="{00000000-0005-0000-0000-00005F110000}"/>
    <cellStyle name="Normal 17 2 2 7" xfId="7173" xr:uid="{00000000-0005-0000-0000-000060110000}"/>
    <cellStyle name="Normal 17 2 2 8" xfId="7174" xr:uid="{00000000-0005-0000-0000-000061110000}"/>
    <cellStyle name="Normal 17 2 3" xfId="7175" xr:uid="{00000000-0005-0000-0000-000062110000}"/>
    <cellStyle name="Normal 17 2 3 2" xfId="7176" xr:uid="{00000000-0005-0000-0000-000063110000}"/>
    <cellStyle name="Normal 17 2 3 2 2" xfId="7177" xr:uid="{00000000-0005-0000-0000-000064110000}"/>
    <cellStyle name="Normal 17 2 3 2 2 2" xfId="7178" xr:uid="{00000000-0005-0000-0000-000065110000}"/>
    <cellStyle name="Normal 17 2 3 2 2 2 2" xfId="7179" xr:uid="{00000000-0005-0000-0000-000066110000}"/>
    <cellStyle name="Normal 17 2 3 2 2 3" xfId="7180" xr:uid="{00000000-0005-0000-0000-000067110000}"/>
    <cellStyle name="Normal 17 2 3 2 2 4" xfId="7181" xr:uid="{00000000-0005-0000-0000-000068110000}"/>
    <cellStyle name="Normal 17 2 3 2 3" xfId="7182" xr:uid="{00000000-0005-0000-0000-000069110000}"/>
    <cellStyle name="Normal 17 2 3 2 3 2" xfId="7183" xr:uid="{00000000-0005-0000-0000-00006A110000}"/>
    <cellStyle name="Normal 17 2 3 2 3 3" xfId="7184" xr:uid="{00000000-0005-0000-0000-00006B110000}"/>
    <cellStyle name="Normal 17 2 3 2 3 4" xfId="7185" xr:uid="{00000000-0005-0000-0000-00006C110000}"/>
    <cellStyle name="Normal 17 2 3 2 4" xfId="7186" xr:uid="{00000000-0005-0000-0000-00006D110000}"/>
    <cellStyle name="Normal 17 2 3 2 4 2" xfId="7187" xr:uid="{00000000-0005-0000-0000-00006E110000}"/>
    <cellStyle name="Normal 17 2 3 2 4 3" xfId="7188" xr:uid="{00000000-0005-0000-0000-00006F110000}"/>
    <cellStyle name="Normal 17 2 3 2 5" xfId="7189" xr:uid="{00000000-0005-0000-0000-000070110000}"/>
    <cellStyle name="Normal 17 2 3 2 6" xfId="7190" xr:uid="{00000000-0005-0000-0000-000071110000}"/>
    <cellStyle name="Normal 17 2 3 2 7" xfId="7191" xr:uid="{00000000-0005-0000-0000-000072110000}"/>
    <cellStyle name="Normal 17 2 3 3" xfId="7192" xr:uid="{00000000-0005-0000-0000-000073110000}"/>
    <cellStyle name="Normal 17 2 3 3 2" xfId="7193" xr:uid="{00000000-0005-0000-0000-000074110000}"/>
    <cellStyle name="Normal 17 2 3 3 2 2" xfId="7194" xr:uid="{00000000-0005-0000-0000-000075110000}"/>
    <cellStyle name="Normal 17 2 3 3 3" xfId="7195" xr:uid="{00000000-0005-0000-0000-000076110000}"/>
    <cellStyle name="Normal 17 2 3 3 4" xfId="7196" xr:uid="{00000000-0005-0000-0000-000077110000}"/>
    <cellStyle name="Normal 17 2 3 4" xfId="7197" xr:uid="{00000000-0005-0000-0000-000078110000}"/>
    <cellStyle name="Normal 17 2 3 4 2" xfId="7198" xr:uid="{00000000-0005-0000-0000-000079110000}"/>
    <cellStyle name="Normal 17 2 3 4 3" xfId="7199" xr:uid="{00000000-0005-0000-0000-00007A110000}"/>
    <cellStyle name="Normal 17 2 3 4 4" xfId="7200" xr:uid="{00000000-0005-0000-0000-00007B110000}"/>
    <cellStyle name="Normal 17 2 3 5" xfId="7201" xr:uid="{00000000-0005-0000-0000-00007C110000}"/>
    <cellStyle name="Normal 17 2 3 5 2" xfId="7202" xr:uid="{00000000-0005-0000-0000-00007D110000}"/>
    <cellStyle name="Normal 17 2 3 5 3" xfId="7203" xr:uid="{00000000-0005-0000-0000-00007E110000}"/>
    <cellStyle name="Normal 17 2 3 6" xfId="7204" xr:uid="{00000000-0005-0000-0000-00007F110000}"/>
    <cellStyle name="Normal 17 2 3 7" xfId="7205" xr:uid="{00000000-0005-0000-0000-000080110000}"/>
    <cellStyle name="Normal 17 2 3 8" xfId="7206" xr:uid="{00000000-0005-0000-0000-000081110000}"/>
    <cellStyle name="Normal 17 2 4" xfId="7207" xr:uid="{00000000-0005-0000-0000-000082110000}"/>
    <cellStyle name="Normal 17 2 4 2" xfId="7208" xr:uid="{00000000-0005-0000-0000-000083110000}"/>
    <cellStyle name="Normal 17 2 4 2 2" xfId="7209" xr:uid="{00000000-0005-0000-0000-000084110000}"/>
    <cellStyle name="Normal 17 2 4 2 2 2" xfId="7210" xr:uid="{00000000-0005-0000-0000-000085110000}"/>
    <cellStyle name="Normal 17 2 4 2 3" xfId="7211" xr:uid="{00000000-0005-0000-0000-000086110000}"/>
    <cellStyle name="Normal 17 2 4 2 4" xfId="7212" xr:uid="{00000000-0005-0000-0000-000087110000}"/>
    <cellStyle name="Normal 17 2 4 3" xfId="7213" xr:uid="{00000000-0005-0000-0000-000088110000}"/>
    <cellStyle name="Normal 17 2 4 3 2" xfId="7214" xr:uid="{00000000-0005-0000-0000-000089110000}"/>
    <cellStyle name="Normal 17 2 4 3 3" xfId="7215" xr:uid="{00000000-0005-0000-0000-00008A110000}"/>
    <cellStyle name="Normal 17 2 4 3 4" xfId="7216" xr:uid="{00000000-0005-0000-0000-00008B110000}"/>
    <cellStyle name="Normal 17 2 4 4" xfId="7217" xr:uid="{00000000-0005-0000-0000-00008C110000}"/>
    <cellStyle name="Normal 17 2 4 4 2" xfId="7218" xr:uid="{00000000-0005-0000-0000-00008D110000}"/>
    <cellStyle name="Normal 17 2 4 4 3" xfId="7219" xr:uid="{00000000-0005-0000-0000-00008E110000}"/>
    <cellStyle name="Normal 17 2 4 5" xfId="7220" xr:uid="{00000000-0005-0000-0000-00008F110000}"/>
    <cellStyle name="Normal 17 2 4 6" xfId="7221" xr:uid="{00000000-0005-0000-0000-000090110000}"/>
    <cellStyle name="Normal 17 2 4 7" xfId="7222" xr:uid="{00000000-0005-0000-0000-000091110000}"/>
    <cellStyle name="Normal 17 2 5" xfId="7223" xr:uid="{00000000-0005-0000-0000-000092110000}"/>
    <cellStyle name="Normal 17 2 5 2" xfId="7224" xr:uid="{00000000-0005-0000-0000-000093110000}"/>
    <cellStyle name="Normal 17 2 5 2 2" xfId="7225" xr:uid="{00000000-0005-0000-0000-000094110000}"/>
    <cellStyle name="Normal 17 2 5 3" xfId="7226" xr:uid="{00000000-0005-0000-0000-000095110000}"/>
    <cellStyle name="Normal 17 2 5 4" xfId="7227" xr:uid="{00000000-0005-0000-0000-000096110000}"/>
    <cellStyle name="Normal 17 2 6" xfId="7228" xr:uid="{00000000-0005-0000-0000-000097110000}"/>
    <cellStyle name="Normal 17 2 7" xfId="7229" xr:uid="{00000000-0005-0000-0000-000098110000}"/>
    <cellStyle name="Normal 17 2 7 2" xfId="7230" xr:uid="{00000000-0005-0000-0000-000099110000}"/>
    <cellStyle name="Normal 17 2 7 3" xfId="7231" xr:uid="{00000000-0005-0000-0000-00009A110000}"/>
    <cellStyle name="Normal 17 2 7 4" xfId="7232" xr:uid="{00000000-0005-0000-0000-00009B110000}"/>
    <cellStyle name="Normal 17 2 8" xfId="7233" xr:uid="{00000000-0005-0000-0000-00009C110000}"/>
    <cellStyle name="Normal 17 2 8 2" xfId="7234" xr:uid="{00000000-0005-0000-0000-00009D110000}"/>
    <cellStyle name="Normal 17 2 8 3" xfId="7235" xr:uid="{00000000-0005-0000-0000-00009E110000}"/>
    <cellStyle name="Normal 17 2 9" xfId="7236" xr:uid="{00000000-0005-0000-0000-00009F110000}"/>
    <cellStyle name="Normal 17 3" xfId="7237" xr:uid="{00000000-0005-0000-0000-0000A0110000}"/>
    <cellStyle name="Normal 17 3 2" xfId="7238" xr:uid="{00000000-0005-0000-0000-0000A1110000}"/>
    <cellStyle name="Normal 17 3 2 2" xfId="7239" xr:uid="{00000000-0005-0000-0000-0000A2110000}"/>
    <cellStyle name="Normal 17 3 2 2 2" xfId="7240" xr:uid="{00000000-0005-0000-0000-0000A3110000}"/>
    <cellStyle name="Normal 17 3 2 2 2 2" xfId="7241" xr:uid="{00000000-0005-0000-0000-0000A4110000}"/>
    <cellStyle name="Normal 17 3 2 2 3" xfId="7242" xr:uid="{00000000-0005-0000-0000-0000A5110000}"/>
    <cellStyle name="Normal 17 3 2 2 4" xfId="7243" xr:uid="{00000000-0005-0000-0000-0000A6110000}"/>
    <cellStyle name="Normal 17 3 2 3" xfId="7244" xr:uid="{00000000-0005-0000-0000-0000A7110000}"/>
    <cellStyle name="Normal 17 3 2 3 2" xfId="7245" xr:uid="{00000000-0005-0000-0000-0000A8110000}"/>
    <cellStyle name="Normal 17 3 2 3 3" xfId="7246" xr:uid="{00000000-0005-0000-0000-0000A9110000}"/>
    <cellStyle name="Normal 17 3 2 3 4" xfId="7247" xr:uid="{00000000-0005-0000-0000-0000AA110000}"/>
    <cellStyle name="Normal 17 3 2 4" xfId="7248" xr:uid="{00000000-0005-0000-0000-0000AB110000}"/>
    <cellStyle name="Normal 17 3 2 4 2" xfId="7249" xr:uid="{00000000-0005-0000-0000-0000AC110000}"/>
    <cellStyle name="Normal 17 3 2 4 3" xfId="7250" xr:uid="{00000000-0005-0000-0000-0000AD110000}"/>
    <cellStyle name="Normal 17 3 2 5" xfId="7251" xr:uid="{00000000-0005-0000-0000-0000AE110000}"/>
    <cellStyle name="Normal 17 3 2 6" xfId="7252" xr:uid="{00000000-0005-0000-0000-0000AF110000}"/>
    <cellStyle name="Normal 17 3 2 7" xfId="7253" xr:uid="{00000000-0005-0000-0000-0000B0110000}"/>
    <cellStyle name="Normal 17 3 3" xfId="7254" xr:uid="{00000000-0005-0000-0000-0000B1110000}"/>
    <cellStyle name="Normal 17 3 3 2" xfId="7255" xr:uid="{00000000-0005-0000-0000-0000B2110000}"/>
    <cellStyle name="Normal 17 3 3 2 2" xfId="7256" xr:uid="{00000000-0005-0000-0000-0000B3110000}"/>
    <cellStyle name="Normal 17 3 3 3" xfId="7257" xr:uid="{00000000-0005-0000-0000-0000B4110000}"/>
    <cellStyle name="Normal 17 3 3 4" xfId="7258" xr:uid="{00000000-0005-0000-0000-0000B5110000}"/>
    <cellStyle name="Normal 17 3 4" xfId="7259" xr:uid="{00000000-0005-0000-0000-0000B6110000}"/>
    <cellStyle name="Normal 17 3 4 2" xfId="7260" xr:uid="{00000000-0005-0000-0000-0000B7110000}"/>
    <cellStyle name="Normal 17 3 4 3" xfId="7261" xr:uid="{00000000-0005-0000-0000-0000B8110000}"/>
    <cellStyle name="Normal 17 3 4 4" xfId="7262" xr:uid="{00000000-0005-0000-0000-0000B9110000}"/>
    <cellStyle name="Normal 17 3 5" xfId="7263" xr:uid="{00000000-0005-0000-0000-0000BA110000}"/>
    <cellStyle name="Normal 17 3 5 2" xfId="7264" xr:uid="{00000000-0005-0000-0000-0000BB110000}"/>
    <cellStyle name="Normal 17 3 5 3" xfId="7265" xr:uid="{00000000-0005-0000-0000-0000BC110000}"/>
    <cellStyle name="Normal 17 3 6" xfId="7266" xr:uid="{00000000-0005-0000-0000-0000BD110000}"/>
    <cellStyle name="Normal 17 3 7" xfId="7267" xr:uid="{00000000-0005-0000-0000-0000BE110000}"/>
    <cellStyle name="Normal 17 3 8" xfId="7268" xr:uid="{00000000-0005-0000-0000-0000BF110000}"/>
    <cellStyle name="Normal 17 4" xfId="7269" xr:uid="{00000000-0005-0000-0000-0000C0110000}"/>
    <cellStyle name="Normal 17 4 2" xfId="7270" xr:uid="{00000000-0005-0000-0000-0000C1110000}"/>
    <cellStyle name="Normal 17 4 2 2" xfId="7271" xr:uid="{00000000-0005-0000-0000-0000C2110000}"/>
    <cellStyle name="Normal 17 4 2 2 2" xfId="7272" xr:uid="{00000000-0005-0000-0000-0000C3110000}"/>
    <cellStyle name="Normal 17 4 2 2 2 2" xfId="7273" xr:uid="{00000000-0005-0000-0000-0000C4110000}"/>
    <cellStyle name="Normal 17 4 2 2 3" xfId="7274" xr:uid="{00000000-0005-0000-0000-0000C5110000}"/>
    <cellStyle name="Normal 17 4 2 2 4" xfId="7275" xr:uid="{00000000-0005-0000-0000-0000C6110000}"/>
    <cellStyle name="Normal 17 4 2 3" xfId="7276" xr:uid="{00000000-0005-0000-0000-0000C7110000}"/>
    <cellStyle name="Normal 17 4 2 3 2" xfId="7277" xr:uid="{00000000-0005-0000-0000-0000C8110000}"/>
    <cellStyle name="Normal 17 4 2 3 3" xfId="7278" xr:uid="{00000000-0005-0000-0000-0000C9110000}"/>
    <cellStyle name="Normal 17 4 2 3 4" xfId="7279" xr:uid="{00000000-0005-0000-0000-0000CA110000}"/>
    <cellStyle name="Normal 17 4 2 4" xfId="7280" xr:uid="{00000000-0005-0000-0000-0000CB110000}"/>
    <cellStyle name="Normal 17 4 2 4 2" xfId="7281" xr:uid="{00000000-0005-0000-0000-0000CC110000}"/>
    <cellStyle name="Normal 17 4 2 4 3" xfId="7282" xr:uid="{00000000-0005-0000-0000-0000CD110000}"/>
    <cellStyle name="Normal 17 4 2 5" xfId="7283" xr:uid="{00000000-0005-0000-0000-0000CE110000}"/>
    <cellStyle name="Normal 17 4 2 6" xfId="7284" xr:uid="{00000000-0005-0000-0000-0000CF110000}"/>
    <cellStyle name="Normal 17 4 2 7" xfId="7285" xr:uid="{00000000-0005-0000-0000-0000D0110000}"/>
    <cellStyle name="Normal 17 4 3" xfId="7286" xr:uid="{00000000-0005-0000-0000-0000D1110000}"/>
    <cellStyle name="Normal 17 4 3 2" xfId="7287" xr:uid="{00000000-0005-0000-0000-0000D2110000}"/>
    <cellStyle name="Normal 17 4 3 2 2" xfId="7288" xr:uid="{00000000-0005-0000-0000-0000D3110000}"/>
    <cellStyle name="Normal 17 4 3 3" xfId="7289" xr:uid="{00000000-0005-0000-0000-0000D4110000}"/>
    <cellStyle name="Normal 17 4 3 4" xfId="7290" xr:uid="{00000000-0005-0000-0000-0000D5110000}"/>
    <cellStyle name="Normal 17 4 4" xfId="7291" xr:uid="{00000000-0005-0000-0000-0000D6110000}"/>
    <cellStyle name="Normal 17 4 4 2" xfId="7292" xr:uid="{00000000-0005-0000-0000-0000D7110000}"/>
    <cellStyle name="Normal 17 4 4 3" xfId="7293" xr:uid="{00000000-0005-0000-0000-0000D8110000}"/>
    <cellStyle name="Normal 17 4 4 4" xfId="7294" xr:uid="{00000000-0005-0000-0000-0000D9110000}"/>
    <cellStyle name="Normal 17 4 5" xfId="7295" xr:uid="{00000000-0005-0000-0000-0000DA110000}"/>
    <cellStyle name="Normal 17 4 5 2" xfId="7296" xr:uid="{00000000-0005-0000-0000-0000DB110000}"/>
    <cellStyle name="Normal 17 4 5 3" xfId="7297" xr:uid="{00000000-0005-0000-0000-0000DC110000}"/>
    <cellStyle name="Normal 17 4 6" xfId="7298" xr:uid="{00000000-0005-0000-0000-0000DD110000}"/>
    <cellStyle name="Normal 17 4 7" xfId="7299" xr:uid="{00000000-0005-0000-0000-0000DE110000}"/>
    <cellStyle name="Normal 17 4 8" xfId="7300" xr:uid="{00000000-0005-0000-0000-0000DF110000}"/>
    <cellStyle name="Normal 17 5" xfId="7301" xr:uid="{00000000-0005-0000-0000-0000E0110000}"/>
    <cellStyle name="Normal 17 5 2" xfId="7302" xr:uid="{00000000-0005-0000-0000-0000E1110000}"/>
    <cellStyle name="Normal 17 5 2 2" xfId="7303" xr:uid="{00000000-0005-0000-0000-0000E2110000}"/>
    <cellStyle name="Normal 17 5 2 2 2" xfId="7304" xr:uid="{00000000-0005-0000-0000-0000E3110000}"/>
    <cellStyle name="Normal 17 5 2 3" xfId="7305" xr:uid="{00000000-0005-0000-0000-0000E4110000}"/>
    <cellStyle name="Normal 17 5 2 4" xfId="7306" xr:uid="{00000000-0005-0000-0000-0000E5110000}"/>
    <cellStyle name="Normal 17 5 3" xfId="7307" xr:uid="{00000000-0005-0000-0000-0000E6110000}"/>
    <cellStyle name="Normal 17 5 3 2" xfId="7308" xr:uid="{00000000-0005-0000-0000-0000E7110000}"/>
    <cellStyle name="Normal 17 5 3 3" xfId="7309" xr:uid="{00000000-0005-0000-0000-0000E8110000}"/>
    <cellStyle name="Normal 17 5 3 4" xfId="7310" xr:uid="{00000000-0005-0000-0000-0000E9110000}"/>
    <cellStyle name="Normal 17 5 4" xfId="7311" xr:uid="{00000000-0005-0000-0000-0000EA110000}"/>
    <cellStyle name="Normal 17 5 4 2" xfId="7312" xr:uid="{00000000-0005-0000-0000-0000EB110000}"/>
    <cellStyle name="Normal 17 5 4 3" xfId="7313" xr:uid="{00000000-0005-0000-0000-0000EC110000}"/>
    <cellStyle name="Normal 17 5 5" xfId="7314" xr:uid="{00000000-0005-0000-0000-0000ED110000}"/>
    <cellStyle name="Normal 17 5 6" xfId="7315" xr:uid="{00000000-0005-0000-0000-0000EE110000}"/>
    <cellStyle name="Normal 17 5 7" xfId="7316" xr:uid="{00000000-0005-0000-0000-0000EF110000}"/>
    <cellStyle name="Normal 17 6" xfId="7317" xr:uid="{00000000-0005-0000-0000-0000F0110000}"/>
    <cellStyle name="Normal 17 6 2" xfId="7318" xr:uid="{00000000-0005-0000-0000-0000F1110000}"/>
    <cellStyle name="Normal 17 6 2 2" xfId="7319" xr:uid="{00000000-0005-0000-0000-0000F2110000}"/>
    <cellStyle name="Normal 17 6 3" xfId="7320" xr:uid="{00000000-0005-0000-0000-0000F3110000}"/>
    <cellStyle name="Normal 17 6 4" xfId="7321" xr:uid="{00000000-0005-0000-0000-0000F4110000}"/>
    <cellStyle name="Normal 17 7" xfId="7322" xr:uid="{00000000-0005-0000-0000-0000F5110000}"/>
    <cellStyle name="Normal 17 8" xfId="7323" xr:uid="{00000000-0005-0000-0000-0000F6110000}"/>
    <cellStyle name="Normal 17 8 2" xfId="7324" xr:uid="{00000000-0005-0000-0000-0000F7110000}"/>
    <cellStyle name="Normal 17 8 3" xfId="7325" xr:uid="{00000000-0005-0000-0000-0000F8110000}"/>
    <cellStyle name="Normal 17 8 4" xfId="7326" xr:uid="{00000000-0005-0000-0000-0000F9110000}"/>
    <cellStyle name="Normal 17 9" xfId="7327" xr:uid="{00000000-0005-0000-0000-0000FA110000}"/>
    <cellStyle name="Normal 17 9 2" xfId="7328" xr:uid="{00000000-0005-0000-0000-0000FB110000}"/>
    <cellStyle name="Normal 17 9 3" xfId="7329" xr:uid="{00000000-0005-0000-0000-0000FC110000}"/>
    <cellStyle name="Normal 18" xfId="123" xr:uid="{00000000-0005-0000-0000-0000FD110000}"/>
    <cellStyle name="Normal 18 10" xfId="7330" xr:uid="{00000000-0005-0000-0000-0000FE110000}"/>
    <cellStyle name="Normal 18 11" xfId="7331" xr:uid="{00000000-0005-0000-0000-0000FF110000}"/>
    <cellStyle name="Normal 18 2" xfId="962" xr:uid="{00000000-0005-0000-0000-000000120000}"/>
    <cellStyle name="Normal 18 2 10" xfId="32151" xr:uid="{73B73156-55CF-469F-9181-197476EC21AA}"/>
    <cellStyle name="Normal 18 2 2" xfId="7332" xr:uid="{00000000-0005-0000-0000-000001120000}"/>
    <cellStyle name="Normal 18 2 2 2" xfId="7333" xr:uid="{00000000-0005-0000-0000-000002120000}"/>
    <cellStyle name="Normal 18 2 2 2 2" xfId="7334" xr:uid="{00000000-0005-0000-0000-000003120000}"/>
    <cellStyle name="Normal 18 2 2 2 2 2" xfId="7335" xr:uid="{00000000-0005-0000-0000-000004120000}"/>
    <cellStyle name="Normal 18 2 2 2 3" xfId="7336" xr:uid="{00000000-0005-0000-0000-000005120000}"/>
    <cellStyle name="Normal 18 2 2 2 4" xfId="7337" xr:uid="{00000000-0005-0000-0000-000006120000}"/>
    <cellStyle name="Normal 18 2 2 3" xfId="7338" xr:uid="{00000000-0005-0000-0000-000007120000}"/>
    <cellStyle name="Normal 18 2 2 3 2" xfId="7339" xr:uid="{00000000-0005-0000-0000-000008120000}"/>
    <cellStyle name="Normal 18 2 2 3 3" xfId="7340" xr:uid="{00000000-0005-0000-0000-000009120000}"/>
    <cellStyle name="Normal 18 2 2 3 4" xfId="7341" xr:uid="{00000000-0005-0000-0000-00000A120000}"/>
    <cellStyle name="Normal 18 2 2 4" xfId="7342" xr:uid="{00000000-0005-0000-0000-00000B120000}"/>
    <cellStyle name="Normal 18 2 2 4 2" xfId="7343" xr:uid="{00000000-0005-0000-0000-00000C120000}"/>
    <cellStyle name="Normal 18 2 2 4 3" xfId="7344" xr:uid="{00000000-0005-0000-0000-00000D120000}"/>
    <cellStyle name="Normal 18 2 2 5" xfId="7345" xr:uid="{00000000-0005-0000-0000-00000E120000}"/>
    <cellStyle name="Normal 18 2 2 6" xfId="7346" xr:uid="{00000000-0005-0000-0000-00000F120000}"/>
    <cellStyle name="Normal 18 2 2 7" xfId="7347" xr:uid="{00000000-0005-0000-0000-000010120000}"/>
    <cellStyle name="Normal 18 2 3" xfId="7348" xr:uid="{00000000-0005-0000-0000-000011120000}"/>
    <cellStyle name="Normal 18 2 3 2" xfId="7349" xr:uid="{00000000-0005-0000-0000-000012120000}"/>
    <cellStyle name="Normal 18 2 3 2 2" xfId="7350" xr:uid="{00000000-0005-0000-0000-000013120000}"/>
    <cellStyle name="Normal 18 2 3 3" xfId="7351" xr:uid="{00000000-0005-0000-0000-000014120000}"/>
    <cellStyle name="Normal 18 2 3 4" xfId="7352" xr:uid="{00000000-0005-0000-0000-000015120000}"/>
    <cellStyle name="Normal 18 2 4" xfId="7353" xr:uid="{00000000-0005-0000-0000-000016120000}"/>
    <cellStyle name="Normal 18 2 5" xfId="7354" xr:uid="{00000000-0005-0000-0000-000017120000}"/>
    <cellStyle name="Normal 18 2 5 2" xfId="7355" xr:uid="{00000000-0005-0000-0000-000018120000}"/>
    <cellStyle name="Normal 18 2 5 3" xfId="7356" xr:uid="{00000000-0005-0000-0000-000019120000}"/>
    <cellStyle name="Normal 18 2 5 4" xfId="7357" xr:uid="{00000000-0005-0000-0000-00001A120000}"/>
    <cellStyle name="Normal 18 2 6" xfId="7358" xr:uid="{00000000-0005-0000-0000-00001B120000}"/>
    <cellStyle name="Normal 18 2 6 2" xfId="7359" xr:uid="{00000000-0005-0000-0000-00001C120000}"/>
    <cellStyle name="Normal 18 2 6 3" xfId="7360" xr:uid="{00000000-0005-0000-0000-00001D120000}"/>
    <cellStyle name="Normal 18 2 7" xfId="7361" xr:uid="{00000000-0005-0000-0000-00001E120000}"/>
    <cellStyle name="Normal 18 2 8" xfId="7362" xr:uid="{00000000-0005-0000-0000-00001F120000}"/>
    <cellStyle name="Normal 18 2 9" xfId="7363" xr:uid="{00000000-0005-0000-0000-000020120000}"/>
    <cellStyle name="Normal 18 3" xfId="7364" xr:uid="{00000000-0005-0000-0000-000021120000}"/>
    <cellStyle name="Normal 18 3 2" xfId="7365" xr:uid="{00000000-0005-0000-0000-000022120000}"/>
    <cellStyle name="Normal 18 3 2 2" xfId="7366" xr:uid="{00000000-0005-0000-0000-000023120000}"/>
    <cellStyle name="Normal 18 3 2 2 2" xfId="7367" xr:uid="{00000000-0005-0000-0000-000024120000}"/>
    <cellStyle name="Normal 18 3 2 2 2 2" xfId="7368" xr:uid="{00000000-0005-0000-0000-000025120000}"/>
    <cellStyle name="Normal 18 3 2 2 3" xfId="7369" xr:uid="{00000000-0005-0000-0000-000026120000}"/>
    <cellStyle name="Normal 18 3 2 2 4" xfId="7370" xr:uid="{00000000-0005-0000-0000-000027120000}"/>
    <cellStyle name="Normal 18 3 2 3" xfId="7371" xr:uid="{00000000-0005-0000-0000-000028120000}"/>
    <cellStyle name="Normal 18 3 2 3 2" xfId="7372" xr:uid="{00000000-0005-0000-0000-000029120000}"/>
    <cellStyle name="Normal 18 3 2 3 3" xfId="7373" xr:uid="{00000000-0005-0000-0000-00002A120000}"/>
    <cellStyle name="Normal 18 3 2 3 4" xfId="7374" xr:uid="{00000000-0005-0000-0000-00002B120000}"/>
    <cellStyle name="Normal 18 3 2 4" xfId="7375" xr:uid="{00000000-0005-0000-0000-00002C120000}"/>
    <cellStyle name="Normal 18 3 2 4 2" xfId="7376" xr:uid="{00000000-0005-0000-0000-00002D120000}"/>
    <cellStyle name="Normal 18 3 2 4 3" xfId="7377" xr:uid="{00000000-0005-0000-0000-00002E120000}"/>
    <cellStyle name="Normal 18 3 2 5" xfId="7378" xr:uid="{00000000-0005-0000-0000-00002F120000}"/>
    <cellStyle name="Normal 18 3 2 6" xfId="7379" xr:uid="{00000000-0005-0000-0000-000030120000}"/>
    <cellStyle name="Normal 18 3 2 7" xfId="7380" xr:uid="{00000000-0005-0000-0000-000031120000}"/>
    <cellStyle name="Normal 18 3 3" xfId="7381" xr:uid="{00000000-0005-0000-0000-000032120000}"/>
    <cellStyle name="Normal 18 3 3 2" xfId="7382" xr:uid="{00000000-0005-0000-0000-000033120000}"/>
    <cellStyle name="Normal 18 3 3 2 2" xfId="7383" xr:uid="{00000000-0005-0000-0000-000034120000}"/>
    <cellStyle name="Normal 18 3 3 3" xfId="7384" xr:uid="{00000000-0005-0000-0000-000035120000}"/>
    <cellStyle name="Normal 18 3 3 4" xfId="7385" xr:uid="{00000000-0005-0000-0000-000036120000}"/>
    <cellStyle name="Normal 18 3 4" xfId="7386" xr:uid="{00000000-0005-0000-0000-000037120000}"/>
    <cellStyle name="Normal 18 3 4 2" xfId="7387" xr:uid="{00000000-0005-0000-0000-000038120000}"/>
    <cellStyle name="Normal 18 3 4 3" xfId="7388" xr:uid="{00000000-0005-0000-0000-000039120000}"/>
    <cellStyle name="Normal 18 3 4 4" xfId="7389" xr:uid="{00000000-0005-0000-0000-00003A120000}"/>
    <cellStyle name="Normal 18 3 5" xfId="7390" xr:uid="{00000000-0005-0000-0000-00003B120000}"/>
    <cellStyle name="Normal 18 3 5 2" xfId="7391" xr:uid="{00000000-0005-0000-0000-00003C120000}"/>
    <cellStyle name="Normal 18 3 5 3" xfId="7392" xr:uid="{00000000-0005-0000-0000-00003D120000}"/>
    <cellStyle name="Normal 18 3 6" xfId="7393" xr:uid="{00000000-0005-0000-0000-00003E120000}"/>
    <cellStyle name="Normal 18 3 7" xfId="7394" xr:uid="{00000000-0005-0000-0000-00003F120000}"/>
    <cellStyle name="Normal 18 3 8" xfId="7395" xr:uid="{00000000-0005-0000-0000-000040120000}"/>
    <cellStyle name="Normal 18 4" xfId="7396" xr:uid="{00000000-0005-0000-0000-000041120000}"/>
    <cellStyle name="Normal 18 4 2" xfId="7397" xr:uid="{00000000-0005-0000-0000-000042120000}"/>
    <cellStyle name="Normal 18 4 2 2" xfId="7398" xr:uid="{00000000-0005-0000-0000-000043120000}"/>
    <cellStyle name="Normal 18 4 2 2 2" xfId="7399" xr:uid="{00000000-0005-0000-0000-000044120000}"/>
    <cellStyle name="Normal 18 4 2 3" xfId="7400" xr:uid="{00000000-0005-0000-0000-000045120000}"/>
    <cellStyle name="Normal 18 4 2 4" xfId="7401" xr:uid="{00000000-0005-0000-0000-000046120000}"/>
    <cellStyle name="Normal 18 4 3" xfId="7402" xr:uid="{00000000-0005-0000-0000-000047120000}"/>
    <cellStyle name="Normal 18 4 3 2" xfId="7403" xr:uid="{00000000-0005-0000-0000-000048120000}"/>
    <cellStyle name="Normal 18 4 3 3" xfId="7404" xr:uid="{00000000-0005-0000-0000-000049120000}"/>
    <cellStyle name="Normal 18 4 3 4" xfId="7405" xr:uid="{00000000-0005-0000-0000-00004A120000}"/>
    <cellStyle name="Normal 18 4 4" xfId="7406" xr:uid="{00000000-0005-0000-0000-00004B120000}"/>
    <cellStyle name="Normal 18 4 4 2" xfId="7407" xr:uid="{00000000-0005-0000-0000-00004C120000}"/>
    <cellStyle name="Normal 18 4 4 3" xfId="7408" xr:uid="{00000000-0005-0000-0000-00004D120000}"/>
    <cellStyle name="Normal 18 4 5" xfId="7409" xr:uid="{00000000-0005-0000-0000-00004E120000}"/>
    <cellStyle name="Normal 18 4 6" xfId="7410" xr:uid="{00000000-0005-0000-0000-00004F120000}"/>
    <cellStyle name="Normal 18 4 7" xfId="7411" xr:uid="{00000000-0005-0000-0000-000050120000}"/>
    <cellStyle name="Normal 18 5" xfId="7412" xr:uid="{00000000-0005-0000-0000-000051120000}"/>
    <cellStyle name="Normal 18 5 2" xfId="7413" xr:uid="{00000000-0005-0000-0000-000052120000}"/>
    <cellStyle name="Normal 18 5 2 2" xfId="7414" xr:uid="{00000000-0005-0000-0000-000053120000}"/>
    <cellStyle name="Normal 18 5 3" xfId="7415" xr:uid="{00000000-0005-0000-0000-000054120000}"/>
    <cellStyle name="Normal 18 5 4" xfId="7416" xr:uid="{00000000-0005-0000-0000-000055120000}"/>
    <cellStyle name="Normal 18 6" xfId="7417" xr:uid="{00000000-0005-0000-0000-000056120000}"/>
    <cellStyle name="Normal 18 7" xfId="7418" xr:uid="{00000000-0005-0000-0000-000057120000}"/>
    <cellStyle name="Normal 18 7 2" xfId="7419" xr:uid="{00000000-0005-0000-0000-000058120000}"/>
    <cellStyle name="Normal 18 7 3" xfId="7420" xr:uid="{00000000-0005-0000-0000-000059120000}"/>
    <cellStyle name="Normal 18 7 4" xfId="7421" xr:uid="{00000000-0005-0000-0000-00005A120000}"/>
    <cellStyle name="Normal 18 8" xfId="7422" xr:uid="{00000000-0005-0000-0000-00005B120000}"/>
    <cellStyle name="Normal 18 8 2" xfId="7423" xr:uid="{00000000-0005-0000-0000-00005C120000}"/>
    <cellStyle name="Normal 18 8 3" xfId="7424" xr:uid="{00000000-0005-0000-0000-00005D120000}"/>
    <cellStyle name="Normal 18 9" xfId="7425" xr:uid="{00000000-0005-0000-0000-00005E120000}"/>
    <cellStyle name="Normal 19" xfId="185" xr:uid="{00000000-0005-0000-0000-00005F120000}"/>
    <cellStyle name="Normal 19 10" xfId="32152" xr:uid="{5678E69C-5C33-4750-97D8-5E00CDCDBBF6}"/>
    <cellStyle name="Normal 19 2" xfId="653" xr:uid="{00000000-0005-0000-0000-000060120000}"/>
    <cellStyle name="Normal 19 2 10" xfId="31801" xr:uid="{049120D8-D41A-429A-9026-D4865F0B8242}"/>
    <cellStyle name="Normal 19 2 11" xfId="32153" xr:uid="{8229C0A7-A7F4-4D37-BE8D-FA0C21C79CAE}"/>
    <cellStyle name="Normal 19 2 2" xfId="669" xr:uid="{00000000-0005-0000-0000-000061120000}"/>
    <cellStyle name="Normal 19 2 2 2" xfId="3474" xr:uid="{00000000-0005-0000-0000-000062120000}"/>
    <cellStyle name="Normal 19 2 2 2 2" xfId="7426" xr:uid="{00000000-0005-0000-0000-000063120000}"/>
    <cellStyle name="Normal 19 2 2 2 3" xfId="31773" xr:uid="{00000000-0005-0000-0000-000064120000}"/>
    <cellStyle name="Normal 19 2 2 2 4" xfId="31764" xr:uid="{00000000-0005-0000-0000-000065120000}"/>
    <cellStyle name="Normal 19 2 2 2 4 2" xfId="31779" xr:uid="{00000000-0005-0000-0000-000066120000}"/>
    <cellStyle name="Normal 19 2 2 3" xfId="7427" xr:uid="{00000000-0005-0000-0000-000067120000}"/>
    <cellStyle name="Normal 19 2 2 4" xfId="7428" xr:uid="{00000000-0005-0000-0000-000068120000}"/>
    <cellStyle name="Normal 19 2 2 5" xfId="31760" xr:uid="{00000000-0005-0000-0000-000069120000}"/>
    <cellStyle name="Normal 19 2 2 5 2" xfId="31768" xr:uid="{00000000-0005-0000-0000-00006A120000}"/>
    <cellStyle name="Normal 19 2 2 5 3" xfId="31775" xr:uid="{00000000-0005-0000-0000-00006B120000}"/>
    <cellStyle name="Normal 19 2 2 6" xfId="31788" xr:uid="{00000000-0005-0000-0000-00006C120000}"/>
    <cellStyle name="Normal 19 2 3" xfId="7429" xr:uid="{00000000-0005-0000-0000-00006D120000}"/>
    <cellStyle name="Normal 19 2 3 2" xfId="31783" xr:uid="{00000000-0005-0000-0000-00006E120000}"/>
    <cellStyle name="Normal 19 2 4" xfId="7430" xr:uid="{00000000-0005-0000-0000-00006F120000}"/>
    <cellStyle name="Normal 19 2 4 2" xfId="7431" xr:uid="{00000000-0005-0000-0000-000070120000}"/>
    <cellStyle name="Normal 19 2 4 3" xfId="7432" xr:uid="{00000000-0005-0000-0000-000071120000}"/>
    <cellStyle name="Normal 19 2 4 4" xfId="7433" xr:uid="{00000000-0005-0000-0000-000072120000}"/>
    <cellStyle name="Normal 19 2 5" xfId="7434" xr:uid="{00000000-0005-0000-0000-000073120000}"/>
    <cellStyle name="Normal 19 2 5 2" xfId="7435" xr:uid="{00000000-0005-0000-0000-000074120000}"/>
    <cellStyle name="Normal 19 2 5 3" xfId="7436" xr:uid="{00000000-0005-0000-0000-000075120000}"/>
    <cellStyle name="Normal 19 2 6" xfId="7437" xr:uid="{00000000-0005-0000-0000-000076120000}"/>
    <cellStyle name="Normal 19 2 7" xfId="7438" xr:uid="{00000000-0005-0000-0000-000077120000}"/>
    <cellStyle name="Normal 19 2 8" xfId="7439" xr:uid="{00000000-0005-0000-0000-000078120000}"/>
    <cellStyle name="Normal 19 2 9" xfId="31796" xr:uid="{00000000-0005-0000-0000-000079120000}"/>
    <cellStyle name="Normal 19 3" xfId="7440" xr:uid="{00000000-0005-0000-0000-00007A120000}"/>
    <cellStyle name="Normal 19 3 2" xfId="7441" xr:uid="{00000000-0005-0000-0000-00007B120000}"/>
    <cellStyle name="Normal 19 3 2 2" xfId="7442" xr:uid="{00000000-0005-0000-0000-00007C120000}"/>
    <cellStyle name="Normal 19 3 3" xfId="7443" xr:uid="{00000000-0005-0000-0000-00007D120000}"/>
    <cellStyle name="Normal 19 3 4" xfId="7444" xr:uid="{00000000-0005-0000-0000-00007E120000}"/>
    <cellStyle name="Normal 19 4" xfId="7445" xr:uid="{00000000-0005-0000-0000-00007F120000}"/>
    <cellStyle name="Normal 19 5" xfId="7446" xr:uid="{00000000-0005-0000-0000-000080120000}"/>
    <cellStyle name="Normal 19 5 2" xfId="7447" xr:uid="{00000000-0005-0000-0000-000081120000}"/>
    <cellStyle name="Normal 19 5 3" xfId="7448" xr:uid="{00000000-0005-0000-0000-000082120000}"/>
    <cellStyle name="Normal 19 5 4" xfId="7449" xr:uid="{00000000-0005-0000-0000-000083120000}"/>
    <cellStyle name="Normal 19 6" xfId="7450" xr:uid="{00000000-0005-0000-0000-000084120000}"/>
    <cellStyle name="Normal 19 6 2" xfId="7451" xr:uid="{00000000-0005-0000-0000-000085120000}"/>
    <cellStyle name="Normal 19 6 3" xfId="7452" xr:uid="{00000000-0005-0000-0000-000086120000}"/>
    <cellStyle name="Normal 19 7" xfId="7453" xr:uid="{00000000-0005-0000-0000-000087120000}"/>
    <cellStyle name="Normal 19 8" xfId="7454" xr:uid="{00000000-0005-0000-0000-000088120000}"/>
    <cellStyle name="Normal 19 9" xfId="7455" xr:uid="{00000000-0005-0000-0000-000089120000}"/>
    <cellStyle name="Normal 2" xfId="124" xr:uid="{00000000-0005-0000-0000-00008A120000}"/>
    <cellStyle name="Normal 2 10 2" xfId="32515" xr:uid="{C99AAD96-DD64-4A41-B3FD-890D8918F90B}"/>
    <cellStyle name="Normal 2 11" xfId="7456" xr:uid="{00000000-0005-0000-0000-00008C120000}"/>
    <cellStyle name="Normal 2 12" xfId="7457" xr:uid="{00000000-0005-0000-0000-00008D120000}"/>
    <cellStyle name="Normal 2 13" xfId="7458" xr:uid="{00000000-0005-0000-0000-00008E120000}"/>
    <cellStyle name="Normal 2 14" xfId="31803" xr:uid="{69556832-3F0E-41F0-8ECE-74CF0AADB361}"/>
    <cellStyle name="Normal 2 15" xfId="32154" xr:uid="{D1706DBE-B72E-44EA-86CF-224F3EF72E60}"/>
    <cellStyle name="Normal 2 2 2" xfId="963" xr:uid="{00000000-0005-0000-0000-000090120000}"/>
    <cellStyle name="Normal 2 2 2 2" xfId="32157" xr:uid="{38FBFD3F-2339-4ADD-80C3-77446D8CA575}"/>
    <cellStyle name="Normal 2 2 2 2 2" xfId="32158" xr:uid="{950BA6EA-0043-4407-9827-C049D70018B5}"/>
    <cellStyle name="Normal 2 2 2 2 2 2" xfId="32159" xr:uid="{211E099B-DA01-4FC9-B6B9-4358CA8DA853}"/>
    <cellStyle name="Normal 2 2 2 2 3" xfId="32160" xr:uid="{A9D636C8-3467-4DDC-8F5E-E2237A74D45E}"/>
    <cellStyle name="Normal 2 2 2 3" xfId="32161" xr:uid="{9A6DC575-6C0B-445D-8FDF-12710FBC5FA9}"/>
    <cellStyle name="Normal 2 2 2 3 2" xfId="32162" xr:uid="{9F388BE2-B4F3-4B86-98B1-A9CFADD69CF2}"/>
    <cellStyle name="Normal 2 2 2 4" xfId="32163" xr:uid="{A57EB708-49AF-4386-8753-97FC1A825976}"/>
    <cellStyle name="Normal 2 2 2 5" xfId="32156" xr:uid="{F56741C2-D30B-4F5F-A5B6-B1E155529BDB}"/>
    <cellStyle name="Normal 2 2 3" xfId="964" xr:uid="{00000000-0005-0000-0000-000091120000}"/>
    <cellStyle name="Normal 2 2 3 2" xfId="32165" xr:uid="{F4AB0A21-D3C2-4BA7-9FB9-CCFA9E2D6D63}"/>
    <cellStyle name="Normal 2 2 3 2 2" xfId="32166" xr:uid="{7627BF16-39E8-47B7-A64A-CA01E6CACD22}"/>
    <cellStyle name="Normal 2 2 3 3" xfId="32167" xr:uid="{3AA3D0FB-B765-4BE5-8D27-8860F1BCA5D8}"/>
    <cellStyle name="Normal 2 2 3 4" xfId="32164" xr:uid="{003FCB7C-D5DB-4C64-B543-579C2E3060D9}"/>
    <cellStyle name="Normal 2 2 4" xfId="7459" xr:uid="{00000000-0005-0000-0000-000092120000}"/>
    <cellStyle name="Normal 2 2 4 2" xfId="32168" xr:uid="{A8B600E5-814B-4262-9EBD-4ED3D6793B19}"/>
    <cellStyle name="Normal 2 2 5" xfId="32169" xr:uid="{6DF1E293-B8EF-4F0C-8F32-AC6515807B19}"/>
    <cellStyle name="Normal 2 2 6" xfId="32155" xr:uid="{A48689A8-1437-4263-8DB0-2CB3F8D29BD6}"/>
    <cellStyle name="Normal 2 3" xfId="186" xr:uid="{00000000-0005-0000-0000-000093120000}"/>
    <cellStyle name="Normal 2 3 2" xfId="670" xr:uid="{00000000-0005-0000-0000-000094120000}"/>
    <cellStyle name="Normal 2 3 2 2" xfId="32172" xr:uid="{E0F380F2-6512-4E77-81BC-FDAF19E97009}"/>
    <cellStyle name="Normal 2 3 2 2 2" xfId="32173" xr:uid="{D4FFA1FB-0398-425B-A221-654154D5FE32}"/>
    <cellStyle name="Normal 2 3 2 3" xfId="32174" xr:uid="{E34E9095-A3FD-4200-B3BF-12E7D3EA9F5A}"/>
    <cellStyle name="Normal 2 3 2 4" xfId="32171" xr:uid="{6CE791BA-0B43-4C90-AFD1-546BC292F208}"/>
    <cellStyle name="Normal 2 3 3" xfId="7460" xr:uid="{00000000-0005-0000-0000-000095120000}"/>
    <cellStyle name="Normal 2 3 3 2" xfId="32176" xr:uid="{1C13CBD5-4195-498D-A0AA-0C288EE2CCCF}"/>
    <cellStyle name="Normal 2 3 3 3" xfId="32175" xr:uid="{CFD37888-A3FA-4F37-B39D-1A9F467AC77B}"/>
    <cellStyle name="Normal 2 3 4" xfId="32177" xr:uid="{658E5652-1C7A-422B-ABBB-79F86FA4EA50}"/>
    <cellStyle name="Normal 2 3 5" xfId="32178" xr:uid="{E1E00EE3-4007-4C51-B7ED-4E60B023C8A8}"/>
    <cellStyle name="Normal 2 3 6" xfId="32179" xr:uid="{2F995EDA-3CBC-4C9E-9060-65802B181630}"/>
    <cellStyle name="Normal 2 3 7" xfId="32170" xr:uid="{743EA1DF-C1D0-47D2-B7D7-4A8332863D9C}"/>
    <cellStyle name="Normal 2 4" xfId="965" xr:uid="{00000000-0005-0000-0000-000096120000}"/>
    <cellStyle name="Normal 2 4 2" xfId="7461" xr:uid="{00000000-0005-0000-0000-000097120000}"/>
    <cellStyle name="Normal 2 4 2 2" xfId="32182" xr:uid="{716C40B1-2D73-4D87-BF8F-13B5C467A8B6}"/>
    <cellStyle name="Normal 2 4 2 2 2" xfId="32183" xr:uid="{2326AABC-961B-4FA5-91EC-4A7599D92B0F}"/>
    <cellStyle name="Normal 2 4 2 3" xfId="32184" xr:uid="{DA949338-4A64-4CA1-95AC-51D037E60EA2}"/>
    <cellStyle name="Normal 2 4 2 4" xfId="32181" xr:uid="{3703112F-CC9D-4678-865E-3E47AFC5113C}"/>
    <cellStyle name="Normal 2 4 3" xfId="32185" xr:uid="{40C2C3EE-02B2-4A04-8440-3F42B87000AB}"/>
    <cellStyle name="Normal 2 4 3 2" xfId="32186" xr:uid="{6ECAAED5-4A6D-44E1-89DF-1C262360EC4E}"/>
    <cellStyle name="Normal 2 4 4" xfId="32187" xr:uid="{12CD8C75-B2D0-4361-AB90-6DA8F34480F5}"/>
    <cellStyle name="Normal 2 4 5" xfId="32188" xr:uid="{07A8C39B-F245-4F5E-AEEA-646704E86009}"/>
    <cellStyle name="Normal 2 4 6" xfId="32180" xr:uid="{1B9C5172-29D8-492A-B9D0-46227084EC55}"/>
    <cellStyle name="Normal 2 5" xfId="966" xr:uid="{00000000-0005-0000-0000-000098120000}"/>
    <cellStyle name="Normal 2 5 2" xfId="32190" xr:uid="{57975A3A-328F-4A82-A5DE-33CBC784B21E}"/>
    <cellStyle name="Normal 2 5 2 2" xfId="32191" xr:uid="{F65A7BF1-FDD5-45D1-8D38-00F94258D77F}"/>
    <cellStyle name="Normal 2 5 2 2 2" xfId="32192" xr:uid="{D08FFEB5-3F9C-45FF-8117-F60863841C52}"/>
    <cellStyle name="Normal 2 5 2 3" xfId="32193" xr:uid="{08FB6B56-E8EE-45AA-8A08-BEEFD401E6DF}"/>
    <cellStyle name="Normal 2 5 3" xfId="32194" xr:uid="{73C4493C-F3CA-428A-8563-342D54F1A26C}"/>
    <cellStyle name="Normal 2 5 3 2" xfId="32195" xr:uid="{184BE05E-60D6-4F1B-9E13-10B8A2AB998C}"/>
    <cellStyle name="Normal 2 5 4" xfId="32196" xr:uid="{C5D29F74-0FC5-484F-8D15-ABAFD0D37077}"/>
    <cellStyle name="Normal 2 5 5" xfId="32197" xr:uid="{E98826D7-960A-4C7F-A4D4-B7C29DD4BBE8}"/>
    <cellStyle name="Normal 2 5 6" xfId="32189" xr:uid="{D3C4BED4-2853-46A5-9DDF-1076483B282D}"/>
    <cellStyle name="Normal 2 6" xfId="967" xr:uid="{00000000-0005-0000-0000-000099120000}"/>
    <cellStyle name="Normal 2 6 2" xfId="32199" xr:uid="{1EE2FA8A-1C0E-4ECC-AFDA-5AD17358C29D}"/>
    <cellStyle name="Normal 2 6 2 2" xfId="32200" xr:uid="{64B55946-51B5-4DC0-B8E1-9ED59540F9BE}"/>
    <cellStyle name="Normal 2 6 2 3" xfId="32201" xr:uid="{3559A504-865E-4BC3-B869-BB8B30AFF2CB}"/>
    <cellStyle name="Normal 2 6 3" xfId="32202" xr:uid="{47903C3E-551D-40D7-B8E4-034158ABDA46}"/>
    <cellStyle name="Normal 2 6 4" xfId="32203" xr:uid="{6939FBCC-01FB-4239-876F-E6DC51EEE628}"/>
    <cellStyle name="Normal 2 6 5" xfId="32198" xr:uid="{F6A30153-CF2B-46DA-96DD-D70F74B3C57C}"/>
    <cellStyle name="Normal 2 7" xfId="7462" xr:uid="{00000000-0005-0000-0000-00009A120000}"/>
    <cellStyle name="Normal 2 8" xfId="7463" xr:uid="{00000000-0005-0000-0000-00009B120000}"/>
    <cellStyle name="Normal 2 8 2" xfId="32204" xr:uid="{EDB94926-360E-4291-869E-E29276F2A025}"/>
    <cellStyle name="Normal 2 9" xfId="7464" xr:uid="{00000000-0005-0000-0000-00009C120000}"/>
    <cellStyle name="Normal 2 9 2" xfId="32205" xr:uid="{2F0BD03E-3436-432A-9741-5C8051E1C16E}"/>
    <cellStyle name="Normal 2_CapX" xfId="32206" xr:uid="{69EC050A-08B6-460F-B1B4-740A0A263670}"/>
    <cellStyle name="Normal 20" xfId="664" xr:uid="{00000000-0005-0000-0000-00009E120000}"/>
    <cellStyle name="Normal 20 2" xfId="7465" xr:uid="{00000000-0005-0000-0000-00009F120000}"/>
    <cellStyle name="Normal 20 2 2" xfId="7466" xr:uid="{00000000-0005-0000-0000-0000A0120000}"/>
    <cellStyle name="Normal 20 2 2 2" xfId="7467" xr:uid="{00000000-0005-0000-0000-0000A1120000}"/>
    <cellStyle name="Normal 20 2 2 2 2" xfId="7468" xr:uid="{00000000-0005-0000-0000-0000A2120000}"/>
    <cellStyle name="Normal 20 2 2 2 2 2" xfId="7469" xr:uid="{00000000-0005-0000-0000-0000A3120000}"/>
    <cellStyle name="Normal 20 2 2 2 3" xfId="7470" xr:uid="{00000000-0005-0000-0000-0000A4120000}"/>
    <cellStyle name="Normal 20 2 2 2 4" xfId="7471" xr:uid="{00000000-0005-0000-0000-0000A5120000}"/>
    <cellStyle name="Normal 20 2 2 3" xfId="7472" xr:uid="{00000000-0005-0000-0000-0000A6120000}"/>
    <cellStyle name="Normal 20 2 2 3 2" xfId="7473" xr:uid="{00000000-0005-0000-0000-0000A7120000}"/>
    <cellStyle name="Normal 20 2 2 4" xfId="7474" xr:uid="{00000000-0005-0000-0000-0000A8120000}"/>
    <cellStyle name="Normal 20 2 2 5" xfId="7475" xr:uid="{00000000-0005-0000-0000-0000A9120000}"/>
    <cellStyle name="Normal 20 2 3" xfId="7476" xr:uid="{00000000-0005-0000-0000-0000AA120000}"/>
    <cellStyle name="Normal 20 2 3 2" xfId="7477" xr:uid="{00000000-0005-0000-0000-0000AB120000}"/>
    <cellStyle name="Normal 20 2 3 2 2" xfId="7478" xr:uid="{00000000-0005-0000-0000-0000AC120000}"/>
    <cellStyle name="Normal 20 2 3 2 2 2" xfId="7479" xr:uid="{00000000-0005-0000-0000-0000AD120000}"/>
    <cellStyle name="Normal 20 2 3 2 3" xfId="7480" xr:uid="{00000000-0005-0000-0000-0000AE120000}"/>
    <cellStyle name="Normal 20 2 3 2 4" xfId="7481" xr:uid="{00000000-0005-0000-0000-0000AF120000}"/>
    <cellStyle name="Normal 20 2 3 3" xfId="7482" xr:uid="{00000000-0005-0000-0000-0000B0120000}"/>
    <cellStyle name="Normal 20 2 3 3 2" xfId="7483" xr:uid="{00000000-0005-0000-0000-0000B1120000}"/>
    <cellStyle name="Normal 20 2 3 4" xfId="7484" xr:uid="{00000000-0005-0000-0000-0000B2120000}"/>
    <cellStyle name="Normal 20 2 3 5" xfId="7485" xr:uid="{00000000-0005-0000-0000-0000B3120000}"/>
    <cellStyle name="Normal 20 2 4" xfId="7486" xr:uid="{00000000-0005-0000-0000-0000B4120000}"/>
    <cellStyle name="Normal 20 2 4 2" xfId="7487" xr:uid="{00000000-0005-0000-0000-0000B5120000}"/>
    <cellStyle name="Normal 20 2 4 2 2" xfId="7488" xr:uid="{00000000-0005-0000-0000-0000B6120000}"/>
    <cellStyle name="Normal 20 2 4 3" xfId="7489" xr:uid="{00000000-0005-0000-0000-0000B7120000}"/>
    <cellStyle name="Normal 20 2 4 4" xfId="7490" xr:uid="{00000000-0005-0000-0000-0000B8120000}"/>
    <cellStyle name="Normal 20 2 5" xfId="7491" xr:uid="{00000000-0005-0000-0000-0000B9120000}"/>
    <cellStyle name="Normal 20 2 5 2" xfId="7492" xr:uid="{00000000-0005-0000-0000-0000BA120000}"/>
    <cellStyle name="Normal 20 2 6" xfId="7493" xr:uid="{00000000-0005-0000-0000-0000BB120000}"/>
    <cellStyle name="Normal 20 2 7" xfId="7494" xr:uid="{00000000-0005-0000-0000-0000BC120000}"/>
    <cellStyle name="Normal 20 3" xfId="7495" xr:uid="{00000000-0005-0000-0000-0000BD120000}"/>
    <cellStyle name="Normal 20 4" xfId="7496" xr:uid="{00000000-0005-0000-0000-0000BE120000}"/>
    <cellStyle name="Normal 20 5" xfId="7497" xr:uid="{00000000-0005-0000-0000-0000BF120000}"/>
    <cellStyle name="Normal 20 5 2" xfId="7498" xr:uid="{00000000-0005-0000-0000-0000C0120000}"/>
    <cellStyle name="Normal 20 5 2 2" xfId="7499" xr:uid="{00000000-0005-0000-0000-0000C1120000}"/>
    <cellStyle name="Normal 20 5 3" xfId="7500" xr:uid="{00000000-0005-0000-0000-0000C2120000}"/>
    <cellStyle name="Normal 20 5 4" xfId="7501" xr:uid="{00000000-0005-0000-0000-0000C3120000}"/>
    <cellStyle name="Normal 20 6" xfId="7502" xr:uid="{00000000-0005-0000-0000-0000C4120000}"/>
    <cellStyle name="Normal 20 6 2" xfId="7503" xr:uid="{00000000-0005-0000-0000-0000C5120000}"/>
    <cellStyle name="Normal 20 6 2 2" xfId="7504" xr:uid="{00000000-0005-0000-0000-0000C6120000}"/>
    <cellStyle name="Normal 20 6 3" xfId="7505" xr:uid="{00000000-0005-0000-0000-0000C7120000}"/>
    <cellStyle name="Normal 20 6 4" xfId="7506" xr:uid="{00000000-0005-0000-0000-0000C8120000}"/>
    <cellStyle name="Normal 20 7" xfId="32207" xr:uid="{13F7F04B-811F-48E3-8386-7B6A03489DBC}"/>
    <cellStyle name="Normal 21" xfId="668" xr:uid="{00000000-0005-0000-0000-0000C9120000}"/>
    <cellStyle name="Normal 21 2" xfId="7507" xr:uid="{00000000-0005-0000-0000-0000CA120000}"/>
    <cellStyle name="Normal 21 2 2" xfId="7508" xr:uid="{00000000-0005-0000-0000-0000CB120000}"/>
    <cellStyle name="Normal 21 3" xfId="7509" xr:uid="{00000000-0005-0000-0000-0000CC120000}"/>
    <cellStyle name="Normal 21 4" xfId="7510" xr:uid="{00000000-0005-0000-0000-0000CD120000}"/>
    <cellStyle name="Normal 21 4 2" xfId="7511" xr:uid="{00000000-0005-0000-0000-0000CE120000}"/>
    <cellStyle name="Normal 21 4 2 2" xfId="7512" xr:uid="{00000000-0005-0000-0000-0000CF120000}"/>
    <cellStyle name="Normal 21 4 3" xfId="7513" xr:uid="{00000000-0005-0000-0000-0000D0120000}"/>
    <cellStyle name="Normal 21 4 4" xfId="7514" xr:uid="{00000000-0005-0000-0000-0000D1120000}"/>
    <cellStyle name="Normal 21 5" xfId="7515" xr:uid="{00000000-0005-0000-0000-0000D2120000}"/>
    <cellStyle name="Normal 21 5 2" xfId="7516" xr:uid="{00000000-0005-0000-0000-0000D3120000}"/>
    <cellStyle name="Normal 21 5 2 2" xfId="7517" xr:uid="{00000000-0005-0000-0000-0000D4120000}"/>
    <cellStyle name="Normal 21 5 3" xfId="7518" xr:uid="{00000000-0005-0000-0000-0000D5120000}"/>
    <cellStyle name="Normal 21 5 4" xfId="7519" xr:uid="{00000000-0005-0000-0000-0000D6120000}"/>
    <cellStyle name="Normal 22" xfId="968" xr:uid="{00000000-0005-0000-0000-0000D7120000}"/>
    <cellStyle name="Normal 22 10" xfId="7520" xr:uid="{00000000-0005-0000-0000-0000D8120000}"/>
    <cellStyle name="Normal 22 11" xfId="32208" xr:uid="{2BB1A81F-E6BB-4D77-9D42-4740E633B097}"/>
    <cellStyle name="Normal 22 2" xfId="7521" xr:uid="{00000000-0005-0000-0000-0000D9120000}"/>
    <cellStyle name="Normal 22 2 2" xfId="7522" xr:uid="{00000000-0005-0000-0000-0000DA120000}"/>
    <cellStyle name="Normal 22 2 2 2" xfId="7523" xr:uid="{00000000-0005-0000-0000-0000DB120000}"/>
    <cellStyle name="Normal 22 2 2 2 2" xfId="7524" xr:uid="{00000000-0005-0000-0000-0000DC120000}"/>
    <cellStyle name="Normal 22 2 2 3" xfId="7525" xr:uid="{00000000-0005-0000-0000-0000DD120000}"/>
    <cellStyle name="Normal 22 2 2 4" xfId="7526" xr:uid="{00000000-0005-0000-0000-0000DE120000}"/>
    <cellStyle name="Normal 22 2 3" xfId="7527" xr:uid="{00000000-0005-0000-0000-0000DF120000}"/>
    <cellStyle name="Normal 22 2 4" xfId="7528" xr:uid="{00000000-0005-0000-0000-0000E0120000}"/>
    <cellStyle name="Normal 22 2 4 2" xfId="7529" xr:uid="{00000000-0005-0000-0000-0000E1120000}"/>
    <cellStyle name="Normal 22 2 4 3" xfId="7530" xr:uid="{00000000-0005-0000-0000-0000E2120000}"/>
    <cellStyle name="Normal 22 2 4 4" xfId="7531" xr:uid="{00000000-0005-0000-0000-0000E3120000}"/>
    <cellStyle name="Normal 22 2 5" xfId="7532" xr:uid="{00000000-0005-0000-0000-0000E4120000}"/>
    <cellStyle name="Normal 22 2 5 2" xfId="7533" xr:uid="{00000000-0005-0000-0000-0000E5120000}"/>
    <cellStyle name="Normal 22 2 5 3" xfId="7534" xr:uid="{00000000-0005-0000-0000-0000E6120000}"/>
    <cellStyle name="Normal 22 2 6" xfId="7535" xr:uid="{00000000-0005-0000-0000-0000E7120000}"/>
    <cellStyle name="Normal 22 2 7" xfId="7536" xr:uid="{00000000-0005-0000-0000-0000E8120000}"/>
    <cellStyle name="Normal 22 2 8" xfId="7537" xr:uid="{00000000-0005-0000-0000-0000E9120000}"/>
    <cellStyle name="Normal 22 2 9" xfId="32209" xr:uid="{A3AA70D0-5F56-4404-A9D9-30F25099C1A9}"/>
    <cellStyle name="Normal 22 3" xfId="7538" xr:uid="{00000000-0005-0000-0000-0000EA120000}"/>
    <cellStyle name="Normal 22 3 2" xfId="7539" xr:uid="{00000000-0005-0000-0000-0000EB120000}"/>
    <cellStyle name="Normal 22 3 3" xfId="7540" xr:uid="{00000000-0005-0000-0000-0000EC120000}"/>
    <cellStyle name="Normal 22 3 3 2" xfId="7541" xr:uid="{00000000-0005-0000-0000-0000ED120000}"/>
    <cellStyle name="Normal 22 3 4" xfId="7542" xr:uid="{00000000-0005-0000-0000-0000EE120000}"/>
    <cellStyle name="Normal 22 3 5" xfId="7543" xr:uid="{00000000-0005-0000-0000-0000EF120000}"/>
    <cellStyle name="Normal 22 3 6" xfId="32210" xr:uid="{133095A0-5E3D-4C67-969B-349944BFCD85}"/>
    <cellStyle name="Normal 22 4" xfId="7544" xr:uid="{00000000-0005-0000-0000-0000F0120000}"/>
    <cellStyle name="Normal 22 4 2" xfId="7545" xr:uid="{00000000-0005-0000-0000-0000F1120000}"/>
    <cellStyle name="Normal 22 4 2 2" xfId="7546" xr:uid="{00000000-0005-0000-0000-0000F2120000}"/>
    <cellStyle name="Normal 22 4 3" xfId="7547" xr:uid="{00000000-0005-0000-0000-0000F3120000}"/>
    <cellStyle name="Normal 22 4 4" xfId="7548" xr:uid="{00000000-0005-0000-0000-0000F4120000}"/>
    <cellStyle name="Normal 22 5" xfId="7549" xr:uid="{00000000-0005-0000-0000-0000F5120000}"/>
    <cellStyle name="Normal 22 5 2" xfId="7550" xr:uid="{00000000-0005-0000-0000-0000F6120000}"/>
    <cellStyle name="Normal 22 5 2 2" xfId="7551" xr:uid="{00000000-0005-0000-0000-0000F7120000}"/>
    <cellStyle name="Normal 22 5 3" xfId="7552" xr:uid="{00000000-0005-0000-0000-0000F8120000}"/>
    <cellStyle name="Normal 22 5 4" xfId="7553" xr:uid="{00000000-0005-0000-0000-0000F9120000}"/>
    <cellStyle name="Normal 22 6" xfId="7554" xr:uid="{00000000-0005-0000-0000-0000FA120000}"/>
    <cellStyle name="Normal 22 6 2" xfId="7555" xr:uid="{00000000-0005-0000-0000-0000FB120000}"/>
    <cellStyle name="Normal 22 6 3" xfId="7556" xr:uid="{00000000-0005-0000-0000-0000FC120000}"/>
    <cellStyle name="Normal 22 6 4" xfId="7557" xr:uid="{00000000-0005-0000-0000-0000FD120000}"/>
    <cellStyle name="Normal 22 7" xfId="7558" xr:uid="{00000000-0005-0000-0000-0000FE120000}"/>
    <cellStyle name="Normal 22 7 2" xfId="7559" xr:uid="{00000000-0005-0000-0000-0000FF120000}"/>
    <cellStyle name="Normal 22 7 3" xfId="7560" xr:uid="{00000000-0005-0000-0000-000000130000}"/>
    <cellStyle name="Normal 22 8" xfId="7561" xr:uid="{00000000-0005-0000-0000-000001130000}"/>
    <cellStyle name="Normal 22 9" xfId="7562" xr:uid="{00000000-0005-0000-0000-000002130000}"/>
    <cellStyle name="Normal 23" xfId="969" xr:uid="{00000000-0005-0000-0000-000003130000}"/>
    <cellStyle name="Normal 23 2" xfId="7563" xr:uid="{00000000-0005-0000-0000-000004130000}"/>
    <cellStyle name="Normal 23 2 2" xfId="32212" xr:uid="{D09E3AF6-FE1F-4B47-A0E1-EAC19D69467E}"/>
    <cellStyle name="Normal 23 3" xfId="7564" xr:uid="{00000000-0005-0000-0000-000005130000}"/>
    <cellStyle name="Normal 23 4" xfId="7565" xr:uid="{00000000-0005-0000-0000-000006130000}"/>
    <cellStyle name="Normal 23 4 2" xfId="7566" xr:uid="{00000000-0005-0000-0000-000007130000}"/>
    <cellStyle name="Normal 23 4 2 2" xfId="7567" xr:uid="{00000000-0005-0000-0000-000008130000}"/>
    <cellStyle name="Normal 23 4 3" xfId="7568" xr:uid="{00000000-0005-0000-0000-000009130000}"/>
    <cellStyle name="Normal 23 4 4" xfId="7569" xr:uid="{00000000-0005-0000-0000-00000A130000}"/>
    <cellStyle name="Normal 23 5" xfId="7570" xr:uid="{00000000-0005-0000-0000-00000B130000}"/>
    <cellStyle name="Normal 23 5 2" xfId="7571" xr:uid="{00000000-0005-0000-0000-00000C130000}"/>
    <cellStyle name="Normal 23 5 2 2" xfId="7572" xr:uid="{00000000-0005-0000-0000-00000D130000}"/>
    <cellStyle name="Normal 23 5 3" xfId="7573" xr:uid="{00000000-0005-0000-0000-00000E130000}"/>
    <cellStyle name="Normal 23 5 4" xfId="7574" xr:uid="{00000000-0005-0000-0000-00000F130000}"/>
    <cellStyle name="Normal 23 6" xfId="32211" xr:uid="{577807C9-C4FB-47D2-9FB5-B5EB7AAA1E1D}"/>
    <cellStyle name="Normal 24" xfId="970" xr:uid="{00000000-0005-0000-0000-000010130000}"/>
    <cellStyle name="Normal 24 2" xfId="7575" xr:uid="{00000000-0005-0000-0000-000011130000}"/>
    <cellStyle name="Normal 24 2 2" xfId="32215" xr:uid="{F6DF1007-0C7B-43CA-9D34-8C06A45154CC}"/>
    <cellStyle name="Normal 24 2 3" xfId="32214" xr:uid="{2DB683F6-D367-4956-A65A-C06FA66349DB}"/>
    <cellStyle name="Normal 24 3" xfId="7576" xr:uid="{00000000-0005-0000-0000-000012130000}"/>
    <cellStyle name="Normal 24 3 2" xfId="32216" xr:uid="{47514BE7-C932-40C5-A823-9031FBA32C6F}"/>
    <cellStyle name="Normal 24 4" xfId="7577" xr:uid="{00000000-0005-0000-0000-000013130000}"/>
    <cellStyle name="Normal 24 4 2" xfId="7578" xr:uid="{00000000-0005-0000-0000-000014130000}"/>
    <cellStyle name="Normal 24 4 2 2" xfId="7579" xr:uid="{00000000-0005-0000-0000-000015130000}"/>
    <cellStyle name="Normal 24 4 3" xfId="7580" xr:uid="{00000000-0005-0000-0000-000016130000}"/>
    <cellStyle name="Normal 24 4 4" xfId="7581" xr:uid="{00000000-0005-0000-0000-000017130000}"/>
    <cellStyle name="Normal 24 5" xfId="7582" xr:uid="{00000000-0005-0000-0000-000018130000}"/>
    <cellStyle name="Normal 24 5 2" xfId="7583" xr:uid="{00000000-0005-0000-0000-000019130000}"/>
    <cellStyle name="Normal 24 5 2 2" xfId="7584" xr:uid="{00000000-0005-0000-0000-00001A130000}"/>
    <cellStyle name="Normal 24 5 3" xfId="7585" xr:uid="{00000000-0005-0000-0000-00001B130000}"/>
    <cellStyle name="Normal 24 5 4" xfId="7586" xr:uid="{00000000-0005-0000-0000-00001C130000}"/>
    <cellStyle name="Normal 24 6" xfId="32213" xr:uid="{95C6E2A6-52F9-4A81-8CEE-CE7DB350AA25}"/>
    <cellStyle name="Normal 25" xfId="971" xr:uid="{00000000-0005-0000-0000-00001D130000}"/>
    <cellStyle name="Normal 25 10" xfId="7587" xr:uid="{00000000-0005-0000-0000-00001E130000}"/>
    <cellStyle name="Normal 25 11" xfId="32217" xr:uid="{00F7941D-73CD-4688-A66C-5123F765B6A4}"/>
    <cellStyle name="Normal 25 2" xfId="7588" xr:uid="{00000000-0005-0000-0000-00001F130000}"/>
    <cellStyle name="Normal 25 2 2" xfId="7589" xr:uid="{00000000-0005-0000-0000-000020130000}"/>
    <cellStyle name="Normal 25 2 2 2" xfId="32219" xr:uid="{9DC8690A-8C13-4ABA-8A35-429CCBBDF4B2}"/>
    <cellStyle name="Normal 25 2 3" xfId="7590" xr:uid="{00000000-0005-0000-0000-000021130000}"/>
    <cellStyle name="Normal 25 2 3 2" xfId="7591" xr:uid="{00000000-0005-0000-0000-000022130000}"/>
    <cellStyle name="Normal 25 2 4" xfId="7592" xr:uid="{00000000-0005-0000-0000-000023130000}"/>
    <cellStyle name="Normal 25 2 5" xfId="7593" xr:uid="{00000000-0005-0000-0000-000024130000}"/>
    <cellStyle name="Normal 25 2 6" xfId="32218" xr:uid="{81608255-A697-495B-B70C-283AD1DAFF70}"/>
    <cellStyle name="Normal 25 3" xfId="7594" xr:uid="{00000000-0005-0000-0000-000025130000}"/>
    <cellStyle name="Normal 25 3 2" xfId="32220" xr:uid="{8653269F-69E1-4CA5-89A0-04A9FC65A2E0}"/>
    <cellStyle name="Normal 25 4" xfId="7595" xr:uid="{00000000-0005-0000-0000-000026130000}"/>
    <cellStyle name="Normal 25 4 2" xfId="7596" xr:uid="{00000000-0005-0000-0000-000027130000}"/>
    <cellStyle name="Normal 25 4 2 2" xfId="7597" xr:uid="{00000000-0005-0000-0000-000028130000}"/>
    <cellStyle name="Normal 25 4 3" xfId="7598" xr:uid="{00000000-0005-0000-0000-000029130000}"/>
    <cellStyle name="Normal 25 4 4" xfId="7599" xr:uid="{00000000-0005-0000-0000-00002A130000}"/>
    <cellStyle name="Normal 25 5" xfId="7600" xr:uid="{00000000-0005-0000-0000-00002B130000}"/>
    <cellStyle name="Normal 25 5 2" xfId="7601" xr:uid="{00000000-0005-0000-0000-00002C130000}"/>
    <cellStyle name="Normal 25 5 2 2" xfId="7602" xr:uid="{00000000-0005-0000-0000-00002D130000}"/>
    <cellStyle name="Normal 25 5 3" xfId="7603" xr:uid="{00000000-0005-0000-0000-00002E130000}"/>
    <cellStyle name="Normal 25 5 4" xfId="7604" xr:uid="{00000000-0005-0000-0000-00002F130000}"/>
    <cellStyle name="Normal 25 6" xfId="7605" xr:uid="{00000000-0005-0000-0000-000030130000}"/>
    <cellStyle name="Normal 25 6 2" xfId="7606" xr:uid="{00000000-0005-0000-0000-000031130000}"/>
    <cellStyle name="Normal 25 6 3" xfId="7607" xr:uid="{00000000-0005-0000-0000-000032130000}"/>
    <cellStyle name="Normal 25 6 4" xfId="7608" xr:uid="{00000000-0005-0000-0000-000033130000}"/>
    <cellStyle name="Normal 25 7" xfId="7609" xr:uid="{00000000-0005-0000-0000-000034130000}"/>
    <cellStyle name="Normal 25 7 2" xfId="7610" xr:uid="{00000000-0005-0000-0000-000035130000}"/>
    <cellStyle name="Normal 25 7 3" xfId="7611" xr:uid="{00000000-0005-0000-0000-000036130000}"/>
    <cellStyle name="Normal 25 8" xfId="7612" xr:uid="{00000000-0005-0000-0000-000037130000}"/>
    <cellStyle name="Normal 25 9" xfId="7613" xr:uid="{00000000-0005-0000-0000-000038130000}"/>
    <cellStyle name="Normal 26" xfId="972" xr:uid="{00000000-0005-0000-0000-000039130000}"/>
    <cellStyle name="Normal 26 2" xfId="7614" xr:uid="{00000000-0005-0000-0000-00003A130000}"/>
    <cellStyle name="Normal 26 2 2" xfId="31794" xr:uid="{00000000-0005-0000-0000-00003B130000}"/>
    <cellStyle name="Normal 26 2 2 2" xfId="32223" xr:uid="{59CDE2BC-9DD2-4279-B2D5-F49FD21D8BD5}"/>
    <cellStyle name="Normal 26 2 3" xfId="32222" xr:uid="{D22D0691-4CE7-4520-B7ED-E3350140B9C6}"/>
    <cellStyle name="Normal 26 3" xfId="7615" xr:uid="{00000000-0005-0000-0000-00003C130000}"/>
    <cellStyle name="Normal 26 3 2" xfId="7616" xr:uid="{00000000-0005-0000-0000-00003D130000}"/>
    <cellStyle name="Normal 26 3 2 2" xfId="7617" xr:uid="{00000000-0005-0000-0000-00003E130000}"/>
    <cellStyle name="Normal 26 3 3" xfId="7618" xr:uid="{00000000-0005-0000-0000-00003F130000}"/>
    <cellStyle name="Normal 26 3 4" xfId="7619" xr:uid="{00000000-0005-0000-0000-000040130000}"/>
    <cellStyle name="Normal 26 3 5" xfId="32224" xr:uid="{15C962A8-3BA7-416B-96AF-592A8B344204}"/>
    <cellStyle name="Normal 26 3 6" xfId="31793" xr:uid="{00000000-0005-0000-0000-000041130000}"/>
    <cellStyle name="Normal 26 4" xfId="7620" xr:uid="{00000000-0005-0000-0000-000042130000}"/>
    <cellStyle name="Normal 26 4 2" xfId="7621" xr:uid="{00000000-0005-0000-0000-000043130000}"/>
    <cellStyle name="Normal 26 4 2 2" xfId="7622" xr:uid="{00000000-0005-0000-0000-000044130000}"/>
    <cellStyle name="Normal 26 4 3" xfId="7623" xr:uid="{00000000-0005-0000-0000-000045130000}"/>
    <cellStyle name="Normal 26 4 4" xfId="7624" xr:uid="{00000000-0005-0000-0000-000046130000}"/>
    <cellStyle name="Normal 26 4 5" xfId="32225" xr:uid="{2586E4B6-892D-4BC0-9588-94801EB29CCE}"/>
    <cellStyle name="Normal 26 5" xfId="7625" xr:uid="{00000000-0005-0000-0000-000047130000}"/>
    <cellStyle name="Normal 26 5 2" xfId="7626" xr:uid="{00000000-0005-0000-0000-000048130000}"/>
    <cellStyle name="Normal 26 6" xfId="7627" xr:uid="{00000000-0005-0000-0000-000049130000}"/>
    <cellStyle name="Normal 26 7" xfId="7628" xr:uid="{00000000-0005-0000-0000-00004A130000}"/>
    <cellStyle name="Normal 26 8" xfId="32221" xr:uid="{79CA72E5-6C30-4E61-8AE7-7D5DFE16921F}"/>
    <cellStyle name="Normal 27" xfId="973" xr:uid="{00000000-0005-0000-0000-00004B130000}"/>
    <cellStyle name="Normal 27 2" xfId="7629" xr:uid="{00000000-0005-0000-0000-00004C130000}"/>
    <cellStyle name="Normal 27 3" xfId="7630" xr:uid="{00000000-0005-0000-0000-00004D130000}"/>
    <cellStyle name="Normal 27 3 2" xfId="7631" xr:uid="{00000000-0005-0000-0000-00004E130000}"/>
    <cellStyle name="Normal 27 3 2 2" xfId="7632" xr:uid="{00000000-0005-0000-0000-00004F130000}"/>
    <cellStyle name="Normal 27 3 3" xfId="7633" xr:uid="{00000000-0005-0000-0000-000050130000}"/>
    <cellStyle name="Normal 27 3 4" xfId="7634" xr:uid="{00000000-0005-0000-0000-000051130000}"/>
    <cellStyle name="Normal 27 4" xfId="7635" xr:uid="{00000000-0005-0000-0000-000052130000}"/>
    <cellStyle name="Normal 27 4 2" xfId="7636" xr:uid="{00000000-0005-0000-0000-000053130000}"/>
    <cellStyle name="Normal 27 5" xfId="7637" xr:uid="{00000000-0005-0000-0000-000054130000}"/>
    <cellStyle name="Normal 27 6" xfId="7638" xr:uid="{00000000-0005-0000-0000-000055130000}"/>
    <cellStyle name="Normal 27 7" xfId="32226" xr:uid="{6A0909D2-7702-41D6-9931-8C6D6B780D4D}"/>
    <cellStyle name="Normal 28" xfId="974" xr:uid="{00000000-0005-0000-0000-000056130000}"/>
    <cellStyle name="Normal 28 2" xfId="7639" xr:uid="{00000000-0005-0000-0000-000057130000}"/>
    <cellStyle name="Normal 28 2 2" xfId="7640" xr:uid="{00000000-0005-0000-0000-000058130000}"/>
    <cellStyle name="Normal 28 2 2 2" xfId="7641" xr:uid="{00000000-0005-0000-0000-000059130000}"/>
    <cellStyle name="Normal 28 2 2 2 2" xfId="7642" xr:uid="{00000000-0005-0000-0000-00005A130000}"/>
    <cellStyle name="Normal 28 2 2 3" xfId="7643" xr:uid="{00000000-0005-0000-0000-00005B130000}"/>
    <cellStyle name="Normal 28 2 2 4" xfId="7644" xr:uid="{00000000-0005-0000-0000-00005C130000}"/>
    <cellStyle name="Normal 28 2 3" xfId="7645" xr:uid="{00000000-0005-0000-0000-00005D130000}"/>
    <cellStyle name="Normal 28 2 3 2" xfId="7646" xr:uid="{00000000-0005-0000-0000-00005E130000}"/>
    <cellStyle name="Normal 28 2 4" xfId="7647" xr:uid="{00000000-0005-0000-0000-00005F130000}"/>
    <cellStyle name="Normal 28 2 5" xfId="7648" xr:uid="{00000000-0005-0000-0000-000060130000}"/>
    <cellStyle name="Normal 28 3" xfId="7649" xr:uid="{00000000-0005-0000-0000-000061130000}"/>
    <cellStyle name="Normal 28 3 2" xfId="7650" xr:uid="{00000000-0005-0000-0000-000062130000}"/>
    <cellStyle name="Normal 28 3 2 2" xfId="7651" xr:uid="{00000000-0005-0000-0000-000063130000}"/>
    <cellStyle name="Normal 28 3 3" xfId="7652" xr:uid="{00000000-0005-0000-0000-000064130000}"/>
    <cellStyle name="Normal 28 3 4" xfId="7653" xr:uid="{00000000-0005-0000-0000-000065130000}"/>
    <cellStyle name="Normal 28 4" xfId="7654" xr:uid="{00000000-0005-0000-0000-000066130000}"/>
    <cellStyle name="Normal 28 4 2" xfId="7655" xr:uid="{00000000-0005-0000-0000-000067130000}"/>
    <cellStyle name="Normal 28 5" xfId="7656" xr:uid="{00000000-0005-0000-0000-000068130000}"/>
    <cellStyle name="Normal 28 6" xfId="7657" xr:uid="{00000000-0005-0000-0000-000069130000}"/>
    <cellStyle name="Normal 28 7" xfId="32227" xr:uid="{36A3450D-2C6F-43E5-BB2D-8DEE817012BD}"/>
    <cellStyle name="Normal 29" xfId="975" xr:uid="{00000000-0005-0000-0000-00006A130000}"/>
    <cellStyle name="Normal 29 2" xfId="976" xr:uid="{00000000-0005-0000-0000-00006B130000}"/>
    <cellStyle name="Normal 29 2 2" xfId="7658" xr:uid="{00000000-0005-0000-0000-00006C130000}"/>
    <cellStyle name="Normal 29 2 2 2" xfId="7659" xr:uid="{00000000-0005-0000-0000-00006D130000}"/>
    <cellStyle name="Normal 29 2 2 2 2" xfId="7660" xr:uid="{00000000-0005-0000-0000-00006E130000}"/>
    <cellStyle name="Normal 29 2 2 3" xfId="7661" xr:uid="{00000000-0005-0000-0000-00006F130000}"/>
    <cellStyle name="Normal 29 2 2 4" xfId="7662" xr:uid="{00000000-0005-0000-0000-000070130000}"/>
    <cellStyle name="Normal 29 2 3" xfId="7663" xr:uid="{00000000-0005-0000-0000-000071130000}"/>
    <cellStyle name="Normal 29 2 3 2" xfId="7664" xr:uid="{00000000-0005-0000-0000-000072130000}"/>
    <cellStyle name="Normal 29 2 4" xfId="7665" xr:uid="{00000000-0005-0000-0000-000073130000}"/>
    <cellStyle name="Normal 29 2 5" xfId="7666" xr:uid="{00000000-0005-0000-0000-000074130000}"/>
    <cellStyle name="Normal 29 3" xfId="7667" xr:uid="{00000000-0005-0000-0000-000075130000}"/>
    <cellStyle name="Normal 29 3 2" xfId="7668" xr:uid="{00000000-0005-0000-0000-000076130000}"/>
    <cellStyle name="Normal 29 3 2 2" xfId="7669" xr:uid="{00000000-0005-0000-0000-000077130000}"/>
    <cellStyle name="Normal 29 3 3" xfId="7670" xr:uid="{00000000-0005-0000-0000-000078130000}"/>
    <cellStyle name="Normal 29 3 4" xfId="7671" xr:uid="{00000000-0005-0000-0000-000079130000}"/>
    <cellStyle name="Normal 29 4" xfId="7672" xr:uid="{00000000-0005-0000-0000-00007A130000}"/>
    <cellStyle name="Normal 29 4 2" xfId="7673" xr:uid="{00000000-0005-0000-0000-00007B130000}"/>
    <cellStyle name="Normal 29 5" xfId="7674" xr:uid="{00000000-0005-0000-0000-00007C130000}"/>
    <cellStyle name="Normal 29 6" xfId="7675" xr:uid="{00000000-0005-0000-0000-00007D130000}"/>
    <cellStyle name="Normal 3" xfId="125" xr:uid="{00000000-0005-0000-0000-00007E130000}"/>
    <cellStyle name="Normal 3 10" xfId="7676" xr:uid="{00000000-0005-0000-0000-00007F130000}"/>
    <cellStyle name="Normal 3 10 2" xfId="7677" xr:uid="{00000000-0005-0000-0000-000080130000}"/>
    <cellStyle name="Normal 3 11" xfId="7678" xr:uid="{00000000-0005-0000-0000-000081130000}"/>
    <cellStyle name="Normal 3 11 2" xfId="7679" xr:uid="{00000000-0005-0000-0000-000082130000}"/>
    <cellStyle name="Normal 3 11 2 2" xfId="7680" xr:uid="{00000000-0005-0000-0000-000083130000}"/>
    <cellStyle name="Normal 3 11 2 2 2" xfId="7681" xr:uid="{00000000-0005-0000-0000-000084130000}"/>
    <cellStyle name="Normal 3 11 2 2 2 2" xfId="7682" xr:uid="{00000000-0005-0000-0000-000085130000}"/>
    <cellStyle name="Normal 3 11 2 2 3" xfId="7683" xr:uid="{00000000-0005-0000-0000-000086130000}"/>
    <cellStyle name="Normal 3 11 2 2 4" xfId="7684" xr:uid="{00000000-0005-0000-0000-000087130000}"/>
    <cellStyle name="Normal 3 11 2 3" xfId="7685" xr:uid="{00000000-0005-0000-0000-000088130000}"/>
    <cellStyle name="Normal 3 11 2 3 2" xfId="7686" xr:uid="{00000000-0005-0000-0000-000089130000}"/>
    <cellStyle name="Normal 3 11 2 3 3" xfId="7687" xr:uid="{00000000-0005-0000-0000-00008A130000}"/>
    <cellStyle name="Normal 3 11 2 3 4" xfId="7688" xr:uid="{00000000-0005-0000-0000-00008B130000}"/>
    <cellStyle name="Normal 3 11 2 4" xfId="7689" xr:uid="{00000000-0005-0000-0000-00008C130000}"/>
    <cellStyle name="Normal 3 11 2 4 2" xfId="7690" xr:uid="{00000000-0005-0000-0000-00008D130000}"/>
    <cellStyle name="Normal 3 11 2 4 3" xfId="7691" xr:uid="{00000000-0005-0000-0000-00008E130000}"/>
    <cellStyle name="Normal 3 11 2 5" xfId="7692" xr:uid="{00000000-0005-0000-0000-00008F130000}"/>
    <cellStyle name="Normal 3 11 2 6" xfId="7693" xr:uid="{00000000-0005-0000-0000-000090130000}"/>
    <cellStyle name="Normal 3 11 2 7" xfId="7694" xr:uid="{00000000-0005-0000-0000-000091130000}"/>
    <cellStyle name="Normal 3 11 3" xfId="7695" xr:uid="{00000000-0005-0000-0000-000092130000}"/>
    <cellStyle name="Normal 3 11 3 2" xfId="7696" xr:uid="{00000000-0005-0000-0000-000093130000}"/>
    <cellStyle name="Normal 3 11 3 2 2" xfId="7697" xr:uid="{00000000-0005-0000-0000-000094130000}"/>
    <cellStyle name="Normal 3 11 3 3" xfId="7698" xr:uid="{00000000-0005-0000-0000-000095130000}"/>
    <cellStyle name="Normal 3 11 3 4" xfId="7699" xr:uid="{00000000-0005-0000-0000-000096130000}"/>
    <cellStyle name="Normal 3 11 4" xfId="7700" xr:uid="{00000000-0005-0000-0000-000097130000}"/>
    <cellStyle name="Normal 3 11 5" xfId="7701" xr:uid="{00000000-0005-0000-0000-000098130000}"/>
    <cellStyle name="Normal 3 11 5 2" xfId="7702" xr:uid="{00000000-0005-0000-0000-000099130000}"/>
    <cellStyle name="Normal 3 11 5 3" xfId="7703" xr:uid="{00000000-0005-0000-0000-00009A130000}"/>
    <cellStyle name="Normal 3 11 5 4" xfId="7704" xr:uid="{00000000-0005-0000-0000-00009B130000}"/>
    <cellStyle name="Normal 3 11 6" xfId="7705" xr:uid="{00000000-0005-0000-0000-00009C130000}"/>
    <cellStyle name="Normal 3 11 6 2" xfId="7706" xr:uid="{00000000-0005-0000-0000-00009D130000}"/>
    <cellStyle name="Normal 3 11 6 3" xfId="7707" xr:uid="{00000000-0005-0000-0000-00009E130000}"/>
    <cellStyle name="Normal 3 11 7" xfId="7708" xr:uid="{00000000-0005-0000-0000-00009F130000}"/>
    <cellStyle name="Normal 3 11 8" xfId="7709" xr:uid="{00000000-0005-0000-0000-0000A0130000}"/>
    <cellStyle name="Normal 3 11 9" xfId="7710" xr:uid="{00000000-0005-0000-0000-0000A1130000}"/>
    <cellStyle name="Normal 3 12" xfId="7711" xr:uid="{00000000-0005-0000-0000-0000A2130000}"/>
    <cellStyle name="Normal 3 12 2" xfId="7712" xr:uid="{00000000-0005-0000-0000-0000A3130000}"/>
    <cellStyle name="Normal 3 12 2 2" xfId="7713" xr:uid="{00000000-0005-0000-0000-0000A4130000}"/>
    <cellStyle name="Normal 3 12 2 2 2" xfId="7714" xr:uid="{00000000-0005-0000-0000-0000A5130000}"/>
    <cellStyle name="Normal 3 12 2 3" xfId="7715" xr:uid="{00000000-0005-0000-0000-0000A6130000}"/>
    <cellStyle name="Normal 3 12 2 4" xfId="7716" xr:uid="{00000000-0005-0000-0000-0000A7130000}"/>
    <cellStyle name="Normal 3 12 3" xfId="7717" xr:uid="{00000000-0005-0000-0000-0000A8130000}"/>
    <cellStyle name="Normal 3 12 3 2" xfId="7718" xr:uid="{00000000-0005-0000-0000-0000A9130000}"/>
    <cellStyle name="Normal 3 12 3 3" xfId="7719" xr:uid="{00000000-0005-0000-0000-0000AA130000}"/>
    <cellStyle name="Normal 3 12 3 4" xfId="7720" xr:uid="{00000000-0005-0000-0000-0000AB130000}"/>
    <cellStyle name="Normal 3 12 4" xfId="7721" xr:uid="{00000000-0005-0000-0000-0000AC130000}"/>
    <cellStyle name="Normal 3 12 4 2" xfId="7722" xr:uid="{00000000-0005-0000-0000-0000AD130000}"/>
    <cellStyle name="Normal 3 12 4 3" xfId="7723" xr:uid="{00000000-0005-0000-0000-0000AE130000}"/>
    <cellStyle name="Normal 3 12 5" xfId="7724" xr:uid="{00000000-0005-0000-0000-0000AF130000}"/>
    <cellStyle name="Normal 3 12 6" xfId="7725" xr:uid="{00000000-0005-0000-0000-0000B0130000}"/>
    <cellStyle name="Normal 3 12 7" xfId="7726" xr:uid="{00000000-0005-0000-0000-0000B1130000}"/>
    <cellStyle name="Normal 3 13" xfId="7727" xr:uid="{00000000-0005-0000-0000-0000B2130000}"/>
    <cellStyle name="Normal 3 13 2" xfId="7728" xr:uid="{00000000-0005-0000-0000-0000B3130000}"/>
    <cellStyle name="Normal 3 13 2 2" xfId="7729" xr:uid="{00000000-0005-0000-0000-0000B4130000}"/>
    <cellStyle name="Normal 3 13 3" xfId="7730" xr:uid="{00000000-0005-0000-0000-0000B5130000}"/>
    <cellStyle name="Normal 3 13 4" xfId="7731" xr:uid="{00000000-0005-0000-0000-0000B6130000}"/>
    <cellStyle name="Normal 3 14" xfId="7732" xr:uid="{00000000-0005-0000-0000-0000B7130000}"/>
    <cellStyle name="Normal 3 15" xfId="7733" xr:uid="{00000000-0005-0000-0000-0000B8130000}"/>
    <cellStyle name="Normal 3 15 2" xfId="7734" xr:uid="{00000000-0005-0000-0000-0000B9130000}"/>
    <cellStyle name="Normal 3 15 3" xfId="7735" xr:uid="{00000000-0005-0000-0000-0000BA130000}"/>
    <cellStyle name="Normal 3 15 4" xfId="7736" xr:uid="{00000000-0005-0000-0000-0000BB130000}"/>
    <cellStyle name="Normal 3 16" xfId="7737" xr:uid="{00000000-0005-0000-0000-0000BC130000}"/>
    <cellStyle name="Normal 3 16 2" xfId="7738" xr:uid="{00000000-0005-0000-0000-0000BD130000}"/>
    <cellStyle name="Normal 3 16 3" xfId="7739" xr:uid="{00000000-0005-0000-0000-0000BE130000}"/>
    <cellStyle name="Normal 3 17" xfId="7740" xr:uid="{00000000-0005-0000-0000-0000BF130000}"/>
    <cellStyle name="Normal 3 18" xfId="7741" xr:uid="{00000000-0005-0000-0000-0000C0130000}"/>
    <cellStyle name="Normal 3 19" xfId="7742" xr:uid="{00000000-0005-0000-0000-0000C1130000}"/>
    <cellStyle name="Normal 3 2 10" xfId="7743" xr:uid="{00000000-0005-0000-0000-0000C3130000}"/>
    <cellStyle name="Normal 3 2 11" xfId="7744" xr:uid="{00000000-0005-0000-0000-0000C4130000}"/>
    <cellStyle name="Normal 3 2 11 2" xfId="7745" xr:uid="{00000000-0005-0000-0000-0000C5130000}"/>
    <cellStyle name="Normal 3 2 11 3" xfId="7746" xr:uid="{00000000-0005-0000-0000-0000C6130000}"/>
    <cellStyle name="Normal 3 2 11 4" xfId="7747" xr:uid="{00000000-0005-0000-0000-0000C7130000}"/>
    <cellStyle name="Normal 3 2 12" xfId="7748" xr:uid="{00000000-0005-0000-0000-0000C8130000}"/>
    <cellStyle name="Normal 3 2 12 2" xfId="7749" xr:uid="{00000000-0005-0000-0000-0000C9130000}"/>
    <cellStyle name="Normal 3 2 12 3" xfId="7750" xr:uid="{00000000-0005-0000-0000-0000CA130000}"/>
    <cellStyle name="Normal 3 2 13" xfId="7751" xr:uid="{00000000-0005-0000-0000-0000CB130000}"/>
    <cellStyle name="Normal 3 2 14" xfId="7752" xr:uid="{00000000-0005-0000-0000-0000CC130000}"/>
    <cellStyle name="Normal 3 2 15" xfId="7753" xr:uid="{00000000-0005-0000-0000-0000CD130000}"/>
    <cellStyle name="Normal 3 2 2 10" xfId="7754" xr:uid="{00000000-0005-0000-0000-0000CF130000}"/>
    <cellStyle name="Normal 3 2 2 10 2" xfId="7755" xr:uid="{00000000-0005-0000-0000-0000D0130000}"/>
    <cellStyle name="Normal 3 2 2 10 3" xfId="7756" xr:uid="{00000000-0005-0000-0000-0000D1130000}"/>
    <cellStyle name="Normal 3 2 2 10 4" xfId="7757" xr:uid="{00000000-0005-0000-0000-0000D2130000}"/>
    <cellStyle name="Normal 3 2 2 11" xfId="7758" xr:uid="{00000000-0005-0000-0000-0000D3130000}"/>
    <cellStyle name="Normal 3 2 2 11 2" xfId="7759" xr:uid="{00000000-0005-0000-0000-0000D4130000}"/>
    <cellStyle name="Normal 3 2 2 11 3" xfId="7760" xr:uid="{00000000-0005-0000-0000-0000D5130000}"/>
    <cellStyle name="Normal 3 2 2 12" xfId="7761" xr:uid="{00000000-0005-0000-0000-0000D6130000}"/>
    <cellStyle name="Normal 3 2 2 13" xfId="7762" xr:uid="{00000000-0005-0000-0000-0000D7130000}"/>
    <cellStyle name="Normal 3 2 2 14" xfId="7763" xr:uid="{00000000-0005-0000-0000-0000D8130000}"/>
    <cellStyle name="Normal 3 2 2 15" xfId="32522" xr:uid="{2DD9BD35-FC26-4ED3-ADC8-51456E36EA3F}"/>
    <cellStyle name="Normal 3 2 2 2" xfId="7764" xr:uid="{00000000-0005-0000-0000-0000D9130000}"/>
    <cellStyle name="Normal 3 2 2 2 10" xfId="7765" xr:uid="{00000000-0005-0000-0000-0000DA130000}"/>
    <cellStyle name="Normal 3 2 2 2 11" xfId="7766" xr:uid="{00000000-0005-0000-0000-0000DB130000}"/>
    <cellStyle name="Normal 3 2 2 2 2" xfId="7767" xr:uid="{00000000-0005-0000-0000-0000DC130000}"/>
    <cellStyle name="Normal 3 2 2 2 2 10" xfId="7768" xr:uid="{00000000-0005-0000-0000-0000DD130000}"/>
    <cellStyle name="Normal 3 2 2 2 2 2" xfId="7769" xr:uid="{00000000-0005-0000-0000-0000DE130000}"/>
    <cellStyle name="Normal 3 2 2 2 2 2 2" xfId="7770" xr:uid="{00000000-0005-0000-0000-0000DF130000}"/>
    <cellStyle name="Normal 3 2 2 2 2 2 2 2" xfId="7771" xr:uid="{00000000-0005-0000-0000-0000E0130000}"/>
    <cellStyle name="Normal 3 2 2 2 2 2 2 2 2" xfId="7772" xr:uid="{00000000-0005-0000-0000-0000E1130000}"/>
    <cellStyle name="Normal 3 2 2 2 2 2 2 2 2 2" xfId="7773" xr:uid="{00000000-0005-0000-0000-0000E2130000}"/>
    <cellStyle name="Normal 3 2 2 2 2 2 2 2 3" xfId="7774" xr:uid="{00000000-0005-0000-0000-0000E3130000}"/>
    <cellStyle name="Normal 3 2 2 2 2 2 2 2 4" xfId="7775" xr:uid="{00000000-0005-0000-0000-0000E4130000}"/>
    <cellStyle name="Normal 3 2 2 2 2 2 2 3" xfId="7776" xr:uid="{00000000-0005-0000-0000-0000E5130000}"/>
    <cellStyle name="Normal 3 2 2 2 2 2 2 3 2" xfId="7777" xr:uid="{00000000-0005-0000-0000-0000E6130000}"/>
    <cellStyle name="Normal 3 2 2 2 2 2 2 3 3" xfId="7778" xr:uid="{00000000-0005-0000-0000-0000E7130000}"/>
    <cellStyle name="Normal 3 2 2 2 2 2 2 3 4" xfId="7779" xr:uid="{00000000-0005-0000-0000-0000E8130000}"/>
    <cellStyle name="Normal 3 2 2 2 2 2 2 4" xfId="7780" xr:uid="{00000000-0005-0000-0000-0000E9130000}"/>
    <cellStyle name="Normal 3 2 2 2 2 2 2 4 2" xfId="7781" xr:uid="{00000000-0005-0000-0000-0000EA130000}"/>
    <cellStyle name="Normal 3 2 2 2 2 2 2 4 3" xfId="7782" xr:uid="{00000000-0005-0000-0000-0000EB130000}"/>
    <cellStyle name="Normal 3 2 2 2 2 2 2 5" xfId="7783" xr:uid="{00000000-0005-0000-0000-0000EC130000}"/>
    <cellStyle name="Normal 3 2 2 2 2 2 2 6" xfId="7784" xr:uid="{00000000-0005-0000-0000-0000ED130000}"/>
    <cellStyle name="Normal 3 2 2 2 2 2 2 7" xfId="7785" xr:uid="{00000000-0005-0000-0000-0000EE130000}"/>
    <cellStyle name="Normal 3 2 2 2 2 2 3" xfId="7786" xr:uid="{00000000-0005-0000-0000-0000EF130000}"/>
    <cellStyle name="Normal 3 2 2 2 2 2 3 2" xfId="7787" xr:uid="{00000000-0005-0000-0000-0000F0130000}"/>
    <cellStyle name="Normal 3 2 2 2 2 2 3 2 2" xfId="7788" xr:uid="{00000000-0005-0000-0000-0000F1130000}"/>
    <cellStyle name="Normal 3 2 2 2 2 2 3 3" xfId="7789" xr:uid="{00000000-0005-0000-0000-0000F2130000}"/>
    <cellStyle name="Normal 3 2 2 2 2 2 3 4" xfId="7790" xr:uid="{00000000-0005-0000-0000-0000F3130000}"/>
    <cellStyle name="Normal 3 2 2 2 2 2 4" xfId="7791" xr:uid="{00000000-0005-0000-0000-0000F4130000}"/>
    <cellStyle name="Normal 3 2 2 2 2 2 4 2" xfId="7792" xr:uid="{00000000-0005-0000-0000-0000F5130000}"/>
    <cellStyle name="Normal 3 2 2 2 2 2 4 3" xfId="7793" xr:uid="{00000000-0005-0000-0000-0000F6130000}"/>
    <cellStyle name="Normal 3 2 2 2 2 2 4 4" xfId="7794" xr:uid="{00000000-0005-0000-0000-0000F7130000}"/>
    <cellStyle name="Normal 3 2 2 2 2 2 5" xfId="7795" xr:uid="{00000000-0005-0000-0000-0000F8130000}"/>
    <cellStyle name="Normal 3 2 2 2 2 2 5 2" xfId="7796" xr:uid="{00000000-0005-0000-0000-0000F9130000}"/>
    <cellStyle name="Normal 3 2 2 2 2 2 5 3" xfId="7797" xr:uid="{00000000-0005-0000-0000-0000FA130000}"/>
    <cellStyle name="Normal 3 2 2 2 2 2 6" xfId="7798" xr:uid="{00000000-0005-0000-0000-0000FB130000}"/>
    <cellStyle name="Normal 3 2 2 2 2 2 7" xfId="7799" xr:uid="{00000000-0005-0000-0000-0000FC130000}"/>
    <cellStyle name="Normal 3 2 2 2 2 2 8" xfId="7800" xr:uid="{00000000-0005-0000-0000-0000FD130000}"/>
    <cellStyle name="Normal 3 2 2 2 2 3" xfId="7801" xr:uid="{00000000-0005-0000-0000-0000FE130000}"/>
    <cellStyle name="Normal 3 2 2 2 2 3 2" xfId="7802" xr:uid="{00000000-0005-0000-0000-0000FF130000}"/>
    <cellStyle name="Normal 3 2 2 2 2 3 2 2" xfId="7803" xr:uid="{00000000-0005-0000-0000-000000140000}"/>
    <cellStyle name="Normal 3 2 2 2 2 3 2 2 2" xfId="7804" xr:uid="{00000000-0005-0000-0000-000001140000}"/>
    <cellStyle name="Normal 3 2 2 2 2 3 2 2 2 2" xfId="7805" xr:uid="{00000000-0005-0000-0000-000002140000}"/>
    <cellStyle name="Normal 3 2 2 2 2 3 2 2 3" xfId="7806" xr:uid="{00000000-0005-0000-0000-000003140000}"/>
    <cellStyle name="Normal 3 2 2 2 2 3 2 2 4" xfId="7807" xr:uid="{00000000-0005-0000-0000-000004140000}"/>
    <cellStyle name="Normal 3 2 2 2 2 3 2 3" xfId="7808" xr:uid="{00000000-0005-0000-0000-000005140000}"/>
    <cellStyle name="Normal 3 2 2 2 2 3 2 3 2" xfId="7809" xr:uid="{00000000-0005-0000-0000-000006140000}"/>
    <cellStyle name="Normal 3 2 2 2 2 3 2 3 3" xfId="7810" xr:uid="{00000000-0005-0000-0000-000007140000}"/>
    <cellStyle name="Normal 3 2 2 2 2 3 2 3 4" xfId="7811" xr:uid="{00000000-0005-0000-0000-000008140000}"/>
    <cellStyle name="Normal 3 2 2 2 2 3 2 4" xfId="7812" xr:uid="{00000000-0005-0000-0000-000009140000}"/>
    <cellStyle name="Normal 3 2 2 2 2 3 2 4 2" xfId="7813" xr:uid="{00000000-0005-0000-0000-00000A140000}"/>
    <cellStyle name="Normal 3 2 2 2 2 3 2 4 3" xfId="7814" xr:uid="{00000000-0005-0000-0000-00000B140000}"/>
    <cellStyle name="Normal 3 2 2 2 2 3 2 5" xfId="7815" xr:uid="{00000000-0005-0000-0000-00000C140000}"/>
    <cellStyle name="Normal 3 2 2 2 2 3 2 6" xfId="7816" xr:uid="{00000000-0005-0000-0000-00000D140000}"/>
    <cellStyle name="Normal 3 2 2 2 2 3 2 7" xfId="7817" xr:uid="{00000000-0005-0000-0000-00000E140000}"/>
    <cellStyle name="Normal 3 2 2 2 2 3 3" xfId="7818" xr:uid="{00000000-0005-0000-0000-00000F140000}"/>
    <cellStyle name="Normal 3 2 2 2 2 3 3 2" xfId="7819" xr:uid="{00000000-0005-0000-0000-000010140000}"/>
    <cellStyle name="Normal 3 2 2 2 2 3 3 2 2" xfId="7820" xr:uid="{00000000-0005-0000-0000-000011140000}"/>
    <cellStyle name="Normal 3 2 2 2 2 3 3 3" xfId="7821" xr:uid="{00000000-0005-0000-0000-000012140000}"/>
    <cellStyle name="Normal 3 2 2 2 2 3 3 4" xfId="7822" xr:uid="{00000000-0005-0000-0000-000013140000}"/>
    <cellStyle name="Normal 3 2 2 2 2 3 4" xfId="7823" xr:uid="{00000000-0005-0000-0000-000014140000}"/>
    <cellStyle name="Normal 3 2 2 2 2 3 4 2" xfId="7824" xr:uid="{00000000-0005-0000-0000-000015140000}"/>
    <cellStyle name="Normal 3 2 2 2 2 3 4 3" xfId="7825" xr:uid="{00000000-0005-0000-0000-000016140000}"/>
    <cellStyle name="Normal 3 2 2 2 2 3 4 4" xfId="7826" xr:uid="{00000000-0005-0000-0000-000017140000}"/>
    <cellStyle name="Normal 3 2 2 2 2 3 5" xfId="7827" xr:uid="{00000000-0005-0000-0000-000018140000}"/>
    <cellStyle name="Normal 3 2 2 2 2 3 5 2" xfId="7828" xr:uid="{00000000-0005-0000-0000-000019140000}"/>
    <cellStyle name="Normal 3 2 2 2 2 3 5 3" xfId="7829" xr:uid="{00000000-0005-0000-0000-00001A140000}"/>
    <cellStyle name="Normal 3 2 2 2 2 3 6" xfId="7830" xr:uid="{00000000-0005-0000-0000-00001B140000}"/>
    <cellStyle name="Normal 3 2 2 2 2 3 7" xfId="7831" xr:uid="{00000000-0005-0000-0000-00001C140000}"/>
    <cellStyle name="Normal 3 2 2 2 2 3 8" xfId="7832" xr:uid="{00000000-0005-0000-0000-00001D140000}"/>
    <cellStyle name="Normal 3 2 2 2 2 4" xfId="7833" xr:uid="{00000000-0005-0000-0000-00001E140000}"/>
    <cellStyle name="Normal 3 2 2 2 2 4 2" xfId="7834" xr:uid="{00000000-0005-0000-0000-00001F140000}"/>
    <cellStyle name="Normal 3 2 2 2 2 4 2 2" xfId="7835" xr:uid="{00000000-0005-0000-0000-000020140000}"/>
    <cellStyle name="Normal 3 2 2 2 2 4 2 2 2" xfId="7836" xr:uid="{00000000-0005-0000-0000-000021140000}"/>
    <cellStyle name="Normal 3 2 2 2 2 4 2 3" xfId="7837" xr:uid="{00000000-0005-0000-0000-000022140000}"/>
    <cellStyle name="Normal 3 2 2 2 2 4 2 4" xfId="7838" xr:uid="{00000000-0005-0000-0000-000023140000}"/>
    <cellStyle name="Normal 3 2 2 2 2 4 3" xfId="7839" xr:uid="{00000000-0005-0000-0000-000024140000}"/>
    <cellStyle name="Normal 3 2 2 2 2 4 3 2" xfId="7840" xr:uid="{00000000-0005-0000-0000-000025140000}"/>
    <cellStyle name="Normal 3 2 2 2 2 4 3 3" xfId="7841" xr:uid="{00000000-0005-0000-0000-000026140000}"/>
    <cellStyle name="Normal 3 2 2 2 2 4 3 4" xfId="7842" xr:uid="{00000000-0005-0000-0000-000027140000}"/>
    <cellStyle name="Normal 3 2 2 2 2 4 4" xfId="7843" xr:uid="{00000000-0005-0000-0000-000028140000}"/>
    <cellStyle name="Normal 3 2 2 2 2 4 4 2" xfId="7844" xr:uid="{00000000-0005-0000-0000-000029140000}"/>
    <cellStyle name="Normal 3 2 2 2 2 4 4 3" xfId="7845" xr:uid="{00000000-0005-0000-0000-00002A140000}"/>
    <cellStyle name="Normal 3 2 2 2 2 4 5" xfId="7846" xr:uid="{00000000-0005-0000-0000-00002B140000}"/>
    <cellStyle name="Normal 3 2 2 2 2 4 6" xfId="7847" xr:uid="{00000000-0005-0000-0000-00002C140000}"/>
    <cellStyle name="Normal 3 2 2 2 2 4 7" xfId="7848" xr:uid="{00000000-0005-0000-0000-00002D140000}"/>
    <cellStyle name="Normal 3 2 2 2 2 5" xfId="7849" xr:uid="{00000000-0005-0000-0000-00002E140000}"/>
    <cellStyle name="Normal 3 2 2 2 2 5 2" xfId="7850" xr:uid="{00000000-0005-0000-0000-00002F140000}"/>
    <cellStyle name="Normal 3 2 2 2 2 5 2 2" xfId="7851" xr:uid="{00000000-0005-0000-0000-000030140000}"/>
    <cellStyle name="Normal 3 2 2 2 2 5 3" xfId="7852" xr:uid="{00000000-0005-0000-0000-000031140000}"/>
    <cellStyle name="Normal 3 2 2 2 2 5 4" xfId="7853" xr:uid="{00000000-0005-0000-0000-000032140000}"/>
    <cellStyle name="Normal 3 2 2 2 2 6" xfId="7854" xr:uid="{00000000-0005-0000-0000-000033140000}"/>
    <cellStyle name="Normal 3 2 2 2 2 6 2" xfId="7855" xr:uid="{00000000-0005-0000-0000-000034140000}"/>
    <cellStyle name="Normal 3 2 2 2 2 6 3" xfId="7856" xr:uid="{00000000-0005-0000-0000-000035140000}"/>
    <cellStyle name="Normal 3 2 2 2 2 6 4" xfId="7857" xr:uid="{00000000-0005-0000-0000-000036140000}"/>
    <cellStyle name="Normal 3 2 2 2 2 7" xfId="7858" xr:uid="{00000000-0005-0000-0000-000037140000}"/>
    <cellStyle name="Normal 3 2 2 2 2 7 2" xfId="7859" xr:uid="{00000000-0005-0000-0000-000038140000}"/>
    <cellStyle name="Normal 3 2 2 2 2 7 3" xfId="7860" xr:uid="{00000000-0005-0000-0000-000039140000}"/>
    <cellStyle name="Normal 3 2 2 2 2 8" xfId="7861" xr:uid="{00000000-0005-0000-0000-00003A140000}"/>
    <cellStyle name="Normal 3 2 2 2 2 9" xfId="7862" xr:uid="{00000000-0005-0000-0000-00003B140000}"/>
    <cellStyle name="Normal 3 2 2 2 3" xfId="7863" xr:uid="{00000000-0005-0000-0000-00003C140000}"/>
    <cellStyle name="Normal 3 2 2 2 3 2" xfId="7864" xr:uid="{00000000-0005-0000-0000-00003D140000}"/>
    <cellStyle name="Normal 3 2 2 2 3 2 2" xfId="7865" xr:uid="{00000000-0005-0000-0000-00003E140000}"/>
    <cellStyle name="Normal 3 2 2 2 3 2 2 2" xfId="7866" xr:uid="{00000000-0005-0000-0000-00003F140000}"/>
    <cellStyle name="Normal 3 2 2 2 3 2 2 2 2" xfId="7867" xr:uid="{00000000-0005-0000-0000-000040140000}"/>
    <cellStyle name="Normal 3 2 2 2 3 2 2 3" xfId="7868" xr:uid="{00000000-0005-0000-0000-000041140000}"/>
    <cellStyle name="Normal 3 2 2 2 3 2 2 4" xfId="7869" xr:uid="{00000000-0005-0000-0000-000042140000}"/>
    <cellStyle name="Normal 3 2 2 2 3 2 3" xfId="7870" xr:uid="{00000000-0005-0000-0000-000043140000}"/>
    <cellStyle name="Normal 3 2 2 2 3 2 3 2" xfId="7871" xr:uid="{00000000-0005-0000-0000-000044140000}"/>
    <cellStyle name="Normal 3 2 2 2 3 2 3 3" xfId="7872" xr:uid="{00000000-0005-0000-0000-000045140000}"/>
    <cellStyle name="Normal 3 2 2 2 3 2 3 4" xfId="7873" xr:uid="{00000000-0005-0000-0000-000046140000}"/>
    <cellStyle name="Normal 3 2 2 2 3 2 4" xfId="7874" xr:uid="{00000000-0005-0000-0000-000047140000}"/>
    <cellStyle name="Normal 3 2 2 2 3 2 4 2" xfId="7875" xr:uid="{00000000-0005-0000-0000-000048140000}"/>
    <cellStyle name="Normal 3 2 2 2 3 2 4 3" xfId="7876" xr:uid="{00000000-0005-0000-0000-000049140000}"/>
    <cellStyle name="Normal 3 2 2 2 3 2 5" xfId="7877" xr:uid="{00000000-0005-0000-0000-00004A140000}"/>
    <cellStyle name="Normal 3 2 2 2 3 2 6" xfId="7878" xr:uid="{00000000-0005-0000-0000-00004B140000}"/>
    <cellStyle name="Normal 3 2 2 2 3 2 7" xfId="7879" xr:uid="{00000000-0005-0000-0000-00004C140000}"/>
    <cellStyle name="Normal 3 2 2 2 3 3" xfId="7880" xr:uid="{00000000-0005-0000-0000-00004D140000}"/>
    <cellStyle name="Normal 3 2 2 2 3 3 2" xfId="7881" xr:uid="{00000000-0005-0000-0000-00004E140000}"/>
    <cellStyle name="Normal 3 2 2 2 3 3 2 2" xfId="7882" xr:uid="{00000000-0005-0000-0000-00004F140000}"/>
    <cellStyle name="Normal 3 2 2 2 3 3 3" xfId="7883" xr:uid="{00000000-0005-0000-0000-000050140000}"/>
    <cellStyle name="Normal 3 2 2 2 3 3 4" xfId="7884" xr:uid="{00000000-0005-0000-0000-000051140000}"/>
    <cellStyle name="Normal 3 2 2 2 3 4" xfId="7885" xr:uid="{00000000-0005-0000-0000-000052140000}"/>
    <cellStyle name="Normal 3 2 2 2 3 4 2" xfId="7886" xr:uid="{00000000-0005-0000-0000-000053140000}"/>
    <cellStyle name="Normal 3 2 2 2 3 4 3" xfId="7887" xr:uid="{00000000-0005-0000-0000-000054140000}"/>
    <cellStyle name="Normal 3 2 2 2 3 4 4" xfId="7888" xr:uid="{00000000-0005-0000-0000-000055140000}"/>
    <cellStyle name="Normal 3 2 2 2 3 5" xfId="7889" xr:uid="{00000000-0005-0000-0000-000056140000}"/>
    <cellStyle name="Normal 3 2 2 2 3 5 2" xfId="7890" xr:uid="{00000000-0005-0000-0000-000057140000}"/>
    <cellStyle name="Normal 3 2 2 2 3 5 3" xfId="7891" xr:uid="{00000000-0005-0000-0000-000058140000}"/>
    <cellStyle name="Normal 3 2 2 2 3 6" xfId="7892" xr:uid="{00000000-0005-0000-0000-000059140000}"/>
    <cellStyle name="Normal 3 2 2 2 3 7" xfId="7893" xr:uid="{00000000-0005-0000-0000-00005A140000}"/>
    <cellStyle name="Normal 3 2 2 2 3 8" xfId="7894" xr:uid="{00000000-0005-0000-0000-00005B140000}"/>
    <cellStyle name="Normal 3 2 2 2 4" xfId="7895" xr:uid="{00000000-0005-0000-0000-00005C140000}"/>
    <cellStyle name="Normal 3 2 2 2 4 2" xfId="7896" xr:uid="{00000000-0005-0000-0000-00005D140000}"/>
    <cellStyle name="Normal 3 2 2 2 4 2 2" xfId="7897" xr:uid="{00000000-0005-0000-0000-00005E140000}"/>
    <cellStyle name="Normal 3 2 2 2 4 2 2 2" xfId="7898" xr:uid="{00000000-0005-0000-0000-00005F140000}"/>
    <cellStyle name="Normal 3 2 2 2 4 2 2 2 2" xfId="7899" xr:uid="{00000000-0005-0000-0000-000060140000}"/>
    <cellStyle name="Normal 3 2 2 2 4 2 2 3" xfId="7900" xr:uid="{00000000-0005-0000-0000-000061140000}"/>
    <cellStyle name="Normal 3 2 2 2 4 2 2 4" xfId="7901" xr:uid="{00000000-0005-0000-0000-000062140000}"/>
    <cellStyle name="Normal 3 2 2 2 4 2 3" xfId="7902" xr:uid="{00000000-0005-0000-0000-000063140000}"/>
    <cellStyle name="Normal 3 2 2 2 4 2 3 2" xfId="7903" xr:uid="{00000000-0005-0000-0000-000064140000}"/>
    <cellStyle name="Normal 3 2 2 2 4 2 3 3" xfId="7904" xr:uid="{00000000-0005-0000-0000-000065140000}"/>
    <cellStyle name="Normal 3 2 2 2 4 2 3 4" xfId="7905" xr:uid="{00000000-0005-0000-0000-000066140000}"/>
    <cellStyle name="Normal 3 2 2 2 4 2 4" xfId="7906" xr:uid="{00000000-0005-0000-0000-000067140000}"/>
    <cellStyle name="Normal 3 2 2 2 4 2 4 2" xfId="7907" xr:uid="{00000000-0005-0000-0000-000068140000}"/>
    <cellStyle name="Normal 3 2 2 2 4 2 4 3" xfId="7908" xr:uid="{00000000-0005-0000-0000-000069140000}"/>
    <cellStyle name="Normal 3 2 2 2 4 2 5" xfId="7909" xr:uid="{00000000-0005-0000-0000-00006A140000}"/>
    <cellStyle name="Normal 3 2 2 2 4 2 6" xfId="7910" xr:uid="{00000000-0005-0000-0000-00006B140000}"/>
    <cellStyle name="Normal 3 2 2 2 4 2 7" xfId="7911" xr:uid="{00000000-0005-0000-0000-00006C140000}"/>
    <cellStyle name="Normal 3 2 2 2 4 3" xfId="7912" xr:uid="{00000000-0005-0000-0000-00006D140000}"/>
    <cellStyle name="Normal 3 2 2 2 4 3 2" xfId="7913" xr:uid="{00000000-0005-0000-0000-00006E140000}"/>
    <cellStyle name="Normal 3 2 2 2 4 3 2 2" xfId="7914" xr:uid="{00000000-0005-0000-0000-00006F140000}"/>
    <cellStyle name="Normal 3 2 2 2 4 3 3" xfId="7915" xr:uid="{00000000-0005-0000-0000-000070140000}"/>
    <cellStyle name="Normal 3 2 2 2 4 3 4" xfId="7916" xr:uid="{00000000-0005-0000-0000-000071140000}"/>
    <cellStyle name="Normal 3 2 2 2 4 4" xfId="7917" xr:uid="{00000000-0005-0000-0000-000072140000}"/>
    <cellStyle name="Normal 3 2 2 2 4 4 2" xfId="7918" xr:uid="{00000000-0005-0000-0000-000073140000}"/>
    <cellStyle name="Normal 3 2 2 2 4 4 3" xfId="7919" xr:uid="{00000000-0005-0000-0000-000074140000}"/>
    <cellStyle name="Normal 3 2 2 2 4 4 4" xfId="7920" xr:uid="{00000000-0005-0000-0000-000075140000}"/>
    <cellStyle name="Normal 3 2 2 2 4 5" xfId="7921" xr:uid="{00000000-0005-0000-0000-000076140000}"/>
    <cellStyle name="Normal 3 2 2 2 4 5 2" xfId="7922" xr:uid="{00000000-0005-0000-0000-000077140000}"/>
    <cellStyle name="Normal 3 2 2 2 4 5 3" xfId="7923" xr:uid="{00000000-0005-0000-0000-000078140000}"/>
    <cellStyle name="Normal 3 2 2 2 4 6" xfId="7924" xr:uid="{00000000-0005-0000-0000-000079140000}"/>
    <cellStyle name="Normal 3 2 2 2 4 7" xfId="7925" xr:uid="{00000000-0005-0000-0000-00007A140000}"/>
    <cellStyle name="Normal 3 2 2 2 4 8" xfId="7926" xr:uid="{00000000-0005-0000-0000-00007B140000}"/>
    <cellStyle name="Normal 3 2 2 2 5" xfId="7927" xr:uid="{00000000-0005-0000-0000-00007C140000}"/>
    <cellStyle name="Normal 3 2 2 2 5 2" xfId="7928" xr:uid="{00000000-0005-0000-0000-00007D140000}"/>
    <cellStyle name="Normal 3 2 2 2 5 2 2" xfId="7929" xr:uid="{00000000-0005-0000-0000-00007E140000}"/>
    <cellStyle name="Normal 3 2 2 2 5 2 2 2" xfId="7930" xr:uid="{00000000-0005-0000-0000-00007F140000}"/>
    <cellStyle name="Normal 3 2 2 2 5 2 3" xfId="7931" xr:uid="{00000000-0005-0000-0000-000080140000}"/>
    <cellStyle name="Normal 3 2 2 2 5 2 4" xfId="7932" xr:uid="{00000000-0005-0000-0000-000081140000}"/>
    <cellStyle name="Normal 3 2 2 2 5 3" xfId="7933" xr:uid="{00000000-0005-0000-0000-000082140000}"/>
    <cellStyle name="Normal 3 2 2 2 5 3 2" xfId="7934" xr:uid="{00000000-0005-0000-0000-000083140000}"/>
    <cellStyle name="Normal 3 2 2 2 5 3 3" xfId="7935" xr:uid="{00000000-0005-0000-0000-000084140000}"/>
    <cellStyle name="Normal 3 2 2 2 5 3 4" xfId="7936" xr:uid="{00000000-0005-0000-0000-000085140000}"/>
    <cellStyle name="Normal 3 2 2 2 5 4" xfId="7937" xr:uid="{00000000-0005-0000-0000-000086140000}"/>
    <cellStyle name="Normal 3 2 2 2 5 4 2" xfId="7938" xr:uid="{00000000-0005-0000-0000-000087140000}"/>
    <cellStyle name="Normal 3 2 2 2 5 4 3" xfId="7939" xr:uid="{00000000-0005-0000-0000-000088140000}"/>
    <cellStyle name="Normal 3 2 2 2 5 5" xfId="7940" xr:uid="{00000000-0005-0000-0000-000089140000}"/>
    <cellStyle name="Normal 3 2 2 2 5 6" xfId="7941" xr:uid="{00000000-0005-0000-0000-00008A140000}"/>
    <cellStyle name="Normal 3 2 2 2 5 7" xfId="7942" xr:uid="{00000000-0005-0000-0000-00008B140000}"/>
    <cellStyle name="Normal 3 2 2 2 6" xfId="7943" xr:uid="{00000000-0005-0000-0000-00008C140000}"/>
    <cellStyle name="Normal 3 2 2 2 6 2" xfId="7944" xr:uid="{00000000-0005-0000-0000-00008D140000}"/>
    <cellStyle name="Normal 3 2 2 2 6 2 2" xfId="7945" xr:uid="{00000000-0005-0000-0000-00008E140000}"/>
    <cellStyle name="Normal 3 2 2 2 6 3" xfId="7946" xr:uid="{00000000-0005-0000-0000-00008F140000}"/>
    <cellStyle name="Normal 3 2 2 2 6 4" xfId="7947" xr:uid="{00000000-0005-0000-0000-000090140000}"/>
    <cellStyle name="Normal 3 2 2 2 7" xfId="7948" xr:uid="{00000000-0005-0000-0000-000091140000}"/>
    <cellStyle name="Normal 3 2 2 2 7 2" xfId="7949" xr:uid="{00000000-0005-0000-0000-000092140000}"/>
    <cellStyle name="Normal 3 2 2 2 7 3" xfId="7950" xr:uid="{00000000-0005-0000-0000-000093140000}"/>
    <cellStyle name="Normal 3 2 2 2 7 4" xfId="7951" xr:uid="{00000000-0005-0000-0000-000094140000}"/>
    <cellStyle name="Normal 3 2 2 2 8" xfId="7952" xr:uid="{00000000-0005-0000-0000-000095140000}"/>
    <cellStyle name="Normal 3 2 2 2 8 2" xfId="7953" xr:uid="{00000000-0005-0000-0000-000096140000}"/>
    <cellStyle name="Normal 3 2 2 2 8 3" xfId="7954" xr:uid="{00000000-0005-0000-0000-000097140000}"/>
    <cellStyle name="Normal 3 2 2 2 9" xfId="7955" xr:uid="{00000000-0005-0000-0000-000098140000}"/>
    <cellStyle name="Normal 3 2 2 3" xfId="7956" xr:uid="{00000000-0005-0000-0000-000099140000}"/>
    <cellStyle name="Normal 3 2 2 3 10" xfId="7957" xr:uid="{00000000-0005-0000-0000-00009A140000}"/>
    <cellStyle name="Normal 3 2 2 3 11" xfId="7958" xr:uid="{00000000-0005-0000-0000-00009B140000}"/>
    <cellStyle name="Normal 3 2 2 3 2" xfId="7959" xr:uid="{00000000-0005-0000-0000-00009C140000}"/>
    <cellStyle name="Normal 3 2 2 3 2 10" xfId="7960" xr:uid="{00000000-0005-0000-0000-00009D140000}"/>
    <cellStyle name="Normal 3 2 2 3 2 2" xfId="7961" xr:uid="{00000000-0005-0000-0000-00009E140000}"/>
    <cellStyle name="Normal 3 2 2 3 2 2 2" xfId="7962" xr:uid="{00000000-0005-0000-0000-00009F140000}"/>
    <cellStyle name="Normal 3 2 2 3 2 2 2 2" xfId="7963" xr:uid="{00000000-0005-0000-0000-0000A0140000}"/>
    <cellStyle name="Normal 3 2 2 3 2 2 2 2 2" xfId="7964" xr:uid="{00000000-0005-0000-0000-0000A1140000}"/>
    <cellStyle name="Normal 3 2 2 3 2 2 2 2 2 2" xfId="7965" xr:uid="{00000000-0005-0000-0000-0000A2140000}"/>
    <cellStyle name="Normal 3 2 2 3 2 2 2 2 3" xfId="7966" xr:uid="{00000000-0005-0000-0000-0000A3140000}"/>
    <cellStyle name="Normal 3 2 2 3 2 2 2 2 4" xfId="7967" xr:uid="{00000000-0005-0000-0000-0000A4140000}"/>
    <cellStyle name="Normal 3 2 2 3 2 2 2 3" xfId="7968" xr:uid="{00000000-0005-0000-0000-0000A5140000}"/>
    <cellStyle name="Normal 3 2 2 3 2 2 2 3 2" xfId="7969" xr:uid="{00000000-0005-0000-0000-0000A6140000}"/>
    <cellStyle name="Normal 3 2 2 3 2 2 2 3 3" xfId="7970" xr:uid="{00000000-0005-0000-0000-0000A7140000}"/>
    <cellStyle name="Normal 3 2 2 3 2 2 2 3 4" xfId="7971" xr:uid="{00000000-0005-0000-0000-0000A8140000}"/>
    <cellStyle name="Normal 3 2 2 3 2 2 2 4" xfId="7972" xr:uid="{00000000-0005-0000-0000-0000A9140000}"/>
    <cellStyle name="Normal 3 2 2 3 2 2 2 4 2" xfId="7973" xr:uid="{00000000-0005-0000-0000-0000AA140000}"/>
    <cellStyle name="Normal 3 2 2 3 2 2 2 4 3" xfId="7974" xr:uid="{00000000-0005-0000-0000-0000AB140000}"/>
    <cellStyle name="Normal 3 2 2 3 2 2 2 5" xfId="7975" xr:uid="{00000000-0005-0000-0000-0000AC140000}"/>
    <cellStyle name="Normal 3 2 2 3 2 2 2 6" xfId="7976" xr:uid="{00000000-0005-0000-0000-0000AD140000}"/>
    <cellStyle name="Normal 3 2 2 3 2 2 2 7" xfId="7977" xr:uid="{00000000-0005-0000-0000-0000AE140000}"/>
    <cellStyle name="Normal 3 2 2 3 2 2 3" xfId="7978" xr:uid="{00000000-0005-0000-0000-0000AF140000}"/>
    <cellStyle name="Normal 3 2 2 3 2 2 3 2" xfId="7979" xr:uid="{00000000-0005-0000-0000-0000B0140000}"/>
    <cellStyle name="Normal 3 2 2 3 2 2 3 2 2" xfId="7980" xr:uid="{00000000-0005-0000-0000-0000B1140000}"/>
    <cellStyle name="Normal 3 2 2 3 2 2 3 3" xfId="7981" xr:uid="{00000000-0005-0000-0000-0000B2140000}"/>
    <cellStyle name="Normal 3 2 2 3 2 2 3 4" xfId="7982" xr:uid="{00000000-0005-0000-0000-0000B3140000}"/>
    <cellStyle name="Normal 3 2 2 3 2 2 4" xfId="7983" xr:uid="{00000000-0005-0000-0000-0000B4140000}"/>
    <cellStyle name="Normal 3 2 2 3 2 2 4 2" xfId="7984" xr:uid="{00000000-0005-0000-0000-0000B5140000}"/>
    <cellStyle name="Normal 3 2 2 3 2 2 4 3" xfId="7985" xr:uid="{00000000-0005-0000-0000-0000B6140000}"/>
    <cellStyle name="Normal 3 2 2 3 2 2 4 4" xfId="7986" xr:uid="{00000000-0005-0000-0000-0000B7140000}"/>
    <cellStyle name="Normal 3 2 2 3 2 2 5" xfId="7987" xr:uid="{00000000-0005-0000-0000-0000B8140000}"/>
    <cellStyle name="Normal 3 2 2 3 2 2 5 2" xfId="7988" xr:uid="{00000000-0005-0000-0000-0000B9140000}"/>
    <cellStyle name="Normal 3 2 2 3 2 2 5 3" xfId="7989" xr:uid="{00000000-0005-0000-0000-0000BA140000}"/>
    <cellStyle name="Normal 3 2 2 3 2 2 6" xfId="7990" xr:uid="{00000000-0005-0000-0000-0000BB140000}"/>
    <cellStyle name="Normal 3 2 2 3 2 2 7" xfId="7991" xr:uid="{00000000-0005-0000-0000-0000BC140000}"/>
    <cellStyle name="Normal 3 2 2 3 2 2 8" xfId="7992" xr:uid="{00000000-0005-0000-0000-0000BD140000}"/>
    <cellStyle name="Normal 3 2 2 3 2 3" xfId="7993" xr:uid="{00000000-0005-0000-0000-0000BE140000}"/>
    <cellStyle name="Normal 3 2 2 3 2 3 2" xfId="7994" xr:uid="{00000000-0005-0000-0000-0000BF140000}"/>
    <cellStyle name="Normal 3 2 2 3 2 3 2 2" xfId="7995" xr:uid="{00000000-0005-0000-0000-0000C0140000}"/>
    <cellStyle name="Normal 3 2 2 3 2 3 2 2 2" xfId="7996" xr:uid="{00000000-0005-0000-0000-0000C1140000}"/>
    <cellStyle name="Normal 3 2 2 3 2 3 2 2 2 2" xfId="7997" xr:uid="{00000000-0005-0000-0000-0000C2140000}"/>
    <cellStyle name="Normal 3 2 2 3 2 3 2 2 3" xfId="7998" xr:uid="{00000000-0005-0000-0000-0000C3140000}"/>
    <cellStyle name="Normal 3 2 2 3 2 3 2 2 4" xfId="7999" xr:uid="{00000000-0005-0000-0000-0000C4140000}"/>
    <cellStyle name="Normal 3 2 2 3 2 3 2 3" xfId="8000" xr:uid="{00000000-0005-0000-0000-0000C5140000}"/>
    <cellStyle name="Normal 3 2 2 3 2 3 2 3 2" xfId="8001" xr:uid="{00000000-0005-0000-0000-0000C6140000}"/>
    <cellStyle name="Normal 3 2 2 3 2 3 2 3 3" xfId="8002" xr:uid="{00000000-0005-0000-0000-0000C7140000}"/>
    <cellStyle name="Normal 3 2 2 3 2 3 2 3 4" xfId="8003" xr:uid="{00000000-0005-0000-0000-0000C8140000}"/>
    <cellStyle name="Normal 3 2 2 3 2 3 2 4" xfId="8004" xr:uid="{00000000-0005-0000-0000-0000C9140000}"/>
    <cellStyle name="Normal 3 2 2 3 2 3 2 4 2" xfId="8005" xr:uid="{00000000-0005-0000-0000-0000CA140000}"/>
    <cellStyle name="Normal 3 2 2 3 2 3 2 4 3" xfId="8006" xr:uid="{00000000-0005-0000-0000-0000CB140000}"/>
    <cellStyle name="Normal 3 2 2 3 2 3 2 5" xfId="8007" xr:uid="{00000000-0005-0000-0000-0000CC140000}"/>
    <cellStyle name="Normal 3 2 2 3 2 3 2 6" xfId="8008" xr:uid="{00000000-0005-0000-0000-0000CD140000}"/>
    <cellStyle name="Normal 3 2 2 3 2 3 2 7" xfId="8009" xr:uid="{00000000-0005-0000-0000-0000CE140000}"/>
    <cellStyle name="Normal 3 2 2 3 2 3 3" xfId="8010" xr:uid="{00000000-0005-0000-0000-0000CF140000}"/>
    <cellStyle name="Normal 3 2 2 3 2 3 3 2" xfId="8011" xr:uid="{00000000-0005-0000-0000-0000D0140000}"/>
    <cellStyle name="Normal 3 2 2 3 2 3 3 2 2" xfId="8012" xr:uid="{00000000-0005-0000-0000-0000D1140000}"/>
    <cellStyle name="Normal 3 2 2 3 2 3 3 3" xfId="8013" xr:uid="{00000000-0005-0000-0000-0000D2140000}"/>
    <cellStyle name="Normal 3 2 2 3 2 3 3 4" xfId="8014" xr:uid="{00000000-0005-0000-0000-0000D3140000}"/>
    <cellStyle name="Normal 3 2 2 3 2 3 4" xfId="8015" xr:uid="{00000000-0005-0000-0000-0000D4140000}"/>
    <cellStyle name="Normal 3 2 2 3 2 3 4 2" xfId="8016" xr:uid="{00000000-0005-0000-0000-0000D5140000}"/>
    <cellStyle name="Normal 3 2 2 3 2 3 4 3" xfId="8017" xr:uid="{00000000-0005-0000-0000-0000D6140000}"/>
    <cellStyle name="Normal 3 2 2 3 2 3 4 4" xfId="8018" xr:uid="{00000000-0005-0000-0000-0000D7140000}"/>
    <cellStyle name="Normal 3 2 2 3 2 3 5" xfId="8019" xr:uid="{00000000-0005-0000-0000-0000D8140000}"/>
    <cellStyle name="Normal 3 2 2 3 2 3 5 2" xfId="8020" xr:uid="{00000000-0005-0000-0000-0000D9140000}"/>
    <cellStyle name="Normal 3 2 2 3 2 3 5 3" xfId="8021" xr:uid="{00000000-0005-0000-0000-0000DA140000}"/>
    <cellStyle name="Normal 3 2 2 3 2 3 6" xfId="8022" xr:uid="{00000000-0005-0000-0000-0000DB140000}"/>
    <cellStyle name="Normal 3 2 2 3 2 3 7" xfId="8023" xr:uid="{00000000-0005-0000-0000-0000DC140000}"/>
    <cellStyle name="Normal 3 2 2 3 2 3 8" xfId="8024" xr:uid="{00000000-0005-0000-0000-0000DD140000}"/>
    <cellStyle name="Normal 3 2 2 3 2 4" xfId="8025" xr:uid="{00000000-0005-0000-0000-0000DE140000}"/>
    <cellStyle name="Normal 3 2 2 3 2 4 2" xfId="8026" xr:uid="{00000000-0005-0000-0000-0000DF140000}"/>
    <cellStyle name="Normal 3 2 2 3 2 4 2 2" xfId="8027" xr:uid="{00000000-0005-0000-0000-0000E0140000}"/>
    <cellStyle name="Normal 3 2 2 3 2 4 2 2 2" xfId="8028" xr:uid="{00000000-0005-0000-0000-0000E1140000}"/>
    <cellStyle name="Normal 3 2 2 3 2 4 2 3" xfId="8029" xr:uid="{00000000-0005-0000-0000-0000E2140000}"/>
    <cellStyle name="Normal 3 2 2 3 2 4 2 4" xfId="8030" xr:uid="{00000000-0005-0000-0000-0000E3140000}"/>
    <cellStyle name="Normal 3 2 2 3 2 4 3" xfId="8031" xr:uid="{00000000-0005-0000-0000-0000E4140000}"/>
    <cellStyle name="Normal 3 2 2 3 2 4 3 2" xfId="8032" xr:uid="{00000000-0005-0000-0000-0000E5140000}"/>
    <cellStyle name="Normal 3 2 2 3 2 4 3 3" xfId="8033" xr:uid="{00000000-0005-0000-0000-0000E6140000}"/>
    <cellStyle name="Normal 3 2 2 3 2 4 3 4" xfId="8034" xr:uid="{00000000-0005-0000-0000-0000E7140000}"/>
    <cellStyle name="Normal 3 2 2 3 2 4 4" xfId="8035" xr:uid="{00000000-0005-0000-0000-0000E8140000}"/>
    <cellStyle name="Normal 3 2 2 3 2 4 4 2" xfId="8036" xr:uid="{00000000-0005-0000-0000-0000E9140000}"/>
    <cellStyle name="Normal 3 2 2 3 2 4 4 3" xfId="8037" xr:uid="{00000000-0005-0000-0000-0000EA140000}"/>
    <cellStyle name="Normal 3 2 2 3 2 4 5" xfId="8038" xr:uid="{00000000-0005-0000-0000-0000EB140000}"/>
    <cellStyle name="Normal 3 2 2 3 2 4 6" xfId="8039" xr:uid="{00000000-0005-0000-0000-0000EC140000}"/>
    <cellStyle name="Normal 3 2 2 3 2 4 7" xfId="8040" xr:uid="{00000000-0005-0000-0000-0000ED140000}"/>
    <cellStyle name="Normal 3 2 2 3 2 5" xfId="8041" xr:uid="{00000000-0005-0000-0000-0000EE140000}"/>
    <cellStyle name="Normal 3 2 2 3 2 5 2" xfId="8042" xr:uid="{00000000-0005-0000-0000-0000EF140000}"/>
    <cellStyle name="Normal 3 2 2 3 2 5 2 2" xfId="8043" xr:uid="{00000000-0005-0000-0000-0000F0140000}"/>
    <cellStyle name="Normal 3 2 2 3 2 5 3" xfId="8044" xr:uid="{00000000-0005-0000-0000-0000F1140000}"/>
    <cellStyle name="Normal 3 2 2 3 2 5 4" xfId="8045" xr:uid="{00000000-0005-0000-0000-0000F2140000}"/>
    <cellStyle name="Normal 3 2 2 3 2 6" xfId="8046" xr:uid="{00000000-0005-0000-0000-0000F3140000}"/>
    <cellStyle name="Normal 3 2 2 3 2 6 2" xfId="8047" xr:uid="{00000000-0005-0000-0000-0000F4140000}"/>
    <cellStyle name="Normal 3 2 2 3 2 6 3" xfId="8048" xr:uid="{00000000-0005-0000-0000-0000F5140000}"/>
    <cellStyle name="Normal 3 2 2 3 2 6 4" xfId="8049" xr:uid="{00000000-0005-0000-0000-0000F6140000}"/>
    <cellStyle name="Normal 3 2 2 3 2 7" xfId="8050" xr:uid="{00000000-0005-0000-0000-0000F7140000}"/>
    <cellStyle name="Normal 3 2 2 3 2 7 2" xfId="8051" xr:uid="{00000000-0005-0000-0000-0000F8140000}"/>
    <cellStyle name="Normal 3 2 2 3 2 7 3" xfId="8052" xr:uid="{00000000-0005-0000-0000-0000F9140000}"/>
    <cellStyle name="Normal 3 2 2 3 2 8" xfId="8053" xr:uid="{00000000-0005-0000-0000-0000FA140000}"/>
    <cellStyle name="Normal 3 2 2 3 2 9" xfId="8054" xr:uid="{00000000-0005-0000-0000-0000FB140000}"/>
    <cellStyle name="Normal 3 2 2 3 3" xfId="8055" xr:uid="{00000000-0005-0000-0000-0000FC140000}"/>
    <cellStyle name="Normal 3 2 2 3 3 2" xfId="8056" xr:uid="{00000000-0005-0000-0000-0000FD140000}"/>
    <cellStyle name="Normal 3 2 2 3 3 2 2" xfId="8057" xr:uid="{00000000-0005-0000-0000-0000FE140000}"/>
    <cellStyle name="Normal 3 2 2 3 3 2 2 2" xfId="8058" xr:uid="{00000000-0005-0000-0000-0000FF140000}"/>
    <cellStyle name="Normal 3 2 2 3 3 2 2 2 2" xfId="8059" xr:uid="{00000000-0005-0000-0000-000000150000}"/>
    <cellStyle name="Normal 3 2 2 3 3 2 2 3" xfId="8060" xr:uid="{00000000-0005-0000-0000-000001150000}"/>
    <cellStyle name="Normal 3 2 2 3 3 2 2 4" xfId="8061" xr:uid="{00000000-0005-0000-0000-000002150000}"/>
    <cellStyle name="Normal 3 2 2 3 3 2 3" xfId="8062" xr:uid="{00000000-0005-0000-0000-000003150000}"/>
    <cellStyle name="Normal 3 2 2 3 3 2 3 2" xfId="8063" xr:uid="{00000000-0005-0000-0000-000004150000}"/>
    <cellStyle name="Normal 3 2 2 3 3 2 3 3" xfId="8064" xr:uid="{00000000-0005-0000-0000-000005150000}"/>
    <cellStyle name="Normal 3 2 2 3 3 2 3 4" xfId="8065" xr:uid="{00000000-0005-0000-0000-000006150000}"/>
    <cellStyle name="Normal 3 2 2 3 3 2 4" xfId="8066" xr:uid="{00000000-0005-0000-0000-000007150000}"/>
    <cellStyle name="Normal 3 2 2 3 3 2 4 2" xfId="8067" xr:uid="{00000000-0005-0000-0000-000008150000}"/>
    <cellStyle name="Normal 3 2 2 3 3 2 4 3" xfId="8068" xr:uid="{00000000-0005-0000-0000-000009150000}"/>
    <cellStyle name="Normal 3 2 2 3 3 2 5" xfId="8069" xr:uid="{00000000-0005-0000-0000-00000A150000}"/>
    <cellStyle name="Normal 3 2 2 3 3 2 6" xfId="8070" xr:uid="{00000000-0005-0000-0000-00000B150000}"/>
    <cellStyle name="Normal 3 2 2 3 3 2 7" xfId="8071" xr:uid="{00000000-0005-0000-0000-00000C150000}"/>
    <cellStyle name="Normal 3 2 2 3 3 3" xfId="8072" xr:uid="{00000000-0005-0000-0000-00000D150000}"/>
    <cellStyle name="Normal 3 2 2 3 3 3 2" xfId="8073" xr:uid="{00000000-0005-0000-0000-00000E150000}"/>
    <cellStyle name="Normal 3 2 2 3 3 3 2 2" xfId="8074" xr:uid="{00000000-0005-0000-0000-00000F150000}"/>
    <cellStyle name="Normal 3 2 2 3 3 3 3" xfId="8075" xr:uid="{00000000-0005-0000-0000-000010150000}"/>
    <cellStyle name="Normal 3 2 2 3 3 3 4" xfId="8076" xr:uid="{00000000-0005-0000-0000-000011150000}"/>
    <cellStyle name="Normal 3 2 2 3 3 4" xfId="8077" xr:uid="{00000000-0005-0000-0000-000012150000}"/>
    <cellStyle name="Normal 3 2 2 3 3 4 2" xfId="8078" xr:uid="{00000000-0005-0000-0000-000013150000}"/>
    <cellStyle name="Normal 3 2 2 3 3 4 3" xfId="8079" xr:uid="{00000000-0005-0000-0000-000014150000}"/>
    <cellStyle name="Normal 3 2 2 3 3 4 4" xfId="8080" xr:uid="{00000000-0005-0000-0000-000015150000}"/>
    <cellStyle name="Normal 3 2 2 3 3 5" xfId="8081" xr:uid="{00000000-0005-0000-0000-000016150000}"/>
    <cellStyle name="Normal 3 2 2 3 3 5 2" xfId="8082" xr:uid="{00000000-0005-0000-0000-000017150000}"/>
    <cellStyle name="Normal 3 2 2 3 3 5 3" xfId="8083" xr:uid="{00000000-0005-0000-0000-000018150000}"/>
    <cellStyle name="Normal 3 2 2 3 3 6" xfId="8084" xr:uid="{00000000-0005-0000-0000-000019150000}"/>
    <cellStyle name="Normal 3 2 2 3 3 7" xfId="8085" xr:uid="{00000000-0005-0000-0000-00001A150000}"/>
    <cellStyle name="Normal 3 2 2 3 3 8" xfId="8086" xr:uid="{00000000-0005-0000-0000-00001B150000}"/>
    <cellStyle name="Normal 3 2 2 3 4" xfId="8087" xr:uid="{00000000-0005-0000-0000-00001C150000}"/>
    <cellStyle name="Normal 3 2 2 3 4 2" xfId="8088" xr:uid="{00000000-0005-0000-0000-00001D150000}"/>
    <cellStyle name="Normal 3 2 2 3 4 2 2" xfId="8089" xr:uid="{00000000-0005-0000-0000-00001E150000}"/>
    <cellStyle name="Normal 3 2 2 3 4 2 2 2" xfId="8090" xr:uid="{00000000-0005-0000-0000-00001F150000}"/>
    <cellStyle name="Normal 3 2 2 3 4 2 2 2 2" xfId="8091" xr:uid="{00000000-0005-0000-0000-000020150000}"/>
    <cellStyle name="Normal 3 2 2 3 4 2 2 3" xfId="8092" xr:uid="{00000000-0005-0000-0000-000021150000}"/>
    <cellStyle name="Normal 3 2 2 3 4 2 2 4" xfId="8093" xr:uid="{00000000-0005-0000-0000-000022150000}"/>
    <cellStyle name="Normal 3 2 2 3 4 2 3" xfId="8094" xr:uid="{00000000-0005-0000-0000-000023150000}"/>
    <cellStyle name="Normal 3 2 2 3 4 2 3 2" xfId="8095" xr:uid="{00000000-0005-0000-0000-000024150000}"/>
    <cellStyle name="Normal 3 2 2 3 4 2 3 3" xfId="8096" xr:uid="{00000000-0005-0000-0000-000025150000}"/>
    <cellStyle name="Normal 3 2 2 3 4 2 3 4" xfId="8097" xr:uid="{00000000-0005-0000-0000-000026150000}"/>
    <cellStyle name="Normal 3 2 2 3 4 2 4" xfId="8098" xr:uid="{00000000-0005-0000-0000-000027150000}"/>
    <cellStyle name="Normal 3 2 2 3 4 2 4 2" xfId="8099" xr:uid="{00000000-0005-0000-0000-000028150000}"/>
    <cellStyle name="Normal 3 2 2 3 4 2 4 3" xfId="8100" xr:uid="{00000000-0005-0000-0000-000029150000}"/>
    <cellStyle name="Normal 3 2 2 3 4 2 5" xfId="8101" xr:uid="{00000000-0005-0000-0000-00002A150000}"/>
    <cellStyle name="Normal 3 2 2 3 4 2 6" xfId="8102" xr:uid="{00000000-0005-0000-0000-00002B150000}"/>
    <cellStyle name="Normal 3 2 2 3 4 2 7" xfId="8103" xr:uid="{00000000-0005-0000-0000-00002C150000}"/>
    <cellStyle name="Normal 3 2 2 3 4 3" xfId="8104" xr:uid="{00000000-0005-0000-0000-00002D150000}"/>
    <cellStyle name="Normal 3 2 2 3 4 3 2" xfId="8105" xr:uid="{00000000-0005-0000-0000-00002E150000}"/>
    <cellStyle name="Normal 3 2 2 3 4 3 2 2" xfId="8106" xr:uid="{00000000-0005-0000-0000-00002F150000}"/>
    <cellStyle name="Normal 3 2 2 3 4 3 3" xfId="8107" xr:uid="{00000000-0005-0000-0000-000030150000}"/>
    <cellStyle name="Normal 3 2 2 3 4 3 4" xfId="8108" xr:uid="{00000000-0005-0000-0000-000031150000}"/>
    <cellStyle name="Normal 3 2 2 3 4 4" xfId="8109" xr:uid="{00000000-0005-0000-0000-000032150000}"/>
    <cellStyle name="Normal 3 2 2 3 4 4 2" xfId="8110" xr:uid="{00000000-0005-0000-0000-000033150000}"/>
    <cellStyle name="Normal 3 2 2 3 4 4 3" xfId="8111" xr:uid="{00000000-0005-0000-0000-000034150000}"/>
    <cellStyle name="Normal 3 2 2 3 4 4 4" xfId="8112" xr:uid="{00000000-0005-0000-0000-000035150000}"/>
    <cellStyle name="Normal 3 2 2 3 4 5" xfId="8113" xr:uid="{00000000-0005-0000-0000-000036150000}"/>
    <cellStyle name="Normal 3 2 2 3 4 5 2" xfId="8114" xr:uid="{00000000-0005-0000-0000-000037150000}"/>
    <cellStyle name="Normal 3 2 2 3 4 5 3" xfId="8115" xr:uid="{00000000-0005-0000-0000-000038150000}"/>
    <cellStyle name="Normal 3 2 2 3 4 6" xfId="8116" xr:uid="{00000000-0005-0000-0000-000039150000}"/>
    <cellStyle name="Normal 3 2 2 3 4 7" xfId="8117" xr:uid="{00000000-0005-0000-0000-00003A150000}"/>
    <cellStyle name="Normal 3 2 2 3 4 8" xfId="8118" xr:uid="{00000000-0005-0000-0000-00003B150000}"/>
    <cellStyle name="Normal 3 2 2 3 5" xfId="8119" xr:uid="{00000000-0005-0000-0000-00003C150000}"/>
    <cellStyle name="Normal 3 2 2 3 5 2" xfId="8120" xr:uid="{00000000-0005-0000-0000-00003D150000}"/>
    <cellStyle name="Normal 3 2 2 3 5 2 2" xfId="8121" xr:uid="{00000000-0005-0000-0000-00003E150000}"/>
    <cellStyle name="Normal 3 2 2 3 5 2 2 2" xfId="8122" xr:uid="{00000000-0005-0000-0000-00003F150000}"/>
    <cellStyle name="Normal 3 2 2 3 5 2 3" xfId="8123" xr:uid="{00000000-0005-0000-0000-000040150000}"/>
    <cellStyle name="Normal 3 2 2 3 5 2 4" xfId="8124" xr:uid="{00000000-0005-0000-0000-000041150000}"/>
    <cellStyle name="Normal 3 2 2 3 5 3" xfId="8125" xr:uid="{00000000-0005-0000-0000-000042150000}"/>
    <cellStyle name="Normal 3 2 2 3 5 3 2" xfId="8126" xr:uid="{00000000-0005-0000-0000-000043150000}"/>
    <cellStyle name="Normal 3 2 2 3 5 3 3" xfId="8127" xr:uid="{00000000-0005-0000-0000-000044150000}"/>
    <cellStyle name="Normal 3 2 2 3 5 3 4" xfId="8128" xr:uid="{00000000-0005-0000-0000-000045150000}"/>
    <cellStyle name="Normal 3 2 2 3 5 4" xfId="8129" xr:uid="{00000000-0005-0000-0000-000046150000}"/>
    <cellStyle name="Normal 3 2 2 3 5 4 2" xfId="8130" xr:uid="{00000000-0005-0000-0000-000047150000}"/>
    <cellStyle name="Normal 3 2 2 3 5 4 3" xfId="8131" xr:uid="{00000000-0005-0000-0000-000048150000}"/>
    <cellStyle name="Normal 3 2 2 3 5 5" xfId="8132" xr:uid="{00000000-0005-0000-0000-000049150000}"/>
    <cellStyle name="Normal 3 2 2 3 5 6" xfId="8133" xr:uid="{00000000-0005-0000-0000-00004A150000}"/>
    <cellStyle name="Normal 3 2 2 3 5 7" xfId="8134" xr:uid="{00000000-0005-0000-0000-00004B150000}"/>
    <cellStyle name="Normal 3 2 2 3 6" xfId="8135" xr:uid="{00000000-0005-0000-0000-00004C150000}"/>
    <cellStyle name="Normal 3 2 2 3 6 2" xfId="8136" xr:uid="{00000000-0005-0000-0000-00004D150000}"/>
    <cellStyle name="Normal 3 2 2 3 6 2 2" xfId="8137" xr:uid="{00000000-0005-0000-0000-00004E150000}"/>
    <cellStyle name="Normal 3 2 2 3 6 3" xfId="8138" xr:uid="{00000000-0005-0000-0000-00004F150000}"/>
    <cellStyle name="Normal 3 2 2 3 6 4" xfId="8139" xr:uid="{00000000-0005-0000-0000-000050150000}"/>
    <cellStyle name="Normal 3 2 2 3 7" xfId="8140" xr:uid="{00000000-0005-0000-0000-000051150000}"/>
    <cellStyle name="Normal 3 2 2 3 7 2" xfId="8141" xr:uid="{00000000-0005-0000-0000-000052150000}"/>
    <cellStyle name="Normal 3 2 2 3 7 3" xfId="8142" xr:uid="{00000000-0005-0000-0000-000053150000}"/>
    <cellStyle name="Normal 3 2 2 3 7 4" xfId="8143" xr:uid="{00000000-0005-0000-0000-000054150000}"/>
    <cellStyle name="Normal 3 2 2 3 8" xfId="8144" xr:uid="{00000000-0005-0000-0000-000055150000}"/>
    <cellStyle name="Normal 3 2 2 3 8 2" xfId="8145" xr:uid="{00000000-0005-0000-0000-000056150000}"/>
    <cellStyle name="Normal 3 2 2 3 8 3" xfId="8146" xr:uid="{00000000-0005-0000-0000-000057150000}"/>
    <cellStyle name="Normal 3 2 2 3 9" xfId="8147" xr:uid="{00000000-0005-0000-0000-000058150000}"/>
    <cellStyle name="Normal 3 2 2 4" xfId="8148" xr:uid="{00000000-0005-0000-0000-000059150000}"/>
    <cellStyle name="Normal 3 2 2 4 10" xfId="8149" xr:uid="{00000000-0005-0000-0000-00005A150000}"/>
    <cellStyle name="Normal 3 2 2 4 2" xfId="8150" xr:uid="{00000000-0005-0000-0000-00005B150000}"/>
    <cellStyle name="Normal 3 2 2 4 2 2" xfId="8151" xr:uid="{00000000-0005-0000-0000-00005C150000}"/>
    <cellStyle name="Normal 3 2 2 4 2 2 2" xfId="8152" xr:uid="{00000000-0005-0000-0000-00005D150000}"/>
    <cellStyle name="Normal 3 2 2 4 2 2 2 2" xfId="8153" xr:uid="{00000000-0005-0000-0000-00005E150000}"/>
    <cellStyle name="Normal 3 2 2 4 2 2 2 2 2" xfId="8154" xr:uid="{00000000-0005-0000-0000-00005F150000}"/>
    <cellStyle name="Normal 3 2 2 4 2 2 2 3" xfId="8155" xr:uid="{00000000-0005-0000-0000-000060150000}"/>
    <cellStyle name="Normal 3 2 2 4 2 2 2 4" xfId="8156" xr:uid="{00000000-0005-0000-0000-000061150000}"/>
    <cellStyle name="Normal 3 2 2 4 2 2 3" xfId="8157" xr:uid="{00000000-0005-0000-0000-000062150000}"/>
    <cellStyle name="Normal 3 2 2 4 2 2 3 2" xfId="8158" xr:uid="{00000000-0005-0000-0000-000063150000}"/>
    <cellStyle name="Normal 3 2 2 4 2 2 3 3" xfId="8159" xr:uid="{00000000-0005-0000-0000-000064150000}"/>
    <cellStyle name="Normal 3 2 2 4 2 2 3 4" xfId="8160" xr:uid="{00000000-0005-0000-0000-000065150000}"/>
    <cellStyle name="Normal 3 2 2 4 2 2 4" xfId="8161" xr:uid="{00000000-0005-0000-0000-000066150000}"/>
    <cellStyle name="Normal 3 2 2 4 2 2 4 2" xfId="8162" xr:uid="{00000000-0005-0000-0000-000067150000}"/>
    <cellStyle name="Normal 3 2 2 4 2 2 4 3" xfId="8163" xr:uid="{00000000-0005-0000-0000-000068150000}"/>
    <cellStyle name="Normal 3 2 2 4 2 2 5" xfId="8164" xr:uid="{00000000-0005-0000-0000-000069150000}"/>
    <cellStyle name="Normal 3 2 2 4 2 2 6" xfId="8165" xr:uid="{00000000-0005-0000-0000-00006A150000}"/>
    <cellStyle name="Normal 3 2 2 4 2 2 7" xfId="8166" xr:uid="{00000000-0005-0000-0000-00006B150000}"/>
    <cellStyle name="Normal 3 2 2 4 2 3" xfId="8167" xr:uid="{00000000-0005-0000-0000-00006C150000}"/>
    <cellStyle name="Normal 3 2 2 4 2 3 2" xfId="8168" xr:uid="{00000000-0005-0000-0000-00006D150000}"/>
    <cellStyle name="Normal 3 2 2 4 2 3 2 2" xfId="8169" xr:uid="{00000000-0005-0000-0000-00006E150000}"/>
    <cellStyle name="Normal 3 2 2 4 2 3 3" xfId="8170" xr:uid="{00000000-0005-0000-0000-00006F150000}"/>
    <cellStyle name="Normal 3 2 2 4 2 3 4" xfId="8171" xr:uid="{00000000-0005-0000-0000-000070150000}"/>
    <cellStyle name="Normal 3 2 2 4 2 4" xfId="8172" xr:uid="{00000000-0005-0000-0000-000071150000}"/>
    <cellStyle name="Normal 3 2 2 4 2 4 2" xfId="8173" xr:uid="{00000000-0005-0000-0000-000072150000}"/>
    <cellStyle name="Normal 3 2 2 4 2 4 3" xfId="8174" xr:uid="{00000000-0005-0000-0000-000073150000}"/>
    <cellStyle name="Normal 3 2 2 4 2 4 4" xfId="8175" xr:uid="{00000000-0005-0000-0000-000074150000}"/>
    <cellStyle name="Normal 3 2 2 4 2 5" xfId="8176" xr:uid="{00000000-0005-0000-0000-000075150000}"/>
    <cellStyle name="Normal 3 2 2 4 2 5 2" xfId="8177" xr:uid="{00000000-0005-0000-0000-000076150000}"/>
    <cellStyle name="Normal 3 2 2 4 2 5 3" xfId="8178" xr:uid="{00000000-0005-0000-0000-000077150000}"/>
    <cellStyle name="Normal 3 2 2 4 2 6" xfId="8179" xr:uid="{00000000-0005-0000-0000-000078150000}"/>
    <cellStyle name="Normal 3 2 2 4 2 7" xfId="8180" xr:uid="{00000000-0005-0000-0000-000079150000}"/>
    <cellStyle name="Normal 3 2 2 4 2 8" xfId="8181" xr:uid="{00000000-0005-0000-0000-00007A150000}"/>
    <cellStyle name="Normal 3 2 2 4 3" xfId="8182" xr:uid="{00000000-0005-0000-0000-00007B150000}"/>
    <cellStyle name="Normal 3 2 2 4 3 2" xfId="8183" xr:uid="{00000000-0005-0000-0000-00007C150000}"/>
    <cellStyle name="Normal 3 2 2 4 3 2 2" xfId="8184" xr:uid="{00000000-0005-0000-0000-00007D150000}"/>
    <cellStyle name="Normal 3 2 2 4 3 2 2 2" xfId="8185" xr:uid="{00000000-0005-0000-0000-00007E150000}"/>
    <cellStyle name="Normal 3 2 2 4 3 2 2 2 2" xfId="8186" xr:uid="{00000000-0005-0000-0000-00007F150000}"/>
    <cellStyle name="Normal 3 2 2 4 3 2 2 3" xfId="8187" xr:uid="{00000000-0005-0000-0000-000080150000}"/>
    <cellStyle name="Normal 3 2 2 4 3 2 2 4" xfId="8188" xr:uid="{00000000-0005-0000-0000-000081150000}"/>
    <cellStyle name="Normal 3 2 2 4 3 2 3" xfId="8189" xr:uid="{00000000-0005-0000-0000-000082150000}"/>
    <cellStyle name="Normal 3 2 2 4 3 2 3 2" xfId="8190" xr:uid="{00000000-0005-0000-0000-000083150000}"/>
    <cellStyle name="Normal 3 2 2 4 3 2 3 3" xfId="8191" xr:uid="{00000000-0005-0000-0000-000084150000}"/>
    <cellStyle name="Normal 3 2 2 4 3 2 3 4" xfId="8192" xr:uid="{00000000-0005-0000-0000-000085150000}"/>
    <cellStyle name="Normal 3 2 2 4 3 2 4" xfId="8193" xr:uid="{00000000-0005-0000-0000-000086150000}"/>
    <cellStyle name="Normal 3 2 2 4 3 2 4 2" xfId="8194" xr:uid="{00000000-0005-0000-0000-000087150000}"/>
    <cellStyle name="Normal 3 2 2 4 3 2 4 3" xfId="8195" xr:uid="{00000000-0005-0000-0000-000088150000}"/>
    <cellStyle name="Normal 3 2 2 4 3 2 5" xfId="8196" xr:uid="{00000000-0005-0000-0000-000089150000}"/>
    <cellStyle name="Normal 3 2 2 4 3 2 6" xfId="8197" xr:uid="{00000000-0005-0000-0000-00008A150000}"/>
    <cellStyle name="Normal 3 2 2 4 3 2 7" xfId="8198" xr:uid="{00000000-0005-0000-0000-00008B150000}"/>
    <cellStyle name="Normal 3 2 2 4 3 3" xfId="8199" xr:uid="{00000000-0005-0000-0000-00008C150000}"/>
    <cellStyle name="Normal 3 2 2 4 3 3 2" xfId="8200" xr:uid="{00000000-0005-0000-0000-00008D150000}"/>
    <cellStyle name="Normal 3 2 2 4 3 3 2 2" xfId="8201" xr:uid="{00000000-0005-0000-0000-00008E150000}"/>
    <cellStyle name="Normal 3 2 2 4 3 3 3" xfId="8202" xr:uid="{00000000-0005-0000-0000-00008F150000}"/>
    <cellStyle name="Normal 3 2 2 4 3 3 4" xfId="8203" xr:uid="{00000000-0005-0000-0000-000090150000}"/>
    <cellStyle name="Normal 3 2 2 4 3 4" xfId="8204" xr:uid="{00000000-0005-0000-0000-000091150000}"/>
    <cellStyle name="Normal 3 2 2 4 3 4 2" xfId="8205" xr:uid="{00000000-0005-0000-0000-000092150000}"/>
    <cellStyle name="Normal 3 2 2 4 3 4 3" xfId="8206" xr:uid="{00000000-0005-0000-0000-000093150000}"/>
    <cellStyle name="Normal 3 2 2 4 3 4 4" xfId="8207" xr:uid="{00000000-0005-0000-0000-000094150000}"/>
    <cellStyle name="Normal 3 2 2 4 3 5" xfId="8208" xr:uid="{00000000-0005-0000-0000-000095150000}"/>
    <cellStyle name="Normal 3 2 2 4 3 5 2" xfId="8209" xr:uid="{00000000-0005-0000-0000-000096150000}"/>
    <cellStyle name="Normal 3 2 2 4 3 5 3" xfId="8210" xr:uid="{00000000-0005-0000-0000-000097150000}"/>
    <cellStyle name="Normal 3 2 2 4 3 6" xfId="8211" xr:uid="{00000000-0005-0000-0000-000098150000}"/>
    <cellStyle name="Normal 3 2 2 4 3 7" xfId="8212" xr:uid="{00000000-0005-0000-0000-000099150000}"/>
    <cellStyle name="Normal 3 2 2 4 3 8" xfId="8213" xr:uid="{00000000-0005-0000-0000-00009A150000}"/>
    <cellStyle name="Normal 3 2 2 4 4" xfId="8214" xr:uid="{00000000-0005-0000-0000-00009B150000}"/>
    <cellStyle name="Normal 3 2 2 4 4 2" xfId="8215" xr:uid="{00000000-0005-0000-0000-00009C150000}"/>
    <cellStyle name="Normal 3 2 2 4 4 2 2" xfId="8216" xr:uid="{00000000-0005-0000-0000-00009D150000}"/>
    <cellStyle name="Normal 3 2 2 4 4 2 2 2" xfId="8217" xr:uid="{00000000-0005-0000-0000-00009E150000}"/>
    <cellStyle name="Normal 3 2 2 4 4 2 3" xfId="8218" xr:uid="{00000000-0005-0000-0000-00009F150000}"/>
    <cellStyle name="Normal 3 2 2 4 4 2 4" xfId="8219" xr:uid="{00000000-0005-0000-0000-0000A0150000}"/>
    <cellStyle name="Normal 3 2 2 4 4 3" xfId="8220" xr:uid="{00000000-0005-0000-0000-0000A1150000}"/>
    <cellStyle name="Normal 3 2 2 4 4 3 2" xfId="8221" xr:uid="{00000000-0005-0000-0000-0000A2150000}"/>
    <cellStyle name="Normal 3 2 2 4 4 3 3" xfId="8222" xr:uid="{00000000-0005-0000-0000-0000A3150000}"/>
    <cellStyle name="Normal 3 2 2 4 4 3 4" xfId="8223" xr:uid="{00000000-0005-0000-0000-0000A4150000}"/>
    <cellStyle name="Normal 3 2 2 4 4 4" xfId="8224" xr:uid="{00000000-0005-0000-0000-0000A5150000}"/>
    <cellStyle name="Normal 3 2 2 4 4 4 2" xfId="8225" xr:uid="{00000000-0005-0000-0000-0000A6150000}"/>
    <cellStyle name="Normal 3 2 2 4 4 4 3" xfId="8226" xr:uid="{00000000-0005-0000-0000-0000A7150000}"/>
    <cellStyle name="Normal 3 2 2 4 4 5" xfId="8227" xr:uid="{00000000-0005-0000-0000-0000A8150000}"/>
    <cellStyle name="Normal 3 2 2 4 4 6" xfId="8228" xr:uid="{00000000-0005-0000-0000-0000A9150000}"/>
    <cellStyle name="Normal 3 2 2 4 4 7" xfId="8229" xr:uid="{00000000-0005-0000-0000-0000AA150000}"/>
    <cellStyle name="Normal 3 2 2 4 5" xfId="8230" xr:uid="{00000000-0005-0000-0000-0000AB150000}"/>
    <cellStyle name="Normal 3 2 2 4 5 2" xfId="8231" xr:uid="{00000000-0005-0000-0000-0000AC150000}"/>
    <cellStyle name="Normal 3 2 2 4 5 2 2" xfId="8232" xr:uid="{00000000-0005-0000-0000-0000AD150000}"/>
    <cellStyle name="Normal 3 2 2 4 5 3" xfId="8233" xr:uid="{00000000-0005-0000-0000-0000AE150000}"/>
    <cellStyle name="Normal 3 2 2 4 5 4" xfId="8234" xr:uid="{00000000-0005-0000-0000-0000AF150000}"/>
    <cellStyle name="Normal 3 2 2 4 6" xfId="8235" xr:uid="{00000000-0005-0000-0000-0000B0150000}"/>
    <cellStyle name="Normal 3 2 2 4 6 2" xfId="8236" xr:uid="{00000000-0005-0000-0000-0000B1150000}"/>
    <cellStyle name="Normal 3 2 2 4 6 3" xfId="8237" xr:uid="{00000000-0005-0000-0000-0000B2150000}"/>
    <cellStyle name="Normal 3 2 2 4 6 4" xfId="8238" xr:uid="{00000000-0005-0000-0000-0000B3150000}"/>
    <cellStyle name="Normal 3 2 2 4 7" xfId="8239" xr:uid="{00000000-0005-0000-0000-0000B4150000}"/>
    <cellStyle name="Normal 3 2 2 4 7 2" xfId="8240" xr:uid="{00000000-0005-0000-0000-0000B5150000}"/>
    <cellStyle name="Normal 3 2 2 4 7 3" xfId="8241" xr:uid="{00000000-0005-0000-0000-0000B6150000}"/>
    <cellStyle name="Normal 3 2 2 4 8" xfId="8242" xr:uid="{00000000-0005-0000-0000-0000B7150000}"/>
    <cellStyle name="Normal 3 2 2 4 9" xfId="8243" xr:uid="{00000000-0005-0000-0000-0000B8150000}"/>
    <cellStyle name="Normal 3 2 2 5" xfId="8244" xr:uid="{00000000-0005-0000-0000-0000B9150000}"/>
    <cellStyle name="Normal 3 2 2 5 2" xfId="8245" xr:uid="{00000000-0005-0000-0000-0000BA150000}"/>
    <cellStyle name="Normal 3 2 2 5 2 2" xfId="8246" xr:uid="{00000000-0005-0000-0000-0000BB150000}"/>
    <cellStyle name="Normal 3 2 2 5 2 2 2" xfId="8247" xr:uid="{00000000-0005-0000-0000-0000BC150000}"/>
    <cellStyle name="Normal 3 2 2 5 2 2 2 2" xfId="8248" xr:uid="{00000000-0005-0000-0000-0000BD150000}"/>
    <cellStyle name="Normal 3 2 2 5 2 2 3" xfId="8249" xr:uid="{00000000-0005-0000-0000-0000BE150000}"/>
    <cellStyle name="Normal 3 2 2 5 2 2 4" xfId="8250" xr:uid="{00000000-0005-0000-0000-0000BF150000}"/>
    <cellStyle name="Normal 3 2 2 5 2 3" xfId="8251" xr:uid="{00000000-0005-0000-0000-0000C0150000}"/>
    <cellStyle name="Normal 3 2 2 5 2 3 2" xfId="8252" xr:uid="{00000000-0005-0000-0000-0000C1150000}"/>
    <cellStyle name="Normal 3 2 2 5 2 3 3" xfId="8253" xr:uid="{00000000-0005-0000-0000-0000C2150000}"/>
    <cellStyle name="Normal 3 2 2 5 2 3 4" xfId="8254" xr:uid="{00000000-0005-0000-0000-0000C3150000}"/>
    <cellStyle name="Normal 3 2 2 5 2 4" xfId="8255" xr:uid="{00000000-0005-0000-0000-0000C4150000}"/>
    <cellStyle name="Normal 3 2 2 5 2 4 2" xfId="8256" xr:uid="{00000000-0005-0000-0000-0000C5150000}"/>
    <cellStyle name="Normal 3 2 2 5 2 4 3" xfId="8257" xr:uid="{00000000-0005-0000-0000-0000C6150000}"/>
    <cellStyle name="Normal 3 2 2 5 2 5" xfId="8258" xr:uid="{00000000-0005-0000-0000-0000C7150000}"/>
    <cellStyle name="Normal 3 2 2 5 2 6" xfId="8259" xr:uid="{00000000-0005-0000-0000-0000C8150000}"/>
    <cellStyle name="Normal 3 2 2 5 2 7" xfId="8260" xr:uid="{00000000-0005-0000-0000-0000C9150000}"/>
    <cellStyle name="Normal 3 2 2 5 3" xfId="8261" xr:uid="{00000000-0005-0000-0000-0000CA150000}"/>
    <cellStyle name="Normal 3 2 2 5 3 2" xfId="8262" xr:uid="{00000000-0005-0000-0000-0000CB150000}"/>
    <cellStyle name="Normal 3 2 2 5 3 2 2" xfId="8263" xr:uid="{00000000-0005-0000-0000-0000CC150000}"/>
    <cellStyle name="Normal 3 2 2 5 3 3" xfId="8264" xr:uid="{00000000-0005-0000-0000-0000CD150000}"/>
    <cellStyle name="Normal 3 2 2 5 3 4" xfId="8265" xr:uid="{00000000-0005-0000-0000-0000CE150000}"/>
    <cellStyle name="Normal 3 2 2 5 4" xfId="8266" xr:uid="{00000000-0005-0000-0000-0000CF150000}"/>
    <cellStyle name="Normal 3 2 2 5 4 2" xfId="8267" xr:uid="{00000000-0005-0000-0000-0000D0150000}"/>
    <cellStyle name="Normal 3 2 2 5 4 3" xfId="8268" xr:uid="{00000000-0005-0000-0000-0000D1150000}"/>
    <cellStyle name="Normal 3 2 2 5 4 4" xfId="8269" xr:uid="{00000000-0005-0000-0000-0000D2150000}"/>
    <cellStyle name="Normal 3 2 2 5 5" xfId="8270" xr:uid="{00000000-0005-0000-0000-0000D3150000}"/>
    <cellStyle name="Normal 3 2 2 5 5 2" xfId="8271" xr:uid="{00000000-0005-0000-0000-0000D4150000}"/>
    <cellStyle name="Normal 3 2 2 5 5 3" xfId="8272" xr:uid="{00000000-0005-0000-0000-0000D5150000}"/>
    <cellStyle name="Normal 3 2 2 5 6" xfId="8273" xr:uid="{00000000-0005-0000-0000-0000D6150000}"/>
    <cellStyle name="Normal 3 2 2 5 7" xfId="8274" xr:uid="{00000000-0005-0000-0000-0000D7150000}"/>
    <cellStyle name="Normal 3 2 2 5 8" xfId="8275" xr:uid="{00000000-0005-0000-0000-0000D8150000}"/>
    <cellStyle name="Normal 3 2 2 6" xfId="8276" xr:uid="{00000000-0005-0000-0000-0000D9150000}"/>
    <cellStyle name="Normal 3 2 2 6 2" xfId="8277" xr:uid="{00000000-0005-0000-0000-0000DA150000}"/>
    <cellStyle name="Normal 3 2 2 6 2 2" xfId="8278" xr:uid="{00000000-0005-0000-0000-0000DB150000}"/>
    <cellStyle name="Normal 3 2 2 6 2 2 2" xfId="8279" xr:uid="{00000000-0005-0000-0000-0000DC150000}"/>
    <cellStyle name="Normal 3 2 2 6 2 2 2 2" xfId="8280" xr:uid="{00000000-0005-0000-0000-0000DD150000}"/>
    <cellStyle name="Normal 3 2 2 6 2 2 3" xfId="8281" xr:uid="{00000000-0005-0000-0000-0000DE150000}"/>
    <cellStyle name="Normal 3 2 2 6 2 2 4" xfId="8282" xr:uid="{00000000-0005-0000-0000-0000DF150000}"/>
    <cellStyle name="Normal 3 2 2 6 2 3" xfId="8283" xr:uid="{00000000-0005-0000-0000-0000E0150000}"/>
    <cellStyle name="Normal 3 2 2 6 2 3 2" xfId="8284" xr:uid="{00000000-0005-0000-0000-0000E1150000}"/>
    <cellStyle name="Normal 3 2 2 6 2 3 3" xfId="8285" xr:uid="{00000000-0005-0000-0000-0000E2150000}"/>
    <cellStyle name="Normal 3 2 2 6 2 3 4" xfId="8286" xr:uid="{00000000-0005-0000-0000-0000E3150000}"/>
    <cellStyle name="Normal 3 2 2 6 2 4" xfId="8287" xr:uid="{00000000-0005-0000-0000-0000E4150000}"/>
    <cellStyle name="Normal 3 2 2 6 2 4 2" xfId="8288" xr:uid="{00000000-0005-0000-0000-0000E5150000}"/>
    <cellStyle name="Normal 3 2 2 6 2 4 3" xfId="8289" xr:uid="{00000000-0005-0000-0000-0000E6150000}"/>
    <cellStyle name="Normal 3 2 2 6 2 5" xfId="8290" xr:uid="{00000000-0005-0000-0000-0000E7150000}"/>
    <cellStyle name="Normal 3 2 2 6 2 6" xfId="8291" xr:uid="{00000000-0005-0000-0000-0000E8150000}"/>
    <cellStyle name="Normal 3 2 2 6 2 7" xfId="8292" xr:uid="{00000000-0005-0000-0000-0000E9150000}"/>
    <cellStyle name="Normal 3 2 2 6 3" xfId="8293" xr:uid="{00000000-0005-0000-0000-0000EA150000}"/>
    <cellStyle name="Normal 3 2 2 6 3 2" xfId="8294" xr:uid="{00000000-0005-0000-0000-0000EB150000}"/>
    <cellStyle name="Normal 3 2 2 6 3 2 2" xfId="8295" xr:uid="{00000000-0005-0000-0000-0000EC150000}"/>
    <cellStyle name="Normal 3 2 2 6 3 3" xfId="8296" xr:uid="{00000000-0005-0000-0000-0000ED150000}"/>
    <cellStyle name="Normal 3 2 2 6 3 4" xfId="8297" xr:uid="{00000000-0005-0000-0000-0000EE150000}"/>
    <cellStyle name="Normal 3 2 2 6 4" xfId="8298" xr:uid="{00000000-0005-0000-0000-0000EF150000}"/>
    <cellStyle name="Normal 3 2 2 6 4 2" xfId="8299" xr:uid="{00000000-0005-0000-0000-0000F0150000}"/>
    <cellStyle name="Normal 3 2 2 6 4 3" xfId="8300" xr:uid="{00000000-0005-0000-0000-0000F1150000}"/>
    <cellStyle name="Normal 3 2 2 6 4 4" xfId="8301" xr:uid="{00000000-0005-0000-0000-0000F2150000}"/>
    <cellStyle name="Normal 3 2 2 6 5" xfId="8302" xr:uid="{00000000-0005-0000-0000-0000F3150000}"/>
    <cellStyle name="Normal 3 2 2 6 5 2" xfId="8303" xr:uid="{00000000-0005-0000-0000-0000F4150000}"/>
    <cellStyle name="Normal 3 2 2 6 5 3" xfId="8304" xr:uid="{00000000-0005-0000-0000-0000F5150000}"/>
    <cellStyle name="Normal 3 2 2 6 6" xfId="8305" xr:uid="{00000000-0005-0000-0000-0000F6150000}"/>
    <cellStyle name="Normal 3 2 2 6 7" xfId="8306" xr:uid="{00000000-0005-0000-0000-0000F7150000}"/>
    <cellStyle name="Normal 3 2 2 6 8" xfId="8307" xr:uid="{00000000-0005-0000-0000-0000F8150000}"/>
    <cellStyle name="Normal 3 2 2 7" xfId="8308" xr:uid="{00000000-0005-0000-0000-0000F9150000}"/>
    <cellStyle name="Normal 3 2 2 7 2" xfId="8309" xr:uid="{00000000-0005-0000-0000-0000FA150000}"/>
    <cellStyle name="Normal 3 2 2 7 2 2" xfId="8310" xr:uid="{00000000-0005-0000-0000-0000FB150000}"/>
    <cellStyle name="Normal 3 2 2 7 2 2 2" xfId="8311" xr:uid="{00000000-0005-0000-0000-0000FC150000}"/>
    <cellStyle name="Normal 3 2 2 7 2 3" xfId="8312" xr:uid="{00000000-0005-0000-0000-0000FD150000}"/>
    <cellStyle name="Normal 3 2 2 7 2 4" xfId="8313" xr:uid="{00000000-0005-0000-0000-0000FE150000}"/>
    <cellStyle name="Normal 3 2 2 7 3" xfId="8314" xr:uid="{00000000-0005-0000-0000-0000FF150000}"/>
    <cellStyle name="Normal 3 2 2 7 3 2" xfId="8315" xr:uid="{00000000-0005-0000-0000-000000160000}"/>
    <cellStyle name="Normal 3 2 2 7 3 3" xfId="8316" xr:uid="{00000000-0005-0000-0000-000001160000}"/>
    <cellStyle name="Normal 3 2 2 7 3 4" xfId="8317" xr:uid="{00000000-0005-0000-0000-000002160000}"/>
    <cellStyle name="Normal 3 2 2 7 4" xfId="8318" xr:uid="{00000000-0005-0000-0000-000003160000}"/>
    <cellStyle name="Normal 3 2 2 7 4 2" xfId="8319" xr:uid="{00000000-0005-0000-0000-000004160000}"/>
    <cellStyle name="Normal 3 2 2 7 4 3" xfId="8320" xr:uid="{00000000-0005-0000-0000-000005160000}"/>
    <cellStyle name="Normal 3 2 2 7 5" xfId="8321" xr:uid="{00000000-0005-0000-0000-000006160000}"/>
    <cellStyle name="Normal 3 2 2 7 6" xfId="8322" xr:uid="{00000000-0005-0000-0000-000007160000}"/>
    <cellStyle name="Normal 3 2 2 7 7" xfId="8323" xr:uid="{00000000-0005-0000-0000-000008160000}"/>
    <cellStyle name="Normal 3 2 2 8" xfId="8324" xr:uid="{00000000-0005-0000-0000-000009160000}"/>
    <cellStyle name="Normal 3 2 2 8 2" xfId="8325" xr:uid="{00000000-0005-0000-0000-00000A160000}"/>
    <cellStyle name="Normal 3 2 2 8 2 2" xfId="8326" xr:uid="{00000000-0005-0000-0000-00000B160000}"/>
    <cellStyle name="Normal 3 2 2 8 3" xfId="8327" xr:uid="{00000000-0005-0000-0000-00000C160000}"/>
    <cellStyle name="Normal 3 2 2 8 4" xfId="8328" xr:uid="{00000000-0005-0000-0000-00000D160000}"/>
    <cellStyle name="Normal 3 2 2 9" xfId="8329" xr:uid="{00000000-0005-0000-0000-00000E160000}"/>
    <cellStyle name="Normal 3 2 3" xfId="8330" xr:uid="{00000000-0005-0000-0000-00000F160000}"/>
    <cellStyle name="Normal 3 2 3 10" xfId="8331" xr:uid="{00000000-0005-0000-0000-000010160000}"/>
    <cellStyle name="Normal 3 2 3 11" xfId="8332" xr:uid="{00000000-0005-0000-0000-000011160000}"/>
    <cellStyle name="Normal 3 2 3 12" xfId="8333" xr:uid="{00000000-0005-0000-0000-000012160000}"/>
    <cellStyle name="Normal 3 2 3 2" xfId="8334" xr:uid="{00000000-0005-0000-0000-000013160000}"/>
    <cellStyle name="Normal 3 2 3 2 10" xfId="8335" xr:uid="{00000000-0005-0000-0000-000014160000}"/>
    <cellStyle name="Normal 3 2 3 2 2" xfId="8336" xr:uid="{00000000-0005-0000-0000-000015160000}"/>
    <cellStyle name="Normal 3 2 3 2 2 2" xfId="8337" xr:uid="{00000000-0005-0000-0000-000016160000}"/>
    <cellStyle name="Normal 3 2 3 2 2 2 2" xfId="8338" xr:uid="{00000000-0005-0000-0000-000017160000}"/>
    <cellStyle name="Normal 3 2 3 2 2 2 2 2" xfId="8339" xr:uid="{00000000-0005-0000-0000-000018160000}"/>
    <cellStyle name="Normal 3 2 3 2 2 2 2 2 2" xfId="8340" xr:uid="{00000000-0005-0000-0000-000019160000}"/>
    <cellStyle name="Normal 3 2 3 2 2 2 2 3" xfId="8341" xr:uid="{00000000-0005-0000-0000-00001A160000}"/>
    <cellStyle name="Normal 3 2 3 2 2 2 2 4" xfId="8342" xr:uid="{00000000-0005-0000-0000-00001B160000}"/>
    <cellStyle name="Normal 3 2 3 2 2 2 3" xfId="8343" xr:uid="{00000000-0005-0000-0000-00001C160000}"/>
    <cellStyle name="Normal 3 2 3 2 2 2 3 2" xfId="8344" xr:uid="{00000000-0005-0000-0000-00001D160000}"/>
    <cellStyle name="Normal 3 2 3 2 2 2 3 3" xfId="8345" xr:uid="{00000000-0005-0000-0000-00001E160000}"/>
    <cellStyle name="Normal 3 2 3 2 2 2 3 4" xfId="8346" xr:uid="{00000000-0005-0000-0000-00001F160000}"/>
    <cellStyle name="Normal 3 2 3 2 2 2 4" xfId="8347" xr:uid="{00000000-0005-0000-0000-000020160000}"/>
    <cellStyle name="Normal 3 2 3 2 2 2 4 2" xfId="8348" xr:uid="{00000000-0005-0000-0000-000021160000}"/>
    <cellStyle name="Normal 3 2 3 2 2 2 4 3" xfId="8349" xr:uid="{00000000-0005-0000-0000-000022160000}"/>
    <cellStyle name="Normal 3 2 3 2 2 2 5" xfId="8350" xr:uid="{00000000-0005-0000-0000-000023160000}"/>
    <cellStyle name="Normal 3 2 3 2 2 2 6" xfId="8351" xr:uid="{00000000-0005-0000-0000-000024160000}"/>
    <cellStyle name="Normal 3 2 3 2 2 2 7" xfId="8352" xr:uid="{00000000-0005-0000-0000-000025160000}"/>
    <cellStyle name="Normal 3 2 3 2 2 3" xfId="8353" xr:uid="{00000000-0005-0000-0000-000026160000}"/>
    <cellStyle name="Normal 3 2 3 2 2 3 2" xfId="8354" xr:uid="{00000000-0005-0000-0000-000027160000}"/>
    <cellStyle name="Normal 3 2 3 2 2 3 2 2" xfId="8355" xr:uid="{00000000-0005-0000-0000-000028160000}"/>
    <cellStyle name="Normal 3 2 3 2 2 3 3" xfId="8356" xr:uid="{00000000-0005-0000-0000-000029160000}"/>
    <cellStyle name="Normal 3 2 3 2 2 3 4" xfId="8357" xr:uid="{00000000-0005-0000-0000-00002A160000}"/>
    <cellStyle name="Normal 3 2 3 2 2 4" xfId="8358" xr:uid="{00000000-0005-0000-0000-00002B160000}"/>
    <cellStyle name="Normal 3 2 3 2 2 4 2" xfId="8359" xr:uid="{00000000-0005-0000-0000-00002C160000}"/>
    <cellStyle name="Normal 3 2 3 2 2 4 3" xfId="8360" xr:uid="{00000000-0005-0000-0000-00002D160000}"/>
    <cellStyle name="Normal 3 2 3 2 2 4 4" xfId="8361" xr:uid="{00000000-0005-0000-0000-00002E160000}"/>
    <cellStyle name="Normal 3 2 3 2 2 5" xfId="8362" xr:uid="{00000000-0005-0000-0000-00002F160000}"/>
    <cellStyle name="Normal 3 2 3 2 2 5 2" xfId="8363" xr:uid="{00000000-0005-0000-0000-000030160000}"/>
    <cellStyle name="Normal 3 2 3 2 2 5 3" xfId="8364" xr:uid="{00000000-0005-0000-0000-000031160000}"/>
    <cellStyle name="Normal 3 2 3 2 2 6" xfId="8365" xr:uid="{00000000-0005-0000-0000-000032160000}"/>
    <cellStyle name="Normal 3 2 3 2 2 7" xfId="8366" xr:uid="{00000000-0005-0000-0000-000033160000}"/>
    <cellStyle name="Normal 3 2 3 2 2 8" xfId="8367" xr:uid="{00000000-0005-0000-0000-000034160000}"/>
    <cellStyle name="Normal 3 2 3 2 3" xfId="8368" xr:uid="{00000000-0005-0000-0000-000035160000}"/>
    <cellStyle name="Normal 3 2 3 2 3 2" xfId="8369" xr:uid="{00000000-0005-0000-0000-000036160000}"/>
    <cellStyle name="Normal 3 2 3 2 3 2 2" xfId="8370" xr:uid="{00000000-0005-0000-0000-000037160000}"/>
    <cellStyle name="Normal 3 2 3 2 3 2 2 2" xfId="8371" xr:uid="{00000000-0005-0000-0000-000038160000}"/>
    <cellStyle name="Normal 3 2 3 2 3 2 2 2 2" xfId="8372" xr:uid="{00000000-0005-0000-0000-000039160000}"/>
    <cellStyle name="Normal 3 2 3 2 3 2 2 3" xfId="8373" xr:uid="{00000000-0005-0000-0000-00003A160000}"/>
    <cellStyle name="Normal 3 2 3 2 3 2 2 4" xfId="8374" xr:uid="{00000000-0005-0000-0000-00003B160000}"/>
    <cellStyle name="Normal 3 2 3 2 3 2 3" xfId="8375" xr:uid="{00000000-0005-0000-0000-00003C160000}"/>
    <cellStyle name="Normal 3 2 3 2 3 2 3 2" xfId="8376" xr:uid="{00000000-0005-0000-0000-00003D160000}"/>
    <cellStyle name="Normal 3 2 3 2 3 2 3 3" xfId="8377" xr:uid="{00000000-0005-0000-0000-00003E160000}"/>
    <cellStyle name="Normal 3 2 3 2 3 2 3 4" xfId="8378" xr:uid="{00000000-0005-0000-0000-00003F160000}"/>
    <cellStyle name="Normal 3 2 3 2 3 2 4" xfId="8379" xr:uid="{00000000-0005-0000-0000-000040160000}"/>
    <cellStyle name="Normal 3 2 3 2 3 2 4 2" xfId="8380" xr:uid="{00000000-0005-0000-0000-000041160000}"/>
    <cellStyle name="Normal 3 2 3 2 3 2 4 3" xfId="8381" xr:uid="{00000000-0005-0000-0000-000042160000}"/>
    <cellStyle name="Normal 3 2 3 2 3 2 5" xfId="8382" xr:uid="{00000000-0005-0000-0000-000043160000}"/>
    <cellStyle name="Normal 3 2 3 2 3 2 6" xfId="8383" xr:uid="{00000000-0005-0000-0000-000044160000}"/>
    <cellStyle name="Normal 3 2 3 2 3 2 7" xfId="8384" xr:uid="{00000000-0005-0000-0000-000045160000}"/>
    <cellStyle name="Normal 3 2 3 2 3 3" xfId="8385" xr:uid="{00000000-0005-0000-0000-000046160000}"/>
    <cellStyle name="Normal 3 2 3 2 3 3 2" xfId="8386" xr:uid="{00000000-0005-0000-0000-000047160000}"/>
    <cellStyle name="Normal 3 2 3 2 3 3 2 2" xfId="8387" xr:uid="{00000000-0005-0000-0000-000048160000}"/>
    <cellStyle name="Normal 3 2 3 2 3 3 3" xfId="8388" xr:uid="{00000000-0005-0000-0000-000049160000}"/>
    <cellStyle name="Normal 3 2 3 2 3 3 4" xfId="8389" xr:uid="{00000000-0005-0000-0000-00004A160000}"/>
    <cellStyle name="Normal 3 2 3 2 3 4" xfId="8390" xr:uid="{00000000-0005-0000-0000-00004B160000}"/>
    <cellStyle name="Normal 3 2 3 2 3 4 2" xfId="8391" xr:uid="{00000000-0005-0000-0000-00004C160000}"/>
    <cellStyle name="Normal 3 2 3 2 3 4 3" xfId="8392" xr:uid="{00000000-0005-0000-0000-00004D160000}"/>
    <cellStyle name="Normal 3 2 3 2 3 4 4" xfId="8393" xr:uid="{00000000-0005-0000-0000-00004E160000}"/>
    <cellStyle name="Normal 3 2 3 2 3 5" xfId="8394" xr:uid="{00000000-0005-0000-0000-00004F160000}"/>
    <cellStyle name="Normal 3 2 3 2 3 5 2" xfId="8395" xr:uid="{00000000-0005-0000-0000-000050160000}"/>
    <cellStyle name="Normal 3 2 3 2 3 5 3" xfId="8396" xr:uid="{00000000-0005-0000-0000-000051160000}"/>
    <cellStyle name="Normal 3 2 3 2 3 6" xfId="8397" xr:uid="{00000000-0005-0000-0000-000052160000}"/>
    <cellStyle name="Normal 3 2 3 2 3 7" xfId="8398" xr:uid="{00000000-0005-0000-0000-000053160000}"/>
    <cellStyle name="Normal 3 2 3 2 3 8" xfId="8399" xr:uid="{00000000-0005-0000-0000-000054160000}"/>
    <cellStyle name="Normal 3 2 3 2 4" xfId="8400" xr:uid="{00000000-0005-0000-0000-000055160000}"/>
    <cellStyle name="Normal 3 2 3 2 4 2" xfId="8401" xr:uid="{00000000-0005-0000-0000-000056160000}"/>
    <cellStyle name="Normal 3 2 3 2 4 2 2" xfId="8402" xr:uid="{00000000-0005-0000-0000-000057160000}"/>
    <cellStyle name="Normal 3 2 3 2 4 2 2 2" xfId="8403" xr:uid="{00000000-0005-0000-0000-000058160000}"/>
    <cellStyle name="Normal 3 2 3 2 4 2 3" xfId="8404" xr:uid="{00000000-0005-0000-0000-000059160000}"/>
    <cellStyle name="Normal 3 2 3 2 4 2 4" xfId="8405" xr:uid="{00000000-0005-0000-0000-00005A160000}"/>
    <cellStyle name="Normal 3 2 3 2 4 3" xfId="8406" xr:uid="{00000000-0005-0000-0000-00005B160000}"/>
    <cellStyle name="Normal 3 2 3 2 4 3 2" xfId="8407" xr:uid="{00000000-0005-0000-0000-00005C160000}"/>
    <cellStyle name="Normal 3 2 3 2 4 3 3" xfId="8408" xr:uid="{00000000-0005-0000-0000-00005D160000}"/>
    <cellStyle name="Normal 3 2 3 2 4 3 4" xfId="8409" xr:uid="{00000000-0005-0000-0000-00005E160000}"/>
    <cellStyle name="Normal 3 2 3 2 4 4" xfId="8410" xr:uid="{00000000-0005-0000-0000-00005F160000}"/>
    <cellStyle name="Normal 3 2 3 2 4 4 2" xfId="8411" xr:uid="{00000000-0005-0000-0000-000060160000}"/>
    <cellStyle name="Normal 3 2 3 2 4 4 3" xfId="8412" xr:uid="{00000000-0005-0000-0000-000061160000}"/>
    <cellStyle name="Normal 3 2 3 2 4 5" xfId="8413" xr:uid="{00000000-0005-0000-0000-000062160000}"/>
    <cellStyle name="Normal 3 2 3 2 4 6" xfId="8414" xr:uid="{00000000-0005-0000-0000-000063160000}"/>
    <cellStyle name="Normal 3 2 3 2 4 7" xfId="8415" xr:uid="{00000000-0005-0000-0000-000064160000}"/>
    <cellStyle name="Normal 3 2 3 2 5" xfId="8416" xr:uid="{00000000-0005-0000-0000-000065160000}"/>
    <cellStyle name="Normal 3 2 3 2 5 2" xfId="8417" xr:uid="{00000000-0005-0000-0000-000066160000}"/>
    <cellStyle name="Normal 3 2 3 2 5 2 2" xfId="8418" xr:uid="{00000000-0005-0000-0000-000067160000}"/>
    <cellStyle name="Normal 3 2 3 2 5 3" xfId="8419" xr:uid="{00000000-0005-0000-0000-000068160000}"/>
    <cellStyle name="Normal 3 2 3 2 5 4" xfId="8420" xr:uid="{00000000-0005-0000-0000-000069160000}"/>
    <cellStyle name="Normal 3 2 3 2 6" xfId="8421" xr:uid="{00000000-0005-0000-0000-00006A160000}"/>
    <cellStyle name="Normal 3 2 3 2 6 2" xfId="8422" xr:uid="{00000000-0005-0000-0000-00006B160000}"/>
    <cellStyle name="Normal 3 2 3 2 6 3" xfId="8423" xr:uid="{00000000-0005-0000-0000-00006C160000}"/>
    <cellStyle name="Normal 3 2 3 2 6 4" xfId="8424" xr:uid="{00000000-0005-0000-0000-00006D160000}"/>
    <cellStyle name="Normal 3 2 3 2 7" xfId="8425" xr:uid="{00000000-0005-0000-0000-00006E160000}"/>
    <cellStyle name="Normal 3 2 3 2 7 2" xfId="8426" xr:uid="{00000000-0005-0000-0000-00006F160000}"/>
    <cellStyle name="Normal 3 2 3 2 7 3" xfId="8427" xr:uid="{00000000-0005-0000-0000-000070160000}"/>
    <cellStyle name="Normal 3 2 3 2 8" xfId="8428" xr:uid="{00000000-0005-0000-0000-000071160000}"/>
    <cellStyle name="Normal 3 2 3 2 9" xfId="8429" xr:uid="{00000000-0005-0000-0000-000072160000}"/>
    <cellStyle name="Normal 3 2 3 3" xfId="8430" xr:uid="{00000000-0005-0000-0000-000073160000}"/>
    <cellStyle name="Normal 3 2 3 3 2" xfId="8431" xr:uid="{00000000-0005-0000-0000-000074160000}"/>
    <cellStyle name="Normal 3 2 3 3 2 2" xfId="8432" xr:uid="{00000000-0005-0000-0000-000075160000}"/>
    <cellStyle name="Normal 3 2 3 3 2 2 2" xfId="8433" xr:uid="{00000000-0005-0000-0000-000076160000}"/>
    <cellStyle name="Normal 3 2 3 3 2 2 2 2" xfId="8434" xr:uid="{00000000-0005-0000-0000-000077160000}"/>
    <cellStyle name="Normal 3 2 3 3 2 2 3" xfId="8435" xr:uid="{00000000-0005-0000-0000-000078160000}"/>
    <cellStyle name="Normal 3 2 3 3 2 2 4" xfId="8436" xr:uid="{00000000-0005-0000-0000-000079160000}"/>
    <cellStyle name="Normal 3 2 3 3 2 3" xfId="8437" xr:uid="{00000000-0005-0000-0000-00007A160000}"/>
    <cellStyle name="Normal 3 2 3 3 2 3 2" xfId="8438" xr:uid="{00000000-0005-0000-0000-00007B160000}"/>
    <cellStyle name="Normal 3 2 3 3 2 3 3" xfId="8439" xr:uid="{00000000-0005-0000-0000-00007C160000}"/>
    <cellStyle name="Normal 3 2 3 3 2 3 4" xfId="8440" xr:uid="{00000000-0005-0000-0000-00007D160000}"/>
    <cellStyle name="Normal 3 2 3 3 2 4" xfId="8441" xr:uid="{00000000-0005-0000-0000-00007E160000}"/>
    <cellStyle name="Normal 3 2 3 3 2 4 2" xfId="8442" xr:uid="{00000000-0005-0000-0000-00007F160000}"/>
    <cellStyle name="Normal 3 2 3 3 2 4 3" xfId="8443" xr:uid="{00000000-0005-0000-0000-000080160000}"/>
    <cellStyle name="Normal 3 2 3 3 2 5" xfId="8444" xr:uid="{00000000-0005-0000-0000-000081160000}"/>
    <cellStyle name="Normal 3 2 3 3 2 6" xfId="8445" xr:uid="{00000000-0005-0000-0000-000082160000}"/>
    <cellStyle name="Normal 3 2 3 3 2 7" xfId="8446" xr:uid="{00000000-0005-0000-0000-000083160000}"/>
    <cellStyle name="Normal 3 2 3 3 3" xfId="8447" xr:uid="{00000000-0005-0000-0000-000084160000}"/>
    <cellStyle name="Normal 3 2 3 3 3 2" xfId="8448" xr:uid="{00000000-0005-0000-0000-000085160000}"/>
    <cellStyle name="Normal 3 2 3 3 3 2 2" xfId="8449" xr:uid="{00000000-0005-0000-0000-000086160000}"/>
    <cellStyle name="Normal 3 2 3 3 3 3" xfId="8450" xr:uid="{00000000-0005-0000-0000-000087160000}"/>
    <cellStyle name="Normal 3 2 3 3 3 4" xfId="8451" xr:uid="{00000000-0005-0000-0000-000088160000}"/>
    <cellStyle name="Normal 3 2 3 3 4" xfId="8452" xr:uid="{00000000-0005-0000-0000-000089160000}"/>
    <cellStyle name="Normal 3 2 3 3 4 2" xfId="8453" xr:uid="{00000000-0005-0000-0000-00008A160000}"/>
    <cellStyle name="Normal 3 2 3 3 4 3" xfId="8454" xr:uid="{00000000-0005-0000-0000-00008B160000}"/>
    <cellStyle name="Normal 3 2 3 3 4 4" xfId="8455" xr:uid="{00000000-0005-0000-0000-00008C160000}"/>
    <cellStyle name="Normal 3 2 3 3 5" xfId="8456" xr:uid="{00000000-0005-0000-0000-00008D160000}"/>
    <cellStyle name="Normal 3 2 3 3 5 2" xfId="8457" xr:uid="{00000000-0005-0000-0000-00008E160000}"/>
    <cellStyle name="Normal 3 2 3 3 5 3" xfId="8458" xr:uid="{00000000-0005-0000-0000-00008F160000}"/>
    <cellStyle name="Normal 3 2 3 3 6" xfId="8459" xr:uid="{00000000-0005-0000-0000-000090160000}"/>
    <cellStyle name="Normal 3 2 3 3 7" xfId="8460" xr:uid="{00000000-0005-0000-0000-000091160000}"/>
    <cellStyle name="Normal 3 2 3 3 8" xfId="8461" xr:uid="{00000000-0005-0000-0000-000092160000}"/>
    <cellStyle name="Normal 3 2 3 4" xfId="8462" xr:uid="{00000000-0005-0000-0000-000093160000}"/>
    <cellStyle name="Normal 3 2 3 4 2" xfId="8463" xr:uid="{00000000-0005-0000-0000-000094160000}"/>
    <cellStyle name="Normal 3 2 3 4 2 2" xfId="8464" xr:uid="{00000000-0005-0000-0000-000095160000}"/>
    <cellStyle name="Normal 3 2 3 4 2 2 2" xfId="8465" xr:uid="{00000000-0005-0000-0000-000096160000}"/>
    <cellStyle name="Normal 3 2 3 4 2 2 2 2" xfId="8466" xr:uid="{00000000-0005-0000-0000-000097160000}"/>
    <cellStyle name="Normal 3 2 3 4 2 2 3" xfId="8467" xr:uid="{00000000-0005-0000-0000-000098160000}"/>
    <cellStyle name="Normal 3 2 3 4 2 2 4" xfId="8468" xr:uid="{00000000-0005-0000-0000-000099160000}"/>
    <cellStyle name="Normal 3 2 3 4 2 3" xfId="8469" xr:uid="{00000000-0005-0000-0000-00009A160000}"/>
    <cellStyle name="Normal 3 2 3 4 2 3 2" xfId="8470" xr:uid="{00000000-0005-0000-0000-00009B160000}"/>
    <cellStyle name="Normal 3 2 3 4 2 3 3" xfId="8471" xr:uid="{00000000-0005-0000-0000-00009C160000}"/>
    <cellStyle name="Normal 3 2 3 4 2 3 4" xfId="8472" xr:uid="{00000000-0005-0000-0000-00009D160000}"/>
    <cellStyle name="Normal 3 2 3 4 2 4" xfId="8473" xr:uid="{00000000-0005-0000-0000-00009E160000}"/>
    <cellStyle name="Normal 3 2 3 4 2 4 2" xfId="8474" xr:uid="{00000000-0005-0000-0000-00009F160000}"/>
    <cellStyle name="Normal 3 2 3 4 2 4 3" xfId="8475" xr:uid="{00000000-0005-0000-0000-0000A0160000}"/>
    <cellStyle name="Normal 3 2 3 4 2 5" xfId="8476" xr:uid="{00000000-0005-0000-0000-0000A1160000}"/>
    <cellStyle name="Normal 3 2 3 4 2 6" xfId="8477" xr:uid="{00000000-0005-0000-0000-0000A2160000}"/>
    <cellStyle name="Normal 3 2 3 4 2 7" xfId="8478" xr:uid="{00000000-0005-0000-0000-0000A3160000}"/>
    <cellStyle name="Normal 3 2 3 4 3" xfId="8479" xr:uid="{00000000-0005-0000-0000-0000A4160000}"/>
    <cellStyle name="Normal 3 2 3 4 3 2" xfId="8480" xr:uid="{00000000-0005-0000-0000-0000A5160000}"/>
    <cellStyle name="Normal 3 2 3 4 3 2 2" xfId="8481" xr:uid="{00000000-0005-0000-0000-0000A6160000}"/>
    <cellStyle name="Normal 3 2 3 4 3 3" xfId="8482" xr:uid="{00000000-0005-0000-0000-0000A7160000}"/>
    <cellStyle name="Normal 3 2 3 4 3 4" xfId="8483" xr:uid="{00000000-0005-0000-0000-0000A8160000}"/>
    <cellStyle name="Normal 3 2 3 4 4" xfId="8484" xr:uid="{00000000-0005-0000-0000-0000A9160000}"/>
    <cellStyle name="Normal 3 2 3 4 4 2" xfId="8485" xr:uid="{00000000-0005-0000-0000-0000AA160000}"/>
    <cellStyle name="Normal 3 2 3 4 4 3" xfId="8486" xr:uid="{00000000-0005-0000-0000-0000AB160000}"/>
    <cellStyle name="Normal 3 2 3 4 4 4" xfId="8487" xr:uid="{00000000-0005-0000-0000-0000AC160000}"/>
    <cellStyle name="Normal 3 2 3 4 5" xfId="8488" xr:uid="{00000000-0005-0000-0000-0000AD160000}"/>
    <cellStyle name="Normal 3 2 3 4 5 2" xfId="8489" xr:uid="{00000000-0005-0000-0000-0000AE160000}"/>
    <cellStyle name="Normal 3 2 3 4 5 3" xfId="8490" xr:uid="{00000000-0005-0000-0000-0000AF160000}"/>
    <cellStyle name="Normal 3 2 3 4 6" xfId="8491" xr:uid="{00000000-0005-0000-0000-0000B0160000}"/>
    <cellStyle name="Normal 3 2 3 4 7" xfId="8492" xr:uid="{00000000-0005-0000-0000-0000B1160000}"/>
    <cellStyle name="Normal 3 2 3 4 8" xfId="8493" xr:uid="{00000000-0005-0000-0000-0000B2160000}"/>
    <cellStyle name="Normal 3 2 3 5" xfId="8494" xr:uid="{00000000-0005-0000-0000-0000B3160000}"/>
    <cellStyle name="Normal 3 2 3 5 2" xfId="8495" xr:uid="{00000000-0005-0000-0000-0000B4160000}"/>
    <cellStyle name="Normal 3 2 3 5 2 2" xfId="8496" xr:uid="{00000000-0005-0000-0000-0000B5160000}"/>
    <cellStyle name="Normal 3 2 3 5 2 2 2" xfId="8497" xr:uid="{00000000-0005-0000-0000-0000B6160000}"/>
    <cellStyle name="Normal 3 2 3 5 2 3" xfId="8498" xr:uid="{00000000-0005-0000-0000-0000B7160000}"/>
    <cellStyle name="Normal 3 2 3 5 2 4" xfId="8499" xr:uid="{00000000-0005-0000-0000-0000B8160000}"/>
    <cellStyle name="Normal 3 2 3 5 3" xfId="8500" xr:uid="{00000000-0005-0000-0000-0000B9160000}"/>
    <cellStyle name="Normal 3 2 3 5 3 2" xfId="8501" xr:uid="{00000000-0005-0000-0000-0000BA160000}"/>
    <cellStyle name="Normal 3 2 3 5 3 3" xfId="8502" xr:uid="{00000000-0005-0000-0000-0000BB160000}"/>
    <cellStyle name="Normal 3 2 3 5 3 4" xfId="8503" xr:uid="{00000000-0005-0000-0000-0000BC160000}"/>
    <cellStyle name="Normal 3 2 3 5 4" xfId="8504" xr:uid="{00000000-0005-0000-0000-0000BD160000}"/>
    <cellStyle name="Normal 3 2 3 5 4 2" xfId="8505" xr:uid="{00000000-0005-0000-0000-0000BE160000}"/>
    <cellStyle name="Normal 3 2 3 5 4 3" xfId="8506" xr:uid="{00000000-0005-0000-0000-0000BF160000}"/>
    <cellStyle name="Normal 3 2 3 5 5" xfId="8507" xr:uid="{00000000-0005-0000-0000-0000C0160000}"/>
    <cellStyle name="Normal 3 2 3 5 6" xfId="8508" xr:uid="{00000000-0005-0000-0000-0000C1160000}"/>
    <cellStyle name="Normal 3 2 3 5 7" xfId="8509" xr:uid="{00000000-0005-0000-0000-0000C2160000}"/>
    <cellStyle name="Normal 3 2 3 6" xfId="8510" xr:uid="{00000000-0005-0000-0000-0000C3160000}"/>
    <cellStyle name="Normal 3 2 3 6 2" xfId="8511" xr:uid="{00000000-0005-0000-0000-0000C4160000}"/>
    <cellStyle name="Normal 3 2 3 6 2 2" xfId="8512" xr:uid="{00000000-0005-0000-0000-0000C5160000}"/>
    <cellStyle name="Normal 3 2 3 6 3" xfId="8513" xr:uid="{00000000-0005-0000-0000-0000C6160000}"/>
    <cellStyle name="Normal 3 2 3 6 4" xfId="8514" xr:uid="{00000000-0005-0000-0000-0000C7160000}"/>
    <cellStyle name="Normal 3 2 3 7" xfId="8515" xr:uid="{00000000-0005-0000-0000-0000C8160000}"/>
    <cellStyle name="Normal 3 2 3 8" xfId="8516" xr:uid="{00000000-0005-0000-0000-0000C9160000}"/>
    <cellStyle name="Normal 3 2 3 8 2" xfId="8517" xr:uid="{00000000-0005-0000-0000-0000CA160000}"/>
    <cellStyle name="Normal 3 2 3 8 3" xfId="8518" xr:uid="{00000000-0005-0000-0000-0000CB160000}"/>
    <cellStyle name="Normal 3 2 3 8 4" xfId="8519" xr:uid="{00000000-0005-0000-0000-0000CC160000}"/>
    <cellStyle name="Normal 3 2 3 9" xfId="8520" xr:uid="{00000000-0005-0000-0000-0000CD160000}"/>
    <cellStyle name="Normal 3 2 3 9 2" xfId="8521" xr:uid="{00000000-0005-0000-0000-0000CE160000}"/>
    <cellStyle name="Normal 3 2 3 9 3" xfId="8522" xr:uid="{00000000-0005-0000-0000-0000CF160000}"/>
    <cellStyle name="Normal 3 2 4" xfId="8523" xr:uid="{00000000-0005-0000-0000-0000D0160000}"/>
    <cellStyle name="Normal 3 2 4 10" xfId="8524" xr:uid="{00000000-0005-0000-0000-0000D1160000}"/>
    <cellStyle name="Normal 3 2 4 11" xfId="8525" xr:uid="{00000000-0005-0000-0000-0000D2160000}"/>
    <cellStyle name="Normal 3 2 4 2" xfId="8526" xr:uid="{00000000-0005-0000-0000-0000D3160000}"/>
    <cellStyle name="Normal 3 2 4 2 10" xfId="8527" xr:uid="{00000000-0005-0000-0000-0000D4160000}"/>
    <cellStyle name="Normal 3 2 4 2 2" xfId="8528" xr:uid="{00000000-0005-0000-0000-0000D5160000}"/>
    <cellStyle name="Normal 3 2 4 2 2 2" xfId="8529" xr:uid="{00000000-0005-0000-0000-0000D6160000}"/>
    <cellStyle name="Normal 3 2 4 2 2 2 2" xfId="8530" xr:uid="{00000000-0005-0000-0000-0000D7160000}"/>
    <cellStyle name="Normal 3 2 4 2 2 2 2 2" xfId="8531" xr:uid="{00000000-0005-0000-0000-0000D8160000}"/>
    <cellStyle name="Normal 3 2 4 2 2 2 2 2 2" xfId="8532" xr:uid="{00000000-0005-0000-0000-0000D9160000}"/>
    <cellStyle name="Normal 3 2 4 2 2 2 2 3" xfId="8533" xr:uid="{00000000-0005-0000-0000-0000DA160000}"/>
    <cellStyle name="Normal 3 2 4 2 2 2 2 4" xfId="8534" xr:uid="{00000000-0005-0000-0000-0000DB160000}"/>
    <cellStyle name="Normal 3 2 4 2 2 2 3" xfId="8535" xr:uid="{00000000-0005-0000-0000-0000DC160000}"/>
    <cellStyle name="Normal 3 2 4 2 2 2 3 2" xfId="8536" xr:uid="{00000000-0005-0000-0000-0000DD160000}"/>
    <cellStyle name="Normal 3 2 4 2 2 2 3 3" xfId="8537" xr:uid="{00000000-0005-0000-0000-0000DE160000}"/>
    <cellStyle name="Normal 3 2 4 2 2 2 3 4" xfId="8538" xr:uid="{00000000-0005-0000-0000-0000DF160000}"/>
    <cellStyle name="Normal 3 2 4 2 2 2 4" xfId="8539" xr:uid="{00000000-0005-0000-0000-0000E0160000}"/>
    <cellStyle name="Normal 3 2 4 2 2 2 4 2" xfId="8540" xr:uid="{00000000-0005-0000-0000-0000E1160000}"/>
    <cellStyle name="Normal 3 2 4 2 2 2 4 3" xfId="8541" xr:uid="{00000000-0005-0000-0000-0000E2160000}"/>
    <cellStyle name="Normal 3 2 4 2 2 2 5" xfId="8542" xr:uid="{00000000-0005-0000-0000-0000E3160000}"/>
    <cellStyle name="Normal 3 2 4 2 2 2 6" xfId="8543" xr:uid="{00000000-0005-0000-0000-0000E4160000}"/>
    <cellStyle name="Normal 3 2 4 2 2 2 7" xfId="8544" xr:uid="{00000000-0005-0000-0000-0000E5160000}"/>
    <cellStyle name="Normal 3 2 4 2 2 3" xfId="8545" xr:uid="{00000000-0005-0000-0000-0000E6160000}"/>
    <cellStyle name="Normal 3 2 4 2 2 3 2" xfId="8546" xr:uid="{00000000-0005-0000-0000-0000E7160000}"/>
    <cellStyle name="Normal 3 2 4 2 2 3 2 2" xfId="8547" xr:uid="{00000000-0005-0000-0000-0000E8160000}"/>
    <cellStyle name="Normal 3 2 4 2 2 3 3" xfId="8548" xr:uid="{00000000-0005-0000-0000-0000E9160000}"/>
    <cellStyle name="Normal 3 2 4 2 2 3 4" xfId="8549" xr:uid="{00000000-0005-0000-0000-0000EA160000}"/>
    <cellStyle name="Normal 3 2 4 2 2 4" xfId="8550" xr:uid="{00000000-0005-0000-0000-0000EB160000}"/>
    <cellStyle name="Normal 3 2 4 2 2 4 2" xfId="8551" xr:uid="{00000000-0005-0000-0000-0000EC160000}"/>
    <cellStyle name="Normal 3 2 4 2 2 4 3" xfId="8552" xr:uid="{00000000-0005-0000-0000-0000ED160000}"/>
    <cellStyle name="Normal 3 2 4 2 2 4 4" xfId="8553" xr:uid="{00000000-0005-0000-0000-0000EE160000}"/>
    <cellStyle name="Normal 3 2 4 2 2 5" xfId="8554" xr:uid="{00000000-0005-0000-0000-0000EF160000}"/>
    <cellStyle name="Normal 3 2 4 2 2 5 2" xfId="8555" xr:uid="{00000000-0005-0000-0000-0000F0160000}"/>
    <cellStyle name="Normal 3 2 4 2 2 5 3" xfId="8556" xr:uid="{00000000-0005-0000-0000-0000F1160000}"/>
    <cellStyle name="Normal 3 2 4 2 2 6" xfId="8557" xr:uid="{00000000-0005-0000-0000-0000F2160000}"/>
    <cellStyle name="Normal 3 2 4 2 2 7" xfId="8558" xr:uid="{00000000-0005-0000-0000-0000F3160000}"/>
    <cellStyle name="Normal 3 2 4 2 2 8" xfId="8559" xr:uid="{00000000-0005-0000-0000-0000F4160000}"/>
    <cellStyle name="Normal 3 2 4 2 3" xfId="8560" xr:uid="{00000000-0005-0000-0000-0000F5160000}"/>
    <cellStyle name="Normal 3 2 4 2 3 2" xfId="8561" xr:uid="{00000000-0005-0000-0000-0000F6160000}"/>
    <cellStyle name="Normal 3 2 4 2 3 2 2" xfId="8562" xr:uid="{00000000-0005-0000-0000-0000F7160000}"/>
    <cellStyle name="Normal 3 2 4 2 3 2 2 2" xfId="8563" xr:uid="{00000000-0005-0000-0000-0000F8160000}"/>
    <cellStyle name="Normal 3 2 4 2 3 2 2 2 2" xfId="8564" xr:uid="{00000000-0005-0000-0000-0000F9160000}"/>
    <cellStyle name="Normal 3 2 4 2 3 2 2 3" xfId="8565" xr:uid="{00000000-0005-0000-0000-0000FA160000}"/>
    <cellStyle name="Normal 3 2 4 2 3 2 2 4" xfId="8566" xr:uid="{00000000-0005-0000-0000-0000FB160000}"/>
    <cellStyle name="Normal 3 2 4 2 3 2 3" xfId="8567" xr:uid="{00000000-0005-0000-0000-0000FC160000}"/>
    <cellStyle name="Normal 3 2 4 2 3 2 3 2" xfId="8568" xr:uid="{00000000-0005-0000-0000-0000FD160000}"/>
    <cellStyle name="Normal 3 2 4 2 3 2 3 3" xfId="8569" xr:uid="{00000000-0005-0000-0000-0000FE160000}"/>
    <cellStyle name="Normal 3 2 4 2 3 2 3 4" xfId="8570" xr:uid="{00000000-0005-0000-0000-0000FF160000}"/>
    <cellStyle name="Normal 3 2 4 2 3 2 4" xfId="8571" xr:uid="{00000000-0005-0000-0000-000000170000}"/>
    <cellStyle name="Normal 3 2 4 2 3 2 4 2" xfId="8572" xr:uid="{00000000-0005-0000-0000-000001170000}"/>
    <cellStyle name="Normal 3 2 4 2 3 2 4 3" xfId="8573" xr:uid="{00000000-0005-0000-0000-000002170000}"/>
    <cellStyle name="Normal 3 2 4 2 3 2 5" xfId="8574" xr:uid="{00000000-0005-0000-0000-000003170000}"/>
    <cellStyle name="Normal 3 2 4 2 3 2 6" xfId="8575" xr:uid="{00000000-0005-0000-0000-000004170000}"/>
    <cellStyle name="Normal 3 2 4 2 3 2 7" xfId="8576" xr:uid="{00000000-0005-0000-0000-000005170000}"/>
    <cellStyle name="Normal 3 2 4 2 3 3" xfId="8577" xr:uid="{00000000-0005-0000-0000-000006170000}"/>
    <cellStyle name="Normal 3 2 4 2 3 3 2" xfId="8578" xr:uid="{00000000-0005-0000-0000-000007170000}"/>
    <cellStyle name="Normal 3 2 4 2 3 3 2 2" xfId="8579" xr:uid="{00000000-0005-0000-0000-000008170000}"/>
    <cellStyle name="Normal 3 2 4 2 3 3 3" xfId="8580" xr:uid="{00000000-0005-0000-0000-000009170000}"/>
    <cellStyle name="Normal 3 2 4 2 3 3 4" xfId="8581" xr:uid="{00000000-0005-0000-0000-00000A170000}"/>
    <cellStyle name="Normal 3 2 4 2 3 4" xfId="8582" xr:uid="{00000000-0005-0000-0000-00000B170000}"/>
    <cellStyle name="Normal 3 2 4 2 3 4 2" xfId="8583" xr:uid="{00000000-0005-0000-0000-00000C170000}"/>
    <cellStyle name="Normal 3 2 4 2 3 4 3" xfId="8584" xr:uid="{00000000-0005-0000-0000-00000D170000}"/>
    <cellStyle name="Normal 3 2 4 2 3 4 4" xfId="8585" xr:uid="{00000000-0005-0000-0000-00000E170000}"/>
    <cellStyle name="Normal 3 2 4 2 3 5" xfId="8586" xr:uid="{00000000-0005-0000-0000-00000F170000}"/>
    <cellStyle name="Normal 3 2 4 2 3 5 2" xfId="8587" xr:uid="{00000000-0005-0000-0000-000010170000}"/>
    <cellStyle name="Normal 3 2 4 2 3 5 3" xfId="8588" xr:uid="{00000000-0005-0000-0000-000011170000}"/>
    <cellStyle name="Normal 3 2 4 2 3 6" xfId="8589" xr:uid="{00000000-0005-0000-0000-000012170000}"/>
    <cellStyle name="Normal 3 2 4 2 3 7" xfId="8590" xr:uid="{00000000-0005-0000-0000-000013170000}"/>
    <cellStyle name="Normal 3 2 4 2 3 8" xfId="8591" xr:uid="{00000000-0005-0000-0000-000014170000}"/>
    <cellStyle name="Normal 3 2 4 2 4" xfId="8592" xr:uid="{00000000-0005-0000-0000-000015170000}"/>
    <cellStyle name="Normal 3 2 4 2 4 2" xfId="8593" xr:uid="{00000000-0005-0000-0000-000016170000}"/>
    <cellStyle name="Normal 3 2 4 2 4 2 2" xfId="8594" xr:uid="{00000000-0005-0000-0000-000017170000}"/>
    <cellStyle name="Normal 3 2 4 2 4 2 2 2" xfId="8595" xr:uid="{00000000-0005-0000-0000-000018170000}"/>
    <cellStyle name="Normal 3 2 4 2 4 2 3" xfId="8596" xr:uid="{00000000-0005-0000-0000-000019170000}"/>
    <cellStyle name="Normal 3 2 4 2 4 2 4" xfId="8597" xr:uid="{00000000-0005-0000-0000-00001A170000}"/>
    <cellStyle name="Normal 3 2 4 2 4 3" xfId="8598" xr:uid="{00000000-0005-0000-0000-00001B170000}"/>
    <cellStyle name="Normal 3 2 4 2 4 3 2" xfId="8599" xr:uid="{00000000-0005-0000-0000-00001C170000}"/>
    <cellStyle name="Normal 3 2 4 2 4 3 3" xfId="8600" xr:uid="{00000000-0005-0000-0000-00001D170000}"/>
    <cellStyle name="Normal 3 2 4 2 4 3 4" xfId="8601" xr:uid="{00000000-0005-0000-0000-00001E170000}"/>
    <cellStyle name="Normal 3 2 4 2 4 4" xfId="8602" xr:uid="{00000000-0005-0000-0000-00001F170000}"/>
    <cellStyle name="Normal 3 2 4 2 4 4 2" xfId="8603" xr:uid="{00000000-0005-0000-0000-000020170000}"/>
    <cellStyle name="Normal 3 2 4 2 4 4 3" xfId="8604" xr:uid="{00000000-0005-0000-0000-000021170000}"/>
    <cellStyle name="Normal 3 2 4 2 4 5" xfId="8605" xr:uid="{00000000-0005-0000-0000-000022170000}"/>
    <cellStyle name="Normal 3 2 4 2 4 6" xfId="8606" xr:uid="{00000000-0005-0000-0000-000023170000}"/>
    <cellStyle name="Normal 3 2 4 2 4 7" xfId="8607" xr:uid="{00000000-0005-0000-0000-000024170000}"/>
    <cellStyle name="Normal 3 2 4 2 5" xfId="8608" xr:uid="{00000000-0005-0000-0000-000025170000}"/>
    <cellStyle name="Normal 3 2 4 2 5 2" xfId="8609" xr:uid="{00000000-0005-0000-0000-000026170000}"/>
    <cellStyle name="Normal 3 2 4 2 5 2 2" xfId="8610" xr:uid="{00000000-0005-0000-0000-000027170000}"/>
    <cellStyle name="Normal 3 2 4 2 5 3" xfId="8611" xr:uid="{00000000-0005-0000-0000-000028170000}"/>
    <cellStyle name="Normal 3 2 4 2 5 4" xfId="8612" xr:uid="{00000000-0005-0000-0000-000029170000}"/>
    <cellStyle name="Normal 3 2 4 2 6" xfId="8613" xr:uid="{00000000-0005-0000-0000-00002A170000}"/>
    <cellStyle name="Normal 3 2 4 2 6 2" xfId="8614" xr:uid="{00000000-0005-0000-0000-00002B170000}"/>
    <cellStyle name="Normal 3 2 4 2 6 3" xfId="8615" xr:uid="{00000000-0005-0000-0000-00002C170000}"/>
    <cellStyle name="Normal 3 2 4 2 6 4" xfId="8616" xr:uid="{00000000-0005-0000-0000-00002D170000}"/>
    <cellStyle name="Normal 3 2 4 2 7" xfId="8617" xr:uid="{00000000-0005-0000-0000-00002E170000}"/>
    <cellStyle name="Normal 3 2 4 2 7 2" xfId="8618" xr:uid="{00000000-0005-0000-0000-00002F170000}"/>
    <cellStyle name="Normal 3 2 4 2 7 3" xfId="8619" xr:uid="{00000000-0005-0000-0000-000030170000}"/>
    <cellStyle name="Normal 3 2 4 2 8" xfId="8620" xr:uid="{00000000-0005-0000-0000-000031170000}"/>
    <cellStyle name="Normal 3 2 4 2 9" xfId="8621" xr:uid="{00000000-0005-0000-0000-000032170000}"/>
    <cellStyle name="Normal 3 2 4 3" xfId="8622" xr:uid="{00000000-0005-0000-0000-000033170000}"/>
    <cellStyle name="Normal 3 2 4 3 2" xfId="8623" xr:uid="{00000000-0005-0000-0000-000034170000}"/>
    <cellStyle name="Normal 3 2 4 3 2 2" xfId="8624" xr:uid="{00000000-0005-0000-0000-000035170000}"/>
    <cellStyle name="Normal 3 2 4 3 2 2 2" xfId="8625" xr:uid="{00000000-0005-0000-0000-000036170000}"/>
    <cellStyle name="Normal 3 2 4 3 2 2 2 2" xfId="8626" xr:uid="{00000000-0005-0000-0000-000037170000}"/>
    <cellStyle name="Normal 3 2 4 3 2 2 3" xfId="8627" xr:uid="{00000000-0005-0000-0000-000038170000}"/>
    <cellStyle name="Normal 3 2 4 3 2 2 4" xfId="8628" xr:uid="{00000000-0005-0000-0000-000039170000}"/>
    <cellStyle name="Normal 3 2 4 3 2 3" xfId="8629" xr:uid="{00000000-0005-0000-0000-00003A170000}"/>
    <cellStyle name="Normal 3 2 4 3 2 3 2" xfId="8630" xr:uid="{00000000-0005-0000-0000-00003B170000}"/>
    <cellStyle name="Normal 3 2 4 3 2 3 3" xfId="8631" xr:uid="{00000000-0005-0000-0000-00003C170000}"/>
    <cellStyle name="Normal 3 2 4 3 2 3 4" xfId="8632" xr:uid="{00000000-0005-0000-0000-00003D170000}"/>
    <cellStyle name="Normal 3 2 4 3 2 4" xfId="8633" xr:uid="{00000000-0005-0000-0000-00003E170000}"/>
    <cellStyle name="Normal 3 2 4 3 2 4 2" xfId="8634" xr:uid="{00000000-0005-0000-0000-00003F170000}"/>
    <cellStyle name="Normal 3 2 4 3 2 4 3" xfId="8635" xr:uid="{00000000-0005-0000-0000-000040170000}"/>
    <cellStyle name="Normal 3 2 4 3 2 5" xfId="8636" xr:uid="{00000000-0005-0000-0000-000041170000}"/>
    <cellStyle name="Normal 3 2 4 3 2 6" xfId="8637" xr:uid="{00000000-0005-0000-0000-000042170000}"/>
    <cellStyle name="Normal 3 2 4 3 2 7" xfId="8638" xr:uid="{00000000-0005-0000-0000-000043170000}"/>
    <cellStyle name="Normal 3 2 4 3 3" xfId="8639" xr:uid="{00000000-0005-0000-0000-000044170000}"/>
    <cellStyle name="Normal 3 2 4 3 3 2" xfId="8640" xr:uid="{00000000-0005-0000-0000-000045170000}"/>
    <cellStyle name="Normal 3 2 4 3 3 2 2" xfId="8641" xr:uid="{00000000-0005-0000-0000-000046170000}"/>
    <cellStyle name="Normal 3 2 4 3 3 3" xfId="8642" xr:uid="{00000000-0005-0000-0000-000047170000}"/>
    <cellStyle name="Normal 3 2 4 3 3 4" xfId="8643" xr:uid="{00000000-0005-0000-0000-000048170000}"/>
    <cellStyle name="Normal 3 2 4 3 4" xfId="8644" xr:uid="{00000000-0005-0000-0000-000049170000}"/>
    <cellStyle name="Normal 3 2 4 3 4 2" xfId="8645" xr:uid="{00000000-0005-0000-0000-00004A170000}"/>
    <cellStyle name="Normal 3 2 4 3 4 3" xfId="8646" xr:uid="{00000000-0005-0000-0000-00004B170000}"/>
    <cellStyle name="Normal 3 2 4 3 4 4" xfId="8647" xr:uid="{00000000-0005-0000-0000-00004C170000}"/>
    <cellStyle name="Normal 3 2 4 3 5" xfId="8648" xr:uid="{00000000-0005-0000-0000-00004D170000}"/>
    <cellStyle name="Normal 3 2 4 3 5 2" xfId="8649" xr:uid="{00000000-0005-0000-0000-00004E170000}"/>
    <cellStyle name="Normal 3 2 4 3 5 3" xfId="8650" xr:uid="{00000000-0005-0000-0000-00004F170000}"/>
    <cellStyle name="Normal 3 2 4 3 6" xfId="8651" xr:uid="{00000000-0005-0000-0000-000050170000}"/>
    <cellStyle name="Normal 3 2 4 3 7" xfId="8652" xr:uid="{00000000-0005-0000-0000-000051170000}"/>
    <cellStyle name="Normal 3 2 4 3 8" xfId="8653" xr:uid="{00000000-0005-0000-0000-000052170000}"/>
    <cellStyle name="Normal 3 2 4 4" xfId="8654" xr:uid="{00000000-0005-0000-0000-000053170000}"/>
    <cellStyle name="Normal 3 2 4 4 2" xfId="8655" xr:uid="{00000000-0005-0000-0000-000054170000}"/>
    <cellStyle name="Normal 3 2 4 4 2 2" xfId="8656" xr:uid="{00000000-0005-0000-0000-000055170000}"/>
    <cellStyle name="Normal 3 2 4 4 2 2 2" xfId="8657" xr:uid="{00000000-0005-0000-0000-000056170000}"/>
    <cellStyle name="Normal 3 2 4 4 2 2 2 2" xfId="8658" xr:uid="{00000000-0005-0000-0000-000057170000}"/>
    <cellStyle name="Normal 3 2 4 4 2 2 3" xfId="8659" xr:uid="{00000000-0005-0000-0000-000058170000}"/>
    <cellStyle name="Normal 3 2 4 4 2 2 4" xfId="8660" xr:uid="{00000000-0005-0000-0000-000059170000}"/>
    <cellStyle name="Normal 3 2 4 4 2 3" xfId="8661" xr:uid="{00000000-0005-0000-0000-00005A170000}"/>
    <cellStyle name="Normal 3 2 4 4 2 3 2" xfId="8662" xr:uid="{00000000-0005-0000-0000-00005B170000}"/>
    <cellStyle name="Normal 3 2 4 4 2 3 3" xfId="8663" xr:uid="{00000000-0005-0000-0000-00005C170000}"/>
    <cellStyle name="Normal 3 2 4 4 2 3 4" xfId="8664" xr:uid="{00000000-0005-0000-0000-00005D170000}"/>
    <cellStyle name="Normal 3 2 4 4 2 4" xfId="8665" xr:uid="{00000000-0005-0000-0000-00005E170000}"/>
    <cellStyle name="Normal 3 2 4 4 2 4 2" xfId="8666" xr:uid="{00000000-0005-0000-0000-00005F170000}"/>
    <cellStyle name="Normal 3 2 4 4 2 4 3" xfId="8667" xr:uid="{00000000-0005-0000-0000-000060170000}"/>
    <cellStyle name="Normal 3 2 4 4 2 5" xfId="8668" xr:uid="{00000000-0005-0000-0000-000061170000}"/>
    <cellStyle name="Normal 3 2 4 4 2 6" xfId="8669" xr:uid="{00000000-0005-0000-0000-000062170000}"/>
    <cellStyle name="Normal 3 2 4 4 2 7" xfId="8670" xr:uid="{00000000-0005-0000-0000-000063170000}"/>
    <cellStyle name="Normal 3 2 4 4 3" xfId="8671" xr:uid="{00000000-0005-0000-0000-000064170000}"/>
    <cellStyle name="Normal 3 2 4 4 3 2" xfId="8672" xr:uid="{00000000-0005-0000-0000-000065170000}"/>
    <cellStyle name="Normal 3 2 4 4 3 2 2" xfId="8673" xr:uid="{00000000-0005-0000-0000-000066170000}"/>
    <cellStyle name="Normal 3 2 4 4 3 3" xfId="8674" xr:uid="{00000000-0005-0000-0000-000067170000}"/>
    <cellStyle name="Normal 3 2 4 4 3 4" xfId="8675" xr:uid="{00000000-0005-0000-0000-000068170000}"/>
    <cellStyle name="Normal 3 2 4 4 4" xfId="8676" xr:uid="{00000000-0005-0000-0000-000069170000}"/>
    <cellStyle name="Normal 3 2 4 4 4 2" xfId="8677" xr:uid="{00000000-0005-0000-0000-00006A170000}"/>
    <cellStyle name="Normal 3 2 4 4 4 3" xfId="8678" xr:uid="{00000000-0005-0000-0000-00006B170000}"/>
    <cellStyle name="Normal 3 2 4 4 4 4" xfId="8679" xr:uid="{00000000-0005-0000-0000-00006C170000}"/>
    <cellStyle name="Normal 3 2 4 4 5" xfId="8680" xr:uid="{00000000-0005-0000-0000-00006D170000}"/>
    <cellStyle name="Normal 3 2 4 4 5 2" xfId="8681" xr:uid="{00000000-0005-0000-0000-00006E170000}"/>
    <cellStyle name="Normal 3 2 4 4 5 3" xfId="8682" xr:uid="{00000000-0005-0000-0000-00006F170000}"/>
    <cellStyle name="Normal 3 2 4 4 6" xfId="8683" xr:uid="{00000000-0005-0000-0000-000070170000}"/>
    <cellStyle name="Normal 3 2 4 4 7" xfId="8684" xr:uid="{00000000-0005-0000-0000-000071170000}"/>
    <cellStyle name="Normal 3 2 4 4 8" xfId="8685" xr:uid="{00000000-0005-0000-0000-000072170000}"/>
    <cellStyle name="Normal 3 2 4 5" xfId="8686" xr:uid="{00000000-0005-0000-0000-000073170000}"/>
    <cellStyle name="Normal 3 2 4 5 2" xfId="8687" xr:uid="{00000000-0005-0000-0000-000074170000}"/>
    <cellStyle name="Normal 3 2 4 5 2 2" xfId="8688" xr:uid="{00000000-0005-0000-0000-000075170000}"/>
    <cellStyle name="Normal 3 2 4 5 2 2 2" xfId="8689" xr:uid="{00000000-0005-0000-0000-000076170000}"/>
    <cellStyle name="Normal 3 2 4 5 2 3" xfId="8690" xr:uid="{00000000-0005-0000-0000-000077170000}"/>
    <cellStyle name="Normal 3 2 4 5 2 4" xfId="8691" xr:uid="{00000000-0005-0000-0000-000078170000}"/>
    <cellStyle name="Normal 3 2 4 5 3" xfId="8692" xr:uid="{00000000-0005-0000-0000-000079170000}"/>
    <cellStyle name="Normal 3 2 4 5 3 2" xfId="8693" xr:uid="{00000000-0005-0000-0000-00007A170000}"/>
    <cellStyle name="Normal 3 2 4 5 3 3" xfId="8694" xr:uid="{00000000-0005-0000-0000-00007B170000}"/>
    <cellStyle name="Normal 3 2 4 5 3 4" xfId="8695" xr:uid="{00000000-0005-0000-0000-00007C170000}"/>
    <cellStyle name="Normal 3 2 4 5 4" xfId="8696" xr:uid="{00000000-0005-0000-0000-00007D170000}"/>
    <cellStyle name="Normal 3 2 4 5 4 2" xfId="8697" xr:uid="{00000000-0005-0000-0000-00007E170000}"/>
    <cellStyle name="Normal 3 2 4 5 4 3" xfId="8698" xr:uid="{00000000-0005-0000-0000-00007F170000}"/>
    <cellStyle name="Normal 3 2 4 5 5" xfId="8699" xr:uid="{00000000-0005-0000-0000-000080170000}"/>
    <cellStyle name="Normal 3 2 4 5 6" xfId="8700" xr:uid="{00000000-0005-0000-0000-000081170000}"/>
    <cellStyle name="Normal 3 2 4 5 7" xfId="8701" xr:uid="{00000000-0005-0000-0000-000082170000}"/>
    <cellStyle name="Normal 3 2 4 6" xfId="8702" xr:uid="{00000000-0005-0000-0000-000083170000}"/>
    <cellStyle name="Normal 3 2 4 6 2" xfId="8703" xr:uid="{00000000-0005-0000-0000-000084170000}"/>
    <cellStyle name="Normal 3 2 4 6 2 2" xfId="8704" xr:uid="{00000000-0005-0000-0000-000085170000}"/>
    <cellStyle name="Normal 3 2 4 6 3" xfId="8705" xr:uid="{00000000-0005-0000-0000-000086170000}"/>
    <cellStyle name="Normal 3 2 4 6 4" xfId="8706" xr:uid="{00000000-0005-0000-0000-000087170000}"/>
    <cellStyle name="Normal 3 2 4 7" xfId="8707" xr:uid="{00000000-0005-0000-0000-000088170000}"/>
    <cellStyle name="Normal 3 2 4 7 2" xfId="8708" xr:uid="{00000000-0005-0000-0000-000089170000}"/>
    <cellStyle name="Normal 3 2 4 7 3" xfId="8709" xr:uid="{00000000-0005-0000-0000-00008A170000}"/>
    <cellStyle name="Normal 3 2 4 7 4" xfId="8710" xr:uid="{00000000-0005-0000-0000-00008B170000}"/>
    <cellStyle name="Normal 3 2 4 8" xfId="8711" xr:uid="{00000000-0005-0000-0000-00008C170000}"/>
    <cellStyle name="Normal 3 2 4 8 2" xfId="8712" xr:uid="{00000000-0005-0000-0000-00008D170000}"/>
    <cellStyle name="Normal 3 2 4 8 3" xfId="8713" xr:uid="{00000000-0005-0000-0000-00008E170000}"/>
    <cellStyle name="Normal 3 2 4 9" xfId="8714" xr:uid="{00000000-0005-0000-0000-00008F170000}"/>
    <cellStyle name="Normal 3 2 5" xfId="8715" xr:uid="{00000000-0005-0000-0000-000090170000}"/>
    <cellStyle name="Normal 3 2 5 10" xfId="8716" xr:uid="{00000000-0005-0000-0000-000091170000}"/>
    <cellStyle name="Normal 3 2 5 2" xfId="8717" xr:uid="{00000000-0005-0000-0000-000092170000}"/>
    <cellStyle name="Normal 3 2 5 2 2" xfId="8718" xr:uid="{00000000-0005-0000-0000-000093170000}"/>
    <cellStyle name="Normal 3 2 5 2 2 2" xfId="8719" xr:uid="{00000000-0005-0000-0000-000094170000}"/>
    <cellStyle name="Normal 3 2 5 2 2 2 2" xfId="8720" xr:uid="{00000000-0005-0000-0000-000095170000}"/>
    <cellStyle name="Normal 3 2 5 2 2 2 2 2" xfId="8721" xr:uid="{00000000-0005-0000-0000-000096170000}"/>
    <cellStyle name="Normal 3 2 5 2 2 2 3" xfId="8722" xr:uid="{00000000-0005-0000-0000-000097170000}"/>
    <cellStyle name="Normal 3 2 5 2 2 2 4" xfId="8723" xr:uid="{00000000-0005-0000-0000-000098170000}"/>
    <cellStyle name="Normal 3 2 5 2 2 3" xfId="8724" xr:uid="{00000000-0005-0000-0000-000099170000}"/>
    <cellStyle name="Normal 3 2 5 2 2 3 2" xfId="8725" xr:uid="{00000000-0005-0000-0000-00009A170000}"/>
    <cellStyle name="Normal 3 2 5 2 2 3 3" xfId="8726" xr:uid="{00000000-0005-0000-0000-00009B170000}"/>
    <cellStyle name="Normal 3 2 5 2 2 3 4" xfId="8727" xr:uid="{00000000-0005-0000-0000-00009C170000}"/>
    <cellStyle name="Normal 3 2 5 2 2 4" xfId="8728" xr:uid="{00000000-0005-0000-0000-00009D170000}"/>
    <cellStyle name="Normal 3 2 5 2 2 4 2" xfId="8729" xr:uid="{00000000-0005-0000-0000-00009E170000}"/>
    <cellStyle name="Normal 3 2 5 2 2 4 3" xfId="8730" xr:uid="{00000000-0005-0000-0000-00009F170000}"/>
    <cellStyle name="Normal 3 2 5 2 2 5" xfId="8731" xr:uid="{00000000-0005-0000-0000-0000A0170000}"/>
    <cellStyle name="Normal 3 2 5 2 2 6" xfId="8732" xr:uid="{00000000-0005-0000-0000-0000A1170000}"/>
    <cellStyle name="Normal 3 2 5 2 2 7" xfId="8733" xr:uid="{00000000-0005-0000-0000-0000A2170000}"/>
    <cellStyle name="Normal 3 2 5 2 3" xfId="8734" xr:uid="{00000000-0005-0000-0000-0000A3170000}"/>
    <cellStyle name="Normal 3 2 5 2 3 2" xfId="8735" xr:uid="{00000000-0005-0000-0000-0000A4170000}"/>
    <cellStyle name="Normal 3 2 5 2 3 2 2" xfId="8736" xr:uid="{00000000-0005-0000-0000-0000A5170000}"/>
    <cellStyle name="Normal 3 2 5 2 3 3" xfId="8737" xr:uid="{00000000-0005-0000-0000-0000A6170000}"/>
    <cellStyle name="Normal 3 2 5 2 3 4" xfId="8738" xr:uid="{00000000-0005-0000-0000-0000A7170000}"/>
    <cellStyle name="Normal 3 2 5 2 4" xfId="8739" xr:uid="{00000000-0005-0000-0000-0000A8170000}"/>
    <cellStyle name="Normal 3 2 5 2 4 2" xfId="8740" xr:uid="{00000000-0005-0000-0000-0000A9170000}"/>
    <cellStyle name="Normal 3 2 5 2 4 3" xfId="8741" xr:uid="{00000000-0005-0000-0000-0000AA170000}"/>
    <cellStyle name="Normal 3 2 5 2 4 4" xfId="8742" xr:uid="{00000000-0005-0000-0000-0000AB170000}"/>
    <cellStyle name="Normal 3 2 5 2 5" xfId="8743" xr:uid="{00000000-0005-0000-0000-0000AC170000}"/>
    <cellStyle name="Normal 3 2 5 2 5 2" xfId="8744" xr:uid="{00000000-0005-0000-0000-0000AD170000}"/>
    <cellStyle name="Normal 3 2 5 2 5 3" xfId="8745" xr:uid="{00000000-0005-0000-0000-0000AE170000}"/>
    <cellStyle name="Normal 3 2 5 2 6" xfId="8746" xr:uid="{00000000-0005-0000-0000-0000AF170000}"/>
    <cellStyle name="Normal 3 2 5 2 7" xfId="8747" xr:uid="{00000000-0005-0000-0000-0000B0170000}"/>
    <cellStyle name="Normal 3 2 5 2 8" xfId="8748" xr:uid="{00000000-0005-0000-0000-0000B1170000}"/>
    <cellStyle name="Normal 3 2 5 3" xfId="8749" xr:uid="{00000000-0005-0000-0000-0000B2170000}"/>
    <cellStyle name="Normal 3 2 5 3 2" xfId="8750" xr:uid="{00000000-0005-0000-0000-0000B3170000}"/>
    <cellStyle name="Normal 3 2 5 3 2 2" xfId="8751" xr:uid="{00000000-0005-0000-0000-0000B4170000}"/>
    <cellStyle name="Normal 3 2 5 3 2 2 2" xfId="8752" xr:uid="{00000000-0005-0000-0000-0000B5170000}"/>
    <cellStyle name="Normal 3 2 5 3 2 2 2 2" xfId="8753" xr:uid="{00000000-0005-0000-0000-0000B6170000}"/>
    <cellStyle name="Normal 3 2 5 3 2 2 3" xfId="8754" xr:uid="{00000000-0005-0000-0000-0000B7170000}"/>
    <cellStyle name="Normal 3 2 5 3 2 2 4" xfId="8755" xr:uid="{00000000-0005-0000-0000-0000B8170000}"/>
    <cellStyle name="Normal 3 2 5 3 2 3" xfId="8756" xr:uid="{00000000-0005-0000-0000-0000B9170000}"/>
    <cellStyle name="Normal 3 2 5 3 2 3 2" xfId="8757" xr:uid="{00000000-0005-0000-0000-0000BA170000}"/>
    <cellStyle name="Normal 3 2 5 3 2 3 3" xfId="8758" xr:uid="{00000000-0005-0000-0000-0000BB170000}"/>
    <cellStyle name="Normal 3 2 5 3 2 3 4" xfId="8759" xr:uid="{00000000-0005-0000-0000-0000BC170000}"/>
    <cellStyle name="Normal 3 2 5 3 2 4" xfId="8760" xr:uid="{00000000-0005-0000-0000-0000BD170000}"/>
    <cellStyle name="Normal 3 2 5 3 2 4 2" xfId="8761" xr:uid="{00000000-0005-0000-0000-0000BE170000}"/>
    <cellStyle name="Normal 3 2 5 3 2 4 3" xfId="8762" xr:uid="{00000000-0005-0000-0000-0000BF170000}"/>
    <cellStyle name="Normal 3 2 5 3 2 5" xfId="8763" xr:uid="{00000000-0005-0000-0000-0000C0170000}"/>
    <cellStyle name="Normal 3 2 5 3 2 6" xfId="8764" xr:uid="{00000000-0005-0000-0000-0000C1170000}"/>
    <cellStyle name="Normal 3 2 5 3 2 7" xfId="8765" xr:uid="{00000000-0005-0000-0000-0000C2170000}"/>
    <cellStyle name="Normal 3 2 5 3 3" xfId="8766" xr:uid="{00000000-0005-0000-0000-0000C3170000}"/>
    <cellStyle name="Normal 3 2 5 3 3 2" xfId="8767" xr:uid="{00000000-0005-0000-0000-0000C4170000}"/>
    <cellStyle name="Normal 3 2 5 3 3 2 2" xfId="8768" xr:uid="{00000000-0005-0000-0000-0000C5170000}"/>
    <cellStyle name="Normal 3 2 5 3 3 3" xfId="8769" xr:uid="{00000000-0005-0000-0000-0000C6170000}"/>
    <cellStyle name="Normal 3 2 5 3 3 4" xfId="8770" xr:uid="{00000000-0005-0000-0000-0000C7170000}"/>
    <cellStyle name="Normal 3 2 5 3 4" xfId="8771" xr:uid="{00000000-0005-0000-0000-0000C8170000}"/>
    <cellStyle name="Normal 3 2 5 3 4 2" xfId="8772" xr:uid="{00000000-0005-0000-0000-0000C9170000}"/>
    <cellStyle name="Normal 3 2 5 3 4 3" xfId="8773" xr:uid="{00000000-0005-0000-0000-0000CA170000}"/>
    <cellStyle name="Normal 3 2 5 3 4 4" xfId="8774" xr:uid="{00000000-0005-0000-0000-0000CB170000}"/>
    <cellStyle name="Normal 3 2 5 3 5" xfId="8775" xr:uid="{00000000-0005-0000-0000-0000CC170000}"/>
    <cellStyle name="Normal 3 2 5 3 5 2" xfId="8776" xr:uid="{00000000-0005-0000-0000-0000CD170000}"/>
    <cellStyle name="Normal 3 2 5 3 5 3" xfId="8777" xr:uid="{00000000-0005-0000-0000-0000CE170000}"/>
    <cellStyle name="Normal 3 2 5 3 6" xfId="8778" xr:uid="{00000000-0005-0000-0000-0000CF170000}"/>
    <cellStyle name="Normal 3 2 5 3 7" xfId="8779" xr:uid="{00000000-0005-0000-0000-0000D0170000}"/>
    <cellStyle name="Normal 3 2 5 3 8" xfId="8780" xr:uid="{00000000-0005-0000-0000-0000D1170000}"/>
    <cellStyle name="Normal 3 2 5 4" xfId="8781" xr:uid="{00000000-0005-0000-0000-0000D2170000}"/>
    <cellStyle name="Normal 3 2 5 4 2" xfId="8782" xr:uid="{00000000-0005-0000-0000-0000D3170000}"/>
    <cellStyle name="Normal 3 2 5 4 2 2" xfId="8783" xr:uid="{00000000-0005-0000-0000-0000D4170000}"/>
    <cellStyle name="Normal 3 2 5 4 2 2 2" xfId="8784" xr:uid="{00000000-0005-0000-0000-0000D5170000}"/>
    <cellStyle name="Normal 3 2 5 4 2 3" xfId="8785" xr:uid="{00000000-0005-0000-0000-0000D6170000}"/>
    <cellStyle name="Normal 3 2 5 4 2 4" xfId="8786" xr:uid="{00000000-0005-0000-0000-0000D7170000}"/>
    <cellStyle name="Normal 3 2 5 4 3" xfId="8787" xr:uid="{00000000-0005-0000-0000-0000D8170000}"/>
    <cellStyle name="Normal 3 2 5 4 3 2" xfId="8788" xr:uid="{00000000-0005-0000-0000-0000D9170000}"/>
    <cellStyle name="Normal 3 2 5 4 3 3" xfId="8789" xr:uid="{00000000-0005-0000-0000-0000DA170000}"/>
    <cellStyle name="Normal 3 2 5 4 3 4" xfId="8790" xr:uid="{00000000-0005-0000-0000-0000DB170000}"/>
    <cellStyle name="Normal 3 2 5 4 4" xfId="8791" xr:uid="{00000000-0005-0000-0000-0000DC170000}"/>
    <cellStyle name="Normal 3 2 5 4 4 2" xfId="8792" xr:uid="{00000000-0005-0000-0000-0000DD170000}"/>
    <cellStyle name="Normal 3 2 5 4 4 3" xfId="8793" xr:uid="{00000000-0005-0000-0000-0000DE170000}"/>
    <cellStyle name="Normal 3 2 5 4 5" xfId="8794" xr:uid="{00000000-0005-0000-0000-0000DF170000}"/>
    <cellStyle name="Normal 3 2 5 4 6" xfId="8795" xr:uid="{00000000-0005-0000-0000-0000E0170000}"/>
    <cellStyle name="Normal 3 2 5 4 7" xfId="8796" xr:uid="{00000000-0005-0000-0000-0000E1170000}"/>
    <cellStyle name="Normal 3 2 5 5" xfId="8797" xr:uid="{00000000-0005-0000-0000-0000E2170000}"/>
    <cellStyle name="Normal 3 2 5 5 2" xfId="8798" xr:uid="{00000000-0005-0000-0000-0000E3170000}"/>
    <cellStyle name="Normal 3 2 5 5 2 2" xfId="8799" xr:uid="{00000000-0005-0000-0000-0000E4170000}"/>
    <cellStyle name="Normal 3 2 5 5 3" xfId="8800" xr:uid="{00000000-0005-0000-0000-0000E5170000}"/>
    <cellStyle name="Normal 3 2 5 5 4" xfId="8801" xr:uid="{00000000-0005-0000-0000-0000E6170000}"/>
    <cellStyle name="Normal 3 2 5 6" xfId="8802" xr:uid="{00000000-0005-0000-0000-0000E7170000}"/>
    <cellStyle name="Normal 3 2 5 6 2" xfId="8803" xr:uid="{00000000-0005-0000-0000-0000E8170000}"/>
    <cellStyle name="Normal 3 2 5 6 3" xfId="8804" xr:uid="{00000000-0005-0000-0000-0000E9170000}"/>
    <cellStyle name="Normal 3 2 5 6 4" xfId="8805" xr:uid="{00000000-0005-0000-0000-0000EA170000}"/>
    <cellStyle name="Normal 3 2 5 7" xfId="8806" xr:uid="{00000000-0005-0000-0000-0000EB170000}"/>
    <cellStyle name="Normal 3 2 5 7 2" xfId="8807" xr:uid="{00000000-0005-0000-0000-0000EC170000}"/>
    <cellStyle name="Normal 3 2 5 7 3" xfId="8808" xr:uid="{00000000-0005-0000-0000-0000ED170000}"/>
    <cellStyle name="Normal 3 2 5 8" xfId="8809" xr:uid="{00000000-0005-0000-0000-0000EE170000}"/>
    <cellStyle name="Normal 3 2 5 9" xfId="8810" xr:uid="{00000000-0005-0000-0000-0000EF170000}"/>
    <cellStyle name="Normal 3 2 6" xfId="8811" xr:uid="{00000000-0005-0000-0000-0000F0170000}"/>
    <cellStyle name="Normal 3 2 6 2" xfId="8812" xr:uid="{00000000-0005-0000-0000-0000F1170000}"/>
    <cellStyle name="Normal 3 2 6 2 2" xfId="8813" xr:uid="{00000000-0005-0000-0000-0000F2170000}"/>
    <cellStyle name="Normal 3 2 6 2 2 2" xfId="8814" xr:uid="{00000000-0005-0000-0000-0000F3170000}"/>
    <cellStyle name="Normal 3 2 6 2 2 2 2" xfId="8815" xr:uid="{00000000-0005-0000-0000-0000F4170000}"/>
    <cellStyle name="Normal 3 2 6 2 2 3" xfId="8816" xr:uid="{00000000-0005-0000-0000-0000F5170000}"/>
    <cellStyle name="Normal 3 2 6 2 2 4" xfId="8817" xr:uid="{00000000-0005-0000-0000-0000F6170000}"/>
    <cellStyle name="Normal 3 2 6 2 3" xfId="8818" xr:uid="{00000000-0005-0000-0000-0000F7170000}"/>
    <cellStyle name="Normal 3 2 6 2 3 2" xfId="8819" xr:uid="{00000000-0005-0000-0000-0000F8170000}"/>
    <cellStyle name="Normal 3 2 6 2 3 3" xfId="8820" xr:uid="{00000000-0005-0000-0000-0000F9170000}"/>
    <cellStyle name="Normal 3 2 6 2 3 4" xfId="8821" xr:uid="{00000000-0005-0000-0000-0000FA170000}"/>
    <cellStyle name="Normal 3 2 6 2 4" xfId="8822" xr:uid="{00000000-0005-0000-0000-0000FB170000}"/>
    <cellStyle name="Normal 3 2 6 2 4 2" xfId="8823" xr:uid="{00000000-0005-0000-0000-0000FC170000}"/>
    <cellStyle name="Normal 3 2 6 2 4 3" xfId="8824" xr:uid="{00000000-0005-0000-0000-0000FD170000}"/>
    <cellStyle name="Normal 3 2 6 2 5" xfId="8825" xr:uid="{00000000-0005-0000-0000-0000FE170000}"/>
    <cellStyle name="Normal 3 2 6 2 6" xfId="8826" xr:uid="{00000000-0005-0000-0000-0000FF170000}"/>
    <cellStyle name="Normal 3 2 6 2 7" xfId="8827" xr:uid="{00000000-0005-0000-0000-000000180000}"/>
    <cellStyle name="Normal 3 2 6 3" xfId="8828" xr:uid="{00000000-0005-0000-0000-000001180000}"/>
    <cellStyle name="Normal 3 2 6 3 2" xfId="8829" xr:uid="{00000000-0005-0000-0000-000002180000}"/>
    <cellStyle name="Normal 3 2 6 3 2 2" xfId="8830" xr:uid="{00000000-0005-0000-0000-000003180000}"/>
    <cellStyle name="Normal 3 2 6 3 3" xfId="8831" xr:uid="{00000000-0005-0000-0000-000004180000}"/>
    <cellStyle name="Normal 3 2 6 3 4" xfId="8832" xr:uid="{00000000-0005-0000-0000-000005180000}"/>
    <cellStyle name="Normal 3 2 6 4" xfId="8833" xr:uid="{00000000-0005-0000-0000-000006180000}"/>
    <cellStyle name="Normal 3 2 6 4 2" xfId="8834" xr:uid="{00000000-0005-0000-0000-000007180000}"/>
    <cellStyle name="Normal 3 2 6 4 3" xfId="8835" xr:uid="{00000000-0005-0000-0000-000008180000}"/>
    <cellStyle name="Normal 3 2 6 4 4" xfId="8836" xr:uid="{00000000-0005-0000-0000-000009180000}"/>
    <cellStyle name="Normal 3 2 6 5" xfId="8837" xr:uid="{00000000-0005-0000-0000-00000A180000}"/>
    <cellStyle name="Normal 3 2 6 5 2" xfId="8838" xr:uid="{00000000-0005-0000-0000-00000B180000}"/>
    <cellStyle name="Normal 3 2 6 5 3" xfId="8839" xr:uid="{00000000-0005-0000-0000-00000C180000}"/>
    <cellStyle name="Normal 3 2 6 6" xfId="8840" xr:uid="{00000000-0005-0000-0000-00000D180000}"/>
    <cellStyle name="Normal 3 2 6 7" xfId="8841" xr:uid="{00000000-0005-0000-0000-00000E180000}"/>
    <cellStyle name="Normal 3 2 6 8" xfId="8842" xr:uid="{00000000-0005-0000-0000-00000F180000}"/>
    <cellStyle name="Normal 3 2 7" xfId="8843" xr:uid="{00000000-0005-0000-0000-000010180000}"/>
    <cellStyle name="Normal 3 2 7 2" xfId="8844" xr:uid="{00000000-0005-0000-0000-000011180000}"/>
    <cellStyle name="Normal 3 2 7 2 2" xfId="8845" xr:uid="{00000000-0005-0000-0000-000012180000}"/>
    <cellStyle name="Normal 3 2 7 2 2 2" xfId="8846" xr:uid="{00000000-0005-0000-0000-000013180000}"/>
    <cellStyle name="Normal 3 2 7 2 2 2 2" xfId="8847" xr:uid="{00000000-0005-0000-0000-000014180000}"/>
    <cellStyle name="Normal 3 2 7 2 2 3" xfId="8848" xr:uid="{00000000-0005-0000-0000-000015180000}"/>
    <cellStyle name="Normal 3 2 7 2 2 4" xfId="8849" xr:uid="{00000000-0005-0000-0000-000016180000}"/>
    <cellStyle name="Normal 3 2 7 2 3" xfId="8850" xr:uid="{00000000-0005-0000-0000-000017180000}"/>
    <cellStyle name="Normal 3 2 7 2 3 2" xfId="8851" xr:uid="{00000000-0005-0000-0000-000018180000}"/>
    <cellStyle name="Normal 3 2 7 2 3 3" xfId="8852" xr:uid="{00000000-0005-0000-0000-000019180000}"/>
    <cellStyle name="Normal 3 2 7 2 3 4" xfId="8853" xr:uid="{00000000-0005-0000-0000-00001A180000}"/>
    <cellStyle name="Normal 3 2 7 2 4" xfId="8854" xr:uid="{00000000-0005-0000-0000-00001B180000}"/>
    <cellStyle name="Normal 3 2 7 2 4 2" xfId="8855" xr:uid="{00000000-0005-0000-0000-00001C180000}"/>
    <cellStyle name="Normal 3 2 7 2 4 3" xfId="8856" xr:uid="{00000000-0005-0000-0000-00001D180000}"/>
    <cellStyle name="Normal 3 2 7 2 5" xfId="8857" xr:uid="{00000000-0005-0000-0000-00001E180000}"/>
    <cellStyle name="Normal 3 2 7 2 6" xfId="8858" xr:uid="{00000000-0005-0000-0000-00001F180000}"/>
    <cellStyle name="Normal 3 2 7 2 7" xfId="8859" xr:uid="{00000000-0005-0000-0000-000020180000}"/>
    <cellStyle name="Normal 3 2 7 3" xfId="8860" xr:uid="{00000000-0005-0000-0000-000021180000}"/>
    <cellStyle name="Normal 3 2 7 3 2" xfId="8861" xr:uid="{00000000-0005-0000-0000-000022180000}"/>
    <cellStyle name="Normal 3 2 7 3 2 2" xfId="8862" xr:uid="{00000000-0005-0000-0000-000023180000}"/>
    <cellStyle name="Normal 3 2 7 3 3" xfId="8863" xr:uid="{00000000-0005-0000-0000-000024180000}"/>
    <cellStyle name="Normal 3 2 7 3 4" xfId="8864" xr:uid="{00000000-0005-0000-0000-000025180000}"/>
    <cellStyle name="Normal 3 2 7 4" xfId="8865" xr:uid="{00000000-0005-0000-0000-000026180000}"/>
    <cellStyle name="Normal 3 2 7 4 2" xfId="8866" xr:uid="{00000000-0005-0000-0000-000027180000}"/>
    <cellStyle name="Normal 3 2 7 4 3" xfId="8867" xr:uid="{00000000-0005-0000-0000-000028180000}"/>
    <cellStyle name="Normal 3 2 7 4 4" xfId="8868" xr:uid="{00000000-0005-0000-0000-000029180000}"/>
    <cellStyle name="Normal 3 2 7 5" xfId="8869" xr:uid="{00000000-0005-0000-0000-00002A180000}"/>
    <cellStyle name="Normal 3 2 7 5 2" xfId="8870" xr:uid="{00000000-0005-0000-0000-00002B180000}"/>
    <cellStyle name="Normal 3 2 7 5 3" xfId="8871" xr:uid="{00000000-0005-0000-0000-00002C180000}"/>
    <cellStyle name="Normal 3 2 7 6" xfId="8872" xr:uid="{00000000-0005-0000-0000-00002D180000}"/>
    <cellStyle name="Normal 3 2 7 7" xfId="8873" xr:uid="{00000000-0005-0000-0000-00002E180000}"/>
    <cellStyle name="Normal 3 2 7 8" xfId="8874" xr:uid="{00000000-0005-0000-0000-00002F180000}"/>
    <cellStyle name="Normal 3 2 8" xfId="8875" xr:uid="{00000000-0005-0000-0000-000030180000}"/>
    <cellStyle name="Normal 3 2 8 2" xfId="8876" xr:uid="{00000000-0005-0000-0000-000031180000}"/>
    <cellStyle name="Normal 3 2 8 2 2" xfId="8877" xr:uid="{00000000-0005-0000-0000-000032180000}"/>
    <cellStyle name="Normal 3 2 8 2 2 2" xfId="8878" xr:uid="{00000000-0005-0000-0000-000033180000}"/>
    <cellStyle name="Normal 3 2 8 2 3" xfId="8879" xr:uid="{00000000-0005-0000-0000-000034180000}"/>
    <cellStyle name="Normal 3 2 8 2 4" xfId="8880" xr:uid="{00000000-0005-0000-0000-000035180000}"/>
    <cellStyle name="Normal 3 2 8 3" xfId="8881" xr:uid="{00000000-0005-0000-0000-000036180000}"/>
    <cellStyle name="Normal 3 2 8 3 2" xfId="8882" xr:uid="{00000000-0005-0000-0000-000037180000}"/>
    <cellStyle name="Normal 3 2 8 3 3" xfId="8883" xr:uid="{00000000-0005-0000-0000-000038180000}"/>
    <cellStyle name="Normal 3 2 8 3 4" xfId="8884" xr:uid="{00000000-0005-0000-0000-000039180000}"/>
    <cellStyle name="Normal 3 2 8 4" xfId="8885" xr:uid="{00000000-0005-0000-0000-00003A180000}"/>
    <cellStyle name="Normal 3 2 8 4 2" xfId="8886" xr:uid="{00000000-0005-0000-0000-00003B180000}"/>
    <cellStyle name="Normal 3 2 8 4 3" xfId="8887" xr:uid="{00000000-0005-0000-0000-00003C180000}"/>
    <cellStyle name="Normal 3 2 8 5" xfId="8888" xr:uid="{00000000-0005-0000-0000-00003D180000}"/>
    <cellStyle name="Normal 3 2 8 6" xfId="8889" xr:uid="{00000000-0005-0000-0000-00003E180000}"/>
    <cellStyle name="Normal 3 2 8 7" xfId="8890" xr:uid="{00000000-0005-0000-0000-00003F180000}"/>
    <cellStyle name="Normal 3 2 9" xfId="8891" xr:uid="{00000000-0005-0000-0000-000040180000}"/>
    <cellStyle name="Normal 3 2 9 2" xfId="8892" xr:uid="{00000000-0005-0000-0000-000041180000}"/>
    <cellStyle name="Normal 3 2 9 2 2" xfId="8893" xr:uid="{00000000-0005-0000-0000-000042180000}"/>
    <cellStyle name="Normal 3 2 9 3" xfId="8894" xr:uid="{00000000-0005-0000-0000-000043180000}"/>
    <cellStyle name="Normal 3 2 9 4" xfId="8895" xr:uid="{00000000-0005-0000-0000-000044180000}"/>
    <cellStyle name="Normal 3 20" xfId="32229" xr:uid="{FF20382C-9A5E-49DA-A1E6-ECDFD71AAE04}"/>
    <cellStyle name="Normal 3 3" xfId="977" xr:uid="{00000000-0005-0000-0000-000045180000}"/>
    <cellStyle name="Normal 3 3 10" xfId="8896" xr:uid="{00000000-0005-0000-0000-000046180000}"/>
    <cellStyle name="Normal 3 3 11" xfId="8897" xr:uid="{00000000-0005-0000-0000-000047180000}"/>
    <cellStyle name="Normal 3 3 11 2" xfId="8898" xr:uid="{00000000-0005-0000-0000-000048180000}"/>
    <cellStyle name="Normal 3 3 11 3" xfId="8899" xr:uid="{00000000-0005-0000-0000-000049180000}"/>
    <cellStyle name="Normal 3 3 11 4" xfId="8900" xr:uid="{00000000-0005-0000-0000-00004A180000}"/>
    <cellStyle name="Normal 3 3 12" xfId="8901" xr:uid="{00000000-0005-0000-0000-00004B180000}"/>
    <cellStyle name="Normal 3 3 12 2" xfId="8902" xr:uid="{00000000-0005-0000-0000-00004C180000}"/>
    <cellStyle name="Normal 3 3 12 3" xfId="8903" xr:uid="{00000000-0005-0000-0000-00004D180000}"/>
    <cellStyle name="Normal 3 3 13" xfId="8904" xr:uid="{00000000-0005-0000-0000-00004E180000}"/>
    <cellStyle name="Normal 3 3 14" xfId="8905" xr:uid="{00000000-0005-0000-0000-00004F180000}"/>
    <cellStyle name="Normal 3 3 15" xfId="8906" xr:uid="{00000000-0005-0000-0000-000050180000}"/>
    <cellStyle name="Normal 3 3 16" xfId="32230" xr:uid="{02CE6417-5A3A-4759-88BD-E3413E85E8F7}"/>
    <cellStyle name="Normal 3 3 2" xfId="8907" xr:uid="{00000000-0005-0000-0000-000051180000}"/>
    <cellStyle name="Normal 3 3 2 10" xfId="8908" xr:uid="{00000000-0005-0000-0000-000052180000}"/>
    <cellStyle name="Normal 3 3 2 10 2" xfId="8909" xr:uid="{00000000-0005-0000-0000-000053180000}"/>
    <cellStyle name="Normal 3 3 2 10 3" xfId="8910" xr:uid="{00000000-0005-0000-0000-000054180000}"/>
    <cellStyle name="Normal 3 3 2 11" xfId="8911" xr:uid="{00000000-0005-0000-0000-000055180000}"/>
    <cellStyle name="Normal 3 3 2 12" xfId="8912" xr:uid="{00000000-0005-0000-0000-000056180000}"/>
    <cellStyle name="Normal 3 3 2 13" xfId="8913" xr:uid="{00000000-0005-0000-0000-000057180000}"/>
    <cellStyle name="Normal 3 3 2 2" xfId="8914" xr:uid="{00000000-0005-0000-0000-000058180000}"/>
    <cellStyle name="Normal 3 3 2 2 10" xfId="8915" xr:uid="{00000000-0005-0000-0000-000059180000}"/>
    <cellStyle name="Normal 3 3 2 2 11" xfId="8916" xr:uid="{00000000-0005-0000-0000-00005A180000}"/>
    <cellStyle name="Normal 3 3 2 2 2" xfId="8917" xr:uid="{00000000-0005-0000-0000-00005B180000}"/>
    <cellStyle name="Normal 3 3 2 2 2 10" xfId="8918" xr:uid="{00000000-0005-0000-0000-00005C180000}"/>
    <cellStyle name="Normal 3 3 2 2 2 2" xfId="8919" xr:uid="{00000000-0005-0000-0000-00005D180000}"/>
    <cellStyle name="Normal 3 3 2 2 2 2 2" xfId="8920" xr:uid="{00000000-0005-0000-0000-00005E180000}"/>
    <cellStyle name="Normal 3 3 2 2 2 2 2 2" xfId="8921" xr:uid="{00000000-0005-0000-0000-00005F180000}"/>
    <cellStyle name="Normal 3 3 2 2 2 2 2 2 2" xfId="8922" xr:uid="{00000000-0005-0000-0000-000060180000}"/>
    <cellStyle name="Normal 3 3 2 2 2 2 2 2 2 2" xfId="8923" xr:uid="{00000000-0005-0000-0000-000061180000}"/>
    <cellStyle name="Normal 3 3 2 2 2 2 2 2 3" xfId="8924" xr:uid="{00000000-0005-0000-0000-000062180000}"/>
    <cellStyle name="Normal 3 3 2 2 2 2 2 2 4" xfId="8925" xr:uid="{00000000-0005-0000-0000-000063180000}"/>
    <cellStyle name="Normal 3 3 2 2 2 2 2 3" xfId="8926" xr:uid="{00000000-0005-0000-0000-000064180000}"/>
    <cellStyle name="Normal 3 3 2 2 2 2 2 3 2" xfId="8927" xr:uid="{00000000-0005-0000-0000-000065180000}"/>
    <cellStyle name="Normal 3 3 2 2 2 2 2 3 3" xfId="8928" xr:uid="{00000000-0005-0000-0000-000066180000}"/>
    <cellStyle name="Normal 3 3 2 2 2 2 2 3 4" xfId="8929" xr:uid="{00000000-0005-0000-0000-000067180000}"/>
    <cellStyle name="Normal 3 3 2 2 2 2 2 4" xfId="8930" xr:uid="{00000000-0005-0000-0000-000068180000}"/>
    <cellStyle name="Normal 3 3 2 2 2 2 2 4 2" xfId="8931" xr:uid="{00000000-0005-0000-0000-000069180000}"/>
    <cellStyle name="Normal 3 3 2 2 2 2 2 4 3" xfId="8932" xr:uid="{00000000-0005-0000-0000-00006A180000}"/>
    <cellStyle name="Normal 3 3 2 2 2 2 2 5" xfId="8933" xr:uid="{00000000-0005-0000-0000-00006B180000}"/>
    <cellStyle name="Normal 3 3 2 2 2 2 2 6" xfId="8934" xr:uid="{00000000-0005-0000-0000-00006C180000}"/>
    <cellStyle name="Normal 3 3 2 2 2 2 2 7" xfId="8935" xr:uid="{00000000-0005-0000-0000-00006D180000}"/>
    <cellStyle name="Normal 3 3 2 2 2 2 3" xfId="8936" xr:uid="{00000000-0005-0000-0000-00006E180000}"/>
    <cellStyle name="Normal 3 3 2 2 2 2 3 2" xfId="8937" xr:uid="{00000000-0005-0000-0000-00006F180000}"/>
    <cellStyle name="Normal 3 3 2 2 2 2 3 2 2" xfId="8938" xr:uid="{00000000-0005-0000-0000-000070180000}"/>
    <cellStyle name="Normal 3 3 2 2 2 2 3 3" xfId="8939" xr:uid="{00000000-0005-0000-0000-000071180000}"/>
    <cellStyle name="Normal 3 3 2 2 2 2 3 4" xfId="8940" xr:uid="{00000000-0005-0000-0000-000072180000}"/>
    <cellStyle name="Normal 3 3 2 2 2 2 4" xfId="8941" xr:uid="{00000000-0005-0000-0000-000073180000}"/>
    <cellStyle name="Normal 3 3 2 2 2 2 4 2" xfId="8942" xr:uid="{00000000-0005-0000-0000-000074180000}"/>
    <cellStyle name="Normal 3 3 2 2 2 2 4 3" xfId="8943" xr:uid="{00000000-0005-0000-0000-000075180000}"/>
    <cellStyle name="Normal 3 3 2 2 2 2 4 4" xfId="8944" xr:uid="{00000000-0005-0000-0000-000076180000}"/>
    <cellStyle name="Normal 3 3 2 2 2 2 5" xfId="8945" xr:uid="{00000000-0005-0000-0000-000077180000}"/>
    <cellStyle name="Normal 3 3 2 2 2 2 5 2" xfId="8946" xr:uid="{00000000-0005-0000-0000-000078180000}"/>
    <cellStyle name="Normal 3 3 2 2 2 2 5 3" xfId="8947" xr:uid="{00000000-0005-0000-0000-000079180000}"/>
    <cellStyle name="Normal 3 3 2 2 2 2 6" xfId="8948" xr:uid="{00000000-0005-0000-0000-00007A180000}"/>
    <cellStyle name="Normal 3 3 2 2 2 2 7" xfId="8949" xr:uid="{00000000-0005-0000-0000-00007B180000}"/>
    <cellStyle name="Normal 3 3 2 2 2 2 8" xfId="8950" xr:uid="{00000000-0005-0000-0000-00007C180000}"/>
    <cellStyle name="Normal 3 3 2 2 2 3" xfId="8951" xr:uid="{00000000-0005-0000-0000-00007D180000}"/>
    <cellStyle name="Normal 3 3 2 2 2 3 2" xfId="8952" xr:uid="{00000000-0005-0000-0000-00007E180000}"/>
    <cellStyle name="Normal 3 3 2 2 2 3 2 2" xfId="8953" xr:uid="{00000000-0005-0000-0000-00007F180000}"/>
    <cellStyle name="Normal 3 3 2 2 2 3 2 2 2" xfId="8954" xr:uid="{00000000-0005-0000-0000-000080180000}"/>
    <cellStyle name="Normal 3 3 2 2 2 3 2 2 2 2" xfId="8955" xr:uid="{00000000-0005-0000-0000-000081180000}"/>
    <cellStyle name="Normal 3 3 2 2 2 3 2 2 3" xfId="8956" xr:uid="{00000000-0005-0000-0000-000082180000}"/>
    <cellStyle name="Normal 3 3 2 2 2 3 2 2 4" xfId="8957" xr:uid="{00000000-0005-0000-0000-000083180000}"/>
    <cellStyle name="Normal 3 3 2 2 2 3 2 3" xfId="8958" xr:uid="{00000000-0005-0000-0000-000084180000}"/>
    <cellStyle name="Normal 3 3 2 2 2 3 2 3 2" xfId="8959" xr:uid="{00000000-0005-0000-0000-000085180000}"/>
    <cellStyle name="Normal 3 3 2 2 2 3 2 3 3" xfId="8960" xr:uid="{00000000-0005-0000-0000-000086180000}"/>
    <cellStyle name="Normal 3 3 2 2 2 3 2 3 4" xfId="8961" xr:uid="{00000000-0005-0000-0000-000087180000}"/>
    <cellStyle name="Normal 3 3 2 2 2 3 2 4" xfId="8962" xr:uid="{00000000-0005-0000-0000-000088180000}"/>
    <cellStyle name="Normal 3 3 2 2 2 3 2 4 2" xfId="8963" xr:uid="{00000000-0005-0000-0000-000089180000}"/>
    <cellStyle name="Normal 3 3 2 2 2 3 2 4 3" xfId="8964" xr:uid="{00000000-0005-0000-0000-00008A180000}"/>
    <cellStyle name="Normal 3 3 2 2 2 3 2 5" xfId="8965" xr:uid="{00000000-0005-0000-0000-00008B180000}"/>
    <cellStyle name="Normal 3 3 2 2 2 3 2 6" xfId="8966" xr:uid="{00000000-0005-0000-0000-00008C180000}"/>
    <cellStyle name="Normal 3 3 2 2 2 3 2 7" xfId="8967" xr:uid="{00000000-0005-0000-0000-00008D180000}"/>
    <cellStyle name="Normal 3 3 2 2 2 3 3" xfId="8968" xr:uid="{00000000-0005-0000-0000-00008E180000}"/>
    <cellStyle name="Normal 3 3 2 2 2 3 3 2" xfId="8969" xr:uid="{00000000-0005-0000-0000-00008F180000}"/>
    <cellStyle name="Normal 3 3 2 2 2 3 3 2 2" xfId="8970" xr:uid="{00000000-0005-0000-0000-000090180000}"/>
    <cellStyle name="Normal 3 3 2 2 2 3 3 3" xfId="8971" xr:uid="{00000000-0005-0000-0000-000091180000}"/>
    <cellStyle name="Normal 3 3 2 2 2 3 3 4" xfId="8972" xr:uid="{00000000-0005-0000-0000-000092180000}"/>
    <cellStyle name="Normal 3 3 2 2 2 3 4" xfId="8973" xr:uid="{00000000-0005-0000-0000-000093180000}"/>
    <cellStyle name="Normal 3 3 2 2 2 3 4 2" xfId="8974" xr:uid="{00000000-0005-0000-0000-000094180000}"/>
    <cellStyle name="Normal 3 3 2 2 2 3 4 3" xfId="8975" xr:uid="{00000000-0005-0000-0000-000095180000}"/>
    <cellStyle name="Normal 3 3 2 2 2 3 4 4" xfId="8976" xr:uid="{00000000-0005-0000-0000-000096180000}"/>
    <cellStyle name="Normal 3 3 2 2 2 3 5" xfId="8977" xr:uid="{00000000-0005-0000-0000-000097180000}"/>
    <cellStyle name="Normal 3 3 2 2 2 3 5 2" xfId="8978" xr:uid="{00000000-0005-0000-0000-000098180000}"/>
    <cellStyle name="Normal 3 3 2 2 2 3 5 3" xfId="8979" xr:uid="{00000000-0005-0000-0000-000099180000}"/>
    <cellStyle name="Normal 3 3 2 2 2 3 6" xfId="8980" xr:uid="{00000000-0005-0000-0000-00009A180000}"/>
    <cellStyle name="Normal 3 3 2 2 2 3 7" xfId="8981" xr:uid="{00000000-0005-0000-0000-00009B180000}"/>
    <cellStyle name="Normal 3 3 2 2 2 3 8" xfId="8982" xr:uid="{00000000-0005-0000-0000-00009C180000}"/>
    <cellStyle name="Normal 3 3 2 2 2 4" xfId="8983" xr:uid="{00000000-0005-0000-0000-00009D180000}"/>
    <cellStyle name="Normal 3 3 2 2 2 4 2" xfId="8984" xr:uid="{00000000-0005-0000-0000-00009E180000}"/>
    <cellStyle name="Normal 3 3 2 2 2 4 2 2" xfId="8985" xr:uid="{00000000-0005-0000-0000-00009F180000}"/>
    <cellStyle name="Normal 3 3 2 2 2 4 2 2 2" xfId="8986" xr:uid="{00000000-0005-0000-0000-0000A0180000}"/>
    <cellStyle name="Normal 3 3 2 2 2 4 2 3" xfId="8987" xr:uid="{00000000-0005-0000-0000-0000A1180000}"/>
    <cellStyle name="Normal 3 3 2 2 2 4 2 4" xfId="8988" xr:uid="{00000000-0005-0000-0000-0000A2180000}"/>
    <cellStyle name="Normal 3 3 2 2 2 4 3" xfId="8989" xr:uid="{00000000-0005-0000-0000-0000A3180000}"/>
    <cellStyle name="Normal 3 3 2 2 2 4 3 2" xfId="8990" xr:uid="{00000000-0005-0000-0000-0000A4180000}"/>
    <cellStyle name="Normal 3 3 2 2 2 4 3 3" xfId="8991" xr:uid="{00000000-0005-0000-0000-0000A5180000}"/>
    <cellStyle name="Normal 3 3 2 2 2 4 3 4" xfId="8992" xr:uid="{00000000-0005-0000-0000-0000A6180000}"/>
    <cellStyle name="Normal 3 3 2 2 2 4 4" xfId="8993" xr:uid="{00000000-0005-0000-0000-0000A7180000}"/>
    <cellStyle name="Normal 3 3 2 2 2 4 4 2" xfId="8994" xr:uid="{00000000-0005-0000-0000-0000A8180000}"/>
    <cellStyle name="Normal 3 3 2 2 2 4 4 3" xfId="8995" xr:uid="{00000000-0005-0000-0000-0000A9180000}"/>
    <cellStyle name="Normal 3 3 2 2 2 4 5" xfId="8996" xr:uid="{00000000-0005-0000-0000-0000AA180000}"/>
    <cellStyle name="Normal 3 3 2 2 2 4 6" xfId="8997" xr:uid="{00000000-0005-0000-0000-0000AB180000}"/>
    <cellStyle name="Normal 3 3 2 2 2 4 7" xfId="8998" xr:uid="{00000000-0005-0000-0000-0000AC180000}"/>
    <cellStyle name="Normal 3 3 2 2 2 5" xfId="8999" xr:uid="{00000000-0005-0000-0000-0000AD180000}"/>
    <cellStyle name="Normal 3 3 2 2 2 5 2" xfId="9000" xr:uid="{00000000-0005-0000-0000-0000AE180000}"/>
    <cellStyle name="Normal 3 3 2 2 2 5 2 2" xfId="9001" xr:uid="{00000000-0005-0000-0000-0000AF180000}"/>
    <cellStyle name="Normal 3 3 2 2 2 5 3" xfId="9002" xr:uid="{00000000-0005-0000-0000-0000B0180000}"/>
    <cellStyle name="Normal 3 3 2 2 2 5 4" xfId="9003" xr:uid="{00000000-0005-0000-0000-0000B1180000}"/>
    <cellStyle name="Normal 3 3 2 2 2 6" xfId="9004" xr:uid="{00000000-0005-0000-0000-0000B2180000}"/>
    <cellStyle name="Normal 3 3 2 2 2 6 2" xfId="9005" xr:uid="{00000000-0005-0000-0000-0000B3180000}"/>
    <cellStyle name="Normal 3 3 2 2 2 6 3" xfId="9006" xr:uid="{00000000-0005-0000-0000-0000B4180000}"/>
    <cellStyle name="Normal 3 3 2 2 2 6 4" xfId="9007" xr:uid="{00000000-0005-0000-0000-0000B5180000}"/>
    <cellStyle name="Normal 3 3 2 2 2 7" xfId="9008" xr:uid="{00000000-0005-0000-0000-0000B6180000}"/>
    <cellStyle name="Normal 3 3 2 2 2 7 2" xfId="9009" xr:uid="{00000000-0005-0000-0000-0000B7180000}"/>
    <cellStyle name="Normal 3 3 2 2 2 7 3" xfId="9010" xr:uid="{00000000-0005-0000-0000-0000B8180000}"/>
    <cellStyle name="Normal 3 3 2 2 2 8" xfId="9011" xr:uid="{00000000-0005-0000-0000-0000B9180000}"/>
    <cellStyle name="Normal 3 3 2 2 2 9" xfId="9012" xr:uid="{00000000-0005-0000-0000-0000BA180000}"/>
    <cellStyle name="Normal 3 3 2 2 3" xfId="9013" xr:uid="{00000000-0005-0000-0000-0000BB180000}"/>
    <cellStyle name="Normal 3 3 2 2 3 2" xfId="9014" xr:uid="{00000000-0005-0000-0000-0000BC180000}"/>
    <cellStyle name="Normal 3 3 2 2 3 2 2" xfId="9015" xr:uid="{00000000-0005-0000-0000-0000BD180000}"/>
    <cellStyle name="Normal 3 3 2 2 3 2 2 2" xfId="9016" xr:uid="{00000000-0005-0000-0000-0000BE180000}"/>
    <cellStyle name="Normal 3 3 2 2 3 2 2 2 2" xfId="9017" xr:uid="{00000000-0005-0000-0000-0000BF180000}"/>
    <cellStyle name="Normal 3 3 2 2 3 2 2 3" xfId="9018" xr:uid="{00000000-0005-0000-0000-0000C0180000}"/>
    <cellStyle name="Normal 3 3 2 2 3 2 2 4" xfId="9019" xr:uid="{00000000-0005-0000-0000-0000C1180000}"/>
    <cellStyle name="Normal 3 3 2 2 3 2 3" xfId="9020" xr:uid="{00000000-0005-0000-0000-0000C2180000}"/>
    <cellStyle name="Normal 3 3 2 2 3 2 3 2" xfId="9021" xr:uid="{00000000-0005-0000-0000-0000C3180000}"/>
    <cellStyle name="Normal 3 3 2 2 3 2 3 3" xfId="9022" xr:uid="{00000000-0005-0000-0000-0000C4180000}"/>
    <cellStyle name="Normal 3 3 2 2 3 2 3 4" xfId="9023" xr:uid="{00000000-0005-0000-0000-0000C5180000}"/>
    <cellStyle name="Normal 3 3 2 2 3 2 4" xfId="9024" xr:uid="{00000000-0005-0000-0000-0000C6180000}"/>
    <cellStyle name="Normal 3 3 2 2 3 2 4 2" xfId="9025" xr:uid="{00000000-0005-0000-0000-0000C7180000}"/>
    <cellStyle name="Normal 3 3 2 2 3 2 4 3" xfId="9026" xr:uid="{00000000-0005-0000-0000-0000C8180000}"/>
    <cellStyle name="Normal 3 3 2 2 3 2 5" xfId="9027" xr:uid="{00000000-0005-0000-0000-0000C9180000}"/>
    <cellStyle name="Normal 3 3 2 2 3 2 6" xfId="9028" xr:uid="{00000000-0005-0000-0000-0000CA180000}"/>
    <cellStyle name="Normal 3 3 2 2 3 2 7" xfId="9029" xr:uid="{00000000-0005-0000-0000-0000CB180000}"/>
    <cellStyle name="Normal 3 3 2 2 3 3" xfId="9030" xr:uid="{00000000-0005-0000-0000-0000CC180000}"/>
    <cellStyle name="Normal 3 3 2 2 3 3 2" xfId="9031" xr:uid="{00000000-0005-0000-0000-0000CD180000}"/>
    <cellStyle name="Normal 3 3 2 2 3 3 2 2" xfId="9032" xr:uid="{00000000-0005-0000-0000-0000CE180000}"/>
    <cellStyle name="Normal 3 3 2 2 3 3 3" xfId="9033" xr:uid="{00000000-0005-0000-0000-0000CF180000}"/>
    <cellStyle name="Normal 3 3 2 2 3 3 4" xfId="9034" xr:uid="{00000000-0005-0000-0000-0000D0180000}"/>
    <cellStyle name="Normal 3 3 2 2 3 4" xfId="9035" xr:uid="{00000000-0005-0000-0000-0000D1180000}"/>
    <cellStyle name="Normal 3 3 2 2 3 4 2" xfId="9036" xr:uid="{00000000-0005-0000-0000-0000D2180000}"/>
    <cellStyle name="Normal 3 3 2 2 3 4 3" xfId="9037" xr:uid="{00000000-0005-0000-0000-0000D3180000}"/>
    <cellStyle name="Normal 3 3 2 2 3 4 4" xfId="9038" xr:uid="{00000000-0005-0000-0000-0000D4180000}"/>
    <cellStyle name="Normal 3 3 2 2 3 5" xfId="9039" xr:uid="{00000000-0005-0000-0000-0000D5180000}"/>
    <cellStyle name="Normal 3 3 2 2 3 5 2" xfId="9040" xr:uid="{00000000-0005-0000-0000-0000D6180000}"/>
    <cellStyle name="Normal 3 3 2 2 3 5 3" xfId="9041" xr:uid="{00000000-0005-0000-0000-0000D7180000}"/>
    <cellStyle name="Normal 3 3 2 2 3 6" xfId="9042" xr:uid="{00000000-0005-0000-0000-0000D8180000}"/>
    <cellStyle name="Normal 3 3 2 2 3 7" xfId="9043" xr:uid="{00000000-0005-0000-0000-0000D9180000}"/>
    <cellStyle name="Normal 3 3 2 2 3 8" xfId="9044" xr:uid="{00000000-0005-0000-0000-0000DA180000}"/>
    <cellStyle name="Normal 3 3 2 2 4" xfId="9045" xr:uid="{00000000-0005-0000-0000-0000DB180000}"/>
    <cellStyle name="Normal 3 3 2 2 4 2" xfId="9046" xr:uid="{00000000-0005-0000-0000-0000DC180000}"/>
    <cellStyle name="Normal 3 3 2 2 4 2 2" xfId="9047" xr:uid="{00000000-0005-0000-0000-0000DD180000}"/>
    <cellStyle name="Normal 3 3 2 2 4 2 2 2" xfId="9048" xr:uid="{00000000-0005-0000-0000-0000DE180000}"/>
    <cellStyle name="Normal 3 3 2 2 4 2 2 2 2" xfId="9049" xr:uid="{00000000-0005-0000-0000-0000DF180000}"/>
    <cellStyle name="Normal 3 3 2 2 4 2 2 3" xfId="9050" xr:uid="{00000000-0005-0000-0000-0000E0180000}"/>
    <cellStyle name="Normal 3 3 2 2 4 2 2 4" xfId="9051" xr:uid="{00000000-0005-0000-0000-0000E1180000}"/>
    <cellStyle name="Normal 3 3 2 2 4 2 3" xfId="9052" xr:uid="{00000000-0005-0000-0000-0000E2180000}"/>
    <cellStyle name="Normal 3 3 2 2 4 2 3 2" xfId="9053" xr:uid="{00000000-0005-0000-0000-0000E3180000}"/>
    <cellStyle name="Normal 3 3 2 2 4 2 3 3" xfId="9054" xr:uid="{00000000-0005-0000-0000-0000E4180000}"/>
    <cellStyle name="Normal 3 3 2 2 4 2 3 4" xfId="9055" xr:uid="{00000000-0005-0000-0000-0000E5180000}"/>
    <cellStyle name="Normal 3 3 2 2 4 2 4" xfId="9056" xr:uid="{00000000-0005-0000-0000-0000E6180000}"/>
    <cellStyle name="Normal 3 3 2 2 4 2 4 2" xfId="9057" xr:uid="{00000000-0005-0000-0000-0000E7180000}"/>
    <cellStyle name="Normal 3 3 2 2 4 2 4 3" xfId="9058" xr:uid="{00000000-0005-0000-0000-0000E8180000}"/>
    <cellStyle name="Normal 3 3 2 2 4 2 5" xfId="9059" xr:uid="{00000000-0005-0000-0000-0000E9180000}"/>
    <cellStyle name="Normal 3 3 2 2 4 2 6" xfId="9060" xr:uid="{00000000-0005-0000-0000-0000EA180000}"/>
    <cellStyle name="Normal 3 3 2 2 4 2 7" xfId="9061" xr:uid="{00000000-0005-0000-0000-0000EB180000}"/>
    <cellStyle name="Normal 3 3 2 2 4 3" xfId="9062" xr:uid="{00000000-0005-0000-0000-0000EC180000}"/>
    <cellStyle name="Normal 3 3 2 2 4 3 2" xfId="9063" xr:uid="{00000000-0005-0000-0000-0000ED180000}"/>
    <cellStyle name="Normal 3 3 2 2 4 3 2 2" xfId="9064" xr:uid="{00000000-0005-0000-0000-0000EE180000}"/>
    <cellStyle name="Normal 3 3 2 2 4 3 3" xfId="9065" xr:uid="{00000000-0005-0000-0000-0000EF180000}"/>
    <cellStyle name="Normal 3 3 2 2 4 3 4" xfId="9066" xr:uid="{00000000-0005-0000-0000-0000F0180000}"/>
    <cellStyle name="Normal 3 3 2 2 4 4" xfId="9067" xr:uid="{00000000-0005-0000-0000-0000F1180000}"/>
    <cellStyle name="Normal 3 3 2 2 4 4 2" xfId="9068" xr:uid="{00000000-0005-0000-0000-0000F2180000}"/>
    <cellStyle name="Normal 3 3 2 2 4 4 3" xfId="9069" xr:uid="{00000000-0005-0000-0000-0000F3180000}"/>
    <cellStyle name="Normal 3 3 2 2 4 4 4" xfId="9070" xr:uid="{00000000-0005-0000-0000-0000F4180000}"/>
    <cellStyle name="Normal 3 3 2 2 4 5" xfId="9071" xr:uid="{00000000-0005-0000-0000-0000F5180000}"/>
    <cellStyle name="Normal 3 3 2 2 4 5 2" xfId="9072" xr:uid="{00000000-0005-0000-0000-0000F6180000}"/>
    <cellStyle name="Normal 3 3 2 2 4 5 3" xfId="9073" xr:uid="{00000000-0005-0000-0000-0000F7180000}"/>
    <cellStyle name="Normal 3 3 2 2 4 6" xfId="9074" xr:uid="{00000000-0005-0000-0000-0000F8180000}"/>
    <cellStyle name="Normal 3 3 2 2 4 7" xfId="9075" xr:uid="{00000000-0005-0000-0000-0000F9180000}"/>
    <cellStyle name="Normal 3 3 2 2 4 8" xfId="9076" xr:uid="{00000000-0005-0000-0000-0000FA180000}"/>
    <cellStyle name="Normal 3 3 2 2 5" xfId="9077" xr:uid="{00000000-0005-0000-0000-0000FB180000}"/>
    <cellStyle name="Normal 3 3 2 2 5 2" xfId="9078" xr:uid="{00000000-0005-0000-0000-0000FC180000}"/>
    <cellStyle name="Normal 3 3 2 2 5 2 2" xfId="9079" xr:uid="{00000000-0005-0000-0000-0000FD180000}"/>
    <cellStyle name="Normal 3 3 2 2 5 2 2 2" xfId="9080" xr:uid="{00000000-0005-0000-0000-0000FE180000}"/>
    <cellStyle name="Normal 3 3 2 2 5 2 3" xfId="9081" xr:uid="{00000000-0005-0000-0000-0000FF180000}"/>
    <cellStyle name="Normal 3 3 2 2 5 2 4" xfId="9082" xr:uid="{00000000-0005-0000-0000-000000190000}"/>
    <cellStyle name="Normal 3 3 2 2 5 3" xfId="9083" xr:uid="{00000000-0005-0000-0000-000001190000}"/>
    <cellStyle name="Normal 3 3 2 2 5 3 2" xfId="9084" xr:uid="{00000000-0005-0000-0000-000002190000}"/>
    <cellStyle name="Normal 3 3 2 2 5 3 3" xfId="9085" xr:uid="{00000000-0005-0000-0000-000003190000}"/>
    <cellStyle name="Normal 3 3 2 2 5 3 4" xfId="9086" xr:uid="{00000000-0005-0000-0000-000004190000}"/>
    <cellStyle name="Normal 3 3 2 2 5 4" xfId="9087" xr:uid="{00000000-0005-0000-0000-000005190000}"/>
    <cellStyle name="Normal 3 3 2 2 5 4 2" xfId="9088" xr:uid="{00000000-0005-0000-0000-000006190000}"/>
    <cellStyle name="Normal 3 3 2 2 5 4 3" xfId="9089" xr:uid="{00000000-0005-0000-0000-000007190000}"/>
    <cellStyle name="Normal 3 3 2 2 5 5" xfId="9090" xr:uid="{00000000-0005-0000-0000-000008190000}"/>
    <cellStyle name="Normal 3 3 2 2 5 6" xfId="9091" xr:uid="{00000000-0005-0000-0000-000009190000}"/>
    <cellStyle name="Normal 3 3 2 2 5 7" xfId="9092" xr:uid="{00000000-0005-0000-0000-00000A190000}"/>
    <cellStyle name="Normal 3 3 2 2 6" xfId="9093" xr:uid="{00000000-0005-0000-0000-00000B190000}"/>
    <cellStyle name="Normal 3 3 2 2 6 2" xfId="9094" xr:uid="{00000000-0005-0000-0000-00000C190000}"/>
    <cellStyle name="Normal 3 3 2 2 6 2 2" xfId="9095" xr:uid="{00000000-0005-0000-0000-00000D190000}"/>
    <cellStyle name="Normal 3 3 2 2 6 3" xfId="9096" xr:uid="{00000000-0005-0000-0000-00000E190000}"/>
    <cellStyle name="Normal 3 3 2 2 6 4" xfId="9097" xr:uid="{00000000-0005-0000-0000-00000F190000}"/>
    <cellStyle name="Normal 3 3 2 2 7" xfId="9098" xr:uid="{00000000-0005-0000-0000-000010190000}"/>
    <cellStyle name="Normal 3 3 2 2 7 2" xfId="9099" xr:uid="{00000000-0005-0000-0000-000011190000}"/>
    <cellStyle name="Normal 3 3 2 2 7 3" xfId="9100" xr:uid="{00000000-0005-0000-0000-000012190000}"/>
    <cellStyle name="Normal 3 3 2 2 7 4" xfId="9101" xr:uid="{00000000-0005-0000-0000-000013190000}"/>
    <cellStyle name="Normal 3 3 2 2 8" xfId="9102" xr:uid="{00000000-0005-0000-0000-000014190000}"/>
    <cellStyle name="Normal 3 3 2 2 8 2" xfId="9103" xr:uid="{00000000-0005-0000-0000-000015190000}"/>
    <cellStyle name="Normal 3 3 2 2 8 3" xfId="9104" xr:uid="{00000000-0005-0000-0000-000016190000}"/>
    <cellStyle name="Normal 3 3 2 2 9" xfId="9105" xr:uid="{00000000-0005-0000-0000-000017190000}"/>
    <cellStyle name="Normal 3 3 2 3" xfId="9106" xr:uid="{00000000-0005-0000-0000-000018190000}"/>
    <cellStyle name="Normal 3 3 2 3 10" xfId="9107" xr:uid="{00000000-0005-0000-0000-000019190000}"/>
    <cellStyle name="Normal 3 3 2 3 11" xfId="9108" xr:uid="{00000000-0005-0000-0000-00001A190000}"/>
    <cellStyle name="Normal 3 3 2 3 2" xfId="9109" xr:uid="{00000000-0005-0000-0000-00001B190000}"/>
    <cellStyle name="Normal 3 3 2 3 2 10" xfId="9110" xr:uid="{00000000-0005-0000-0000-00001C190000}"/>
    <cellStyle name="Normal 3 3 2 3 2 2" xfId="9111" xr:uid="{00000000-0005-0000-0000-00001D190000}"/>
    <cellStyle name="Normal 3 3 2 3 2 2 2" xfId="9112" xr:uid="{00000000-0005-0000-0000-00001E190000}"/>
    <cellStyle name="Normal 3 3 2 3 2 2 2 2" xfId="9113" xr:uid="{00000000-0005-0000-0000-00001F190000}"/>
    <cellStyle name="Normal 3 3 2 3 2 2 2 2 2" xfId="9114" xr:uid="{00000000-0005-0000-0000-000020190000}"/>
    <cellStyle name="Normal 3 3 2 3 2 2 2 2 2 2" xfId="9115" xr:uid="{00000000-0005-0000-0000-000021190000}"/>
    <cellStyle name="Normal 3 3 2 3 2 2 2 2 3" xfId="9116" xr:uid="{00000000-0005-0000-0000-000022190000}"/>
    <cellStyle name="Normal 3 3 2 3 2 2 2 2 4" xfId="9117" xr:uid="{00000000-0005-0000-0000-000023190000}"/>
    <cellStyle name="Normal 3 3 2 3 2 2 2 3" xfId="9118" xr:uid="{00000000-0005-0000-0000-000024190000}"/>
    <cellStyle name="Normal 3 3 2 3 2 2 2 3 2" xfId="9119" xr:uid="{00000000-0005-0000-0000-000025190000}"/>
    <cellStyle name="Normal 3 3 2 3 2 2 2 3 3" xfId="9120" xr:uid="{00000000-0005-0000-0000-000026190000}"/>
    <cellStyle name="Normal 3 3 2 3 2 2 2 3 4" xfId="9121" xr:uid="{00000000-0005-0000-0000-000027190000}"/>
    <cellStyle name="Normal 3 3 2 3 2 2 2 4" xfId="9122" xr:uid="{00000000-0005-0000-0000-000028190000}"/>
    <cellStyle name="Normal 3 3 2 3 2 2 2 4 2" xfId="9123" xr:uid="{00000000-0005-0000-0000-000029190000}"/>
    <cellStyle name="Normal 3 3 2 3 2 2 2 4 3" xfId="9124" xr:uid="{00000000-0005-0000-0000-00002A190000}"/>
    <cellStyle name="Normal 3 3 2 3 2 2 2 5" xfId="9125" xr:uid="{00000000-0005-0000-0000-00002B190000}"/>
    <cellStyle name="Normal 3 3 2 3 2 2 2 6" xfId="9126" xr:uid="{00000000-0005-0000-0000-00002C190000}"/>
    <cellStyle name="Normal 3 3 2 3 2 2 2 7" xfId="9127" xr:uid="{00000000-0005-0000-0000-00002D190000}"/>
    <cellStyle name="Normal 3 3 2 3 2 2 3" xfId="9128" xr:uid="{00000000-0005-0000-0000-00002E190000}"/>
    <cellStyle name="Normal 3 3 2 3 2 2 3 2" xfId="9129" xr:uid="{00000000-0005-0000-0000-00002F190000}"/>
    <cellStyle name="Normal 3 3 2 3 2 2 3 2 2" xfId="9130" xr:uid="{00000000-0005-0000-0000-000030190000}"/>
    <cellStyle name="Normal 3 3 2 3 2 2 3 3" xfId="9131" xr:uid="{00000000-0005-0000-0000-000031190000}"/>
    <cellStyle name="Normal 3 3 2 3 2 2 3 4" xfId="9132" xr:uid="{00000000-0005-0000-0000-000032190000}"/>
    <cellStyle name="Normal 3 3 2 3 2 2 4" xfId="9133" xr:uid="{00000000-0005-0000-0000-000033190000}"/>
    <cellStyle name="Normal 3 3 2 3 2 2 4 2" xfId="9134" xr:uid="{00000000-0005-0000-0000-000034190000}"/>
    <cellStyle name="Normal 3 3 2 3 2 2 4 3" xfId="9135" xr:uid="{00000000-0005-0000-0000-000035190000}"/>
    <cellStyle name="Normal 3 3 2 3 2 2 4 4" xfId="9136" xr:uid="{00000000-0005-0000-0000-000036190000}"/>
    <cellStyle name="Normal 3 3 2 3 2 2 5" xfId="9137" xr:uid="{00000000-0005-0000-0000-000037190000}"/>
    <cellStyle name="Normal 3 3 2 3 2 2 5 2" xfId="9138" xr:uid="{00000000-0005-0000-0000-000038190000}"/>
    <cellStyle name="Normal 3 3 2 3 2 2 5 3" xfId="9139" xr:uid="{00000000-0005-0000-0000-000039190000}"/>
    <cellStyle name="Normal 3 3 2 3 2 2 6" xfId="9140" xr:uid="{00000000-0005-0000-0000-00003A190000}"/>
    <cellStyle name="Normal 3 3 2 3 2 2 7" xfId="9141" xr:uid="{00000000-0005-0000-0000-00003B190000}"/>
    <cellStyle name="Normal 3 3 2 3 2 2 8" xfId="9142" xr:uid="{00000000-0005-0000-0000-00003C190000}"/>
    <cellStyle name="Normal 3 3 2 3 2 3" xfId="9143" xr:uid="{00000000-0005-0000-0000-00003D190000}"/>
    <cellStyle name="Normal 3 3 2 3 2 3 2" xfId="9144" xr:uid="{00000000-0005-0000-0000-00003E190000}"/>
    <cellStyle name="Normal 3 3 2 3 2 3 2 2" xfId="9145" xr:uid="{00000000-0005-0000-0000-00003F190000}"/>
    <cellStyle name="Normal 3 3 2 3 2 3 2 2 2" xfId="9146" xr:uid="{00000000-0005-0000-0000-000040190000}"/>
    <cellStyle name="Normal 3 3 2 3 2 3 2 2 2 2" xfId="9147" xr:uid="{00000000-0005-0000-0000-000041190000}"/>
    <cellStyle name="Normal 3 3 2 3 2 3 2 2 3" xfId="9148" xr:uid="{00000000-0005-0000-0000-000042190000}"/>
    <cellStyle name="Normal 3 3 2 3 2 3 2 2 4" xfId="9149" xr:uid="{00000000-0005-0000-0000-000043190000}"/>
    <cellStyle name="Normal 3 3 2 3 2 3 2 3" xfId="9150" xr:uid="{00000000-0005-0000-0000-000044190000}"/>
    <cellStyle name="Normal 3 3 2 3 2 3 2 3 2" xfId="9151" xr:uid="{00000000-0005-0000-0000-000045190000}"/>
    <cellStyle name="Normal 3 3 2 3 2 3 2 3 3" xfId="9152" xr:uid="{00000000-0005-0000-0000-000046190000}"/>
    <cellStyle name="Normal 3 3 2 3 2 3 2 3 4" xfId="9153" xr:uid="{00000000-0005-0000-0000-000047190000}"/>
    <cellStyle name="Normal 3 3 2 3 2 3 2 4" xfId="9154" xr:uid="{00000000-0005-0000-0000-000048190000}"/>
    <cellStyle name="Normal 3 3 2 3 2 3 2 4 2" xfId="9155" xr:uid="{00000000-0005-0000-0000-000049190000}"/>
    <cellStyle name="Normal 3 3 2 3 2 3 2 4 3" xfId="9156" xr:uid="{00000000-0005-0000-0000-00004A190000}"/>
    <cellStyle name="Normal 3 3 2 3 2 3 2 5" xfId="9157" xr:uid="{00000000-0005-0000-0000-00004B190000}"/>
    <cellStyle name="Normal 3 3 2 3 2 3 2 6" xfId="9158" xr:uid="{00000000-0005-0000-0000-00004C190000}"/>
    <cellStyle name="Normal 3 3 2 3 2 3 2 7" xfId="9159" xr:uid="{00000000-0005-0000-0000-00004D190000}"/>
    <cellStyle name="Normal 3 3 2 3 2 3 3" xfId="9160" xr:uid="{00000000-0005-0000-0000-00004E190000}"/>
    <cellStyle name="Normal 3 3 2 3 2 3 3 2" xfId="9161" xr:uid="{00000000-0005-0000-0000-00004F190000}"/>
    <cellStyle name="Normal 3 3 2 3 2 3 3 2 2" xfId="9162" xr:uid="{00000000-0005-0000-0000-000050190000}"/>
    <cellStyle name="Normal 3 3 2 3 2 3 3 3" xfId="9163" xr:uid="{00000000-0005-0000-0000-000051190000}"/>
    <cellStyle name="Normal 3 3 2 3 2 3 3 4" xfId="9164" xr:uid="{00000000-0005-0000-0000-000052190000}"/>
    <cellStyle name="Normal 3 3 2 3 2 3 4" xfId="9165" xr:uid="{00000000-0005-0000-0000-000053190000}"/>
    <cellStyle name="Normal 3 3 2 3 2 3 4 2" xfId="9166" xr:uid="{00000000-0005-0000-0000-000054190000}"/>
    <cellStyle name="Normal 3 3 2 3 2 3 4 3" xfId="9167" xr:uid="{00000000-0005-0000-0000-000055190000}"/>
    <cellStyle name="Normal 3 3 2 3 2 3 4 4" xfId="9168" xr:uid="{00000000-0005-0000-0000-000056190000}"/>
    <cellStyle name="Normal 3 3 2 3 2 3 5" xfId="9169" xr:uid="{00000000-0005-0000-0000-000057190000}"/>
    <cellStyle name="Normal 3 3 2 3 2 3 5 2" xfId="9170" xr:uid="{00000000-0005-0000-0000-000058190000}"/>
    <cellStyle name="Normal 3 3 2 3 2 3 5 3" xfId="9171" xr:uid="{00000000-0005-0000-0000-000059190000}"/>
    <cellStyle name="Normal 3 3 2 3 2 3 6" xfId="9172" xr:uid="{00000000-0005-0000-0000-00005A190000}"/>
    <cellStyle name="Normal 3 3 2 3 2 3 7" xfId="9173" xr:uid="{00000000-0005-0000-0000-00005B190000}"/>
    <cellStyle name="Normal 3 3 2 3 2 3 8" xfId="9174" xr:uid="{00000000-0005-0000-0000-00005C190000}"/>
    <cellStyle name="Normal 3 3 2 3 2 4" xfId="9175" xr:uid="{00000000-0005-0000-0000-00005D190000}"/>
    <cellStyle name="Normal 3 3 2 3 2 4 2" xfId="9176" xr:uid="{00000000-0005-0000-0000-00005E190000}"/>
    <cellStyle name="Normal 3 3 2 3 2 4 2 2" xfId="9177" xr:uid="{00000000-0005-0000-0000-00005F190000}"/>
    <cellStyle name="Normal 3 3 2 3 2 4 2 2 2" xfId="9178" xr:uid="{00000000-0005-0000-0000-000060190000}"/>
    <cellStyle name="Normal 3 3 2 3 2 4 2 3" xfId="9179" xr:uid="{00000000-0005-0000-0000-000061190000}"/>
    <cellStyle name="Normal 3 3 2 3 2 4 2 4" xfId="9180" xr:uid="{00000000-0005-0000-0000-000062190000}"/>
    <cellStyle name="Normal 3 3 2 3 2 4 3" xfId="9181" xr:uid="{00000000-0005-0000-0000-000063190000}"/>
    <cellStyle name="Normal 3 3 2 3 2 4 3 2" xfId="9182" xr:uid="{00000000-0005-0000-0000-000064190000}"/>
    <cellStyle name="Normal 3 3 2 3 2 4 3 3" xfId="9183" xr:uid="{00000000-0005-0000-0000-000065190000}"/>
    <cellStyle name="Normal 3 3 2 3 2 4 3 4" xfId="9184" xr:uid="{00000000-0005-0000-0000-000066190000}"/>
    <cellStyle name="Normal 3 3 2 3 2 4 4" xfId="9185" xr:uid="{00000000-0005-0000-0000-000067190000}"/>
    <cellStyle name="Normal 3 3 2 3 2 4 4 2" xfId="9186" xr:uid="{00000000-0005-0000-0000-000068190000}"/>
    <cellStyle name="Normal 3 3 2 3 2 4 4 3" xfId="9187" xr:uid="{00000000-0005-0000-0000-000069190000}"/>
    <cellStyle name="Normal 3 3 2 3 2 4 5" xfId="9188" xr:uid="{00000000-0005-0000-0000-00006A190000}"/>
    <cellStyle name="Normal 3 3 2 3 2 4 6" xfId="9189" xr:uid="{00000000-0005-0000-0000-00006B190000}"/>
    <cellStyle name="Normal 3 3 2 3 2 4 7" xfId="9190" xr:uid="{00000000-0005-0000-0000-00006C190000}"/>
    <cellStyle name="Normal 3 3 2 3 2 5" xfId="9191" xr:uid="{00000000-0005-0000-0000-00006D190000}"/>
    <cellStyle name="Normal 3 3 2 3 2 5 2" xfId="9192" xr:uid="{00000000-0005-0000-0000-00006E190000}"/>
    <cellStyle name="Normal 3 3 2 3 2 5 2 2" xfId="9193" xr:uid="{00000000-0005-0000-0000-00006F190000}"/>
    <cellStyle name="Normal 3 3 2 3 2 5 3" xfId="9194" xr:uid="{00000000-0005-0000-0000-000070190000}"/>
    <cellStyle name="Normal 3 3 2 3 2 5 4" xfId="9195" xr:uid="{00000000-0005-0000-0000-000071190000}"/>
    <cellStyle name="Normal 3 3 2 3 2 6" xfId="9196" xr:uid="{00000000-0005-0000-0000-000072190000}"/>
    <cellStyle name="Normal 3 3 2 3 2 6 2" xfId="9197" xr:uid="{00000000-0005-0000-0000-000073190000}"/>
    <cellStyle name="Normal 3 3 2 3 2 6 3" xfId="9198" xr:uid="{00000000-0005-0000-0000-000074190000}"/>
    <cellStyle name="Normal 3 3 2 3 2 6 4" xfId="9199" xr:uid="{00000000-0005-0000-0000-000075190000}"/>
    <cellStyle name="Normal 3 3 2 3 2 7" xfId="9200" xr:uid="{00000000-0005-0000-0000-000076190000}"/>
    <cellStyle name="Normal 3 3 2 3 2 7 2" xfId="9201" xr:uid="{00000000-0005-0000-0000-000077190000}"/>
    <cellStyle name="Normal 3 3 2 3 2 7 3" xfId="9202" xr:uid="{00000000-0005-0000-0000-000078190000}"/>
    <cellStyle name="Normal 3 3 2 3 2 8" xfId="9203" xr:uid="{00000000-0005-0000-0000-000079190000}"/>
    <cellStyle name="Normal 3 3 2 3 2 9" xfId="9204" xr:uid="{00000000-0005-0000-0000-00007A190000}"/>
    <cellStyle name="Normal 3 3 2 3 3" xfId="9205" xr:uid="{00000000-0005-0000-0000-00007B190000}"/>
    <cellStyle name="Normal 3 3 2 3 3 2" xfId="9206" xr:uid="{00000000-0005-0000-0000-00007C190000}"/>
    <cellStyle name="Normal 3 3 2 3 3 2 2" xfId="9207" xr:uid="{00000000-0005-0000-0000-00007D190000}"/>
    <cellStyle name="Normal 3 3 2 3 3 2 2 2" xfId="9208" xr:uid="{00000000-0005-0000-0000-00007E190000}"/>
    <cellStyle name="Normal 3 3 2 3 3 2 2 2 2" xfId="9209" xr:uid="{00000000-0005-0000-0000-00007F190000}"/>
    <cellStyle name="Normal 3 3 2 3 3 2 2 3" xfId="9210" xr:uid="{00000000-0005-0000-0000-000080190000}"/>
    <cellStyle name="Normal 3 3 2 3 3 2 2 4" xfId="9211" xr:uid="{00000000-0005-0000-0000-000081190000}"/>
    <cellStyle name="Normal 3 3 2 3 3 2 3" xfId="9212" xr:uid="{00000000-0005-0000-0000-000082190000}"/>
    <cellStyle name="Normal 3 3 2 3 3 2 3 2" xfId="9213" xr:uid="{00000000-0005-0000-0000-000083190000}"/>
    <cellStyle name="Normal 3 3 2 3 3 2 3 3" xfId="9214" xr:uid="{00000000-0005-0000-0000-000084190000}"/>
    <cellStyle name="Normal 3 3 2 3 3 2 3 4" xfId="9215" xr:uid="{00000000-0005-0000-0000-000085190000}"/>
    <cellStyle name="Normal 3 3 2 3 3 2 4" xfId="9216" xr:uid="{00000000-0005-0000-0000-000086190000}"/>
    <cellStyle name="Normal 3 3 2 3 3 2 4 2" xfId="9217" xr:uid="{00000000-0005-0000-0000-000087190000}"/>
    <cellStyle name="Normal 3 3 2 3 3 2 4 3" xfId="9218" xr:uid="{00000000-0005-0000-0000-000088190000}"/>
    <cellStyle name="Normal 3 3 2 3 3 2 5" xfId="9219" xr:uid="{00000000-0005-0000-0000-000089190000}"/>
    <cellStyle name="Normal 3 3 2 3 3 2 6" xfId="9220" xr:uid="{00000000-0005-0000-0000-00008A190000}"/>
    <cellStyle name="Normal 3 3 2 3 3 2 7" xfId="9221" xr:uid="{00000000-0005-0000-0000-00008B190000}"/>
    <cellStyle name="Normal 3 3 2 3 3 3" xfId="9222" xr:uid="{00000000-0005-0000-0000-00008C190000}"/>
    <cellStyle name="Normal 3 3 2 3 3 3 2" xfId="9223" xr:uid="{00000000-0005-0000-0000-00008D190000}"/>
    <cellStyle name="Normal 3 3 2 3 3 3 2 2" xfId="9224" xr:uid="{00000000-0005-0000-0000-00008E190000}"/>
    <cellStyle name="Normal 3 3 2 3 3 3 3" xfId="9225" xr:uid="{00000000-0005-0000-0000-00008F190000}"/>
    <cellStyle name="Normal 3 3 2 3 3 3 4" xfId="9226" xr:uid="{00000000-0005-0000-0000-000090190000}"/>
    <cellStyle name="Normal 3 3 2 3 3 4" xfId="9227" xr:uid="{00000000-0005-0000-0000-000091190000}"/>
    <cellStyle name="Normal 3 3 2 3 3 4 2" xfId="9228" xr:uid="{00000000-0005-0000-0000-000092190000}"/>
    <cellStyle name="Normal 3 3 2 3 3 4 3" xfId="9229" xr:uid="{00000000-0005-0000-0000-000093190000}"/>
    <cellStyle name="Normal 3 3 2 3 3 4 4" xfId="9230" xr:uid="{00000000-0005-0000-0000-000094190000}"/>
    <cellStyle name="Normal 3 3 2 3 3 5" xfId="9231" xr:uid="{00000000-0005-0000-0000-000095190000}"/>
    <cellStyle name="Normal 3 3 2 3 3 5 2" xfId="9232" xr:uid="{00000000-0005-0000-0000-000096190000}"/>
    <cellStyle name="Normal 3 3 2 3 3 5 3" xfId="9233" xr:uid="{00000000-0005-0000-0000-000097190000}"/>
    <cellStyle name="Normal 3 3 2 3 3 6" xfId="9234" xr:uid="{00000000-0005-0000-0000-000098190000}"/>
    <cellStyle name="Normal 3 3 2 3 3 7" xfId="9235" xr:uid="{00000000-0005-0000-0000-000099190000}"/>
    <cellStyle name="Normal 3 3 2 3 3 8" xfId="9236" xr:uid="{00000000-0005-0000-0000-00009A190000}"/>
    <cellStyle name="Normal 3 3 2 3 4" xfId="9237" xr:uid="{00000000-0005-0000-0000-00009B190000}"/>
    <cellStyle name="Normal 3 3 2 3 4 2" xfId="9238" xr:uid="{00000000-0005-0000-0000-00009C190000}"/>
    <cellStyle name="Normal 3 3 2 3 4 2 2" xfId="9239" xr:uid="{00000000-0005-0000-0000-00009D190000}"/>
    <cellStyle name="Normal 3 3 2 3 4 2 2 2" xfId="9240" xr:uid="{00000000-0005-0000-0000-00009E190000}"/>
    <cellStyle name="Normal 3 3 2 3 4 2 2 2 2" xfId="9241" xr:uid="{00000000-0005-0000-0000-00009F190000}"/>
    <cellStyle name="Normal 3 3 2 3 4 2 2 3" xfId="9242" xr:uid="{00000000-0005-0000-0000-0000A0190000}"/>
    <cellStyle name="Normal 3 3 2 3 4 2 2 4" xfId="9243" xr:uid="{00000000-0005-0000-0000-0000A1190000}"/>
    <cellStyle name="Normal 3 3 2 3 4 2 3" xfId="9244" xr:uid="{00000000-0005-0000-0000-0000A2190000}"/>
    <cellStyle name="Normal 3 3 2 3 4 2 3 2" xfId="9245" xr:uid="{00000000-0005-0000-0000-0000A3190000}"/>
    <cellStyle name="Normal 3 3 2 3 4 2 3 3" xfId="9246" xr:uid="{00000000-0005-0000-0000-0000A4190000}"/>
    <cellStyle name="Normal 3 3 2 3 4 2 3 4" xfId="9247" xr:uid="{00000000-0005-0000-0000-0000A5190000}"/>
    <cellStyle name="Normal 3 3 2 3 4 2 4" xfId="9248" xr:uid="{00000000-0005-0000-0000-0000A6190000}"/>
    <cellStyle name="Normal 3 3 2 3 4 2 4 2" xfId="9249" xr:uid="{00000000-0005-0000-0000-0000A7190000}"/>
    <cellStyle name="Normal 3 3 2 3 4 2 4 3" xfId="9250" xr:uid="{00000000-0005-0000-0000-0000A8190000}"/>
    <cellStyle name="Normal 3 3 2 3 4 2 5" xfId="9251" xr:uid="{00000000-0005-0000-0000-0000A9190000}"/>
    <cellStyle name="Normal 3 3 2 3 4 2 6" xfId="9252" xr:uid="{00000000-0005-0000-0000-0000AA190000}"/>
    <cellStyle name="Normal 3 3 2 3 4 2 7" xfId="9253" xr:uid="{00000000-0005-0000-0000-0000AB190000}"/>
    <cellStyle name="Normal 3 3 2 3 4 3" xfId="9254" xr:uid="{00000000-0005-0000-0000-0000AC190000}"/>
    <cellStyle name="Normal 3 3 2 3 4 3 2" xfId="9255" xr:uid="{00000000-0005-0000-0000-0000AD190000}"/>
    <cellStyle name="Normal 3 3 2 3 4 3 2 2" xfId="9256" xr:uid="{00000000-0005-0000-0000-0000AE190000}"/>
    <cellStyle name="Normal 3 3 2 3 4 3 3" xfId="9257" xr:uid="{00000000-0005-0000-0000-0000AF190000}"/>
    <cellStyle name="Normal 3 3 2 3 4 3 4" xfId="9258" xr:uid="{00000000-0005-0000-0000-0000B0190000}"/>
    <cellStyle name="Normal 3 3 2 3 4 4" xfId="9259" xr:uid="{00000000-0005-0000-0000-0000B1190000}"/>
    <cellStyle name="Normal 3 3 2 3 4 4 2" xfId="9260" xr:uid="{00000000-0005-0000-0000-0000B2190000}"/>
    <cellStyle name="Normal 3 3 2 3 4 4 3" xfId="9261" xr:uid="{00000000-0005-0000-0000-0000B3190000}"/>
    <cellStyle name="Normal 3 3 2 3 4 4 4" xfId="9262" xr:uid="{00000000-0005-0000-0000-0000B4190000}"/>
    <cellStyle name="Normal 3 3 2 3 4 5" xfId="9263" xr:uid="{00000000-0005-0000-0000-0000B5190000}"/>
    <cellStyle name="Normal 3 3 2 3 4 5 2" xfId="9264" xr:uid="{00000000-0005-0000-0000-0000B6190000}"/>
    <cellStyle name="Normal 3 3 2 3 4 5 3" xfId="9265" xr:uid="{00000000-0005-0000-0000-0000B7190000}"/>
    <cellStyle name="Normal 3 3 2 3 4 6" xfId="9266" xr:uid="{00000000-0005-0000-0000-0000B8190000}"/>
    <cellStyle name="Normal 3 3 2 3 4 7" xfId="9267" xr:uid="{00000000-0005-0000-0000-0000B9190000}"/>
    <cellStyle name="Normal 3 3 2 3 4 8" xfId="9268" xr:uid="{00000000-0005-0000-0000-0000BA190000}"/>
    <cellStyle name="Normal 3 3 2 3 5" xfId="9269" xr:uid="{00000000-0005-0000-0000-0000BB190000}"/>
    <cellStyle name="Normal 3 3 2 3 5 2" xfId="9270" xr:uid="{00000000-0005-0000-0000-0000BC190000}"/>
    <cellStyle name="Normal 3 3 2 3 5 2 2" xfId="9271" xr:uid="{00000000-0005-0000-0000-0000BD190000}"/>
    <cellStyle name="Normal 3 3 2 3 5 2 2 2" xfId="9272" xr:uid="{00000000-0005-0000-0000-0000BE190000}"/>
    <cellStyle name="Normal 3 3 2 3 5 2 3" xfId="9273" xr:uid="{00000000-0005-0000-0000-0000BF190000}"/>
    <cellStyle name="Normal 3 3 2 3 5 2 4" xfId="9274" xr:uid="{00000000-0005-0000-0000-0000C0190000}"/>
    <cellStyle name="Normal 3 3 2 3 5 3" xfId="9275" xr:uid="{00000000-0005-0000-0000-0000C1190000}"/>
    <cellStyle name="Normal 3 3 2 3 5 3 2" xfId="9276" xr:uid="{00000000-0005-0000-0000-0000C2190000}"/>
    <cellStyle name="Normal 3 3 2 3 5 3 3" xfId="9277" xr:uid="{00000000-0005-0000-0000-0000C3190000}"/>
    <cellStyle name="Normal 3 3 2 3 5 3 4" xfId="9278" xr:uid="{00000000-0005-0000-0000-0000C4190000}"/>
    <cellStyle name="Normal 3 3 2 3 5 4" xfId="9279" xr:uid="{00000000-0005-0000-0000-0000C5190000}"/>
    <cellStyle name="Normal 3 3 2 3 5 4 2" xfId="9280" xr:uid="{00000000-0005-0000-0000-0000C6190000}"/>
    <cellStyle name="Normal 3 3 2 3 5 4 3" xfId="9281" xr:uid="{00000000-0005-0000-0000-0000C7190000}"/>
    <cellStyle name="Normal 3 3 2 3 5 5" xfId="9282" xr:uid="{00000000-0005-0000-0000-0000C8190000}"/>
    <cellStyle name="Normal 3 3 2 3 5 6" xfId="9283" xr:uid="{00000000-0005-0000-0000-0000C9190000}"/>
    <cellStyle name="Normal 3 3 2 3 5 7" xfId="9284" xr:uid="{00000000-0005-0000-0000-0000CA190000}"/>
    <cellStyle name="Normal 3 3 2 3 6" xfId="9285" xr:uid="{00000000-0005-0000-0000-0000CB190000}"/>
    <cellStyle name="Normal 3 3 2 3 6 2" xfId="9286" xr:uid="{00000000-0005-0000-0000-0000CC190000}"/>
    <cellStyle name="Normal 3 3 2 3 6 2 2" xfId="9287" xr:uid="{00000000-0005-0000-0000-0000CD190000}"/>
    <cellStyle name="Normal 3 3 2 3 6 3" xfId="9288" xr:uid="{00000000-0005-0000-0000-0000CE190000}"/>
    <cellStyle name="Normal 3 3 2 3 6 4" xfId="9289" xr:uid="{00000000-0005-0000-0000-0000CF190000}"/>
    <cellStyle name="Normal 3 3 2 3 7" xfId="9290" xr:uid="{00000000-0005-0000-0000-0000D0190000}"/>
    <cellStyle name="Normal 3 3 2 3 7 2" xfId="9291" xr:uid="{00000000-0005-0000-0000-0000D1190000}"/>
    <cellStyle name="Normal 3 3 2 3 7 3" xfId="9292" xr:uid="{00000000-0005-0000-0000-0000D2190000}"/>
    <cellStyle name="Normal 3 3 2 3 7 4" xfId="9293" xr:uid="{00000000-0005-0000-0000-0000D3190000}"/>
    <cellStyle name="Normal 3 3 2 3 8" xfId="9294" xr:uid="{00000000-0005-0000-0000-0000D4190000}"/>
    <cellStyle name="Normal 3 3 2 3 8 2" xfId="9295" xr:uid="{00000000-0005-0000-0000-0000D5190000}"/>
    <cellStyle name="Normal 3 3 2 3 8 3" xfId="9296" xr:uid="{00000000-0005-0000-0000-0000D6190000}"/>
    <cellStyle name="Normal 3 3 2 3 9" xfId="9297" xr:uid="{00000000-0005-0000-0000-0000D7190000}"/>
    <cellStyle name="Normal 3 3 2 4" xfId="9298" xr:uid="{00000000-0005-0000-0000-0000D8190000}"/>
    <cellStyle name="Normal 3 3 2 4 10" xfId="9299" xr:uid="{00000000-0005-0000-0000-0000D9190000}"/>
    <cellStyle name="Normal 3 3 2 4 2" xfId="9300" xr:uid="{00000000-0005-0000-0000-0000DA190000}"/>
    <cellStyle name="Normal 3 3 2 4 2 2" xfId="9301" xr:uid="{00000000-0005-0000-0000-0000DB190000}"/>
    <cellStyle name="Normal 3 3 2 4 2 2 2" xfId="9302" xr:uid="{00000000-0005-0000-0000-0000DC190000}"/>
    <cellStyle name="Normal 3 3 2 4 2 2 2 2" xfId="9303" xr:uid="{00000000-0005-0000-0000-0000DD190000}"/>
    <cellStyle name="Normal 3 3 2 4 2 2 2 2 2" xfId="9304" xr:uid="{00000000-0005-0000-0000-0000DE190000}"/>
    <cellStyle name="Normal 3 3 2 4 2 2 2 3" xfId="9305" xr:uid="{00000000-0005-0000-0000-0000DF190000}"/>
    <cellStyle name="Normal 3 3 2 4 2 2 2 4" xfId="9306" xr:uid="{00000000-0005-0000-0000-0000E0190000}"/>
    <cellStyle name="Normal 3 3 2 4 2 2 3" xfId="9307" xr:uid="{00000000-0005-0000-0000-0000E1190000}"/>
    <cellStyle name="Normal 3 3 2 4 2 2 3 2" xfId="9308" xr:uid="{00000000-0005-0000-0000-0000E2190000}"/>
    <cellStyle name="Normal 3 3 2 4 2 2 3 3" xfId="9309" xr:uid="{00000000-0005-0000-0000-0000E3190000}"/>
    <cellStyle name="Normal 3 3 2 4 2 2 3 4" xfId="9310" xr:uid="{00000000-0005-0000-0000-0000E4190000}"/>
    <cellStyle name="Normal 3 3 2 4 2 2 4" xfId="9311" xr:uid="{00000000-0005-0000-0000-0000E5190000}"/>
    <cellStyle name="Normal 3 3 2 4 2 2 4 2" xfId="9312" xr:uid="{00000000-0005-0000-0000-0000E6190000}"/>
    <cellStyle name="Normal 3 3 2 4 2 2 4 3" xfId="9313" xr:uid="{00000000-0005-0000-0000-0000E7190000}"/>
    <cellStyle name="Normal 3 3 2 4 2 2 5" xfId="9314" xr:uid="{00000000-0005-0000-0000-0000E8190000}"/>
    <cellStyle name="Normal 3 3 2 4 2 2 6" xfId="9315" xr:uid="{00000000-0005-0000-0000-0000E9190000}"/>
    <cellStyle name="Normal 3 3 2 4 2 2 7" xfId="9316" xr:uid="{00000000-0005-0000-0000-0000EA190000}"/>
    <cellStyle name="Normal 3 3 2 4 2 3" xfId="9317" xr:uid="{00000000-0005-0000-0000-0000EB190000}"/>
    <cellStyle name="Normal 3 3 2 4 2 3 2" xfId="9318" xr:uid="{00000000-0005-0000-0000-0000EC190000}"/>
    <cellStyle name="Normal 3 3 2 4 2 3 2 2" xfId="9319" xr:uid="{00000000-0005-0000-0000-0000ED190000}"/>
    <cellStyle name="Normal 3 3 2 4 2 3 3" xfId="9320" xr:uid="{00000000-0005-0000-0000-0000EE190000}"/>
    <cellStyle name="Normal 3 3 2 4 2 3 4" xfId="9321" xr:uid="{00000000-0005-0000-0000-0000EF190000}"/>
    <cellStyle name="Normal 3 3 2 4 2 4" xfId="9322" xr:uid="{00000000-0005-0000-0000-0000F0190000}"/>
    <cellStyle name="Normal 3 3 2 4 2 4 2" xfId="9323" xr:uid="{00000000-0005-0000-0000-0000F1190000}"/>
    <cellStyle name="Normal 3 3 2 4 2 4 3" xfId="9324" xr:uid="{00000000-0005-0000-0000-0000F2190000}"/>
    <cellStyle name="Normal 3 3 2 4 2 4 4" xfId="9325" xr:uid="{00000000-0005-0000-0000-0000F3190000}"/>
    <cellStyle name="Normal 3 3 2 4 2 5" xfId="9326" xr:uid="{00000000-0005-0000-0000-0000F4190000}"/>
    <cellStyle name="Normal 3 3 2 4 2 5 2" xfId="9327" xr:uid="{00000000-0005-0000-0000-0000F5190000}"/>
    <cellStyle name="Normal 3 3 2 4 2 5 3" xfId="9328" xr:uid="{00000000-0005-0000-0000-0000F6190000}"/>
    <cellStyle name="Normal 3 3 2 4 2 6" xfId="9329" xr:uid="{00000000-0005-0000-0000-0000F7190000}"/>
    <cellStyle name="Normal 3 3 2 4 2 7" xfId="9330" xr:uid="{00000000-0005-0000-0000-0000F8190000}"/>
    <cellStyle name="Normal 3 3 2 4 2 8" xfId="9331" xr:uid="{00000000-0005-0000-0000-0000F9190000}"/>
    <cellStyle name="Normal 3 3 2 4 3" xfId="9332" xr:uid="{00000000-0005-0000-0000-0000FA190000}"/>
    <cellStyle name="Normal 3 3 2 4 3 2" xfId="9333" xr:uid="{00000000-0005-0000-0000-0000FB190000}"/>
    <cellStyle name="Normal 3 3 2 4 3 2 2" xfId="9334" xr:uid="{00000000-0005-0000-0000-0000FC190000}"/>
    <cellStyle name="Normal 3 3 2 4 3 2 2 2" xfId="9335" xr:uid="{00000000-0005-0000-0000-0000FD190000}"/>
    <cellStyle name="Normal 3 3 2 4 3 2 2 2 2" xfId="9336" xr:uid="{00000000-0005-0000-0000-0000FE190000}"/>
    <cellStyle name="Normal 3 3 2 4 3 2 2 3" xfId="9337" xr:uid="{00000000-0005-0000-0000-0000FF190000}"/>
    <cellStyle name="Normal 3 3 2 4 3 2 2 4" xfId="9338" xr:uid="{00000000-0005-0000-0000-0000001A0000}"/>
    <cellStyle name="Normal 3 3 2 4 3 2 3" xfId="9339" xr:uid="{00000000-0005-0000-0000-0000011A0000}"/>
    <cellStyle name="Normal 3 3 2 4 3 2 3 2" xfId="9340" xr:uid="{00000000-0005-0000-0000-0000021A0000}"/>
    <cellStyle name="Normal 3 3 2 4 3 2 3 3" xfId="9341" xr:uid="{00000000-0005-0000-0000-0000031A0000}"/>
    <cellStyle name="Normal 3 3 2 4 3 2 3 4" xfId="9342" xr:uid="{00000000-0005-0000-0000-0000041A0000}"/>
    <cellStyle name="Normal 3 3 2 4 3 2 4" xfId="9343" xr:uid="{00000000-0005-0000-0000-0000051A0000}"/>
    <cellStyle name="Normal 3 3 2 4 3 2 4 2" xfId="9344" xr:uid="{00000000-0005-0000-0000-0000061A0000}"/>
    <cellStyle name="Normal 3 3 2 4 3 2 4 3" xfId="9345" xr:uid="{00000000-0005-0000-0000-0000071A0000}"/>
    <cellStyle name="Normal 3 3 2 4 3 2 5" xfId="9346" xr:uid="{00000000-0005-0000-0000-0000081A0000}"/>
    <cellStyle name="Normal 3 3 2 4 3 2 6" xfId="9347" xr:uid="{00000000-0005-0000-0000-0000091A0000}"/>
    <cellStyle name="Normal 3 3 2 4 3 2 7" xfId="9348" xr:uid="{00000000-0005-0000-0000-00000A1A0000}"/>
    <cellStyle name="Normal 3 3 2 4 3 3" xfId="9349" xr:uid="{00000000-0005-0000-0000-00000B1A0000}"/>
    <cellStyle name="Normal 3 3 2 4 3 3 2" xfId="9350" xr:uid="{00000000-0005-0000-0000-00000C1A0000}"/>
    <cellStyle name="Normal 3 3 2 4 3 3 2 2" xfId="9351" xr:uid="{00000000-0005-0000-0000-00000D1A0000}"/>
    <cellStyle name="Normal 3 3 2 4 3 3 3" xfId="9352" xr:uid="{00000000-0005-0000-0000-00000E1A0000}"/>
    <cellStyle name="Normal 3 3 2 4 3 3 4" xfId="9353" xr:uid="{00000000-0005-0000-0000-00000F1A0000}"/>
    <cellStyle name="Normal 3 3 2 4 3 4" xfId="9354" xr:uid="{00000000-0005-0000-0000-0000101A0000}"/>
    <cellStyle name="Normal 3 3 2 4 3 4 2" xfId="9355" xr:uid="{00000000-0005-0000-0000-0000111A0000}"/>
    <cellStyle name="Normal 3 3 2 4 3 4 3" xfId="9356" xr:uid="{00000000-0005-0000-0000-0000121A0000}"/>
    <cellStyle name="Normal 3 3 2 4 3 4 4" xfId="9357" xr:uid="{00000000-0005-0000-0000-0000131A0000}"/>
    <cellStyle name="Normal 3 3 2 4 3 5" xfId="9358" xr:uid="{00000000-0005-0000-0000-0000141A0000}"/>
    <cellStyle name="Normal 3 3 2 4 3 5 2" xfId="9359" xr:uid="{00000000-0005-0000-0000-0000151A0000}"/>
    <cellStyle name="Normal 3 3 2 4 3 5 3" xfId="9360" xr:uid="{00000000-0005-0000-0000-0000161A0000}"/>
    <cellStyle name="Normal 3 3 2 4 3 6" xfId="9361" xr:uid="{00000000-0005-0000-0000-0000171A0000}"/>
    <cellStyle name="Normal 3 3 2 4 3 7" xfId="9362" xr:uid="{00000000-0005-0000-0000-0000181A0000}"/>
    <cellStyle name="Normal 3 3 2 4 3 8" xfId="9363" xr:uid="{00000000-0005-0000-0000-0000191A0000}"/>
    <cellStyle name="Normal 3 3 2 4 4" xfId="9364" xr:uid="{00000000-0005-0000-0000-00001A1A0000}"/>
    <cellStyle name="Normal 3 3 2 4 4 2" xfId="9365" xr:uid="{00000000-0005-0000-0000-00001B1A0000}"/>
    <cellStyle name="Normal 3 3 2 4 4 2 2" xfId="9366" xr:uid="{00000000-0005-0000-0000-00001C1A0000}"/>
    <cellStyle name="Normal 3 3 2 4 4 2 2 2" xfId="9367" xr:uid="{00000000-0005-0000-0000-00001D1A0000}"/>
    <cellStyle name="Normal 3 3 2 4 4 2 3" xfId="9368" xr:uid="{00000000-0005-0000-0000-00001E1A0000}"/>
    <cellStyle name="Normal 3 3 2 4 4 2 4" xfId="9369" xr:uid="{00000000-0005-0000-0000-00001F1A0000}"/>
    <cellStyle name="Normal 3 3 2 4 4 3" xfId="9370" xr:uid="{00000000-0005-0000-0000-0000201A0000}"/>
    <cellStyle name="Normal 3 3 2 4 4 3 2" xfId="9371" xr:uid="{00000000-0005-0000-0000-0000211A0000}"/>
    <cellStyle name="Normal 3 3 2 4 4 3 3" xfId="9372" xr:uid="{00000000-0005-0000-0000-0000221A0000}"/>
    <cellStyle name="Normal 3 3 2 4 4 3 4" xfId="9373" xr:uid="{00000000-0005-0000-0000-0000231A0000}"/>
    <cellStyle name="Normal 3 3 2 4 4 4" xfId="9374" xr:uid="{00000000-0005-0000-0000-0000241A0000}"/>
    <cellStyle name="Normal 3 3 2 4 4 4 2" xfId="9375" xr:uid="{00000000-0005-0000-0000-0000251A0000}"/>
    <cellStyle name="Normal 3 3 2 4 4 4 3" xfId="9376" xr:uid="{00000000-0005-0000-0000-0000261A0000}"/>
    <cellStyle name="Normal 3 3 2 4 4 5" xfId="9377" xr:uid="{00000000-0005-0000-0000-0000271A0000}"/>
    <cellStyle name="Normal 3 3 2 4 4 6" xfId="9378" xr:uid="{00000000-0005-0000-0000-0000281A0000}"/>
    <cellStyle name="Normal 3 3 2 4 4 7" xfId="9379" xr:uid="{00000000-0005-0000-0000-0000291A0000}"/>
    <cellStyle name="Normal 3 3 2 4 5" xfId="9380" xr:uid="{00000000-0005-0000-0000-00002A1A0000}"/>
    <cellStyle name="Normal 3 3 2 4 5 2" xfId="9381" xr:uid="{00000000-0005-0000-0000-00002B1A0000}"/>
    <cellStyle name="Normal 3 3 2 4 5 2 2" xfId="9382" xr:uid="{00000000-0005-0000-0000-00002C1A0000}"/>
    <cellStyle name="Normal 3 3 2 4 5 3" xfId="9383" xr:uid="{00000000-0005-0000-0000-00002D1A0000}"/>
    <cellStyle name="Normal 3 3 2 4 5 4" xfId="9384" xr:uid="{00000000-0005-0000-0000-00002E1A0000}"/>
    <cellStyle name="Normal 3 3 2 4 6" xfId="9385" xr:uid="{00000000-0005-0000-0000-00002F1A0000}"/>
    <cellStyle name="Normal 3 3 2 4 6 2" xfId="9386" xr:uid="{00000000-0005-0000-0000-0000301A0000}"/>
    <cellStyle name="Normal 3 3 2 4 6 3" xfId="9387" xr:uid="{00000000-0005-0000-0000-0000311A0000}"/>
    <cellStyle name="Normal 3 3 2 4 6 4" xfId="9388" xr:uid="{00000000-0005-0000-0000-0000321A0000}"/>
    <cellStyle name="Normal 3 3 2 4 7" xfId="9389" xr:uid="{00000000-0005-0000-0000-0000331A0000}"/>
    <cellStyle name="Normal 3 3 2 4 7 2" xfId="9390" xr:uid="{00000000-0005-0000-0000-0000341A0000}"/>
    <cellStyle name="Normal 3 3 2 4 7 3" xfId="9391" xr:uid="{00000000-0005-0000-0000-0000351A0000}"/>
    <cellStyle name="Normal 3 3 2 4 8" xfId="9392" xr:uid="{00000000-0005-0000-0000-0000361A0000}"/>
    <cellStyle name="Normal 3 3 2 4 9" xfId="9393" xr:uid="{00000000-0005-0000-0000-0000371A0000}"/>
    <cellStyle name="Normal 3 3 2 5" xfId="9394" xr:uid="{00000000-0005-0000-0000-0000381A0000}"/>
    <cellStyle name="Normal 3 3 2 5 2" xfId="9395" xr:uid="{00000000-0005-0000-0000-0000391A0000}"/>
    <cellStyle name="Normal 3 3 2 5 2 2" xfId="9396" xr:uid="{00000000-0005-0000-0000-00003A1A0000}"/>
    <cellStyle name="Normal 3 3 2 5 2 2 2" xfId="9397" xr:uid="{00000000-0005-0000-0000-00003B1A0000}"/>
    <cellStyle name="Normal 3 3 2 5 2 2 2 2" xfId="9398" xr:uid="{00000000-0005-0000-0000-00003C1A0000}"/>
    <cellStyle name="Normal 3 3 2 5 2 2 3" xfId="9399" xr:uid="{00000000-0005-0000-0000-00003D1A0000}"/>
    <cellStyle name="Normal 3 3 2 5 2 2 4" xfId="9400" xr:uid="{00000000-0005-0000-0000-00003E1A0000}"/>
    <cellStyle name="Normal 3 3 2 5 2 3" xfId="9401" xr:uid="{00000000-0005-0000-0000-00003F1A0000}"/>
    <cellStyle name="Normal 3 3 2 5 2 3 2" xfId="9402" xr:uid="{00000000-0005-0000-0000-0000401A0000}"/>
    <cellStyle name="Normal 3 3 2 5 2 3 3" xfId="9403" xr:uid="{00000000-0005-0000-0000-0000411A0000}"/>
    <cellStyle name="Normal 3 3 2 5 2 3 4" xfId="9404" xr:uid="{00000000-0005-0000-0000-0000421A0000}"/>
    <cellStyle name="Normal 3 3 2 5 2 4" xfId="9405" xr:uid="{00000000-0005-0000-0000-0000431A0000}"/>
    <cellStyle name="Normal 3 3 2 5 2 4 2" xfId="9406" xr:uid="{00000000-0005-0000-0000-0000441A0000}"/>
    <cellStyle name="Normal 3 3 2 5 2 4 3" xfId="9407" xr:uid="{00000000-0005-0000-0000-0000451A0000}"/>
    <cellStyle name="Normal 3 3 2 5 2 5" xfId="9408" xr:uid="{00000000-0005-0000-0000-0000461A0000}"/>
    <cellStyle name="Normal 3 3 2 5 2 6" xfId="9409" xr:uid="{00000000-0005-0000-0000-0000471A0000}"/>
    <cellStyle name="Normal 3 3 2 5 2 7" xfId="9410" xr:uid="{00000000-0005-0000-0000-0000481A0000}"/>
    <cellStyle name="Normal 3 3 2 5 3" xfId="9411" xr:uid="{00000000-0005-0000-0000-0000491A0000}"/>
    <cellStyle name="Normal 3 3 2 5 3 2" xfId="9412" xr:uid="{00000000-0005-0000-0000-00004A1A0000}"/>
    <cellStyle name="Normal 3 3 2 5 3 2 2" xfId="9413" xr:uid="{00000000-0005-0000-0000-00004B1A0000}"/>
    <cellStyle name="Normal 3 3 2 5 3 3" xfId="9414" xr:uid="{00000000-0005-0000-0000-00004C1A0000}"/>
    <cellStyle name="Normal 3 3 2 5 3 4" xfId="9415" xr:uid="{00000000-0005-0000-0000-00004D1A0000}"/>
    <cellStyle name="Normal 3 3 2 5 4" xfId="9416" xr:uid="{00000000-0005-0000-0000-00004E1A0000}"/>
    <cellStyle name="Normal 3 3 2 5 4 2" xfId="9417" xr:uid="{00000000-0005-0000-0000-00004F1A0000}"/>
    <cellStyle name="Normal 3 3 2 5 4 3" xfId="9418" xr:uid="{00000000-0005-0000-0000-0000501A0000}"/>
    <cellStyle name="Normal 3 3 2 5 4 4" xfId="9419" xr:uid="{00000000-0005-0000-0000-0000511A0000}"/>
    <cellStyle name="Normal 3 3 2 5 5" xfId="9420" xr:uid="{00000000-0005-0000-0000-0000521A0000}"/>
    <cellStyle name="Normal 3 3 2 5 5 2" xfId="9421" xr:uid="{00000000-0005-0000-0000-0000531A0000}"/>
    <cellStyle name="Normal 3 3 2 5 5 3" xfId="9422" xr:uid="{00000000-0005-0000-0000-0000541A0000}"/>
    <cellStyle name="Normal 3 3 2 5 6" xfId="9423" xr:uid="{00000000-0005-0000-0000-0000551A0000}"/>
    <cellStyle name="Normal 3 3 2 5 7" xfId="9424" xr:uid="{00000000-0005-0000-0000-0000561A0000}"/>
    <cellStyle name="Normal 3 3 2 5 8" xfId="9425" xr:uid="{00000000-0005-0000-0000-0000571A0000}"/>
    <cellStyle name="Normal 3 3 2 6" xfId="9426" xr:uid="{00000000-0005-0000-0000-0000581A0000}"/>
    <cellStyle name="Normal 3 3 2 6 2" xfId="9427" xr:uid="{00000000-0005-0000-0000-0000591A0000}"/>
    <cellStyle name="Normal 3 3 2 6 2 2" xfId="9428" xr:uid="{00000000-0005-0000-0000-00005A1A0000}"/>
    <cellStyle name="Normal 3 3 2 6 2 2 2" xfId="9429" xr:uid="{00000000-0005-0000-0000-00005B1A0000}"/>
    <cellStyle name="Normal 3 3 2 6 2 2 2 2" xfId="9430" xr:uid="{00000000-0005-0000-0000-00005C1A0000}"/>
    <cellStyle name="Normal 3 3 2 6 2 2 3" xfId="9431" xr:uid="{00000000-0005-0000-0000-00005D1A0000}"/>
    <cellStyle name="Normal 3 3 2 6 2 2 4" xfId="9432" xr:uid="{00000000-0005-0000-0000-00005E1A0000}"/>
    <cellStyle name="Normal 3 3 2 6 2 3" xfId="9433" xr:uid="{00000000-0005-0000-0000-00005F1A0000}"/>
    <cellStyle name="Normal 3 3 2 6 2 3 2" xfId="9434" xr:uid="{00000000-0005-0000-0000-0000601A0000}"/>
    <cellStyle name="Normal 3 3 2 6 2 3 3" xfId="9435" xr:uid="{00000000-0005-0000-0000-0000611A0000}"/>
    <cellStyle name="Normal 3 3 2 6 2 3 4" xfId="9436" xr:uid="{00000000-0005-0000-0000-0000621A0000}"/>
    <cellStyle name="Normal 3 3 2 6 2 4" xfId="9437" xr:uid="{00000000-0005-0000-0000-0000631A0000}"/>
    <cellStyle name="Normal 3 3 2 6 2 4 2" xfId="9438" xr:uid="{00000000-0005-0000-0000-0000641A0000}"/>
    <cellStyle name="Normal 3 3 2 6 2 4 3" xfId="9439" xr:uid="{00000000-0005-0000-0000-0000651A0000}"/>
    <cellStyle name="Normal 3 3 2 6 2 5" xfId="9440" xr:uid="{00000000-0005-0000-0000-0000661A0000}"/>
    <cellStyle name="Normal 3 3 2 6 2 6" xfId="9441" xr:uid="{00000000-0005-0000-0000-0000671A0000}"/>
    <cellStyle name="Normal 3 3 2 6 2 7" xfId="9442" xr:uid="{00000000-0005-0000-0000-0000681A0000}"/>
    <cellStyle name="Normal 3 3 2 6 3" xfId="9443" xr:uid="{00000000-0005-0000-0000-0000691A0000}"/>
    <cellStyle name="Normal 3 3 2 6 3 2" xfId="9444" xr:uid="{00000000-0005-0000-0000-00006A1A0000}"/>
    <cellStyle name="Normal 3 3 2 6 3 2 2" xfId="9445" xr:uid="{00000000-0005-0000-0000-00006B1A0000}"/>
    <cellStyle name="Normal 3 3 2 6 3 3" xfId="9446" xr:uid="{00000000-0005-0000-0000-00006C1A0000}"/>
    <cellStyle name="Normal 3 3 2 6 3 4" xfId="9447" xr:uid="{00000000-0005-0000-0000-00006D1A0000}"/>
    <cellStyle name="Normal 3 3 2 6 4" xfId="9448" xr:uid="{00000000-0005-0000-0000-00006E1A0000}"/>
    <cellStyle name="Normal 3 3 2 6 4 2" xfId="9449" xr:uid="{00000000-0005-0000-0000-00006F1A0000}"/>
    <cellStyle name="Normal 3 3 2 6 4 3" xfId="9450" xr:uid="{00000000-0005-0000-0000-0000701A0000}"/>
    <cellStyle name="Normal 3 3 2 6 4 4" xfId="9451" xr:uid="{00000000-0005-0000-0000-0000711A0000}"/>
    <cellStyle name="Normal 3 3 2 6 5" xfId="9452" xr:uid="{00000000-0005-0000-0000-0000721A0000}"/>
    <cellStyle name="Normal 3 3 2 6 5 2" xfId="9453" xr:uid="{00000000-0005-0000-0000-0000731A0000}"/>
    <cellStyle name="Normal 3 3 2 6 5 3" xfId="9454" xr:uid="{00000000-0005-0000-0000-0000741A0000}"/>
    <cellStyle name="Normal 3 3 2 6 6" xfId="9455" xr:uid="{00000000-0005-0000-0000-0000751A0000}"/>
    <cellStyle name="Normal 3 3 2 6 7" xfId="9456" xr:uid="{00000000-0005-0000-0000-0000761A0000}"/>
    <cellStyle name="Normal 3 3 2 6 8" xfId="9457" xr:uid="{00000000-0005-0000-0000-0000771A0000}"/>
    <cellStyle name="Normal 3 3 2 7" xfId="9458" xr:uid="{00000000-0005-0000-0000-0000781A0000}"/>
    <cellStyle name="Normal 3 3 2 7 2" xfId="9459" xr:uid="{00000000-0005-0000-0000-0000791A0000}"/>
    <cellStyle name="Normal 3 3 2 7 2 2" xfId="9460" xr:uid="{00000000-0005-0000-0000-00007A1A0000}"/>
    <cellStyle name="Normal 3 3 2 7 2 2 2" xfId="9461" xr:uid="{00000000-0005-0000-0000-00007B1A0000}"/>
    <cellStyle name="Normal 3 3 2 7 2 3" xfId="9462" xr:uid="{00000000-0005-0000-0000-00007C1A0000}"/>
    <cellStyle name="Normal 3 3 2 7 2 4" xfId="9463" xr:uid="{00000000-0005-0000-0000-00007D1A0000}"/>
    <cellStyle name="Normal 3 3 2 7 3" xfId="9464" xr:uid="{00000000-0005-0000-0000-00007E1A0000}"/>
    <cellStyle name="Normal 3 3 2 7 3 2" xfId="9465" xr:uid="{00000000-0005-0000-0000-00007F1A0000}"/>
    <cellStyle name="Normal 3 3 2 7 3 3" xfId="9466" xr:uid="{00000000-0005-0000-0000-0000801A0000}"/>
    <cellStyle name="Normal 3 3 2 7 3 4" xfId="9467" xr:uid="{00000000-0005-0000-0000-0000811A0000}"/>
    <cellStyle name="Normal 3 3 2 7 4" xfId="9468" xr:uid="{00000000-0005-0000-0000-0000821A0000}"/>
    <cellStyle name="Normal 3 3 2 7 4 2" xfId="9469" xr:uid="{00000000-0005-0000-0000-0000831A0000}"/>
    <cellStyle name="Normal 3 3 2 7 4 3" xfId="9470" xr:uid="{00000000-0005-0000-0000-0000841A0000}"/>
    <cellStyle name="Normal 3 3 2 7 5" xfId="9471" xr:uid="{00000000-0005-0000-0000-0000851A0000}"/>
    <cellStyle name="Normal 3 3 2 7 6" xfId="9472" xr:uid="{00000000-0005-0000-0000-0000861A0000}"/>
    <cellStyle name="Normal 3 3 2 7 7" xfId="9473" xr:uid="{00000000-0005-0000-0000-0000871A0000}"/>
    <cellStyle name="Normal 3 3 2 8" xfId="9474" xr:uid="{00000000-0005-0000-0000-0000881A0000}"/>
    <cellStyle name="Normal 3 3 2 8 2" xfId="9475" xr:uid="{00000000-0005-0000-0000-0000891A0000}"/>
    <cellStyle name="Normal 3 3 2 8 2 2" xfId="9476" xr:uid="{00000000-0005-0000-0000-00008A1A0000}"/>
    <cellStyle name="Normal 3 3 2 8 3" xfId="9477" xr:uid="{00000000-0005-0000-0000-00008B1A0000}"/>
    <cellStyle name="Normal 3 3 2 8 4" xfId="9478" xr:uid="{00000000-0005-0000-0000-00008C1A0000}"/>
    <cellStyle name="Normal 3 3 2 9" xfId="9479" xr:uid="{00000000-0005-0000-0000-00008D1A0000}"/>
    <cellStyle name="Normal 3 3 2 9 2" xfId="9480" xr:uid="{00000000-0005-0000-0000-00008E1A0000}"/>
    <cellStyle name="Normal 3 3 2 9 3" xfId="9481" xr:uid="{00000000-0005-0000-0000-00008F1A0000}"/>
    <cellStyle name="Normal 3 3 2 9 4" xfId="9482" xr:uid="{00000000-0005-0000-0000-0000901A0000}"/>
    <cellStyle name="Normal 3 3 3" xfId="9483" xr:uid="{00000000-0005-0000-0000-0000911A0000}"/>
    <cellStyle name="Normal 3 3 3 10" xfId="9484" xr:uid="{00000000-0005-0000-0000-0000921A0000}"/>
    <cellStyle name="Normal 3 3 3 11" xfId="9485" xr:uid="{00000000-0005-0000-0000-0000931A0000}"/>
    <cellStyle name="Normal 3 3 3 2" xfId="9486" xr:uid="{00000000-0005-0000-0000-0000941A0000}"/>
    <cellStyle name="Normal 3 3 3 2 10" xfId="9487" xr:uid="{00000000-0005-0000-0000-0000951A0000}"/>
    <cellStyle name="Normal 3 3 3 2 2" xfId="9488" xr:uid="{00000000-0005-0000-0000-0000961A0000}"/>
    <cellStyle name="Normal 3 3 3 2 2 2" xfId="9489" xr:uid="{00000000-0005-0000-0000-0000971A0000}"/>
    <cellStyle name="Normal 3 3 3 2 2 2 2" xfId="9490" xr:uid="{00000000-0005-0000-0000-0000981A0000}"/>
    <cellStyle name="Normal 3 3 3 2 2 2 2 2" xfId="9491" xr:uid="{00000000-0005-0000-0000-0000991A0000}"/>
    <cellStyle name="Normal 3 3 3 2 2 2 2 2 2" xfId="9492" xr:uid="{00000000-0005-0000-0000-00009A1A0000}"/>
    <cellStyle name="Normal 3 3 3 2 2 2 2 3" xfId="9493" xr:uid="{00000000-0005-0000-0000-00009B1A0000}"/>
    <cellStyle name="Normal 3 3 3 2 2 2 2 4" xfId="9494" xr:uid="{00000000-0005-0000-0000-00009C1A0000}"/>
    <cellStyle name="Normal 3 3 3 2 2 2 3" xfId="9495" xr:uid="{00000000-0005-0000-0000-00009D1A0000}"/>
    <cellStyle name="Normal 3 3 3 2 2 2 3 2" xfId="9496" xr:uid="{00000000-0005-0000-0000-00009E1A0000}"/>
    <cellStyle name="Normal 3 3 3 2 2 2 3 3" xfId="9497" xr:uid="{00000000-0005-0000-0000-00009F1A0000}"/>
    <cellStyle name="Normal 3 3 3 2 2 2 3 4" xfId="9498" xr:uid="{00000000-0005-0000-0000-0000A01A0000}"/>
    <cellStyle name="Normal 3 3 3 2 2 2 4" xfId="9499" xr:uid="{00000000-0005-0000-0000-0000A11A0000}"/>
    <cellStyle name="Normal 3 3 3 2 2 2 4 2" xfId="9500" xr:uid="{00000000-0005-0000-0000-0000A21A0000}"/>
    <cellStyle name="Normal 3 3 3 2 2 2 4 3" xfId="9501" xr:uid="{00000000-0005-0000-0000-0000A31A0000}"/>
    <cellStyle name="Normal 3 3 3 2 2 2 5" xfId="9502" xr:uid="{00000000-0005-0000-0000-0000A41A0000}"/>
    <cellStyle name="Normal 3 3 3 2 2 2 6" xfId="9503" xr:uid="{00000000-0005-0000-0000-0000A51A0000}"/>
    <cellStyle name="Normal 3 3 3 2 2 2 7" xfId="9504" xr:uid="{00000000-0005-0000-0000-0000A61A0000}"/>
    <cellStyle name="Normal 3 3 3 2 2 3" xfId="9505" xr:uid="{00000000-0005-0000-0000-0000A71A0000}"/>
    <cellStyle name="Normal 3 3 3 2 2 3 2" xfId="9506" xr:uid="{00000000-0005-0000-0000-0000A81A0000}"/>
    <cellStyle name="Normal 3 3 3 2 2 3 2 2" xfId="9507" xr:uid="{00000000-0005-0000-0000-0000A91A0000}"/>
    <cellStyle name="Normal 3 3 3 2 2 3 3" xfId="9508" xr:uid="{00000000-0005-0000-0000-0000AA1A0000}"/>
    <cellStyle name="Normal 3 3 3 2 2 3 4" xfId="9509" xr:uid="{00000000-0005-0000-0000-0000AB1A0000}"/>
    <cellStyle name="Normal 3 3 3 2 2 4" xfId="9510" xr:uid="{00000000-0005-0000-0000-0000AC1A0000}"/>
    <cellStyle name="Normal 3 3 3 2 2 4 2" xfId="9511" xr:uid="{00000000-0005-0000-0000-0000AD1A0000}"/>
    <cellStyle name="Normal 3 3 3 2 2 4 3" xfId="9512" xr:uid="{00000000-0005-0000-0000-0000AE1A0000}"/>
    <cellStyle name="Normal 3 3 3 2 2 4 4" xfId="9513" xr:uid="{00000000-0005-0000-0000-0000AF1A0000}"/>
    <cellStyle name="Normal 3 3 3 2 2 5" xfId="9514" xr:uid="{00000000-0005-0000-0000-0000B01A0000}"/>
    <cellStyle name="Normal 3 3 3 2 2 5 2" xfId="9515" xr:uid="{00000000-0005-0000-0000-0000B11A0000}"/>
    <cellStyle name="Normal 3 3 3 2 2 5 3" xfId="9516" xr:uid="{00000000-0005-0000-0000-0000B21A0000}"/>
    <cellStyle name="Normal 3 3 3 2 2 6" xfId="9517" xr:uid="{00000000-0005-0000-0000-0000B31A0000}"/>
    <cellStyle name="Normal 3 3 3 2 2 7" xfId="9518" xr:uid="{00000000-0005-0000-0000-0000B41A0000}"/>
    <cellStyle name="Normal 3 3 3 2 2 8" xfId="9519" xr:uid="{00000000-0005-0000-0000-0000B51A0000}"/>
    <cellStyle name="Normal 3 3 3 2 3" xfId="9520" xr:uid="{00000000-0005-0000-0000-0000B61A0000}"/>
    <cellStyle name="Normal 3 3 3 2 3 2" xfId="9521" xr:uid="{00000000-0005-0000-0000-0000B71A0000}"/>
    <cellStyle name="Normal 3 3 3 2 3 2 2" xfId="9522" xr:uid="{00000000-0005-0000-0000-0000B81A0000}"/>
    <cellStyle name="Normal 3 3 3 2 3 2 2 2" xfId="9523" xr:uid="{00000000-0005-0000-0000-0000B91A0000}"/>
    <cellStyle name="Normal 3 3 3 2 3 2 2 2 2" xfId="9524" xr:uid="{00000000-0005-0000-0000-0000BA1A0000}"/>
    <cellStyle name="Normal 3 3 3 2 3 2 2 3" xfId="9525" xr:uid="{00000000-0005-0000-0000-0000BB1A0000}"/>
    <cellStyle name="Normal 3 3 3 2 3 2 2 4" xfId="9526" xr:uid="{00000000-0005-0000-0000-0000BC1A0000}"/>
    <cellStyle name="Normal 3 3 3 2 3 2 3" xfId="9527" xr:uid="{00000000-0005-0000-0000-0000BD1A0000}"/>
    <cellStyle name="Normal 3 3 3 2 3 2 3 2" xfId="9528" xr:uid="{00000000-0005-0000-0000-0000BE1A0000}"/>
    <cellStyle name="Normal 3 3 3 2 3 2 3 3" xfId="9529" xr:uid="{00000000-0005-0000-0000-0000BF1A0000}"/>
    <cellStyle name="Normal 3 3 3 2 3 2 3 4" xfId="9530" xr:uid="{00000000-0005-0000-0000-0000C01A0000}"/>
    <cellStyle name="Normal 3 3 3 2 3 2 4" xfId="9531" xr:uid="{00000000-0005-0000-0000-0000C11A0000}"/>
    <cellStyle name="Normal 3 3 3 2 3 2 4 2" xfId="9532" xr:uid="{00000000-0005-0000-0000-0000C21A0000}"/>
    <cellStyle name="Normal 3 3 3 2 3 2 4 3" xfId="9533" xr:uid="{00000000-0005-0000-0000-0000C31A0000}"/>
    <cellStyle name="Normal 3 3 3 2 3 2 5" xfId="9534" xr:uid="{00000000-0005-0000-0000-0000C41A0000}"/>
    <cellStyle name="Normal 3 3 3 2 3 2 6" xfId="9535" xr:uid="{00000000-0005-0000-0000-0000C51A0000}"/>
    <cellStyle name="Normal 3 3 3 2 3 2 7" xfId="9536" xr:uid="{00000000-0005-0000-0000-0000C61A0000}"/>
    <cellStyle name="Normal 3 3 3 2 3 3" xfId="9537" xr:uid="{00000000-0005-0000-0000-0000C71A0000}"/>
    <cellStyle name="Normal 3 3 3 2 3 3 2" xfId="9538" xr:uid="{00000000-0005-0000-0000-0000C81A0000}"/>
    <cellStyle name="Normal 3 3 3 2 3 3 2 2" xfId="9539" xr:uid="{00000000-0005-0000-0000-0000C91A0000}"/>
    <cellStyle name="Normal 3 3 3 2 3 3 3" xfId="9540" xr:uid="{00000000-0005-0000-0000-0000CA1A0000}"/>
    <cellStyle name="Normal 3 3 3 2 3 3 4" xfId="9541" xr:uid="{00000000-0005-0000-0000-0000CB1A0000}"/>
    <cellStyle name="Normal 3 3 3 2 3 4" xfId="9542" xr:uid="{00000000-0005-0000-0000-0000CC1A0000}"/>
    <cellStyle name="Normal 3 3 3 2 3 4 2" xfId="9543" xr:uid="{00000000-0005-0000-0000-0000CD1A0000}"/>
    <cellStyle name="Normal 3 3 3 2 3 4 3" xfId="9544" xr:uid="{00000000-0005-0000-0000-0000CE1A0000}"/>
    <cellStyle name="Normal 3 3 3 2 3 4 4" xfId="9545" xr:uid="{00000000-0005-0000-0000-0000CF1A0000}"/>
    <cellStyle name="Normal 3 3 3 2 3 5" xfId="9546" xr:uid="{00000000-0005-0000-0000-0000D01A0000}"/>
    <cellStyle name="Normal 3 3 3 2 3 5 2" xfId="9547" xr:uid="{00000000-0005-0000-0000-0000D11A0000}"/>
    <cellStyle name="Normal 3 3 3 2 3 5 3" xfId="9548" xr:uid="{00000000-0005-0000-0000-0000D21A0000}"/>
    <cellStyle name="Normal 3 3 3 2 3 6" xfId="9549" xr:uid="{00000000-0005-0000-0000-0000D31A0000}"/>
    <cellStyle name="Normal 3 3 3 2 3 7" xfId="9550" xr:uid="{00000000-0005-0000-0000-0000D41A0000}"/>
    <cellStyle name="Normal 3 3 3 2 3 8" xfId="9551" xr:uid="{00000000-0005-0000-0000-0000D51A0000}"/>
    <cellStyle name="Normal 3 3 3 2 4" xfId="9552" xr:uid="{00000000-0005-0000-0000-0000D61A0000}"/>
    <cellStyle name="Normal 3 3 3 2 4 2" xfId="9553" xr:uid="{00000000-0005-0000-0000-0000D71A0000}"/>
    <cellStyle name="Normal 3 3 3 2 4 2 2" xfId="9554" xr:uid="{00000000-0005-0000-0000-0000D81A0000}"/>
    <cellStyle name="Normal 3 3 3 2 4 2 2 2" xfId="9555" xr:uid="{00000000-0005-0000-0000-0000D91A0000}"/>
    <cellStyle name="Normal 3 3 3 2 4 2 3" xfId="9556" xr:uid="{00000000-0005-0000-0000-0000DA1A0000}"/>
    <cellStyle name="Normal 3 3 3 2 4 2 4" xfId="9557" xr:uid="{00000000-0005-0000-0000-0000DB1A0000}"/>
    <cellStyle name="Normal 3 3 3 2 4 3" xfId="9558" xr:uid="{00000000-0005-0000-0000-0000DC1A0000}"/>
    <cellStyle name="Normal 3 3 3 2 4 3 2" xfId="9559" xr:uid="{00000000-0005-0000-0000-0000DD1A0000}"/>
    <cellStyle name="Normal 3 3 3 2 4 3 3" xfId="9560" xr:uid="{00000000-0005-0000-0000-0000DE1A0000}"/>
    <cellStyle name="Normal 3 3 3 2 4 3 4" xfId="9561" xr:uid="{00000000-0005-0000-0000-0000DF1A0000}"/>
    <cellStyle name="Normal 3 3 3 2 4 4" xfId="9562" xr:uid="{00000000-0005-0000-0000-0000E01A0000}"/>
    <cellStyle name="Normal 3 3 3 2 4 4 2" xfId="9563" xr:uid="{00000000-0005-0000-0000-0000E11A0000}"/>
    <cellStyle name="Normal 3 3 3 2 4 4 3" xfId="9564" xr:uid="{00000000-0005-0000-0000-0000E21A0000}"/>
    <cellStyle name="Normal 3 3 3 2 4 5" xfId="9565" xr:uid="{00000000-0005-0000-0000-0000E31A0000}"/>
    <cellStyle name="Normal 3 3 3 2 4 6" xfId="9566" xr:uid="{00000000-0005-0000-0000-0000E41A0000}"/>
    <cellStyle name="Normal 3 3 3 2 4 7" xfId="9567" xr:uid="{00000000-0005-0000-0000-0000E51A0000}"/>
    <cellStyle name="Normal 3 3 3 2 5" xfId="9568" xr:uid="{00000000-0005-0000-0000-0000E61A0000}"/>
    <cellStyle name="Normal 3 3 3 2 5 2" xfId="9569" xr:uid="{00000000-0005-0000-0000-0000E71A0000}"/>
    <cellStyle name="Normal 3 3 3 2 5 2 2" xfId="9570" xr:uid="{00000000-0005-0000-0000-0000E81A0000}"/>
    <cellStyle name="Normal 3 3 3 2 5 3" xfId="9571" xr:uid="{00000000-0005-0000-0000-0000E91A0000}"/>
    <cellStyle name="Normal 3 3 3 2 5 4" xfId="9572" xr:uid="{00000000-0005-0000-0000-0000EA1A0000}"/>
    <cellStyle name="Normal 3 3 3 2 6" xfId="9573" xr:uid="{00000000-0005-0000-0000-0000EB1A0000}"/>
    <cellStyle name="Normal 3 3 3 2 6 2" xfId="9574" xr:uid="{00000000-0005-0000-0000-0000EC1A0000}"/>
    <cellStyle name="Normal 3 3 3 2 6 3" xfId="9575" xr:uid="{00000000-0005-0000-0000-0000ED1A0000}"/>
    <cellStyle name="Normal 3 3 3 2 6 4" xfId="9576" xr:uid="{00000000-0005-0000-0000-0000EE1A0000}"/>
    <cellStyle name="Normal 3 3 3 2 7" xfId="9577" xr:uid="{00000000-0005-0000-0000-0000EF1A0000}"/>
    <cellStyle name="Normal 3 3 3 2 7 2" xfId="9578" xr:uid="{00000000-0005-0000-0000-0000F01A0000}"/>
    <cellStyle name="Normal 3 3 3 2 7 3" xfId="9579" xr:uid="{00000000-0005-0000-0000-0000F11A0000}"/>
    <cellStyle name="Normal 3 3 3 2 8" xfId="9580" xr:uid="{00000000-0005-0000-0000-0000F21A0000}"/>
    <cellStyle name="Normal 3 3 3 2 9" xfId="9581" xr:uid="{00000000-0005-0000-0000-0000F31A0000}"/>
    <cellStyle name="Normal 3 3 3 3" xfId="9582" xr:uid="{00000000-0005-0000-0000-0000F41A0000}"/>
    <cellStyle name="Normal 3 3 3 3 2" xfId="9583" xr:uid="{00000000-0005-0000-0000-0000F51A0000}"/>
    <cellStyle name="Normal 3 3 3 3 2 2" xfId="9584" xr:uid="{00000000-0005-0000-0000-0000F61A0000}"/>
    <cellStyle name="Normal 3 3 3 3 2 2 2" xfId="9585" xr:uid="{00000000-0005-0000-0000-0000F71A0000}"/>
    <cellStyle name="Normal 3 3 3 3 2 2 2 2" xfId="9586" xr:uid="{00000000-0005-0000-0000-0000F81A0000}"/>
    <cellStyle name="Normal 3 3 3 3 2 2 3" xfId="9587" xr:uid="{00000000-0005-0000-0000-0000F91A0000}"/>
    <cellStyle name="Normal 3 3 3 3 2 2 4" xfId="9588" xr:uid="{00000000-0005-0000-0000-0000FA1A0000}"/>
    <cellStyle name="Normal 3 3 3 3 2 3" xfId="9589" xr:uid="{00000000-0005-0000-0000-0000FB1A0000}"/>
    <cellStyle name="Normal 3 3 3 3 2 3 2" xfId="9590" xr:uid="{00000000-0005-0000-0000-0000FC1A0000}"/>
    <cellStyle name="Normal 3 3 3 3 2 3 3" xfId="9591" xr:uid="{00000000-0005-0000-0000-0000FD1A0000}"/>
    <cellStyle name="Normal 3 3 3 3 2 3 4" xfId="9592" xr:uid="{00000000-0005-0000-0000-0000FE1A0000}"/>
    <cellStyle name="Normal 3 3 3 3 2 4" xfId="9593" xr:uid="{00000000-0005-0000-0000-0000FF1A0000}"/>
    <cellStyle name="Normal 3 3 3 3 2 4 2" xfId="9594" xr:uid="{00000000-0005-0000-0000-0000001B0000}"/>
    <cellStyle name="Normal 3 3 3 3 2 4 3" xfId="9595" xr:uid="{00000000-0005-0000-0000-0000011B0000}"/>
    <cellStyle name="Normal 3 3 3 3 2 5" xfId="9596" xr:uid="{00000000-0005-0000-0000-0000021B0000}"/>
    <cellStyle name="Normal 3 3 3 3 2 6" xfId="9597" xr:uid="{00000000-0005-0000-0000-0000031B0000}"/>
    <cellStyle name="Normal 3 3 3 3 2 7" xfId="9598" xr:uid="{00000000-0005-0000-0000-0000041B0000}"/>
    <cellStyle name="Normal 3 3 3 3 3" xfId="9599" xr:uid="{00000000-0005-0000-0000-0000051B0000}"/>
    <cellStyle name="Normal 3 3 3 3 3 2" xfId="9600" xr:uid="{00000000-0005-0000-0000-0000061B0000}"/>
    <cellStyle name="Normal 3 3 3 3 3 2 2" xfId="9601" xr:uid="{00000000-0005-0000-0000-0000071B0000}"/>
    <cellStyle name="Normal 3 3 3 3 3 3" xfId="9602" xr:uid="{00000000-0005-0000-0000-0000081B0000}"/>
    <cellStyle name="Normal 3 3 3 3 3 4" xfId="9603" xr:uid="{00000000-0005-0000-0000-0000091B0000}"/>
    <cellStyle name="Normal 3 3 3 3 4" xfId="9604" xr:uid="{00000000-0005-0000-0000-00000A1B0000}"/>
    <cellStyle name="Normal 3 3 3 3 4 2" xfId="9605" xr:uid="{00000000-0005-0000-0000-00000B1B0000}"/>
    <cellStyle name="Normal 3 3 3 3 4 3" xfId="9606" xr:uid="{00000000-0005-0000-0000-00000C1B0000}"/>
    <cellStyle name="Normal 3 3 3 3 4 4" xfId="9607" xr:uid="{00000000-0005-0000-0000-00000D1B0000}"/>
    <cellStyle name="Normal 3 3 3 3 5" xfId="9608" xr:uid="{00000000-0005-0000-0000-00000E1B0000}"/>
    <cellStyle name="Normal 3 3 3 3 5 2" xfId="9609" xr:uid="{00000000-0005-0000-0000-00000F1B0000}"/>
    <cellStyle name="Normal 3 3 3 3 5 3" xfId="9610" xr:uid="{00000000-0005-0000-0000-0000101B0000}"/>
    <cellStyle name="Normal 3 3 3 3 6" xfId="9611" xr:uid="{00000000-0005-0000-0000-0000111B0000}"/>
    <cellStyle name="Normal 3 3 3 3 7" xfId="9612" xr:uid="{00000000-0005-0000-0000-0000121B0000}"/>
    <cellStyle name="Normal 3 3 3 3 8" xfId="9613" xr:uid="{00000000-0005-0000-0000-0000131B0000}"/>
    <cellStyle name="Normal 3 3 3 4" xfId="9614" xr:uid="{00000000-0005-0000-0000-0000141B0000}"/>
    <cellStyle name="Normal 3 3 3 4 2" xfId="9615" xr:uid="{00000000-0005-0000-0000-0000151B0000}"/>
    <cellStyle name="Normal 3 3 3 4 2 2" xfId="9616" xr:uid="{00000000-0005-0000-0000-0000161B0000}"/>
    <cellStyle name="Normal 3 3 3 4 2 2 2" xfId="9617" xr:uid="{00000000-0005-0000-0000-0000171B0000}"/>
    <cellStyle name="Normal 3 3 3 4 2 2 2 2" xfId="9618" xr:uid="{00000000-0005-0000-0000-0000181B0000}"/>
    <cellStyle name="Normal 3 3 3 4 2 2 3" xfId="9619" xr:uid="{00000000-0005-0000-0000-0000191B0000}"/>
    <cellStyle name="Normal 3 3 3 4 2 2 4" xfId="9620" xr:uid="{00000000-0005-0000-0000-00001A1B0000}"/>
    <cellStyle name="Normal 3 3 3 4 2 3" xfId="9621" xr:uid="{00000000-0005-0000-0000-00001B1B0000}"/>
    <cellStyle name="Normal 3 3 3 4 2 3 2" xfId="9622" xr:uid="{00000000-0005-0000-0000-00001C1B0000}"/>
    <cellStyle name="Normal 3 3 3 4 2 3 3" xfId="9623" xr:uid="{00000000-0005-0000-0000-00001D1B0000}"/>
    <cellStyle name="Normal 3 3 3 4 2 3 4" xfId="9624" xr:uid="{00000000-0005-0000-0000-00001E1B0000}"/>
    <cellStyle name="Normal 3 3 3 4 2 4" xfId="9625" xr:uid="{00000000-0005-0000-0000-00001F1B0000}"/>
    <cellStyle name="Normal 3 3 3 4 2 4 2" xfId="9626" xr:uid="{00000000-0005-0000-0000-0000201B0000}"/>
    <cellStyle name="Normal 3 3 3 4 2 4 3" xfId="9627" xr:uid="{00000000-0005-0000-0000-0000211B0000}"/>
    <cellStyle name="Normal 3 3 3 4 2 5" xfId="9628" xr:uid="{00000000-0005-0000-0000-0000221B0000}"/>
    <cellStyle name="Normal 3 3 3 4 2 6" xfId="9629" xr:uid="{00000000-0005-0000-0000-0000231B0000}"/>
    <cellStyle name="Normal 3 3 3 4 2 7" xfId="9630" xr:uid="{00000000-0005-0000-0000-0000241B0000}"/>
    <cellStyle name="Normal 3 3 3 4 3" xfId="9631" xr:uid="{00000000-0005-0000-0000-0000251B0000}"/>
    <cellStyle name="Normal 3 3 3 4 3 2" xfId="9632" xr:uid="{00000000-0005-0000-0000-0000261B0000}"/>
    <cellStyle name="Normal 3 3 3 4 3 2 2" xfId="9633" xr:uid="{00000000-0005-0000-0000-0000271B0000}"/>
    <cellStyle name="Normal 3 3 3 4 3 3" xfId="9634" xr:uid="{00000000-0005-0000-0000-0000281B0000}"/>
    <cellStyle name="Normal 3 3 3 4 3 4" xfId="9635" xr:uid="{00000000-0005-0000-0000-0000291B0000}"/>
    <cellStyle name="Normal 3 3 3 4 4" xfId="9636" xr:uid="{00000000-0005-0000-0000-00002A1B0000}"/>
    <cellStyle name="Normal 3 3 3 4 4 2" xfId="9637" xr:uid="{00000000-0005-0000-0000-00002B1B0000}"/>
    <cellStyle name="Normal 3 3 3 4 4 3" xfId="9638" xr:uid="{00000000-0005-0000-0000-00002C1B0000}"/>
    <cellStyle name="Normal 3 3 3 4 4 4" xfId="9639" xr:uid="{00000000-0005-0000-0000-00002D1B0000}"/>
    <cellStyle name="Normal 3 3 3 4 5" xfId="9640" xr:uid="{00000000-0005-0000-0000-00002E1B0000}"/>
    <cellStyle name="Normal 3 3 3 4 5 2" xfId="9641" xr:uid="{00000000-0005-0000-0000-00002F1B0000}"/>
    <cellStyle name="Normal 3 3 3 4 5 3" xfId="9642" xr:uid="{00000000-0005-0000-0000-0000301B0000}"/>
    <cellStyle name="Normal 3 3 3 4 6" xfId="9643" xr:uid="{00000000-0005-0000-0000-0000311B0000}"/>
    <cellStyle name="Normal 3 3 3 4 7" xfId="9644" xr:uid="{00000000-0005-0000-0000-0000321B0000}"/>
    <cellStyle name="Normal 3 3 3 4 8" xfId="9645" xr:uid="{00000000-0005-0000-0000-0000331B0000}"/>
    <cellStyle name="Normal 3 3 3 5" xfId="9646" xr:uid="{00000000-0005-0000-0000-0000341B0000}"/>
    <cellStyle name="Normal 3 3 3 5 2" xfId="9647" xr:uid="{00000000-0005-0000-0000-0000351B0000}"/>
    <cellStyle name="Normal 3 3 3 5 2 2" xfId="9648" xr:uid="{00000000-0005-0000-0000-0000361B0000}"/>
    <cellStyle name="Normal 3 3 3 5 2 2 2" xfId="9649" xr:uid="{00000000-0005-0000-0000-0000371B0000}"/>
    <cellStyle name="Normal 3 3 3 5 2 3" xfId="9650" xr:uid="{00000000-0005-0000-0000-0000381B0000}"/>
    <cellStyle name="Normal 3 3 3 5 2 4" xfId="9651" xr:uid="{00000000-0005-0000-0000-0000391B0000}"/>
    <cellStyle name="Normal 3 3 3 5 3" xfId="9652" xr:uid="{00000000-0005-0000-0000-00003A1B0000}"/>
    <cellStyle name="Normal 3 3 3 5 3 2" xfId="9653" xr:uid="{00000000-0005-0000-0000-00003B1B0000}"/>
    <cellStyle name="Normal 3 3 3 5 3 3" xfId="9654" xr:uid="{00000000-0005-0000-0000-00003C1B0000}"/>
    <cellStyle name="Normal 3 3 3 5 3 4" xfId="9655" xr:uid="{00000000-0005-0000-0000-00003D1B0000}"/>
    <cellStyle name="Normal 3 3 3 5 4" xfId="9656" xr:uid="{00000000-0005-0000-0000-00003E1B0000}"/>
    <cellStyle name="Normal 3 3 3 5 4 2" xfId="9657" xr:uid="{00000000-0005-0000-0000-00003F1B0000}"/>
    <cellStyle name="Normal 3 3 3 5 4 3" xfId="9658" xr:uid="{00000000-0005-0000-0000-0000401B0000}"/>
    <cellStyle name="Normal 3 3 3 5 5" xfId="9659" xr:uid="{00000000-0005-0000-0000-0000411B0000}"/>
    <cellStyle name="Normal 3 3 3 5 6" xfId="9660" xr:uid="{00000000-0005-0000-0000-0000421B0000}"/>
    <cellStyle name="Normal 3 3 3 5 7" xfId="9661" xr:uid="{00000000-0005-0000-0000-0000431B0000}"/>
    <cellStyle name="Normal 3 3 3 6" xfId="9662" xr:uid="{00000000-0005-0000-0000-0000441B0000}"/>
    <cellStyle name="Normal 3 3 3 6 2" xfId="9663" xr:uid="{00000000-0005-0000-0000-0000451B0000}"/>
    <cellStyle name="Normal 3 3 3 6 2 2" xfId="9664" xr:uid="{00000000-0005-0000-0000-0000461B0000}"/>
    <cellStyle name="Normal 3 3 3 6 3" xfId="9665" xr:uid="{00000000-0005-0000-0000-0000471B0000}"/>
    <cellStyle name="Normal 3 3 3 6 4" xfId="9666" xr:uid="{00000000-0005-0000-0000-0000481B0000}"/>
    <cellStyle name="Normal 3 3 3 7" xfId="9667" xr:uid="{00000000-0005-0000-0000-0000491B0000}"/>
    <cellStyle name="Normal 3 3 3 7 2" xfId="9668" xr:uid="{00000000-0005-0000-0000-00004A1B0000}"/>
    <cellStyle name="Normal 3 3 3 7 3" xfId="9669" xr:uid="{00000000-0005-0000-0000-00004B1B0000}"/>
    <cellStyle name="Normal 3 3 3 7 4" xfId="9670" xr:uid="{00000000-0005-0000-0000-00004C1B0000}"/>
    <cellStyle name="Normal 3 3 3 8" xfId="9671" xr:uid="{00000000-0005-0000-0000-00004D1B0000}"/>
    <cellStyle name="Normal 3 3 3 8 2" xfId="9672" xr:uid="{00000000-0005-0000-0000-00004E1B0000}"/>
    <cellStyle name="Normal 3 3 3 8 3" xfId="9673" xr:uid="{00000000-0005-0000-0000-00004F1B0000}"/>
    <cellStyle name="Normal 3 3 3 9" xfId="9674" xr:uid="{00000000-0005-0000-0000-0000501B0000}"/>
    <cellStyle name="Normal 3 3 4" xfId="9675" xr:uid="{00000000-0005-0000-0000-0000511B0000}"/>
    <cellStyle name="Normal 3 3 4 10" xfId="9676" xr:uid="{00000000-0005-0000-0000-0000521B0000}"/>
    <cellStyle name="Normal 3 3 4 11" xfId="9677" xr:uid="{00000000-0005-0000-0000-0000531B0000}"/>
    <cellStyle name="Normal 3 3 4 2" xfId="9678" xr:uid="{00000000-0005-0000-0000-0000541B0000}"/>
    <cellStyle name="Normal 3 3 4 2 10" xfId="9679" xr:uid="{00000000-0005-0000-0000-0000551B0000}"/>
    <cellStyle name="Normal 3 3 4 2 2" xfId="9680" xr:uid="{00000000-0005-0000-0000-0000561B0000}"/>
    <cellStyle name="Normal 3 3 4 2 2 2" xfId="9681" xr:uid="{00000000-0005-0000-0000-0000571B0000}"/>
    <cellStyle name="Normal 3 3 4 2 2 2 2" xfId="9682" xr:uid="{00000000-0005-0000-0000-0000581B0000}"/>
    <cellStyle name="Normal 3 3 4 2 2 2 2 2" xfId="9683" xr:uid="{00000000-0005-0000-0000-0000591B0000}"/>
    <cellStyle name="Normal 3 3 4 2 2 2 2 2 2" xfId="9684" xr:uid="{00000000-0005-0000-0000-00005A1B0000}"/>
    <cellStyle name="Normal 3 3 4 2 2 2 2 3" xfId="9685" xr:uid="{00000000-0005-0000-0000-00005B1B0000}"/>
    <cellStyle name="Normal 3 3 4 2 2 2 2 4" xfId="9686" xr:uid="{00000000-0005-0000-0000-00005C1B0000}"/>
    <cellStyle name="Normal 3 3 4 2 2 2 3" xfId="9687" xr:uid="{00000000-0005-0000-0000-00005D1B0000}"/>
    <cellStyle name="Normal 3 3 4 2 2 2 3 2" xfId="9688" xr:uid="{00000000-0005-0000-0000-00005E1B0000}"/>
    <cellStyle name="Normal 3 3 4 2 2 2 3 3" xfId="9689" xr:uid="{00000000-0005-0000-0000-00005F1B0000}"/>
    <cellStyle name="Normal 3 3 4 2 2 2 3 4" xfId="9690" xr:uid="{00000000-0005-0000-0000-0000601B0000}"/>
    <cellStyle name="Normal 3 3 4 2 2 2 4" xfId="9691" xr:uid="{00000000-0005-0000-0000-0000611B0000}"/>
    <cellStyle name="Normal 3 3 4 2 2 2 4 2" xfId="9692" xr:uid="{00000000-0005-0000-0000-0000621B0000}"/>
    <cellStyle name="Normal 3 3 4 2 2 2 4 3" xfId="9693" xr:uid="{00000000-0005-0000-0000-0000631B0000}"/>
    <cellStyle name="Normal 3 3 4 2 2 2 5" xfId="9694" xr:uid="{00000000-0005-0000-0000-0000641B0000}"/>
    <cellStyle name="Normal 3 3 4 2 2 2 6" xfId="9695" xr:uid="{00000000-0005-0000-0000-0000651B0000}"/>
    <cellStyle name="Normal 3 3 4 2 2 2 7" xfId="9696" xr:uid="{00000000-0005-0000-0000-0000661B0000}"/>
    <cellStyle name="Normal 3 3 4 2 2 3" xfId="9697" xr:uid="{00000000-0005-0000-0000-0000671B0000}"/>
    <cellStyle name="Normal 3 3 4 2 2 3 2" xfId="9698" xr:uid="{00000000-0005-0000-0000-0000681B0000}"/>
    <cellStyle name="Normal 3 3 4 2 2 3 2 2" xfId="9699" xr:uid="{00000000-0005-0000-0000-0000691B0000}"/>
    <cellStyle name="Normal 3 3 4 2 2 3 3" xfId="9700" xr:uid="{00000000-0005-0000-0000-00006A1B0000}"/>
    <cellStyle name="Normal 3 3 4 2 2 3 4" xfId="9701" xr:uid="{00000000-0005-0000-0000-00006B1B0000}"/>
    <cellStyle name="Normal 3 3 4 2 2 4" xfId="9702" xr:uid="{00000000-0005-0000-0000-00006C1B0000}"/>
    <cellStyle name="Normal 3 3 4 2 2 4 2" xfId="9703" xr:uid="{00000000-0005-0000-0000-00006D1B0000}"/>
    <cellStyle name="Normal 3 3 4 2 2 4 3" xfId="9704" xr:uid="{00000000-0005-0000-0000-00006E1B0000}"/>
    <cellStyle name="Normal 3 3 4 2 2 4 4" xfId="9705" xr:uid="{00000000-0005-0000-0000-00006F1B0000}"/>
    <cellStyle name="Normal 3 3 4 2 2 5" xfId="9706" xr:uid="{00000000-0005-0000-0000-0000701B0000}"/>
    <cellStyle name="Normal 3 3 4 2 2 5 2" xfId="9707" xr:uid="{00000000-0005-0000-0000-0000711B0000}"/>
    <cellStyle name="Normal 3 3 4 2 2 5 3" xfId="9708" xr:uid="{00000000-0005-0000-0000-0000721B0000}"/>
    <cellStyle name="Normal 3 3 4 2 2 6" xfId="9709" xr:uid="{00000000-0005-0000-0000-0000731B0000}"/>
    <cellStyle name="Normal 3 3 4 2 2 7" xfId="9710" xr:uid="{00000000-0005-0000-0000-0000741B0000}"/>
    <cellStyle name="Normal 3 3 4 2 2 8" xfId="9711" xr:uid="{00000000-0005-0000-0000-0000751B0000}"/>
    <cellStyle name="Normal 3 3 4 2 3" xfId="9712" xr:uid="{00000000-0005-0000-0000-0000761B0000}"/>
    <cellStyle name="Normal 3 3 4 2 3 2" xfId="9713" xr:uid="{00000000-0005-0000-0000-0000771B0000}"/>
    <cellStyle name="Normal 3 3 4 2 3 2 2" xfId="9714" xr:uid="{00000000-0005-0000-0000-0000781B0000}"/>
    <cellStyle name="Normal 3 3 4 2 3 2 2 2" xfId="9715" xr:uid="{00000000-0005-0000-0000-0000791B0000}"/>
    <cellStyle name="Normal 3 3 4 2 3 2 2 2 2" xfId="9716" xr:uid="{00000000-0005-0000-0000-00007A1B0000}"/>
    <cellStyle name="Normal 3 3 4 2 3 2 2 3" xfId="9717" xr:uid="{00000000-0005-0000-0000-00007B1B0000}"/>
    <cellStyle name="Normal 3 3 4 2 3 2 2 4" xfId="9718" xr:uid="{00000000-0005-0000-0000-00007C1B0000}"/>
    <cellStyle name="Normal 3 3 4 2 3 2 3" xfId="9719" xr:uid="{00000000-0005-0000-0000-00007D1B0000}"/>
    <cellStyle name="Normal 3 3 4 2 3 2 3 2" xfId="9720" xr:uid="{00000000-0005-0000-0000-00007E1B0000}"/>
    <cellStyle name="Normal 3 3 4 2 3 2 3 3" xfId="9721" xr:uid="{00000000-0005-0000-0000-00007F1B0000}"/>
    <cellStyle name="Normal 3 3 4 2 3 2 3 4" xfId="9722" xr:uid="{00000000-0005-0000-0000-0000801B0000}"/>
    <cellStyle name="Normal 3 3 4 2 3 2 4" xfId="9723" xr:uid="{00000000-0005-0000-0000-0000811B0000}"/>
    <cellStyle name="Normal 3 3 4 2 3 2 4 2" xfId="9724" xr:uid="{00000000-0005-0000-0000-0000821B0000}"/>
    <cellStyle name="Normal 3 3 4 2 3 2 4 3" xfId="9725" xr:uid="{00000000-0005-0000-0000-0000831B0000}"/>
    <cellStyle name="Normal 3 3 4 2 3 2 5" xfId="9726" xr:uid="{00000000-0005-0000-0000-0000841B0000}"/>
    <cellStyle name="Normal 3 3 4 2 3 2 6" xfId="9727" xr:uid="{00000000-0005-0000-0000-0000851B0000}"/>
    <cellStyle name="Normal 3 3 4 2 3 2 7" xfId="9728" xr:uid="{00000000-0005-0000-0000-0000861B0000}"/>
    <cellStyle name="Normal 3 3 4 2 3 3" xfId="9729" xr:uid="{00000000-0005-0000-0000-0000871B0000}"/>
    <cellStyle name="Normal 3 3 4 2 3 3 2" xfId="9730" xr:uid="{00000000-0005-0000-0000-0000881B0000}"/>
    <cellStyle name="Normal 3 3 4 2 3 3 2 2" xfId="9731" xr:uid="{00000000-0005-0000-0000-0000891B0000}"/>
    <cellStyle name="Normal 3 3 4 2 3 3 3" xfId="9732" xr:uid="{00000000-0005-0000-0000-00008A1B0000}"/>
    <cellStyle name="Normal 3 3 4 2 3 3 4" xfId="9733" xr:uid="{00000000-0005-0000-0000-00008B1B0000}"/>
    <cellStyle name="Normal 3 3 4 2 3 4" xfId="9734" xr:uid="{00000000-0005-0000-0000-00008C1B0000}"/>
    <cellStyle name="Normal 3 3 4 2 3 4 2" xfId="9735" xr:uid="{00000000-0005-0000-0000-00008D1B0000}"/>
    <cellStyle name="Normal 3 3 4 2 3 4 3" xfId="9736" xr:uid="{00000000-0005-0000-0000-00008E1B0000}"/>
    <cellStyle name="Normal 3 3 4 2 3 4 4" xfId="9737" xr:uid="{00000000-0005-0000-0000-00008F1B0000}"/>
    <cellStyle name="Normal 3 3 4 2 3 5" xfId="9738" xr:uid="{00000000-0005-0000-0000-0000901B0000}"/>
    <cellStyle name="Normal 3 3 4 2 3 5 2" xfId="9739" xr:uid="{00000000-0005-0000-0000-0000911B0000}"/>
    <cellStyle name="Normal 3 3 4 2 3 5 3" xfId="9740" xr:uid="{00000000-0005-0000-0000-0000921B0000}"/>
    <cellStyle name="Normal 3 3 4 2 3 6" xfId="9741" xr:uid="{00000000-0005-0000-0000-0000931B0000}"/>
    <cellStyle name="Normal 3 3 4 2 3 7" xfId="9742" xr:uid="{00000000-0005-0000-0000-0000941B0000}"/>
    <cellStyle name="Normal 3 3 4 2 3 8" xfId="9743" xr:uid="{00000000-0005-0000-0000-0000951B0000}"/>
    <cellStyle name="Normal 3 3 4 2 4" xfId="9744" xr:uid="{00000000-0005-0000-0000-0000961B0000}"/>
    <cellStyle name="Normal 3 3 4 2 4 2" xfId="9745" xr:uid="{00000000-0005-0000-0000-0000971B0000}"/>
    <cellStyle name="Normal 3 3 4 2 4 2 2" xfId="9746" xr:uid="{00000000-0005-0000-0000-0000981B0000}"/>
    <cellStyle name="Normal 3 3 4 2 4 2 2 2" xfId="9747" xr:uid="{00000000-0005-0000-0000-0000991B0000}"/>
    <cellStyle name="Normal 3 3 4 2 4 2 3" xfId="9748" xr:uid="{00000000-0005-0000-0000-00009A1B0000}"/>
    <cellStyle name="Normal 3 3 4 2 4 2 4" xfId="9749" xr:uid="{00000000-0005-0000-0000-00009B1B0000}"/>
    <cellStyle name="Normal 3 3 4 2 4 3" xfId="9750" xr:uid="{00000000-0005-0000-0000-00009C1B0000}"/>
    <cellStyle name="Normal 3 3 4 2 4 3 2" xfId="9751" xr:uid="{00000000-0005-0000-0000-00009D1B0000}"/>
    <cellStyle name="Normal 3 3 4 2 4 3 3" xfId="9752" xr:uid="{00000000-0005-0000-0000-00009E1B0000}"/>
    <cellStyle name="Normal 3 3 4 2 4 3 4" xfId="9753" xr:uid="{00000000-0005-0000-0000-00009F1B0000}"/>
    <cellStyle name="Normal 3 3 4 2 4 4" xfId="9754" xr:uid="{00000000-0005-0000-0000-0000A01B0000}"/>
    <cellStyle name="Normal 3 3 4 2 4 4 2" xfId="9755" xr:uid="{00000000-0005-0000-0000-0000A11B0000}"/>
    <cellStyle name="Normal 3 3 4 2 4 4 3" xfId="9756" xr:uid="{00000000-0005-0000-0000-0000A21B0000}"/>
    <cellStyle name="Normal 3 3 4 2 4 5" xfId="9757" xr:uid="{00000000-0005-0000-0000-0000A31B0000}"/>
    <cellStyle name="Normal 3 3 4 2 4 6" xfId="9758" xr:uid="{00000000-0005-0000-0000-0000A41B0000}"/>
    <cellStyle name="Normal 3 3 4 2 4 7" xfId="9759" xr:uid="{00000000-0005-0000-0000-0000A51B0000}"/>
    <cellStyle name="Normal 3 3 4 2 5" xfId="9760" xr:uid="{00000000-0005-0000-0000-0000A61B0000}"/>
    <cellStyle name="Normal 3 3 4 2 5 2" xfId="9761" xr:uid="{00000000-0005-0000-0000-0000A71B0000}"/>
    <cellStyle name="Normal 3 3 4 2 5 2 2" xfId="9762" xr:uid="{00000000-0005-0000-0000-0000A81B0000}"/>
    <cellStyle name="Normal 3 3 4 2 5 3" xfId="9763" xr:uid="{00000000-0005-0000-0000-0000A91B0000}"/>
    <cellStyle name="Normal 3 3 4 2 5 4" xfId="9764" xr:uid="{00000000-0005-0000-0000-0000AA1B0000}"/>
    <cellStyle name="Normal 3 3 4 2 6" xfId="9765" xr:uid="{00000000-0005-0000-0000-0000AB1B0000}"/>
    <cellStyle name="Normal 3 3 4 2 6 2" xfId="9766" xr:uid="{00000000-0005-0000-0000-0000AC1B0000}"/>
    <cellStyle name="Normal 3 3 4 2 6 3" xfId="9767" xr:uid="{00000000-0005-0000-0000-0000AD1B0000}"/>
    <cellStyle name="Normal 3 3 4 2 6 4" xfId="9768" xr:uid="{00000000-0005-0000-0000-0000AE1B0000}"/>
    <cellStyle name="Normal 3 3 4 2 7" xfId="9769" xr:uid="{00000000-0005-0000-0000-0000AF1B0000}"/>
    <cellStyle name="Normal 3 3 4 2 7 2" xfId="9770" xr:uid="{00000000-0005-0000-0000-0000B01B0000}"/>
    <cellStyle name="Normal 3 3 4 2 7 3" xfId="9771" xr:uid="{00000000-0005-0000-0000-0000B11B0000}"/>
    <cellStyle name="Normal 3 3 4 2 8" xfId="9772" xr:uid="{00000000-0005-0000-0000-0000B21B0000}"/>
    <cellStyle name="Normal 3 3 4 2 9" xfId="9773" xr:uid="{00000000-0005-0000-0000-0000B31B0000}"/>
    <cellStyle name="Normal 3 3 4 3" xfId="9774" xr:uid="{00000000-0005-0000-0000-0000B41B0000}"/>
    <cellStyle name="Normal 3 3 4 3 2" xfId="9775" xr:uid="{00000000-0005-0000-0000-0000B51B0000}"/>
    <cellStyle name="Normal 3 3 4 3 2 2" xfId="9776" xr:uid="{00000000-0005-0000-0000-0000B61B0000}"/>
    <cellStyle name="Normal 3 3 4 3 2 2 2" xfId="9777" xr:uid="{00000000-0005-0000-0000-0000B71B0000}"/>
    <cellStyle name="Normal 3 3 4 3 2 2 2 2" xfId="9778" xr:uid="{00000000-0005-0000-0000-0000B81B0000}"/>
    <cellStyle name="Normal 3 3 4 3 2 2 3" xfId="9779" xr:uid="{00000000-0005-0000-0000-0000B91B0000}"/>
    <cellStyle name="Normal 3 3 4 3 2 2 4" xfId="9780" xr:uid="{00000000-0005-0000-0000-0000BA1B0000}"/>
    <cellStyle name="Normal 3 3 4 3 2 3" xfId="9781" xr:uid="{00000000-0005-0000-0000-0000BB1B0000}"/>
    <cellStyle name="Normal 3 3 4 3 2 3 2" xfId="9782" xr:uid="{00000000-0005-0000-0000-0000BC1B0000}"/>
    <cellStyle name="Normal 3 3 4 3 2 3 3" xfId="9783" xr:uid="{00000000-0005-0000-0000-0000BD1B0000}"/>
    <cellStyle name="Normal 3 3 4 3 2 3 4" xfId="9784" xr:uid="{00000000-0005-0000-0000-0000BE1B0000}"/>
    <cellStyle name="Normal 3 3 4 3 2 4" xfId="9785" xr:uid="{00000000-0005-0000-0000-0000BF1B0000}"/>
    <cellStyle name="Normal 3 3 4 3 2 4 2" xfId="9786" xr:uid="{00000000-0005-0000-0000-0000C01B0000}"/>
    <cellStyle name="Normal 3 3 4 3 2 4 3" xfId="9787" xr:uid="{00000000-0005-0000-0000-0000C11B0000}"/>
    <cellStyle name="Normal 3 3 4 3 2 5" xfId="9788" xr:uid="{00000000-0005-0000-0000-0000C21B0000}"/>
    <cellStyle name="Normal 3 3 4 3 2 6" xfId="9789" xr:uid="{00000000-0005-0000-0000-0000C31B0000}"/>
    <cellStyle name="Normal 3 3 4 3 2 7" xfId="9790" xr:uid="{00000000-0005-0000-0000-0000C41B0000}"/>
    <cellStyle name="Normal 3 3 4 3 3" xfId="9791" xr:uid="{00000000-0005-0000-0000-0000C51B0000}"/>
    <cellStyle name="Normal 3 3 4 3 3 2" xfId="9792" xr:uid="{00000000-0005-0000-0000-0000C61B0000}"/>
    <cellStyle name="Normal 3 3 4 3 3 2 2" xfId="9793" xr:uid="{00000000-0005-0000-0000-0000C71B0000}"/>
    <cellStyle name="Normal 3 3 4 3 3 3" xfId="9794" xr:uid="{00000000-0005-0000-0000-0000C81B0000}"/>
    <cellStyle name="Normal 3 3 4 3 3 4" xfId="9795" xr:uid="{00000000-0005-0000-0000-0000C91B0000}"/>
    <cellStyle name="Normal 3 3 4 3 4" xfId="9796" xr:uid="{00000000-0005-0000-0000-0000CA1B0000}"/>
    <cellStyle name="Normal 3 3 4 3 4 2" xfId="9797" xr:uid="{00000000-0005-0000-0000-0000CB1B0000}"/>
    <cellStyle name="Normal 3 3 4 3 4 3" xfId="9798" xr:uid="{00000000-0005-0000-0000-0000CC1B0000}"/>
    <cellStyle name="Normal 3 3 4 3 4 4" xfId="9799" xr:uid="{00000000-0005-0000-0000-0000CD1B0000}"/>
    <cellStyle name="Normal 3 3 4 3 5" xfId="9800" xr:uid="{00000000-0005-0000-0000-0000CE1B0000}"/>
    <cellStyle name="Normal 3 3 4 3 5 2" xfId="9801" xr:uid="{00000000-0005-0000-0000-0000CF1B0000}"/>
    <cellStyle name="Normal 3 3 4 3 5 3" xfId="9802" xr:uid="{00000000-0005-0000-0000-0000D01B0000}"/>
    <cellStyle name="Normal 3 3 4 3 6" xfId="9803" xr:uid="{00000000-0005-0000-0000-0000D11B0000}"/>
    <cellStyle name="Normal 3 3 4 3 7" xfId="9804" xr:uid="{00000000-0005-0000-0000-0000D21B0000}"/>
    <cellStyle name="Normal 3 3 4 3 8" xfId="9805" xr:uid="{00000000-0005-0000-0000-0000D31B0000}"/>
    <cellStyle name="Normal 3 3 4 4" xfId="9806" xr:uid="{00000000-0005-0000-0000-0000D41B0000}"/>
    <cellStyle name="Normal 3 3 4 4 2" xfId="9807" xr:uid="{00000000-0005-0000-0000-0000D51B0000}"/>
    <cellStyle name="Normal 3 3 4 4 2 2" xfId="9808" xr:uid="{00000000-0005-0000-0000-0000D61B0000}"/>
    <cellStyle name="Normal 3 3 4 4 2 2 2" xfId="9809" xr:uid="{00000000-0005-0000-0000-0000D71B0000}"/>
    <cellStyle name="Normal 3 3 4 4 2 2 2 2" xfId="9810" xr:uid="{00000000-0005-0000-0000-0000D81B0000}"/>
    <cellStyle name="Normal 3 3 4 4 2 2 3" xfId="9811" xr:uid="{00000000-0005-0000-0000-0000D91B0000}"/>
    <cellStyle name="Normal 3 3 4 4 2 2 4" xfId="9812" xr:uid="{00000000-0005-0000-0000-0000DA1B0000}"/>
    <cellStyle name="Normal 3 3 4 4 2 3" xfId="9813" xr:uid="{00000000-0005-0000-0000-0000DB1B0000}"/>
    <cellStyle name="Normal 3 3 4 4 2 3 2" xfId="9814" xr:uid="{00000000-0005-0000-0000-0000DC1B0000}"/>
    <cellStyle name="Normal 3 3 4 4 2 3 3" xfId="9815" xr:uid="{00000000-0005-0000-0000-0000DD1B0000}"/>
    <cellStyle name="Normal 3 3 4 4 2 3 4" xfId="9816" xr:uid="{00000000-0005-0000-0000-0000DE1B0000}"/>
    <cellStyle name="Normal 3 3 4 4 2 4" xfId="9817" xr:uid="{00000000-0005-0000-0000-0000DF1B0000}"/>
    <cellStyle name="Normal 3 3 4 4 2 4 2" xfId="9818" xr:uid="{00000000-0005-0000-0000-0000E01B0000}"/>
    <cellStyle name="Normal 3 3 4 4 2 4 3" xfId="9819" xr:uid="{00000000-0005-0000-0000-0000E11B0000}"/>
    <cellStyle name="Normal 3 3 4 4 2 5" xfId="9820" xr:uid="{00000000-0005-0000-0000-0000E21B0000}"/>
    <cellStyle name="Normal 3 3 4 4 2 6" xfId="9821" xr:uid="{00000000-0005-0000-0000-0000E31B0000}"/>
    <cellStyle name="Normal 3 3 4 4 2 7" xfId="9822" xr:uid="{00000000-0005-0000-0000-0000E41B0000}"/>
    <cellStyle name="Normal 3 3 4 4 3" xfId="9823" xr:uid="{00000000-0005-0000-0000-0000E51B0000}"/>
    <cellStyle name="Normal 3 3 4 4 3 2" xfId="9824" xr:uid="{00000000-0005-0000-0000-0000E61B0000}"/>
    <cellStyle name="Normal 3 3 4 4 3 2 2" xfId="9825" xr:uid="{00000000-0005-0000-0000-0000E71B0000}"/>
    <cellStyle name="Normal 3 3 4 4 3 3" xfId="9826" xr:uid="{00000000-0005-0000-0000-0000E81B0000}"/>
    <cellStyle name="Normal 3 3 4 4 3 4" xfId="9827" xr:uid="{00000000-0005-0000-0000-0000E91B0000}"/>
    <cellStyle name="Normal 3 3 4 4 4" xfId="9828" xr:uid="{00000000-0005-0000-0000-0000EA1B0000}"/>
    <cellStyle name="Normal 3 3 4 4 4 2" xfId="9829" xr:uid="{00000000-0005-0000-0000-0000EB1B0000}"/>
    <cellStyle name="Normal 3 3 4 4 4 3" xfId="9830" xr:uid="{00000000-0005-0000-0000-0000EC1B0000}"/>
    <cellStyle name="Normal 3 3 4 4 4 4" xfId="9831" xr:uid="{00000000-0005-0000-0000-0000ED1B0000}"/>
    <cellStyle name="Normal 3 3 4 4 5" xfId="9832" xr:uid="{00000000-0005-0000-0000-0000EE1B0000}"/>
    <cellStyle name="Normal 3 3 4 4 5 2" xfId="9833" xr:uid="{00000000-0005-0000-0000-0000EF1B0000}"/>
    <cellStyle name="Normal 3 3 4 4 5 3" xfId="9834" xr:uid="{00000000-0005-0000-0000-0000F01B0000}"/>
    <cellStyle name="Normal 3 3 4 4 6" xfId="9835" xr:uid="{00000000-0005-0000-0000-0000F11B0000}"/>
    <cellStyle name="Normal 3 3 4 4 7" xfId="9836" xr:uid="{00000000-0005-0000-0000-0000F21B0000}"/>
    <cellStyle name="Normal 3 3 4 4 8" xfId="9837" xr:uid="{00000000-0005-0000-0000-0000F31B0000}"/>
    <cellStyle name="Normal 3 3 4 5" xfId="9838" xr:uid="{00000000-0005-0000-0000-0000F41B0000}"/>
    <cellStyle name="Normal 3 3 4 5 2" xfId="9839" xr:uid="{00000000-0005-0000-0000-0000F51B0000}"/>
    <cellStyle name="Normal 3 3 4 5 2 2" xfId="9840" xr:uid="{00000000-0005-0000-0000-0000F61B0000}"/>
    <cellStyle name="Normal 3 3 4 5 2 2 2" xfId="9841" xr:uid="{00000000-0005-0000-0000-0000F71B0000}"/>
    <cellStyle name="Normal 3 3 4 5 2 3" xfId="9842" xr:uid="{00000000-0005-0000-0000-0000F81B0000}"/>
    <cellStyle name="Normal 3 3 4 5 2 4" xfId="9843" xr:uid="{00000000-0005-0000-0000-0000F91B0000}"/>
    <cellStyle name="Normal 3 3 4 5 3" xfId="9844" xr:uid="{00000000-0005-0000-0000-0000FA1B0000}"/>
    <cellStyle name="Normal 3 3 4 5 3 2" xfId="9845" xr:uid="{00000000-0005-0000-0000-0000FB1B0000}"/>
    <cellStyle name="Normal 3 3 4 5 3 3" xfId="9846" xr:uid="{00000000-0005-0000-0000-0000FC1B0000}"/>
    <cellStyle name="Normal 3 3 4 5 3 4" xfId="9847" xr:uid="{00000000-0005-0000-0000-0000FD1B0000}"/>
    <cellStyle name="Normal 3 3 4 5 4" xfId="9848" xr:uid="{00000000-0005-0000-0000-0000FE1B0000}"/>
    <cellStyle name="Normal 3 3 4 5 4 2" xfId="9849" xr:uid="{00000000-0005-0000-0000-0000FF1B0000}"/>
    <cellStyle name="Normal 3 3 4 5 4 3" xfId="9850" xr:uid="{00000000-0005-0000-0000-0000001C0000}"/>
    <cellStyle name="Normal 3 3 4 5 5" xfId="9851" xr:uid="{00000000-0005-0000-0000-0000011C0000}"/>
    <cellStyle name="Normal 3 3 4 5 6" xfId="9852" xr:uid="{00000000-0005-0000-0000-0000021C0000}"/>
    <cellStyle name="Normal 3 3 4 5 7" xfId="9853" xr:uid="{00000000-0005-0000-0000-0000031C0000}"/>
    <cellStyle name="Normal 3 3 4 6" xfId="9854" xr:uid="{00000000-0005-0000-0000-0000041C0000}"/>
    <cellStyle name="Normal 3 3 4 6 2" xfId="9855" xr:uid="{00000000-0005-0000-0000-0000051C0000}"/>
    <cellStyle name="Normal 3 3 4 6 2 2" xfId="9856" xr:uid="{00000000-0005-0000-0000-0000061C0000}"/>
    <cellStyle name="Normal 3 3 4 6 3" xfId="9857" xr:uid="{00000000-0005-0000-0000-0000071C0000}"/>
    <cellStyle name="Normal 3 3 4 6 4" xfId="9858" xr:uid="{00000000-0005-0000-0000-0000081C0000}"/>
    <cellStyle name="Normal 3 3 4 7" xfId="9859" xr:uid="{00000000-0005-0000-0000-0000091C0000}"/>
    <cellStyle name="Normal 3 3 4 7 2" xfId="9860" xr:uid="{00000000-0005-0000-0000-00000A1C0000}"/>
    <cellStyle name="Normal 3 3 4 7 3" xfId="9861" xr:uid="{00000000-0005-0000-0000-00000B1C0000}"/>
    <cellStyle name="Normal 3 3 4 7 4" xfId="9862" xr:uid="{00000000-0005-0000-0000-00000C1C0000}"/>
    <cellStyle name="Normal 3 3 4 8" xfId="9863" xr:uid="{00000000-0005-0000-0000-00000D1C0000}"/>
    <cellStyle name="Normal 3 3 4 8 2" xfId="9864" xr:uid="{00000000-0005-0000-0000-00000E1C0000}"/>
    <cellStyle name="Normal 3 3 4 8 3" xfId="9865" xr:uid="{00000000-0005-0000-0000-00000F1C0000}"/>
    <cellStyle name="Normal 3 3 4 9" xfId="9866" xr:uid="{00000000-0005-0000-0000-0000101C0000}"/>
    <cellStyle name="Normal 3 3 5" xfId="9867" xr:uid="{00000000-0005-0000-0000-0000111C0000}"/>
    <cellStyle name="Normal 3 3 5 10" xfId="9868" xr:uid="{00000000-0005-0000-0000-0000121C0000}"/>
    <cellStyle name="Normal 3 3 5 2" xfId="9869" xr:uid="{00000000-0005-0000-0000-0000131C0000}"/>
    <cellStyle name="Normal 3 3 5 2 2" xfId="9870" xr:uid="{00000000-0005-0000-0000-0000141C0000}"/>
    <cellStyle name="Normal 3 3 5 2 2 2" xfId="9871" xr:uid="{00000000-0005-0000-0000-0000151C0000}"/>
    <cellStyle name="Normal 3 3 5 2 2 2 2" xfId="9872" xr:uid="{00000000-0005-0000-0000-0000161C0000}"/>
    <cellStyle name="Normal 3 3 5 2 2 2 2 2" xfId="9873" xr:uid="{00000000-0005-0000-0000-0000171C0000}"/>
    <cellStyle name="Normal 3 3 5 2 2 2 3" xfId="9874" xr:uid="{00000000-0005-0000-0000-0000181C0000}"/>
    <cellStyle name="Normal 3 3 5 2 2 2 4" xfId="9875" xr:uid="{00000000-0005-0000-0000-0000191C0000}"/>
    <cellStyle name="Normal 3 3 5 2 2 3" xfId="9876" xr:uid="{00000000-0005-0000-0000-00001A1C0000}"/>
    <cellStyle name="Normal 3 3 5 2 2 3 2" xfId="9877" xr:uid="{00000000-0005-0000-0000-00001B1C0000}"/>
    <cellStyle name="Normal 3 3 5 2 2 3 3" xfId="9878" xr:uid="{00000000-0005-0000-0000-00001C1C0000}"/>
    <cellStyle name="Normal 3 3 5 2 2 3 4" xfId="9879" xr:uid="{00000000-0005-0000-0000-00001D1C0000}"/>
    <cellStyle name="Normal 3 3 5 2 2 4" xfId="9880" xr:uid="{00000000-0005-0000-0000-00001E1C0000}"/>
    <cellStyle name="Normal 3 3 5 2 2 4 2" xfId="9881" xr:uid="{00000000-0005-0000-0000-00001F1C0000}"/>
    <cellStyle name="Normal 3 3 5 2 2 4 3" xfId="9882" xr:uid="{00000000-0005-0000-0000-0000201C0000}"/>
    <cellStyle name="Normal 3 3 5 2 2 5" xfId="9883" xr:uid="{00000000-0005-0000-0000-0000211C0000}"/>
    <cellStyle name="Normal 3 3 5 2 2 6" xfId="9884" xr:uid="{00000000-0005-0000-0000-0000221C0000}"/>
    <cellStyle name="Normal 3 3 5 2 2 7" xfId="9885" xr:uid="{00000000-0005-0000-0000-0000231C0000}"/>
    <cellStyle name="Normal 3 3 5 2 3" xfId="9886" xr:uid="{00000000-0005-0000-0000-0000241C0000}"/>
    <cellStyle name="Normal 3 3 5 2 3 2" xfId="9887" xr:uid="{00000000-0005-0000-0000-0000251C0000}"/>
    <cellStyle name="Normal 3 3 5 2 3 2 2" xfId="9888" xr:uid="{00000000-0005-0000-0000-0000261C0000}"/>
    <cellStyle name="Normal 3 3 5 2 3 3" xfId="9889" xr:uid="{00000000-0005-0000-0000-0000271C0000}"/>
    <cellStyle name="Normal 3 3 5 2 3 4" xfId="9890" xr:uid="{00000000-0005-0000-0000-0000281C0000}"/>
    <cellStyle name="Normal 3 3 5 2 4" xfId="9891" xr:uid="{00000000-0005-0000-0000-0000291C0000}"/>
    <cellStyle name="Normal 3 3 5 2 4 2" xfId="9892" xr:uid="{00000000-0005-0000-0000-00002A1C0000}"/>
    <cellStyle name="Normal 3 3 5 2 4 3" xfId="9893" xr:uid="{00000000-0005-0000-0000-00002B1C0000}"/>
    <cellStyle name="Normal 3 3 5 2 4 4" xfId="9894" xr:uid="{00000000-0005-0000-0000-00002C1C0000}"/>
    <cellStyle name="Normal 3 3 5 2 5" xfId="9895" xr:uid="{00000000-0005-0000-0000-00002D1C0000}"/>
    <cellStyle name="Normal 3 3 5 2 5 2" xfId="9896" xr:uid="{00000000-0005-0000-0000-00002E1C0000}"/>
    <cellStyle name="Normal 3 3 5 2 5 3" xfId="9897" xr:uid="{00000000-0005-0000-0000-00002F1C0000}"/>
    <cellStyle name="Normal 3 3 5 2 6" xfId="9898" xr:uid="{00000000-0005-0000-0000-0000301C0000}"/>
    <cellStyle name="Normal 3 3 5 2 7" xfId="9899" xr:uid="{00000000-0005-0000-0000-0000311C0000}"/>
    <cellStyle name="Normal 3 3 5 2 8" xfId="9900" xr:uid="{00000000-0005-0000-0000-0000321C0000}"/>
    <cellStyle name="Normal 3 3 5 3" xfId="9901" xr:uid="{00000000-0005-0000-0000-0000331C0000}"/>
    <cellStyle name="Normal 3 3 5 3 2" xfId="9902" xr:uid="{00000000-0005-0000-0000-0000341C0000}"/>
    <cellStyle name="Normal 3 3 5 3 2 2" xfId="9903" xr:uid="{00000000-0005-0000-0000-0000351C0000}"/>
    <cellStyle name="Normal 3 3 5 3 2 2 2" xfId="9904" xr:uid="{00000000-0005-0000-0000-0000361C0000}"/>
    <cellStyle name="Normal 3 3 5 3 2 2 2 2" xfId="9905" xr:uid="{00000000-0005-0000-0000-0000371C0000}"/>
    <cellStyle name="Normal 3 3 5 3 2 2 3" xfId="9906" xr:uid="{00000000-0005-0000-0000-0000381C0000}"/>
    <cellStyle name="Normal 3 3 5 3 2 2 4" xfId="9907" xr:uid="{00000000-0005-0000-0000-0000391C0000}"/>
    <cellStyle name="Normal 3 3 5 3 2 3" xfId="9908" xr:uid="{00000000-0005-0000-0000-00003A1C0000}"/>
    <cellStyle name="Normal 3 3 5 3 2 3 2" xfId="9909" xr:uid="{00000000-0005-0000-0000-00003B1C0000}"/>
    <cellStyle name="Normal 3 3 5 3 2 3 3" xfId="9910" xr:uid="{00000000-0005-0000-0000-00003C1C0000}"/>
    <cellStyle name="Normal 3 3 5 3 2 3 4" xfId="9911" xr:uid="{00000000-0005-0000-0000-00003D1C0000}"/>
    <cellStyle name="Normal 3 3 5 3 2 4" xfId="9912" xr:uid="{00000000-0005-0000-0000-00003E1C0000}"/>
    <cellStyle name="Normal 3 3 5 3 2 4 2" xfId="9913" xr:uid="{00000000-0005-0000-0000-00003F1C0000}"/>
    <cellStyle name="Normal 3 3 5 3 2 4 3" xfId="9914" xr:uid="{00000000-0005-0000-0000-0000401C0000}"/>
    <cellStyle name="Normal 3 3 5 3 2 5" xfId="9915" xr:uid="{00000000-0005-0000-0000-0000411C0000}"/>
    <cellStyle name="Normal 3 3 5 3 2 6" xfId="9916" xr:uid="{00000000-0005-0000-0000-0000421C0000}"/>
    <cellStyle name="Normal 3 3 5 3 2 7" xfId="9917" xr:uid="{00000000-0005-0000-0000-0000431C0000}"/>
    <cellStyle name="Normal 3 3 5 3 3" xfId="9918" xr:uid="{00000000-0005-0000-0000-0000441C0000}"/>
    <cellStyle name="Normal 3 3 5 3 3 2" xfId="9919" xr:uid="{00000000-0005-0000-0000-0000451C0000}"/>
    <cellStyle name="Normal 3 3 5 3 3 2 2" xfId="9920" xr:uid="{00000000-0005-0000-0000-0000461C0000}"/>
    <cellStyle name="Normal 3 3 5 3 3 3" xfId="9921" xr:uid="{00000000-0005-0000-0000-0000471C0000}"/>
    <cellStyle name="Normal 3 3 5 3 3 4" xfId="9922" xr:uid="{00000000-0005-0000-0000-0000481C0000}"/>
    <cellStyle name="Normal 3 3 5 3 4" xfId="9923" xr:uid="{00000000-0005-0000-0000-0000491C0000}"/>
    <cellStyle name="Normal 3 3 5 3 4 2" xfId="9924" xr:uid="{00000000-0005-0000-0000-00004A1C0000}"/>
    <cellStyle name="Normal 3 3 5 3 4 3" xfId="9925" xr:uid="{00000000-0005-0000-0000-00004B1C0000}"/>
    <cellStyle name="Normal 3 3 5 3 4 4" xfId="9926" xr:uid="{00000000-0005-0000-0000-00004C1C0000}"/>
    <cellStyle name="Normal 3 3 5 3 5" xfId="9927" xr:uid="{00000000-0005-0000-0000-00004D1C0000}"/>
    <cellStyle name="Normal 3 3 5 3 5 2" xfId="9928" xr:uid="{00000000-0005-0000-0000-00004E1C0000}"/>
    <cellStyle name="Normal 3 3 5 3 5 3" xfId="9929" xr:uid="{00000000-0005-0000-0000-00004F1C0000}"/>
    <cellStyle name="Normal 3 3 5 3 6" xfId="9930" xr:uid="{00000000-0005-0000-0000-0000501C0000}"/>
    <cellStyle name="Normal 3 3 5 3 7" xfId="9931" xr:uid="{00000000-0005-0000-0000-0000511C0000}"/>
    <cellStyle name="Normal 3 3 5 3 8" xfId="9932" xr:uid="{00000000-0005-0000-0000-0000521C0000}"/>
    <cellStyle name="Normal 3 3 5 4" xfId="9933" xr:uid="{00000000-0005-0000-0000-0000531C0000}"/>
    <cellStyle name="Normal 3 3 5 4 2" xfId="9934" xr:uid="{00000000-0005-0000-0000-0000541C0000}"/>
    <cellStyle name="Normal 3 3 5 4 2 2" xfId="9935" xr:uid="{00000000-0005-0000-0000-0000551C0000}"/>
    <cellStyle name="Normal 3 3 5 4 2 2 2" xfId="9936" xr:uid="{00000000-0005-0000-0000-0000561C0000}"/>
    <cellStyle name="Normal 3 3 5 4 2 3" xfId="9937" xr:uid="{00000000-0005-0000-0000-0000571C0000}"/>
    <cellStyle name="Normal 3 3 5 4 2 4" xfId="9938" xr:uid="{00000000-0005-0000-0000-0000581C0000}"/>
    <cellStyle name="Normal 3 3 5 4 3" xfId="9939" xr:uid="{00000000-0005-0000-0000-0000591C0000}"/>
    <cellStyle name="Normal 3 3 5 4 3 2" xfId="9940" xr:uid="{00000000-0005-0000-0000-00005A1C0000}"/>
    <cellStyle name="Normal 3 3 5 4 3 3" xfId="9941" xr:uid="{00000000-0005-0000-0000-00005B1C0000}"/>
    <cellStyle name="Normal 3 3 5 4 3 4" xfId="9942" xr:uid="{00000000-0005-0000-0000-00005C1C0000}"/>
    <cellStyle name="Normal 3 3 5 4 4" xfId="9943" xr:uid="{00000000-0005-0000-0000-00005D1C0000}"/>
    <cellStyle name="Normal 3 3 5 4 4 2" xfId="9944" xr:uid="{00000000-0005-0000-0000-00005E1C0000}"/>
    <cellStyle name="Normal 3 3 5 4 4 3" xfId="9945" xr:uid="{00000000-0005-0000-0000-00005F1C0000}"/>
    <cellStyle name="Normal 3 3 5 4 5" xfId="9946" xr:uid="{00000000-0005-0000-0000-0000601C0000}"/>
    <cellStyle name="Normal 3 3 5 4 6" xfId="9947" xr:uid="{00000000-0005-0000-0000-0000611C0000}"/>
    <cellStyle name="Normal 3 3 5 4 7" xfId="9948" xr:uid="{00000000-0005-0000-0000-0000621C0000}"/>
    <cellStyle name="Normal 3 3 5 5" xfId="9949" xr:uid="{00000000-0005-0000-0000-0000631C0000}"/>
    <cellStyle name="Normal 3 3 5 5 2" xfId="9950" xr:uid="{00000000-0005-0000-0000-0000641C0000}"/>
    <cellStyle name="Normal 3 3 5 5 2 2" xfId="9951" xr:uid="{00000000-0005-0000-0000-0000651C0000}"/>
    <cellStyle name="Normal 3 3 5 5 3" xfId="9952" xr:uid="{00000000-0005-0000-0000-0000661C0000}"/>
    <cellStyle name="Normal 3 3 5 5 4" xfId="9953" xr:uid="{00000000-0005-0000-0000-0000671C0000}"/>
    <cellStyle name="Normal 3 3 5 6" xfId="9954" xr:uid="{00000000-0005-0000-0000-0000681C0000}"/>
    <cellStyle name="Normal 3 3 5 6 2" xfId="9955" xr:uid="{00000000-0005-0000-0000-0000691C0000}"/>
    <cellStyle name="Normal 3 3 5 6 3" xfId="9956" xr:uid="{00000000-0005-0000-0000-00006A1C0000}"/>
    <cellStyle name="Normal 3 3 5 6 4" xfId="9957" xr:uid="{00000000-0005-0000-0000-00006B1C0000}"/>
    <cellStyle name="Normal 3 3 5 7" xfId="9958" xr:uid="{00000000-0005-0000-0000-00006C1C0000}"/>
    <cellStyle name="Normal 3 3 5 7 2" xfId="9959" xr:uid="{00000000-0005-0000-0000-00006D1C0000}"/>
    <cellStyle name="Normal 3 3 5 7 3" xfId="9960" xr:uid="{00000000-0005-0000-0000-00006E1C0000}"/>
    <cellStyle name="Normal 3 3 5 8" xfId="9961" xr:uid="{00000000-0005-0000-0000-00006F1C0000}"/>
    <cellStyle name="Normal 3 3 5 9" xfId="9962" xr:uid="{00000000-0005-0000-0000-0000701C0000}"/>
    <cellStyle name="Normal 3 3 6" xfId="9963" xr:uid="{00000000-0005-0000-0000-0000711C0000}"/>
    <cellStyle name="Normal 3 3 6 2" xfId="9964" xr:uid="{00000000-0005-0000-0000-0000721C0000}"/>
    <cellStyle name="Normal 3 3 6 2 2" xfId="9965" xr:uid="{00000000-0005-0000-0000-0000731C0000}"/>
    <cellStyle name="Normal 3 3 6 2 2 2" xfId="9966" xr:uid="{00000000-0005-0000-0000-0000741C0000}"/>
    <cellStyle name="Normal 3 3 6 2 2 2 2" xfId="9967" xr:uid="{00000000-0005-0000-0000-0000751C0000}"/>
    <cellStyle name="Normal 3 3 6 2 2 3" xfId="9968" xr:uid="{00000000-0005-0000-0000-0000761C0000}"/>
    <cellStyle name="Normal 3 3 6 2 2 4" xfId="9969" xr:uid="{00000000-0005-0000-0000-0000771C0000}"/>
    <cellStyle name="Normal 3 3 6 2 3" xfId="9970" xr:uid="{00000000-0005-0000-0000-0000781C0000}"/>
    <cellStyle name="Normal 3 3 6 2 3 2" xfId="9971" xr:uid="{00000000-0005-0000-0000-0000791C0000}"/>
    <cellStyle name="Normal 3 3 6 2 3 3" xfId="9972" xr:uid="{00000000-0005-0000-0000-00007A1C0000}"/>
    <cellStyle name="Normal 3 3 6 2 3 4" xfId="9973" xr:uid="{00000000-0005-0000-0000-00007B1C0000}"/>
    <cellStyle name="Normal 3 3 6 2 4" xfId="9974" xr:uid="{00000000-0005-0000-0000-00007C1C0000}"/>
    <cellStyle name="Normal 3 3 6 2 4 2" xfId="9975" xr:uid="{00000000-0005-0000-0000-00007D1C0000}"/>
    <cellStyle name="Normal 3 3 6 2 4 3" xfId="9976" xr:uid="{00000000-0005-0000-0000-00007E1C0000}"/>
    <cellStyle name="Normal 3 3 6 2 5" xfId="9977" xr:uid="{00000000-0005-0000-0000-00007F1C0000}"/>
    <cellStyle name="Normal 3 3 6 2 6" xfId="9978" xr:uid="{00000000-0005-0000-0000-0000801C0000}"/>
    <cellStyle name="Normal 3 3 6 2 7" xfId="9979" xr:uid="{00000000-0005-0000-0000-0000811C0000}"/>
    <cellStyle name="Normal 3 3 6 3" xfId="9980" xr:uid="{00000000-0005-0000-0000-0000821C0000}"/>
    <cellStyle name="Normal 3 3 6 3 2" xfId="9981" xr:uid="{00000000-0005-0000-0000-0000831C0000}"/>
    <cellStyle name="Normal 3 3 6 3 2 2" xfId="9982" xr:uid="{00000000-0005-0000-0000-0000841C0000}"/>
    <cellStyle name="Normal 3 3 6 3 3" xfId="9983" xr:uid="{00000000-0005-0000-0000-0000851C0000}"/>
    <cellStyle name="Normal 3 3 6 3 4" xfId="9984" xr:uid="{00000000-0005-0000-0000-0000861C0000}"/>
    <cellStyle name="Normal 3 3 6 4" xfId="9985" xr:uid="{00000000-0005-0000-0000-0000871C0000}"/>
    <cellStyle name="Normal 3 3 6 4 2" xfId="9986" xr:uid="{00000000-0005-0000-0000-0000881C0000}"/>
    <cellStyle name="Normal 3 3 6 4 3" xfId="9987" xr:uid="{00000000-0005-0000-0000-0000891C0000}"/>
    <cellStyle name="Normal 3 3 6 4 4" xfId="9988" xr:uid="{00000000-0005-0000-0000-00008A1C0000}"/>
    <cellStyle name="Normal 3 3 6 5" xfId="9989" xr:uid="{00000000-0005-0000-0000-00008B1C0000}"/>
    <cellStyle name="Normal 3 3 6 5 2" xfId="9990" xr:uid="{00000000-0005-0000-0000-00008C1C0000}"/>
    <cellStyle name="Normal 3 3 6 5 3" xfId="9991" xr:uid="{00000000-0005-0000-0000-00008D1C0000}"/>
    <cellStyle name="Normal 3 3 6 6" xfId="9992" xr:uid="{00000000-0005-0000-0000-00008E1C0000}"/>
    <cellStyle name="Normal 3 3 6 7" xfId="9993" xr:uid="{00000000-0005-0000-0000-00008F1C0000}"/>
    <cellStyle name="Normal 3 3 6 8" xfId="9994" xr:uid="{00000000-0005-0000-0000-0000901C0000}"/>
    <cellStyle name="Normal 3 3 7" xfId="9995" xr:uid="{00000000-0005-0000-0000-0000911C0000}"/>
    <cellStyle name="Normal 3 3 7 2" xfId="9996" xr:uid="{00000000-0005-0000-0000-0000921C0000}"/>
    <cellStyle name="Normal 3 3 7 2 2" xfId="9997" xr:uid="{00000000-0005-0000-0000-0000931C0000}"/>
    <cellStyle name="Normal 3 3 7 2 2 2" xfId="9998" xr:uid="{00000000-0005-0000-0000-0000941C0000}"/>
    <cellStyle name="Normal 3 3 7 2 2 2 2" xfId="9999" xr:uid="{00000000-0005-0000-0000-0000951C0000}"/>
    <cellStyle name="Normal 3 3 7 2 2 3" xfId="10000" xr:uid="{00000000-0005-0000-0000-0000961C0000}"/>
    <cellStyle name="Normal 3 3 7 2 2 4" xfId="10001" xr:uid="{00000000-0005-0000-0000-0000971C0000}"/>
    <cellStyle name="Normal 3 3 7 2 3" xfId="10002" xr:uid="{00000000-0005-0000-0000-0000981C0000}"/>
    <cellStyle name="Normal 3 3 7 2 3 2" xfId="10003" xr:uid="{00000000-0005-0000-0000-0000991C0000}"/>
    <cellStyle name="Normal 3 3 7 2 3 3" xfId="10004" xr:uid="{00000000-0005-0000-0000-00009A1C0000}"/>
    <cellStyle name="Normal 3 3 7 2 3 4" xfId="10005" xr:uid="{00000000-0005-0000-0000-00009B1C0000}"/>
    <cellStyle name="Normal 3 3 7 2 4" xfId="10006" xr:uid="{00000000-0005-0000-0000-00009C1C0000}"/>
    <cellStyle name="Normal 3 3 7 2 4 2" xfId="10007" xr:uid="{00000000-0005-0000-0000-00009D1C0000}"/>
    <cellStyle name="Normal 3 3 7 2 4 3" xfId="10008" xr:uid="{00000000-0005-0000-0000-00009E1C0000}"/>
    <cellStyle name="Normal 3 3 7 2 5" xfId="10009" xr:uid="{00000000-0005-0000-0000-00009F1C0000}"/>
    <cellStyle name="Normal 3 3 7 2 6" xfId="10010" xr:uid="{00000000-0005-0000-0000-0000A01C0000}"/>
    <cellStyle name="Normal 3 3 7 2 7" xfId="10011" xr:uid="{00000000-0005-0000-0000-0000A11C0000}"/>
    <cellStyle name="Normal 3 3 7 3" xfId="10012" xr:uid="{00000000-0005-0000-0000-0000A21C0000}"/>
    <cellStyle name="Normal 3 3 7 3 2" xfId="10013" xr:uid="{00000000-0005-0000-0000-0000A31C0000}"/>
    <cellStyle name="Normal 3 3 7 3 2 2" xfId="10014" xr:uid="{00000000-0005-0000-0000-0000A41C0000}"/>
    <cellStyle name="Normal 3 3 7 3 3" xfId="10015" xr:uid="{00000000-0005-0000-0000-0000A51C0000}"/>
    <cellStyle name="Normal 3 3 7 3 4" xfId="10016" xr:uid="{00000000-0005-0000-0000-0000A61C0000}"/>
    <cellStyle name="Normal 3 3 7 4" xfId="10017" xr:uid="{00000000-0005-0000-0000-0000A71C0000}"/>
    <cellStyle name="Normal 3 3 7 4 2" xfId="10018" xr:uid="{00000000-0005-0000-0000-0000A81C0000}"/>
    <cellStyle name="Normal 3 3 7 4 3" xfId="10019" xr:uid="{00000000-0005-0000-0000-0000A91C0000}"/>
    <cellStyle name="Normal 3 3 7 4 4" xfId="10020" xr:uid="{00000000-0005-0000-0000-0000AA1C0000}"/>
    <cellStyle name="Normal 3 3 7 5" xfId="10021" xr:uid="{00000000-0005-0000-0000-0000AB1C0000}"/>
    <cellStyle name="Normal 3 3 7 5 2" xfId="10022" xr:uid="{00000000-0005-0000-0000-0000AC1C0000}"/>
    <cellStyle name="Normal 3 3 7 5 3" xfId="10023" xr:uid="{00000000-0005-0000-0000-0000AD1C0000}"/>
    <cellStyle name="Normal 3 3 7 6" xfId="10024" xr:uid="{00000000-0005-0000-0000-0000AE1C0000}"/>
    <cellStyle name="Normal 3 3 7 7" xfId="10025" xr:uid="{00000000-0005-0000-0000-0000AF1C0000}"/>
    <cellStyle name="Normal 3 3 7 8" xfId="10026" xr:uid="{00000000-0005-0000-0000-0000B01C0000}"/>
    <cellStyle name="Normal 3 3 8" xfId="10027" xr:uid="{00000000-0005-0000-0000-0000B11C0000}"/>
    <cellStyle name="Normal 3 3 8 2" xfId="10028" xr:uid="{00000000-0005-0000-0000-0000B21C0000}"/>
    <cellStyle name="Normal 3 3 8 2 2" xfId="10029" xr:uid="{00000000-0005-0000-0000-0000B31C0000}"/>
    <cellStyle name="Normal 3 3 8 2 2 2" xfId="10030" xr:uid="{00000000-0005-0000-0000-0000B41C0000}"/>
    <cellStyle name="Normal 3 3 8 2 3" xfId="10031" xr:uid="{00000000-0005-0000-0000-0000B51C0000}"/>
    <cellStyle name="Normal 3 3 8 2 4" xfId="10032" xr:uid="{00000000-0005-0000-0000-0000B61C0000}"/>
    <cellStyle name="Normal 3 3 8 3" xfId="10033" xr:uid="{00000000-0005-0000-0000-0000B71C0000}"/>
    <cellStyle name="Normal 3 3 8 3 2" xfId="10034" xr:uid="{00000000-0005-0000-0000-0000B81C0000}"/>
    <cellStyle name="Normal 3 3 8 3 3" xfId="10035" xr:uid="{00000000-0005-0000-0000-0000B91C0000}"/>
    <cellStyle name="Normal 3 3 8 3 4" xfId="10036" xr:uid="{00000000-0005-0000-0000-0000BA1C0000}"/>
    <cellStyle name="Normal 3 3 8 4" xfId="10037" xr:uid="{00000000-0005-0000-0000-0000BB1C0000}"/>
    <cellStyle name="Normal 3 3 8 4 2" xfId="10038" xr:uid="{00000000-0005-0000-0000-0000BC1C0000}"/>
    <cellStyle name="Normal 3 3 8 4 3" xfId="10039" xr:uid="{00000000-0005-0000-0000-0000BD1C0000}"/>
    <cellStyle name="Normal 3 3 8 5" xfId="10040" xr:uid="{00000000-0005-0000-0000-0000BE1C0000}"/>
    <cellStyle name="Normal 3 3 8 6" xfId="10041" xr:uid="{00000000-0005-0000-0000-0000BF1C0000}"/>
    <cellStyle name="Normal 3 3 8 7" xfId="10042" xr:uid="{00000000-0005-0000-0000-0000C01C0000}"/>
    <cellStyle name="Normal 3 3 9" xfId="10043" xr:uid="{00000000-0005-0000-0000-0000C11C0000}"/>
    <cellStyle name="Normal 3 3 9 2" xfId="10044" xr:uid="{00000000-0005-0000-0000-0000C21C0000}"/>
    <cellStyle name="Normal 3 3 9 2 2" xfId="10045" xr:uid="{00000000-0005-0000-0000-0000C31C0000}"/>
    <cellStyle name="Normal 3 3 9 3" xfId="10046" xr:uid="{00000000-0005-0000-0000-0000C41C0000}"/>
    <cellStyle name="Normal 3 3 9 4" xfId="10047" xr:uid="{00000000-0005-0000-0000-0000C51C0000}"/>
    <cellStyle name="Normal 3 4" xfId="978" xr:uid="{00000000-0005-0000-0000-0000C61C0000}"/>
    <cellStyle name="Normal 3 4 10" xfId="10048" xr:uid="{00000000-0005-0000-0000-0000C71C0000}"/>
    <cellStyle name="Normal 3 4 10 2" xfId="10049" xr:uid="{00000000-0005-0000-0000-0000C81C0000}"/>
    <cellStyle name="Normal 3 4 10 3" xfId="10050" xr:uid="{00000000-0005-0000-0000-0000C91C0000}"/>
    <cellStyle name="Normal 3 4 10 4" xfId="10051" xr:uid="{00000000-0005-0000-0000-0000CA1C0000}"/>
    <cellStyle name="Normal 3 4 11" xfId="10052" xr:uid="{00000000-0005-0000-0000-0000CB1C0000}"/>
    <cellStyle name="Normal 3 4 11 2" xfId="10053" xr:uid="{00000000-0005-0000-0000-0000CC1C0000}"/>
    <cellStyle name="Normal 3 4 11 3" xfId="10054" xr:uid="{00000000-0005-0000-0000-0000CD1C0000}"/>
    <cellStyle name="Normal 3 4 12" xfId="10055" xr:uid="{00000000-0005-0000-0000-0000CE1C0000}"/>
    <cellStyle name="Normal 3 4 13" xfId="10056" xr:uid="{00000000-0005-0000-0000-0000CF1C0000}"/>
    <cellStyle name="Normal 3 4 14" xfId="10057" xr:uid="{00000000-0005-0000-0000-0000D01C0000}"/>
    <cellStyle name="Normal 3 4 15" xfId="32231" xr:uid="{29C6459D-2CDD-41BD-A862-3279093C0DEA}"/>
    <cellStyle name="Normal 3 4 2" xfId="10058" xr:uid="{00000000-0005-0000-0000-0000D11C0000}"/>
    <cellStyle name="Normal 3 4 2 10" xfId="10059" xr:uid="{00000000-0005-0000-0000-0000D21C0000}"/>
    <cellStyle name="Normal 3 4 2 11" xfId="10060" xr:uid="{00000000-0005-0000-0000-0000D31C0000}"/>
    <cellStyle name="Normal 3 4 2 12" xfId="31833" xr:uid="{1561CE53-B9BD-4842-9FE5-05EE602ED4C3}"/>
    <cellStyle name="Normal 3 4 2 2" xfId="10061" xr:uid="{00000000-0005-0000-0000-0000D41C0000}"/>
    <cellStyle name="Normal 3 4 2 2 10" xfId="10062" xr:uid="{00000000-0005-0000-0000-0000D51C0000}"/>
    <cellStyle name="Normal 3 4 2 2 2" xfId="10063" xr:uid="{00000000-0005-0000-0000-0000D61C0000}"/>
    <cellStyle name="Normal 3 4 2 2 2 2" xfId="10064" xr:uid="{00000000-0005-0000-0000-0000D71C0000}"/>
    <cellStyle name="Normal 3 4 2 2 2 2 2" xfId="10065" xr:uid="{00000000-0005-0000-0000-0000D81C0000}"/>
    <cellStyle name="Normal 3 4 2 2 2 2 2 2" xfId="10066" xr:uid="{00000000-0005-0000-0000-0000D91C0000}"/>
    <cellStyle name="Normal 3 4 2 2 2 2 2 2 2" xfId="10067" xr:uid="{00000000-0005-0000-0000-0000DA1C0000}"/>
    <cellStyle name="Normal 3 4 2 2 2 2 2 3" xfId="10068" xr:uid="{00000000-0005-0000-0000-0000DB1C0000}"/>
    <cellStyle name="Normal 3 4 2 2 2 2 2 4" xfId="10069" xr:uid="{00000000-0005-0000-0000-0000DC1C0000}"/>
    <cellStyle name="Normal 3 4 2 2 2 2 3" xfId="10070" xr:uid="{00000000-0005-0000-0000-0000DD1C0000}"/>
    <cellStyle name="Normal 3 4 2 2 2 2 3 2" xfId="10071" xr:uid="{00000000-0005-0000-0000-0000DE1C0000}"/>
    <cellStyle name="Normal 3 4 2 2 2 2 3 3" xfId="10072" xr:uid="{00000000-0005-0000-0000-0000DF1C0000}"/>
    <cellStyle name="Normal 3 4 2 2 2 2 3 4" xfId="10073" xr:uid="{00000000-0005-0000-0000-0000E01C0000}"/>
    <cellStyle name="Normal 3 4 2 2 2 2 4" xfId="10074" xr:uid="{00000000-0005-0000-0000-0000E11C0000}"/>
    <cellStyle name="Normal 3 4 2 2 2 2 4 2" xfId="10075" xr:uid="{00000000-0005-0000-0000-0000E21C0000}"/>
    <cellStyle name="Normal 3 4 2 2 2 2 4 3" xfId="10076" xr:uid="{00000000-0005-0000-0000-0000E31C0000}"/>
    <cellStyle name="Normal 3 4 2 2 2 2 5" xfId="10077" xr:uid="{00000000-0005-0000-0000-0000E41C0000}"/>
    <cellStyle name="Normal 3 4 2 2 2 2 6" xfId="10078" xr:uid="{00000000-0005-0000-0000-0000E51C0000}"/>
    <cellStyle name="Normal 3 4 2 2 2 2 7" xfId="10079" xr:uid="{00000000-0005-0000-0000-0000E61C0000}"/>
    <cellStyle name="Normal 3 4 2 2 2 3" xfId="10080" xr:uid="{00000000-0005-0000-0000-0000E71C0000}"/>
    <cellStyle name="Normal 3 4 2 2 2 3 2" xfId="10081" xr:uid="{00000000-0005-0000-0000-0000E81C0000}"/>
    <cellStyle name="Normal 3 4 2 2 2 3 2 2" xfId="10082" xr:uid="{00000000-0005-0000-0000-0000E91C0000}"/>
    <cellStyle name="Normal 3 4 2 2 2 3 3" xfId="10083" xr:uid="{00000000-0005-0000-0000-0000EA1C0000}"/>
    <cellStyle name="Normal 3 4 2 2 2 3 4" xfId="10084" xr:uid="{00000000-0005-0000-0000-0000EB1C0000}"/>
    <cellStyle name="Normal 3 4 2 2 2 4" xfId="10085" xr:uid="{00000000-0005-0000-0000-0000EC1C0000}"/>
    <cellStyle name="Normal 3 4 2 2 2 4 2" xfId="10086" xr:uid="{00000000-0005-0000-0000-0000ED1C0000}"/>
    <cellStyle name="Normal 3 4 2 2 2 4 3" xfId="10087" xr:uid="{00000000-0005-0000-0000-0000EE1C0000}"/>
    <cellStyle name="Normal 3 4 2 2 2 4 4" xfId="10088" xr:uid="{00000000-0005-0000-0000-0000EF1C0000}"/>
    <cellStyle name="Normal 3 4 2 2 2 5" xfId="10089" xr:uid="{00000000-0005-0000-0000-0000F01C0000}"/>
    <cellStyle name="Normal 3 4 2 2 2 5 2" xfId="10090" xr:uid="{00000000-0005-0000-0000-0000F11C0000}"/>
    <cellStyle name="Normal 3 4 2 2 2 5 3" xfId="10091" xr:uid="{00000000-0005-0000-0000-0000F21C0000}"/>
    <cellStyle name="Normal 3 4 2 2 2 6" xfId="10092" xr:uid="{00000000-0005-0000-0000-0000F31C0000}"/>
    <cellStyle name="Normal 3 4 2 2 2 7" xfId="10093" xr:uid="{00000000-0005-0000-0000-0000F41C0000}"/>
    <cellStyle name="Normal 3 4 2 2 2 8" xfId="10094" xr:uid="{00000000-0005-0000-0000-0000F51C0000}"/>
    <cellStyle name="Normal 3 4 2 2 3" xfId="10095" xr:uid="{00000000-0005-0000-0000-0000F61C0000}"/>
    <cellStyle name="Normal 3 4 2 2 3 2" xfId="10096" xr:uid="{00000000-0005-0000-0000-0000F71C0000}"/>
    <cellStyle name="Normal 3 4 2 2 3 2 2" xfId="10097" xr:uid="{00000000-0005-0000-0000-0000F81C0000}"/>
    <cellStyle name="Normal 3 4 2 2 3 2 2 2" xfId="10098" xr:uid="{00000000-0005-0000-0000-0000F91C0000}"/>
    <cellStyle name="Normal 3 4 2 2 3 2 2 2 2" xfId="10099" xr:uid="{00000000-0005-0000-0000-0000FA1C0000}"/>
    <cellStyle name="Normal 3 4 2 2 3 2 2 3" xfId="10100" xr:uid="{00000000-0005-0000-0000-0000FB1C0000}"/>
    <cellStyle name="Normal 3 4 2 2 3 2 2 4" xfId="10101" xr:uid="{00000000-0005-0000-0000-0000FC1C0000}"/>
    <cellStyle name="Normal 3 4 2 2 3 2 3" xfId="10102" xr:uid="{00000000-0005-0000-0000-0000FD1C0000}"/>
    <cellStyle name="Normal 3 4 2 2 3 2 3 2" xfId="10103" xr:uid="{00000000-0005-0000-0000-0000FE1C0000}"/>
    <cellStyle name="Normal 3 4 2 2 3 2 3 3" xfId="10104" xr:uid="{00000000-0005-0000-0000-0000FF1C0000}"/>
    <cellStyle name="Normal 3 4 2 2 3 2 3 4" xfId="10105" xr:uid="{00000000-0005-0000-0000-0000001D0000}"/>
    <cellStyle name="Normal 3 4 2 2 3 2 4" xfId="10106" xr:uid="{00000000-0005-0000-0000-0000011D0000}"/>
    <cellStyle name="Normal 3 4 2 2 3 2 4 2" xfId="10107" xr:uid="{00000000-0005-0000-0000-0000021D0000}"/>
    <cellStyle name="Normal 3 4 2 2 3 2 4 3" xfId="10108" xr:uid="{00000000-0005-0000-0000-0000031D0000}"/>
    <cellStyle name="Normal 3 4 2 2 3 2 5" xfId="10109" xr:uid="{00000000-0005-0000-0000-0000041D0000}"/>
    <cellStyle name="Normal 3 4 2 2 3 2 6" xfId="10110" xr:uid="{00000000-0005-0000-0000-0000051D0000}"/>
    <cellStyle name="Normal 3 4 2 2 3 2 7" xfId="10111" xr:uid="{00000000-0005-0000-0000-0000061D0000}"/>
    <cellStyle name="Normal 3 4 2 2 3 3" xfId="10112" xr:uid="{00000000-0005-0000-0000-0000071D0000}"/>
    <cellStyle name="Normal 3 4 2 2 3 3 2" xfId="10113" xr:uid="{00000000-0005-0000-0000-0000081D0000}"/>
    <cellStyle name="Normal 3 4 2 2 3 3 2 2" xfId="10114" xr:uid="{00000000-0005-0000-0000-0000091D0000}"/>
    <cellStyle name="Normal 3 4 2 2 3 3 3" xfId="10115" xr:uid="{00000000-0005-0000-0000-00000A1D0000}"/>
    <cellStyle name="Normal 3 4 2 2 3 3 4" xfId="10116" xr:uid="{00000000-0005-0000-0000-00000B1D0000}"/>
    <cellStyle name="Normal 3 4 2 2 3 4" xfId="10117" xr:uid="{00000000-0005-0000-0000-00000C1D0000}"/>
    <cellStyle name="Normal 3 4 2 2 3 4 2" xfId="10118" xr:uid="{00000000-0005-0000-0000-00000D1D0000}"/>
    <cellStyle name="Normal 3 4 2 2 3 4 3" xfId="10119" xr:uid="{00000000-0005-0000-0000-00000E1D0000}"/>
    <cellStyle name="Normal 3 4 2 2 3 4 4" xfId="10120" xr:uid="{00000000-0005-0000-0000-00000F1D0000}"/>
    <cellStyle name="Normal 3 4 2 2 3 5" xfId="10121" xr:uid="{00000000-0005-0000-0000-0000101D0000}"/>
    <cellStyle name="Normal 3 4 2 2 3 5 2" xfId="10122" xr:uid="{00000000-0005-0000-0000-0000111D0000}"/>
    <cellStyle name="Normal 3 4 2 2 3 5 3" xfId="10123" xr:uid="{00000000-0005-0000-0000-0000121D0000}"/>
    <cellStyle name="Normal 3 4 2 2 3 6" xfId="10124" xr:uid="{00000000-0005-0000-0000-0000131D0000}"/>
    <cellStyle name="Normal 3 4 2 2 3 7" xfId="10125" xr:uid="{00000000-0005-0000-0000-0000141D0000}"/>
    <cellStyle name="Normal 3 4 2 2 3 8" xfId="10126" xr:uid="{00000000-0005-0000-0000-0000151D0000}"/>
    <cellStyle name="Normal 3 4 2 2 4" xfId="10127" xr:uid="{00000000-0005-0000-0000-0000161D0000}"/>
    <cellStyle name="Normal 3 4 2 2 4 2" xfId="10128" xr:uid="{00000000-0005-0000-0000-0000171D0000}"/>
    <cellStyle name="Normal 3 4 2 2 4 2 2" xfId="10129" xr:uid="{00000000-0005-0000-0000-0000181D0000}"/>
    <cellStyle name="Normal 3 4 2 2 4 2 2 2" xfId="10130" xr:uid="{00000000-0005-0000-0000-0000191D0000}"/>
    <cellStyle name="Normal 3 4 2 2 4 2 3" xfId="10131" xr:uid="{00000000-0005-0000-0000-00001A1D0000}"/>
    <cellStyle name="Normal 3 4 2 2 4 2 4" xfId="10132" xr:uid="{00000000-0005-0000-0000-00001B1D0000}"/>
    <cellStyle name="Normal 3 4 2 2 4 3" xfId="10133" xr:uid="{00000000-0005-0000-0000-00001C1D0000}"/>
    <cellStyle name="Normal 3 4 2 2 4 3 2" xfId="10134" xr:uid="{00000000-0005-0000-0000-00001D1D0000}"/>
    <cellStyle name="Normal 3 4 2 2 4 3 3" xfId="10135" xr:uid="{00000000-0005-0000-0000-00001E1D0000}"/>
    <cellStyle name="Normal 3 4 2 2 4 3 4" xfId="10136" xr:uid="{00000000-0005-0000-0000-00001F1D0000}"/>
    <cellStyle name="Normal 3 4 2 2 4 4" xfId="10137" xr:uid="{00000000-0005-0000-0000-0000201D0000}"/>
    <cellStyle name="Normal 3 4 2 2 4 4 2" xfId="10138" xr:uid="{00000000-0005-0000-0000-0000211D0000}"/>
    <cellStyle name="Normal 3 4 2 2 4 4 3" xfId="10139" xr:uid="{00000000-0005-0000-0000-0000221D0000}"/>
    <cellStyle name="Normal 3 4 2 2 4 5" xfId="10140" xr:uid="{00000000-0005-0000-0000-0000231D0000}"/>
    <cellStyle name="Normal 3 4 2 2 4 6" xfId="10141" xr:uid="{00000000-0005-0000-0000-0000241D0000}"/>
    <cellStyle name="Normal 3 4 2 2 4 7" xfId="10142" xr:uid="{00000000-0005-0000-0000-0000251D0000}"/>
    <cellStyle name="Normal 3 4 2 2 5" xfId="10143" xr:uid="{00000000-0005-0000-0000-0000261D0000}"/>
    <cellStyle name="Normal 3 4 2 2 5 2" xfId="10144" xr:uid="{00000000-0005-0000-0000-0000271D0000}"/>
    <cellStyle name="Normal 3 4 2 2 5 2 2" xfId="10145" xr:uid="{00000000-0005-0000-0000-0000281D0000}"/>
    <cellStyle name="Normal 3 4 2 2 5 3" xfId="10146" xr:uid="{00000000-0005-0000-0000-0000291D0000}"/>
    <cellStyle name="Normal 3 4 2 2 5 4" xfId="10147" xr:uid="{00000000-0005-0000-0000-00002A1D0000}"/>
    <cellStyle name="Normal 3 4 2 2 6" xfId="10148" xr:uid="{00000000-0005-0000-0000-00002B1D0000}"/>
    <cellStyle name="Normal 3 4 2 2 6 2" xfId="10149" xr:uid="{00000000-0005-0000-0000-00002C1D0000}"/>
    <cellStyle name="Normal 3 4 2 2 6 3" xfId="10150" xr:uid="{00000000-0005-0000-0000-00002D1D0000}"/>
    <cellStyle name="Normal 3 4 2 2 6 4" xfId="10151" xr:uid="{00000000-0005-0000-0000-00002E1D0000}"/>
    <cellStyle name="Normal 3 4 2 2 7" xfId="10152" xr:uid="{00000000-0005-0000-0000-00002F1D0000}"/>
    <cellStyle name="Normal 3 4 2 2 7 2" xfId="10153" xr:uid="{00000000-0005-0000-0000-0000301D0000}"/>
    <cellStyle name="Normal 3 4 2 2 7 3" xfId="10154" xr:uid="{00000000-0005-0000-0000-0000311D0000}"/>
    <cellStyle name="Normal 3 4 2 2 8" xfId="10155" xr:uid="{00000000-0005-0000-0000-0000321D0000}"/>
    <cellStyle name="Normal 3 4 2 2 9" xfId="10156" xr:uid="{00000000-0005-0000-0000-0000331D0000}"/>
    <cellStyle name="Normal 3 4 2 3" xfId="10157" xr:uid="{00000000-0005-0000-0000-0000341D0000}"/>
    <cellStyle name="Normal 3 4 2 3 2" xfId="10158" xr:uid="{00000000-0005-0000-0000-0000351D0000}"/>
    <cellStyle name="Normal 3 4 2 3 2 2" xfId="10159" xr:uid="{00000000-0005-0000-0000-0000361D0000}"/>
    <cellStyle name="Normal 3 4 2 3 2 2 2" xfId="10160" xr:uid="{00000000-0005-0000-0000-0000371D0000}"/>
    <cellStyle name="Normal 3 4 2 3 2 2 2 2" xfId="10161" xr:uid="{00000000-0005-0000-0000-0000381D0000}"/>
    <cellStyle name="Normal 3 4 2 3 2 2 3" xfId="10162" xr:uid="{00000000-0005-0000-0000-0000391D0000}"/>
    <cellStyle name="Normal 3 4 2 3 2 2 4" xfId="10163" xr:uid="{00000000-0005-0000-0000-00003A1D0000}"/>
    <cellStyle name="Normal 3 4 2 3 2 3" xfId="10164" xr:uid="{00000000-0005-0000-0000-00003B1D0000}"/>
    <cellStyle name="Normal 3 4 2 3 2 3 2" xfId="10165" xr:uid="{00000000-0005-0000-0000-00003C1D0000}"/>
    <cellStyle name="Normal 3 4 2 3 2 3 3" xfId="10166" xr:uid="{00000000-0005-0000-0000-00003D1D0000}"/>
    <cellStyle name="Normal 3 4 2 3 2 3 4" xfId="10167" xr:uid="{00000000-0005-0000-0000-00003E1D0000}"/>
    <cellStyle name="Normal 3 4 2 3 2 4" xfId="10168" xr:uid="{00000000-0005-0000-0000-00003F1D0000}"/>
    <cellStyle name="Normal 3 4 2 3 2 4 2" xfId="10169" xr:uid="{00000000-0005-0000-0000-0000401D0000}"/>
    <cellStyle name="Normal 3 4 2 3 2 4 3" xfId="10170" xr:uid="{00000000-0005-0000-0000-0000411D0000}"/>
    <cellStyle name="Normal 3 4 2 3 2 5" xfId="10171" xr:uid="{00000000-0005-0000-0000-0000421D0000}"/>
    <cellStyle name="Normal 3 4 2 3 2 6" xfId="10172" xr:uid="{00000000-0005-0000-0000-0000431D0000}"/>
    <cellStyle name="Normal 3 4 2 3 2 7" xfId="10173" xr:uid="{00000000-0005-0000-0000-0000441D0000}"/>
    <cellStyle name="Normal 3 4 2 3 3" xfId="10174" xr:uid="{00000000-0005-0000-0000-0000451D0000}"/>
    <cellStyle name="Normal 3 4 2 3 3 2" xfId="10175" xr:uid="{00000000-0005-0000-0000-0000461D0000}"/>
    <cellStyle name="Normal 3 4 2 3 3 2 2" xfId="10176" xr:uid="{00000000-0005-0000-0000-0000471D0000}"/>
    <cellStyle name="Normal 3 4 2 3 3 3" xfId="10177" xr:uid="{00000000-0005-0000-0000-0000481D0000}"/>
    <cellStyle name="Normal 3 4 2 3 3 4" xfId="10178" xr:uid="{00000000-0005-0000-0000-0000491D0000}"/>
    <cellStyle name="Normal 3 4 2 3 4" xfId="10179" xr:uid="{00000000-0005-0000-0000-00004A1D0000}"/>
    <cellStyle name="Normal 3 4 2 3 4 2" xfId="10180" xr:uid="{00000000-0005-0000-0000-00004B1D0000}"/>
    <cellStyle name="Normal 3 4 2 3 4 3" xfId="10181" xr:uid="{00000000-0005-0000-0000-00004C1D0000}"/>
    <cellStyle name="Normal 3 4 2 3 4 4" xfId="10182" xr:uid="{00000000-0005-0000-0000-00004D1D0000}"/>
    <cellStyle name="Normal 3 4 2 3 5" xfId="10183" xr:uid="{00000000-0005-0000-0000-00004E1D0000}"/>
    <cellStyle name="Normal 3 4 2 3 5 2" xfId="10184" xr:uid="{00000000-0005-0000-0000-00004F1D0000}"/>
    <cellStyle name="Normal 3 4 2 3 5 3" xfId="10185" xr:uid="{00000000-0005-0000-0000-0000501D0000}"/>
    <cellStyle name="Normal 3 4 2 3 6" xfId="10186" xr:uid="{00000000-0005-0000-0000-0000511D0000}"/>
    <cellStyle name="Normal 3 4 2 3 7" xfId="10187" xr:uid="{00000000-0005-0000-0000-0000521D0000}"/>
    <cellStyle name="Normal 3 4 2 3 8" xfId="10188" xr:uid="{00000000-0005-0000-0000-0000531D0000}"/>
    <cellStyle name="Normal 3 4 2 4" xfId="10189" xr:uid="{00000000-0005-0000-0000-0000541D0000}"/>
    <cellStyle name="Normal 3 4 2 4 2" xfId="10190" xr:uid="{00000000-0005-0000-0000-0000551D0000}"/>
    <cellStyle name="Normal 3 4 2 4 2 2" xfId="10191" xr:uid="{00000000-0005-0000-0000-0000561D0000}"/>
    <cellStyle name="Normal 3 4 2 4 2 2 2" xfId="10192" xr:uid="{00000000-0005-0000-0000-0000571D0000}"/>
    <cellStyle name="Normal 3 4 2 4 2 2 2 2" xfId="10193" xr:uid="{00000000-0005-0000-0000-0000581D0000}"/>
    <cellStyle name="Normal 3 4 2 4 2 2 3" xfId="10194" xr:uid="{00000000-0005-0000-0000-0000591D0000}"/>
    <cellStyle name="Normal 3 4 2 4 2 2 4" xfId="10195" xr:uid="{00000000-0005-0000-0000-00005A1D0000}"/>
    <cellStyle name="Normal 3 4 2 4 2 3" xfId="10196" xr:uid="{00000000-0005-0000-0000-00005B1D0000}"/>
    <cellStyle name="Normal 3 4 2 4 2 3 2" xfId="10197" xr:uid="{00000000-0005-0000-0000-00005C1D0000}"/>
    <cellStyle name="Normal 3 4 2 4 2 3 3" xfId="10198" xr:uid="{00000000-0005-0000-0000-00005D1D0000}"/>
    <cellStyle name="Normal 3 4 2 4 2 3 4" xfId="10199" xr:uid="{00000000-0005-0000-0000-00005E1D0000}"/>
    <cellStyle name="Normal 3 4 2 4 2 4" xfId="10200" xr:uid="{00000000-0005-0000-0000-00005F1D0000}"/>
    <cellStyle name="Normal 3 4 2 4 2 4 2" xfId="10201" xr:uid="{00000000-0005-0000-0000-0000601D0000}"/>
    <cellStyle name="Normal 3 4 2 4 2 4 3" xfId="10202" xr:uid="{00000000-0005-0000-0000-0000611D0000}"/>
    <cellStyle name="Normal 3 4 2 4 2 5" xfId="10203" xr:uid="{00000000-0005-0000-0000-0000621D0000}"/>
    <cellStyle name="Normal 3 4 2 4 2 6" xfId="10204" xr:uid="{00000000-0005-0000-0000-0000631D0000}"/>
    <cellStyle name="Normal 3 4 2 4 2 7" xfId="10205" xr:uid="{00000000-0005-0000-0000-0000641D0000}"/>
    <cellStyle name="Normal 3 4 2 4 3" xfId="10206" xr:uid="{00000000-0005-0000-0000-0000651D0000}"/>
    <cellStyle name="Normal 3 4 2 4 3 2" xfId="10207" xr:uid="{00000000-0005-0000-0000-0000661D0000}"/>
    <cellStyle name="Normal 3 4 2 4 3 2 2" xfId="10208" xr:uid="{00000000-0005-0000-0000-0000671D0000}"/>
    <cellStyle name="Normal 3 4 2 4 3 3" xfId="10209" xr:uid="{00000000-0005-0000-0000-0000681D0000}"/>
    <cellStyle name="Normal 3 4 2 4 3 4" xfId="10210" xr:uid="{00000000-0005-0000-0000-0000691D0000}"/>
    <cellStyle name="Normal 3 4 2 4 4" xfId="10211" xr:uid="{00000000-0005-0000-0000-00006A1D0000}"/>
    <cellStyle name="Normal 3 4 2 4 4 2" xfId="10212" xr:uid="{00000000-0005-0000-0000-00006B1D0000}"/>
    <cellStyle name="Normal 3 4 2 4 4 3" xfId="10213" xr:uid="{00000000-0005-0000-0000-00006C1D0000}"/>
    <cellStyle name="Normal 3 4 2 4 4 4" xfId="10214" xr:uid="{00000000-0005-0000-0000-00006D1D0000}"/>
    <cellStyle name="Normal 3 4 2 4 5" xfId="10215" xr:uid="{00000000-0005-0000-0000-00006E1D0000}"/>
    <cellStyle name="Normal 3 4 2 4 5 2" xfId="10216" xr:uid="{00000000-0005-0000-0000-00006F1D0000}"/>
    <cellStyle name="Normal 3 4 2 4 5 3" xfId="10217" xr:uid="{00000000-0005-0000-0000-0000701D0000}"/>
    <cellStyle name="Normal 3 4 2 4 6" xfId="10218" xr:uid="{00000000-0005-0000-0000-0000711D0000}"/>
    <cellStyle name="Normal 3 4 2 4 7" xfId="10219" xr:uid="{00000000-0005-0000-0000-0000721D0000}"/>
    <cellStyle name="Normal 3 4 2 4 8" xfId="10220" xr:uid="{00000000-0005-0000-0000-0000731D0000}"/>
    <cellStyle name="Normal 3 4 2 5" xfId="10221" xr:uid="{00000000-0005-0000-0000-0000741D0000}"/>
    <cellStyle name="Normal 3 4 2 5 2" xfId="10222" xr:uid="{00000000-0005-0000-0000-0000751D0000}"/>
    <cellStyle name="Normal 3 4 2 5 2 2" xfId="10223" xr:uid="{00000000-0005-0000-0000-0000761D0000}"/>
    <cellStyle name="Normal 3 4 2 5 2 2 2" xfId="10224" xr:uid="{00000000-0005-0000-0000-0000771D0000}"/>
    <cellStyle name="Normal 3 4 2 5 2 3" xfId="10225" xr:uid="{00000000-0005-0000-0000-0000781D0000}"/>
    <cellStyle name="Normal 3 4 2 5 2 4" xfId="10226" xr:uid="{00000000-0005-0000-0000-0000791D0000}"/>
    <cellStyle name="Normal 3 4 2 5 3" xfId="10227" xr:uid="{00000000-0005-0000-0000-00007A1D0000}"/>
    <cellStyle name="Normal 3 4 2 5 3 2" xfId="10228" xr:uid="{00000000-0005-0000-0000-00007B1D0000}"/>
    <cellStyle name="Normal 3 4 2 5 3 3" xfId="10229" xr:uid="{00000000-0005-0000-0000-00007C1D0000}"/>
    <cellStyle name="Normal 3 4 2 5 3 4" xfId="10230" xr:uid="{00000000-0005-0000-0000-00007D1D0000}"/>
    <cellStyle name="Normal 3 4 2 5 4" xfId="10231" xr:uid="{00000000-0005-0000-0000-00007E1D0000}"/>
    <cellStyle name="Normal 3 4 2 5 4 2" xfId="10232" xr:uid="{00000000-0005-0000-0000-00007F1D0000}"/>
    <cellStyle name="Normal 3 4 2 5 4 3" xfId="10233" xr:uid="{00000000-0005-0000-0000-0000801D0000}"/>
    <cellStyle name="Normal 3 4 2 5 5" xfId="10234" xr:uid="{00000000-0005-0000-0000-0000811D0000}"/>
    <cellStyle name="Normal 3 4 2 5 6" xfId="10235" xr:uid="{00000000-0005-0000-0000-0000821D0000}"/>
    <cellStyle name="Normal 3 4 2 5 7" xfId="10236" xr:uid="{00000000-0005-0000-0000-0000831D0000}"/>
    <cellStyle name="Normal 3 4 2 6" xfId="10237" xr:uid="{00000000-0005-0000-0000-0000841D0000}"/>
    <cellStyle name="Normal 3 4 2 6 2" xfId="10238" xr:uid="{00000000-0005-0000-0000-0000851D0000}"/>
    <cellStyle name="Normal 3 4 2 6 2 2" xfId="10239" xr:uid="{00000000-0005-0000-0000-0000861D0000}"/>
    <cellStyle name="Normal 3 4 2 6 3" xfId="10240" xr:uid="{00000000-0005-0000-0000-0000871D0000}"/>
    <cellStyle name="Normal 3 4 2 6 4" xfId="10241" xr:uid="{00000000-0005-0000-0000-0000881D0000}"/>
    <cellStyle name="Normal 3 4 2 7" xfId="10242" xr:uid="{00000000-0005-0000-0000-0000891D0000}"/>
    <cellStyle name="Normal 3 4 2 7 2" xfId="10243" xr:uid="{00000000-0005-0000-0000-00008A1D0000}"/>
    <cellStyle name="Normal 3 4 2 7 3" xfId="10244" xr:uid="{00000000-0005-0000-0000-00008B1D0000}"/>
    <cellStyle name="Normal 3 4 2 7 4" xfId="10245" xr:uid="{00000000-0005-0000-0000-00008C1D0000}"/>
    <cellStyle name="Normal 3 4 2 8" xfId="10246" xr:uid="{00000000-0005-0000-0000-00008D1D0000}"/>
    <cellStyle name="Normal 3 4 2 8 2" xfId="10247" xr:uid="{00000000-0005-0000-0000-00008E1D0000}"/>
    <cellStyle name="Normal 3 4 2 8 3" xfId="10248" xr:uid="{00000000-0005-0000-0000-00008F1D0000}"/>
    <cellStyle name="Normal 3 4 2 9" xfId="10249" xr:uid="{00000000-0005-0000-0000-0000901D0000}"/>
    <cellStyle name="Normal 3 4 3" xfId="10250" xr:uid="{00000000-0005-0000-0000-0000911D0000}"/>
    <cellStyle name="Normal 3 4 3 10" xfId="10251" xr:uid="{00000000-0005-0000-0000-0000921D0000}"/>
    <cellStyle name="Normal 3 4 3 11" xfId="10252" xr:uid="{00000000-0005-0000-0000-0000931D0000}"/>
    <cellStyle name="Normal 3 4 3 2" xfId="10253" xr:uid="{00000000-0005-0000-0000-0000941D0000}"/>
    <cellStyle name="Normal 3 4 3 2 10" xfId="10254" xr:uid="{00000000-0005-0000-0000-0000951D0000}"/>
    <cellStyle name="Normal 3 4 3 2 2" xfId="10255" xr:uid="{00000000-0005-0000-0000-0000961D0000}"/>
    <cellStyle name="Normal 3 4 3 2 2 2" xfId="10256" xr:uid="{00000000-0005-0000-0000-0000971D0000}"/>
    <cellStyle name="Normal 3 4 3 2 2 2 2" xfId="10257" xr:uid="{00000000-0005-0000-0000-0000981D0000}"/>
    <cellStyle name="Normal 3 4 3 2 2 2 2 2" xfId="10258" xr:uid="{00000000-0005-0000-0000-0000991D0000}"/>
    <cellStyle name="Normal 3 4 3 2 2 2 2 2 2" xfId="10259" xr:uid="{00000000-0005-0000-0000-00009A1D0000}"/>
    <cellStyle name="Normal 3 4 3 2 2 2 2 3" xfId="10260" xr:uid="{00000000-0005-0000-0000-00009B1D0000}"/>
    <cellStyle name="Normal 3 4 3 2 2 2 2 4" xfId="10261" xr:uid="{00000000-0005-0000-0000-00009C1D0000}"/>
    <cellStyle name="Normal 3 4 3 2 2 2 3" xfId="10262" xr:uid="{00000000-0005-0000-0000-00009D1D0000}"/>
    <cellStyle name="Normal 3 4 3 2 2 2 3 2" xfId="10263" xr:uid="{00000000-0005-0000-0000-00009E1D0000}"/>
    <cellStyle name="Normal 3 4 3 2 2 2 3 3" xfId="10264" xr:uid="{00000000-0005-0000-0000-00009F1D0000}"/>
    <cellStyle name="Normal 3 4 3 2 2 2 3 4" xfId="10265" xr:uid="{00000000-0005-0000-0000-0000A01D0000}"/>
    <cellStyle name="Normal 3 4 3 2 2 2 4" xfId="10266" xr:uid="{00000000-0005-0000-0000-0000A11D0000}"/>
    <cellStyle name="Normal 3 4 3 2 2 2 4 2" xfId="10267" xr:uid="{00000000-0005-0000-0000-0000A21D0000}"/>
    <cellStyle name="Normal 3 4 3 2 2 2 4 3" xfId="10268" xr:uid="{00000000-0005-0000-0000-0000A31D0000}"/>
    <cellStyle name="Normal 3 4 3 2 2 2 5" xfId="10269" xr:uid="{00000000-0005-0000-0000-0000A41D0000}"/>
    <cellStyle name="Normal 3 4 3 2 2 2 6" xfId="10270" xr:uid="{00000000-0005-0000-0000-0000A51D0000}"/>
    <cellStyle name="Normal 3 4 3 2 2 2 7" xfId="10271" xr:uid="{00000000-0005-0000-0000-0000A61D0000}"/>
    <cellStyle name="Normal 3 4 3 2 2 3" xfId="10272" xr:uid="{00000000-0005-0000-0000-0000A71D0000}"/>
    <cellStyle name="Normal 3 4 3 2 2 3 2" xfId="10273" xr:uid="{00000000-0005-0000-0000-0000A81D0000}"/>
    <cellStyle name="Normal 3 4 3 2 2 3 2 2" xfId="10274" xr:uid="{00000000-0005-0000-0000-0000A91D0000}"/>
    <cellStyle name="Normal 3 4 3 2 2 3 3" xfId="10275" xr:uid="{00000000-0005-0000-0000-0000AA1D0000}"/>
    <cellStyle name="Normal 3 4 3 2 2 3 4" xfId="10276" xr:uid="{00000000-0005-0000-0000-0000AB1D0000}"/>
    <cellStyle name="Normal 3 4 3 2 2 4" xfId="10277" xr:uid="{00000000-0005-0000-0000-0000AC1D0000}"/>
    <cellStyle name="Normal 3 4 3 2 2 4 2" xfId="10278" xr:uid="{00000000-0005-0000-0000-0000AD1D0000}"/>
    <cellStyle name="Normal 3 4 3 2 2 4 3" xfId="10279" xr:uid="{00000000-0005-0000-0000-0000AE1D0000}"/>
    <cellStyle name="Normal 3 4 3 2 2 4 4" xfId="10280" xr:uid="{00000000-0005-0000-0000-0000AF1D0000}"/>
    <cellStyle name="Normal 3 4 3 2 2 5" xfId="10281" xr:uid="{00000000-0005-0000-0000-0000B01D0000}"/>
    <cellStyle name="Normal 3 4 3 2 2 5 2" xfId="10282" xr:uid="{00000000-0005-0000-0000-0000B11D0000}"/>
    <cellStyle name="Normal 3 4 3 2 2 5 3" xfId="10283" xr:uid="{00000000-0005-0000-0000-0000B21D0000}"/>
    <cellStyle name="Normal 3 4 3 2 2 6" xfId="10284" xr:uid="{00000000-0005-0000-0000-0000B31D0000}"/>
    <cellStyle name="Normal 3 4 3 2 2 7" xfId="10285" xr:uid="{00000000-0005-0000-0000-0000B41D0000}"/>
    <cellStyle name="Normal 3 4 3 2 2 8" xfId="10286" xr:uid="{00000000-0005-0000-0000-0000B51D0000}"/>
    <cellStyle name="Normal 3 4 3 2 3" xfId="10287" xr:uid="{00000000-0005-0000-0000-0000B61D0000}"/>
    <cellStyle name="Normal 3 4 3 2 3 2" xfId="10288" xr:uid="{00000000-0005-0000-0000-0000B71D0000}"/>
    <cellStyle name="Normal 3 4 3 2 3 2 2" xfId="10289" xr:uid="{00000000-0005-0000-0000-0000B81D0000}"/>
    <cellStyle name="Normal 3 4 3 2 3 2 2 2" xfId="10290" xr:uid="{00000000-0005-0000-0000-0000B91D0000}"/>
    <cellStyle name="Normal 3 4 3 2 3 2 2 2 2" xfId="10291" xr:uid="{00000000-0005-0000-0000-0000BA1D0000}"/>
    <cellStyle name="Normal 3 4 3 2 3 2 2 3" xfId="10292" xr:uid="{00000000-0005-0000-0000-0000BB1D0000}"/>
    <cellStyle name="Normal 3 4 3 2 3 2 2 4" xfId="10293" xr:uid="{00000000-0005-0000-0000-0000BC1D0000}"/>
    <cellStyle name="Normal 3 4 3 2 3 2 3" xfId="10294" xr:uid="{00000000-0005-0000-0000-0000BD1D0000}"/>
    <cellStyle name="Normal 3 4 3 2 3 2 3 2" xfId="10295" xr:uid="{00000000-0005-0000-0000-0000BE1D0000}"/>
    <cellStyle name="Normal 3 4 3 2 3 2 3 3" xfId="10296" xr:uid="{00000000-0005-0000-0000-0000BF1D0000}"/>
    <cellStyle name="Normal 3 4 3 2 3 2 3 4" xfId="10297" xr:uid="{00000000-0005-0000-0000-0000C01D0000}"/>
    <cellStyle name="Normal 3 4 3 2 3 2 4" xfId="10298" xr:uid="{00000000-0005-0000-0000-0000C11D0000}"/>
    <cellStyle name="Normal 3 4 3 2 3 2 4 2" xfId="10299" xr:uid="{00000000-0005-0000-0000-0000C21D0000}"/>
    <cellStyle name="Normal 3 4 3 2 3 2 4 3" xfId="10300" xr:uid="{00000000-0005-0000-0000-0000C31D0000}"/>
    <cellStyle name="Normal 3 4 3 2 3 2 5" xfId="10301" xr:uid="{00000000-0005-0000-0000-0000C41D0000}"/>
    <cellStyle name="Normal 3 4 3 2 3 2 6" xfId="10302" xr:uid="{00000000-0005-0000-0000-0000C51D0000}"/>
    <cellStyle name="Normal 3 4 3 2 3 2 7" xfId="10303" xr:uid="{00000000-0005-0000-0000-0000C61D0000}"/>
    <cellStyle name="Normal 3 4 3 2 3 3" xfId="10304" xr:uid="{00000000-0005-0000-0000-0000C71D0000}"/>
    <cellStyle name="Normal 3 4 3 2 3 3 2" xfId="10305" xr:uid="{00000000-0005-0000-0000-0000C81D0000}"/>
    <cellStyle name="Normal 3 4 3 2 3 3 2 2" xfId="10306" xr:uid="{00000000-0005-0000-0000-0000C91D0000}"/>
    <cellStyle name="Normal 3 4 3 2 3 3 3" xfId="10307" xr:uid="{00000000-0005-0000-0000-0000CA1D0000}"/>
    <cellStyle name="Normal 3 4 3 2 3 3 4" xfId="10308" xr:uid="{00000000-0005-0000-0000-0000CB1D0000}"/>
    <cellStyle name="Normal 3 4 3 2 3 4" xfId="10309" xr:uid="{00000000-0005-0000-0000-0000CC1D0000}"/>
    <cellStyle name="Normal 3 4 3 2 3 4 2" xfId="10310" xr:uid="{00000000-0005-0000-0000-0000CD1D0000}"/>
    <cellStyle name="Normal 3 4 3 2 3 4 3" xfId="10311" xr:uid="{00000000-0005-0000-0000-0000CE1D0000}"/>
    <cellStyle name="Normal 3 4 3 2 3 4 4" xfId="10312" xr:uid="{00000000-0005-0000-0000-0000CF1D0000}"/>
    <cellStyle name="Normal 3 4 3 2 3 5" xfId="10313" xr:uid="{00000000-0005-0000-0000-0000D01D0000}"/>
    <cellStyle name="Normal 3 4 3 2 3 5 2" xfId="10314" xr:uid="{00000000-0005-0000-0000-0000D11D0000}"/>
    <cellStyle name="Normal 3 4 3 2 3 5 3" xfId="10315" xr:uid="{00000000-0005-0000-0000-0000D21D0000}"/>
    <cellStyle name="Normal 3 4 3 2 3 6" xfId="10316" xr:uid="{00000000-0005-0000-0000-0000D31D0000}"/>
    <cellStyle name="Normal 3 4 3 2 3 7" xfId="10317" xr:uid="{00000000-0005-0000-0000-0000D41D0000}"/>
    <cellStyle name="Normal 3 4 3 2 3 8" xfId="10318" xr:uid="{00000000-0005-0000-0000-0000D51D0000}"/>
    <cellStyle name="Normal 3 4 3 2 4" xfId="10319" xr:uid="{00000000-0005-0000-0000-0000D61D0000}"/>
    <cellStyle name="Normal 3 4 3 2 4 2" xfId="10320" xr:uid="{00000000-0005-0000-0000-0000D71D0000}"/>
    <cellStyle name="Normal 3 4 3 2 4 2 2" xfId="10321" xr:uid="{00000000-0005-0000-0000-0000D81D0000}"/>
    <cellStyle name="Normal 3 4 3 2 4 2 2 2" xfId="10322" xr:uid="{00000000-0005-0000-0000-0000D91D0000}"/>
    <cellStyle name="Normal 3 4 3 2 4 2 3" xfId="10323" xr:uid="{00000000-0005-0000-0000-0000DA1D0000}"/>
    <cellStyle name="Normal 3 4 3 2 4 2 4" xfId="10324" xr:uid="{00000000-0005-0000-0000-0000DB1D0000}"/>
    <cellStyle name="Normal 3 4 3 2 4 3" xfId="10325" xr:uid="{00000000-0005-0000-0000-0000DC1D0000}"/>
    <cellStyle name="Normal 3 4 3 2 4 3 2" xfId="10326" xr:uid="{00000000-0005-0000-0000-0000DD1D0000}"/>
    <cellStyle name="Normal 3 4 3 2 4 3 3" xfId="10327" xr:uid="{00000000-0005-0000-0000-0000DE1D0000}"/>
    <cellStyle name="Normal 3 4 3 2 4 3 4" xfId="10328" xr:uid="{00000000-0005-0000-0000-0000DF1D0000}"/>
    <cellStyle name="Normal 3 4 3 2 4 4" xfId="10329" xr:uid="{00000000-0005-0000-0000-0000E01D0000}"/>
    <cellStyle name="Normal 3 4 3 2 4 4 2" xfId="10330" xr:uid="{00000000-0005-0000-0000-0000E11D0000}"/>
    <cellStyle name="Normal 3 4 3 2 4 4 3" xfId="10331" xr:uid="{00000000-0005-0000-0000-0000E21D0000}"/>
    <cellStyle name="Normal 3 4 3 2 4 5" xfId="10332" xr:uid="{00000000-0005-0000-0000-0000E31D0000}"/>
    <cellStyle name="Normal 3 4 3 2 4 6" xfId="10333" xr:uid="{00000000-0005-0000-0000-0000E41D0000}"/>
    <cellStyle name="Normal 3 4 3 2 4 7" xfId="10334" xr:uid="{00000000-0005-0000-0000-0000E51D0000}"/>
    <cellStyle name="Normal 3 4 3 2 5" xfId="10335" xr:uid="{00000000-0005-0000-0000-0000E61D0000}"/>
    <cellStyle name="Normal 3 4 3 2 5 2" xfId="10336" xr:uid="{00000000-0005-0000-0000-0000E71D0000}"/>
    <cellStyle name="Normal 3 4 3 2 5 2 2" xfId="10337" xr:uid="{00000000-0005-0000-0000-0000E81D0000}"/>
    <cellStyle name="Normal 3 4 3 2 5 3" xfId="10338" xr:uid="{00000000-0005-0000-0000-0000E91D0000}"/>
    <cellStyle name="Normal 3 4 3 2 5 4" xfId="10339" xr:uid="{00000000-0005-0000-0000-0000EA1D0000}"/>
    <cellStyle name="Normal 3 4 3 2 6" xfId="10340" xr:uid="{00000000-0005-0000-0000-0000EB1D0000}"/>
    <cellStyle name="Normal 3 4 3 2 6 2" xfId="10341" xr:uid="{00000000-0005-0000-0000-0000EC1D0000}"/>
    <cellStyle name="Normal 3 4 3 2 6 3" xfId="10342" xr:uid="{00000000-0005-0000-0000-0000ED1D0000}"/>
    <cellStyle name="Normal 3 4 3 2 6 4" xfId="10343" xr:uid="{00000000-0005-0000-0000-0000EE1D0000}"/>
    <cellStyle name="Normal 3 4 3 2 7" xfId="10344" xr:uid="{00000000-0005-0000-0000-0000EF1D0000}"/>
    <cellStyle name="Normal 3 4 3 2 7 2" xfId="10345" xr:uid="{00000000-0005-0000-0000-0000F01D0000}"/>
    <cellStyle name="Normal 3 4 3 2 7 3" xfId="10346" xr:uid="{00000000-0005-0000-0000-0000F11D0000}"/>
    <cellStyle name="Normal 3 4 3 2 8" xfId="10347" xr:uid="{00000000-0005-0000-0000-0000F21D0000}"/>
    <cellStyle name="Normal 3 4 3 2 9" xfId="10348" xr:uid="{00000000-0005-0000-0000-0000F31D0000}"/>
    <cellStyle name="Normal 3 4 3 3" xfId="10349" xr:uid="{00000000-0005-0000-0000-0000F41D0000}"/>
    <cellStyle name="Normal 3 4 3 3 2" xfId="10350" xr:uid="{00000000-0005-0000-0000-0000F51D0000}"/>
    <cellStyle name="Normal 3 4 3 3 2 2" xfId="10351" xr:uid="{00000000-0005-0000-0000-0000F61D0000}"/>
    <cellStyle name="Normal 3 4 3 3 2 2 2" xfId="10352" xr:uid="{00000000-0005-0000-0000-0000F71D0000}"/>
    <cellStyle name="Normal 3 4 3 3 2 2 2 2" xfId="10353" xr:uid="{00000000-0005-0000-0000-0000F81D0000}"/>
    <cellStyle name="Normal 3 4 3 3 2 2 3" xfId="10354" xr:uid="{00000000-0005-0000-0000-0000F91D0000}"/>
    <cellStyle name="Normal 3 4 3 3 2 2 4" xfId="10355" xr:uid="{00000000-0005-0000-0000-0000FA1D0000}"/>
    <cellStyle name="Normal 3 4 3 3 2 3" xfId="10356" xr:uid="{00000000-0005-0000-0000-0000FB1D0000}"/>
    <cellStyle name="Normal 3 4 3 3 2 3 2" xfId="10357" xr:uid="{00000000-0005-0000-0000-0000FC1D0000}"/>
    <cellStyle name="Normal 3 4 3 3 2 3 3" xfId="10358" xr:uid="{00000000-0005-0000-0000-0000FD1D0000}"/>
    <cellStyle name="Normal 3 4 3 3 2 3 4" xfId="10359" xr:uid="{00000000-0005-0000-0000-0000FE1D0000}"/>
    <cellStyle name="Normal 3 4 3 3 2 4" xfId="10360" xr:uid="{00000000-0005-0000-0000-0000FF1D0000}"/>
    <cellStyle name="Normal 3 4 3 3 2 4 2" xfId="10361" xr:uid="{00000000-0005-0000-0000-0000001E0000}"/>
    <cellStyle name="Normal 3 4 3 3 2 4 3" xfId="10362" xr:uid="{00000000-0005-0000-0000-0000011E0000}"/>
    <cellStyle name="Normal 3 4 3 3 2 5" xfId="10363" xr:uid="{00000000-0005-0000-0000-0000021E0000}"/>
    <cellStyle name="Normal 3 4 3 3 2 6" xfId="10364" xr:uid="{00000000-0005-0000-0000-0000031E0000}"/>
    <cellStyle name="Normal 3 4 3 3 2 7" xfId="10365" xr:uid="{00000000-0005-0000-0000-0000041E0000}"/>
    <cellStyle name="Normal 3 4 3 3 3" xfId="10366" xr:uid="{00000000-0005-0000-0000-0000051E0000}"/>
    <cellStyle name="Normal 3 4 3 3 3 2" xfId="10367" xr:uid="{00000000-0005-0000-0000-0000061E0000}"/>
    <cellStyle name="Normal 3 4 3 3 3 2 2" xfId="10368" xr:uid="{00000000-0005-0000-0000-0000071E0000}"/>
    <cellStyle name="Normal 3 4 3 3 3 3" xfId="10369" xr:uid="{00000000-0005-0000-0000-0000081E0000}"/>
    <cellStyle name="Normal 3 4 3 3 3 4" xfId="10370" xr:uid="{00000000-0005-0000-0000-0000091E0000}"/>
    <cellStyle name="Normal 3 4 3 3 4" xfId="10371" xr:uid="{00000000-0005-0000-0000-00000A1E0000}"/>
    <cellStyle name="Normal 3 4 3 3 4 2" xfId="10372" xr:uid="{00000000-0005-0000-0000-00000B1E0000}"/>
    <cellStyle name="Normal 3 4 3 3 4 3" xfId="10373" xr:uid="{00000000-0005-0000-0000-00000C1E0000}"/>
    <cellStyle name="Normal 3 4 3 3 4 4" xfId="10374" xr:uid="{00000000-0005-0000-0000-00000D1E0000}"/>
    <cellStyle name="Normal 3 4 3 3 5" xfId="10375" xr:uid="{00000000-0005-0000-0000-00000E1E0000}"/>
    <cellStyle name="Normal 3 4 3 3 5 2" xfId="10376" xr:uid="{00000000-0005-0000-0000-00000F1E0000}"/>
    <cellStyle name="Normal 3 4 3 3 5 3" xfId="10377" xr:uid="{00000000-0005-0000-0000-0000101E0000}"/>
    <cellStyle name="Normal 3 4 3 3 6" xfId="10378" xr:uid="{00000000-0005-0000-0000-0000111E0000}"/>
    <cellStyle name="Normal 3 4 3 3 7" xfId="10379" xr:uid="{00000000-0005-0000-0000-0000121E0000}"/>
    <cellStyle name="Normal 3 4 3 3 8" xfId="10380" xr:uid="{00000000-0005-0000-0000-0000131E0000}"/>
    <cellStyle name="Normal 3 4 3 4" xfId="10381" xr:uid="{00000000-0005-0000-0000-0000141E0000}"/>
    <cellStyle name="Normal 3 4 3 4 2" xfId="10382" xr:uid="{00000000-0005-0000-0000-0000151E0000}"/>
    <cellStyle name="Normal 3 4 3 4 2 2" xfId="10383" xr:uid="{00000000-0005-0000-0000-0000161E0000}"/>
    <cellStyle name="Normal 3 4 3 4 2 2 2" xfId="10384" xr:uid="{00000000-0005-0000-0000-0000171E0000}"/>
    <cellStyle name="Normal 3 4 3 4 2 2 2 2" xfId="10385" xr:uid="{00000000-0005-0000-0000-0000181E0000}"/>
    <cellStyle name="Normal 3 4 3 4 2 2 3" xfId="10386" xr:uid="{00000000-0005-0000-0000-0000191E0000}"/>
    <cellStyle name="Normal 3 4 3 4 2 2 4" xfId="10387" xr:uid="{00000000-0005-0000-0000-00001A1E0000}"/>
    <cellStyle name="Normal 3 4 3 4 2 3" xfId="10388" xr:uid="{00000000-0005-0000-0000-00001B1E0000}"/>
    <cellStyle name="Normal 3 4 3 4 2 3 2" xfId="10389" xr:uid="{00000000-0005-0000-0000-00001C1E0000}"/>
    <cellStyle name="Normal 3 4 3 4 2 3 3" xfId="10390" xr:uid="{00000000-0005-0000-0000-00001D1E0000}"/>
    <cellStyle name="Normal 3 4 3 4 2 3 4" xfId="10391" xr:uid="{00000000-0005-0000-0000-00001E1E0000}"/>
    <cellStyle name="Normal 3 4 3 4 2 4" xfId="10392" xr:uid="{00000000-0005-0000-0000-00001F1E0000}"/>
    <cellStyle name="Normal 3 4 3 4 2 4 2" xfId="10393" xr:uid="{00000000-0005-0000-0000-0000201E0000}"/>
    <cellStyle name="Normal 3 4 3 4 2 4 3" xfId="10394" xr:uid="{00000000-0005-0000-0000-0000211E0000}"/>
    <cellStyle name="Normal 3 4 3 4 2 5" xfId="10395" xr:uid="{00000000-0005-0000-0000-0000221E0000}"/>
    <cellStyle name="Normal 3 4 3 4 2 6" xfId="10396" xr:uid="{00000000-0005-0000-0000-0000231E0000}"/>
    <cellStyle name="Normal 3 4 3 4 2 7" xfId="10397" xr:uid="{00000000-0005-0000-0000-0000241E0000}"/>
    <cellStyle name="Normal 3 4 3 4 3" xfId="10398" xr:uid="{00000000-0005-0000-0000-0000251E0000}"/>
    <cellStyle name="Normal 3 4 3 4 3 2" xfId="10399" xr:uid="{00000000-0005-0000-0000-0000261E0000}"/>
    <cellStyle name="Normal 3 4 3 4 3 2 2" xfId="10400" xr:uid="{00000000-0005-0000-0000-0000271E0000}"/>
    <cellStyle name="Normal 3 4 3 4 3 3" xfId="10401" xr:uid="{00000000-0005-0000-0000-0000281E0000}"/>
    <cellStyle name="Normal 3 4 3 4 3 4" xfId="10402" xr:uid="{00000000-0005-0000-0000-0000291E0000}"/>
    <cellStyle name="Normal 3 4 3 4 4" xfId="10403" xr:uid="{00000000-0005-0000-0000-00002A1E0000}"/>
    <cellStyle name="Normal 3 4 3 4 4 2" xfId="10404" xr:uid="{00000000-0005-0000-0000-00002B1E0000}"/>
    <cellStyle name="Normal 3 4 3 4 4 3" xfId="10405" xr:uid="{00000000-0005-0000-0000-00002C1E0000}"/>
    <cellStyle name="Normal 3 4 3 4 4 4" xfId="10406" xr:uid="{00000000-0005-0000-0000-00002D1E0000}"/>
    <cellStyle name="Normal 3 4 3 4 5" xfId="10407" xr:uid="{00000000-0005-0000-0000-00002E1E0000}"/>
    <cellStyle name="Normal 3 4 3 4 5 2" xfId="10408" xr:uid="{00000000-0005-0000-0000-00002F1E0000}"/>
    <cellStyle name="Normal 3 4 3 4 5 3" xfId="10409" xr:uid="{00000000-0005-0000-0000-0000301E0000}"/>
    <cellStyle name="Normal 3 4 3 4 6" xfId="10410" xr:uid="{00000000-0005-0000-0000-0000311E0000}"/>
    <cellStyle name="Normal 3 4 3 4 7" xfId="10411" xr:uid="{00000000-0005-0000-0000-0000321E0000}"/>
    <cellStyle name="Normal 3 4 3 4 8" xfId="10412" xr:uid="{00000000-0005-0000-0000-0000331E0000}"/>
    <cellStyle name="Normal 3 4 3 5" xfId="10413" xr:uid="{00000000-0005-0000-0000-0000341E0000}"/>
    <cellStyle name="Normal 3 4 3 5 2" xfId="10414" xr:uid="{00000000-0005-0000-0000-0000351E0000}"/>
    <cellStyle name="Normal 3 4 3 5 2 2" xfId="10415" xr:uid="{00000000-0005-0000-0000-0000361E0000}"/>
    <cellStyle name="Normal 3 4 3 5 2 2 2" xfId="10416" xr:uid="{00000000-0005-0000-0000-0000371E0000}"/>
    <cellStyle name="Normal 3 4 3 5 2 3" xfId="10417" xr:uid="{00000000-0005-0000-0000-0000381E0000}"/>
    <cellStyle name="Normal 3 4 3 5 2 4" xfId="10418" xr:uid="{00000000-0005-0000-0000-0000391E0000}"/>
    <cellStyle name="Normal 3 4 3 5 3" xfId="10419" xr:uid="{00000000-0005-0000-0000-00003A1E0000}"/>
    <cellStyle name="Normal 3 4 3 5 3 2" xfId="10420" xr:uid="{00000000-0005-0000-0000-00003B1E0000}"/>
    <cellStyle name="Normal 3 4 3 5 3 3" xfId="10421" xr:uid="{00000000-0005-0000-0000-00003C1E0000}"/>
    <cellStyle name="Normal 3 4 3 5 3 4" xfId="10422" xr:uid="{00000000-0005-0000-0000-00003D1E0000}"/>
    <cellStyle name="Normal 3 4 3 5 4" xfId="10423" xr:uid="{00000000-0005-0000-0000-00003E1E0000}"/>
    <cellStyle name="Normal 3 4 3 5 4 2" xfId="10424" xr:uid="{00000000-0005-0000-0000-00003F1E0000}"/>
    <cellStyle name="Normal 3 4 3 5 4 3" xfId="10425" xr:uid="{00000000-0005-0000-0000-0000401E0000}"/>
    <cellStyle name="Normal 3 4 3 5 5" xfId="10426" xr:uid="{00000000-0005-0000-0000-0000411E0000}"/>
    <cellStyle name="Normal 3 4 3 5 6" xfId="10427" xr:uid="{00000000-0005-0000-0000-0000421E0000}"/>
    <cellStyle name="Normal 3 4 3 5 7" xfId="10428" xr:uid="{00000000-0005-0000-0000-0000431E0000}"/>
    <cellStyle name="Normal 3 4 3 6" xfId="10429" xr:uid="{00000000-0005-0000-0000-0000441E0000}"/>
    <cellStyle name="Normal 3 4 3 6 2" xfId="10430" xr:uid="{00000000-0005-0000-0000-0000451E0000}"/>
    <cellStyle name="Normal 3 4 3 6 2 2" xfId="10431" xr:uid="{00000000-0005-0000-0000-0000461E0000}"/>
    <cellStyle name="Normal 3 4 3 6 3" xfId="10432" xr:uid="{00000000-0005-0000-0000-0000471E0000}"/>
    <cellStyle name="Normal 3 4 3 6 4" xfId="10433" xr:uid="{00000000-0005-0000-0000-0000481E0000}"/>
    <cellStyle name="Normal 3 4 3 7" xfId="10434" xr:uid="{00000000-0005-0000-0000-0000491E0000}"/>
    <cellStyle name="Normal 3 4 3 7 2" xfId="10435" xr:uid="{00000000-0005-0000-0000-00004A1E0000}"/>
    <cellStyle name="Normal 3 4 3 7 3" xfId="10436" xr:uid="{00000000-0005-0000-0000-00004B1E0000}"/>
    <cellStyle name="Normal 3 4 3 7 4" xfId="10437" xr:uid="{00000000-0005-0000-0000-00004C1E0000}"/>
    <cellStyle name="Normal 3 4 3 8" xfId="10438" xr:uid="{00000000-0005-0000-0000-00004D1E0000}"/>
    <cellStyle name="Normal 3 4 3 8 2" xfId="10439" xr:uid="{00000000-0005-0000-0000-00004E1E0000}"/>
    <cellStyle name="Normal 3 4 3 8 3" xfId="10440" xr:uid="{00000000-0005-0000-0000-00004F1E0000}"/>
    <cellStyle name="Normal 3 4 3 9" xfId="10441" xr:uid="{00000000-0005-0000-0000-0000501E0000}"/>
    <cellStyle name="Normal 3 4 4" xfId="10442" xr:uid="{00000000-0005-0000-0000-0000511E0000}"/>
    <cellStyle name="Normal 3 4 4 10" xfId="10443" xr:uid="{00000000-0005-0000-0000-0000521E0000}"/>
    <cellStyle name="Normal 3 4 4 2" xfId="10444" xr:uid="{00000000-0005-0000-0000-0000531E0000}"/>
    <cellStyle name="Normal 3 4 4 2 2" xfId="10445" xr:uid="{00000000-0005-0000-0000-0000541E0000}"/>
    <cellStyle name="Normal 3 4 4 2 2 2" xfId="10446" xr:uid="{00000000-0005-0000-0000-0000551E0000}"/>
    <cellStyle name="Normal 3 4 4 2 2 2 2" xfId="10447" xr:uid="{00000000-0005-0000-0000-0000561E0000}"/>
    <cellStyle name="Normal 3 4 4 2 2 2 2 2" xfId="10448" xr:uid="{00000000-0005-0000-0000-0000571E0000}"/>
    <cellStyle name="Normal 3 4 4 2 2 2 3" xfId="10449" xr:uid="{00000000-0005-0000-0000-0000581E0000}"/>
    <cellStyle name="Normal 3 4 4 2 2 2 4" xfId="10450" xr:uid="{00000000-0005-0000-0000-0000591E0000}"/>
    <cellStyle name="Normal 3 4 4 2 2 3" xfId="10451" xr:uid="{00000000-0005-0000-0000-00005A1E0000}"/>
    <cellStyle name="Normal 3 4 4 2 2 3 2" xfId="10452" xr:uid="{00000000-0005-0000-0000-00005B1E0000}"/>
    <cellStyle name="Normal 3 4 4 2 2 3 3" xfId="10453" xr:uid="{00000000-0005-0000-0000-00005C1E0000}"/>
    <cellStyle name="Normal 3 4 4 2 2 3 4" xfId="10454" xr:uid="{00000000-0005-0000-0000-00005D1E0000}"/>
    <cellStyle name="Normal 3 4 4 2 2 4" xfId="10455" xr:uid="{00000000-0005-0000-0000-00005E1E0000}"/>
    <cellStyle name="Normal 3 4 4 2 2 4 2" xfId="10456" xr:uid="{00000000-0005-0000-0000-00005F1E0000}"/>
    <cellStyle name="Normal 3 4 4 2 2 4 3" xfId="10457" xr:uid="{00000000-0005-0000-0000-0000601E0000}"/>
    <cellStyle name="Normal 3 4 4 2 2 5" xfId="10458" xr:uid="{00000000-0005-0000-0000-0000611E0000}"/>
    <cellStyle name="Normal 3 4 4 2 2 6" xfId="10459" xr:uid="{00000000-0005-0000-0000-0000621E0000}"/>
    <cellStyle name="Normal 3 4 4 2 2 7" xfId="10460" xr:uid="{00000000-0005-0000-0000-0000631E0000}"/>
    <cellStyle name="Normal 3 4 4 2 3" xfId="10461" xr:uid="{00000000-0005-0000-0000-0000641E0000}"/>
    <cellStyle name="Normal 3 4 4 2 3 2" xfId="10462" xr:uid="{00000000-0005-0000-0000-0000651E0000}"/>
    <cellStyle name="Normal 3 4 4 2 3 2 2" xfId="10463" xr:uid="{00000000-0005-0000-0000-0000661E0000}"/>
    <cellStyle name="Normal 3 4 4 2 3 3" xfId="10464" xr:uid="{00000000-0005-0000-0000-0000671E0000}"/>
    <cellStyle name="Normal 3 4 4 2 3 4" xfId="10465" xr:uid="{00000000-0005-0000-0000-0000681E0000}"/>
    <cellStyle name="Normal 3 4 4 2 4" xfId="10466" xr:uid="{00000000-0005-0000-0000-0000691E0000}"/>
    <cellStyle name="Normal 3 4 4 2 4 2" xfId="10467" xr:uid="{00000000-0005-0000-0000-00006A1E0000}"/>
    <cellStyle name="Normal 3 4 4 2 4 3" xfId="10468" xr:uid="{00000000-0005-0000-0000-00006B1E0000}"/>
    <cellStyle name="Normal 3 4 4 2 4 4" xfId="10469" xr:uid="{00000000-0005-0000-0000-00006C1E0000}"/>
    <cellStyle name="Normal 3 4 4 2 5" xfId="10470" xr:uid="{00000000-0005-0000-0000-00006D1E0000}"/>
    <cellStyle name="Normal 3 4 4 2 5 2" xfId="10471" xr:uid="{00000000-0005-0000-0000-00006E1E0000}"/>
    <cellStyle name="Normal 3 4 4 2 5 3" xfId="10472" xr:uid="{00000000-0005-0000-0000-00006F1E0000}"/>
    <cellStyle name="Normal 3 4 4 2 6" xfId="10473" xr:uid="{00000000-0005-0000-0000-0000701E0000}"/>
    <cellStyle name="Normal 3 4 4 2 7" xfId="10474" xr:uid="{00000000-0005-0000-0000-0000711E0000}"/>
    <cellStyle name="Normal 3 4 4 2 8" xfId="10475" xr:uid="{00000000-0005-0000-0000-0000721E0000}"/>
    <cellStyle name="Normal 3 4 4 3" xfId="10476" xr:uid="{00000000-0005-0000-0000-0000731E0000}"/>
    <cellStyle name="Normal 3 4 4 3 2" xfId="10477" xr:uid="{00000000-0005-0000-0000-0000741E0000}"/>
    <cellStyle name="Normal 3 4 4 3 2 2" xfId="10478" xr:uid="{00000000-0005-0000-0000-0000751E0000}"/>
    <cellStyle name="Normal 3 4 4 3 2 2 2" xfId="10479" xr:uid="{00000000-0005-0000-0000-0000761E0000}"/>
    <cellStyle name="Normal 3 4 4 3 2 2 2 2" xfId="10480" xr:uid="{00000000-0005-0000-0000-0000771E0000}"/>
    <cellStyle name="Normal 3 4 4 3 2 2 3" xfId="10481" xr:uid="{00000000-0005-0000-0000-0000781E0000}"/>
    <cellStyle name="Normal 3 4 4 3 2 2 4" xfId="10482" xr:uid="{00000000-0005-0000-0000-0000791E0000}"/>
    <cellStyle name="Normal 3 4 4 3 2 3" xfId="10483" xr:uid="{00000000-0005-0000-0000-00007A1E0000}"/>
    <cellStyle name="Normal 3 4 4 3 2 3 2" xfId="10484" xr:uid="{00000000-0005-0000-0000-00007B1E0000}"/>
    <cellStyle name="Normal 3 4 4 3 2 3 3" xfId="10485" xr:uid="{00000000-0005-0000-0000-00007C1E0000}"/>
    <cellStyle name="Normal 3 4 4 3 2 3 4" xfId="10486" xr:uid="{00000000-0005-0000-0000-00007D1E0000}"/>
    <cellStyle name="Normal 3 4 4 3 2 4" xfId="10487" xr:uid="{00000000-0005-0000-0000-00007E1E0000}"/>
    <cellStyle name="Normal 3 4 4 3 2 4 2" xfId="10488" xr:uid="{00000000-0005-0000-0000-00007F1E0000}"/>
    <cellStyle name="Normal 3 4 4 3 2 4 3" xfId="10489" xr:uid="{00000000-0005-0000-0000-0000801E0000}"/>
    <cellStyle name="Normal 3 4 4 3 2 5" xfId="10490" xr:uid="{00000000-0005-0000-0000-0000811E0000}"/>
    <cellStyle name="Normal 3 4 4 3 2 6" xfId="10491" xr:uid="{00000000-0005-0000-0000-0000821E0000}"/>
    <cellStyle name="Normal 3 4 4 3 2 7" xfId="10492" xr:uid="{00000000-0005-0000-0000-0000831E0000}"/>
    <cellStyle name="Normal 3 4 4 3 3" xfId="10493" xr:uid="{00000000-0005-0000-0000-0000841E0000}"/>
    <cellStyle name="Normal 3 4 4 3 3 2" xfId="10494" xr:uid="{00000000-0005-0000-0000-0000851E0000}"/>
    <cellStyle name="Normal 3 4 4 3 3 2 2" xfId="10495" xr:uid="{00000000-0005-0000-0000-0000861E0000}"/>
    <cellStyle name="Normal 3 4 4 3 3 3" xfId="10496" xr:uid="{00000000-0005-0000-0000-0000871E0000}"/>
    <cellStyle name="Normal 3 4 4 3 3 4" xfId="10497" xr:uid="{00000000-0005-0000-0000-0000881E0000}"/>
    <cellStyle name="Normal 3 4 4 3 4" xfId="10498" xr:uid="{00000000-0005-0000-0000-0000891E0000}"/>
    <cellStyle name="Normal 3 4 4 3 4 2" xfId="10499" xr:uid="{00000000-0005-0000-0000-00008A1E0000}"/>
    <cellStyle name="Normal 3 4 4 3 4 3" xfId="10500" xr:uid="{00000000-0005-0000-0000-00008B1E0000}"/>
    <cellStyle name="Normal 3 4 4 3 4 4" xfId="10501" xr:uid="{00000000-0005-0000-0000-00008C1E0000}"/>
    <cellStyle name="Normal 3 4 4 3 5" xfId="10502" xr:uid="{00000000-0005-0000-0000-00008D1E0000}"/>
    <cellStyle name="Normal 3 4 4 3 5 2" xfId="10503" xr:uid="{00000000-0005-0000-0000-00008E1E0000}"/>
    <cellStyle name="Normal 3 4 4 3 5 3" xfId="10504" xr:uid="{00000000-0005-0000-0000-00008F1E0000}"/>
    <cellStyle name="Normal 3 4 4 3 6" xfId="10505" xr:uid="{00000000-0005-0000-0000-0000901E0000}"/>
    <cellStyle name="Normal 3 4 4 3 7" xfId="10506" xr:uid="{00000000-0005-0000-0000-0000911E0000}"/>
    <cellStyle name="Normal 3 4 4 3 8" xfId="10507" xr:uid="{00000000-0005-0000-0000-0000921E0000}"/>
    <cellStyle name="Normal 3 4 4 4" xfId="10508" xr:uid="{00000000-0005-0000-0000-0000931E0000}"/>
    <cellStyle name="Normal 3 4 4 4 2" xfId="10509" xr:uid="{00000000-0005-0000-0000-0000941E0000}"/>
    <cellStyle name="Normal 3 4 4 4 2 2" xfId="10510" xr:uid="{00000000-0005-0000-0000-0000951E0000}"/>
    <cellStyle name="Normal 3 4 4 4 2 2 2" xfId="10511" xr:uid="{00000000-0005-0000-0000-0000961E0000}"/>
    <cellStyle name="Normal 3 4 4 4 2 3" xfId="10512" xr:uid="{00000000-0005-0000-0000-0000971E0000}"/>
    <cellStyle name="Normal 3 4 4 4 2 4" xfId="10513" xr:uid="{00000000-0005-0000-0000-0000981E0000}"/>
    <cellStyle name="Normal 3 4 4 4 3" xfId="10514" xr:uid="{00000000-0005-0000-0000-0000991E0000}"/>
    <cellStyle name="Normal 3 4 4 4 3 2" xfId="10515" xr:uid="{00000000-0005-0000-0000-00009A1E0000}"/>
    <cellStyle name="Normal 3 4 4 4 3 3" xfId="10516" xr:uid="{00000000-0005-0000-0000-00009B1E0000}"/>
    <cellStyle name="Normal 3 4 4 4 3 4" xfId="10517" xr:uid="{00000000-0005-0000-0000-00009C1E0000}"/>
    <cellStyle name="Normal 3 4 4 4 4" xfId="10518" xr:uid="{00000000-0005-0000-0000-00009D1E0000}"/>
    <cellStyle name="Normal 3 4 4 4 4 2" xfId="10519" xr:uid="{00000000-0005-0000-0000-00009E1E0000}"/>
    <cellStyle name="Normal 3 4 4 4 4 3" xfId="10520" xr:uid="{00000000-0005-0000-0000-00009F1E0000}"/>
    <cellStyle name="Normal 3 4 4 4 5" xfId="10521" xr:uid="{00000000-0005-0000-0000-0000A01E0000}"/>
    <cellStyle name="Normal 3 4 4 4 6" xfId="10522" xr:uid="{00000000-0005-0000-0000-0000A11E0000}"/>
    <cellStyle name="Normal 3 4 4 4 7" xfId="10523" xr:uid="{00000000-0005-0000-0000-0000A21E0000}"/>
    <cellStyle name="Normal 3 4 4 5" xfId="10524" xr:uid="{00000000-0005-0000-0000-0000A31E0000}"/>
    <cellStyle name="Normal 3 4 4 5 2" xfId="10525" xr:uid="{00000000-0005-0000-0000-0000A41E0000}"/>
    <cellStyle name="Normal 3 4 4 5 2 2" xfId="10526" xr:uid="{00000000-0005-0000-0000-0000A51E0000}"/>
    <cellStyle name="Normal 3 4 4 5 3" xfId="10527" xr:uid="{00000000-0005-0000-0000-0000A61E0000}"/>
    <cellStyle name="Normal 3 4 4 5 4" xfId="10528" xr:uid="{00000000-0005-0000-0000-0000A71E0000}"/>
    <cellStyle name="Normal 3 4 4 6" xfId="10529" xr:uid="{00000000-0005-0000-0000-0000A81E0000}"/>
    <cellStyle name="Normal 3 4 4 6 2" xfId="10530" xr:uid="{00000000-0005-0000-0000-0000A91E0000}"/>
    <cellStyle name="Normal 3 4 4 6 3" xfId="10531" xr:uid="{00000000-0005-0000-0000-0000AA1E0000}"/>
    <cellStyle name="Normal 3 4 4 6 4" xfId="10532" xr:uid="{00000000-0005-0000-0000-0000AB1E0000}"/>
    <cellStyle name="Normal 3 4 4 7" xfId="10533" xr:uid="{00000000-0005-0000-0000-0000AC1E0000}"/>
    <cellStyle name="Normal 3 4 4 7 2" xfId="10534" xr:uid="{00000000-0005-0000-0000-0000AD1E0000}"/>
    <cellStyle name="Normal 3 4 4 7 3" xfId="10535" xr:uid="{00000000-0005-0000-0000-0000AE1E0000}"/>
    <cellStyle name="Normal 3 4 4 8" xfId="10536" xr:uid="{00000000-0005-0000-0000-0000AF1E0000}"/>
    <cellStyle name="Normal 3 4 4 9" xfId="10537" xr:uid="{00000000-0005-0000-0000-0000B01E0000}"/>
    <cellStyle name="Normal 3 4 5" xfId="10538" xr:uid="{00000000-0005-0000-0000-0000B11E0000}"/>
    <cellStyle name="Normal 3 4 5 2" xfId="10539" xr:uid="{00000000-0005-0000-0000-0000B21E0000}"/>
    <cellStyle name="Normal 3 4 5 2 2" xfId="10540" xr:uid="{00000000-0005-0000-0000-0000B31E0000}"/>
    <cellStyle name="Normal 3 4 5 2 2 2" xfId="10541" xr:uid="{00000000-0005-0000-0000-0000B41E0000}"/>
    <cellStyle name="Normal 3 4 5 2 2 2 2" xfId="10542" xr:uid="{00000000-0005-0000-0000-0000B51E0000}"/>
    <cellStyle name="Normal 3 4 5 2 2 3" xfId="10543" xr:uid="{00000000-0005-0000-0000-0000B61E0000}"/>
    <cellStyle name="Normal 3 4 5 2 2 4" xfId="10544" xr:uid="{00000000-0005-0000-0000-0000B71E0000}"/>
    <cellStyle name="Normal 3 4 5 2 3" xfId="10545" xr:uid="{00000000-0005-0000-0000-0000B81E0000}"/>
    <cellStyle name="Normal 3 4 5 2 3 2" xfId="10546" xr:uid="{00000000-0005-0000-0000-0000B91E0000}"/>
    <cellStyle name="Normal 3 4 5 2 3 3" xfId="10547" xr:uid="{00000000-0005-0000-0000-0000BA1E0000}"/>
    <cellStyle name="Normal 3 4 5 2 3 4" xfId="10548" xr:uid="{00000000-0005-0000-0000-0000BB1E0000}"/>
    <cellStyle name="Normal 3 4 5 2 4" xfId="10549" xr:uid="{00000000-0005-0000-0000-0000BC1E0000}"/>
    <cellStyle name="Normal 3 4 5 2 4 2" xfId="10550" xr:uid="{00000000-0005-0000-0000-0000BD1E0000}"/>
    <cellStyle name="Normal 3 4 5 2 4 3" xfId="10551" xr:uid="{00000000-0005-0000-0000-0000BE1E0000}"/>
    <cellStyle name="Normal 3 4 5 2 5" xfId="10552" xr:uid="{00000000-0005-0000-0000-0000BF1E0000}"/>
    <cellStyle name="Normal 3 4 5 2 6" xfId="10553" xr:uid="{00000000-0005-0000-0000-0000C01E0000}"/>
    <cellStyle name="Normal 3 4 5 2 7" xfId="10554" xr:uid="{00000000-0005-0000-0000-0000C11E0000}"/>
    <cellStyle name="Normal 3 4 5 3" xfId="10555" xr:uid="{00000000-0005-0000-0000-0000C21E0000}"/>
    <cellStyle name="Normal 3 4 5 3 2" xfId="10556" xr:uid="{00000000-0005-0000-0000-0000C31E0000}"/>
    <cellStyle name="Normal 3 4 5 3 2 2" xfId="10557" xr:uid="{00000000-0005-0000-0000-0000C41E0000}"/>
    <cellStyle name="Normal 3 4 5 3 3" xfId="10558" xr:uid="{00000000-0005-0000-0000-0000C51E0000}"/>
    <cellStyle name="Normal 3 4 5 3 4" xfId="10559" xr:uid="{00000000-0005-0000-0000-0000C61E0000}"/>
    <cellStyle name="Normal 3 4 5 4" xfId="10560" xr:uid="{00000000-0005-0000-0000-0000C71E0000}"/>
    <cellStyle name="Normal 3 4 5 4 2" xfId="10561" xr:uid="{00000000-0005-0000-0000-0000C81E0000}"/>
    <cellStyle name="Normal 3 4 5 4 3" xfId="10562" xr:uid="{00000000-0005-0000-0000-0000C91E0000}"/>
    <cellStyle name="Normal 3 4 5 4 4" xfId="10563" xr:uid="{00000000-0005-0000-0000-0000CA1E0000}"/>
    <cellStyle name="Normal 3 4 5 5" xfId="10564" xr:uid="{00000000-0005-0000-0000-0000CB1E0000}"/>
    <cellStyle name="Normal 3 4 5 5 2" xfId="10565" xr:uid="{00000000-0005-0000-0000-0000CC1E0000}"/>
    <cellStyle name="Normal 3 4 5 5 3" xfId="10566" xr:uid="{00000000-0005-0000-0000-0000CD1E0000}"/>
    <cellStyle name="Normal 3 4 5 6" xfId="10567" xr:uid="{00000000-0005-0000-0000-0000CE1E0000}"/>
    <cellStyle name="Normal 3 4 5 7" xfId="10568" xr:uid="{00000000-0005-0000-0000-0000CF1E0000}"/>
    <cellStyle name="Normal 3 4 5 8" xfId="10569" xr:uid="{00000000-0005-0000-0000-0000D01E0000}"/>
    <cellStyle name="Normal 3 4 6" xfId="10570" xr:uid="{00000000-0005-0000-0000-0000D11E0000}"/>
    <cellStyle name="Normal 3 4 6 2" xfId="10571" xr:uid="{00000000-0005-0000-0000-0000D21E0000}"/>
    <cellStyle name="Normal 3 4 6 2 2" xfId="10572" xr:uid="{00000000-0005-0000-0000-0000D31E0000}"/>
    <cellStyle name="Normal 3 4 6 2 2 2" xfId="10573" xr:uid="{00000000-0005-0000-0000-0000D41E0000}"/>
    <cellStyle name="Normal 3 4 6 2 2 2 2" xfId="10574" xr:uid="{00000000-0005-0000-0000-0000D51E0000}"/>
    <cellStyle name="Normal 3 4 6 2 2 3" xfId="10575" xr:uid="{00000000-0005-0000-0000-0000D61E0000}"/>
    <cellStyle name="Normal 3 4 6 2 2 4" xfId="10576" xr:uid="{00000000-0005-0000-0000-0000D71E0000}"/>
    <cellStyle name="Normal 3 4 6 2 3" xfId="10577" xr:uid="{00000000-0005-0000-0000-0000D81E0000}"/>
    <cellStyle name="Normal 3 4 6 2 3 2" xfId="10578" xr:uid="{00000000-0005-0000-0000-0000D91E0000}"/>
    <cellStyle name="Normal 3 4 6 2 3 3" xfId="10579" xr:uid="{00000000-0005-0000-0000-0000DA1E0000}"/>
    <cellStyle name="Normal 3 4 6 2 3 4" xfId="10580" xr:uid="{00000000-0005-0000-0000-0000DB1E0000}"/>
    <cellStyle name="Normal 3 4 6 2 4" xfId="10581" xr:uid="{00000000-0005-0000-0000-0000DC1E0000}"/>
    <cellStyle name="Normal 3 4 6 2 4 2" xfId="10582" xr:uid="{00000000-0005-0000-0000-0000DD1E0000}"/>
    <cellStyle name="Normal 3 4 6 2 4 3" xfId="10583" xr:uid="{00000000-0005-0000-0000-0000DE1E0000}"/>
    <cellStyle name="Normal 3 4 6 2 5" xfId="10584" xr:uid="{00000000-0005-0000-0000-0000DF1E0000}"/>
    <cellStyle name="Normal 3 4 6 2 6" xfId="10585" xr:uid="{00000000-0005-0000-0000-0000E01E0000}"/>
    <cellStyle name="Normal 3 4 6 2 7" xfId="10586" xr:uid="{00000000-0005-0000-0000-0000E11E0000}"/>
    <cellStyle name="Normal 3 4 6 3" xfId="10587" xr:uid="{00000000-0005-0000-0000-0000E21E0000}"/>
    <cellStyle name="Normal 3 4 6 3 2" xfId="10588" xr:uid="{00000000-0005-0000-0000-0000E31E0000}"/>
    <cellStyle name="Normal 3 4 6 3 2 2" xfId="10589" xr:uid="{00000000-0005-0000-0000-0000E41E0000}"/>
    <cellStyle name="Normal 3 4 6 3 3" xfId="10590" xr:uid="{00000000-0005-0000-0000-0000E51E0000}"/>
    <cellStyle name="Normal 3 4 6 3 4" xfId="10591" xr:uid="{00000000-0005-0000-0000-0000E61E0000}"/>
    <cellStyle name="Normal 3 4 6 4" xfId="10592" xr:uid="{00000000-0005-0000-0000-0000E71E0000}"/>
    <cellStyle name="Normal 3 4 6 4 2" xfId="10593" xr:uid="{00000000-0005-0000-0000-0000E81E0000}"/>
    <cellStyle name="Normal 3 4 6 4 3" xfId="10594" xr:uid="{00000000-0005-0000-0000-0000E91E0000}"/>
    <cellStyle name="Normal 3 4 6 4 4" xfId="10595" xr:uid="{00000000-0005-0000-0000-0000EA1E0000}"/>
    <cellStyle name="Normal 3 4 6 5" xfId="10596" xr:uid="{00000000-0005-0000-0000-0000EB1E0000}"/>
    <cellStyle name="Normal 3 4 6 5 2" xfId="10597" xr:uid="{00000000-0005-0000-0000-0000EC1E0000}"/>
    <cellStyle name="Normal 3 4 6 5 3" xfId="10598" xr:uid="{00000000-0005-0000-0000-0000ED1E0000}"/>
    <cellStyle name="Normal 3 4 6 6" xfId="10599" xr:uid="{00000000-0005-0000-0000-0000EE1E0000}"/>
    <cellStyle name="Normal 3 4 6 7" xfId="10600" xr:uid="{00000000-0005-0000-0000-0000EF1E0000}"/>
    <cellStyle name="Normal 3 4 6 8" xfId="10601" xr:uid="{00000000-0005-0000-0000-0000F01E0000}"/>
    <cellStyle name="Normal 3 4 7" xfId="10602" xr:uid="{00000000-0005-0000-0000-0000F11E0000}"/>
    <cellStyle name="Normal 3 4 7 2" xfId="10603" xr:uid="{00000000-0005-0000-0000-0000F21E0000}"/>
    <cellStyle name="Normal 3 4 7 2 2" xfId="10604" xr:uid="{00000000-0005-0000-0000-0000F31E0000}"/>
    <cellStyle name="Normal 3 4 7 2 2 2" xfId="10605" xr:uid="{00000000-0005-0000-0000-0000F41E0000}"/>
    <cellStyle name="Normal 3 4 7 2 3" xfId="10606" xr:uid="{00000000-0005-0000-0000-0000F51E0000}"/>
    <cellStyle name="Normal 3 4 7 2 4" xfId="10607" xr:uid="{00000000-0005-0000-0000-0000F61E0000}"/>
    <cellStyle name="Normal 3 4 7 3" xfId="10608" xr:uid="{00000000-0005-0000-0000-0000F71E0000}"/>
    <cellStyle name="Normal 3 4 7 3 2" xfId="10609" xr:uid="{00000000-0005-0000-0000-0000F81E0000}"/>
    <cellStyle name="Normal 3 4 7 3 3" xfId="10610" xr:uid="{00000000-0005-0000-0000-0000F91E0000}"/>
    <cellStyle name="Normal 3 4 7 3 4" xfId="10611" xr:uid="{00000000-0005-0000-0000-0000FA1E0000}"/>
    <cellStyle name="Normal 3 4 7 4" xfId="10612" xr:uid="{00000000-0005-0000-0000-0000FB1E0000}"/>
    <cellStyle name="Normal 3 4 7 4 2" xfId="10613" xr:uid="{00000000-0005-0000-0000-0000FC1E0000}"/>
    <cellStyle name="Normal 3 4 7 4 3" xfId="10614" xr:uid="{00000000-0005-0000-0000-0000FD1E0000}"/>
    <cellStyle name="Normal 3 4 7 5" xfId="10615" xr:uid="{00000000-0005-0000-0000-0000FE1E0000}"/>
    <cellStyle name="Normal 3 4 7 6" xfId="10616" xr:uid="{00000000-0005-0000-0000-0000FF1E0000}"/>
    <cellStyle name="Normal 3 4 7 7" xfId="10617" xr:uid="{00000000-0005-0000-0000-0000001F0000}"/>
    <cellStyle name="Normal 3 4 8" xfId="10618" xr:uid="{00000000-0005-0000-0000-0000011F0000}"/>
    <cellStyle name="Normal 3 4 8 2" xfId="10619" xr:uid="{00000000-0005-0000-0000-0000021F0000}"/>
    <cellStyle name="Normal 3 4 8 2 2" xfId="10620" xr:uid="{00000000-0005-0000-0000-0000031F0000}"/>
    <cellStyle name="Normal 3 4 8 3" xfId="10621" xr:uid="{00000000-0005-0000-0000-0000041F0000}"/>
    <cellStyle name="Normal 3 4 8 4" xfId="10622" xr:uid="{00000000-0005-0000-0000-0000051F0000}"/>
    <cellStyle name="Normal 3 4 9" xfId="10623" xr:uid="{00000000-0005-0000-0000-0000061F0000}"/>
    <cellStyle name="Normal 3 5" xfId="979" xr:uid="{00000000-0005-0000-0000-0000071F0000}"/>
    <cellStyle name="Normal 3 5 10" xfId="10624" xr:uid="{00000000-0005-0000-0000-0000081F0000}"/>
    <cellStyle name="Normal 3 5 11" xfId="10625" xr:uid="{00000000-0005-0000-0000-0000091F0000}"/>
    <cellStyle name="Normal 3 5 12" xfId="32232" xr:uid="{EE1BF178-8027-471C-B6CC-DB1664C14EE1}"/>
    <cellStyle name="Normal 3 5 2" xfId="10626" xr:uid="{00000000-0005-0000-0000-00000A1F0000}"/>
    <cellStyle name="Normal 3 5 2 10" xfId="10627" xr:uid="{00000000-0005-0000-0000-00000B1F0000}"/>
    <cellStyle name="Normal 3 5 2 2" xfId="10628" xr:uid="{00000000-0005-0000-0000-00000C1F0000}"/>
    <cellStyle name="Normal 3 5 2 2 2" xfId="10629" xr:uid="{00000000-0005-0000-0000-00000D1F0000}"/>
    <cellStyle name="Normal 3 5 2 2 2 2" xfId="10630" xr:uid="{00000000-0005-0000-0000-00000E1F0000}"/>
    <cellStyle name="Normal 3 5 2 2 2 2 2" xfId="10631" xr:uid="{00000000-0005-0000-0000-00000F1F0000}"/>
    <cellStyle name="Normal 3 5 2 2 2 2 2 2" xfId="10632" xr:uid="{00000000-0005-0000-0000-0000101F0000}"/>
    <cellStyle name="Normal 3 5 2 2 2 2 3" xfId="10633" xr:uid="{00000000-0005-0000-0000-0000111F0000}"/>
    <cellStyle name="Normal 3 5 2 2 2 2 4" xfId="10634" xr:uid="{00000000-0005-0000-0000-0000121F0000}"/>
    <cellStyle name="Normal 3 5 2 2 2 3" xfId="10635" xr:uid="{00000000-0005-0000-0000-0000131F0000}"/>
    <cellStyle name="Normal 3 5 2 2 2 3 2" xfId="10636" xr:uid="{00000000-0005-0000-0000-0000141F0000}"/>
    <cellStyle name="Normal 3 5 2 2 2 3 3" xfId="10637" xr:uid="{00000000-0005-0000-0000-0000151F0000}"/>
    <cellStyle name="Normal 3 5 2 2 2 3 4" xfId="10638" xr:uid="{00000000-0005-0000-0000-0000161F0000}"/>
    <cellStyle name="Normal 3 5 2 2 2 4" xfId="10639" xr:uid="{00000000-0005-0000-0000-0000171F0000}"/>
    <cellStyle name="Normal 3 5 2 2 2 4 2" xfId="10640" xr:uid="{00000000-0005-0000-0000-0000181F0000}"/>
    <cellStyle name="Normal 3 5 2 2 2 4 3" xfId="10641" xr:uid="{00000000-0005-0000-0000-0000191F0000}"/>
    <cellStyle name="Normal 3 5 2 2 2 5" xfId="10642" xr:uid="{00000000-0005-0000-0000-00001A1F0000}"/>
    <cellStyle name="Normal 3 5 2 2 2 6" xfId="10643" xr:uid="{00000000-0005-0000-0000-00001B1F0000}"/>
    <cellStyle name="Normal 3 5 2 2 2 7" xfId="10644" xr:uid="{00000000-0005-0000-0000-00001C1F0000}"/>
    <cellStyle name="Normal 3 5 2 2 3" xfId="10645" xr:uid="{00000000-0005-0000-0000-00001D1F0000}"/>
    <cellStyle name="Normal 3 5 2 2 3 2" xfId="10646" xr:uid="{00000000-0005-0000-0000-00001E1F0000}"/>
    <cellStyle name="Normal 3 5 2 2 3 2 2" xfId="10647" xr:uid="{00000000-0005-0000-0000-00001F1F0000}"/>
    <cellStyle name="Normal 3 5 2 2 3 3" xfId="10648" xr:uid="{00000000-0005-0000-0000-0000201F0000}"/>
    <cellStyle name="Normal 3 5 2 2 3 4" xfId="10649" xr:uid="{00000000-0005-0000-0000-0000211F0000}"/>
    <cellStyle name="Normal 3 5 2 2 4" xfId="10650" xr:uid="{00000000-0005-0000-0000-0000221F0000}"/>
    <cellStyle name="Normal 3 5 2 2 4 2" xfId="10651" xr:uid="{00000000-0005-0000-0000-0000231F0000}"/>
    <cellStyle name="Normal 3 5 2 2 4 3" xfId="10652" xr:uid="{00000000-0005-0000-0000-0000241F0000}"/>
    <cellStyle name="Normal 3 5 2 2 4 4" xfId="10653" xr:uid="{00000000-0005-0000-0000-0000251F0000}"/>
    <cellStyle name="Normal 3 5 2 2 5" xfId="10654" xr:uid="{00000000-0005-0000-0000-0000261F0000}"/>
    <cellStyle name="Normal 3 5 2 2 5 2" xfId="10655" xr:uid="{00000000-0005-0000-0000-0000271F0000}"/>
    <cellStyle name="Normal 3 5 2 2 5 3" xfId="10656" xr:uid="{00000000-0005-0000-0000-0000281F0000}"/>
    <cellStyle name="Normal 3 5 2 2 6" xfId="10657" xr:uid="{00000000-0005-0000-0000-0000291F0000}"/>
    <cellStyle name="Normal 3 5 2 2 7" xfId="10658" xr:uid="{00000000-0005-0000-0000-00002A1F0000}"/>
    <cellStyle name="Normal 3 5 2 2 8" xfId="10659" xr:uid="{00000000-0005-0000-0000-00002B1F0000}"/>
    <cellStyle name="Normal 3 5 2 3" xfId="10660" xr:uid="{00000000-0005-0000-0000-00002C1F0000}"/>
    <cellStyle name="Normal 3 5 2 3 2" xfId="10661" xr:uid="{00000000-0005-0000-0000-00002D1F0000}"/>
    <cellStyle name="Normal 3 5 2 3 2 2" xfId="10662" xr:uid="{00000000-0005-0000-0000-00002E1F0000}"/>
    <cellStyle name="Normal 3 5 2 3 2 2 2" xfId="10663" xr:uid="{00000000-0005-0000-0000-00002F1F0000}"/>
    <cellStyle name="Normal 3 5 2 3 2 2 2 2" xfId="10664" xr:uid="{00000000-0005-0000-0000-0000301F0000}"/>
    <cellStyle name="Normal 3 5 2 3 2 2 3" xfId="10665" xr:uid="{00000000-0005-0000-0000-0000311F0000}"/>
    <cellStyle name="Normal 3 5 2 3 2 2 4" xfId="10666" xr:uid="{00000000-0005-0000-0000-0000321F0000}"/>
    <cellStyle name="Normal 3 5 2 3 2 3" xfId="10667" xr:uid="{00000000-0005-0000-0000-0000331F0000}"/>
    <cellStyle name="Normal 3 5 2 3 2 3 2" xfId="10668" xr:uid="{00000000-0005-0000-0000-0000341F0000}"/>
    <cellStyle name="Normal 3 5 2 3 2 3 3" xfId="10669" xr:uid="{00000000-0005-0000-0000-0000351F0000}"/>
    <cellStyle name="Normal 3 5 2 3 2 3 4" xfId="10670" xr:uid="{00000000-0005-0000-0000-0000361F0000}"/>
    <cellStyle name="Normal 3 5 2 3 2 4" xfId="10671" xr:uid="{00000000-0005-0000-0000-0000371F0000}"/>
    <cellStyle name="Normal 3 5 2 3 2 4 2" xfId="10672" xr:uid="{00000000-0005-0000-0000-0000381F0000}"/>
    <cellStyle name="Normal 3 5 2 3 2 4 3" xfId="10673" xr:uid="{00000000-0005-0000-0000-0000391F0000}"/>
    <cellStyle name="Normal 3 5 2 3 2 5" xfId="10674" xr:uid="{00000000-0005-0000-0000-00003A1F0000}"/>
    <cellStyle name="Normal 3 5 2 3 2 6" xfId="10675" xr:uid="{00000000-0005-0000-0000-00003B1F0000}"/>
    <cellStyle name="Normal 3 5 2 3 2 7" xfId="10676" xr:uid="{00000000-0005-0000-0000-00003C1F0000}"/>
    <cellStyle name="Normal 3 5 2 3 3" xfId="10677" xr:uid="{00000000-0005-0000-0000-00003D1F0000}"/>
    <cellStyle name="Normal 3 5 2 3 3 2" xfId="10678" xr:uid="{00000000-0005-0000-0000-00003E1F0000}"/>
    <cellStyle name="Normal 3 5 2 3 3 2 2" xfId="10679" xr:uid="{00000000-0005-0000-0000-00003F1F0000}"/>
    <cellStyle name="Normal 3 5 2 3 3 3" xfId="10680" xr:uid="{00000000-0005-0000-0000-0000401F0000}"/>
    <cellStyle name="Normal 3 5 2 3 3 4" xfId="10681" xr:uid="{00000000-0005-0000-0000-0000411F0000}"/>
    <cellStyle name="Normal 3 5 2 3 4" xfId="10682" xr:uid="{00000000-0005-0000-0000-0000421F0000}"/>
    <cellStyle name="Normal 3 5 2 3 4 2" xfId="10683" xr:uid="{00000000-0005-0000-0000-0000431F0000}"/>
    <cellStyle name="Normal 3 5 2 3 4 3" xfId="10684" xr:uid="{00000000-0005-0000-0000-0000441F0000}"/>
    <cellStyle name="Normal 3 5 2 3 4 4" xfId="10685" xr:uid="{00000000-0005-0000-0000-0000451F0000}"/>
    <cellStyle name="Normal 3 5 2 3 5" xfId="10686" xr:uid="{00000000-0005-0000-0000-0000461F0000}"/>
    <cellStyle name="Normal 3 5 2 3 5 2" xfId="10687" xr:uid="{00000000-0005-0000-0000-0000471F0000}"/>
    <cellStyle name="Normal 3 5 2 3 5 3" xfId="10688" xr:uid="{00000000-0005-0000-0000-0000481F0000}"/>
    <cellStyle name="Normal 3 5 2 3 6" xfId="10689" xr:uid="{00000000-0005-0000-0000-0000491F0000}"/>
    <cellStyle name="Normal 3 5 2 3 7" xfId="10690" xr:uid="{00000000-0005-0000-0000-00004A1F0000}"/>
    <cellStyle name="Normal 3 5 2 3 8" xfId="10691" xr:uid="{00000000-0005-0000-0000-00004B1F0000}"/>
    <cellStyle name="Normal 3 5 2 4" xfId="10692" xr:uid="{00000000-0005-0000-0000-00004C1F0000}"/>
    <cellStyle name="Normal 3 5 2 4 2" xfId="10693" xr:uid="{00000000-0005-0000-0000-00004D1F0000}"/>
    <cellStyle name="Normal 3 5 2 4 2 2" xfId="10694" xr:uid="{00000000-0005-0000-0000-00004E1F0000}"/>
    <cellStyle name="Normal 3 5 2 4 2 2 2" xfId="10695" xr:uid="{00000000-0005-0000-0000-00004F1F0000}"/>
    <cellStyle name="Normal 3 5 2 4 2 3" xfId="10696" xr:uid="{00000000-0005-0000-0000-0000501F0000}"/>
    <cellStyle name="Normal 3 5 2 4 2 4" xfId="10697" xr:uid="{00000000-0005-0000-0000-0000511F0000}"/>
    <cellStyle name="Normal 3 5 2 4 3" xfId="10698" xr:uid="{00000000-0005-0000-0000-0000521F0000}"/>
    <cellStyle name="Normal 3 5 2 4 3 2" xfId="10699" xr:uid="{00000000-0005-0000-0000-0000531F0000}"/>
    <cellStyle name="Normal 3 5 2 4 3 3" xfId="10700" xr:uid="{00000000-0005-0000-0000-0000541F0000}"/>
    <cellStyle name="Normal 3 5 2 4 3 4" xfId="10701" xr:uid="{00000000-0005-0000-0000-0000551F0000}"/>
    <cellStyle name="Normal 3 5 2 4 4" xfId="10702" xr:uid="{00000000-0005-0000-0000-0000561F0000}"/>
    <cellStyle name="Normal 3 5 2 4 4 2" xfId="10703" xr:uid="{00000000-0005-0000-0000-0000571F0000}"/>
    <cellStyle name="Normal 3 5 2 4 4 3" xfId="10704" xr:uid="{00000000-0005-0000-0000-0000581F0000}"/>
    <cellStyle name="Normal 3 5 2 4 5" xfId="10705" xr:uid="{00000000-0005-0000-0000-0000591F0000}"/>
    <cellStyle name="Normal 3 5 2 4 6" xfId="10706" xr:uid="{00000000-0005-0000-0000-00005A1F0000}"/>
    <cellStyle name="Normal 3 5 2 4 7" xfId="10707" xr:uid="{00000000-0005-0000-0000-00005B1F0000}"/>
    <cellStyle name="Normal 3 5 2 5" xfId="10708" xr:uid="{00000000-0005-0000-0000-00005C1F0000}"/>
    <cellStyle name="Normal 3 5 2 5 2" xfId="10709" xr:uid="{00000000-0005-0000-0000-00005D1F0000}"/>
    <cellStyle name="Normal 3 5 2 5 2 2" xfId="10710" xr:uid="{00000000-0005-0000-0000-00005E1F0000}"/>
    <cellStyle name="Normal 3 5 2 5 3" xfId="10711" xr:uid="{00000000-0005-0000-0000-00005F1F0000}"/>
    <cellStyle name="Normal 3 5 2 5 4" xfId="10712" xr:uid="{00000000-0005-0000-0000-0000601F0000}"/>
    <cellStyle name="Normal 3 5 2 6" xfId="10713" xr:uid="{00000000-0005-0000-0000-0000611F0000}"/>
    <cellStyle name="Normal 3 5 2 6 2" xfId="10714" xr:uid="{00000000-0005-0000-0000-0000621F0000}"/>
    <cellStyle name="Normal 3 5 2 6 3" xfId="10715" xr:uid="{00000000-0005-0000-0000-0000631F0000}"/>
    <cellStyle name="Normal 3 5 2 6 4" xfId="10716" xr:uid="{00000000-0005-0000-0000-0000641F0000}"/>
    <cellStyle name="Normal 3 5 2 7" xfId="10717" xr:uid="{00000000-0005-0000-0000-0000651F0000}"/>
    <cellStyle name="Normal 3 5 2 7 2" xfId="10718" xr:uid="{00000000-0005-0000-0000-0000661F0000}"/>
    <cellStyle name="Normal 3 5 2 7 3" xfId="10719" xr:uid="{00000000-0005-0000-0000-0000671F0000}"/>
    <cellStyle name="Normal 3 5 2 8" xfId="10720" xr:uid="{00000000-0005-0000-0000-0000681F0000}"/>
    <cellStyle name="Normal 3 5 2 9" xfId="10721" xr:uid="{00000000-0005-0000-0000-0000691F0000}"/>
    <cellStyle name="Normal 3 5 3" xfId="10722" xr:uid="{00000000-0005-0000-0000-00006A1F0000}"/>
    <cellStyle name="Normal 3 5 3 2" xfId="10723" xr:uid="{00000000-0005-0000-0000-00006B1F0000}"/>
    <cellStyle name="Normal 3 5 3 2 2" xfId="10724" xr:uid="{00000000-0005-0000-0000-00006C1F0000}"/>
    <cellStyle name="Normal 3 5 3 2 2 2" xfId="10725" xr:uid="{00000000-0005-0000-0000-00006D1F0000}"/>
    <cellStyle name="Normal 3 5 3 2 2 2 2" xfId="10726" xr:uid="{00000000-0005-0000-0000-00006E1F0000}"/>
    <cellStyle name="Normal 3 5 3 2 2 3" xfId="10727" xr:uid="{00000000-0005-0000-0000-00006F1F0000}"/>
    <cellStyle name="Normal 3 5 3 2 2 4" xfId="10728" xr:uid="{00000000-0005-0000-0000-0000701F0000}"/>
    <cellStyle name="Normal 3 5 3 2 3" xfId="10729" xr:uid="{00000000-0005-0000-0000-0000711F0000}"/>
    <cellStyle name="Normal 3 5 3 2 3 2" xfId="10730" xr:uid="{00000000-0005-0000-0000-0000721F0000}"/>
    <cellStyle name="Normal 3 5 3 2 3 3" xfId="10731" xr:uid="{00000000-0005-0000-0000-0000731F0000}"/>
    <cellStyle name="Normal 3 5 3 2 3 4" xfId="10732" xr:uid="{00000000-0005-0000-0000-0000741F0000}"/>
    <cellStyle name="Normal 3 5 3 2 4" xfId="10733" xr:uid="{00000000-0005-0000-0000-0000751F0000}"/>
    <cellStyle name="Normal 3 5 3 2 4 2" xfId="10734" xr:uid="{00000000-0005-0000-0000-0000761F0000}"/>
    <cellStyle name="Normal 3 5 3 2 4 3" xfId="10735" xr:uid="{00000000-0005-0000-0000-0000771F0000}"/>
    <cellStyle name="Normal 3 5 3 2 5" xfId="10736" xr:uid="{00000000-0005-0000-0000-0000781F0000}"/>
    <cellStyle name="Normal 3 5 3 2 6" xfId="10737" xr:uid="{00000000-0005-0000-0000-0000791F0000}"/>
    <cellStyle name="Normal 3 5 3 2 7" xfId="10738" xr:uid="{00000000-0005-0000-0000-00007A1F0000}"/>
    <cellStyle name="Normal 3 5 3 3" xfId="10739" xr:uid="{00000000-0005-0000-0000-00007B1F0000}"/>
    <cellStyle name="Normal 3 5 3 3 2" xfId="10740" xr:uid="{00000000-0005-0000-0000-00007C1F0000}"/>
    <cellStyle name="Normal 3 5 3 3 2 2" xfId="10741" xr:uid="{00000000-0005-0000-0000-00007D1F0000}"/>
    <cellStyle name="Normal 3 5 3 3 3" xfId="10742" xr:uid="{00000000-0005-0000-0000-00007E1F0000}"/>
    <cellStyle name="Normal 3 5 3 3 4" xfId="10743" xr:uid="{00000000-0005-0000-0000-00007F1F0000}"/>
    <cellStyle name="Normal 3 5 3 4" xfId="10744" xr:uid="{00000000-0005-0000-0000-0000801F0000}"/>
    <cellStyle name="Normal 3 5 3 4 2" xfId="10745" xr:uid="{00000000-0005-0000-0000-0000811F0000}"/>
    <cellStyle name="Normal 3 5 3 4 3" xfId="10746" xr:uid="{00000000-0005-0000-0000-0000821F0000}"/>
    <cellStyle name="Normal 3 5 3 4 4" xfId="10747" xr:uid="{00000000-0005-0000-0000-0000831F0000}"/>
    <cellStyle name="Normal 3 5 3 5" xfId="10748" xr:uid="{00000000-0005-0000-0000-0000841F0000}"/>
    <cellStyle name="Normal 3 5 3 5 2" xfId="10749" xr:uid="{00000000-0005-0000-0000-0000851F0000}"/>
    <cellStyle name="Normal 3 5 3 5 3" xfId="10750" xr:uid="{00000000-0005-0000-0000-0000861F0000}"/>
    <cellStyle name="Normal 3 5 3 6" xfId="10751" xr:uid="{00000000-0005-0000-0000-0000871F0000}"/>
    <cellStyle name="Normal 3 5 3 7" xfId="10752" xr:uid="{00000000-0005-0000-0000-0000881F0000}"/>
    <cellStyle name="Normal 3 5 3 8" xfId="10753" xr:uid="{00000000-0005-0000-0000-0000891F0000}"/>
    <cellStyle name="Normal 3 5 4" xfId="10754" xr:uid="{00000000-0005-0000-0000-00008A1F0000}"/>
    <cellStyle name="Normal 3 5 4 2" xfId="10755" xr:uid="{00000000-0005-0000-0000-00008B1F0000}"/>
    <cellStyle name="Normal 3 5 4 2 2" xfId="10756" xr:uid="{00000000-0005-0000-0000-00008C1F0000}"/>
    <cellStyle name="Normal 3 5 4 2 2 2" xfId="10757" xr:uid="{00000000-0005-0000-0000-00008D1F0000}"/>
    <cellStyle name="Normal 3 5 4 2 2 2 2" xfId="10758" xr:uid="{00000000-0005-0000-0000-00008E1F0000}"/>
    <cellStyle name="Normal 3 5 4 2 2 3" xfId="10759" xr:uid="{00000000-0005-0000-0000-00008F1F0000}"/>
    <cellStyle name="Normal 3 5 4 2 2 4" xfId="10760" xr:uid="{00000000-0005-0000-0000-0000901F0000}"/>
    <cellStyle name="Normal 3 5 4 2 3" xfId="10761" xr:uid="{00000000-0005-0000-0000-0000911F0000}"/>
    <cellStyle name="Normal 3 5 4 2 3 2" xfId="10762" xr:uid="{00000000-0005-0000-0000-0000921F0000}"/>
    <cellStyle name="Normal 3 5 4 2 3 3" xfId="10763" xr:uid="{00000000-0005-0000-0000-0000931F0000}"/>
    <cellStyle name="Normal 3 5 4 2 3 4" xfId="10764" xr:uid="{00000000-0005-0000-0000-0000941F0000}"/>
    <cellStyle name="Normal 3 5 4 2 4" xfId="10765" xr:uid="{00000000-0005-0000-0000-0000951F0000}"/>
    <cellStyle name="Normal 3 5 4 2 4 2" xfId="10766" xr:uid="{00000000-0005-0000-0000-0000961F0000}"/>
    <cellStyle name="Normal 3 5 4 2 4 3" xfId="10767" xr:uid="{00000000-0005-0000-0000-0000971F0000}"/>
    <cellStyle name="Normal 3 5 4 2 5" xfId="10768" xr:uid="{00000000-0005-0000-0000-0000981F0000}"/>
    <cellStyle name="Normal 3 5 4 2 6" xfId="10769" xr:uid="{00000000-0005-0000-0000-0000991F0000}"/>
    <cellStyle name="Normal 3 5 4 2 7" xfId="10770" xr:uid="{00000000-0005-0000-0000-00009A1F0000}"/>
    <cellStyle name="Normal 3 5 4 3" xfId="10771" xr:uid="{00000000-0005-0000-0000-00009B1F0000}"/>
    <cellStyle name="Normal 3 5 4 3 2" xfId="10772" xr:uid="{00000000-0005-0000-0000-00009C1F0000}"/>
    <cellStyle name="Normal 3 5 4 3 2 2" xfId="10773" xr:uid="{00000000-0005-0000-0000-00009D1F0000}"/>
    <cellStyle name="Normal 3 5 4 3 3" xfId="10774" xr:uid="{00000000-0005-0000-0000-00009E1F0000}"/>
    <cellStyle name="Normal 3 5 4 3 4" xfId="10775" xr:uid="{00000000-0005-0000-0000-00009F1F0000}"/>
    <cellStyle name="Normal 3 5 4 4" xfId="10776" xr:uid="{00000000-0005-0000-0000-0000A01F0000}"/>
    <cellStyle name="Normal 3 5 4 4 2" xfId="10777" xr:uid="{00000000-0005-0000-0000-0000A11F0000}"/>
    <cellStyle name="Normal 3 5 4 4 3" xfId="10778" xr:uid="{00000000-0005-0000-0000-0000A21F0000}"/>
    <cellStyle name="Normal 3 5 4 4 4" xfId="10779" xr:uid="{00000000-0005-0000-0000-0000A31F0000}"/>
    <cellStyle name="Normal 3 5 4 5" xfId="10780" xr:uid="{00000000-0005-0000-0000-0000A41F0000}"/>
    <cellStyle name="Normal 3 5 4 5 2" xfId="10781" xr:uid="{00000000-0005-0000-0000-0000A51F0000}"/>
    <cellStyle name="Normal 3 5 4 5 3" xfId="10782" xr:uid="{00000000-0005-0000-0000-0000A61F0000}"/>
    <cellStyle name="Normal 3 5 4 6" xfId="10783" xr:uid="{00000000-0005-0000-0000-0000A71F0000}"/>
    <cellStyle name="Normal 3 5 4 7" xfId="10784" xr:uid="{00000000-0005-0000-0000-0000A81F0000}"/>
    <cellStyle name="Normal 3 5 4 8" xfId="10785" xr:uid="{00000000-0005-0000-0000-0000A91F0000}"/>
    <cellStyle name="Normal 3 5 5" xfId="10786" xr:uid="{00000000-0005-0000-0000-0000AA1F0000}"/>
    <cellStyle name="Normal 3 5 5 2" xfId="10787" xr:uid="{00000000-0005-0000-0000-0000AB1F0000}"/>
    <cellStyle name="Normal 3 5 5 2 2" xfId="10788" xr:uid="{00000000-0005-0000-0000-0000AC1F0000}"/>
    <cellStyle name="Normal 3 5 5 2 2 2" xfId="10789" xr:uid="{00000000-0005-0000-0000-0000AD1F0000}"/>
    <cellStyle name="Normal 3 5 5 2 3" xfId="10790" xr:uid="{00000000-0005-0000-0000-0000AE1F0000}"/>
    <cellStyle name="Normal 3 5 5 2 4" xfId="10791" xr:uid="{00000000-0005-0000-0000-0000AF1F0000}"/>
    <cellStyle name="Normal 3 5 5 3" xfId="10792" xr:uid="{00000000-0005-0000-0000-0000B01F0000}"/>
    <cellStyle name="Normal 3 5 5 3 2" xfId="10793" xr:uid="{00000000-0005-0000-0000-0000B11F0000}"/>
    <cellStyle name="Normal 3 5 5 3 3" xfId="10794" xr:uid="{00000000-0005-0000-0000-0000B21F0000}"/>
    <cellStyle name="Normal 3 5 5 3 4" xfId="10795" xr:uid="{00000000-0005-0000-0000-0000B31F0000}"/>
    <cellStyle name="Normal 3 5 5 4" xfId="10796" xr:uid="{00000000-0005-0000-0000-0000B41F0000}"/>
    <cellStyle name="Normal 3 5 5 4 2" xfId="10797" xr:uid="{00000000-0005-0000-0000-0000B51F0000}"/>
    <cellStyle name="Normal 3 5 5 4 3" xfId="10798" xr:uid="{00000000-0005-0000-0000-0000B61F0000}"/>
    <cellStyle name="Normal 3 5 5 5" xfId="10799" xr:uid="{00000000-0005-0000-0000-0000B71F0000}"/>
    <cellStyle name="Normal 3 5 5 6" xfId="10800" xr:uid="{00000000-0005-0000-0000-0000B81F0000}"/>
    <cellStyle name="Normal 3 5 5 7" xfId="10801" xr:uid="{00000000-0005-0000-0000-0000B91F0000}"/>
    <cellStyle name="Normal 3 5 6" xfId="10802" xr:uid="{00000000-0005-0000-0000-0000BA1F0000}"/>
    <cellStyle name="Normal 3 5 6 2" xfId="10803" xr:uid="{00000000-0005-0000-0000-0000BB1F0000}"/>
    <cellStyle name="Normal 3 5 6 2 2" xfId="10804" xr:uid="{00000000-0005-0000-0000-0000BC1F0000}"/>
    <cellStyle name="Normal 3 5 6 3" xfId="10805" xr:uid="{00000000-0005-0000-0000-0000BD1F0000}"/>
    <cellStyle name="Normal 3 5 6 4" xfId="10806" xr:uid="{00000000-0005-0000-0000-0000BE1F0000}"/>
    <cellStyle name="Normal 3 5 7" xfId="10807" xr:uid="{00000000-0005-0000-0000-0000BF1F0000}"/>
    <cellStyle name="Normal 3 5 7 2" xfId="10808" xr:uid="{00000000-0005-0000-0000-0000C01F0000}"/>
    <cellStyle name="Normal 3 5 7 3" xfId="10809" xr:uid="{00000000-0005-0000-0000-0000C11F0000}"/>
    <cellStyle name="Normal 3 5 7 4" xfId="10810" xr:uid="{00000000-0005-0000-0000-0000C21F0000}"/>
    <cellStyle name="Normal 3 5 8" xfId="10811" xr:uid="{00000000-0005-0000-0000-0000C31F0000}"/>
    <cellStyle name="Normal 3 5 8 2" xfId="10812" xr:uid="{00000000-0005-0000-0000-0000C41F0000}"/>
    <cellStyle name="Normal 3 5 8 3" xfId="10813" xr:uid="{00000000-0005-0000-0000-0000C51F0000}"/>
    <cellStyle name="Normal 3 5 9" xfId="10814" xr:uid="{00000000-0005-0000-0000-0000C61F0000}"/>
    <cellStyle name="Normal 3 6" xfId="10815" xr:uid="{00000000-0005-0000-0000-0000C71F0000}"/>
    <cellStyle name="Normal 3 6 10" xfId="10816" xr:uid="{00000000-0005-0000-0000-0000C81F0000}"/>
    <cellStyle name="Normal 3 6 11" xfId="10817" xr:uid="{00000000-0005-0000-0000-0000C91F0000}"/>
    <cellStyle name="Normal 3 6 12" xfId="32233" xr:uid="{702B68CD-3FC5-4B26-B935-38AB577DA6B9}"/>
    <cellStyle name="Normal 3 6 2" xfId="10818" xr:uid="{00000000-0005-0000-0000-0000CA1F0000}"/>
    <cellStyle name="Normal 3 6 2 10" xfId="10819" xr:uid="{00000000-0005-0000-0000-0000CB1F0000}"/>
    <cellStyle name="Normal 3 6 2 2" xfId="10820" xr:uid="{00000000-0005-0000-0000-0000CC1F0000}"/>
    <cellStyle name="Normal 3 6 2 2 2" xfId="10821" xr:uid="{00000000-0005-0000-0000-0000CD1F0000}"/>
    <cellStyle name="Normal 3 6 2 2 2 2" xfId="10822" xr:uid="{00000000-0005-0000-0000-0000CE1F0000}"/>
    <cellStyle name="Normal 3 6 2 2 2 2 2" xfId="10823" xr:uid="{00000000-0005-0000-0000-0000CF1F0000}"/>
    <cellStyle name="Normal 3 6 2 2 2 2 2 2" xfId="10824" xr:uid="{00000000-0005-0000-0000-0000D01F0000}"/>
    <cellStyle name="Normal 3 6 2 2 2 2 3" xfId="10825" xr:uid="{00000000-0005-0000-0000-0000D11F0000}"/>
    <cellStyle name="Normal 3 6 2 2 2 2 4" xfId="10826" xr:uid="{00000000-0005-0000-0000-0000D21F0000}"/>
    <cellStyle name="Normal 3 6 2 2 2 3" xfId="10827" xr:uid="{00000000-0005-0000-0000-0000D31F0000}"/>
    <cellStyle name="Normal 3 6 2 2 2 3 2" xfId="10828" xr:uid="{00000000-0005-0000-0000-0000D41F0000}"/>
    <cellStyle name="Normal 3 6 2 2 2 3 3" xfId="10829" xr:uid="{00000000-0005-0000-0000-0000D51F0000}"/>
    <cellStyle name="Normal 3 6 2 2 2 3 4" xfId="10830" xr:uid="{00000000-0005-0000-0000-0000D61F0000}"/>
    <cellStyle name="Normal 3 6 2 2 2 4" xfId="10831" xr:uid="{00000000-0005-0000-0000-0000D71F0000}"/>
    <cellStyle name="Normal 3 6 2 2 2 4 2" xfId="10832" xr:uid="{00000000-0005-0000-0000-0000D81F0000}"/>
    <cellStyle name="Normal 3 6 2 2 2 4 3" xfId="10833" xr:uid="{00000000-0005-0000-0000-0000D91F0000}"/>
    <cellStyle name="Normal 3 6 2 2 2 5" xfId="10834" xr:uid="{00000000-0005-0000-0000-0000DA1F0000}"/>
    <cellStyle name="Normal 3 6 2 2 2 6" xfId="10835" xr:uid="{00000000-0005-0000-0000-0000DB1F0000}"/>
    <cellStyle name="Normal 3 6 2 2 2 7" xfId="10836" xr:uid="{00000000-0005-0000-0000-0000DC1F0000}"/>
    <cellStyle name="Normal 3 6 2 2 3" xfId="10837" xr:uid="{00000000-0005-0000-0000-0000DD1F0000}"/>
    <cellStyle name="Normal 3 6 2 2 3 2" xfId="10838" xr:uid="{00000000-0005-0000-0000-0000DE1F0000}"/>
    <cellStyle name="Normal 3 6 2 2 3 2 2" xfId="10839" xr:uid="{00000000-0005-0000-0000-0000DF1F0000}"/>
    <cellStyle name="Normal 3 6 2 2 3 3" xfId="10840" xr:uid="{00000000-0005-0000-0000-0000E01F0000}"/>
    <cellStyle name="Normal 3 6 2 2 3 4" xfId="10841" xr:uid="{00000000-0005-0000-0000-0000E11F0000}"/>
    <cellStyle name="Normal 3 6 2 2 4" xfId="10842" xr:uid="{00000000-0005-0000-0000-0000E21F0000}"/>
    <cellStyle name="Normal 3 6 2 2 4 2" xfId="10843" xr:uid="{00000000-0005-0000-0000-0000E31F0000}"/>
    <cellStyle name="Normal 3 6 2 2 4 3" xfId="10844" xr:uid="{00000000-0005-0000-0000-0000E41F0000}"/>
    <cellStyle name="Normal 3 6 2 2 4 4" xfId="10845" xr:uid="{00000000-0005-0000-0000-0000E51F0000}"/>
    <cellStyle name="Normal 3 6 2 2 5" xfId="10846" xr:uid="{00000000-0005-0000-0000-0000E61F0000}"/>
    <cellStyle name="Normal 3 6 2 2 5 2" xfId="10847" xr:uid="{00000000-0005-0000-0000-0000E71F0000}"/>
    <cellStyle name="Normal 3 6 2 2 5 3" xfId="10848" xr:uid="{00000000-0005-0000-0000-0000E81F0000}"/>
    <cellStyle name="Normal 3 6 2 2 6" xfId="10849" xr:uid="{00000000-0005-0000-0000-0000E91F0000}"/>
    <cellStyle name="Normal 3 6 2 2 7" xfId="10850" xr:uid="{00000000-0005-0000-0000-0000EA1F0000}"/>
    <cellStyle name="Normal 3 6 2 2 8" xfId="10851" xr:uid="{00000000-0005-0000-0000-0000EB1F0000}"/>
    <cellStyle name="Normal 3 6 2 3" xfId="10852" xr:uid="{00000000-0005-0000-0000-0000EC1F0000}"/>
    <cellStyle name="Normal 3 6 2 3 2" xfId="10853" xr:uid="{00000000-0005-0000-0000-0000ED1F0000}"/>
    <cellStyle name="Normal 3 6 2 3 2 2" xfId="10854" xr:uid="{00000000-0005-0000-0000-0000EE1F0000}"/>
    <cellStyle name="Normal 3 6 2 3 2 2 2" xfId="10855" xr:uid="{00000000-0005-0000-0000-0000EF1F0000}"/>
    <cellStyle name="Normal 3 6 2 3 2 2 2 2" xfId="10856" xr:uid="{00000000-0005-0000-0000-0000F01F0000}"/>
    <cellStyle name="Normal 3 6 2 3 2 2 3" xfId="10857" xr:uid="{00000000-0005-0000-0000-0000F11F0000}"/>
    <cellStyle name="Normal 3 6 2 3 2 2 4" xfId="10858" xr:uid="{00000000-0005-0000-0000-0000F21F0000}"/>
    <cellStyle name="Normal 3 6 2 3 2 3" xfId="10859" xr:uid="{00000000-0005-0000-0000-0000F31F0000}"/>
    <cellStyle name="Normal 3 6 2 3 2 3 2" xfId="10860" xr:uid="{00000000-0005-0000-0000-0000F41F0000}"/>
    <cellStyle name="Normal 3 6 2 3 2 3 3" xfId="10861" xr:uid="{00000000-0005-0000-0000-0000F51F0000}"/>
    <cellStyle name="Normal 3 6 2 3 2 3 4" xfId="10862" xr:uid="{00000000-0005-0000-0000-0000F61F0000}"/>
    <cellStyle name="Normal 3 6 2 3 2 4" xfId="10863" xr:uid="{00000000-0005-0000-0000-0000F71F0000}"/>
    <cellStyle name="Normal 3 6 2 3 2 4 2" xfId="10864" xr:uid="{00000000-0005-0000-0000-0000F81F0000}"/>
    <cellStyle name="Normal 3 6 2 3 2 4 3" xfId="10865" xr:uid="{00000000-0005-0000-0000-0000F91F0000}"/>
    <cellStyle name="Normal 3 6 2 3 2 5" xfId="10866" xr:uid="{00000000-0005-0000-0000-0000FA1F0000}"/>
    <cellStyle name="Normal 3 6 2 3 2 6" xfId="10867" xr:uid="{00000000-0005-0000-0000-0000FB1F0000}"/>
    <cellStyle name="Normal 3 6 2 3 2 7" xfId="10868" xr:uid="{00000000-0005-0000-0000-0000FC1F0000}"/>
    <cellStyle name="Normal 3 6 2 3 3" xfId="10869" xr:uid="{00000000-0005-0000-0000-0000FD1F0000}"/>
    <cellStyle name="Normal 3 6 2 3 3 2" xfId="10870" xr:uid="{00000000-0005-0000-0000-0000FE1F0000}"/>
    <cellStyle name="Normal 3 6 2 3 3 2 2" xfId="10871" xr:uid="{00000000-0005-0000-0000-0000FF1F0000}"/>
    <cellStyle name="Normal 3 6 2 3 3 3" xfId="10872" xr:uid="{00000000-0005-0000-0000-000000200000}"/>
    <cellStyle name="Normal 3 6 2 3 3 4" xfId="10873" xr:uid="{00000000-0005-0000-0000-000001200000}"/>
    <cellStyle name="Normal 3 6 2 3 4" xfId="10874" xr:uid="{00000000-0005-0000-0000-000002200000}"/>
    <cellStyle name="Normal 3 6 2 3 4 2" xfId="10875" xr:uid="{00000000-0005-0000-0000-000003200000}"/>
    <cellStyle name="Normal 3 6 2 3 4 3" xfId="10876" xr:uid="{00000000-0005-0000-0000-000004200000}"/>
    <cellStyle name="Normal 3 6 2 3 4 4" xfId="10877" xr:uid="{00000000-0005-0000-0000-000005200000}"/>
    <cellStyle name="Normal 3 6 2 3 5" xfId="10878" xr:uid="{00000000-0005-0000-0000-000006200000}"/>
    <cellStyle name="Normal 3 6 2 3 5 2" xfId="10879" xr:uid="{00000000-0005-0000-0000-000007200000}"/>
    <cellStyle name="Normal 3 6 2 3 5 3" xfId="10880" xr:uid="{00000000-0005-0000-0000-000008200000}"/>
    <cellStyle name="Normal 3 6 2 3 6" xfId="10881" xr:uid="{00000000-0005-0000-0000-000009200000}"/>
    <cellStyle name="Normal 3 6 2 3 7" xfId="10882" xr:uid="{00000000-0005-0000-0000-00000A200000}"/>
    <cellStyle name="Normal 3 6 2 3 8" xfId="10883" xr:uid="{00000000-0005-0000-0000-00000B200000}"/>
    <cellStyle name="Normal 3 6 2 4" xfId="10884" xr:uid="{00000000-0005-0000-0000-00000C200000}"/>
    <cellStyle name="Normal 3 6 2 4 2" xfId="10885" xr:uid="{00000000-0005-0000-0000-00000D200000}"/>
    <cellStyle name="Normal 3 6 2 4 2 2" xfId="10886" xr:uid="{00000000-0005-0000-0000-00000E200000}"/>
    <cellStyle name="Normal 3 6 2 4 2 2 2" xfId="10887" xr:uid="{00000000-0005-0000-0000-00000F200000}"/>
    <cellStyle name="Normal 3 6 2 4 2 3" xfId="10888" xr:uid="{00000000-0005-0000-0000-000010200000}"/>
    <cellStyle name="Normal 3 6 2 4 2 4" xfId="10889" xr:uid="{00000000-0005-0000-0000-000011200000}"/>
    <cellStyle name="Normal 3 6 2 4 3" xfId="10890" xr:uid="{00000000-0005-0000-0000-000012200000}"/>
    <cellStyle name="Normal 3 6 2 4 3 2" xfId="10891" xr:uid="{00000000-0005-0000-0000-000013200000}"/>
    <cellStyle name="Normal 3 6 2 4 3 3" xfId="10892" xr:uid="{00000000-0005-0000-0000-000014200000}"/>
    <cellStyle name="Normal 3 6 2 4 3 4" xfId="10893" xr:uid="{00000000-0005-0000-0000-000015200000}"/>
    <cellStyle name="Normal 3 6 2 4 4" xfId="10894" xr:uid="{00000000-0005-0000-0000-000016200000}"/>
    <cellStyle name="Normal 3 6 2 4 4 2" xfId="10895" xr:uid="{00000000-0005-0000-0000-000017200000}"/>
    <cellStyle name="Normal 3 6 2 4 4 3" xfId="10896" xr:uid="{00000000-0005-0000-0000-000018200000}"/>
    <cellStyle name="Normal 3 6 2 4 5" xfId="10897" xr:uid="{00000000-0005-0000-0000-000019200000}"/>
    <cellStyle name="Normal 3 6 2 4 6" xfId="10898" xr:uid="{00000000-0005-0000-0000-00001A200000}"/>
    <cellStyle name="Normal 3 6 2 4 7" xfId="10899" xr:uid="{00000000-0005-0000-0000-00001B200000}"/>
    <cellStyle name="Normal 3 6 2 5" xfId="10900" xr:uid="{00000000-0005-0000-0000-00001C200000}"/>
    <cellStyle name="Normal 3 6 2 5 2" xfId="10901" xr:uid="{00000000-0005-0000-0000-00001D200000}"/>
    <cellStyle name="Normal 3 6 2 5 2 2" xfId="10902" xr:uid="{00000000-0005-0000-0000-00001E200000}"/>
    <cellStyle name="Normal 3 6 2 5 3" xfId="10903" xr:uid="{00000000-0005-0000-0000-00001F200000}"/>
    <cellStyle name="Normal 3 6 2 5 4" xfId="10904" xr:uid="{00000000-0005-0000-0000-000020200000}"/>
    <cellStyle name="Normal 3 6 2 6" xfId="10905" xr:uid="{00000000-0005-0000-0000-000021200000}"/>
    <cellStyle name="Normal 3 6 2 6 2" xfId="10906" xr:uid="{00000000-0005-0000-0000-000022200000}"/>
    <cellStyle name="Normal 3 6 2 6 3" xfId="10907" xr:uid="{00000000-0005-0000-0000-000023200000}"/>
    <cellStyle name="Normal 3 6 2 6 4" xfId="10908" xr:uid="{00000000-0005-0000-0000-000024200000}"/>
    <cellStyle name="Normal 3 6 2 7" xfId="10909" xr:uid="{00000000-0005-0000-0000-000025200000}"/>
    <cellStyle name="Normal 3 6 2 7 2" xfId="10910" xr:uid="{00000000-0005-0000-0000-000026200000}"/>
    <cellStyle name="Normal 3 6 2 7 3" xfId="10911" xr:uid="{00000000-0005-0000-0000-000027200000}"/>
    <cellStyle name="Normal 3 6 2 8" xfId="10912" xr:uid="{00000000-0005-0000-0000-000028200000}"/>
    <cellStyle name="Normal 3 6 2 9" xfId="10913" xr:uid="{00000000-0005-0000-0000-000029200000}"/>
    <cellStyle name="Normal 3 6 3" xfId="10914" xr:uid="{00000000-0005-0000-0000-00002A200000}"/>
    <cellStyle name="Normal 3 6 3 2" xfId="10915" xr:uid="{00000000-0005-0000-0000-00002B200000}"/>
    <cellStyle name="Normal 3 6 3 2 2" xfId="10916" xr:uid="{00000000-0005-0000-0000-00002C200000}"/>
    <cellStyle name="Normal 3 6 3 2 2 2" xfId="10917" xr:uid="{00000000-0005-0000-0000-00002D200000}"/>
    <cellStyle name="Normal 3 6 3 2 2 2 2" xfId="10918" xr:uid="{00000000-0005-0000-0000-00002E200000}"/>
    <cellStyle name="Normal 3 6 3 2 2 3" xfId="10919" xr:uid="{00000000-0005-0000-0000-00002F200000}"/>
    <cellStyle name="Normal 3 6 3 2 2 4" xfId="10920" xr:uid="{00000000-0005-0000-0000-000030200000}"/>
    <cellStyle name="Normal 3 6 3 2 3" xfId="10921" xr:uid="{00000000-0005-0000-0000-000031200000}"/>
    <cellStyle name="Normal 3 6 3 2 3 2" xfId="10922" xr:uid="{00000000-0005-0000-0000-000032200000}"/>
    <cellStyle name="Normal 3 6 3 2 3 3" xfId="10923" xr:uid="{00000000-0005-0000-0000-000033200000}"/>
    <cellStyle name="Normal 3 6 3 2 3 4" xfId="10924" xr:uid="{00000000-0005-0000-0000-000034200000}"/>
    <cellStyle name="Normal 3 6 3 2 4" xfId="10925" xr:uid="{00000000-0005-0000-0000-000035200000}"/>
    <cellStyle name="Normal 3 6 3 2 4 2" xfId="10926" xr:uid="{00000000-0005-0000-0000-000036200000}"/>
    <cellStyle name="Normal 3 6 3 2 4 3" xfId="10927" xr:uid="{00000000-0005-0000-0000-000037200000}"/>
    <cellStyle name="Normal 3 6 3 2 5" xfId="10928" xr:uid="{00000000-0005-0000-0000-000038200000}"/>
    <cellStyle name="Normal 3 6 3 2 6" xfId="10929" xr:uid="{00000000-0005-0000-0000-000039200000}"/>
    <cellStyle name="Normal 3 6 3 2 7" xfId="10930" xr:uid="{00000000-0005-0000-0000-00003A200000}"/>
    <cellStyle name="Normal 3 6 3 3" xfId="10931" xr:uid="{00000000-0005-0000-0000-00003B200000}"/>
    <cellStyle name="Normal 3 6 3 3 2" xfId="10932" xr:uid="{00000000-0005-0000-0000-00003C200000}"/>
    <cellStyle name="Normal 3 6 3 3 2 2" xfId="10933" xr:uid="{00000000-0005-0000-0000-00003D200000}"/>
    <cellStyle name="Normal 3 6 3 3 3" xfId="10934" xr:uid="{00000000-0005-0000-0000-00003E200000}"/>
    <cellStyle name="Normal 3 6 3 3 4" xfId="10935" xr:uid="{00000000-0005-0000-0000-00003F200000}"/>
    <cellStyle name="Normal 3 6 3 4" xfId="10936" xr:uid="{00000000-0005-0000-0000-000040200000}"/>
    <cellStyle name="Normal 3 6 3 4 2" xfId="10937" xr:uid="{00000000-0005-0000-0000-000041200000}"/>
    <cellStyle name="Normal 3 6 3 4 3" xfId="10938" xr:uid="{00000000-0005-0000-0000-000042200000}"/>
    <cellStyle name="Normal 3 6 3 4 4" xfId="10939" xr:uid="{00000000-0005-0000-0000-000043200000}"/>
    <cellStyle name="Normal 3 6 3 5" xfId="10940" xr:uid="{00000000-0005-0000-0000-000044200000}"/>
    <cellStyle name="Normal 3 6 3 5 2" xfId="10941" xr:uid="{00000000-0005-0000-0000-000045200000}"/>
    <cellStyle name="Normal 3 6 3 5 3" xfId="10942" xr:uid="{00000000-0005-0000-0000-000046200000}"/>
    <cellStyle name="Normal 3 6 3 6" xfId="10943" xr:uid="{00000000-0005-0000-0000-000047200000}"/>
    <cellStyle name="Normal 3 6 3 7" xfId="10944" xr:uid="{00000000-0005-0000-0000-000048200000}"/>
    <cellStyle name="Normal 3 6 3 8" xfId="10945" xr:uid="{00000000-0005-0000-0000-000049200000}"/>
    <cellStyle name="Normal 3 6 4" xfId="10946" xr:uid="{00000000-0005-0000-0000-00004A200000}"/>
    <cellStyle name="Normal 3 6 4 2" xfId="10947" xr:uid="{00000000-0005-0000-0000-00004B200000}"/>
    <cellStyle name="Normal 3 6 4 2 2" xfId="10948" xr:uid="{00000000-0005-0000-0000-00004C200000}"/>
    <cellStyle name="Normal 3 6 4 2 2 2" xfId="10949" xr:uid="{00000000-0005-0000-0000-00004D200000}"/>
    <cellStyle name="Normal 3 6 4 2 2 2 2" xfId="10950" xr:uid="{00000000-0005-0000-0000-00004E200000}"/>
    <cellStyle name="Normal 3 6 4 2 2 3" xfId="10951" xr:uid="{00000000-0005-0000-0000-00004F200000}"/>
    <cellStyle name="Normal 3 6 4 2 2 4" xfId="10952" xr:uid="{00000000-0005-0000-0000-000050200000}"/>
    <cellStyle name="Normal 3 6 4 2 3" xfId="10953" xr:uid="{00000000-0005-0000-0000-000051200000}"/>
    <cellStyle name="Normal 3 6 4 2 3 2" xfId="10954" xr:uid="{00000000-0005-0000-0000-000052200000}"/>
    <cellStyle name="Normal 3 6 4 2 3 3" xfId="10955" xr:uid="{00000000-0005-0000-0000-000053200000}"/>
    <cellStyle name="Normal 3 6 4 2 3 4" xfId="10956" xr:uid="{00000000-0005-0000-0000-000054200000}"/>
    <cellStyle name="Normal 3 6 4 2 4" xfId="10957" xr:uid="{00000000-0005-0000-0000-000055200000}"/>
    <cellStyle name="Normal 3 6 4 2 4 2" xfId="10958" xr:uid="{00000000-0005-0000-0000-000056200000}"/>
    <cellStyle name="Normal 3 6 4 2 4 3" xfId="10959" xr:uid="{00000000-0005-0000-0000-000057200000}"/>
    <cellStyle name="Normal 3 6 4 2 5" xfId="10960" xr:uid="{00000000-0005-0000-0000-000058200000}"/>
    <cellStyle name="Normal 3 6 4 2 6" xfId="10961" xr:uid="{00000000-0005-0000-0000-000059200000}"/>
    <cellStyle name="Normal 3 6 4 2 7" xfId="10962" xr:uid="{00000000-0005-0000-0000-00005A200000}"/>
    <cellStyle name="Normal 3 6 4 3" xfId="10963" xr:uid="{00000000-0005-0000-0000-00005B200000}"/>
    <cellStyle name="Normal 3 6 4 3 2" xfId="10964" xr:uid="{00000000-0005-0000-0000-00005C200000}"/>
    <cellStyle name="Normal 3 6 4 3 2 2" xfId="10965" xr:uid="{00000000-0005-0000-0000-00005D200000}"/>
    <cellStyle name="Normal 3 6 4 3 3" xfId="10966" xr:uid="{00000000-0005-0000-0000-00005E200000}"/>
    <cellStyle name="Normal 3 6 4 3 4" xfId="10967" xr:uid="{00000000-0005-0000-0000-00005F200000}"/>
    <cellStyle name="Normal 3 6 4 4" xfId="10968" xr:uid="{00000000-0005-0000-0000-000060200000}"/>
    <cellStyle name="Normal 3 6 4 4 2" xfId="10969" xr:uid="{00000000-0005-0000-0000-000061200000}"/>
    <cellStyle name="Normal 3 6 4 4 3" xfId="10970" xr:uid="{00000000-0005-0000-0000-000062200000}"/>
    <cellStyle name="Normal 3 6 4 4 4" xfId="10971" xr:uid="{00000000-0005-0000-0000-000063200000}"/>
    <cellStyle name="Normal 3 6 4 5" xfId="10972" xr:uid="{00000000-0005-0000-0000-000064200000}"/>
    <cellStyle name="Normal 3 6 4 5 2" xfId="10973" xr:uid="{00000000-0005-0000-0000-000065200000}"/>
    <cellStyle name="Normal 3 6 4 5 3" xfId="10974" xr:uid="{00000000-0005-0000-0000-000066200000}"/>
    <cellStyle name="Normal 3 6 4 6" xfId="10975" xr:uid="{00000000-0005-0000-0000-000067200000}"/>
    <cellStyle name="Normal 3 6 4 7" xfId="10976" xr:uid="{00000000-0005-0000-0000-000068200000}"/>
    <cellStyle name="Normal 3 6 4 8" xfId="10977" xr:uid="{00000000-0005-0000-0000-000069200000}"/>
    <cellStyle name="Normal 3 6 5" xfId="10978" xr:uid="{00000000-0005-0000-0000-00006A200000}"/>
    <cellStyle name="Normal 3 6 5 2" xfId="10979" xr:uid="{00000000-0005-0000-0000-00006B200000}"/>
    <cellStyle name="Normal 3 6 5 2 2" xfId="10980" xr:uid="{00000000-0005-0000-0000-00006C200000}"/>
    <cellStyle name="Normal 3 6 5 2 2 2" xfId="10981" xr:uid="{00000000-0005-0000-0000-00006D200000}"/>
    <cellStyle name="Normal 3 6 5 2 3" xfId="10982" xr:uid="{00000000-0005-0000-0000-00006E200000}"/>
    <cellStyle name="Normal 3 6 5 2 4" xfId="10983" xr:uid="{00000000-0005-0000-0000-00006F200000}"/>
    <cellStyle name="Normal 3 6 5 3" xfId="10984" xr:uid="{00000000-0005-0000-0000-000070200000}"/>
    <cellStyle name="Normal 3 6 5 3 2" xfId="10985" xr:uid="{00000000-0005-0000-0000-000071200000}"/>
    <cellStyle name="Normal 3 6 5 3 3" xfId="10986" xr:uid="{00000000-0005-0000-0000-000072200000}"/>
    <cellStyle name="Normal 3 6 5 3 4" xfId="10987" xr:uid="{00000000-0005-0000-0000-000073200000}"/>
    <cellStyle name="Normal 3 6 5 4" xfId="10988" xr:uid="{00000000-0005-0000-0000-000074200000}"/>
    <cellStyle name="Normal 3 6 5 4 2" xfId="10989" xr:uid="{00000000-0005-0000-0000-000075200000}"/>
    <cellStyle name="Normal 3 6 5 4 3" xfId="10990" xr:uid="{00000000-0005-0000-0000-000076200000}"/>
    <cellStyle name="Normal 3 6 5 5" xfId="10991" xr:uid="{00000000-0005-0000-0000-000077200000}"/>
    <cellStyle name="Normal 3 6 5 6" xfId="10992" xr:uid="{00000000-0005-0000-0000-000078200000}"/>
    <cellStyle name="Normal 3 6 5 7" xfId="10993" xr:uid="{00000000-0005-0000-0000-000079200000}"/>
    <cellStyle name="Normal 3 6 6" xfId="10994" xr:uid="{00000000-0005-0000-0000-00007A200000}"/>
    <cellStyle name="Normal 3 6 6 2" xfId="10995" xr:uid="{00000000-0005-0000-0000-00007B200000}"/>
    <cellStyle name="Normal 3 6 6 2 2" xfId="10996" xr:uid="{00000000-0005-0000-0000-00007C200000}"/>
    <cellStyle name="Normal 3 6 6 3" xfId="10997" xr:uid="{00000000-0005-0000-0000-00007D200000}"/>
    <cellStyle name="Normal 3 6 6 4" xfId="10998" xr:uid="{00000000-0005-0000-0000-00007E200000}"/>
    <cellStyle name="Normal 3 6 7" xfId="10999" xr:uid="{00000000-0005-0000-0000-00007F200000}"/>
    <cellStyle name="Normal 3 6 7 2" xfId="11000" xr:uid="{00000000-0005-0000-0000-000080200000}"/>
    <cellStyle name="Normal 3 6 7 3" xfId="11001" xr:uid="{00000000-0005-0000-0000-000081200000}"/>
    <cellStyle name="Normal 3 6 7 4" xfId="11002" xr:uid="{00000000-0005-0000-0000-000082200000}"/>
    <cellStyle name="Normal 3 6 8" xfId="11003" xr:uid="{00000000-0005-0000-0000-000083200000}"/>
    <cellStyle name="Normal 3 6 8 2" xfId="11004" xr:uid="{00000000-0005-0000-0000-000084200000}"/>
    <cellStyle name="Normal 3 6 8 3" xfId="11005" xr:uid="{00000000-0005-0000-0000-000085200000}"/>
    <cellStyle name="Normal 3 6 9" xfId="11006" xr:uid="{00000000-0005-0000-0000-000086200000}"/>
    <cellStyle name="Normal 3 7" xfId="11007" xr:uid="{00000000-0005-0000-0000-000087200000}"/>
    <cellStyle name="Normal 3 7 10" xfId="11008" xr:uid="{00000000-0005-0000-0000-000088200000}"/>
    <cellStyle name="Normal 3 7 11" xfId="32520" xr:uid="{29A41D29-4E6C-49AC-B38A-90A391F4AF27}"/>
    <cellStyle name="Normal 3 7 2" xfId="11009" xr:uid="{00000000-0005-0000-0000-000089200000}"/>
    <cellStyle name="Normal 3 7 2 2" xfId="11010" xr:uid="{00000000-0005-0000-0000-00008A200000}"/>
    <cellStyle name="Normal 3 7 2 2 2" xfId="11011" xr:uid="{00000000-0005-0000-0000-00008B200000}"/>
    <cellStyle name="Normal 3 7 2 2 2 2" xfId="11012" xr:uid="{00000000-0005-0000-0000-00008C200000}"/>
    <cellStyle name="Normal 3 7 2 2 2 2 2" xfId="11013" xr:uid="{00000000-0005-0000-0000-00008D200000}"/>
    <cellStyle name="Normal 3 7 2 2 2 3" xfId="11014" xr:uid="{00000000-0005-0000-0000-00008E200000}"/>
    <cellStyle name="Normal 3 7 2 2 2 4" xfId="11015" xr:uid="{00000000-0005-0000-0000-00008F200000}"/>
    <cellStyle name="Normal 3 7 2 2 3" xfId="11016" xr:uid="{00000000-0005-0000-0000-000090200000}"/>
    <cellStyle name="Normal 3 7 2 2 3 2" xfId="11017" xr:uid="{00000000-0005-0000-0000-000091200000}"/>
    <cellStyle name="Normal 3 7 2 2 3 3" xfId="11018" xr:uid="{00000000-0005-0000-0000-000092200000}"/>
    <cellStyle name="Normal 3 7 2 2 3 4" xfId="11019" xr:uid="{00000000-0005-0000-0000-000093200000}"/>
    <cellStyle name="Normal 3 7 2 2 4" xfId="11020" xr:uid="{00000000-0005-0000-0000-000094200000}"/>
    <cellStyle name="Normal 3 7 2 2 4 2" xfId="11021" xr:uid="{00000000-0005-0000-0000-000095200000}"/>
    <cellStyle name="Normal 3 7 2 2 4 3" xfId="11022" xr:uid="{00000000-0005-0000-0000-000096200000}"/>
    <cellStyle name="Normal 3 7 2 2 5" xfId="11023" xr:uid="{00000000-0005-0000-0000-000097200000}"/>
    <cellStyle name="Normal 3 7 2 2 6" xfId="11024" xr:uid="{00000000-0005-0000-0000-000098200000}"/>
    <cellStyle name="Normal 3 7 2 2 7" xfId="11025" xr:uid="{00000000-0005-0000-0000-000099200000}"/>
    <cellStyle name="Normal 3 7 2 3" xfId="11026" xr:uid="{00000000-0005-0000-0000-00009A200000}"/>
    <cellStyle name="Normal 3 7 2 3 2" xfId="11027" xr:uid="{00000000-0005-0000-0000-00009B200000}"/>
    <cellStyle name="Normal 3 7 2 3 2 2" xfId="11028" xr:uid="{00000000-0005-0000-0000-00009C200000}"/>
    <cellStyle name="Normal 3 7 2 3 3" xfId="11029" xr:uid="{00000000-0005-0000-0000-00009D200000}"/>
    <cellStyle name="Normal 3 7 2 3 4" xfId="11030" xr:uid="{00000000-0005-0000-0000-00009E200000}"/>
    <cellStyle name="Normal 3 7 2 4" xfId="11031" xr:uid="{00000000-0005-0000-0000-00009F200000}"/>
    <cellStyle name="Normal 3 7 2 4 2" xfId="11032" xr:uid="{00000000-0005-0000-0000-0000A0200000}"/>
    <cellStyle name="Normal 3 7 2 4 3" xfId="11033" xr:uid="{00000000-0005-0000-0000-0000A1200000}"/>
    <cellStyle name="Normal 3 7 2 4 4" xfId="11034" xr:uid="{00000000-0005-0000-0000-0000A2200000}"/>
    <cellStyle name="Normal 3 7 2 5" xfId="11035" xr:uid="{00000000-0005-0000-0000-0000A3200000}"/>
    <cellStyle name="Normal 3 7 2 5 2" xfId="11036" xr:uid="{00000000-0005-0000-0000-0000A4200000}"/>
    <cellStyle name="Normal 3 7 2 5 3" xfId="11037" xr:uid="{00000000-0005-0000-0000-0000A5200000}"/>
    <cellStyle name="Normal 3 7 2 6" xfId="11038" xr:uid="{00000000-0005-0000-0000-0000A6200000}"/>
    <cellStyle name="Normal 3 7 2 7" xfId="11039" xr:uid="{00000000-0005-0000-0000-0000A7200000}"/>
    <cellStyle name="Normal 3 7 2 8" xfId="11040" xr:uid="{00000000-0005-0000-0000-0000A8200000}"/>
    <cellStyle name="Normal 3 7 3" xfId="11041" xr:uid="{00000000-0005-0000-0000-0000A9200000}"/>
    <cellStyle name="Normal 3 7 3 2" xfId="11042" xr:uid="{00000000-0005-0000-0000-0000AA200000}"/>
    <cellStyle name="Normal 3 7 3 2 2" xfId="11043" xr:uid="{00000000-0005-0000-0000-0000AB200000}"/>
    <cellStyle name="Normal 3 7 3 2 2 2" xfId="11044" xr:uid="{00000000-0005-0000-0000-0000AC200000}"/>
    <cellStyle name="Normal 3 7 3 2 2 2 2" xfId="11045" xr:uid="{00000000-0005-0000-0000-0000AD200000}"/>
    <cellStyle name="Normal 3 7 3 2 2 3" xfId="11046" xr:uid="{00000000-0005-0000-0000-0000AE200000}"/>
    <cellStyle name="Normal 3 7 3 2 2 4" xfId="11047" xr:uid="{00000000-0005-0000-0000-0000AF200000}"/>
    <cellStyle name="Normal 3 7 3 2 3" xfId="11048" xr:uid="{00000000-0005-0000-0000-0000B0200000}"/>
    <cellStyle name="Normal 3 7 3 2 3 2" xfId="11049" xr:uid="{00000000-0005-0000-0000-0000B1200000}"/>
    <cellStyle name="Normal 3 7 3 2 3 3" xfId="11050" xr:uid="{00000000-0005-0000-0000-0000B2200000}"/>
    <cellStyle name="Normal 3 7 3 2 3 4" xfId="11051" xr:uid="{00000000-0005-0000-0000-0000B3200000}"/>
    <cellStyle name="Normal 3 7 3 2 4" xfId="11052" xr:uid="{00000000-0005-0000-0000-0000B4200000}"/>
    <cellStyle name="Normal 3 7 3 2 4 2" xfId="11053" xr:uid="{00000000-0005-0000-0000-0000B5200000}"/>
    <cellStyle name="Normal 3 7 3 2 4 3" xfId="11054" xr:uid="{00000000-0005-0000-0000-0000B6200000}"/>
    <cellStyle name="Normal 3 7 3 2 5" xfId="11055" xr:uid="{00000000-0005-0000-0000-0000B7200000}"/>
    <cellStyle name="Normal 3 7 3 2 6" xfId="11056" xr:uid="{00000000-0005-0000-0000-0000B8200000}"/>
    <cellStyle name="Normal 3 7 3 2 7" xfId="11057" xr:uid="{00000000-0005-0000-0000-0000B9200000}"/>
    <cellStyle name="Normal 3 7 3 3" xfId="11058" xr:uid="{00000000-0005-0000-0000-0000BA200000}"/>
    <cellStyle name="Normal 3 7 3 3 2" xfId="11059" xr:uid="{00000000-0005-0000-0000-0000BB200000}"/>
    <cellStyle name="Normal 3 7 3 3 2 2" xfId="11060" xr:uid="{00000000-0005-0000-0000-0000BC200000}"/>
    <cellStyle name="Normal 3 7 3 3 3" xfId="11061" xr:uid="{00000000-0005-0000-0000-0000BD200000}"/>
    <cellStyle name="Normal 3 7 3 3 4" xfId="11062" xr:uid="{00000000-0005-0000-0000-0000BE200000}"/>
    <cellStyle name="Normal 3 7 3 4" xfId="11063" xr:uid="{00000000-0005-0000-0000-0000BF200000}"/>
    <cellStyle name="Normal 3 7 3 4 2" xfId="11064" xr:uid="{00000000-0005-0000-0000-0000C0200000}"/>
    <cellStyle name="Normal 3 7 3 4 3" xfId="11065" xr:uid="{00000000-0005-0000-0000-0000C1200000}"/>
    <cellStyle name="Normal 3 7 3 4 4" xfId="11066" xr:uid="{00000000-0005-0000-0000-0000C2200000}"/>
    <cellStyle name="Normal 3 7 3 5" xfId="11067" xr:uid="{00000000-0005-0000-0000-0000C3200000}"/>
    <cellStyle name="Normal 3 7 3 5 2" xfId="11068" xr:uid="{00000000-0005-0000-0000-0000C4200000}"/>
    <cellStyle name="Normal 3 7 3 5 3" xfId="11069" xr:uid="{00000000-0005-0000-0000-0000C5200000}"/>
    <cellStyle name="Normal 3 7 3 6" xfId="11070" xr:uid="{00000000-0005-0000-0000-0000C6200000}"/>
    <cellStyle name="Normal 3 7 3 7" xfId="11071" xr:uid="{00000000-0005-0000-0000-0000C7200000}"/>
    <cellStyle name="Normal 3 7 3 8" xfId="11072" xr:uid="{00000000-0005-0000-0000-0000C8200000}"/>
    <cellStyle name="Normal 3 7 4" xfId="11073" xr:uid="{00000000-0005-0000-0000-0000C9200000}"/>
    <cellStyle name="Normal 3 7 4 2" xfId="11074" xr:uid="{00000000-0005-0000-0000-0000CA200000}"/>
    <cellStyle name="Normal 3 7 4 2 2" xfId="11075" xr:uid="{00000000-0005-0000-0000-0000CB200000}"/>
    <cellStyle name="Normal 3 7 4 2 2 2" xfId="11076" xr:uid="{00000000-0005-0000-0000-0000CC200000}"/>
    <cellStyle name="Normal 3 7 4 2 3" xfId="11077" xr:uid="{00000000-0005-0000-0000-0000CD200000}"/>
    <cellStyle name="Normal 3 7 4 2 4" xfId="11078" xr:uid="{00000000-0005-0000-0000-0000CE200000}"/>
    <cellStyle name="Normal 3 7 4 3" xfId="11079" xr:uid="{00000000-0005-0000-0000-0000CF200000}"/>
    <cellStyle name="Normal 3 7 4 3 2" xfId="11080" xr:uid="{00000000-0005-0000-0000-0000D0200000}"/>
    <cellStyle name="Normal 3 7 4 3 3" xfId="11081" xr:uid="{00000000-0005-0000-0000-0000D1200000}"/>
    <cellStyle name="Normal 3 7 4 3 4" xfId="11082" xr:uid="{00000000-0005-0000-0000-0000D2200000}"/>
    <cellStyle name="Normal 3 7 4 4" xfId="11083" xr:uid="{00000000-0005-0000-0000-0000D3200000}"/>
    <cellStyle name="Normal 3 7 4 4 2" xfId="11084" xr:uid="{00000000-0005-0000-0000-0000D4200000}"/>
    <cellStyle name="Normal 3 7 4 4 3" xfId="11085" xr:uid="{00000000-0005-0000-0000-0000D5200000}"/>
    <cellStyle name="Normal 3 7 4 5" xfId="11086" xr:uid="{00000000-0005-0000-0000-0000D6200000}"/>
    <cellStyle name="Normal 3 7 4 6" xfId="11087" xr:uid="{00000000-0005-0000-0000-0000D7200000}"/>
    <cellStyle name="Normal 3 7 4 7" xfId="11088" xr:uid="{00000000-0005-0000-0000-0000D8200000}"/>
    <cellStyle name="Normal 3 7 5" xfId="11089" xr:uid="{00000000-0005-0000-0000-0000D9200000}"/>
    <cellStyle name="Normal 3 7 5 2" xfId="11090" xr:uid="{00000000-0005-0000-0000-0000DA200000}"/>
    <cellStyle name="Normal 3 7 5 2 2" xfId="11091" xr:uid="{00000000-0005-0000-0000-0000DB200000}"/>
    <cellStyle name="Normal 3 7 5 3" xfId="11092" xr:uid="{00000000-0005-0000-0000-0000DC200000}"/>
    <cellStyle name="Normal 3 7 5 4" xfId="11093" xr:uid="{00000000-0005-0000-0000-0000DD200000}"/>
    <cellStyle name="Normal 3 7 6" xfId="11094" xr:uid="{00000000-0005-0000-0000-0000DE200000}"/>
    <cellStyle name="Normal 3 7 6 2" xfId="11095" xr:uid="{00000000-0005-0000-0000-0000DF200000}"/>
    <cellStyle name="Normal 3 7 6 3" xfId="11096" xr:uid="{00000000-0005-0000-0000-0000E0200000}"/>
    <cellStyle name="Normal 3 7 6 4" xfId="11097" xr:uid="{00000000-0005-0000-0000-0000E1200000}"/>
    <cellStyle name="Normal 3 7 7" xfId="11098" xr:uid="{00000000-0005-0000-0000-0000E2200000}"/>
    <cellStyle name="Normal 3 7 7 2" xfId="11099" xr:uid="{00000000-0005-0000-0000-0000E3200000}"/>
    <cellStyle name="Normal 3 7 7 3" xfId="11100" xr:uid="{00000000-0005-0000-0000-0000E4200000}"/>
    <cellStyle name="Normal 3 7 8" xfId="11101" xr:uid="{00000000-0005-0000-0000-0000E5200000}"/>
    <cellStyle name="Normal 3 7 9" xfId="11102" xr:uid="{00000000-0005-0000-0000-0000E6200000}"/>
    <cellStyle name="Normal 3 8" xfId="11103" xr:uid="{00000000-0005-0000-0000-0000E7200000}"/>
    <cellStyle name="Normal 3 8 10" xfId="11104" xr:uid="{00000000-0005-0000-0000-0000E8200000}"/>
    <cellStyle name="Normal 3 8 2" xfId="11105" xr:uid="{00000000-0005-0000-0000-0000E9200000}"/>
    <cellStyle name="Normal 3 8 2 2" xfId="11106" xr:uid="{00000000-0005-0000-0000-0000EA200000}"/>
    <cellStyle name="Normal 3 8 2 2 2" xfId="11107" xr:uid="{00000000-0005-0000-0000-0000EB200000}"/>
    <cellStyle name="Normal 3 8 2 2 2 2" xfId="11108" xr:uid="{00000000-0005-0000-0000-0000EC200000}"/>
    <cellStyle name="Normal 3 8 2 2 2 2 2" xfId="11109" xr:uid="{00000000-0005-0000-0000-0000ED200000}"/>
    <cellStyle name="Normal 3 8 2 2 2 3" xfId="11110" xr:uid="{00000000-0005-0000-0000-0000EE200000}"/>
    <cellStyle name="Normal 3 8 2 2 2 4" xfId="11111" xr:uid="{00000000-0005-0000-0000-0000EF200000}"/>
    <cellStyle name="Normal 3 8 2 2 3" xfId="11112" xr:uid="{00000000-0005-0000-0000-0000F0200000}"/>
    <cellStyle name="Normal 3 8 2 2 3 2" xfId="11113" xr:uid="{00000000-0005-0000-0000-0000F1200000}"/>
    <cellStyle name="Normal 3 8 2 2 3 3" xfId="11114" xr:uid="{00000000-0005-0000-0000-0000F2200000}"/>
    <cellStyle name="Normal 3 8 2 2 3 4" xfId="11115" xr:uid="{00000000-0005-0000-0000-0000F3200000}"/>
    <cellStyle name="Normal 3 8 2 2 4" xfId="11116" xr:uid="{00000000-0005-0000-0000-0000F4200000}"/>
    <cellStyle name="Normal 3 8 2 2 4 2" xfId="11117" xr:uid="{00000000-0005-0000-0000-0000F5200000}"/>
    <cellStyle name="Normal 3 8 2 2 4 3" xfId="11118" xr:uid="{00000000-0005-0000-0000-0000F6200000}"/>
    <cellStyle name="Normal 3 8 2 2 5" xfId="11119" xr:uid="{00000000-0005-0000-0000-0000F7200000}"/>
    <cellStyle name="Normal 3 8 2 2 6" xfId="11120" xr:uid="{00000000-0005-0000-0000-0000F8200000}"/>
    <cellStyle name="Normal 3 8 2 2 7" xfId="11121" xr:uid="{00000000-0005-0000-0000-0000F9200000}"/>
    <cellStyle name="Normal 3 8 2 3" xfId="11122" xr:uid="{00000000-0005-0000-0000-0000FA200000}"/>
    <cellStyle name="Normal 3 8 2 3 2" xfId="11123" xr:uid="{00000000-0005-0000-0000-0000FB200000}"/>
    <cellStyle name="Normal 3 8 2 3 2 2" xfId="11124" xr:uid="{00000000-0005-0000-0000-0000FC200000}"/>
    <cellStyle name="Normal 3 8 2 3 3" xfId="11125" xr:uid="{00000000-0005-0000-0000-0000FD200000}"/>
    <cellStyle name="Normal 3 8 2 3 4" xfId="11126" xr:uid="{00000000-0005-0000-0000-0000FE200000}"/>
    <cellStyle name="Normal 3 8 2 4" xfId="11127" xr:uid="{00000000-0005-0000-0000-0000FF200000}"/>
    <cellStyle name="Normal 3 8 2 4 2" xfId="11128" xr:uid="{00000000-0005-0000-0000-000000210000}"/>
    <cellStyle name="Normal 3 8 2 4 3" xfId="11129" xr:uid="{00000000-0005-0000-0000-000001210000}"/>
    <cellStyle name="Normal 3 8 2 4 4" xfId="11130" xr:uid="{00000000-0005-0000-0000-000002210000}"/>
    <cellStyle name="Normal 3 8 2 5" xfId="11131" xr:uid="{00000000-0005-0000-0000-000003210000}"/>
    <cellStyle name="Normal 3 8 2 5 2" xfId="11132" xr:uid="{00000000-0005-0000-0000-000004210000}"/>
    <cellStyle name="Normal 3 8 2 5 3" xfId="11133" xr:uid="{00000000-0005-0000-0000-000005210000}"/>
    <cellStyle name="Normal 3 8 2 6" xfId="11134" xr:uid="{00000000-0005-0000-0000-000006210000}"/>
    <cellStyle name="Normal 3 8 2 7" xfId="11135" xr:uid="{00000000-0005-0000-0000-000007210000}"/>
    <cellStyle name="Normal 3 8 2 8" xfId="11136" xr:uid="{00000000-0005-0000-0000-000008210000}"/>
    <cellStyle name="Normal 3 8 3" xfId="11137" xr:uid="{00000000-0005-0000-0000-000009210000}"/>
    <cellStyle name="Normal 3 8 3 2" xfId="11138" xr:uid="{00000000-0005-0000-0000-00000A210000}"/>
    <cellStyle name="Normal 3 8 3 2 2" xfId="11139" xr:uid="{00000000-0005-0000-0000-00000B210000}"/>
    <cellStyle name="Normal 3 8 3 2 2 2" xfId="11140" xr:uid="{00000000-0005-0000-0000-00000C210000}"/>
    <cellStyle name="Normal 3 8 3 2 2 2 2" xfId="11141" xr:uid="{00000000-0005-0000-0000-00000D210000}"/>
    <cellStyle name="Normal 3 8 3 2 2 3" xfId="11142" xr:uid="{00000000-0005-0000-0000-00000E210000}"/>
    <cellStyle name="Normal 3 8 3 2 2 4" xfId="11143" xr:uid="{00000000-0005-0000-0000-00000F210000}"/>
    <cellStyle name="Normal 3 8 3 2 3" xfId="11144" xr:uid="{00000000-0005-0000-0000-000010210000}"/>
    <cellStyle name="Normal 3 8 3 2 3 2" xfId="11145" xr:uid="{00000000-0005-0000-0000-000011210000}"/>
    <cellStyle name="Normal 3 8 3 2 3 3" xfId="11146" xr:uid="{00000000-0005-0000-0000-000012210000}"/>
    <cellStyle name="Normal 3 8 3 2 3 4" xfId="11147" xr:uid="{00000000-0005-0000-0000-000013210000}"/>
    <cellStyle name="Normal 3 8 3 2 4" xfId="11148" xr:uid="{00000000-0005-0000-0000-000014210000}"/>
    <cellStyle name="Normal 3 8 3 2 4 2" xfId="11149" xr:uid="{00000000-0005-0000-0000-000015210000}"/>
    <cellStyle name="Normal 3 8 3 2 4 3" xfId="11150" xr:uid="{00000000-0005-0000-0000-000016210000}"/>
    <cellStyle name="Normal 3 8 3 2 5" xfId="11151" xr:uid="{00000000-0005-0000-0000-000017210000}"/>
    <cellStyle name="Normal 3 8 3 2 6" xfId="11152" xr:uid="{00000000-0005-0000-0000-000018210000}"/>
    <cellStyle name="Normal 3 8 3 2 7" xfId="11153" xr:uid="{00000000-0005-0000-0000-000019210000}"/>
    <cellStyle name="Normal 3 8 3 3" xfId="11154" xr:uid="{00000000-0005-0000-0000-00001A210000}"/>
    <cellStyle name="Normal 3 8 3 3 2" xfId="11155" xr:uid="{00000000-0005-0000-0000-00001B210000}"/>
    <cellStyle name="Normal 3 8 3 3 2 2" xfId="11156" xr:uid="{00000000-0005-0000-0000-00001C210000}"/>
    <cellStyle name="Normal 3 8 3 3 3" xfId="11157" xr:uid="{00000000-0005-0000-0000-00001D210000}"/>
    <cellStyle name="Normal 3 8 3 3 4" xfId="11158" xr:uid="{00000000-0005-0000-0000-00001E210000}"/>
    <cellStyle name="Normal 3 8 3 4" xfId="11159" xr:uid="{00000000-0005-0000-0000-00001F210000}"/>
    <cellStyle name="Normal 3 8 3 4 2" xfId="11160" xr:uid="{00000000-0005-0000-0000-000020210000}"/>
    <cellStyle name="Normal 3 8 3 4 3" xfId="11161" xr:uid="{00000000-0005-0000-0000-000021210000}"/>
    <cellStyle name="Normal 3 8 3 4 4" xfId="11162" xr:uid="{00000000-0005-0000-0000-000022210000}"/>
    <cellStyle name="Normal 3 8 3 5" xfId="11163" xr:uid="{00000000-0005-0000-0000-000023210000}"/>
    <cellStyle name="Normal 3 8 3 5 2" xfId="11164" xr:uid="{00000000-0005-0000-0000-000024210000}"/>
    <cellStyle name="Normal 3 8 3 5 3" xfId="11165" xr:uid="{00000000-0005-0000-0000-000025210000}"/>
    <cellStyle name="Normal 3 8 3 6" xfId="11166" xr:uid="{00000000-0005-0000-0000-000026210000}"/>
    <cellStyle name="Normal 3 8 3 7" xfId="11167" xr:uid="{00000000-0005-0000-0000-000027210000}"/>
    <cellStyle name="Normal 3 8 3 8" xfId="11168" xr:uid="{00000000-0005-0000-0000-000028210000}"/>
    <cellStyle name="Normal 3 8 4" xfId="11169" xr:uid="{00000000-0005-0000-0000-000029210000}"/>
    <cellStyle name="Normal 3 8 4 2" xfId="11170" xr:uid="{00000000-0005-0000-0000-00002A210000}"/>
    <cellStyle name="Normal 3 8 4 2 2" xfId="11171" xr:uid="{00000000-0005-0000-0000-00002B210000}"/>
    <cellStyle name="Normal 3 8 4 2 2 2" xfId="11172" xr:uid="{00000000-0005-0000-0000-00002C210000}"/>
    <cellStyle name="Normal 3 8 4 2 3" xfId="11173" xr:uid="{00000000-0005-0000-0000-00002D210000}"/>
    <cellStyle name="Normal 3 8 4 2 4" xfId="11174" xr:uid="{00000000-0005-0000-0000-00002E210000}"/>
    <cellStyle name="Normal 3 8 4 3" xfId="11175" xr:uid="{00000000-0005-0000-0000-00002F210000}"/>
    <cellStyle name="Normal 3 8 4 3 2" xfId="11176" xr:uid="{00000000-0005-0000-0000-000030210000}"/>
    <cellStyle name="Normal 3 8 4 3 3" xfId="11177" xr:uid="{00000000-0005-0000-0000-000031210000}"/>
    <cellStyle name="Normal 3 8 4 3 4" xfId="11178" xr:uid="{00000000-0005-0000-0000-000032210000}"/>
    <cellStyle name="Normal 3 8 4 4" xfId="11179" xr:uid="{00000000-0005-0000-0000-000033210000}"/>
    <cellStyle name="Normal 3 8 4 4 2" xfId="11180" xr:uid="{00000000-0005-0000-0000-000034210000}"/>
    <cellStyle name="Normal 3 8 4 4 3" xfId="11181" xr:uid="{00000000-0005-0000-0000-000035210000}"/>
    <cellStyle name="Normal 3 8 4 5" xfId="11182" xr:uid="{00000000-0005-0000-0000-000036210000}"/>
    <cellStyle name="Normal 3 8 4 6" xfId="11183" xr:uid="{00000000-0005-0000-0000-000037210000}"/>
    <cellStyle name="Normal 3 8 4 7" xfId="11184" xr:uid="{00000000-0005-0000-0000-000038210000}"/>
    <cellStyle name="Normal 3 8 5" xfId="11185" xr:uid="{00000000-0005-0000-0000-000039210000}"/>
    <cellStyle name="Normal 3 8 5 2" xfId="11186" xr:uid="{00000000-0005-0000-0000-00003A210000}"/>
    <cellStyle name="Normal 3 8 5 2 2" xfId="11187" xr:uid="{00000000-0005-0000-0000-00003B210000}"/>
    <cellStyle name="Normal 3 8 5 3" xfId="11188" xr:uid="{00000000-0005-0000-0000-00003C210000}"/>
    <cellStyle name="Normal 3 8 5 4" xfId="11189" xr:uid="{00000000-0005-0000-0000-00003D210000}"/>
    <cellStyle name="Normal 3 8 6" xfId="11190" xr:uid="{00000000-0005-0000-0000-00003E210000}"/>
    <cellStyle name="Normal 3 8 6 2" xfId="11191" xr:uid="{00000000-0005-0000-0000-00003F210000}"/>
    <cellStyle name="Normal 3 8 6 3" xfId="11192" xr:uid="{00000000-0005-0000-0000-000040210000}"/>
    <cellStyle name="Normal 3 8 6 4" xfId="11193" xr:uid="{00000000-0005-0000-0000-000041210000}"/>
    <cellStyle name="Normal 3 8 7" xfId="11194" xr:uid="{00000000-0005-0000-0000-000042210000}"/>
    <cellStyle name="Normal 3 8 7 2" xfId="11195" xr:uid="{00000000-0005-0000-0000-000043210000}"/>
    <cellStyle name="Normal 3 8 7 3" xfId="11196" xr:uid="{00000000-0005-0000-0000-000044210000}"/>
    <cellStyle name="Normal 3 8 8" xfId="11197" xr:uid="{00000000-0005-0000-0000-000045210000}"/>
    <cellStyle name="Normal 3 8 9" xfId="11198" xr:uid="{00000000-0005-0000-0000-000046210000}"/>
    <cellStyle name="Normal 3 9" xfId="11199" xr:uid="{00000000-0005-0000-0000-000047210000}"/>
    <cellStyle name="Normal 3 9 2" xfId="11200" xr:uid="{00000000-0005-0000-0000-000048210000}"/>
    <cellStyle name="Normal 3 9 2 2" xfId="11201" xr:uid="{00000000-0005-0000-0000-000049210000}"/>
    <cellStyle name="Normal 3 9 2 2 2" xfId="11202" xr:uid="{00000000-0005-0000-0000-00004A210000}"/>
    <cellStyle name="Normal 3 9 2 2 2 2" xfId="11203" xr:uid="{00000000-0005-0000-0000-00004B210000}"/>
    <cellStyle name="Normal 3 9 2 2 2 2 2" xfId="11204" xr:uid="{00000000-0005-0000-0000-00004C210000}"/>
    <cellStyle name="Normal 3 9 2 2 2 3" xfId="11205" xr:uid="{00000000-0005-0000-0000-00004D210000}"/>
    <cellStyle name="Normal 3 9 2 2 2 4" xfId="11206" xr:uid="{00000000-0005-0000-0000-00004E210000}"/>
    <cellStyle name="Normal 3 9 2 2 3" xfId="11207" xr:uid="{00000000-0005-0000-0000-00004F210000}"/>
    <cellStyle name="Normal 3 9 2 2 3 2" xfId="11208" xr:uid="{00000000-0005-0000-0000-000050210000}"/>
    <cellStyle name="Normal 3 9 2 2 3 3" xfId="11209" xr:uid="{00000000-0005-0000-0000-000051210000}"/>
    <cellStyle name="Normal 3 9 2 2 3 4" xfId="11210" xr:uid="{00000000-0005-0000-0000-000052210000}"/>
    <cellStyle name="Normal 3 9 2 2 4" xfId="11211" xr:uid="{00000000-0005-0000-0000-000053210000}"/>
    <cellStyle name="Normal 3 9 2 2 4 2" xfId="11212" xr:uid="{00000000-0005-0000-0000-000054210000}"/>
    <cellStyle name="Normal 3 9 2 2 4 3" xfId="11213" xr:uid="{00000000-0005-0000-0000-000055210000}"/>
    <cellStyle name="Normal 3 9 2 2 5" xfId="11214" xr:uid="{00000000-0005-0000-0000-000056210000}"/>
    <cellStyle name="Normal 3 9 2 2 6" xfId="11215" xr:uid="{00000000-0005-0000-0000-000057210000}"/>
    <cellStyle name="Normal 3 9 2 2 7" xfId="11216" xr:uid="{00000000-0005-0000-0000-000058210000}"/>
    <cellStyle name="Normal 3 9 2 3" xfId="11217" xr:uid="{00000000-0005-0000-0000-000059210000}"/>
    <cellStyle name="Normal 3 9 2 3 2" xfId="11218" xr:uid="{00000000-0005-0000-0000-00005A210000}"/>
    <cellStyle name="Normal 3 9 2 3 2 2" xfId="11219" xr:uid="{00000000-0005-0000-0000-00005B210000}"/>
    <cellStyle name="Normal 3 9 2 3 3" xfId="11220" xr:uid="{00000000-0005-0000-0000-00005C210000}"/>
    <cellStyle name="Normal 3 9 2 3 4" xfId="11221" xr:uid="{00000000-0005-0000-0000-00005D210000}"/>
    <cellStyle name="Normal 3 9 2 4" xfId="11222" xr:uid="{00000000-0005-0000-0000-00005E210000}"/>
    <cellStyle name="Normal 3 9 2 4 2" xfId="11223" xr:uid="{00000000-0005-0000-0000-00005F210000}"/>
    <cellStyle name="Normal 3 9 2 4 3" xfId="11224" xr:uid="{00000000-0005-0000-0000-000060210000}"/>
    <cellStyle name="Normal 3 9 2 4 4" xfId="11225" xr:uid="{00000000-0005-0000-0000-000061210000}"/>
    <cellStyle name="Normal 3 9 2 5" xfId="11226" xr:uid="{00000000-0005-0000-0000-000062210000}"/>
    <cellStyle name="Normal 3 9 2 5 2" xfId="11227" xr:uid="{00000000-0005-0000-0000-000063210000}"/>
    <cellStyle name="Normal 3 9 2 5 3" xfId="11228" xr:uid="{00000000-0005-0000-0000-000064210000}"/>
    <cellStyle name="Normal 3 9 2 6" xfId="11229" xr:uid="{00000000-0005-0000-0000-000065210000}"/>
    <cellStyle name="Normal 3 9 2 7" xfId="11230" xr:uid="{00000000-0005-0000-0000-000066210000}"/>
    <cellStyle name="Normal 3 9 2 8" xfId="11231" xr:uid="{00000000-0005-0000-0000-000067210000}"/>
    <cellStyle name="Normal 3 9 3" xfId="11232" xr:uid="{00000000-0005-0000-0000-000068210000}"/>
    <cellStyle name="Normal 3 9 3 2" xfId="11233" xr:uid="{00000000-0005-0000-0000-000069210000}"/>
    <cellStyle name="Normal 3 9 3 2 2" xfId="11234" xr:uid="{00000000-0005-0000-0000-00006A210000}"/>
    <cellStyle name="Normal 3 9 3 2 2 2" xfId="11235" xr:uid="{00000000-0005-0000-0000-00006B210000}"/>
    <cellStyle name="Normal 3 9 3 2 3" xfId="11236" xr:uid="{00000000-0005-0000-0000-00006C210000}"/>
    <cellStyle name="Normal 3 9 3 2 4" xfId="11237" xr:uid="{00000000-0005-0000-0000-00006D210000}"/>
    <cellStyle name="Normal 3 9 3 3" xfId="11238" xr:uid="{00000000-0005-0000-0000-00006E210000}"/>
    <cellStyle name="Normal 3 9 3 3 2" xfId="11239" xr:uid="{00000000-0005-0000-0000-00006F210000}"/>
    <cellStyle name="Normal 3 9 3 3 3" xfId="11240" xr:uid="{00000000-0005-0000-0000-000070210000}"/>
    <cellStyle name="Normal 3 9 3 3 4" xfId="11241" xr:uid="{00000000-0005-0000-0000-000071210000}"/>
    <cellStyle name="Normal 3 9 3 4" xfId="11242" xr:uid="{00000000-0005-0000-0000-000072210000}"/>
    <cellStyle name="Normal 3 9 3 4 2" xfId="11243" xr:uid="{00000000-0005-0000-0000-000073210000}"/>
    <cellStyle name="Normal 3 9 3 4 3" xfId="11244" xr:uid="{00000000-0005-0000-0000-000074210000}"/>
    <cellStyle name="Normal 3 9 3 5" xfId="11245" xr:uid="{00000000-0005-0000-0000-000075210000}"/>
    <cellStyle name="Normal 3 9 3 6" xfId="11246" xr:uid="{00000000-0005-0000-0000-000076210000}"/>
    <cellStyle name="Normal 3 9 3 7" xfId="11247" xr:uid="{00000000-0005-0000-0000-000077210000}"/>
    <cellStyle name="Normal 3 9 4" xfId="11248" xr:uid="{00000000-0005-0000-0000-000078210000}"/>
    <cellStyle name="Normal 3 9 4 2" xfId="11249" xr:uid="{00000000-0005-0000-0000-000079210000}"/>
    <cellStyle name="Normal 3 9 4 2 2" xfId="11250" xr:uid="{00000000-0005-0000-0000-00007A210000}"/>
    <cellStyle name="Normal 3 9 4 3" xfId="11251" xr:uid="{00000000-0005-0000-0000-00007B210000}"/>
    <cellStyle name="Normal 3 9 4 4" xfId="11252" xr:uid="{00000000-0005-0000-0000-00007C210000}"/>
    <cellStyle name="Normal 3 9 5" xfId="11253" xr:uid="{00000000-0005-0000-0000-00007D210000}"/>
    <cellStyle name="Normal 3 9 5 2" xfId="11254" xr:uid="{00000000-0005-0000-0000-00007E210000}"/>
    <cellStyle name="Normal 3 9 5 3" xfId="11255" xr:uid="{00000000-0005-0000-0000-00007F210000}"/>
    <cellStyle name="Normal 3 9 5 4" xfId="11256" xr:uid="{00000000-0005-0000-0000-000080210000}"/>
    <cellStyle name="Normal 3 9 6" xfId="11257" xr:uid="{00000000-0005-0000-0000-000081210000}"/>
    <cellStyle name="Normal 3 9 6 2" xfId="11258" xr:uid="{00000000-0005-0000-0000-000082210000}"/>
    <cellStyle name="Normal 3 9 6 3" xfId="11259" xr:uid="{00000000-0005-0000-0000-000083210000}"/>
    <cellStyle name="Normal 3 9 7" xfId="11260" xr:uid="{00000000-0005-0000-0000-000084210000}"/>
    <cellStyle name="Normal 3 9 8" xfId="11261" xr:uid="{00000000-0005-0000-0000-000085210000}"/>
    <cellStyle name="Normal 3 9 9" xfId="11262" xr:uid="{00000000-0005-0000-0000-000086210000}"/>
    <cellStyle name="Normal 30" xfId="980" xr:uid="{00000000-0005-0000-0000-000087210000}"/>
    <cellStyle name="Normal 30 2" xfId="981" xr:uid="{00000000-0005-0000-0000-000088210000}"/>
    <cellStyle name="Normal 30 2 2" xfId="11263" xr:uid="{00000000-0005-0000-0000-000089210000}"/>
    <cellStyle name="Normal 30 2 2 2" xfId="11264" xr:uid="{00000000-0005-0000-0000-00008A210000}"/>
    <cellStyle name="Normal 30 2 2 2 2" xfId="11265" xr:uid="{00000000-0005-0000-0000-00008B210000}"/>
    <cellStyle name="Normal 30 2 2 3" xfId="11266" xr:uid="{00000000-0005-0000-0000-00008C210000}"/>
    <cellStyle name="Normal 30 2 2 4" xfId="11267" xr:uid="{00000000-0005-0000-0000-00008D210000}"/>
    <cellStyle name="Normal 30 2 3" xfId="11268" xr:uid="{00000000-0005-0000-0000-00008E210000}"/>
    <cellStyle name="Normal 30 2 3 2" xfId="11269" xr:uid="{00000000-0005-0000-0000-00008F210000}"/>
    <cellStyle name="Normal 30 2 4" xfId="11270" xr:uid="{00000000-0005-0000-0000-000090210000}"/>
    <cellStyle name="Normal 30 2 5" xfId="11271" xr:uid="{00000000-0005-0000-0000-000091210000}"/>
    <cellStyle name="Normal 30 3" xfId="11272" xr:uid="{00000000-0005-0000-0000-000092210000}"/>
    <cellStyle name="Normal 30 3 2" xfId="11273" xr:uid="{00000000-0005-0000-0000-000093210000}"/>
    <cellStyle name="Normal 30 3 2 2" xfId="11274" xr:uid="{00000000-0005-0000-0000-000094210000}"/>
    <cellStyle name="Normal 30 3 2 2 2" xfId="11275" xr:uid="{00000000-0005-0000-0000-000095210000}"/>
    <cellStyle name="Normal 30 3 2 3" xfId="11276" xr:uid="{00000000-0005-0000-0000-000096210000}"/>
    <cellStyle name="Normal 30 3 2 4" xfId="11277" xr:uid="{00000000-0005-0000-0000-000097210000}"/>
    <cellStyle name="Normal 30 3 3" xfId="11278" xr:uid="{00000000-0005-0000-0000-000098210000}"/>
    <cellStyle name="Normal 30 3 3 2" xfId="11279" xr:uid="{00000000-0005-0000-0000-000099210000}"/>
    <cellStyle name="Normal 30 3 4" xfId="11280" xr:uid="{00000000-0005-0000-0000-00009A210000}"/>
    <cellStyle name="Normal 30 3 5" xfId="11281" xr:uid="{00000000-0005-0000-0000-00009B210000}"/>
    <cellStyle name="Normal 30 4" xfId="11282" xr:uid="{00000000-0005-0000-0000-00009C210000}"/>
    <cellStyle name="Normal 30 4 2" xfId="11283" xr:uid="{00000000-0005-0000-0000-00009D210000}"/>
    <cellStyle name="Normal 30 4 2 2" xfId="11284" xr:uid="{00000000-0005-0000-0000-00009E210000}"/>
    <cellStyle name="Normal 30 4 3" xfId="11285" xr:uid="{00000000-0005-0000-0000-00009F210000}"/>
    <cellStyle name="Normal 30 4 4" xfId="11286" xr:uid="{00000000-0005-0000-0000-0000A0210000}"/>
    <cellStyle name="Normal 30 5" xfId="11287" xr:uid="{00000000-0005-0000-0000-0000A1210000}"/>
    <cellStyle name="Normal 30 5 2" xfId="11288" xr:uid="{00000000-0005-0000-0000-0000A2210000}"/>
    <cellStyle name="Normal 30 6" xfId="11289" xr:uid="{00000000-0005-0000-0000-0000A3210000}"/>
    <cellStyle name="Normal 30 7" xfId="11290" xr:uid="{00000000-0005-0000-0000-0000A4210000}"/>
    <cellStyle name="Normal 30 8" xfId="32234" xr:uid="{82FA9BA7-CED7-44C8-A764-9633EC4FCA0B}"/>
    <cellStyle name="Normal 31" xfId="982" xr:uid="{00000000-0005-0000-0000-0000A5210000}"/>
    <cellStyle name="Normal 31 2" xfId="11291" xr:uid="{00000000-0005-0000-0000-0000A6210000}"/>
    <cellStyle name="Normal 31 2 2" xfId="11292" xr:uid="{00000000-0005-0000-0000-0000A7210000}"/>
    <cellStyle name="Normal 31 2 2 2" xfId="11293" xr:uid="{00000000-0005-0000-0000-0000A8210000}"/>
    <cellStyle name="Normal 31 2 2 2 2" xfId="11294" xr:uid="{00000000-0005-0000-0000-0000A9210000}"/>
    <cellStyle name="Normal 31 2 2 3" xfId="11295" xr:uid="{00000000-0005-0000-0000-0000AA210000}"/>
    <cellStyle name="Normal 31 2 2 4" xfId="11296" xr:uid="{00000000-0005-0000-0000-0000AB210000}"/>
    <cellStyle name="Normal 31 2 3" xfId="11297" xr:uid="{00000000-0005-0000-0000-0000AC210000}"/>
    <cellStyle name="Normal 31 2 3 2" xfId="11298" xr:uid="{00000000-0005-0000-0000-0000AD210000}"/>
    <cellStyle name="Normal 31 2 4" xfId="11299" xr:uid="{00000000-0005-0000-0000-0000AE210000}"/>
    <cellStyle name="Normal 31 2 5" xfId="11300" xr:uid="{00000000-0005-0000-0000-0000AF210000}"/>
    <cellStyle name="Normal 31 3" xfId="11301" xr:uid="{00000000-0005-0000-0000-0000B0210000}"/>
    <cellStyle name="Normal 31 3 2" xfId="11302" xr:uid="{00000000-0005-0000-0000-0000B1210000}"/>
    <cellStyle name="Normal 31 3 2 2" xfId="11303" xr:uid="{00000000-0005-0000-0000-0000B2210000}"/>
    <cellStyle name="Normal 31 3 2 2 2" xfId="11304" xr:uid="{00000000-0005-0000-0000-0000B3210000}"/>
    <cellStyle name="Normal 31 3 2 3" xfId="11305" xr:uid="{00000000-0005-0000-0000-0000B4210000}"/>
    <cellStyle name="Normal 31 3 2 4" xfId="11306" xr:uid="{00000000-0005-0000-0000-0000B5210000}"/>
    <cellStyle name="Normal 31 3 3" xfId="11307" xr:uid="{00000000-0005-0000-0000-0000B6210000}"/>
    <cellStyle name="Normal 31 3 3 2" xfId="11308" xr:uid="{00000000-0005-0000-0000-0000B7210000}"/>
    <cellStyle name="Normal 31 3 4" xfId="11309" xr:uid="{00000000-0005-0000-0000-0000B8210000}"/>
    <cellStyle name="Normal 31 3 5" xfId="11310" xr:uid="{00000000-0005-0000-0000-0000B9210000}"/>
    <cellStyle name="Normal 31 4" xfId="11311" xr:uid="{00000000-0005-0000-0000-0000BA210000}"/>
    <cellStyle name="Normal 31 4 2" xfId="11312" xr:uid="{00000000-0005-0000-0000-0000BB210000}"/>
    <cellStyle name="Normal 31 4 2 2" xfId="11313" xr:uid="{00000000-0005-0000-0000-0000BC210000}"/>
    <cellStyle name="Normal 31 4 3" xfId="11314" xr:uid="{00000000-0005-0000-0000-0000BD210000}"/>
    <cellStyle name="Normal 31 4 4" xfId="11315" xr:uid="{00000000-0005-0000-0000-0000BE210000}"/>
    <cellStyle name="Normal 31 5" xfId="11316" xr:uid="{00000000-0005-0000-0000-0000BF210000}"/>
    <cellStyle name="Normal 31 5 2" xfId="11317" xr:uid="{00000000-0005-0000-0000-0000C0210000}"/>
    <cellStyle name="Normal 31 6" xfId="11318" xr:uid="{00000000-0005-0000-0000-0000C1210000}"/>
    <cellStyle name="Normal 31 7" xfId="11319" xr:uid="{00000000-0005-0000-0000-0000C2210000}"/>
    <cellStyle name="Normal 32" xfId="983" xr:uid="{00000000-0005-0000-0000-0000C3210000}"/>
    <cellStyle name="Normal 32 2" xfId="984" xr:uid="{00000000-0005-0000-0000-0000C4210000}"/>
    <cellStyle name="Normal 32 2 2" xfId="11320" xr:uid="{00000000-0005-0000-0000-0000C5210000}"/>
    <cellStyle name="Normal 32 2 2 2" xfId="11321" xr:uid="{00000000-0005-0000-0000-0000C6210000}"/>
    <cellStyle name="Normal 32 2 2 2 2" xfId="11322" xr:uid="{00000000-0005-0000-0000-0000C7210000}"/>
    <cellStyle name="Normal 32 2 2 3" xfId="11323" xr:uid="{00000000-0005-0000-0000-0000C8210000}"/>
    <cellStyle name="Normal 32 2 2 4" xfId="11324" xr:uid="{00000000-0005-0000-0000-0000C9210000}"/>
    <cellStyle name="Normal 32 2 3" xfId="11325" xr:uid="{00000000-0005-0000-0000-0000CA210000}"/>
    <cellStyle name="Normal 32 2 3 2" xfId="11326" xr:uid="{00000000-0005-0000-0000-0000CB210000}"/>
    <cellStyle name="Normal 32 2 4" xfId="11327" xr:uid="{00000000-0005-0000-0000-0000CC210000}"/>
    <cellStyle name="Normal 32 2 5" xfId="11328" xr:uid="{00000000-0005-0000-0000-0000CD210000}"/>
    <cellStyle name="Normal 32 3" xfId="11329" xr:uid="{00000000-0005-0000-0000-0000CE210000}"/>
    <cellStyle name="Normal 32 3 2" xfId="11330" xr:uid="{00000000-0005-0000-0000-0000CF210000}"/>
    <cellStyle name="Normal 32 3 2 2" xfId="11331" xr:uid="{00000000-0005-0000-0000-0000D0210000}"/>
    <cellStyle name="Normal 32 3 3" xfId="11332" xr:uid="{00000000-0005-0000-0000-0000D1210000}"/>
    <cellStyle name="Normal 32 3 4" xfId="11333" xr:uid="{00000000-0005-0000-0000-0000D2210000}"/>
    <cellStyle name="Normal 32 4" xfId="11334" xr:uid="{00000000-0005-0000-0000-0000D3210000}"/>
    <cellStyle name="Normal 32 4 2" xfId="11335" xr:uid="{00000000-0005-0000-0000-0000D4210000}"/>
    <cellStyle name="Normal 32 5" xfId="11336" xr:uid="{00000000-0005-0000-0000-0000D5210000}"/>
    <cellStyle name="Normal 32 6" xfId="11337" xr:uid="{00000000-0005-0000-0000-0000D6210000}"/>
    <cellStyle name="Normal 32 7" xfId="32235" xr:uid="{BDED07F3-A280-4FE9-86D0-CAD8F1213822}"/>
    <cellStyle name="Normal 33" xfId="985" xr:uid="{00000000-0005-0000-0000-0000D7210000}"/>
    <cellStyle name="Normal 33 2" xfId="986" xr:uid="{00000000-0005-0000-0000-0000D8210000}"/>
    <cellStyle name="Normal 33 2 2" xfId="11338" xr:uid="{00000000-0005-0000-0000-0000D9210000}"/>
    <cellStyle name="Normal 33 2 2 2" xfId="11339" xr:uid="{00000000-0005-0000-0000-0000DA210000}"/>
    <cellStyle name="Normal 33 2 2 2 2" xfId="11340" xr:uid="{00000000-0005-0000-0000-0000DB210000}"/>
    <cellStyle name="Normal 33 2 2 3" xfId="11341" xr:uid="{00000000-0005-0000-0000-0000DC210000}"/>
    <cellStyle name="Normal 33 2 2 4" xfId="11342" xr:uid="{00000000-0005-0000-0000-0000DD210000}"/>
    <cellStyle name="Normal 33 2 3" xfId="11343" xr:uid="{00000000-0005-0000-0000-0000DE210000}"/>
    <cellStyle name="Normal 33 2 3 2" xfId="11344" xr:uid="{00000000-0005-0000-0000-0000DF210000}"/>
    <cellStyle name="Normal 33 2 4" xfId="11345" xr:uid="{00000000-0005-0000-0000-0000E0210000}"/>
    <cellStyle name="Normal 33 2 5" xfId="11346" xr:uid="{00000000-0005-0000-0000-0000E1210000}"/>
    <cellStyle name="Normal 33 3" xfId="11347" xr:uid="{00000000-0005-0000-0000-0000E2210000}"/>
    <cellStyle name="Normal 33 3 2" xfId="11348" xr:uid="{00000000-0005-0000-0000-0000E3210000}"/>
    <cellStyle name="Normal 33 3 2 2" xfId="11349" xr:uid="{00000000-0005-0000-0000-0000E4210000}"/>
    <cellStyle name="Normal 33 3 3" xfId="11350" xr:uid="{00000000-0005-0000-0000-0000E5210000}"/>
    <cellStyle name="Normal 33 3 4" xfId="11351" xr:uid="{00000000-0005-0000-0000-0000E6210000}"/>
    <cellStyle name="Normal 33 4" xfId="11352" xr:uid="{00000000-0005-0000-0000-0000E7210000}"/>
    <cellStyle name="Normal 33 4 2" xfId="11353" xr:uid="{00000000-0005-0000-0000-0000E8210000}"/>
    <cellStyle name="Normal 33 5" xfId="11354" xr:uid="{00000000-0005-0000-0000-0000E9210000}"/>
    <cellStyle name="Normal 33 6" xfId="11355" xr:uid="{00000000-0005-0000-0000-0000EA210000}"/>
    <cellStyle name="Normal 33 7" xfId="32236" xr:uid="{BE7DDACC-D859-44E2-92A9-55B4CCF3D523}"/>
    <cellStyle name="Normal 34" xfId="987" xr:uid="{00000000-0005-0000-0000-0000EB210000}"/>
    <cellStyle name="Normal 34 2" xfId="988" xr:uid="{00000000-0005-0000-0000-0000EC210000}"/>
    <cellStyle name="Normal 34 3" xfId="11356" xr:uid="{00000000-0005-0000-0000-0000ED210000}"/>
    <cellStyle name="Normal 34 3 2" xfId="11357" xr:uid="{00000000-0005-0000-0000-0000EE210000}"/>
    <cellStyle name="Normal 34 3 2 2" xfId="11358" xr:uid="{00000000-0005-0000-0000-0000EF210000}"/>
    <cellStyle name="Normal 34 3 2 2 2" xfId="11359" xr:uid="{00000000-0005-0000-0000-0000F0210000}"/>
    <cellStyle name="Normal 34 3 2 2 2 2" xfId="11360" xr:uid="{00000000-0005-0000-0000-0000F1210000}"/>
    <cellStyle name="Normal 34 3 2 2 3" xfId="11361" xr:uid="{00000000-0005-0000-0000-0000F2210000}"/>
    <cellStyle name="Normal 34 3 2 2 4" xfId="11362" xr:uid="{00000000-0005-0000-0000-0000F3210000}"/>
    <cellStyle name="Normal 34 3 2 3" xfId="11363" xr:uid="{00000000-0005-0000-0000-0000F4210000}"/>
    <cellStyle name="Normal 34 3 2 3 2" xfId="11364" xr:uid="{00000000-0005-0000-0000-0000F5210000}"/>
    <cellStyle name="Normal 34 3 2 4" xfId="11365" xr:uid="{00000000-0005-0000-0000-0000F6210000}"/>
    <cellStyle name="Normal 34 3 2 5" xfId="11366" xr:uid="{00000000-0005-0000-0000-0000F7210000}"/>
    <cellStyle name="Normal 34 3 3" xfId="11367" xr:uid="{00000000-0005-0000-0000-0000F8210000}"/>
    <cellStyle name="Normal 34 3 3 2" xfId="11368" xr:uid="{00000000-0005-0000-0000-0000F9210000}"/>
    <cellStyle name="Normal 34 3 3 2 2" xfId="11369" xr:uid="{00000000-0005-0000-0000-0000FA210000}"/>
    <cellStyle name="Normal 34 3 3 3" xfId="11370" xr:uid="{00000000-0005-0000-0000-0000FB210000}"/>
    <cellStyle name="Normal 34 3 3 4" xfId="11371" xr:uid="{00000000-0005-0000-0000-0000FC210000}"/>
    <cellStyle name="Normal 34 3 4" xfId="11372" xr:uid="{00000000-0005-0000-0000-0000FD210000}"/>
    <cellStyle name="Normal 34 3 4 2" xfId="11373" xr:uid="{00000000-0005-0000-0000-0000FE210000}"/>
    <cellStyle name="Normal 34 3 5" xfId="11374" xr:uid="{00000000-0005-0000-0000-0000FF210000}"/>
    <cellStyle name="Normal 34 3 6" xfId="11375" xr:uid="{00000000-0005-0000-0000-000000220000}"/>
    <cellStyle name="Normal 34 4" xfId="11376" xr:uid="{00000000-0005-0000-0000-000001220000}"/>
    <cellStyle name="Normal 34 4 2" xfId="11377" xr:uid="{00000000-0005-0000-0000-000002220000}"/>
    <cellStyle name="Normal 34 4 2 2" xfId="11378" xr:uid="{00000000-0005-0000-0000-000003220000}"/>
    <cellStyle name="Normal 34 4 2 2 2" xfId="11379" xr:uid="{00000000-0005-0000-0000-000004220000}"/>
    <cellStyle name="Normal 34 4 2 3" xfId="11380" xr:uid="{00000000-0005-0000-0000-000005220000}"/>
    <cellStyle name="Normal 34 4 2 4" xfId="11381" xr:uid="{00000000-0005-0000-0000-000006220000}"/>
    <cellStyle name="Normal 34 4 3" xfId="11382" xr:uid="{00000000-0005-0000-0000-000007220000}"/>
    <cellStyle name="Normal 34 4 3 2" xfId="11383" xr:uid="{00000000-0005-0000-0000-000008220000}"/>
    <cellStyle name="Normal 34 4 4" xfId="11384" xr:uid="{00000000-0005-0000-0000-000009220000}"/>
    <cellStyle name="Normal 34 4 5" xfId="11385" xr:uid="{00000000-0005-0000-0000-00000A220000}"/>
    <cellStyle name="Normal 34 5" xfId="11386" xr:uid="{00000000-0005-0000-0000-00000B220000}"/>
    <cellStyle name="Normal 34 5 2" xfId="11387" xr:uid="{00000000-0005-0000-0000-00000C220000}"/>
    <cellStyle name="Normal 34 5 2 2" xfId="11388" xr:uid="{00000000-0005-0000-0000-00000D220000}"/>
    <cellStyle name="Normal 34 5 3" xfId="11389" xr:uid="{00000000-0005-0000-0000-00000E220000}"/>
    <cellStyle name="Normal 34 5 4" xfId="11390" xr:uid="{00000000-0005-0000-0000-00000F220000}"/>
    <cellStyle name="Normal 34 6" xfId="11391" xr:uid="{00000000-0005-0000-0000-000010220000}"/>
    <cellStyle name="Normal 34 6 2" xfId="11392" xr:uid="{00000000-0005-0000-0000-000011220000}"/>
    <cellStyle name="Normal 34 7" xfId="11393" xr:uid="{00000000-0005-0000-0000-000012220000}"/>
    <cellStyle name="Normal 34 8" xfId="11394" xr:uid="{00000000-0005-0000-0000-000013220000}"/>
    <cellStyle name="Normal 34 9" xfId="32237" xr:uid="{3C7C29C6-5348-4F6F-B317-9DCCA785536C}"/>
    <cellStyle name="Normal 35" xfId="989" xr:uid="{00000000-0005-0000-0000-000014220000}"/>
    <cellStyle name="Normal 35 2" xfId="990" xr:uid="{00000000-0005-0000-0000-000015220000}"/>
    <cellStyle name="Normal 35 2 2" xfId="11395" xr:uid="{00000000-0005-0000-0000-000016220000}"/>
    <cellStyle name="Normal 35 2 2 2" xfId="11396" xr:uid="{00000000-0005-0000-0000-000017220000}"/>
    <cellStyle name="Normal 35 2 2 2 2" xfId="11397" xr:uid="{00000000-0005-0000-0000-000018220000}"/>
    <cellStyle name="Normal 35 2 2 3" xfId="11398" xr:uid="{00000000-0005-0000-0000-000019220000}"/>
    <cellStyle name="Normal 35 2 2 4" xfId="11399" xr:uid="{00000000-0005-0000-0000-00001A220000}"/>
    <cellStyle name="Normal 35 2 3" xfId="11400" xr:uid="{00000000-0005-0000-0000-00001B220000}"/>
    <cellStyle name="Normal 35 2 3 2" xfId="11401" xr:uid="{00000000-0005-0000-0000-00001C220000}"/>
    <cellStyle name="Normal 35 2 4" xfId="11402" xr:uid="{00000000-0005-0000-0000-00001D220000}"/>
    <cellStyle name="Normal 35 2 5" xfId="11403" xr:uid="{00000000-0005-0000-0000-00001E220000}"/>
    <cellStyle name="Normal 35 3" xfId="11404" xr:uid="{00000000-0005-0000-0000-00001F220000}"/>
    <cellStyle name="Normal 35 3 2" xfId="11405" xr:uid="{00000000-0005-0000-0000-000020220000}"/>
    <cellStyle name="Normal 35 3 2 2" xfId="11406" xr:uid="{00000000-0005-0000-0000-000021220000}"/>
    <cellStyle name="Normal 35 3 3" xfId="11407" xr:uid="{00000000-0005-0000-0000-000022220000}"/>
    <cellStyle name="Normal 35 3 4" xfId="11408" xr:uid="{00000000-0005-0000-0000-000023220000}"/>
    <cellStyle name="Normal 35 4" xfId="11409" xr:uid="{00000000-0005-0000-0000-000024220000}"/>
    <cellStyle name="Normal 35 4 2" xfId="11410" xr:uid="{00000000-0005-0000-0000-000025220000}"/>
    <cellStyle name="Normal 35 5" xfId="11411" xr:uid="{00000000-0005-0000-0000-000026220000}"/>
    <cellStyle name="Normal 35 6" xfId="11412" xr:uid="{00000000-0005-0000-0000-000027220000}"/>
    <cellStyle name="Normal 35 7" xfId="32238" xr:uid="{D9319654-05F7-4B23-B736-ACBF448AAEA3}"/>
    <cellStyle name="Normal 36" xfId="991" xr:uid="{00000000-0005-0000-0000-000028220000}"/>
    <cellStyle name="Normal 36 2" xfId="11413" xr:uid="{00000000-0005-0000-0000-000029220000}"/>
    <cellStyle name="Normal 36 2 2" xfId="11414" xr:uid="{00000000-0005-0000-0000-00002A220000}"/>
    <cellStyle name="Normal 36 2 2 2" xfId="11415" xr:uid="{00000000-0005-0000-0000-00002B220000}"/>
    <cellStyle name="Normal 36 2 2 2 2" xfId="11416" xr:uid="{00000000-0005-0000-0000-00002C220000}"/>
    <cellStyle name="Normal 36 2 2 3" xfId="11417" xr:uid="{00000000-0005-0000-0000-00002D220000}"/>
    <cellStyle name="Normal 36 2 2 4" xfId="11418" xr:uid="{00000000-0005-0000-0000-00002E220000}"/>
    <cellStyle name="Normal 36 2 3" xfId="11419" xr:uid="{00000000-0005-0000-0000-00002F220000}"/>
    <cellStyle name="Normal 36 2 3 2" xfId="11420" xr:uid="{00000000-0005-0000-0000-000030220000}"/>
    <cellStyle name="Normal 36 2 4" xfId="11421" xr:uid="{00000000-0005-0000-0000-000031220000}"/>
    <cellStyle name="Normal 36 2 5" xfId="11422" xr:uid="{00000000-0005-0000-0000-000032220000}"/>
    <cellStyle name="Normal 36 3" xfId="11423" xr:uid="{00000000-0005-0000-0000-000033220000}"/>
    <cellStyle name="Normal 36 3 2" xfId="11424" xr:uid="{00000000-0005-0000-0000-000034220000}"/>
    <cellStyle name="Normal 36 3 2 2" xfId="11425" xr:uid="{00000000-0005-0000-0000-000035220000}"/>
    <cellStyle name="Normal 36 3 3" xfId="11426" xr:uid="{00000000-0005-0000-0000-000036220000}"/>
    <cellStyle name="Normal 36 3 4" xfId="11427" xr:uid="{00000000-0005-0000-0000-000037220000}"/>
    <cellStyle name="Normal 36 4" xfId="11428" xr:uid="{00000000-0005-0000-0000-000038220000}"/>
    <cellStyle name="Normal 36 4 2" xfId="11429" xr:uid="{00000000-0005-0000-0000-000039220000}"/>
    <cellStyle name="Normal 36 5" xfId="11430" xr:uid="{00000000-0005-0000-0000-00003A220000}"/>
    <cellStyle name="Normal 36 6" xfId="11431" xr:uid="{00000000-0005-0000-0000-00003B220000}"/>
    <cellStyle name="Normal 36 7" xfId="32239" xr:uid="{0AD3291B-54DE-4DAF-ABD0-E0C97B9C194E}"/>
    <cellStyle name="Normal 37" xfId="992" xr:uid="{00000000-0005-0000-0000-00003C220000}"/>
    <cellStyle name="Normal 37 2" xfId="993" xr:uid="{00000000-0005-0000-0000-00003D220000}"/>
    <cellStyle name="Normal 37 3" xfId="32240" xr:uid="{333F0021-240B-4DC2-8EDE-92DD577B47D2}"/>
    <cellStyle name="Normal 38" xfId="994" xr:uid="{00000000-0005-0000-0000-00003E220000}"/>
    <cellStyle name="Normal 38 2" xfId="11432" xr:uid="{00000000-0005-0000-0000-00003F220000}"/>
    <cellStyle name="Normal 38 2 2" xfId="11433" xr:uid="{00000000-0005-0000-0000-000040220000}"/>
    <cellStyle name="Normal 38 2 2 2" xfId="11434" xr:uid="{00000000-0005-0000-0000-000041220000}"/>
    <cellStyle name="Normal 38 2 2 2 2" xfId="11435" xr:uid="{00000000-0005-0000-0000-000042220000}"/>
    <cellStyle name="Normal 38 2 2 3" xfId="11436" xr:uid="{00000000-0005-0000-0000-000043220000}"/>
    <cellStyle name="Normal 38 2 2 4" xfId="11437" xr:uid="{00000000-0005-0000-0000-000044220000}"/>
    <cellStyle name="Normal 38 2 3" xfId="11438" xr:uid="{00000000-0005-0000-0000-000045220000}"/>
    <cellStyle name="Normal 38 2 3 2" xfId="11439" xr:uid="{00000000-0005-0000-0000-000046220000}"/>
    <cellStyle name="Normal 38 2 4" xfId="11440" xr:uid="{00000000-0005-0000-0000-000047220000}"/>
    <cellStyle name="Normal 38 2 5" xfId="11441" xr:uid="{00000000-0005-0000-0000-000048220000}"/>
    <cellStyle name="Normal 38 3" xfId="11442" xr:uid="{00000000-0005-0000-0000-000049220000}"/>
    <cellStyle name="Normal 38 3 2" xfId="11443" xr:uid="{00000000-0005-0000-0000-00004A220000}"/>
    <cellStyle name="Normal 38 3 2 2" xfId="11444" xr:uid="{00000000-0005-0000-0000-00004B220000}"/>
    <cellStyle name="Normal 38 3 3" xfId="11445" xr:uid="{00000000-0005-0000-0000-00004C220000}"/>
    <cellStyle name="Normal 38 3 4" xfId="11446" xr:uid="{00000000-0005-0000-0000-00004D220000}"/>
    <cellStyle name="Normal 38 4" xfId="11447" xr:uid="{00000000-0005-0000-0000-00004E220000}"/>
    <cellStyle name="Normal 38 4 2" xfId="11448" xr:uid="{00000000-0005-0000-0000-00004F220000}"/>
    <cellStyle name="Normal 38 5" xfId="11449" xr:uid="{00000000-0005-0000-0000-000050220000}"/>
    <cellStyle name="Normal 38 6" xfId="11450" xr:uid="{00000000-0005-0000-0000-000051220000}"/>
    <cellStyle name="Normal 38 7" xfId="32241" xr:uid="{645F5775-C831-4390-A66A-7DD57E698BB2}"/>
    <cellStyle name="Normal 39" xfId="995" xr:uid="{00000000-0005-0000-0000-000052220000}"/>
    <cellStyle name="Normal 39 2" xfId="11451" xr:uid="{00000000-0005-0000-0000-000053220000}"/>
    <cellStyle name="Normal 39 2 2" xfId="11452" xr:uid="{00000000-0005-0000-0000-000054220000}"/>
    <cellStyle name="Normal 39 2 2 2" xfId="11453" xr:uid="{00000000-0005-0000-0000-000055220000}"/>
    <cellStyle name="Normal 39 2 2 2 2" xfId="11454" xr:uid="{00000000-0005-0000-0000-000056220000}"/>
    <cellStyle name="Normal 39 2 2 3" xfId="11455" xr:uid="{00000000-0005-0000-0000-000057220000}"/>
    <cellStyle name="Normal 39 2 2 4" xfId="11456" xr:uid="{00000000-0005-0000-0000-000058220000}"/>
    <cellStyle name="Normal 39 2 3" xfId="11457" xr:uid="{00000000-0005-0000-0000-000059220000}"/>
    <cellStyle name="Normal 39 2 3 2" xfId="11458" xr:uid="{00000000-0005-0000-0000-00005A220000}"/>
    <cellStyle name="Normal 39 2 4" xfId="11459" xr:uid="{00000000-0005-0000-0000-00005B220000}"/>
    <cellStyle name="Normal 39 2 5" xfId="11460" xr:uid="{00000000-0005-0000-0000-00005C220000}"/>
    <cellStyle name="Normal 39 3" xfId="11461" xr:uid="{00000000-0005-0000-0000-00005D220000}"/>
    <cellStyle name="Normal 39 3 2" xfId="11462" xr:uid="{00000000-0005-0000-0000-00005E220000}"/>
    <cellStyle name="Normal 39 3 2 2" xfId="11463" xr:uid="{00000000-0005-0000-0000-00005F220000}"/>
    <cellStyle name="Normal 39 3 3" xfId="11464" xr:uid="{00000000-0005-0000-0000-000060220000}"/>
    <cellStyle name="Normal 39 3 4" xfId="11465" xr:uid="{00000000-0005-0000-0000-000061220000}"/>
    <cellStyle name="Normal 39 4" xfId="11466" xr:uid="{00000000-0005-0000-0000-000062220000}"/>
    <cellStyle name="Normal 39 4 2" xfId="11467" xr:uid="{00000000-0005-0000-0000-000063220000}"/>
    <cellStyle name="Normal 39 5" xfId="11468" xr:uid="{00000000-0005-0000-0000-000064220000}"/>
    <cellStyle name="Normal 39 6" xfId="11469" xr:uid="{00000000-0005-0000-0000-000065220000}"/>
    <cellStyle name="Normal 39 7" xfId="32242" xr:uid="{56787944-5DE1-42E5-9C9E-D4CFE9F6A16E}"/>
    <cellStyle name="Normal 4" xfId="126" xr:uid="{00000000-0005-0000-0000-000066220000}"/>
    <cellStyle name="Normal 4 2" xfId="996" xr:uid="{00000000-0005-0000-0000-000067220000}"/>
    <cellStyle name="Normal 4 2 10" xfId="11470" xr:uid="{00000000-0005-0000-0000-000068220000}"/>
    <cellStyle name="Normal 4 2 10 2" xfId="11471" xr:uid="{00000000-0005-0000-0000-000069220000}"/>
    <cellStyle name="Normal 4 2 10 2 2" xfId="11472" xr:uid="{00000000-0005-0000-0000-00006A220000}"/>
    <cellStyle name="Normal 4 2 10 3" xfId="11473" xr:uid="{00000000-0005-0000-0000-00006B220000}"/>
    <cellStyle name="Normal 4 2 10 4" xfId="11474" xr:uid="{00000000-0005-0000-0000-00006C220000}"/>
    <cellStyle name="Normal 4 2 11" xfId="11475" xr:uid="{00000000-0005-0000-0000-00006D220000}"/>
    <cellStyle name="Normal 4 2 12" xfId="11476" xr:uid="{00000000-0005-0000-0000-00006E220000}"/>
    <cellStyle name="Normal 4 2 12 2" xfId="11477" xr:uid="{00000000-0005-0000-0000-00006F220000}"/>
    <cellStyle name="Normal 4 2 12 3" xfId="11478" xr:uid="{00000000-0005-0000-0000-000070220000}"/>
    <cellStyle name="Normal 4 2 12 4" xfId="11479" xr:uid="{00000000-0005-0000-0000-000071220000}"/>
    <cellStyle name="Normal 4 2 13" xfId="11480" xr:uid="{00000000-0005-0000-0000-000072220000}"/>
    <cellStyle name="Normal 4 2 13 2" xfId="11481" xr:uid="{00000000-0005-0000-0000-000073220000}"/>
    <cellStyle name="Normal 4 2 13 3" xfId="11482" xr:uid="{00000000-0005-0000-0000-000074220000}"/>
    <cellStyle name="Normal 4 2 14" xfId="11483" xr:uid="{00000000-0005-0000-0000-000075220000}"/>
    <cellStyle name="Normal 4 2 15" xfId="11484" xr:uid="{00000000-0005-0000-0000-000076220000}"/>
    <cellStyle name="Normal 4 2 16" xfId="11485" xr:uid="{00000000-0005-0000-0000-000077220000}"/>
    <cellStyle name="Normal 4 2 17" xfId="32244" xr:uid="{149EB029-A179-436D-BA00-62B5429FF9AC}"/>
    <cellStyle name="Normal 4 2 2" xfId="997" xr:uid="{00000000-0005-0000-0000-000078220000}"/>
    <cellStyle name="Normal 4 2 2 10" xfId="11486" xr:uid="{00000000-0005-0000-0000-000079220000}"/>
    <cellStyle name="Normal 4 2 2 10 2" xfId="11487" xr:uid="{00000000-0005-0000-0000-00007A220000}"/>
    <cellStyle name="Normal 4 2 2 10 3" xfId="11488" xr:uid="{00000000-0005-0000-0000-00007B220000}"/>
    <cellStyle name="Normal 4 2 2 10 4" xfId="11489" xr:uid="{00000000-0005-0000-0000-00007C220000}"/>
    <cellStyle name="Normal 4 2 2 11" xfId="11490" xr:uid="{00000000-0005-0000-0000-00007D220000}"/>
    <cellStyle name="Normal 4 2 2 11 2" xfId="11491" xr:uid="{00000000-0005-0000-0000-00007E220000}"/>
    <cellStyle name="Normal 4 2 2 11 3" xfId="11492" xr:uid="{00000000-0005-0000-0000-00007F220000}"/>
    <cellStyle name="Normal 4 2 2 12" xfId="11493" xr:uid="{00000000-0005-0000-0000-000080220000}"/>
    <cellStyle name="Normal 4 2 2 13" xfId="11494" xr:uid="{00000000-0005-0000-0000-000081220000}"/>
    <cellStyle name="Normal 4 2 2 14" xfId="11495" xr:uid="{00000000-0005-0000-0000-000082220000}"/>
    <cellStyle name="Normal 4 2 2 15" xfId="32245" xr:uid="{7A7D696C-9437-452C-8375-A1AB0FB6D050}"/>
    <cellStyle name="Normal 4 2 2 2" xfId="11496" xr:uid="{00000000-0005-0000-0000-000083220000}"/>
    <cellStyle name="Normal 4 2 2 2 10" xfId="11497" xr:uid="{00000000-0005-0000-0000-000084220000}"/>
    <cellStyle name="Normal 4 2 2 2 11" xfId="11498" xr:uid="{00000000-0005-0000-0000-000085220000}"/>
    <cellStyle name="Normal 4 2 2 2 2" xfId="11499" xr:uid="{00000000-0005-0000-0000-000086220000}"/>
    <cellStyle name="Normal 4 2 2 2 2 10" xfId="11500" xr:uid="{00000000-0005-0000-0000-000087220000}"/>
    <cellStyle name="Normal 4 2 2 2 2 2" xfId="11501" xr:uid="{00000000-0005-0000-0000-000088220000}"/>
    <cellStyle name="Normal 4 2 2 2 2 2 2" xfId="11502" xr:uid="{00000000-0005-0000-0000-000089220000}"/>
    <cellStyle name="Normal 4 2 2 2 2 2 2 2" xfId="11503" xr:uid="{00000000-0005-0000-0000-00008A220000}"/>
    <cellStyle name="Normal 4 2 2 2 2 2 2 2 2" xfId="11504" xr:uid="{00000000-0005-0000-0000-00008B220000}"/>
    <cellStyle name="Normal 4 2 2 2 2 2 2 2 2 2" xfId="11505" xr:uid="{00000000-0005-0000-0000-00008C220000}"/>
    <cellStyle name="Normal 4 2 2 2 2 2 2 2 3" xfId="11506" xr:uid="{00000000-0005-0000-0000-00008D220000}"/>
    <cellStyle name="Normal 4 2 2 2 2 2 2 2 4" xfId="11507" xr:uid="{00000000-0005-0000-0000-00008E220000}"/>
    <cellStyle name="Normal 4 2 2 2 2 2 2 3" xfId="11508" xr:uid="{00000000-0005-0000-0000-00008F220000}"/>
    <cellStyle name="Normal 4 2 2 2 2 2 2 3 2" xfId="11509" xr:uid="{00000000-0005-0000-0000-000090220000}"/>
    <cellStyle name="Normal 4 2 2 2 2 2 2 3 3" xfId="11510" xr:uid="{00000000-0005-0000-0000-000091220000}"/>
    <cellStyle name="Normal 4 2 2 2 2 2 2 3 4" xfId="11511" xr:uid="{00000000-0005-0000-0000-000092220000}"/>
    <cellStyle name="Normal 4 2 2 2 2 2 2 4" xfId="11512" xr:uid="{00000000-0005-0000-0000-000093220000}"/>
    <cellStyle name="Normal 4 2 2 2 2 2 2 4 2" xfId="11513" xr:uid="{00000000-0005-0000-0000-000094220000}"/>
    <cellStyle name="Normal 4 2 2 2 2 2 2 4 3" xfId="11514" xr:uid="{00000000-0005-0000-0000-000095220000}"/>
    <cellStyle name="Normal 4 2 2 2 2 2 2 5" xfId="11515" xr:uid="{00000000-0005-0000-0000-000096220000}"/>
    <cellStyle name="Normal 4 2 2 2 2 2 2 6" xfId="11516" xr:uid="{00000000-0005-0000-0000-000097220000}"/>
    <cellStyle name="Normal 4 2 2 2 2 2 2 7" xfId="11517" xr:uid="{00000000-0005-0000-0000-000098220000}"/>
    <cellStyle name="Normal 4 2 2 2 2 2 3" xfId="11518" xr:uid="{00000000-0005-0000-0000-000099220000}"/>
    <cellStyle name="Normal 4 2 2 2 2 2 3 2" xfId="11519" xr:uid="{00000000-0005-0000-0000-00009A220000}"/>
    <cellStyle name="Normal 4 2 2 2 2 2 3 2 2" xfId="11520" xr:uid="{00000000-0005-0000-0000-00009B220000}"/>
    <cellStyle name="Normal 4 2 2 2 2 2 3 3" xfId="11521" xr:uid="{00000000-0005-0000-0000-00009C220000}"/>
    <cellStyle name="Normal 4 2 2 2 2 2 3 4" xfId="11522" xr:uid="{00000000-0005-0000-0000-00009D220000}"/>
    <cellStyle name="Normal 4 2 2 2 2 2 4" xfId="11523" xr:uid="{00000000-0005-0000-0000-00009E220000}"/>
    <cellStyle name="Normal 4 2 2 2 2 2 4 2" xfId="11524" xr:uid="{00000000-0005-0000-0000-00009F220000}"/>
    <cellStyle name="Normal 4 2 2 2 2 2 4 3" xfId="11525" xr:uid="{00000000-0005-0000-0000-0000A0220000}"/>
    <cellStyle name="Normal 4 2 2 2 2 2 4 4" xfId="11526" xr:uid="{00000000-0005-0000-0000-0000A1220000}"/>
    <cellStyle name="Normal 4 2 2 2 2 2 5" xfId="11527" xr:uid="{00000000-0005-0000-0000-0000A2220000}"/>
    <cellStyle name="Normal 4 2 2 2 2 2 5 2" xfId="11528" xr:uid="{00000000-0005-0000-0000-0000A3220000}"/>
    <cellStyle name="Normal 4 2 2 2 2 2 5 3" xfId="11529" xr:uid="{00000000-0005-0000-0000-0000A4220000}"/>
    <cellStyle name="Normal 4 2 2 2 2 2 6" xfId="11530" xr:uid="{00000000-0005-0000-0000-0000A5220000}"/>
    <cellStyle name="Normal 4 2 2 2 2 2 7" xfId="11531" xr:uid="{00000000-0005-0000-0000-0000A6220000}"/>
    <cellStyle name="Normal 4 2 2 2 2 2 8" xfId="11532" xr:uid="{00000000-0005-0000-0000-0000A7220000}"/>
    <cellStyle name="Normal 4 2 2 2 2 3" xfId="11533" xr:uid="{00000000-0005-0000-0000-0000A8220000}"/>
    <cellStyle name="Normal 4 2 2 2 2 3 2" xfId="11534" xr:uid="{00000000-0005-0000-0000-0000A9220000}"/>
    <cellStyle name="Normal 4 2 2 2 2 3 2 2" xfId="11535" xr:uid="{00000000-0005-0000-0000-0000AA220000}"/>
    <cellStyle name="Normal 4 2 2 2 2 3 2 2 2" xfId="11536" xr:uid="{00000000-0005-0000-0000-0000AB220000}"/>
    <cellStyle name="Normal 4 2 2 2 2 3 2 2 2 2" xfId="11537" xr:uid="{00000000-0005-0000-0000-0000AC220000}"/>
    <cellStyle name="Normal 4 2 2 2 2 3 2 2 3" xfId="11538" xr:uid="{00000000-0005-0000-0000-0000AD220000}"/>
    <cellStyle name="Normal 4 2 2 2 2 3 2 2 4" xfId="11539" xr:uid="{00000000-0005-0000-0000-0000AE220000}"/>
    <cellStyle name="Normal 4 2 2 2 2 3 2 3" xfId="11540" xr:uid="{00000000-0005-0000-0000-0000AF220000}"/>
    <cellStyle name="Normal 4 2 2 2 2 3 2 3 2" xfId="11541" xr:uid="{00000000-0005-0000-0000-0000B0220000}"/>
    <cellStyle name="Normal 4 2 2 2 2 3 2 3 3" xfId="11542" xr:uid="{00000000-0005-0000-0000-0000B1220000}"/>
    <cellStyle name="Normal 4 2 2 2 2 3 2 3 4" xfId="11543" xr:uid="{00000000-0005-0000-0000-0000B2220000}"/>
    <cellStyle name="Normal 4 2 2 2 2 3 2 4" xfId="11544" xr:uid="{00000000-0005-0000-0000-0000B3220000}"/>
    <cellStyle name="Normal 4 2 2 2 2 3 2 4 2" xfId="11545" xr:uid="{00000000-0005-0000-0000-0000B4220000}"/>
    <cellStyle name="Normal 4 2 2 2 2 3 2 4 3" xfId="11546" xr:uid="{00000000-0005-0000-0000-0000B5220000}"/>
    <cellStyle name="Normal 4 2 2 2 2 3 2 5" xfId="11547" xr:uid="{00000000-0005-0000-0000-0000B6220000}"/>
    <cellStyle name="Normal 4 2 2 2 2 3 2 6" xfId="11548" xr:uid="{00000000-0005-0000-0000-0000B7220000}"/>
    <cellStyle name="Normal 4 2 2 2 2 3 2 7" xfId="11549" xr:uid="{00000000-0005-0000-0000-0000B8220000}"/>
    <cellStyle name="Normal 4 2 2 2 2 3 3" xfId="11550" xr:uid="{00000000-0005-0000-0000-0000B9220000}"/>
    <cellStyle name="Normal 4 2 2 2 2 3 3 2" xfId="11551" xr:uid="{00000000-0005-0000-0000-0000BA220000}"/>
    <cellStyle name="Normal 4 2 2 2 2 3 3 2 2" xfId="11552" xr:uid="{00000000-0005-0000-0000-0000BB220000}"/>
    <cellStyle name="Normal 4 2 2 2 2 3 3 3" xfId="11553" xr:uid="{00000000-0005-0000-0000-0000BC220000}"/>
    <cellStyle name="Normal 4 2 2 2 2 3 3 4" xfId="11554" xr:uid="{00000000-0005-0000-0000-0000BD220000}"/>
    <cellStyle name="Normal 4 2 2 2 2 3 4" xfId="11555" xr:uid="{00000000-0005-0000-0000-0000BE220000}"/>
    <cellStyle name="Normal 4 2 2 2 2 3 4 2" xfId="11556" xr:uid="{00000000-0005-0000-0000-0000BF220000}"/>
    <cellStyle name="Normal 4 2 2 2 2 3 4 3" xfId="11557" xr:uid="{00000000-0005-0000-0000-0000C0220000}"/>
    <cellStyle name="Normal 4 2 2 2 2 3 4 4" xfId="11558" xr:uid="{00000000-0005-0000-0000-0000C1220000}"/>
    <cellStyle name="Normal 4 2 2 2 2 3 5" xfId="11559" xr:uid="{00000000-0005-0000-0000-0000C2220000}"/>
    <cellStyle name="Normal 4 2 2 2 2 3 5 2" xfId="11560" xr:uid="{00000000-0005-0000-0000-0000C3220000}"/>
    <cellStyle name="Normal 4 2 2 2 2 3 5 3" xfId="11561" xr:uid="{00000000-0005-0000-0000-0000C4220000}"/>
    <cellStyle name="Normal 4 2 2 2 2 3 6" xfId="11562" xr:uid="{00000000-0005-0000-0000-0000C5220000}"/>
    <cellStyle name="Normal 4 2 2 2 2 3 7" xfId="11563" xr:uid="{00000000-0005-0000-0000-0000C6220000}"/>
    <cellStyle name="Normal 4 2 2 2 2 3 8" xfId="11564" xr:uid="{00000000-0005-0000-0000-0000C7220000}"/>
    <cellStyle name="Normal 4 2 2 2 2 4" xfId="11565" xr:uid="{00000000-0005-0000-0000-0000C8220000}"/>
    <cellStyle name="Normal 4 2 2 2 2 4 2" xfId="11566" xr:uid="{00000000-0005-0000-0000-0000C9220000}"/>
    <cellStyle name="Normal 4 2 2 2 2 4 2 2" xfId="11567" xr:uid="{00000000-0005-0000-0000-0000CA220000}"/>
    <cellStyle name="Normal 4 2 2 2 2 4 2 2 2" xfId="11568" xr:uid="{00000000-0005-0000-0000-0000CB220000}"/>
    <cellStyle name="Normal 4 2 2 2 2 4 2 3" xfId="11569" xr:uid="{00000000-0005-0000-0000-0000CC220000}"/>
    <cellStyle name="Normal 4 2 2 2 2 4 2 4" xfId="11570" xr:uid="{00000000-0005-0000-0000-0000CD220000}"/>
    <cellStyle name="Normal 4 2 2 2 2 4 3" xfId="11571" xr:uid="{00000000-0005-0000-0000-0000CE220000}"/>
    <cellStyle name="Normal 4 2 2 2 2 4 3 2" xfId="11572" xr:uid="{00000000-0005-0000-0000-0000CF220000}"/>
    <cellStyle name="Normal 4 2 2 2 2 4 3 3" xfId="11573" xr:uid="{00000000-0005-0000-0000-0000D0220000}"/>
    <cellStyle name="Normal 4 2 2 2 2 4 3 4" xfId="11574" xr:uid="{00000000-0005-0000-0000-0000D1220000}"/>
    <cellStyle name="Normal 4 2 2 2 2 4 4" xfId="11575" xr:uid="{00000000-0005-0000-0000-0000D2220000}"/>
    <cellStyle name="Normal 4 2 2 2 2 4 4 2" xfId="11576" xr:uid="{00000000-0005-0000-0000-0000D3220000}"/>
    <cellStyle name="Normal 4 2 2 2 2 4 4 3" xfId="11577" xr:uid="{00000000-0005-0000-0000-0000D4220000}"/>
    <cellStyle name="Normal 4 2 2 2 2 4 5" xfId="11578" xr:uid="{00000000-0005-0000-0000-0000D5220000}"/>
    <cellStyle name="Normal 4 2 2 2 2 4 6" xfId="11579" xr:uid="{00000000-0005-0000-0000-0000D6220000}"/>
    <cellStyle name="Normal 4 2 2 2 2 4 7" xfId="11580" xr:uid="{00000000-0005-0000-0000-0000D7220000}"/>
    <cellStyle name="Normal 4 2 2 2 2 5" xfId="11581" xr:uid="{00000000-0005-0000-0000-0000D8220000}"/>
    <cellStyle name="Normal 4 2 2 2 2 5 2" xfId="11582" xr:uid="{00000000-0005-0000-0000-0000D9220000}"/>
    <cellStyle name="Normal 4 2 2 2 2 5 2 2" xfId="11583" xr:uid="{00000000-0005-0000-0000-0000DA220000}"/>
    <cellStyle name="Normal 4 2 2 2 2 5 3" xfId="11584" xr:uid="{00000000-0005-0000-0000-0000DB220000}"/>
    <cellStyle name="Normal 4 2 2 2 2 5 4" xfId="11585" xr:uid="{00000000-0005-0000-0000-0000DC220000}"/>
    <cellStyle name="Normal 4 2 2 2 2 6" xfId="11586" xr:uid="{00000000-0005-0000-0000-0000DD220000}"/>
    <cellStyle name="Normal 4 2 2 2 2 6 2" xfId="11587" xr:uid="{00000000-0005-0000-0000-0000DE220000}"/>
    <cellStyle name="Normal 4 2 2 2 2 6 3" xfId="11588" xr:uid="{00000000-0005-0000-0000-0000DF220000}"/>
    <cellStyle name="Normal 4 2 2 2 2 6 4" xfId="11589" xr:uid="{00000000-0005-0000-0000-0000E0220000}"/>
    <cellStyle name="Normal 4 2 2 2 2 7" xfId="11590" xr:uid="{00000000-0005-0000-0000-0000E1220000}"/>
    <cellStyle name="Normal 4 2 2 2 2 7 2" xfId="11591" xr:uid="{00000000-0005-0000-0000-0000E2220000}"/>
    <cellStyle name="Normal 4 2 2 2 2 7 3" xfId="11592" xr:uid="{00000000-0005-0000-0000-0000E3220000}"/>
    <cellStyle name="Normal 4 2 2 2 2 8" xfId="11593" xr:uid="{00000000-0005-0000-0000-0000E4220000}"/>
    <cellStyle name="Normal 4 2 2 2 2 9" xfId="11594" xr:uid="{00000000-0005-0000-0000-0000E5220000}"/>
    <cellStyle name="Normal 4 2 2 2 3" xfId="11595" xr:uid="{00000000-0005-0000-0000-0000E6220000}"/>
    <cellStyle name="Normal 4 2 2 2 3 2" xfId="11596" xr:uid="{00000000-0005-0000-0000-0000E7220000}"/>
    <cellStyle name="Normal 4 2 2 2 3 2 2" xfId="11597" xr:uid="{00000000-0005-0000-0000-0000E8220000}"/>
    <cellStyle name="Normal 4 2 2 2 3 2 2 2" xfId="11598" xr:uid="{00000000-0005-0000-0000-0000E9220000}"/>
    <cellStyle name="Normal 4 2 2 2 3 2 2 2 2" xfId="11599" xr:uid="{00000000-0005-0000-0000-0000EA220000}"/>
    <cellStyle name="Normal 4 2 2 2 3 2 2 3" xfId="11600" xr:uid="{00000000-0005-0000-0000-0000EB220000}"/>
    <cellStyle name="Normal 4 2 2 2 3 2 2 4" xfId="11601" xr:uid="{00000000-0005-0000-0000-0000EC220000}"/>
    <cellStyle name="Normal 4 2 2 2 3 2 3" xfId="11602" xr:uid="{00000000-0005-0000-0000-0000ED220000}"/>
    <cellStyle name="Normal 4 2 2 2 3 2 3 2" xfId="11603" xr:uid="{00000000-0005-0000-0000-0000EE220000}"/>
    <cellStyle name="Normal 4 2 2 2 3 2 3 3" xfId="11604" xr:uid="{00000000-0005-0000-0000-0000EF220000}"/>
    <cellStyle name="Normal 4 2 2 2 3 2 3 4" xfId="11605" xr:uid="{00000000-0005-0000-0000-0000F0220000}"/>
    <cellStyle name="Normal 4 2 2 2 3 2 4" xfId="11606" xr:uid="{00000000-0005-0000-0000-0000F1220000}"/>
    <cellStyle name="Normal 4 2 2 2 3 2 4 2" xfId="11607" xr:uid="{00000000-0005-0000-0000-0000F2220000}"/>
    <cellStyle name="Normal 4 2 2 2 3 2 4 3" xfId="11608" xr:uid="{00000000-0005-0000-0000-0000F3220000}"/>
    <cellStyle name="Normal 4 2 2 2 3 2 5" xfId="11609" xr:uid="{00000000-0005-0000-0000-0000F4220000}"/>
    <cellStyle name="Normal 4 2 2 2 3 2 6" xfId="11610" xr:uid="{00000000-0005-0000-0000-0000F5220000}"/>
    <cellStyle name="Normal 4 2 2 2 3 2 7" xfId="11611" xr:uid="{00000000-0005-0000-0000-0000F6220000}"/>
    <cellStyle name="Normal 4 2 2 2 3 3" xfId="11612" xr:uid="{00000000-0005-0000-0000-0000F7220000}"/>
    <cellStyle name="Normal 4 2 2 2 3 3 2" xfId="11613" xr:uid="{00000000-0005-0000-0000-0000F8220000}"/>
    <cellStyle name="Normal 4 2 2 2 3 3 2 2" xfId="11614" xr:uid="{00000000-0005-0000-0000-0000F9220000}"/>
    <cellStyle name="Normal 4 2 2 2 3 3 3" xfId="11615" xr:uid="{00000000-0005-0000-0000-0000FA220000}"/>
    <cellStyle name="Normal 4 2 2 2 3 3 4" xfId="11616" xr:uid="{00000000-0005-0000-0000-0000FB220000}"/>
    <cellStyle name="Normal 4 2 2 2 3 4" xfId="11617" xr:uid="{00000000-0005-0000-0000-0000FC220000}"/>
    <cellStyle name="Normal 4 2 2 2 3 4 2" xfId="11618" xr:uid="{00000000-0005-0000-0000-0000FD220000}"/>
    <cellStyle name="Normal 4 2 2 2 3 4 3" xfId="11619" xr:uid="{00000000-0005-0000-0000-0000FE220000}"/>
    <cellStyle name="Normal 4 2 2 2 3 4 4" xfId="11620" xr:uid="{00000000-0005-0000-0000-0000FF220000}"/>
    <cellStyle name="Normal 4 2 2 2 3 5" xfId="11621" xr:uid="{00000000-0005-0000-0000-000000230000}"/>
    <cellStyle name="Normal 4 2 2 2 3 5 2" xfId="11622" xr:uid="{00000000-0005-0000-0000-000001230000}"/>
    <cellStyle name="Normal 4 2 2 2 3 5 3" xfId="11623" xr:uid="{00000000-0005-0000-0000-000002230000}"/>
    <cellStyle name="Normal 4 2 2 2 3 6" xfId="11624" xr:uid="{00000000-0005-0000-0000-000003230000}"/>
    <cellStyle name="Normal 4 2 2 2 3 7" xfId="11625" xr:uid="{00000000-0005-0000-0000-000004230000}"/>
    <cellStyle name="Normal 4 2 2 2 3 8" xfId="11626" xr:uid="{00000000-0005-0000-0000-000005230000}"/>
    <cellStyle name="Normal 4 2 2 2 4" xfId="11627" xr:uid="{00000000-0005-0000-0000-000006230000}"/>
    <cellStyle name="Normal 4 2 2 2 4 2" xfId="11628" xr:uid="{00000000-0005-0000-0000-000007230000}"/>
    <cellStyle name="Normal 4 2 2 2 4 2 2" xfId="11629" xr:uid="{00000000-0005-0000-0000-000008230000}"/>
    <cellStyle name="Normal 4 2 2 2 4 2 2 2" xfId="11630" xr:uid="{00000000-0005-0000-0000-000009230000}"/>
    <cellStyle name="Normal 4 2 2 2 4 2 2 2 2" xfId="11631" xr:uid="{00000000-0005-0000-0000-00000A230000}"/>
    <cellStyle name="Normal 4 2 2 2 4 2 2 3" xfId="11632" xr:uid="{00000000-0005-0000-0000-00000B230000}"/>
    <cellStyle name="Normal 4 2 2 2 4 2 2 4" xfId="11633" xr:uid="{00000000-0005-0000-0000-00000C230000}"/>
    <cellStyle name="Normal 4 2 2 2 4 2 3" xfId="11634" xr:uid="{00000000-0005-0000-0000-00000D230000}"/>
    <cellStyle name="Normal 4 2 2 2 4 2 3 2" xfId="11635" xr:uid="{00000000-0005-0000-0000-00000E230000}"/>
    <cellStyle name="Normal 4 2 2 2 4 2 3 3" xfId="11636" xr:uid="{00000000-0005-0000-0000-00000F230000}"/>
    <cellStyle name="Normal 4 2 2 2 4 2 3 4" xfId="11637" xr:uid="{00000000-0005-0000-0000-000010230000}"/>
    <cellStyle name="Normal 4 2 2 2 4 2 4" xfId="11638" xr:uid="{00000000-0005-0000-0000-000011230000}"/>
    <cellStyle name="Normal 4 2 2 2 4 2 4 2" xfId="11639" xr:uid="{00000000-0005-0000-0000-000012230000}"/>
    <cellStyle name="Normal 4 2 2 2 4 2 4 3" xfId="11640" xr:uid="{00000000-0005-0000-0000-000013230000}"/>
    <cellStyle name="Normal 4 2 2 2 4 2 5" xfId="11641" xr:uid="{00000000-0005-0000-0000-000014230000}"/>
    <cellStyle name="Normal 4 2 2 2 4 2 6" xfId="11642" xr:uid="{00000000-0005-0000-0000-000015230000}"/>
    <cellStyle name="Normal 4 2 2 2 4 2 7" xfId="11643" xr:uid="{00000000-0005-0000-0000-000016230000}"/>
    <cellStyle name="Normal 4 2 2 2 4 3" xfId="11644" xr:uid="{00000000-0005-0000-0000-000017230000}"/>
    <cellStyle name="Normal 4 2 2 2 4 3 2" xfId="11645" xr:uid="{00000000-0005-0000-0000-000018230000}"/>
    <cellStyle name="Normal 4 2 2 2 4 3 2 2" xfId="11646" xr:uid="{00000000-0005-0000-0000-000019230000}"/>
    <cellStyle name="Normal 4 2 2 2 4 3 3" xfId="11647" xr:uid="{00000000-0005-0000-0000-00001A230000}"/>
    <cellStyle name="Normal 4 2 2 2 4 3 4" xfId="11648" xr:uid="{00000000-0005-0000-0000-00001B230000}"/>
    <cellStyle name="Normal 4 2 2 2 4 4" xfId="11649" xr:uid="{00000000-0005-0000-0000-00001C230000}"/>
    <cellStyle name="Normal 4 2 2 2 4 4 2" xfId="11650" xr:uid="{00000000-0005-0000-0000-00001D230000}"/>
    <cellStyle name="Normal 4 2 2 2 4 4 3" xfId="11651" xr:uid="{00000000-0005-0000-0000-00001E230000}"/>
    <cellStyle name="Normal 4 2 2 2 4 4 4" xfId="11652" xr:uid="{00000000-0005-0000-0000-00001F230000}"/>
    <cellStyle name="Normal 4 2 2 2 4 5" xfId="11653" xr:uid="{00000000-0005-0000-0000-000020230000}"/>
    <cellStyle name="Normal 4 2 2 2 4 5 2" xfId="11654" xr:uid="{00000000-0005-0000-0000-000021230000}"/>
    <cellStyle name="Normal 4 2 2 2 4 5 3" xfId="11655" xr:uid="{00000000-0005-0000-0000-000022230000}"/>
    <cellStyle name="Normal 4 2 2 2 4 6" xfId="11656" xr:uid="{00000000-0005-0000-0000-000023230000}"/>
    <cellStyle name="Normal 4 2 2 2 4 7" xfId="11657" xr:uid="{00000000-0005-0000-0000-000024230000}"/>
    <cellStyle name="Normal 4 2 2 2 4 8" xfId="11658" xr:uid="{00000000-0005-0000-0000-000025230000}"/>
    <cellStyle name="Normal 4 2 2 2 5" xfId="11659" xr:uid="{00000000-0005-0000-0000-000026230000}"/>
    <cellStyle name="Normal 4 2 2 2 5 2" xfId="11660" xr:uid="{00000000-0005-0000-0000-000027230000}"/>
    <cellStyle name="Normal 4 2 2 2 5 2 2" xfId="11661" xr:uid="{00000000-0005-0000-0000-000028230000}"/>
    <cellStyle name="Normal 4 2 2 2 5 2 2 2" xfId="11662" xr:uid="{00000000-0005-0000-0000-000029230000}"/>
    <cellStyle name="Normal 4 2 2 2 5 2 3" xfId="11663" xr:uid="{00000000-0005-0000-0000-00002A230000}"/>
    <cellStyle name="Normal 4 2 2 2 5 2 4" xfId="11664" xr:uid="{00000000-0005-0000-0000-00002B230000}"/>
    <cellStyle name="Normal 4 2 2 2 5 3" xfId="11665" xr:uid="{00000000-0005-0000-0000-00002C230000}"/>
    <cellStyle name="Normal 4 2 2 2 5 3 2" xfId="11666" xr:uid="{00000000-0005-0000-0000-00002D230000}"/>
    <cellStyle name="Normal 4 2 2 2 5 3 3" xfId="11667" xr:uid="{00000000-0005-0000-0000-00002E230000}"/>
    <cellStyle name="Normal 4 2 2 2 5 3 4" xfId="11668" xr:uid="{00000000-0005-0000-0000-00002F230000}"/>
    <cellStyle name="Normal 4 2 2 2 5 4" xfId="11669" xr:uid="{00000000-0005-0000-0000-000030230000}"/>
    <cellStyle name="Normal 4 2 2 2 5 4 2" xfId="11670" xr:uid="{00000000-0005-0000-0000-000031230000}"/>
    <cellStyle name="Normal 4 2 2 2 5 4 3" xfId="11671" xr:uid="{00000000-0005-0000-0000-000032230000}"/>
    <cellStyle name="Normal 4 2 2 2 5 5" xfId="11672" xr:uid="{00000000-0005-0000-0000-000033230000}"/>
    <cellStyle name="Normal 4 2 2 2 5 6" xfId="11673" xr:uid="{00000000-0005-0000-0000-000034230000}"/>
    <cellStyle name="Normal 4 2 2 2 5 7" xfId="11674" xr:uid="{00000000-0005-0000-0000-000035230000}"/>
    <cellStyle name="Normal 4 2 2 2 6" xfId="11675" xr:uid="{00000000-0005-0000-0000-000036230000}"/>
    <cellStyle name="Normal 4 2 2 2 6 2" xfId="11676" xr:uid="{00000000-0005-0000-0000-000037230000}"/>
    <cellStyle name="Normal 4 2 2 2 6 2 2" xfId="11677" xr:uid="{00000000-0005-0000-0000-000038230000}"/>
    <cellStyle name="Normal 4 2 2 2 6 3" xfId="11678" xr:uid="{00000000-0005-0000-0000-000039230000}"/>
    <cellStyle name="Normal 4 2 2 2 6 4" xfId="11679" xr:uid="{00000000-0005-0000-0000-00003A230000}"/>
    <cellStyle name="Normal 4 2 2 2 7" xfId="11680" xr:uid="{00000000-0005-0000-0000-00003B230000}"/>
    <cellStyle name="Normal 4 2 2 2 7 2" xfId="11681" xr:uid="{00000000-0005-0000-0000-00003C230000}"/>
    <cellStyle name="Normal 4 2 2 2 7 3" xfId="11682" xr:uid="{00000000-0005-0000-0000-00003D230000}"/>
    <cellStyle name="Normal 4 2 2 2 7 4" xfId="11683" xr:uid="{00000000-0005-0000-0000-00003E230000}"/>
    <cellStyle name="Normal 4 2 2 2 8" xfId="11684" xr:uid="{00000000-0005-0000-0000-00003F230000}"/>
    <cellStyle name="Normal 4 2 2 2 8 2" xfId="11685" xr:uid="{00000000-0005-0000-0000-000040230000}"/>
    <cellStyle name="Normal 4 2 2 2 8 3" xfId="11686" xr:uid="{00000000-0005-0000-0000-000041230000}"/>
    <cellStyle name="Normal 4 2 2 2 9" xfId="11687" xr:uid="{00000000-0005-0000-0000-000042230000}"/>
    <cellStyle name="Normal 4 2 2 3" xfId="11688" xr:uid="{00000000-0005-0000-0000-000043230000}"/>
    <cellStyle name="Normal 4 2 2 3 10" xfId="11689" xr:uid="{00000000-0005-0000-0000-000044230000}"/>
    <cellStyle name="Normal 4 2 2 3 11" xfId="11690" xr:uid="{00000000-0005-0000-0000-000045230000}"/>
    <cellStyle name="Normal 4 2 2 3 2" xfId="11691" xr:uid="{00000000-0005-0000-0000-000046230000}"/>
    <cellStyle name="Normal 4 2 2 3 2 10" xfId="11692" xr:uid="{00000000-0005-0000-0000-000047230000}"/>
    <cellStyle name="Normal 4 2 2 3 2 2" xfId="11693" xr:uid="{00000000-0005-0000-0000-000048230000}"/>
    <cellStyle name="Normal 4 2 2 3 2 2 2" xfId="11694" xr:uid="{00000000-0005-0000-0000-000049230000}"/>
    <cellStyle name="Normal 4 2 2 3 2 2 2 2" xfId="11695" xr:uid="{00000000-0005-0000-0000-00004A230000}"/>
    <cellStyle name="Normal 4 2 2 3 2 2 2 2 2" xfId="11696" xr:uid="{00000000-0005-0000-0000-00004B230000}"/>
    <cellStyle name="Normal 4 2 2 3 2 2 2 2 2 2" xfId="11697" xr:uid="{00000000-0005-0000-0000-00004C230000}"/>
    <cellStyle name="Normal 4 2 2 3 2 2 2 2 3" xfId="11698" xr:uid="{00000000-0005-0000-0000-00004D230000}"/>
    <cellStyle name="Normal 4 2 2 3 2 2 2 2 4" xfId="11699" xr:uid="{00000000-0005-0000-0000-00004E230000}"/>
    <cellStyle name="Normal 4 2 2 3 2 2 2 3" xfId="11700" xr:uid="{00000000-0005-0000-0000-00004F230000}"/>
    <cellStyle name="Normal 4 2 2 3 2 2 2 3 2" xfId="11701" xr:uid="{00000000-0005-0000-0000-000050230000}"/>
    <cellStyle name="Normal 4 2 2 3 2 2 2 3 3" xfId="11702" xr:uid="{00000000-0005-0000-0000-000051230000}"/>
    <cellStyle name="Normal 4 2 2 3 2 2 2 3 4" xfId="11703" xr:uid="{00000000-0005-0000-0000-000052230000}"/>
    <cellStyle name="Normal 4 2 2 3 2 2 2 4" xfId="11704" xr:uid="{00000000-0005-0000-0000-000053230000}"/>
    <cellStyle name="Normal 4 2 2 3 2 2 2 4 2" xfId="11705" xr:uid="{00000000-0005-0000-0000-000054230000}"/>
    <cellStyle name="Normal 4 2 2 3 2 2 2 4 3" xfId="11706" xr:uid="{00000000-0005-0000-0000-000055230000}"/>
    <cellStyle name="Normal 4 2 2 3 2 2 2 5" xfId="11707" xr:uid="{00000000-0005-0000-0000-000056230000}"/>
    <cellStyle name="Normal 4 2 2 3 2 2 2 6" xfId="11708" xr:uid="{00000000-0005-0000-0000-000057230000}"/>
    <cellStyle name="Normal 4 2 2 3 2 2 2 7" xfId="11709" xr:uid="{00000000-0005-0000-0000-000058230000}"/>
    <cellStyle name="Normal 4 2 2 3 2 2 3" xfId="11710" xr:uid="{00000000-0005-0000-0000-000059230000}"/>
    <cellStyle name="Normal 4 2 2 3 2 2 3 2" xfId="11711" xr:uid="{00000000-0005-0000-0000-00005A230000}"/>
    <cellStyle name="Normal 4 2 2 3 2 2 3 2 2" xfId="11712" xr:uid="{00000000-0005-0000-0000-00005B230000}"/>
    <cellStyle name="Normal 4 2 2 3 2 2 3 3" xfId="11713" xr:uid="{00000000-0005-0000-0000-00005C230000}"/>
    <cellStyle name="Normal 4 2 2 3 2 2 3 4" xfId="11714" xr:uid="{00000000-0005-0000-0000-00005D230000}"/>
    <cellStyle name="Normal 4 2 2 3 2 2 4" xfId="11715" xr:uid="{00000000-0005-0000-0000-00005E230000}"/>
    <cellStyle name="Normal 4 2 2 3 2 2 4 2" xfId="11716" xr:uid="{00000000-0005-0000-0000-00005F230000}"/>
    <cellStyle name="Normal 4 2 2 3 2 2 4 3" xfId="11717" xr:uid="{00000000-0005-0000-0000-000060230000}"/>
    <cellStyle name="Normal 4 2 2 3 2 2 4 4" xfId="11718" xr:uid="{00000000-0005-0000-0000-000061230000}"/>
    <cellStyle name="Normal 4 2 2 3 2 2 5" xfId="11719" xr:uid="{00000000-0005-0000-0000-000062230000}"/>
    <cellStyle name="Normal 4 2 2 3 2 2 5 2" xfId="11720" xr:uid="{00000000-0005-0000-0000-000063230000}"/>
    <cellStyle name="Normal 4 2 2 3 2 2 5 3" xfId="11721" xr:uid="{00000000-0005-0000-0000-000064230000}"/>
    <cellStyle name="Normal 4 2 2 3 2 2 6" xfId="11722" xr:uid="{00000000-0005-0000-0000-000065230000}"/>
    <cellStyle name="Normal 4 2 2 3 2 2 7" xfId="11723" xr:uid="{00000000-0005-0000-0000-000066230000}"/>
    <cellStyle name="Normal 4 2 2 3 2 2 8" xfId="11724" xr:uid="{00000000-0005-0000-0000-000067230000}"/>
    <cellStyle name="Normal 4 2 2 3 2 3" xfId="11725" xr:uid="{00000000-0005-0000-0000-000068230000}"/>
    <cellStyle name="Normal 4 2 2 3 2 3 2" xfId="11726" xr:uid="{00000000-0005-0000-0000-000069230000}"/>
    <cellStyle name="Normal 4 2 2 3 2 3 2 2" xfId="11727" xr:uid="{00000000-0005-0000-0000-00006A230000}"/>
    <cellStyle name="Normal 4 2 2 3 2 3 2 2 2" xfId="11728" xr:uid="{00000000-0005-0000-0000-00006B230000}"/>
    <cellStyle name="Normal 4 2 2 3 2 3 2 2 2 2" xfId="11729" xr:uid="{00000000-0005-0000-0000-00006C230000}"/>
    <cellStyle name="Normal 4 2 2 3 2 3 2 2 3" xfId="11730" xr:uid="{00000000-0005-0000-0000-00006D230000}"/>
    <cellStyle name="Normal 4 2 2 3 2 3 2 2 4" xfId="11731" xr:uid="{00000000-0005-0000-0000-00006E230000}"/>
    <cellStyle name="Normal 4 2 2 3 2 3 2 3" xfId="11732" xr:uid="{00000000-0005-0000-0000-00006F230000}"/>
    <cellStyle name="Normal 4 2 2 3 2 3 2 3 2" xfId="11733" xr:uid="{00000000-0005-0000-0000-000070230000}"/>
    <cellStyle name="Normal 4 2 2 3 2 3 2 3 3" xfId="11734" xr:uid="{00000000-0005-0000-0000-000071230000}"/>
    <cellStyle name="Normal 4 2 2 3 2 3 2 3 4" xfId="11735" xr:uid="{00000000-0005-0000-0000-000072230000}"/>
    <cellStyle name="Normal 4 2 2 3 2 3 2 4" xfId="11736" xr:uid="{00000000-0005-0000-0000-000073230000}"/>
    <cellStyle name="Normal 4 2 2 3 2 3 2 4 2" xfId="11737" xr:uid="{00000000-0005-0000-0000-000074230000}"/>
    <cellStyle name="Normal 4 2 2 3 2 3 2 4 3" xfId="11738" xr:uid="{00000000-0005-0000-0000-000075230000}"/>
    <cellStyle name="Normal 4 2 2 3 2 3 2 5" xfId="11739" xr:uid="{00000000-0005-0000-0000-000076230000}"/>
    <cellStyle name="Normal 4 2 2 3 2 3 2 6" xfId="11740" xr:uid="{00000000-0005-0000-0000-000077230000}"/>
    <cellStyle name="Normal 4 2 2 3 2 3 2 7" xfId="11741" xr:uid="{00000000-0005-0000-0000-000078230000}"/>
    <cellStyle name="Normal 4 2 2 3 2 3 3" xfId="11742" xr:uid="{00000000-0005-0000-0000-000079230000}"/>
    <cellStyle name="Normal 4 2 2 3 2 3 3 2" xfId="11743" xr:uid="{00000000-0005-0000-0000-00007A230000}"/>
    <cellStyle name="Normal 4 2 2 3 2 3 3 2 2" xfId="11744" xr:uid="{00000000-0005-0000-0000-00007B230000}"/>
    <cellStyle name="Normal 4 2 2 3 2 3 3 3" xfId="11745" xr:uid="{00000000-0005-0000-0000-00007C230000}"/>
    <cellStyle name="Normal 4 2 2 3 2 3 3 4" xfId="11746" xr:uid="{00000000-0005-0000-0000-00007D230000}"/>
    <cellStyle name="Normal 4 2 2 3 2 3 4" xfId="11747" xr:uid="{00000000-0005-0000-0000-00007E230000}"/>
    <cellStyle name="Normal 4 2 2 3 2 3 4 2" xfId="11748" xr:uid="{00000000-0005-0000-0000-00007F230000}"/>
    <cellStyle name="Normal 4 2 2 3 2 3 4 3" xfId="11749" xr:uid="{00000000-0005-0000-0000-000080230000}"/>
    <cellStyle name="Normal 4 2 2 3 2 3 4 4" xfId="11750" xr:uid="{00000000-0005-0000-0000-000081230000}"/>
    <cellStyle name="Normal 4 2 2 3 2 3 5" xfId="11751" xr:uid="{00000000-0005-0000-0000-000082230000}"/>
    <cellStyle name="Normal 4 2 2 3 2 3 5 2" xfId="11752" xr:uid="{00000000-0005-0000-0000-000083230000}"/>
    <cellStyle name="Normal 4 2 2 3 2 3 5 3" xfId="11753" xr:uid="{00000000-0005-0000-0000-000084230000}"/>
    <cellStyle name="Normal 4 2 2 3 2 3 6" xfId="11754" xr:uid="{00000000-0005-0000-0000-000085230000}"/>
    <cellStyle name="Normal 4 2 2 3 2 3 7" xfId="11755" xr:uid="{00000000-0005-0000-0000-000086230000}"/>
    <cellStyle name="Normal 4 2 2 3 2 3 8" xfId="11756" xr:uid="{00000000-0005-0000-0000-000087230000}"/>
    <cellStyle name="Normal 4 2 2 3 2 4" xfId="11757" xr:uid="{00000000-0005-0000-0000-000088230000}"/>
    <cellStyle name="Normal 4 2 2 3 2 4 2" xfId="11758" xr:uid="{00000000-0005-0000-0000-000089230000}"/>
    <cellStyle name="Normal 4 2 2 3 2 4 2 2" xfId="11759" xr:uid="{00000000-0005-0000-0000-00008A230000}"/>
    <cellStyle name="Normal 4 2 2 3 2 4 2 2 2" xfId="11760" xr:uid="{00000000-0005-0000-0000-00008B230000}"/>
    <cellStyle name="Normal 4 2 2 3 2 4 2 3" xfId="11761" xr:uid="{00000000-0005-0000-0000-00008C230000}"/>
    <cellStyle name="Normal 4 2 2 3 2 4 2 4" xfId="11762" xr:uid="{00000000-0005-0000-0000-00008D230000}"/>
    <cellStyle name="Normal 4 2 2 3 2 4 3" xfId="11763" xr:uid="{00000000-0005-0000-0000-00008E230000}"/>
    <cellStyle name="Normal 4 2 2 3 2 4 3 2" xfId="11764" xr:uid="{00000000-0005-0000-0000-00008F230000}"/>
    <cellStyle name="Normal 4 2 2 3 2 4 3 3" xfId="11765" xr:uid="{00000000-0005-0000-0000-000090230000}"/>
    <cellStyle name="Normal 4 2 2 3 2 4 3 4" xfId="11766" xr:uid="{00000000-0005-0000-0000-000091230000}"/>
    <cellStyle name="Normal 4 2 2 3 2 4 4" xfId="11767" xr:uid="{00000000-0005-0000-0000-000092230000}"/>
    <cellStyle name="Normal 4 2 2 3 2 4 4 2" xfId="11768" xr:uid="{00000000-0005-0000-0000-000093230000}"/>
    <cellStyle name="Normal 4 2 2 3 2 4 4 3" xfId="11769" xr:uid="{00000000-0005-0000-0000-000094230000}"/>
    <cellStyle name="Normal 4 2 2 3 2 4 5" xfId="11770" xr:uid="{00000000-0005-0000-0000-000095230000}"/>
    <cellStyle name="Normal 4 2 2 3 2 4 6" xfId="11771" xr:uid="{00000000-0005-0000-0000-000096230000}"/>
    <cellStyle name="Normal 4 2 2 3 2 4 7" xfId="11772" xr:uid="{00000000-0005-0000-0000-000097230000}"/>
    <cellStyle name="Normal 4 2 2 3 2 5" xfId="11773" xr:uid="{00000000-0005-0000-0000-000098230000}"/>
    <cellStyle name="Normal 4 2 2 3 2 5 2" xfId="11774" xr:uid="{00000000-0005-0000-0000-000099230000}"/>
    <cellStyle name="Normal 4 2 2 3 2 5 2 2" xfId="11775" xr:uid="{00000000-0005-0000-0000-00009A230000}"/>
    <cellStyle name="Normal 4 2 2 3 2 5 3" xfId="11776" xr:uid="{00000000-0005-0000-0000-00009B230000}"/>
    <cellStyle name="Normal 4 2 2 3 2 5 4" xfId="11777" xr:uid="{00000000-0005-0000-0000-00009C230000}"/>
    <cellStyle name="Normal 4 2 2 3 2 6" xfId="11778" xr:uid="{00000000-0005-0000-0000-00009D230000}"/>
    <cellStyle name="Normal 4 2 2 3 2 6 2" xfId="11779" xr:uid="{00000000-0005-0000-0000-00009E230000}"/>
    <cellStyle name="Normal 4 2 2 3 2 6 3" xfId="11780" xr:uid="{00000000-0005-0000-0000-00009F230000}"/>
    <cellStyle name="Normal 4 2 2 3 2 6 4" xfId="11781" xr:uid="{00000000-0005-0000-0000-0000A0230000}"/>
    <cellStyle name="Normal 4 2 2 3 2 7" xfId="11782" xr:uid="{00000000-0005-0000-0000-0000A1230000}"/>
    <cellStyle name="Normal 4 2 2 3 2 7 2" xfId="11783" xr:uid="{00000000-0005-0000-0000-0000A2230000}"/>
    <cellStyle name="Normal 4 2 2 3 2 7 3" xfId="11784" xr:uid="{00000000-0005-0000-0000-0000A3230000}"/>
    <cellStyle name="Normal 4 2 2 3 2 8" xfId="11785" xr:uid="{00000000-0005-0000-0000-0000A4230000}"/>
    <cellStyle name="Normal 4 2 2 3 2 9" xfId="11786" xr:uid="{00000000-0005-0000-0000-0000A5230000}"/>
    <cellStyle name="Normal 4 2 2 3 3" xfId="11787" xr:uid="{00000000-0005-0000-0000-0000A6230000}"/>
    <cellStyle name="Normal 4 2 2 3 3 2" xfId="11788" xr:uid="{00000000-0005-0000-0000-0000A7230000}"/>
    <cellStyle name="Normal 4 2 2 3 3 2 2" xfId="11789" xr:uid="{00000000-0005-0000-0000-0000A8230000}"/>
    <cellStyle name="Normal 4 2 2 3 3 2 2 2" xfId="11790" xr:uid="{00000000-0005-0000-0000-0000A9230000}"/>
    <cellStyle name="Normal 4 2 2 3 3 2 2 2 2" xfId="11791" xr:uid="{00000000-0005-0000-0000-0000AA230000}"/>
    <cellStyle name="Normal 4 2 2 3 3 2 2 3" xfId="11792" xr:uid="{00000000-0005-0000-0000-0000AB230000}"/>
    <cellStyle name="Normal 4 2 2 3 3 2 2 4" xfId="11793" xr:uid="{00000000-0005-0000-0000-0000AC230000}"/>
    <cellStyle name="Normal 4 2 2 3 3 2 3" xfId="11794" xr:uid="{00000000-0005-0000-0000-0000AD230000}"/>
    <cellStyle name="Normal 4 2 2 3 3 2 3 2" xfId="11795" xr:uid="{00000000-0005-0000-0000-0000AE230000}"/>
    <cellStyle name="Normal 4 2 2 3 3 2 3 3" xfId="11796" xr:uid="{00000000-0005-0000-0000-0000AF230000}"/>
    <cellStyle name="Normal 4 2 2 3 3 2 3 4" xfId="11797" xr:uid="{00000000-0005-0000-0000-0000B0230000}"/>
    <cellStyle name="Normal 4 2 2 3 3 2 4" xfId="11798" xr:uid="{00000000-0005-0000-0000-0000B1230000}"/>
    <cellStyle name="Normal 4 2 2 3 3 2 4 2" xfId="11799" xr:uid="{00000000-0005-0000-0000-0000B2230000}"/>
    <cellStyle name="Normal 4 2 2 3 3 2 4 3" xfId="11800" xr:uid="{00000000-0005-0000-0000-0000B3230000}"/>
    <cellStyle name="Normal 4 2 2 3 3 2 5" xfId="11801" xr:uid="{00000000-0005-0000-0000-0000B4230000}"/>
    <cellStyle name="Normal 4 2 2 3 3 2 6" xfId="11802" xr:uid="{00000000-0005-0000-0000-0000B5230000}"/>
    <cellStyle name="Normal 4 2 2 3 3 2 7" xfId="11803" xr:uid="{00000000-0005-0000-0000-0000B6230000}"/>
    <cellStyle name="Normal 4 2 2 3 3 3" xfId="11804" xr:uid="{00000000-0005-0000-0000-0000B7230000}"/>
    <cellStyle name="Normal 4 2 2 3 3 3 2" xfId="11805" xr:uid="{00000000-0005-0000-0000-0000B8230000}"/>
    <cellStyle name="Normal 4 2 2 3 3 3 2 2" xfId="11806" xr:uid="{00000000-0005-0000-0000-0000B9230000}"/>
    <cellStyle name="Normal 4 2 2 3 3 3 3" xfId="11807" xr:uid="{00000000-0005-0000-0000-0000BA230000}"/>
    <cellStyle name="Normal 4 2 2 3 3 3 4" xfId="11808" xr:uid="{00000000-0005-0000-0000-0000BB230000}"/>
    <cellStyle name="Normal 4 2 2 3 3 4" xfId="11809" xr:uid="{00000000-0005-0000-0000-0000BC230000}"/>
    <cellStyle name="Normal 4 2 2 3 3 4 2" xfId="11810" xr:uid="{00000000-0005-0000-0000-0000BD230000}"/>
    <cellStyle name="Normal 4 2 2 3 3 4 3" xfId="11811" xr:uid="{00000000-0005-0000-0000-0000BE230000}"/>
    <cellStyle name="Normal 4 2 2 3 3 4 4" xfId="11812" xr:uid="{00000000-0005-0000-0000-0000BF230000}"/>
    <cellStyle name="Normal 4 2 2 3 3 5" xfId="11813" xr:uid="{00000000-0005-0000-0000-0000C0230000}"/>
    <cellStyle name="Normal 4 2 2 3 3 5 2" xfId="11814" xr:uid="{00000000-0005-0000-0000-0000C1230000}"/>
    <cellStyle name="Normal 4 2 2 3 3 5 3" xfId="11815" xr:uid="{00000000-0005-0000-0000-0000C2230000}"/>
    <cellStyle name="Normal 4 2 2 3 3 6" xfId="11816" xr:uid="{00000000-0005-0000-0000-0000C3230000}"/>
    <cellStyle name="Normal 4 2 2 3 3 7" xfId="11817" xr:uid="{00000000-0005-0000-0000-0000C4230000}"/>
    <cellStyle name="Normal 4 2 2 3 3 8" xfId="11818" xr:uid="{00000000-0005-0000-0000-0000C5230000}"/>
    <cellStyle name="Normal 4 2 2 3 4" xfId="11819" xr:uid="{00000000-0005-0000-0000-0000C6230000}"/>
    <cellStyle name="Normal 4 2 2 3 4 2" xfId="11820" xr:uid="{00000000-0005-0000-0000-0000C7230000}"/>
    <cellStyle name="Normal 4 2 2 3 4 2 2" xfId="11821" xr:uid="{00000000-0005-0000-0000-0000C8230000}"/>
    <cellStyle name="Normal 4 2 2 3 4 2 2 2" xfId="11822" xr:uid="{00000000-0005-0000-0000-0000C9230000}"/>
    <cellStyle name="Normal 4 2 2 3 4 2 2 2 2" xfId="11823" xr:uid="{00000000-0005-0000-0000-0000CA230000}"/>
    <cellStyle name="Normal 4 2 2 3 4 2 2 3" xfId="11824" xr:uid="{00000000-0005-0000-0000-0000CB230000}"/>
    <cellStyle name="Normal 4 2 2 3 4 2 2 4" xfId="11825" xr:uid="{00000000-0005-0000-0000-0000CC230000}"/>
    <cellStyle name="Normal 4 2 2 3 4 2 3" xfId="11826" xr:uid="{00000000-0005-0000-0000-0000CD230000}"/>
    <cellStyle name="Normal 4 2 2 3 4 2 3 2" xfId="11827" xr:uid="{00000000-0005-0000-0000-0000CE230000}"/>
    <cellStyle name="Normal 4 2 2 3 4 2 3 3" xfId="11828" xr:uid="{00000000-0005-0000-0000-0000CF230000}"/>
    <cellStyle name="Normal 4 2 2 3 4 2 3 4" xfId="11829" xr:uid="{00000000-0005-0000-0000-0000D0230000}"/>
    <cellStyle name="Normal 4 2 2 3 4 2 4" xfId="11830" xr:uid="{00000000-0005-0000-0000-0000D1230000}"/>
    <cellStyle name="Normal 4 2 2 3 4 2 4 2" xfId="11831" xr:uid="{00000000-0005-0000-0000-0000D2230000}"/>
    <cellStyle name="Normal 4 2 2 3 4 2 4 3" xfId="11832" xr:uid="{00000000-0005-0000-0000-0000D3230000}"/>
    <cellStyle name="Normal 4 2 2 3 4 2 5" xfId="11833" xr:uid="{00000000-0005-0000-0000-0000D4230000}"/>
    <cellStyle name="Normal 4 2 2 3 4 2 6" xfId="11834" xr:uid="{00000000-0005-0000-0000-0000D5230000}"/>
    <cellStyle name="Normal 4 2 2 3 4 2 7" xfId="11835" xr:uid="{00000000-0005-0000-0000-0000D6230000}"/>
    <cellStyle name="Normal 4 2 2 3 4 3" xfId="11836" xr:uid="{00000000-0005-0000-0000-0000D7230000}"/>
    <cellStyle name="Normal 4 2 2 3 4 3 2" xfId="11837" xr:uid="{00000000-0005-0000-0000-0000D8230000}"/>
    <cellStyle name="Normal 4 2 2 3 4 3 2 2" xfId="11838" xr:uid="{00000000-0005-0000-0000-0000D9230000}"/>
    <cellStyle name="Normal 4 2 2 3 4 3 3" xfId="11839" xr:uid="{00000000-0005-0000-0000-0000DA230000}"/>
    <cellStyle name="Normal 4 2 2 3 4 3 4" xfId="11840" xr:uid="{00000000-0005-0000-0000-0000DB230000}"/>
    <cellStyle name="Normal 4 2 2 3 4 4" xfId="11841" xr:uid="{00000000-0005-0000-0000-0000DC230000}"/>
    <cellStyle name="Normal 4 2 2 3 4 4 2" xfId="11842" xr:uid="{00000000-0005-0000-0000-0000DD230000}"/>
    <cellStyle name="Normal 4 2 2 3 4 4 3" xfId="11843" xr:uid="{00000000-0005-0000-0000-0000DE230000}"/>
    <cellStyle name="Normal 4 2 2 3 4 4 4" xfId="11844" xr:uid="{00000000-0005-0000-0000-0000DF230000}"/>
    <cellStyle name="Normal 4 2 2 3 4 5" xfId="11845" xr:uid="{00000000-0005-0000-0000-0000E0230000}"/>
    <cellStyle name="Normal 4 2 2 3 4 5 2" xfId="11846" xr:uid="{00000000-0005-0000-0000-0000E1230000}"/>
    <cellStyle name="Normal 4 2 2 3 4 5 3" xfId="11847" xr:uid="{00000000-0005-0000-0000-0000E2230000}"/>
    <cellStyle name="Normal 4 2 2 3 4 6" xfId="11848" xr:uid="{00000000-0005-0000-0000-0000E3230000}"/>
    <cellStyle name="Normal 4 2 2 3 4 7" xfId="11849" xr:uid="{00000000-0005-0000-0000-0000E4230000}"/>
    <cellStyle name="Normal 4 2 2 3 4 8" xfId="11850" xr:uid="{00000000-0005-0000-0000-0000E5230000}"/>
    <cellStyle name="Normal 4 2 2 3 5" xfId="11851" xr:uid="{00000000-0005-0000-0000-0000E6230000}"/>
    <cellStyle name="Normal 4 2 2 3 5 2" xfId="11852" xr:uid="{00000000-0005-0000-0000-0000E7230000}"/>
    <cellStyle name="Normal 4 2 2 3 5 2 2" xfId="11853" xr:uid="{00000000-0005-0000-0000-0000E8230000}"/>
    <cellStyle name="Normal 4 2 2 3 5 2 2 2" xfId="11854" xr:uid="{00000000-0005-0000-0000-0000E9230000}"/>
    <cellStyle name="Normal 4 2 2 3 5 2 3" xfId="11855" xr:uid="{00000000-0005-0000-0000-0000EA230000}"/>
    <cellStyle name="Normal 4 2 2 3 5 2 4" xfId="11856" xr:uid="{00000000-0005-0000-0000-0000EB230000}"/>
    <cellStyle name="Normal 4 2 2 3 5 3" xfId="11857" xr:uid="{00000000-0005-0000-0000-0000EC230000}"/>
    <cellStyle name="Normal 4 2 2 3 5 3 2" xfId="11858" xr:uid="{00000000-0005-0000-0000-0000ED230000}"/>
    <cellStyle name="Normal 4 2 2 3 5 3 3" xfId="11859" xr:uid="{00000000-0005-0000-0000-0000EE230000}"/>
    <cellStyle name="Normal 4 2 2 3 5 3 4" xfId="11860" xr:uid="{00000000-0005-0000-0000-0000EF230000}"/>
    <cellStyle name="Normal 4 2 2 3 5 4" xfId="11861" xr:uid="{00000000-0005-0000-0000-0000F0230000}"/>
    <cellStyle name="Normal 4 2 2 3 5 4 2" xfId="11862" xr:uid="{00000000-0005-0000-0000-0000F1230000}"/>
    <cellStyle name="Normal 4 2 2 3 5 4 3" xfId="11863" xr:uid="{00000000-0005-0000-0000-0000F2230000}"/>
    <cellStyle name="Normal 4 2 2 3 5 5" xfId="11864" xr:uid="{00000000-0005-0000-0000-0000F3230000}"/>
    <cellStyle name="Normal 4 2 2 3 5 6" xfId="11865" xr:uid="{00000000-0005-0000-0000-0000F4230000}"/>
    <cellStyle name="Normal 4 2 2 3 5 7" xfId="11866" xr:uid="{00000000-0005-0000-0000-0000F5230000}"/>
    <cellStyle name="Normal 4 2 2 3 6" xfId="11867" xr:uid="{00000000-0005-0000-0000-0000F6230000}"/>
    <cellStyle name="Normal 4 2 2 3 6 2" xfId="11868" xr:uid="{00000000-0005-0000-0000-0000F7230000}"/>
    <cellStyle name="Normal 4 2 2 3 6 2 2" xfId="11869" xr:uid="{00000000-0005-0000-0000-0000F8230000}"/>
    <cellStyle name="Normal 4 2 2 3 6 3" xfId="11870" xr:uid="{00000000-0005-0000-0000-0000F9230000}"/>
    <cellStyle name="Normal 4 2 2 3 6 4" xfId="11871" xr:uid="{00000000-0005-0000-0000-0000FA230000}"/>
    <cellStyle name="Normal 4 2 2 3 7" xfId="11872" xr:uid="{00000000-0005-0000-0000-0000FB230000}"/>
    <cellStyle name="Normal 4 2 2 3 7 2" xfId="11873" xr:uid="{00000000-0005-0000-0000-0000FC230000}"/>
    <cellStyle name="Normal 4 2 2 3 7 3" xfId="11874" xr:uid="{00000000-0005-0000-0000-0000FD230000}"/>
    <cellStyle name="Normal 4 2 2 3 7 4" xfId="11875" xr:uid="{00000000-0005-0000-0000-0000FE230000}"/>
    <cellStyle name="Normal 4 2 2 3 8" xfId="11876" xr:uid="{00000000-0005-0000-0000-0000FF230000}"/>
    <cellStyle name="Normal 4 2 2 3 8 2" xfId="11877" xr:uid="{00000000-0005-0000-0000-000000240000}"/>
    <cellStyle name="Normal 4 2 2 3 8 3" xfId="11878" xr:uid="{00000000-0005-0000-0000-000001240000}"/>
    <cellStyle name="Normal 4 2 2 3 9" xfId="11879" xr:uid="{00000000-0005-0000-0000-000002240000}"/>
    <cellStyle name="Normal 4 2 2 4" xfId="11880" xr:uid="{00000000-0005-0000-0000-000003240000}"/>
    <cellStyle name="Normal 4 2 2 4 10" xfId="11881" xr:uid="{00000000-0005-0000-0000-000004240000}"/>
    <cellStyle name="Normal 4 2 2 4 2" xfId="11882" xr:uid="{00000000-0005-0000-0000-000005240000}"/>
    <cellStyle name="Normal 4 2 2 4 2 2" xfId="11883" xr:uid="{00000000-0005-0000-0000-000006240000}"/>
    <cellStyle name="Normal 4 2 2 4 2 2 2" xfId="11884" xr:uid="{00000000-0005-0000-0000-000007240000}"/>
    <cellStyle name="Normal 4 2 2 4 2 2 2 2" xfId="11885" xr:uid="{00000000-0005-0000-0000-000008240000}"/>
    <cellStyle name="Normal 4 2 2 4 2 2 2 2 2" xfId="11886" xr:uid="{00000000-0005-0000-0000-000009240000}"/>
    <cellStyle name="Normal 4 2 2 4 2 2 2 3" xfId="11887" xr:uid="{00000000-0005-0000-0000-00000A240000}"/>
    <cellStyle name="Normal 4 2 2 4 2 2 2 4" xfId="11888" xr:uid="{00000000-0005-0000-0000-00000B240000}"/>
    <cellStyle name="Normal 4 2 2 4 2 2 3" xfId="11889" xr:uid="{00000000-0005-0000-0000-00000C240000}"/>
    <cellStyle name="Normal 4 2 2 4 2 2 3 2" xfId="11890" xr:uid="{00000000-0005-0000-0000-00000D240000}"/>
    <cellStyle name="Normal 4 2 2 4 2 2 3 3" xfId="11891" xr:uid="{00000000-0005-0000-0000-00000E240000}"/>
    <cellStyle name="Normal 4 2 2 4 2 2 3 4" xfId="11892" xr:uid="{00000000-0005-0000-0000-00000F240000}"/>
    <cellStyle name="Normal 4 2 2 4 2 2 4" xfId="11893" xr:uid="{00000000-0005-0000-0000-000010240000}"/>
    <cellStyle name="Normal 4 2 2 4 2 2 4 2" xfId="11894" xr:uid="{00000000-0005-0000-0000-000011240000}"/>
    <cellStyle name="Normal 4 2 2 4 2 2 4 3" xfId="11895" xr:uid="{00000000-0005-0000-0000-000012240000}"/>
    <cellStyle name="Normal 4 2 2 4 2 2 5" xfId="11896" xr:uid="{00000000-0005-0000-0000-000013240000}"/>
    <cellStyle name="Normal 4 2 2 4 2 2 6" xfId="11897" xr:uid="{00000000-0005-0000-0000-000014240000}"/>
    <cellStyle name="Normal 4 2 2 4 2 2 7" xfId="11898" xr:uid="{00000000-0005-0000-0000-000015240000}"/>
    <cellStyle name="Normal 4 2 2 4 2 3" xfId="11899" xr:uid="{00000000-0005-0000-0000-000016240000}"/>
    <cellStyle name="Normal 4 2 2 4 2 3 2" xfId="11900" xr:uid="{00000000-0005-0000-0000-000017240000}"/>
    <cellStyle name="Normal 4 2 2 4 2 3 2 2" xfId="11901" xr:uid="{00000000-0005-0000-0000-000018240000}"/>
    <cellStyle name="Normal 4 2 2 4 2 3 3" xfId="11902" xr:uid="{00000000-0005-0000-0000-000019240000}"/>
    <cellStyle name="Normal 4 2 2 4 2 3 4" xfId="11903" xr:uid="{00000000-0005-0000-0000-00001A240000}"/>
    <cellStyle name="Normal 4 2 2 4 2 4" xfId="11904" xr:uid="{00000000-0005-0000-0000-00001B240000}"/>
    <cellStyle name="Normal 4 2 2 4 2 4 2" xfId="11905" xr:uid="{00000000-0005-0000-0000-00001C240000}"/>
    <cellStyle name="Normal 4 2 2 4 2 4 3" xfId="11906" xr:uid="{00000000-0005-0000-0000-00001D240000}"/>
    <cellStyle name="Normal 4 2 2 4 2 4 4" xfId="11907" xr:uid="{00000000-0005-0000-0000-00001E240000}"/>
    <cellStyle name="Normal 4 2 2 4 2 5" xfId="11908" xr:uid="{00000000-0005-0000-0000-00001F240000}"/>
    <cellStyle name="Normal 4 2 2 4 2 5 2" xfId="11909" xr:uid="{00000000-0005-0000-0000-000020240000}"/>
    <cellStyle name="Normal 4 2 2 4 2 5 3" xfId="11910" xr:uid="{00000000-0005-0000-0000-000021240000}"/>
    <cellStyle name="Normal 4 2 2 4 2 6" xfId="11911" xr:uid="{00000000-0005-0000-0000-000022240000}"/>
    <cellStyle name="Normal 4 2 2 4 2 7" xfId="11912" xr:uid="{00000000-0005-0000-0000-000023240000}"/>
    <cellStyle name="Normal 4 2 2 4 2 8" xfId="11913" xr:uid="{00000000-0005-0000-0000-000024240000}"/>
    <cellStyle name="Normal 4 2 2 4 3" xfId="11914" xr:uid="{00000000-0005-0000-0000-000025240000}"/>
    <cellStyle name="Normal 4 2 2 4 3 2" xfId="11915" xr:uid="{00000000-0005-0000-0000-000026240000}"/>
    <cellStyle name="Normal 4 2 2 4 3 2 2" xfId="11916" xr:uid="{00000000-0005-0000-0000-000027240000}"/>
    <cellStyle name="Normal 4 2 2 4 3 2 2 2" xfId="11917" xr:uid="{00000000-0005-0000-0000-000028240000}"/>
    <cellStyle name="Normal 4 2 2 4 3 2 2 2 2" xfId="11918" xr:uid="{00000000-0005-0000-0000-000029240000}"/>
    <cellStyle name="Normal 4 2 2 4 3 2 2 3" xfId="11919" xr:uid="{00000000-0005-0000-0000-00002A240000}"/>
    <cellStyle name="Normal 4 2 2 4 3 2 2 4" xfId="11920" xr:uid="{00000000-0005-0000-0000-00002B240000}"/>
    <cellStyle name="Normal 4 2 2 4 3 2 3" xfId="11921" xr:uid="{00000000-0005-0000-0000-00002C240000}"/>
    <cellStyle name="Normal 4 2 2 4 3 2 3 2" xfId="11922" xr:uid="{00000000-0005-0000-0000-00002D240000}"/>
    <cellStyle name="Normal 4 2 2 4 3 2 3 3" xfId="11923" xr:uid="{00000000-0005-0000-0000-00002E240000}"/>
    <cellStyle name="Normal 4 2 2 4 3 2 3 4" xfId="11924" xr:uid="{00000000-0005-0000-0000-00002F240000}"/>
    <cellStyle name="Normal 4 2 2 4 3 2 4" xfId="11925" xr:uid="{00000000-0005-0000-0000-000030240000}"/>
    <cellStyle name="Normal 4 2 2 4 3 2 4 2" xfId="11926" xr:uid="{00000000-0005-0000-0000-000031240000}"/>
    <cellStyle name="Normal 4 2 2 4 3 2 4 3" xfId="11927" xr:uid="{00000000-0005-0000-0000-000032240000}"/>
    <cellStyle name="Normal 4 2 2 4 3 2 5" xfId="11928" xr:uid="{00000000-0005-0000-0000-000033240000}"/>
    <cellStyle name="Normal 4 2 2 4 3 2 6" xfId="11929" xr:uid="{00000000-0005-0000-0000-000034240000}"/>
    <cellStyle name="Normal 4 2 2 4 3 2 7" xfId="11930" xr:uid="{00000000-0005-0000-0000-000035240000}"/>
    <cellStyle name="Normal 4 2 2 4 3 3" xfId="11931" xr:uid="{00000000-0005-0000-0000-000036240000}"/>
    <cellStyle name="Normal 4 2 2 4 3 3 2" xfId="11932" xr:uid="{00000000-0005-0000-0000-000037240000}"/>
    <cellStyle name="Normal 4 2 2 4 3 3 2 2" xfId="11933" xr:uid="{00000000-0005-0000-0000-000038240000}"/>
    <cellStyle name="Normal 4 2 2 4 3 3 3" xfId="11934" xr:uid="{00000000-0005-0000-0000-000039240000}"/>
    <cellStyle name="Normal 4 2 2 4 3 3 4" xfId="11935" xr:uid="{00000000-0005-0000-0000-00003A240000}"/>
    <cellStyle name="Normal 4 2 2 4 3 4" xfId="11936" xr:uid="{00000000-0005-0000-0000-00003B240000}"/>
    <cellStyle name="Normal 4 2 2 4 3 4 2" xfId="11937" xr:uid="{00000000-0005-0000-0000-00003C240000}"/>
    <cellStyle name="Normal 4 2 2 4 3 4 3" xfId="11938" xr:uid="{00000000-0005-0000-0000-00003D240000}"/>
    <cellStyle name="Normal 4 2 2 4 3 4 4" xfId="11939" xr:uid="{00000000-0005-0000-0000-00003E240000}"/>
    <cellStyle name="Normal 4 2 2 4 3 5" xfId="11940" xr:uid="{00000000-0005-0000-0000-00003F240000}"/>
    <cellStyle name="Normal 4 2 2 4 3 5 2" xfId="11941" xr:uid="{00000000-0005-0000-0000-000040240000}"/>
    <cellStyle name="Normal 4 2 2 4 3 5 3" xfId="11942" xr:uid="{00000000-0005-0000-0000-000041240000}"/>
    <cellStyle name="Normal 4 2 2 4 3 6" xfId="11943" xr:uid="{00000000-0005-0000-0000-000042240000}"/>
    <cellStyle name="Normal 4 2 2 4 3 7" xfId="11944" xr:uid="{00000000-0005-0000-0000-000043240000}"/>
    <cellStyle name="Normal 4 2 2 4 3 8" xfId="11945" xr:uid="{00000000-0005-0000-0000-000044240000}"/>
    <cellStyle name="Normal 4 2 2 4 4" xfId="11946" xr:uid="{00000000-0005-0000-0000-000045240000}"/>
    <cellStyle name="Normal 4 2 2 4 4 2" xfId="11947" xr:uid="{00000000-0005-0000-0000-000046240000}"/>
    <cellStyle name="Normal 4 2 2 4 4 2 2" xfId="11948" xr:uid="{00000000-0005-0000-0000-000047240000}"/>
    <cellStyle name="Normal 4 2 2 4 4 2 2 2" xfId="11949" xr:uid="{00000000-0005-0000-0000-000048240000}"/>
    <cellStyle name="Normal 4 2 2 4 4 2 3" xfId="11950" xr:uid="{00000000-0005-0000-0000-000049240000}"/>
    <cellStyle name="Normal 4 2 2 4 4 2 4" xfId="11951" xr:uid="{00000000-0005-0000-0000-00004A240000}"/>
    <cellStyle name="Normal 4 2 2 4 4 3" xfId="11952" xr:uid="{00000000-0005-0000-0000-00004B240000}"/>
    <cellStyle name="Normal 4 2 2 4 4 3 2" xfId="11953" xr:uid="{00000000-0005-0000-0000-00004C240000}"/>
    <cellStyle name="Normal 4 2 2 4 4 3 3" xfId="11954" xr:uid="{00000000-0005-0000-0000-00004D240000}"/>
    <cellStyle name="Normal 4 2 2 4 4 3 4" xfId="11955" xr:uid="{00000000-0005-0000-0000-00004E240000}"/>
    <cellStyle name="Normal 4 2 2 4 4 4" xfId="11956" xr:uid="{00000000-0005-0000-0000-00004F240000}"/>
    <cellStyle name="Normal 4 2 2 4 4 4 2" xfId="11957" xr:uid="{00000000-0005-0000-0000-000050240000}"/>
    <cellStyle name="Normal 4 2 2 4 4 4 3" xfId="11958" xr:uid="{00000000-0005-0000-0000-000051240000}"/>
    <cellStyle name="Normal 4 2 2 4 4 5" xfId="11959" xr:uid="{00000000-0005-0000-0000-000052240000}"/>
    <cellStyle name="Normal 4 2 2 4 4 6" xfId="11960" xr:uid="{00000000-0005-0000-0000-000053240000}"/>
    <cellStyle name="Normal 4 2 2 4 4 7" xfId="11961" xr:uid="{00000000-0005-0000-0000-000054240000}"/>
    <cellStyle name="Normal 4 2 2 4 5" xfId="11962" xr:uid="{00000000-0005-0000-0000-000055240000}"/>
    <cellStyle name="Normal 4 2 2 4 5 2" xfId="11963" xr:uid="{00000000-0005-0000-0000-000056240000}"/>
    <cellStyle name="Normal 4 2 2 4 5 2 2" xfId="11964" xr:uid="{00000000-0005-0000-0000-000057240000}"/>
    <cellStyle name="Normal 4 2 2 4 5 3" xfId="11965" xr:uid="{00000000-0005-0000-0000-000058240000}"/>
    <cellStyle name="Normal 4 2 2 4 5 4" xfId="11966" xr:uid="{00000000-0005-0000-0000-000059240000}"/>
    <cellStyle name="Normal 4 2 2 4 6" xfId="11967" xr:uid="{00000000-0005-0000-0000-00005A240000}"/>
    <cellStyle name="Normal 4 2 2 4 6 2" xfId="11968" xr:uid="{00000000-0005-0000-0000-00005B240000}"/>
    <cellStyle name="Normal 4 2 2 4 6 3" xfId="11969" xr:uid="{00000000-0005-0000-0000-00005C240000}"/>
    <cellStyle name="Normal 4 2 2 4 6 4" xfId="11970" xr:uid="{00000000-0005-0000-0000-00005D240000}"/>
    <cellStyle name="Normal 4 2 2 4 7" xfId="11971" xr:uid="{00000000-0005-0000-0000-00005E240000}"/>
    <cellStyle name="Normal 4 2 2 4 7 2" xfId="11972" xr:uid="{00000000-0005-0000-0000-00005F240000}"/>
    <cellStyle name="Normal 4 2 2 4 7 3" xfId="11973" xr:uid="{00000000-0005-0000-0000-000060240000}"/>
    <cellStyle name="Normal 4 2 2 4 8" xfId="11974" xr:uid="{00000000-0005-0000-0000-000061240000}"/>
    <cellStyle name="Normal 4 2 2 4 9" xfId="11975" xr:uid="{00000000-0005-0000-0000-000062240000}"/>
    <cellStyle name="Normal 4 2 2 5" xfId="11976" xr:uid="{00000000-0005-0000-0000-000063240000}"/>
    <cellStyle name="Normal 4 2 2 5 2" xfId="11977" xr:uid="{00000000-0005-0000-0000-000064240000}"/>
    <cellStyle name="Normal 4 2 2 5 2 2" xfId="11978" xr:uid="{00000000-0005-0000-0000-000065240000}"/>
    <cellStyle name="Normal 4 2 2 5 2 2 2" xfId="11979" xr:uid="{00000000-0005-0000-0000-000066240000}"/>
    <cellStyle name="Normal 4 2 2 5 2 2 2 2" xfId="11980" xr:uid="{00000000-0005-0000-0000-000067240000}"/>
    <cellStyle name="Normal 4 2 2 5 2 2 3" xfId="11981" xr:uid="{00000000-0005-0000-0000-000068240000}"/>
    <cellStyle name="Normal 4 2 2 5 2 2 4" xfId="11982" xr:uid="{00000000-0005-0000-0000-000069240000}"/>
    <cellStyle name="Normal 4 2 2 5 2 3" xfId="11983" xr:uid="{00000000-0005-0000-0000-00006A240000}"/>
    <cellStyle name="Normal 4 2 2 5 2 3 2" xfId="11984" xr:uid="{00000000-0005-0000-0000-00006B240000}"/>
    <cellStyle name="Normal 4 2 2 5 2 3 3" xfId="11985" xr:uid="{00000000-0005-0000-0000-00006C240000}"/>
    <cellStyle name="Normal 4 2 2 5 2 3 4" xfId="11986" xr:uid="{00000000-0005-0000-0000-00006D240000}"/>
    <cellStyle name="Normal 4 2 2 5 2 4" xfId="11987" xr:uid="{00000000-0005-0000-0000-00006E240000}"/>
    <cellStyle name="Normal 4 2 2 5 2 4 2" xfId="11988" xr:uid="{00000000-0005-0000-0000-00006F240000}"/>
    <cellStyle name="Normal 4 2 2 5 2 4 3" xfId="11989" xr:uid="{00000000-0005-0000-0000-000070240000}"/>
    <cellStyle name="Normal 4 2 2 5 2 5" xfId="11990" xr:uid="{00000000-0005-0000-0000-000071240000}"/>
    <cellStyle name="Normal 4 2 2 5 2 6" xfId="11991" xr:uid="{00000000-0005-0000-0000-000072240000}"/>
    <cellStyle name="Normal 4 2 2 5 2 7" xfId="11992" xr:uid="{00000000-0005-0000-0000-000073240000}"/>
    <cellStyle name="Normal 4 2 2 5 3" xfId="11993" xr:uid="{00000000-0005-0000-0000-000074240000}"/>
    <cellStyle name="Normal 4 2 2 5 3 2" xfId="11994" xr:uid="{00000000-0005-0000-0000-000075240000}"/>
    <cellStyle name="Normal 4 2 2 5 3 2 2" xfId="11995" xr:uid="{00000000-0005-0000-0000-000076240000}"/>
    <cellStyle name="Normal 4 2 2 5 3 3" xfId="11996" xr:uid="{00000000-0005-0000-0000-000077240000}"/>
    <cellStyle name="Normal 4 2 2 5 3 4" xfId="11997" xr:uid="{00000000-0005-0000-0000-000078240000}"/>
    <cellStyle name="Normal 4 2 2 5 4" xfId="11998" xr:uid="{00000000-0005-0000-0000-000079240000}"/>
    <cellStyle name="Normal 4 2 2 5 4 2" xfId="11999" xr:uid="{00000000-0005-0000-0000-00007A240000}"/>
    <cellStyle name="Normal 4 2 2 5 4 3" xfId="12000" xr:uid="{00000000-0005-0000-0000-00007B240000}"/>
    <cellStyle name="Normal 4 2 2 5 4 4" xfId="12001" xr:uid="{00000000-0005-0000-0000-00007C240000}"/>
    <cellStyle name="Normal 4 2 2 5 5" xfId="12002" xr:uid="{00000000-0005-0000-0000-00007D240000}"/>
    <cellStyle name="Normal 4 2 2 5 5 2" xfId="12003" xr:uid="{00000000-0005-0000-0000-00007E240000}"/>
    <cellStyle name="Normal 4 2 2 5 5 3" xfId="12004" xr:uid="{00000000-0005-0000-0000-00007F240000}"/>
    <cellStyle name="Normal 4 2 2 5 6" xfId="12005" xr:uid="{00000000-0005-0000-0000-000080240000}"/>
    <cellStyle name="Normal 4 2 2 5 7" xfId="12006" xr:uid="{00000000-0005-0000-0000-000081240000}"/>
    <cellStyle name="Normal 4 2 2 5 8" xfId="12007" xr:uid="{00000000-0005-0000-0000-000082240000}"/>
    <cellStyle name="Normal 4 2 2 6" xfId="12008" xr:uid="{00000000-0005-0000-0000-000083240000}"/>
    <cellStyle name="Normal 4 2 2 6 2" xfId="12009" xr:uid="{00000000-0005-0000-0000-000084240000}"/>
    <cellStyle name="Normal 4 2 2 6 2 2" xfId="12010" xr:uid="{00000000-0005-0000-0000-000085240000}"/>
    <cellStyle name="Normal 4 2 2 6 2 2 2" xfId="12011" xr:uid="{00000000-0005-0000-0000-000086240000}"/>
    <cellStyle name="Normal 4 2 2 6 2 2 2 2" xfId="12012" xr:uid="{00000000-0005-0000-0000-000087240000}"/>
    <cellStyle name="Normal 4 2 2 6 2 2 3" xfId="12013" xr:uid="{00000000-0005-0000-0000-000088240000}"/>
    <cellStyle name="Normal 4 2 2 6 2 2 4" xfId="12014" xr:uid="{00000000-0005-0000-0000-000089240000}"/>
    <cellStyle name="Normal 4 2 2 6 2 3" xfId="12015" xr:uid="{00000000-0005-0000-0000-00008A240000}"/>
    <cellStyle name="Normal 4 2 2 6 2 3 2" xfId="12016" xr:uid="{00000000-0005-0000-0000-00008B240000}"/>
    <cellStyle name="Normal 4 2 2 6 2 3 3" xfId="12017" xr:uid="{00000000-0005-0000-0000-00008C240000}"/>
    <cellStyle name="Normal 4 2 2 6 2 3 4" xfId="12018" xr:uid="{00000000-0005-0000-0000-00008D240000}"/>
    <cellStyle name="Normal 4 2 2 6 2 4" xfId="12019" xr:uid="{00000000-0005-0000-0000-00008E240000}"/>
    <cellStyle name="Normal 4 2 2 6 2 4 2" xfId="12020" xr:uid="{00000000-0005-0000-0000-00008F240000}"/>
    <cellStyle name="Normal 4 2 2 6 2 4 3" xfId="12021" xr:uid="{00000000-0005-0000-0000-000090240000}"/>
    <cellStyle name="Normal 4 2 2 6 2 5" xfId="12022" xr:uid="{00000000-0005-0000-0000-000091240000}"/>
    <cellStyle name="Normal 4 2 2 6 2 6" xfId="12023" xr:uid="{00000000-0005-0000-0000-000092240000}"/>
    <cellStyle name="Normal 4 2 2 6 2 7" xfId="12024" xr:uid="{00000000-0005-0000-0000-000093240000}"/>
    <cellStyle name="Normal 4 2 2 6 3" xfId="12025" xr:uid="{00000000-0005-0000-0000-000094240000}"/>
    <cellStyle name="Normal 4 2 2 6 3 2" xfId="12026" xr:uid="{00000000-0005-0000-0000-000095240000}"/>
    <cellStyle name="Normal 4 2 2 6 3 2 2" xfId="12027" xr:uid="{00000000-0005-0000-0000-000096240000}"/>
    <cellStyle name="Normal 4 2 2 6 3 3" xfId="12028" xr:uid="{00000000-0005-0000-0000-000097240000}"/>
    <cellStyle name="Normal 4 2 2 6 3 4" xfId="12029" xr:uid="{00000000-0005-0000-0000-000098240000}"/>
    <cellStyle name="Normal 4 2 2 6 4" xfId="12030" xr:uid="{00000000-0005-0000-0000-000099240000}"/>
    <cellStyle name="Normal 4 2 2 6 4 2" xfId="12031" xr:uid="{00000000-0005-0000-0000-00009A240000}"/>
    <cellStyle name="Normal 4 2 2 6 4 3" xfId="12032" xr:uid="{00000000-0005-0000-0000-00009B240000}"/>
    <cellStyle name="Normal 4 2 2 6 4 4" xfId="12033" xr:uid="{00000000-0005-0000-0000-00009C240000}"/>
    <cellStyle name="Normal 4 2 2 6 5" xfId="12034" xr:uid="{00000000-0005-0000-0000-00009D240000}"/>
    <cellStyle name="Normal 4 2 2 6 5 2" xfId="12035" xr:uid="{00000000-0005-0000-0000-00009E240000}"/>
    <cellStyle name="Normal 4 2 2 6 5 3" xfId="12036" xr:uid="{00000000-0005-0000-0000-00009F240000}"/>
    <cellStyle name="Normal 4 2 2 6 6" xfId="12037" xr:uid="{00000000-0005-0000-0000-0000A0240000}"/>
    <cellStyle name="Normal 4 2 2 6 7" xfId="12038" xr:uid="{00000000-0005-0000-0000-0000A1240000}"/>
    <cellStyle name="Normal 4 2 2 6 8" xfId="12039" xr:uid="{00000000-0005-0000-0000-0000A2240000}"/>
    <cellStyle name="Normal 4 2 2 7" xfId="12040" xr:uid="{00000000-0005-0000-0000-0000A3240000}"/>
    <cellStyle name="Normal 4 2 2 7 2" xfId="12041" xr:uid="{00000000-0005-0000-0000-0000A4240000}"/>
    <cellStyle name="Normal 4 2 2 7 2 2" xfId="12042" xr:uid="{00000000-0005-0000-0000-0000A5240000}"/>
    <cellStyle name="Normal 4 2 2 7 2 2 2" xfId="12043" xr:uid="{00000000-0005-0000-0000-0000A6240000}"/>
    <cellStyle name="Normal 4 2 2 7 2 3" xfId="12044" xr:uid="{00000000-0005-0000-0000-0000A7240000}"/>
    <cellStyle name="Normal 4 2 2 7 2 4" xfId="12045" xr:uid="{00000000-0005-0000-0000-0000A8240000}"/>
    <cellStyle name="Normal 4 2 2 7 3" xfId="12046" xr:uid="{00000000-0005-0000-0000-0000A9240000}"/>
    <cellStyle name="Normal 4 2 2 7 3 2" xfId="12047" xr:uid="{00000000-0005-0000-0000-0000AA240000}"/>
    <cellStyle name="Normal 4 2 2 7 3 3" xfId="12048" xr:uid="{00000000-0005-0000-0000-0000AB240000}"/>
    <cellStyle name="Normal 4 2 2 7 3 4" xfId="12049" xr:uid="{00000000-0005-0000-0000-0000AC240000}"/>
    <cellStyle name="Normal 4 2 2 7 4" xfId="12050" xr:uid="{00000000-0005-0000-0000-0000AD240000}"/>
    <cellStyle name="Normal 4 2 2 7 4 2" xfId="12051" xr:uid="{00000000-0005-0000-0000-0000AE240000}"/>
    <cellStyle name="Normal 4 2 2 7 4 3" xfId="12052" xr:uid="{00000000-0005-0000-0000-0000AF240000}"/>
    <cellStyle name="Normal 4 2 2 7 5" xfId="12053" xr:uid="{00000000-0005-0000-0000-0000B0240000}"/>
    <cellStyle name="Normal 4 2 2 7 6" xfId="12054" xr:uid="{00000000-0005-0000-0000-0000B1240000}"/>
    <cellStyle name="Normal 4 2 2 7 7" xfId="12055" xr:uid="{00000000-0005-0000-0000-0000B2240000}"/>
    <cellStyle name="Normal 4 2 2 8" xfId="12056" xr:uid="{00000000-0005-0000-0000-0000B3240000}"/>
    <cellStyle name="Normal 4 2 2 8 2" xfId="12057" xr:uid="{00000000-0005-0000-0000-0000B4240000}"/>
    <cellStyle name="Normal 4 2 2 8 2 2" xfId="12058" xr:uid="{00000000-0005-0000-0000-0000B5240000}"/>
    <cellStyle name="Normal 4 2 2 8 3" xfId="12059" xr:uid="{00000000-0005-0000-0000-0000B6240000}"/>
    <cellStyle name="Normal 4 2 2 8 4" xfId="12060" xr:uid="{00000000-0005-0000-0000-0000B7240000}"/>
    <cellStyle name="Normal 4 2 2 9" xfId="12061" xr:uid="{00000000-0005-0000-0000-0000B8240000}"/>
    <cellStyle name="Normal 4 2 3" xfId="12062" xr:uid="{00000000-0005-0000-0000-0000B9240000}"/>
    <cellStyle name="Normal 4 2 3 10" xfId="12063" xr:uid="{00000000-0005-0000-0000-0000BA240000}"/>
    <cellStyle name="Normal 4 2 3 11" xfId="12064" xr:uid="{00000000-0005-0000-0000-0000BB240000}"/>
    <cellStyle name="Normal 4 2 3 12" xfId="12065" xr:uid="{00000000-0005-0000-0000-0000BC240000}"/>
    <cellStyle name="Normal 4 2 3 13" xfId="32246" xr:uid="{C0EB2341-3117-4BAA-9CF8-317F2D708147}"/>
    <cellStyle name="Normal 4 2 3 2" xfId="12066" xr:uid="{00000000-0005-0000-0000-0000BD240000}"/>
    <cellStyle name="Normal 4 2 3 2 10" xfId="12067" xr:uid="{00000000-0005-0000-0000-0000BE240000}"/>
    <cellStyle name="Normal 4 2 3 2 2" xfId="12068" xr:uid="{00000000-0005-0000-0000-0000BF240000}"/>
    <cellStyle name="Normal 4 2 3 2 2 2" xfId="12069" xr:uid="{00000000-0005-0000-0000-0000C0240000}"/>
    <cellStyle name="Normal 4 2 3 2 2 2 2" xfId="12070" xr:uid="{00000000-0005-0000-0000-0000C1240000}"/>
    <cellStyle name="Normal 4 2 3 2 2 2 2 2" xfId="12071" xr:uid="{00000000-0005-0000-0000-0000C2240000}"/>
    <cellStyle name="Normal 4 2 3 2 2 2 2 2 2" xfId="12072" xr:uid="{00000000-0005-0000-0000-0000C3240000}"/>
    <cellStyle name="Normal 4 2 3 2 2 2 2 3" xfId="12073" xr:uid="{00000000-0005-0000-0000-0000C4240000}"/>
    <cellStyle name="Normal 4 2 3 2 2 2 2 4" xfId="12074" xr:uid="{00000000-0005-0000-0000-0000C5240000}"/>
    <cellStyle name="Normal 4 2 3 2 2 2 3" xfId="12075" xr:uid="{00000000-0005-0000-0000-0000C6240000}"/>
    <cellStyle name="Normal 4 2 3 2 2 2 3 2" xfId="12076" xr:uid="{00000000-0005-0000-0000-0000C7240000}"/>
    <cellStyle name="Normal 4 2 3 2 2 2 3 3" xfId="12077" xr:uid="{00000000-0005-0000-0000-0000C8240000}"/>
    <cellStyle name="Normal 4 2 3 2 2 2 3 4" xfId="12078" xr:uid="{00000000-0005-0000-0000-0000C9240000}"/>
    <cellStyle name="Normal 4 2 3 2 2 2 4" xfId="12079" xr:uid="{00000000-0005-0000-0000-0000CA240000}"/>
    <cellStyle name="Normal 4 2 3 2 2 2 4 2" xfId="12080" xr:uid="{00000000-0005-0000-0000-0000CB240000}"/>
    <cellStyle name="Normal 4 2 3 2 2 2 4 3" xfId="12081" xr:uid="{00000000-0005-0000-0000-0000CC240000}"/>
    <cellStyle name="Normal 4 2 3 2 2 2 5" xfId="12082" xr:uid="{00000000-0005-0000-0000-0000CD240000}"/>
    <cellStyle name="Normal 4 2 3 2 2 2 6" xfId="12083" xr:uid="{00000000-0005-0000-0000-0000CE240000}"/>
    <cellStyle name="Normal 4 2 3 2 2 2 7" xfId="12084" xr:uid="{00000000-0005-0000-0000-0000CF240000}"/>
    <cellStyle name="Normal 4 2 3 2 2 3" xfId="12085" xr:uid="{00000000-0005-0000-0000-0000D0240000}"/>
    <cellStyle name="Normal 4 2 3 2 2 3 2" xfId="12086" xr:uid="{00000000-0005-0000-0000-0000D1240000}"/>
    <cellStyle name="Normal 4 2 3 2 2 3 2 2" xfId="12087" xr:uid="{00000000-0005-0000-0000-0000D2240000}"/>
    <cellStyle name="Normal 4 2 3 2 2 3 3" xfId="12088" xr:uid="{00000000-0005-0000-0000-0000D3240000}"/>
    <cellStyle name="Normal 4 2 3 2 2 3 4" xfId="12089" xr:uid="{00000000-0005-0000-0000-0000D4240000}"/>
    <cellStyle name="Normal 4 2 3 2 2 4" xfId="12090" xr:uid="{00000000-0005-0000-0000-0000D5240000}"/>
    <cellStyle name="Normal 4 2 3 2 2 4 2" xfId="12091" xr:uid="{00000000-0005-0000-0000-0000D6240000}"/>
    <cellStyle name="Normal 4 2 3 2 2 4 3" xfId="12092" xr:uid="{00000000-0005-0000-0000-0000D7240000}"/>
    <cellStyle name="Normal 4 2 3 2 2 4 4" xfId="12093" xr:uid="{00000000-0005-0000-0000-0000D8240000}"/>
    <cellStyle name="Normal 4 2 3 2 2 5" xfId="12094" xr:uid="{00000000-0005-0000-0000-0000D9240000}"/>
    <cellStyle name="Normal 4 2 3 2 2 5 2" xfId="12095" xr:uid="{00000000-0005-0000-0000-0000DA240000}"/>
    <cellStyle name="Normal 4 2 3 2 2 5 3" xfId="12096" xr:uid="{00000000-0005-0000-0000-0000DB240000}"/>
    <cellStyle name="Normal 4 2 3 2 2 6" xfId="12097" xr:uid="{00000000-0005-0000-0000-0000DC240000}"/>
    <cellStyle name="Normal 4 2 3 2 2 7" xfId="12098" xr:uid="{00000000-0005-0000-0000-0000DD240000}"/>
    <cellStyle name="Normal 4 2 3 2 2 8" xfId="12099" xr:uid="{00000000-0005-0000-0000-0000DE240000}"/>
    <cellStyle name="Normal 4 2 3 2 3" xfId="12100" xr:uid="{00000000-0005-0000-0000-0000DF240000}"/>
    <cellStyle name="Normal 4 2 3 2 3 2" xfId="12101" xr:uid="{00000000-0005-0000-0000-0000E0240000}"/>
    <cellStyle name="Normal 4 2 3 2 3 2 2" xfId="12102" xr:uid="{00000000-0005-0000-0000-0000E1240000}"/>
    <cellStyle name="Normal 4 2 3 2 3 2 2 2" xfId="12103" xr:uid="{00000000-0005-0000-0000-0000E2240000}"/>
    <cellStyle name="Normal 4 2 3 2 3 2 2 2 2" xfId="12104" xr:uid="{00000000-0005-0000-0000-0000E3240000}"/>
    <cellStyle name="Normal 4 2 3 2 3 2 2 3" xfId="12105" xr:uid="{00000000-0005-0000-0000-0000E4240000}"/>
    <cellStyle name="Normal 4 2 3 2 3 2 2 4" xfId="12106" xr:uid="{00000000-0005-0000-0000-0000E5240000}"/>
    <cellStyle name="Normal 4 2 3 2 3 2 3" xfId="12107" xr:uid="{00000000-0005-0000-0000-0000E6240000}"/>
    <cellStyle name="Normal 4 2 3 2 3 2 3 2" xfId="12108" xr:uid="{00000000-0005-0000-0000-0000E7240000}"/>
    <cellStyle name="Normal 4 2 3 2 3 2 3 3" xfId="12109" xr:uid="{00000000-0005-0000-0000-0000E8240000}"/>
    <cellStyle name="Normal 4 2 3 2 3 2 3 4" xfId="12110" xr:uid="{00000000-0005-0000-0000-0000E9240000}"/>
    <cellStyle name="Normal 4 2 3 2 3 2 4" xfId="12111" xr:uid="{00000000-0005-0000-0000-0000EA240000}"/>
    <cellStyle name="Normal 4 2 3 2 3 2 4 2" xfId="12112" xr:uid="{00000000-0005-0000-0000-0000EB240000}"/>
    <cellStyle name="Normal 4 2 3 2 3 2 4 3" xfId="12113" xr:uid="{00000000-0005-0000-0000-0000EC240000}"/>
    <cellStyle name="Normal 4 2 3 2 3 2 5" xfId="12114" xr:uid="{00000000-0005-0000-0000-0000ED240000}"/>
    <cellStyle name="Normal 4 2 3 2 3 2 6" xfId="12115" xr:uid="{00000000-0005-0000-0000-0000EE240000}"/>
    <cellStyle name="Normal 4 2 3 2 3 2 7" xfId="12116" xr:uid="{00000000-0005-0000-0000-0000EF240000}"/>
    <cellStyle name="Normal 4 2 3 2 3 3" xfId="12117" xr:uid="{00000000-0005-0000-0000-0000F0240000}"/>
    <cellStyle name="Normal 4 2 3 2 3 3 2" xfId="12118" xr:uid="{00000000-0005-0000-0000-0000F1240000}"/>
    <cellStyle name="Normal 4 2 3 2 3 3 2 2" xfId="12119" xr:uid="{00000000-0005-0000-0000-0000F2240000}"/>
    <cellStyle name="Normal 4 2 3 2 3 3 3" xfId="12120" xr:uid="{00000000-0005-0000-0000-0000F3240000}"/>
    <cellStyle name="Normal 4 2 3 2 3 3 4" xfId="12121" xr:uid="{00000000-0005-0000-0000-0000F4240000}"/>
    <cellStyle name="Normal 4 2 3 2 3 4" xfId="12122" xr:uid="{00000000-0005-0000-0000-0000F5240000}"/>
    <cellStyle name="Normal 4 2 3 2 3 4 2" xfId="12123" xr:uid="{00000000-0005-0000-0000-0000F6240000}"/>
    <cellStyle name="Normal 4 2 3 2 3 4 3" xfId="12124" xr:uid="{00000000-0005-0000-0000-0000F7240000}"/>
    <cellStyle name="Normal 4 2 3 2 3 4 4" xfId="12125" xr:uid="{00000000-0005-0000-0000-0000F8240000}"/>
    <cellStyle name="Normal 4 2 3 2 3 5" xfId="12126" xr:uid="{00000000-0005-0000-0000-0000F9240000}"/>
    <cellStyle name="Normal 4 2 3 2 3 5 2" xfId="12127" xr:uid="{00000000-0005-0000-0000-0000FA240000}"/>
    <cellStyle name="Normal 4 2 3 2 3 5 3" xfId="12128" xr:uid="{00000000-0005-0000-0000-0000FB240000}"/>
    <cellStyle name="Normal 4 2 3 2 3 6" xfId="12129" xr:uid="{00000000-0005-0000-0000-0000FC240000}"/>
    <cellStyle name="Normal 4 2 3 2 3 7" xfId="12130" xr:uid="{00000000-0005-0000-0000-0000FD240000}"/>
    <cellStyle name="Normal 4 2 3 2 3 8" xfId="12131" xr:uid="{00000000-0005-0000-0000-0000FE240000}"/>
    <cellStyle name="Normal 4 2 3 2 4" xfId="12132" xr:uid="{00000000-0005-0000-0000-0000FF240000}"/>
    <cellStyle name="Normal 4 2 3 2 4 2" xfId="12133" xr:uid="{00000000-0005-0000-0000-000000250000}"/>
    <cellStyle name="Normal 4 2 3 2 4 2 2" xfId="12134" xr:uid="{00000000-0005-0000-0000-000001250000}"/>
    <cellStyle name="Normal 4 2 3 2 4 2 2 2" xfId="12135" xr:uid="{00000000-0005-0000-0000-000002250000}"/>
    <cellStyle name="Normal 4 2 3 2 4 2 3" xfId="12136" xr:uid="{00000000-0005-0000-0000-000003250000}"/>
    <cellStyle name="Normal 4 2 3 2 4 2 4" xfId="12137" xr:uid="{00000000-0005-0000-0000-000004250000}"/>
    <cellStyle name="Normal 4 2 3 2 4 3" xfId="12138" xr:uid="{00000000-0005-0000-0000-000005250000}"/>
    <cellStyle name="Normal 4 2 3 2 4 3 2" xfId="12139" xr:uid="{00000000-0005-0000-0000-000006250000}"/>
    <cellStyle name="Normal 4 2 3 2 4 3 3" xfId="12140" xr:uid="{00000000-0005-0000-0000-000007250000}"/>
    <cellStyle name="Normal 4 2 3 2 4 3 4" xfId="12141" xr:uid="{00000000-0005-0000-0000-000008250000}"/>
    <cellStyle name="Normal 4 2 3 2 4 4" xfId="12142" xr:uid="{00000000-0005-0000-0000-000009250000}"/>
    <cellStyle name="Normal 4 2 3 2 4 4 2" xfId="12143" xr:uid="{00000000-0005-0000-0000-00000A250000}"/>
    <cellStyle name="Normal 4 2 3 2 4 4 3" xfId="12144" xr:uid="{00000000-0005-0000-0000-00000B250000}"/>
    <cellStyle name="Normal 4 2 3 2 4 5" xfId="12145" xr:uid="{00000000-0005-0000-0000-00000C250000}"/>
    <cellStyle name="Normal 4 2 3 2 4 6" xfId="12146" xr:uid="{00000000-0005-0000-0000-00000D250000}"/>
    <cellStyle name="Normal 4 2 3 2 4 7" xfId="12147" xr:uid="{00000000-0005-0000-0000-00000E250000}"/>
    <cellStyle name="Normal 4 2 3 2 5" xfId="12148" xr:uid="{00000000-0005-0000-0000-00000F250000}"/>
    <cellStyle name="Normal 4 2 3 2 5 2" xfId="12149" xr:uid="{00000000-0005-0000-0000-000010250000}"/>
    <cellStyle name="Normal 4 2 3 2 5 2 2" xfId="12150" xr:uid="{00000000-0005-0000-0000-000011250000}"/>
    <cellStyle name="Normal 4 2 3 2 5 3" xfId="12151" xr:uid="{00000000-0005-0000-0000-000012250000}"/>
    <cellStyle name="Normal 4 2 3 2 5 4" xfId="12152" xr:uid="{00000000-0005-0000-0000-000013250000}"/>
    <cellStyle name="Normal 4 2 3 2 6" xfId="12153" xr:uid="{00000000-0005-0000-0000-000014250000}"/>
    <cellStyle name="Normal 4 2 3 2 6 2" xfId="12154" xr:uid="{00000000-0005-0000-0000-000015250000}"/>
    <cellStyle name="Normal 4 2 3 2 6 3" xfId="12155" xr:uid="{00000000-0005-0000-0000-000016250000}"/>
    <cellStyle name="Normal 4 2 3 2 6 4" xfId="12156" xr:uid="{00000000-0005-0000-0000-000017250000}"/>
    <cellStyle name="Normal 4 2 3 2 7" xfId="12157" xr:uid="{00000000-0005-0000-0000-000018250000}"/>
    <cellStyle name="Normal 4 2 3 2 7 2" xfId="12158" xr:uid="{00000000-0005-0000-0000-000019250000}"/>
    <cellStyle name="Normal 4 2 3 2 7 3" xfId="12159" xr:uid="{00000000-0005-0000-0000-00001A250000}"/>
    <cellStyle name="Normal 4 2 3 2 8" xfId="12160" xr:uid="{00000000-0005-0000-0000-00001B250000}"/>
    <cellStyle name="Normal 4 2 3 2 9" xfId="12161" xr:uid="{00000000-0005-0000-0000-00001C250000}"/>
    <cellStyle name="Normal 4 2 3 3" xfId="12162" xr:uid="{00000000-0005-0000-0000-00001D250000}"/>
    <cellStyle name="Normal 4 2 3 3 2" xfId="12163" xr:uid="{00000000-0005-0000-0000-00001E250000}"/>
    <cellStyle name="Normal 4 2 3 3 2 2" xfId="12164" xr:uid="{00000000-0005-0000-0000-00001F250000}"/>
    <cellStyle name="Normal 4 2 3 3 2 2 2" xfId="12165" xr:uid="{00000000-0005-0000-0000-000020250000}"/>
    <cellStyle name="Normal 4 2 3 3 2 2 2 2" xfId="12166" xr:uid="{00000000-0005-0000-0000-000021250000}"/>
    <cellStyle name="Normal 4 2 3 3 2 2 3" xfId="12167" xr:uid="{00000000-0005-0000-0000-000022250000}"/>
    <cellStyle name="Normal 4 2 3 3 2 2 4" xfId="12168" xr:uid="{00000000-0005-0000-0000-000023250000}"/>
    <cellStyle name="Normal 4 2 3 3 2 3" xfId="12169" xr:uid="{00000000-0005-0000-0000-000024250000}"/>
    <cellStyle name="Normal 4 2 3 3 2 3 2" xfId="12170" xr:uid="{00000000-0005-0000-0000-000025250000}"/>
    <cellStyle name="Normal 4 2 3 3 2 3 3" xfId="12171" xr:uid="{00000000-0005-0000-0000-000026250000}"/>
    <cellStyle name="Normal 4 2 3 3 2 3 4" xfId="12172" xr:uid="{00000000-0005-0000-0000-000027250000}"/>
    <cellStyle name="Normal 4 2 3 3 2 4" xfId="12173" xr:uid="{00000000-0005-0000-0000-000028250000}"/>
    <cellStyle name="Normal 4 2 3 3 2 4 2" xfId="12174" xr:uid="{00000000-0005-0000-0000-000029250000}"/>
    <cellStyle name="Normal 4 2 3 3 2 4 3" xfId="12175" xr:uid="{00000000-0005-0000-0000-00002A250000}"/>
    <cellStyle name="Normal 4 2 3 3 2 5" xfId="12176" xr:uid="{00000000-0005-0000-0000-00002B250000}"/>
    <cellStyle name="Normal 4 2 3 3 2 6" xfId="12177" xr:uid="{00000000-0005-0000-0000-00002C250000}"/>
    <cellStyle name="Normal 4 2 3 3 2 7" xfId="12178" xr:uid="{00000000-0005-0000-0000-00002D250000}"/>
    <cellStyle name="Normal 4 2 3 3 3" xfId="12179" xr:uid="{00000000-0005-0000-0000-00002E250000}"/>
    <cellStyle name="Normal 4 2 3 3 3 2" xfId="12180" xr:uid="{00000000-0005-0000-0000-00002F250000}"/>
    <cellStyle name="Normal 4 2 3 3 3 2 2" xfId="12181" xr:uid="{00000000-0005-0000-0000-000030250000}"/>
    <cellStyle name="Normal 4 2 3 3 3 3" xfId="12182" xr:uid="{00000000-0005-0000-0000-000031250000}"/>
    <cellStyle name="Normal 4 2 3 3 3 4" xfId="12183" xr:uid="{00000000-0005-0000-0000-000032250000}"/>
    <cellStyle name="Normal 4 2 3 3 4" xfId="12184" xr:uid="{00000000-0005-0000-0000-000033250000}"/>
    <cellStyle name="Normal 4 2 3 3 4 2" xfId="12185" xr:uid="{00000000-0005-0000-0000-000034250000}"/>
    <cellStyle name="Normal 4 2 3 3 4 3" xfId="12186" xr:uid="{00000000-0005-0000-0000-000035250000}"/>
    <cellStyle name="Normal 4 2 3 3 4 4" xfId="12187" xr:uid="{00000000-0005-0000-0000-000036250000}"/>
    <cellStyle name="Normal 4 2 3 3 5" xfId="12188" xr:uid="{00000000-0005-0000-0000-000037250000}"/>
    <cellStyle name="Normal 4 2 3 3 5 2" xfId="12189" xr:uid="{00000000-0005-0000-0000-000038250000}"/>
    <cellStyle name="Normal 4 2 3 3 5 3" xfId="12190" xr:uid="{00000000-0005-0000-0000-000039250000}"/>
    <cellStyle name="Normal 4 2 3 3 6" xfId="12191" xr:uid="{00000000-0005-0000-0000-00003A250000}"/>
    <cellStyle name="Normal 4 2 3 3 7" xfId="12192" xr:uid="{00000000-0005-0000-0000-00003B250000}"/>
    <cellStyle name="Normal 4 2 3 3 8" xfId="12193" xr:uid="{00000000-0005-0000-0000-00003C250000}"/>
    <cellStyle name="Normal 4 2 3 4" xfId="12194" xr:uid="{00000000-0005-0000-0000-00003D250000}"/>
    <cellStyle name="Normal 4 2 3 4 2" xfId="12195" xr:uid="{00000000-0005-0000-0000-00003E250000}"/>
    <cellStyle name="Normal 4 2 3 4 2 2" xfId="12196" xr:uid="{00000000-0005-0000-0000-00003F250000}"/>
    <cellStyle name="Normal 4 2 3 4 2 2 2" xfId="12197" xr:uid="{00000000-0005-0000-0000-000040250000}"/>
    <cellStyle name="Normal 4 2 3 4 2 2 2 2" xfId="12198" xr:uid="{00000000-0005-0000-0000-000041250000}"/>
    <cellStyle name="Normal 4 2 3 4 2 2 3" xfId="12199" xr:uid="{00000000-0005-0000-0000-000042250000}"/>
    <cellStyle name="Normal 4 2 3 4 2 2 4" xfId="12200" xr:uid="{00000000-0005-0000-0000-000043250000}"/>
    <cellStyle name="Normal 4 2 3 4 2 3" xfId="12201" xr:uid="{00000000-0005-0000-0000-000044250000}"/>
    <cellStyle name="Normal 4 2 3 4 2 3 2" xfId="12202" xr:uid="{00000000-0005-0000-0000-000045250000}"/>
    <cellStyle name="Normal 4 2 3 4 2 3 3" xfId="12203" xr:uid="{00000000-0005-0000-0000-000046250000}"/>
    <cellStyle name="Normal 4 2 3 4 2 3 4" xfId="12204" xr:uid="{00000000-0005-0000-0000-000047250000}"/>
    <cellStyle name="Normal 4 2 3 4 2 4" xfId="12205" xr:uid="{00000000-0005-0000-0000-000048250000}"/>
    <cellStyle name="Normal 4 2 3 4 2 4 2" xfId="12206" xr:uid="{00000000-0005-0000-0000-000049250000}"/>
    <cellStyle name="Normal 4 2 3 4 2 4 3" xfId="12207" xr:uid="{00000000-0005-0000-0000-00004A250000}"/>
    <cellStyle name="Normal 4 2 3 4 2 5" xfId="12208" xr:uid="{00000000-0005-0000-0000-00004B250000}"/>
    <cellStyle name="Normal 4 2 3 4 2 6" xfId="12209" xr:uid="{00000000-0005-0000-0000-00004C250000}"/>
    <cellStyle name="Normal 4 2 3 4 2 7" xfId="12210" xr:uid="{00000000-0005-0000-0000-00004D250000}"/>
    <cellStyle name="Normal 4 2 3 4 3" xfId="12211" xr:uid="{00000000-0005-0000-0000-00004E250000}"/>
    <cellStyle name="Normal 4 2 3 4 3 2" xfId="12212" xr:uid="{00000000-0005-0000-0000-00004F250000}"/>
    <cellStyle name="Normal 4 2 3 4 3 2 2" xfId="12213" xr:uid="{00000000-0005-0000-0000-000050250000}"/>
    <cellStyle name="Normal 4 2 3 4 3 3" xfId="12214" xr:uid="{00000000-0005-0000-0000-000051250000}"/>
    <cellStyle name="Normal 4 2 3 4 3 4" xfId="12215" xr:uid="{00000000-0005-0000-0000-000052250000}"/>
    <cellStyle name="Normal 4 2 3 4 4" xfId="12216" xr:uid="{00000000-0005-0000-0000-000053250000}"/>
    <cellStyle name="Normal 4 2 3 4 4 2" xfId="12217" xr:uid="{00000000-0005-0000-0000-000054250000}"/>
    <cellStyle name="Normal 4 2 3 4 4 3" xfId="12218" xr:uid="{00000000-0005-0000-0000-000055250000}"/>
    <cellStyle name="Normal 4 2 3 4 4 4" xfId="12219" xr:uid="{00000000-0005-0000-0000-000056250000}"/>
    <cellStyle name="Normal 4 2 3 4 5" xfId="12220" xr:uid="{00000000-0005-0000-0000-000057250000}"/>
    <cellStyle name="Normal 4 2 3 4 5 2" xfId="12221" xr:uid="{00000000-0005-0000-0000-000058250000}"/>
    <cellStyle name="Normal 4 2 3 4 5 3" xfId="12222" xr:uid="{00000000-0005-0000-0000-000059250000}"/>
    <cellStyle name="Normal 4 2 3 4 6" xfId="12223" xr:uid="{00000000-0005-0000-0000-00005A250000}"/>
    <cellStyle name="Normal 4 2 3 4 7" xfId="12224" xr:uid="{00000000-0005-0000-0000-00005B250000}"/>
    <cellStyle name="Normal 4 2 3 4 8" xfId="12225" xr:uid="{00000000-0005-0000-0000-00005C250000}"/>
    <cellStyle name="Normal 4 2 3 5" xfId="12226" xr:uid="{00000000-0005-0000-0000-00005D250000}"/>
    <cellStyle name="Normal 4 2 3 5 2" xfId="12227" xr:uid="{00000000-0005-0000-0000-00005E250000}"/>
    <cellStyle name="Normal 4 2 3 5 2 2" xfId="12228" xr:uid="{00000000-0005-0000-0000-00005F250000}"/>
    <cellStyle name="Normal 4 2 3 5 2 2 2" xfId="12229" xr:uid="{00000000-0005-0000-0000-000060250000}"/>
    <cellStyle name="Normal 4 2 3 5 2 3" xfId="12230" xr:uid="{00000000-0005-0000-0000-000061250000}"/>
    <cellStyle name="Normal 4 2 3 5 2 4" xfId="12231" xr:uid="{00000000-0005-0000-0000-000062250000}"/>
    <cellStyle name="Normal 4 2 3 5 3" xfId="12232" xr:uid="{00000000-0005-0000-0000-000063250000}"/>
    <cellStyle name="Normal 4 2 3 5 3 2" xfId="12233" xr:uid="{00000000-0005-0000-0000-000064250000}"/>
    <cellStyle name="Normal 4 2 3 5 3 3" xfId="12234" xr:uid="{00000000-0005-0000-0000-000065250000}"/>
    <cellStyle name="Normal 4 2 3 5 3 4" xfId="12235" xr:uid="{00000000-0005-0000-0000-000066250000}"/>
    <cellStyle name="Normal 4 2 3 5 4" xfId="12236" xr:uid="{00000000-0005-0000-0000-000067250000}"/>
    <cellStyle name="Normal 4 2 3 5 4 2" xfId="12237" xr:uid="{00000000-0005-0000-0000-000068250000}"/>
    <cellStyle name="Normal 4 2 3 5 4 3" xfId="12238" xr:uid="{00000000-0005-0000-0000-000069250000}"/>
    <cellStyle name="Normal 4 2 3 5 5" xfId="12239" xr:uid="{00000000-0005-0000-0000-00006A250000}"/>
    <cellStyle name="Normal 4 2 3 5 6" xfId="12240" xr:uid="{00000000-0005-0000-0000-00006B250000}"/>
    <cellStyle name="Normal 4 2 3 5 7" xfId="12241" xr:uid="{00000000-0005-0000-0000-00006C250000}"/>
    <cellStyle name="Normal 4 2 3 6" xfId="12242" xr:uid="{00000000-0005-0000-0000-00006D250000}"/>
    <cellStyle name="Normal 4 2 3 6 2" xfId="12243" xr:uid="{00000000-0005-0000-0000-00006E250000}"/>
    <cellStyle name="Normal 4 2 3 6 2 2" xfId="12244" xr:uid="{00000000-0005-0000-0000-00006F250000}"/>
    <cellStyle name="Normal 4 2 3 6 3" xfId="12245" xr:uid="{00000000-0005-0000-0000-000070250000}"/>
    <cellStyle name="Normal 4 2 3 6 4" xfId="12246" xr:uid="{00000000-0005-0000-0000-000071250000}"/>
    <cellStyle name="Normal 4 2 3 7" xfId="12247" xr:uid="{00000000-0005-0000-0000-000072250000}"/>
    <cellStyle name="Normal 4 2 3 8" xfId="12248" xr:uid="{00000000-0005-0000-0000-000073250000}"/>
    <cellStyle name="Normal 4 2 3 8 2" xfId="12249" xr:uid="{00000000-0005-0000-0000-000074250000}"/>
    <cellStyle name="Normal 4 2 3 8 3" xfId="12250" xr:uid="{00000000-0005-0000-0000-000075250000}"/>
    <cellStyle name="Normal 4 2 3 8 4" xfId="12251" xr:uid="{00000000-0005-0000-0000-000076250000}"/>
    <cellStyle name="Normal 4 2 3 9" xfId="12252" xr:uid="{00000000-0005-0000-0000-000077250000}"/>
    <cellStyle name="Normal 4 2 3 9 2" xfId="12253" xr:uid="{00000000-0005-0000-0000-000078250000}"/>
    <cellStyle name="Normal 4 2 3 9 3" xfId="12254" xr:uid="{00000000-0005-0000-0000-000079250000}"/>
    <cellStyle name="Normal 4 2 4" xfId="12255" xr:uid="{00000000-0005-0000-0000-00007A250000}"/>
    <cellStyle name="Normal 4 2 4 10" xfId="12256" xr:uid="{00000000-0005-0000-0000-00007B250000}"/>
    <cellStyle name="Normal 4 2 4 11" xfId="12257" xr:uid="{00000000-0005-0000-0000-00007C250000}"/>
    <cellStyle name="Normal 4 2 4 2" xfId="12258" xr:uid="{00000000-0005-0000-0000-00007D250000}"/>
    <cellStyle name="Normal 4 2 4 2 10" xfId="12259" xr:uid="{00000000-0005-0000-0000-00007E250000}"/>
    <cellStyle name="Normal 4 2 4 2 2" xfId="12260" xr:uid="{00000000-0005-0000-0000-00007F250000}"/>
    <cellStyle name="Normal 4 2 4 2 2 2" xfId="12261" xr:uid="{00000000-0005-0000-0000-000080250000}"/>
    <cellStyle name="Normal 4 2 4 2 2 2 2" xfId="12262" xr:uid="{00000000-0005-0000-0000-000081250000}"/>
    <cellStyle name="Normal 4 2 4 2 2 2 2 2" xfId="12263" xr:uid="{00000000-0005-0000-0000-000082250000}"/>
    <cellStyle name="Normal 4 2 4 2 2 2 2 2 2" xfId="12264" xr:uid="{00000000-0005-0000-0000-000083250000}"/>
    <cellStyle name="Normal 4 2 4 2 2 2 2 3" xfId="12265" xr:uid="{00000000-0005-0000-0000-000084250000}"/>
    <cellStyle name="Normal 4 2 4 2 2 2 2 4" xfId="12266" xr:uid="{00000000-0005-0000-0000-000085250000}"/>
    <cellStyle name="Normal 4 2 4 2 2 2 3" xfId="12267" xr:uid="{00000000-0005-0000-0000-000086250000}"/>
    <cellStyle name="Normal 4 2 4 2 2 2 3 2" xfId="12268" xr:uid="{00000000-0005-0000-0000-000087250000}"/>
    <cellStyle name="Normal 4 2 4 2 2 2 3 3" xfId="12269" xr:uid="{00000000-0005-0000-0000-000088250000}"/>
    <cellStyle name="Normal 4 2 4 2 2 2 3 4" xfId="12270" xr:uid="{00000000-0005-0000-0000-000089250000}"/>
    <cellStyle name="Normal 4 2 4 2 2 2 4" xfId="12271" xr:uid="{00000000-0005-0000-0000-00008A250000}"/>
    <cellStyle name="Normal 4 2 4 2 2 2 4 2" xfId="12272" xr:uid="{00000000-0005-0000-0000-00008B250000}"/>
    <cellStyle name="Normal 4 2 4 2 2 2 4 3" xfId="12273" xr:uid="{00000000-0005-0000-0000-00008C250000}"/>
    <cellStyle name="Normal 4 2 4 2 2 2 5" xfId="12274" xr:uid="{00000000-0005-0000-0000-00008D250000}"/>
    <cellStyle name="Normal 4 2 4 2 2 2 6" xfId="12275" xr:uid="{00000000-0005-0000-0000-00008E250000}"/>
    <cellStyle name="Normal 4 2 4 2 2 2 7" xfId="12276" xr:uid="{00000000-0005-0000-0000-00008F250000}"/>
    <cellStyle name="Normal 4 2 4 2 2 3" xfId="12277" xr:uid="{00000000-0005-0000-0000-000090250000}"/>
    <cellStyle name="Normal 4 2 4 2 2 3 2" xfId="12278" xr:uid="{00000000-0005-0000-0000-000091250000}"/>
    <cellStyle name="Normal 4 2 4 2 2 3 2 2" xfId="12279" xr:uid="{00000000-0005-0000-0000-000092250000}"/>
    <cellStyle name="Normal 4 2 4 2 2 3 3" xfId="12280" xr:uid="{00000000-0005-0000-0000-000093250000}"/>
    <cellStyle name="Normal 4 2 4 2 2 3 4" xfId="12281" xr:uid="{00000000-0005-0000-0000-000094250000}"/>
    <cellStyle name="Normal 4 2 4 2 2 4" xfId="12282" xr:uid="{00000000-0005-0000-0000-000095250000}"/>
    <cellStyle name="Normal 4 2 4 2 2 4 2" xfId="12283" xr:uid="{00000000-0005-0000-0000-000096250000}"/>
    <cellStyle name="Normal 4 2 4 2 2 4 3" xfId="12284" xr:uid="{00000000-0005-0000-0000-000097250000}"/>
    <cellStyle name="Normal 4 2 4 2 2 4 4" xfId="12285" xr:uid="{00000000-0005-0000-0000-000098250000}"/>
    <cellStyle name="Normal 4 2 4 2 2 5" xfId="12286" xr:uid="{00000000-0005-0000-0000-000099250000}"/>
    <cellStyle name="Normal 4 2 4 2 2 5 2" xfId="12287" xr:uid="{00000000-0005-0000-0000-00009A250000}"/>
    <cellStyle name="Normal 4 2 4 2 2 5 3" xfId="12288" xr:uid="{00000000-0005-0000-0000-00009B250000}"/>
    <cellStyle name="Normal 4 2 4 2 2 6" xfId="12289" xr:uid="{00000000-0005-0000-0000-00009C250000}"/>
    <cellStyle name="Normal 4 2 4 2 2 7" xfId="12290" xr:uid="{00000000-0005-0000-0000-00009D250000}"/>
    <cellStyle name="Normal 4 2 4 2 2 8" xfId="12291" xr:uid="{00000000-0005-0000-0000-00009E250000}"/>
    <cellStyle name="Normal 4 2 4 2 3" xfId="12292" xr:uid="{00000000-0005-0000-0000-00009F250000}"/>
    <cellStyle name="Normal 4 2 4 2 3 2" xfId="12293" xr:uid="{00000000-0005-0000-0000-0000A0250000}"/>
    <cellStyle name="Normal 4 2 4 2 3 2 2" xfId="12294" xr:uid="{00000000-0005-0000-0000-0000A1250000}"/>
    <cellStyle name="Normal 4 2 4 2 3 2 2 2" xfId="12295" xr:uid="{00000000-0005-0000-0000-0000A2250000}"/>
    <cellStyle name="Normal 4 2 4 2 3 2 2 2 2" xfId="12296" xr:uid="{00000000-0005-0000-0000-0000A3250000}"/>
    <cellStyle name="Normal 4 2 4 2 3 2 2 3" xfId="12297" xr:uid="{00000000-0005-0000-0000-0000A4250000}"/>
    <cellStyle name="Normal 4 2 4 2 3 2 2 4" xfId="12298" xr:uid="{00000000-0005-0000-0000-0000A5250000}"/>
    <cellStyle name="Normal 4 2 4 2 3 2 3" xfId="12299" xr:uid="{00000000-0005-0000-0000-0000A6250000}"/>
    <cellStyle name="Normal 4 2 4 2 3 2 3 2" xfId="12300" xr:uid="{00000000-0005-0000-0000-0000A7250000}"/>
    <cellStyle name="Normal 4 2 4 2 3 2 3 3" xfId="12301" xr:uid="{00000000-0005-0000-0000-0000A8250000}"/>
    <cellStyle name="Normal 4 2 4 2 3 2 3 4" xfId="12302" xr:uid="{00000000-0005-0000-0000-0000A9250000}"/>
    <cellStyle name="Normal 4 2 4 2 3 2 4" xfId="12303" xr:uid="{00000000-0005-0000-0000-0000AA250000}"/>
    <cellStyle name="Normal 4 2 4 2 3 2 4 2" xfId="12304" xr:uid="{00000000-0005-0000-0000-0000AB250000}"/>
    <cellStyle name="Normal 4 2 4 2 3 2 4 3" xfId="12305" xr:uid="{00000000-0005-0000-0000-0000AC250000}"/>
    <cellStyle name="Normal 4 2 4 2 3 2 5" xfId="12306" xr:uid="{00000000-0005-0000-0000-0000AD250000}"/>
    <cellStyle name="Normal 4 2 4 2 3 2 6" xfId="12307" xr:uid="{00000000-0005-0000-0000-0000AE250000}"/>
    <cellStyle name="Normal 4 2 4 2 3 2 7" xfId="12308" xr:uid="{00000000-0005-0000-0000-0000AF250000}"/>
    <cellStyle name="Normal 4 2 4 2 3 3" xfId="12309" xr:uid="{00000000-0005-0000-0000-0000B0250000}"/>
    <cellStyle name="Normal 4 2 4 2 3 3 2" xfId="12310" xr:uid="{00000000-0005-0000-0000-0000B1250000}"/>
    <cellStyle name="Normal 4 2 4 2 3 3 2 2" xfId="12311" xr:uid="{00000000-0005-0000-0000-0000B2250000}"/>
    <cellStyle name="Normal 4 2 4 2 3 3 3" xfId="12312" xr:uid="{00000000-0005-0000-0000-0000B3250000}"/>
    <cellStyle name="Normal 4 2 4 2 3 3 4" xfId="12313" xr:uid="{00000000-0005-0000-0000-0000B4250000}"/>
    <cellStyle name="Normal 4 2 4 2 3 4" xfId="12314" xr:uid="{00000000-0005-0000-0000-0000B5250000}"/>
    <cellStyle name="Normal 4 2 4 2 3 4 2" xfId="12315" xr:uid="{00000000-0005-0000-0000-0000B6250000}"/>
    <cellStyle name="Normal 4 2 4 2 3 4 3" xfId="12316" xr:uid="{00000000-0005-0000-0000-0000B7250000}"/>
    <cellStyle name="Normal 4 2 4 2 3 4 4" xfId="12317" xr:uid="{00000000-0005-0000-0000-0000B8250000}"/>
    <cellStyle name="Normal 4 2 4 2 3 5" xfId="12318" xr:uid="{00000000-0005-0000-0000-0000B9250000}"/>
    <cellStyle name="Normal 4 2 4 2 3 5 2" xfId="12319" xr:uid="{00000000-0005-0000-0000-0000BA250000}"/>
    <cellStyle name="Normal 4 2 4 2 3 5 3" xfId="12320" xr:uid="{00000000-0005-0000-0000-0000BB250000}"/>
    <cellStyle name="Normal 4 2 4 2 3 6" xfId="12321" xr:uid="{00000000-0005-0000-0000-0000BC250000}"/>
    <cellStyle name="Normal 4 2 4 2 3 7" xfId="12322" xr:uid="{00000000-0005-0000-0000-0000BD250000}"/>
    <cellStyle name="Normal 4 2 4 2 3 8" xfId="12323" xr:uid="{00000000-0005-0000-0000-0000BE250000}"/>
    <cellStyle name="Normal 4 2 4 2 4" xfId="12324" xr:uid="{00000000-0005-0000-0000-0000BF250000}"/>
    <cellStyle name="Normal 4 2 4 2 4 2" xfId="12325" xr:uid="{00000000-0005-0000-0000-0000C0250000}"/>
    <cellStyle name="Normal 4 2 4 2 4 2 2" xfId="12326" xr:uid="{00000000-0005-0000-0000-0000C1250000}"/>
    <cellStyle name="Normal 4 2 4 2 4 2 2 2" xfId="12327" xr:uid="{00000000-0005-0000-0000-0000C2250000}"/>
    <cellStyle name="Normal 4 2 4 2 4 2 3" xfId="12328" xr:uid="{00000000-0005-0000-0000-0000C3250000}"/>
    <cellStyle name="Normal 4 2 4 2 4 2 4" xfId="12329" xr:uid="{00000000-0005-0000-0000-0000C4250000}"/>
    <cellStyle name="Normal 4 2 4 2 4 3" xfId="12330" xr:uid="{00000000-0005-0000-0000-0000C5250000}"/>
    <cellStyle name="Normal 4 2 4 2 4 3 2" xfId="12331" xr:uid="{00000000-0005-0000-0000-0000C6250000}"/>
    <cellStyle name="Normal 4 2 4 2 4 3 3" xfId="12332" xr:uid="{00000000-0005-0000-0000-0000C7250000}"/>
    <cellStyle name="Normal 4 2 4 2 4 3 4" xfId="12333" xr:uid="{00000000-0005-0000-0000-0000C8250000}"/>
    <cellStyle name="Normal 4 2 4 2 4 4" xfId="12334" xr:uid="{00000000-0005-0000-0000-0000C9250000}"/>
    <cellStyle name="Normal 4 2 4 2 4 4 2" xfId="12335" xr:uid="{00000000-0005-0000-0000-0000CA250000}"/>
    <cellStyle name="Normal 4 2 4 2 4 4 3" xfId="12336" xr:uid="{00000000-0005-0000-0000-0000CB250000}"/>
    <cellStyle name="Normal 4 2 4 2 4 5" xfId="12337" xr:uid="{00000000-0005-0000-0000-0000CC250000}"/>
    <cellStyle name="Normal 4 2 4 2 4 6" xfId="12338" xr:uid="{00000000-0005-0000-0000-0000CD250000}"/>
    <cellStyle name="Normal 4 2 4 2 4 7" xfId="12339" xr:uid="{00000000-0005-0000-0000-0000CE250000}"/>
    <cellStyle name="Normal 4 2 4 2 5" xfId="12340" xr:uid="{00000000-0005-0000-0000-0000CF250000}"/>
    <cellStyle name="Normal 4 2 4 2 5 2" xfId="12341" xr:uid="{00000000-0005-0000-0000-0000D0250000}"/>
    <cellStyle name="Normal 4 2 4 2 5 2 2" xfId="12342" xr:uid="{00000000-0005-0000-0000-0000D1250000}"/>
    <cellStyle name="Normal 4 2 4 2 5 3" xfId="12343" xr:uid="{00000000-0005-0000-0000-0000D2250000}"/>
    <cellStyle name="Normal 4 2 4 2 5 4" xfId="12344" xr:uid="{00000000-0005-0000-0000-0000D3250000}"/>
    <cellStyle name="Normal 4 2 4 2 6" xfId="12345" xr:uid="{00000000-0005-0000-0000-0000D4250000}"/>
    <cellStyle name="Normal 4 2 4 2 6 2" xfId="12346" xr:uid="{00000000-0005-0000-0000-0000D5250000}"/>
    <cellStyle name="Normal 4 2 4 2 6 3" xfId="12347" xr:uid="{00000000-0005-0000-0000-0000D6250000}"/>
    <cellStyle name="Normal 4 2 4 2 6 4" xfId="12348" xr:uid="{00000000-0005-0000-0000-0000D7250000}"/>
    <cellStyle name="Normal 4 2 4 2 7" xfId="12349" xr:uid="{00000000-0005-0000-0000-0000D8250000}"/>
    <cellStyle name="Normal 4 2 4 2 7 2" xfId="12350" xr:uid="{00000000-0005-0000-0000-0000D9250000}"/>
    <cellStyle name="Normal 4 2 4 2 7 3" xfId="12351" xr:uid="{00000000-0005-0000-0000-0000DA250000}"/>
    <cellStyle name="Normal 4 2 4 2 8" xfId="12352" xr:uid="{00000000-0005-0000-0000-0000DB250000}"/>
    <cellStyle name="Normal 4 2 4 2 9" xfId="12353" xr:uid="{00000000-0005-0000-0000-0000DC250000}"/>
    <cellStyle name="Normal 4 2 4 3" xfId="12354" xr:uid="{00000000-0005-0000-0000-0000DD250000}"/>
    <cellStyle name="Normal 4 2 4 3 2" xfId="12355" xr:uid="{00000000-0005-0000-0000-0000DE250000}"/>
    <cellStyle name="Normal 4 2 4 3 2 2" xfId="12356" xr:uid="{00000000-0005-0000-0000-0000DF250000}"/>
    <cellStyle name="Normal 4 2 4 3 2 2 2" xfId="12357" xr:uid="{00000000-0005-0000-0000-0000E0250000}"/>
    <cellStyle name="Normal 4 2 4 3 2 2 2 2" xfId="12358" xr:uid="{00000000-0005-0000-0000-0000E1250000}"/>
    <cellStyle name="Normal 4 2 4 3 2 2 3" xfId="12359" xr:uid="{00000000-0005-0000-0000-0000E2250000}"/>
    <cellStyle name="Normal 4 2 4 3 2 2 4" xfId="12360" xr:uid="{00000000-0005-0000-0000-0000E3250000}"/>
    <cellStyle name="Normal 4 2 4 3 2 3" xfId="12361" xr:uid="{00000000-0005-0000-0000-0000E4250000}"/>
    <cellStyle name="Normal 4 2 4 3 2 3 2" xfId="12362" xr:uid="{00000000-0005-0000-0000-0000E5250000}"/>
    <cellStyle name="Normal 4 2 4 3 2 3 3" xfId="12363" xr:uid="{00000000-0005-0000-0000-0000E6250000}"/>
    <cellStyle name="Normal 4 2 4 3 2 3 4" xfId="12364" xr:uid="{00000000-0005-0000-0000-0000E7250000}"/>
    <cellStyle name="Normal 4 2 4 3 2 4" xfId="12365" xr:uid="{00000000-0005-0000-0000-0000E8250000}"/>
    <cellStyle name="Normal 4 2 4 3 2 4 2" xfId="12366" xr:uid="{00000000-0005-0000-0000-0000E9250000}"/>
    <cellStyle name="Normal 4 2 4 3 2 4 3" xfId="12367" xr:uid="{00000000-0005-0000-0000-0000EA250000}"/>
    <cellStyle name="Normal 4 2 4 3 2 5" xfId="12368" xr:uid="{00000000-0005-0000-0000-0000EB250000}"/>
    <cellStyle name="Normal 4 2 4 3 2 6" xfId="12369" xr:uid="{00000000-0005-0000-0000-0000EC250000}"/>
    <cellStyle name="Normal 4 2 4 3 2 7" xfId="12370" xr:uid="{00000000-0005-0000-0000-0000ED250000}"/>
    <cellStyle name="Normal 4 2 4 3 3" xfId="12371" xr:uid="{00000000-0005-0000-0000-0000EE250000}"/>
    <cellStyle name="Normal 4 2 4 3 3 2" xfId="12372" xr:uid="{00000000-0005-0000-0000-0000EF250000}"/>
    <cellStyle name="Normal 4 2 4 3 3 2 2" xfId="12373" xr:uid="{00000000-0005-0000-0000-0000F0250000}"/>
    <cellStyle name="Normal 4 2 4 3 3 3" xfId="12374" xr:uid="{00000000-0005-0000-0000-0000F1250000}"/>
    <cellStyle name="Normal 4 2 4 3 3 4" xfId="12375" xr:uid="{00000000-0005-0000-0000-0000F2250000}"/>
    <cellStyle name="Normal 4 2 4 3 4" xfId="12376" xr:uid="{00000000-0005-0000-0000-0000F3250000}"/>
    <cellStyle name="Normal 4 2 4 3 4 2" xfId="12377" xr:uid="{00000000-0005-0000-0000-0000F4250000}"/>
    <cellStyle name="Normal 4 2 4 3 4 3" xfId="12378" xr:uid="{00000000-0005-0000-0000-0000F5250000}"/>
    <cellStyle name="Normal 4 2 4 3 4 4" xfId="12379" xr:uid="{00000000-0005-0000-0000-0000F6250000}"/>
    <cellStyle name="Normal 4 2 4 3 5" xfId="12380" xr:uid="{00000000-0005-0000-0000-0000F7250000}"/>
    <cellStyle name="Normal 4 2 4 3 5 2" xfId="12381" xr:uid="{00000000-0005-0000-0000-0000F8250000}"/>
    <cellStyle name="Normal 4 2 4 3 5 3" xfId="12382" xr:uid="{00000000-0005-0000-0000-0000F9250000}"/>
    <cellStyle name="Normal 4 2 4 3 6" xfId="12383" xr:uid="{00000000-0005-0000-0000-0000FA250000}"/>
    <cellStyle name="Normal 4 2 4 3 7" xfId="12384" xr:uid="{00000000-0005-0000-0000-0000FB250000}"/>
    <cellStyle name="Normal 4 2 4 3 8" xfId="12385" xr:uid="{00000000-0005-0000-0000-0000FC250000}"/>
    <cellStyle name="Normal 4 2 4 4" xfId="12386" xr:uid="{00000000-0005-0000-0000-0000FD250000}"/>
    <cellStyle name="Normal 4 2 4 4 2" xfId="12387" xr:uid="{00000000-0005-0000-0000-0000FE250000}"/>
    <cellStyle name="Normal 4 2 4 4 2 2" xfId="12388" xr:uid="{00000000-0005-0000-0000-0000FF250000}"/>
    <cellStyle name="Normal 4 2 4 4 2 2 2" xfId="12389" xr:uid="{00000000-0005-0000-0000-000000260000}"/>
    <cellStyle name="Normal 4 2 4 4 2 2 2 2" xfId="12390" xr:uid="{00000000-0005-0000-0000-000001260000}"/>
    <cellStyle name="Normal 4 2 4 4 2 2 3" xfId="12391" xr:uid="{00000000-0005-0000-0000-000002260000}"/>
    <cellStyle name="Normal 4 2 4 4 2 2 4" xfId="12392" xr:uid="{00000000-0005-0000-0000-000003260000}"/>
    <cellStyle name="Normal 4 2 4 4 2 3" xfId="12393" xr:uid="{00000000-0005-0000-0000-000004260000}"/>
    <cellStyle name="Normal 4 2 4 4 2 3 2" xfId="12394" xr:uid="{00000000-0005-0000-0000-000005260000}"/>
    <cellStyle name="Normal 4 2 4 4 2 3 3" xfId="12395" xr:uid="{00000000-0005-0000-0000-000006260000}"/>
    <cellStyle name="Normal 4 2 4 4 2 3 4" xfId="12396" xr:uid="{00000000-0005-0000-0000-000007260000}"/>
    <cellStyle name="Normal 4 2 4 4 2 4" xfId="12397" xr:uid="{00000000-0005-0000-0000-000008260000}"/>
    <cellStyle name="Normal 4 2 4 4 2 4 2" xfId="12398" xr:uid="{00000000-0005-0000-0000-000009260000}"/>
    <cellStyle name="Normal 4 2 4 4 2 4 3" xfId="12399" xr:uid="{00000000-0005-0000-0000-00000A260000}"/>
    <cellStyle name="Normal 4 2 4 4 2 5" xfId="12400" xr:uid="{00000000-0005-0000-0000-00000B260000}"/>
    <cellStyle name="Normal 4 2 4 4 2 6" xfId="12401" xr:uid="{00000000-0005-0000-0000-00000C260000}"/>
    <cellStyle name="Normal 4 2 4 4 2 7" xfId="12402" xr:uid="{00000000-0005-0000-0000-00000D260000}"/>
    <cellStyle name="Normal 4 2 4 4 3" xfId="12403" xr:uid="{00000000-0005-0000-0000-00000E260000}"/>
    <cellStyle name="Normal 4 2 4 4 3 2" xfId="12404" xr:uid="{00000000-0005-0000-0000-00000F260000}"/>
    <cellStyle name="Normal 4 2 4 4 3 2 2" xfId="12405" xr:uid="{00000000-0005-0000-0000-000010260000}"/>
    <cellStyle name="Normal 4 2 4 4 3 3" xfId="12406" xr:uid="{00000000-0005-0000-0000-000011260000}"/>
    <cellStyle name="Normal 4 2 4 4 3 4" xfId="12407" xr:uid="{00000000-0005-0000-0000-000012260000}"/>
    <cellStyle name="Normal 4 2 4 4 4" xfId="12408" xr:uid="{00000000-0005-0000-0000-000013260000}"/>
    <cellStyle name="Normal 4 2 4 4 4 2" xfId="12409" xr:uid="{00000000-0005-0000-0000-000014260000}"/>
    <cellStyle name="Normal 4 2 4 4 4 3" xfId="12410" xr:uid="{00000000-0005-0000-0000-000015260000}"/>
    <cellStyle name="Normal 4 2 4 4 4 4" xfId="12411" xr:uid="{00000000-0005-0000-0000-000016260000}"/>
    <cellStyle name="Normal 4 2 4 4 5" xfId="12412" xr:uid="{00000000-0005-0000-0000-000017260000}"/>
    <cellStyle name="Normal 4 2 4 4 5 2" xfId="12413" xr:uid="{00000000-0005-0000-0000-000018260000}"/>
    <cellStyle name="Normal 4 2 4 4 5 3" xfId="12414" xr:uid="{00000000-0005-0000-0000-000019260000}"/>
    <cellStyle name="Normal 4 2 4 4 6" xfId="12415" xr:uid="{00000000-0005-0000-0000-00001A260000}"/>
    <cellStyle name="Normal 4 2 4 4 7" xfId="12416" xr:uid="{00000000-0005-0000-0000-00001B260000}"/>
    <cellStyle name="Normal 4 2 4 4 8" xfId="12417" xr:uid="{00000000-0005-0000-0000-00001C260000}"/>
    <cellStyle name="Normal 4 2 4 5" xfId="12418" xr:uid="{00000000-0005-0000-0000-00001D260000}"/>
    <cellStyle name="Normal 4 2 4 5 2" xfId="12419" xr:uid="{00000000-0005-0000-0000-00001E260000}"/>
    <cellStyle name="Normal 4 2 4 5 2 2" xfId="12420" xr:uid="{00000000-0005-0000-0000-00001F260000}"/>
    <cellStyle name="Normal 4 2 4 5 2 2 2" xfId="12421" xr:uid="{00000000-0005-0000-0000-000020260000}"/>
    <cellStyle name="Normal 4 2 4 5 2 3" xfId="12422" xr:uid="{00000000-0005-0000-0000-000021260000}"/>
    <cellStyle name="Normal 4 2 4 5 2 4" xfId="12423" xr:uid="{00000000-0005-0000-0000-000022260000}"/>
    <cellStyle name="Normal 4 2 4 5 3" xfId="12424" xr:uid="{00000000-0005-0000-0000-000023260000}"/>
    <cellStyle name="Normal 4 2 4 5 3 2" xfId="12425" xr:uid="{00000000-0005-0000-0000-000024260000}"/>
    <cellStyle name="Normal 4 2 4 5 3 3" xfId="12426" xr:uid="{00000000-0005-0000-0000-000025260000}"/>
    <cellStyle name="Normal 4 2 4 5 3 4" xfId="12427" xr:uid="{00000000-0005-0000-0000-000026260000}"/>
    <cellStyle name="Normal 4 2 4 5 4" xfId="12428" xr:uid="{00000000-0005-0000-0000-000027260000}"/>
    <cellStyle name="Normal 4 2 4 5 4 2" xfId="12429" xr:uid="{00000000-0005-0000-0000-000028260000}"/>
    <cellStyle name="Normal 4 2 4 5 4 3" xfId="12430" xr:uid="{00000000-0005-0000-0000-000029260000}"/>
    <cellStyle name="Normal 4 2 4 5 5" xfId="12431" xr:uid="{00000000-0005-0000-0000-00002A260000}"/>
    <cellStyle name="Normal 4 2 4 5 6" xfId="12432" xr:uid="{00000000-0005-0000-0000-00002B260000}"/>
    <cellStyle name="Normal 4 2 4 5 7" xfId="12433" xr:uid="{00000000-0005-0000-0000-00002C260000}"/>
    <cellStyle name="Normal 4 2 4 6" xfId="12434" xr:uid="{00000000-0005-0000-0000-00002D260000}"/>
    <cellStyle name="Normal 4 2 4 6 2" xfId="12435" xr:uid="{00000000-0005-0000-0000-00002E260000}"/>
    <cellStyle name="Normal 4 2 4 6 2 2" xfId="12436" xr:uid="{00000000-0005-0000-0000-00002F260000}"/>
    <cellStyle name="Normal 4 2 4 6 3" xfId="12437" xr:uid="{00000000-0005-0000-0000-000030260000}"/>
    <cellStyle name="Normal 4 2 4 6 4" xfId="12438" xr:uid="{00000000-0005-0000-0000-000031260000}"/>
    <cellStyle name="Normal 4 2 4 7" xfId="12439" xr:uid="{00000000-0005-0000-0000-000032260000}"/>
    <cellStyle name="Normal 4 2 4 7 2" xfId="12440" xr:uid="{00000000-0005-0000-0000-000033260000}"/>
    <cellStyle name="Normal 4 2 4 7 3" xfId="12441" xr:uid="{00000000-0005-0000-0000-000034260000}"/>
    <cellStyle name="Normal 4 2 4 7 4" xfId="12442" xr:uid="{00000000-0005-0000-0000-000035260000}"/>
    <cellStyle name="Normal 4 2 4 8" xfId="12443" xr:uid="{00000000-0005-0000-0000-000036260000}"/>
    <cellStyle name="Normal 4 2 4 8 2" xfId="12444" xr:uid="{00000000-0005-0000-0000-000037260000}"/>
    <cellStyle name="Normal 4 2 4 8 3" xfId="12445" xr:uid="{00000000-0005-0000-0000-000038260000}"/>
    <cellStyle name="Normal 4 2 4 9" xfId="12446" xr:uid="{00000000-0005-0000-0000-000039260000}"/>
    <cellStyle name="Normal 4 2 5" xfId="12447" xr:uid="{00000000-0005-0000-0000-00003A260000}"/>
    <cellStyle name="Normal 4 2 5 10" xfId="12448" xr:uid="{00000000-0005-0000-0000-00003B260000}"/>
    <cellStyle name="Normal 4 2 5 2" xfId="12449" xr:uid="{00000000-0005-0000-0000-00003C260000}"/>
    <cellStyle name="Normal 4 2 5 2 2" xfId="12450" xr:uid="{00000000-0005-0000-0000-00003D260000}"/>
    <cellStyle name="Normal 4 2 5 2 2 2" xfId="12451" xr:uid="{00000000-0005-0000-0000-00003E260000}"/>
    <cellStyle name="Normal 4 2 5 2 2 2 2" xfId="12452" xr:uid="{00000000-0005-0000-0000-00003F260000}"/>
    <cellStyle name="Normal 4 2 5 2 2 2 2 2" xfId="12453" xr:uid="{00000000-0005-0000-0000-000040260000}"/>
    <cellStyle name="Normal 4 2 5 2 2 2 3" xfId="12454" xr:uid="{00000000-0005-0000-0000-000041260000}"/>
    <cellStyle name="Normal 4 2 5 2 2 2 4" xfId="12455" xr:uid="{00000000-0005-0000-0000-000042260000}"/>
    <cellStyle name="Normal 4 2 5 2 2 3" xfId="12456" xr:uid="{00000000-0005-0000-0000-000043260000}"/>
    <cellStyle name="Normal 4 2 5 2 2 3 2" xfId="12457" xr:uid="{00000000-0005-0000-0000-000044260000}"/>
    <cellStyle name="Normal 4 2 5 2 2 3 3" xfId="12458" xr:uid="{00000000-0005-0000-0000-000045260000}"/>
    <cellStyle name="Normal 4 2 5 2 2 3 4" xfId="12459" xr:uid="{00000000-0005-0000-0000-000046260000}"/>
    <cellStyle name="Normal 4 2 5 2 2 4" xfId="12460" xr:uid="{00000000-0005-0000-0000-000047260000}"/>
    <cellStyle name="Normal 4 2 5 2 2 4 2" xfId="12461" xr:uid="{00000000-0005-0000-0000-000048260000}"/>
    <cellStyle name="Normal 4 2 5 2 2 4 3" xfId="12462" xr:uid="{00000000-0005-0000-0000-000049260000}"/>
    <cellStyle name="Normal 4 2 5 2 2 5" xfId="12463" xr:uid="{00000000-0005-0000-0000-00004A260000}"/>
    <cellStyle name="Normal 4 2 5 2 2 6" xfId="12464" xr:uid="{00000000-0005-0000-0000-00004B260000}"/>
    <cellStyle name="Normal 4 2 5 2 2 7" xfId="12465" xr:uid="{00000000-0005-0000-0000-00004C260000}"/>
    <cellStyle name="Normal 4 2 5 2 3" xfId="12466" xr:uid="{00000000-0005-0000-0000-00004D260000}"/>
    <cellStyle name="Normal 4 2 5 2 3 2" xfId="12467" xr:uid="{00000000-0005-0000-0000-00004E260000}"/>
    <cellStyle name="Normal 4 2 5 2 3 2 2" xfId="12468" xr:uid="{00000000-0005-0000-0000-00004F260000}"/>
    <cellStyle name="Normal 4 2 5 2 3 3" xfId="12469" xr:uid="{00000000-0005-0000-0000-000050260000}"/>
    <cellStyle name="Normal 4 2 5 2 3 4" xfId="12470" xr:uid="{00000000-0005-0000-0000-000051260000}"/>
    <cellStyle name="Normal 4 2 5 2 4" xfId="12471" xr:uid="{00000000-0005-0000-0000-000052260000}"/>
    <cellStyle name="Normal 4 2 5 2 4 2" xfId="12472" xr:uid="{00000000-0005-0000-0000-000053260000}"/>
    <cellStyle name="Normal 4 2 5 2 4 3" xfId="12473" xr:uid="{00000000-0005-0000-0000-000054260000}"/>
    <cellStyle name="Normal 4 2 5 2 4 4" xfId="12474" xr:uid="{00000000-0005-0000-0000-000055260000}"/>
    <cellStyle name="Normal 4 2 5 2 5" xfId="12475" xr:uid="{00000000-0005-0000-0000-000056260000}"/>
    <cellStyle name="Normal 4 2 5 2 5 2" xfId="12476" xr:uid="{00000000-0005-0000-0000-000057260000}"/>
    <cellStyle name="Normal 4 2 5 2 5 3" xfId="12477" xr:uid="{00000000-0005-0000-0000-000058260000}"/>
    <cellStyle name="Normal 4 2 5 2 6" xfId="12478" xr:uid="{00000000-0005-0000-0000-000059260000}"/>
    <cellStyle name="Normal 4 2 5 2 7" xfId="12479" xr:uid="{00000000-0005-0000-0000-00005A260000}"/>
    <cellStyle name="Normal 4 2 5 2 8" xfId="12480" xr:uid="{00000000-0005-0000-0000-00005B260000}"/>
    <cellStyle name="Normal 4 2 5 3" xfId="12481" xr:uid="{00000000-0005-0000-0000-00005C260000}"/>
    <cellStyle name="Normal 4 2 5 3 2" xfId="12482" xr:uid="{00000000-0005-0000-0000-00005D260000}"/>
    <cellStyle name="Normal 4 2 5 3 2 2" xfId="12483" xr:uid="{00000000-0005-0000-0000-00005E260000}"/>
    <cellStyle name="Normal 4 2 5 3 2 2 2" xfId="12484" xr:uid="{00000000-0005-0000-0000-00005F260000}"/>
    <cellStyle name="Normal 4 2 5 3 2 2 2 2" xfId="12485" xr:uid="{00000000-0005-0000-0000-000060260000}"/>
    <cellStyle name="Normal 4 2 5 3 2 2 3" xfId="12486" xr:uid="{00000000-0005-0000-0000-000061260000}"/>
    <cellStyle name="Normal 4 2 5 3 2 2 4" xfId="12487" xr:uid="{00000000-0005-0000-0000-000062260000}"/>
    <cellStyle name="Normal 4 2 5 3 2 3" xfId="12488" xr:uid="{00000000-0005-0000-0000-000063260000}"/>
    <cellStyle name="Normal 4 2 5 3 2 3 2" xfId="12489" xr:uid="{00000000-0005-0000-0000-000064260000}"/>
    <cellStyle name="Normal 4 2 5 3 2 3 3" xfId="12490" xr:uid="{00000000-0005-0000-0000-000065260000}"/>
    <cellStyle name="Normal 4 2 5 3 2 3 4" xfId="12491" xr:uid="{00000000-0005-0000-0000-000066260000}"/>
    <cellStyle name="Normal 4 2 5 3 2 4" xfId="12492" xr:uid="{00000000-0005-0000-0000-000067260000}"/>
    <cellStyle name="Normal 4 2 5 3 2 4 2" xfId="12493" xr:uid="{00000000-0005-0000-0000-000068260000}"/>
    <cellStyle name="Normal 4 2 5 3 2 4 3" xfId="12494" xr:uid="{00000000-0005-0000-0000-000069260000}"/>
    <cellStyle name="Normal 4 2 5 3 2 5" xfId="12495" xr:uid="{00000000-0005-0000-0000-00006A260000}"/>
    <cellStyle name="Normal 4 2 5 3 2 6" xfId="12496" xr:uid="{00000000-0005-0000-0000-00006B260000}"/>
    <cellStyle name="Normal 4 2 5 3 2 7" xfId="12497" xr:uid="{00000000-0005-0000-0000-00006C260000}"/>
    <cellStyle name="Normal 4 2 5 3 3" xfId="12498" xr:uid="{00000000-0005-0000-0000-00006D260000}"/>
    <cellStyle name="Normal 4 2 5 3 3 2" xfId="12499" xr:uid="{00000000-0005-0000-0000-00006E260000}"/>
    <cellStyle name="Normal 4 2 5 3 3 2 2" xfId="12500" xr:uid="{00000000-0005-0000-0000-00006F260000}"/>
    <cellStyle name="Normal 4 2 5 3 3 3" xfId="12501" xr:uid="{00000000-0005-0000-0000-000070260000}"/>
    <cellStyle name="Normal 4 2 5 3 3 4" xfId="12502" xr:uid="{00000000-0005-0000-0000-000071260000}"/>
    <cellStyle name="Normal 4 2 5 3 4" xfId="12503" xr:uid="{00000000-0005-0000-0000-000072260000}"/>
    <cellStyle name="Normal 4 2 5 3 4 2" xfId="12504" xr:uid="{00000000-0005-0000-0000-000073260000}"/>
    <cellStyle name="Normal 4 2 5 3 4 3" xfId="12505" xr:uid="{00000000-0005-0000-0000-000074260000}"/>
    <cellStyle name="Normal 4 2 5 3 4 4" xfId="12506" xr:uid="{00000000-0005-0000-0000-000075260000}"/>
    <cellStyle name="Normal 4 2 5 3 5" xfId="12507" xr:uid="{00000000-0005-0000-0000-000076260000}"/>
    <cellStyle name="Normal 4 2 5 3 5 2" xfId="12508" xr:uid="{00000000-0005-0000-0000-000077260000}"/>
    <cellStyle name="Normal 4 2 5 3 5 3" xfId="12509" xr:uid="{00000000-0005-0000-0000-000078260000}"/>
    <cellStyle name="Normal 4 2 5 3 6" xfId="12510" xr:uid="{00000000-0005-0000-0000-000079260000}"/>
    <cellStyle name="Normal 4 2 5 3 7" xfId="12511" xr:uid="{00000000-0005-0000-0000-00007A260000}"/>
    <cellStyle name="Normal 4 2 5 3 8" xfId="12512" xr:uid="{00000000-0005-0000-0000-00007B260000}"/>
    <cellStyle name="Normal 4 2 5 4" xfId="12513" xr:uid="{00000000-0005-0000-0000-00007C260000}"/>
    <cellStyle name="Normal 4 2 5 4 2" xfId="12514" xr:uid="{00000000-0005-0000-0000-00007D260000}"/>
    <cellStyle name="Normal 4 2 5 4 2 2" xfId="12515" xr:uid="{00000000-0005-0000-0000-00007E260000}"/>
    <cellStyle name="Normal 4 2 5 4 2 2 2" xfId="12516" xr:uid="{00000000-0005-0000-0000-00007F260000}"/>
    <cellStyle name="Normal 4 2 5 4 2 3" xfId="12517" xr:uid="{00000000-0005-0000-0000-000080260000}"/>
    <cellStyle name="Normal 4 2 5 4 2 4" xfId="12518" xr:uid="{00000000-0005-0000-0000-000081260000}"/>
    <cellStyle name="Normal 4 2 5 4 3" xfId="12519" xr:uid="{00000000-0005-0000-0000-000082260000}"/>
    <cellStyle name="Normal 4 2 5 4 3 2" xfId="12520" xr:uid="{00000000-0005-0000-0000-000083260000}"/>
    <cellStyle name="Normal 4 2 5 4 3 3" xfId="12521" xr:uid="{00000000-0005-0000-0000-000084260000}"/>
    <cellStyle name="Normal 4 2 5 4 3 4" xfId="12522" xr:uid="{00000000-0005-0000-0000-000085260000}"/>
    <cellStyle name="Normal 4 2 5 4 4" xfId="12523" xr:uid="{00000000-0005-0000-0000-000086260000}"/>
    <cellStyle name="Normal 4 2 5 4 4 2" xfId="12524" xr:uid="{00000000-0005-0000-0000-000087260000}"/>
    <cellStyle name="Normal 4 2 5 4 4 3" xfId="12525" xr:uid="{00000000-0005-0000-0000-000088260000}"/>
    <cellStyle name="Normal 4 2 5 4 5" xfId="12526" xr:uid="{00000000-0005-0000-0000-000089260000}"/>
    <cellStyle name="Normal 4 2 5 4 6" xfId="12527" xr:uid="{00000000-0005-0000-0000-00008A260000}"/>
    <cellStyle name="Normal 4 2 5 4 7" xfId="12528" xr:uid="{00000000-0005-0000-0000-00008B260000}"/>
    <cellStyle name="Normal 4 2 5 5" xfId="12529" xr:uid="{00000000-0005-0000-0000-00008C260000}"/>
    <cellStyle name="Normal 4 2 5 5 2" xfId="12530" xr:uid="{00000000-0005-0000-0000-00008D260000}"/>
    <cellStyle name="Normal 4 2 5 5 2 2" xfId="12531" xr:uid="{00000000-0005-0000-0000-00008E260000}"/>
    <cellStyle name="Normal 4 2 5 5 3" xfId="12532" xr:uid="{00000000-0005-0000-0000-00008F260000}"/>
    <cellStyle name="Normal 4 2 5 5 4" xfId="12533" xr:uid="{00000000-0005-0000-0000-000090260000}"/>
    <cellStyle name="Normal 4 2 5 6" xfId="12534" xr:uid="{00000000-0005-0000-0000-000091260000}"/>
    <cellStyle name="Normal 4 2 5 6 2" xfId="12535" xr:uid="{00000000-0005-0000-0000-000092260000}"/>
    <cellStyle name="Normal 4 2 5 6 3" xfId="12536" xr:uid="{00000000-0005-0000-0000-000093260000}"/>
    <cellStyle name="Normal 4 2 5 6 4" xfId="12537" xr:uid="{00000000-0005-0000-0000-000094260000}"/>
    <cellStyle name="Normal 4 2 5 7" xfId="12538" xr:uid="{00000000-0005-0000-0000-000095260000}"/>
    <cellStyle name="Normal 4 2 5 7 2" xfId="12539" xr:uid="{00000000-0005-0000-0000-000096260000}"/>
    <cellStyle name="Normal 4 2 5 7 3" xfId="12540" xr:uid="{00000000-0005-0000-0000-000097260000}"/>
    <cellStyle name="Normal 4 2 5 8" xfId="12541" xr:uid="{00000000-0005-0000-0000-000098260000}"/>
    <cellStyle name="Normal 4 2 5 9" xfId="12542" xr:uid="{00000000-0005-0000-0000-000099260000}"/>
    <cellStyle name="Normal 4 2 6" xfId="12543" xr:uid="{00000000-0005-0000-0000-00009A260000}"/>
    <cellStyle name="Normal 4 2 6 2" xfId="12544" xr:uid="{00000000-0005-0000-0000-00009B260000}"/>
    <cellStyle name="Normal 4 2 6 2 2" xfId="12545" xr:uid="{00000000-0005-0000-0000-00009C260000}"/>
    <cellStyle name="Normal 4 2 6 2 2 2" xfId="12546" xr:uid="{00000000-0005-0000-0000-00009D260000}"/>
    <cellStyle name="Normal 4 2 6 2 2 2 2" xfId="12547" xr:uid="{00000000-0005-0000-0000-00009E260000}"/>
    <cellStyle name="Normal 4 2 6 2 2 3" xfId="12548" xr:uid="{00000000-0005-0000-0000-00009F260000}"/>
    <cellStyle name="Normal 4 2 6 2 2 4" xfId="12549" xr:uid="{00000000-0005-0000-0000-0000A0260000}"/>
    <cellStyle name="Normal 4 2 6 2 3" xfId="12550" xr:uid="{00000000-0005-0000-0000-0000A1260000}"/>
    <cellStyle name="Normal 4 2 6 2 3 2" xfId="12551" xr:uid="{00000000-0005-0000-0000-0000A2260000}"/>
    <cellStyle name="Normal 4 2 6 2 3 3" xfId="12552" xr:uid="{00000000-0005-0000-0000-0000A3260000}"/>
    <cellStyle name="Normal 4 2 6 2 3 4" xfId="12553" xr:uid="{00000000-0005-0000-0000-0000A4260000}"/>
    <cellStyle name="Normal 4 2 6 2 4" xfId="12554" xr:uid="{00000000-0005-0000-0000-0000A5260000}"/>
    <cellStyle name="Normal 4 2 6 2 4 2" xfId="12555" xr:uid="{00000000-0005-0000-0000-0000A6260000}"/>
    <cellStyle name="Normal 4 2 6 2 4 3" xfId="12556" xr:uid="{00000000-0005-0000-0000-0000A7260000}"/>
    <cellStyle name="Normal 4 2 6 2 5" xfId="12557" xr:uid="{00000000-0005-0000-0000-0000A8260000}"/>
    <cellStyle name="Normal 4 2 6 2 6" xfId="12558" xr:uid="{00000000-0005-0000-0000-0000A9260000}"/>
    <cellStyle name="Normal 4 2 6 2 7" xfId="12559" xr:uid="{00000000-0005-0000-0000-0000AA260000}"/>
    <cellStyle name="Normal 4 2 6 3" xfId="12560" xr:uid="{00000000-0005-0000-0000-0000AB260000}"/>
    <cellStyle name="Normal 4 2 6 3 2" xfId="12561" xr:uid="{00000000-0005-0000-0000-0000AC260000}"/>
    <cellStyle name="Normal 4 2 6 3 2 2" xfId="12562" xr:uid="{00000000-0005-0000-0000-0000AD260000}"/>
    <cellStyle name="Normal 4 2 6 3 3" xfId="12563" xr:uid="{00000000-0005-0000-0000-0000AE260000}"/>
    <cellStyle name="Normal 4 2 6 3 4" xfId="12564" xr:uid="{00000000-0005-0000-0000-0000AF260000}"/>
    <cellStyle name="Normal 4 2 6 4" xfId="12565" xr:uid="{00000000-0005-0000-0000-0000B0260000}"/>
    <cellStyle name="Normal 4 2 6 4 2" xfId="12566" xr:uid="{00000000-0005-0000-0000-0000B1260000}"/>
    <cellStyle name="Normal 4 2 6 4 3" xfId="12567" xr:uid="{00000000-0005-0000-0000-0000B2260000}"/>
    <cellStyle name="Normal 4 2 6 4 4" xfId="12568" xr:uid="{00000000-0005-0000-0000-0000B3260000}"/>
    <cellStyle name="Normal 4 2 6 5" xfId="12569" xr:uid="{00000000-0005-0000-0000-0000B4260000}"/>
    <cellStyle name="Normal 4 2 6 5 2" xfId="12570" xr:uid="{00000000-0005-0000-0000-0000B5260000}"/>
    <cellStyle name="Normal 4 2 6 5 3" xfId="12571" xr:uid="{00000000-0005-0000-0000-0000B6260000}"/>
    <cellStyle name="Normal 4 2 6 6" xfId="12572" xr:uid="{00000000-0005-0000-0000-0000B7260000}"/>
    <cellStyle name="Normal 4 2 6 7" xfId="12573" xr:uid="{00000000-0005-0000-0000-0000B8260000}"/>
    <cellStyle name="Normal 4 2 6 8" xfId="12574" xr:uid="{00000000-0005-0000-0000-0000B9260000}"/>
    <cellStyle name="Normal 4 2 7" xfId="12575" xr:uid="{00000000-0005-0000-0000-0000BA260000}"/>
    <cellStyle name="Normal 4 2 7 2" xfId="12576" xr:uid="{00000000-0005-0000-0000-0000BB260000}"/>
    <cellStyle name="Normal 4 2 7 2 2" xfId="12577" xr:uid="{00000000-0005-0000-0000-0000BC260000}"/>
    <cellStyle name="Normal 4 2 7 2 2 2" xfId="12578" xr:uid="{00000000-0005-0000-0000-0000BD260000}"/>
    <cellStyle name="Normal 4 2 7 2 2 2 2" xfId="12579" xr:uid="{00000000-0005-0000-0000-0000BE260000}"/>
    <cellStyle name="Normal 4 2 7 2 2 3" xfId="12580" xr:uid="{00000000-0005-0000-0000-0000BF260000}"/>
    <cellStyle name="Normal 4 2 7 2 2 4" xfId="12581" xr:uid="{00000000-0005-0000-0000-0000C0260000}"/>
    <cellStyle name="Normal 4 2 7 2 3" xfId="12582" xr:uid="{00000000-0005-0000-0000-0000C1260000}"/>
    <cellStyle name="Normal 4 2 7 2 3 2" xfId="12583" xr:uid="{00000000-0005-0000-0000-0000C2260000}"/>
    <cellStyle name="Normal 4 2 7 2 3 3" xfId="12584" xr:uid="{00000000-0005-0000-0000-0000C3260000}"/>
    <cellStyle name="Normal 4 2 7 2 3 4" xfId="12585" xr:uid="{00000000-0005-0000-0000-0000C4260000}"/>
    <cellStyle name="Normal 4 2 7 2 4" xfId="12586" xr:uid="{00000000-0005-0000-0000-0000C5260000}"/>
    <cellStyle name="Normal 4 2 7 2 4 2" xfId="12587" xr:uid="{00000000-0005-0000-0000-0000C6260000}"/>
    <cellStyle name="Normal 4 2 7 2 4 3" xfId="12588" xr:uid="{00000000-0005-0000-0000-0000C7260000}"/>
    <cellStyle name="Normal 4 2 7 2 5" xfId="12589" xr:uid="{00000000-0005-0000-0000-0000C8260000}"/>
    <cellStyle name="Normal 4 2 7 2 6" xfId="12590" xr:uid="{00000000-0005-0000-0000-0000C9260000}"/>
    <cellStyle name="Normal 4 2 7 2 7" xfId="12591" xr:uid="{00000000-0005-0000-0000-0000CA260000}"/>
    <cellStyle name="Normal 4 2 7 3" xfId="12592" xr:uid="{00000000-0005-0000-0000-0000CB260000}"/>
    <cellStyle name="Normal 4 2 7 3 2" xfId="12593" xr:uid="{00000000-0005-0000-0000-0000CC260000}"/>
    <cellStyle name="Normal 4 2 7 3 2 2" xfId="12594" xr:uid="{00000000-0005-0000-0000-0000CD260000}"/>
    <cellStyle name="Normal 4 2 7 3 3" xfId="12595" xr:uid="{00000000-0005-0000-0000-0000CE260000}"/>
    <cellStyle name="Normal 4 2 7 3 4" xfId="12596" xr:uid="{00000000-0005-0000-0000-0000CF260000}"/>
    <cellStyle name="Normal 4 2 7 4" xfId="12597" xr:uid="{00000000-0005-0000-0000-0000D0260000}"/>
    <cellStyle name="Normal 4 2 7 4 2" xfId="12598" xr:uid="{00000000-0005-0000-0000-0000D1260000}"/>
    <cellStyle name="Normal 4 2 7 4 3" xfId="12599" xr:uid="{00000000-0005-0000-0000-0000D2260000}"/>
    <cellStyle name="Normal 4 2 7 4 4" xfId="12600" xr:uid="{00000000-0005-0000-0000-0000D3260000}"/>
    <cellStyle name="Normal 4 2 7 5" xfId="12601" xr:uid="{00000000-0005-0000-0000-0000D4260000}"/>
    <cellStyle name="Normal 4 2 7 5 2" xfId="12602" xr:uid="{00000000-0005-0000-0000-0000D5260000}"/>
    <cellStyle name="Normal 4 2 7 5 3" xfId="12603" xr:uid="{00000000-0005-0000-0000-0000D6260000}"/>
    <cellStyle name="Normal 4 2 7 6" xfId="12604" xr:uid="{00000000-0005-0000-0000-0000D7260000}"/>
    <cellStyle name="Normal 4 2 7 7" xfId="12605" xr:uid="{00000000-0005-0000-0000-0000D8260000}"/>
    <cellStyle name="Normal 4 2 7 8" xfId="12606" xr:uid="{00000000-0005-0000-0000-0000D9260000}"/>
    <cellStyle name="Normal 4 2 8" xfId="12607" xr:uid="{00000000-0005-0000-0000-0000DA260000}"/>
    <cellStyle name="Normal 4 2 8 2" xfId="12608" xr:uid="{00000000-0005-0000-0000-0000DB260000}"/>
    <cellStyle name="Normal 4 2 8 2 2" xfId="12609" xr:uid="{00000000-0005-0000-0000-0000DC260000}"/>
    <cellStyle name="Normal 4 2 8 2 2 2" xfId="12610" xr:uid="{00000000-0005-0000-0000-0000DD260000}"/>
    <cellStyle name="Normal 4 2 8 2 2 2 2" xfId="12611" xr:uid="{00000000-0005-0000-0000-0000DE260000}"/>
    <cellStyle name="Normal 4 2 8 2 2 3" xfId="12612" xr:uid="{00000000-0005-0000-0000-0000DF260000}"/>
    <cellStyle name="Normal 4 2 8 2 2 4" xfId="12613" xr:uid="{00000000-0005-0000-0000-0000E0260000}"/>
    <cellStyle name="Normal 4 2 8 2 3" xfId="12614" xr:uid="{00000000-0005-0000-0000-0000E1260000}"/>
    <cellStyle name="Normal 4 2 8 2 3 2" xfId="12615" xr:uid="{00000000-0005-0000-0000-0000E2260000}"/>
    <cellStyle name="Normal 4 2 8 2 3 3" xfId="12616" xr:uid="{00000000-0005-0000-0000-0000E3260000}"/>
    <cellStyle name="Normal 4 2 8 2 3 4" xfId="12617" xr:uid="{00000000-0005-0000-0000-0000E4260000}"/>
    <cellStyle name="Normal 4 2 8 2 4" xfId="12618" xr:uid="{00000000-0005-0000-0000-0000E5260000}"/>
    <cellStyle name="Normal 4 2 8 2 4 2" xfId="12619" xr:uid="{00000000-0005-0000-0000-0000E6260000}"/>
    <cellStyle name="Normal 4 2 8 2 4 3" xfId="12620" xr:uid="{00000000-0005-0000-0000-0000E7260000}"/>
    <cellStyle name="Normal 4 2 8 2 5" xfId="12621" xr:uid="{00000000-0005-0000-0000-0000E8260000}"/>
    <cellStyle name="Normal 4 2 8 2 6" xfId="12622" xr:uid="{00000000-0005-0000-0000-0000E9260000}"/>
    <cellStyle name="Normal 4 2 8 2 7" xfId="12623" xr:uid="{00000000-0005-0000-0000-0000EA260000}"/>
    <cellStyle name="Normal 4 2 8 3" xfId="12624" xr:uid="{00000000-0005-0000-0000-0000EB260000}"/>
    <cellStyle name="Normal 4 2 8 3 2" xfId="12625" xr:uid="{00000000-0005-0000-0000-0000EC260000}"/>
    <cellStyle name="Normal 4 2 8 3 2 2" xfId="12626" xr:uid="{00000000-0005-0000-0000-0000ED260000}"/>
    <cellStyle name="Normal 4 2 8 3 3" xfId="12627" xr:uid="{00000000-0005-0000-0000-0000EE260000}"/>
    <cellStyle name="Normal 4 2 8 3 4" xfId="12628" xr:uid="{00000000-0005-0000-0000-0000EF260000}"/>
    <cellStyle name="Normal 4 2 8 4" xfId="12629" xr:uid="{00000000-0005-0000-0000-0000F0260000}"/>
    <cellStyle name="Normal 4 2 8 4 2" xfId="12630" xr:uid="{00000000-0005-0000-0000-0000F1260000}"/>
    <cellStyle name="Normal 4 2 8 4 3" xfId="12631" xr:uid="{00000000-0005-0000-0000-0000F2260000}"/>
    <cellStyle name="Normal 4 2 8 4 4" xfId="12632" xr:uid="{00000000-0005-0000-0000-0000F3260000}"/>
    <cellStyle name="Normal 4 2 8 5" xfId="12633" xr:uid="{00000000-0005-0000-0000-0000F4260000}"/>
    <cellStyle name="Normal 4 2 8 5 2" xfId="12634" xr:uid="{00000000-0005-0000-0000-0000F5260000}"/>
    <cellStyle name="Normal 4 2 8 5 3" xfId="12635" xr:uid="{00000000-0005-0000-0000-0000F6260000}"/>
    <cellStyle name="Normal 4 2 8 6" xfId="12636" xr:uid="{00000000-0005-0000-0000-0000F7260000}"/>
    <cellStyle name="Normal 4 2 8 7" xfId="12637" xr:uid="{00000000-0005-0000-0000-0000F8260000}"/>
    <cellStyle name="Normal 4 2 8 8" xfId="12638" xr:uid="{00000000-0005-0000-0000-0000F9260000}"/>
    <cellStyle name="Normal 4 2 9" xfId="12639" xr:uid="{00000000-0005-0000-0000-0000FA260000}"/>
    <cellStyle name="Normal 4 2 9 2" xfId="12640" xr:uid="{00000000-0005-0000-0000-0000FB260000}"/>
    <cellStyle name="Normal 4 2 9 2 2" xfId="12641" xr:uid="{00000000-0005-0000-0000-0000FC260000}"/>
    <cellStyle name="Normal 4 2 9 2 2 2" xfId="12642" xr:uid="{00000000-0005-0000-0000-0000FD260000}"/>
    <cellStyle name="Normal 4 2 9 2 3" xfId="12643" xr:uid="{00000000-0005-0000-0000-0000FE260000}"/>
    <cellStyle name="Normal 4 2 9 2 4" xfId="12644" xr:uid="{00000000-0005-0000-0000-0000FF260000}"/>
    <cellStyle name="Normal 4 2 9 3" xfId="12645" xr:uid="{00000000-0005-0000-0000-000000270000}"/>
    <cellStyle name="Normal 4 2 9 3 2" xfId="12646" xr:uid="{00000000-0005-0000-0000-000001270000}"/>
    <cellStyle name="Normal 4 2 9 3 3" xfId="12647" xr:uid="{00000000-0005-0000-0000-000002270000}"/>
    <cellStyle name="Normal 4 2 9 3 4" xfId="12648" xr:uid="{00000000-0005-0000-0000-000003270000}"/>
    <cellStyle name="Normal 4 2 9 4" xfId="12649" xr:uid="{00000000-0005-0000-0000-000004270000}"/>
    <cellStyle name="Normal 4 2 9 4 2" xfId="12650" xr:uid="{00000000-0005-0000-0000-000005270000}"/>
    <cellStyle name="Normal 4 2 9 4 3" xfId="12651" xr:uid="{00000000-0005-0000-0000-000006270000}"/>
    <cellStyle name="Normal 4 2 9 5" xfId="12652" xr:uid="{00000000-0005-0000-0000-000007270000}"/>
    <cellStyle name="Normal 4 2 9 6" xfId="12653" xr:uid="{00000000-0005-0000-0000-000008270000}"/>
    <cellStyle name="Normal 4 2 9 7" xfId="12654" xr:uid="{00000000-0005-0000-0000-000009270000}"/>
    <cellStyle name="Normal 4 3" xfId="998" xr:uid="{00000000-0005-0000-0000-00000A270000}"/>
    <cellStyle name="Normal 4 3 10" xfId="12655" xr:uid="{00000000-0005-0000-0000-00000B270000}"/>
    <cellStyle name="Normal 4 3 11" xfId="12656" xr:uid="{00000000-0005-0000-0000-00000C270000}"/>
    <cellStyle name="Normal 4 3 11 2" xfId="12657" xr:uid="{00000000-0005-0000-0000-00000D270000}"/>
    <cellStyle name="Normal 4 3 11 3" xfId="12658" xr:uid="{00000000-0005-0000-0000-00000E270000}"/>
    <cellStyle name="Normal 4 3 11 4" xfId="12659" xr:uid="{00000000-0005-0000-0000-00000F270000}"/>
    <cellStyle name="Normal 4 3 12" xfId="12660" xr:uid="{00000000-0005-0000-0000-000010270000}"/>
    <cellStyle name="Normal 4 3 12 2" xfId="12661" xr:uid="{00000000-0005-0000-0000-000011270000}"/>
    <cellStyle name="Normal 4 3 12 3" xfId="12662" xr:uid="{00000000-0005-0000-0000-000012270000}"/>
    <cellStyle name="Normal 4 3 13" xfId="12663" xr:uid="{00000000-0005-0000-0000-000013270000}"/>
    <cellStyle name="Normal 4 3 14" xfId="12664" xr:uid="{00000000-0005-0000-0000-000014270000}"/>
    <cellStyle name="Normal 4 3 15" xfId="12665" xr:uid="{00000000-0005-0000-0000-000015270000}"/>
    <cellStyle name="Normal 4 3 16" xfId="32247" xr:uid="{C6009916-1732-4CC7-AC44-890B25C97C48}"/>
    <cellStyle name="Normal 4 3 2" xfId="999" xr:uid="{00000000-0005-0000-0000-000016270000}"/>
    <cellStyle name="Normal 4 3 2 10" xfId="12666" xr:uid="{00000000-0005-0000-0000-000017270000}"/>
    <cellStyle name="Normal 4 3 2 10 2" xfId="12667" xr:uid="{00000000-0005-0000-0000-000018270000}"/>
    <cellStyle name="Normal 4 3 2 10 3" xfId="12668" xr:uid="{00000000-0005-0000-0000-000019270000}"/>
    <cellStyle name="Normal 4 3 2 11" xfId="12669" xr:uid="{00000000-0005-0000-0000-00001A270000}"/>
    <cellStyle name="Normal 4 3 2 12" xfId="12670" xr:uid="{00000000-0005-0000-0000-00001B270000}"/>
    <cellStyle name="Normal 4 3 2 13" xfId="12671" xr:uid="{00000000-0005-0000-0000-00001C270000}"/>
    <cellStyle name="Normal 4 3 2 14" xfId="32248" xr:uid="{AAFBF5A4-EC7F-448A-A185-479E95721F04}"/>
    <cellStyle name="Normal 4 3 2 2" xfId="12672" xr:uid="{00000000-0005-0000-0000-00001D270000}"/>
    <cellStyle name="Normal 4 3 2 2 10" xfId="12673" xr:uid="{00000000-0005-0000-0000-00001E270000}"/>
    <cellStyle name="Normal 4 3 2 2 11" xfId="12674" xr:uid="{00000000-0005-0000-0000-00001F270000}"/>
    <cellStyle name="Normal 4 3 2 2 2" xfId="12675" xr:uid="{00000000-0005-0000-0000-000020270000}"/>
    <cellStyle name="Normal 4 3 2 2 2 10" xfId="12676" xr:uid="{00000000-0005-0000-0000-000021270000}"/>
    <cellStyle name="Normal 4 3 2 2 2 2" xfId="12677" xr:uid="{00000000-0005-0000-0000-000022270000}"/>
    <cellStyle name="Normal 4 3 2 2 2 2 2" xfId="12678" xr:uid="{00000000-0005-0000-0000-000023270000}"/>
    <cellStyle name="Normal 4 3 2 2 2 2 2 2" xfId="12679" xr:uid="{00000000-0005-0000-0000-000024270000}"/>
    <cellStyle name="Normal 4 3 2 2 2 2 2 2 2" xfId="12680" xr:uid="{00000000-0005-0000-0000-000025270000}"/>
    <cellStyle name="Normal 4 3 2 2 2 2 2 2 2 2" xfId="12681" xr:uid="{00000000-0005-0000-0000-000026270000}"/>
    <cellStyle name="Normal 4 3 2 2 2 2 2 2 3" xfId="12682" xr:uid="{00000000-0005-0000-0000-000027270000}"/>
    <cellStyle name="Normal 4 3 2 2 2 2 2 2 4" xfId="12683" xr:uid="{00000000-0005-0000-0000-000028270000}"/>
    <cellStyle name="Normal 4 3 2 2 2 2 2 3" xfId="12684" xr:uid="{00000000-0005-0000-0000-000029270000}"/>
    <cellStyle name="Normal 4 3 2 2 2 2 2 3 2" xfId="12685" xr:uid="{00000000-0005-0000-0000-00002A270000}"/>
    <cellStyle name="Normal 4 3 2 2 2 2 2 3 3" xfId="12686" xr:uid="{00000000-0005-0000-0000-00002B270000}"/>
    <cellStyle name="Normal 4 3 2 2 2 2 2 3 4" xfId="12687" xr:uid="{00000000-0005-0000-0000-00002C270000}"/>
    <cellStyle name="Normal 4 3 2 2 2 2 2 4" xfId="12688" xr:uid="{00000000-0005-0000-0000-00002D270000}"/>
    <cellStyle name="Normal 4 3 2 2 2 2 2 4 2" xfId="12689" xr:uid="{00000000-0005-0000-0000-00002E270000}"/>
    <cellStyle name="Normal 4 3 2 2 2 2 2 4 3" xfId="12690" xr:uid="{00000000-0005-0000-0000-00002F270000}"/>
    <cellStyle name="Normal 4 3 2 2 2 2 2 5" xfId="12691" xr:uid="{00000000-0005-0000-0000-000030270000}"/>
    <cellStyle name="Normal 4 3 2 2 2 2 2 6" xfId="12692" xr:uid="{00000000-0005-0000-0000-000031270000}"/>
    <cellStyle name="Normal 4 3 2 2 2 2 2 7" xfId="12693" xr:uid="{00000000-0005-0000-0000-000032270000}"/>
    <cellStyle name="Normal 4 3 2 2 2 2 3" xfId="12694" xr:uid="{00000000-0005-0000-0000-000033270000}"/>
    <cellStyle name="Normal 4 3 2 2 2 2 3 2" xfId="12695" xr:uid="{00000000-0005-0000-0000-000034270000}"/>
    <cellStyle name="Normal 4 3 2 2 2 2 3 2 2" xfId="12696" xr:uid="{00000000-0005-0000-0000-000035270000}"/>
    <cellStyle name="Normal 4 3 2 2 2 2 3 3" xfId="12697" xr:uid="{00000000-0005-0000-0000-000036270000}"/>
    <cellStyle name="Normal 4 3 2 2 2 2 3 4" xfId="12698" xr:uid="{00000000-0005-0000-0000-000037270000}"/>
    <cellStyle name="Normal 4 3 2 2 2 2 4" xfId="12699" xr:uid="{00000000-0005-0000-0000-000038270000}"/>
    <cellStyle name="Normal 4 3 2 2 2 2 4 2" xfId="12700" xr:uid="{00000000-0005-0000-0000-000039270000}"/>
    <cellStyle name="Normal 4 3 2 2 2 2 4 3" xfId="12701" xr:uid="{00000000-0005-0000-0000-00003A270000}"/>
    <cellStyle name="Normal 4 3 2 2 2 2 4 4" xfId="12702" xr:uid="{00000000-0005-0000-0000-00003B270000}"/>
    <cellStyle name="Normal 4 3 2 2 2 2 5" xfId="12703" xr:uid="{00000000-0005-0000-0000-00003C270000}"/>
    <cellStyle name="Normal 4 3 2 2 2 2 5 2" xfId="12704" xr:uid="{00000000-0005-0000-0000-00003D270000}"/>
    <cellStyle name="Normal 4 3 2 2 2 2 5 3" xfId="12705" xr:uid="{00000000-0005-0000-0000-00003E270000}"/>
    <cellStyle name="Normal 4 3 2 2 2 2 6" xfId="12706" xr:uid="{00000000-0005-0000-0000-00003F270000}"/>
    <cellStyle name="Normal 4 3 2 2 2 2 7" xfId="12707" xr:uid="{00000000-0005-0000-0000-000040270000}"/>
    <cellStyle name="Normal 4 3 2 2 2 2 8" xfId="12708" xr:uid="{00000000-0005-0000-0000-000041270000}"/>
    <cellStyle name="Normal 4 3 2 2 2 3" xfId="12709" xr:uid="{00000000-0005-0000-0000-000042270000}"/>
    <cellStyle name="Normal 4 3 2 2 2 3 2" xfId="12710" xr:uid="{00000000-0005-0000-0000-000043270000}"/>
    <cellStyle name="Normal 4 3 2 2 2 3 2 2" xfId="12711" xr:uid="{00000000-0005-0000-0000-000044270000}"/>
    <cellStyle name="Normal 4 3 2 2 2 3 2 2 2" xfId="12712" xr:uid="{00000000-0005-0000-0000-000045270000}"/>
    <cellStyle name="Normal 4 3 2 2 2 3 2 2 2 2" xfId="12713" xr:uid="{00000000-0005-0000-0000-000046270000}"/>
    <cellStyle name="Normal 4 3 2 2 2 3 2 2 3" xfId="12714" xr:uid="{00000000-0005-0000-0000-000047270000}"/>
    <cellStyle name="Normal 4 3 2 2 2 3 2 2 4" xfId="12715" xr:uid="{00000000-0005-0000-0000-000048270000}"/>
    <cellStyle name="Normal 4 3 2 2 2 3 2 3" xfId="12716" xr:uid="{00000000-0005-0000-0000-000049270000}"/>
    <cellStyle name="Normal 4 3 2 2 2 3 2 3 2" xfId="12717" xr:uid="{00000000-0005-0000-0000-00004A270000}"/>
    <cellStyle name="Normal 4 3 2 2 2 3 2 3 3" xfId="12718" xr:uid="{00000000-0005-0000-0000-00004B270000}"/>
    <cellStyle name="Normal 4 3 2 2 2 3 2 3 4" xfId="12719" xr:uid="{00000000-0005-0000-0000-00004C270000}"/>
    <cellStyle name="Normal 4 3 2 2 2 3 2 4" xfId="12720" xr:uid="{00000000-0005-0000-0000-00004D270000}"/>
    <cellStyle name="Normal 4 3 2 2 2 3 2 4 2" xfId="12721" xr:uid="{00000000-0005-0000-0000-00004E270000}"/>
    <cellStyle name="Normal 4 3 2 2 2 3 2 4 3" xfId="12722" xr:uid="{00000000-0005-0000-0000-00004F270000}"/>
    <cellStyle name="Normal 4 3 2 2 2 3 2 5" xfId="12723" xr:uid="{00000000-0005-0000-0000-000050270000}"/>
    <cellStyle name="Normal 4 3 2 2 2 3 2 6" xfId="12724" xr:uid="{00000000-0005-0000-0000-000051270000}"/>
    <cellStyle name="Normal 4 3 2 2 2 3 2 7" xfId="12725" xr:uid="{00000000-0005-0000-0000-000052270000}"/>
    <cellStyle name="Normal 4 3 2 2 2 3 3" xfId="12726" xr:uid="{00000000-0005-0000-0000-000053270000}"/>
    <cellStyle name="Normal 4 3 2 2 2 3 3 2" xfId="12727" xr:uid="{00000000-0005-0000-0000-000054270000}"/>
    <cellStyle name="Normal 4 3 2 2 2 3 3 2 2" xfId="12728" xr:uid="{00000000-0005-0000-0000-000055270000}"/>
    <cellStyle name="Normal 4 3 2 2 2 3 3 3" xfId="12729" xr:uid="{00000000-0005-0000-0000-000056270000}"/>
    <cellStyle name="Normal 4 3 2 2 2 3 3 4" xfId="12730" xr:uid="{00000000-0005-0000-0000-000057270000}"/>
    <cellStyle name="Normal 4 3 2 2 2 3 4" xfId="12731" xr:uid="{00000000-0005-0000-0000-000058270000}"/>
    <cellStyle name="Normal 4 3 2 2 2 3 4 2" xfId="12732" xr:uid="{00000000-0005-0000-0000-000059270000}"/>
    <cellStyle name="Normal 4 3 2 2 2 3 4 3" xfId="12733" xr:uid="{00000000-0005-0000-0000-00005A270000}"/>
    <cellStyle name="Normal 4 3 2 2 2 3 4 4" xfId="12734" xr:uid="{00000000-0005-0000-0000-00005B270000}"/>
    <cellStyle name="Normal 4 3 2 2 2 3 5" xfId="12735" xr:uid="{00000000-0005-0000-0000-00005C270000}"/>
    <cellStyle name="Normal 4 3 2 2 2 3 5 2" xfId="12736" xr:uid="{00000000-0005-0000-0000-00005D270000}"/>
    <cellStyle name="Normal 4 3 2 2 2 3 5 3" xfId="12737" xr:uid="{00000000-0005-0000-0000-00005E270000}"/>
    <cellStyle name="Normal 4 3 2 2 2 3 6" xfId="12738" xr:uid="{00000000-0005-0000-0000-00005F270000}"/>
    <cellStyle name="Normal 4 3 2 2 2 3 7" xfId="12739" xr:uid="{00000000-0005-0000-0000-000060270000}"/>
    <cellStyle name="Normal 4 3 2 2 2 3 8" xfId="12740" xr:uid="{00000000-0005-0000-0000-000061270000}"/>
    <cellStyle name="Normal 4 3 2 2 2 4" xfId="12741" xr:uid="{00000000-0005-0000-0000-000062270000}"/>
    <cellStyle name="Normal 4 3 2 2 2 4 2" xfId="12742" xr:uid="{00000000-0005-0000-0000-000063270000}"/>
    <cellStyle name="Normal 4 3 2 2 2 4 2 2" xfId="12743" xr:uid="{00000000-0005-0000-0000-000064270000}"/>
    <cellStyle name="Normal 4 3 2 2 2 4 2 2 2" xfId="12744" xr:uid="{00000000-0005-0000-0000-000065270000}"/>
    <cellStyle name="Normal 4 3 2 2 2 4 2 3" xfId="12745" xr:uid="{00000000-0005-0000-0000-000066270000}"/>
    <cellStyle name="Normal 4 3 2 2 2 4 2 4" xfId="12746" xr:uid="{00000000-0005-0000-0000-000067270000}"/>
    <cellStyle name="Normal 4 3 2 2 2 4 3" xfId="12747" xr:uid="{00000000-0005-0000-0000-000068270000}"/>
    <cellStyle name="Normal 4 3 2 2 2 4 3 2" xfId="12748" xr:uid="{00000000-0005-0000-0000-000069270000}"/>
    <cellStyle name="Normal 4 3 2 2 2 4 3 3" xfId="12749" xr:uid="{00000000-0005-0000-0000-00006A270000}"/>
    <cellStyle name="Normal 4 3 2 2 2 4 3 4" xfId="12750" xr:uid="{00000000-0005-0000-0000-00006B270000}"/>
    <cellStyle name="Normal 4 3 2 2 2 4 4" xfId="12751" xr:uid="{00000000-0005-0000-0000-00006C270000}"/>
    <cellStyle name="Normal 4 3 2 2 2 4 4 2" xfId="12752" xr:uid="{00000000-0005-0000-0000-00006D270000}"/>
    <cellStyle name="Normal 4 3 2 2 2 4 4 3" xfId="12753" xr:uid="{00000000-0005-0000-0000-00006E270000}"/>
    <cellStyle name="Normal 4 3 2 2 2 4 5" xfId="12754" xr:uid="{00000000-0005-0000-0000-00006F270000}"/>
    <cellStyle name="Normal 4 3 2 2 2 4 6" xfId="12755" xr:uid="{00000000-0005-0000-0000-000070270000}"/>
    <cellStyle name="Normal 4 3 2 2 2 4 7" xfId="12756" xr:uid="{00000000-0005-0000-0000-000071270000}"/>
    <cellStyle name="Normal 4 3 2 2 2 5" xfId="12757" xr:uid="{00000000-0005-0000-0000-000072270000}"/>
    <cellStyle name="Normal 4 3 2 2 2 5 2" xfId="12758" xr:uid="{00000000-0005-0000-0000-000073270000}"/>
    <cellStyle name="Normal 4 3 2 2 2 5 2 2" xfId="12759" xr:uid="{00000000-0005-0000-0000-000074270000}"/>
    <cellStyle name="Normal 4 3 2 2 2 5 3" xfId="12760" xr:uid="{00000000-0005-0000-0000-000075270000}"/>
    <cellStyle name="Normal 4 3 2 2 2 5 4" xfId="12761" xr:uid="{00000000-0005-0000-0000-000076270000}"/>
    <cellStyle name="Normal 4 3 2 2 2 6" xfId="12762" xr:uid="{00000000-0005-0000-0000-000077270000}"/>
    <cellStyle name="Normal 4 3 2 2 2 6 2" xfId="12763" xr:uid="{00000000-0005-0000-0000-000078270000}"/>
    <cellStyle name="Normal 4 3 2 2 2 6 3" xfId="12764" xr:uid="{00000000-0005-0000-0000-000079270000}"/>
    <cellStyle name="Normal 4 3 2 2 2 6 4" xfId="12765" xr:uid="{00000000-0005-0000-0000-00007A270000}"/>
    <cellStyle name="Normal 4 3 2 2 2 7" xfId="12766" xr:uid="{00000000-0005-0000-0000-00007B270000}"/>
    <cellStyle name="Normal 4 3 2 2 2 7 2" xfId="12767" xr:uid="{00000000-0005-0000-0000-00007C270000}"/>
    <cellStyle name="Normal 4 3 2 2 2 7 3" xfId="12768" xr:uid="{00000000-0005-0000-0000-00007D270000}"/>
    <cellStyle name="Normal 4 3 2 2 2 8" xfId="12769" xr:uid="{00000000-0005-0000-0000-00007E270000}"/>
    <cellStyle name="Normal 4 3 2 2 2 9" xfId="12770" xr:uid="{00000000-0005-0000-0000-00007F270000}"/>
    <cellStyle name="Normal 4 3 2 2 3" xfId="12771" xr:uid="{00000000-0005-0000-0000-000080270000}"/>
    <cellStyle name="Normal 4 3 2 2 3 2" xfId="12772" xr:uid="{00000000-0005-0000-0000-000081270000}"/>
    <cellStyle name="Normal 4 3 2 2 3 2 2" xfId="12773" xr:uid="{00000000-0005-0000-0000-000082270000}"/>
    <cellStyle name="Normal 4 3 2 2 3 2 2 2" xfId="12774" xr:uid="{00000000-0005-0000-0000-000083270000}"/>
    <cellStyle name="Normal 4 3 2 2 3 2 2 2 2" xfId="12775" xr:uid="{00000000-0005-0000-0000-000084270000}"/>
    <cellStyle name="Normal 4 3 2 2 3 2 2 3" xfId="12776" xr:uid="{00000000-0005-0000-0000-000085270000}"/>
    <cellStyle name="Normal 4 3 2 2 3 2 2 4" xfId="12777" xr:uid="{00000000-0005-0000-0000-000086270000}"/>
    <cellStyle name="Normal 4 3 2 2 3 2 3" xfId="12778" xr:uid="{00000000-0005-0000-0000-000087270000}"/>
    <cellStyle name="Normal 4 3 2 2 3 2 3 2" xfId="12779" xr:uid="{00000000-0005-0000-0000-000088270000}"/>
    <cellStyle name="Normal 4 3 2 2 3 2 3 3" xfId="12780" xr:uid="{00000000-0005-0000-0000-000089270000}"/>
    <cellStyle name="Normal 4 3 2 2 3 2 3 4" xfId="12781" xr:uid="{00000000-0005-0000-0000-00008A270000}"/>
    <cellStyle name="Normal 4 3 2 2 3 2 4" xfId="12782" xr:uid="{00000000-0005-0000-0000-00008B270000}"/>
    <cellStyle name="Normal 4 3 2 2 3 2 4 2" xfId="12783" xr:uid="{00000000-0005-0000-0000-00008C270000}"/>
    <cellStyle name="Normal 4 3 2 2 3 2 4 3" xfId="12784" xr:uid="{00000000-0005-0000-0000-00008D270000}"/>
    <cellStyle name="Normal 4 3 2 2 3 2 5" xfId="12785" xr:uid="{00000000-0005-0000-0000-00008E270000}"/>
    <cellStyle name="Normal 4 3 2 2 3 2 6" xfId="12786" xr:uid="{00000000-0005-0000-0000-00008F270000}"/>
    <cellStyle name="Normal 4 3 2 2 3 2 7" xfId="12787" xr:uid="{00000000-0005-0000-0000-000090270000}"/>
    <cellStyle name="Normal 4 3 2 2 3 3" xfId="12788" xr:uid="{00000000-0005-0000-0000-000091270000}"/>
    <cellStyle name="Normal 4 3 2 2 3 3 2" xfId="12789" xr:uid="{00000000-0005-0000-0000-000092270000}"/>
    <cellStyle name="Normal 4 3 2 2 3 3 2 2" xfId="12790" xr:uid="{00000000-0005-0000-0000-000093270000}"/>
    <cellStyle name="Normal 4 3 2 2 3 3 3" xfId="12791" xr:uid="{00000000-0005-0000-0000-000094270000}"/>
    <cellStyle name="Normal 4 3 2 2 3 3 4" xfId="12792" xr:uid="{00000000-0005-0000-0000-000095270000}"/>
    <cellStyle name="Normal 4 3 2 2 3 4" xfId="12793" xr:uid="{00000000-0005-0000-0000-000096270000}"/>
    <cellStyle name="Normal 4 3 2 2 3 4 2" xfId="12794" xr:uid="{00000000-0005-0000-0000-000097270000}"/>
    <cellStyle name="Normal 4 3 2 2 3 4 3" xfId="12795" xr:uid="{00000000-0005-0000-0000-000098270000}"/>
    <cellStyle name="Normal 4 3 2 2 3 4 4" xfId="12796" xr:uid="{00000000-0005-0000-0000-000099270000}"/>
    <cellStyle name="Normal 4 3 2 2 3 5" xfId="12797" xr:uid="{00000000-0005-0000-0000-00009A270000}"/>
    <cellStyle name="Normal 4 3 2 2 3 5 2" xfId="12798" xr:uid="{00000000-0005-0000-0000-00009B270000}"/>
    <cellStyle name="Normal 4 3 2 2 3 5 3" xfId="12799" xr:uid="{00000000-0005-0000-0000-00009C270000}"/>
    <cellStyle name="Normal 4 3 2 2 3 6" xfId="12800" xr:uid="{00000000-0005-0000-0000-00009D270000}"/>
    <cellStyle name="Normal 4 3 2 2 3 7" xfId="12801" xr:uid="{00000000-0005-0000-0000-00009E270000}"/>
    <cellStyle name="Normal 4 3 2 2 3 8" xfId="12802" xr:uid="{00000000-0005-0000-0000-00009F270000}"/>
    <cellStyle name="Normal 4 3 2 2 4" xfId="12803" xr:uid="{00000000-0005-0000-0000-0000A0270000}"/>
    <cellStyle name="Normal 4 3 2 2 4 2" xfId="12804" xr:uid="{00000000-0005-0000-0000-0000A1270000}"/>
    <cellStyle name="Normal 4 3 2 2 4 2 2" xfId="12805" xr:uid="{00000000-0005-0000-0000-0000A2270000}"/>
    <cellStyle name="Normal 4 3 2 2 4 2 2 2" xfId="12806" xr:uid="{00000000-0005-0000-0000-0000A3270000}"/>
    <cellStyle name="Normal 4 3 2 2 4 2 2 2 2" xfId="12807" xr:uid="{00000000-0005-0000-0000-0000A4270000}"/>
    <cellStyle name="Normal 4 3 2 2 4 2 2 3" xfId="12808" xr:uid="{00000000-0005-0000-0000-0000A5270000}"/>
    <cellStyle name="Normal 4 3 2 2 4 2 2 4" xfId="12809" xr:uid="{00000000-0005-0000-0000-0000A6270000}"/>
    <cellStyle name="Normal 4 3 2 2 4 2 3" xfId="12810" xr:uid="{00000000-0005-0000-0000-0000A7270000}"/>
    <cellStyle name="Normal 4 3 2 2 4 2 3 2" xfId="12811" xr:uid="{00000000-0005-0000-0000-0000A8270000}"/>
    <cellStyle name="Normal 4 3 2 2 4 2 3 3" xfId="12812" xr:uid="{00000000-0005-0000-0000-0000A9270000}"/>
    <cellStyle name="Normal 4 3 2 2 4 2 3 4" xfId="12813" xr:uid="{00000000-0005-0000-0000-0000AA270000}"/>
    <cellStyle name="Normal 4 3 2 2 4 2 4" xfId="12814" xr:uid="{00000000-0005-0000-0000-0000AB270000}"/>
    <cellStyle name="Normal 4 3 2 2 4 2 4 2" xfId="12815" xr:uid="{00000000-0005-0000-0000-0000AC270000}"/>
    <cellStyle name="Normal 4 3 2 2 4 2 4 3" xfId="12816" xr:uid="{00000000-0005-0000-0000-0000AD270000}"/>
    <cellStyle name="Normal 4 3 2 2 4 2 5" xfId="12817" xr:uid="{00000000-0005-0000-0000-0000AE270000}"/>
    <cellStyle name="Normal 4 3 2 2 4 2 6" xfId="12818" xr:uid="{00000000-0005-0000-0000-0000AF270000}"/>
    <cellStyle name="Normal 4 3 2 2 4 2 7" xfId="12819" xr:uid="{00000000-0005-0000-0000-0000B0270000}"/>
    <cellStyle name="Normal 4 3 2 2 4 3" xfId="12820" xr:uid="{00000000-0005-0000-0000-0000B1270000}"/>
    <cellStyle name="Normal 4 3 2 2 4 3 2" xfId="12821" xr:uid="{00000000-0005-0000-0000-0000B2270000}"/>
    <cellStyle name="Normal 4 3 2 2 4 3 2 2" xfId="12822" xr:uid="{00000000-0005-0000-0000-0000B3270000}"/>
    <cellStyle name="Normal 4 3 2 2 4 3 3" xfId="12823" xr:uid="{00000000-0005-0000-0000-0000B4270000}"/>
    <cellStyle name="Normal 4 3 2 2 4 3 4" xfId="12824" xr:uid="{00000000-0005-0000-0000-0000B5270000}"/>
    <cellStyle name="Normal 4 3 2 2 4 4" xfId="12825" xr:uid="{00000000-0005-0000-0000-0000B6270000}"/>
    <cellStyle name="Normal 4 3 2 2 4 4 2" xfId="12826" xr:uid="{00000000-0005-0000-0000-0000B7270000}"/>
    <cellStyle name="Normal 4 3 2 2 4 4 3" xfId="12827" xr:uid="{00000000-0005-0000-0000-0000B8270000}"/>
    <cellStyle name="Normal 4 3 2 2 4 4 4" xfId="12828" xr:uid="{00000000-0005-0000-0000-0000B9270000}"/>
    <cellStyle name="Normal 4 3 2 2 4 5" xfId="12829" xr:uid="{00000000-0005-0000-0000-0000BA270000}"/>
    <cellStyle name="Normal 4 3 2 2 4 5 2" xfId="12830" xr:uid="{00000000-0005-0000-0000-0000BB270000}"/>
    <cellStyle name="Normal 4 3 2 2 4 5 3" xfId="12831" xr:uid="{00000000-0005-0000-0000-0000BC270000}"/>
    <cellStyle name="Normal 4 3 2 2 4 6" xfId="12832" xr:uid="{00000000-0005-0000-0000-0000BD270000}"/>
    <cellStyle name="Normal 4 3 2 2 4 7" xfId="12833" xr:uid="{00000000-0005-0000-0000-0000BE270000}"/>
    <cellStyle name="Normal 4 3 2 2 4 8" xfId="12834" xr:uid="{00000000-0005-0000-0000-0000BF270000}"/>
    <cellStyle name="Normal 4 3 2 2 5" xfId="12835" xr:uid="{00000000-0005-0000-0000-0000C0270000}"/>
    <cellStyle name="Normal 4 3 2 2 5 2" xfId="12836" xr:uid="{00000000-0005-0000-0000-0000C1270000}"/>
    <cellStyle name="Normal 4 3 2 2 5 2 2" xfId="12837" xr:uid="{00000000-0005-0000-0000-0000C2270000}"/>
    <cellStyle name="Normal 4 3 2 2 5 2 2 2" xfId="12838" xr:uid="{00000000-0005-0000-0000-0000C3270000}"/>
    <cellStyle name="Normal 4 3 2 2 5 2 3" xfId="12839" xr:uid="{00000000-0005-0000-0000-0000C4270000}"/>
    <cellStyle name="Normal 4 3 2 2 5 2 4" xfId="12840" xr:uid="{00000000-0005-0000-0000-0000C5270000}"/>
    <cellStyle name="Normal 4 3 2 2 5 3" xfId="12841" xr:uid="{00000000-0005-0000-0000-0000C6270000}"/>
    <cellStyle name="Normal 4 3 2 2 5 3 2" xfId="12842" xr:uid="{00000000-0005-0000-0000-0000C7270000}"/>
    <cellStyle name="Normal 4 3 2 2 5 3 3" xfId="12843" xr:uid="{00000000-0005-0000-0000-0000C8270000}"/>
    <cellStyle name="Normal 4 3 2 2 5 3 4" xfId="12844" xr:uid="{00000000-0005-0000-0000-0000C9270000}"/>
    <cellStyle name="Normal 4 3 2 2 5 4" xfId="12845" xr:uid="{00000000-0005-0000-0000-0000CA270000}"/>
    <cellStyle name="Normal 4 3 2 2 5 4 2" xfId="12846" xr:uid="{00000000-0005-0000-0000-0000CB270000}"/>
    <cellStyle name="Normal 4 3 2 2 5 4 3" xfId="12847" xr:uid="{00000000-0005-0000-0000-0000CC270000}"/>
    <cellStyle name="Normal 4 3 2 2 5 5" xfId="12848" xr:uid="{00000000-0005-0000-0000-0000CD270000}"/>
    <cellStyle name="Normal 4 3 2 2 5 6" xfId="12849" xr:uid="{00000000-0005-0000-0000-0000CE270000}"/>
    <cellStyle name="Normal 4 3 2 2 5 7" xfId="12850" xr:uid="{00000000-0005-0000-0000-0000CF270000}"/>
    <cellStyle name="Normal 4 3 2 2 6" xfId="12851" xr:uid="{00000000-0005-0000-0000-0000D0270000}"/>
    <cellStyle name="Normal 4 3 2 2 6 2" xfId="12852" xr:uid="{00000000-0005-0000-0000-0000D1270000}"/>
    <cellStyle name="Normal 4 3 2 2 6 2 2" xfId="12853" xr:uid="{00000000-0005-0000-0000-0000D2270000}"/>
    <cellStyle name="Normal 4 3 2 2 6 3" xfId="12854" xr:uid="{00000000-0005-0000-0000-0000D3270000}"/>
    <cellStyle name="Normal 4 3 2 2 6 4" xfId="12855" xr:uid="{00000000-0005-0000-0000-0000D4270000}"/>
    <cellStyle name="Normal 4 3 2 2 7" xfId="12856" xr:uid="{00000000-0005-0000-0000-0000D5270000}"/>
    <cellStyle name="Normal 4 3 2 2 7 2" xfId="12857" xr:uid="{00000000-0005-0000-0000-0000D6270000}"/>
    <cellStyle name="Normal 4 3 2 2 7 3" xfId="12858" xr:uid="{00000000-0005-0000-0000-0000D7270000}"/>
    <cellStyle name="Normal 4 3 2 2 7 4" xfId="12859" xr:uid="{00000000-0005-0000-0000-0000D8270000}"/>
    <cellStyle name="Normal 4 3 2 2 8" xfId="12860" xr:uid="{00000000-0005-0000-0000-0000D9270000}"/>
    <cellStyle name="Normal 4 3 2 2 8 2" xfId="12861" xr:uid="{00000000-0005-0000-0000-0000DA270000}"/>
    <cellStyle name="Normal 4 3 2 2 8 3" xfId="12862" xr:uid="{00000000-0005-0000-0000-0000DB270000}"/>
    <cellStyle name="Normal 4 3 2 2 9" xfId="12863" xr:uid="{00000000-0005-0000-0000-0000DC270000}"/>
    <cellStyle name="Normal 4 3 2 3" xfId="12864" xr:uid="{00000000-0005-0000-0000-0000DD270000}"/>
    <cellStyle name="Normal 4 3 2 3 10" xfId="12865" xr:uid="{00000000-0005-0000-0000-0000DE270000}"/>
    <cellStyle name="Normal 4 3 2 3 11" xfId="12866" xr:uid="{00000000-0005-0000-0000-0000DF270000}"/>
    <cellStyle name="Normal 4 3 2 3 2" xfId="12867" xr:uid="{00000000-0005-0000-0000-0000E0270000}"/>
    <cellStyle name="Normal 4 3 2 3 2 10" xfId="12868" xr:uid="{00000000-0005-0000-0000-0000E1270000}"/>
    <cellStyle name="Normal 4 3 2 3 2 2" xfId="12869" xr:uid="{00000000-0005-0000-0000-0000E2270000}"/>
    <cellStyle name="Normal 4 3 2 3 2 2 2" xfId="12870" xr:uid="{00000000-0005-0000-0000-0000E3270000}"/>
    <cellStyle name="Normal 4 3 2 3 2 2 2 2" xfId="12871" xr:uid="{00000000-0005-0000-0000-0000E4270000}"/>
    <cellStyle name="Normal 4 3 2 3 2 2 2 2 2" xfId="12872" xr:uid="{00000000-0005-0000-0000-0000E5270000}"/>
    <cellStyle name="Normal 4 3 2 3 2 2 2 2 2 2" xfId="12873" xr:uid="{00000000-0005-0000-0000-0000E6270000}"/>
    <cellStyle name="Normal 4 3 2 3 2 2 2 2 3" xfId="12874" xr:uid="{00000000-0005-0000-0000-0000E7270000}"/>
    <cellStyle name="Normal 4 3 2 3 2 2 2 2 4" xfId="12875" xr:uid="{00000000-0005-0000-0000-0000E8270000}"/>
    <cellStyle name="Normal 4 3 2 3 2 2 2 3" xfId="12876" xr:uid="{00000000-0005-0000-0000-0000E9270000}"/>
    <cellStyle name="Normal 4 3 2 3 2 2 2 3 2" xfId="12877" xr:uid="{00000000-0005-0000-0000-0000EA270000}"/>
    <cellStyle name="Normal 4 3 2 3 2 2 2 3 3" xfId="12878" xr:uid="{00000000-0005-0000-0000-0000EB270000}"/>
    <cellStyle name="Normal 4 3 2 3 2 2 2 3 4" xfId="12879" xr:uid="{00000000-0005-0000-0000-0000EC270000}"/>
    <cellStyle name="Normal 4 3 2 3 2 2 2 4" xfId="12880" xr:uid="{00000000-0005-0000-0000-0000ED270000}"/>
    <cellStyle name="Normal 4 3 2 3 2 2 2 4 2" xfId="12881" xr:uid="{00000000-0005-0000-0000-0000EE270000}"/>
    <cellStyle name="Normal 4 3 2 3 2 2 2 4 3" xfId="12882" xr:uid="{00000000-0005-0000-0000-0000EF270000}"/>
    <cellStyle name="Normal 4 3 2 3 2 2 2 5" xfId="12883" xr:uid="{00000000-0005-0000-0000-0000F0270000}"/>
    <cellStyle name="Normal 4 3 2 3 2 2 2 6" xfId="12884" xr:uid="{00000000-0005-0000-0000-0000F1270000}"/>
    <cellStyle name="Normal 4 3 2 3 2 2 2 7" xfId="12885" xr:uid="{00000000-0005-0000-0000-0000F2270000}"/>
    <cellStyle name="Normal 4 3 2 3 2 2 3" xfId="12886" xr:uid="{00000000-0005-0000-0000-0000F3270000}"/>
    <cellStyle name="Normal 4 3 2 3 2 2 3 2" xfId="12887" xr:uid="{00000000-0005-0000-0000-0000F4270000}"/>
    <cellStyle name="Normal 4 3 2 3 2 2 3 2 2" xfId="12888" xr:uid="{00000000-0005-0000-0000-0000F5270000}"/>
    <cellStyle name="Normal 4 3 2 3 2 2 3 3" xfId="12889" xr:uid="{00000000-0005-0000-0000-0000F6270000}"/>
    <cellStyle name="Normal 4 3 2 3 2 2 3 4" xfId="12890" xr:uid="{00000000-0005-0000-0000-0000F7270000}"/>
    <cellStyle name="Normal 4 3 2 3 2 2 4" xfId="12891" xr:uid="{00000000-0005-0000-0000-0000F8270000}"/>
    <cellStyle name="Normal 4 3 2 3 2 2 4 2" xfId="12892" xr:uid="{00000000-0005-0000-0000-0000F9270000}"/>
    <cellStyle name="Normal 4 3 2 3 2 2 4 3" xfId="12893" xr:uid="{00000000-0005-0000-0000-0000FA270000}"/>
    <cellStyle name="Normal 4 3 2 3 2 2 4 4" xfId="12894" xr:uid="{00000000-0005-0000-0000-0000FB270000}"/>
    <cellStyle name="Normal 4 3 2 3 2 2 5" xfId="12895" xr:uid="{00000000-0005-0000-0000-0000FC270000}"/>
    <cellStyle name="Normal 4 3 2 3 2 2 5 2" xfId="12896" xr:uid="{00000000-0005-0000-0000-0000FD270000}"/>
    <cellStyle name="Normal 4 3 2 3 2 2 5 3" xfId="12897" xr:uid="{00000000-0005-0000-0000-0000FE270000}"/>
    <cellStyle name="Normal 4 3 2 3 2 2 6" xfId="12898" xr:uid="{00000000-0005-0000-0000-0000FF270000}"/>
    <cellStyle name="Normal 4 3 2 3 2 2 7" xfId="12899" xr:uid="{00000000-0005-0000-0000-000000280000}"/>
    <cellStyle name="Normal 4 3 2 3 2 2 8" xfId="12900" xr:uid="{00000000-0005-0000-0000-000001280000}"/>
    <cellStyle name="Normal 4 3 2 3 2 3" xfId="12901" xr:uid="{00000000-0005-0000-0000-000002280000}"/>
    <cellStyle name="Normal 4 3 2 3 2 3 2" xfId="12902" xr:uid="{00000000-0005-0000-0000-000003280000}"/>
    <cellStyle name="Normal 4 3 2 3 2 3 2 2" xfId="12903" xr:uid="{00000000-0005-0000-0000-000004280000}"/>
    <cellStyle name="Normal 4 3 2 3 2 3 2 2 2" xfId="12904" xr:uid="{00000000-0005-0000-0000-000005280000}"/>
    <cellStyle name="Normal 4 3 2 3 2 3 2 2 2 2" xfId="12905" xr:uid="{00000000-0005-0000-0000-000006280000}"/>
    <cellStyle name="Normal 4 3 2 3 2 3 2 2 3" xfId="12906" xr:uid="{00000000-0005-0000-0000-000007280000}"/>
    <cellStyle name="Normal 4 3 2 3 2 3 2 2 4" xfId="12907" xr:uid="{00000000-0005-0000-0000-000008280000}"/>
    <cellStyle name="Normal 4 3 2 3 2 3 2 3" xfId="12908" xr:uid="{00000000-0005-0000-0000-000009280000}"/>
    <cellStyle name="Normal 4 3 2 3 2 3 2 3 2" xfId="12909" xr:uid="{00000000-0005-0000-0000-00000A280000}"/>
    <cellStyle name="Normal 4 3 2 3 2 3 2 3 3" xfId="12910" xr:uid="{00000000-0005-0000-0000-00000B280000}"/>
    <cellStyle name="Normal 4 3 2 3 2 3 2 3 4" xfId="12911" xr:uid="{00000000-0005-0000-0000-00000C280000}"/>
    <cellStyle name="Normal 4 3 2 3 2 3 2 4" xfId="12912" xr:uid="{00000000-0005-0000-0000-00000D280000}"/>
    <cellStyle name="Normal 4 3 2 3 2 3 2 4 2" xfId="12913" xr:uid="{00000000-0005-0000-0000-00000E280000}"/>
    <cellStyle name="Normal 4 3 2 3 2 3 2 4 3" xfId="12914" xr:uid="{00000000-0005-0000-0000-00000F280000}"/>
    <cellStyle name="Normal 4 3 2 3 2 3 2 5" xfId="12915" xr:uid="{00000000-0005-0000-0000-000010280000}"/>
    <cellStyle name="Normal 4 3 2 3 2 3 2 6" xfId="12916" xr:uid="{00000000-0005-0000-0000-000011280000}"/>
    <cellStyle name="Normal 4 3 2 3 2 3 2 7" xfId="12917" xr:uid="{00000000-0005-0000-0000-000012280000}"/>
    <cellStyle name="Normal 4 3 2 3 2 3 3" xfId="12918" xr:uid="{00000000-0005-0000-0000-000013280000}"/>
    <cellStyle name="Normal 4 3 2 3 2 3 3 2" xfId="12919" xr:uid="{00000000-0005-0000-0000-000014280000}"/>
    <cellStyle name="Normal 4 3 2 3 2 3 3 2 2" xfId="12920" xr:uid="{00000000-0005-0000-0000-000015280000}"/>
    <cellStyle name="Normal 4 3 2 3 2 3 3 3" xfId="12921" xr:uid="{00000000-0005-0000-0000-000016280000}"/>
    <cellStyle name="Normal 4 3 2 3 2 3 3 4" xfId="12922" xr:uid="{00000000-0005-0000-0000-000017280000}"/>
    <cellStyle name="Normal 4 3 2 3 2 3 4" xfId="12923" xr:uid="{00000000-0005-0000-0000-000018280000}"/>
    <cellStyle name="Normal 4 3 2 3 2 3 4 2" xfId="12924" xr:uid="{00000000-0005-0000-0000-000019280000}"/>
    <cellStyle name="Normal 4 3 2 3 2 3 4 3" xfId="12925" xr:uid="{00000000-0005-0000-0000-00001A280000}"/>
    <cellStyle name="Normal 4 3 2 3 2 3 4 4" xfId="12926" xr:uid="{00000000-0005-0000-0000-00001B280000}"/>
    <cellStyle name="Normal 4 3 2 3 2 3 5" xfId="12927" xr:uid="{00000000-0005-0000-0000-00001C280000}"/>
    <cellStyle name="Normal 4 3 2 3 2 3 5 2" xfId="12928" xr:uid="{00000000-0005-0000-0000-00001D280000}"/>
    <cellStyle name="Normal 4 3 2 3 2 3 5 3" xfId="12929" xr:uid="{00000000-0005-0000-0000-00001E280000}"/>
    <cellStyle name="Normal 4 3 2 3 2 3 6" xfId="12930" xr:uid="{00000000-0005-0000-0000-00001F280000}"/>
    <cellStyle name="Normal 4 3 2 3 2 3 7" xfId="12931" xr:uid="{00000000-0005-0000-0000-000020280000}"/>
    <cellStyle name="Normal 4 3 2 3 2 3 8" xfId="12932" xr:uid="{00000000-0005-0000-0000-000021280000}"/>
    <cellStyle name="Normal 4 3 2 3 2 4" xfId="12933" xr:uid="{00000000-0005-0000-0000-000022280000}"/>
    <cellStyle name="Normal 4 3 2 3 2 4 2" xfId="12934" xr:uid="{00000000-0005-0000-0000-000023280000}"/>
    <cellStyle name="Normal 4 3 2 3 2 4 2 2" xfId="12935" xr:uid="{00000000-0005-0000-0000-000024280000}"/>
    <cellStyle name="Normal 4 3 2 3 2 4 2 2 2" xfId="12936" xr:uid="{00000000-0005-0000-0000-000025280000}"/>
    <cellStyle name="Normal 4 3 2 3 2 4 2 3" xfId="12937" xr:uid="{00000000-0005-0000-0000-000026280000}"/>
    <cellStyle name="Normal 4 3 2 3 2 4 2 4" xfId="12938" xr:uid="{00000000-0005-0000-0000-000027280000}"/>
    <cellStyle name="Normal 4 3 2 3 2 4 3" xfId="12939" xr:uid="{00000000-0005-0000-0000-000028280000}"/>
    <cellStyle name="Normal 4 3 2 3 2 4 3 2" xfId="12940" xr:uid="{00000000-0005-0000-0000-000029280000}"/>
    <cellStyle name="Normal 4 3 2 3 2 4 3 3" xfId="12941" xr:uid="{00000000-0005-0000-0000-00002A280000}"/>
    <cellStyle name="Normal 4 3 2 3 2 4 3 4" xfId="12942" xr:uid="{00000000-0005-0000-0000-00002B280000}"/>
    <cellStyle name="Normal 4 3 2 3 2 4 4" xfId="12943" xr:uid="{00000000-0005-0000-0000-00002C280000}"/>
    <cellStyle name="Normal 4 3 2 3 2 4 4 2" xfId="12944" xr:uid="{00000000-0005-0000-0000-00002D280000}"/>
    <cellStyle name="Normal 4 3 2 3 2 4 4 3" xfId="12945" xr:uid="{00000000-0005-0000-0000-00002E280000}"/>
    <cellStyle name="Normal 4 3 2 3 2 4 5" xfId="12946" xr:uid="{00000000-0005-0000-0000-00002F280000}"/>
    <cellStyle name="Normal 4 3 2 3 2 4 6" xfId="12947" xr:uid="{00000000-0005-0000-0000-000030280000}"/>
    <cellStyle name="Normal 4 3 2 3 2 4 7" xfId="12948" xr:uid="{00000000-0005-0000-0000-000031280000}"/>
    <cellStyle name="Normal 4 3 2 3 2 5" xfId="12949" xr:uid="{00000000-0005-0000-0000-000032280000}"/>
    <cellStyle name="Normal 4 3 2 3 2 5 2" xfId="12950" xr:uid="{00000000-0005-0000-0000-000033280000}"/>
    <cellStyle name="Normal 4 3 2 3 2 5 2 2" xfId="12951" xr:uid="{00000000-0005-0000-0000-000034280000}"/>
    <cellStyle name="Normal 4 3 2 3 2 5 3" xfId="12952" xr:uid="{00000000-0005-0000-0000-000035280000}"/>
    <cellStyle name="Normal 4 3 2 3 2 5 4" xfId="12953" xr:uid="{00000000-0005-0000-0000-000036280000}"/>
    <cellStyle name="Normal 4 3 2 3 2 6" xfId="12954" xr:uid="{00000000-0005-0000-0000-000037280000}"/>
    <cellStyle name="Normal 4 3 2 3 2 6 2" xfId="12955" xr:uid="{00000000-0005-0000-0000-000038280000}"/>
    <cellStyle name="Normal 4 3 2 3 2 6 3" xfId="12956" xr:uid="{00000000-0005-0000-0000-000039280000}"/>
    <cellStyle name="Normal 4 3 2 3 2 6 4" xfId="12957" xr:uid="{00000000-0005-0000-0000-00003A280000}"/>
    <cellStyle name="Normal 4 3 2 3 2 7" xfId="12958" xr:uid="{00000000-0005-0000-0000-00003B280000}"/>
    <cellStyle name="Normal 4 3 2 3 2 7 2" xfId="12959" xr:uid="{00000000-0005-0000-0000-00003C280000}"/>
    <cellStyle name="Normal 4 3 2 3 2 7 3" xfId="12960" xr:uid="{00000000-0005-0000-0000-00003D280000}"/>
    <cellStyle name="Normal 4 3 2 3 2 8" xfId="12961" xr:uid="{00000000-0005-0000-0000-00003E280000}"/>
    <cellStyle name="Normal 4 3 2 3 2 9" xfId="12962" xr:uid="{00000000-0005-0000-0000-00003F280000}"/>
    <cellStyle name="Normal 4 3 2 3 3" xfId="12963" xr:uid="{00000000-0005-0000-0000-000040280000}"/>
    <cellStyle name="Normal 4 3 2 3 3 2" xfId="12964" xr:uid="{00000000-0005-0000-0000-000041280000}"/>
    <cellStyle name="Normal 4 3 2 3 3 2 2" xfId="12965" xr:uid="{00000000-0005-0000-0000-000042280000}"/>
    <cellStyle name="Normal 4 3 2 3 3 2 2 2" xfId="12966" xr:uid="{00000000-0005-0000-0000-000043280000}"/>
    <cellStyle name="Normal 4 3 2 3 3 2 2 2 2" xfId="12967" xr:uid="{00000000-0005-0000-0000-000044280000}"/>
    <cellStyle name="Normal 4 3 2 3 3 2 2 3" xfId="12968" xr:uid="{00000000-0005-0000-0000-000045280000}"/>
    <cellStyle name="Normal 4 3 2 3 3 2 2 4" xfId="12969" xr:uid="{00000000-0005-0000-0000-000046280000}"/>
    <cellStyle name="Normal 4 3 2 3 3 2 3" xfId="12970" xr:uid="{00000000-0005-0000-0000-000047280000}"/>
    <cellStyle name="Normal 4 3 2 3 3 2 3 2" xfId="12971" xr:uid="{00000000-0005-0000-0000-000048280000}"/>
    <cellStyle name="Normal 4 3 2 3 3 2 3 3" xfId="12972" xr:uid="{00000000-0005-0000-0000-000049280000}"/>
    <cellStyle name="Normal 4 3 2 3 3 2 3 4" xfId="12973" xr:uid="{00000000-0005-0000-0000-00004A280000}"/>
    <cellStyle name="Normal 4 3 2 3 3 2 4" xfId="12974" xr:uid="{00000000-0005-0000-0000-00004B280000}"/>
    <cellStyle name="Normal 4 3 2 3 3 2 4 2" xfId="12975" xr:uid="{00000000-0005-0000-0000-00004C280000}"/>
    <cellStyle name="Normal 4 3 2 3 3 2 4 3" xfId="12976" xr:uid="{00000000-0005-0000-0000-00004D280000}"/>
    <cellStyle name="Normal 4 3 2 3 3 2 5" xfId="12977" xr:uid="{00000000-0005-0000-0000-00004E280000}"/>
    <cellStyle name="Normal 4 3 2 3 3 2 6" xfId="12978" xr:uid="{00000000-0005-0000-0000-00004F280000}"/>
    <cellStyle name="Normal 4 3 2 3 3 2 7" xfId="12979" xr:uid="{00000000-0005-0000-0000-000050280000}"/>
    <cellStyle name="Normal 4 3 2 3 3 3" xfId="12980" xr:uid="{00000000-0005-0000-0000-000051280000}"/>
    <cellStyle name="Normal 4 3 2 3 3 3 2" xfId="12981" xr:uid="{00000000-0005-0000-0000-000052280000}"/>
    <cellStyle name="Normal 4 3 2 3 3 3 2 2" xfId="12982" xr:uid="{00000000-0005-0000-0000-000053280000}"/>
    <cellStyle name="Normal 4 3 2 3 3 3 3" xfId="12983" xr:uid="{00000000-0005-0000-0000-000054280000}"/>
    <cellStyle name="Normal 4 3 2 3 3 3 4" xfId="12984" xr:uid="{00000000-0005-0000-0000-000055280000}"/>
    <cellStyle name="Normal 4 3 2 3 3 4" xfId="12985" xr:uid="{00000000-0005-0000-0000-000056280000}"/>
    <cellStyle name="Normal 4 3 2 3 3 4 2" xfId="12986" xr:uid="{00000000-0005-0000-0000-000057280000}"/>
    <cellStyle name="Normal 4 3 2 3 3 4 3" xfId="12987" xr:uid="{00000000-0005-0000-0000-000058280000}"/>
    <cellStyle name="Normal 4 3 2 3 3 4 4" xfId="12988" xr:uid="{00000000-0005-0000-0000-000059280000}"/>
    <cellStyle name="Normal 4 3 2 3 3 5" xfId="12989" xr:uid="{00000000-0005-0000-0000-00005A280000}"/>
    <cellStyle name="Normal 4 3 2 3 3 5 2" xfId="12990" xr:uid="{00000000-0005-0000-0000-00005B280000}"/>
    <cellStyle name="Normal 4 3 2 3 3 5 3" xfId="12991" xr:uid="{00000000-0005-0000-0000-00005C280000}"/>
    <cellStyle name="Normal 4 3 2 3 3 6" xfId="12992" xr:uid="{00000000-0005-0000-0000-00005D280000}"/>
    <cellStyle name="Normal 4 3 2 3 3 7" xfId="12993" xr:uid="{00000000-0005-0000-0000-00005E280000}"/>
    <cellStyle name="Normal 4 3 2 3 3 8" xfId="12994" xr:uid="{00000000-0005-0000-0000-00005F280000}"/>
    <cellStyle name="Normal 4 3 2 3 4" xfId="12995" xr:uid="{00000000-0005-0000-0000-000060280000}"/>
    <cellStyle name="Normal 4 3 2 3 4 2" xfId="12996" xr:uid="{00000000-0005-0000-0000-000061280000}"/>
    <cellStyle name="Normal 4 3 2 3 4 2 2" xfId="12997" xr:uid="{00000000-0005-0000-0000-000062280000}"/>
    <cellStyle name="Normal 4 3 2 3 4 2 2 2" xfId="12998" xr:uid="{00000000-0005-0000-0000-000063280000}"/>
    <cellStyle name="Normal 4 3 2 3 4 2 2 2 2" xfId="12999" xr:uid="{00000000-0005-0000-0000-000064280000}"/>
    <cellStyle name="Normal 4 3 2 3 4 2 2 3" xfId="13000" xr:uid="{00000000-0005-0000-0000-000065280000}"/>
    <cellStyle name="Normal 4 3 2 3 4 2 2 4" xfId="13001" xr:uid="{00000000-0005-0000-0000-000066280000}"/>
    <cellStyle name="Normal 4 3 2 3 4 2 3" xfId="13002" xr:uid="{00000000-0005-0000-0000-000067280000}"/>
    <cellStyle name="Normal 4 3 2 3 4 2 3 2" xfId="13003" xr:uid="{00000000-0005-0000-0000-000068280000}"/>
    <cellStyle name="Normal 4 3 2 3 4 2 3 3" xfId="13004" xr:uid="{00000000-0005-0000-0000-000069280000}"/>
    <cellStyle name="Normal 4 3 2 3 4 2 3 4" xfId="13005" xr:uid="{00000000-0005-0000-0000-00006A280000}"/>
    <cellStyle name="Normal 4 3 2 3 4 2 4" xfId="13006" xr:uid="{00000000-0005-0000-0000-00006B280000}"/>
    <cellStyle name="Normal 4 3 2 3 4 2 4 2" xfId="13007" xr:uid="{00000000-0005-0000-0000-00006C280000}"/>
    <cellStyle name="Normal 4 3 2 3 4 2 4 3" xfId="13008" xr:uid="{00000000-0005-0000-0000-00006D280000}"/>
    <cellStyle name="Normal 4 3 2 3 4 2 5" xfId="13009" xr:uid="{00000000-0005-0000-0000-00006E280000}"/>
    <cellStyle name="Normal 4 3 2 3 4 2 6" xfId="13010" xr:uid="{00000000-0005-0000-0000-00006F280000}"/>
    <cellStyle name="Normal 4 3 2 3 4 2 7" xfId="13011" xr:uid="{00000000-0005-0000-0000-000070280000}"/>
    <cellStyle name="Normal 4 3 2 3 4 3" xfId="13012" xr:uid="{00000000-0005-0000-0000-000071280000}"/>
    <cellStyle name="Normal 4 3 2 3 4 3 2" xfId="13013" xr:uid="{00000000-0005-0000-0000-000072280000}"/>
    <cellStyle name="Normal 4 3 2 3 4 3 2 2" xfId="13014" xr:uid="{00000000-0005-0000-0000-000073280000}"/>
    <cellStyle name="Normal 4 3 2 3 4 3 3" xfId="13015" xr:uid="{00000000-0005-0000-0000-000074280000}"/>
    <cellStyle name="Normal 4 3 2 3 4 3 4" xfId="13016" xr:uid="{00000000-0005-0000-0000-000075280000}"/>
    <cellStyle name="Normal 4 3 2 3 4 4" xfId="13017" xr:uid="{00000000-0005-0000-0000-000076280000}"/>
    <cellStyle name="Normal 4 3 2 3 4 4 2" xfId="13018" xr:uid="{00000000-0005-0000-0000-000077280000}"/>
    <cellStyle name="Normal 4 3 2 3 4 4 3" xfId="13019" xr:uid="{00000000-0005-0000-0000-000078280000}"/>
    <cellStyle name="Normal 4 3 2 3 4 4 4" xfId="13020" xr:uid="{00000000-0005-0000-0000-000079280000}"/>
    <cellStyle name="Normal 4 3 2 3 4 5" xfId="13021" xr:uid="{00000000-0005-0000-0000-00007A280000}"/>
    <cellStyle name="Normal 4 3 2 3 4 5 2" xfId="13022" xr:uid="{00000000-0005-0000-0000-00007B280000}"/>
    <cellStyle name="Normal 4 3 2 3 4 5 3" xfId="13023" xr:uid="{00000000-0005-0000-0000-00007C280000}"/>
    <cellStyle name="Normal 4 3 2 3 4 6" xfId="13024" xr:uid="{00000000-0005-0000-0000-00007D280000}"/>
    <cellStyle name="Normal 4 3 2 3 4 7" xfId="13025" xr:uid="{00000000-0005-0000-0000-00007E280000}"/>
    <cellStyle name="Normal 4 3 2 3 4 8" xfId="13026" xr:uid="{00000000-0005-0000-0000-00007F280000}"/>
    <cellStyle name="Normal 4 3 2 3 5" xfId="13027" xr:uid="{00000000-0005-0000-0000-000080280000}"/>
    <cellStyle name="Normal 4 3 2 3 5 2" xfId="13028" xr:uid="{00000000-0005-0000-0000-000081280000}"/>
    <cellStyle name="Normal 4 3 2 3 5 2 2" xfId="13029" xr:uid="{00000000-0005-0000-0000-000082280000}"/>
    <cellStyle name="Normal 4 3 2 3 5 2 2 2" xfId="13030" xr:uid="{00000000-0005-0000-0000-000083280000}"/>
    <cellStyle name="Normal 4 3 2 3 5 2 3" xfId="13031" xr:uid="{00000000-0005-0000-0000-000084280000}"/>
    <cellStyle name="Normal 4 3 2 3 5 2 4" xfId="13032" xr:uid="{00000000-0005-0000-0000-000085280000}"/>
    <cellStyle name="Normal 4 3 2 3 5 3" xfId="13033" xr:uid="{00000000-0005-0000-0000-000086280000}"/>
    <cellStyle name="Normal 4 3 2 3 5 3 2" xfId="13034" xr:uid="{00000000-0005-0000-0000-000087280000}"/>
    <cellStyle name="Normal 4 3 2 3 5 3 3" xfId="13035" xr:uid="{00000000-0005-0000-0000-000088280000}"/>
    <cellStyle name="Normal 4 3 2 3 5 3 4" xfId="13036" xr:uid="{00000000-0005-0000-0000-000089280000}"/>
    <cellStyle name="Normal 4 3 2 3 5 4" xfId="13037" xr:uid="{00000000-0005-0000-0000-00008A280000}"/>
    <cellStyle name="Normal 4 3 2 3 5 4 2" xfId="13038" xr:uid="{00000000-0005-0000-0000-00008B280000}"/>
    <cellStyle name="Normal 4 3 2 3 5 4 3" xfId="13039" xr:uid="{00000000-0005-0000-0000-00008C280000}"/>
    <cellStyle name="Normal 4 3 2 3 5 5" xfId="13040" xr:uid="{00000000-0005-0000-0000-00008D280000}"/>
    <cellStyle name="Normal 4 3 2 3 5 6" xfId="13041" xr:uid="{00000000-0005-0000-0000-00008E280000}"/>
    <cellStyle name="Normal 4 3 2 3 5 7" xfId="13042" xr:uid="{00000000-0005-0000-0000-00008F280000}"/>
    <cellStyle name="Normal 4 3 2 3 6" xfId="13043" xr:uid="{00000000-0005-0000-0000-000090280000}"/>
    <cellStyle name="Normal 4 3 2 3 6 2" xfId="13044" xr:uid="{00000000-0005-0000-0000-000091280000}"/>
    <cellStyle name="Normal 4 3 2 3 6 2 2" xfId="13045" xr:uid="{00000000-0005-0000-0000-000092280000}"/>
    <cellStyle name="Normal 4 3 2 3 6 3" xfId="13046" xr:uid="{00000000-0005-0000-0000-000093280000}"/>
    <cellStyle name="Normal 4 3 2 3 6 4" xfId="13047" xr:uid="{00000000-0005-0000-0000-000094280000}"/>
    <cellStyle name="Normal 4 3 2 3 7" xfId="13048" xr:uid="{00000000-0005-0000-0000-000095280000}"/>
    <cellStyle name="Normal 4 3 2 3 7 2" xfId="13049" xr:uid="{00000000-0005-0000-0000-000096280000}"/>
    <cellStyle name="Normal 4 3 2 3 7 3" xfId="13050" xr:uid="{00000000-0005-0000-0000-000097280000}"/>
    <cellStyle name="Normal 4 3 2 3 7 4" xfId="13051" xr:uid="{00000000-0005-0000-0000-000098280000}"/>
    <cellStyle name="Normal 4 3 2 3 8" xfId="13052" xr:uid="{00000000-0005-0000-0000-000099280000}"/>
    <cellStyle name="Normal 4 3 2 3 8 2" xfId="13053" xr:uid="{00000000-0005-0000-0000-00009A280000}"/>
    <cellStyle name="Normal 4 3 2 3 8 3" xfId="13054" xr:uid="{00000000-0005-0000-0000-00009B280000}"/>
    <cellStyle name="Normal 4 3 2 3 9" xfId="13055" xr:uid="{00000000-0005-0000-0000-00009C280000}"/>
    <cellStyle name="Normal 4 3 2 4" xfId="13056" xr:uid="{00000000-0005-0000-0000-00009D280000}"/>
    <cellStyle name="Normal 4 3 2 4 10" xfId="13057" xr:uid="{00000000-0005-0000-0000-00009E280000}"/>
    <cellStyle name="Normal 4 3 2 4 2" xfId="13058" xr:uid="{00000000-0005-0000-0000-00009F280000}"/>
    <cellStyle name="Normal 4 3 2 4 2 2" xfId="13059" xr:uid="{00000000-0005-0000-0000-0000A0280000}"/>
    <cellStyle name="Normal 4 3 2 4 2 2 2" xfId="13060" xr:uid="{00000000-0005-0000-0000-0000A1280000}"/>
    <cellStyle name="Normal 4 3 2 4 2 2 2 2" xfId="13061" xr:uid="{00000000-0005-0000-0000-0000A2280000}"/>
    <cellStyle name="Normal 4 3 2 4 2 2 2 2 2" xfId="13062" xr:uid="{00000000-0005-0000-0000-0000A3280000}"/>
    <cellStyle name="Normal 4 3 2 4 2 2 2 3" xfId="13063" xr:uid="{00000000-0005-0000-0000-0000A4280000}"/>
    <cellStyle name="Normal 4 3 2 4 2 2 2 4" xfId="13064" xr:uid="{00000000-0005-0000-0000-0000A5280000}"/>
    <cellStyle name="Normal 4 3 2 4 2 2 3" xfId="13065" xr:uid="{00000000-0005-0000-0000-0000A6280000}"/>
    <cellStyle name="Normal 4 3 2 4 2 2 3 2" xfId="13066" xr:uid="{00000000-0005-0000-0000-0000A7280000}"/>
    <cellStyle name="Normal 4 3 2 4 2 2 3 3" xfId="13067" xr:uid="{00000000-0005-0000-0000-0000A8280000}"/>
    <cellStyle name="Normal 4 3 2 4 2 2 3 4" xfId="13068" xr:uid="{00000000-0005-0000-0000-0000A9280000}"/>
    <cellStyle name="Normal 4 3 2 4 2 2 4" xfId="13069" xr:uid="{00000000-0005-0000-0000-0000AA280000}"/>
    <cellStyle name="Normal 4 3 2 4 2 2 4 2" xfId="13070" xr:uid="{00000000-0005-0000-0000-0000AB280000}"/>
    <cellStyle name="Normal 4 3 2 4 2 2 4 3" xfId="13071" xr:uid="{00000000-0005-0000-0000-0000AC280000}"/>
    <cellStyle name="Normal 4 3 2 4 2 2 5" xfId="13072" xr:uid="{00000000-0005-0000-0000-0000AD280000}"/>
    <cellStyle name="Normal 4 3 2 4 2 2 6" xfId="13073" xr:uid="{00000000-0005-0000-0000-0000AE280000}"/>
    <cellStyle name="Normal 4 3 2 4 2 2 7" xfId="13074" xr:uid="{00000000-0005-0000-0000-0000AF280000}"/>
    <cellStyle name="Normal 4 3 2 4 2 3" xfId="13075" xr:uid="{00000000-0005-0000-0000-0000B0280000}"/>
    <cellStyle name="Normal 4 3 2 4 2 3 2" xfId="13076" xr:uid="{00000000-0005-0000-0000-0000B1280000}"/>
    <cellStyle name="Normal 4 3 2 4 2 3 2 2" xfId="13077" xr:uid="{00000000-0005-0000-0000-0000B2280000}"/>
    <cellStyle name="Normal 4 3 2 4 2 3 3" xfId="13078" xr:uid="{00000000-0005-0000-0000-0000B3280000}"/>
    <cellStyle name="Normal 4 3 2 4 2 3 4" xfId="13079" xr:uid="{00000000-0005-0000-0000-0000B4280000}"/>
    <cellStyle name="Normal 4 3 2 4 2 4" xfId="13080" xr:uid="{00000000-0005-0000-0000-0000B5280000}"/>
    <cellStyle name="Normal 4 3 2 4 2 4 2" xfId="13081" xr:uid="{00000000-0005-0000-0000-0000B6280000}"/>
    <cellStyle name="Normal 4 3 2 4 2 4 3" xfId="13082" xr:uid="{00000000-0005-0000-0000-0000B7280000}"/>
    <cellStyle name="Normal 4 3 2 4 2 4 4" xfId="13083" xr:uid="{00000000-0005-0000-0000-0000B8280000}"/>
    <cellStyle name="Normal 4 3 2 4 2 5" xfId="13084" xr:uid="{00000000-0005-0000-0000-0000B9280000}"/>
    <cellStyle name="Normal 4 3 2 4 2 5 2" xfId="13085" xr:uid="{00000000-0005-0000-0000-0000BA280000}"/>
    <cellStyle name="Normal 4 3 2 4 2 5 3" xfId="13086" xr:uid="{00000000-0005-0000-0000-0000BB280000}"/>
    <cellStyle name="Normal 4 3 2 4 2 6" xfId="13087" xr:uid="{00000000-0005-0000-0000-0000BC280000}"/>
    <cellStyle name="Normal 4 3 2 4 2 7" xfId="13088" xr:uid="{00000000-0005-0000-0000-0000BD280000}"/>
    <cellStyle name="Normal 4 3 2 4 2 8" xfId="13089" xr:uid="{00000000-0005-0000-0000-0000BE280000}"/>
    <cellStyle name="Normal 4 3 2 4 3" xfId="13090" xr:uid="{00000000-0005-0000-0000-0000BF280000}"/>
    <cellStyle name="Normal 4 3 2 4 3 2" xfId="13091" xr:uid="{00000000-0005-0000-0000-0000C0280000}"/>
    <cellStyle name="Normal 4 3 2 4 3 2 2" xfId="13092" xr:uid="{00000000-0005-0000-0000-0000C1280000}"/>
    <cellStyle name="Normal 4 3 2 4 3 2 2 2" xfId="13093" xr:uid="{00000000-0005-0000-0000-0000C2280000}"/>
    <cellStyle name="Normal 4 3 2 4 3 2 2 2 2" xfId="13094" xr:uid="{00000000-0005-0000-0000-0000C3280000}"/>
    <cellStyle name="Normal 4 3 2 4 3 2 2 3" xfId="13095" xr:uid="{00000000-0005-0000-0000-0000C4280000}"/>
    <cellStyle name="Normal 4 3 2 4 3 2 2 4" xfId="13096" xr:uid="{00000000-0005-0000-0000-0000C5280000}"/>
    <cellStyle name="Normal 4 3 2 4 3 2 3" xfId="13097" xr:uid="{00000000-0005-0000-0000-0000C6280000}"/>
    <cellStyle name="Normal 4 3 2 4 3 2 3 2" xfId="13098" xr:uid="{00000000-0005-0000-0000-0000C7280000}"/>
    <cellStyle name="Normal 4 3 2 4 3 2 3 3" xfId="13099" xr:uid="{00000000-0005-0000-0000-0000C8280000}"/>
    <cellStyle name="Normal 4 3 2 4 3 2 3 4" xfId="13100" xr:uid="{00000000-0005-0000-0000-0000C9280000}"/>
    <cellStyle name="Normal 4 3 2 4 3 2 4" xfId="13101" xr:uid="{00000000-0005-0000-0000-0000CA280000}"/>
    <cellStyle name="Normal 4 3 2 4 3 2 4 2" xfId="13102" xr:uid="{00000000-0005-0000-0000-0000CB280000}"/>
    <cellStyle name="Normal 4 3 2 4 3 2 4 3" xfId="13103" xr:uid="{00000000-0005-0000-0000-0000CC280000}"/>
    <cellStyle name="Normal 4 3 2 4 3 2 5" xfId="13104" xr:uid="{00000000-0005-0000-0000-0000CD280000}"/>
    <cellStyle name="Normal 4 3 2 4 3 2 6" xfId="13105" xr:uid="{00000000-0005-0000-0000-0000CE280000}"/>
    <cellStyle name="Normal 4 3 2 4 3 2 7" xfId="13106" xr:uid="{00000000-0005-0000-0000-0000CF280000}"/>
    <cellStyle name="Normal 4 3 2 4 3 3" xfId="13107" xr:uid="{00000000-0005-0000-0000-0000D0280000}"/>
    <cellStyle name="Normal 4 3 2 4 3 3 2" xfId="13108" xr:uid="{00000000-0005-0000-0000-0000D1280000}"/>
    <cellStyle name="Normal 4 3 2 4 3 3 2 2" xfId="13109" xr:uid="{00000000-0005-0000-0000-0000D2280000}"/>
    <cellStyle name="Normal 4 3 2 4 3 3 3" xfId="13110" xr:uid="{00000000-0005-0000-0000-0000D3280000}"/>
    <cellStyle name="Normal 4 3 2 4 3 3 4" xfId="13111" xr:uid="{00000000-0005-0000-0000-0000D4280000}"/>
    <cellStyle name="Normal 4 3 2 4 3 4" xfId="13112" xr:uid="{00000000-0005-0000-0000-0000D5280000}"/>
    <cellStyle name="Normal 4 3 2 4 3 4 2" xfId="13113" xr:uid="{00000000-0005-0000-0000-0000D6280000}"/>
    <cellStyle name="Normal 4 3 2 4 3 4 3" xfId="13114" xr:uid="{00000000-0005-0000-0000-0000D7280000}"/>
    <cellStyle name="Normal 4 3 2 4 3 4 4" xfId="13115" xr:uid="{00000000-0005-0000-0000-0000D8280000}"/>
    <cellStyle name="Normal 4 3 2 4 3 5" xfId="13116" xr:uid="{00000000-0005-0000-0000-0000D9280000}"/>
    <cellStyle name="Normal 4 3 2 4 3 5 2" xfId="13117" xr:uid="{00000000-0005-0000-0000-0000DA280000}"/>
    <cellStyle name="Normal 4 3 2 4 3 5 3" xfId="13118" xr:uid="{00000000-0005-0000-0000-0000DB280000}"/>
    <cellStyle name="Normal 4 3 2 4 3 6" xfId="13119" xr:uid="{00000000-0005-0000-0000-0000DC280000}"/>
    <cellStyle name="Normal 4 3 2 4 3 7" xfId="13120" xr:uid="{00000000-0005-0000-0000-0000DD280000}"/>
    <cellStyle name="Normal 4 3 2 4 3 8" xfId="13121" xr:uid="{00000000-0005-0000-0000-0000DE280000}"/>
    <cellStyle name="Normal 4 3 2 4 4" xfId="13122" xr:uid="{00000000-0005-0000-0000-0000DF280000}"/>
    <cellStyle name="Normal 4 3 2 4 4 2" xfId="13123" xr:uid="{00000000-0005-0000-0000-0000E0280000}"/>
    <cellStyle name="Normal 4 3 2 4 4 2 2" xfId="13124" xr:uid="{00000000-0005-0000-0000-0000E1280000}"/>
    <cellStyle name="Normal 4 3 2 4 4 2 2 2" xfId="13125" xr:uid="{00000000-0005-0000-0000-0000E2280000}"/>
    <cellStyle name="Normal 4 3 2 4 4 2 3" xfId="13126" xr:uid="{00000000-0005-0000-0000-0000E3280000}"/>
    <cellStyle name="Normal 4 3 2 4 4 2 4" xfId="13127" xr:uid="{00000000-0005-0000-0000-0000E4280000}"/>
    <cellStyle name="Normal 4 3 2 4 4 3" xfId="13128" xr:uid="{00000000-0005-0000-0000-0000E5280000}"/>
    <cellStyle name="Normal 4 3 2 4 4 3 2" xfId="13129" xr:uid="{00000000-0005-0000-0000-0000E6280000}"/>
    <cellStyle name="Normal 4 3 2 4 4 3 3" xfId="13130" xr:uid="{00000000-0005-0000-0000-0000E7280000}"/>
    <cellStyle name="Normal 4 3 2 4 4 3 4" xfId="13131" xr:uid="{00000000-0005-0000-0000-0000E8280000}"/>
    <cellStyle name="Normal 4 3 2 4 4 4" xfId="13132" xr:uid="{00000000-0005-0000-0000-0000E9280000}"/>
    <cellStyle name="Normal 4 3 2 4 4 4 2" xfId="13133" xr:uid="{00000000-0005-0000-0000-0000EA280000}"/>
    <cellStyle name="Normal 4 3 2 4 4 4 3" xfId="13134" xr:uid="{00000000-0005-0000-0000-0000EB280000}"/>
    <cellStyle name="Normal 4 3 2 4 4 5" xfId="13135" xr:uid="{00000000-0005-0000-0000-0000EC280000}"/>
    <cellStyle name="Normal 4 3 2 4 4 6" xfId="13136" xr:uid="{00000000-0005-0000-0000-0000ED280000}"/>
    <cellStyle name="Normal 4 3 2 4 4 7" xfId="13137" xr:uid="{00000000-0005-0000-0000-0000EE280000}"/>
    <cellStyle name="Normal 4 3 2 4 5" xfId="13138" xr:uid="{00000000-0005-0000-0000-0000EF280000}"/>
    <cellStyle name="Normal 4 3 2 4 5 2" xfId="13139" xr:uid="{00000000-0005-0000-0000-0000F0280000}"/>
    <cellStyle name="Normal 4 3 2 4 5 2 2" xfId="13140" xr:uid="{00000000-0005-0000-0000-0000F1280000}"/>
    <cellStyle name="Normal 4 3 2 4 5 3" xfId="13141" xr:uid="{00000000-0005-0000-0000-0000F2280000}"/>
    <cellStyle name="Normal 4 3 2 4 5 4" xfId="13142" xr:uid="{00000000-0005-0000-0000-0000F3280000}"/>
    <cellStyle name="Normal 4 3 2 4 6" xfId="13143" xr:uid="{00000000-0005-0000-0000-0000F4280000}"/>
    <cellStyle name="Normal 4 3 2 4 6 2" xfId="13144" xr:uid="{00000000-0005-0000-0000-0000F5280000}"/>
    <cellStyle name="Normal 4 3 2 4 6 3" xfId="13145" xr:uid="{00000000-0005-0000-0000-0000F6280000}"/>
    <cellStyle name="Normal 4 3 2 4 6 4" xfId="13146" xr:uid="{00000000-0005-0000-0000-0000F7280000}"/>
    <cellStyle name="Normal 4 3 2 4 7" xfId="13147" xr:uid="{00000000-0005-0000-0000-0000F8280000}"/>
    <cellStyle name="Normal 4 3 2 4 7 2" xfId="13148" xr:uid="{00000000-0005-0000-0000-0000F9280000}"/>
    <cellStyle name="Normal 4 3 2 4 7 3" xfId="13149" xr:uid="{00000000-0005-0000-0000-0000FA280000}"/>
    <cellStyle name="Normal 4 3 2 4 8" xfId="13150" xr:uid="{00000000-0005-0000-0000-0000FB280000}"/>
    <cellStyle name="Normal 4 3 2 4 9" xfId="13151" xr:uid="{00000000-0005-0000-0000-0000FC280000}"/>
    <cellStyle name="Normal 4 3 2 5" xfId="13152" xr:uid="{00000000-0005-0000-0000-0000FD280000}"/>
    <cellStyle name="Normal 4 3 2 5 2" xfId="13153" xr:uid="{00000000-0005-0000-0000-0000FE280000}"/>
    <cellStyle name="Normal 4 3 2 5 2 2" xfId="13154" xr:uid="{00000000-0005-0000-0000-0000FF280000}"/>
    <cellStyle name="Normal 4 3 2 5 2 2 2" xfId="13155" xr:uid="{00000000-0005-0000-0000-000000290000}"/>
    <cellStyle name="Normal 4 3 2 5 2 2 2 2" xfId="13156" xr:uid="{00000000-0005-0000-0000-000001290000}"/>
    <cellStyle name="Normal 4 3 2 5 2 2 3" xfId="13157" xr:uid="{00000000-0005-0000-0000-000002290000}"/>
    <cellStyle name="Normal 4 3 2 5 2 2 4" xfId="13158" xr:uid="{00000000-0005-0000-0000-000003290000}"/>
    <cellStyle name="Normal 4 3 2 5 2 3" xfId="13159" xr:uid="{00000000-0005-0000-0000-000004290000}"/>
    <cellStyle name="Normal 4 3 2 5 2 3 2" xfId="13160" xr:uid="{00000000-0005-0000-0000-000005290000}"/>
    <cellStyle name="Normal 4 3 2 5 2 3 3" xfId="13161" xr:uid="{00000000-0005-0000-0000-000006290000}"/>
    <cellStyle name="Normal 4 3 2 5 2 3 4" xfId="13162" xr:uid="{00000000-0005-0000-0000-000007290000}"/>
    <cellStyle name="Normal 4 3 2 5 2 4" xfId="13163" xr:uid="{00000000-0005-0000-0000-000008290000}"/>
    <cellStyle name="Normal 4 3 2 5 2 4 2" xfId="13164" xr:uid="{00000000-0005-0000-0000-000009290000}"/>
    <cellStyle name="Normal 4 3 2 5 2 4 3" xfId="13165" xr:uid="{00000000-0005-0000-0000-00000A290000}"/>
    <cellStyle name="Normal 4 3 2 5 2 5" xfId="13166" xr:uid="{00000000-0005-0000-0000-00000B290000}"/>
    <cellStyle name="Normal 4 3 2 5 2 6" xfId="13167" xr:uid="{00000000-0005-0000-0000-00000C290000}"/>
    <cellStyle name="Normal 4 3 2 5 2 7" xfId="13168" xr:uid="{00000000-0005-0000-0000-00000D290000}"/>
    <cellStyle name="Normal 4 3 2 5 3" xfId="13169" xr:uid="{00000000-0005-0000-0000-00000E290000}"/>
    <cellStyle name="Normal 4 3 2 5 3 2" xfId="13170" xr:uid="{00000000-0005-0000-0000-00000F290000}"/>
    <cellStyle name="Normal 4 3 2 5 3 2 2" xfId="13171" xr:uid="{00000000-0005-0000-0000-000010290000}"/>
    <cellStyle name="Normal 4 3 2 5 3 3" xfId="13172" xr:uid="{00000000-0005-0000-0000-000011290000}"/>
    <cellStyle name="Normal 4 3 2 5 3 4" xfId="13173" xr:uid="{00000000-0005-0000-0000-000012290000}"/>
    <cellStyle name="Normal 4 3 2 5 4" xfId="13174" xr:uid="{00000000-0005-0000-0000-000013290000}"/>
    <cellStyle name="Normal 4 3 2 5 4 2" xfId="13175" xr:uid="{00000000-0005-0000-0000-000014290000}"/>
    <cellStyle name="Normal 4 3 2 5 4 3" xfId="13176" xr:uid="{00000000-0005-0000-0000-000015290000}"/>
    <cellStyle name="Normal 4 3 2 5 4 4" xfId="13177" xr:uid="{00000000-0005-0000-0000-000016290000}"/>
    <cellStyle name="Normal 4 3 2 5 5" xfId="13178" xr:uid="{00000000-0005-0000-0000-000017290000}"/>
    <cellStyle name="Normal 4 3 2 5 5 2" xfId="13179" xr:uid="{00000000-0005-0000-0000-000018290000}"/>
    <cellStyle name="Normal 4 3 2 5 5 3" xfId="13180" xr:uid="{00000000-0005-0000-0000-000019290000}"/>
    <cellStyle name="Normal 4 3 2 5 6" xfId="13181" xr:uid="{00000000-0005-0000-0000-00001A290000}"/>
    <cellStyle name="Normal 4 3 2 5 7" xfId="13182" xr:uid="{00000000-0005-0000-0000-00001B290000}"/>
    <cellStyle name="Normal 4 3 2 5 8" xfId="13183" xr:uid="{00000000-0005-0000-0000-00001C290000}"/>
    <cellStyle name="Normal 4 3 2 6" xfId="13184" xr:uid="{00000000-0005-0000-0000-00001D290000}"/>
    <cellStyle name="Normal 4 3 2 6 2" xfId="13185" xr:uid="{00000000-0005-0000-0000-00001E290000}"/>
    <cellStyle name="Normal 4 3 2 6 2 2" xfId="13186" xr:uid="{00000000-0005-0000-0000-00001F290000}"/>
    <cellStyle name="Normal 4 3 2 6 2 2 2" xfId="13187" xr:uid="{00000000-0005-0000-0000-000020290000}"/>
    <cellStyle name="Normal 4 3 2 6 2 2 2 2" xfId="13188" xr:uid="{00000000-0005-0000-0000-000021290000}"/>
    <cellStyle name="Normal 4 3 2 6 2 2 3" xfId="13189" xr:uid="{00000000-0005-0000-0000-000022290000}"/>
    <cellStyle name="Normal 4 3 2 6 2 2 4" xfId="13190" xr:uid="{00000000-0005-0000-0000-000023290000}"/>
    <cellStyle name="Normal 4 3 2 6 2 3" xfId="13191" xr:uid="{00000000-0005-0000-0000-000024290000}"/>
    <cellStyle name="Normal 4 3 2 6 2 3 2" xfId="13192" xr:uid="{00000000-0005-0000-0000-000025290000}"/>
    <cellStyle name="Normal 4 3 2 6 2 3 3" xfId="13193" xr:uid="{00000000-0005-0000-0000-000026290000}"/>
    <cellStyle name="Normal 4 3 2 6 2 3 4" xfId="13194" xr:uid="{00000000-0005-0000-0000-000027290000}"/>
    <cellStyle name="Normal 4 3 2 6 2 4" xfId="13195" xr:uid="{00000000-0005-0000-0000-000028290000}"/>
    <cellStyle name="Normal 4 3 2 6 2 4 2" xfId="13196" xr:uid="{00000000-0005-0000-0000-000029290000}"/>
    <cellStyle name="Normal 4 3 2 6 2 4 3" xfId="13197" xr:uid="{00000000-0005-0000-0000-00002A290000}"/>
    <cellStyle name="Normal 4 3 2 6 2 5" xfId="13198" xr:uid="{00000000-0005-0000-0000-00002B290000}"/>
    <cellStyle name="Normal 4 3 2 6 2 6" xfId="13199" xr:uid="{00000000-0005-0000-0000-00002C290000}"/>
    <cellStyle name="Normal 4 3 2 6 2 7" xfId="13200" xr:uid="{00000000-0005-0000-0000-00002D290000}"/>
    <cellStyle name="Normal 4 3 2 6 3" xfId="13201" xr:uid="{00000000-0005-0000-0000-00002E290000}"/>
    <cellStyle name="Normal 4 3 2 6 3 2" xfId="13202" xr:uid="{00000000-0005-0000-0000-00002F290000}"/>
    <cellStyle name="Normal 4 3 2 6 3 2 2" xfId="13203" xr:uid="{00000000-0005-0000-0000-000030290000}"/>
    <cellStyle name="Normal 4 3 2 6 3 3" xfId="13204" xr:uid="{00000000-0005-0000-0000-000031290000}"/>
    <cellStyle name="Normal 4 3 2 6 3 4" xfId="13205" xr:uid="{00000000-0005-0000-0000-000032290000}"/>
    <cellStyle name="Normal 4 3 2 6 4" xfId="13206" xr:uid="{00000000-0005-0000-0000-000033290000}"/>
    <cellStyle name="Normal 4 3 2 6 4 2" xfId="13207" xr:uid="{00000000-0005-0000-0000-000034290000}"/>
    <cellStyle name="Normal 4 3 2 6 4 3" xfId="13208" xr:uid="{00000000-0005-0000-0000-000035290000}"/>
    <cellStyle name="Normal 4 3 2 6 4 4" xfId="13209" xr:uid="{00000000-0005-0000-0000-000036290000}"/>
    <cellStyle name="Normal 4 3 2 6 5" xfId="13210" xr:uid="{00000000-0005-0000-0000-000037290000}"/>
    <cellStyle name="Normal 4 3 2 6 5 2" xfId="13211" xr:uid="{00000000-0005-0000-0000-000038290000}"/>
    <cellStyle name="Normal 4 3 2 6 5 3" xfId="13212" xr:uid="{00000000-0005-0000-0000-000039290000}"/>
    <cellStyle name="Normal 4 3 2 6 6" xfId="13213" xr:uid="{00000000-0005-0000-0000-00003A290000}"/>
    <cellStyle name="Normal 4 3 2 6 7" xfId="13214" xr:uid="{00000000-0005-0000-0000-00003B290000}"/>
    <cellStyle name="Normal 4 3 2 6 8" xfId="13215" xr:uid="{00000000-0005-0000-0000-00003C290000}"/>
    <cellStyle name="Normal 4 3 2 7" xfId="13216" xr:uid="{00000000-0005-0000-0000-00003D290000}"/>
    <cellStyle name="Normal 4 3 2 7 2" xfId="13217" xr:uid="{00000000-0005-0000-0000-00003E290000}"/>
    <cellStyle name="Normal 4 3 2 7 2 2" xfId="13218" xr:uid="{00000000-0005-0000-0000-00003F290000}"/>
    <cellStyle name="Normal 4 3 2 7 2 2 2" xfId="13219" xr:uid="{00000000-0005-0000-0000-000040290000}"/>
    <cellStyle name="Normal 4 3 2 7 2 3" xfId="13220" xr:uid="{00000000-0005-0000-0000-000041290000}"/>
    <cellStyle name="Normal 4 3 2 7 2 4" xfId="13221" xr:uid="{00000000-0005-0000-0000-000042290000}"/>
    <cellStyle name="Normal 4 3 2 7 3" xfId="13222" xr:uid="{00000000-0005-0000-0000-000043290000}"/>
    <cellStyle name="Normal 4 3 2 7 3 2" xfId="13223" xr:uid="{00000000-0005-0000-0000-000044290000}"/>
    <cellStyle name="Normal 4 3 2 7 3 3" xfId="13224" xr:uid="{00000000-0005-0000-0000-000045290000}"/>
    <cellStyle name="Normal 4 3 2 7 3 4" xfId="13225" xr:uid="{00000000-0005-0000-0000-000046290000}"/>
    <cellStyle name="Normal 4 3 2 7 4" xfId="13226" xr:uid="{00000000-0005-0000-0000-000047290000}"/>
    <cellStyle name="Normal 4 3 2 7 4 2" xfId="13227" xr:uid="{00000000-0005-0000-0000-000048290000}"/>
    <cellStyle name="Normal 4 3 2 7 4 3" xfId="13228" xr:uid="{00000000-0005-0000-0000-000049290000}"/>
    <cellStyle name="Normal 4 3 2 7 5" xfId="13229" xr:uid="{00000000-0005-0000-0000-00004A290000}"/>
    <cellStyle name="Normal 4 3 2 7 6" xfId="13230" xr:uid="{00000000-0005-0000-0000-00004B290000}"/>
    <cellStyle name="Normal 4 3 2 7 7" xfId="13231" xr:uid="{00000000-0005-0000-0000-00004C290000}"/>
    <cellStyle name="Normal 4 3 2 8" xfId="13232" xr:uid="{00000000-0005-0000-0000-00004D290000}"/>
    <cellStyle name="Normal 4 3 2 8 2" xfId="13233" xr:uid="{00000000-0005-0000-0000-00004E290000}"/>
    <cellStyle name="Normal 4 3 2 8 2 2" xfId="13234" xr:uid="{00000000-0005-0000-0000-00004F290000}"/>
    <cellStyle name="Normal 4 3 2 8 3" xfId="13235" xr:uid="{00000000-0005-0000-0000-000050290000}"/>
    <cellStyle name="Normal 4 3 2 8 4" xfId="13236" xr:uid="{00000000-0005-0000-0000-000051290000}"/>
    <cellStyle name="Normal 4 3 2 9" xfId="13237" xr:uid="{00000000-0005-0000-0000-000052290000}"/>
    <cellStyle name="Normal 4 3 2 9 2" xfId="13238" xr:uid="{00000000-0005-0000-0000-000053290000}"/>
    <cellStyle name="Normal 4 3 2 9 3" xfId="13239" xr:uid="{00000000-0005-0000-0000-000054290000}"/>
    <cellStyle name="Normal 4 3 2 9 4" xfId="13240" xr:uid="{00000000-0005-0000-0000-000055290000}"/>
    <cellStyle name="Normal 4 3 3" xfId="13241" xr:uid="{00000000-0005-0000-0000-000056290000}"/>
    <cellStyle name="Normal 4 3 3 10" xfId="13242" xr:uid="{00000000-0005-0000-0000-000057290000}"/>
    <cellStyle name="Normal 4 3 3 11" xfId="13243" xr:uid="{00000000-0005-0000-0000-000058290000}"/>
    <cellStyle name="Normal 4 3 3 2" xfId="13244" xr:uid="{00000000-0005-0000-0000-000059290000}"/>
    <cellStyle name="Normal 4 3 3 2 10" xfId="13245" xr:uid="{00000000-0005-0000-0000-00005A290000}"/>
    <cellStyle name="Normal 4 3 3 2 2" xfId="13246" xr:uid="{00000000-0005-0000-0000-00005B290000}"/>
    <cellStyle name="Normal 4 3 3 2 2 2" xfId="13247" xr:uid="{00000000-0005-0000-0000-00005C290000}"/>
    <cellStyle name="Normal 4 3 3 2 2 2 2" xfId="13248" xr:uid="{00000000-0005-0000-0000-00005D290000}"/>
    <cellStyle name="Normal 4 3 3 2 2 2 2 2" xfId="13249" xr:uid="{00000000-0005-0000-0000-00005E290000}"/>
    <cellStyle name="Normal 4 3 3 2 2 2 2 2 2" xfId="13250" xr:uid="{00000000-0005-0000-0000-00005F290000}"/>
    <cellStyle name="Normal 4 3 3 2 2 2 2 3" xfId="13251" xr:uid="{00000000-0005-0000-0000-000060290000}"/>
    <cellStyle name="Normal 4 3 3 2 2 2 2 4" xfId="13252" xr:uid="{00000000-0005-0000-0000-000061290000}"/>
    <cellStyle name="Normal 4 3 3 2 2 2 3" xfId="13253" xr:uid="{00000000-0005-0000-0000-000062290000}"/>
    <cellStyle name="Normal 4 3 3 2 2 2 3 2" xfId="13254" xr:uid="{00000000-0005-0000-0000-000063290000}"/>
    <cellStyle name="Normal 4 3 3 2 2 2 3 3" xfId="13255" xr:uid="{00000000-0005-0000-0000-000064290000}"/>
    <cellStyle name="Normal 4 3 3 2 2 2 3 4" xfId="13256" xr:uid="{00000000-0005-0000-0000-000065290000}"/>
    <cellStyle name="Normal 4 3 3 2 2 2 4" xfId="13257" xr:uid="{00000000-0005-0000-0000-000066290000}"/>
    <cellStyle name="Normal 4 3 3 2 2 2 4 2" xfId="13258" xr:uid="{00000000-0005-0000-0000-000067290000}"/>
    <cellStyle name="Normal 4 3 3 2 2 2 4 3" xfId="13259" xr:uid="{00000000-0005-0000-0000-000068290000}"/>
    <cellStyle name="Normal 4 3 3 2 2 2 5" xfId="13260" xr:uid="{00000000-0005-0000-0000-000069290000}"/>
    <cellStyle name="Normal 4 3 3 2 2 2 6" xfId="13261" xr:uid="{00000000-0005-0000-0000-00006A290000}"/>
    <cellStyle name="Normal 4 3 3 2 2 2 7" xfId="13262" xr:uid="{00000000-0005-0000-0000-00006B290000}"/>
    <cellStyle name="Normal 4 3 3 2 2 3" xfId="13263" xr:uid="{00000000-0005-0000-0000-00006C290000}"/>
    <cellStyle name="Normal 4 3 3 2 2 3 2" xfId="13264" xr:uid="{00000000-0005-0000-0000-00006D290000}"/>
    <cellStyle name="Normal 4 3 3 2 2 3 2 2" xfId="13265" xr:uid="{00000000-0005-0000-0000-00006E290000}"/>
    <cellStyle name="Normal 4 3 3 2 2 3 3" xfId="13266" xr:uid="{00000000-0005-0000-0000-00006F290000}"/>
    <cellStyle name="Normal 4 3 3 2 2 3 4" xfId="13267" xr:uid="{00000000-0005-0000-0000-000070290000}"/>
    <cellStyle name="Normal 4 3 3 2 2 4" xfId="13268" xr:uid="{00000000-0005-0000-0000-000071290000}"/>
    <cellStyle name="Normal 4 3 3 2 2 4 2" xfId="13269" xr:uid="{00000000-0005-0000-0000-000072290000}"/>
    <cellStyle name="Normal 4 3 3 2 2 4 3" xfId="13270" xr:uid="{00000000-0005-0000-0000-000073290000}"/>
    <cellStyle name="Normal 4 3 3 2 2 4 4" xfId="13271" xr:uid="{00000000-0005-0000-0000-000074290000}"/>
    <cellStyle name="Normal 4 3 3 2 2 5" xfId="13272" xr:uid="{00000000-0005-0000-0000-000075290000}"/>
    <cellStyle name="Normal 4 3 3 2 2 5 2" xfId="13273" xr:uid="{00000000-0005-0000-0000-000076290000}"/>
    <cellStyle name="Normal 4 3 3 2 2 5 3" xfId="13274" xr:uid="{00000000-0005-0000-0000-000077290000}"/>
    <cellStyle name="Normal 4 3 3 2 2 6" xfId="13275" xr:uid="{00000000-0005-0000-0000-000078290000}"/>
    <cellStyle name="Normal 4 3 3 2 2 7" xfId="13276" xr:uid="{00000000-0005-0000-0000-000079290000}"/>
    <cellStyle name="Normal 4 3 3 2 2 8" xfId="13277" xr:uid="{00000000-0005-0000-0000-00007A290000}"/>
    <cellStyle name="Normal 4 3 3 2 3" xfId="13278" xr:uid="{00000000-0005-0000-0000-00007B290000}"/>
    <cellStyle name="Normal 4 3 3 2 3 2" xfId="13279" xr:uid="{00000000-0005-0000-0000-00007C290000}"/>
    <cellStyle name="Normal 4 3 3 2 3 2 2" xfId="13280" xr:uid="{00000000-0005-0000-0000-00007D290000}"/>
    <cellStyle name="Normal 4 3 3 2 3 2 2 2" xfId="13281" xr:uid="{00000000-0005-0000-0000-00007E290000}"/>
    <cellStyle name="Normal 4 3 3 2 3 2 2 2 2" xfId="13282" xr:uid="{00000000-0005-0000-0000-00007F290000}"/>
    <cellStyle name="Normal 4 3 3 2 3 2 2 3" xfId="13283" xr:uid="{00000000-0005-0000-0000-000080290000}"/>
    <cellStyle name="Normal 4 3 3 2 3 2 2 4" xfId="13284" xr:uid="{00000000-0005-0000-0000-000081290000}"/>
    <cellStyle name="Normal 4 3 3 2 3 2 3" xfId="13285" xr:uid="{00000000-0005-0000-0000-000082290000}"/>
    <cellStyle name="Normal 4 3 3 2 3 2 3 2" xfId="13286" xr:uid="{00000000-0005-0000-0000-000083290000}"/>
    <cellStyle name="Normal 4 3 3 2 3 2 3 3" xfId="13287" xr:uid="{00000000-0005-0000-0000-000084290000}"/>
    <cellStyle name="Normal 4 3 3 2 3 2 3 4" xfId="13288" xr:uid="{00000000-0005-0000-0000-000085290000}"/>
    <cellStyle name="Normal 4 3 3 2 3 2 4" xfId="13289" xr:uid="{00000000-0005-0000-0000-000086290000}"/>
    <cellStyle name="Normal 4 3 3 2 3 2 4 2" xfId="13290" xr:uid="{00000000-0005-0000-0000-000087290000}"/>
    <cellStyle name="Normal 4 3 3 2 3 2 4 3" xfId="13291" xr:uid="{00000000-0005-0000-0000-000088290000}"/>
    <cellStyle name="Normal 4 3 3 2 3 2 5" xfId="13292" xr:uid="{00000000-0005-0000-0000-000089290000}"/>
    <cellStyle name="Normal 4 3 3 2 3 2 6" xfId="13293" xr:uid="{00000000-0005-0000-0000-00008A290000}"/>
    <cellStyle name="Normal 4 3 3 2 3 2 7" xfId="13294" xr:uid="{00000000-0005-0000-0000-00008B290000}"/>
    <cellStyle name="Normal 4 3 3 2 3 3" xfId="13295" xr:uid="{00000000-0005-0000-0000-00008C290000}"/>
    <cellStyle name="Normal 4 3 3 2 3 3 2" xfId="13296" xr:uid="{00000000-0005-0000-0000-00008D290000}"/>
    <cellStyle name="Normal 4 3 3 2 3 3 2 2" xfId="13297" xr:uid="{00000000-0005-0000-0000-00008E290000}"/>
    <cellStyle name="Normal 4 3 3 2 3 3 3" xfId="13298" xr:uid="{00000000-0005-0000-0000-00008F290000}"/>
    <cellStyle name="Normal 4 3 3 2 3 3 4" xfId="13299" xr:uid="{00000000-0005-0000-0000-000090290000}"/>
    <cellStyle name="Normal 4 3 3 2 3 4" xfId="13300" xr:uid="{00000000-0005-0000-0000-000091290000}"/>
    <cellStyle name="Normal 4 3 3 2 3 4 2" xfId="13301" xr:uid="{00000000-0005-0000-0000-000092290000}"/>
    <cellStyle name="Normal 4 3 3 2 3 4 3" xfId="13302" xr:uid="{00000000-0005-0000-0000-000093290000}"/>
    <cellStyle name="Normal 4 3 3 2 3 4 4" xfId="13303" xr:uid="{00000000-0005-0000-0000-000094290000}"/>
    <cellStyle name="Normal 4 3 3 2 3 5" xfId="13304" xr:uid="{00000000-0005-0000-0000-000095290000}"/>
    <cellStyle name="Normal 4 3 3 2 3 5 2" xfId="13305" xr:uid="{00000000-0005-0000-0000-000096290000}"/>
    <cellStyle name="Normal 4 3 3 2 3 5 3" xfId="13306" xr:uid="{00000000-0005-0000-0000-000097290000}"/>
    <cellStyle name="Normal 4 3 3 2 3 6" xfId="13307" xr:uid="{00000000-0005-0000-0000-000098290000}"/>
    <cellStyle name="Normal 4 3 3 2 3 7" xfId="13308" xr:uid="{00000000-0005-0000-0000-000099290000}"/>
    <cellStyle name="Normal 4 3 3 2 3 8" xfId="13309" xr:uid="{00000000-0005-0000-0000-00009A290000}"/>
    <cellStyle name="Normal 4 3 3 2 4" xfId="13310" xr:uid="{00000000-0005-0000-0000-00009B290000}"/>
    <cellStyle name="Normal 4 3 3 2 4 2" xfId="13311" xr:uid="{00000000-0005-0000-0000-00009C290000}"/>
    <cellStyle name="Normal 4 3 3 2 4 2 2" xfId="13312" xr:uid="{00000000-0005-0000-0000-00009D290000}"/>
    <cellStyle name="Normal 4 3 3 2 4 2 2 2" xfId="13313" xr:uid="{00000000-0005-0000-0000-00009E290000}"/>
    <cellStyle name="Normal 4 3 3 2 4 2 3" xfId="13314" xr:uid="{00000000-0005-0000-0000-00009F290000}"/>
    <cellStyle name="Normal 4 3 3 2 4 2 4" xfId="13315" xr:uid="{00000000-0005-0000-0000-0000A0290000}"/>
    <cellStyle name="Normal 4 3 3 2 4 3" xfId="13316" xr:uid="{00000000-0005-0000-0000-0000A1290000}"/>
    <cellStyle name="Normal 4 3 3 2 4 3 2" xfId="13317" xr:uid="{00000000-0005-0000-0000-0000A2290000}"/>
    <cellStyle name="Normal 4 3 3 2 4 3 3" xfId="13318" xr:uid="{00000000-0005-0000-0000-0000A3290000}"/>
    <cellStyle name="Normal 4 3 3 2 4 3 4" xfId="13319" xr:uid="{00000000-0005-0000-0000-0000A4290000}"/>
    <cellStyle name="Normal 4 3 3 2 4 4" xfId="13320" xr:uid="{00000000-0005-0000-0000-0000A5290000}"/>
    <cellStyle name="Normal 4 3 3 2 4 4 2" xfId="13321" xr:uid="{00000000-0005-0000-0000-0000A6290000}"/>
    <cellStyle name="Normal 4 3 3 2 4 4 3" xfId="13322" xr:uid="{00000000-0005-0000-0000-0000A7290000}"/>
    <cellStyle name="Normal 4 3 3 2 4 5" xfId="13323" xr:uid="{00000000-0005-0000-0000-0000A8290000}"/>
    <cellStyle name="Normal 4 3 3 2 4 6" xfId="13324" xr:uid="{00000000-0005-0000-0000-0000A9290000}"/>
    <cellStyle name="Normal 4 3 3 2 4 7" xfId="13325" xr:uid="{00000000-0005-0000-0000-0000AA290000}"/>
    <cellStyle name="Normal 4 3 3 2 5" xfId="13326" xr:uid="{00000000-0005-0000-0000-0000AB290000}"/>
    <cellStyle name="Normal 4 3 3 2 5 2" xfId="13327" xr:uid="{00000000-0005-0000-0000-0000AC290000}"/>
    <cellStyle name="Normal 4 3 3 2 5 2 2" xfId="13328" xr:uid="{00000000-0005-0000-0000-0000AD290000}"/>
    <cellStyle name="Normal 4 3 3 2 5 3" xfId="13329" xr:uid="{00000000-0005-0000-0000-0000AE290000}"/>
    <cellStyle name="Normal 4 3 3 2 5 4" xfId="13330" xr:uid="{00000000-0005-0000-0000-0000AF290000}"/>
    <cellStyle name="Normal 4 3 3 2 6" xfId="13331" xr:uid="{00000000-0005-0000-0000-0000B0290000}"/>
    <cellStyle name="Normal 4 3 3 2 6 2" xfId="13332" xr:uid="{00000000-0005-0000-0000-0000B1290000}"/>
    <cellStyle name="Normal 4 3 3 2 6 3" xfId="13333" xr:uid="{00000000-0005-0000-0000-0000B2290000}"/>
    <cellStyle name="Normal 4 3 3 2 6 4" xfId="13334" xr:uid="{00000000-0005-0000-0000-0000B3290000}"/>
    <cellStyle name="Normal 4 3 3 2 7" xfId="13335" xr:uid="{00000000-0005-0000-0000-0000B4290000}"/>
    <cellStyle name="Normal 4 3 3 2 7 2" xfId="13336" xr:uid="{00000000-0005-0000-0000-0000B5290000}"/>
    <cellStyle name="Normal 4 3 3 2 7 3" xfId="13337" xr:uid="{00000000-0005-0000-0000-0000B6290000}"/>
    <cellStyle name="Normal 4 3 3 2 8" xfId="13338" xr:uid="{00000000-0005-0000-0000-0000B7290000}"/>
    <cellStyle name="Normal 4 3 3 2 9" xfId="13339" xr:uid="{00000000-0005-0000-0000-0000B8290000}"/>
    <cellStyle name="Normal 4 3 3 3" xfId="13340" xr:uid="{00000000-0005-0000-0000-0000B9290000}"/>
    <cellStyle name="Normal 4 3 3 3 2" xfId="13341" xr:uid="{00000000-0005-0000-0000-0000BA290000}"/>
    <cellStyle name="Normal 4 3 3 3 2 2" xfId="13342" xr:uid="{00000000-0005-0000-0000-0000BB290000}"/>
    <cellStyle name="Normal 4 3 3 3 2 2 2" xfId="13343" xr:uid="{00000000-0005-0000-0000-0000BC290000}"/>
    <cellStyle name="Normal 4 3 3 3 2 2 2 2" xfId="13344" xr:uid="{00000000-0005-0000-0000-0000BD290000}"/>
    <cellStyle name="Normal 4 3 3 3 2 2 3" xfId="13345" xr:uid="{00000000-0005-0000-0000-0000BE290000}"/>
    <cellStyle name="Normal 4 3 3 3 2 2 4" xfId="13346" xr:uid="{00000000-0005-0000-0000-0000BF290000}"/>
    <cellStyle name="Normal 4 3 3 3 2 3" xfId="13347" xr:uid="{00000000-0005-0000-0000-0000C0290000}"/>
    <cellStyle name="Normal 4 3 3 3 2 3 2" xfId="13348" xr:uid="{00000000-0005-0000-0000-0000C1290000}"/>
    <cellStyle name="Normal 4 3 3 3 2 3 3" xfId="13349" xr:uid="{00000000-0005-0000-0000-0000C2290000}"/>
    <cellStyle name="Normal 4 3 3 3 2 3 4" xfId="13350" xr:uid="{00000000-0005-0000-0000-0000C3290000}"/>
    <cellStyle name="Normal 4 3 3 3 2 4" xfId="13351" xr:uid="{00000000-0005-0000-0000-0000C4290000}"/>
    <cellStyle name="Normal 4 3 3 3 2 4 2" xfId="13352" xr:uid="{00000000-0005-0000-0000-0000C5290000}"/>
    <cellStyle name="Normal 4 3 3 3 2 4 3" xfId="13353" xr:uid="{00000000-0005-0000-0000-0000C6290000}"/>
    <cellStyle name="Normal 4 3 3 3 2 5" xfId="13354" xr:uid="{00000000-0005-0000-0000-0000C7290000}"/>
    <cellStyle name="Normal 4 3 3 3 2 6" xfId="13355" xr:uid="{00000000-0005-0000-0000-0000C8290000}"/>
    <cellStyle name="Normal 4 3 3 3 2 7" xfId="13356" xr:uid="{00000000-0005-0000-0000-0000C9290000}"/>
    <cellStyle name="Normal 4 3 3 3 3" xfId="13357" xr:uid="{00000000-0005-0000-0000-0000CA290000}"/>
    <cellStyle name="Normal 4 3 3 3 3 2" xfId="13358" xr:uid="{00000000-0005-0000-0000-0000CB290000}"/>
    <cellStyle name="Normal 4 3 3 3 3 2 2" xfId="13359" xr:uid="{00000000-0005-0000-0000-0000CC290000}"/>
    <cellStyle name="Normal 4 3 3 3 3 3" xfId="13360" xr:uid="{00000000-0005-0000-0000-0000CD290000}"/>
    <cellStyle name="Normal 4 3 3 3 3 4" xfId="13361" xr:uid="{00000000-0005-0000-0000-0000CE290000}"/>
    <cellStyle name="Normal 4 3 3 3 4" xfId="13362" xr:uid="{00000000-0005-0000-0000-0000CF290000}"/>
    <cellStyle name="Normal 4 3 3 3 4 2" xfId="13363" xr:uid="{00000000-0005-0000-0000-0000D0290000}"/>
    <cellStyle name="Normal 4 3 3 3 4 3" xfId="13364" xr:uid="{00000000-0005-0000-0000-0000D1290000}"/>
    <cellStyle name="Normal 4 3 3 3 4 4" xfId="13365" xr:uid="{00000000-0005-0000-0000-0000D2290000}"/>
    <cellStyle name="Normal 4 3 3 3 5" xfId="13366" xr:uid="{00000000-0005-0000-0000-0000D3290000}"/>
    <cellStyle name="Normal 4 3 3 3 5 2" xfId="13367" xr:uid="{00000000-0005-0000-0000-0000D4290000}"/>
    <cellStyle name="Normal 4 3 3 3 5 3" xfId="13368" xr:uid="{00000000-0005-0000-0000-0000D5290000}"/>
    <cellStyle name="Normal 4 3 3 3 6" xfId="13369" xr:uid="{00000000-0005-0000-0000-0000D6290000}"/>
    <cellStyle name="Normal 4 3 3 3 7" xfId="13370" xr:uid="{00000000-0005-0000-0000-0000D7290000}"/>
    <cellStyle name="Normal 4 3 3 3 8" xfId="13371" xr:uid="{00000000-0005-0000-0000-0000D8290000}"/>
    <cellStyle name="Normal 4 3 3 4" xfId="13372" xr:uid="{00000000-0005-0000-0000-0000D9290000}"/>
    <cellStyle name="Normal 4 3 3 4 2" xfId="13373" xr:uid="{00000000-0005-0000-0000-0000DA290000}"/>
    <cellStyle name="Normal 4 3 3 4 2 2" xfId="13374" xr:uid="{00000000-0005-0000-0000-0000DB290000}"/>
    <cellStyle name="Normal 4 3 3 4 2 2 2" xfId="13375" xr:uid="{00000000-0005-0000-0000-0000DC290000}"/>
    <cellStyle name="Normal 4 3 3 4 2 2 2 2" xfId="13376" xr:uid="{00000000-0005-0000-0000-0000DD290000}"/>
    <cellStyle name="Normal 4 3 3 4 2 2 3" xfId="13377" xr:uid="{00000000-0005-0000-0000-0000DE290000}"/>
    <cellStyle name="Normal 4 3 3 4 2 2 4" xfId="13378" xr:uid="{00000000-0005-0000-0000-0000DF290000}"/>
    <cellStyle name="Normal 4 3 3 4 2 3" xfId="13379" xr:uid="{00000000-0005-0000-0000-0000E0290000}"/>
    <cellStyle name="Normal 4 3 3 4 2 3 2" xfId="13380" xr:uid="{00000000-0005-0000-0000-0000E1290000}"/>
    <cellStyle name="Normal 4 3 3 4 2 3 3" xfId="13381" xr:uid="{00000000-0005-0000-0000-0000E2290000}"/>
    <cellStyle name="Normal 4 3 3 4 2 3 4" xfId="13382" xr:uid="{00000000-0005-0000-0000-0000E3290000}"/>
    <cellStyle name="Normal 4 3 3 4 2 4" xfId="13383" xr:uid="{00000000-0005-0000-0000-0000E4290000}"/>
    <cellStyle name="Normal 4 3 3 4 2 4 2" xfId="13384" xr:uid="{00000000-0005-0000-0000-0000E5290000}"/>
    <cellStyle name="Normal 4 3 3 4 2 4 3" xfId="13385" xr:uid="{00000000-0005-0000-0000-0000E6290000}"/>
    <cellStyle name="Normal 4 3 3 4 2 5" xfId="13386" xr:uid="{00000000-0005-0000-0000-0000E7290000}"/>
    <cellStyle name="Normal 4 3 3 4 2 6" xfId="13387" xr:uid="{00000000-0005-0000-0000-0000E8290000}"/>
    <cellStyle name="Normal 4 3 3 4 2 7" xfId="13388" xr:uid="{00000000-0005-0000-0000-0000E9290000}"/>
    <cellStyle name="Normal 4 3 3 4 3" xfId="13389" xr:uid="{00000000-0005-0000-0000-0000EA290000}"/>
    <cellStyle name="Normal 4 3 3 4 3 2" xfId="13390" xr:uid="{00000000-0005-0000-0000-0000EB290000}"/>
    <cellStyle name="Normal 4 3 3 4 3 2 2" xfId="13391" xr:uid="{00000000-0005-0000-0000-0000EC290000}"/>
    <cellStyle name="Normal 4 3 3 4 3 3" xfId="13392" xr:uid="{00000000-0005-0000-0000-0000ED290000}"/>
    <cellStyle name="Normal 4 3 3 4 3 4" xfId="13393" xr:uid="{00000000-0005-0000-0000-0000EE290000}"/>
    <cellStyle name="Normal 4 3 3 4 4" xfId="13394" xr:uid="{00000000-0005-0000-0000-0000EF290000}"/>
    <cellStyle name="Normal 4 3 3 4 4 2" xfId="13395" xr:uid="{00000000-0005-0000-0000-0000F0290000}"/>
    <cellStyle name="Normal 4 3 3 4 4 3" xfId="13396" xr:uid="{00000000-0005-0000-0000-0000F1290000}"/>
    <cellStyle name="Normal 4 3 3 4 4 4" xfId="13397" xr:uid="{00000000-0005-0000-0000-0000F2290000}"/>
    <cellStyle name="Normal 4 3 3 4 5" xfId="13398" xr:uid="{00000000-0005-0000-0000-0000F3290000}"/>
    <cellStyle name="Normal 4 3 3 4 5 2" xfId="13399" xr:uid="{00000000-0005-0000-0000-0000F4290000}"/>
    <cellStyle name="Normal 4 3 3 4 5 3" xfId="13400" xr:uid="{00000000-0005-0000-0000-0000F5290000}"/>
    <cellStyle name="Normal 4 3 3 4 6" xfId="13401" xr:uid="{00000000-0005-0000-0000-0000F6290000}"/>
    <cellStyle name="Normal 4 3 3 4 7" xfId="13402" xr:uid="{00000000-0005-0000-0000-0000F7290000}"/>
    <cellStyle name="Normal 4 3 3 4 8" xfId="13403" xr:uid="{00000000-0005-0000-0000-0000F8290000}"/>
    <cellStyle name="Normal 4 3 3 5" xfId="13404" xr:uid="{00000000-0005-0000-0000-0000F9290000}"/>
    <cellStyle name="Normal 4 3 3 5 2" xfId="13405" xr:uid="{00000000-0005-0000-0000-0000FA290000}"/>
    <cellStyle name="Normal 4 3 3 5 2 2" xfId="13406" xr:uid="{00000000-0005-0000-0000-0000FB290000}"/>
    <cellStyle name="Normal 4 3 3 5 2 2 2" xfId="13407" xr:uid="{00000000-0005-0000-0000-0000FC290000}"/>
    <cellStyle name="Normal 4 3 3 5 2 3" xfId="13408" xr:uid="{00000000-0005-0000-0000-0000FD290000}"/>
    <cellStyle name="Normal 4 3 3 5 2 4" xfId="13409" xr:uid="{00000000-0005-0000-0000-0000FE290000}"/>
    <cellStyle name="Normal 4 3 3 5 3" xfId="13410" xr:uid="{00000000-0005-0000-0000-0000FF290000}"/>
    <cellStyle name="Normal 4 3 3 5 3 2" xfId="13411" xr:uid="{00000000-0005-0000-0000-0000002A0000}"/>
    <cellStyle name="Normal 4 3 3 5 3 3" xfId="13412" xr:uid="{00000000-0005-0000-0000-0000012A0000}"/>
    <cellStyle name="Normal 4 3 3 5 3 4" xfId="13413" xr:uid="{00000000-0005-0000-0000-0000022A0000}"/>
    <cellStyle name="Normal 4 3 3 5 4" xfId="13414" xr:uid="{00000000-0005-0000-0000-0000032A0000}"/>
    <cellStyle name="Normal 4 3 3 5 4 2" xfId="13415" xr:uid="{00000000-0005-0000-0000-0000042A0000}"/>
    <cellStyle name="Normal 4 3 3 5 4 3" xfId="13416" xr:uid="{00000000-0005-0000-0000-0000052A0000}"/>
    <cellStyle name="Normal 4 3 3 5 5" xfId="13417" xr:uid="{00000000-0005-0000-0000-0000062A0000}"/>
    <cellStyle name="Normal 4 3 3 5 6" xfId="13418" xr:uid="{00000000-0005-0000-0000-0000072A0000}"/>
    <cellStyle name="Normal 4 3 3 5 7" xfId="13419" xr:uid="{00000000-0005-0000-0000-0000082A0000}"/>
    <cellStyle name="Normal 4 3 3 6" xfId="13420" xr:uid="{00000000-0005-0000-0000-0000092A0000}"/>
    <cellStyle name="Normal 4 3 3 6 2" xfId="13421" xr:uid="{00000000-0005-0000-0000-00000A2A0000}"/>
    <cellStyle name="Normal 4 3 3 6 2 2" xfId="13422" xr:uid="{00000000-0005-0000-0000-00000B2A0000}"/>
    <cellStyle name="Normal 4 3 3 6 3" xfId="13423" xr:uid="{00000000-0005-0000-0000-00000C2A0000}"/>
    <cellStyle name="Normal 4 3 3 6 4" xfId="13424" xr:uid="{00000000-0005-0000-0000-00000D2A0000}"/>
    <cellStyle name="Normal 4 3 3 7" xfId="13425" xr:uid="{00000000-0005-0000-0000-00000E2A0000}"/>
    <cellStyle name="Normal 4 3 3 7 2" xfId="13426" xr:uid="{00000000-0005-0000-0000-00000F2A0000}"/>
    <cellStyle name="Normal 4 3 3 7 3" xfId="13427" xr:uid="{00000000-0005-0000-0000-0000102A0000}"/>
    <cellStyle name="Normal 4 3 3 7 4" xfId="13428" xr:uid="{00000000-0005-0000-0000-0000112A0000}"/>
    <cellStyle name="Normal 4 3 3 8" xfId="13429" xr:uid="{00000000-0005-0000-0000-0000122A0000}"/>
    <cellStyle name="Normal 4 3 3 8 2" xfId="13430" xr:uid="{00000000-0005-0000-0000-0000132A0000}"/>
    <cellStyle name="Normal 4 3 3 8 3" xfId="13431" xr:uid="{00000000-0005-0000-0000-0000142A0000}"/>
    <cellStyle name="Normal 4 3 3 9" xfId="13432" xr:uid="{00000000-0005-0000-0000-0000152A0000}"/>
    <cellStyle name="Normal 4 3 4" xfId="13433" xr:uid="{00000000-0005-0000-0000-0000162A0000}"/>
    <cellStyle name="Normal 4 3 4 10" xfId="13434" xr:uid="{00000000-0005-0000-0000-0000172A0000}"/>
    <cellStyle name="Normal 4 3 4 11" xfId="13435" xr:uid="{00000000-0005-0000-0000-0000182A0000}"/>
    <cellStyle name="Normal 4 3 4 2" xfId="13436" xr:uid="{00000000-0005-0000-0000-0000192A0000}"/>
    <cellStyle name="Normal 4 3 4 2 10" xfId="13437" xr:uid="{00000000-0005-0000-0000-00001A2A0000}"/>
    <cellStyle name="Normal 4 3 4 2 2" xfId="13438" xr:uid="{00000000-0005-0000-0000-00001B2A0000}"/>
    <cellStyle name="Normal 4 3 4 2 2 2" xfId="13439" xr:uid="{00000000-0005-0000-0000-00001C2A0000}"/>
    <cellStyle name="Normal 4 3 4 2 2 2 2" xfId="13440" xr:uid="{00000000-0005-0000-0000-00001D2A0000}"/>
    <cellStyle name="Normal 4 3 4 2 2 2 2 2" xfId="13441" xr:uid="{00000000-0005-0000-0000-00001E2A0000}"/>
    <cellStyle name="Normal 4 3 4 2 2 2 2 2 2" xfId="13442" xr:uid="{00000000-0005-0000-0000-00001F2A0000}"/>
    <cellStyle name="Normal 4 3 4 2 2 2 2 3" xfId="13443" xr:uid="{00000000-0005-0000-0000-0000202A0000}"/>
    <cellStyle name="Normal 4 3 4 2 2 2 2 4" xfId="13444" xr:uid="{00000000-0005-0000-0000-0000212A0000}"/>
    <cellStyle name="Normal 4 3 4 2 2 2 3" xfId="13445" xr:uid="{00000000-0005-0000-0000-0000222A0000}"/>
    <cellStyle name="Normal 4 3 4 2 2 2 3 2" xfId="13446" xr:uid="{00000000-0005-0000-0000-0000232A0000}"/>
    <cellStyle name="Normal 4 3 4 2 2 2 3 3" xfId="13447" xr:uid="{00000000-0005-0000-0000-0000242A0000}"/>
    <cellStyle name="Normal 4 3 4 2 2 2 3 4" xfId="13448" xr:uid="{00000000-0005-0000-0000-0000252A0000}"/>
    <cellStyle name="Normal 4 3 4 2 2 2 4" xfId="13449" xr:uid="{00000000-0005-0000-0000-0000262A0000}"/>
    <cellStyle name="Normal 4 3 4 2 2 2 4 2" xfId="13450" xr:uid="{00000000-0005-0000-0000-0000272A0000}"/>
    <cellStyle name="Normal 4 3 4 2 2 2 4 3" xfId="13451" xr:uid="{00000000-0005-0000-0000-0000282A0000}"/>
    <cellStyle name="Normal 4 3 4 2 2 2 5" xfId="13452" xr:uid="{00000000-0005-0000-0000-0000292A0000}"/>
    <cellStyle name="Normal 4 3 4 2 2 2 6" xfId="13453" xr:uid="{00000000-0005-0000-0000-00002A2A0000}"/>
    <cellStyle name="Normal 4 3 4 2 2 2 7" xfId="13454" xr:uid="{00000000-0005-0000-0000-00002B2A0000}"/>
    <cellStyle name="Normal 4 3 4 2 2 3" xfId="13455" xr:uid="{00000000-0005-0000-0000-00002C2A0000}"/>
    <cellStyle name="Normal 4 3 4 2 2 3 2" xfId="13456" xr:uid="{00000000-0005-0000-0000-00002D2A0000}"/>
    <cellStyle name="Normal 4 3 4 2 2 3 2 2" xfId="13457" xr:uid="{00000000-0005-0000-0000-00002E2A0000}"/>
    <cellStyle name="Normal 4 3 4 2 2 3 3" xfId="13458" xr:uid="{00000000-0005-0000-0000-00002F2A0000}"/>
    <cellStyle name="Normal 4 3 4 2 2 3 4" xfId="13459" xr:uid="{00000000-0005-0000-0000-0000302A0000}"/>
    <cellStyle name="Normal 4 3 4 2 2 4" xfId="13460" xr:uid="{00000000-0005-0000-0000-0000312A0000}"/>
    <cellStyle name="Normal 4 3 4 2 2 4 2" xfId="13461" xr:uid="{00000000-0005-0000-0000-0000322A0000}"/>
    <cellStyle name="Normal 4 3 4 2 2 4 3" xfId="13462" xr:uid="{00000000-0005-0000-0000-0000332A0000}"/>
    <cellStyle name="Normal 4 3 4 2 2 4 4" xfId="13463" xr:uid="{00000000-0005-0000-0000-0000342A0000}"/>
    <cellStyle name="Normal 4 3 4 2 2 5" xfId="13464" xr:uid="{00000000-0005-0000-0000-0000352A0000}"/>
    <cellStyle name="Normal 4 3 4 2 2 5 2" xfId="13465" xr:uid="{00000000-0005-0000-0000-0000362A0000}"/>
    <cellStyle name="Normal 4 3 4 2 2 5 3" xfId="13466" xr:uid="{00000000-0005-0000-0000-0000372A0000}"/>
    <cellStyle name="Normal 4 3 4 2 2 6" xfId="13467" xr:uid="{00000000-0005-0000-0000-0000382A0000}"/>
    <cellStyle name="Normal 4 3 4 2 2 7" xfId="13468" xr:uid="{00000000-0005-0000-0000-0000392A0000}"/>
    <cellStyle name="Normal 4 3 4 2 2 8" xfId="13469" xr:uid="{00000000-0005-0000-0000-00003A2A0000}"/>
    <cellStyle name="Normal 4 3 4 2 3" xfId="13470" xr:uid="{00000000-0005-0000-0000-00003B2A0000}"/>
    <cellStyle name="Normal 4 3 4 2 3 2" xfId="13471" xr:uid="{00000000-0005-0000-0000-00003C2A0000}"/>
    <cellStyle name="Normal 4 3 4 2 3 2 2" xfId="13472" xr:uid="{00000000-0005-0000-0000-00003D2A0000}"/>
    <cellStyle name="Normal 4 3 4 2 3 2 2 2" xfId="13473" xr:uid="{00000000-0005-0000-0000-00003E2A0000}"/>
    <cellStyle name="Normal 4 3 4 2 3 2 2 2 2" xfId="13474" xr:uid="{00000000-0005-0000-0000-00003F2A0000}"/>
    <cellStyle name="Normal 4 3 4 2 3 2 2 3" xfId="13475" xr:uid="{00000000-0005-0000-0000-0000402A0000}"/>
    <cellStyle name="Normal 4 3 4 2 3 2 2 4" xfId="13476" xr:uid="{00000000-0005-0000-0000-0000412A0000}"/>
    <cellStyle name="Normal 4 3 4 2 3 2 3" xfId="13477" xr:uid="{00000000-0005-0000-0000-0000422A0000}"/>
    <cellStyle name="Normal 4 3 4 2 3 2 3 2" xfId="13478" xr:uid="{00000000-0005-0000-0000-0000432A0000}"/>
    <cellStyle name="Normal 4 3 4 2 3 2 3 3" xfId="13479" xr:uid="{00000000-0005-0000-0000-0000442A0000}"/>
    <cellStyle name="Normal 4 3 4 2 3 2 3 4" xfId="13480" xr:uid="{00000000-0005-0000-0000-0000452A0000}"/>
    <cellStyle name="Normal 4 3 4 2 3 2 4" xfId="13481" xr:uid="{00000000-0005-0000-0000-0000462A0000}"/>
    <cellStyle name="Normal 4 3 4 2 3 2 4 2" xfId="13482" xr:uid="{00000000-0005-0000-0000-0000472A0000}"/>
    <cellStyle name="Normal 4 3 4 2 3 2 4 3" xfId="13483" xr:uid="{00000000-0005-0000-0000-0000482A0000}"/>
    <cellStyle name="Normal 4 3 4 2 3 2 5" xfId="13484" xr:uid="{00000000-0005-0000-0000-0000492A0000}"/>
    <cellStyle name="Normal 4 3 4 2 3 2 6" xfId="13485" xr:uid="{00000000-0005-0000-0000-00004A2A0000}"/>
    <cellStyle name="Normal 4 3 4 2 3 2 7" xfId="13486" xr:uid="{00000000-0005-0000-0000-00004B2A0000}"/>
    <cellStyle name="Normal 4 3 4 2 3 3" xfId="13487" xr:uid="{00000000-0005-0000-0000-00004C2A0000}"/>
    <cellStyle name="Normal 4 3 4 2 3 3 2" xfId="13488" xr:uid="{00000000-0005-0000-0000-00004D2A0000}"/>
    <cellStyle name="Normal 4 3 4 2 3 3 2 2" xfId="13489" xr:uid="{00000000-0005-0000-0000-00004E2A0000}"/>
    <cellStyle name="Normal 4 3 4 2 3 3 3" xfId="13490" xr:uid="{00000000-0005-0000-0000-00004F2A0000}"/>
    <cellStyle name="Normal 4 3 4 2 3 3 4" xfId="13491" xr:uid="{00000000-0005-0000-0000-0000502A0000}"/>
    <cellStyle name="Normal 4 3 4 2 3 4" xfId="13492" xr:uid="{00000000-0005-0000-0000-0000512A0000}"/>
    <cellStyle name="Normal 4 3 4 2 3 4 2" xfId="13493" xr:uid="{00000000-0005-0000-0000-0000522A0000}"/>
    <cellStyle name="Normal 4 3 4 2 3 4 3" xfId="13494" xr:uid="{00000000-0005-0000-0000-0000532A0000}"/>
    <cellStyle name="Normal 4 3 4 2 3 4 4" xfId="13495" xr:uid="{00000000-0005-0000-0000-0000542A0000}"/>
    <cellStyle name="Normal 4 3 4 2 3 5" xfId="13496" xr:uid="{00000000-0005-0000-0000-0000552A0000}"/>
    <cellStyle name="Normal 4 3 4 2 3 5 2" xfId="13497" xr:uid="{00000000-0005-0000-0000-0000562A0000}"/>
    <cellStyle name="Normal 4 3 4 2 3 5 3" xfId="13498" xr:uid="{00000000-0005-0000-0000-0000572A0000}"/>
    <cellStyle name="Normal 4 3 4 2 3 6" xfId="13499" xr:uid="{00000000-0005-0000-0000-0000582A0000}"/>
    <cellStyle name="Normal 4 3 4 2 3 7" xfId="13500" xr:uid="{00000000-0005-0000-0000-0000592A0000}"/>
    <cellStyle name="Normal 4 3 4 2 3 8" xfId="13501" xr:uid="{00000000-0005-0000-0000-00005A2A0000}"/>
    <cellStyle name="Normal 4 3 4 2 4" xfId="13502" xr:uid="{00000000-0005-0000-0000-00005B2A0000}"/>
    <cellStyle name="Normal 4 3 4 2 4 2" xfId="13503" xr:uid="{00000000-0005-0000-0000-00005C2A0000}"/>
    <cellStyle name="Normal 4 3 4 2 4 2 2" xfId="13504" xr:uid="{00000000-0005-0000-0000-00005D2A0000}"/>
    <cellStyle name="Normal 4 3 4 2 4 2 2 2" xfId="13505" xr:uid="{00000000-0005-0000-0000-00005E2A0000}"/>
    <cellStyle name="Normal 4 3 4 2 4 2 3" xfId="13506" xr:uid="{00000000-0005-0000-0000-00005F2A0000}"/>
    <cellStyle name="Normal 4 3 4 2 4 2 4" xfId="13507" xr:uid="{00000000-0005-0000-0000-0000602A0000}"/>
    <cellStyle name="Normal 4 3 4 2 4 3" xfId="13508" xr:uid="{00000000-0005-0000-0000-0000612A0000}"/>
    <cellStyle name="Normal 4 3 4 2 4 3 2" xfId="13509" xr:uid="{00000000-0005-0000-0000-0000622A0000}"/>
    <cellStyle name="Normal 4 3 4 2 4 3 3" xfId="13510" xr:uid="{00000000-0005-0000-0000-0000632A0000}"/>
    <cellStyle name="Normal 4 3 4 2 4 3 4" xfId="13511" xr:uid="{00000000-0005-0000-0000-0000642A0000}"/>
    <cellStyle name="Normal 4 3 4 2 4 4" xfId="13512" xr:uid="{00000000-0005-0000-0000-0000652A0000}"/>
    <cellStyle name="Normal 4 3 4 2 4 4 2" xfId="13513" xr:uid="{00000000-0005-0000-0000-0000662A0000}"/>
    <cellStyle name="Normal 4 3 4 2 4 4 3" xfId="13514" xr:uid="{00000000-0005-0000-0000-0000672A0000}"/>
    <cellStyle name="Normal 4 3 4 2 4 5" xfId="13515" xr:uid="{00000000-0005-0000-0000-0000682A0000}"/>
    <cellStyle name="Normal 4 3 4 2 4 6" xfId="13516" xr:uid="{00000000-0005-0000-0000-0000692A0000}"/>
    <cellStyle name="Normal 4 3 4 2 4 7" xfId="13517" xr:uid="{00000000-0005-0000-0000-00006A2A0000}"/>
    <cellStyle name="Normal 4 3 4 2 5" xfId="13518" xr:uid="{00000000-0005-0000-0000-00006B2A0000}"/>
    <cellStyle name="Normal 4 3 4 2 5 2" xfId="13519" xr:uid="{00000000-0005-0000-0000-00006C2A0000}"/>
    <cellStyle name="Normal 4 3 4 2 5 2 2" xfId="13520" xr:uid="{00000000-0005-0000-0000-00006D2A0000}"/>
    <cellStyle name="Normal 4 3 4 2 5 3" xfId="13521" xr:uid="{00000000-0005-0000-0000-00006E2A0000}"/>
    <cellStyle name="Normal 4 3 4 2 5 4" xfId="13522" xr:uid="{00000000-0005-0000-0000-00006F2A0000}"/>
    <cellStyle name="Normal 4 3 4 2 6" xfId="13523" xr:uid="{00000000-0005-0000-0000-0000702A0000}"/>
    <cellStyle name="Normal 4 3 4 2 6 2" xfId="13524" xr:uid="{00000000-0005-0000-0000-0000712A0000}"/>
    <cellStyle name="Normal 4 3 4 2 6 3" xfId="13525" xr:uid="{00000000-0005-0000-0000-0000722A0000}"/>
    <cellStyle name="Normal 4 3 4 2 6 4" xfId="13526" xr:uid="{00000000-0005-0000-0000-0000732A0000}"/>
    <cellStyle name="Normal 4 3 4 2 7" xfId="13527" xr:uid="{00000000-0005-0000-0000-0000742A0000}"/>
    <cellStyle name="Normal 4 3 4 2 7 2" xfId="13528" xr:uid="{00000000-0005-0000-0000-0000752A0000}"/>
    <cellStyle name="Normal 4 3 4 2 7 3" xfId="13529" xr:uid="{00000000-0005-0000-0000-0000762A0000}"/>
    <cellStyle name="Normal 4 3 4 2 8" xfId="13530" xr:uid="{00000000-0005-0000-0000-0000772A0000}"/>
    <cellStyle name="Normal 4 3 4 2 9" xfId="13531" xr:uid="{00000000-0005-0000-0000-0000782A0000}"/>
    <cellStyle name="Normal 4 3 4 3" xfId="13532" xr:uid="{00000000-0005-0000-0000-0000792A0000}"/>
    <cellStyle name="Normal 4 3 4 3 2" xfId="13533" xr:uid="{00000000-0005-0000-0000-00007A2A0000}"/>
    <cellStyle name="Normal 4 3 4 3 2 2" xfId="13534" xr:uid="{00000000-0005-0000-0000-00007B2A0000}"/>
    <cellStyle name="Normal 4 3 4 3 2 2 2" xfId="13535" xr:uid="{00000000-0005-0000-0000-00007C2A0000}"/>
    <cellStyle name="Normal 4 3 4 3 2 2 2 2" xfId="13536" xr:uid="{00000000-0005-0000-0000-00007D2A0000}"/>
    <cellStyle name="Normal 4 3 4 3 2 2 3" xfId="13537" xr:uid="{00000000-0005-0000-0000-00007E2A0000}"/>
    <cellStyle name="Normal 4 3 4 3 2 2 4" xfId="13538" xr:uid="{00000000-0005-0000-0000-00007F2A0000}"/>
    <cellStyle name="Normal 4 3 4 3 2 3" xfId="13539" xr:uid="{00000000-0005-0000-0000-0000802A0000}"/>
    <cellStyle name="Normal 4 3 4 3 2 3 2" xfId="13540" xr:uid="{00000000-0005-0000-0000-0000812A0000}"/>
    <cellStyle name="Normal 4 3 4 3 2 3 3" xfId="13541" xr:uid="{00000000-0005-0000-0000-0000822A0000}"/>
    <cellStyle name="Normal 4 3 4 3 2 3 4" xfId="13542" xr:uid="{00000000-0005-0000-0000-0000832A0000}"/>
    <cellStyle name="Normal 4 3 4 3 2 4" xfId="13543" xr:uid="{00000000-0005-0000-0000-0000842A0000}"/>
    <cellStyle name="Normal 4 3 4 3 2 4 2" xfId="13544" xr:uid="{00000000-0005-0000-0000-0000852A0000}"/>
    <cellStyle name="Normal 4 3 4 3 2 4 3" xfId="13545" xr:uid="{00000000-0005-0000-0000-0000862A0000}"/>
    <cellStyle name="Normal 4 3 4 3 2 5" xfId="13546" xr:uid="{00000000-0005-0000-0000-0000872A0000}"/>
    <cellStyle name="Normal 4 3 4 3 2 6" xfId="13547" xr:uid="{00000000-0005-0000-0000-0000882A0000}"/>
    <cellStyle name="Normal 4 3 4 3 2 7" xfId="13548" xr:uid="{00000000-0005-0000-0000-0000892A0000}"/>
    <cellStyle name="Normal 4 3 4 3 3" xfId="13549" xr:uid="{00000000-0005-0000-0000-00008A2A0000}"/>
    <cellStyle name="Normal 4 3 4 3 3 2" xfId="13550" xr:uid="{00000000-0005-0000-0000-00008B2A0000}"/>
    <cellStyle name="Normal 4 3 4 3 3 2 2" xfId="13551" xr:uid="{00000000-0005-0000-0000-00008C2A0000}"/>
    <cellStyle name="Normal 4 3 4 3 3 3" xfId="13552" xr:uid="{00000000-0005-0000-0000-00008D2A0000}"/>
    <cellStyle name="Normal 4 3 4 3 3 4" xfId="13553" xr:uid="{00000000-0005-0000-0000-00008E2A0000}"/>
    <cellStyle name="Normal 4 3 4 3 4" xfId="13554" xr:uid="{00000000-0005-0000-0000-00008F2A0000}"/>
    <cellStyle name="Normal 4 3 4 3 4 2" xfId="13555" xr:uid="{00000000-0005-0000-0000-0000902A0000}"/>
    <cellStyle name="Normal 4 3 4 3 4 3" xfId="13556" xr:uid="{00000000-0005-0000-0000-0000912A0000}"/>
    <cellStyle name="Normal 4 3 4 3 4 4" xfId="13557" xr:uid="{00000000-0005-0000-0000-0000922A0000}"/>
    <cellStyle name="Normal 4 3 4 3 5" xfId="13558" xr:uid="{00000000-0005-0000-0000-0000932A0000}"/>
    <cellStyle name="Normal 4 3 4 3 5 2" xfId="13559" xr:uid="{00000000-0005-0000-0000-0000942A0000}"/>
    <cellStyle name="Normal 4 3 4 3 5 3" xfId="13560" xr:uid="{00000000-0005-0000-0000-0000952A0000}"/>
    <cellStyle name="Normal 4 3 4 3 6" xfId="13561" xr:uid="{00000000-0005-0000-0000-0000962A0000}"/>
    <cellStyle name="Normal 4 3 4 3 7" xfId="13562" xr:uid="{00000000-0005-0000-0000-0000972A0000}"/>
    <cellStyle name="Normal 4 3 4 3 8" xfId="13563" xr:uid="{00000000-0005-0000-0000-0000982A0000}"/>
    <cellStyle name="Normal 4 3 4 4" xfId="13564" xr:uid="{00000000-0005-0000-0000-0000992A0000}"/>
    <cellStyle name="Normal 4 3 4 4 2" xfId="13565" xr:uid="{00000000-0005-0000-0000-00009A2A0000}"/>
    <cellStyle name="Normal 4 3 4 4 2 2" xfId="13566" xr:uid="{00000000-0005-0000-0000-00009B2A0000}"/>
    <cellStyle name="Normal 4 3 4 4 2 2 2" xfId="13567" xr:uid="{00000000-0005-0000-0000-00009C2A0000}"/>
    <cellStyle name="Normal 4 3 4 4 2 2 2 2" xfId="13568" xr:uid="{00000000-0005-0000-0000-00009D2A0000}"/>
    <cellStyle name="Normal 4 3 4 4 2 2 3" xfId="13569" xr:uid="{00000000-0005-0000-0000-00009E2A0000}"/>
    <cellStyle name="Normal 4 3 4 4 2 2 4" xfId="13570" xr:uid="{00000000-0005-0000-0000-00009F2A0000}"/>
    <cellStyle name="Normal 4 3 4 4 2 3" xfId="13571" xr:uid="{00000000-0005-0000-0000-0000A02A0000}"/>
    <cellStyle name="Normal 4 3 4 4 2 3 2" xfId="13572" xr:uid="{00000000-0005-0000-0000-0000A12A0000}"/>
    <cellStyle name="Normal 4 3 4 4 2 3 3" xfId="13573" xr:uid="{00000000-0005-0000-0000-0000A22A0000}"/>
    <cellStyle name="Normal 4 3 4 4 2 3 4" xfId="13574" xr:uid="{00000000-0005-0000-0000-0000A32A0000}"/>
    <cellStyle name="Normal 4 3 4 4 2 4" xfId="13575" xr:uid="{00000000-0005-0000-0000-0000A42A0000}"/>
    <cellStyle name="Normal 4 3 4 4 2 4 2" xfId="13576" xr:uid="{00000000-0005-0000-0000-0000A52A0000}"/>
    <cellStyle name="Normal 4 3 4 4 2 4 3" xfId="13577" xr:uid="{00000000-0005-0000-0000-0000A62A0000}"/>
    <cellStyle name="Normal 4 3 4 4 2 5" xfId="13578" xr:uid="{00000000-0005-0000-0000-0000A72A0000}"/>
    <cellStyle name="Normal 4 3 4 4 2 6" xfId="13579" xr:uid="{00000000-0005-0000-0000-0000A82A0000}"/>
    <cellStyle name="Normal 4 3 4 4 2 7" xfId="13580" xr:uid="{00000000-0005-0000-0000-0000A92A0000}"/>
    <cellStyle name="Normal 4 3 4 4 3" xfId="13581" xr:uid="{00000000-0005-0000-0000-0000AA2A0000}"/>
    <cellStyle name="Normal 4 3 4 4 3 2" xfId="13582" xr:uid="{00000000-0005-0000-0000-0000AB2A0000}"/>
    <cellStyle name="Normal 4 3 4 4 3 2 2" xfId="13583" xr:uid="{00000000-0005-0000-0000-0000AC2A0000}"/>
    <cellStyle name="Normal 4 3 4 4 3 3" xfId="13584" xr:uid="{00000000-0005-0000-0000-0000AD2A0000}"/>
    <cellStyle name="Normal 4 3 4 4 3 4" xfId="13585" xr:uid="{00000000-0005-0000-0000-0000AE2A0000}"/>
    <cellStyle name="Normal 4 3 4 4 4" xfId="13586" xr:uid="{00000000-0005-0000-0000-0000AF2A0000}"/>
    <cellStyle name="Normal 4 3 4 4 4 2" xfId="13587" xr:uid="{00000000-0005-0000-0000-0000B02A0000}"/>
    <cellStyle name="Normal 4 3 4 4 4 3" xfId="13588" xr:uid="{00000000-0005-0000-0000-0000B12A0000}"/>
    <cellStyle name="Normal 4 3 4 4 4 4" xfId="13589" xr:uid="{00000000-0005-0000-0000-0000B22A0000}"/>
    <cellStyle name="Normal 4 3 4 4 5" xfId="13590" xr:uid="{00000000-0005-0000-0000-0000B32A0000}"/>
    <cellStyle name="Normal 4 3 4 4 5 2" xfId="13591" xr:uid="{00000000-0005-0000-0000-0000B42A0000}"/>
    <cellStyle name="Normal 4 3 4 4 5 3" xfId="13592" xr:uid="{00000000-0005-0000-0000-0000B52A0000}"/>
    <cellStyle name="Normal 4 3 4 4 6" xfId="13593" xr:uid="{00000000-0005-0000-0000-0000B62A0000}"/>
    <cellStyle name="Normal 4 3 4 4 7" xfId="13594" xr:uid="{00000000-0005-0000-0000-0000B72A0000}"/>
    <cellStyle name="Normal 4 3 4 4 8" xfId="13595" xr:uid="{00000000-0005-0000-0000-0000B82A0000}"/>
    <cellStyle name="Normal 4 3 4 5" xfId="13596" xr:uid="{00000000-0005-0000-0000-0000B92A0000}"/>
    <cellStyle name="Normal 4 3 4 5 2" xfId="13597" xr:uid="{00000000-0005-0000-0000-0000BA2A0000}"/>
    <cellStyle name="Normal 4 3 4 5 2 2" xfId="13598" xr:uid="{00000000-0005-0000-0000-0000BB2A0000}"/>
    <cellStyle name="Normal 4 3 4 5 2 2 2" xfId="13599" xr:uid="{00000000-0005-0000-0000-0000BC2A0000}"/>
    <cellStyle name="Normal 4 3 4 5 2 3" xfId="13600" xr:uid="{00000000-0005-0000-0000-0000BD2A0000}"/>
    <cellStyle name="Normal 4 3 4 5 2 4" xfId="13601" xr:uid="{00000000-0005-0000-0000-0000BE2A0000}"/>
    <cellStyle name="Normal 4 3 4 5 3" xfId="13602" xr:uid="{00000000-0005-0000-0000-0000BF2A0000}"/>
    <cellStyle name="Normal 4 3 4 5 3 2" xfId="13603" xr:uid="{00000000-0005-0000-0000-0000C02A0000}"/>
    <cellStyle name="Normal 4 3 4 5 3 3" xfId="13604" xr:uid="{00000000-0005-0000-0000-0000C12A0000}"/>
    <cellStyle name="Normal 4 3 4 5 3 4" xfId="13605" xr:uid="{00000000-0005-0000-0000-0000C22A0000}"/>
    <cellStyle name="Normal 4 3 4 5 4" xfId="13606" xr:uid="{00000000-0005-0000-0000-0000C32A0000}"/>
    <cellStyle name="Normal 4 3 4 5 4 2" xfId="13607" xr:uid="{00000000-0005-0000-0000-0000C42A0000}"/>
    <cellStyle name="Normal 4 3 4 5 4 3" xfId="13608" xr:uid="{00000000-0005-0000-0000-0000C52A0000}"/>
    <cellStyle name="Normal 4 3 4 5 5" xfId="13609" xr:uid="{00000000-0005-0000-0000-0000C62A0000}"/>
    <cellStyle name="Normal 4 3 4 5 6" xfId="13610" xr:uid="{00000000-0005-0000-0000-0000C72A0000}"/>
    <cellStyle name="Normal 4 3 4 5 7" xfId="13611" xr:uid="{00000000-0005-0000-0000-0000C82A0000}"/>
    <cellStyle name="Normal 4 3 4 6" xfId="13612" xr:uid="{00000000-0005-0000-0000-0000C92A0000}"/>
    <cellStyle name="Normal 4 3 4 6 2" xfId="13613" xr:uid="{00000000-0005-0000-0000-0000CA2A0000}"/>
    <cellStyle name="Normal 4 3 4 6 2 2" xfId="13614" xr:uid="{00000000-0005-0000-0000-0000CB2A0000}"/>
    <cellStyle name="Normal 4 3 4 6 3" xfId="13615" xr:uid="{00000000-0005-0000-0000-0000CC2A0000}"/>
    <cellStyle name="Normal 4 3 4 6 4" xfId="13616" xr:uid="{00000000-0005-0000-0000-0000CD2A0000}"/>
    <cellStyle name="Normal 4 3 4 7" xfId="13617" xr:uid="{00000000-0005-0000-0000-0000CE2A0000}"/>
    <cellStyle name="Normal 4 3 4 7 2" xfId="13618" xr:uid="{00000000-0005-0000-0000-0000CF2A0000}"/>
    <cellStyle name="Normal 4 3 4 7 3" xfId="13619" xr:uid="{00000000-0005-0000-0000-0000D02A0000}"/>
    <cellStyle name="Normal 4 3 4 7 4" xfId="13620" xr:uid="{00000000-0005-0000-0000-0000D12A0000}"/>
    <cellStyle name="Normal 4 3 4 8" xfId="13621" xr:uid="{00000000-0005-0000-0000-0000D22A0000}"/>
    <cellStyle name="Normal 4 3 4 8 2" xfId="13622" xr:uid="{00000000-0005-0000-0000-0000D32A0000}"/>
    <cellStyle name="Normal 4 3 4 8 3" xfId="13623" xr:uid="{00000000-0005-0000-0000-0000D42A0000}"/>
    <cellStyle name="Normal 4 3 4 9" xfId="13624" xr:uid="{00000000-0005-0000-0000-0000D52A0000}"/>
    <cellStyle name="Normal 4 3 5" xfId="13625" xr:uid="{00000000-0005-0000-0000-0000D62A0000}"/>
    <cellStyle name="Normal 4 3 5 10" xfId="13626" xr:uid="{00000000-0005-0000-0000-0000D72A0000}"/>
    <cellStyle name="Normal 4 3 5 2" xfId="13627" xr:uid="{00000000-0005-0000-0000-0000D82A0000}"/>
    <cellStyle name="Normal 4 3 5 2 2" xfId="13628" xr:uid="{00000000-0005-0000-0000-0000D92A0000}"/>
    <cellStyle name="Normal 4 3 5 2 2 2" xfId="13629" xr:uid="{00000000-0005-0000-0000-0000DA2A0000}"/>
    <cellStyle name="Normal 4 3 5 2 2 2 2" xfId="13630" xr:uid="{00000000-0005-0000-0000-0000DB2A0000}"/>
    <cellStyle name="Normal 4 3 5 2 2 2 2 2" xfId="13631" xr:uid="{00000000-0005-0000-0000-0000DC2A0000}"/>
    <cellStyle name="Normal 4 3 5 2 2 2 3" xfId="13632" xr:uid="{00000000-0005-0000-0000-0000DD2A0000}"/>
    <cellStyle name="Normal 4 3 5 2 2 2 4" xfId="13633" xr:uid="{00000000-0005-0000-0000-0000DE2A0000}"/>
    <cellStyle name="Normal 4 3 5 2 2 3" xfId="13634" xr:uid="{00000000-0005-0000-0000-0000DF2A0000}"/>
    <cellStyle name="Normal 4 3 5 2 2 3 2" xfId="13635" xr:uid="{00000000-0005-0000-0000-0000E02A0000}"/>
    <cellStyle name="Normal 4 3 5 2 2 3 3" xfId="13636" xr:uid="{00000000-0005-0000-0000-0000E12A0000}"/>
    <cellStyle name="Normal 4 3 5 2 2 3 4" xfId="13637" xr:uid="{00000000-0005-0000-0000-0000E22A0000}"/>
    <cellStyle name="Normal 4 3 5 2 2 4" xfId="13638" xr:uid="{00000000-0005-0000-0000-0000E32A0000}"/>
    <cellStyle name="Normal 4 3 5 2 2 4 2" xfId="13639" xr:uid="{00000000-0005-0000-0000-0000E42A0000}"/>
    <cellStyle name="Normal 4 3 5 2 2 4 3" xfId="13640" xr:uid="{00000000-0005-0000-0000-0000E52A0000}"/>
    <cellStyle name="Normal 4 3 5 2 2 5" xfId="13641" xr:uid="{00000000-0005-0000-0000-0000E62A0000}"/>
    <cellStyle name="Normal 4 3 5 2 2 6" xfId="13642" xr:uid="{00000000-0005-0000-0000-0000E72A0000}"/>
    <cellStyle name="Normal 4 3 5 2 2 7" xfId="13643" xr:uid="{00000000-0005-0000-0000-0000E82A0000}"/>
    <cellStyle name="Normal 4 3 5 2 3" xfId="13644" xr:uid="{00000000-0005-0000-0000-0000E92A0000}"/>
    <cellStyle name="Normal 4 3 5 2 3 2" xfId="13645" xr:uid="{00000000-0005-0000-0000-0000EA2A0000}"/>
    <cellStyle name="Normal 4 3 5 2 3 2 2" xfId="13646" xr:uid="{00000000-0005-0000-0000-0000EB2A0000}"/>
    <cellStyle name="Normal 4 3 5 2 3 3" xfId="13647" xr:uid="{00000000-0005-0000-0000-0000EC2A0000}"/>
    <cellStyle name="Normal 4 3 5 2 3 4" xfId="13648" xr:uid="{00000000-0005-0000-0000-0000ED2A0000}"/>
    <cellStyle name="Normal 4 3 5 2 4" xfId="13649" xr:uid="{00000000-0005-0000-0000-0000EE2A0000}"/>
    <cellStyle name="Normal 4 3 5 2 4 2" xfId="13650" xr:uid="{00000000-0005-0000-0000-0000EF2A0000}"/>
    <cellStyle name="Normal 4 3 5 2 4 3" xfId="13651" xr:uid="{00000000-0005-0000-0000-0000F02A0000}"/>
    <cellStyle name="Normal 4 3 5 2 4 4" xfId="13652" xr:uid="{00000000-0005-0000-0000-0000F12A0000}"/>
    <cellStyle name="Normal 4 3 5 2 5" xfId="13653" xr:uid="{00000000-0005-0000-0000-0000F22A0000}"/>
    <cellStyle name="Normal 4 3 5 2 5 2" xfId="13654" xr:uid="{00000000-0005-0000-0000-0000F32A0000}"/>
    <cellStyle name="Normal 4 3 5 2 5 3" xfId="13655" xr:uid="{00000000-0005-0000-0000-0000F42A0000}"/>
    <cellStyle name="Normal 4 3 5 2 6" xfId="13656" xr:uid="{00000000-0005-0000-0000-0000F52A0000}"/>
    <cellStyle name="Normal 4 3 5 2 7" xfId="13657" xr:uid="{00000000-0005-0000-0000-0000F62A0000}"/>
    <cellStyle name="Normal 4 3 5 2 8" xfId="13658" xr:uid="{00000000-0005-0000-0000-0000F72A0000}"/>
    <cellStyle name="Normal 4 3 5 3" xfId="13659" xr:uid="{00000000-0005-0000-0000-0000F82A0000}"/>
    <cellStyle name="Normal 4 3 5 3 2" xfId="13660" xr:uid="{00000000-0005-0000-0000-0000F92A0000}"/>
    <cellStyle name="Normal 4 3 5 3 2 2" xfId="13661" xr:uid="{00000000-0005-0000-0000-0000FA2A0000}"/>
    <cellStyle name="Normal 4 3 5 3 2 2 2" xfId="13662" xr:uid="{00000000-0005-0000-0000-0000FB2A0000}"/>
    <cellStyle name="Normal 4 3 5 3 2 2 2 2" xfId="13663" xr:uid="{00000000-0005-0000-0000-0000FC2A0000}"/>
    <cellStyle name="Normal 4 3 5 3 2 2 3" xfId="13664" xr:uid="{00000000-0005-0000-0000-0000FD2A0000}"/>
    <cellStyle name="Normal 4 3 5 3 2 2 4" xfId="13665" xr:uid="{00000000-0005-0000-0000-0000FE2A0000}"/>
    <cellStyle name="Normal 4 3 5 3 2 3" xfId="13666" xr:uid="{00000000-0005-0000-0000-0000FF2A0000}"/>
    <cellStyle name="Normal 4 3 5 3 2 3 2" xfId="13667" xr:uid="{00000000-0005-0000-0000-0000002B0000}"/>
    <cellStyle name="Normal 4 3 5 3 2 3 3" xfId="13668" xr:uid="{00000000-0005-0000-0000-0000012B0000}"/>
    <cellStyle name="Normal 4 3 5 3 2 3 4" xfId="13669" xr:uid="{00000000-0005-0000-0000-0000022B0000}"/>
    <cellStyle name="Normal 4 3 5 3 2 4" xfId="13670" xr:uid="{00000000-0005-0000-0000-0000032B0000}"/>
    <cellStyle name="Normal 4 3 5 3 2 4 2" xfId="13671" xr:uid="{00000000-0005-0000-0000-0000042B0000}"/>
    <cellStyle name="Normal 4 3 5 3 2 4 3" xfId="13672" xr:uid="{00000000-0005-0000-0000-0000052B0000}"/>
    <cellStyle name="Normal 4 3 5 3 2 5" xfId="13673" xr:uid="{00000000-0005-0000-0000-0000062B0000}"/>
    <cellStyle name="Normal 4 3 5 3 2 6" xfId="13674" xr:uid="{00000000-0005-0000-0000-0000072B0000}"/>
    <cellStyle name="Normal 4 3 5 3 2 7" xfId="13675" xr:uid="{00000000-0005-0000-0000-0000082B0000}"/>
    <cellStyle name="Normal 4 3 5 3 3" xfId="13676" xr:uid="{00000000-0005-0000-0000-0000092B0000}"/>
    <cellStyle name="Normal 4 3 5 3 3 2" xfId="13677" xr:uid="{00000000-0005-0000-0000-00000A2B0000}"/>
    <cellStyle name="Normal 4 3 5 3 3 2 2" xfId="13678" xr:uid="{00000000-0005-0000-0000-00000B2B0000}"/>
    <cellStyle name="Normal 4 3 5 3 3 3" xfId="13679" xr:uid="{00000000-0005-0000-0000-00000C2B0000}"/>
    <cellStyle name="Normal 4 3 5 3 3 4" xfId="13680" xr:uid="{00000000-0005-0000-0000-00000D2B0000}"/>
    <cellStyle name="Normal 4 3 5 3 4" xfId="13681" xr:uid="{00000000-0005-0000-0000-00000E2B0000}"/>
    <cellStyle name="Normal 4 3 5 3 4 2" xfId="13682" xr:uid="{00000000-0005-0000-0000-00000F2B0000}"/>
    <cellStyle name="Normal 4 3 5 3 4 3" xfId="13683" xr:uid="{00000000-0005-0000-0000-0000102B0000}"/>
    <cellStyle name="Normal 4 3 5 3 4 4" xfId="13684" xr:uid="{00000000-0005-0000-0000-0000112B0000}"/>
    <cellStyle name="Normal 4 3 5 3 5" xfId="13685" xr:uid="{00000000-0005-0000-0000-0000122B0000}"/>
    <cellStyle name="Normal 4 3 5 3 5 2" xfId="13686" xr:uid="{00000000-0005-0000-0000-0000132B0000}"/>
    <cellStyle name="Normal 4 3 5 3 5 3" xfId="13687" xr:uid="{00000000-0005-0000-0000-0000142B0000}"/>
    <cellStyle name="Normal 4 3 5 3 6" xfId="13688" xr:uid="{00000000-0005-0000-0000-0000152B0000}"/>
    <cellStyle name="Normal 4 3 5 3 7" xfId="13689" xr:uid="{00000000-0005-0000-0000-0000162B0000}"/>
    <cellStyle name="Normal 4 3 5 3 8" xfId="13690" xr:uid="{00000000-0005-0000-0000-0000172B0000}"/>
    <cellStyle name="Normal 4 3 5 4" xfId="13691" xr:uid="{00000000-0005-0000-0000-0000182B0000}"/>
    <cellStyle name="Normal 4 3 5 4 2" xfId="13692" xr:uid="{00000000-0005-0000-0000-0000192B0000}"/>
    <cellStyle name="Normal 4 3 5 4 2 2" xfId="13693" xr:uid="{00000000-0005-0000-0000-00001A2B0000}"/>
    <cellStyle name="Normal 4 3 5 4 2 2 2" xfId="13694" xr:uid="{00000000-0005-0000-0000-00001B2B0000}"/>
    <cellStyle name="Normal 4 3 5 4 2 3" xfId="13695" xr:uid="{00000000-0005-0000-0000-00001C2B0000}"/>
    <cellStyle name="Normal 4 3 5 4 2 4" xfId="13696" xr:uid="{00000000-0005-0000-0000-00001D2B0000}"/>
    <cellStyle name="Normal 4 3 5 4 3" xfId="13697" xr:uid="{00000000-0005-0000-0000-00001E2B0000}"/>
    <cellStyle name="Normal 4 3 5 4 3 2" xfId="13698" xr:uid="{00000000-0005-0000-0000-00001F2B0000}"/>
    <cellStyle name="Normal 4 3 5 4 3 3" xfId="13699" xr:uid="{00000000-0005-0000-0000-0000202B0000}"/>
    <cellStyle name="Normal 4 3 5 4 3 4" xfId="13700" xr:uid="{00000000-0005-0000-0000-0000212B0000}"/>
    <cellStyle name="Normal 4 3 5 4 4" xfId="13701" xr:uid="{00000000-0005-0000-0000-0000222B0000}"/>
    <cellStyle name="Normal 4 3 5 4 4 2" xfId="13702" xr:uid="{00000000-0005-0000-0000-0000232B0000}"/>
    <cellStyle name="Normal 4 3 5 4 4 3" xfId="13703" xr:uid="{00000000-0005-0000-0000-0000242B0000}"/>
    <cellStyle name="Normal 4 3 5 4 5" xfId="13704" xr:uid="{00000000-0005-0000-0000-0000252B0000}"/>
    <cellStyle name="Normal 4 3 5 4 6" xfId="13705" xr:uid="{00000000-0005-0000-0000-0000262B0000}"/>
    <cellStyle name="Normal 4 3 5 4 7" xfId="13706" xr:uid="{00000000-0005-0000-0000-0000272B0000}"/>
    <cellStyle name="Normal 4 3 5 5" xfId="13707" xr:uid="{00000000-0005-0000-0000-0000282B0000}"/>
    <cellStyle name="Normal 4 3 5 5 2" xfId="13708" xr:uid="{00000000-0005-0000-0000-0000292B0000}"/>
    <cellStyle name="Normal 4 3 5 5 2 2" xfId="13709" xr:uid="{00000000-0005-0000-0000-00002A2B0000}"/>
    <cellStyle name="Normal 4 3 5 5 3" xfId="13710" xr:uid="{00000000-0005-0000-0000-00002B2B0000}"/>
    <cellStyle name="Normal 4 3 5 5 4" xfId="13711" xr:uid="{00000000-0005-0000-0000-00002C2B0000}"/>
    <cellStyle name="Normal 4 3 5 6" xfId="13712" xr:uid="{00000000-0005-0000-0000-00002D2B0000}"/>
    <cellStyle name="Normal 4 3 5 6 2" xfId="13713" xr:uid="{00000000-0005-0000-0000-00002E2B0000}"/>
    <cellStyle name="Normal 4 3 5 6 3" xfId="13714" xr:uid="{00000000-0005-0000-0000-00002F2B0000}"/>
    <cellStyle name="Normal 4 3 5 6 4" xfId="13715" xr:uid="{00000000-0005-0000-0000-0000302B0000}"/>
    <cellStyle name="Normal 4 3 5 7" xfId="13716" xr:uid="{00000000-0005-0000-0000-0000312B0000}"/>
    <cellStyle name="Normal 4 3 5 7 2" xfId="13717" xr:uid="{00000000-0005-0000-0000-0000322B0000}"/>
    <cellStyle name="Normal 4 3 5 7 3" xfId="13718" xr:uid="{00000000-0005-0000-0000-0000332B0000}"/>
    <cellStyle name="Normal 4 3 5 8" xfId="13719" xr:uid="{00000000-0005-0000-0000-0000342B0000}"/>
    <cellStyle name="Normal 4 3 5 9" xfId="13720" xr:uid="{00000000-0005-0000-0000-0000352B0000}"/>
    <cellStyle name="Normal 4 3 6" xfId="13721" xr:uid="{00000000-0005-0000-0000-0000362B0000}"/>
    <cellStyle name="Normal 4 3 6 2" xfId="13722" xr:uid="{00000000-0005-0000-0000-0000372B0000}"/>
    <cellStyle name="Normal 4 3 6 2 2" xfId="13723" xr:uid="{00000000-0005-0000-0000-0000382B0000}"/>
    <cellStyle name="Normal 4 3 6 2 2 2" xfId="13724" xr:uid="{00000000-0005-0000-0000-0000392B0000}"/>
    <cellStyle name="Normal 4 3 6 2 2 2 2" xfId="13725" xr:uid="{00000000-0005-0000-0000-00003A2B0000}"/>
    <cellStyle name="Normal 4 3 6 2 2 3" xfId="13726" xr:uid="{00000000-0005-0000-0000-00003B2B0000}"/>
    <cellStyle name="Normal 4 3 6 2 2 4" xfId="13727" xr:uid="{00000000-0005-0000-0000-00003C2B0000}"/>
    <cellStyle name="Normal 4 3 6 2 3" xfId="13728" xr:uid="{00000000-0005-0000-0000-00003D2B0000}"/>
    <cellStyle name="Normal 4 3 6 2 3 2" xfId="13729" xr:uid="{00000000-0005-0000-0000-00003E2B0000}"/>
    <cellStyle name="Normal 4 3 6 2 3 3" xfId="13730" xr:uid="{00000000-0005-0000-0000-00003F2B0000}"/>
    <cellStyle name="Normal 4 3 6 2 3 4" xfId="13731" xr:uid="{00000000-0005-0000-0000-0000402B0000}"/>
    <cellStyle name="Normal 4 3 6 2 4" xfId="13732" xr:uid="{00000000-0005-0000-0000-0000412B0000}"/>
    <cellStyle name="Normal 4 3 6 2 4 2" xfId="13733" xr:uid="{00000000-0005-0000-0000-0000422B0000}"/>
    <cellStyle name="Normal 4 3 6 2 4 3" xfId="13734" xr:uid="{00000000-0005-0000-0000-0000432B0000}"/>
    <cellStyle name="Normal 4 3 6 2 5" xfId="13735" xr:uid="{00000000-0005-0000-0000-0000442B0000}"/>
    <cellStyle name="Normal 4 3 6 2 6" xfId="13736" xr:uid="{00000000-0005-0000-0000-0000452B0000}"/>
    <cellStyle name="Normal 4 3 6 2 7" xfId="13737" xr:uid="{00000000-0005-0000-0000-0000462B0000}"/>
    <cellStyle name="Normal 4 3 6 3" xfId="13738" xr:uid="{00000000-0005-0000-0000-0000472B0000}"/>
    <cellStyle name="Normal 4 3 6 3 2" xfId="13739" xr:uid="{00000000-0005-0000-0000-0000482B0000}"/>
    <cellStyle name="Normal 4 3 6 3 2 2" xfId="13740" xr:uid="{00000000-0005-0000-0000-0000492B0000}"/>
    <cellStyle name="Normal 4 3 6 3 3" xfId="13741" xr:uid="{00000000-0005-0000-0000-00004A2B0000}"/>
    <cellStyle name="Normal 4 3 6 3 4" xfId="13742" xr:uid="{00000000-0005-0000-0000-00004B2B0000}"/>
    <cellStyle name="Normal 4 3 6 4" xfId="13743" xr:uid="{00000000-0005-0000-0000-00004C2B0000}"/>
    <cellStyle name="Normal 4 3 6 4 2" xfId="13744" xr:uid="{00000000-0005-0000-0000-00004D2B0000}"/>
    <cellStyle name="Normal 4 3 6 4 3" xfId="13745" xr:uid="{00000000-0005-0000-0000-00004E2B0000}"/>
    <cellStyle name="Normal 4 3 6 4 4" xfId="13746" xr:uid="{00000000-0005-0000-0000-00004F2B0000}"/>
    <cellStyle name="Normal 4 3 6 5" xfId="13747" xr:uid="{00000000-0005-0000-0000-0000502B0000}"/>
    <cellStyle name="Normal 4 3 6 5 2" xfId="13748" xr:uid="{00000000-0005-0000-0000-0000512B0000}"/>
    <cellStyle name="Normal 4 3 6 5 3" xfId="13749" xr:uid="{00000000-0005-0000-0000-0000522B0000}"/>
    <cellStyle name="Normal 4 3 6 6" xfId="13750" xr:uid="{00000000-0005-0000-0000-0000532B0000}"/>
    <cellStyle name="Normal 4 3 6 7" xfId="13751" xr:uid="{00000000-0005-0000-0000-0000542B0000}"/>
    <cellStyle name="Normal 4 3 6 8" xfId="13752" xr:uid="{00000000-0005-0000-0000-0000552B0000}"/>
    <cellStyle name="Normal 4 3 7" xfId="13753" xr:uid="{00000000-0005-0000-0000-0000562B0000}"/>
    <cellStyle name="Normal 4 3 7 2" xfId="13754" xr:uid="{00000000-0005-0000-0000-0000572B0000}"/>
    <cellStyle name="Normal 4 3 7 2 2" xfId="13755" xr:uid="{00000000-0005-0000-0000-0000582B0000}"/>
    <cellStyle name="Normal 4 3 7 2 2 2" xfId="13756" xr:uid="{00000000-0005-0000-0000-0000592B0000}"/>
    <cellStyle name="Normal 4 3 7 2 2 2 2" xfId="13757" xr:uid="{00000000-0005-0000-0000-00005A2B0000}"/>
    <cellStyle name="Normal 4 3 7 2 2 3" xfId="13758" xr:uid="{00000000-0005-0000-0000-00005B2B0000}"/>
    <cellStyle name="Normal 4 3 7 2 2 4" xfId="13759" xr:uid="{00000000-0005-0000-0000-00005C2B0000}"/>
    <cellStyle name="Normal 4 3 7 2 3" xfId="13760" xr:uid="{00000000-0005-0000-0000-00005D2B0000}"/>
    <cellStyle name="Normal 4 3 7 2 3 2" xfId="13761" xr:uid="{00000000-0005-0000-0000-00005E2B0000}"/>
    <cellStyle name="Normal 4 3 7 2 3 3" xfId="13762" xr:uid="{00000000-0005-0000-0000-00005F2B0000}"/>
    <cellStyle name="Normal 4 3 7 2 3 4" xfId="13763" xr:uid="{00000000-0005-0000-0000-0000602B0000}"/>
    <cellStyle name="Normal 4 3 7 2 4" xfId="13764" xr:uid="{00000000-0005-0000-0000-0000612B0000}"/>
    <cellStyle name="Normal 4 3 7 2 4 2" xfId="13765" xr:uid="{00000000-0005-0000-0000-0000622B0000}"/>
    <cellStyle name="Normal 4 3 7 2 4 3" xfId="13766" xr:uid="{00000000-0005-0000-0000-0000632B0000}"/>
    <cellStyle name="Normal 4 3 7 2 5" xfId="13767" xr:uid="{00000000-0005-0000-0000-0000642B0000}"/>
    <cellStyle name="Normal 4 3 7 2 6" xfId="13768" xr:uid="{00000000-0005-0000-0000-0000652B0000}"/>
    <cellStyle name="Normal 4 3 7 2 7" xfId="13769" xr:uid="{00000000-0005-0000-0000-0000662B0000}"/>
    <cellStyle name="Normal 4 3 7 3" xfId="13770" xr:uid="{00000000-0005-0000-0000-0000672B0000}"/>
    <cellStyle name="Normal 4 3 7 3 2" xfId="13771" xr:uid="{00000000-0005-0000-0000-0000682B0000}"/>
    <cellStyle name="Normal 4 3 7 3 2 2" xfId="13772" xr:uid="{00000000-0005-0000-0000-0000692B0000}"/>
    <cellStyle name="Normal 4 3 7 3 3" xfId="13773" xr:uid="{00000000-0005-0000-0000-00006A2B0000}"/>
    <cellStyle name="Normal 4 3 7 3 4" xfId="13774" xr:uid="{00000000-0005-0000-0000-00006B2B0000}"/>
    <cellStyle name="Normal 4 3 7 4" xfId="13775" xr:uid="{00000000-0005-0000-0000-00006C2B0000}"/>
    <cellStyle name="Normal 4 3 7 4 2" xfId="13776" xr:uid="{00000000-0005-0000-0000-00006D2B0000}"/>
    <cellStyle name="Normal 4 3 7 4 3" xfId="13777" xr:uid="{00000000-0005-0000-0000-00006E2B0000}"/>
    <cellStyle name="Normal 4 3 7 4 4" xfId="13778" xr:uid="{00000000-0005-0000-0000-00006F2B0000}"/>
    <cellStyle name="Normal 4 3 7 5" xfId="13779" xr:uid="{00000000-0005-0000-0000-0000702B0000}"/>
    <cellStyle name="Normal 4 3 7 5 2" xfId="13780" xr:uid="{00000000-0005-0000-0000-0000712B0000}"/>
    <cellStyle name="Normal 4 3 7 5 3" xfId="13781" xr:uid="{00000000-0005-0000-0000-0000722B0000}"/>
    <cellStyle name="Normal 4 3 7 6" xfId="13782" xr:uid="{00000000-0005-0000-0000-0000732B0000}"/>
    <cellStyle name="Normal 4 3 7 7" xfId="13783" xr:uid="{00000000-0005-0000-0000-0000742B0000}"/>
    <cellStyle name="Normal 4 3 7 8" xfId="13784" xr:uid="{00000000-0005-0000-0000-0000752B0000}"/>
    <cellStyle name="Normal 4 3 8" xfId="13785" xr:uid="{00000000-0005-0000-0000-0000762B0000}"/>
    <cellStyle name="Normal 4 3 8 2" xfId="13786" xr:uid="{00000000-0005-0000-0000-0000772B0000}"/>
    <cellStyle name="Normal 4 3 8 2 2" xfId="13787" xr:uid="{00000000-0005-0000-0000-0000782B0000}"/>
    <cellStyle name="Normal 4 3 8 2 2 2" xfId="13788" xr:uid="{00000000-0005-0000-0000-0000792B0000}"/>
    <cellStyle name="Normal 4 3 8 2 3" xfId="13789" xr:uid="{00000000-0005-0000-0000-00007A2B0000}"/>
    <cellStyle name="Normal 4 3 8 2 4" xfId="13790" xr:uid="{00000000-0005-0000-0000-00007B2B0000}"/>
    <cellStyle name="Normal 4 3 8 3" xfId="13791" xr:uid="{00000000-0005-0000-0000-00007C2B0000}"/>
    <cellStyle name="Normal 4 3 8 3 2" xfId="13792" xr:uid="{00000000-0005-0000-0000-00007D2B0000}"/>
    <cellStyle name="Normal 4 3 8 3 3" xfId="13793" xr:uid="{00000000-0005-0000-0000-00007E2B0000}"/>
    <cellStyle name="Normal 4 3 8 3 4" xfId="13794" xr:uid="{00000000-0005-0000-0000-00007F2B0000}"/>
    <cellStyle name="Normal 4 3 8 4" xfId="13795" xr:uid="{00000000-0005-0000-0000-0000802B0000}"/>
    <cellStyle name="Normal 4 3 8 4 2" xfId="13796" xr:uid="{00000000-0005-0000-0000-0000812B0000}"/>
    <cellStyle name="Normal 4 3 8 4 3" xfId="13797" xr:uid="{00000000-0005-0000-0000-0000822B0000}"/>
    <cellStyle name="Normal 4 3 8 5" xfId="13798" xr:uid="{00000000-0005-0000-0000-0000832B0000}"/>
    <cellStyle name="Normal 4 3 8 6" xfId="13799" xr:uid="{00000000-0005-0000-0000-0000842B0000}"/>
    <cellStyle name="Normal 4 3 8 7" xfId="13800" xr:uid="{00000000-0005-0000-0000-0000852B0000}"/>
    <cellStyle name="Normal 4 3 9" xfId="13801" xr:uid="{00000000-0005-0000-0000-0000862B0000}"/>
    <cellStyle name="Normal 4 3 9 2" xfId="13802" xr:uid="{00000000-0005-0000-0000-0000872B0000}"/>
    <cellStyle name="Normal 4 3 9 2 2" xfId="13803" xr:uid="{00000000-0005-0000-0000-0000882B0000}"/>
    <cellStyle name="Normal 4 3 9 3" xfId="13804" xr:uid="{00000000-0005-0000-0000-0000892B0000}"/>
    <cellStyle name="Normal 4 3 9 4" xfId="13805" xr:uid="{00000000-0005-0000-0000-00008A2B0000}"/>
    <cellStyle name="Normal 4 4" xfId="1000" xr:uid="{00000000-0005-0000-0000-00008B2B0000}"/>
    <cellStyle name="Normal 4 4 10" xfId="13806" xr:uid="{00000000-0005-0000-0000-00008C2B0000}"/>
    <cellStyle name="Normal 4 4 11" xfId="13807" xr:uid="{00000000-0005-0000-0000-00008D2B0000}"/>
    <cellStyle name="Normal 4 4 11 2" xfId="13808" xr:uid="{00000000-0005-0000-0000-00008E2B0000}"/>
    <cellStyle name="Normal 4 4 11 3" xfId="13809" xr:uid="{00000000-0005-0000-0000-00008F2B0000}"/>
    <cellStyle name="Normal 4 4 11 4" xfId="13810" xr:uid="{00000000-0005-0000-0000-0000902B0000}"/>
    <cellStyle name="Normal 4 4 12" xfId="13811" xr:uid="{00000000-0005-0000-0000-0000912B0000}"/>
    <cellStyle name="Normal 4 4 12 2" xfId="13812" xr:uid="{00000000-0005-0000-0000-0000922B0000}"/>
    <cellStyle name="Normal 4 4 12 3" xfId="13813" xr:uid="{00000000-0005-0000-0000-0000932B0000}"/>
    <cellStyle name="Normal 4 4 13" xfId="13814" xr:uid="{00000000-0005-0000-0000-0000942B0000}"/>
    <cellStyle name="Normal 4 4 14" xfId="13815" xr:uid="{00000000-0005-0000-0000-0000952B0000}"/>
    <cellStyle name="Normal 4 4 15" xfId="13816" xr:uid="{00000000-0005-0000-0000-0000962B0000}"/>
    <cellStyle name="Normal 4 4 16" xfId="32249" xr:uid="{39F078EC-B792-4A9E-B2F1-D499713DEE85}"/>
    <cellStyle name="Normal 4 4 2" xfId="13817" xr:uid="{00000000-0005-0000-0000-0000972B0000}"/>
    <cellStyle name="Normal 4 4 2 10" xfId="13818" xr:uid="{00000000-0005-0000-0000-0000982B0000}"/>
    <cellStyle name="Normal 4 4 2 10 2" xfId="13819" xr:uid="{00000000-0005-0000-0000-0000992B0000}"/>
    <cellStyle name="Normal 4 4 2 10 3" xfId="13820" xr:uid="{00000000-0005-0000-0000-00009A2B0000}"/>
    <cellStyle name="Normal 4 4 2 11" xfId="13821" xr:uid="{00000000-0005-0000-0000-00009B2B0000}"/>
    <cellStyle name="Normal 4 4 2 12" xfId="13822" xr:uid="{00000000-0005-0000-0000-00009C2B0000}"/>
    <cellStyle name="Normal 4 4 2 13" xfId="13823" xr:uid="{00000000-0005-0000-0000-00009D2B0000}"/>
    <cellStyle name="Normal 4 4 2 2" xfId="13824" xr:uid="{00000000-0005-0000-0000-00009E2B0000}"/>
    <cellStyle name="Normal 4 4 2 2 10" xfId="13825" xr:uid="{00000000-0005-0000-0000-00009F2B0000}"/>
    <cellStyle name="Normal 4 4 2 2 11" xfId="13826" xr:uid="{00000000-0005-0000-0000-0000A02B0000}"/>
    <cellStyle name="Normal 4 4 2 2 2" xfId="13827" xr:uid="{00000000-0005-0000-0000-0000A12B0000}"/>
    <cellStyle name="Normal 4 4 2 2 2 10" xfId="13828" xr:uid="{00000000-0005-0000-0000-0000A22B0000}"/>
    <cellStyle name="Normal 4 4 2 2 2 2" xfId="13829" xr:uid="{00000000-0005-0000-0000-0000A32B0000}"/>
    <cellStyle name="Normal 4 4 2 2 2 2 2" xfId="13830" xr:uid="{00000000-0005-0000-0000-0000A42B0000}"/>
    <cellStyle name="Normal 4 4 2 2 2 2 2 2" xfId="13831" xr:uid="{00000000-0005-0000-0000-0000A52B0000}"/>
    <cellStyle name="Normal 4 4 2 2 2 2 2 2 2" xfId="13832" xr:uid="{00000000-0005-0000-0000-0000A62B0000}"/>
    <cellStyle name="Normal 4 4 2 2 2 2 2 2 2 2" xfId="13833" xr:uid="{00000000-0005-0000-0000-0000A72B0000}"/>
    <cellStyle name="Normal 4 4 2 2 2 2 2 2 3" xfId="13834" xr:uid="{00000000-0005-0000-0000-0000A82B0000}"/>
    <cellStyle name="Normal 4 4 2 2 2 2 2 2 4" xfId="13835" xr:uid="{00000000-0005-0000-0000-0000A92B0000}"/>
    <cellStyle name="Normal 4 4 2 2 2 2 2 3" xfId="13836" xr:uid="{00000000-0005-0000-0000-0000AA2B0000}"/>
    <cellStyle name="Normal 4 4 2 2 2 2 2 3 2" xfId="13837" xr:uid="{00000000-0005-0000-0000-0000AB2B0000}"/>
    <cellStyle name="Normal 4 4 2 2 2 2 2 3 3" xfId="13838" xr:uid="{00000000-0005-0000-0000-0000AC2B0000}"/>
    <cellStyle name="Normal 4 4 2 2 2 2 2 3 4" xfId="13839" xr:uid="{00000000-0005-0000-0000-0000AD2B0000}"/>
    <cellStyle name="Normal 4 4 2 2 2 2 2 4" xfId="13840" xr:uid="{00000000-0005-0000-0000-0000AE2B0000}"/>
    <cellStyle name="Normal 4 4 2 2 2 2 2 4 2" xfId="13841" xr:uid="{00000000-0005-0000-0000-0000AF2B0000}"/>
    <cellStyle name="Normal 4 4 2 2 2 2 2 4 3" xfId="13842" xr:uid="{00000000-0005-0000-0000-0000B02B0000}"/>
    <cellStyle name="Normal 4 4 2 2 2 2 2 5" xfId="13843" xr:uid="{00000000-0005-0000-0000-0000B12B0000}"/>
    <cellStyle name="Normal 4 4 2 2 2 2 2 6" xfId="13844" xr:uid="{00000000-0005-0000-0000-0000B22B0000}"/>
    <cellStyle name="Normal 4 4 2 2 2 2 2 7" xfId="13845" xr:uid="{00000000-0005-0000-0000-0000B32B0000}"/>
    <cellStyle name="Normal 4 4 2 2 2 2 3" xfId="13846" xr:uid="{00000000-0005-0000-0000-0000B42B0000}"/>
    <cellStyle name="Normal 4 4 2 2 2 2 3 2" xfId="13847" xr:uid="{00000000-0005-0000-0000-0000B52B0000}"/>
    <cellStyle name="Normal 4 4 2 2 2 2 3 2 2" xfId="13848" xr:uid="{00000000-0005-0000-0000-0000B62B0000}"/>
    <cellStyle name="Normal 4 4 2 2 2 2 3 3" xfId="13849" xr:uid="{00000000-0005-0000-0000-0000B72B0000}"/>
    <cellStyle name="Normal 4 4 2 2 2 2 3 4" xfId="13850" xr:uid="{00000000-0005-0000-0000-0000B82B0000}"/>
    <cellStyle name="Normal 4 4 2 2 2 2 4" xfId="13851" xr:uid="{00000000-0005-0000-0000-0000B92B0000}"/>
    <cellStyle name="Normal 4 4 2 2 2 2 4 2" xfId="13852" xr:uid="{00000000-0005-0000-0000-0000BA2B0000}"/>
    <cellStyle name="Normal 4 4 2 2 2 2 4 3" xfId="13853" xr:uid="{00000000-0005-0000-0000-0000BB2B0000}"/>
    <cellStyle name="Normal 4 4 2 2 2 2 4 4" xfId="13854" xr:uid="{00000000-0005-0000-0000-0000BC2B0000}"/>
    <cellStyle name="Normal 4 4 2 2 2 2 5" xfId="13855" xr:uid="{00000000-0005-0000-0000-0000BD2B0000}"/>
    <cellStyle name="Normal 4 4 2 2 2 2 5 2" xfId="13856" xr:uid="{00000000-0005-0000-0000-0000BE2B0000}"/>
    <cellStyle name="Normal 4 4 2 2 2 2 5 3" xfId="13857" xr:uid="{00000000-0005-0000-0000-0000BF2B0000}"/>
    <cellStyle name="Normal 4 4 2 2 2 2 6" xfId="13858" xr:uid="{00000000-0005-0000-0000-0000C02B0000}"/>
    <cellStyle name="Normal 4 4 2 2 2 2 7" xfId="13859" xr:uid="{00000000-0005-0000-0000-0000C12B0000}"/>
    <cellStyle name="Normal 4 4 2 2 2 2 8" xfId="13860" xr:uid="{00000000-0005-0000-0000-0000C22B0000}"/>
    <cellStyle name="Normal 4 4 2 2 2 3" xfId="13861" xr:uid="{00000000-0005-0000-0000-0000C32B0000}"/>
    <cellStyle name="Normal 4 4 2 2 2 3 2" xfId="13862" xr:uid="{00000000-0005-0000-0000-0000C42B0000}"/>
    <cellStyle name="Normal 4 4 2 2 2 3 2 2" xfId="13863" xr:uid="{00000000-0005-0000-0000-0000C52B0000}"/>
    <cellStyle name="Normal 4 4 2 2 2 3 2 2 2" xfId="13864" xr:uid="{00000000-0005-0000-0000-0000C62B0000}"/>
    <cellStyle name="Normal 4 4 2 2 2 3 2 2 2 2" xfId="13865" xr:uid="{00000000-0005-0000-0000-0000C72B0000}"/>
    <cellStyle name="Normal 4 4 2 2 2 3 2 2 3" xfId="13866" xr:uid="{00000000-0005-0000-0000-0000C82B0000}"/>
    <cellStyle name="Normal 4 4 2 2 2 3 2 2 4" xfId="13867" xr:uid="{00000000-0005-0000-0000-0000C92B0000}"/>
    <cellStyle name="Normal 4 4 2 2 2 3 2 3" xfId="13868" xr:uid="{00000000-0005-0000-0000-0000CA2B0000}"/>
    <cellStyle name="Normal 4 4 2 2 2 3 2 3 2" xfId="13869" xr:uid="{00000000-0005-0000-0000-0000CB2B0000}"/>
    <cellStyle name="Normal 4 4 2 2 2 3 2 3 3" xfId="13870" xr:uid="{00000000-0005-0000-0000-0000CC2B0000}"/>
    <cellStyle name="Normal 4 4 2 2 2 3 2 3 4" xfId="13871" xr:uid="{00000000-0005-0000-0000-0000CD2B0000}"/>
    <cellStyle name="Normal 4 4 2 2 2 3 2 4" xfId="13872" xr:uid="{00000000-0005-0000-0000-0000CE2B0000}"/>
    <cellStyle name="Normal 4 4 2 2 2 3 2 4 2" xfId="13873" xr:uid="{00000000-0005-0000-0000-0000CF2B0000}"/>
    <cellStyle name="Normal 4 4 2 2 2 3 2 4 3" xfId="13874" xr:uid="{00000000-0005-0000-0000-0000D02B0000}"/>
    <cellStyle name="Normal 4 4 2 2 2 3 2 5" xfId="13875" xr:uid="{00000000-0005-0000-0000-0000D12B0000}"/>
    <cellStyle name="Normal 4 4 2 2 2 3 2 6" xfId="13876" xr:uid="{00000000-0005-0000-0000-0000D22B0000}"/>
    <cellStyle name="Normal 4 4 2 2 2 3 2 7" xfId="13877" xr:uid="{00000000-0005-0000-0000-0000D32B0000}"/>
    <cellStyle name="Normal 4 4 2 2 2 3 3" xfId="13878" xr:uid="{00000000-0005-0000-0000-0000D42B0000}"/>
    <cellStyle name="Normal 4 4 2 2 2 3 3 2" xfId="13879" xr:uid="{00000000-0005-0000-0000-0000D52B0000}"/>
    <cellStyle name="Normal 4 4 2 2 2 3 3 2 2" xfId="13880" xr:uid="{00000000-0005-0000-0000-0000D62B0000}"/>
    <cellStyle name="Normal 4 4 2 2 2 3 3 3" xfId="13881" xr:uid="{00000000-0005-0000-0000-0000D72B0000}"/>
    <cellStyle name="Normal 4 4 2 2 2 3 3 4" xfId="13882" xr:uid="{00000000-0005-0000-0000-0000D82B0000}"/>
    <cellStyle name="Normal 4 4 2 2 2 3 4" xfId="13883" xr:uid="{00000000-0005-0000-0000-0000D92B0000}"/>
    <cellStyle name="Normal 4 4 2 2 2 3 4 2" xfId="13884" xr:uid="{00000000-0005-0000-0000-0000DA2B0000}"/>
    <cellStyle name="Normal 4 4 2 2 2 3 4 3" xfId="13885" xr:uid="{00000000-0005-0000-0000-0000DB2B0000}"/>
    <cellStyle name="Normal 4 4 2 2 2 3 4 4" xfId="13886" xr:uid="{00000000-0005-0000-0000-0000DC2B0000}"/>
    <cellStyle name="Normal 4 4 2 2 2 3 5" xfId="13887" xr:uid="{00000000-0005-0000-0000-0000DD2B0000}"/>
    <cellStyle name="Normal 4 4 2 2 2 3 5 2" xfId="13888" xr:uid="{00000000-0005-0000-0000-0000DE2B0000}"/>
    <cellStyle name="Normal 4 4 2 2 2 3 5 3" xfId="13889" xr:uid="{00000000-0005-0000-0000-0000DF2B0000}"/>
    <cellStyle name="Normal 4 4 2 2 2 3 6" xfId="13890" xr:uid="{00000000-0005-0000-0000-0000E02B0000}"/>
    <cellStyle name="Normal 4 4 2 2 2 3 7" xfId="13891" xr:uid="{00000000-0005-0000-0000-0000E12B0000}"/>
    <cellStyle name="Normal 4 4 2 2 2 3 8" xfId="13892" xr:uid="{00000000-0005-0000-0000-0000E22B0000}"/>
    <cellStyle name="Normal 4 4 2 2 2 4" xfId="13893" xr:uid="{00000000-0005-0000-0000-0000E32B0000}"/>
    <cellStyle name="Normal 4 4 2 2 2 4 2" xfId="13894" xr:uid="{00000000-0005-0000-0000-0000E42B0000}"/>
    <cellStyle name="Normal 4 4 2 2 2 4 2 2" xfId="13895" xr:uid="{00000000-0005-0000-0000-0000E52B0000}"/>
    <cellStyle name="Normal 4 4 2 2 2 4 2 2 2" xfId="13896" xr:uid="{00000000-0005-0000-0000-0000E62B0000}"/>
    <cellStyle name="Normal 4 4 2 2 2 4 2 3" xfId="13897" xr:uid="{00000000-0005-0000-0000-0000E72B0000}"/>
    <cellStyle name="Normal 4 4 2 2 2 4 2 4" xfId="13898" xr:uid="{00000000-0005-0000-0000-0000E82B0000}"/>
    <cellStyle name="Normal 4 4 2 2 2 4 3" xfId="13899" xr:uid="{00000000-0005-0000-0000-0000E92B0000}"/>
    <cellStyle name="Normal 4 4 2 2 2 4 3 2" xfId="13900" xr:uid="{00000000-0005-0000-0000-0000EA2B0000}"/>
    <cellStyle name="Normal 4 4 2 2 2 4 3 3" xfId="13901" xr:uid="{00000000-0005-0000-0000-0000EB2B0000}"/>
    <cellStyle name="Normal 4 4 2 2 2 4 3 4" xfId="13902" xr:uid="{00000000-0005-0000-0000-0000EC2B0000}"/>
    <cellStyle name="Normal 4 4 2 2 2 4 4" xfId="13903" xr:uid="{00000000-0005-0000-0000-0000ED2B0000}"/>
    <cellStyle name="Normal 4 4 2 2 2 4 4 2" xfId="13904" xr:uid="{00000000-0005-0000-0000-0000EE2B0000}"/>
    <cellStyle name="Normal 4 4 2 2 2 4 4 3" xfId="13905" xr:uid="{00000000-0005-0000-0000-0000EF2B0000}"/>
    <cellStyle name="Normal 4 4 2 2 2 4 5" xfId="13906" xr:uid="{00000000-0005-0000-0000-0000F02B0000}"/>
    <cellStyle name="Normal 4 4 2 2 2 4 6" xfId="13907" xr:uid="{00000000-0005-0000-0000-0000F12B0000}"/>
    <cellStyle name="Normal 4 4 2 2 2 4 7" xfId="13908" xr:uid="{00000000-0005-0000-0000-0000F22B0000}"/>
    <cellStyle name="Normal 4 4 2 2 2 5" xfId="13909" xr:uid="{00000000-0005-0000-0000-0000F32B0000}"/>
    <cellStyle name="Normal 4 4 2 2 2 5 2" xfId="13910" xr:uid="{00000000-0005-0000-0000-0000F42B0000}"/>
    <cellStyle name="Normal 4 4 2 2 2 5 2 2" xfId="13911" xr:uid="{00000000-0005-0000-0000-0000F52B0000}"/>
    <cellStyle name="Normal 4 4 2 2 2 5 3" xfId="13912" xr:uid="{00000000-0005-0000-0000-0000F62B0000}"/>
    <cellStyle name="Normal 4 4 2 2 2 5 4" xfId="13913" xr:uid="{00000000-0005-0000-0000-0000F72B0000}"/>
    <cellStyle name="Normal 4 4 2 2 2 6" xfId="13914" xr:uid="{00000000-0005-0000-0000-0000F82B0000}"/>
    <cellStyle name="Normal 4 4 2 2 2 6 2" xfId="13915" xr:uid="{00000000-0005-0000-0000-0000F92B0000}"/>
    <cellStyle name="Normal 4 4 2 2 2 6 3" xfId="13916" xr:uid="{00000000-0005-0000-0000-0000FA2B0000}"/>
    <cellStyle name="Normal 4 4 2 2 2 6 4" xfId="13917" xr:uid="{00000000-0005-0000-0000-0000FB2B0000}"/>
    <cellStyle name="Normal 4 4 2 2 2 7" xfId="13918" xr:uid="{00000000-0005-0000-0000-0000FC2B0000}"/>
    <cellStyle name="Normal 4 4 2 2 2 7 2" xfId="13919" xr:uid="{00000000-0005-0000-0000-0000FD2B0000}"/>
    <cellStyle name="Normal 4 4 2 2 2 7 3" xfId="13920" xr:uid="{00000000-0005-0000-0000-0000FE2B0000}"/>
    <cellStyle name="Normal 4 4 2 2 2 8" xfId="13921" xr:uid="{00000000-0005-0000-0000-0000FF2B0000}"/>
    <cellStyle name="Normal 4 4 2 2 2 9" xfId="13922" xr:uid="{00000000-0005-0000-0000-0000002C0000}"/>
    <cellStyle name="Normal 4 4 2 2 3" xfId="13923" xr:uid="{00000000-0005-0000-0000-0000012C0000}"/>
    <cellStyle name="Normal 4 4 2 2 3 2" xfId="13924" xr:uid="{00000000-0005-0000-0000-0000022C0000}"/>
    <cellStyle name="Normal 4 4 2 2 3 2 2" xfId="13925" xr:uid="{00000000-0005-0000-0000-0000032C0000}"/>
    <cellStyle name="Normal 4 4 2 2 3 2 2 2" xfId="13926" xr:uid="{00000000-0005-0000-0000-0000042C0000}"/>
    <cellStyle name="Normal 4 4 2 2 3 2 2 2 2" xfId="13927" xr:uid="{00000000-0005-0000-0000-0000052C0000}"/>
    <cellStyle name="Normal 4 4 2 2 3 2 2 3" xfId="13928" xr:uid="{00000000-0005-0000-0000-0000062C0000}"/>
    <cellStyle name="Normal 4 4 2 2 3 2 2 4" xfId="13929" xr:uid="{00000000-0005-0000-0000-0000072C0000}"/>
    <cellStyle name="Normal 4 4 2 2 3 2 3" xfId="13930" xr:uid="{00000000-0005-0000-0000-0000082C0000}"/>
    <cellStyle name="Normal 4 4 2 2 3 2 3 2" xfId="13931" xr:uid="{00000000-0005-0000-0000-0000092C0000}"/>
    <cellStyle name="Normal 4 4 2 2 3 2 3 3" xfId="13932" xr:uid="{00000000-0005-0000-0000-00000A2C0000}"/>
    <cellStyle name="Normal 4 4 2 2 3 2 3 4" xfId="13933" xr:uid="{00000000-0005-0000-0000-00000B2C0000}"/>
    <cellStyle name="Normal 4 4 2 2 3 2 4" xfId="13934" xr:uid="{00000000-0005-0000-0000-00000C2C0000}"/>
    <cellStyle name="Normal 4 4 2 2 3 2 4 2" xfId="13935" xr:uid="{00000000-0005-0000-0000-00000D2C0000}"/>
    <cellStyle name="Normal 4 4 2 2 3 2 4 3" xfId="13936" xr:uid="{00000000-0005-0000-0000-00000E2C0000}"/>
    <cellStyle name="Normal 4 4 2 2 3 2 5" xfId="13937" xr:uid="{00000000-0005-0000-0000-00000F2C0000}"/>
    <cellStyle name="Normal 4 4 2 2 3 2 6" xfId="13938" xr:uid="{00000000-0005-0000-0000-0000102C0000}"/>
    <cellStyle name="Normal 4 4 2 2 3 2 7" xfId="13939" xr:uid="{00000000-0005-0000-0000-0000112C0000}"/>
    <cellStyle name="Normal 4 4 2 2 3 3" xfId="13940" xr:uid="{00000000-0005-0000-0000-0000122C0000}"/>
    <cellStyle name="Normal 4 4 2 2 3 3 2" xfId="13941" xr:uid="{00000000-0005-0000-0000-0000132C0000}"/>
    <cellStyle name="Normal 4 4 2 2 3 3 2 2" xfId="13942" xr:uid="{00000000-0005-0000-0000-0000142C0000}"/>
    <cellStyle name="Normal 4 4 2 2 3 3 3" xfId="13943" xr:uid="{00000000-0005-0000-0000-0000152C0000}"/>
    <cellStyle name="Normal 4 4 2 2 3 3 4" xfId="13944" xr:uid="{00000000-0005-0000-0000-0000162C0000}"/>
    <cellStyle name="Normal 4 4 2 2 3 4" xfId="13945" xr:uid="{00000000-0005-0000-0000-0000172C0000}"/>
    <cellStyle name="Normal 4 4 2 2 3 4 2" xfId="13946" xr:uid="{00000000-0005-0000-0000-0000182C0000}"/>
    <cellStyle name="Normal 4 4 2 2 3 4 3" xfId="13947" xr:uid="{00000000-0005-0000-0000-0000192C0000}"/>
    <cellStyle name="Normal 4 4 2 2 3 4 4" xfId="13948" xr:uid="{00000000-0005-0000-0000-00001A2C0000}"/>
    <cellStyle name="Normal 4 4 2 2 3 5" xfId="13949" xr:uid="{00000000-0005-0000-0000-00001B2C0000}"/>
    <cellStyle name="Normal 4 4 2 2 3 5 2" xfId="13950" xr:uid="{00000000-0005-0000-0000-00001C2C0000}"/>
    <cellStyle name="Normal 4 4 2 2 3 5 3" xfId="13951" xr:uid="{00000000-0005-0000-0000-00001D2C0000}"/>
    <cellStyle name="Normal 4 4 2 2 3 6" xfId="13952" xr:uid="{00000000-0005-0000-0000-00001E2C0000}"/>
    <cellStyle name="Normal 4 4 2 2 3 7" xfId="13953" xr:uid="{00000000-0005-0000-0000-00001F2C0000}"/>
    <cellStyle name="Normal 4 4 2 2 3 8" xfId="13954" xr:uid="{00000000-0005-0000-0000-0000202C0000}"/>
    <cellStyle name="Normal 4 4 2 2 4" xfId="13955" xr:uid="{00000000-0005-0000-0000-0000212C0000}"/>
    <cellStyle name="Normal 4 4 2 2 4 2" xfId="13956" xr:uid="{00000000-0005-0000-0000-0000222C0000}"/>
    <cellStyle name="Normal 4 4 2 2 4 2 2" xfId="13957" xr:uid="{00000000-0005-0000-0000-0000232C0000}"/>
    <cellStyle name="Normal 4 4 2 2 4 2 2 2" xfId="13958" xr:uid="{00000000-0005-0000-0000-0000242C0000}"/>
    <cellStyle name="Normal 4 4 2 2 4 2 2 2 2" xfId="13959" xr:uid="{00000000-0005-0000-0000-0000252C0000}"/>
    <cellStyle name="Normal 4 4 2 2 4 2 2 3" xfId="13960" xr:uid="{00000000-0005-0000-0000-0000262C0000}"/>
    <cellStyle name="Normal 4 4 2 2 4 2 2 4" xfId="13961" xr:uid="{00000000-0005-0000-0000-0000272C0000}"/>
    <cellStyle name="Normal 4 4 2 2 4 2 3" xfId="13962" xr:uid="{00000000-0005-0000-0000-0000282C0000}"/>
    <cellStyle name="Normal 4 4 2 2 4 2 3 2" xfId="13963" xr:uid="{00000000-0005-0000-0000-0000292C0000}"/>
    <cellStyle name="Normal 4 4 2 2 4 2 3 3" xfId="13964" xr:uid="{00000000-0005-0000-0000-00002A2C0000}"/>
    <cellStyle name="Normal 4 4 2 2 4 2 3 4" xfId="13965" xr:uid="{00000000-0005-0000-0000-00002B2C0000}"/>
    <cellStyle name="Normal 4 4 2 2 4 2 4" xfId="13966" xr:uid="{00000000-0005-0000-0000-00002C2C0000}"/>
    <cellStyle name="Normal 4 4 2 2 4 2 4 2" xfId="13967" xr:uid="{00000000-0005-0000-0000-00002D2C0000}"/>
    <cellStyle name="Normal 4 4 2 2 4 2 4 3" xfId="13968" xr:uid="{00000000-0005-0000-0000-00002E2C0000}"/>
    <cellStyle name="Normal 4 4 2 2 4 2 5" xfId="13969" xr:uid="{00000000-0005-0000-0000-00002F2C0000}"/>
    <cellStyle name="Normal 4 4 2 2 4 2 6" xfId="13970" xr:uid="{00000000-0005-0000-0000-0000302C0000}"/>
    <cellStyle name="Normal 4 4 2 2 4 2 7" xfId="13971" xr:uid="{00000000-0005-0000-0000-0000312C0000}"/>
    <cellStyle name="Normal 4 4 2 2 4 3" xfId="13972" xr:uid="{00000000-0005-0000-0000-0000322C0000}"/>
    <cellStyle name="Normal 4 4 2 2 4 3 2" xfId="13973" xr:uid="{00000000-0005-0000-0000-0000332C0000}"/>
    <cellStyle name="Normal 4 4 2 2 4 3 2 2" xfId="13974" xr:uid="{00000000-0005-0000-0000-0000342C0000}"/>
    <cellStyle name="Normal 4 4 2 2 4 3 3" xfId="13975" xr:uid="{00000000-0005-0000-0000-0000352C0000}"/>
    <cellStyle name="Normal 4 4 2 2 4 3 4" xfId="13976" xr:uid="{00000000-0005-0000-0000-0000362C0000}"/>
    <cellStyle name="Normal 4 4 2 2 4 4" xfId="13977" xr:uid="{00000000-0005-0000-0000-0000372C0000}"/>
    <cellStyle name="Normal 4 4 2 2 4 4 2" xfId="13978" xr:uid="{00000000-0005-0000-0000-0000382C0000}"/>
    <cellStyle name="Normal 4 4 2 2 4 4 3" xfId="13979" xr:uid="{00000000-0005-0000-0000-0000392C0000}"/>
    <cellStyle name="Normal 4 4 2 2 4 4 4" xfId="13980" xr:uid="{00000000-0005-0000-0000-00003A2C0000}"/>
    <cellStyle name="Normal 4 4 2 2 4 5" xfId="13981" xr:uid="{00000000-0005-0000-0000-00003B2C0000}"/>
    <cellStyle name="Normal 4 4 2 2 4 5 2" xfId="13982" xr:uid="{00000000-0005-0000-0000-00003C2C0000}"/>
    <cellStyle name="Normal 4 4 2 2 4 5 3" xfId="13983" xr:uid="{00000000-0005-0000-0000-00003D2C0000}"/>
    <cellStyle name="Normal 4 4 2 2 4 6" xfId="13984" xr:uid="{00000000-0005-0000-0000-00003E2C0000}"/>
    <cellStyle name="Normal 4 4 2 2 4 7" xfId="13985" xr:uid="{00000000-0005-0000-0000-00003F2C0000}"/>
    <cellStyle name="Normal 4 4 2 2 4 8" xfId="13986" xr:uid="{00000000-0005-0000-0000-0000402C0000}"/>
    <cellStyle name="Normal 4 4 2 2 5" xfId="13987" xr:uid="{00000000-0005-0000-0000-0000412C0000}"/>
    <cellStyle name="Normal 4 4 2 2 5 2" xfId="13988" xr:uid="{00000000-0005-0000-0000-0000422C0000}"/>
    <cellStyle name="Normal 4 4 2 2 5 2 2" xfId="13989" xr:uid="{00000000-0005-0000-0000-0000432C0000}"/>
    <cellStyle name="Normal 4 4 2 2 5 2 2 2" xfId="13990" xr:uid="{00000000-0005-0000-0000-0000442C0000}"/>
    <cellStyle name="Normal 4 4 2 2 5 2 3" xfId="13991" xr:uid="{00000000-0005-0000-0000-0000452C0000}"/>
    <cellStyle name="Normal 4 4 2 2 5 2 4" xfId="13992" xr:uid="{00000000-0005-0000-0000-0000462C0000}"/>
    <cellStyle name="Normal 4 4 2 2 5 3" xfId="13993" xr:uid="{00000000-0005-0000-0000-0000472C0000}"/>
    <cellStyle name="Normal 4 4 2 2 5 3 2" xfId="13994" xr:uid="{00000000-0005-0000-0000-0000482C0000}"/>
    <cellStyle name="Normal 4 4 2 2 5 3 3" xfId="13995" xr:uid="{00000000-0005-0000-0000-0000492C0000}"/>
    <cellStyle name="Normal 4 4 2 2 5 3 4" xfId="13996" xr:uid="{00000000-0005-0000-0000-00004A2C0000}"/>
    <cellStyle name="Normal 4 4 2 2 5 4" xfId="13997" xr:uid="{00000000-0005-0000-0000-00004B2C0000}"/>
    <cellStyle name="Normal 4 4 2 2 5 4 2" xfId="13998" xr:uid="{00000000-0005-0000-0000-00004C2C0000}"/>
    <cellStyle name="Normal 4 4 2 2 5 4 3" xfId="13999" xr:uid="{00000000-0005-0000-0000-00004D2C0000}"/>
    <cellStyle name="Normal 4 4 2 2 5 5" xfId="14000" xr:uid="{00000000-0005-0000-0000-00004E2C0000}"/>
    <cellStyle name="Normal 4 4 2 2 5 6" xfId="14001" xr:uid="{00000000-0005-0000-0000-00004F2C0000}"/>
    <cellStyle name="Normal 4 4 2 2 5 7" xfId="14002" xr:uid="{00000000-0005-0000-0000-0000502C0000}"/>
    <cellStyle name="Normal 4 4 2 2 6" xfId="14003" xr:uid="{00000000-0005-0000-0000-0000512C0000}"/>
    <cellStyle name="Normal 4 4 2 2 6 2" xfId="14004" xr:uid="{00000000-0005-0000-0000-0000522C0000}"/>
    <cellStyle name="Normal 4 4 2 2 6 2 2" xfId="14005" xr:uid="{00000000-0005-0000-0000-0000532C0000}"/>
    <cellStyle name="Normal 4 4 2 2 6 3" xfId="14006" xr:uid="{00000000-0005-0000-0000-0000542C0000}"/>
    <cellStyle name="Normal 4 4 2 2 6 4" xfId="14007" xr:uid="{00000000-0005-0000-0000-0000552C0000}"/>
    <cellStyle name="Normal 4 4 2 2 7" xfId="14008" xr:uid="{00000000-0005-0000-0000-0000562C0000}"/>
    <cellStyle name="Normal 4 4 2 2 7 2" xfId="14009" xr:uid="{00000000-0005-0000-0000-0000572C0000}"/>
    <cellStyle name="Normal 4 4 2 2 7 3" xfId="14010" xr:uid="{00000000-0005-0000-0000-0000582C0000}"/>
    <cellStyle name="Normal 4 4 2 2 7 4" xfId="14011" xr:uid="{00000000-0005-0000-0000-0000592C0000}"/>
    <cellStyle name="Normal 4 4 2 2 8" xfId="14012" xr:uid="{00000000-0005-0000-0000-00005A2C0000}"/>
    <cellStyle name="Normal 4 4 2 2 8 2" xfId="14013" xr:uid="{00000000-0005-0000-0000-00005B2C0000}"/>
    <cellStyle name="Normal 4 4 2 2 8 3" xfId="14014" xr:uid="{00000000-0005-0000-0000-00005C2C0000}"/>
    <cellStyle name="Normal 4 4 2 2 9" xfId="14015" xr:uid="{00000000-0005-0000-0000-00005D2C0000}"/>
    <cellStyle name="Normal 4 4 2 3" xfId="14016" xr:uid="{00000000-0005-0000-0000-00005E2C0000}"/>
    <cellStyle name="Normal 4 4 2 3 10" xfId="14017" xr:uid="{00000000-0005-0000-0000-00005F2C0000}"/>
    <cellStyle name="Normal 4 4 2 3 11" xfId="14018" xr:uid="{00000000-0005-0000-0000-0000602C0000}"/>
    <cellStyle name="Normal 4 4 2 3 2" xfId="14019" xr:uid="{00000000-0005-0000-0000-0000612C0000}"/>
    <cellStyle name="Normal 4 4 2 3 2 10" xfId="14020" xr:uid="{00000000-0005-0000-0000-0000622C0000}"/>
    <cellStyle name="Normal 4 4 2 3 2 2" xfId="14021" xr:uid="{00000000-0005-0000-0000-0000632C0000}"/>
    <cellStyle name="Normal 4 4 2 3 2 2 2" xfId="14022" xr:uid="{00000000-0005-0000-0000-0000642C0000}"/>
    <cellStyle name="Normal 4 4 2 3 2 2 2 2" xfId="14023" xr:uid="{00000000-0005-0000-0000-0000652C0000}"/>
    <cellStyle name="Normal 4 4 2 3 2 2 2 2 2" xfId="14024" xr:uid="{00000000-0005-0000-0000-0000662C0000}"/>
    <cellStyle name="Normal 4 4 2 3 2 2 2 2 2 2" xfId="14025" xr:uid="{00000000-0005-0000-0000-0000672C0000}"/>
    <cellStyle name="Normal 4 4 2 3 2 2 2 2 3" xfId="14026" xr:uid="{00000000-0005-0000-0000-0000682C0000}"/>
    <cellStyle name="Normal 4 4 2 3 2 2 2 2 4" xfId="14027" xr:uid="{00000000-0005-0000-0000-0000692C0000}"/>
    <cellStyle name="Normal 4 4 2 3 2 2 2 3" xfId="14028" xr:uid="{00000000-0005-0000-0000-00006A2C0000}"/>
    <cellStyle name="Normal 4 4 2 3 2 2 2 3 2" xfId="14029" xr:uid="{00000000-0005-0000-0000-00006B2C0000}"/>
    <cellStyle name="Normal 4 4 2 3 2 2 2 3 3" xfId="14030" xr:uid="{00000000-0005-0000-0000-00006C2C0000}"/>
    <cellStyle name="Normal 4 4 2 3 2 2 2 3 4" xfId="14031" xr:uid="{00000000-0005-0000-0000-00006D2C0000}"/>
    <cellStyle name="Normal 4 4 2 3 2 2 2 4" xfId="14032" xr:uid="{00000000-0005-0000-0000-00006E2C0000}"/>
    <cellStyle name="Normal 4 4 2 3 2 2 2 4 2" xfId="14033" xr:uid="{00000000-0005-0000-0000-00006F2C0000}"/>
    <cellStyle name="Normal 4 4 2 3 2 2 2 4 3" xfId="14034" xr:uid="{00000000-0005-0000-0000-0000702C0000}"/>
    <cellStyle name="Normal 4 4 2 3 2 2 2 5" xfId="14035" xr:uid="{00000000-0005-0000-0000-0000712C0000}"/>
    <cellStyle name="Normal 4 4 2 3 2 2 2 6" xfId="14036" xr:uid="{00000000-0005-0000-0000-0000722C0000}"/>
    <cellStyle name="Normal 4 4 2 3 2 2 2 7" xfId="14037" xr:uid="{00000000-0005-0000-0000-0000732C0000}"/>
    <cellStyle name="Normal 4 4 2 3 2 2 3" xfId="14038" xr:uid="{00000000-0005-0000-0000-0000742C0000}"/>
    <cellStyle name="Normal 4 4 2 3 2 2 3 2" xfId="14039" xr:uid="{00000000-0005-0000-0000-0000752C0000}"/>
    <cellStyle name="Normal 4 4 2 3 2 2 3 2 2" xfId="14040" xr:uid="{00000000-0005-0000-0000-0000762C0000}"/>
    <cellStyle name="Normal 4 4 2 3 2 2 3 3" xfId="14041" xr:uid="{00000000-0005-0000-0000-0000772C0000}"/>
    <cellStyle name="Normal 4 4 2 3 2 2 3 4" xfId="14042" xr:uid="{00000000-0005-0000-0000-0000782C0000}"/>
    <cellStyle name="Normal 4 4 2 3 2 2 4" xfId="14043" xr:uid="{00000000-0005-0000-0000-0000792C0000}"/>
    <cellStyle name="Normal 4 4 2 3 2 2 4 2" xfId="14044" xr:uid="{00000000-0005-0000-0000-00007A2C0000}"/>
    <cellStyle name="Normal 4 4 2 3 2 2 4 3" xfId="14045" xr:uid="{00000000-0005-0000-0000-00007B2C0000}"/>
    <cellStyle name="Normal 4 4 2 3 2 2 4 4" xfId="14046" xr:uid="{00000000-0005-0000-0000-00007C2C0000}"/>
    <cellStyle name="Normal 4 4 2 3 2 2 5" xfId="14047" xr:uid="{00000000-0005-0000-0000-00007D2C0000}"/>
    <cellStyle name="Normal 4 4 2 3 2 2 5 2" xfId="14048" xr:uid="{00000000-0005-0000-0000-00007E2C0000}"/>
    <cellStyle name="Normal 4 4 2 3 2 2 5 3" xfId="14049" xr:uid="{00000000-0005-0000-0000-00007F2C0000}"/>
    <cellStyle name="Normal 4 4 2 3 2 2 6" xfId="14050" xr:uid="{00000000-0005-0000-0000-0000802C0000}"/>
    <cellStyle name="Normal 4 4 2 3 2 2 7" xfId="14051" xr:uid="{00000000-0005-0000-0000-0000812C0000}"/>
    <cellStyle name="Normal 4 4 2 3 2 2 8" xfId="14052" xr:uid="{00000000-0005-0000-0000-0000822C0000}"/>
    <cellStyle name="Normal 4 4 2 3 2 3" xfId="14053" xr:uid="{00000000-0005-0000-0000-0000832C0000}"/>
    <cellStyle name="Normal 4 4 2 3 2 3 2" xfId="14054" xr:uid="{00000000-0005-0000-0000-0000842C0000}"/>
    <cellStyle name="Normal 4 4 2 3 2 3 2 2" xfId="14055" xr:uid="{00000000-0005-0000-0000-0000852C0000}"/>
    <cellStyle name="Normal 4 4 2 3 2 3 2 2 2" xfId="14056" xr:uid="{00000000-0005-0000-0000-0000862C0000}"/>
    <cellStyle name="Normal 4 4 2 3 2 3 2 2 2 2" xfId="14057" xr:uid="{00000000-0005-0000-0000-0000872C0000}"/>
    <cellStyle name="Normal 4 4 2 3 2 3 2 2 3" xfId="14058" xr:uid="{00000000-0005-0000-0000-0000882C0000}"/>
    <cellStyle name="Normal 4 4 2 3 2 3 2 2 4" xfId="14059" xr:uid="{00000000-0005-0000-0000-0000892C0000}"/>
    <cellStyle name="Normal 4 4 2 3 2 3 2 3" xfId="14060" xr:uid="{00000000-0005-0000-0000-00008A2C0000}"/>
    <cellStyle name="Normal 4 4 2 3 2 3 2 3 2" xfId="14061" xr:uid="{00000000-0005-0000-0000-00008B2C0000}"/>
    <cellStyle name="Normal 4 4 2 3 2 3 2 3 3" xfId="14062" xr:uid="{00000000-0005-0000-0000-00008C2C0000}"/>
    <cellStyle name="Normal 4 4 2 3 2 3 2 3 4" xfId="14063" xr:uid="{00000000-0005-0000-0000-00008D2C0000}"/>
    <cellStyle name="Normal 4 4 2 3 2 3 2 4" xfId="14064" xr:uid="{00000000-0005-0000-0000-00008E2C0000}"/>
    <cellStyle name="Normal 4 4 2 3 2 3 2 4 2" xfId="14065" xr:uid="{00000000-0005-0000-0000-00008F2C0000}"/>
    <cellStyle name="Normal 4 4 2 3 2 3 2 4 3" xfId="14066" xr:uid="{00000000-0005-0000-0000-0000902C0000}"/>
    <cellStyle name="Normal 4 4 2 3 2 3 2 5" xfId="14067" xr:uid="{00000000-0005-0000-0000-0000912C0000}"/>
    <cellStyle name="Normal 4 4 2 3 2 3 2 6" xfId="14068" xr:uid="{00000000-0005-0000-0000-0000922C0000}"/>
    <cellStyle name="Normal 4 4 2 3 2 3 2 7" xfId="14069" xr:uid="{00000000-0005-0000-0000-0000932C0000}"/>
    <cellStyle name="Normal 4 4 2 3 2 3 3" xfId="14070" xr:uid="{00000000-0005-0000-0000-0000942C0000}"/>
    <cellStyle name="Normal 4 4 2 3 2 3 3 2" xfId="14071" xr:uid="{00000000-0005-0000-0000-0000952C0000}"/>
    <cellStyle name="Normal 4 4 2 3 2 3 3 2 2" xfId="14072" xr:uid="{00000000-0005-0000-0000-0000962C0000}"/>
    <cellStyle name="Normal 4 4 2 3 2 3 3 3" xfId="14073" xr:uid="{00000000-0005-0000-0000-0000972C0000}"/>
    <cellStyle name="Normal 4 4 2 3 2 3 3 4" xfId="14074" xr:uid="{00000000-0005-0000-0000-0000982C0000}"/>
    <cellStyle name="Normal 4 4 2 3 2 3 4" xfId="14075" xr:uid="{00000000-0005-0000-0000-0000992C0000}"/>
    <cellStyle name="Normal 4 4 2 3 2 3 4 2" xfId="14076" xr:uid="{00000000-0005-0000-0000-00009A2C0000}"/>
    <cellStyle name="Normal 4 4 2 3 2 3 4 3" xfId="14077" xr:uid="{00000000-0005-0000-0000-00009B2C0000}"/>
    <cellStyle name="Normal 4 4 2 3 2 3 4 4" xfId="14078" xr:uid="{00000000-0005-0000-0000-00009C2C0000}"/>
    <cellStyle name="Normal 4 4 2 3 2 3 5" xfId="14079" xr:uid="{00000000-0005-0000-0000-00009D2C0000}"/>
    <cellStyle name="Normal 4 4 2 3 2 3 5 2" xfId="14080" xr:uid="{00000000-0005-0000-0000-00009E2C0000}"/>
    <cellStyle name="Normal 4 4 2 3 2 3 5 3" xfId="14081" xr:uid="{00000000-0005-0000-0000-00009F2C0000}"/>
    <cellStyle name="Normal 4 4 2 3 2 3 6" xfId="14082" xr:uid="{00000000-0005-0000-0000-0000A02C0000}"/>
    <cellStyle name="Normal 4 4 2 3 2 3 7" xfId="14083" xr:uid="{00000000-0005-0000-0000-0000A12C0000}"/>
    <cellStyle name="Normal 4 4 2 3 2 3 8" xfId="14084" xr:uid="{00000000-0005-0000-0000-0000A22C0000}"/>
    <cellStyle name="Normal 4 4 2 3 2 4" xfId="14085" xr:uid="{00000000-0005-0000-0000-0000A32C0000}"/>
    <cellStyle name="Normal 4 4 2 3 2 4 2" xfId="14086" xr:uid="{00000000-0005-0000-0000-0000A42C0000}"/>
    <cellStyle name="Normal 4 4 2 3 2 4 2 2" xfId="14087" xr:uid="{00000000-0005-0000-0000-0000A52C0000}"/>
    <cellStyle name="Normal 4 4 2 3 2 4 2 2 2" xfId="14088" xr:uid="{00000000-0005-0000-0000-0000A62C0000}"/>
    <cellStyle name="Normal 4 4 2 3 2 4 2 3" xfId="14089" xr:uid="{00000000-0005-0000-0000-0000A72C0000}"/>
    <cellStyle name="Normal 4 4 2 3 2 4 2 4" xfId="14090" xr:uid="{00000000-0005-0000-0000-0000A82C0000}"/>
    <cellStyle name="Normal 4 4 2 3 2 4 3" xfId="14091" xr:uid="{00000000-0005-0000-0000-0000A92C0000}"/>
    <cellStyle name="Normal 4 4 2 3 2 4 3 2" xfId="14092" xr:uid="{00000000-0005-0000-0000-0000AA2C0000}"/>
    <cellStyle name="Normal 4 4 2 3 2 4 3 3" xfId="14093" xr:uid="{00000000-0005-0000-0000-0000AB2C0000}"/>
    <cellStyle name="Normal 4 4 2 3 2 4 3 4" xfId="14094" xr:uid="{00000000-0005-0000-0000-0000AC2C0000}"/>
    <cellStyle name="Normal 4 4 2 3 2 4 4" xfId="14095" xr:uid="{00000000-0005-0000-0000-0000AD2C0000}"/>
    <cellStyle name="Normal 4 4 2 3 2 4 4 2" xfId="14096" xr:uid="{00000000-0005-0000-0000-0000AE2C0000}"/>
    <cellStyle name="Normal 4 4 2 3 2 4 4 3" xfId="14097" xr:uid="{00000000-0005-0000-0000-0000AF2C0000}"/>
    <cellStyle name="Normal 4 4 2 3 2 4 5" xfId="14098" xr:uid="{00000000-0005-0000-0000-0000B02C0000}"/>
    <cellStyle name="Normal 4 4 2 3 2 4 6" xfId="14099" xr:uid="{00000000-0005-0000-0000-0000B12C0000}"/>
    <cellStyle name="Normal 4 4 2 3 2 4 7" xfId="14100" xr:uid="{00000000-0005-0000-0000-0000B22C0000}"/>
    <cellStyle name="Normal 4 4 2 3 2 5" xfId="14101" xr:uid="{00000000-0005-0000-0000-0000B32C0000}"/>
    <cellStyle name="Normal 4 4 2 3 2 5 2" xfId="14102" xr:uid="{00000000-0005-0000-0000-0000B42C0000}"/>
    <cellStyle name="Normal 4 4 2 3 2 5 2 2" xfId="14103" xr:uid="{00000000-0005-0000-0000-0000B52C0000}"/>
    <cellStyle name="Normal 4 4 2 3 2 5 3" xfId="14104" xr:uid="{00000000-0005-0000-0000-0000B62C0000}"/>
    <cellStyle name="Normal 4 4 2 3 2 5 4" xfId="14105" xr:uid="{00000000-0005-0000-0000-0000B72C0000}"/>
    <cellStyle name="Normal 4 4 2 3 2 6" xfId="14106" xr:uid="{00000000-0005-0000-0000-0000B82C0000}"/>
    <cellStyle name="Normal 4 4 2 3 2 6 2" xfId="14107" xr:uid="{00000000-0005-0000-0000-0000B92C0000}"/>
    <cellStyle name="Normal 4 4 2 3 2 6 3" xfId="14108" xr:uid="{00000000-0005-0000-0000-0000BA2C0000}"/>
    <cellStyle name="Normal 4 4 2 3 2 6 4" xfId="14109" xr:uid="{00000000-0005-0000-0000-0000BB2C0000}"/>
    <cellStyle name="Normal 4 4 2 3 2 7" xfId="14110" xr:uid="{00000000-0005-0000-0000-0000BC2C0000}"/>
    <cellStyle name="Normal 4 4 2 3 2 7 2" xfId="14111" xr:uid="{00000000-0005-0000-0000-0000BD2C0000}"/>
    <cellStyle name="Normal 4 4 2 3 2 7 3" xfId="14112" xr:uid="{00000000-0005-0000-0000-0000BE2C0000}"/>
    <cellStyle name="Normal 4 4 2 3 2 8" xfId="14113" xr:uid="{00000000-0005-0000-0000-0000BF2C0000}"/>
    <cellStyle name="Normal 4 4 2 3 2 9" xfId="14114" xr:uid="{00000000-0005-0000-0000-0000C02C0000}"/>
    <cellStyle name="Normal 4 4 2 3 3" xfId="14115" xr:uid="{00000000-0005-0000-0000-0000C12C0000}"/>
    <cellStyle name="Normal 4 4 2 3 3 2" xfId="14116" xr:uid="{00000000-0005-0000-0000-0000C22C0000}"/>
    <cellStyle name="Normal 4 4 2 3 3 2 2" xfId="14117" xr:uid="{00000000-0005-0000-0000-0000C32C0000}"/>
    <cellStyle name="Normal 4 4 2 3 3 2 2 2" xfId="14118" xr:uid="{00000000-0005-0000-0000-0000C42C0000}"/>
    <cellStyle name="Normal 4 4 2 3 3 2 2 2 2" xfId="14119" xr:uid="{00000000-0005-0000-0000-0000C52C0000}"/>
    <cellStyle name="Normal 4 4 2 3 3 2 2 3" xfId="14120" xr:uid="{00000000-0005-0000-0000-0000C62C0000}"/>
    <cellStyle name="Normal 4 4 2 3 3 2 2 4" xfId="14121" xr:uid="{00000000-0005-0000-0000-0000C72C0000}"/>
    <cellStyle name="Normal 4 4 2 3 3 2 3" xfId="14122" xr:uid="{00000000-0005-0000-0000-0000C82C0000}"/>
    <cellStyle name="Normal 4 4 2 3 3 2 3 2" xfId="14123" xr:uid="{00000000-0005-0000-0000-0000C92C0000}"/>
    <cellStyle name="Normal 4 4 2 3 3 2 3 3" xfId="14124" xr:uid="{00000000-0005-0000-0000-0000CA2C0000}"/>
    <cellStyle name="Normal 4 4 2 3 3 2 3 4" xfId="14125" xr:uid="{00000000-0005-0000-0000-0000CB2C0000}"/>
    <cellStyle name="Normal 4 4 2 3 3 2 4" xfId="14126" xr:uid="{00000000-0005-0000-0000-0000CC2C0000}"/>
    <cellStyle name="Normal 4 4 2 3 3 2 4 2" xfId="14127" xr:uid="{00000000-0005-0000-0000-0000CD2C0000}"/>
    <cellStyle name="Normal 4 4 2 3 3 2 4 3" xfId="14128" xr:uid="{00000000-0005-0000-0000-0000CE2C0000}"/>
    <cellStyle name="Normal 4 4 2 3 3 2 5" xfId="14129" xr:uid="{00000000-0005-0000-0000-0000CF2C0000}"/>
    <cellStyle name="Normal 4 4 2 3 3 2 6" xfId="14130" xr:uid="{00000000-0005-0000-0000-0000D02C0000}"/>
    <cellStyle name="Normal 4 4 2 3 3 2 7" xfId="14131" xr:uid="{00000000-0005-0000-0000-0000D12C0000}"/>
    <cellStyle name="Normal 4 4 2 3 3 3" xfId="14132" xr:uid="{00000000-0005-0000-0000-0000D22C0000}"/>
    <cellStyle name="Normal 4 4 2 3 3 3 2" xfId="14133" xr:uid="{00000000-0005-0000-0000-0000D32C0000}"/>
    <cellStyle name="Normal 4 4 2 3 3 3 2 2" xfId="14134" xr:uid="{00000000-0005-0000-0000-0000D42C0000}"/>
    <cellStyle name="Normal 4 4 2 3 3 3 3" xfId="14135" xr:uid="{00000000-0005-0000-0000-0000D52C0000}"/>
    <cellStyle name="Normal 4 4 2 3 3 3 4" xfId="14136" xr:uid="{00000000-0005-0000-0000-0000D62C0000}"/>
    <cellStyle name="Normal 4 4 2 3 3 4" xfId="14137" xr:uid="{00000000-0005-0000-0000-0000D72C0000}"/>
    <cellStyle name="Normal 4 4 2 3 3 4 2" xfId="14138" xr:uid="{00000000-0005-0000-0000-0000D82C0000}"/>
    <cellStyle name="Normal 4 4 2 3 3 4 3" xfId="14139" xr:uid="{00000000-0005-0000-0000-0000D92C0000}"/>
    <cellStyle name="Normal 4 4 2 3 3 4 4" xfId="14140" xr:uid="{00000000-0005-0000-0000-0000DA2C0000}"/>
    <cellStyle name="Normal 4 4 2 3 3 5" xfId="14141" xr:uid="{00000000-0005-0000-0000-0000DB2C0000}"/>
    <cellStyle name="Normal 4 4 2 3 3 5 2" xfId="14142" xr:uid="{00000000-0005-0000-0000-0000DC2C0000}"/>
    <cellStyle name="Normal 4 4 2 3 3 5 3" xfId="14143" xr:uid="{00000000-0005-0000-0000-0000DD2C0000}"/>
    <cellStyle name="Normal 4 4 2 3 3 6" xfId="14144" xr:uid="{00000000-0005-0000-0000-0000DE2C0000}"/>
    <cellStyle name="Normal 4 4 2 3 3 7" xfId="14145" xr:uid="{00000000-0005-0000-0000-0000DF2C0000}"/>
    <cellStyle name="Normal 4 4 2 3 3 8" xfId="14146" xr:uid="{00000000-0005-0000-0000-0000E02C0000}"/>
    <cellStyle name="Normal 4 4 2 3 4" xfId="14147" xr:uid="{00000000-0005-0000-0000-0000E12C0000}"/>
    <cellStyle name="Normal 4 4 2 3 4 2" xfId="14148" xr:uid="{00000000-0005-0000-0000-0000E22C0000}"/>
    <cellStyle name="Normal 4 4 2 3 4 2 2" xfId="14149" xr:uid="{00000000-0005-0000-0000-0000E32C0000}"/>
    <cellStyle name="Normal 4 4 2 3 4 2 2 2" xfId="14150" xr:uid="{00000000-0005-0000-0000-0000E42C0000}"/>
    <cellStyle name="Normal 4 4 2 3 4 2 2 2 2" xfId="14151" xr:uid="{00000000-0005-0000-0000-0000E52C0000}"/>
    <cellStyle name="Normal 4 4 2 3 4 2 2 3" xfId="14152" xr:uid="{00000000-0005-0000-0000-0000E62C0000}"/>
    <cellStyle name="Normal 4 4 2 3 4 2 2 4" xfId="14153" xr:uid="{00000000-0005-0000-0000-0000E72C0000}"/>
    <cellStyle name="Normal 4 4 2 3 4 2 3" xfId="14154" xr:uid="{00000000-0005-0000-0000-0000E82C0000}"/>
    <cellStyle name="Normal 4 4 2 3 4 2 3 2" xfId="14155" xr:uid="{00000000-0005-0000-0000-0000E92C0000}"/>
    <cellStyle name="Normal 4 4 2 3 4 2 3 3" xfId="14156" xr:uid="{00000000-0005-0000-0000-0000EA2C0000}"/>
    <cellStyle name="Normal 4 4 2 3 4 2 3 4" xfId="14157" xr:uid="{00000000-0005-0000-0000-0000EB2C0000}"/>
    <cellStyle name="Normal 4 4 2 3 4 2 4" xfId="14158" xr:uid="{00000000-0005-0000-0000-0000EC2C0000}"/>
    <cellStyle name="Normal 4 4 2 3 4 2 4 2" xfId="14159" xr:uid="{00000000-0005-0000-0000-0000ED2C0000}"/>
    <cellStyle name="Normal 4 4 2 3 4 2 4 3" xfId="14160" xr:uid="{00000000-0005-0000-0000-0000EE2C0000}"/>
    <cellStyle name="Normal 4 4 2 3 4 2 5" xfId="14161" xr:uid="{00000000-0005-0000-0000-0000EF2C0000}"/>
    <cellStyle name="Normal 4 4 2 3 4 2 6" xfId="14162" xr:uid="{00000000-0005-0000-0000-0000F02C0000}"/>
    <cellStyle name="Normal 4 4 2 3 4 2 7" xfId="14163" xr:uid="{00000000-0005-0000-0000-0000F12C0000}"/>
    <cellStyle name="Normal 4 4 2 3 4 3" xfId="14164" xr:uid="{00000000-0005-0000-0000-0000F22C0000}"/>
    <cellStyle name="Normal 4 4 2 3 4 3 2" xfId="14165" xr:uid="{00000000-0005-0000-0000-0000F32C0000}"/>
    <cellStyle name="Normal 4 4 2 3 4 3 2 2" xfId="14166" xr:uid="{00000000-0005-0000-0000-0000F42C0000}"/>
    <cellStyle name="Normal 4 4 2 3 4 3 3" xfId="14167" xr:uid="{00000000-0005-0000-0000-0000F52C0000}"/>
    <cellStyle name="Normal 4 4 2 3 4 3 4" xfId="14168" xr:uid="{00000000-0005-0000-0000-0000F62C0000}"/>
    <cellStyle name="Normal 4 4 2 3 4 4" xfId="14169" xr:uid="{00000000-0005-0000-0000-0000F72C0000}"/>
    <cellStyle name="Normal 4 4 2 3 4 4 2" xfId="14170" xr:uid="{00000000-0005-0000-0000-0000F82C0000}"/>
    <cellStyle name="Normal 4 4 2 3 4 4 3" xfId="14171" xr:uid="{00000000-0005-0000-0000-0000F92C0000}"/>
    <cellStyle name="Normal 4 4 2 3 4 4 4" xfId="14172" xr:uid="{00000000-0005-0000-0000-0000FA2C0000}"/>
    <cellStyle name="Normal 4 4 2 3 4 5" xfId="14173" xr:uid="{00000000-0005-0000-0000-0000FB2C0000}"/>
    <cellStyle name="Normal 4 4 2 3 4 5 2" xfId="14174" xr:uid="{00000000-0005-0000-0000-0000FC2C0000}"/>
    <cellStyle name="Normal 4 4 2 3 4 5 3" xfId="14175" xr:uid="{00000000-0005-0000-0000-0000FD2C0000}"/>
    <cellStyle name="Normal 4 4 2 3 4 6" xfId="14176" xr:uid="{00000000-0005-0000-0000-0000FE2C0000}"/>
    <cellStyle name="Normal 4 4 2 3 4 7" xfId="14177" xr:uid="{00000000-0005-0000-0000-0000FF2C0000}"/>
    <cellStyle name="Normal 4 4 2 3 4 8" xfId="14178" xr:uid="{00000000-0005-0000-0000-0000002D0000}"/>
    <cellStyle name="Normal 4 4 2 3 5" xfId="14179" xr:uid="{00000000-0005-0000-0000-0000012D0000}"/>
    <cellStyle name="Normal 4 4 2 3 5 2" xfId="14180" xr:uid="{00000000-0005-0000-0000-0000022D0000}"/>
    <cellStyle name="Normal 4 4 2 3 5 2 2" xfId="14181" xr:uid="{00000000-0005-0000-0000-0000032D0000}"/>
    <cellStyle name="Normal 4 4 2 3 5 2 2 2" xfId="14182" xr:uid="{00000000-0005-0000-0000-0000042D0000}"/>
    <cellStyle name="Normal 4 4 2 3 5 2 3" xfId="14183" xr:uid="{00000000-0005-0000-0000-0000052D0000}"/>
    <cellStyle name="Normal 4 4 2 3 5 2 4" xfId="14184" xr:uid="{00000000-0005-0000-0000-0000062D0000}"/>
    <cellStyle name="Normal 4 4 2 3 5 3" xfId="14185" xr:uid="{00000000-0005-0000-0000-0000072D0000}"/>
    <cellStyle name="Normal 4 4 2 3 5 3 2" xfId="14186" xr:uid="{00000000-0005-0000-0000-0000082D0000}"/>
    <cellStyle name="Normal 4 4 2 3 5 3 3" xfId="14187" xr:uid="{00000000-0005-0000-0000-0000092D0000}"/>
    <cellStyle name="Normal 4 4 2 3 5 3 4" xfId="14188" xr:uid="{00000000-0005-0000-0000-00000A2D0000}"/>
    <cellStyle name="Normal 4 4 2 3 5 4" xfId="14189" xr:uid="{00000000-0005-0000-0000-00000B2D0000}"/>
    <cellStyle name="Normal 4 4 2 3 5 4 2" xfId="14190" xr:uid="{00000000-0005-0000-0000-00000C2D0000}"/>
    <cellStyle name="Normal 4 4 2 3 5 4 3" xfId="14191" xr:uid="{00000000-0005-0000-0000-00000D2D0000}"/>
    <cellStyle name="Normal 4 4 2 3 5 5" xfId="14192" xr:uid="{00000000-0005-0000-0000-00000E2D0000}"/>
    <cellStyle name="Normal 4 4 2 3 5 6" xfId="14193" xr:uid="{00000000-0005-0000-0000-00000F2D0000}"/>
    <cellStyle name="Normal 4 4 2 3 5 7" xfId="14194" xr:uid="{00000000-0005-0000-0000-0000102D0000}"/>
    <cellStyle name="Normal 4 4 2 3 6" xfId="14195" xr:uid="{00000000-0005-0000-0000-0000112D0000}"/>
    <cellStyle name="Normal 4 4 2 3 6 2" xfId="14196" xr:uid="{00000000-0005-0000-0000-0000122D0000}"/>
    <cellStyle name="Normal 4 4 2 3 6 2 2" xfId="14197" xr:uid="{00000000-0005-0000-0000-0000132D0000}"/>
    <cellStyle name="Normal 4 4 2 3 6 3" xfId="14198" xr:uid="{00000000-0005-0000-0000-0000142D0000}"/>
    <cellStyle name="Normal 4 4 2 3 6 4" xfId="14199" xr:uid="{00000000-0005-0000-0000-0000152D0000}"/>
    <cellStyle name="Normal 4 4 2 3 7" xfId="14200" xr:uid="{00000000-0005-0000-0000-0000162D0000}"/>
    <cellStyle name="Normal 4 4 2 3 7 2" xfId="14201" xr:uid="{00000000-0005-0000-0000-0000172D0000}"/>
    <cellStyle name="Normal 4 4 2 3 7 3" xfId="14202" xr:uid="{00000000-0005-0000-0000-0000182D0000}"/>
    <cellStyle name="Normal 4 4 2 3 7 4" xfId="14203" xr:uid="{00000000-0005-0000-0000-0000192D0000}"/>
    <cellStyle name="Normal 4 4 2 3 8" xfId="14204" xr:uid="{00000000-0005-0000-0000-00001A2D0000}"/>
    <cellStyle name="Normal 4 4 2 3 8 2" xfId="14205" xr:uid="{00000000-0005-0000-0000-00001B2D0000}"/>
    <cellStyle name="Normal 4 4 2 3 8 3" xfId="14206" xr:uid="{00000000-0005-0000-0000-00001C2D0000}"/>
    <cellStyle name="Normal 4 4 2 3 9" xfId="14207" xr:uid="{00000000-0005-0000-0000-00001D2D0000}"/>
    <cellStyle name="Normal 4 4 2 4" xfId="14208" xr:uid="{00000000-0005-0000-0000-00001E2D0000}"/>
    <cellStyle name="Normal 4 4 2 4 10" xfId="14209" xr:uid="{00000000-0005-0000-0000-00001F2D0000}"/>
    <cellStyle name="Normal 4 4 2 4 2" xfId="14210" xr:uid="{00000000-0005-0000-0000-0000202D0000}"/>
    <cellStyle name="Normal 4 4 2 4 2 2" xfId="14211" xr:uid="{00000000-0005-0000-0000-0000212D0000}"/>
    <cellStyle name="Normal 4 4 2 4 2 2 2" xfId="14212" xr:uid="{00000000-0005-0000-0000-0000222D0000}"/>
    <cellStyle name="Normal 4 4 2 4 2 2 2 2" xfId="14213" xr:uid="{00000000-0005-0000-0000-0000232D0000}"/>
    <cellStyle name="Normal 4 4 2 4 2 2 2 2 2" xfId="14214" xr:uid="{00000000-0005-0000-0000-0000242D0000}"/>
    <cellStyle name="Normal 4 4 2 4 2 2 2 3" xfId="14215" xr:uid="{00000000-0005-0000-0000-0000252D0000}"/>
    <cellStyle name="Normal 4 4 2 4 2 2 2 4" xfId="14216" xr:uid="{00000000-0005-0000-0000-0000262D0000}"/>
    <cellStyle name="Normal 4 4 2 4 2 2 3" xfId="14217" xr:uid="{00000000-0005-0000-0000-0000272D0000}"/>
    <cellStyle name="Normal 4 4 2 4 2 2 3 2" xfId="14218" xr:uid="{00000000-0005-0000-0000-0000282D0000}"/>
    <cellStyle name="Normal 4 4 2 4 2 2 3 3" xfId="14219" xr:uid="{00000000-0005-0000-0000-0000292D0000}"/>
    <cellStyle name="Normal 4 4 2 4 2 2 3 4" xfId="14220" xr:uid="{00000000-0005-0000-0000-00002A2D0000}"/>
    <cellStyle name="Normal 4 4 2 4 2 2 4" xfId="14221" xr:uid="{00000000-0005-0000-0000-00002B2D0000}"/>
    <cellStyle name="Normal 4 4 2 4 2 2 4 2" xfId="14222" xr:uid="{00000000-0005-0000-0000-00002C2D0000}"/>
    <cellStyle name="Normal 4 4 2 4 2 2 4 3" xfId="14223" xr:uid="{00000000-0005-0000-0000-00002D2D0000}"/>
    <cellStyle name="Normal 4 4 2 4 2 2 5" xfId="14224" xr:uid="{00000000-0005-0000-0000-00002E2D0000}"/>
    <cellStyle name="Normal 4 4 2 4 2 2 6" xfId="14225" xr:uid="{00000000-0005-0000-0000-00002F2D0000}"/>
    <cellStyle name="Normal 4 4 2 4 2 2 7" xfId="14226" xr:uid="{00000000-0005-0000-0000-0000302D0000}"/>
    <cellStyle name="Normal 4 4 2 4 2 3" xfId="14227" xr:uid="{00000000-0005-0000-0000-0000312D0000}"/>
    <cellStyle name="Normal 4 4 2 4 2 3 2" xfId="14228" xr:uid="{00000000-0005-0000-0000-0000322D0000}"/>
    <cellStyle name="Normal 4 4 2 4 2 3 2 2" xfId="14229" xr:uid="{00000000-0005-0000-0000-0000332D0000}"/>
    <cellStyle name="Normal 4 4 2 4 2 3 3" xfId="14230" xr:uid="{00000000-0005-0000-0000-0000342D0000}"/>
    <cellStyle name="Normal 4 4 2 4 2 3 4" xfId="14231" xr:uid="{00000000-0005-0000-0000-0000352D0000}"/>
    <cellStyle name="Normal 4 4 2 4 2 4" xfId="14232" xr:uid="{00000000-0005-0000-0000-0000362D0000}"/>
    <cellStyle name="Normal 4 4 2 4 2 4 2" xfId="14233" xr:uid="{00000000-0005-0000-0000-0000372D0000}"/>
    <cellStyle name="Normal 4 4 2 4 2 4 3" xfId="14234" xr:uid="{00000000-0005-0000-0000-0000382D0000}"/>
    <cellStyle name="Normal 4 4 2 4 2 4 4" xfId="14235" xr:uid="{00000000-0005-0000-0000-0000392D0000}"/>
    <cellStyle name="Normal 4 4 2 4 2 5" xfId="14236" xr:uid="{00000000-0005-0000-0000-00003A2D0000}"/>
    <cellStyle name="Normal 4 4 2 4 2 5 2" xfId="14237" xr:uid="{00000000-0005-0000-0000-00003B2D0000}"/>
    <cellStyle name="Normal 4 4 2 4 2 5 3" xfId="14238" xr:uid="{00000000-0005-0000-0000-00003C2D0000}"/>
    <cellStyle name="Normal 4 4 2 4 2 6" xfId="14239" xr:uid="{00000000-0005-0000-0000-00003D2D0000}"/>
    <cellStyle name="Normal 4 4 2 4 2 7" xfId="14240" xr:uid="{00000000-0005-0000-0000-00003E2D0000}"/>
    <cellStyle name="Normal 4 4 2 4 2 8" xfId="14241" xr:uid="{00000000-0005-0000-0000-00003F2D0000}"/>
    <cellStyle name="Normal 4 4 2 4 3" xfId="14242" xr:uid="{00000000-0005-0000-0000-0000402D0000}"/>
    <cellStyle name="Normal 4 4 2 4 3 2" xfId="14243" xr:uid="{00000000-0005-0000-0000-0000412D0000}"/>
    <cellStyle name="Normal 4 4 2 4 3 2 2" xfId="14244" xr:uid="{00000000-0005-0000-0000-0000422D0000}"/>
    <cellStyle name="Normal 4 4 2 4 3 2 2 2" xfId="14245" xr:uid="{00000000-0005-0000-0000-0000432D0000}"/>
    <cellStyle name="Normal 4 4 2 4 3 2 2 2 2" xfId="14246" xr:uid="{00000000-0005-0000-0000-0000442D0000}"/>
    <cellStyle name="Normal 4 4 2 4 3 2 2 3" xfId="14247" xr:uid="{00000000-0005-0000-0000-0000452D0000}"/>
    <cellStyle name="Normal 4 4 2 4 3 2 2 4" xfId="14248" xr:uid="{00000000-0005-0000-0000-0000462D0000}"/>
    <cellStyle name="Normal 4 4 2 4 3 2 3" xfId="14249" xr:uid="{00000000-0005-0000-0000-0000472D0000}"/>
    <cellStyle name="Normal 4 4 2 4 3 2 3 2" xfId="14250" xr:uid="{00000000-0005-0000-0000-0000482D0000}"/>
    <cellStyle name="Normal 4 4 2 4 3 2 3 3" xfId="14251" xr:uid="{00000000-0005-0000-0000-0000492D0000}"/>
    <cellStyle name="Normal 4 4 2 4 3 2 3 4" xfId="14252" xr:uid="{00000000-0005-0000-0000-00004A2D0000}"/>
    <cellStyle name="Normal 4 4 2 4 3 2 4" xfId="14253" xr:uid="{00000000-0005-0000-0000-00004B2D0000}"/>
    <cellStyle name="Normal 4 4 2 4 3 2 4 2" xfId="14254" xr:uid="{00000000-0005-0000-0000-00004C2D0000}"/>
    <cellStyle name="Normal 4 4 2 4 3 2 4 3" xfId="14255" xr:uid="{00000000-0005-0000-0000-00004D2D0000}"/>
    <cellStyle name="Normal 4 4 2 4 3 2 5" xfId="14256" xr:uid="{00000000-0005-0000-0000-00004E2D0000}"/>
    <cellStyle name="Normal 4 4 2 4 3 2 6" xfId="14257" xr:uid="{00000000-0005-0000-0000-00004F2D0000}"/>
    <cellStyle name="Normal 4 4 2 4 3 2 7" xfId="14258" xr:uid="{00000000-0005-0000-0000-0000502D0000}"/>
    <cellStyle name="Normal 4 4 2 4 3 3" xfId="14259" xr:uid="{00000000-0005-0000-0000-0000512D0000}"/>
    <cellStyle name="Normal 4 4 2 4 3 3 2" xfId="14260" xr:uid="{00000000-0005-0000-0000-0000522D0000}"/>
    <cellStyle name="Normal 4 4 2 4 3 3 2 2" xfId="14261" xr:uid="{00000000-0005-0000-0000-0000532D0000}"/>
    <cellStyle name="Normal 4 4 2 4 3 3 3" xfId="14262" xr:uid="{00000000-0005-0000-0000-0000542D0000}"/>
    <cellStyle name="Normal 4 4 2 4 3 3 4" xfId="14263" xr:uid="{00000000-0005-0000-0000-0000552D0000}"/>
    <cellStyle name="Normal 4 4 2 4 3 4" xfId="14264" xr:uid="{00000000-0005-0000-0000-0000562D0000}"/>
    <cellStyle name="Normal 4 4 2 4 3 4 2" xfId="14265" xr:uid="{00000000-0005-0000-0000-0000572D0000}"/>
    <cellStyle name="Normal 4 4 2 4 3 4 3" xfId="14266" xr:uid="{00000000-0005-0000-0000-0000582D0000}"/>
    <cellStyle name="Normal 4 4 2 4 3 4 4" xfId="14267" xr:uid="{00000000-0005-0000-0000-0000592D0000}"/>
    <cellStyle name="Normal 4 4 2 4 3 5" xfId="14268" xr:uid="{00000000-0005-0000-0000-00005A2D0000}"/>
    <cellStyle name="Normal 4 4 2 4 3 5 2" xfId="14269" xr:uid="{00000000-0005-0000-0000-00005B2D0000}"/>
    <cellStyle name="Normal 4 4 2 4 3 5 3" xfId="14270" xr:uid="{00000000-0005-0000-0000-00005C2D0000}"/>
    <cellStyle name="Normal 4 4 2 4 3 6" xfId="14271" xr:uid="{00000000-0005-0000-0000-00005D2D0000}"/>
    <cellStyle name="Normal 4 4 2 4 3 7" xfId="14272" xr:uid="{00000000-0005-0000-0000-00005E2D0000}"/>
    <cellStyle name="Normal 4 4 2 4 3 8" xfId="14273" xr:uid="{00000000-0005-0000-0000-00005F2D0000}"/>
    <cellStyle name="Normal 4 4 2 4 4" xfId="14274" xr:uid="{00000000-0005-0000-0000-0000602D0000}"/>
    <cellStyle name="Normal 4 4 2 4 4 2" xfId="14275" xr:uid="{00000000-0005-0000-0000-0000612D0000}"/>
    <cellStyle name="Normal 4 4 2 4 4 2 2" xfId="14276" xr:uid="{00000000-0005-0000-0000-0000622D0000}"/>
    <cellStyle name="Normal 4 4 2 4 4 2 2 2" xfId="14277" xr:uid="{00000000-0005-0000-0000-0000632D0000}"/>
    <cellStyle name="Normal 4 4 2 4 4 2 3" xfId="14278" xr:uid="{00000000-0005-0000-0000-0000642D0000}"/>
    <cellStyle name="Normal 4 4 2 4 4 2 4" xfId="14279" xr:uid="{00000000-0005-0000-0000-0000652D0000}"/>
    <cellStyle name="Normal 4 4 2 4 4 3" xfId="14280" xr:uid="{00000000-0005-0000-0000-0000662D0000}"/>
    <cellStyle name="Normal 4 4 2 4 4 3 2" xfId="14281" xr:uid="{00000000-0005-0000-0000-0000672D0000}"/>
    <cellStyle name="Normal 4 4 2 4 4 3 3" xfId="14282" xr:uid="{00000000-0005-0000-0000-0000682D0000}"/>
    <cellStyle name="Normal 4 4 2 4 4 3 4" xfId="14283" xr:uid="{00000000-0005-0000-0000-0000692D0000}"/>
    <cellStyle name="Normal 4 4 2 4 4 4" xfId="14284" xr:uid="{00000000-0005-0000-0000-00006A2D0000}"/>
    <cellStyle name="Normal 4 4 2 4 4 4 2" xfId="14285" xr:uid="{00000000-0005-0000-0000-00006B2D0000}"/>
    <cellStyle name="Normal 4 4 2 4 4 4 3" xfId="14286" xr:uid="{00000000-0005-0000-0000-00006C2D0000}"/>
    <cellStyle name="Normal 4 4 2 4 4 5" xfId="14287" xr:uid="{00000000-0005-0000-0000-00006D2D0000}"/>
    <cellStyle name="Normal 4 4 2 4 4 6" xfId="14288" xr:uid="{00000000-0005-0000-0000-00006E2D0000}"/>
    <cellStyle name="Normal 4 4 2 4 4 7" xfId="14289" xr:uid="{00000000-0005-0000-0000-00006F2D0000}"/>
    <cellStyle name="Normal 4 4 2 4 5" xfId="14290" xr:uid="{00000000-0005-0000-0000-0000702D0000}"/>
    <cellStyle name="Normal 4 4 2 4 5 2" xfId="14291" xr:uid="{00000000-0005-0000-0000-0000712D0000}"/>
    <cellStyle name="Normal 4 4 2 4 5 2 2" xfId="14292" xr:uid="{00000000-0005-0000-0000-0000722D0000}"/>
    <cellStyle name="Normal 4 4 2 4 5 3" xfId="14293" xr:uid="{00000000-0005-0000-0000-0000732D0000}"/>
    <cellStyle name="Normal 4 4 2 4 5 4" xfId="14294" xr:uid="{00000000-0005-0000-0000-0000742D0000}"/>
    <cellStyle name="Normal 4 4 2 4 6" xfId="14295" xr:uid="{00000000-0005-0000-0000-0000752D0000}"/>
    <cellStyle name="Normal 4 4 2 4 6 2" xfId="14296" xr:uid="{00000000-0005-0000-0000-0000762D0000}"/>
    <cellStyle name="Normal 4 4 2 4 6 3" xfId="14297" xr:uid="{00000000-0005-0000-0000-0000772D0000}"/>
    <cellStyle name="Normal 4 4 2 4 6 4" xfId="14298" xr:uid="{00000000-0005-0000-0000-0000782D0000}"/>
    <cellStyle name="Normal 4 4 2 4 7" xfId="14299" xr:uid="{00000000-0005-0000-0000-0000792D0000}"/>
    <cellStyle name="Normal 4 4 2 4 7 2" xfId="14300" xr:uid="{00000000-0005-0000-0000-00007A2D0000}"/>
    <cellStyle name="Normal 4 4 2 4 7 3" xfId="14301" xr:uid="{00000000-0005-0000-0000-00007B2D0000}"/>
    <cellStyle name="Normal 4 4 2 4 8" xfId="14302" xr:uid="{00000000-0005-0000-0000-00007C2D0000}"/>
    <cellStyle name="Normal 4 4 2 4 9" xfId="14303" xr:uid="{00000000-0005-0000-0000-00007D2D0000}"/>
    <cellStyle name="Normal 4 4 2 5" xfId="14304" xr:uid="{00000000-0005-0000-0000-00007E2D0000}"/>
    <cellStyle name="Normal 4 4 2 5 2" xfId="14305" xr:uid="{00000000-0005-0000-0000-00007F2D0000}"/>
    <cellStyle name="Normal 4 4 2 5 2 2" xfId="14306" xr:uid="{00000000-0005-0000-0000-0000802D0000}"/>
    <cellStyle name="Normal 4 4 2 5 2 2 2" xfId="14307" xr:uid="{00000000-0005-0000-0000-0000812D0000}"/>
    <cellStyle name="Normal 4 4 2 5 2 2 2 2" xfId="14308" xr:uid="{00000000-0005-0000-0000-0000822D0000}"/>
    <cellStyle name="Normal 4 4 2 5 2 2 3" xfId="14309" xr:uid="{00000000-0005-0000-0000-0000832D0000}"/>
    <cellStyle name="Normal 4 4 2 5 2 2 4" xfId="14310" xr:uid="{00000000-0005-0000-0000-0000842D0000}"/>
    <cellStyle name="Normal 4 4 2 5 2 3" xfId="14311" xr:uid="{00000000-0005-0000-0000-0000852D0000}"/>
    <cellStyle name="Normal 4 4 2 5 2 3 2" xfId="14312" xr:uid="{00000000-0005-0000-0000-0000862D0000}"/>
    <cellStyle name="Normal 4 4 2 5 2 3 3" xfId="14313" xr:uid="{00000000-0005-0000-0000-0000872D0000}"/>
    <cellStyle name="Normal 4 4 2 5 2 3 4" xfId="14314" xr:uid="{00000000-0005-0000-0000-0000882D0000}"/>
    <cellStyle name="Normal 4 4 2 5 2 4" xfId="14315" xr:uid="{00000000-0005-0000-0000-0000892D0000}"/>
    <cellStyle name="Normal 4 4 2 5 2 4 2" xfId="14316" xr:uid="{00000000-0005-0000-0000-00008A2D0000}"/>
    <cellStyle name="Normal 4 4 2 5 2 4 3" xfId="14317" xr:uid="{00000000-0005-0000-0000-00008B2D0000}"/>
    <cellStyle name="Normal 4 4 2 5 2 5" xfId="14318" xr:uid="{00000000-0005-0000-0000-00008C2D0000}"/>
    <cellStyle name="Normal 4 4 2 5 2 6" xfId="14319" xr:uid="{00000000-0005-0000-0000-00008D2D0000}"/>
    <cellStyle name="Normal 4 4 2 5 2 7" xfId="14320" xr:uid="{00000000-0005-0000-0000-00008E2D0000}"/>
    <cellStyle name="Normal 4 4 2 5 3" xfId="14321" xr:uid="{00000000-0005-0000-0000-00008F2D0000}"/>
    <cellStyle name="Normal 4 4 2 5 3 2" xfId="14322" xr:uid="{00000000-0005-0000-0000-0000902D0000}"/>
    <cellStyle name="Normal 4 4 2 5 3 2 2" xfId="14323" xr:uid="{00000000-0005-0000-0000-0000912D0000}"/>
    <cellStyle name="Normal 4 4 2 5 3 3" xfId="14324" xr:uid="{00000000-0005-0000-0000-0000922D0000}"/>
    <cellStyle name="Normal 4 4 2 5 3 4" xfId="14325" xr:uid="{00000000-0005-0000-0000-0000932D0000}"/>
    <cellStyle name="Normal 4 4 2 5 4" xfId="14326" xr:uid="{00000000-0005-0000-0000-0000942D0000}"/>
    <cellStyle name="Normal 4 4 2 5 4 2" xfId="14327" xr:uid="{00000000-0005-0000-0000-0000952D0000}"/>
    <cellStyle name="Normal 4 4 2 5 4 3" xfId="14328" xr:uid="{00000000-0005-0000-0000-0000962D0000}"/>
    <cellStyle name="Normal 4 4 2 5 4 4" xfId="14329" xr:uid="{00000000-0005-0000-0000-0000972D0000}"/>
    <cellStyle name="Normal 4 4 2 5 5" xfId="14330" xr:uid="{00000000-0005-0000-0000-0000982D0000}"/>
    <cellStyle name="Normal 4 4 2 5 5 2" xfId="14331" xr:uid="{00000000-0005-0000-0000-0000992D0000}"/>
    <cellStyle name="Normal 4 4 2 5 5 3" xfId="14332" xr:uid="{00000000-0005-0000-0000-00009A2D0000}"/>
    <cellStyle name="Normal 4 4 2 5 6" xfId="14333" xr:uid="{00000000-0005-0000-0000-00009B2D0000}"/>
    <cellStyle name="Normal 4 4 2 5 7" xfId="14334" xr:uid="{00000000-0005-0000-0000-00009C2D0000}"/>
    <cellStyle name="Normal 4 4 2 5 8" xfId="14335" xr:uid="{00000000-0005-0000-0000-00009D2D0000}"/>
    <cellStyle name="Normal 4 4 2 6" xfId="14336" xr:uid="{00000000-0005-0000-0000-00009E2D0000}"/>
    <cellStyle name="Normal 4 4 2 6 2" xfId="14337" xr:uid="{00000000-0005-0000-0000-00009F2D0000}"/>
    <cellStyle name="Normal 4 4 2 6 2 2" xfId="14338" xr:uid="{00000000-0005-0000-0000-0000A02D0000}"/>
    <cellStyle name="Normal 4 4 2 6 2 2 2" xfId="14339" xr:uid="{00000000-0005-0000-0000-0000A12D0000}"/>
    <cellStyle name="Normal 4 4 2 6 2 2 2 2" xfId="14340" xr:uid="{00000000-0005-0000-0000-0000A22D0000}"/>
    <cellStyle name="Normal 4 4 2 6 2 2 3" xfId="14341" xr:uid="{00000000-0005-0000-0000-0000A32D0000}"/>
    <cellStyle name="Normal 4 4 2 6 2 2 4" xfId="14342" xr:uid="{00000000-0005-0000-0000-0000A42D0000}"/>
    <cellStyle name="Normal 4 4 2 6 2 3" xfId="14343" xr:uid="{00000000-0005-0000-0000-0000A52D0000}"/>
    <cellStyle name="Normal 4 4 2 6 2 3 2" xfId="14344" xr:uid="{00000000-0005-0000-0000-0000A62D0000}"/>
    <cellStyle name="Normal 4 4 2 6 2 3 3" xfId="14345" xr:uid="{00000000-0005-0000-0000-0000A72D0000}"/>
    <cellStyle name="Normal 4 4 2 6 2 3 4" xfId="14346" xr:uid="{00000000-0005-0000-0000-0000A82D0000}"/>
    <cellStyle name="Normal 4 4 2 6 2 4" xfId="14347" xr:uid="{00000000-0005-0000-0000-0000A92D0000}"/>
    <cellStyle name="Normal 4 4 2 6 2 4 2" xfId="14348" xr:uid="{00000000-0005-0000-0000-0000AA2D0000}"/>
    <cellStyle name="Normal 4 4 2 6 2 4 3" xfId="14349" xr:uid="{00000000-0005-0000-0000-0000AB2D0000}"/>
    <cellStyle name="Normal 4 4 2 6 2 5" xfId="14350" xr:uid="{00000000-0005-0000-0000-0000AC2D0000}"/>
    <cellStyle name="Normal 4 4 2 6 2 6" xfId="14351" xr:uid="{00000000-0005-0000-0000-0000AD2D0000}"/>
    <cellStyle name="Normal 4 4 2 6 2 7" xfId="14352" xr:uid="{00000000-0005-0000-0000-0000AE2D0000}"/>
    <cellStyle name="Normal 4 4 2 6 3" xfId="14353" xr:uid="{00000000-0005-0000-0000-0000AF2D0000}"/>
    <cellStyle name="Normal 4 4 2 6 3 2" xfId="14354" xr:uid="{00000000-0005-0000-0000-0000B02D0000}"/>
    <cellStyle name="Normal 4 4 2 6 3 2 2" xfId="14355" xr:uid="{00000000-0005-0000-0000-0000B12D0000}"/>
    <cellStyle name="Normal 4 4 2 6 3 3" xfId="14356" xr:uid="{00000000-0005-0000-0000-0000B22D0000}"/>
    <cellStyle name="Normal 4 4 2 6 3 4" xfId="14357" xr:uid="{00000000-0005-0000-0000-0000B32D0000}"/>
    <cellStyle name="Normal 4 4 2 6 4" xfId="14358" xr:uid="{00000000-0005-0000-0000-0000B42D0000}"/>
    <cellStyle name="Normal 4 4 2 6 4 2" xfId="14359" xr:uid="{00000000-0005-0000-0000-0000B52D0000}"/>
    <cellStyle name="Normal 4 4 2 6 4 3" xfId="14360" xr:uid="{00000000-0005-0000-0000-0000B62D0000}"/>
    <cellStyle name="Normal 4 4 2 6 4 4" xfId="14361" xr:uid="{00000000-0005-0000-0000-0000B72D0000}"/>
    <cellStyle name="Normal 4 4 2 6 5" xfId="14362" xr:uid="{00000000-0005-0000-0000-0000B82D0000}"/>
    <cellStyle name="Normal 4 4 2 6 5 2" xfId="14363" xr:uid="{00000000-0005-0000-0000-0000B92D0000}"/>
    <cellStyle name="Normal 4 4 2 6 5 3" xfId="14364" xr:uid="{00000000-0005-0000-0000-0000BA2D0000}"/>
    <cellStyle name="Normal 4 4 2 6 6" xfId="14365" xr:uid="{00000000-0005-0000-0000-0000BB2D0000}"/>
    <cellStyle name="Normal 4 4 2 6 7" xfId="14366" xr:uid="{00000000-0005-0000-0000-0000BC2D0000}"/>
    <cellStyle name="Normal 4 4 2 6 8" xfId="14367" xr:uid="{00000000-0005-0000-0000-0000BD2D0000}"/>
    <cellStyle name="Normal 4 4 2 7" xfId="14368" xr:uid="{00000000-0005-0000-0000-0000BE2D0000}"/>
    <cellStyle name="Normal 4 4 2 7 2" xfId="14369" xr:uid="{00000000-0005-0000-0000-0000BF2D0000}"/>
    <cellStyle name="Normal 4 4 2 7 2 2" xfId="14370" xr:uid="{00000000-0005-0000-0000-0000C02D0000}"/>
    <cellStyle name="Normal 4 4 2 7 2 2 2" xfId="14371" xr:uid="{00000000-0005-0000-0000-0000C12D0000}"/>
    <cellStyle name="Normal 4 4 2 7 2 3" xfId="14372" xr:uid="{00000000-0005-0000-0000-0000C22D0000}"/>
    <cellStyle name="Normal 4 4 2 7 2 4" xfId="14373" xr:uid="{00000000-0005-0000-0000-0000C32D0000}"/>
    <cellStyle name="Normal 4 4 2 7 3" xfId="14374" xr:uid="{00000000-0005-0000-0000-0000C42D0000}"/>
    <cellStyle name="Normal 4 4 2 7 3 2" xfId="14375" xr:uid="{00000000-0005-0000-0000-0000C52D0000}"/>
    <cellStyle name="Normal 4 4 2 7 3 3" xfId="14376" xr:uid="{00000000-0005-0000-0000-0000C62D0000}"/>
    <cellStyle name="Normal 4 4 2 7 3 4" xfId="14377" xr:uid="{00000000-0005-0000-0000-0000C72D0000}"/>
    <cellStyle name="Normal 4 4 2 7 4" xfId="14378" xr:uid="{00000000-0005-0000-0000-0000C82D0000}"/>
    <cellStyle name="Normal 4 4 2 7 4 2" xfId="14379" xr:uid="{00000000-0005-0000-0000-0000C92D0000}"/>
    <cellStyle name="Normal 4 4 2 7 4 3" xfId="14380" xr:uid="{00000000-0005-0000-0000-0000CA2D0000}"/>
    <cellStyle name="Normal 4 4 2 7 5" xfId="14381" xr:uid="{00000000-0005-0000-0000-0000CB2D0000}"/>
    <cellStyle name="Normal 4 4 2 7 6" xfId="14382" xr:uid="{00000000-0005-0000-0000-0000CC2D0000}"/>
    <cellStyle name="Normal 4 4 2 7 7" xfId="14383" xr:uid="{00000000-0005-0000-0000-0000CD2D0000}"/>
    <cellStyle name="Normal 4 4 2 8" xfId="14384" xr:uid="{00000000-0005-0000-0000-0000CE2D0000}"/>
    <cellStyle name="Normal 4 4 2 8 2" xfId="14385" xr:uid="{00000000-0005-0000-0000-0000CF2D0000}"/>
    <cellStyle name="Normal 4 4 2 8 2 2" xfId="14386" xr:uid="{00000000-0005-0000-0000-0000D02D0000}"/>
    <cellStyle name="Normal 4 4 2 8 3" xfId="14387" xr:uid="{00000000-0005-0000-0000-0000D12D0000}"/>
    <cellStyle name="Normal 4 4 2 8 4" xfId="14388" xr:uid="{00000000-0005-0000-0000-0000D22D0000}"/>
    <cellStyle name="Normal 4 4 2 9" xfId="14389" xr:uid="{00000000-0005-0000-0000-0000D32D0000}"/>
    <cellStyle name="Normal 4 4 2 9 2" xfId="14390" xr:uid="{00000000-0005-0000-0000-0000D42D0000}"/>
    <cellStyle name="Normal 4 4 2 9 3" xfId="14391" xr:uid="{00000000-0005-0000-0000-0000D52D0000}"/>
    <cellStyle name="Normal 4 4 2 9 4" xfId="14392" xr:uid="{00000000-0005-0000-0000-0000D62D0000}"/>
    <cellStyle name="Normal 4 4 3" xfId="14393" xr:uid="{00000000-0005-0000-0000-0000D72D0000}"/>
    <cellStyle name="Normal 4 4 3 10" xfId="14394" xr:uid="{00000000-0005-0000-0000-0000D82D0000}"/>
    <cellStyle name="Normal 4 4 3 11" xfId="14395" xr:uid="{00000000-0005-0000-0000-0000D92D0000}"/>
    <cellStyle name="Normal 4 4 3 2" xfId="14396" xr:uid="{00000000-0005-0000-0000-0000DA2D0000}"/>
    <cellStyle name="Normal 4 4 3 2 10" xfId="14397" xr:uid="{00000000-0005-0000-0000-0000DB2D0000}"/>
    <cellStyle name="Normal 4 4 3 2 2" xfId="14398" xr:uid="{00000000-0005-0000-0000-0000DC2D0000}"/>
    <cellStyle name="Normal 4 4 3 2 2 2" xfId="14399" xr:uid="{00000000-0005-0000-0000-0000DD2D0000}"/>
    <cellStyle name="Normal 4 4 3 2 2 2 2" xfId="14400" xr:uid="{00000000-0005-0000-0000-0000DE2D0000}"/>
    <cellStyle name="Normal 4 4 3 2 2 2 2 2" xfId="14401" xr:uid="{00000000-0005-0000-0000-0000DF2D0000}"/>
    <cellStyle name="Normal 4 4 3 2 2 2 2 2 2" xfId="14402" xr:uid="{00000000-0005-0000-0000-0000E02D0000}"/>
    <cellStyle name="Normal 4 4 3 2 2 2 2 3" xfId="14403" xr:uid="{00000000-0005-0000-0000-0000E12D0000}"/>
    <cellStyle name="Normal 4 4 3 2 2 2 2 4" xfId="14404" xr:uid="{00000000-0005-0000-0000-0000E22D0000}"/>
    <cellStyle name="Normal 4 4 3 2 2 2 3" xfId="14405" xr:uid="{00000000-0005-0000-0000-0000E32D0000}"/>
    <cellStyle name="Normal 4 4 3 2 2 2 3 2" xfId="14406" xr:uid="{00000000-0005-0000-0000-0000E42D0000}"/>
    <cellStyle name="Normal 4 4 3 2 2 2 3 3" xfId="14407" xr:uid="{00000000-0005-0000-0000-0000E52D0000}"/>
    <cellStyle name="Normal 4 4 3 2 2 2 3 4" xfId="14408" xr:uid="{00000000-0005-0000-0000-0000E62D0000}"/>
    <cellStyle name="Normal 4 4 3 2 2 2 4" xfId="14409" xr:uid="{00000000-0005-0000-0000-0000E72D0000}"/>
    <cellStyle name="Normal 4 4 3 2 2 2 4 2" xfId="14410" xr:uid="{00000000-0005-0000-0000-0000E82D0000}"/>
    <cellStyle name="Normal 4 4 3 2 2 2 4 3" xfId="14411" xr:uid="{00000000-0005-0000-0000-0000E92D0000}"/>
    <cellStyle name="Normal 4 4 3 2 2 2 5" xfId="14412" xr:uid="{00000000-0005-0000-0000-0000EA2D0000}"/>
    <cellStyle name="Normal 4 4 3 2 2 2 6" xfId="14413" xr:uid="{00000000-0005-0000-0000-0000EB2D0000}"/>
    <cellStyle name="Normal 4 4 3 2 2 2 7" xfId="14414" xr:uid="{00000000-0005-0000-0000-0000EC2D0000}"/>
    <cellStyle name="Normal 4 4 3 2 2 3" xfId="14415" xr:uid="{00000000-0005-0000-0000-0000ED2D0000}"/>
    <cellStyle name="Normal 4 4 3 2 2 3 2" xfId="14416" xr:uid="{00000000-0005-0000-0000-0000EE2D0000}"/>
    <cellStyle name="Normal 4 4 3 2 2 3 2 2" xfId="14417" xr:uid="{00000000-0005-0000-0000-0000EF2D0000}"/>
    <cellStyle name="Normal 4 4 3 2 2 3 3" xfId="14418" xr:uid="{00000000-0005-0000-0000-0000F02D0000}"/>
    <cellStyle name="Normal 4 4 3 2 2 3 4" xfId="14419" xr:uid="{00000000-0005-0000-0000-0000F12D0000}"/>
    <cellStyle name="Normal 4 4 3 2 2 4" xfId="14420" xr:uid="{00000000-0005-0000-0000-0000F22D0000}"/>
    <cellStyle name="Normal 4 4 3 2 2 4 2" xfId="14421" xr:uid="{00000000-0005-0000-0000-0000F32D0000}"/>
    <cellStyle name="Normal 4 4 3 2 2 4 3" xfId="14422" xr:uid="{00000000-0005-0000-0000-0000F42D0000}"/>
    <cellStyle name="Normal 4 4 3 2 2 4 4" xfId="14423" xr:uid="{00000000-0005-0000-0000-0000F52D0000}"/>
    <cellStyle name="Normal 4 4 3 2 2 5" xfId="14424" xr:uid="{00000000-0005-0000-0000-0000F62D0000}"/>
    <cellStyle name="Normal 4 4 3 2 2 5 2" xfId="14425" xr:uid="{00000000-0005-0000-0000-0000F72D0000}"/>
    <cellStyle name="Normal 4 4 3 2 2 5 3" xfId="14426" xr:uid="{00000000-0005-0000-0000-0000F82D0000}"/>
    <cellStyle name="Normal 4 4 3 2 2 6" xfId="14427" xr:uid="{00000000-0005-0000-0000-0000F92D0000}"/>
    <cellStyle name="Normal 4 4 3 2 2 7" xfId="14428" xr:uid="{00000000-0005-0000-0000-0000FA2D0000}"/>
    <cellStyle name="Normal 4 4 3 2 2 8" xfId="14429" xr:uid="{00000000-0005-0000-0000-0000FB2D0000}"/>
    <cellStyle name="Normal 4 4 3 2 3" xfId="14430" xr:uid="{00000000-0005-0000-0000-0000FC2D0000}"/>
    <cellStyle name="Normal 4 4 3 2 3 2" xfId="14431" xr:uid="{00000000-0005-0000-0000-0000FD2D0000}"/>
    <cellStyle name="Normal 4 4 3 2 3 2 2" xfId="14432" xr:uid="{00000000-0005-0000-0000-0000FE2D0000}"/>
    <cellStyle name="Normal 4 4 3 2 3 2 2 2" xfId="14433" xr:uid="{00000000-0005-0000-0000-0000FF2D0000}"/>
    <cellStyle name="Normal 4 4 3 2 3 2 2 2 2" xfId="14434" xr:uid="{00000000-0005-0000-0000-0000002E0000}"/>
    <cellStyle name="Normal 4 4 3 2 3 2 2 3" xfId="14435" xr:uid="{00000000-0005-0000-0000-0000012E0000}"/>
    <cellStyle name="Normal 4 4 3 2 3 2 2 4" xfId="14436" xr:uid="{00000000-0005-0000-0000-0000022E0000}"/>
    <cellStyle name="Normal 4 4 3 2 3 2 3" xfId="14437" xr:uid="{00000000-0005-0000-0000-0000032E0000}"/>
    <cellStyle name="Normal 4 4 3 2 3 2 3 2" xfId="14438" xr:uid="{00000000-0005-0000-0000-0000042E0000}"/>
    <cellStyle name="Normal 4 4 3 2 3 2 3 3" xfId="14439" xr:uid="{00000000-0005-0000-0000-0000052E0000}"/>
    <cellStyle name="Normal 4 4 3 2 3 2 3 4" xfId="14440" xr:uid="{00000000-0005-0000-0000-0000062E0000}"/>
    <cellStyle name="Normal 4 4 3 2 3 2 4" xfId="14441" xr:uid="{00000000-0005-0000-0000-0000072E0000}"/>
    <cellStyle name="Normal 4 4 3 2 3 2 4 2" xfId="14442" xr:uid="{00000000-0005-0000-0000-0000082E0000}"/>
    <cellStyle name="Normal 4 4 3 2 3 2 4 3" xfId="14443" xr:uid="{00000000-0005-0000-0000-0000092E0000}"/>
    <cellStyle name="Normal 4 4 3 2 3 2 5" xfId="14444" xr:uid="{00000000-0005-0000-0000-00000A2E0000}"/>
    <cellStyle name="Normal 4 4 3 2 3 2 6" xfId="14445" xr:uid="{00000000-0005-0000-0000-00000B2E0000}"/>
    <cellStyle name="Normal 4 4 3 2 3 2 7" xfId="14446" xr:uid="{00000000-0005-0000-0000-00000C2E0000}"/>
    <cellStyle name="Normal 4 4 3 2 3 3" xfId="14447" xr:uid="{00000000-0005-0000-0000-00000D2E0000}"/>
    <cellStyle name="Normal 4 4 3 2 3 3 2" xfId="14448" xr:uid="{00000000-0005-0000-0000-00000E2E0000}"/>
    <cellStyle name="Normal 4 4 3 2 3 3 2 2" xfId="14449" xr:uid="{00000000-0005-0000-0000-00000F2E0000}"/>
    <cellStyle name="Normal 4 4 3 2 3 3 3" xfId="14450" xr:uid="{00000000-0005-0000-0000-0000102E0000}"/>
    <cellStyle name="Normal 4 4 3 2 3 3 4" xfId="14451" xr:uid="{00000000-0005-0000-0000-0000112E0000}"/>
    <cellStyle name="Normal 4 4 3 2 3 4" xfId="14452" xr:uid="{00000000-0005-0000-0000-0000122E0000}"/>
    <cellStyle name="Normal 4 4 3 2 3 4 2" xfId="14453" xr:uid="{00000000-0005-0000-0000-0000132E0000}"/>
    <cellStyle name="Normal 4 4 3 2 3 4 3" xfId="14454" xr:uid="{00000000-0005-0000-0000-0000142E0000}"/>
    <cellStyle name="Normal 4 4 3 2 3 4 4" xfId="14455" xr:uid="{00000000-0005-0000-0000-0000152E0000}"/>
    <cellStyle name="Normal 4 4 3 2 3 5" xfId="14456" xr:uid="{00000000-0005-0000-0000-0000162E0000}"/>
    <cellStyle name="Normal 4 4 3 2 3 5 2" xfId="14457" xr:uid="{00000000-0005-0000-0000-0000172E0000}"/>
    <cellStyle name="Normal 4 4 3 2 3 5 3" xfId="14458" xr:uid="{00000000-0005-0000-0000-0000182E0000}"/>
    <cellStyle name="Normal 4 4 3 2 3 6" xfId="14459" xr:uid="{00000000-0005-0000-0000-0000192E0000}"/>
    <cellStyle name="Normal 4 4 3 2 3 7" xfId="14460" xr:uid="{00000000-0005-0000-0000-00001A2E0000}"/>
    <cellStyle name="Normal 4 4 3 2 3 8" xfId="14461" xr:uid="{00000000-0005-0000-0000-00001B2E0000}"/>
    <cellStyle name="Normal 4 4 3 2 4" xfId="14462" xr:uid="{00000000-0005-0000-0000-00001C2E0000}"/>
    <cellStyle name="Normal 4 4 3 2 4 2" xfId="14463" xr:uid="{00000000-0005-0000-0000-00001D2E0000}"/>
    <cellStyle name="Normal 4 4 3 2 4 2 2" xfId="14464" xr:uid="{00000000-0005-0000-0000-00001E2E0000}"/>
    <cellStyle name="Normal 4 4 3 2 4 2 2 2" xfId="14465" xr:uid="{00000000-0005-0000-0000-00001F2E0000}"/>
    <cellStyle name="Normal 4 4 3 2 4 2 3" xfId="14466" xr:uid="{00000000-0005-0000-0000-0000202E0000}"/>
    <cellStyle name="Normal 4 4 3 2 4 2 4" xfId="14467" xr:uid="{00000000-0005-0000-0000-0000212E0000}"/>
    <cellStyle name="Normal 4 4 3 2 4 3" xfId="14468" xr:uid="{00000000-0005-0000-0000-0000222E0000}"/>
    <cellStyle name="Normal 4 4 3 2 4 3 2" xfId="14469" xr:uid="{00000000-0005-0000-0000-0000232E0000}"/>
    <cellStyle name="Normal 4 4 3 2 4 3 3" xfId="14470" xr:uid="{00000000-0005-0000-0000-0000242E0000}"/>
    <cellStyle name="Normal 4 4 3 2 4 3 4" xfId="14471" xr:uid="{00000000-0005-0000-0000-0000252E0000}"/>
    <cellStyle name="Normal 4 4 3 2 4 4" xfId="14472" xr:uid="{00000000-0005-0000-0000-0000262E0000}"/>
    <cellStyle name="Normal 4 4 3 2 4 4 2" xfId="14473" xr:uid="{00000000-0005-0000-0000-0000272E0000}"/>
    <cellStyle name="Normal 4 4 3 2 4 4 3" xfId="14474" xr:uid="{00000000-0005-0000-0000-0000282E0000}"/>
    <cellStyle name="Normal 4 4 3 2 4 5" xfId="14475" xr:uid="{00000000-0005-0000-0000-0000292E0000}"/>
    <cellStyle name="Normal 4 4 3 2 4 6" xfId="14476" xr:uid="{00000000-0005-0000-0000-00002A2E0000}"/>
    <cellStyle name="Normal 4 4 3 2 4 7" xfId="14477" xr:uid="{00000000-0005-0000-0000-00002B2E0000}"/>
    <cellStyle name="Normal 4 4 3 2 5" xfId="14478" xr:uid="{00000000-0005-0000-0000-00002C2E0000}"/>
    <cellStyle name="Normal 4 4 3 2 5 2" xfId="14479" xr:uid="{00000000-0005-0000-0000-00002D2E0000}"/>
    <cellStyle name="Normal 4 4 3 2 5 2 2" xfId="14480" xr:uid="{00000000-0005-0000-0000-00002E2E0000}"/>
    <cellStyle name="Normal 4 4 3 2 5 3" xfId="14481" xr:uid="{00000000-0005-0000-0000-00002F2E0000}"/>
    <cellStyle name="Normal 4 4 3 2 5 4" xfId="14482" xr:uid="{00000000-0005-0000-0000-0000302E0000}"/>
    <cellStyle name="Normal 4 4 3 2 6" xfId="14483" xr:uid="{00000000-0005-0000-0000-0000312E0000}"/>
    <cellStyle name="Normal 4 4 3 2 6 2" xfId="14484" xr:uid="{00000000-0005-0000-0000-0000322E0000}"/>
    <cellStyle name="Normal 4 4 3 2 6 3" xfId="14485" xr:uid="{00000000-0005-0000-0000-0000332E0000}"/>
    <cellStyle name="Normal 4 4 3 2 6 4" xfId="14486" xr:uid="{00000000-0005-0000-0000-0000342E0000}"/>
    <cellStyle name="Normal 4 4 3 2 7" xfId="14487" xr:uid="{00000000-0005-0000-0000-0000352E0000}"/>
    <cellStyle name="Normal 4 4 3 2 7 2" xfId="14488" xr:uid="{00000000-0005-0000-0000-0000362E0000}"/>
    <cellStyle name="Normal 4 4 3 2 7 3" xfId="14489" xr:uid="{00000000-0005-0000-0000-0000372E0000}"/>
    <cellStyle name="Normal 4 4 3 2 8" xfId="14490" xr:uid="{00000000-0005-0000-0000-0000382E0000}"/>
    <cellStyle name="Normal 4 4 3 2 9" xfId="14491" xr:uid="{00000000-0005-0000-0000-0000392E0000}"/>
    <cellStyle name="Normal 4 4 3 3" xfId="14492" xr:uid="{00000000-0005-0000-0000-00003A2E0000}"/>
    <cellStyle name="Normal 4 4 3 3 2" xfId="14493" xr:uid="{00000000-0005-0000-0000-00003B2E0000}"/>
    <cellStyle name="Normal 4 4 3 3 2 2" xfId="14494" xr:uid="{00000000-0005-0000-0000-00003C2E0000}"/>
    <cellStyle name="Normal 4 4 3 3 2 2 2" xfId="14495" xr:uid="{00000000-0005-0000-0000-00003D2E0000}"/>
    <cellStyle name="Normal 4 4 3 3 2 2 2 2" xfId="14496" xr:uid="{00000000-0005-0000-0000-00003E2E0000}"/>
    <cellStyle name="Normal 4 4 3 3 2 2 3" xfId="14497" xr:uid="{00000000-0005-0000-0000-00003F2E0000}"/>
    <cellStyle name="Normal 4 4 3 3 2 2 4" xfId="14498" xr:uid="{00000000-0005-0000-0000-0000402E0000}"/>
    <cellStyle name="Normal 4 4 3 3 2 3" xfId="14499" xr:uid="{00000000-0005-0000-0000-0000412E0000}"/>
    <cellStyle name="Normal 4 4 3 3 2 3 2" xfId="14500" xr:uid="{00000000-0005-0000-0000-0000422E0000}"/>
    <cellStyle name="Normal 4 4 3 3 2 3 3" xfId="14501" xr:uid="{00000000-0005-0000-0000-0000432E0000}"/>
    <cellStyle name="Normal 4 4 3 3 2 3 4" xfId="14502" xr:uid="{00000000-0005-0000-0000-0000442E0000}"/>
    <cellStyle name="Normal 4 4 3 3 2 4" xfId="14503" xr:uid="{00000000-0005-0000-0000-0000452E0000}"/>
    <cellStyle name="Normal 4 4 3 3 2 4 2" xfId="14504" xr:uid="{00000000-0005-0000-0000-0000462E0000}"/>
    <cellStyle name="Normal 4 4 3 3 2 4 3" xfId="14505" xr:uid="{00000000-0005-0000-0000-0000472E0000}"/>
    <cellStyle name="Normal 4 4 3 3 2 5" xfId="14506" xr:uid="{00000000-0005-0000-0000-0000482E0000}"/>
    <cellStyle name="Normal 4 4 3 3 2 6" xfId="14507" xr:uid="{00000000-0005-0000-0000-0000492E0000}"/>
    <cellStyle name="Normal 4 4 3 3 2 7" xfId="14508" xr:uid="{00000000-0005-0000-0000-00004A2E0000}"/>
    <cellStyle name="Normal 4 4 3 3 3" xfId="14509" xr:uid="{00000000-0005-0000-0000-00004B2E0000}"/>
    <cellStyle name="Normal 4 4 3 3 3 2" xfId="14510" xr:uid="{00000000-0005-0000-0000-00004C2E0000}"/>
    <cellStyle name="Normal 4 4 3 3 3 2 2" xfId="14511" xr:uid="{00000000-0005-0000-0000-00004D2E0000}"/>
    <cellStyle name="Normal 4 4 3 3 3 3" xfId="14512" xr:uid="{00000000-0005-0000-0000-00004E2E0000}"/>
    <cellStyle name="Normal 4 4 3 3 3 4" xfId="14513" xr:uid="{00000000-0005-0000-0000-00004F2E0000}"/>
    <cellStyle name="Normal 4 4 3 3 4" xfId="14514" xr:uid="{00000000-0005-0000-0000-0000502E0000}"/>
    <cellStyle name="Normal 4 4 3 3 4 2" xfId="14515" xr:uid="{00000000-0005-0000-0000-0000512E0000}"/>
    <cellStyle name="Normal 4 4 3 3 4 3" xfId="14516" xr:uid="{00000000-0005-0000-0000-0000522E0000}"/>
    <cellStyle name="Normal 4 4 3 3 4 4" xfId="14517" xr:uid="{00000000-0005-0000-0000-0000532E0000}"/>
    <cellStyle name="Normal 4 4 3 3 5" xfId="14518" xr:uid="{00000000-0005-0000-0000-0000542E0000}"/>
    <cellStyle name="Normal 4 4 3 3 5 2" xfId="14519" xr:uid="{00000000-0005-0000-0000-0000552E0000}"/>
    <cellStyle name="Normal 4 4 3 3 5 3" xfId="14520" xr:uid="{00000000-0005-0000-0000-0000562E0000}"/>
    <cellStyle name="Normal 4 4 3 3 6" xfId="14521" xr:uid="{00000000-0005-0000-0000-0000572E0000}"/>
    <cellStyle name="Normal 4 4 3 3 7" xfId="14522" xr:uid="{00000000-0005-0000-0000-0000582E0000}"/>
    <cellStyle name="Normal 4 4 3 3 8" xfId="14523" xr:uid="{00000000-0005-0000-0000-0000592E0000}"/>
    <cellStyle name="Normal 4 4 3 4" xfId="14524" xr:uid="{00000000-0005-0000-0000-00005A2E0000}"/>
    <cellStyle name="Normal 4 4 3 4 2" xfId="14525" xr:uid="{00000000-0005-0000-0000-00005B2E0000}"/>
    <cellStyle name="Normal 4 4 3 4 2 2" xfId="14526" xr:uid="{00000000-0005-0000-0000-00005C2E0000}"/>
    <cellStyle name="Normal 4 4 3 4 2 2 2" xfId="14527" xr:uid="{00000000-0005-0000-0000-00005D2E0000}"/>
    <cellStyle name="Normal 4 4 3 4 2 2 2 2" xfId="14528" xr:uid="{00000000-0005-0000-0000-00005E2E0000}"/>
    <cellStyle name="Normal 4 4 3 4 2 2 3" xfId="14529" xr:uid="{00000000-0005-0000-0000-00005F2E0000}"/>
    <cellStyle name="Normal 4 4 3 4 2 2 4" xfId="14530" xr:uid="{00000000-0005-0000-0000-0000602E0000}"/>
    <cellStyle name="Normal 4 4 3 4 2 3" xfId="14531" xr:uid="{00000000-0005-0000-0000-0000612E0000}"/>
    <cellStyle name="Normal 4 4 3 4 2 3 2" xfId="14532" xr:uid="{00000000-0005-0000-0000-0000622E0000}"/>
    <cellStyle name="Normal 4 4 3 4 2 3 3" xfId="14533" xr:uid="{00000000-0005-0000-0000-0000632E0000}"/>
    <cellStyle name="Normal 4 4 3 4 2 3 4" xfId="14534" xr:uid="{00000000-0005-0000-0000-0000642E0000}"/>
    <cellStyle name="Normal 4 4 3 4 2 4" xfId="14535" xr:uid="{00000000-0005-0000-0000-0000652E0000}"/>
    <cellStyle name="Normal 4 4 3 4 2 4 2" xfId="14536" xr:uid="{00000000-0005-0000-0000-0000662E0000}"/>
    <cellStyle name="Normal 4 4 3 4 2 4 3" xfId="14537" xr:uid="{00000000-0005-0000-0000-0000672E0000}"/>
    <cellStyle name="Normal 4 4 3 4 2 5" xfId="14538" xr:uid="{00000000-0005-0000-0000-0000682E0000}"/>
    <cellStyle name="Normal 4 4 3 4 2 6" xfId="14539" xr:uid="{00000000-0005-0000-0000-0000692E0000}"/>
    <cellStyle name="Normal 4 4 3 4 2 7" xfId="14540" xr:uid="{00000000-0005-0000-0000-00006A2E0000}"/>
    <cellStyle name="Normal 4 4 3 4 3" xfId="14541" xr:uid="{00000000-0005-0000-0000-00006B2E0000}"/>
    <cellStyle name="Normal 4 4 3 4 3 2" xfId="14542" xr:uid="{00000000-0005-0000-0000-00006C2E0000}"/>
    <cellStyle name="Normal 4 4 3 4 3 2 2" xfId="14543" xr:uid="{00000000-0005-0000-0000-00006D2E0000}"/>
    <cellStyle name="Normal 4 4 3 4 3 3" xfId="14544" xr:uid="{00000000-0005-0000-0000-00006E2E0000}"/>
    <cellStyle name="Normal 4 4 3 4 3 4" xfId="14545" xr:uid="{00000000-0005-0000-0000-00006F2E0000}"/>
    <cellStyle name="Normal 4 4 3 4 4" xfId="14546" xr:uid="{00000000-0005-0000-0000-0000702E0000}"/>
    <cellStyle name="Normal 4 4 3 4 4 2" xfId="14547" xr:uid="{00000000-0005-0000-0000-0000712E0000}"/>
    <cellStyle name="Normal 4 4 3 4 4 3" xfId="14548" xr:uid="{00000000-0005-0000-0000-0000722E0000}"/>
    <cellStyle name="Normal 4 4 3 4 4 4" xfId="14549" xr:uid="{00000000-0005-0000-0000-0000732E0000}"/>
    <cellStyle name="Normal 4 4 3 4 5" xfId="14550" xr:uid="{00000000-0005-0000-0000-0000742E0000}"/>
    <cellStyle name="Normal 4 4 3 4 5 2" xfId="14551" xr:uid="{00000000-0005-0000-0000-0000752E0000}"/>
    <cellStyle name="Normal 4 4 3 4 5 3" xfId="14552" xr:uid="{00000000-0005-0000-0000-0000762E0000}"/>
    <cellStyle name="Normal 4 4 3 4 6" xfId="14553" xr:uid="{00000000-0005-0000-0000-0000772E0000}"/>
    <cellStyle name="Normal 4 4 3 4 7" xfId="14554" xr:uid="{00000000-0005-0000-0000-0000782E0000}"/>
    <cellStyle name="Normal 4 4 3 4 8" xfId="14555" xr:uid="{00000000-0005-0000-0000-0000792E0000}"/>
    <cellStyle name="Normal 4 4 3 5" xfId="14556" xr:uid="{00000000-0005-0000-0000-00007A2E0000}"/>
    <cellStyle name="Normal 4 4 3 5 2" xfId="14557" xr:uid="{00000000-0005-0000-0000-00007B2E0000}"/>
    <cellStyle name="Normal 4 4 3 5 2 2" xfId="14558" xr:uid="{00000000-0005-0000-0000-00007C2E0000}"/>
    <cellStyle name="Normal 4 4 3 5 2 2 2" xfId="14559" xr:uid="{00000000-0005-0000-0000-00007D2E0000}"/>
    <cellStyle name="Normal 4 4 3 5 2 3" xfId="14560" xr:uid="{00000000-0005-0000-0000-00007E2E0000}"/>
    <cellStyle name="Normal 4 4 3 5 2 4" xfId="14561" xr:uid="{00000000-0005-0000-0000-00007F2E0000}"/>
    <cellStyle name="Normal 4 4 3 5 3" xfId="14562" xr:uid="{00000000-0005-0000-0000-0000802E0000}"/>
    <cellStyle name="Normal 4 4 3 5 3 2" xfId="14563" xr:uid="{00000000-0005-0000-0000-0000812E0000}"/>
    <cellStyle name="Normal 4 4 3 5 3 3" xfId="14564" xr:uid="{00000000-0005-0000-0000-0000822E0000}"/>
    <cellStyle name="Normal 4 4 3 5 3 4" xfId="14565" xr:uid="{00000000-0005-0000-0000-0000832E0000}"/>
    <cellStyle name="Normal 4 4 3 5 4" xfId="14566" xr:uid="{00000000-0005-0000-0000-0000842E0000}"/>
    <cellStyle name="Normal 4 4 3 5 4 2" xfId="14567" xr:uid="{00000000-0005-0000-0000-0000852E0000}"/>
    <cellStyle name="Normal 4 4 3 5 4 3" xfId="14568" xr:uid="{00000000-0005-0000-0000-0000862E0000}"/>
    <cellStyle name="Normal 4 4 3 5 5" xfId="14569" xr:uid="{00000000-0005-0000-0000-0000872E0000}"/>
    <cellStyle name="Normal 4 4 3 5 6" xfId="14570" xr:uid="{00000000-0005-0000-0000-0000882E0000}"/>
    <cellStyle name="Normal 4 4 3 5 7" xfId="14571" xr:uid="{00000000-0005-0000-0000-0000892E0000}"/>
    <cellStyle name="Normal 4 4 3 6" xfId="14572" xr:uid="{00000000-0005-0000-0000-00008A2E0000}"/>
    <cellStyle name="Normal 4 4 3 6 2" xfId="14573" xr:uid="{00000000-0005-0000-0000-00008B2E0000}"/>
    <cellStyle name="Normal 4 4 3 6 2 2" xfId="14574" xr:uid="{00000000-0005-0000-0000-00008C2E0000}"/>
    <cellStyle name="Normal 4 4 3 6 3" xfId="14575" xr:uid="{00000000-0005-0000-0000-00008D2E0000}"/>
    <cellStyle name="Normal 4 4 3 6 4" xfId="14576" xr:uid="{00000000-0005-0000-0000-00008E2E0000}"/>
    <cellStyle name="Normal 4 4 3 7" xfId="14577" xr:uid="{00000000-0005-0000-0000-00008F2E0000}"/>
    <cellStyle name="Normal 4 4 3 7 2" xfId="14578" xr:uid="{00000000-0005-0000-0000-0000902E0000}"/>
    <cellStyle name="Normal 4 4 3 7 3" xfId="14579" xr:uid="{00000000-0005-0000-0000-0000912E0000}"/>
    <cellStyle name="Normal 4 4 3 7 4" xfId="14580" xr:uid="{00000000-0005-0000-0000-0000922E0000}"/>
    <cellStyle name="Normal 4 4 3 8" xfId="14581" xr:uid="{00000000-0005-0000-0000-0000932E0000}"/>
    <cellStyle name="Normal 4 4 3 8 2" xfId="14582" xr:uid="{00000000-0005-0000-0000-0000942E0000}"/>
    <cellStyle name="Normal 4 4 3 8 3" xfId="14583" xr:uid="{00000000-0005-0000-0000-0000952E0000}"/>
    <cellStyle name="Normal 4 4 3 9" xfId="14584" xr:uid="{00000000-0005-0000-0000-0000962E0000}"/>
    <cellStyle name="Normal 4 4 4" xfId="14585" xr:uid="{00000000-0005-0000-0000-0000972E0000}"/>
    <cellStyle name="Normal 4 4 4 10" xfId="14586" xr:uid="{00000000-0005-0000-0000-0000982E0000}"/>
    <cellStyle name="Normal 4 4 4 11" xfId="14587" xr:uid="{00000000-0005-0000-0000-0000992E0000}"/>
    <cellStyle name="Normal 4 4 4 2" xfId="14588" xr:uid="{00000000-0005-0000-0000-00009A2E0000}"/>
    <cellStyle name="Normal 4 4 4 2 10" xfId="14589" xr:uid="{00000000-0005-0000-0000-00009B2E0000}"/>
    <cellStyle name="Normal 4 4 4 2 2" xfId="14590" xr:uid="{00000000-0005-0000-0000-00009C2E0000}"/>
    <cellStyle name="Normal 4 4 4 2 2 2" xfId="14591" xr:uid="{00000000-0005-0000-0000-00009D2E0000}"/>
    <cellStyle name="Normal 4 4 4 2 2 2 2" xfId="14592" xr:uid="{00000000-0005-0000-0000-00009E2E0000}"/>
    <cellStyle name="Normal 4 4 4 2 2 2 2 2" xfId="14593" xr:uid="{00000000-0005-0000-0000-00009F2E0000}"/>
    <cellStyle name="Normal 4 4 4 2 2 2 2 2 2" xfId="14594" xr:uid="{00000000-0005-0000-0000-0000A02E0000}"/>
    <cellStyle name="Normal 4 4 4 2 2 2 2 3" xfId="14595" xr:uid="{00000000-0005-0000-0000-0000A12E0000}"/>
    <cellStyle name="Normal 4 4 4 2 2 2 2 4" xfId="14596" xr:uid="{00000000-0005-0000-0000-0000A22E0000}"/>
    <cellStyle name="Normal 4 4 4 2 2 2 3" xfId="14597" xr:uid="{00000000-0005-0000-0000-0000A32E0000}"/>
    <cellStyle name="Normal 4 4 4 2 2 2 3 2" xfId="14598" xr:uid="{00000000-0005-0000-0000-0000A42E0000}"/>
    <cellStyle name="Normal 4 4 4 2 2 2 3 3" xfId="14599" xr:uid="{00000000-0005-0000-0000-0000A52E0000}"/>
    <cellStyle name="Normal 4 4 4 2 2 2 3 4" xfId="14600" xr:uid="{00000000-0005-0000-0000-0000A62E0000}"/>
    <cellStyle name="Normal 4 4 4 2 2 2 4" xfId="14601" xr:uid="{00000000-0005-0000-0000-0000A72E0000}"/>
    <cellStyle name="Normal 4 4 4 2 2 2 4 2" xfId="14602" xr:uid="{00000000-0005-0000-0000-0000A82E0000}"/>
    <cellStyle name="Normal 4 4 4 2 2 2 4 3" xfId="14603" xr:uid="{00000000-0005-0000-0000-0000A92E0000}"/>
    <cellStyle name="Normal 4 4 4 2 2 2 5" xfId="14604" xr:uid="{00000000-0005-0000-0000-0000AA2E0000}"/>
    <cellStyle name="Normal 4 4 4 2 2 2 6" xfId="14605" xr:uid="{00000000-0005-0000-0000-0000AB2E0000}"/>
    <cellStyle name="Normal 4 4 4 2 2 2 7" xfId="14606" xr:uid="{00000000-0005-0000-0000-0000AC2E0000}"/>
    <cellStyle name="Normal 4 4 4 2 2 3" xfId="14607" xr:uid="{00000000-0005-0000-0000-0000AD2E0000}"/>
    <cellStyle name="Normal 4 4 4 2 2 3 2" xfId="14608" xr:uid="{00000000-0005-0000-0000-0000AE2E0000}"/>
    <cellStyle name="Normal 4 4 4 2 2 3 2 2" xfId="14609" xr:uid="{00000000-0005-0000-0000-0000AF2E0000}"/>
    <cellStyle name="Normal 4 4 4 2 2 3 3" xfId="14610" xr:uid="{00000000-0005-0000-0000-0000B02E0000}"/>
    <cellStyle name="Normal 4 4 4 2 2 3 4" xfId="14611" xr:uid="{00000000-0005-0000-0000-0000B12E0000}"/>
    <cellStyle name="Normal 4 4 4 2 2 4" xfId="14612" xr:uid="{00000000-0005-0000-0000-0000B22E0000}"/>
    <cellStyle name="Normal 4 4 4 2 2 4 2" xfId="14613" xr:uid="{00000000-0005-0000-0000-0000B32E0000}"/>
    <cellStyle name="Normal 4 4 4 2 2 4 3" xfId="14614" xr:uid="{00000000-0005-0000-0000-0000B42E0000}"/>
    <cellStyle name="Normal 4 4 4 2 2 4 4" xfId="14615" xr:uid="{00000000-0005-0000-0000-0000B52E0000}"/>
    <cellStyle name="Normal 4 4 4 2 2 5" xfId="14616" xr:uid="{00000000-0005-0000-0000-0000B62E0000}"/>
    <cellStyle name="Normal 4 4 4 2 2 5 2" xfId="14617" xr:uid="{00000000-0005-0000-0000-0000B72E0000}"/>
    <cellStyle name="Normal 4 4 4 2 2 5 3" xfId="14618" xr:uid="{00000000-0005-0000-0000-0000B82E0000}"/>
    <cellStyle name="Normal 4 4 4 2 2 6" xfId="14619" xr:uid="{00000000-0005-0000-0000-0000B92E0000}"/>
    <cellStyle name="Normal 4 4 4 2 2 7" xfId="14620" xr:uid="{00000000-0005-0000-0000-0000BA2E0000}"/>
    <cellStyle name="Normal 4 4 4 2 2 8" xfId="14621" xr:uid="{00000000-0005-0000-0000-0000BB2E0000}"/>
    <cellStyle name="Normal 4 4 4 2 3" xfId="14622" xr:uid="{00000000-0005-0000-0000-0000BC2E0000}"/>
    <cellStyle name="Normal 4 4 4 2 3 2" xfId="14623" xr:uid="{00000000-0005-0000-0000-0000BD2E0000}"/>
    <cellStyle name="Normal 4 4 4 2 3 2 2" xfId="14624" xr:uid="{00000000-0005-0000-0000-0000BE2E0000}"/>
    <cellStyle name="Normal 4 4 4 2 3 2 2 2" xfId="14625" xr:uid="{00000000-0005-0000-0000-0000BF2E0000}"/>
    <cellStyle name="Normal 4 4 4 2 3 2 2 2 2" xfId="14626" xr:uid="{00000000-0005-0000-0000-0000C02E0000}"/>
    <cellStyle name="Normal 4 4 4 2 3 2 2 3" xfId="14627" xr:uid="{00000000-0005-0000-0000-0000C12E0000}"/>
    <cellStyle name="Normal 4 4 4 2 3 2 2 4" xfId="14628" xr:uid="{00000000-0005-0000-0000-0000C22E0000}"/>
    <cellStyle name="Normal 4 4 4 2 3 2 3" xfId="14629" xr:uid="{00000000-0005-0000-0000-0000C32E0000}"/>
    <cellStyle name="Normal 4 4 4 2 3 2 3 2" xfId="14630" xr:uid="{00000000-0005-0000-0000-0000C42E0000}"/>
    <cellStyle name="Normal 4 4 4 2 3 2 3 3" xfId="14631" xr:uid="{00000000-0005-0000-0000-0000C52E0000}"/>
    <cellStyle name="Normal 4 4 4 2 3 2 3 4" xfId="14632" xr:uid="{00000000-0005-0000-0000-0000C62E0000}"/>
    <cellStyle name="Normal 4 4 4 2 3 2 4" xfId="14633" xr:uid="{00000000-0005-0000-0000-0000C72E0000}"/>
    <cellStyle name="Normal 4 4 4 2 3 2 4 2" xfId="14634" xr:uid="{00000000-0005-0000-0000-0000C82E0000}"/>
    <cellStyle name="Normal 4 4 4 2 3 2 4 3" xfId="14635" xr:uid="{00000000-0005-0000-0000-0000C92E0000}"/>
    <cellStyle name="Normal 4 4 4 2 3 2 5" xfId="14636" xr:uid="{00000000-0005-0000-0000-0000CA2E0000}"/>
    <cellStyle name="Normal 4 4 4 2 3 2 6" xfId="14637" xr:uid="{00000000-0005-0000-0000-0000CB2E0000}"/>
    <cellStyle name="Normal 4 4 4 2 3 2 7" xfId="14638" xr:uid="{00000000-0005-0000-0000-0000CC2E0000}"/>
    <cellStyle name="Normal 4 4 4 2 3 3" xfId="14639" xr:uid="{00000000-0005-0000-0000-0000CD2E0000}"/>
    <cellStyle name="Normal 4 4 4 2 3 3 2" xfId="14640" xr:uid="{00000000-0005-0000-0000-0000CE2E0000}"/>
    <cellStyle name="Normal 4 4 4 2 3 3 2 2" xfId="14641" xr:uid="{00000000-0005-0000-0000-0000CF2E0000}"/>
    <cellStyle name="Normal 4 4 4 2 3 3 3" xfId="14642" xr:uid="{00000000-0005-0000-0000-0000D02E0000}"/>
    <cellStyle name="Normal 4 4 4 2 3 3 4" xfId="14643" xr:uid="{00000000-0005-0000-0000-0000D12E0000}"/>
    <cellStyle name="Normal 4 4 4 2 3 4" xfId="14644" xr:uid="{00000000-0005-0000-0000-0000D22E0000}"/>
    <cellStyle name="Normal 4 4 4 2 3 4 2" xfId="14645" xr:uid="{00000000-0005-0000-0000-0000D32E0000}"/>
    <cellStyle name="Normal 4 4 4 2 3 4 3" xfId="14646" xr:uid="{00000000-0005-0000-0000-0000D42E0000}"/>
    <cellStyle name="Normal 4 4 4 2 3 4 4" xfId="14647" xr:uid="{00000000-0005-0000-0000-0000D52E0000}"/>
    <cellStyle name="Normal 4 4 4 2 3 5" xfId="14648" xr:uid="{00000000-0005-0000-0000-0000D62E0000}"/>
    <cellStyle name="Normal 4 4 4 2 3 5 2" xfId="14649" xr:uid="{00000000-0005-0000-0000-0000D72E0000}"/>
    <cellStyle name="Normal 4 4 4 2 3 5 3" xfId="14650" xr:uid="{00000000-0005-0000-0000-0000D82E0000}"/>
    <cellStyle name="Normal 4 4 4 2 3 6" xfId="14651" xr:uid="{00000000-0005-0000-0000-0000D92E0000}"/>
    <cellStyle name="Normal 4 4 4 2 3 7" xfId="14652" xr:uid="{00000000-0005-0000-0000-0000DA2E0000}"/>
    <cellStyle name="Normal 4 4 4 2 3 8" xfId="14653" xr:uid="{00000000-0005-0000-0000-0000DB2E0000}"/>
    <cellStyle name="Normal 4 4 4 2 4" xfId="14654" xr:uid="{00000000-0005-0000-0000-0000DC2E0000}"/>
    <cellStyle name="Normal 4 4 4 2 4 2" xfId="14655" xr:uid="{00000000-0005-0000-0000-0000DD2E0000}"/>
    <cellStyle name="Normal 4 4 4 2 4 2 2" xfId="14656" xr:uid="{00000000-0005-0000-0000-0000DE2E0000}"/>
    <cellStyle name="Normal 4 4 4 2 4 2 2 2" xfId="14657" xr:uid="{00000000-0005-0000-0000-0000DF2E0000}"/>
    <cellStyle name="Normal 4 4 4 2 4 2 3" xfId="14658" xr:uid="{00000000-0005-0000-0000-0000E02E0000}"/>
    <cellStyle name="Normal 4 4 4 2 4 2 4" xfId="14659" xr:uid="{00000000-0005-0000-0000-0000E12E0000}"/>
    <cellStyle name="Normal 4 4 4 2 4 3" xfId="14660" xr:uid="{00000000-0005-0000-0000-0000E22E0000}"/>
    <cellStyle name="Normal 4 4 4 2 4 3 2" xfId="14661" xr:uid="{00000000-0005-0000-0000-0000E32E0000}"/>
    <cellStyle name="Normal 4 4 4 2 4 3 3" xfId="14662" xr:uid="{00000000-0005-0000-0000-0000E42E0000}"/>
    <cellStyle name="Normal 4 4 4 2 4 3 4" xfId="14663" xr:uid="{00000000-0005-0000-0000-0000E52E0000}"/>
    <cellStyle name="Normal 4 4 4 2 4 4" xfId="14664" xr:uid="{00000000-0005-0000-0000-0000E62E0000}"/>
    <cellStyle name="Normal 4 4 4 2 4 4 2" xfId="14665" xr:uid="{00000000-0005-0000-0000-0000E72E0000}"/>
    <cellStyle name="Normal 4 4 4 2 4 4 3" xfId="14666" xr:uid="{00000000-0005-0000-0000-0000E82E0000}"/>
    <cellStyle name="Normal 4 4 4 2 4 5" xfId="14667" xr:uid="{00000000-0005-0000-0000-0000E92E0000}"/>
    <cellStyle name="Normal 4 4 4 2 4 6" xfId="14668" xr:uid="{00000000-0005-0000-0000-0000EA2E0000}"/>
    <cellStyle name="Normal 4 4 4 2 4 7" xfId="14669" xr:uid="{00000000-0005-0000-0000-0000EB2E0000}"/>
    <cellStyle name="Normal 4 4 4 2 5" xfId="14670" xr:uid="{00000000-0005-0000-0000-0000EC2E0000}"/>
    <cellStyle name="Normal 4 4 4 2 5 2" xfId="14671" xr:uid="{00000000-0005-0000-0000-0000ED2E0000}"/>
    <cellStyle name="Normal 4 4 4 2 5 2 2" xfId="14672" xr:uid="{00000000-0005-0000-0000-0000EE2E0000}"/>
    <cellStyle name="Normal 4 4 4 2 5 3" xfId="14673" xr:uid="{00000000-0005-0000-0000-0000EF2E0000}"/>
    <cellStyle name="Normal 4 4 4 2 5 4" xfId="14674" xr:uid="{00000000-0005-0000-0000-0000F02E0000}"/>
    <cellStyle name="Normal 4 4 4 2 6" xfId="14675" xr:uid="{00000000-0005-0000-0000-0000F12E0000}"/>
    <cellStyle name="Normal 4 4 4 2 6 2" xfId="14676" xr:uid="{00000000-0005-0000-0000-0000F22E0000}"/>
    <cellStyle name="Normal 4 4 4 2 6 3" xfId="14677" xr:uid="{00000000-0005-0000-0000-0000F32E0000}"/>
    <cellStyle name="Normal 4 4 4 2 6 4" xfId="14678" xr:uid="{00000000-0005-0000-0000-0000F42E0000}"/>
    <cellStyle name="Normal 4 4 4 2 7" xfId="14679" xr:uid="{00000000-0005-0000-0000-0000F52E0000}"/>
    <cellStyle name="Normal 4 4 4 2 7 2" xfId="14680" xr:uid="{00000000-0005-0000-0000-0000F62E0000}"/>
    <cellStyle name="Normal 4 4 4 2 7 3" xfId="14681" xr:uid="{00000000-0005-0000-0000-0000F72E0000}"/>
    <cellStyle name="Normal 4 4 4 2 8" xfId="14682" xr:uid="{00000000-0005-0000-0000-0000F82E0000}"/>
    <cellStyle name="Normal 4 4 4 2 9" xfId="14683" xr:uid="{00000000-0005-0000-0000-0000F92E0000}"/>
    <cellStyle name="Normal 4 4 4 3" xfId="14684" xr:uid="{00000000-0005-0000-0000-0000FA2E0000}"/>
    <cellStyle name="Normal 4 4 4 3 2" xfId="14685" xr:uid="{00000000-0005-0000-0000-0000FB2E0000}"/>
    <cellStyle name="Normal 4 4 4 3 2 2" xfId="14686" xr:uid="{00000000-0005-0000-0000-0000FC2E0000}"/>
    <cellStyle name="Normal 4 4 4 3 2 2 2" xfId="14687" xr:uid="{00000000-0005-0000-0000-0000FD2E0000}"/>
    <cellStyle name="Normal 4 4 4 3 2 2 2 2" xfId="14688" xr:uid="{00000000-0005-0000-0000-0000FE2E0000}"/>
    <cellStyle name="Normal 4 4 4 3 2 2 3" xfId="14689" xr:uid="{00000000-0005-0000-0000-0000FF2E0000}"/>
    <cellStyle name="Normal 4 4 4 3 2 2 4" xfId="14690" xr:uid="{00000000-0005-0000-0000-0000002F0000}"/>
    <cellStyle name="Normal 4 4 4 3 2 3" xfId="14691" xr:uid="{00000000-0005-0000-0000-0000012F0000}"/>
    <cellStyle name="Normal 4 4 4 3 2 3 2" xfId="14692" xr:uid="{00000000-0005-0000-0000-0000022F0000}"/>
    <cellStyle name="Normal 4 4 4 3 2 3 3" xfId="14693" xr:uid="{00000000-0005-0000-0000-0000032F0000}"/>
    <cellStyle name="Normal 4 4 4 3 2 3 4" xfId="14694" xr:uid="{00000000-0005-0000-0000-0000042F0000}"/>
    <cellStyle name="Normal 4 4 4 3 2 4" xfId="14695" xr:uid="{00000000-0005-0000-0000-0000052F0000}"/>
    <cellStyle name="Normal 4 4 4 3 2 4 2" xfId="14696" xr:uid="{00000000-0005-0000-0000-0000062F0000}"/>
    <cellStyle name="Normal 4 4 4 3 2 4 3" xfId="14697" xr:uid="{00000000-0005-0000-0000-0000072F0000}"/>
    <cellStyle name="Normal 4 4 4 3 2 5" xfId="14698" xr:uid="{00000000-0005-0000-0000-0000082F0000}"/>
    <cellStyle name="Normal 4 4 4 3 2 6" xfId="14699" xr:uid="{00000000-0005-0000-0000-0000092F0000}"/>
    <cellStyle name="Normal 4 4 4 3 2 7" xfId="14700" xr:uid="{00000000-0005-0000-0000-00000A2F0000}"/>
    <cellStyle name="Normal 4 4 4 3 3" xfId="14701" xr:uid="{00000000-0005-0000-0000-00000B2F0000}"/>
    <cellStyle name="Normal 4 4 4 3 3 2" xfId="14702" xr:uid="{00000000-0005-0000-0000-00000C2F0000}"/>
    <cellStyle name="Normal 4 4 4 3 3 2 2" xfId="14703" xr:uid="{00000000-0005-0000-0000-00000D2F0000}"/>
    <cellStyle name="Normal 4 4 4 3 3 3" xfId="14704" xr:uid="{00000000-0005-0000-0000-00000E2F0000}"/>
    <cellStyle name="Normal 4 4 4 3 3 4" xfId="14705" xr:uid="{00000000-0005-0000-0000-00000F2F0000}"/>
    <cellStyle name="Normal 4 4 4 3 4" xfId="14706" xr:uid="{00000000-0005-0000-0000-0000102F0000}"/>
    <cellStyle name="Normal 4 4 4 3 4 2" xfId="14707" xr:uid="{00000000-0005-0000-0000-0000112F0000}"/>
    <cellStyle name="Normal 4 4 4 3 4 3" xfId="14708" xr:uid="{00000000-0005-0000-0000-0000122F0000}"/>
    <cellStyle name="Normal 4 4 4 3 4 4" xfId="14709" xr:uid="{00000000-0005-0000-0000-0000132F0000}"/>
    <cellStyle name="Normal 4 4 4 3 5" xfId="14710" xr:uid="{00000000-0005-0000-0000-0000142F0000}"/>
    <cellStyle name="Normal 4 4 4 3 5 2" xfId="14711" xr:uid="{00000000-0005-0000-0000-0000152F0000}"/>
    <cellStyle name="Normal 4 4 4 3 5 3" xfId="14712" xr:uid="{00000000-0005-0000-0000-0000162F0000}"/>
    <cellStyle name="Normal 4 4 4 3 6" xfId="14713" xr:uid="{00000000-0005-0000-0000-0000172F0000}"/>
    <cellStyle name="Normal 4 4 4 3 7" xfId="14714" xr:uid="{00000000-0005-0000-0000-0000182F0000}"/>
    <cellStyle name="Normal 4 4 4 3 8" xfId="14715" xr:uid="{00000000-0005-0000-0000-0000192F0000}"/>
    <cellStyle name="Normal 4 4 4 4" xfId="14716" xr:uid="{00000000-0005-0000-0000-00001A2F0000}"/>
    <cellStyle name="Normal 4 4 4 4 2" xfId="14717" xr:uid="{00000000-0005-0000-0000-00001B2F0000}"/>
    <cellStyle name="Normal 4 4 4 4 2 2" xfId="14718" xr:uid="{00000000-0005-0000-0000-00001C2F0000}"/>
    <cellStyle name="Normal 4 4 4 4 2 2 2" xfId="14719" xr:uid="{00000000-0005-0000-0000-00001D2F0000}"/>
    <cellStyle name="Normal 4 4 4 4 2 2 2 2" xfId="14720" xr:uid="{00000000-0005-0000-0000-00001E2F0000}"/>
    <cellStyle name="Normal 4 4 4 4 2 2 3" xfId="14721" xr:uid="{00000000-0005-0000-0000-00001F2F0000}"/>
    <cellStyle name="Normal 4 4 4 4 2 2 4" xfId="14722" xr:uid="{00000000-0005-0000-0000-0000202F0000}"/>
    <cellStyle name="Normal 4 4 4 4 2 3" xfId="14723" xr:uid="{00000000-0005-0000-0000-0000212F0000}"/>
    <cellStyle name="Normal 4 4 4 4 2 3 2" xfId="14724" xr:uid="{00000000-0005-0000-0000-0000222F0000}"/>
    <cellStyle name="Normal 4 4 4 4 2 3 3" xfId="14725" xr:uid="{00000000-0005-0000-0000-0000232F0000}"/>
    <cellStyle name="Normal 4 4 4 4 2 3 4" xfId="14726" xr:uid="{00000000-0005-0000-0000-0000242F0000}"/>
    <cellStyle name="Normal 4 4 4 4 2 4" xfId="14727" xr:uid="{00000000-0005-0000-0000-0000252F0000}"/>
    <cellStyle name="Normal 4 4 4 4 2 4 2" xfId="14728" xr:uid="{00000000-0005-0000-0000-0000262F0000}"/>
    <cellStyle name="Normal 4 4 4 4 2 4 3" xfId="14729" xr:uid="{00000000-0005-0000-0000-0000272F0000}"/>
    <cellStyle name="Normal 4 4 4 4 2 5" xfId="14730" xr:uid="{00000000-0005-0000-0000-0000282F0000}"/>
    <cellStyle name="Normal 4 4 4 4 2 6" xfId="14731" xr:uid="{00000000-0005-0000-0000-0000292F0000}"/>
    <cellStyle name="Normal 4 4 4 4 2 7" xfId="14732" xr:uid="{00000000-0005-0000-0000-00002A2F0000}"/>
    <cellStyle name="Normal 4 4 4 4 3" xfId="14733" xr:uid="{00000000-0005-0000-0000-00002B2F0000}"/>
    <cellStyle name="Normal 4 4 4 4 3 2" xfId="14734" xr:uid="{00000000-0005-0000-0000-00002C2F0000}"/>
    <cellStyle name="Normal 4 4 4 4 3 2 2" xfId="14735" xr:uid="{00000000-0005-0000-0000-00002D2F0000}"/>
    <cellStyle name="Normal 4 4 4 4 3 3" xfId="14736" xr:uid="{00000000-0005-0000-0000-00002E2F0000}"/>
    <cellStyle name="Normal 4 4 4 4 3 4" xfId="14737" xr:uid="{00000000-0005-0000-0000-00002F2F0000}"/>
    <cellStyle name="Normal 4 4 4 4 4" xfId="14738" xr:uid="{00000000-0005-0000-0000-0000302F0000}"/>
    <cellStyle name="Normal 4 4 4 4 4 2" xfId="14739" xr:uid="{00000000-0005-0000-0000-0000312F0000}"/>
    <cellStyle name="Normal 4 4 4 4 4 3" xfId="14740" xr:uid="{00000000-0005-0000-0000-0000322F0000}"/>
    <cellStyle name="Normal 4 4 4 4 4 4" xfId="14741" xr:uid="{00000000-0005-0000-0000-0000332F0000}"/>
    <cellStyle name="Normal 4 4 4 4 5" xfId="14742" xr:uid="{00000000-0005-0000-0000-0000342F0000}"/>
    <cellStyle name="Normal 4 4 4 4 5 2" xfId="14743" xr:uid="{00000000-0005-0000-0000-0000352F0000}"/>
    <cellStyle name="Normal 4 4 4 4 5 3" xfId="14744" xr:uid="{00000000-0005-0000-0000-0000362F0000}"/>
    <cellStyle name="Normal 4 4 4 4 6" xfId="14745" xr:uid="{00000000-0005-0000-0000-0000372F0000}"/>
    <cellStyle name="Normal 4 4 4 4 7" xfId="14746" xr:uid="{00000000-0005-0000-0000-0000382F0000}"/>
    <cellStyle name="Normal 4 4 4 4 8" xfId="14747" xr:uid="{00000000-0005-0000-0000-0000392F0000}"/>
    <cellStyle name="Normal 4 4 4 5" xfId="14748" xr:uid="{00000000-0005-0000-0000-00003A2F0000}"/>
    <cellStyle name="Normal 4 4 4 5 2" xfId="14749" xr:uid="{00000000-0005-0000-0000-00003B2F0000}"/>
    <cellStyle name="Normal 4 4 4 5 2 2" xfId="14750" xr:uid="{00000000-0005-0000-0000-00003C2F0000}"/>
    <cellStyle name="Normal 4 4 4 5 2 2 2" xfId="14751" xr:uid="{00000000-0005-0000-0000-00003D2F0000}"/>
    <cellStyle name="Normal 4 4 4 5 2 3" xfId="14752" xr:uid="{00000000-0005-0000-0000-00003E2F0000}"/>
    <cellStyle name="Normal 4 4 4 5 2 4" xfId="14753" xr:uid="{00000000-0005-0000-0000-00003F2F0000}"/>
    <cellStyle name="Normal 4 4 4 5 3" xfId="14754" xr:uid="{00000000-0005-0000-0000-0000402F0000}"/>
    <cellStyle name="Normal 4 4 4 5 3 2" xfId="14755" xr:uid="{00000000-0005-0000-0000-0000412F0000}"/>
    <cellStyle name="Normal 4 4 4 5 3 3" xfId="14756" xr:uid="{00000000-0005-0000-0000-0000422F0000}"/>
    <cellStyle name="Normal 4 4 4 5 3 4" xfId="14757" xr:uid="{00000000-0005-0000-0000-0000432F0000}"/>
    <cellStyle name="Normal 4 4 4 5 4" xfId="14758" xr:uid="{00000000-0005-0000-0000-0000442F0000}"/>
    <cellStyle name="Normal 4 4 4 5 4 2" xfId="14759" xr:uid="{00000000-0005-0000-0000-0000452F0000}"/>
    <cellStyle name="Normal 4 4 4 5 4 3" xfId="14760" xr:uid="{00000000-0005-0000-0000-0000462F0000}"/>
    <cellStyle name="Normal 4 4 4 5 5" xfId="14761" xr:uid="{00000000-0005-0000-0000-0000472F0000}"/>
    <cellStyle name="Normal 4 4 4 5 6" xfId="14762" xr:uid="{00000000-0005-0000-0000-0000482F0000}"/>
    <cellStyle name="Normal 4 4 4 5 7" xfId="14763" xr:uid="{00000000-0005-0000-0000-0000492F0000}"/>
    <cellStyle name="Normal 4 4 4 6" xfId="14764" xr:uid="{00000000-0005-0000-0000-00004A2F0000}"/>
    <cellStyle name="Normal 4 4 4 6 2" xfId="14765" xr:uid="{00000000-0005-0000-0000-00004B2F0000}"/>
    <cellStyle name="Normal 4 4 4 6 2 2" xfId="14766" xr:uid="{00000000-0005-0000-0000-00004C2F0000}"/>
    <cellStyle name="Normal 4 4 4 6 3" xfId="14767" xr:uid="{00000000-0005-0000-0000-00004D2F0000}"/>
    <cellStyle name="Normal 4 4 4 6 4" xfId="14768" xr:uid="{00000000-0005-0000-0000-00004E2F0000}"/>
    <cellStyle name="Normal 4 4 4 7" xfId="14769" xr:uid="{00000000-0005-0000-0000-00004F2F0000}"/>
    <cellStyle name="Normal 4 4 4 7 2" xfId="14770" xr:uid="{00000000-0005-0000-0000-0000502F0000}"/>
    <cellStyle name="Normal 4 4 4 7 3" xfId="14771" xr:uid="{00000000-0005-0000-0000-0000512F0000}"/>
    <cellStyle name="Normal 4 4 4 7 4" xfId="14772" xr:uid="{00000000-0005-0000-0000-0000522F0000}"/>
    <cellStyle name="Normal 4 4 4 8" xfId="14773" xr:uid="{00000000-0005-0000-0000-0000532F0000}"/>
    <cellStyle name="Normal 4 4 4 8 2" xfId="14774" xr:uid="{00000000-0005-0000-0000-0000542F0000}"/>
    <cellStyle name="Normal 4 4 4 8 3" xfId="14775" xr:uid="{00000000-0005-0000-0000-0000552F0000}"/>
    <cellStyle name="Normal 4 4 4 9" xfId="14776" xr:uid="{00000000-0005-0000-0000-0000562F0000}"/>
    <cellStyle name="Normal 4 4 5" xfId="14777" xr:uid="{00000000-0005-0000-0000-0000572F0000}"/>
    <cellStyle name="Normal 4 4 5 10" xfId="14778" xr:uid="{00000000-0005-0000-0000-0000582F0000}"/>
    <cellStyle name="Normal 4 4 5 2" xfId="14779" xr:uid="{00000000-0005-0000-0000-0000592F0000}"/>
    <cellStyle name="Normal 4 4 5 2 2" xfId="14780" xr:uid="{00000000-0005-0000-0000-00005A2F0000}"/>
    <cellStyle name="Normal 4 4 5 2 2 2" xfId="14781" xr:uid="{00000000-0005-0000-0000-00005B2F0000}"/>
    <cellStyle name="Normal 4 4 5 2 2 2 2" xfId="14782" xr:uid="{00000000-0005-0000-0000-00005C2F0000}"/>
    <cellStyle name="Normal 4 4 5 2 2 2 2 2" xfId="14783" xr:uid="{00000000-0005-0000-0000-00005D2F0000}"/>
    <cellStyle name="Normal 4 4 5 2 2 2 3" xfId="14784" xr:uid="{00000000-0005-0000-0000-00005E2F0000}"/>
    <cellStyle name="Normal 4 4 5 2 2 2 4" xfId="14785" xr:uid="{00000000-0005-0000-0000-00005F2F0000}"/>
    <cellStyle name="Normal 4 4 5 2 2 3" xfId="14786" xr:uid="{00000000-0005-0000-0000-0000602F0000}"/>
    <cellStyle name="Normal 4 4 5 2 2 3 2" xfId="14787" xr:uid="{00000000-0005-0000-0000-0000612F0000}"/>
    <cellStyle name="Normal 4 4 5 2 2 3 3" xfId="14788" xr:uid="{00000000-0005-0000-0000-0000622F0000}"/>
    <cellStyle name="Normal 4 4 5 2 2 3 4" xfId="14789" xr:uid="{00000000-0005-0000-0000-0000632F0000}"/>
    <cellStyle name="Normal 4 4 5 2 2 4" xfId="14790" xr:uid="{00000000-0005-0000-0000-0000642F0000}"/>
    <cellStyle name="Normal 4 4 5 2 2 4 2" xfId="14791" xr:uid="{00000000-0005-0000-0000-0000652F0000}"/>
    <cellStyle name="Normal 4 4 5 2 2 4 3" xfId="14792" xr:uid="{00000000-0005-0000-0000-0000662F0000}"/>
    <cellStyle name="Normal 4 4 5 2 2 5" xfId="14793" xr:uid="{00000000-0005-0000-0000-0000672F0000}"/>
    <cellStyle name="Normal 4 4 5 2 2 6" xfId="14794" xr:uid="{00000000-0005-0000-0000-0000682F0000}"/>
    <cellStyle name="Normal 4 4 5 2 2 7" xfId="14795" xr:uid="{00000000-0005-0000-0000-0000692F0000}"/>
    <cellStyle name="Normal 4 4 5 2 3" xfId="14796" xr:uid="{00000000-0005-0000-0000-00006A2F0000}"/>
    <cellStyle name="Normal 4 4 5 2 3 2" xfId="14797" xr:uid="{00000000-0005-0000-0000-00006B2F0000}"/>
    <cellStyle name="Normal 4 4 5 2 3 2 2" xfId="14798" xr:uid="{00000000-0005-0000-0000-00006C2F0000}"/>
    <cellStyle name="Normal 4 4 5 2 3 3" xfId="14799" xr:uid="{00000000-0005-0000-0000-00006D2F0000}"/>
    <cellStyle name="Normal 4 4 5 2 3 4" xfId="14800" xr:uid="{00000000-0005-0000-0000-00006E2F0000}"/>
    <cellStyle name="Normal 4 4 5 2 4" xfId="14801" xr:uid="{00000000-0005-0000-0000-00006F2F0000}"/>
    <cellStyle name="Normal 4 4 5 2 4 2" xfId="14802" xr:uid="{00000000-0005-0000-0000-0000702F0000}"/>
    <cellStyle name="Normal 4 4 5 2 4 3" xfId="14803" xr:uid="{00000000-0005-0000-0000-0000712F0000}"/>
    <cellStyle name="Normal 4 4 5 2 4 4" xfId="14804" xr:uid="{00000000-0005-0000-0000-0000722F0000}"/>
    <cellStyle name="Normal 4 4 5 2 5" xfId="14805" xr:uid="{00000000-0005-0000-0000-0000732F0000}"/>
    <cellStyle name="Normal 4 4 5 2 5 2" xfId="14806" xr:uid="{00000000-0005-0000-0000-0000742F0000}"/>
    <cellStyle name="Normal 4 4 5 2 5 3" xfId="14807" xr:uid="{00000000-0005-0000-0000-0000752F0000}"/>
    <cellStyle name="Normal 4 4 5 2 6" xfId="14808" xr:uid="{00000000-0005-0000-0000-0000762F0000}"/>
    <cellStyle name="Normal 4 4 5 2 7" xfId="14809" xr:uid="{00000000-0005-0000-0000-0000772F0000}"/>
    <cellStyle name="Normal 4 4 5 2 8" xfId="14810" xr:uid="{00000000-0005-0000-0000-0000782F0000}"/>
    <cellStyle name="Normal 4 4 5 3" xfId="14811" xr:uid="{00000000-0005-0000-0000-0000792F0000}"/>
    <cellStyle name="Normal 4 4 5 3 2" xfId="14812" xr:uid="{00000000-0005-0000-0000-00007A2F0000}"/>
    <cellStyle name="Normal 4 4 5 3 2 2" xfId="14813" xr:uid="{00000000-0005-0000-0000-00007B2F0000}"/>
    <cellStyle name="Normal 4 4 5 3 2 2 2" xfId="14814" xr:uid="{00000000-0005-0000-0000-00007C2F0000}"/>
    <cellStyle name="Normal 4 4 5 3 2 2 2 2" xfId="14815" xr:uid="{00000000-0005-0000-0000-00007D2F0000}"/>
    <cellStyle name="Normal 4 4 5 3 2 2 3" xfId="14816" xr:uid="{00000000-0005-0000-0000-00007E2F0000}"/>
    <cellStyle name="Normal 4 4 5 3 2 2 4" xfId="14817" xr:uid="{00000000-0005-0000-0000-00007F2F0000}"/>
    <cellStyle name="Normal 4 4 5 3 2 3" xfId="14818" xr:uid="{00000000-0005-0000-0000-0000802F0000}"/>
    <cellStyle name="Normal 4 4 5 3 2 3 2" xfId="14819" xr:uid="{00000000-0005-0000-0000-0000812F0000}"/>
    <cellStyle name="Normal 4 4 5 3 2 3 3" xfId="14820" xr:uid="{00000000-0005-0000-0000-0000822F0000}"/>
    <cellStyle name="Normal 4 4 5 3 2 3 4" xfId="14821" xr:uid="{00000000-0005-0000-0000-0000832F0000}"/>
    <cellStyle name="Normal 4 4 5 3 2 4" xfId="14822" xr:uid="{00000000-0005-0000-0000-0000842F0000}"/>
    <cellStyle name="Normal 4 4 5 3 2 4 2" xfId="14823" xr:uid="{00000000-0005-0000-0000-0000852F0000}"/>
    <cellStyle name="Normal 4 4 5 3 2 4 3" xfId="14824" xr:uid="{00000000-0005-0000-0000-0000862F0000}"/>
    <cellStyle name="Normal 4 4 5 3 2 5" xfId="14825" xr:uid="{00000000-0005-0000-0000-0000872F0000}"/>
    <cellStyle name="Normal 4 4 5 3 2 6" xfId="14826" xr:uid="{00000000-0005-0000-0000-0000882F0000}"/>
    <cellStyle name="Normal 4 4 5 3 2 7" xfId="14827" xr:uid="{00000000-0005-0000-0000-0000892F0000}"/>
    <cellStyle name="Normal 4 4 5 3 3" xfId="14828" xr:uid="{00000000-0005-0000-0000-00008A2F0000}"/>
    <cellStyle name="Normal 4 4 5 3 3 2" xfId="14829" xr:uid="{00000000-0005-0000-0000-00008B2F0000}"/>
    <cellStyle name="Normal 4 4 5 3 3 2 2" xfId="14830" xr:uid="{00000000-0005-0000-0000-00008C2F0000}"/>
    <cellStyle name="Normal 4 4 5 3 3 3" xfId="14831" xr:uid="{00000000-0005-0000-0000-00008D2F0000}"/>
    <cellStyle name="Normal 4 4 5 3 3 4" xfId="14832" xr:uid="{00000000-0005-0000-0000-00008E2F0000}"/>
    <cellStyle name="Normal 4 4 5 3 4" xfId="14833" xr:uid="{00000000-0005-0000-0000-00008F2F0000}"/>
    <cellStyle name="Normal 4 4 5 3 4 2" xfId="14834" xr:uid="{00000000-0005-0000-0000-0000902F0000}"/>
    <cellStyle name="Normal 4 4 5 3 4 3" xfId="14835" xr:uid="{00000000-0005-0000-0000-0000912F0000}"/>
    <cellStyle name="Normal 4 4 5 3 4 4" xfId="14836" xr:uid="{00000000-0005-0000-0000-0000922F0000}"/>
    <cellStyle name="Normal 4 4 5 3 5" xfId="14837" xr:uid="{00000000-0005-0000-0000-0000932F0000}"/>
    <cellStyle name="Normal 4 4 5 3 5 2" xfId="14838" xr:uid="{00000000-0005-0000-0000-0000942F0000}"/>
    <cellStyle name="Normal 4 4 5 3 5 3" xfId="14839" xr:uid="{00000000-0005-0000-0000-0000952F0000}"/>
    <cellStyle name="Normal 4 4 5 3 6" xfId="14840" xr:uid="{00000000-0005-0000-0000-0000962F0000}"/>
    <cellStyle name="Normal 4 4 5 3 7" xfId="14841" xr:uid="{00000000-0005-0000-0000-0000972F0000}"/>
    <cellStyle name="Normal 4 4 5 3 8" xfId="14842" xr:uid="{00000000-0005-0000-0000-0000982F0000}"/>
    <cellStyle name="Normal 4 4 5 4" xfId="14843" xr:uid="{00000000-0005-0000-0000-0000992F0000}"/>
    <cellStyle name="Normal 4 4 5 4 2" xfId="14844" xr:uid="{00000000-0005-0000-0000-00009A2F0000}"/>
    <cellStyle name="Normal 4 4 5 4 2 2" xfId="14845" xr:uid="{00000000-0005-0000-0000-00009B2F0000}"/>
    <cellStyle name="Normal 4 4 5 4 2 2 2" xfId="14846" xr:uid="{00000000-0005-0000-0000-00009C2F0000}"/>
    <cellStyle name="Normal 4 4 5 4 2 3" xfId="14847" xr:uid="{00000000-0005-0000-0000-00009D2F0000}"/>
    <cellStyle name="Normal 4 4 5 4 2 4" xfId="14848" xr:uid="{00000000-0005-0000-0000-00009E2F0000}"/>
    <cellStyle name="Normal 4 4 5 4 3" xfId="14849" xr:uid="{00000000-0005-0000-0000-00009F2F0000}"/>
    <cellStyle name="Normal 4 4 5 4 3 2" xfId="14850" xr:uid="{00000000-0005-0000-0000-0000A02F0000}"/>
    <cellStyle name="Normal 4 4 5 4 3 3" xfId="14851" xr:uid="{00000000-0005-0000-0000-0000A12F0000}"/>
    <cellStyle name="Normal 4 4 5 4 3 4" xfId="14852" xr:uid="{00000000-0005-0000-0000-0000A22F0000}"/>
    <cellStyle name="Normal 4 4 5 4 4" xfId="14853" xr:uid="{00000000-0005-0000-0000-0000A32F0000}"/>
    <cellStyle name="Normal 4 4 5 4 4 2" xfId="14854" xr:uid="{00000000-0005-0000-0000-0000A42F0000}"/>
    <cellStyle name="Normal 4 4 5 4 4 3" xfId="14855" xr:uid="{00000000-0005-0000-0000-0000A52F0000}"/>
    <cellStyle name="Normal 4 4 5 4 5" xfId="14856" xr:uid="{00000000-0005-0000-0000-0000A62F0000}"/>
    <cellStyle name="Normal 4 4 5 4 6" xfId="14857" xr:uid="{00000000-0005-0000-0000-0000A72F0000}"/>
    <cellStyle name="Normal 4 4 5 4 7" xfId="14858" xr:uid="{00000000-0005-0000-0000-0000A82F0000}"/>
    <cellStyle name="Normal 4 4 5 5" xfId="14859" xr:uid="{00000000-0005-0000-0000-0000A92F0000}"/>
    <cellStyle name="Normal 4 4 5 5 2" xfId="14860" xr:uid="{00000000-0005-0000-0000-0000AA2F0000}"/>
    <cellStyle name="Normal 4 4 5 5 2 2" xfId="14861" xr:uid="{00000000-0005-0000-0000-0000AB2F0000}"/>
    <cellStyle name="Normal 4 4 5 5 3" xfId="14862" xr:uid="{00000000-0005-0000-0000-0000AC2F0000}"/>
    <cellStyle name="Normal 4 4 5 5 4" xfId="14863" xr:uid="{00000000-0005-0000-0000-0000AD2F0000}"/>
    <cellStyle name="Normal 4 4 5 6" xfId="14864" xr:uid="{00000000-0005-0000-0000-0000AE2F0000}"/>
    <cellStyle name="Normal 4 4 5 6 2" xfId="14865" xr:uid="{00000000-0005-0000-0000-0000AF2F0000}"/>
    <cellStyle name="Normal 4 4 5 6 3" xfId="14866" xr:uid="{00000000-0005-0000-0000-0000B02F0000}"/>
    <cellStyle name="Normal 4 4 5 6 4" xfId="14867" xr:uid="{00000000-0005-0000-0000-0000B12F0000}"/>
    <cellStyle name="Normal 4 4 5 7" xfId="14868" xr:uid="{00000000-0005-0000-0000-0000B22F0000}"/>
    <cellStyle name="Normal 4 4 5 7 2" xfId="14869" xr:uid="{00000000-0005-0000-0000-0000B32F0000}"/>
    <cellStyle name="Normal 4 4 5 7 3" xfId="14870" xr:uid="{00000000-0005-0000-0000-0000B42F0000}"/>
    <cellStyle name="Normal 4 4 5 8" xfId="14871" xr:uid="{00000000-0005-0000-0000-0000B52F0000}"/>
    <cellStyle name="Normal 4 4 5 9" xfId="14872" xr:uid="{00000000-0005-0000-0000-0000B62F0000}"/>
    <cellStyle name="Normal 4 4 6" xfId="14873" xr:uid="{00000000-0005-0000-0000-0000B72F0000}"/>
    <cellStyle name="Normal 4 4 6 2" xfId="14874" xr:uid="{00000000-0005-0000-0000-0000B82F0000}"/>
    <cellStyle name="Normal 4 4 6 2 2" xfId="14875" xr:uid="{00000000-0005-0000-0000-0000B92F0000}"/>
    <cellStyle name="Normal 4 4 6 2 2 2" xfId="14876" xr:uid="{00000000-0005-0000-0000-0000BA2F0000}"/>
    <cellStyle name="Normal 4 4 6 2 2 2 2" xfId="14877" xr:uid="{00000000-0005-0000-0000-0000BB2F0000}"/>
    <cellStyle name="Normal 4 4 6 2 2 3" xfId="14878" xr:uid="{00000000-0005-0000-0000-0000BC2F0000}"/>
    <cellStyle name="Normal 4 4 6 2 2 4" xfId="14879" xr:uid="{00000000-0005-0000-0000-0000BD2F0000}"/>
    <cellStyle name="Normal 4 4 6 2 3" xfId="14880" xr:uid="{00000000-0005-0000-0000-0000BE2F0000}"/>
    <cellStyle name="Normal 4 4 6 2 3 2" xfId="14881" xr:uid="{00000000-0005-0000-0000-0000BF2F0000}"/>
    <cellStyle name="Normal 4 4 6 2 3 3" xfId="14882" xr:uid="{00000000-0005-0000-0000-0000C02F0000}"/>
    <cellStyle name="Normal 4 4 6 2 3 4" xfId="14883" xr:uid="{00000000-0005-0000-0000-0000C12F0000}"/>
    <cellStyle name="Normal 4 4 6 2 4" xfId="14884" xr:uid="{00000000-0005-0000-0000-0000C22F0000}"/>
    <cellStyle name="Normal 4 4 6 2 4 2" xfId="14885" xr:uid="{00000000-0005-0000-0000-0000C32F0000}"/>
    <cellStyle name="Normal 4 4 6 2 4 3" xfId="14886" xr:uid="{00000000-0005-0000-0000-0000C42F0000}"/>
    <cellStyle name="Normal 4 4 6 2 5" xfId="14887" xr:uid="{00000000-0005-0000-0000-0000C52F0000}"/>
    <cellStyle name="Normal 4 4 6 2 6" xfId="14888" xr:uid="{00000000-0005-0000-0000-0000C62F0000}"/>
    <cellStyle name="Normal 4 4 6 2 7" xfId="14889" xr:uid="{00000000-0005-0000-0000-0000C72F0000}"/>
    <cellStyle name="Normal 4 4 6 3" xfId="14890" xr:uid="{00000000-0005-0000-0000-0000C82F0000}"/>
    <cellStyle name="Normal 4 4 6 3 2" xfId="14891" xr:uid="{00000000-0005-0000-0000-0000C92F0000}"/>
    <cellStyle name="Normal 4 4 6 3 2 2" xfId="14892" xr:uid="{00000000-0005-0000-0000-0000CA2F0000}"/>
    <cellStyle name="Normal 4 4 6 3 3" xfId="14893" xr:uid="{00000000-0005-0000-0000-0000CB2F0000}"/>
    <cellStyle name="Normal 4 4 6 3 4" xfId="14894" xr:uid="{00000000-0005-0000-0000-0000CC2F0000}"/>
    <cellStyle name="Normal 4 4 6 4" xfId="14895" xr:uid="{00000000-0005-0000-0000-0000CD2F0000}"/>
    <cellStyle name="Normal 4 4 6 4 2" xfId="14896" xr:uid="{00000000-0005-0000-0000-0000CE2F0000}"/>
    <cellStyle name="Normal 4 4 6 4 3" xfId="14897" xr:uid="{00000000-0005-0000-0000-0000CF2F0000}"/>
    <cellStyle name="Normal 4 4 6 4 4" xfId="14898" xr:uid="{00000000-0005-0000-0000-0000D02F0000}"/>
    <cellStyle name="Normal 4 4 6 5" xfId="14899" xr:uid="{00000000-0005-0000-0000-0000D12F0000}"/>
    <cellStyle name="Normal 4 4 6 5 2" xfId="14900" xr:uid="{00000000-0005-0000-0000-0000D22F0000}"/>
    <cellStyle name="Normal 4 4 6 5 3" xfId="14901" xr:uid="{00000000-0005-0000-0000-0000D32F0000}"/>
    <cellStyle name="Normal 4 4 6 6" xfId="14902" xr:uid="{00000000-0005-0000-0000-0000D42F0000}"/>
    <cellStyle name="Normal 4 4 6 7" xfId="14903" xr:uid="{00000000-0005-0000-0000-0000D52F0000}"/>
    <cellStyle name="Normal 4 4 6 8" xfId="14904" xr:uid="{00000000-0005-0000-0000-0000D62F0000}"/>
    <cellStyle name="Normal 4 4 7" xfId="14905" xr:uid="{00000000-0005-0000-0000-0000D72F0000}"/>
    <cellStyle name="Normal 4 4 7 2" xfId="14906" xr:uid="{00000000-0005-0000-0000-0000D82F0000}"/>
    <cellStyle name="Normal 4 4 7 2 2" xfId="14907" xr:uid="{00000000-0005-0000-0000-0000D92F0000}"/>
    <cellStyle name="Normal 4 4 7 2 2 2" xfId="14908" xr:uid="{00000000-0005-0000-0000-0000DA2F0000}"/>
    <cellStyle name="Normal 4 4 7 2 2 2 2" xfId="14909" xr:uid="{00000000-0005-0000-0000-0000DB2F0000}"/>
    <cellStyle name="Normal 4 4 7 2 2 3" xfId="14910" xr:uid="{00000000-0005-0000-0000-0000DC2F0000}"/>
    <cellStyle name="Normal 4 4 7 2 2 4" xfId="14911" xr:uid="{00000000-0005-0000-0000-0000DD2F0000}"/>
    <cellStyle name="Normal 4 4 7 2 3" xfId="14912" xr:uid="{00000000-0005-0000-0000-0000DE2F0000}"/>
    <cellStyle name="Normal 4 4 7 2 3 2" xfId="14913" xr:uid="{00000000-0005-0000-0000-0000DF2F0000}"/>
    <cellStyle name="Normal 4 4 7 2 3 3" xfId="14914" xr:uid="{00000000-0005-0000-0000-0000E02F0000}"/>
    <cellStyle name="Normal 4 4 7 2 3 4" xfId="14915" xr:uid="{00000000-0005-0000-0000-0000E12F0000}"/>
    <cellStyle name="Normal 4 4 7 2 4" xfId="14916" xr:uid="{00000000-0005-0000-0000-0000E22F0000}"/>
    <cellStyle name="Normal 4 4 7 2 4 2" xfId="14917" xr:uid="{00000000-0005-0000-0000-0000E32F0000}"/>
    <cellStyle name="Normal 4 4 7 2 4 3" xfId="14918" xr:uid="{00000000-0005-0000-0000-0000E42F0000}"/>
    <cellStyle name="Normal 4 4 7 2 5" xfId="14919" xr:uid="{00000000-0005-0000-0000-0000E52F0000}"/>
    <cellStyle name="Normal 4 4 7 2 6" xfId="14920" xr:uid="{00000000-0005-0000-0000-0000E62F0000}"/>
    <cellStyle name="Normal 4 4 7 2 7" xfId="14921" xr:uid="{00000000-0005-0000-0000-0000E72F0000}"/>
    <cellStyle name="Normal 4 4 7 3" xfId="14922" xr:uid="{00000000-0005-0000-0000-0000E82F0000}"/>
    <cellStyle name="Normal 4 4 7 3 2" xfId="14923" xr:uid="{00000000-0005-0000-0000-0000E92F0000}"/>
    <cellStyle name="Normal 4 4 7 3 2 2" xfId="14924" xr:uid="{00000000-0005-0000-0000-0000EA2F0000}"/>
    <cellStyle name="Normal 4 4 7 3 3" xfId="14925" xr:uid="{00000000-0005-0000-0000-0000EB2F0000}"/>
    <cellStyle name="Normal 4 4 7 3 4" xfId="14926" xr:uid="{00000000-0005-0000-0000-0000EC2F0000}"/>
    <cellStyle name="Normal 4 4 7 4" xfId="14927" xr:uid="{00000000-0005-0000-0000-0000ED2F0000}"/>
    <cellStyle name="Normal 4 4 7 4 2" xfId="14928" xr:uid="{00000000-0005-0000-0000-0000EE2F0000}"/>
    <cellStyle name="Normal 4 4 7 4 3" xfId="14929" xr:uid="{00000000-0005-0000-0000-0000EF2F0000}"/>
    <cellStyle name="Normal 4 4 7 4 4" xfId="14930" xr:uid="{00000000-0005-0000-0000-0000F02F0000}"/>
    <cellStyle name="Normal 4 4 7 5" xfId="14931" xr:uid="{00000000-0005-0000-0000-0000F12F0000}"/>
    <cellStyle name="Normal 4 4 7 5 2" xfId="14932" xr:uid="{00000000-0005-0000-0000-0000F22F0000}"/>
    <cellStyle name="Normal 4 4 7 5 3" xfId="14933" xr:uid="{00000000-0005-0000-0000-0000F32F0000}"/>
    <cellStyle name="Normal 4 4 7 6" xfId="14934" xr:uid="{00000000-0005-0000-0000-0000F42F0000}"/>
    <cellStyle name="Normal 4 4 7 7" xfId="14935" xr:uid="{00000000-0005-0000-0000-0000F52F0000}"/>
    <cellStyle name="Normal 4 4 7 8" xfId="14936" xr:uid="{00000000-0005-0000-0000-0000F62F0000}"/>
    <cellStyle name="Normal 4 4 8" xfId="14937" xr:uid="{00000000-0005-0000-0000-0000F72F0000}"/>
    <cellStyle name="Normal 4 4 8 2" xfId="14938" xr:uid="{00000000-0005-0000-0000-0000F82F0000}"/>
    <cellStyle name="Normal 4 4 8 2 2" xfId="14939" xr:uid="{00000000-0005-0000-0000-0000F92F0000}"/>
    <cellStyle name="Normal 4 4 8 2 2 2" xfId="14940" xr:uid="{00000000-0005-0000-0000-0000FA2F0000}"/>
    <cellStyle name="Normal 4 4 8 2 3" xfId="14941" xr:uid="{00000000-0005-0000-0000-0000FB2F0000}"/>
    <cellStyle name="Normal 4 4 8 2 4" xfId="14942" xr:uid="{00000000-0005-0000-0000-0000FC2F0000}"/>
    <cellStyle name="Normal 4 4 8 3" xfId="14943" xr:uid="{00000000-0005-0000-0000-0000FD2F0000}"/>
    <cellStyle name="Normal 4 4 8 3 2" xfId="14944" xr:uid="{00000000-0005-0000-0000-0000FE2F0000}"/>
    <cellStyle name="Normal 4 4 8 3 3" xfId="14945" xr:uid="{00000000-0005-0000-0000-0000FF2F0000}"/>
    <cellStyle name="Normal 4 4 8 3 4" xfId="14946" xr:uid="{00000000-0005-0000-0000-000000300000}"/>
    <cellStyle name="Normal 4 4 8 4" xfId="14947" xr:uid="{00000000-0005-0000-0000-000001300000}"/>
    <cellStyle name="Normal 4 4 8 4 2" xfId="14948" xr:uid="{00000000-0005-0000-0000-000002300000}"/>
    <cellStyle name="Normal 4 4 8 4 3" xfId="14949" xr:uid="{00000000-0005-0000-0000-000003300000}"/>
    <cellStyle name="Normal 4 4 8 5" xfId="14950" xr:uid="{00000000-0005-0000-0000-000004300000}"/>
    <cellStyle name="Normal 4 4 8 6" xfId="14951" xr:uid="{00000000-0005-0000-0000-000005300000}"/>
    <cellStyle name="Normal 4 4 8 7" xfId="14952" xr:uid="{00000000-0005-0000-0000-000006300000}"/>
    <cellStyle name="Normal 4 4 9" xfId="14953" xr:uid="{00000000-0005-0000-0000-000007300000}"/>
    <cellStyle name="Normal 4 4 9 2" xfId="14954" xr:uid="{00000000-0005-0000-0000-000008300000}"/>
    <cellStyle name="Normal 4 4 9 2 2" xfId="14955" xr:uid="{00000000-0005-0000-0000-000009300000}"/>
    <cellStyle name="Normal 4 4 9 3" xfId="14956" xr:uid="{00000000-0005-0000-0000-00000A300000}"/>
    <cellStyle name="Normal 4 4 9 4" xfId="14957" xr:uid="{00000000-0005-0000-0000-00000B300000}"/>
    <cellStyle name="Normal 4 5" xfId="1001" xr:uid="{00000000-0005-0000-0000-00000C300000}"/>
    <cellStyle name="Normal 4 5 2" xfId="32250" xr:uid="{D0762BE1-6FEA-4761-A887-DC85B4890EE7}"/>
    <cellStyle name="Normal 4 6" xfId="1002" xr:uid="{00000000-0005-0000-0000-00000D300000}"/>
    <cellStyle name="Normal 4 7" xfId="14958" xr:uid="{00000000-0005-0000-0000-00000E300000}"/>
    <cellStyle name="Normal 4 8" xfId="14959" xr:uid="{00000000-0005-0000-0000-00000F300000}"/>
    <cellStyle name="Normal 4 9" xfId="32243" xr:uid="{6DF1883A-29B2-4596-BA3E-021F4FAB1F81}"/>
    <cellStyle name="Normal 4_04 29 11 MIG Capital (2)" xfId="14960" xr:uid="{00000000-0005-0000-0000-000010300000}"/>
    <cellStyle name="Normal 40" xfId="1003" xr:uid="{00000000-0005-0000-0000-000011300000}"/>
    <cellStyle name="Normal 40 2" xfId="14961" xr:uid="{00000000-0005-0000-0000-000012300000}"/>
    <cellStyle name="Normal 40 2 2" xfId="14962" xr:uid="{00000000-0005-0000-0000-000013300000}"/>
    <cellStyle name="Normal 40 2 2 2" xfId="14963" xr:uid="{00000000-0005-0000-0000-000014300000}"/>
    <cellStyle name="Normal 40 2 2 2 2" xfId="14964" xr:uid="{00000000-0005-0000-0000-000015300000}"/>
    <cellStyle name="Normal 40 2 2 3" xfId="14965" xr:uid="{00000000-0005-0000-0000-000016300000}"/>
    <cellStyle name="Normal 40 2 2 4" xfId="14966" xr:uid="{00000000-0005-0000-0000-000017300000}"/>
    <cellStyle name="Normal 40 2 3" xfId="14967" xr:uid="{00000000-0005-0000-0000-000018300000}"/>
    <cellStyle name="Normal 40 2 3 2" xfId="14968" xr:uid="{00000000-0005-0000-0000-000019300000}"/>
    <cellStyle name="Normal 40 2 4" xfId="14969" xr:uid="{00000000-0005-0000-0000-00001A300000}"/>
    <cellStyle name="Normal 40 2 5" xfId="14970" xr:uid="{00000000-0005-0000-0000-00001B300000}"/>
    <cellStyle name="Normal 40 3" xfId="14971" xr:uid="{00000000-0005-0000-0000-00001C300000}"/>
    <cellStyle name="Normal 40 3 2" xfId="14972" xr:uid="{00000000-0005-0000-0000-00001D300000}"/>
    <cellStyle name="Normal 40 3 2 2" xfId="14973" xr:uid="{00000000-0005-0000-0000-00001E300000}"/>
    <cellStyle name="Normal 40 3 3" xfId="14974" xr:uid="{00000000-0005-0000-0000-00001F300000}"/>
    <cellStyle name="Normal 40 3 4" xfId="14975" xr:uid="{00000000-0005-0000-0000-000020300000}"/>
    <cellStyle name="Normal 40 4" xfId="14976" xr:uid="{00000000-0005-0000-0000-000021300000}"/>
    <cellStyle name="Normal 40 4 2" xfId="14977" xr:uid="{00000000-0005-0000-0000-000022300000}"/>
    <cellStyle name="Normal 40 5" xfId="14978" xr:uid="{00000000-0005-0000-0000-000023300000}"/>
    <cellStyle name="Normal 40 6" xfId="14979" xr:uid="{00000000-0005-0000-0000-000024300000}"/>
    <cellStyle name="Normal 40 7" xfId="32251" xr:uid="{C7471B49-75C7-409F-82B5-819411283A18}"/>
    <cellStyle name="Normal 41" xfId="1004" xr:uid="{00000000-0005-0000-0000-000025300000}"/>
    <cellStyle name="Normal 41 2" xfId="14980" xr:uid="{00000000-0005-0000-0000-000026300000}"/>
    <cellStyle name="Normal 41 2 2" xfId="14981" xr:uid="{00000000-0005-0000-0000-000027300000}"/>
    <cellStyle name="Normal 41 2 2 2" xfId="14982" xr:uid="{00000000-0005-0000-0000-000028300000}"/>
    <cellStyle name="Normal 41 2 2 2 2" xfId="14983" xr:uid="{00000000-0005-0000-0000-000029300000}"/>
    <cellStyle name="Normal 41 2 2 3" xfId="14984" xr:uid="{00000000-0005-0000-0000-00002A300000}"/>
    <cellStyle name="Normal 41 2 2 4" xfId="14985" xr:uid="{00000000-0005-0000-0000-00002B300000}"/>
    <cellStyle name="Normal 41 2 3" xfId="14986" xr:uid="{00000000-0005-0000-0000-00002C300000}"/>
    <cellStyle name="Normal 41 2 3 2" xfId="14987" xr:uid="{00000000-0005-0000-0000-00002D300000}"/>
    <cellStyle name="Normal 41 2 4" xfId="14988" xr:uid="{00000000-0005-0000-0000-00002E300000}"/>
    <cellStyle name="Normal 41 2 5" xfId="14989" xr:uid="{00000000-0005-0000-0000-00002F300000}"/>
    <cellStyle name="Normal 41 3" xfId="14990" xr:uid="{00000000-0005-0000-0000-000030300000}"/>
    <cellStyle name="Normal 41 3 2" xfId="14991" xr:uid="{00000000-0005-0000-0000-000031300000}"/>
    <cellStyle name="Normal 41 3 2 2" xfId="14992" xr:uid="{00000000-0005-0000-0000-000032300000}"/>
    <cellStyle name="Normal 41 3 3" xfId="14993" xr:uid="{00000000-0005-0000-0000-000033300000}"/>
    <cellStyle name="Normal 41 3 4" xfId="14994" xr:uid="{00000000-0005-0000-0000-000034300000}"/>
    <cellStyle name="Normal 41 4" xfId="14995" xr:uid="{00000000-0005-0000-0000-000035300000}"/>
    <cellStyle name="Normal 41 4 2" xfId="14996" xr:uid="{00000000-0005-0000-0000-000036300000}"/>
    <cellStyle name="Normal 41 5" xfId="14997" xr:uid="{00000000-0005-0000-0000-000037300000}"/>
    <cellStyle name="Normal 41 6" xfId="14998" xr:uid="{00000000-0005-0000-0000-000038300000}"/>
    <cellStyle name="Normal 41 7" xfId="32252" xr:uid="{8A4E3ECA-741A-4FF0-9A47-41BFA4FA396A}"/>
    <cellStyle name="Normal 42" xfId="1005" xr:uid="{00000000-0005-0000-0000-000039300000}"/>
    <cellStyle name="Normal 42 2" xfId="14999" xr:uid="{00000000-0005-0000-0000-00003A300000}"/>
    <cellStyle name="Normal 42 2 2" xfId="15000" xr:uid="{00000000-0005-0000-0000-00003B300000}"/>
    <cellStyle name="Normal 42 2 2 2" xfId="15001" xr:uid="{00000000-0005-0000-0000-00003C300000}"/>
    <cellStyle name="Normal 42 2 2 2 2" xfId="15002" xr:uid="{00000000-0005-0000-0000-00003D300000}"/>
    <cellStyle name="Normal 42 2 2 3" xfId="15003" xr:uid="{00000000-0005-0000-0000-00003E300000}"/>
    <cellStyle name="Normal 42 2 2 4" xfId="15004" xr:uid="{00000000-0005-0000-0000-00003F300000}"/>
    <cellStyle name="Normal 42 2 3" xfId="15005" xr:uid="{00000000-0005-0000-0000-000040300000}"/>
    <cellStyle name="Normal 42 2 3 2" xfId="15006" xr:uid="{00000000-0005-0000-0000-000041300000}"/>
    <cellStyle name="Normal 42 2 4" xfId="15007" xr:uid="{00000000-0005-0000-0000-000042300000}"/>
    <cellStyle name="Normal 42 2 5" xfId="15008" xr:uid="{00000000-0005-0000-0000-000043300000}"/>
    <cellStyle name="Normal 42 3" xfId="15009" xr:uid="{00000000-0005-0000-0000-000044300000}"/>
    <cellStyle name="Normal 42 3 2" xfId="15010" xr:uid="{00000000-0005-0000-0000-000045300000}"/>
    <cellStyle name="Normal 42 3 2 2" xfId="15011" xr:uid="{00000000-0005-0000-0000-000046300000}"/>
    <cellStyle name="Normal 42 3 3" xfId="15012" xr:uid="{00000000-0005-0000-0000-000047300000}"/>
    <cellStyle name="Normal 42 3 4" xfId="15013" xr:uid="{00000000-0005-0000-0000-000048300000}"/>
    <cellStyle name="Normal 42 4" xfId="15014" xr:uid="{00000000-0005-0000-0000-000049300000}"/>
    <cellStyle name="Normal 42 4 2" xfId="15015" xr:uid="{00000000-0005-0000-0000-00004A300000}"/>
    <cellStyle name="Normal 42 5" xfId="15016" xr:uid="{00000000-0005-0000-0000-00004B300000}"/>
    <cellStyle name="Normal 42 6" xfId="15017" xr:uid="{00000000-0005-0000-0000-00004C300000}"/>
    <cellStyle name="Normal 42 7" xfId="32253" xr:uid="{639B2D42-AD90-4E8E-A66A-C34C0F16DF38}"/>
    <cellStyle name="Normal 43" xfId="1006" xr:uid="{00000000-0005-0000-0000-00004D300000}"/>
    <cellStyle name="Normal 43 2" xfId="15018" xr:uid="{00000000-0005-0000-0000-00004E300000}"/>
    <cellStyle name="Normal 43 2 2" xfId="15019" xr:uid="{00000000-0005-0000-0000-00004F300000}"/>
    <cellStyle name="Normal 43 2 2 2" xfId="15020" xr:uid="{00000000-0005-0000-0000-000050300000}"/>
    <cellStyle name="Normal 43 2 2 2 2" xfId="15021" xr:uid="{00000000-0005-0000-0000-000051300000}"/>
    <cellStyle name="Normal 43 2 2 3" xfId="15022" xr:uid="{00000000-0005-0000-0000-000052300000}"/>
    <cellStyle name="Normal 43 2 2 4" xfId="15023" xr:uid="{00000000-0005-0000-0000-000053300000}"/>
    <cellStyle name="Normal 43 2 3" xfId="15024" xr:uid="{00000000-0005-0000-0000-000054300000}"/>
    <cellStyle name="Normal 43 2 3 2" xfId="15025" xr:uid="{00000000-0005-0000-0000-000055300000}"/>
    <cellStyle name="Normal 43 2 4" xfId="15026" xr:uid="{00000000-0005-0000-0000-000056300000}"/>
    <cellStyle name="Normal 43 2 5" xfId="15027" xr:uid="{00000000-0005-0000-0000-000057300000}"/>
    <cellStyle name="Normal 43 3" xfId="15028" xr:uid="{00000000-0005-0000-0000-000058300000}"/>
    <cellStyle name="Normal 43 3 2" xfId="15029" xr:uid="{00000000-0005-0000-0000-000059300000}"/>
    <cellStyle name="Normal 43 3 2 2" xfId="15030" xr:uid="{00000000-0005-0000-0000-00005A300000}"/>
    <cellStyle name="Normal 43 3 3" xfId="15031" xr:uid="{00000000-0005-0000-0000-00005B300000}"/>
    <cellStyle name="Normal 43 3 4" xfId="15032" xr:uid="{00000000-0005-0000-0000-00005C300000}"/>
    <cellStyle name="Normal 43 4" xfId="15033" xr:uid="{00000000-0005-0000-0000-00005D300000}"/>
    <cellStyle name="Normal 43 4 2" xfId="15034" xr:uid="{00000000-0005-0000-0000-00005E300000}"/>
    <cellStyle name="Normal 43 5" xfId="15035" xr:uid="{00000000-0005-0000-0000-00005F300000}"/>
    <cellStyle name="Normal 43 6" xfId="15036" xr:uid="{00000000-0005-0000-0000-000060300000}"/>
    <cellStyle name="Normal 43 7" xfId="32254" xr:uid="{E908024D-34BF-46EE-A7DB-31A154AB662A}"/>
    <cellStyle name="Normal 44" xfId="1007" xr:uid="{00000000-0005-0000-0000-000061300000}"/>
    <cellStyle name="Normal 44 2" xfId="15037" xr:uid="{00000000-0005-0000-0000-000062300000}"/>
    <cellStyle name="Normal 44 2 2" xfId="15038" xr:uid="{00000000-0005-0000-0000-000063300000}"/>
    <cellStyle name="Normal 44 2 2 2" xfId="15039" xr:uid="{00000000-0005-0000-0000-000064300000}"/>
    <cellStyle name="Normal 44 2 2 2 2" xfId="15040" xr:uid="{00000000-0005-0000-0000-000065300000}"/>
    <cellStyle name="Normal 44 2 2 3" xfId="15041" xr:uid="{00000000-0005-0000-0000-000066300000}"/>
    <cellStyle name="Normal 44 2 2 4" xfId="15042" xr:uid="{00000000-0005-0000-0000-000067300000}"/>
    <cellStyle name="Normal 44 2 3" xfId="15043" xr:uid="{00000000-0005-0000-0000-000068300000}"/>
    <cellStyle name="Normal 44 2 3 2" xfId="15044" xr:uid="{00000000-0005-0000-0000-000069300000}"/>
    <cellStyle name="Normal 44 2 4" xfId="15045" xr:uid="{00000000-0005-0000-0000-00006A300000}"/>
    <cellStyle name="Normal 44 2 5" xfId="15046" xr:uid="{00000000-0005-0000-0000-00006B300000}"/>
    <cellStyle name="Normal 44 3" xfId="15047" xr:uid="{00000000-0005-0000-0000-00006C300000}"/>
    <cellStyle name="Normal 44 3 2" xfId="15048" xr:uid="{00000000-0005-0000-0000-00006D300000}"/>
    <cellStyle name="Normal 44 3 2 2" xfId="15049" xr:uid="{00000000-0005-0000-0000-00006E300000}"/>
    <cellStyle name="Normal 44 3 2 2 2" xfId="15050" xr:uid="{00000000-0005-0000-0000-00006F300000}"/>
    <cellStyle name="Normal 44 3 2 3" xfId="15051" xr:uid="{00000000-0005-0000-0000-000070300000}"/>
    <cellStyle name="Normal 44 3 2 4" xfId="15052" xr:uid="{00000000-0005-0000-0000-000071300000}"/>
    <cellStyle name="Normal 44 3 3" xfId="15053" xr:uid="{00000000-0005-0000-0000-000072300000}"/>
    <cellStyle name="Normal 44 3 3 2" xfId="15054" xr:uid="{00000000-0005-0000-0000-000073300000}"/>
    <cellStyle name="Normal 44 3 4" xfId="15055" xr:uid="{00000000-0005-0000-0000-000074300000}"/>
    <cellStyle name="Normal 44 3 5" xfId="15056" xr:uid="{00000000-0005-0000-0000-000075300000}"/>
    <cellStyle name="Normal 44 4" xfId="15057" xr:uid="{00000000-0005-0000-0000-000076300000}"/>
    <cellStyle name="Normal 44 4 2" xfId="15058" xr:uid="{00000000-0005-0000-0000-000077300000}"/>
    <cellStyle name="Normal 44 4 2 2" xfId="15059" xr:uid="{00000000-0005-0000-0000-000078300000}"/>
    <cellStyle name="Normal 44 4 3" xfId="15060" xr:uid="{00000000-0005-0000-0000-000079300000}"/>
    <cellStyle name="Normal 44 4 4" xfId="15061" xr:uid="{00000000-0005-0000-0000-00007A300000}"/>
    <cellStyle name="Normal 44 5" xfId="15062" xr:uid="{00000000-0005-0000-0000-00007B300000}"/>
    <cellStyle name="Normal 44 5 2" xfId="15063" xr:uid="{00000000-0005-0000-0000-00007C300000}"/>
    <cellStyle name="Normal 44 6" xfId="15064" xr:uid="{00000000-0005-0000-0000-00007D300000}"/>
    <cellStyle name="Normal 44 7" xfId="15065" xr:uid="{00000000-0005-0000-0000-00007E300000}"/>
    <cellStyle name="Normal 44 8" xfId="32255" xr:uid="{512F2747-6041-4807-AB0A-7E29D629729C}"/>
    <cellStyle name="Normal 45" xfId="1008" xr:uid="{00000000-0005-0000-0000-00007F300000}"/>
    <cellStyle name="Normal 45 2" xfId="15066" xr:uid="{00000000-0005-0000-0000-000080300000}"/>
    <cellStyle name="Normal 45 2 2" xfId="15067" xr:uid="{00000000-0005-0000-0000-000081300000}"/>
    <cellStyle name="Normal 45 2 2 2" xfId="15068" xr:uid="{00000000-0005-0000-0000-000082300000}"/>
    <cellStyle name="Normal 45 2 2 2 2" xfId="15069" xr:uid="{00000000-0005-0000-0000-000083300000}"/>
    <cellStyle name="Normal 45 2 2 3" xfId="15070" xr:uid="{00000000-0005-0000-0000-000084300000}"/>
    <cellStyle name="Normal 45 2 2 4" xfId="15071" xr:uid="{00000000-0005-0000-0000-000085300000}"/>
    <cellStyle name="Normal 45 2 3" xfId="15072" xr:uid="{00000000-0005-0000-0000-000086300000}"/>
    <cellStyle name="Normal 45 2 3 2" xfId="15073" xr:uid="{00000000-0005-0000-0000-000087300000}"/>
    <cellStyle name="Normal 45 2 4" xfId="15074" xr:uid="{00000000-0005-0000-0000-000088300000}"/>
    <cellStyle name="Normal 45 2 5" xfId="15075" xr:uid="{00000000-0005-0000-0000-000089300000}"/>
    <cellStyle name="Normal 45 2 6" xfId="32257" xr:uid="{43B8F32B-CA55-43B9-89B5-4D1632A37A3D}"/>
    <cellStyle name="Normal 45 3" xfId="15076" xr:uid="{00000000-0005-0000-0000-00008A300000}"/>
    <cellStyle name="Normal 45 3 2" xfId="15077" xr:uid="{00000000-0005-0000-0000-00008B300000}"/>
    <cellStyle name="Normal 45 3 2 2" xfId="15078" xr:uid="{00000000-0005-0000-0000-00008C300000}"/>
    <cellStyle name="Normal 45 3 2 2 2" xfId="15079" xr:uid="{00000000-0005-0000-0000-00008D300000}"/>
    <cellStyle name="Normal 45 3 2 3" xfId="15080" xr:uid="{00000000-0005-0000-0000-00008E300000}"/>
    <cellStyle name="Normal 45 3 2 4" xfId="15081" xr:uid="{00000000-0005-0000-0000-00008F300000}"/>
    <cellStyle name="Normal 45 3 3" xfId="15082" xr:uid="{00000000-0005-0000-0000-000090300000}"/>
    <cellStyle name="Normal 45 3 3 2" xfId="15083" xr:uid="{00000000-0005-0000-0000-000091300000}"/>
    <cellStyle name="Normal 45 3 4" xfId="15084" xr:uid="{00000000-0005-0000-0000-000092300000}"/>
    <cellStyle name="Normal 45 3 5" xfId="15085" xr:uid="{00000000-0005-0000-0000-000093300000}"/>
    <cellStyle name="Normal 45 4" xfId="15086" xr:uid="{00000000-0005-0000-0000-000094300000}"/>
    <cellStyle name="Normal 45 4 2" xfId="15087" xr:uid="{00000000-0005-0000-0000-000095300000}"/>
    <cellStyle name="Normal 45 4 2 2" xfId="15088" xr:uid="{00000000-0005-0000-0000-000096300000}"/>
    <cellStyle name="Normal 45 4 3" xfId="15089" xr:uid="{00000000-0005-0000-0000-000097300000}"/>
    <cellStyle name="Normal 45 4 4" xfId="15090" xr:uid="{00000000-0005-0000-0000-000098300000}"/>
    <cellStyle name="Normal 45 5" xfId="15091" xr:uid="{00000000-0005-0000-0000-000099300000}"/>
    <cellStyle name="Normal 45 5 2" xfId="15092" xr:uid="{00000000-0005-0000-0000-00009A300000}"/>
    <cellStyle name="Normal 45 6" xfId="15093" xr:uid="{00000000-0005-0000-0000-00009B300000}"/>
    <cellStyle name="Normal 45 7" xfId="15094" xr:uid="{00000000-0005-0000-0000-00009C300000}"/>
    <cellStyle name="Normal 45 8" xfId="32256" xr:uid="{BE99ED50-6422-4F96-A7CE-521EC14BB6DB}"/>
    <cellStyle name="Normal 46" xfId="1009" xr:uid="{00000000-0005-0000-0000-00009D300000}"/>
    <cellStyle name="Normal 46 2" xfId="15095" xr:uid="{00000000-0005-0000-0000-00009E300000}"/>
    <cellStyle name="Normal 46 2 2" xfId="15096" xr:uid="{00000000-0005-0000-0000-00009F300000}"/>
    <cellStyle name="Normal 46 2 2 2" xfId="15097" xr:uid="{00000000-0005-0000-0000-0000A0300000}"/>
    <cellStyle name="Normal 46 2 2 2 2" xfId="15098" xr:uid="{00000000-0005-0000-0000-0000A1300000}"/>
    <cellStyle name="Normal 46 2 2 3" xfId="15099" xr:uid="{00000000-0005-0000-0000-0000A2300000}"/>
    <cellStyle name="Normal 46 2 2 4" xfId="15100" xr:uid="{00000000-0005-0000-0000-0000A3300000}"/>
    <cellStyle name="Normal 46 2 3" xfId="15101" xr:uid="{00000000-0005-0000-0000-0000A4300000}"/>
    <cellStyle name="Normal 46 2 3 2" xfId="15102" xr:uid="{00000000-0005-0000-0000-0000A5300000}"/>
    <cellStyle name="Normal 46 2 4" xfId="15103" xr:uid="{00000000-0005-0000-0000-0000A6300000}"/>
    <cellStyle name="Normal 46 2 5" xfId="15104" xr:uid="{00000000-0005-0000-0000-0000A7300000}"/>
    <cellStyle name="Normal 46 2 6" xfId="32259" xr:uid="{CB6DB012-42CF-43CD-86A3-607144B2CD91}"/>
    <cellStyle name="Normal 46 3" xfId="15105" xr:uid="{00000000-0005-0000-0000-0000A8300000}"/>
    <cellStyle name="Normal 46 3 2" xfId="15106" xr:uid="{00000000-0005-0000-0000-0000A9300000}"/>
    <cellStyle name="Normal 46 3 2 2" xfId="15107" xr:uid="{00000000-0005-0000-0000-0000AA300000}"/>
    <cellStyle name="Normal 46 3 3" xfId="15108" xr:uid="{00000000-0005-0000-0000-0000AB300000}"/>
    <cellStyle name="Normal 46 3 4" xfId="15109" xr:uid="{00000000-0005-0000-0000-0000AC300000}"/>
    <cellStyle name="Normal 46 4" xfId="15110" xr:uid="{00000000-0005-0000-0000-0000AD300000}"/>
    <cellStyle name="Normal 46 4 2" xfId="15111" xr:uid="{00000000-0005-0000-0000-0000AE300000}"/>
    <cellStyle name="Normal 46 5" xfId="15112" xr:uid="{00000000-0005-0000-0000-0000AF300000}"/>
    <cellStyle name="Normal 46 6" xfId="15113" xr:uid="{00000000-0005-0000-0000-0000B0300000}"/>
    <cellStyle name="Normal 46 7" xfId="32258" xr:uid="{BBD78AA5-C26A-45D8-B9C9-8C1202B419D0}"/>
    <cellStyle name="Normal 47" xfId="1010" xr:uid="{00000000-0005-0000-0000-0000B1300000}"/>
    <cellStyle name="Normal 47 2" xfId="15114" xr:uid="{00000000-0005-0000-0000-0000B2300000}"/>
    <cellStyle name="Normal 47 2 2" xfId="15115" xr:uid="{00000000-0005-0000-0000-0000B3300000}"/>
    <cellStyle name="Normal 47 2 2 2" xfId="15116" xr:uid="{00000000-0005-0000-0000-0000B4300000}"/>
    <cellStyle name="Normal 47 2 2 2 2" xfId="15117" xr:uid="{00000000-0005-0000-0000-0000B5300000}"/>
    <cellStyle name="Normal 47 2 2 3" xfId="15118" xr:uid="{00000000-0005-0000-0000-0000B6300000}"/>
    <cellStyle name="Normal 47 2 2 4" xfId="15119" xr:uid="{00000000-0005-0000-0000-0000B7300000}"/>
    <cellStyle name="Normal 47 2 3" xfId="15120" xr:uid="{00000000-0005-0000-0000-0000B8300000}"/>
    <cellStyle name="Normal 47 2 3 2" xfId="15121" xr:uid="{00000000-0005-0000-0000-0000B9300000}"/>
    <cellStyle name="Normal 47 2 4" xfId="15122" xr:uid="{00000000-0005-0000-0000-0000BA300000}"/>
    <cellStyle name="Normal 47 2 5" xfId="15123" xr:uid="{00000000-0005-0000-0000-0000BB300000}"/>
    <cellStyle name="Normal 47 2 6" xfId="32261" xr:uid="{A5647F4B-CFFD-43B7-AA03-3203B6E5E118}"/>
    <cellStyle name="Normal 47 3" xfId="15124" xr:uid="{00000000-0005-0000-0000-0000BC300000}"/>
    <cellStyle name="Normal 47 3 2" xfId="15125" xr:uid="{00000000-0005-0000-0000-0000BD300000}"/>
    <cellStyle name="Normal 47 3 2 2" xfId="15126" xr:uid="{00000000-0005-0000-0000-0000BE300000}"/>
    <cellStyle name="Normal 47 3 2 2 2" xfId="15127" xr:uid="{00000000-0005-0000-0000-0000BF300000}"/>
    <cellStyle name="Normal 47 3 2 3" xfId="15128" xr:uid="{00000000-0005-0000-0000-0000C0300000}"/>
    <cellStyle name="Normal 47 3 2 4" xfId="15129" xr:uid="{00000000-0005-0000-0000-0000C1300000}"/>
    <cellStyle name="Normal 47 3 3" xfId="15130" xr:uid="{00000000-0005-0000-0000-0000C2300000}"/>
    <cellStyle name="Normal 47 3 3 2" xfId="15131" xr:uid="{00000000-0005-0000-0000-0000C3300000}"/>
    <cellStyle name="Normal 47 3 4" xfId="15132" xr:uid="{00000000-0005-0000-0000-0000C4300000}"/>
    <cellStyle name="Normal 47 3 5" xfId="15133" xr:uid="{00000000-0005-0000-0000-0000C5300000}"/>
    <cellStyle name="Normal 47 4" xfId="15134" xr:uid="{00000000-0005-0000-0000-0000C6300000}"/>
    <cellStyle name="Normal 47 4 2" xfId="15135" xr:uid="{00000000-0005-0000-0000-0000C7300000}"/>
    <cellStyle name="Normal 47 4 2 2" xfId="15136" xr:uid="{00000000-0005-0000-0000-0000C8300000}"/>
    <cellStyle name="Normal 47 4 3" xfId="15137" xr:uid="{00000000-0005-0000-0000-0000C9300000}"/>
    <cellStyle name="Normal 47 4 4" xfId="15138" xr:uid="{00000000-0005-0000-0000-0000CA300000}"/>
    <cellStyle name="Normal 47 5" xfId="15139" xr:uid="{00000000-0005-0000-0000-0000CB300000}"/>
    <cellStyle name="Normal 47 5 2" xfId="15140" xr:uid="{00000000-0005-0000-0000-0000CC300000}"/>
    <cellStyle name="Normal 47 6" xfId="15141" xr:uid="{00000000-0005-0000-0000-0000CD300000}"/>
    <cellStyle name="Normal 47 7" xfId="15142" xr:uid="{00000000-0005-0000-0000-0000CE300000}"/>
    <cellStyle name="Normal 47 8" xfId="32260" xr:uid="{8E0DF67A-F836-4996-A106-2A193974381D}"/>
    <cellStyle name="Normal 48" xfId="1011" xr:uid="{00000000-0005-0000-0000-0000CF300000}"/>
    <cellStyle name="Normal 48 2" xfId="15143" xr:uid="{00000000-0005-0000-0000-0000D0300000}"/>
    <cellStyle name="Normal 48 2 2" xfId="15144" xr:uid="{00000000-0005-0000-0000-0000D1300000}"/>
    <cellStyle name="Normal 48 2 2 2" xfId="15145" xr:uid="{00000000-0005-0000-0000-0000D2300000}"/>
    <cellStyle name="Normal 48 2 2 2 2" xfId="15146" xr:uid="{00000000-0005-0000-0000-0000D3300000}"/>
    <cellStyle name="Normal 48 2 2 3" xfId="15147" xr:uid="{00000000-0005-0000-0000-0000D4300000}"/>
    <cellStyle name="Normal 48 2 2 4" xfId="15148" xr:uid="{00000000-0005-0000-0000-0000D5300000}"/>
    <cellStyle name="Normal 48 2 3" xfId="15149" xr:uid="{00000000-0005-0000-0000-0000D6300000}"/>
    <cellStyle name="Normal 48 2 3 2" xfId="15150" xr:uid="{00000000-0005-0000-0000-0000D7300000}"/>
    <cellStyle name="Normal 48 2 4" xfId="15151" xr:uid="{00000000-0005-0000-0000-0000D8300000}"/>
    <cellStyle name="Normal 48 2 5" xfId="15152" xr:uid="{00000000-0005-0000-0000-0000D9300000}"/>
    <cellStyle name="Normal 48 2 6" xfId="32263" xr:uid="{414C2492-2EFD-4BFE-8A4F-9ACC952B6E78}"/>
    <cellStyle name="Normal 48 3" xfId="15153" xr:uid="{00000000-0005-0000-0000-0000DA300000}"/>
    <cellStyle name="Normal 48 3 2" xfId="15154" xr:uid="{00000000-0005-0000-0000-0000DB300000}"/>
    <cellStyle name="Normal 48 3 2 2" xfId="15155" xr:uid="{00000000-0005-0000-0000-0000DC300000}"/>
    <cellStyle name="Normal 48 3 3" xfId="15156" xr:uid="{00000000-0005-0000-0000-0000DD300000}"/>
    <cellStyle name="Normal 48 3 4" xfId="15157" xr:uid="{00000000-0005-0000-0000-0000DE300000}"/>
    <cellStyle name="Normal 48 4" xfId="15158" xr:uid="{00000000-0005-0000-0000-0000DF300000}"/>
    <cellStyle name="Normal 48 4 2" xfId="15159" xr:uid="{00000000-0005-0000-0000-0000E0300000}"/>
    <cellStyle name="Normal 48 5" xfId="15160" xr:uid="{00000000-0005-0000-0000-0000E1300000}"/>
    <cellStyle name="Normal 48 6" xfId="15161" xr:uid="{00000000-0005-0000-0000-0000E2300000}"/>
    <cellStyle name="Normal 48 7" xfId="32262" xr:uid="{2F1C0DBB-C02B-4FB4-9499-98D65AF244F5}"/>
    <cellStyle name="Normal 49" xfId="1012" xr:uid="{00000000-0005-0000-0000-0000E3300000}"/>
    <cellStyle name="Normal 49 2" xfId="15162" xr:uid="{00000000-0005-0000-0000-0000E4300000}"/>
    <cellStyle name="Normal 49 2 2" xfId="15163" xr:uid="{00000000-0005-0000-0000-0000E5300000}"/>
    <cellStyle name="Normal 49 2 2 2" xfId="15164" xr:uid="{00000000-0005-0000-0000-0000E6300000}"/>
    <cellStyle name="Normal 49 2 2 2 2" xfId="15165" xr:uid="{00000000-0005-0000-0000-0000E7300000}"/>
    <cellStyle name="Normal 49 2 2 3" xfId="15166" xr:uid="{00000000-0005-0000-0000-0000E8300000}"/>
    <cellStyle name="Normal 49 2 2 4" xfId="15167" xr:uid="{00000000-0005-0000-0000-0000E9300000}"/>
    <cellStyle name="Normal 49 2 3" xfId="15168" xr:uid="{00000000-0005-0000-0000-0000EA300000}"/>
    <cellStyle name="Normal 49 2 3 2" xfId="15169" xr:uid="{00000000-0005-0000-0000-0000EB300000}"/>
    <cellStyle name="Normal 49 2 4" xfId="15170" xr:uid="{00000000-0005-0000-0000-0000EC300000}"/>
    <cellStyle name="Normal 49 2 5" xfId="15171" xr:uid="{00000000-0005-0000-0000-0000ED300000}"/>
    <cellStyle name="Normal 49 3" xfId="15172" xr:uid="{00000000-0005-0000-0000-0000EE300000}"/>
    <cellStyle name="Normal 49 3 2" xfId="15173" xr:uid="{00000000-0005-0000-0000-0000EF300000}"/>
    <cellStyle name="Normal 49 3 2 2" xfId="15174" xr:uid="{00000000-0005-0000-0000-0000F0300000}"/>
    <cellStyle name="Normal 49 3 2 2 2" xfId="15175" xr:uid="{00000000-0005-0000-0000-0000F1300000}"/>
    <cellStyle name="Normal 49 3 2 3" xfId="15176" xr:uid="{00000000-0005-0000-0000-0000F2300000}"/>
    <cellStyle name="Normal 49 3 2 4" xfId="15177" xr:uid="{00000000-0005-0000-0000-0000F3300000}"/>
    <cellStyle name="Normal 49 3 3" xfId="15178" xr:uid="{00000000-0005-0000-0000-0000F4300000}"/>
    <cellStyle name="Normal 49 3 3 2" xfId="15179" xr:uid="{00000000-0005-0000-0000-0000F5300000}"/>
    <cellStyle name="Normal 49 3 4" xfId="15180" xr:uid="{00000000-0005-0000-0000-0000F6300000}"/>
    <cellStyle name="Normal 49 3 5" xfId="15181" xr:uid="{00000000-0005-0000-0000-0000F7300000}"/>
    <cellStyle name="Normal 49 4" xfId="15182" xr:uid="{00000000-0005-0000-0000-0000F8300000}"/>
    <cellStyle name="Normal 49 4 2" xfId="15183" xr:uid="{00000000-0005-0000-0000-0000F9300000}"/>
    <cellStyle name="Normal 49 4 2 2" xfId="15184" xr:uid="{00000000-0005-0000-0000-0000FA300000}"/>
    <cellStyle name="Normal 49 4 3" xfId="15185" xr:uid="{00000000-0005-0000-0000-0000FB300000}"/>
    <cellStyle name="Normal 49 4 4" xfId="15186" xr:uid="{00000000-0005-0000-0000-0000FC300000}"/>
    <cellStyle name="Normal 49 5" xfId="15187" xr:uid="{00000000-0005-0000-0000-0000FD300000}"/>
    <cellStyle name="Normal 49 5 2" xfId="15188" xr:uid="{00000000-0005-0000-0000-0000FE300000}"/>
    <cellStyle name="Normal 49 6" xfId="15189" xr:uid="{00000000-0005-0000-0000-0000FF300000}"/>
    <cellStyle name="Normal 49 7" xfId="15190" xr:uid="{00000000-0005-0000-0000-000000310000}"/>
    <cellStyle name="Normal 49 8" xfId="32264" xr:uid="{87CC83DB-CEC3-4FC3-AE42-9A6072E07714}"/>
    <cellStyle name="Normal 5" xfId="127" xr:uid="{00000000-0005-0000-0000-000001310000}"/>
    <cellStyle name="Normal 5 10" xfId="15191" xr:uid="{00000000-0005-0000-0000-000002310000}"/>
    <cellStyle name="Normal 5 10 2" xfId="15192" xr:uid="{00000000-0005-0000-0000-000003310000}"/>
    <cellStyle name="Normal 5 10 2 2" xfId="15193" xr:uid="{00000000-0005-0000-0000-000004310000}"/>
    <cellStyle name="Normal 5 10 2 2 2" xfId="15194" xr:uid="{00000000-0005-0000-0000-000005310000}"/>
    <cellStyle name="Normal 5 10 2 2 2 2" xfId="15195" xr:uid="{00000000-0005-0000-0000-000006310000}"/>
    <cellStyle name="Normal 5 10 2 2 3" xfId="15196" xr:uid="{00000000-0005-0000-0000-000007310000}"/>
    <cellStyle name="Normal 5 10 2 2 4" xfId="15197" xr:uid="{00000000-0005-0000-0000-000008310000}"/>
    <cellStyle name="Normal 5 10 2 3" xfId="15198" xr:uid="{00000000-0005-0000-0000-000009310000}"/>
    <cellStyle name="Normal 5 10 2 3 2" xfId="15199" xr:uid="{00000000-0005-0000-0000-00000A310000}"/>
    <cellStyle name="Normal 5 10 2 3 3" xfId="15200" xr:uid="{00000000-0005-0000-0000-00000B310000}"/>
    <cellStyle name="Normal 5 10 2 3 4" xfId="15201" xr:uid="{00000000-0005-0000-0000-00000C310000}"/>
    <cellStyle name="Normal 5 10 2 4" xfId="15202" xr:uid="{00000000-0005-0000-0000-00000D310000}"/>
    <cellStyle name="Normal 5 10 2 4 2" xfId="15203" xr:uid="{00000000-0005-0000-0000-00000E310000}"/>
    <cellStyle name="Normal 5 10 2 4 3" xfId="15204" xr:uid="{00000000-0005-0000-0000-00000F310000}"/>
    <cellStyle name="Normal 5 10 2 5" xfId="15205" xr:uid="{00000000-0005-0000-0000-000010310000}"/>
    <cellStyle name="Normal 5 10 2 6" xfId="15206" xr:uid="{00000000-0005-0000-0000-000011310000}"/>
    <cellStyle name="Normal 5 10 2 7" xfId="15207" xr:uid="{00000000-0005-0000-0000-000012310000}"/>
    <cellStyle name="Normal 5 10 3" xfId="15208" xr:uid="{00000000-0005-0000-0000-000013310000}"/>
    <cellStyle name="Normal 5 10 3 2" xfId="15209" xr:uid="{00000000-0005-0000-0000-000014310000}"/>
    <cellStyle name="Normal 5 10 3 2 2" xfId="15210" xr:uid="{00000000-0005-0000-0000-000015310000}"/>
    <cellStyle name="Normal 5 10 3 3" xfId="15211" xr:uid="{00000000-0005-0000-0000-000016310000}"/>
    <cellStyle name="Normal 5 10 3 4" xfId="15212" xr:uid="{00000000-0005-0000-0000-000017310000}"/>
    <cellStyle name="Normal 5 10 4" xfId="15213" xr:uid="{00000000-0005-0000-0000-000018310000}"/>
    <cellStyle name="Normal 5 10 4 2" xfId="15214" xr:uid="{00000000-0005-0000-0000-000019310000}"/>
    <cellStyle name="Normal 5 10 4 3" xfId="15215" xr:uid="{00000000-0005-0000-0000-00001A310000}"/>
    <cellStyle name="Normal 5 10 4 4" xfId="15216" xr:uid="{00000000-0005-0000-0000-00001B310000}"/>
    <cellStyle name="Normal 5 10 5" xfId="15217" xr:uid="{00000000-0005-0000-0000-00001C310000}"/>
    <cellStyle name="Normal 5 10 5 2" xfId="15218" xr:uid="{00000000-0005-0000-0000-00001D310000}"/>
    <cellStyle name="Normal 5 10 5 3" xfId="15219" xr:uid="{00000000-0005-0000-0000-00001E310000}"/>
    <cellStyle name="Normal 5 10 6" xfId="15220" xr:uid="{00000000-0005-0000-0000-00001F310000}"/>
    <cellStyle name="Normal 5 10 7" xfId="15221" xr:uid="{00000000-0005-0000-0000-000020310000}"/>
    <cellStyle name="Normal 5 10 8" xfId="15222" xr:uid="{00000000-0005-0000-0000-000021310000}"/>
    <cellStyle name="Normal 5 11" xfId="15223" xr:uid="{00000000-0005-0000-0000-000022310000}"/>
    <cellStyle name="Normal 5 11 2" xfId="15224" xr:uid="{00000000-0005-0000-0000-000023310000}"/>
    <cellStyle name="Normal 5 11 2 2" xfId="15225" xr:uid="{00000000-0005-0000-0000-000024310000}"/>
    <cellStyle name="Normal 5 11 2 2 2" xfId="15226" xr:uid="{00000000-0005-0000-0000-000025310000}"/>
    <cellStyle name="Normal 5 11 2 2 2 2" xfId="15227" xr:uid="{00000000-0005-0000-0000-000026310000}"/>
    <cellStyle name="Normal 5 11 2 2 3" xfId="15228" xr:uid="{00000000-0005-0000-0000-000027310000}"/>
    <cellStyle name="Normal 5 11 2 2 4" xfId="15229" xr:uid="{00000000-0005-0000-0000-000028310000}"/>
    <cellStyle name="Normal 5 11 2 3" xfId="15230" xr:uid="{00000000-0005-0000-0000-000029310000}"/>
    <cellStyle name="Normal 5 11 2 3 2" xfId="15231" xr:uid="{00000000-0005-0000-0000-00002A310000}"/>
    <cellStyle name="Normal 5 11 2 3 3" xfId="15232" xr:uid="{00000000-0005-0000-0000-00002B310000}"/>
    <cellStyle name="Normal 5 11 2 3 4" xfId="15233" xr:uid="{00000000-0005-0000-0000-00002C310000}"/>
    <cellStyle name="Normal 5 11 2 4" xfId="15234" xr:uid="{00000000-0005-0000-0000-00002D310000}"/>
    <cellStyle name="Normal 5 11 2 4 2" xfId="15235" xr:uid="{00000000-0005-0000-0000-00002E310000}"/>
    <cellStyle name="Normal 5 11 2 4 3" xfId="15236" xr:uid="{00000000-0005-0000-0000-00002F310000}"/>
    <cellStyle name="Normal 5 11 2 5" xfId="15237" xr:uid="{00000000-0005-0000-0000-000030310000}"/>
    <cellStyle name="Normal 5 11 2 6" xfId="15238" xr:uid="{00000000-0005-0000-0000-000031310000}"/>
    <cellStyle name="Normal 5 11 2 7" xfId="15239" xr:uid="{00000000-0005-0000-0000-000032310000}"/>
    <cellStyle name="Normal 5 11 3" xfId="15240" xr:uid="{00000000-0005-0000-0000-000033310000}"/>
    <cellStyle name="Normal 5 11 3 2" xfId="15241" xr:uid="{00000000-0005-0000-0000-000034310000}"/>
    <cellStyle name="Normal 5 11 3 2 2" xfId="15242" xr:uid="{00000000-0005-0000-0000-000035310000}"/>
    <cellStyle name="Normal 5 11 3 3" xfId="15243" xr:uid="{00000000-0005-0000-0000-000036310000}"/>
    <cellStyle name="Normal 5 11 3 4" xfId="15244" xr:uid="{00000000-0005-0000-0000-000037310000}"/>
    <cellStyle name="Normal 5 11 4" xfId="15245" xr:uid="{00000000-0005-0000-0000-000038310000}"/>
    <cellStyle name="Normal 5 11 4 2" xfId="15246" xr:uid="{00000000-0005-0000-0000-000039310000}"/>
    <cellStyle name="Normal 5 11 4 3" xfId="15247" xr:uid="{00000000-0005-0000-0000-00003A310000}"/>
    <cellStyle name="Normal 5 11 4 4" xfId="15248" xr:uid="{00000000-0005-0000-0000-00003B310000}"/>
    <cellStyle name="Normal 5 11 5" xfId="15249" xr:uid="{00000000-0005-0000-0000-00003C310000}"/>
    <cellStyle name="Normal 5 11 5 2" xfId="15250" xr:uid="{00000000-0005-0000-0000-00003D310000}"/>
    <cellStyle name="Normal 5 11 5 3" xfId="15251" xr:uid="{00000000-0005-0000-0000-00003E310000}"/>
    <cellStyle name="Normal 5 11 6" xfId="15252" xr:uid="{00000000-0005-0000-0000-00003F310000}"/>
    <cellStyle name="Normal 5 11 7" xfId="15253" xr:uid="{00000000-0005-0000-0000-000040310000}"/>
    <cellStyle name="Normal 5 11 8" xfId="15254" xr:uid="{00000000-0005-0000-0000-000041310000}"/>
    <cellStyle name="Normal 5 12" xfId="15255" xr:uid="{00000000-0005-0000-0000-000042310000}"/>
    <cellStyle name="Normal 5 12 2" xfId="15256" xr:uid="{00000000-0005-0000-0000-000043310000}"/>
    <cellStyle name="Normal 5 12 2 2" xfId="15257" xr:uid="{00000000-0005-0000-0000-000044310000}"/>
    <cellStyle name="Normal 5 12 2 2 2" xfId="15258" xr:uid="{00000000-0005-0000-0000-000045310000}"/>
    <cellStyle name="Normal 5 12 2 3" xfId="15259" xr:uid="{00000000-0005-0000-0000-000046310000}"/>
    <cellStyle name="Normal 5 12 2 4" xfId="15260" xr:uid="{00000000-0005-0000-0000-000047310000}"/>
    <cellStyle name="Normal 5 12 3" xfId="15261" xr:uid="{00000000-0005-0000-0000-000048310000}"/>
    <cellStyle name="Normal 5 12 3 2" xfId="15262" xr:uid="{00000000-0005-0000-0000-000049310000}"/>
    <cellStyle name="Normal 5 12 3 3" xfId="15263" xr:uid="{00000000-0005-0000-0000-00004A310000}"/>
    <cellStyle name="Normal 5 12 3 4" xfId="15264" xr:uid="{00000000-0005-0000-0000-00004B310000}"/>
    <cellStyle name="Normal 5 12 4" xfId="15265" xr:uid="{00000000-0005-0000-0000-00004C310000}"/>
    <cellStyle name="Normal 5 12 4 2" xfId="15266" xr:uid="{00000000-0005-0000-0000-00004D310000}"/>
    <cellStyle name="Normal 5 12 4 3" xfId="15267" xr:uid="{00000000-0005-0000-0000-00004E310000}"/>
    <cellStyle name="Normal 5 12 5" xfId="15268" xr:uid="{00000000-0005-0000-0000-00004F310000}"/>
    <cellStyle name="Normal 5 12 6" xfId="15269" xr:uid="{00000000-0005-0000-0000-000050310000}"/>
    <cellStyle name="Normal 5 12 7" xfId="15270" xr:uid="{00000000-0005-0000-0000-000051310000}"/>
    <cellStyle name="Normal 5 13" xfId="15271" xr:uid="{00000000-0005-0000-0000-000052310000}"/>
    <cellStyle name="Normal 5 13 2" xfId="15272" xr:uid="{00000000-0005-0000-0000-000053310000}"/>
    <cellStyle name="Normal 5 13 2 2" xfId="15273" xr:uid="{00000000-0005-0000-0000-000054310000}"/>
    <cellStyle name="Normal 5 13 3" xfId="15274" xr:uid="{00000000-0005-0000-0000-000055310000}"/>
    <cellStyle name="Normal 5 13 4" xfId="15275" xr:uid="{00000000-0005-0000-0000-000056310000}"/>
    <cellStyle name="Normal 5 14" xfId="15276" xr:uid="{00000000-0005-0000-0000-000057310000}"/>
    <cellStyle name="Normal 5 15" xfId="15277" xr:uid="{00000000-0005-0000-0000-000058310000}"/>
    <cellStyle name="Normal 5 15 2" xfId="15278" xr:uid="{00000000-0005-0000-0000-000059310000}"/>
    <cellStyle name="Normal 5 15 3" xfId="15279" xr:uid="{00000000-0005-0000-0000-00005A310000}"/>
    <cellStyle name="Normal 5 15 4" xfId="15280" xr:uid="{00000000-0005-0000-0000-00005B310000}"/>
    <cellStyle name="Normal 5 16" xfId="15281" xr:uid="{00000000-0005-0000-0000-00005C310000}"/>
    <cellStyle name="Normal 5 16 2" xfId="15282" xr:uid="{00000000-0005-0000-0000-00005D310000}"/>
    <cellStyle name="Normal 5 16 3" xfId="15283" xr:uid="{00000000-0005-0000-0000-00005E310000}"/>
    <cellStyle name="Normal 5 17" xfId="15284" xr:uid="{00000000-0005-0000-0000-00005F310000}"/>
    <cellStyle name="Normal 5 18" xfId="15285" xr:uid="{00000000-0005-0000-0000-000060310000}"/>
    <cellStyle name="Normal 5 19" xfId="15286" xr:uid="{00000000-0005-0000-0000-000061310000}"/>
    <cellStyle name="Normal 5 2" xfId="1013" xr:uid="{00000000-0005-0000-0000-000062310000}"/>
    <cellStyle name="Normal 5 2 10" xfId="15287" xr:uid="{00000000-0005-0000-0000-000063310000}"/>
    <cellStyle name="Normal 5 2 10 2" xfId="15288" xr:uid="{00000000-0005-0000-0000-000064310000}"/>
    <cellStyle name="Normal 5 2 10 2 2" xfId="15289" xr:uid="{00000000-0005-0000-0000-000065310000}"/>
    <cellStyle name="Normal 5 2 10 2 2 2" xfId="15290" xr:uid="{00000000-0005-0000-0000-000066310000}"/>
    <cellStyle name="Normal 5 2 10 2 2 2 2" xfId="15291" xr:uid="{00000000-0005-0000-0000-000067310000}"/>
    <cellStyle name="Normal 5 2 10 2 2 3" xfId="15292" xr:uid="{00000000-0005-0000-0000-000068310000}"/>
    <cellStyle name="Normal 5 2 10 2 2 4" xfId="15293" xr:uid="{00000000-0005-0000-0000-000069310000}"/>
    <cellStyle name="Normal 5 2 10 2 3" xfId="15294" xr:uid="{00000000-0005-0000-0000-00006A310000}"/>
    <cellStyle name="Normal 5 2 10 2 3 2" xfId="15295" xr:uid="{00000000-0005-0000-0000-00006B310000}"/>
    <cellStyle name="Normal 5 2 10 2 3 3" xfId="15296" xr:uid="{00000000-0005-0000-0000-00006C310000}"/>
    <cellStyle name="Normal 5 2 10 2 3 4" xfId="15297" xr:uid="{00000000-0005-0000-0000-00006D310000}"/>
    <cellStyle name="Normal 5 2 10 2 4" xfId="15298" xr:uid="{00000000-0005-0000-0000-00006E310000}"/>
    <cellStyle name="Normal 5 2 10 2 4 2" xfId="15299" xr:uid="{00000000-0005-0000-0000-00006F310000}"/>
    <cellStyle name="Normal 5 2 10 2 4 3" xfId="15300" xr:uid="{00000000-0005-0000-0000-000070310000}"/>
    <cellStyle name="Normal 5 2 10 2 5" xfId="15301" xr:uid="{00000000-0005-0000-0000-000071310000}"/>
    <cellStyle name="Normal 5 2 10 2 6" xfId="15302" xr:uid="{00000000-0005-0000-0000-000072310000}"/>
    <cellStyle name="Normal 5 2 10 2 7" xfId="15303" xr:uid="{00000000-0005-0000-0000-000073310000}"/>
    <cellStyle name="Normal 5 2 10 3" xfId="15304" xr:uid="{00000000-0005-0000-0000-000074310000}"/>
    <cellStyle name="Normal 5 2 10 3 2" xfId="15305" xr:uid="{00000000-0005-0000-0000-000075310000}"/>
    <cellStyle name="Normal 5 2 10 3 2 2" xfId="15306" xr:uid="{00000000-0005-0000-0000-000076310000}"/>
    <cellStyle name="Normal 5 2 10 3 3" xfId="15307" xr:uid="{00000000-0005-0000-0000-000077310000}"/>
    <cellStyle name="Normal 5 2 10 3 4" xfId="15308" xr:uid="{00000000-0005-0000-0000-000078310000}"/>
    <cellStyle name="Normal 5 2 10 4" xfId="15309" xr:uid="{00000000-0005-0000-0000-000079310000}"/>
    <cellStyle name="Normal 5 2 10 4 2" xfId="15310" xr:uid="{00000000-0005-0000-0000-00007A310000}"/>
    <cellStyle name="Normal 5 2 10 4 3" xfId="15311" xr:uid="{00000000-0005-0000-0000-00007B310000}"/>
    <cellStyle name="Normal 5 2 10 4 4" xfId="15312" xr:uid="{00000000-0005-0000-0000-00007C310000}"/>
    <cellStyle name="Normal 5 2 10 5" xfId="15313" xr:uid="{00000000-0005-0000-0000-00007D310000}"/>
    <cellStyle name="Normal 5 2 10 5 2" xfId="15314" xr:uid="{00000000-0005-0000-0000-00007E310000}"/>
    <cellStyle name="Normal 5 2 10 5 3" xfId="15315" xr:uid="{00000000-0005-0000-0000-00007F310000}"/>
    <cellStyle name="Normal 5 2 10 6" xfId="15316" xr:uid="{00000000-0005-0000-0000-000080310000}"/>
    <cellStyle name="Normal 5 2 10 7" xfId="15317" xr:uid="{00000000-0005-0000-0000-000081310000}"/>
    <cellStyle name="Normal 5 2 10 8" xfId="15318" xr:uid="{00000000-0005-0000-0000-000082310000}"/>
    <cellStyle name="Normal 5 2 11" xfId="15319" xr:uid="{00000000-0005-0000-0000-000083310000}"/>
    <cellStyle name="Normal 5 2 11 2" xfId="15320" xr:uid="{00000000-0005-0000-0000-000084310000}"/>
    <cellStyle name="Normal 5 2 11 2 2" xfId="15321" xr:uid="{00000000-0005-0000-0000-000085310000}"/>
    <cellStyle name="Normal 5 2 11 2 2 2" xfId="15322" xr:uid="{00000000-0005-0000-0000-000086310000}"/>
    <cellStyle name="Normal 5 2 11 2 2 2 2" xfId="15323" xr:uid="{00000000-0005-0000-0000-000087310000}"/>
    <cellStyle name="Normal 5 2 11 2 2 3" xfId="15324" xr:uid="{00000000-0005-0000-0000-000088310000}"/>
    <cellStyle name="Normal 5 2 11 2 2 4" xfId="15325" xr:uid="{00000000-0005-0000-0000-000089310000}"/>
    <cellStyle name="Normal 5 2 11 2 3" xfId="15326" xr:uid="{00000000-0005-0000-0000-00008A310000}"/>
    <cellStyle name="Normal 5 2 11 2 3 2" xfId="15327" xr:uid="{00000000-0005-0000-0000-00008B310000}"/>
    <cellStyle name="Normal 5 2 11 2 3 3" xfId="15328" xr:uid="{00000000-0005-0000-0000-00008C310000}"/>
    <cellStyle name="Normal 5 2 11 2 3 4" xfId="15329" xr:uid="{00000000-0005-0000-0000-00008D310000}"/>
    <cellStyle name="Normal 5 2 11 2 4" xfId="15330" xr:uid="{00000000-0005-0000-0000-00008E310000}"/>
    <cellStyle name="Normal 5 2 11 2 4 2" xfId="15331" xr:uid="{00000000-0005-0000-0000-00008F310000}"/>
    <cellStyle name="Normal 5 2 11 2 4 3" xfId="15332" xr:uid="{00000000-0005-0000-0000-000090310000}"/>
    <cellStyle name="Normal 5 2 11 2 5" xfId="15333" xr:uid="{00000000-0005-0000-0000-000091310000}"/>
    <cellStyle name="Normal 5 2 11 2 6" xfId="15334" xr:uid="{00000000-0005-0000-0000-000092310000}"/>
    <cellStyle name="Normal 5 2 11 2 7" xfId="15335" xr:uid="{00000000-0005-0000-0000-000093310000}"/>
    <cellStyle name="Normal 5 2 11 3" xfId="15336" xr:uid="{00000000-0005-0000-0000-000094310000}"/>
    <cellStyle name="Normal 5 2 11 3 2" xfId="15337" xr:uid="{00000000-0005-0000-0000-000095310000}"/>
    <cellStyle name="Normal 5 2 11 3 2 2" xfId="15338" xr:uid="{00000000-0005-0000-0000-000096310000}"/>
    <cellStyle name="Normal 5 2 11 3 3" xfId="15339" xr:uid="{00000000-0005-0000-0000-000097310000}"/>
    <cellStyle name="Normal 5 2 11 3 4" xfId="15340" xr:uid="{00000000-0005-0000-0000-000098310000}"/>
    <cellStyle name="Normal 5 2 11 4" xfId="15341" xr:uid="{00000000-0005-0000-0000-000099310000}"/>
    <cellStyle name="Normal 5 2 11 4 2" xfId="15342" xr:uid="{00000000-0005-0000-0000-00009A310000}"/>
    <cellStyle name="Normal 5 2 11 4 3" xfId="15343" xr:uid="{00000000-0005-0000-0000-00009B310000}"/>
    <cellStyle name="Normal 5 2 11 4 4" xfId="15344" xr:uid="{00000000-0005-0000-0000-00009C310000}"/>
    <cellStyle name="Normal 5 2 11 5" xfId="15345" xr:uid="{00000000-0005-0000-0000-00009D310000}"/>
    <cellStyle name="Normal 5 2 11 5 2" xfId="15346" xr:uid="{00000000-0005-0000-0000-00009E310000}"/>
    <cellStyle name="Normal 5 2 11 5 3" xfId="15347" xr:uid="{00000000-0005-0000-0000-00009F310000}"/>
    <cellStyle name="Normal 5 2 11 6" xfId="15348" xr:uid="{00000000-0005-0000-0000-0000A0310000}"/>
    <cellStyle name="Normal 5 2 11 7" xfId="15349" xr:uid="{00000000-0005-0000-0000-0000A1310000}"/>
    <cellStyle name="Normal 5 2 11 8" xfId="15350" xr:uid="{00000000-0005-0000-0000-0000A2310000}"/>
    <cellStyle name="Normal 5 2 12" xfId="15351" xr:uid="{00000000-0005-0000-0000-0000A3310000}"/>
    <cellStyle name="Normal 5 2 12 2" xfId="15352" xr:uid="{00000000-0005-0000-0000-0000A4310000}"/>
    <cellStyle name="Normal 5 2 12 2 2" xfId="15353" xr:uid="{00000000-0005-0000-0000-0000A5310000}"/>
    <cellStyle name="Normal 5 2 12 2 2 2" xfId="15354" xr:uid="{00000000-0005-0000-0000-0000A6310000}"/>
    <cellStyle name="Normal 5 2 12 2 3" xfId="15355" xr:uid="{00000000-0005-0000-0000-0000A7310000}"/>
    <cellStyle name="Normal 5 2 12 2 4" xfId="15356" xr:uid="{00000000-0005-0000-0000-0000A8310000}"/>
    <cellStyle name="Normal 5 2 12 3" xfId="15357" xr:uid="{00000000-0005-0000-0000-0000A9310000}"/>
    <cellStyle name="Normal 5 2 12 3 2" xfId="15358" xr:uid="{00000000-0005-0000-0000-0000AA310000}"/>
    <cellStyle name="Normal 5 2 12 3 3" xfId="15359" xr:uid="{00000000-0005-0000-0000-0000AB310000}"/>
    <cellStyle name="Normal 5 2 12 3 4" xfId="15360" xr:uid="{00000000-0005-0000-0000-0000AC310000}"/>
    <cellStyle name="Normal 5 2 12 4" xfId="15361" xr:uid="{00000000-0005-0000-0000-0000AD310000}"/>
    <cellStyle name="Normal 5 2 12 4 2" xfId="15362" xr:uid="{00000000-0005-0000-0000-0000AE310000}"/>
    <cellStyle name="Normal 5 2 12 4 3" xfId="15363" xr:uid="{00000000-0005-0000-0000-0000AF310000}"/>
    <cellStyle name="Normal 5 2 12 5" xfId="15364" xr:uid="{00000000-0005-0000-0000-0000B0310000}"/>
    <cellStyle name="Normal 5 2 12 6" xfId="15365" xr:uid="{00000000-0005-0000-0000-0000B1310000}"/>
    <cellStyle name="Normal 5 2 12 7" xfId="15366" xr:uid="{00000000-0005-0000-0000-0000B2310000}"/>
    <cellStyle name="Normal 5 2 13" xfId="15367" xr:uid="{00000000-0005-0000-0000-0000B3310000}"/>
    <cellStyle name="Normal 5 2 13 2" xfId="15368" xr:uid="{00000000-0005-0000-0000-0000B4310000}"/>
    <cellStyle name="Normal 5 2 13 2 2" xfId="15369" xr:uid="{00000000-0005-0000-0000-0000B5310000}"/>
    <cellStyle name="Normal 5 2 13 3" xfId="15370" xr:uid="{00000000-0005-0000-0000-0000B6310000}"/>
    <cellStyle name="Normal 5 2 13 4" xfId="15371" xr:uid="{00000000-0005-0000-0000-0000B7310000}"/>
    <cellStyle name="Normal 5 2 14" xfId="15372" xr:uid="{00000000-0005-0000-0000-0000B8310000}"/>
    <cellStyle name="Normal 5 2 15" xfId="15373" xr:uid="{00000000-0005-0000-0000-0000B9310000}"/>
    <cellStyle name="Normal 5 2 15 2" xfId="15374" xr:uid="{00000000-0005-0000-0000-0000BA310000}"/>
    <cellStyle name="Normal 5 2 15 3" xfId="15375" xr:uid="{00000000-0005-0000-0000-0000BB310000}"/>
    <cellStyle name="Normal 5 2 15 4" xfId="15376" xr:uid="{00000000-0005-0000-0000-0000BC310000}"/>
    <cellStyle name="Normal 5 2 16" xfId="15377" xr:uid="{00000000-0005-0000-0000-0000BD310000}"/>
    <cellStyle name="Normal 5 2 16 2" xfId="15378" xr:uid="{00000000-0005-0000-0000-0000BE310000}"/>
    <cellStyle name="Normal 5 2 16 3" xfId="15379" xr:uid="{00000000-0005-0000-0000-0000BF310000}"/>
    <cellStyle name="Normal 5 2 17" xfId="15380" xr:uid="{00000000-0005-0000-0000-0000C0310000}"/>
    <cellStyle name="Normal 5 2 18" xfId="15381" xr:uid="{00000000-0005-0000-0000-0000C1310000}"/>
    <cellStyle name="Normal 5 2 19" xfId="15382" xr:uid="{00000000-0005-0000-0000-0000C2310000}"/>
    <cellStyle name="Normal 5 2 2" xfId="15383" xr:uid="{00000000-0005-0000-0000-0000C3310000}"/>
    <cellStyle name="Normal 5 2 2 10" xfId="15384" xr:uid="{00000000-0005-0000-0000-0000C4310000}"/>
    <cellStyle name="Normal 5 2 2 10 2" xfId="15385" xr:uid="{00000000-0005-0000-0000-0000C5310000}"/>
    <cellStyle name="Normal 5 2 2 10 2 2" xfId="15386" xr:uid="{00000000-0005-0000-0000-0000C6310000}"/>
    <cellStyle name="Normal 5 2 2 10 2 2 2" xfId="15387" xr:uid="{00000000-0005-0000-0000-0000C7310000}"/>
    <cellStyle name="Normal 5 2 2 10 2 2 2 2" xfId="15388" xr:uid="{00000000-0005-0000-0000-0000C8310000}"/>
    <cellStyle name="Normal 5 2 2 10 2 2 3" xfId="15389" xr:uid="{00000000-0005-0000-0000-0000C9310000}"/>
    <cellStyle name="Normal 5 2 2 10 2 2 4" xfId="15390" xr:uid="{00000000-0005-0000-0000-0000CA310000}"/>
    <cellStyle name="Normal 5 2 2 10 2 3" xfId="15391" xr:uid="{00000000-0005-0000-0000-0000CB310000}"/>
    <cellStyle name="Normal 5 2 2 10 2 3 2" xfId="15392" xr:uid="{00000000-0005-0000-0000-0000CC310000}"/>
    <cellStyle name="Normal 5 2 2 10 2 3 3" xfId="15393" xr:uid="{00000000-0005-0000-0000-0000CD310000}"/>
    <cellStyle name="Normal 5 2 2 10 2 3 4" xfId="15394" xr:uid="{00000000-0005-0000-0000-0000CE310000}"/>
    <cellStyle name="Normal 5 2 2 10 2 4" xfId="15395" xr:uid="{00000000-0005-0000-0000-0000CF310000}"/>
    <cellStyle name="Normal 5 2 2 10 2 4 2" xfId="15396" xr:uid="{00000000-0005-0000-0000-0000D0310000}"/>
    <cellStyle name="Normal 5 2 2 10 2 4 3" xfId="15397" xr:uid="{00000000-0005-0000-0000-0000D1310000}"/>
    <cellStyle name="Normal 5 2 2 10 2 5" xfId="15398" xr:uid="{00000000-0005-0000-0000-0000D2310000}"/>
    <cellStyle name="Normal 5 2 2 10 2 6" xfId="15399" xr:uid="{00000000-0005-0000-0000-0000D3310000}"/>
    <cellStyle name="Normal 5 2 2 10 2 7" xfId="15400" xr:uid="{00000000-0005-0000-0000-0000D4310000}"/>
    <cellStyle name="Normal 5 2 2 10 3" xfId="15401" xr:uid="{00000000-0005-0000-0000-0000D5310000}"/>
    <cellStyle name="Normal 5 2 2 10 3 2" xfId="15402" xr:uid="{00000000-0005-0000-0000-0000D6310000}"/>
    <cellStyle name="Normal 5 2 2 10 3 2 2" xfId="15403" xr:uid="{00000000-0005-0000-0000-0000D7310000}"/>
    <cellStyle name="Normal 5 2 2 10 3 3" xfId="15404" xr:uid="{00000000-0005-0000-0000-0000D8310000}"/>
    <cellStyle name="Normal 5 2 2 10 3 4" xfId="15405" xr:uid="{00000000-0005-0000-0000-0000D9310000}"/>
    <cellStyle name="Normal 5 2 2 10 4" xfId="15406" xr:uid="{00000000-0005-0000-0000-0000DA310000}"/>
    <cellStyle name="Normal 5 2 2 10 4 2" xfId="15407" xr:uid="{00000000-0005-0000-0000-0000DB310000}"/>
    <cellStyle name="Normal 5 2 2 10 4 3" xfId="15408" xr:uid="{00000000-0005-0000-0000-0000DC310000}"/>
    <cellStyle name="Normal 5 2 2 10 4 4" xfId="15409" xr:uid="{00000000-0005-0000-0000-0000DD310000}"/>
    <cellStyle name="Normal 5 2 2 10 5" xfId="15410" xr:uid="{00000000-0005-0000-0000-0000DE310000}"/>
    <cellStyle name="Normal 5 2 2 10 5 2" xfId="15411" xr:uid="{00000000-0005-0000-0000-0000DF310000}"/>
    <cellStyle name="Normal 5 2 2 10 5 3" xfId="15412" xr:uid="{00000000-0005-0000-0000-0000E0310000}"/>
    <cellStyle name="Normal 5 2 2 10 6" xfId="15413" xr:uid="{00000000-0005-0000-0000-0000E1310000}"/>
    <cellStyle name="Normal 5 2 2 10 7" xfId="15414" xr:uid="{00000000-0005-0000-0000-0000E2310000}"/>
    <cellStyle name="Normal 5 2 2 10 8" xfId="15415" xr:uid="{00000000-0005-0000-0000-0000E3310000}"/>
    <cellStyle name="Normal 5 2 2 11" xfId="15416" xr:uid="{00000000-0005-0000-0000-0000E4310000}"/>
    <cellStyle name="Normal 5 2 2 11 2" xfId="15417" xr:uid="{00000000-0005-0000-0000-0000E5310000}"/>
    <cellStyle name="Normal 5 2 2 11 2 2" xfId="15418" xr:uid="{00000000-0005-0000-0000-0000E6310000}"/>
    <cellStyle name="Normal 5 2 2 11 2 2 2" xfId="15419" xr:uid="{00000000-0005-0000-0000-0000E7310000}"/>
    <cellStyle name="Normal 5 2 2 11 2 3" xfId="15420" xr:uid="{00000000-0005-0000-0000-0000E8310000}"/>
    <cellStyle name="Normal 5 2 2 11 2 4" xfId="15421" xr:uid="{00000000-0005-0000-0000-0000E9310000}"/>
    <cellStyle name="Normal 5 2 2 11 3" xfId="15422" xr:uid="{00000000-0005-0000-0000-0000EA310000}"/>
    <cellStyle name="Normal 5 2 2 11 3 2" xfId="15423" xr:uid="{00000000-0005-0000-0000-0000EB310000}"/>
    <cellStyle name="Normal 5 2 2 11 3 3" xfId="15424" xr:uid="{00000000-0005-0000-0000-0000EC310000}"/>
    <cellStyle name="Normal 5 2 2 11 3 4" xfId="15425" xr:uid="{00000000-0005-0000-0000-0000ED310000}"/>
    <cellStyle name="Normal 5 2 2 11 4" xfId="15426" xr:uid="{00000000-0005-0000-0000-0000EE310000}"/>
    <cellStyle name="Normal 5 2 2 11 4 2" xfId="15427" xr:uid="{00000000-0005-0000-0000-0000EF310000}"/>
    <cellStyle name="Normal 5 2 2 11 4 3" xfId="15428" xr:uid="{00000000-0005-0000-0000-0000F0310000}"/>
    <cellStyle name="Normal 5 2 2 11 5" xfId="15429" xr:uid="{00000000-0005-0000-0000-0000F1310000}"/>
    <cellStyle name="Normal 5 2 2 11 6" xfId="15430" xr:uid="{00000000-0005-0000-0000-0000F2310000}"/>
    <cellStyle name="Normal 5 2 2 11 7" xfId="15431" xr:uid="{00000000-0005-0000-0000-0000F3310000}"/>
    <cellStyle name="Normal 5 2 2 12" xfId="15432" xr:uid="{00000000-0005-0000-0000-0000F4310000}"/>
    <cellStyle name="Normal 5 2 2 12 2" xfId="15433" xr:uid="{00000000-0005-0000-0000-0000F5310000}"/>
    <cellStyle name="Normal 5 2 2 12 2 2" xfId="15434" xr:uid="{00000000-0005-0000-0000-0000F6310000}"/>
    <cellStyle name="Normal 5 2 2 12 3" xfId="15435" xr:uid="{00000000-0005-0000-0000-0000F7310000}"/>
    <cellStyle name="Normal 5 2 2 12 4" xfId="15436" xr:uid="{00000000-0005-0000-0000-0000F8310000}"/>
    <cellStyle name="Normal 5 2 2 13" xfId="15437" xr:uid="{00000000-0005-0000-0000-0000F9310000}"/>
    <cellStyle name="Normal 5 2 2 14" xfId="15438" xr:uid="{00000000-0005-0000-0000-0000FA310000}"/>
    <cellStyle name="Normal 5 2 2 14 2" xfId="15439" xr:uid="{00000000-0005-0000-0000-0000FB310000}"/>
    <cellStyle name="Normal 5 2 2 14 3" xfId="15440" xr:uid="{00000000-0005-0000-0000-0000FC310000}"/>
    <cellStyle name="Normal 5 2 2 14 4" xfId="15441" xr:uid="{00000000-0005-0000-0000-0000FD310000}"/>
    <cellStyle name="Normal 5 2 2 15" xfId="15442" xr:uid="{00000000-0005-0000-0000-0000FE310000}"/>
    <cellStyle name="Normal 5 2 2 15 2" xfId="15443" xr:uid="{00000000-0005-0000-0000-0000FF310000}"/>
    <cellStyle name="Normal 5 2 2 15 3" xfId="15444" xr:uid="{00000000-0005-0000-0000-000000320000}"/>
    <cellStyle name="Normal 5 2 2 16" xfId="15445" xr:uid="{00000000-0005-0000-0000-000001320000}"/>
    <cellStyle name="Normal 5 2 2 17" xfId="15446" xr:uid="{00000000-0005-0000-0000-000002320000}"/>
    <cellStyle name="Normal 5 2 2 18" xfId="15447" xr:uid="{00000000-0005-0000-0000-000003320000}"/>
    <cellStyle name="Normal 5 2 2 19" xfId="32267" xr:uid="{C0D2B484-4E23-40D0-B044-4661AA2E0A05}"/>
    <cellStyle name="Normal 5 2 2 2" xfId="15448" xr:uid="{00000000-0005-0000-0000-000004320000}"/>
    <cellStyle name="Normal 5 2 2 2 10" xfId="15449" xr:uid="{00000000-0005-0000-0000-000005320000}"/>
    <cellStyle name="Normal 5 2 2 2 10 2" xfId="15450" xr:uid="{00000000-0005-0000-0000-000006320000}"/>
    <cellStyle name="Normal 5 2 2 2 10 3" xfId="15451" xr:uid="{00000000-0005-0000-0000-000007320000}"/>
    <cellStyle name="Normal 5 2 2 2 10 4" xfId="15452" xr:uid="{00000000-0005-0000-0000-000008320000}"/>
    <cellStyle name="Normal 5 2 2 2 11" xfId="15453" xr:uid="{00000000-0005-0000-0000-000009320000}"/>
    <cellStyle name="Normal 5 2 2 2 11 2" xfId="15454" xr:uid="{00000000-0005-0000-0000-00000A320000}"/>
    <cellStyle name="Normal 5 2 2 2 11 3" xfId="15455" xr:uid="{00000000-0005-0000-0000-00000B320000}"/>
    <cellStyle name="Normal 5 2 2 2 12" xfId="15456" xr:uid="{00000000-0005-0000-0000-00000C320000}"/>
    <cellStyle name="Normal 5 2 2 2 13" xfId="15457" xr:uid="{00000000-0005-0000-0000-00000D320000}"/>
    <cellStyle name="Normal 5 2 2 2 14" xfId="15458" xr:uid="{00000000-0005-0000-0000-00000E320000}"/>
    <cellStyle name="Normal 5 2 2 2 2" xfId="15459" xr:uid="{00000000-0005-0000-0000-00000F320000}"/>
    <cellStyle name="Normal 5 2 2 2 2 10" xfId="15460" xr:uid="{00000000-0005-0000-0000-000010320000}"/>
    <cellStyle name="Normal 5 2 2 2 2 10 2" xfId="15461" xr:uid="{00000000-0005-0000-0000-000011320000}"/>
    <cellStyle name="Normal 5 2 2 2 2 10 3" xfId="15462" xr:uid="{00000000-0005-0000-0000-000012320000}"/>
    <cellStyle name="Normal 5 2 2 2 2 11" xfId="15463" xr:uid="{00000000-0005-0000-0000-000013320000}"/>
    <cellStyle name="Normal 5 2 2 2 2 12" xfId="15464" xr:uid="{00000000-0005-0000-0000-000014320000}"/>
    <cellStyle name="Normal 5 2 2 2 2 13" xfId="15465" xr:uid="{00000000-0005-0000-0000-000015320000}"/>
    <cellStyle name="Normal 5 2 2 2 2 2" xfId="15466" xr:uid="{00000000-0005-0000-0000-000016320000}"/>
    <cellStyle name="Normal 5 2 2 2 2 2 10" xfId="15467" xr:uid="{00000000-0005-0000-0000-000017320000}"/>
    <cellStyle name="Normal 5 2 2 2 2 2 11" xfId="15468" xr:uid="{00000000-0005-0000-0000-000018320000}"/>
    <cellStyle name="Normal 5 2 2 2 2 2 2" xfId="15469" xr:uid="{00000000-0005-0000-0000-000019320000}"/>
    <cellStyle name="Normal 5 2 2 2 2 2 2 10" xfId="15470" xr:uid="{00000000-0005-0000-0000-00001A320000}"/>
    <cellStyle name="Normal 5 2 2 2 2 2 2 2" xfId="15471" xr:uid="{00000000-0005-0000-0000-00001B320000}"/>
    <cellStyle name="Normal 5 2 2 2 2 2 2 2 2" xfId="15472" xr:uid="{00000000-0005-0000-0000-00001C320000}"/>
    <cellStyle name="Normal 5 2 2 2 2 2 2 2 2 2" xfId="15473" xr:uid="{00000000-0005-0000-0000-00001D320000}"/>
    <cellStyle name="Normal 5 2 2 2 2 2 2 2 2 2 2" xfId="15474" xr:uid="{00000000-0005-0000-0000-00001E320000}"/>
    <cellStyle name="Normal 5 2 2 2 2 2 2 2 2 2 2 2" xfId="15475" xr:uid="{00000000-0005-0000-0000-00001F320000}"/>
    <cellStyle name="Normal 5 2 2 2 2 2 2 2 2 2 3" xfId="15476" xr:uid="{00000000-0005-0000-0000-000020320000}"/>
    <cellStyle name="Normal 5 2 2 2 2 2 2 2 2 2 4" xfId="15477" xr:uid="{00000000-0005-0000-0000-000021320000}"/>
    <cellStyle name="Normal 5 2 2 2 2 2 2 2 2 3" xfId="15478" xr:uid="{00000000-0005-0000-0000-000022320000}"/>
    <cellStyle name="Normal 5 2 2 2 2 2 2 2 2 3 2" xfId="15479" xr:uid="{00000000-0005-0000-0000-000023320000}"/>
    <cellStyle name="Normal 5 2 2 2 2 2 2 2 2 3 3" xfId="15480" xr:uid="{00000000-0005-0000-0000-000024320000}"/>
    <cellStyle name="Normal 5 2 2 2 2 2 2 2 2 3 4" xfId="15481" xr:uid="{00000000-0005-0000-0000-000025320000}"/>
    <cellStyle name="Normal 5 2 2 2 2 2 2 2 2 4" xfId="15482" xr:uid="{00000000-0005-0000-0000-000026320000}"/>
    <cellStyle name="Normal 5 2 2 2 2 2 2 2 2 4 2" xfId="15483" xr:uid="{00000000-0005-0000-0000-000027320000}"/>
    <cellStyle name="Normal 5 2 2 2 2 2 2 2 2 4 3" xfId="15484" xr:uid="{00000000-0005-0000-0000-000028320000}"/>
    <cellStyle name="Normal 5 2 2 2 2 2 2 2 2 5" xfId="15485" xr:uid="{00000000-0005-0000-0000-000029320000}"/>
    <cellStyle name="Normal 5 2 2 2 2 2 2 2 2 6" xfId="15486" xr:uid="{00000000-0005-0000-0000-00002A320000}"/>
    <cellStyle name="Normal 5 2 2 2 2 2 2 2 2 7" xfId="15487" xr:uid="{00000000-0005-0000-0000-00002B320000}"/>
    <cellStyle name="Normal 5 2 2 2 2 2 2 2 3" xfId="15488" xr:uid="{00000000-0005-0000-0000-00002C320000}"/>
    <cellStyle name="Normal 5 2 2 2 2 2 2 2 3 2" xfId="15489" xr:uid="{00000000-0005-0000-0000-00002D320000}"/>
    <cellStyle name="Normal 5 2 2 2 2 2 2 2 3 2 2" xfId="15490" xr:uid="{00000000-0005-0000-0000-00002E320000}"/>
    <cellStyle name="Normal 5 2 2 2 2 2 2 2 3 3" xfId="15491" xr:uid="{00000000-0005-0000-0000-00002F320000}"/>
    <cellStyle name="Normal 5 2 2 2 2 2 2 2 3 4" xfId="15492" xr:uid="{00000000-0005-0000-0000-000030320000}"/>
    <cellStyle name="Normal 5 2 2 2 2 2 2 2 4" xfId="15493" xr:uid="{00000000-0005-0000-0000-000031320000}"/>
    <cellStyle name="Normal 5 2 2 2 2 2 2 2 4 2" xfId="15494" xr:uid="{00000000-0005-0000-0000-000032320000}"/>
    <cellStyle name="Normal 5 2 2 2 2 2 2 2 4 3" xfId="15495" xr:uid="{00000000-0005-0000-0000-000033320000}"/>
    <cellStyle name="Normal 5 2 2 2 2 2 2 2 4 4" xfId="15496" xr:uid="{00000000-0005-0000-0000-000034320000}"/>
    <cellStyle name="Normal 5 2 2 2 2 2 2 2 5" xfId="15497" xr:uid="{00000000-0005-0000-0000-000035320000}"/>
    <cellStyle name="Normal 5 2 2 2 2 2 2 2 5 2" xfId="15498" xr:uid="{00000000-0005-0000-0000-000036320000}"/>
    <cellStyle name="Normal 5 2 2 2 2 2 2 2 5 3" xfId="15499" xr:uid="{00000000-0005-0000-0000-000037320000}"/>
    <cellStyle name="Normal 5 2 2 2 2 2 2 2 6" xfId="15500" xr:uid="{00000000-0005-0000-0000-000038320000}"/>
    <cellStyle name="Normal 5 2 2 2 2 2 2 2 7" xfId="15501" xr:uid="{00000000-0005-0000-0000-000039320000}"/>
    <cellStyle name="Normal 5 2 2 2 2 2 2 2 8" xfId="15502" xr:uid="{00000000-0005-0000-0000-00003A320000}"/>
    <cellStyle name="Normal 5 2 2 2 2 2 2 3" xfId="15503" xr:uid="{00000000-0005-0000-0000-00003B320000}"/>
    <cellStyle name="Normal 5 2 2 2 2 2 2 3 2" xfId="15504" xr:uid="{00000000-0005-0000-0000-00003C320000}"/>
    <cellStyle name="Normal 5 2 2 2 2 2 2 3 2 2" xfId="15505" xr:uid="{00000000-0005-0000-0000-00003D320000}"/>
    <cellStyle name="Normal 5 2 2 2 2 2 2 3 2 2 2" xfId="15506" xr:uid="{00000000-0005-0000-0000-00003E320000}"/>
    <cellStyle name="Normal 5 2 2 2 2 2 2 3 2 2 2 2" xfId="15507" xr:uid="{00000000-0005-0000-0000-00003F320000}"/>
    <cellStyle name="Normal 5 2 2 2 2 2 2 3 2 2 3" xfId="15508" xr:uid="{00000000-0005-0000-0000-000040320000}"/>
    <cellStyle name="Normal 5 2 2 2 2 2 2 3 2 2 4" xfId="15509" xr:uid="{00000000-0005-0000-0000-000041320000}"/>
    <cellStyle name="Normal 5 2 2 2 2 2 2 3 2 3" xfId="15510" xr:uid="{00000000-0005-0000-0000-000042320000}"/>
    <cellStyle name="Normal 5 2 2 2 2 2 2 3 2 3 2" xfId="15511" xr:uid="{00000000-0005-0000-0000-000043320000}"/>
    <cellStyle name="Normal 5 2 2 2 2 2 2 3 2 3 3" xfId="15512" xr:uid="{00000000-0005-0000-0000-000044320000}"/>
    <cellStyle name="Normal 5 2 2 2 2 2 2 3 2 3 4" xfId="15513" xr:uid="{00000000-0005-0000-0000-000045320000}"/>
    <cellStyle name="Normal 5 2 2 2 2 2 2 3 2 4" xfId="15514" xr:uid="{00000000-0005-0000-0000-000046320000}"/>
    <cellStyle name="Normal 5 2 2 2 2 2 2 3 2 4 2" xfId="15515" xr:uid="{00000000-0005-0000-0000-000047320000}"/>
    <cellStyle name="Normal 5 2 2 2 2 2 2 3 2 4 3" xfId="15516" xr:uid="{00000000-0005-0000-0000-000048320000}"/>
    <cellStyle name="Normal 5 2 2 2 2 2 2 3 2 5" xfId="15517" xr:uid="{00000000-0005-0000-0000-000049320000}"/>
    <cellStyle name="Normal 5 2 2 2 2 2 2 3 2 6" xfId="15518" xr:uid="{00000000-0005-0000-0000-00004A320000}"/>
    <cellStyle name="Normal 5 2 2 2 2 2 2 3 2 7" xfId="15519" xr:uid="{00000000-0005-0000-0000-00004B320000}"/>
    <cellStyle name="Normal 5 2 2 2 2 2 2 3 3" xfId="15520" xr:uid="{00000000-0005-0000-0000-00004C320000}"/>
    <cellStyle name="Normal 5 2 2 2 2 2 2 3 3 2" xfId="15521" xr:uid="{00000000-0005-0000-0000-00004D320000}"/>
    <cellStyle name="Normal 5 2 2 2 2 2 2 3 3 2 2" xfId="15522" xr:uid="{00000000-0005-0000-0000-00004E320000}"/>
    <cellStyle name="Normal 5 2 2 2 2 2 2 3 3 3" xfId="15523" xr:uid="{00000000-0005-0000-0000-00004F320000}"/>
    <cellStyle name="Normal 5 2 2 2 2 2 2 3 3 4" xfId="15524" xr:uid="{00000000-0005-0000-0000-000050320000}"/>
    <cellStyle name="Normal 5 2 2 2 2 2 2 3 4" xfId="15525" xr:uid="{00000000-0005-0000-0000-000051320000}"/>
    <cellStyle name="Normal 5 2 2 2 2 2 2 3 4 2" xfId="15526" xr:uid="{00000000-0005-0000-0000-000052320000}"/>
    <cellStyle name="Normal 5 2 2 2 2 2 2 3 4 3" xfId="15527" xr:uid="{00000000-0005-0000-0000-000053320000}"/>
    <cellStyle name="Normal 5 2 2 2 2 2 2 3 4 4" xfId="15528" xr:uid="{00000000-0005-0000-0000-000054320000}"/>
    <cellStyle name="Normal 5 2 2 2 2 2 2 3 5" xfId="15529" xr:uid="{00000000-0005-0000-0000-000055320000}"/>
    <cellStyle name="Normal 5 2 2 2 2 2 2 3 5 2" xfId="15530" xr:uid="{00000000-0005-0000-0000-000056320000}"/>
    <cellStyle name="Normal 5 2 2 2 2 2 2 3 5 3" xfId="15531" xr:uid="{00000000-0005-0000-0000-000057320000}"/>
    <cellStyle name="Normal 5 2 2 2 2 2 2 3 6" xfId="15532" xr:uid="{00000000-0005-0000-0000-000058320000}"/>
    <cellStyle name="Normal 5 2 2 2 2 2 2 3 7" xfId="15533" xr:uid="{00000000-0005-0000-0000-000059320000}"/>
    <cellStyle name="Normal 5 2 2 2 2 2 2 3 8" xfId="15534" xr:uid="{00000000-0005-0000-0000-00005A320000}"/>
    <cellStyle name="Normal 5 2 2 2 2 2 2 4" xfId="15535" xr:uid="{00000000-0005-0000-0000-00005B320000}"/>
    <cellStyle name="Normal 5 2 2 2 2 2 2 4 2" xfId="15536" xr:uid="{00000000-0005-0000-0000-00005C320000}"/>
    <cellStyle name="Normal 5 2 2 2 2 2 2 4 2 2" xfId="15537" xr:uid="{00000000-0005-0000-0000-00005D320000}"/>
    <cellStyle name="Normal 5 2 2 2 2 2 2 4 2 2 2" xfId="15538" xr:uid="{00000000-0005-0000-0000-00005E320000}"/>
    <cellStyle name="Normal 5 2 2 2 2 2 2 4 2 3" xfId="15539" xr:uid="{00000000-0005-0000-0000-00005F320000}"/>
    <cellStyle name="Normal 5 2 2 2 2 2 2 4 2 4" xfId="15540" xr:uid="{00000000-0005-0000-0000-000060320000}"/>
    <cellStyle name="Normal 5 2 2 2 2 2 2 4 3" xfId="15541" xr:uid="{00000000-0005-0000-0000-000061320000}"/>
    <cellStyle name="Normal 5 2 2 2 2 2 2 4 3 2" xfId="15542" xr:uid="{00000000-0005-0000-0000-000062320000}"/>
    <cellStyle name="Normal 5 2 2 2 2 2 2 4 3 3" xfId="15543" xr:uid="{00000000-0005-0000-0000-000063320000}"/>
    <cellStyle name="Normal 5 2 2 2 2 2 2 4 3 4" xfId="15544" xr:uid="{00000000-0005-0000-0000-000064320000}"/>
    <cellStyle name="Normal 5 2 2 2 2 2 2 4 4" xfId="15545" xr:uid="{00000000-0005-0000-0000-000065320000}"/>
    <cellStyle name="Normal 5 2 2 2 2 2 2 4 4 2" xfId="15546" xr:uid="{00000000-0005-0000-0000-000066320000}"/>
    <cellStyle name="Normal 5 2 2 2 2 2 2 4 4 3" xfId="15547" xr:uid="{00000000-0005-0000-0000-000067320000}"/>
    <cellStyle name="Normal 5 2 2 2 2 2 2 4 5" xfId="15548" xr:uid="{00000000-0005-0000-0000-000068320000}"/>
    <cellStyle name="Normal 5 2 2 2 2 2 2 4 6" xfId="15549" xr:uid="{00000000-0005-0000-0000-000069320000}"/>
    <cellStyle name="Normal 5 2 2 2 2 2 2 4 7" xfId="15550" xr:uid="{00000000-0005-0000-0000-00006A320000}"/>
    <cellStyle name="Normal 5 2 2 2 2 2 2 5" xfId="15551" xr:uid="{00000000-0005-0000-0000-00006B320000}"/>
    <cellStyle name="Normal 5 2 2 2 2 2 2 5 2" xfId="15552" xr:uid="{00000000-0005-0000-0000-00006C320000}"/>
    <cellStyle name="Normal 5 2 2 2 2 2 2 5 2 2" xfId="15553" xr:uid="{00000000-0005-0000-0000-00006D320000}"/>
    <cellStyle name="Normal 5 2 2 2 2 2 2 5 3" xfId="15554" xr:uid="{00000000-0005-0000-0000-00006E320000}"/>
    <cellStyle name="Normal 5 2 2 2 2 2 2 5 4" xfId="15555" xr:uid="{00000000-0005-0000-0000-00006F320000}"/>
    <cellStyle name="Normal 5 2 2 2 2 2 2 6" xfId="15556" xr:uid="{00000000-0005-0000-0000-000070320000}"/>
    <cellStyle name="Normal 5 2 2 2 2 2 2 6 2" xfId="15557" xr:uid="{00000000-0005-0000-0000-000071320000}"/>
    <cellStyle name="Normal 5 2 2 2 2 2 2 6 3" xfId="15558" xr:uid="{00000000-0005-0000-0000-000072320000}"/>
    <cellStyle name="Normal 5 2 2 2 2 2 2 6 4" xfId="15559" xr:uid="{00000000-0005-0000-0000-000073320000}"/>
    <cellStyle name="Normal 5 2 2 2 2 2 2 7" xfId="15560" xr:uid="{00000000-0005-0000-0000-000074320000}"/>
    <cellStyle name="Normal 5 2 2 2 2 2 2 7 2" xfId="15561" xr:uid="{00000000-0005-0000-0000-000075320000}"/>
    <cellStyle name="Normal 5 2 2 2 2 2 2 7 3" xfId="15562" xr:uid="{00000000-0005-0000-0000-000076320000}"/>
    <cellStyle name="Normal 5 2 2 2 2 2 2 8" xfId="15563" xr:uid="{00000000-0005-0000-0000-000077320000}"/>
    <cellStyle name="Normal 5 2 2 2 2 2 2 9" xfId="15564" xr:uid="{00000000-0005-0000-0000-000078320000}"/>
    <cellStyle name="Normal 5 2 2 2 2 2 3" xfId="15565" xr:uid="{00000000-0005-0000-0000-000079320000}"/>
    <cellStyle name="Normal 5 2 2 2 2 2 3 2" xfId="15566" xr:uid="{00000000-0005-0000-0000-00007A320000}"/>
    <cellStyle name="Normal 5 2 2 2 2 2 3 2 2" xfId="15567" xr:uid="{00000000-0005-0000-0000-00007B320000}"/>
    <cellStyle name="Normal 5 2 2 2 2 2 3 2 2 2" xfId="15568" xr:uid="{00000000-0005-0000-0000-00007C320000}"/>
    <cellStyle name="Normal 5 2 2 2 2 2 3 2 2 2 2" xfId="15569" xr:uid="{00000000-0005-0000-0000-00007D320000}"/>
    <cellStyle name="Normal 5 2 2 2 2 2 3 2 2 3" xfId="15570" xr:uid="{00000000-0005-0000-0000-00007E320000}"/>
    <cellStyle name="Normal 5 2 2 2 2 2 3 2 2 4" xfId="15571" xr:uid="{00000000-0005-0000-0000-00007F320000}"/>
    <cellStyle name="Normal 5 2 2 2 2 2 3 2 3" xfId="15572" xr:uid="{00000000-0005-0000-0000-000080320000}"/>
    <cellStyle name="Normal 5 2 2 2 2 2 3 2 3 2" xfId="15573" xr:uid="{00000000-0005-0000-0000-000081320000}"/>
    <cellStyle name="Normal 5 2 2 2 2 2 3 2 3 3" xfId="15574" xr:uid="{00000000-0005-0000-0000-000082320000}"/>
    <cellStyle name="Normal 5 2 2 2 2 2 3 2 3 4" xfId="15575" xr:uid="{00000000-0005-0000-0000-000083320000}"/>
    <cellStyle name="Normal 5 2 2 2 2 2 3 2 4" xfId="15576" xr:uid="{00000000-0005-0000-0000-000084320000}"/>
    <cellStyle name="Normal 5 2 2 2 2 2 3 2 4 2" xfId="15577" xr:uid="{00000000-0005-0000-0000-000085320000}"/>
    <cellStyle name="Normal 5 2 2 2 2 2 3 2 4 3" xfId="15578" xr:uid="{00000000-0005-0000-0000-000086320000}"/>
    <cellStyle name="Normal 5 2 2 2 2 2 3 2 5" xfId="15579" xr:uid="{00000000-0005-0000-0000-000087320000}"/>
    <cellStyle name="Normal 5 2 2 2 2 2 3 2 6" xfId="15580" xr:uid="{00000000-0005-0000-0000-000088320000}"/>
    <cellStyle name="Normal 5 2 2 2 2 2 3 2 7" xfId="15581" xr:uid="{00000000-0005-0000-0000-000089320000}"/>
    <cellStyle name="Normal 5 2 2 2 2 2 3 3" xfId="15582" xr:uid="{00000000-0005-0000-0000-00008A320000}"/>
    <cellStyle name="Normal 5 2 2 2 2 2 3 3 2" xfId="15583" xr:uid="{00000000-0005-0000-0000-00008B320000}"/>
    <cellStyle name="Normal 5 2 2 2 2 2 3 3 2 2" xfId="15584" xr:uid="{00000000-0005-0000-0000-00008C320000}"/>
    <cellStyle name="Normal 5 2 2 2 2 2 3 3 3" xfId="15585" xr:uid="{00000000-0005-0000-0000-00008D320000}"/>
    <cellStyle name="Normal 5 2 2 2 2 2 3 3 4" xfId="15586" xr:uid="{00000000-0005-0000-0000-00008E320000}"/>
    <cellStyle name="Normal 5 2 2 2 2 2 3 4" xfId="15587" xr:uid="{00000000-0005-0000-0000-00008F320000}"/>
    <cellStyle name="Normal 5 2 2 2 2 2 3 4 2" xfId="15588" xr:uid="{00000000-0005-0000-0000-000090320000}"/>
    <cellStyle name="Normal 5 2 2 2 2 2 3 4 3" xfId="15589" xr:uid="{00000000-0005-0000-0000-000091320000}"/>
    <cellStyle name="Normal 5 2 2 2 2 2 3 4 4" xfId="15590" xr:uid="{00000000-0005-0000-0000-000092320000}"/>
    <cellStyle name="Normal 5 2 2 2 2 2 3 5" xfId="15591" xr:uid="{00000000-0005-0000-0000-000093320000}"/>
    <cellStyle name="Normal 5 2 2 2 2 2 3 5 2" xfId="15592" xr:uid="{00000000-0005-0000-0000-000094320000}"/>
    <cellStyle name="Normal 5 2 2 2 2 2 3 5 3" xfId="15593" xr:uid="{00000000-0005-0000-0000-000095320000}"/>
    <cellStyle name="Normal 5 2 2 2 2 2 3 6" xfId="15594" xr:uid="{00000000-0005-0000-0000-000096320000}"/>
    <cellStyle name="Normal 5 2 2 2 2 2 3 7" xfId="15595" xr:uid="{00000000-0005-0000-0000-000097320000}"/>
    <cellStyle name="Normal 5 2 2 2 2 2 3 8" xfId="15596" xr:uid="{00000000-0005-0000-0000-000098320000}"/>
    <cellStyle name="Normal 5 2 2 2 2 2 4" xfId="15597" xr:uid="{00000000-0005-0000-0000-000099320000}"/>
    <cellStyle name="Normal 5 2 2 2 2 2 4 2" xfId="15598" xr:uid="{00000000-0005-0000-0000-00009A320000}"/>
    <cellStyle name="Normal 5 2 2 2 2 2 4 2 2" xfId="15599" xr:uid="{00000000-0005-0000-0000-00009B320000}"/>
    <cellStyle name="Normal 5 2 2 2 2 2 4 2 2 2" xfId="15600" xr:uid="{00000000-0005-0000-0000-00009C320000}"/>
    <cellStyle name="Normal 5 2 2 2 2 2 4 2 2 2 2" xfId="15601" xr:uid="{00000000-0005-0000-0000-00009D320000}"/>
    <cellStyle name="Normal 5 2 2 2 2 2 4 2 2 3" xfId="15602" xr:uid="{00000000-0005-0000-0000-00009E320000}"/>
    <cellStyle name="Normal 5 2 2 2 2 2 4 2 2 4" xfId="15603" xr:uid="{00000000-0005-0000-0000-00009F320000}"/>
    <cellStyle name="Normal 5 2 2 2 2 2 4 2 3" xfId="15604" xr:uid="{00000000-0005-0000-0000-0000A0320000}"/>
    <cellStyle name="Normal 5 2 2 2 2 2 4 2 3 2" xfId="15605" xr:uid="{00000000-0005-0000-0000-0000A1320000}"/>
    <cellStyle name="Normal 5 2 2 2 2 2 4 2 3 3" xfId="15606" xr:uid="{00000000-0005-0000-0000-0000A2320000}"/>
    <cellStyle name="Normal 5 2 2 2 2 2 4 2 3 4" xfId="15607" xr:uid="{00000000-0005-0000-0000-0000A3320000}"/>
    <cellStyle name="Normal 5 2 2 2 2 2 4 2 4" xfId="15608" xr:uid="{00000000-0005-0000-0000-0000A4320000}"/>
    <cellStyle name="Normal 5 2 2 2 2 2 4 2 4 2" xfId="15609" xr:uid="{00000000-0005-0000-0000-0000A5320000}"/>
    <cellStyle name="Normal 5 2 2 2 2 2 4 2 4 3" xfId="15610" xr:uid="{00000000-0005-0000-0000-0000A6320000}"/>
    <cellStyle name="Normal 5 2 2 2 2 2 4 2 5" xfId="15611" xr:uid="{00000000-0005-0000-0000-0000A7320000}"/>
    <cellStyle name="Normal 5 2 2 2 2 2 4 2 6" xfId="15612" xr:uid="{00000000-0005-0000-0000-0000A8320000}"/>
    <cellStyle name="Normal 5 2 2 2 2 2 4 2 7" xfId="15613" xr:uid="{00000000-0005-0000-0000-0000A9320000}"/>
    <cellStyle name="Normal 5 2 2 2 2 2 4 3" xfId="15614" xr:uid="{00000000-0005-0000-0000-0000AA320000}"/>
    <cellStyle name="Normal 5 2 2 2 2 2 4 3 2" xfId="15615" xr:uid="{00000000-0005-0000-0000-0000AB320000}"/>
    <cellStyle name="Normal 5 2 2 2 2 2 4 3 2 2" xfId="15616" xr:uid="{00000000-0005-0000-0000-0000AC320000}"/>
    <cellStyle name="Normal 5 2 2 2 2 2 4 3 3" xfId="15617" xr:uid="{00000000-0005-0000-0000-0000AD320000}"/>
    <cellStyle name="Normal 5 2 2 2 2 2 4 3 4" xfId="15618" xr:uid="{00000000-0005-0000-0000-0000AE320000}"/>
    <cellStyle name="Normal 5 2 2 2 2 2 4 4" xfId="15619" xr:uid="{00000000-0005-0000-0000-0000AF320000}"/>
    <cellStyle name="Normal 5 2 2 2 2 2 4 4 2" xfId="15620" xr:uid="{00000000-0005-0000-0000-0000B0320000}"/>
    <cellStyle name="Normal 5 2 2 2 2 2 4 4 3" xfId="15621" xr:uid="{00000000-0005-0000-0000-0000B1320000}"/>
    <cellStyle name="Normal 5 2 2 2 2 2 4 4 4" xfId="15622" xr:uid="{00000000-0005-0000-0000-0000B2320000}"/>
    <cellStyle name="Normal 5 2 2 2 2 2 4 5" xfId="15623" xr:uid="{00000000-0005-0000-0000-0000B3320000}"/>
    <cellStyle name="Normal 5 2 2 2 2 2 4 5 2" xfId="15624" xr:uid="{00000000-0005-0000-0000-0000B4320000}"/>
    <cellStyle name="Normal 5 2 2 2 2 2 4 5 3" xfId="15625" xr:uid="{00000000-0005-0000-0000-0000B5320000}"/>
    <cellStyle name="Normal 5 2 2 2 2 2 4 6" xfId="15626" xr:uid="{00000000-0005-0000-0000-0000B6320000}"/>
    <cellStyle name="Normal 5 2 2 2 2 2 4 7" xfId="15627" xr:uid="{00000000-0005-0000-0000-0000B7320000}"/>
    <cellStyle name="Normal 5 2 2 2 2 2 4 8" xfId="15628" xr:uid="{00000000-0005-0000-0000-0000B8320000}"/>
    <cellStyle name="Normal 5 2 2 2 2 2 5" xfId="15629" xr:uid="{00000000-0005-0000-0000-0000B9320000}"/>
    <cellStyle name="Normal 5 2 2 2 2 2 5 2" xfId="15630" xr:uid="{00000000-0005-0000-0000-0000BA320000}"/>
    <cellStyle name="Normal 5 2 2 2 2 2 5 2 2" xfId="15631" xr:uid="{00000000-0005-0000-0000-0000BB320000}"/>
    <cellStyle name="Normal 5 2 2 2 2 2 5 2 2 2" xfId="15632" xr:uid="{00000000-0005-0000-0000-0000BC320000}"/>
    <cellStyle name="Normal 5 2 2 2 2 2 5 2 3" xfId="15633" xr:uid="{00000000-0005-0000-0000-0000BD320000}"/>
    <cellStyle name="Normal 5 2 2 2 2 2 5 2 4" xfId="15634" xr:uid="{00000000-0005-0000-0000-0000BE320000}"/>
    <cellStyle name="Normal 5 2 2 2 2 2 5 3" xfId="15635" xr:uid="{00000000-0005-0000-0000-0000BF320000}"/>
    <cellStyle name="Normal 5 2 2 2 2 2 5 3 2" xfId="15636" xr:uid="{00000000-0005-0000-0000-0000C0320000}"/>
    <cellStyle name="Normal 5 2 2 2 2 2 5 3 3" xfId="15637" xr:uid="{00000000-0005-0000-0000-0000C1320000}"/>
    <cellStyle name="Normal 5 2 2 2 2 2 5 3 4" xfId="15638" xr:uid="{00000000-0005-0000-0000-0000C2320000}"/>
    <cellStyle name="Normal 5 2 2 2 2 2 5 4" xfId="15639" xr:uid="{00000000-0005-0000-0000-0000C3320000}"/>
    <cellStyle name="Normal 5 2 2 2 2 2 5 4 2" xfId="15640" xr:uid="{00000000-0005-0000-0000-0000C4320000}"/>
    <cellStyle name="Normal 5 2 2 2 2 2 5 4 3" xfId="15641" xr:uid="{00000000-0005-0000-0000-0000C5320000}"/>
    <cellStyle name="Normal 5 2 2 2 2 2 5 5" xfId="15642" xr:uid="{00000000-0005-0000-0000-0000C6320000}"/>
    <cellStyle name="Normal 5 2 2 2 2 2 5 6" xfId="15643" xr:uid="{00000000-0005-0000-0000-0000C7320000}"/>
    <cellStyle name="Normal 5 2 2 2 2 2 5 7" xfId="15644" xr:uid="{00000000-0005-0000-0000-0000C8320000}"/>
    <cellStyle name="Normal 5 2 2 2 2 2 6" xfId="15645" xr:uid="{00000000-0005-0000-0000-0000C9320000}"/>
    <cellStyle name="Normal 5 2 2 2 2 2 6 2" xfId="15646" xr:uid="{00000000-0005-0000-0000-0000CA320000}"/>
    <cellStyle name="Normal 5 2 2 2 2 2 6 2 2" xfId="15647" xr:uid="{00000000-0005-0000-0000-0000CB320000}"/>
    <cellStyle name="Normal 5 2 2 2 2 2 6 3" xfId="15648" xr:uid="{00000000-0005-0000-0000-0000CC320000}"/>
    <cellStyle name="Normal 5 2 2 2 2 2 6 4" xfId="15649" xr:uid="{00000000-0005-0000-0000-0000CD320000}"/>
    <cellStyle name="Normal 5 2 2 2 2 2 7" xfId="15650" xr:uid="{00000000-0005-0000-0000-0000CE320000}"/>
    <cellStyle name="Normal 5 2 2 2 2 2 7 2" xfId="15651" xr:uid="{00000000-0005-0000-0000-0000CF320000}"/>
    <cellStyle name="Normal 5 2 2 2 2 2 7 3" xfId="15652" xr:uid="{00000000-0005-0000-0000-0000D0320000}"/>
    <cellStyle name="Normal 5 2 2 2 2 2 7 4" xfId="15653" xr:uid="{00000000-0005-0000-0000-0000D1320000}"/>
    <cellStyle name="Normal 5 2 2 2 2 2 8" xfId="15654" xr:uid="{00000000-0005-0000-0000-0000D2320000}"/>
    <cellStyle name="Normal 5 2 2 2 2 2 8 2" xfId="15655" xr:uid="{00000000-0005-0000-0000-0000D3320000}"/>
    <cellStyle name="Normal 5 2 2 2 2 2 8 3" xfId="15656" xr:uid="{00000000-0005-0000-0000-0000D4320000}"/>
    <cellStyle name="Normal 5 2 2 2 2 2 9" xfId="15657" xr:uid="{00000000-0005-0000-0000-0000D5320000}"/>
    <cellStyle name="Normal 5 2 2 2 2 3" xfId="15658" xr:uid="{00000000-0005-0000-0000-0000D6320000}"/>
    <cellStyle name="Normal 5 2 2 2 2 3 10" xfId="15659" xr:uid="{00000000-0005-0000-0000-0000D7320000}"/>
    <cellStyle name="Normal 5 2 2 2 2 3 11" xfId="15660" xr:uid="{00000000-0005-0000-0000-0000D8320000}"/>
    <cellStyle name="Normal 5 2 2 2 2 3 2" xfId="15661" xr:uid="{00000000-0005-0000-0000-0000D9320000}"/>
    <cellStyle name="Normal 5 2 2 2 2 3 2 10" xfId="15662" xr:uid="{00000000-0005-0000-0000-0000DA320000}"/>
    <cellStyle name="Normal 5 2 2 2 2 3 2 2" xfId="15663" xr:uid="{00000000-0005-0000-0000-0000DB320000}"/>
    <cellStyle name="Normal 5 2 2 2 2 3 2 2 2" xfId="15664" xr:uid="{00000000-0005-0000-0000-0000DC320000}"/>
    <cellStyle name="Normal 5 2 2 2 2 3 2 2 2 2" xfId="15665" xr:uid="{00000000-0005-0000-0000-0000DD320000}"/>
    <cellStyle name="Normal 5 2 2 2 2 3 2 2 2 2 2" xfId="15666" xr:uid="{00000000-0005-0000-0000-0000DE320000}"/>
    <cellStyle name="Normal 5 2 2 2 2 3 2 2 2 2 2 2" xfId="15667" xr:uid="{00000000-0005-0000-0000-0000DF320000}"/>
    <cellStyle name="Normal 5 2 2 2 2 3 2 2 2 2 3" xfId="15668" xr:uid="{00000000-0005-0000-0000-0000E0320000}"/>
    <cellStyle name="Normal 5 2 2 2 2 3 2 2 2 2 4" xfId="15669" xr:uid="{00000000-0005-0000-0000-0000E1320000}"/>
    <cellStyle name="Normal 5 2 2 2 2 3 2 2 2 3" xfId="15670" xr:uid="{00000000-0005-0000-0000-0000E2320000}"/>
    <cellStyle name="Normal 5 2 2 2 2 3 2 2 2 3 2" xfId="15671" xr:uid="{00000000-0005-0000-0000-0000E3320000}"/>
    <cellStyle name="Normal 5 2 2 2 2 3 2 2 2 3 3" xfId="15672" xr:uid="{00000000-0005-0000-0000-0000E4320000}"/>
    <cellStyle name="Normal 5 2 2 2 2 3 2 2 2 3 4" xfId="15673" xr:uid="{00000000-0005-0000-0000-0000E5320000}"/>
    <cellStyle name="Normal 5 2 2 2 2 3 2 2 2 4" xfId="15674" xr:uid="{00000000-0005-0000-0000-0000E6320000}"/>
    <cellStyle name="Normal 5 2 2 2 2 3 2 2 2 4 2" xfId="15675" xr:uid="{00000000-0005-0000-0000-0000E7320000}"/>
    <cellStyle name="Normal 5 2 2 2 2 3 2 2 2 4 3" xfId="15676" xr:uid="{00000000-0005-0000-0000-0000E8320000}"/>
    <cellStyle name="Normal 5 2 2 2 2 3 2 2 2 5" xfId="15677" xr:uid="{00000000-0005-0000-0000-0000E9320000}"/>
    <cellStyle name="Normal 5 2 2 2 2 3 2 2 2 6" xfId="15678" xr:uid="{00000000-0005-0000-0000-0000EA320000}"/>
    <cellStyle name="Normal 5 2 2 2 2 3 2 2 2 7" xfId="15679" xr:uid="{00000000-0005-0000-0000-0000EB320000}"/>
    <cellStyle name="Normal 5 2 2 2 2 3 2 2 3" xfId="15680" xr:uid="{00000000-0005-0000-0000-0000EC320000}"/>
    <cellStyle name="Normal 5 2 2 2 2 3 2 2 3 2" xfId="15681" xr:uid="{00000000-0005-0000-0000-0000ED320000}"/>
    <cellStyle name="Normal 5 2 2 2 2 3 2 2 3 2 2" xfId="15682" xr:uid="{00000000-0005-0000-0000-0000EE320000}"/>
    <cellStyle name="Normal 5 2 2 2 2 3 2 2 3 3" xfId="15683" xr:uid="{00000000-0005-0000-0000-0000EF320000}"/>
    <cellStyle name="Normal 5 2 2 2 2 3 2 2 3 4" xfId="15684" xr:uid="{00000000-0005-0000-0000-0000F0320000}"/>
    <cellStyle name="Normal 5 2 2 2 2 3 2 2 4" xfId="15685" xr:uid="{00000000-0005-0000-0000-0000F1320000}"/>
    <cellStyle name="Normal 5 2 2 2 2 3 2 2 4 2" xfId="15686" xr:uid="{00000000-0005-0000-0000-0000F2320000}"/>
    <cellStyle name="Normal 5 2 2 2 2 3 2 2 4 3" xfId="15687" xr:uid="{00000000-0005-0000-0000-0000F3320000}"/>
    <cellStyle name="Normal 5 2 2 2 2 3 2 2 4 4" xfId="15688" xr:uid="{00000000-0005-0000-0000-0000F4320000}"/>
    <cellStyle name="Normal 5 2 2 2 2 3 2 2 5" xfId="15689" xr:uid="{00000000-0005-0000-0000-0000F5320000}"/>
    <cellStyle name="Normal 5 2 2 2 2 3 2 2 5 2" xfId="15690" xr:uid="{00000000-0005-0000-0000-0000F6320000}"/>
    <cellStyle name="Normal 5 2 2 2 2 3 2 2 5 3" xfId="15691" xr:uid="{00000000-0005-0000-0000-0000F7320000}"/>
    <cellStyle name="Normal 5 2 2 2 2 3 2 2 6" xfId="15692" xr:uid="{00000000-0005-0000-0000-0000F8320000}"/>
    <cellStyle name="Normal 5 2 2 2 2 3 2 2 7" xfId="15693" xr:uid="{00000000-0005-0000-0000-0000F9320000}"/>
    <cellStyle name="Normal 5 2 2 2 2 3 2 2 8" xfId="15694" xr:uid="{00000000-0005-0000-0000-0000FA320000}"/>
    <cellStyle name="Normal 5 2 2 2 2 3 2 3" xfId="15695" xr:uid="{00000000-0005-0000-0000-0000FB320000}"/>
    <cellStyle name="Normal 5 2 2 2 2 3 2 3 2" xfId="15696" xr:uid="{00000000-0005-0000-0000-0000FC320000}"/>
    <cellStyle name="Normal 5 2 2 2 2 3 2 3 2 2" xfId="15697" xr:uid="{00000000-0005-0000-0000-0000FD320000}"/>
    <cellStyle name="Normal 5 2 2 2 2 3 2 3 2 2 2" xfId="15698" xr:uid="{00000000-0005-0000-0000-0000FE320000}"/>
    <cellStyle name="Normal 5 2 2 2 2 3 2 3 2 2 2 2" xfId="15699" xr:uid="{00000000-0005-0000-0000-0000FF320000}"/>
    <cellStyle name="Normal 5 2 2 2 2 3 2 3 2 2 3" xfId="15700" xr:uid="{00000000-0005-0000-0000-000000330000}"/>
    <cellStyle name="Normal 5 2 2 2 2 3 2 3 2 2 4" xfId="15701" xr:uid="{00000000-0005-0000-0000-000001330000}"/>
    <cellStyle name="Normal 5 2 2 2 2 3 2 3 2 3" xfId="15702" xr:uid="{00000000-0005-0000-0000-000002330000}"/>
    <cellStyle name="Normal 5 2 2 2 2 3 2 3 2 3 2" xfId="15703" xr:uid="{00000000-0005-0000-0000-000003330000}"/>
    <cellStyle name="Normal 5 2 2 2 2 3 2 3 2 3 3" xfId="15704" xr:uid="{00000000-0005-0000-0000-000004330000}"/>
    <cellStyle name="Normal 5 2 2 2 2 3 2 3 2 3 4" xfId="15705" xr:uid="{00000000-0005-0000-0000-000005330000}"/>
    <cellStyle name="Normal 5 2 2 2 2 3 2 3 2 4" xfId="15706" xr:uid="{00000000-0005-0000-0000-000006330000}"/>
    <cellStyle name="Normal 5 2 2 2 2 3 2 3 2 4 2" xfId="15707" xr:uid="{00000000-0005-0000-0000-000007330000}"/>
    <cellStyle name="Normal 5 2 2 2 2 3 2 3 2 4 3" xfId="15708" xr:uid="{00000000-0005-0000-0000-000008330000}"/>
    <cellStyle name="Normal 5 2 2 2 2 3 2 3 2 5" xfId="15709" xr:uid="{00000000-0005-0000-0000-000009330000}"/>
    <cellStyle name="Normal 5 2 2 2 2 3 2 3 2 6" xfId="15710" xr:uid="{00000000-0005-0000-0000-00000A330000}"/>
    <cellStyle name="Normal 5 2 2 2 2 3 2 3 2 7" xfId="15711" xr:uid="{00000000-0005-0000-0000-00000B330000}"/>
    <cellStyle name="Normal 5 2 2 2 2 3 2 3 3" xfId="15712" xr:uid="{00000000-0005-0000-0000-00000C330000}"/>
    <cellStyle name="Normal 5 2 2 2 2 3 2 3 3 2" xfId="15713" xr:uid="{00000000-0005-0000-0000-00000D330000}"/>
    <cellStyle name="Normal 5 2 2 2 2 3 2 3 3 2 2" xfId="15714" xr:uid="{00000000-0005-0000-0000-00000E330000}"/>
    <cellStyle name="Normal 5 2 2 2 2 3 2 3 3 3" xfId="15715" xr:uid="{00000000-0005-0000-0000-00000F330000}"/>
    <cellStyle name="Normal 5 2 2 2 2 3 2 3 3 4" xfId="15716" xr:uid="{00000000-0005-0000-0000-000010330000}"/>
    <cellStyle name="Normal 5 2 2 2 2 3 2 3 4" xfId="15717" xr:uid="{00000000-0005-0000-0000-000011330000}"/>
    <cellStyle name="Normal 5 2 2 2 2 3 2 3 4 2" xfId="15718" xr:uid="{00000000-0005-0000-0000-000012330000}"/>
    <cellStyle name="Normal 5 2 2 2 2 3 2 3 4 3" xfId="15719" xr:uid="{00000000-0005-0000-0000-000013330000}"/>
    <cellStyle name="Normal 5 2 2 2 2 3 2 3 4 4" xfId="15720" xr:uid="{00000000-0005-0000-0000-000014330000}"/>
    <cellStyle name="Normal 5 2 2 2 2 3 2 3 5" xfId="15721" xr:uid="{00000000-0005-0000-0000-000015330000}"/>
    <cellStyle name="Normal 5 2 2 2 2 3 2 3 5 2" xfId="15722" xr:uid="{00000000-0005-0000-0000-000016330000}"/>
    <cellStyle name="Normal 5 2 2 2 2 3 2 3 5 3" xfId="15723" xr:uid="{00000000-0005-0000-0000-000017330000}"/>
    <cellStyle name="Normal 5 2 2 2 2 3 2 3 6" xfId="15724" xr:uid="{00000000-0005-0000-0000-000018330000}"/>
    <cellStyle name="Normal 5 2 2 2 2 3 2 3 7" xfId="15725" xr:uid="{00000000-0005-0000-0000-000019330000}"/>
    <cellStyle name="Normal 5 2 2 2 2 3 2 3 8" xfId="15726" xr:uid="{00000000-0005-0000-0000-00001A330000}"/>
    <cellStyle name="Normal 5 2 2 2 2 3 2 4" xfId="15727" xr:uid="{00000000-0005-0000-0000-00001B330000}"/>
    <cellStyle name="Normal 5 2 2 2 2 3 2 4 2" xfId="15728" xr:uid="{00000000-0005-0000-0000-00001C330000}"/>
    <cellStyle name="Normal 5 2 2 2 2 3 2 4 2 2" xfId="15729" xr:uid="{00000000-0005-0000-0000-00001D330000}"/>
    <cellStyle name="Normal 5 2 2 2 2 3 2 4 2 2 2" xfId="15730" xr:uid="{00000000-0005-0000-0000-00001E330000}"/>
    <cellStyle name="Normal 5 2 2 2 2 3 2 4 2 3" xfId="15731" xr:uid="{00000000-0005-0000-0000-00001F330000}"/>
    <cellStyle name="Normal 5 2 2 2 2 3 2 4 2 4" xfId="15732" xr:uid="{00000000-0005-0000-0000-000020330000}"/>
    <cellStyle name="Normal 5 2 2 2 2 3 2 4 3" xfId="15733" xr:uid="{00000000-0005-0000-0000-000021330000}"/>
    <cellStyle name="Normal 5 2 2 2 2 3 2 4 3 2" xfId="15734" xr:uid="{00000000-0005-0000-0000-000022330000}"/>
    <cellStyle name="Normal 5 2 2 2 2 3 2 4 3 3" xfId="15735" xr:uid="{00000000-0005-0000-0000-000023330000}"/>
    <cellStyle name="Normal 5 2 2 2 2 3 2 4 3 4" xfId="15736" xr:uid="{00000000-0005-0000-0000-000024330000}"/>
    <cellStyle name="Normal 5 2 2 2 2 3 2 4 4" xfId="15737" xr:uid="{00000000-0005-0000-0000-000025330000}"/>
    <cellStyle name="Normal 5 2 2 2 2 3 2 4 4 2" xfId="15738" xr:uid="{00000000-0005-0000-0000-000026330000}"/>
    <cellStyle name="Normal 5 2 2 2 2 3 2 4 4 3" xfId="15739" xr:uid="{00000000-0005-0000-0000-000027330000}"/>
    <cellStyle name="Normal 5 2 2 2 2 3 2 4 5" xfId="15740" xr:uid="{00000000-0005-0000-0000-000028330000}"/>
    <cellStyle name="Normal 5 2 2 2 2 3 2 4 6" xfId="15741" xr:uid="{00000000-0005-0000-0000-000029330000}"/>
    <cellStyle name="Normal 5 2 2 2 2 3 2 4 7" xfId="15742" xr:uid="{00000000-0005-0000-0000-00002A330000}"/>
    <cellStyle name="Normal 5 2 2 2 2 3 2 5" xfId="15743" xr:uid="{00000000-0005-0000-0000-00002B330000}"/>
    <cellStyle name="Normal 5 2 2 2 2 3 2 5 2" xfId="15744" xr:uid="{00000000-0005-0000-0000-00002C330000}"/>
    <cellStyle name="Normal 5 2 2 2 2 3 2 5 2 2" xfId="15745" xr:uid="{00000000-0005-0000-0000-00002D330000}"/>
    <cellStyle name="Normal 5 2 2 2 2 3 2 5 3" xfId="15746" xr:uid="{00000000-0005-0000-0000-00002E330000}"/>
    <cellStyle name="Normal 5 2 2 2 2 3 2 5 4" xfId="15747" xr:uid="{00000000-0005-0000-0000-00002F330000}"/>
    <cellStyle name="Normal 5 2 2 2 2 3 2 6" xfId="15748" xr:uid="{00000000-0005-0000-0000-000030330000}"/>
    <cellStyle name="Normal 5 2 2 2 2 3 2 6 2" xfId="15749" xr:uid="{00000000-0005-0000-0000-000031330000}"/>
    <cellStyle name="Normal 5 2 2 2 2 3 2 6 3" xfId="15750" xr:uid="{00000000-0005-0000-0000-000032330000}"/>
    <cellStyle name="Normal 5 2 2 2 2 3 2 6 4" xfId="15751" xr:uid="{00000000-0005-0000-0000-000033330000}"/>
    <cellStyle name="Normal 5 2 2 2 2 3 2 7" xfId="15752" xr:uid="{00000000-0005-0000-0000-000034330000}"/>
    <cellStyle name="Normal 5 2 2 2 2 3 2 7 2" xfId="15753" xr:uid="{00000000-0005-0000-0000-000035330000}"/>
    <cellStyle name="Normal 5 2 2 2 2 3 2 7 3" xfId="15754" xr:uid="{00000000-0005-0000-0000-000036330000}"/>
    <cellStyle name="Normal 5 2 2 2 2 3 2 8" xfId="15755" xr:uid="{00000000-0005-0000-0000-000037330000}"/>
    <cellStyle name="Normal 5 2 2 2 2 3 2 9" xfId="15756" xr:uid="{00000000-0005-0000-0000-000038330000}"/>
    <cellStyle name="Normal 5 2 2 2 2 3 3" xfId="15757" xr:uid="{00000000-0005-0000-0000-000039330000}"/>
    <cellStyle name="Normal 5 2 2 2 2 3 3 2" xfId="15758" xr:uid="{00000000-0005-0000-0000-00003A330000}"/>
    <cellStyle name="Normal 5 2 2 2 2 3 3 2 2" xfId="15759" xr:uid="{00000000-0005-0000-0000-00003B330000}"/>
    <cellStyle name="Normal 5 2 2 2 2 3 3 2 2 2" xfId="15760" xr:uid="{00000000-0005-0000-0000-00003C330000}"/>
    <cellStyle name="Normal 5 2 2 2 2 3 3 2 2 2 2" xfId="15761" xr:uid="{00000000-0005-0000-0000-00003D330000}"/>
    <cellStyle name="Normal 5 2 2 2 2 3 3 2 2 3" xfId="15762" xr:uid="{00000000-0005-0000-0000-00003E330000}"/>
    <cellStyle name="Normal 5 2 2 2 2 3 3 2 2 4" xfId="15763" xr:uid="{00000000-0005-0000-0000-00003F330000}"/>
    <cellStyle name="Normal 5 2 2 2 2 3 3 2 3" xfId="15764" xr:uid="{00000000-0005-0000-0000-000040330000}"/>
    <cellStyle name="Normal 5 2 2 2 2 3 3 2 3 2" xfId="15765" xr:uid="{00000000-0005-0000-0000-000041330000}"/>
    <cellStyle name="Normal 5 2 2 2 2 3 3 2 3 3" xfId="15766" xr:uid="{00000000-0005-0000-0000-000042330000}"/>
    <cellStyle name="Normal 5 2 2 2 2 3 3 2 3 4" xfId="15767" xr:uid="{00000000-0005-0000-0000-000043330000}"/>
    <cellStyle name="Normal 5 2 2 2 2 3 3 2 4" xfId="15768" xr:uid="{00000000-0005-0000-0000-000044330000}"/>
    <cellStyle name="Normal 5 2 2 2 2 3 3 2 4 2" xfId="15769" xr:uid="{00000000-0005-0000-0000-000045330000}"/>
    <cellStyle name="Normal 5 2 2 2 2 3 3 2 4 3" xfId="15770" xr:uid="{00000000-0005-0000-0000-000046330000}"/>
    <cellStyle name="Normal 5 2 2 2 2 3 3 2 5" xfId="15771" xr:uid="{00000000-0005-0000-0000-000047330000}"/>
    <cellStyle name="Normal 5 2 2 2 2 3 3 2 6" xfId="15772" xr:uid="{00000000-0005-0000-0000-000048330000}"/>
    <cellStyle name="Normal 5 2 2 2 2 3 3 2 7" xfId="15773" xr:uid="{00000000-0005-0000-0000-000049330000}"/>
    <cellStyle name="Normal 5 2 2 2 2 3 3 3" xfId="15774" xr:uid="{00000000-0005-0000-0000-00004A330000}"/>
    <cellStyle name="Normal 5 2 2 2 2 3 3 3 2" xfId="15775" xr:uid="{00000000-0005-0000-0000-00004B330000}"/>
    <cellStyle name="Normal 5 2 2 2 2 3 3 3 2 2" xfId="15776" xr:uid="{00000000-0005-0000-0000-00004C330000}"/>
    <cellStyle name="Normal 5 2 2 2 2 3 3 3 3" xfId="15777" xr:uid="{00000000-0005-0000-0000-00004D330000}"/>
    <cellStyle name="Normal 5 2 2 2 2 3 3 3 4" xfId="15778" xr:uid="{00000000-0005-0000-0000-00004E330000}"/>
    <cellStyle name="Normal 5 2 2 2 2 3 3 4" xfId="15779" xr:uid="{00000000-0005-0000-0000-00004F330000}"/>
    <cellStyle name="Normal 5 2 2 2 2 3 3 4 2" xfId="15780" xr:uid="{00000000-0005-0000-0000-000050330000}"/>
    <cellStyle name="Normal 5 2 2 2 2 3 3 4 3" xfId="15781" xr:uid="{00000000-0005-0000-0000-000051330000}"/>
    <cellStyle name="Normal 5 2 2 2 2 3 3 4 4" xfId="15782" xr:uid="{00000000-0005-0000-0000-000052330000}"/>
    <cellStyle name="Normal 5 2 2 2 2 3 3 5" xfId="15783" xr:uid="{00000000-0005-0000-0000-000053330000}"/>
    <cellStyle name="Normal 5 2 2 2 2 3 3 5 2" xfId="15784" xr:uid="{00000000-0005-0000-0000-000054330000}"/>
    <cellStyle name="Normal 5 2 2 2 2 3 3 5 3" xfId="15785" xr:uid="{00000000-0005-0000-0000-000055330000}"/>
    <cellStyle name="Normal 5 2 2 2 2 3 3 6" xfId="15786" xr:uid="{00000000-0005-0000-0000-000056330000}"/>
    <cellStyle name="Normal 5 2 2 2 2 3 3 7" xfId="15787" xr:uid="{00000000-0005-0000-0000-000057330000}"/>
    <cellStyle name="Normal 5 2 2 2 2 3 3 8" xfId="15788" xr:uid="{00000000-0005-0000-0000-000058330000}"/>
    <cellStyle name="Normal 5 2 2 2 2 3 4" xfId="15789" xr:uid="{00000000-0005-0000-0000-000059330000}"/>
    <cellStyle name="Normal 5 2 2 2 2 3 4 2" xfId="15790" xr:uid="{00000000-0005-0000-0000-00005A330000}"/>
    <cellStyle name="Normal 5 2 2 2 2 3 4 2 2" xfId="15791" xr:uid="{00000000-0005-0000-0000-00005B330000}"/>
    <cellStyle name="Normal 5 2 2 2 2 3 4 2 2 2" xfId="15792" xr:uid="{00000000-0005-0000-0000-00005C330000}"/>
    <cellStyle name="Normal 5 2 2 2 2 3 4 2 2 2 2" xfId="15793" xr:uid="{00000000-0005-0000-0000-00005D330000}"/>
    <cellStyle name="Normal 5 2 2 2 2 3 4 2 2 3" xfId="15794" xr:uid="{00000000-0005-0000-0000-00005E330000}"/>
    <cellStyle name="Normal 5 2 2 2 2 3 4 2 2 4" xfId="15795" xr:uid="{00000000-0005-0000-0000-00005F330000}"/>
    <cellStyle name="Normal 5 2 2 2 2 3 4 2 3" xfId="15796" xr:uid="{00000000-0005-0000-0000-000060330000}"/>
    <cellStyle name="Normal 5 2 2 2 2 3 4 2 3 2" xfId="15797" xr:uid="{00000000-0005-0000-0000-000061330000}"/>
    <cellStyle name="Normal 5 2 2 2 2 3 4 2 3 3" xfId="15798" xr:uid="{00000000-0005-0000-0000-000062330000}"/>
    <cellStyle name="Normal 5 2 2 2 2 3 4 2 3 4" xfId="15799" xr:uid="{00000000-0005-0000-0000-000063330000}"/>
    <cellStyle name="Normal 5 2 2 2 2 3 4 2 4" xfId="15800" xr:uid="{00000000-0005-0000-0000-000064330000}"/>
    <cellStyle name="Normal 5 2 2 2 2 3 4 2 4 2" xfId="15801" xr:uid="{00000000-0005-0000-0000-000065330000}"/>
    <cellStyle name="Normal 5 2 2 2 2 3 4 2 4 3" xfId="15802" xr:uid="{00000000-0005-0000-0000-000066330000}"/>
    <cellStyle name="Normal 5 2 2 2 2 3 4 2 5" xfId="15803" xr:uid="{00000000-0005-0000-0000-000067330000}"/>
    <cellStyle name="Normal 5 2 2 2 2 3 4 2 6" xfId="15804" xr:uid="{00000000-0005-0000-0000-000068330000}"/>
    <cellStyle name="Normal 5 2 2 2 2 3 4 2 7" xfId="15805" xr:uid="{00000000-0005-0000-0000-000069330000}"/>
    <cellStyle name="Normal 5 2 2 2 2 3 4 3" xfId="15806" xr:uid="{00000000-0005-0000-0000-00006A330000}"/>
    <cellStyle name="Normal 5 2 2 2 2 3 4 3 2" xfId="15807" xr:uid="{00000000-0005-0000-0000-00006B330000}"/>
    <cellStyle name="Normal 5 2 2 2 2 3 4 3 2 2" xfId="15808" xr:uid="{00000000-0005-0000-0000-00006C330000}"/>
    <cellStyle name="Normal 5 2 2 2 2 3 4 3 3" xfId="15809" xr:uid="{00000000-0005-0000-0000-00006D330000}"/>
    <cellStyle name="Normal 5 2 2 2 2 3 4 3 4" xfId="15810" xr:uid="{00000000-0005-0000-0000-00006E330000}"/>
    <cellStyle name="Normal 5 2 2 2 2 3 4 4" xfId="15811" xr:uid="{00000000-0005-0000-0000-00006F330000}"/>
    <cellStyle name="Normal 5 2 2 2 2 3 4 4 2" xfId="15812" xr:uid="{00000000-0005-0000-0000-000070330000}"/>
    <cellStyle name="Normal 5 2 2 2 2 3 4 4 3" xfId="15813" xr:uid="{00000000-0005-0000-0000-000071330000}"/>
    <cellStyle name="Normal 5 2 2 2 2 3 4 4 4" xfId="15814" xr:uid="{00000000-0005-0000-0000-000072330000}"/>
    <cellStyle name="Normal 5 2 2 2 2 3 4 5" xfId="15815" xr:uid="{00000000-0005-0000-0000-000073330000}"/>
    <cellStyle name="Normal 5 2 2 2 2 3 4 5 2" xfId="15816" xr:uid="{00000000-0005-0000-0000-000074330000}"/>
    <cellStyle name="Normal 5 2 2 2 2 3 4 5 3" xfId="15817" xr:uid="{00000000-0005-0000-0000-000075330000}"/>
    <cellStyle name="Normal 5 2 2 2 2 3 4 6" xfId="15818" xr:uid="{00000000-0005-0000-0000-000076330000}"/>
    <cellStyle name="Normal 5 2 2 2 2 3 4 7" xfId="15819" xr:uid="{00000000-0005-0000-0000-000077330000}"/>
    <cellStyle name="Normal 5 2 2 2 2 3 4 8" xfId="15820" xr:uid="{00000000-0005-0000-0000-000078330000}"/>
    <cellStyle name="Normal 5 2 2 2 2 3 5" xfId="15821" xr:uid="{00000000-0005-0000-0000-000079330000}"/>
    <cellStyle name="Normal 5 2 2 2 2 3 5 2" xfId="15822" xr:uid="{00000000-0005-0000-0000-00007A330000}"/>
    <cellStyle name="Normal 5 2 2 2 2 3 5 2 2" xfId="15823" xr:uid="{00000000-0005-0000-0000-00007B330000}"/>
    <cellStyle name="Normal 5 2 2 2 2 3 5 2 2 2" xfId="15824" xr:uid="{00000000-0005-0000-0000-00007C330000}"/>
    <cellStyle name="Normal 5 2 2 2 2 3 5 2 3" xfId="15825" xr:uid="{00000000-0005-0000-0000-00007D330000}"/>
    <cellStyle name="Normal 5 2 2 2 2 3 5 2 4" xfId="15826" xr:uid="{00000000-0005-0000-0000-00007E330000}"/>
    <cellStyle name="Normal 5 2 2 2 2 3 5 3" xfId="15827" xr:uid="{00000000-0005-0000-0000-00007F330000}"/>
    <cellStyle name="Normal 5 2 2 2 2 3 5 3 2" xfId="15828" xr:uid="{00000000-0005-0000-0000-000080330000}"/>
    <cellStyle name="Normal 5 2 2 2 2 3 5 3 3" xfId="15829" xr:uid="{00000000-0005-0000-0000-000081330000}"/>
    <cellStyle name="Normal 5 2 2 2 2 3 5 3 4" xfId="15830" xr:uid="{00000000-0005-0000-0000-000082330000}"/>
    <cellStyle name="Normal 5 2 2 2 2 3 5 4" xfId="15831" xr:uid="{00000000-0005-0000-0000-000083330000}"/>
    <cellStyle name="Normal 5 2 2 2 2 3 5 4 2" xfId="15832" xr:uid="{00000000-0005-0000-0000-000084330000}"/>
    <cellStyle name="Normal 5 2 2 2 2 3 5 4 3" xfId="15833" xr:uid="{00000000-0005-0000-0000-000085330000}"/>
    <cellStyle name="Normal 5 2 2 2 2 3 5 5" xfId="15834" xr:uid="{00000000-0005-0000-0000-000086330000}"/>
    <cellStyle name="Normal 5 2 2 2 2 3 5 6" xfId="15835" xr:uid="{00000000-0005-0000-0000-000087330000}"/>
    <cellStyle name="Normal 5 2 2 2 2 3 5 7" xfId="15836" xr:uid="{00000000-0005-0000-0000-000088330000}"/>
    <cellStyle name="Normal 5 2 2 2 2 3 6" xfId="15837" xr:uid="{00000000-0005-0000-0000-000089330000}"/>
    <cellStyle name="Normal 5 2 2 2 2 3 6 2" xfId="15838" xr:uid="{00000000-0005-0000-0000-00008A330000}"/>
    <cellStyle name="Normal 5 2 2 2 2 3 6 2 2" xfId="15839" xr:uid="{00000000-0005-0000-0000-00008B330000}"/>
    <cellStyle name="Normal 5 2 2 2 2 3 6 3" xfId="15840" xr:uid="{00000000-0005-0000-0000-00008C330000}"/>
    <cellStyle name="Normal 5 2 2 2 2 3 6 4" xfId="15841" xr:uid="{00000000-0005-0000-0000-00008D330000}"/>
    <cellStyle name="Normal 5 2 2 2 2 3 7" xfId="15842" xr:uid="{00000000-0005-0000-0000-00008E330000}"/>
    <cellStyle name="Normal 5 2 2 2 2 3 7 2" xfId="15843" xr:uid="{00000000-0005-0000-0000-00008F330000}"/>
    <cellStyle name="Normal 5 2 2 2 2 3 7 3" xfId="15844" xr:uid="{00000000-0005-0000-0000-000090330000}"/>
    <cellStyle name="Normal 5 2 2 2 2 3 7 4" xfId="15845" xr:uid="{00000000-0005-0000-0000-000091330000}"/>
    <cellStyle name="Normal 5 2 2 2 2 3 8" xfId="15846" xr:uid="{00000000-0005-0000-0000-000092330000}"/>
    <cellStyle name="Normal 5 2 2 2 2 3 8 2" xfId="15847" xr:uid="{00000000-0005-0000-0000-000093330000}"/>
    <cellStyle name="Normal 5 2 2 2 2 3 8 3" xfId="15848" xr:uid="{00000000-0005-0000-0000-000094330000}"/>
    <cellStyle name="Normal 5 2 2 2 2 3 9" xfId="15849" xr:uid="{00000000-0005-0000-0000-000095330000}"/>
    <cellStyle name="Normal 5 2 2 2 2 4" xfId="15850" xr:uid="{00000000-0005-0000-0000-000096330000}"/>
    <cellStyle name="Normal 5 2 2 2 2 4 10" xfId="15851" xr:uid="{00000000-0005-0000-0000-000097330000}"/>
    <cellStyle name="Normal 5 2 2 2 2 4 2" xfId="15852" xr:uid="{00000000-0005-0000-0000-000098330000}"/>
    <cellStyle name="Normal 5 2 2 2 2 4 2 2" xfId="15853" xr:uid="{00000000-0005-0000-0000-000099330000}"/>
    <cellStyle name="Normal 5 2 2 2 2 4 2 2 2" xfId="15854" xr:uid="{00000000-0005-0000-0000-00009A330000}"/>
    <cellStyle name="Normal 5 2 2 2 2 4 2 2 2 2" xfId="15855" xr:uid="{00000000-0005-0000-0000-00009B330000}"/>
    <cellStyle name="Normal 5 2 2 2 2 4 2 2 2 2 2" xfId="15856" xr:uid="{00000000-0005-0000-0000-00009C330000}"/>
    <cellStyle name="Normal 5 2 2 2 2 4 2 2 2 3" xfId="15857" xr:uid="{00000000-0005-0000-0000-00009D330000}"/>
    <cellStyle name="Normal 5 2 2 2 2 4 2 2 2 4" xfId="15858" xr:uid="{00000000-0005-0000-0000-00009E330000}"/>
    <cellStyle name="Normal 5 2 2 2 2 4 2 2 3" xfId="15859" xr:uid="{00000000-0005-0000-0000-00009F330000}"/>
    <cellStyle name="Normal 5 2 2 2 2 4 2 2 3 2" xfId="15860" xr:uid="{00000000-0005-0000-0000-0000A0330000}"/>
    <cellStyle name="Normal 5 2 2 2 2 4 2 2 3 3" xfId="15861" xr:uid="{00000000-0005-0000-0000-0000A1330000}"/>
    <cellStyle name="Normal 5 2 2 2 2 4 2 2 3 4" xfId="15862" xr:uid="{00000000-0005-0000-0000-0000A2330000}"/>
    <cellStyle name="Normal 5 2 2 2 2 4 2 2 4" xfId="15863" xr:uid="{00000000-0005-0000-0000-0000A3330000}"/>
    <cellStyle name="Normal 5 2 2 2 2 4 2 2 4 2" xfId="15864" xr:uid="{00000000-0005-0000-0000-0000A4330000}"/>
    <cellStyle name="Normal 5 2 2 2 2 4 2 2 4 3" xfId="15865" xr:uid="{00000000-0005-0000-0000-0000A5330000}"/>
    <cellStyle name="Normal 5 2 2 2 2 4 2 2 5" xfId="15866" xr:uid="{00000000-0005-0000-0000-0000A6330000}"/>
    <cellStyle name="Normal 5 2 2 2 2 4 2 2 6" xfId="15867" xr:uid="{00000000-0005-0000-0000-0000A7330000}"/>
    <cellStyle name="Normal 5 2 2 2 2 4 2 2 7" xfId="15868" xr:uid="{00000000-0005-0000-0000-0000A8330000}"/>
    <cellStyle name="Normal 5 2 2 2 2 4 2 3" xfId="15869" xr:uid="{00000000-0005-0000-0000-0000A9330000}"/>
    <cellStyle name="Normal 5 2 2 2 2 4 2 3 2" xfId="15870" xr:uid="{00000000-0005-0000-0000-0000AA330000}"/>
    <cellStyle name="Normal 5 2 2 2 2 4 2 3 2 2" xfId="15871" xr:uid="{00000000-0005-0000-0000-0000AB330000}"/>
    <cellStyle name="Normal 5 2 2 2 2 4 2 3 3" xfId="15872" xr:uid="{00000000-0005-0000-0000-0000AC330000}"/>
    <cellStyle name="Normal 5 2 2 2 2 4 2 3 4" xfId="15873" xr:uid="{00000000-0005-0000-0000-0000AD330000}"/>
    <cellStyle name="Normal 5 2 2 2 2 4 2 4" xfId="15874" xr:uid="{00000000-0005-0000-0000-0000AE330000}"/>
    <cellStyle name="Normal 5 2 2 2 2 4 2 4 2" xfId="15875" xr:uid="{00000000-0005-0000-0000-0000AF330000}"/>
    <cellStyle name="Normal 5 2 2 2 2 4 2 4 3" xfId="15876" xr:uid="{00000000-0005-0000-0000-0000B0330000}"/>
    <cellStyle name="Normal 5 2 2 2 2 4 2 4 4" xfId="15877" xr:uid="{00000000-0005-0000-0000-0000B1330000}"/>
    <cellStyle name="Normal 5 2 2 2 2 4 2 5" xfId="15878" xr:uid="{00000000-0005-0000-0000-0000B2330000}"/>
    <cellStyle name="Normal 5 2 2 2 2 4 2 5 2" xfId="15879" xr:uid="{00000000-0005-0000-0000-0000B3330000}"/>
    <cellStyle name="Normal 5 2 2 2 2 4 2 5 3" xfId="15880" xr:uid="{00000000-0005-0000-0000-0000B4330000}"/>
    <cellStyle name="Normal 5 2 2 2 2 4 2 6" xfId="15881" xr:uid="{00000000-0005-0000-0000-0000B5330000}"/>
    <cellStyle name="Normal 5 2 2 2 2 4 2 7" xfId="15882" xr:uid="{00000000-0005-0000-0000-0000B6330000}"/>
    <cellStyle name="Normal 5 2 2 2 2 4 2 8" xfId="15883" xr:uid="{00000000-0005-0000-0000-0000B7330000}"/>
    <cellStyle name="Normal 5 2 2 2 2 4 3" xfId="15884" xr:uid="{00000000-0005-0000-0000-0000B8330000}"/>
    <cellStyle name="Normal 5 2 2 2 2 4 3 2" xfId="15885" xr:uid="{00000000-0005-0000-0000-0000B9330000}"/>
    <cellStyle name="Normal 5 2 2 2 2 4 3 2 2" xfId="15886" xr:uid="{00000000-0005-0000-0000-0000BA330000}"/>
    <cellStyle name="Normal 5 2 2 2 2 4 3 2 2 2" xfId="15887" xr:uid="{00000000-0005-0000-0000-0000BB330000}"/>
    <cellStyle name="Normal 5 2 2 2 2 4 3 2 2 2 2" xfId="15888" xr:uid="{00000000-0005-0000-0000-0000BC330000}"/>
    <cellStyle name="Normal 5 2 2 2 2 4 3 2 2 3" xfId="15889" xr:uid="{00000000-0005-0000-0000-0000BD330000}"/>
    <cellStyle name="Normal 5 2 2 2 2 4 3 2 2 4" xfId="15890" xr:uid="{00000000-0005-0000-0000-0000BE330000}"/>
    <cellStyle name="Normal 5 2 2 2 2 4 3 2 3" xfId="15891" xr:uid="{00000000-0005-0000-0000-0000BF330000}"/>
    <cellStyle name="Normal 5 2 2 2 2 4 3 2 3 2" xfId="15892" xr:uid="{00000000-0005-0000-0000-0000C0330000}"/>
    <cellStyle name="Normal 5 2 2 2 2 4 3 2 3 3" xfId="15893" xr:uid="{00000000-0005-0000-0000-0000C1330000}"/>
    <cellStyle name="Normal 5 2 2 2 2 4 3 2 3 4" xfId="15894" xr:uid="{00000000-0005-0000-0000-0000C2330000}"/>
    <cellStyle name="Normal 5 2 2 2 2 4 3 2 4" xfId="15895" xr:uid="{00000000-0005-0000-0000-0000C3330000}"/>
    <cellStyle name="Normal 5 2 2 2 2 4 3 2 4 2" xfId="15896" xr:uid="{00000000-0005-0000-0000-0000C4330000}"/>
    <cellStyle name="Normal 5 2 2 2 2 4 3 2 4 3" xfId="15897" xr:uid="{00000000-0005-0000-0000-0000C5330000}"/>
    <cellStyle name="Normal 5 2 2 2 2 4 3 2 5" xfId="15898" xr:uid="{00000000-0005-0000-0000-0000C6330000}"/>
    <cellStyle name="Normal 5 2 2 2 2 4 3 2 6" xfId="15899" xr:uid="{00000000-0005-0000-0000-0000C7330000}"/>
    <cellStyle name="Normal 5 2 2 2 2 4 3 2 7" xfId="15900" xr:uid="{00000000-0005-0000-0000-0000C8330000}"/>
    <cellStyle name="Normal 5 2 2 2 2 4 3 3" xfId="15901" xr:uid="{00000000-0005-0000-0000-0000C9330000}"/>
    <cellStyle name="Normal 5 2 2 2 2 4 3 3 2" xfId="15902" xr:uid="{00000000-0005-0000-0000-0000CA330000}"/>
    <cellStyle name="Normal 5 2 2 2 2 4 3 3 2 2" xfId="15903" xr:uid="{00000000-0005-0000-0000-0000CB330000}"/>
    <cellStyle name="Normal 5 2 2 2 2 4 3 3 3" xfId="15904" xr:uid="{00000000-0005-0000-0000-0000CC330000}"/>
    <cellStyle name="Normal 5 2 2 2 2 4 3 3 4" xfId="15905" xr:uid="{00000000-0005-0000-0000-0000CD330000}"/>
    <cellStyle name="Normal 5 2 2 2 2 4 3 4" xfId="15906" xr:uid="{00000000-0005-0000-0000-0000CE330000}"/>
    <cellStyle name="Normal 5 2 2 2 2 4 3 4 2" xfId="15907" xr:uid="{00000000-0005-0000-0000-0000CF330000}"/>
    <cellStyle name="Normal 5 2 2 2 2 4 3 4 3" xfId="15908" xr:uid="{00000000-0005-0000-0000-0000D0330000}"/>
    <cellStyle name="Normal 5 2 2 2 2 4 3 4 4" xfId="15909" xr:uid="{00000000-0005-0000-0000-0000D1330000}"/>
    <cellStyle name="Normal 5 2 2 2 2 4 3 5" xfId="15910" xr:uid="{00000000-0005-0000-0000-0000D2330000}"/>
    <cellStyle name="Normal 5 2 2 2 2 4 3 5 2" xfId="15911" xr:uid="{00000000-0005-0000-0000-0000D3330000}"/>
    <cellStyle name="Normal 5 2 2 2 2 4 3 5 3" xfId="15912" xr:uid="{00000000-0005-0000-0000-0000D4330000}"/>
    <cellStyle name="Normal 5 2 2 2 2 4 3 6" xfId="15913" xr:uid="{00000000-0005-0000-0000-0000D5330000}"/>
    <cellStyle name="Normal 5 2 2 2 2 4 3 7" xfId="15914" xr:uid="{00000000-0005-0000-0000-0000D6330000}"/>
    <cellStyle name="Normal 5 2 2 2 2 4 3 8" xfId="15915" xr:uid="{00000000-0005-0000-0000-0000D7330000}"/>
    <cellStyle name="Normal 5 2 2 2 2 4 4" xfId="15916" xr:uid="{00000000-0005-0000-0000-0000D8330000}"/>
    <cellStyle name="Normal 5 2 2 2 2 4 4 2" xfId="15917" xr:uid="{00000000-0005-0000-0000-0000D9330000}"/>
    <cellStyle name="Normal 5 2 2 2 2 4 4 2 2" xfId="15918" xr:uid="{00000000-0005-0000-0000-0000DA330000}"/>
    <cellStyle name="Normal 5 2 2 2 2 4 4 2 2 2" xfId="15919" xr:uid="{00000000-0005-0000-0000-0000DB330000}"/>
    <cellStyle name="Normal 5 2 2 2 2 4 4 2 3" xfId="15920" xr:uid="{00000000-0005-0000-0000-0000DC330000}"/>
    <cellStyle name="Normal 5 2 2 2 2 4 4 2 4" xfId="15921" xr:uid="{00000000-0005-0000-0000-0000DD330000}"/>
    <cellStyle name="Normal 5 2 2 2 2 4 4 3" xfId="15922" xr:uid="{00000000-0005-0000-0000-0000DE330000}"/>
    <cellStyle name="Normal 5 2 2 2 2 4 4 3 2" xfId="15923" xr:uid="{00000000-0005-0000-0000-0000DF330000}"/>
    <cellStyle name="Normal 5 2 2 2 2 4 4 3 3" xfId="15924" xr:uid="{00000000-0005-0000-0000-0000E0330000}"/>
    <cellStyle name="Normal 5 2 2 2 2 4 4 3 4" xfId="15925" xr:uid="{00000000-0005-0000-0000-0000E1330000}"/>
    <cellStyle name="Normal 5 2 2 2 2 4 4 4" xfId="15926" xr:uid="{00000000-0005-0000-0000-0000E2330000}"/>
    <cellStyle name="Normal 5 2 2 2 2 4 4 4 2" xfId="15927" xr:uid="{00000000-0005-0000-0000-0000E3330000}"/>
    <cellStyle name="Normal 5 2 2 2 2 4 4 4 3" xfId="15928" xr:uid="{00000000-0005-0000-0000-0000E4330000}"/>
    <cellStyle name="Normal 5 2 2 2 2 4 4 5" xfId="15929" xr:uid="{00000000-0005-0000-0000-0000E5330000}"/>
    <cellStyle name="Normal 5 2 2 2 2 4 4 6" xfId="15930" xr:uid="{00000000-0005-0000-0000-0000E6330000}"/>
    <cellStyle name="Normal 5 2 2 2 2 4 4 7" xfId="15931" xr:uid="{00000000-0005-0000-0000-0000E7330000}"/>
    <cellStyle name="Normal 5 2 2 2 2 4 5" xfId="15932" xr:uid="{00000000-0005-0000-0000-0000E8330000}"/>
    <cellStyle name="Normal 5 2 2 2 2 4 5 2" xfId="15933" xr:uid="{00000000-0005-0000-0000-0000E9330000}"/>
    <cellStyle name="Normal 5 2 2 2 2 4 5 2 2" xfId="15934" xr:uid="{00000000-0005-0000-0000-0000EA330000}"/>
    <cellStyle name="Normal 5 2 2 2 2 4 5 3" xfId="15935" xr:uid="{00000000-0005-0000-0000-0000EB330000}"/>
    <cellStyle name="Normal 5 2 2 2 2 4 5 4" xfId="15936" xr:uid="{00000000-0005-0000-0000-0000EC330000}"/>
    <cellStyle name="Normal 5 2 2 2 2 4 6" xfId="15937" xr:uid="{00000000-0005-0000-0000-0000ED330000}"/>
    <cellStyle name="Normal 5 2 2 2 2 4 6 2" xfId="15938" xr:uid="{00000000-0005-0000-0000-0000EE330000}"/>
    <cellStyle name="Normal 5 2 2 2 2 4 6 3" xfId="15939" xr:uid="{00000000-0005-0000-0000-0000EF330000}"/>
    <cellStyle name="Normal 5 2 2 2 2 4 6 4" xfId="15940" xr:uid="{00000000-0005-0000-0000-0000F0330000}"/>
    <cellStyle name="Normal 5 2 2 2 2 4 7" xfId="15941" xr:uid="{00000000-0005-0000-0000-0000F1330000}"/>
    <cellStyle name="Normal 5 2 2 2 2 4 7 2" xfId="15942" xr:uid="{00000000-0005-0000-0000-0000F2330000}"/>
    <cellStyle name="Normal 5 2 2 2 2 4 7 3" xfId="15943" xr:uid="{00000000-0005-0000-0000-0000F3330000}"/>
    <cellStyle name="Normal 5 2 2 2 2 4 8" xfId="15944" xr:uid="{00000000-0005-0000-0000-0000F4330000}"/>
    <cellStyle name="Normal 5 2 2 2 2 4 9" xfId="15945" xr:uid="{00000000-0005-0000-0000-0000F5330000}"/>
    <cellStyle name="Normal 5 2 2 2 2 5" xfId="15946" xr:uid="{00000000-0005-0000-0000-0000F6330000}"/>
    <cellStyle name="Normal 5 2 2 2 2 5 2" xfId="15947" xr:uid="{00000000-0005-0000-0000-0000F7330000}"/>
    <cellStyle name="Normal 5 2 2 2 2 5 2 2" xfId="15948" xr:uid="{00000000-0005-0000-0000-0000F8330000}"/>
    <cellStyle name="Normal 5 2 2 2 2 5 2 2 2" xfId="15949" xr:uid="{00000000-0005-0000-0000-0000F9330000}"/>
    <cellStyle name="Normal 5 2 2 2 2 5 2 2 2 2" xfId="15950" xr:uid="{00000000-0005-0000-0000-0000FA330000}"/>
    <cellStyle name="Normal 5 2 2 2 2 5 2 2 3" xfId="15951" xr:uid="{00000000-0005-0000-0000-0000FB330000}"/>
    <cellStyle name="Normal 5 2 2 2 2 5 2 2 4" xfId="15952" xr:uid="{00000000-0005-0000-0000-0000FC330000}"/>
    <cellStyle name="Normal 5 2 2 2 2 5 2 3" xfId="15953" xr:uid="{00000000-0005-0000-0000-0000FD330000}"/>
    <cellStyle name="Normal 5 2 2 2 2 5 2 3 2" xfId="15954" xr:uid="{00000000-0005-0000-0000-0000FE330000}"/>
    <cellStyle name="Normal 5 2 2 2 2 5 2 3 3" xfId="15955" xr:uid="{00000000-0005-0000-0000-0000FF330000}"/>
    <cellStyle name="Normal 5 2 2 2 2 5 2 3 4" xfId="15956" xr:uid="{00000000-0005-0000-0000-000000340000}"/>
    <cellStyle name="Normal 5 2 2 2 2 5 2 4" xfId="15957" xr:uid="{00000000-0005-0000-0000-000001340000}"/>
    <cellStyle name="Normal 5 2 2 2 2 5 2 4 2" xfId="15958" xr:uid="{00000000-0005-0000-0000-000002340000}"/>
    <cellStyle name="Normal 5 2 2 2 2 5 2 4 3" xfId="15959" xr:uid="{00000000-0005-0000-0000-000003340000}"/>
    <cellStyle name="Normal 5 2 2 2 2 5 2 5" xfId="15960" xr:uid="{00000000-0005-0000-0000-000004340000}"/>
    <cellStyle name="Normal 5 2 2 2 2 5 2 6" xfId="15961" xr:uid="{00000000-0005-0000-0000-000005340000}"/>
    <cellStyle name="Normal 5 2 2 2 2 5 2 7" xfId="15962" xr:uid="{00000000-0005-0000-0000-000006340000}"/>
    <cellStyle name="Normal 5 2 2 2 2 5 3" xfId="15963" xr:uid="{00000000-0005-0000-0000-000007340000}"/>
    <cellStyle name="Normal 5 2 2 2 2 5 3 2" xfId="15964" xr:uid="{00000000-0005-0000-0000-000008340000}"/>
    <cellStyle name="Normal 5 2 2 2 2 5 3 2 2" xfId="15965" xr:uid="{00000000-0005-0000-0000-000009340000}"/>
    <cellStyle name="Normal 5 2 2 2 2 5 3 3" xfId="15966" xr:uid="{00000000-0005-0000-0000-00000A340000}"/>
    <cellStyle name="Normal 5 2 2 2 2 5 3 4" xfId="15967" xr:uid="{00000000-0005-0000-0000-00000B340000}"/>
    <cellStyle name="Normal 5 2 2 2 2 5 4" xfId="15968" xr:uid="{00000000-0005-0000-0000-00000C340000}"/>
    <cellStyle name="Normal 5 2 2 2 2 5 4 2" xfId="15969" xr:uid="{00000000-0005-0000-0000-00000D340000}"/>
    <cellStyle name="Normal 5 2 2 2 2 5 4 3" xfId="15970" xr:uid="{00000000-0005-0000-0000-00000E340000}"/>
    <cellStyle name="Normal 5 2 2 2 2 5 4 4" xfId="15971" xr:uid="{00000000-0005-0000-0000-00000F340000}"/>
    <cellStyle name="Normal 5 2 2 2 2 5 5" xfId="15972" xr:uid="{00000000-0005-0000-0000-000010340000}"/>
    <cellStyle name="Normal 5 2 2 2 2 5 5 2" xfId="15973" xr:uid="{00000000-0005-0000-0000-000011340000}"/>
    <cellStyle name="Normal 5 2 2 2 2 5 5 3" xfId="15974" xr:uid="{00000000-0005-0000-0000-000012340000}"/>
    <cellStyle name="Normal 5 2 2 2 2 5 6" xfId="15975" xr:uid="{00000000-0005-0000-0000-000013340000}"/>
    <cellStyle name="Normal 5 2 2 2 2 5 7" xfId="15976" xr:uid="{00000000-0005-0000-0000-000014340000}"/>
    <cellStyle name="Normal 5 2 2 2 2 5 8" xfId="15977" xr:uid="{00000000-0005-0000-0000-000015340000}"/>
    <cellStyle name="Normal 5 2 2 2 2 6" xfId="15978" xr:uid="{00000000-0005-0000-0000-000016340000}"/>
    <cellStyle name="Normal 5 2 2 2 2 6 2" xfId="15979" xr:uid="{00000000-0005-0000-0000-000017340000}"/>
    <cellStyle name="Normal 5 2 2 2 2 6 2 2" xfId="15980" xr:uid="{00000000-0005-0000-0000-000018340000}"/>
    <cellStyle name="Normal 5 2 2 2 2 6 2 2 2" xfId="15981" xr:uid="{00000000-0005-0000-0000-000019340000}"/>
    <cellStyle name="Normal 5 2 2 2 2 6 2 2 2 2" xfId="15982" xr:uid="{00000000-0005-0000-0000-00001A340000}"/>
    <cellStyle name="Normal 5 2 2 2 2 6 2 2 3" xfId="15983" xr:uid="{00000000-0005-0000-0000-00001B340000}"/>
    <cellStyle name="Normal 5 2 2 2 2 6 2 2 4" xfId="15984" xr:uid="{00000000-0005-0000-0000-00001C340000}"/>
    <cellStyle name="Normal 5 2 2 2 2 6 2 3" xfId="15985" xr:uid="{00000000-0005-0000-0000-00001D340000}"/>
    <cellStyle name="Normal 5 2 2 2 2 6 2 3 2" xfId="15986" xr:uid="{00000000-0005-0000-0000-00001E340000}"/>
    <cellStyle name="Normal 5 2 2 2 2 6 2 3 3" xfId="15987" xr:uid="{00000000-0005-0000-0000-00001F340000}"/>
    <cellStyle name="Normal 5 2 2 2 2 6 2 3 4" xfId="15988" xr:uid="{00000000-0005-0000-0000-000020340000}"/>
    <cellStyle name="Normal 5 2 2 2 2 6 2 4" xfId="15989" xr:uid="{00000000-0005-0000-0000-000021340000}"/>
    <cellStyle name="Normal 5 2 2 2 2 6 2 4 2" xfId="15990" xr:uid="{00000000-0005-0000-0000-000022340000}"/>
    <cellStyle name="Normal 5 2 2 2 2 6 2 4 3" xfId="15991" xr:uid="{00000000-0005-0000-0000-000023340000}"/>
    <cellStyle name="Normal 5 2 2 2 2 6 2 5" xfId="15992" xr:uid="{00000000-0005-0000-0000-000024340000}"/>
    <cellStyle name="Normal 5 2 2 2 2 6 2 6" xfId="15993" xr:uid="{00000000-0005-0000-0000-000025340000}"/>
    <cellStyle name="Normal 5 2 2 2 2 6 2 7" xfId="15994" xr:uid="{00000000-0005-0000-0000-000026340000}"/>
    <cellStyle name="Normal 5 2 2 2 2 6 3" xfId="15995" xr:uid="{00000000-0005-0000-0000-000027340000}"/>
    <cellStyle name="Normal 5 2 2 2 2 6 3 2" xfId="15996" xr:uid="{00000000-0005-0000-0000-000028340000}"/>
    <cellStyle name="Normal 5 2 2 2 2 6 3 2 2" xfId="15997" xr:uid="{00000000-0005-0000-0000-000029340000}"/>
    <cellStyle name="Normal 5 2 2 2 2 6 3 3" xfId="15998" xr:uid="{00000000-0005-0000-0000-00002A340000}"/>
    <cellStyle name="Normal 5 2 2 2 2 6 3 4" xfId="15999" xr:uid="{00000000-0005-0000-0000-00002B340000}"/>
    <cellStyle name="Normal 5 2 2 2 2 6 4" xfId="16000" xr:uid="{00000000-0005-0000-0000-00002C340000}"/>
    <cellStyle name="Normal 5 2 2 2 2 6 4 2" xfId="16001" xr:uid="{00000000-0005-0000-0000-00002D340000}"/>
    <cellStyle name="Normal 5 2 2 2 2 6 4 3" xfId="16002" xr:uid="{00000000-0005-0000-0000-00002E340000}"/>
    <cellStyle name="Normal 5 2 2 2 2 6 4 4" xfId="16003" xr:uid="{00000000-0005-0000-0000-00002F340000}"/>
    <cellStyle name="Normal 5 2 2 2 2 6 5" xfId="16004" xr:uid="{00000000-0005-0000-0000-000030340000}"/>
    <cellStyle name="Normal 5 2 2 2 2 6 5 2" xfId="16005" xr:uid="{00000000-0005-0000-0000-000031340000}"/>
    <cellStyle name="Normal 5 2 2 2 2 6 5 3" xfId="16006" xr:uid="{00000000-0005-0000-0000-000032340000}"/>
    <cellStyle name="Normal 5 2 2 2 2 6 6" xfId="16007" xr:uid="{00000000-0005-0000-0000-000033340000}"/>
    <cellStyle name="Normal 5 2 2 2 2 6 7" xfId="16008" xr:uid="{00000000-0005-0000-0000-000034340000}"/>
    <cellStyle name="Normal 5 2 2 2 2 6 8" xfId="16009" xr:uid="{00000000-0005-0000-0000-000035340000}"/>
    <cellStyle name="Normal 5 2 2 2 2 7" xfId="16010" xr:uid="{00000000-0005-0000-0000-000036340000}"/>
    <cellStyle name="Normal 5 2 2 2 2 7 2" xfId="16011" xr:uid="{00000000-0005-0000-0000-000037340000}"/>
    <cellStyle name="Normal 5 2 2 2 2 7 2 2" xfId="16012" xr:uid="{00000000-0005-0000-0000-000038340000}"/>
    <cellStyle name="Normal 5 2 2 2 2 7 2 2 2" xfId="16013" xr:uid="{00000000-0005-0000-0000-000039340000}"/>
    <cellStyle name="Normal 5 2 2 2 2 7 2 3" xfId="16014" xr:uid="{00000000-0005-0000-0000-00003A340000}"/>
    <cellStyle name="Normal 5 2 2 2 2 7 2 4" xfId="16015" xr:uid="{00000000-0005-0000-0000-00003B340000}"/>
    <cellStyle name="Normal 5 2 2 2 2 7 3" xfId="16016" xr:uid="{00000000-0005-0000-0000-00003C340000}"/>
    <cellStyle name="Normal 5 2 2 2 2 7 3 2" xfId="16017" xr:uid="{00000000-0005-0000-0000-00003D340000}"/>
    <cellStyle name="Normal 5 2 2 2 2 7 3 3" xfId="16018" xr:uid="{00000000-0005-0000-0000-00003E340000}"/>
    <cellStyle name="Normal 5 2 2 2 2 7 3 4" xfId="16019" xr:uid="{00000000-0005-0000-0000-00003F340000}"/>
    <cellStyle name="Normal 5 2 2 2 2 7 4" xfId="16020" xr:uid="{00000000-0005-0000-0000-000040340000}"/>
    <cellStyle name="Normal 5 2 2 2 2 7 4 2" xfId="16021" xr:uid="{00000000-0005-0000-0000-000041340000}"/>
    <cellStyle name="Normal 5 2 2 2 2 7 4 3" xfId="16022" xr:uid="{00000000-0005-0000-0000-000042340000}"/>
    <cellStyle name="Normal 5 2 2 2 2 7 5" xfId="16023" xr:uid="{00000000-0005-0000-0000-000043340000}"/>
    <cellStyle name="Normal 5 2 2 2 2 7 6" xfId="16024" xr:uid="{00000000-0005-0000-0000-000044340000}"/>
    <cellStyle name="Normal 5 2 2 2 2 7 7" xfId="16025" xr:uid="{00000000-0005-0000-0000-000045340000}"/>
    <cellStyle name="Normal 5 2 2 2 2 8" xfId="16026" xr:uid="{00000000-0005-0000-0000-000046340000}"/>
    <cellStyle name="Normal 5 2 2 2 2 8 2" xfId="16027" xr:uid="{00000000-0005-0000-0000-000047340000}"/>
    <cellStyle name="Normal 5 2 2 2 2 8 2 2" xfId="16028" xr:uid="{00000000-0005-0000-0000-000048340000}"/>
    <cellStyle name="Normal 5 2 2 2 2 8 3" xfId="16029" xr:uid="{00000000-0005-0000-0000-000049340000}"/>
    <cellStyle name="Normal 5 2 2 2 2 8 4" xfId="16030" xr:uid="{00000000-0005-0000-0000-00004A340000}"/>
    <cellStyle name="Normal 5 2 2 2 2 9" xfId="16031" xr:uid="{00000000-0005-0000-0000-00004B340000}"/>
    <cellStyle name="Normal 5 2 2 2 2 9 2" xfId="16032" xr:uid="{00000000-0005-0000-0000-00004C340000}"/>
    <cellStyle name="Normal 5 2 2 2 2 9 3" xfId="16033" xr:uid="{00000000-0005-0000-0000-00004D340000}"/>
    <cellStyle name="Normal 5 2 2 2 2 9 4" xfId="16034" xr:uid="{00000000-0005-0000-0000-00004E340000}"/>
    <cellStyle name="Normal 5 2 2 2 3" xfId="16035" xr:uid="{00000000-0005-0000-0000-00004F340000}"/>
    <cellStyle name="Normal 5 2 2 2 3 10" xfId="16036" xr:uid="{00000000-0005-0000-0000-000050340000}"/>
    <cellStyle name="Normal 5 2 2 2 3 11" xfId="16037" xr:uid="{00000000-0005-0000-0000-000051340000}"/>
    <cellStyle name="Normal 5 2 2 2 3 2" xfId="16038" xr:uid="{00000000-0005-0000-0000-000052340000}"/>
    <cellStyle name="Normal 5 2 2 2 3 2 10" xfId="16039" xr:uid="{00000000-0005-0000-0000-000053340000}"/>
    <cellStyle name="Normal 5 2 2 2 3 2 2" xfId="16040" xr:uid="{00000000-0005-0000-0000-000054340000}"/>
    <cellStyle name="Normal 5 2 2 2 3 2 2 2" xfId="16041" xr:uid="{00000000-0005-0000-0000-000055340000}"/>
    <cellStyle name="Normal 5 2 2 2 3 2 2 2 2" xfId="16042" xr:uid="{00000000-0005-0000-0000-000056340000}"/>
    <cellStyle name="Normal 5 2 2 2 3 2 2 2 2 2" xfId="16043" xr:uid="{00000000-0005-0000-0000-000057340000}"/>
    <cellStyle name="Normal 5 2 2 2 3 2 2 2 2 2 2" xfId="16044" xr:uid="{00000000-0005-0000-0000-000058340000}"/>
    <cellStyle name="Normal 5 2 2 2 3 2 2 2 2 3" xfId="16045" xr:uid="{00000000-0005-0000-0000-000059340000}"/>
    <cellStyle name="Normal 5 2 2 2 3 2 2 2 2 4" xfId="16046" xr:uid="{00000000-0005-0000-0000-00005A340000}"/>
    <cellStyle name="Normal 5 2 2 2 3 2 2 2 3" xfId="16047" xr:uid="{00000000-0005-0000-0000-00005B340000}"/>
    <cellStyle name="Normal 5 2 2 2 3 2 2 2 3 2" xfId="16048" xr:uid="{00000000-0005-0000-0000-00005C340000}"/>
    <cellStyle name="Normal 5 2 2 2 3 2 2 2 3 3" xfId="16049" xr:uid="{00000000-0005-0000-0000-00005D340000}"/>
    <cellStyle name="Normal 5 2 2 2 3 2 2 2 3 4" xfId="16050" xr:uid="{00000000-0005-0000-0000-00005E340000}"/>
    <cellStyle name="Normal 5 2 2 2 3 2 2 2 4" xfId="16051" xr:uid="{00000000-0005-0000-0000-00005F340000}"/>
    <cellStyle name="Normal 5 2 2 2 3 2 2 2 4 2" xfId="16052" xr:uid="{00000000-0005-0000-0000-000060340000}"/>
    <cellStyle name="Normal 5 2 2 2 3 2 2 2 4 3" xfId="16053" xr:uid="{00000000-0005-0000-0000-000061340000}"/>
    <cellStyle name="Normal 5 2 2 2 3 2 2 2 5" xfId="16054" xr:uid="{00000000-0005-0000-0000-000062340000}"/>
    <cellStyle name="Normal 5 2 2 2 3 2 2 2 6" xfId="16055" xr:uid="{00000000-0005-0000-0000-000063340000}"/>
    <cellStyle name="Normal 5 2 2 2 3 2 2 2 7" xfId="16056" xr:uid="{00000000-0005-0000-0000-000064340000}"/>
    <cellStyle name="Normal 5 2 2 2 3 2 2 3" xfId="16057" xr:uid="{00000000-0005-0000-0000-000065340000}"/>
    <cellStyle name="Normal 5 2 2 2 3 2 2 3 2" xfId="16058" xr:uid="{00000000-0005-0000-0000-000066340000}"/>
    <cellStyle name="Normal 5 2 2 2 3 2 2 3 2 2" xfId="16059" xr:uid="{00000000-0005-0000-0000-000067340000}"/>
    <cellStyle name="Normal 5 2 2 2 3 2 2 3 3" xfId="16060" xr:uid="{00000000-0005-0000-0000-000068340000}"/>
    <cellStyle name="Normal 5 2 2 2 3 2 2 3 4" xfId="16061" xr:uid="{00000000-0005-0000-0000-000069340000}"/>
    <cellStyle name="Normal 5 2 2 2 3 2 2 4" xfId="16062" xr:uid="{00000000-0005-0000-0000-00006A340000}"/>
    <cellStyle name="Normal 5 2 2 2 3 2 2 4 2" xfId="16063" xr:uid="{00000000-0005-0000-0000-00006B340000}"/>
    <cellStyle name="Normal 5 2 2 2 3 2 2 4 3" xfId="16064" xr:uid="{00000000-0005-0000-0000-00006C340000}"/>
    <cellStyle name="Normal 5 2 2 2 3 2 2 4 4" xfId="16065" xr:uid="{00000000-0005-0000-0000-00006D340000}"/>
    <cellStyle name="Normal 5 2 2 2 3 2 2 5" xfId="16066" xr:uid="{00000000-0005-0000-0000-00006E340000}"/>
    <cellStyle name="Normal 5 2 2 2 3 2 2 5 2" xfId="16067" xr:uid="{00000000-0005-0000-0000-00006F340000}"/>
    <cellStyle name="Normal 5 2 2 2 3 2 2 5 3" xfId="16068" xr:uid="{00000000-0005-0000-0000-000070340000}"/>
    <cellStyle name="Normal 5 2 2 2 3 2 2 6" xfId="16069" xr:uid="{00000000-0005-0000-0000-000071340000}"/>
    <cellStyle name="Normal 5 2 2 2 3 2 2 7" xfId="16070" xr:uid="{00000000-0005-0000-0000-000072340000}"/>
    <cellStyle name="Normal 5 2 2 2 3 2 2 8" xfId="16071" xr:uid="{00000000-0005-0000-0000-000073340000}"/>
    <cellStyle name="Normal 5 2 2 2 3 2 3" xfId="16072" xr:uid="{00000000-0005-0000-0000-000074340000}"/>
    <cellStyle name="Normal 5 2 2 2 3 2 3 2" xfId="16073" xr:uid="{00000000-0005-0000-0000-000075340000}"/>
    <cellStyle name="Normal 5 2 2 2 3 2 3 2 2" xfId="16074" xr:uid="{00000000-0005-0000-0000-000076340000}"/>
    <cellStyle name="Normal 5 2 2 2 3 2 3 2 2 2" xfId="16075" xr:uid="{00000000-0005-0000-0000-000077340000}"/>
    <cellStyle name="Normal 5 2 2 2 3 2 3 2 2 2 2" xfId="16076" xr:uid="{00000000-0005-0000-0000-000078340000}"/>
    <cellStyle name="Normal 5 2 2 2 3 2 3 2 2 3" xfId="16077" xr:uid="{00000000-0005-0000-0000-000079340000}"/>
    <cellStyle name="Normal 5 2 2 2 3 2 3 2 2 4" xfId="16078" xr:uid="{00000000-0005-0000-0000-00007A340000}"/>
    <cellStyle name="Normal 5 2 2 2 3 2 3 2 3" xfId="16079" xr:uid="{00000000-0005-0000-0000-00007B340000}"/>
    <cellStyle name="Normal 5 2 2 2 3 2 3 2 3 2" xfId="16080" xr:uid="{00000000-0005-0000-0000-00007C340000}"/>
    <cellStyle name="Normal 5 2 2 2 3 2 3 2 3 3" xfId="16081" xr:uid="{00000000-0005-0000-0000-00007D340000}"/>
    <cellStyle name="Normal 5 2 2 2 3 2 3 2 3 4" xfId="16082" xr:uid="{00000000-0005-0000-0000-00007E340000}"/>
    <cellStyle name="Normal 5 2 2 2 3 2 3 2 4" xfId="16083" xr:uid="{00000000-0005-0000-0000-00007F340000}"/>
    <cellStyle name="Normal 5 2 2 2 3 2 3 2 4 2" xfId="16084" xr:uid="{00000000-0005-0000-0000-000080340000}"/>
    <cellStyle name="Normal 5 2 2 2 3 2 3 2 4 3" xfId="16085" xr:uid="{00000000-0005-0000-0000-000081340000}"/>
    <cellStyle name="Normal 5 2 2 2 3 2 3 2 5" xfId="16086" xr:uid="{00000000-0005-0000-0000-000082340000}"/>
    <cellStyle name="Normal 5 2 2 2 3 2 3 2 6" xfId="16087" xr:uid="{00000000-0005-0000-0000-000083340000}"/>
    <cellStyle name="Normal 5 2 2 2 3 2 3 2 7" xfId="16088" xr:uid="{00000000-0005-0000-0000-000084340000}"/>
    <cellStyle name="Normal 5 2 2 2 3 2 3 3" xfId="16089" xr:uid="{00000000-0005-0000-0000-000085340000}"/>
    <cellStyle name="Normal 5 2 2 2 3 2 3 3 2" xfId="16090" xr:uid="{00000000-0005-0000-0000-000086340000}"/>
    <cellStyle name="Normal 5 2 2 2 3 2 3 3 2 2" xfId="16091" xr:uid="{00000000-0005-0000-0000-000087340000}"/>
    <cellStyle name="Normal 5 2 2 2 3 2 3 3 3" xfId="16092" xr:uid="{00000000-0005-0000-0000-000088340000}"/>
    <cellStyle name="Normal 5 2 2 2 3 2 3 3 4" xfId="16093" xr:uid="{00000000-0005-0000-0000-000089340000}"/>
    <cellStyle name="Normal 5 2 2 2 3 2 3 4" xfId="16094" xr:uid="{00000000-0005-0000-0000-00008A340000}"/>
    <cellStyle name="Normal 5 2 2 2 3 2 3 4 2" xfId="16095" xr:uid="{00000000-0005-0000-0000-00008B340000}"/>
    <cellStyle name="Normal 5 2 2 2 3 2 3 4 3" xfId="16096" xr:uid="{00000000-0005-0000-0000-00008C340000}"/>
    <cellStyle name="Normal 5 2 2 2 3 2 3 4 4" xfId="16097" xr:uid="{00000000-0005-0000-0000-00008D340000}"/>
    <cellStyle name="Normal 5 2 2 2 3 2 3 5" xfId="16098" xr:uid="{00000000-0005-0000-0000-00008E340000}"/>
    <cellStyle name="Normal 5 2 2 2 3 2 3 5 2" xfId="16099" xr:uid="{00000000-0005-0000-0000-00008F340000}"/>
    <cellStyle name="Normal 5 2 2 2 3 2 3 5 3" xfId="16100" xr:uid="{00000000-0005-0000-0000-000090340000}"/>
    <cellStyle name="Normal 5 2 2 2 3 2 3 6" xfId="16101" xr:uid="{00000000-0005-0000-0000-000091340000}"/>
    <cellStyle name="Normal 5 2 2 2 3 2 3 7" xfId="16102" xr:uid="{00000000-0005-0000-0000-000092340000}"/>
    <cellStyle name="Normal 5 2 2 2 3 2 3 8" xfId="16103" xr:uid="{00000000-0005-0000-0000-000093340000}"/>
    <cellStyle name="Normal 5 2 2 2 3 2 4" xfId="16104" xr:uid="{00000000-0005-0000-0000-000094340000}"/>
    <cellStyle name="Normal 5 2 2 2 3 2 4 2" xfId="16105" xr:uid="{00000000-0005-0000-0000-000095340000}"/>
    <cellStyle name="Normal 5 2 2 2 3 2 4 2 2" xfId="16106" xr:uid="{00000000-0005-0000-0000-000096340000}"/>
    <cellStyle name="Normal 5 2 2 2 3 2 4 2 2 2" xfId="16107" xr:uid="{00000000-0005-0000-0000-000097340000}"/>
    <cellStyle name="Normal 5 2 2 2 3 2 4 2 3" xfId="16108" xr:uid="{00000000-0005-0000-0000-000098340000}"/>
    <cellStyle name="Normal 5 2 2 2 3 2 4 2 4" xfId="16109" xr:uid="{00000000-0005-0000-0000-000099340000}"/>
    <cellStyle name="Normal 5 2 2 2 3 2 4 3" xfId="16110" xr:uid="{00000000-0005-0000-0000-00009A340000}"/>
    <cellStyle name="Normal 5 2 2 2 3 2 4 3 2" xfId="16111" xr:uid="{00000000-0005-0000-0000-00009B340000}"/>
    <cellStyle name="Normal 5 2 2 2 3 2 4 3 3" xfId="16112" xr:uid="{00000000-0005-0000-0000-00009C340000}"/>
    <cellStyle name="Normal 5 2 2 2 3 2 4 3 4" xfId="16113" xr:uid="{00000000-0005-0000-0000-00009D340000}"/>
    <cellStyle name="Normal 5 2 2 2 3 2 4 4" xfId="16114" xr:uid="{00000000-0005-0000-0000-00009E340000}"/>
    <cellStyle name="Normal 5 2 2 2 3 2 4 4 2" xfId="16115" xr:uid="{00000000-0005-0000-0000-00009F340000}"/>
    <cellStyle name="Normal 5 2 2 2 3 2 4 4 3" xfId="16116" xr:uid="{00000000-0005-0000-0000-0000A0340000}"/>
    <cellStyle name="Normal 5 2 2 2 3 2 4 5" xfId="16117" xr:uid="{00000000-0005-0000-0000-0000A1340000}"/>
    <cellStyle name="Normal 5 2 2 2 3 2 4 6" xfId="16118" xr:uid="{00000000-0005-0000-0000-0000A2340000}"/>
    <cellStyle name="Normal 5 2 2 2 3 2 4 7" xfId="16119" xr:uid="{00000000-0005-0000-0000-0000A3340000}"/>
    <cellStyle name="Normal 5 2 2 2 3 2 5" xfId="16120" xr:uid="{00000000-0005-0000-0000-0000A4340000}"/>
    <cellStyle name="Normal 5 2 2 2 3 2 5 2" xfId="16121" xr:uid="{00000000-0005-0000-0000-0000A5340000}"/>
    <cellStyle name="Normal 5 2 2 2 3 2 5 2 2" xfId="16122" xr:uid="{00000000-0005-0000-0000-0000A6340000}"/>
    <cellStyle name="Normal 5 2 2 2 3 2 5 3" xfId="16123" xr:uid="{00000000-0005-0000-0000-0000A7340000}"/>
    <cellStyle name="Normal 5 2 2 2 3 2 5 4" xfId="16124" xr:uid="{00000000-0005-0000-0000-0000A8340000}"/>
    <cellStyle name="Normal 5 2 2 2 3 2 6" xfId="16125" xr:uid="{00000000-0005-0000-0000-0000A9340000}"/>
    <cellStyle name="Normal 5 2 2 2 3 2 6 2" xfId="16126" xr:uid="{00000000-0005-0000-0000-0000AA340000}"/>
    <cellStyle name="Normal 5 2 2 2 3 2 6 3" xfId="16127" xr:uid="{00000000-0005-0000-0000-0000AB340000}"/>
    <cellStyle name="Normal 5 2 2 2 3 2 6 4" xfId="16128" xr:uid="{00000000-0005-0000-0000-0000AC340000}"/>
    <cellStyle name="Normal 5 2 2 2 3 2 7" xfId="16129" xr:uid="{00000000-0005-0000-0000-0000AD340000}"/>
    <cellStyle name="Normal 5 2 2 2 3 2 7 2" xfId="16130" xr:uid="{00000000-0005-0000-0000-0000AE340000}"/>
    <cellStyle name="Normal 5 2 2 2 3 2 7 3" xfId="16131" xr:uid="{00000000-0005-0000-0000-0000AF340000}"/>
    <cellStyle name="Normal 5 2 2 2 3 2 8" xfId="16132" xr:uid="{00000000-0005-0000-0000-0000B0340000}"/>
    <cellStyle name="Normal 5 2 2 2 3 2 9" xfId="16133" xr:uid="{00000000-0005-0000-0000-0000B1340000}"/>
    <cellStyle name="Normal 5 2 2 2 3 3" xfId="16134" xr:uid="{00000000-0005-0000-0000-0000B2340000}"/>
    <cellStyle name="Normal 5 2 2 2 3 3 2" xfId="16135" xr:uid="{00000000-0005-0000-0000-0000B3340000}"/>
    <cellStyle name="Normal 5 2 2 2 3 3 2 2" xfId="16136" xr:uid="{00000000-0005-0000-0000-0000B4340000}"/>
    <cellStyle name="Normal 5 2 2 2 3 3 2 2 2" xfId="16137" xr:uid="{00000000-0005-0000-0000-0000B5340000}"/>
    <cellStyle name="Normal 5 2 2 2 3 3 2 2 2 2" xfId="16138" xr:uid="{00000000-0005-0000-0000-0000B6340000}"/>
    <cellStyle name="Normal 5 2 2 2 3 3 2 2 3" xfId="16139" xr:uid="{00000000-0005-0000-0000-0000B7340000}"/>
    <cellStyle name="Normal 5 2 2 2 3 3 2 2 4" xfId="16140" xr:uid="{00000000-0005-0000-0000-0000B8340000}"/>
    <cellStyle name="Normal 5 2 2 2 3 3 2 3" xfId="16141" xr:uid="{00000000-0005-0000-0000-0000B9340000}"/>
    <cellStyle name="Normal 5 2 2 2 3 3 2 3 2" xfId="16142" xr:uid="{00000000-0005-0000-0000-0000BA340000}"/>
    <cellStyle name="Normal 5 2 2 2 3 3 2 3 3" xfId="16143" xr:uid="{00000000-0005-0000-0000-0000BB340000}"/>
    <cellStyle name="Normal 5 2 2 2 3 3 2 3 4" xfId="16144" xr:uid="{00000000-0005-0000-0000-0000BC340000}"/>
    <cellStyle name="Normal 5 2 2 2 3 3 2 4" xfId="16145" xr:uid="{00000000-0005-0000-0000-0000BD340000}"/>
    <cellStyle name="Normal 5 2 2 2 3 3 2 4 2" xfId="16146" xr:uid="{00000000-0005-0000-0000-0000BE340000}"/>
    <cellStyle name="Normal 5 2 2 2 3 3 2 4 3" xfId="16147" xr:uid="{00000000-0005-0000-0000-0000BF340000}"/>
    <cellStyle name="Normal 5 2 2 2 3 3 2 5" xfId="16148" xr:uid="{00000000-0005-0000-0000-0000C0340000}"/>
    <cellStyle name="Normal 5 2 2 2 3 3 2 6" xfId="16149" xr:uid="{00000000-0005-0000-0000-0000C1340000}"/>
    <cellStyle name="Normal 5 2 2 2 3 3 2 7" xfId="16150" xr:uid="{00000000-0005-0000-0000-0000C2340000}"/>
    <cellStyle name="Normal 5 2 2 2 3 3 3" xfId="16151" xr:uid="{00000000-0005-0000-0000-0000C3340000}"/>
    <cellStyle name="Normal 5 2 2 2 3 3 3 2" xfId="16152" xr:uid="{00000000-0005-0000-0000-0000C4340000}"/>
    <cellStyle name="Normal 5 2 2 2 3 3 3 2 2" xfId="16153" xr:uid="{00000000-0005-0000-0000-0000C5340000}"/>
    <cellStyle name="Normal 5 2 2 2 3 3 3 3" xfId="16154" xr:uid="{00000000-0005-0000-0000-0000C6340000}"/>
    <cellStyle name="Normal 5 2 2 2 3 3 3 4" xfId="16155" xr:uid="{00000000-0005-0000-0000-0000C7340000}"/>
    <cellStyle name="Normal 5 2 2 2 3 3 4" xfId="16156" xr:uid="{00000000-0005-0000-0000-0000C8340000}"/>
    <cellStyle name="Normal 5 2 2 2 3 3 4 2" xfId="16157" xr:uid="{00000000-0005-0000-0000-0000C9340000}"/>
    <cellStyle name="Normal 5 2 2 2 3 3 4 3" xfId="16158" xr:uid="{00000000-0005-0000-0000-0000CA340000}"/>
    <cellStyle name="Normal 5 2 2 2 3 3 4 4" xfId="16159" xr:uid="{00000000-0005-0000-0000-0000CB340000}"/>
    <cellStyle name="Normal 5 2 2 2 3 3 5" xfId="16160" xr:uid="{00000000-0005-0000-0000-0000CC340000}"/>
    <cellStyle name="Normal 5 2 2 2 3 3 5 2" xfId="16161" xr:uid="{00000000-0005-0000-0000-0000CD340000}"/>
    <cellStyle name="Normal 5 2 2 2 3 3 5 3" xfId="16162" xr:uid="{00000000-0005-0000-0000-0000CE340000}"/>
    <cellStyle name="Normal 5 2 2 2 3 3 6" xfId="16163" xr:uid="{00000000-0005-0000-0000-0000CF340000}"/>
    <cellStyle name="Normal 5 2 2 2 3 3 7" xfId="16164" xr:uid="{00000000-0005-0000-0000-0000D0340000}"/>
    <cellStyle name="Normal 5 2 2 2 3 3 8" xfId="16165" xr:uid="{00000000-0005-0000-0000-0000D1340000}"/>
    <cellStyle name="Normal 5 2 2 2 3 4" xfId="16166" xr:uid="{00000000-0005-0000-0000-0000D2340000}"/>
    <cellStyle name="Normal 5 2 2 2 3 4 2" xfId="16167" xr:uid="{00000000-0005-0000-0000-0000D3340000}"/>
    <cellStyle name="Normal 5 2 2 2 3 4 2 2" xfId="16168" xr:uid="{00000000-0005-0000-0000-0000D4340000}"/>
    <cellStyle name="Normal 5 2 2 2 3 4 2 2 2" xfId="16169" xr:uid="{00000000-0005-0000-0000-0000D5340000}"/>
    <cellStyle name="Normal 5 2 2 2 3 4 2 2 2 2" xfId="16170" xr:uid="{00000000-0005-0000-0000-0000D6340000}"/>
    <cellStyle name="Normal 5 2 2 2 3 4 2 2 3" xfId="16171" xr:uid="{00000000-0005-0000-0000-0000D7340000}"/>
    <cellStyle name="Normal 5 2 2 2 3 4 2 2 4" xfId="16172" xr:uid="{00000000-0005-0000-0000-0000D8340000}"/>
    <cellStyle name="Normal 5 2 2 2 3 4 2 3" xfId="16173" xr:uid="{00000000-0005-0000-0000-0000D9340000}"/>
    <cellStyle name="Normal 5 2 2 2 3 4 2 3 2" xfId="16174" xr:uid="{00000000-0005-0000-0000-0000DA340000}"/>
    <cellStyle name="Normal 5 2 2 2 3 4 2 3 3" xfId="16175" xr:uid="{00000000-0005-0000-0000-0000DB340000}"/>
    <cellStyle name="Normal 5 2 2 2 3 4 2 3 4" xfId="16176" xr:uid="{00000000-0005-0000-0000-0000DC340000}"/>
    <cellStyle name="Normal 5 2 2 2 3 4 2 4" xfId="16177" xr:uid="{00000000-0005-0000-0000-0000DD340000}"/>
    <cellStyle name="Normal 5 2 2 2 3 4 2 4 2" xfId="16178" xr:uid="{00000000-0005-0000-0000-0000DE340000}"/>
    <cellStyle name="Normal 5 2 2 2 3 4 2 4 3" xfId="16179" xr:uid="{00000000-0005-0000-0000-0000DF340000}"/>
    <cellStyle name="Normal 5 2 2 2 3 4 2 5" xfId="16180" xr:uid="{00000000-0005-0000-0000-0000E0340000}"/>
    <cellStyle name="Normal 5 2 2 2 3 4 2 6" xfId="16181" xr:uid="{00000000-0005-0000-0000-0000E1340000}"/>
    <cellStyle name="Normal 5 2 2 2 3 4 2 7" xfId="16182" xr:uid="{00000000-0005-0000-0000-0000E2340000}"/>
    <cellStyle name="Normal 5 2 2 2 3 4 3" xfId="16183" xr:uid="{00000000-0005-0000-0000-0000E3340000}"/>
    <cellStyle name="Normal 5 2 2 2 3 4 3 2" xfId="16184" xr:uid="{00000000-0005-0000-0000-0000E4340000}"/>
    <cellStyle name="Normal 5 2 2 2 3 4 3 2 2" xfId="16185" xr:uid="{00000000-0005-0000-0000-0000E5340000}"/>
    <cellStyle name="Normal 5 2 2 2 3 4 3 3" xfId="16186" xr:uid="{00000000-0005-0000-0000-0000E6340000}"/>
    <cellStyle name="Normal 5 2 2 2 3 4 3 4" xfId="16187" xr:uid="{00000000-0005-0000-0000-0000E7340000}"/>
    <cellStyle name="Normal 5 2 2 2 3 4 4" xfId="16188" xr:uid="{00000000-0005-0000-0000-0000E8340000}"/>
    <cellStyle name="Normal 5 2 2 2 3 4 4 2" xfId="16189" xr:uid="{00000000-0005-0000-0000-0000E9340000}"/>
    <cellStyle name="Normal 5 2 2 2 3 4 4 3" xfId="16190" xr:uid="{00000000-0005-0000-0000-0000EA340000}"/>
    <cellStyle name="Normal 5 2 2 2 3 4 4 4" xfId="16191" xr:uid="{00000000-0005-0000-0000-0000EB340000}"/>
    <cellStyle name="Normal 5 2 2 2 3 4 5" xfId="16192" xr:uid="{00000000-0005-0000-0000-0000EC340000}"/>
    <cellStyle name="Normal 5 2 2 2 3 4 5 2" xfId="16193" xr:uid="{00000000-0005-0000-0000-0000ED340000}"/>
    <cellStyle name="Normal 5 2 2 2 3 4 5 3" xfId="16194" xr:uid="{00000000-0005-0000-0000-0000EE340000}"/>
    <cellStyle name="Normal 5 2 2 2 3 4 6" xfId="16195" xr:uid="{00000000-0005-0000-0000-0000EF340000}"/>
    <cellStyle name="Normal 5 2 2 2 3 4 7" xfId="16196" xr:uid="{00000000-0005-0000-0000-0000F0340000}"/>
    <cellStyle name="Normal 5 2 2 2 3 4 8" xfId="16197" xr:uid="{00000000-0005-0000-0000-0000F1340000}"/>
    <cellStyle name="Normal 5 2 2 2 3 5" xfId="16198" xr:uid="{00000000-0005-0000-0000-0000F2340000}"/>
    <cellStyle name="Normal 5 2 2 2 3 5 2" xfId="16199" xr:uid="{00000000-0005-0000-0000-0000F3340000}"/>
    <cellStyle name="Normal 5 2 2 2 3 5 2 2" xfId="16200" xr:uid="{00000000-0005-0000-0000-0000F4340000}"/>
    <cellStyle name="Normal 5 2 2 2 3 5 2 2 2" xfId="16201" xr:uid="{00000000-0005-0000-0000-0000F5340000}"/>
    <cellStyle name="Normal 5 2 2 2 3 5 2 3" xfId="16202" xr:uid="{00000000-0005-0000-0000-0000F6340000}"/>
    <cellStyle name="Normal 5 2 2 2 3 5 2 4" xfId="16203" xr:uid="{00000000-0005-0000-0000-0000F7340000}"/>
    <cellStyle name="Normal 5 2 2 2 3 5 3" xfId="16204" xr:uid="{00000000-0005-0000-0000-0000F8340000}"/>
    <cellStyle name="Normal 5 2 2 2 3 5 3 2" xfId="16205" xr:uid="{00000000-0005-0000-0000-0000F9340000}"/>
    <cellStyle name="Normal 5 2 2 2 3 5 3 3" xfId="16206" xr:uid="{00000000-0005-0000-0000-0000FA340000}"/>
    <cellStyle name="Normal 5 2 2 2 3 5 3 4" xfId="16207" xr:uid="{00000000-0005-0000-0000-0000FB340000}"/>
    <cellStyle name="Normal 5 2 2 2 3 5 4" xfId="16208" xr:uid="{00000000-0005-0000-0000-0000FC340000}"/>
    <cellStyle name="Normal 5 2 2 2 3 5 4 2" xfId="16209" xr:uid="{00000000-0005-0000-0000-0000FD340000}"/>
    <cellStyle name="Normal 5 2 2 2 3 5 4 3" xfId="16210" xr:uid="{00000000-0005-0000-0000-0000FE340000}"/>
    <cellStyle name="Normal 5 2 2 2 3 5 5" xfId="16211" xr:uid="{00000000-0005-0000-0000-0000FF340000}"/>
    <cellStyle name="Normal 5 2 2 2 3 5 6" xfId="16212" xr:uid="{00000000-0005-0000-0000-000000350000}"/>
    <cellStyle name="Normal 5 2 2 2 3 5 7" xfId="16213" xr:uid="{00000000-0005-0000-0000-000001350000}"/>
    <cellStyle name="Normal 5 2 2 2 3 6" xfId="16214" xr:uid="{00000000-0005-0000-0000-000002350000}"/>
    <cellStyle name="Normal 5 2 2 2 3 6 2" xfId="16215" xr:uid="{00000000-0005-0000-0000-000003350000}"/>
    <cellStyle name="Normal 5 2 2 2 3 6 2 2" xfId="16216" xr:uid="{00000000-0005-0000-0000-000004350000}"/>
    <cellStyle name="Normal 5 2 2 2 3 6 3" xfId="16217" xr:uid="{00000000-0005-0000-0000-000005350000}"/>
    <cellStyle name="Normal 5 2 2 2 3 6 4" xfId="16218" xr:uid="{00000000-0005-0000-0000-000006350000}"/>
    <cellStyle name="Normal 5 2 2 2 3 7" xfId="16219" xr:uid="{00000000-0005-0000-0000-000007350000}"/>
    <cellStyle name="Normal 5 2 2 2 3 7 2" xfId="16220" xr:uid="{00000000-0005-0000-0000-000008350000}"/>
    <cellStyle name="Normal 5 2 2 2 3 7 3" xfId="16221" xr:uid="{00000000-0005-0000-0000-000009350000}"/>
    <cellStyle name="Normal 5 2 2 2 3 7 4" xfId="16222" xr:uid="{00000000-0005-0000-0000-00000A350000}"/>
    <cellStyle name="Normal 5 2 2 2 3 8" xfId="16223" xr:uid="{00000000-0005-0000-0000-00000B350000}"/>
    <cellStyle name="Normal 5 2 2 2 3 8 2" xfId="16224" xr:uid="{00000000-0005-0000-0000-00000C350000}"/>
    <cellStyle name="Normal 5 2 2 2 3 8 3" xfId="16225" xr:uid="{00000000-0005-0000-0000-00000D350000}"/>
    <cellStyle name="Normal 5 2 2 2 3 9" xfId="16226" xr:uid="{00000000-0005-0000-0000-00000E350000}"/>
    <cellStyle name="Normal 5 2 2 2 4" xfId="16227" xr:uid="{00000000-0005-0000-0000-00000F350000}"/>
    <cellStyle name="Normal 5 2 2 2 4 10" xfId="16228" xr:uid="{00000000-0005-0000-0000-000010350000}"/>
    <cellStyle name="Normal 5 2 2 2 4 11" xfId="16229" xr:uid="{00000000-0005-0000-0000-000011350000}"/>
    <cellStyle name="Normal 5 2 2 2 4 2" xfId="16230" xr:uid="{00000000-0005-0000-0000-000012350000}"/>
    <cellStyle name="Normal 5 2 2 2 4 2 10" xfId="16231" xr:uid="{00000000-0005-0000-0000-000013350000}"/>
    <cellStyle name="Normal 5 2 2 2 4 2 2" xfId="16232" xr:uid="{00000000-0005-0000-0000-000014350000}"/>
    <cellStyle name="Normal 5 2 2 2 4 2 2 2" xfId="16233" xr:uid="{00000000-0005-0000-0000-000015350000}"/>
    <cellStyle name="Normal 5 2 2 2 4 2 2 2 2" xfId="16234" xr:uid="{00000000-0005-0000-0000-000016350000}"/>
    <cellStyle name="Normal 5 2 2 2 4 2 2 2 2 2" xfId="16235" xr:uid="{00000000-0005-0000-0000-000017350000}"/>
    <cellStyle name="Normal 5 2 2 2 4 2 2 2 2 2 2" xfId="16236" xr:uid="{00000000-0005-0000-0000-000018350000}"/>
    <cellStyle name="Normal 5 2 2 2 4 2 2 2 2 3" xfId="16237" xr:uid="{00000000-0005-0000-0000-000019350000}"/>
    <cellStyle name="Normal 5 2 2 2 4 2 2 2 2 4" xfId="16238" xr:uid="{00000000-0005-0000-0000-00001A350000}"/>
    <cellStyle name="Normal 5 2 2 2 4 2 2 2 3" xfId="16239" xr:uid="{00000000-0005-0000-0000-00001B350000}"/>
    <cellStyle name="Normal 5 2 2 2 4 2 2 2 3 2" xfId="16240" xr:uid="{00000000-0005-0000-0000-00001C350000}"/>
    <cellStyle name="Normal 5 2 2 2 4 2 2 2 3 3" xfId="16241" xr:uid="{00000000-0005-0000-0000-00001D350000}"/>
    <cellStyle name="Normal 5 2 2 2 4 2 2 2 3 4" xfId="16242" xr:uid="{00000000-0005-0000-0000-00001E350000}"/>
    <cellStyle name="Normal 5 2 2 2 4 2 2 2 4" xfId="16243" xr:uid="{00000000-0005-0000-0000-00001F350000}"/>
    <cellStyle name="Normal 5 2 2 2 4 2 2 2 4 2" xfId="16244" xr:uid="{00000000-0005-0000-0000-000020350000}"/>
    <cellStyle name="Normal 5 2 2 2 4 2 2 2 4 3" xfId="16245" xr:uid="{00000000-0005-0000-0000-000021350000}"/>
    <cellStyle name="Normal 5 2 2 2 4 2 2 2 5" xfId="16246" xr:uid="{00000000-0005-0000-0000-000022350000}"/>
    <cellStyle name="Normal 5 2 2 2 4 2 2 2 6" xfId="16247" xr:uid="{00000000-0005-0000-0000-000023350000}"/>
    <cellStyle name="Normal 5 2 2 2 4 2 2 2 7" xfId="16248" xr:uid="{00000000-0005-0000-0000-000024350000}"/>
    <cellStyle name="Normal 5 2 2 2 4 2 2 3" xfId="16249" xr:uid="{00000000-0005-0000-0000-000025350000}"/>
    <cellStyle name="Normal 5 2 2 2 4 2 2 3 2" xfId="16250" xr:uid="{00000000-0005-0000-0000-000026350000}"/>
    <cellStyle name="Normal 5 2 2 2 4 2 2 3 2 2" xfId="16251" xr:uid="{00000000-0005-0000-0000-000027350000}"/>
    <cellStyle name="Normal 5 2 2 2 4 2 2 3 3" xfId="16252" xr:uid="{00000000-0005-0000-0000-000028350000}"/>
    <cellStyle name="Normal 5 2 2 2 4 2 2 3 4" xfId="16253" xr:uid="{00000000-0005-0000-0000-000029350000}"/>
    <cellStyle name="Normal 5 2 2 2 4 2 2 4" xfId="16254" xr:uid="{00000000-0005-0000-0000-00002A350000}"/>
    <cellStyle name="Normal 5 2 2 2 4 2 2 4 2" xfId="16255" xr:uid="{00000000-0005-0000-0000-00002B350000}"/>
    <cellStyle name="Normal 5 2 2 2 4 2 2 4 3" xfId="16256" xr:uid="{00000000-0005-0000-0000-00002C350000}"/>
    <cellStyle name="Normal 5 2 2 2 4 2 2 4 4" xfId="16257" xr:uid="{00000000-0005-0000-0000-00002D350000}"/>
    <cellStyle name="Normal 5 2 2 2 4 2 2 5" xfId="16258" xr:uid="{00000000-0005-0000-0000-00002E350000}"/>
    <cellStyle name="Normal 5 2 2 2 4 2 2 5 2" xfId="16259" xr:uid="{00000000-0005-0000-0000-00002F350000}"/>
    <cellStyle name="Normal 5 2 2 2 4 2 2 5 3" xfId="16260" xr:uid="{00000000-0005-0000-0000-000030350000}"/>
    <cellStyle name="Normal 5 2 2 2 4 2 2 6" xfId="16261" xr:uid="{00000000-0005-0000-0000-000031350000}"/>
    <cellStyle name="Normal 5 2 2 2 4 2 2 7" xfId="16262" xr:uid="{00000000-0005-0000-0000-000032350000}"/>
    <cellStyle name="Normal 5 2 2 2 4 2 2 8" xfId="16263" xr:uid="{00000000-0005-0000-0000-000033350000}"/>
    <cellStyle name="Normal 5 2 2 2 4 2 3" xfId="16264" xr:uid="{00000000-0005-0000-0000-000034350000}"/>
    <cellStyle name="Normal 5 2 2 2 4 2 3 2" xfId="16265" xr:uid="{00000000-0005-0000-0000-000035350000}"/>
    <cellStyle name="Normal 5 2 2 2 4 2 3 2 2" xfId="16266" xr:uid="{00000000-0005-0000-0000-000036350000}"/>
    <cellStyle name="Normal 5 2 2 2 4 2 3 2 2 2" xfId="16267" xr:uid="{00000000-0005-0000-0000-000037350000}"/>
    <cellStyle name="Normal 5 2 2 2 4 2 3 2 2 2 2" xfId="16268" xr:uid="{00000000-0005-0000-0000-000038350000}"/>
    <cellStyle name="Normal 5 2 2 2 4 2 3 2 2 3" xfId="16269" xr:uid="{00000000-0005-0000-0000-000039350000}"/>
    <cellStyle name="Normal 5 2 2 2 4 2 3 2 2 4" xfId="16270" xr:uid="{00000000-0005-0000-0000-00003A350000}"/>
    <cellStyle name="Normal 5 2 2 2 4 2 3 2 3" xfId="16271" xr:uid="{00000000-0005-0000-0000-00003B350000}"/>
    <cellStyle name="Normal 5 2 2 2 4 2 3 2 3 2" xfId="16272" xr:uid="{00000000-0005-0000-0000-00003C350000}"/>
    <cellStyle name="Normal 5 2 2 2 4 2 3 2 3 3" xfId="16273" xr:uid="{00000000-0005-0000-0000-00003D350000}"/>
    <cellStyle name="Normal 5 2 2 2 4 2 3 2 3 4" xfId="16274" xr:uid="{00000000-0005-0000-0000-00003E350000}"/>
    <cellStyle name="Normal 5 2 2 2 4 2 3 2 4" xfId="16275" xr:uid="{00000000-0005-0000-0000-00003F350000}"/>
    <cellStyle name="Normal 5 2 2 2 4 2 3 2 4 2" xfId="16276" xr:uid="{00000000-0005-0000-0000-000040350000}"/>
    <cellStyle name="Normal 5 2 2 2 4 2 3 2 4 3" xfId="16277" xr:uid="{00000000-0005-0000-0000-000041350000}"/>
    <cellStyle name="Normal 5 2 2 2 4 2 3 2 5" xfId="16278" xr:uid="{00000000-0005-0000-0000-000042350000}"/>
    <cellStyle name="Normal 5 2 2 2 4 2 3 2 6" xfId="16279" xr:uid="{00000000-0005-0000-0000-000043350000}"/>
    <cellStyle name="Normal 5 2 2 2 4 2 3 2 7" xfId="16280" xr:uid="{00000000-0005-0000-0000-000044350000}"/>
    <cellStyle name="Normal 5 2 2 2 4 2 3 3" xfId="16281" xr:uid="{00000000-0005-0000-0000-000045350000}"/>
    <cellStyle name="Normal 5 2 2 2 4 2 3 3 2" xfId="16282" xr:uid="{00000000-0005-0000-0000-000046350000}"/>
    <cellStyle name="Normal 5 2 2 2 4 2 3 3 2 2" xfId="16283" xr:uid="{00000000-0005-0000-0000-000047350000}"/>
    <cellStyle name="Normal 5 2 2 2 4 2 3 3 3" xfId="16284" xr:uid="{00000000-0005-0000-0000-000048350000}"/>
    <cellStyle name="Normal 5 2 2 2 4 2 3 3 4" xfId="16285" xr:uid="{00000000-0005-0000-0000-000049350000}"/>
    <cellStyle name="Normal 5 2 2 2 4 2 3 4" xfId="16286" xr:uid="{00000000-0005-0000-0000-00004A350000}"/>
    <cellStyle name="Normal 5 2 2 2 4 2 3 4 2" xfId="16287" xr:uid="{00000000-0005-0000-0000-00004B350000}"/>
    <cellStyle name="Normal 5 2 2 2 4 2 3 4 3" xfId="16288" xr:uid="{00000000-0005-0000-0000-00004C350000}"/>
    <cellStyle name="Normal 5 2 2 2 4 2 3 4 4" xfId="16289" xr:uid="{00000000-0005-0000-0000-00004D350000}"/>
    <cellStyle name="Normal 5 2 2 2 4 2 3 5" xfId="16290" xr:uid="{00000000-0005-0000-0000-00004E350000}"/>
    <cellStyle name="Normal 5 2 2 2 4 2 3 5 2" xfId="16291" xr:uid="{00000000-0005-0000-0000-00004F350000}"/>
    <cellStyle name="Normal 5 2 2 2 4 2 3 5 3" xfId="16292" xr:uid="{00000000-0005-0000-0000-000050350000}"/>
    <cellStyle name="Normal 5 2 2 2 4 2 3 6" xfId="16293" xr:uid="{00000000-0005-0000-0000-000051350000}"/>
    <cellStyle name="Normal 5 2 2 2 4 2 3 7" xfId="16294" xr:uid="{00000000-0005-0000-0000-000052350000}"/>
    <cellStyle name="Normal 5 2 2 2 4 2 3 8" xfId="16295" xr:uid="{00000000-0005-0000-0000-000053350000}"/>
    <cellStyle name="Normal 5 2 2 2 4 2 4" xfId="16296" xr:uid="{00000000-0005-0000-0000-000054350000}"/>
    <cellStyle name="Normal 5 2 2 2 4 2 4 2" xfId="16297" xr:uid="{00000000-0005-0000-0000-000055350000}"/>
    <cellStyle name="Normal 5 2 2 2 4 2 4 2 2" xfId="16298" xr:uid="{00000000-0005-0000-0000-000056350000}"/>
    <cellStyle name="Normal 5 2 2 2 4 2 4 2 2 2" xfId="16299" xr:uid="{00000000-0005-0000-0000-000057350000}"/>
    <cellStyle name="Normal 5 2 2 2 4 2 4 2 3" xfId="16300" xr:uid="{00000000-0005-0000-0000-000058350000}"/>
    <cellStyle name="Normal 5 2 2 2 4 2 4 2 4" xfId="16301" xr:uid="{00000000-0005-0000-0000-000059350000}"/>
    <cellStyle name="Normal 5 2 2 2 4 2 4 3" xfId="16302" xr:uid="{00000000-0005-0000-0000-00005A350000}"/>
    <cellStyle name="Normal 5 2 2 2 4 2 4 3 2" xfId="16303" xr:uid="{00000000-0005-0000-0000-00005B350000}"/>
    <cellStyle name="Normal 5 2 2 2 4 2 4 3 3" xfId="16304" xr:uid="{00000000-0005-0000-0000-00005C350000}"/>
    <cellStyle name="Normal 5 2 2 2 4 2 4 3 4" xfId="16305" xr:uid="{00000000-0005-0000-0000-00005D350000}"/>
    <cellStyle name="Normal 5 2 2 2 4 2 4 4" xfId="16306" xr:uid="{00000000-0005-0000-0000-00005E350000}"/>
    <cellStyle name="Normal 5 2 2 2 4 2 4 4 2" xfId="16307" xr:uid="{00000000-0005-0000-0000-00005F350000}"/>
    <cellStyle name="Normal 5 2 2 2 4 2 4 4 3" xfId="16308" xr:uid="{00000000-0005-0000-0000-000060350000}"/>
    <cellStyle name="Normal 5 2 2 2 4 2 4 5" xfId="16309" xr:uid="{00000000-0005-0000-0000-000061350000}"/>
    <cellStyle name="Normal 5 2 2 2 4 2 4 6" xfId="16310" xr:uid="{00000000-0005-0000-0000-000062350000}"/>
    <cellStyle name="Normal 5 2 2 2 4 2 4 7" xfId="16311" xr:uid="{00000000-0005-0000-0000-000063350000}"/>
    <cellStyle name="Normal 5 2 2 2 4 2 5" xfId="16312" xr:uid="{00000000-0005-0000-0000-000064350000}"/>
    <cellStyle name="Normal 5 2 2 2 4 2 5 2" xfId="16313" xr:uid="{00000000-0005-0000-0000-000065350000}"/>
    <cellStyle name="Normal 5 2 2 2 4 2 5 2 2" xfId="16314" xr:uid="{00000000-0005-0000-0000-000066350000}"/>
    <cellStyle name="Normal 5 2 2 2 4 2 5 3" xfId="16315" xr:uid="{00000000-0005-0000-0000-000067350000}"/>
    <cellStyle name="Normal 5 2 2 2 4 2 5 4" xfId="16316" xr:uid="{00000000-0005-0000-0000-000068350000}"/>
    <cellStyle name="Normal 5 2 2 2 4 2 6" xfId="16317" xr:uid="{00000000-0005-0000-0000-000069350000}"/>
    <cellStyle name="Normal 5 2 2 2 4 2 6 2" xfId="16318" xr:uid="{00000000-0005-0000-0000-00006A350000}"/>
    <cellStyle name="Normal 5 2 2 2 4 2 6 3" xfId="16319" xr:uid="{00000000-0005-0000-0000-00006B350000}"/>
    <cellStyle name="Normal 5 2 2 2 4 2 6 4" xfId="16320" xr:uid="{00000000-0005-0000-0000-00006C350000}"/>
    <cellStyle name="Normal 5 2 2 2 4 2 7" xfId="16321" xr:uid="{00000000-0005-0000-0000-00006D350000}"/>
    <cellStyle name="Normal 5 2 2 2 4 2 7 2" xfId="16322" xr:uid="{00000000-0005-0000-0000-00006E350000}"/>
    <cellStyle name="Normal 5 2 2 2 4 2 7 3" xfId="16323" xr:uid="{00000000-0005-0000-0000-00006F350000}"/>
    <cellStyle name="Normal 5 2 2 2 4 2 8" xfId="16324" xr:uid="{00000000-0005-0000-0000-000070350000}"/>
    <cellStyle name="Normal 5 2 2 2 4 2 9" xfId="16325" xr:uid="{00000000-0005-0000-0000-000071350000}"/>
    <cellStyle name="Normal 5 2 2 2 4 3" xfId="16326" xr:uid="{00000000-0005-0000-0000-000072350000}"/>
    <cellStyle name="Normal 5 2 2 2 4 3 2" xfId="16327" xr:uid="{00000000-0005-0000-0000-000073350000}"/>
    <cellStyle name="Normal 5 2 2 2 4 3 2 2" xfId="16328" xr:uid="{00000000-0005-0000-0000-000074350000}"/>
    <cellStyle name="Normal 5 2 2 2 4 3 2 2 2" xfId="16329" xr:uid="{00000000-0005-0000-0000-000075350000}"/>
    <cellStyle name="Normal 5 2 2 2 4 3 2 2 2 2" xfId="16330" xr:uid="{00000000-0005-0000-0000-000076350000}"/>
    <cellStyle name="Normal 5 2 2 2 4 3 2 2 3" xfId="16331" xr:uid="{00000000-0005-0000-0000-000077350000}"/>
    <cellStyle name="Normal 5 2 2 2 4 3 2 2 4" xfId="16332" xr:uid="{00000000-0005-0000-0000-000078350000}"/>
    <cellStyle name="Normal 5 2 2 2 4 3 2 3" xfId="16333" xr:uid="{00000000-0005-0000-0000-000079350000}"/>
    <cellStyle name="Normal 5 2 2 2 4 3 2 3 2" xfId="16334" xr:uid="{00000000-0005-0000-0000-00007A350000}"/>
    <cellStyle name="Normal 5 2 2 2 4 3 2 3 3" xfId="16335" xr:uid="{00000000-0005-0000-0000-00007B350000}"/>
    <cellStyle name="Normal 5 2 2 2 4 3 2 3 4" xfId="16336" xr:uid="{00000000-0005-0000-0000-00007C350000}"/>
    <cellStyle name="Normal 5 2 2 2 4 3 2 4" xfId="16337" xr:uid="{00000000-0005-0000-0000-00007D350000}"/>
    <cellStyle name="Normal 5 2 2 2 4 3 2 4 2" xfId="16338" xr:uid="{00000000-0005-0000-0000-00007E350000}"/>
    <cellStyle name="Normal 5 2 2 2 4 3 2 4 3" xfId="16339" xr:uid="{00000000-0005-0000-0000-00007F350000}"/>
    <cellStyle name="Normal 5 2 2 2 4 3 2 5" xfId="16340" xr:uid="{00000000-0005-0000-0000-000080350000}"/>
    <cellStyle name="Normal 5 2 2 2 4 3 2 6" xfId="16341" xr:uid="{00000000-0005-0000-0000-000081350000}"/>
    <cellStyle name="Normal 5 2 2 2 4 3 2 7" xfId="16342" xr:uid="{00000000-0005-0000-0000-000082350000}"/>
    <cellStyle name="Normal 5 2 2 2 4 3 3" xfId="16343" xr:uid="{00000000-0005-0000-0000-000083350000}"/>
    <cellStyle name="Normal 5 2 2 2 4 3 3 2" xfId="16344" xr:uid="{00000000-0005-0000-0000-000084350000}"/>
    <cellStyle name="Normal 5 2 2 2 4 3 3 2 2" xfId="16345" xr:uid="{00000000-0005-0000-0000-000085350000}"/>
    <cellStyle name="Normal 5 2 2 2 4 3 3 3" xfId="16346" xr:uid="{00000000-0005-0000-0000-000086350000}"/>
    <cellStyle name="Normal 5 2 2 2 4 3 3 4" xfId="16347" xr:uid="{00000000-0005-0000-0000-000087350000}"/>
    <cellStyle name="Normal 5 2 2 2 4 3 4" xfId="16348" xr:uid="{00000000-0005-0000-0000-000088350000}"/>
    <cellStyle name="Normal 5 2 2 2 4 3 4 2" xfId="16349" xr:uid="{00000000-0005-0000-0000-000089350000}"/>
    <cellStyle name="Normal 5 2 2 2 4 3 4 3" xfId="16350" xr:uid="{00000000-0005-0000-0000-00008A350000}"/>
    <cellStyle name="Normal 5 2 2 2 4 3 4 4" xfId="16351" xr:uid="{00000000-0005-0000-0000-00008B350000}"/>
    <cellStyle name="Normal 5 2 2 2 4 3 5" xfId="16352" xr:uid="{00000000-0005-0000-0000-00008C350000}"/>
    <cellStyle name="Normal 5 2 2 2 4 3 5 2" xfId="16353" xr:uid="{00000000-0005-0000-0000-00008D350000}"/>
    <cellStyle name="Normal 5 2 2 2 4 3 5 3" xfId="16354" xr:uid="{00000000-0005-0000-0000-00008E350000}"/>
    <cellStyle name="Normal 5 2 2 2 4 3 6" xfId="16355" xr:uid="{00000000-0005-0000-0000-00008F350000}"/>
    <cellStyle name="Normal 5 2 2 2 4 3 7" xfId="16356" xr:uid="{00000000-0005-0000-0000-000090350000}"/>
    <cellStyle name="Normal 5 2 2 2 4 3 8" xfId="16357" xr:uid="{00000000-0005-0000-0000-000091350000}"/>
    <cellStyle name="Normal 5 2 2 2 4 4" xfId="16358" xr:uid="{00000000-0005-0000-0000-000092350000}"/>
    <cellStyle name="Normal 5 2 2 2 4 4 2" xfId="16359" xr:uid="{00000000-0005-0000-0000-000093350000}"/>
    <cellStyle name="Normal 5 2 2 2 4 4 2 2" xfId="16360" xr:uid="{00000000-0005-0000-0000-000094350000}"/>
    <cellStyle name="Normal 5 2 2 2 4 4 2 2 2" xfId="16361" xr:uid="{00000000-0005-0000-0000-000095350000}"/>
    <cellStyle name="Normal 5 2 2 2 4 4 2 2 2 2" xfId="16362" xr:uid="{00000000-0005-0000-0000-000096350000}"/>
    <cellStyle name="Normal 5 2 2 2 4 4 2 2 3" xfId="16363" xr:uid="{00000000-0005-0000-0000-000097350000}"/>
    <cellStyle name="Normal 5 2 2 2 4 4 2 2 4" xfId="16364" xr:uid="{00000000-0005-0000-0000-000098350000}"/>
    <cellStyle name="Normal 5 2 2 2 4 4 2 3" xfId="16365" xr:uid="{00000000-0005-0000-0000-000099350000}"/>
    <cellStyle name="Normal 5 2 2 2 4 4 2 3 2" xfId="16366" xr:uid="{00000000-0005-0000-0000-00009A350000}"/>
    <cellStyle name="Normal 5 2 2 2 4 4 2 3 3" xfId="16367" xr:uid="{00000000-0005-0000-0000-00009B350000}"/>
    <cellStyle name="Normal 5 2 2 2 4 4 2 3 4" xfId="16368" xr:uid="{00000000-0005-0000-0000-00009C350000}"/>
    <cellStyle name="Normal 5 2 2 2 4 4 2 4" xfId="16369" xr:uid="{00000000-0005-0000-0000-00009D350000}"/>
    <cellStyle name="Normal 5 2 2 2 4 4 2 4 2" xfId="16370" xr:uid="{00000000-0005-0000-0000-00009E350000}"/>
    <cellStyle name="Normal 5 2 2 2 4 4 2 4 3" xfId="16371" xr:uid="{00000000-0005-0000-0000-00009F350000}"/>
    <cellStyle name="Normal 5 2 2 2 4 4 2 5" xfId="16372" xr:uid="{00000000-0005-0000-0000-0000A0350000}"/>
    <cellStyle name="Normal 5 2 2 2 4 4 2 6" xfId="16373" xr:uid="{00000000-0005-0000-0000-0000A1350000}"/>
    <cellStyle name="Normal 5 2 2 2 4 4 2 7" xfId="16374" xr:uid="{00000000-0005-0000-0000-0000A2350000}"/>
    <cellStyle name="Normal 5 2 2 2 4 4 3" xfId="16375" xr:uid="{00000000-0005-0000-0000-0000A3350000}"/>
    <cellStyle name="Normal 5 2 2 2 4 4 3 2" xfId="16376" xr:uid="{00000000-0005-0000-0000-0000A4350000}"/>
    <cellStyle name="Normal 5 2 2 2 4 4 3 2 2" xfId="16377" xr:uid="{00000000-0005-0000-0000-0000A5350000}"/>
    <cellStyle name="Normal 5 2 2 2 4 4 3 3" xfId="16378" xr:uid="{00000000-0005-0000-0000-0000A6350000}"/>
    <cellStyle name="Normal 5 2 2 2 4 4 3 4" xfId="16379" xr:uid="{00000000-0005-0000-0000-0000A7350000}"/>
    <cellStyle name="Normal 5 2 2 2 4 4 4" xfId="16380" xr:uid="{00000000-0005-0000-0000-0000A8350000}"/>
    <cellStyle name="Normal 5 2 2 2 4 4 4 2" xfId="16381" xr:uid="{00000000-0005-0000-0000-0000A9350000}"/>
    <cellStyle name="Normal 5 2 2 2 4 4 4 3" xfId="16382" xr:uid="{00000000-0005-0000-0000-0000AA350000}"/>
    <cellStyle name="Normal 5 2 2 2 4 4 4 4" xfId="16383" xr:uid="{00000000-0005-0000-0000-0000AB350000}"/>
    <cellStyle name="Normal 5 2 2 2 4 4 5" xfId="16384" xr:uid="{00000000-0005-0000-0000-0000AC350000}"/>
    <cellStyle name="Normal 5 2 2 2 4 4 5 2" xfId="16385" xr:uid="{00000000-0005-0000-0000-0000AD350000}"/>
    <cellStyle name="Normal 5 2 2 2 4 4 5 3" xfId="16386" xr:uid="{00000000-0005-0000-0000-0000AE350000}"/>
    <cellStyle name="Normal 5 2 2 2 4 4 6" xfId="16387" xr:uid="{00000000-0005-0000-0000-0000AF350000}"/>
    <cellStyle name="Normal 5 2 2 2 4 4 7" xfId="16388" xr:uid="{00000000-0005-0000-0000-0000B0350000}"/>
    <cellStyle name="Normal 5 2 2 2 4 4 8" xfId="16389" xr:uid="{00000000-0005-0000-0000-0000B1350000}"/>
    <cellStyle name="Normal 5 2 2 2 4 5" xfId="16390" xr:uid="{00000000-0005-0000-0000-0000B2350000}"/>
    <cellStyle name="Normal 5 2 2 2 4 5 2" xfId="16391" xr:uid="{00000000-0005-0000-0000-0000B3350000}"/>
    <cellStyle name="Normal 5 2 2 2 4 5 2 2" xfId="16392" xr:uid="{00000000-0005-0000-0000-0000B4350000}"/>
    <cellStyle name="Normal 5 2 2 2 4 5 2 2 2" xfId="16393" xr:uid="{00000000-0005-0000-0000-0000B5350000}"/>
    <cellStyle name="Normal 5 2 2 2 4 5 2 3" xfId="16394" xr:uid="{00000000-0005-0000-0000-0000B6350000}"/>
    <cellStyle name="Normal 5 2 2 2 4 5 2 4" xfId="16395" xr:uid="{00000000-0005-0000-0000-0000B7350000}"/>
    <cellStyle name="Normal 5 2 2 2 4 5 3" xfId="16396" xr:uid="{00000000-0005-0000-0000-0000B8350000}"/>
    <cellStyle name="Normal 5 2 2 2 4 5 3 2" xfId="16397" xr:uid="{00000000-0005-0000-0000-0000B9350000}"/>
    <cellStyle name="Normal 5 2 2 2 4 5 3 3" xfId="16398" xr:uid="{00000000-0005-0000-0000-0000BA350000}"/>
    <cellStyle name="Normal 5 2 2 2 4 5 3 4" xfId="16399" xr:uid="{00000000-0005-0000-0000-0000BB350000}"/>
    <cellStyle name="Normal 5 2 2 2 4 5 4" xfId="16400" xr:uid="{00000000-0005-0000-0000-0000BC350000}"/>
    <cellStyle name="Normal 5 2 2 2 4 5 4 2" xfId="16401" xr:uid="{00000000-0005-0000-0000-0000BD350000}"/>
    <cellStyle name="Normal 5 2 2 2 4 5 4 3" xfId="16402" xr:uid="{00000000-0005-0000-0000-0000BE350000}"/>
    <cellStyle name="Normal 5 2 2 2 4 5 5" xfId="16403" xr:uid="{00000000-0005-0000-0000-0000BF350000}"/>
    <cellStyle name="Normal 5 2 2 2 4 5 6" xfId="16404" xr:uid="{00000000-0005-0000-0000-0000C0350000}"/>
    <cellStyle name="Normal 5 2 2 2 4 5 7" xfId="16405" xr:uid="{00000000-0005-0000-0000-0000C1350000}"/>
    <cellStyle name="Normal 5 2 2 2 4 6" xfId="16406" xr:uid="{00000000-0005-0000-0000-0000C2350000}"/>
    <cellStyle name="Normal 5 2 2 2 4 6 2" xfId="16407" xr:uid="{00000000-0005-0000-0000-0000C3350000}"/>
    <cellStyle name="Normal 5 2 2 2 4 6 2 2" xfId="16408" xr:uid="{00000000-0005-0000-0000-0000C4350000}"/>
    <cellStyle name="Normal 5 2 2 2 4 6 3" xfId="16409" xr:uid="{00000000-0005-0000-0000-0000C5350000}"/>
    <cellStyle name="Normal 5 2 2 2 4 6 4" xfId="16410" xr:uid="{00000000-0005-0000-0000-0000C6350000}"/>
    <cellStyle name="Normal 5 2 2 2 4 7" xfId="16411" xr:uid="{00000000-0005-0000-0000-0000C7350000}"/>
    <cellStyle name="Normal 5 2 2 2 4 7 2" xfId="16412" xr:uid="{00000000-0005-0000-0000-0000C8350000}"/>
    <cellStyle name="Normal 5 2 2 2 4 7 3" xfId="16413" xr:uid="{00000000-0005-0000-0000-0000C9350000}"/>
    <cellStyle name="Normal 5 2 2 2 4 7 4" xfId="16414" xr:uid="{00000000-0005-0000-0000-0000CA350000}"/>
    <cellStyle name="Normal 5 2 2 2 4 8" xfId="16415" xr:uid="{00000000-0005-0000-0000-0000CB350000}"/>
    <cellStyle name="Normal 5 2 2 2 4 8 2" xfId="16416" xr:uid="{00000000-0005-0000-0000-0000CC350000}"/>
    <cellStyle name="Normal 5 2 2 2 4 8 3" xfId="16417" xr:uid="{00000000-0005-0000-0000-0000CD350000}"/>
    <cellStyle name="Normal 5 2 2 2 4 9" xfId="16418" xr:uid="{00000000-0005-0000-0000-0000CE350000}"/>
    <cellStyle name="Normal 5 2 2 2 5" xfId="16419" xr:uid="{00000000-0005-0000-0000-0000CF350000}"/>
    <cellStyle name="Normal 5 2 2 2 5 10" xfId="16420" xr:uid="{00000000-0005-0000-0000-0000D0350000}"/>
    <cellStyle name="Normal 5 2 2 2 5 2" xfId="16421" xr:uid="{00000000-0005-0000-0000-0000D1350000}"/>
    <cellStyle name="Normal 5 2 2 2 5 2 2" xfId="16422" xr:uid="{00000000-0005-0000-0000-0000D2350000}"/>
    <cellStyle name="Normal 5 2 2 2 5 2 2 2" xfId="16423" xr:uid="{00000000-0005-0000-0000-0000D3350000}"/>
    <cellStyle name="Normal 5 2 2 2 5 2 2 2 2" xfId="16424" xr:uid="{00000000-0005-0000-0000-0000D4350000}"/>
    <cellStyle name="Normal 5 2 2 2 5 2 2 2 2 2" xfId="16425" xr:uid="{00000000-0005-0000-0000-0000D5350000}"/>
    <cellStyle name="Normal 5 2 2 2 5 2 2 2 3" xfId="16426" xr:uid="{00000000-0005-0000-0000-0000D6350000}"/>
    <cellStyle name="Normal 5 2 2 2 5 2 2 2 4" xfId="16427" xr:uid="{00000000-0005-0000-0000-0000D7350000}"/>
    <cellStyle name="Normal 5 2 2 2 5 2 2 3" xfId="16428" xr:uid="{00000000-0005-0000-0000-0000D8350000}"/>
    <cellStyle name="Normal 5 2 2 2 5 2 2 3 2" xfId="16429" xr:uid="{00000000-0005-0000-0000-0000D9350000}"/>
    <cellStyle name="Normal 5 2 2 2 5 2 2 3 3" xfId="16430" xr:uid="{00000000-0005-0000-0000-0000DA350000}"/>
    <cellStyle name="Normal 5 2 2 2 5 2 2 3 4" xfId="16431" xr:uid="{00000000-0005-0000-0000-0000DB350000}"/>
    <cellStyle name="Normal 5 2 2 2 5 2 2 4" xfId="16432" xr:uid="{00000000-0005-0000-0000-0000DC350000}"/>
    <cellStyle name="Normal 5 2 2 2 5 2 2 4 2" xfId="16433" xr:uid="{00000000-0005-0000-0000-0000DD350000}"/>
    <cellStyle name="Normal 5 2 2 2 5 2 2 4 3" xfId="16434" xr:uid="{00000000-0005-0000-0000-0000DE350000}"/>
    <cellStyle name="Normal 5 2 2 2 5 2 2 5" xfId="16435" xr:uid="{00000000-0005-0000-0000-0000DF350000}"/>
    <cellStyle name="Normal 5 2 2 2 5 2 2 6" xfId="16436" xr:uid="{00000000-0005-0000-0000-0000E0350000}"/>
    <cellStyle name="Normal 5 2 2 2 5 2 2 7" xfId="16437" xr:uid="{00000000-0005-0000-0000-0000E1350000}"/>
    <cellStyle name="Normal 5 2 2 2 5 2 3" xfId="16438" xr:uid="{00000000-0005-0000-0000-0000E2350000}"/>
    <cellStyle name="Normal 5 2 2 2 5 2 3 2" xfId="16439" xr:uid="{00000000-0005-0000-0000-0000E3350000}"/>
    <cellStyle name="Normal 5 2 2 2 5 2 3 2 2" xfId="16440" xr:uid="{00000000-0005-0000-0000-0000E4350000}"/>
    <cellStyle name="Normal 5 2 2 2 5 2 3 3" xfId="16441" xr:uid="{00000000-0005-0000-0000-0000E5350000}"/>
    <cellStyle name="Normal 5 2 2 2 5 2 3 4" xfId="16442" xr:uid="{00000000-0005-0000-0000-0000E6350000}"/>
    <cellStyle name="Normal 5 2 2 2 5 2 4" xfId="16443" xr:uid="{00000000-0005-0000-0000-0000E7350000}"/>
    <cellStyle name="Normal 5 2 2 2 5 2 4 2" xfId="16444" xr:uid="{00000000-0005-0000-0000-0000E8350000}"/>
    <cellStyle name="Normal 5 2 2 2 5 2 4 3" xfId="16445" xr:uid="{00000000-0005-0000-0000-0000E9350000}"/>
    <cellStyle name="Normal 5 2 2 2 5 2 4 4" xfId="16446" xr:uid="{00000000-0005-0000-0000-0000EA350000}"/>
    <cellStyle name="Normal 5 2 2 2 5 2 5" xfId="16447" xr:uid="{00000000-0005-0000-0000-0000EB350000}"/>
    <cellStyle name="Normal 5 2 2 2 5 2 5 2" xfId="16448" xr:uid="{00000000-0005-0000-0000-0000EC350000}"/>
    <cellStyle name="Normal 5 2 2 2 5 2 5 3" xfId="16449" xr:uid="{00000000-0005-0000-0000-0000ED350000}"/>
    <cellStyle name="Normal 5 2 2 2 5 2 6" xfId="16450" xr:uid="{00000000-0005-0000-0000-0000EE350000}"/>
    <cellStyle name="Normal 5 2 2 2 5 2 7" xfId="16451" xr:uid="{00000000-0005-0000-0000-0000EF350000}"/>
    <cellStyle name="Normal 5 2 2 2 5 2 8" xfId="16452" xr:uid="{00000000-0005-0000-0000-0000F0350000}"/>
    <cellStyle name="Normal 5 2 2 2 5 3" xfId="16453" xr:uid="{00000000-0005-0000-0000-0000F1350000}"/>
    <cellStyle name="Normal 5 2 2 2 5 3 2" xfId="16454" xr:uid="{00000000-0005-0000-0000-0000F2350000}"/>
    <cellStyle name="Normal 5 2 2 2 5 3 2 2" xfId="16455" xr:uid="{00000000-0005-0000-0000-0000F3350000}"/>
    <cellStyle name="Normal 5 2 2 2 5 3 2 2 2" xfId="16456" xr:uid="{00000000-0005-0000-0000-0000F4350000}"/>
    <cellStyle name="Normal 5 2 2 2 5 3 2 2 2 2" xfId="16457" xr:uid="{00000000-0005-0000-0000-0000F5350000}"/>
    <cellStyle name="Normal 5 2 2 2 5 3 2 2 3" xfId="16458" xr:uid="{00000000-0005-0000-0000-0000F6350000}"/>
    <cellStyle name="Normal 5 2 2 2 5 3 2 2 4" xfId="16459" xr:uid="{00000000-0005-0000-0000-0000F7350000}"/>
    <cellStyle name="Normal 5 2 2 2 5 3 2 3" xfId="16460" xr:uid="{00000000-0005-0000-0000-0000F8350000}"/>
    <cellStyle name="Normal 5 2 2 2 5 3 2 3 2" xfId="16461" xr:uid="{00000000-0005-0000-0000-0000F9350000}"/>
    <cellStyle name="Normal 5 2 2 2 5 3 2 3 3" xfId="16462" xr:uid="{00000000-0005-0000-0000-0000FA350000}"/>
    <cellStyle name="Normal 5 2 2 2 5 3 2 3 4" xfId="16463" xr:uid="{00000000-0005-0000-0000-0000FB350000}"/>
    <cellStyle name="Normal 5 2 2 2 5 3 2 4" xfId="16464" xr:uid="{00000000-0005-0000-0000-0000FC350000}"/>
    <cellStyle name="Normal 5 2 2 2 5 3 2 4 2" xfId="16465" xr:uid="{00000000-0005-0000-0000-0000FD350000}"/>
    <cellStyle name="Normal 5 2 2 2 5 3 2 4 3" xfId="16466" xr:uid="{00000000-0005-0000-0000-0000FE350000}"/>
    <cellStyle name="Normal 5 2 2 2 5 3 2 5" xfId="16467" xr:uid="{00000000-0005-0000-0000-0000FF350000}"/>
    <cellStyle name="Normal 5 2 2 2 5 3 2 6" xfId="16468" xr:uid="{00000000-0005-0000-0000-000000360000}"/>
    <cellStyle name="Normal 5 2 2 2 5 3 2 7" xfId="16469" xr:uid="{00000000-0005-0000-0000-000001360000}"/>
    <cellStyle name="Normal 5 2 2 2 5 3 3" xfId="16470" xr:uid="{00000000-0005-0000-0000-000002360000}"/>
    <cellStyle name="Normal 5 2 2 2 5 3 3 2" xfId="16471" xr:uid="{00000000-0005-0000-0000-000003360000}"/>
    <cellStyle name="Normal 5 2 2 2 5 3 3 2 2" xfId="16472" xr:uid="{00000000-0005-0000-0000-000004360000}"/>
    <cellStyle name="Normal 5 2 2 2 5 3 3 3" xfId="16473" xr:uid="{00000000-0005-0000-0000-000005360000}"/>
    <cellStyle name="Normal 5 2 2 2 5 3 3 4" xfId="16474" xr:uid="{00000000-0005-0000-0000-000006360000}"/>
    <cellStyle name="Normal 5 2 2 2 5 3 4" xfId="16475" xr:uid="{00000000-0005-0000-0000-000007360000}"/>
    <cellStyle name="Normal 5 2 2 2 5 3 4 2" xfId="16476" xr:uid="{00000000-0005-0000-0000-000008360000}"/>
    <cellStyle name="Normal 5 2 2 2 5 3 4 3" xfId="16477" xr:uid="{00000000-0005-0000-0000-000009360000}"/>
    <cellStyle name="Normal 5 2 2 2 5 3 4 4" xfId="16478" xr:uid="{00000000-0005-0000-0000-00000A360000}"/>
    <cellStyle name="Normal 5 2 2 2 5 3 5" xfId="16479" xr:uid="{00000000-0005-0000-0000-00000B360000}"/>
    <cellStyle name="Normal 5 2 2 2 5 3 5 2" xfId="16480" xr:uid="{00000000-0005-0000-0000-00000C360000}"/>
    <cellStyle name="Normal 5 2 2 2 5 3 5 3" xfId="16481" xr:uid="{00000000-0005-0000-0000-00000D360000}"/>
    <cellStyle name="Normal 5 2 2 2 5 3 6" xfId="16482" xr:uid="{00000000-0005-0000-0000-00000E360000}"/>
    <cellStyle name="Normal 5 2 2 2 5 3 7" xfId="16483" xr:uid="{00000000-0005-0000-0000-00000F360000}"/>
    <cellStyle name="Normal 5 2 2 2 5 3 8" xfId="16484" xr:uid="{00000000-0005-0000-0000-000010360000}"/>
    <cellStyle name="Normal 5 2 2 2 5 4" xfId="16485" xr:uid="{00000000-0005-0000-0000-000011360000}"/>
    <cellStyle name="Normal 5 2 2 2 5 4 2" xfId="16486" xr:uid="{00000000-0005-0000-0000-000012360000}"/>
    <cellStyle name="Normal 5 2 2 2 5 4 2 2" xfId="16487" xr:uid="{00000000-0005-0000-0000-000013360000}"/>
    <cellStyle name="Normal 5 2 2 2 5 4 2 2 2" xfId="16488" xr:uid="{00000000-0005-0000-0000-000014360000}"/>
    <cellStyle name="Normal 5 2 2 2 5 4 2 3" xfId="16489" xr:uid="{00000000-0005-0000-0000-000015360000}"/>
    <cellStyle name="Normal 5 2 2 2 5 4 2 4" xfId="16490" xr:uid="{00000000-0005-0000-0000-000016360000}"/>
    <cellStyle name="Normal 5 2 2 2 5 4 3" xfId="16491" xr:uid="{00000000-0005-0000-0000-000017360000}"/>
    <cellStyle name="Normal 5 2 2 2 5 4 3 2" xfId="16492" xr:uid="{00000000-0005-0000-0000-000018360000}"/>
    <cellStyle name="Normal 5 2 2 2 5 4 3 3" xfId="16493" xr:uid="{00000000-0005-0000-0000-000019360000}"/>
    <cellStyle name="Normal 5 2 2 2 5 4 3 4" xfId="16494" xr:uid="{00000000-0005-0000-0000-00001A360000}"/>
    <cellStyle name="Normal 5 2 2 2 5 4 4" xfId="16495" xr:uid="{00000000-0005-0000-0000-00001B360000}"/>
    <cellStyle name="Normal 5 2 2 2 5 4 4 2" xfId="16496" xr:uid="{00000000-0005-0000-0000-00001C360000}"/>
    <cellStyle name="Normal 5 2 2 2 5 4 4 3" xfId="16497" xr:uid="{00000000-0005-0000-0000-00001D360000}"/>
    <cellStyle name="Normal 5 2 2 2 5 4 5" xfId="16498" xr:uid="{00000000-0005-0000-0000-00001E360000}"/>
    <cellStyle name="Normal 5 2 2 2 5 4 6" xfId="16499" xr:uid="{00000000-0005-0000-0000-00001F360000}"/>
    <cellStyle name="Normal 5 2 2 2 5 4 7" xfId="16500" xr:uid="{00000000-0005-0000-0000-000020360000}"/>
    <cellStyle name="Normal 5 2 2 2 5 5" xfId="16501" xr:uid="{00000000-0005-0000-0000-000021360000}"/>
    <cellStyle name="Normal 5 2 2 2 5 5 2" xfId="16502" xr:uid="{00000000-0005-0000-0000-000022360000}"/>
    <cellStyle name="Normal 5 2 2 2 5 5 2 2" xfId="16503" xr:uid="{00000000-0005-0000-0000-000023360000}"/>
    <cellStyle name="Normal 5 2 2 2 5 5 3" xfId="16504" xr:uid="{00000000-0005-0000-0000-000024360000}"/>
    <cellStyle name="Normal 5 2 2 2 5 5 4" xfId="16505" xr:uid="{00000000-0005-0000-0000-000025360000}"/>
    <cellStyle name="Normal 5 2 2 2 5 6" xfId="16506" xr:uid="{00000000-0005-0000-0000-000026360000}"/>
    <cellStyle name="Normal 5 2 2 2 5 6 2" xfId="16507" xr:uid="{00000000-0005-0000-0000-000027360000}"/>
    <cellStyle name="Normal 5 2 2 2 5 6 3" xfId="16508" xr:uid="{00000000-0005-0000-0000-000028360000}"/>
    <cellStyle name="Normal 5 2 2 2 5 6 4" xfId="16509" xr:uid="{00000000-0005-0000-0000-000029360000}"/>
    <cellStyle name="Normal 5 2 2 2 5 7" xfId="16510" xr:uid="{00000000-0005-0000-0000-00002A360000}"/>
    <cellStyle name="Normal 5 2 2 2 5 7 2" xfId="16511" xr:uid="{00000000-0005-0000-0000-00002B360000}"/>
    <cellStyle name="Normal 5 2 2 2 5 7 3" xfId="16512" xr:uid="{00000000-0005-0000-0000-00002C360000}"/>
    <cellStyle name="Normal 5 2 2 2 5 8" xfId="16513" xr:uid="{00000000-0005-0000-0000-00002D360000}"/>
    <cellStyle name="Normal 5 2 2 2 5 9" xfId="16514" xr:uid="{00000000-0005-0000-0000-00002E360000}"/>
    <cellStyle name="Normal 5 2 2 2 6" xfId="16515" xr:uid="{00000000-0005-0000-0000-00002F360000}"/>
    <cellStyle name="Normal 5 2 2 2 6 2" xfId="16516" xr:uid="{00000000-0005-0000-0000-000030360000}"/>
    <cellStyle name="Normal 5 2 2 2 6 2 2" xfId="16517" xr:uid="{00000000-0005-0000-0000-000031360000}"/>
    <cellStyle name="Normal 5 2 2 2 6 2 2 2" xfId="16518" xr:uid="{00000000-0005-0000-0000-000032360000}"/>
    <cellStyle name="Normal 5 2 2 2 6 2 2 2 2" xfId="16519" xr:uid="{00000000-0005-0000-0000-000033360000}"/>
    <cellStyle name="Normal 5 2 2 2 6 2 2 3" xfId="16520" xr:uid="{00000000-0005-0000-0000-000034360000}"/>
    <cellStyle name="Normal 5 2 2 2 6 2 2 4" xfId="16521" xr:uid="{00000000-0005-0000-0000-000035360000}"/>
    <cellStyle name="Normal 5 2 2 2 6 2 3" xfId="16522" xr:uid="{00000000-0005-0000-0000-000036360000}"/>
    <cellStyle name="Normal 5 2 2 2 6 2 3 2" xfId="16523" xr:uid="{00000000-0005-0000-0000-000037360000}"/>
    <cellStyle name="Normal 5 2 2 2 6 2 3 3" xfId="16524" xr:uid="{00000000-0005-0000-0000-000038360000}"/>
    <cellStyle name="Normal 5 2 2 2 6 2 3 4" xfId="16525" xr:uid="{00000000-0005-0000-0000-000039360000}"/>
    <cellStyle name="Normal 5 2 2 2 6 2 4" xfId="16526" xr:uid="{00000000-0005-0000-0000-00003A360000}"/>
    <cellStyle name="Normal 5 2 2 2 6 2 4 2" xfId="16527" xr:uid="{00000000-0005-0000-0000-00003B360000}"/>
    <cellStyle name="Normal 5 2 2 2 6 2 4 3" xfId="16528" xr:uid="{00000000-0005-0000-0000-00003C360000}"/>
    <cellStyle name="Normal 5 2 2 2 6 2 5" xfId="16529" xr:uid="{00000000-0005-0000-0000-00003D360000}"/>
    <cellStyle name="Normal 5 2 2 2 6 2 6" xfId="16530" xr:uid="{00000000-0005-0000-0000-00003E360000}"/>
    <cellStyle name="Normal 5 2 2 2 6 2 7" xfId="16531" xr:uid="{00000000-0005-0000-0000-00003F360000}"/>
    <cellStyle name="Normal 5 2 2 2 6 3" xfId="16532" xr:uid="{00000000-0005-0000-0000-000040360000}"/>
    <cellStyle name="Normal 5 2 2 2 6 3 2" xfId="16533" xr:uid="{00000000-0005-0000-0000-000041360000}"/>
    <cellStyle name="Normal 5 2 2 2 6 3 2 2" xfId="16534" xr:uid="{00000000-0005-0000-0000-000042360000}"/>
    <cellStyle name="Normal 5 2 2 2 6 3 3" xfId="16535" xr:uid="{00000000-0005-0000-0000-000043360000}"/>
    <cellStyle name="Normal 5 2 2 2 6 3 4" xfId="16536" xr:uid="{00000000-0005-0000-0000-000044360000}"/>
    <cellStyle name="Normal 5 2 2 2 6 4" xfId="16537" xr:uid="{00000000-0005-0000-0000-000045360000}"/>
    <cellStyle name="Normal 5 2 2 2 6 4 2" xfId="16538" xr:uid="{00000000-0005-0000-0000-000046360000}"/>
    <cellStyle name="Normal 5 2 2 2 6 4 3" xfId="16539" xr:uid="{00000000-0005-0000-0000-000047360000}"/>
    <cellStyle name="Normal 5 2 2 2 6 4 4" xfId="16540" xr:uid="{00000000-0005-0000-0000-000048360000}"/>
    <cellStyle name="Normal 5 2 2 2 6 5" xfId="16541" xr:uid="{00000000-0005-0000-0000-000049360000}"/>
    <cellStyle name="Normal 5 2 2 2 6 5 2" xfId="16542" xr:uid="{00000000-0005-0000-0000-00004A360000}"/>
    <cellStyle name="Normal 5 2 2 2 6 5 3" xfId="16543" xr:uid="{00000000-0005-0000-0000-00004B360000}"/>
    <cellStyle name="Normal 5 2 2 2 6 6" xfId="16544" xr:uid="{00000000-0005-0000-0000-00004C360000}"/>
    <cellStyle name="Normal 5 2 2 2 6 7" xfId="16545" xr:uid="{00000000-0005-0000-0000-00004D360000}"/>
    <cellStyle name="Normal 5 2 2 2 6 8" xfId="16546" xr:uid="{00000000-0005-0000-0000-00004E360000}"/>
    <cellStyle name="Normal 5 2 2 2 7" xfId="16547" xr:uid="{00000000-0005-0000-0000-00004F360000}"/>
    <cellStyle name="Normal 5 2 2 2 7 2" xfId="16548" xr:uid="{00000000-0005-0000-0000-000050360000}"/>
    <cellStyle name="Normal 5 2 2 2 7 2 2" xfId="16549" xr:uid="{00000000-0005-0000-0000-000051360000}"/>
    <cellStyle name="Normal 5 2 2 2 7 2 2 2" xfId="16550" xr:uid="{00000000-0005-0000-0000-000052360000}"/>
    <cellStyle name="Normal 5 2 2 2 7 2 2 2 2" xfId="16551" xr:uid="{00000000-0005-0000-0000-000053360000}"/>
    <cellStyle name="Normal 5 2 2 2 7 2 2 3" xfId="16552" xr:uid="{00000000-0005-0000-0000-000054360000}"/>
    <cellStyle name="Normal 5 2 2 2 7 2 2 4" xfId="16553" xr:uid="{00000000-0005-0000-0000-000055360000}"/>
    <cellStyle name="Normal 5 2 2 2 7 2 3" xfId="16554" xr:uid="{00000000-0005-0000-0000-000056360000}"/>
    <cellStyle name="Normal 5 2 2 2 7 2 3 2" xfId="16555" xr:uid="{00000000-0005-0000-0000-000057360000}"/>
    <cellStyle name="Normal 5 2 2 2 7 2 3 3" xfId="16556" xr:uid="{00000000-0005-0000-0000-000058360000}"/>
    <cellStyle name="Normal 5 2 2 2 7 2 3 4" xfId="16557" xr:uid="{00000000-0005-0000-0000-000059360000}"/>
    <cellStyle name="Normal 5 2 2 2 7 2 4" xfId="16558" xr:uid="{00000000-0005-0000-0000-00005A360000}"/>
    <cellStyle name="Normal 5 2 2 2 7 2 4 2" xfId="16559" xr:uid="{00000000-0005-0000-0000-00005B360000}"/>
    <cellStyle name="Normal 5 2 2 2 7 2 4 3" xfId="16560" xr:uid="{00000000-0005-0000-0000-00005C360000}"/>
    <cellStyle name="Normal 5 2 2 2 7 2 5" xfId="16561" xr:uid="{00000000-0005-0000-0000-00005D360000}"/>
    <cellStyle name="Normal 5 2 2 2 7 2 6" xfId="16562" xr:uid="{00000000-0005-0000-0000-00005E360000}"/>
    <cellStyle name="Normal 5 2 2 2 7 2 7" xfId="16563" xr:uid="{00000000-0005-0000-0000-00005F360000}"/>
    <cellStyle name="Normal 5 2 2 2 7 3" xfId="16564" xr:uid="{00000000-0005-0000-0000-000060360000}"/>
    <cellStyle name="Normal 5 2 2 2 7 3 2" xfId="16565" xr:uid="{00000000-0005-0000-0000-000061360000}"/>
    <cellStyle name="Normal 5 2 2 2 7 3 2 2" xfId="16566" xr:uid="{00000000-0005-0000-0000-000062360000}"/>
    <cellStyle name="Normal 5 2 2 2 7 3 3" xfId="16567" xr:uid="{00000000-0005-0000-0000-000063360000}"/>
    <cellStyle name="Normal 5 2 2 2 7 3 4" xfId="16568" xr:uid="{00000000-0005-0000-0000-000064360000}"/>
    <cellStyle name="Normal 5 2 2 2 7 4" xfId="16569" xr:uid="{00000000-0005-0000-0000-000065360000}"/>
    <cellStyle name="Normal 5 2 2 2 7 4 2" xfId="16570" xr:uid="{00000000-0005-0000-0000-000066360000}"/>
    <cellStyle name="Normal 5 2 2 2 7 4 3" xfId="16571" xr:uid="{00000000-0005-0000-0000-000067360000}"/>
    <cellStyle name="Normal 5 2 2 2 7 4 4" xfId="16572" xr:uid="{00000000-0005-0000-0000-000068360000}"/>
    <cellStyle name="Normal 5 2 2 2 7 5" xfId="16573" xr:uid="{00000000-0005-0000-0000-000069360000}"/>
    <cellStyle name="Normal 5 2 2 2 7 5 2" xfId="16574" xr:uid="{00000000-0005-0000-0000-00006A360000}"/>
    <cellStyle name="Normal 5 2 2 2 7 5 3" xfId="16575" xr:uid="{00000000-0005-0000-0000-00006B360000}"/>
    <cellStyle name="Normal 5 2 2 2 7 6" xfId="16576" xr:uid="{00000000-0005-0000-0000-00006C360000}"/>
    <cellStyle name="Normal 5 2 2 2 7 7" xfId="16577" xr:uid="{00000000-0005-0000-0000-00006D360000}"/>
    <cellStyle name="Normal 5 2 2 2 7 8" xfId="16578" xr:uid="{00000000-0005-0000-0000-00006E360000}"/>
    <cellStyle name="Normal 5 2 2 2 8" xfId="16579" xr:uid="{00000000-0005-0000-0000-00006F360000}"/>
    <cellStyle name="Normal 5 2 2 2 8 2" xfId="16580" xr:uid="{00000000-0005-0000-0000-000070360000}"/>
    <cellStyle name="Normal 5 2 2 2 8 2 2" xfId="16581" xr:uid="{00000000-0005-0000-0000-000071360000}"/>
    <cellStyle name="Normal 5 2 2 2 8 2 2 2" xfId="16582" xr:uid="{00000000-0005-0000-0000-000072360000}"/>
    <cellStyle name="Normal 5 2 2 2 8 2 3" xfId="16583" xr:uid="{00000000-0005-0000-0000-000073360000}"/>
    <cellStyle name="Normal 5 2 2 2 8 2 4" xfId="16584" xr:uid="{00000000-0005-0000-0000-000074360000}"/>
    <cellStyle name="Normal 5 2 2 2 8 3" xfId="16585" xr:uid="{00000000-0005-0000-0000-000075360000}"/>
    <cellStyle name="Normal 5 2 2 2 8 3 2" xfId="16586" xr:uid="{00000000-0005-0000-0000-000076360000}"/>
    <cellStyle name="Normal 5 2 2 2 8 3 3" xfId="16587" xr:uid="{00000000-0005-0000-0000-000077360000}"/>
    <cellStyle name="Normal 5 2 2 2 8 3 4" xfId="16588" xr:uid="{00000000-0005-0000-0000-000078360000}"/>
    <cellStyle name="Normal 5 2 2 2 8 4" xfId="16589" xr:uid="{00000000-0005-0000-0000-000079360000}"/>
    <cellStyle name="Normal 5 2 2 2 8 4 2" xfId="16590" xr:uid="{00000000-0005-0000-0000-00007A360000}"/>
    <cellStyle name="Normal 5 2 2 2 8 4 3" xfId="16591" xr:uid="{00000000-0005-0000-0000-00007B360000}"/>
    <cellStyle name="Normal 5 2 2 2 8 5" xfId="16592" xr:uid="{00000000-0005-0000-0000-00007C360000}"/>
    <cellStyle name="Normal 5 2 2 2 8 6" xfId="16593" xr:uid="{00000000-0005-0000-0000-00007D360000}"/>
    <cellStyle name="Normal 5 2 2 2 8 7" xfId="16594" xr:uid="{00000000-0005-0000-0000-00007E360000}"/>
    <cellStyle name="Normal 5 2 2 2 9" xfId="16595" xr:uid="{00000000-0005-0000-0000-00007F360000}"/>
    <cellStyle name="Normal 5 2 2 2 9 2" xfId="16596" xr:uid="{00000000-0005-0000-0000-000080360000}"/>
    <cellStyle name="Normal 5 2 2 2 9 2 2" xfId="16597" xr:uid="{00000000-0005-0000-0000-000081360000}"/>
    <cellStyle name="Normal 5 2 2 2 9 3" xfId="16598" xr:uid="{00000000-0005-0000-0000-000082360000}"/>
    <cellStyle name="Normal 5 2 2 2 9 4" xfId="16599" xr:uid="{00000000-0005-0000-0000-000083360000}"/>
    <cellStyle name="Normal 5 2 2 3" xfId="16600" xr:uid="{00000000-0005-0000-0000-000084360000}"/>
    <cellStyle name="Normal 5 2 2 3 10" xfId="16601" xr:uid="{00000000-0005-0000-0000-000085360000}"/>
    <cellStyle name="Normal 5 2 2 3 10 2" xfId="16602" xr:uid="{00000000-0005-0000-0000-000086360000}"/>
    <cellStyle name="Normal 5 2 2 3 10 3" xfId="16603" xr:uid="{00000000-0005-0000-0000-000087360000}"/>
    <cellStyle name="Normal 5 2 2 3 10 4" xfId="16604" xr:uid="{00000000-0005-0000-0000-000088360000}"/>
    <cellStyle name="Normal 5 2 2 3 11" xfId="16605" xr:uid="{00000000-0005-0000-0000-000089360000}"/>
    <cellStyle name="Normal 5 2 2 3 11 2" xfId="16606" xr:uid="{00000000-0005-0000-0000-00008A360000}"/>
    <cellStyle name="Normal 5 2 2 3 11 3" xfId="16607" xr:uid="{00000000-0005-0000-0000-00008B360000}"/>
    <cellStyle name="Normal 5 2 2 3 12" xfId="16608" xr:uid="{00000000-0005-0000-0000-00008C360000}"/>
    <cellStyle name="Normal 5 2 2 3 13" xfId="16609" xr:uid="{00000000-0005-0000-0000-00008D360000}"/>
    <cellStyle name="Normal 5 2 2 3 14" xfId="16610" xr:uid="{00000000-0005-0000-0000-00008E360000}"/>
    <cellStyle name="Normal 5 2 2 3 2" xfId="16611" xr:uid="{00000000-0005-0000-0000-00008F360000}"/>
    <cellStyle name="Normal 5 2 2 3 2 10" xfId="16612" xr:uid="{00000000-0005-0000-0000-000090360000}"/>
    <cellStyle name="Normal 5 2 2 3 2 10 2" xfId="16613" xr:uid="{00000000-0005-0000-0000-000091360000}"/>
    <cellStyle name="Normal 5 2 2 3 2 10 3" xfId="16614" xr:uid="{00000000-0005-0000-0000-000092360000}"/>
    <cellStyle name="Normal 5 2 2 3 2 11" xfId="16615" xr:uid="{00000000-0005-0000-0000-000093360000}"/>
    <cellStyle name="Normal 5 2 2 3 2 12" xfId="16616" xr:uid="{00000000-0005-0000-0000-000094360000}"/>
    <cellStyle name="Normal 5 2 2 3 2 13" xfId="16617" xr:uid="{00000000-0005-0000-0000-000095360000}"/>
    <cellStyle name="Normal 5 2 2 3 2 2" xfId="16618" xr:uid="{00000000-0005-0000-0000-000096360000}"/>
    <cellStyle name="Normal 5 2 2 3 2 2 10" xfId="16619" xr:uid="{00000000-0005-0000-0000-000097360000}"/>
    <cellStyle name="Normal 5 2 2 3 2 2 11" xfId="16620" xr:uid="{00000000-0005-0000-0000-000098360000}"/>
    <cellStyle name="Normal 5 2 2 3 2 2 2" xfId="16621" xr:uid="{00000000-0005-0000-0000-000099360000}"/>
    <cellStyle name="Normal 5 2 2 3 2 2 2 10" xfId="16622" xr:uid="{00000000-0005-0000-0000-00009A360000}"/>
    <cellStyle name="Normal 5 2 2 3 2 2 2 2" xfId="16623" xr:uid="{00000000-0005-0000-0000-00009B360000}"/>
    <cellStyle name="Normal 5 2 2 3 2 2 2 2 2" xfId="16624" xr:uid="{00000000-0005-0000-0000-00009C360000}"/>
    <cellStyle name="Normal 5 2 2 3 2 2 2 2 2 2" xfId="16625" xr:uid="{00000000-0005-0000-0000-00009D360000}"/>
    <cellStyle name="Normal 5 2 2 3 2 2 2 2 2 2 2" xfId="16626" xr:uid="{00000000-0005-0000-0000-00009E360000}"/>
    <cellStyle name="Normal 5 2 2 3 2 2 2 2 2 2 2 2" xfId="16627" xr:uid="{00000000-0005-0000-0000-00009F360000}"/>
    <cellStyle name="Normal 5 2 2 3 2 2 2 2 2 2 3" xfId="16628" xr:uid="{00000000-0005-0000-0000-0000A0360000}"/>
    <cellStyle name="Normal 5 2 2 3 2 2 2 2 2 2 4" xfId="16629" xr:uid="{00000000-0005-0000-0000-0000A1360000}"/>
    <cellStyle name="Normal 5 2 2 3 2 2 2 2 2 3" xfId="16630" xr:uid="{00000000-0005-0000-0000-0000A2360000}"/>
    <cellStyle name="Normal 5 2 2 3 2 2 2 2 2 3 2" xfId="16631" xr:uid="{00000000-0005-0000-0000-0000A3360000}"/>
    <cellStyle name="Normal 5 2 2 3 2 2 2 2 2 3 3" xfId="16632" xr:uid="{00000000-0005-0000-0000-0000A4360000}"/>
    <cellStyle name="Normal 5 2 2 3 2 2 2 2 2 3 4" xfId="16633" xr:uid="{00000000-0005-0000-0000-0000A5360000}"/>
    <cellStyle name="Normal 5 2 2 3 2 2 2 2 2 4" xfId="16634" xr:uid="{00000000-0005-0000-0000-0000A6360000}"/>
    <cellStyle name="Normal 5 2 2 3 2 2 2 2 2 4 2" xfId="16635" xr:uid="{00000000-0005-0000-0000-0000A7360000}"/>
    <cellStyle name="Normal 5 2 2 3 2 2 2 2 2 4 3" xfId="16636" xr:uid="{00000000-0005-0000-0000-0000A8360000}"/>
    <cellStyle name="Normal 5 2 2 3 2 2 2 2 2 5" xfId="16637" xr:uid="{00000000-0005-0000-0000-0000A9360000}"/>
    <cellStyle name="Normal 5 2 2 3 2 2 2 2 2 6" xfId="16638" xr:uid="{00000000-0005-0000-0000-0000AA360000}"/>
    <cellStyle name="Normal 5 2 2 3 2 2 2 2 2 7" xfId="16639" xr:uid="{00000000-0005-0000-0000-0000AB360000}"/>
    <cellStyle name="Normal 5 2 2 3 2 2 2 2 3" xfId="16640" xr:uid="{00000000-0005-0000-0000-0000AC360000}"/>
    <cellStyle name="Normal 5 2 2 3 2 2 2 2 3 2" xfId="16641" xr:uid="{00000000-0005-0000-0000-0000AD360000}"/>
    <cellStyle name="Normal 5 2 2 3 2 2 2 2 3 2 2" xfId="16642" xr:uid="{00000000-0005-0000-0000-0000AE360000}"/>
    <cellStyle name="Normal 5 2 2 3 2 2 2 2 3 3" xfId="16643" xr:uid="{00000000-0005-0000-0000-0000AF360000}"/>
    <cellStyle name="Normal 5 2 2 3 2 2 2 2 3 4" xfId="16644" xr:uid="{00000000-0005-0000-0000-0000B0360000}"/>
    <cellStyle name="Normal 5 2 2 3 2 2 2 2 4" xfId="16645" xr:uid="{00000000-0005-0000-0000-0000B1360000}"/>
    <cellStyle name="Normal 5 2 2 3 2 2 2 2 4 2" xfId="16646" xr:uid="{00000000-0005-0000-0000-0000B2360000}"/>
    <cellStyle name="Normal 5 2 2 3 2 2 2 2 4 3" xfId="16647" xr:uid="{00000000-0005-0000-0000-0000B3360000}"/>
    <cellStyle name="Normal 5 2 2 3 2 2 2 2 4 4" xfId="16648" xr:uid="{00000000-0005-0000-0000-0000B4360000}"/>
    <cellStyle name="Normal 5 2 2 3 2 2 2 2 5" xfId="16649" xr:uid="{00000000-0005-0000-0000-0000B5360000}"/>
    <cellStyle name="Normal 5 2 2 3 2 2 2 2 5 2" xfId="16650" xr:uid="{00000000-0005-0000-0000-0000B6360000}"/>
    <cellStyle name="Normal 5 2 2 3 2 2 2 2 5 3" xfId="16651" xr:uid="{00000000-0005-0000-0000-0000B7360000}"/>
    <cellStyle name="Normal 5 2 2 3 2 2 2 2 6" xfId="16652" xr:uid="{00000000-0005-0000-0000-0000B8360000}"/>
    <cellStyle name="Normal 5 2 2 3 2 2 2 2 7" xfId="16653" xr:uid="{00000000-0005-0000-0000-0000B9360000}"/>
    <cellStyle name="Normal 5 2 2 3 2 2 2 2 8" xfId="16654" xr:uid="{00000000-0005-0000-0000-0000BA360000}"/>
    <cellStyle name="Normal 5 2 2 3 2 2 2 3" xfId="16655" xr:uid="{00000000-0005-0000-0000-0000BB360000}"/>
    <cellStyle name="Normal 5 2 2 3 2 2 2 3 2" xfId="16656" xr:uid="{00000000-0005-0000-0000-0000BC360000}"/>
    <cellStyle name="Normal 5 2 2 3 2 2 2 3 2 2" xfId="16657" xr:uid="{00000000-0005-0000-0000-0000BD360000}"/>
    <cellStyle name="Normal 5 2 2 3 2 2 2 3 2 2 2" xfId="16658" xr:uid="{00000000-0005-0000-0000-0000BE360000}"/>
    <cellStyle name="Normal 5 2 2 3 2 2 2 3 2 2 2 2" xfId="16659" xr:uid="{00000000-0005-0000-0000-0000BF360000}"/>
    <cellStyle name="Normal 5 2 2 3 2 2 2 3 2 2 3" xfId="16660" xr:uid="{00000000-0005-0000-0000-0000C0360000}"/>
    <cellStyle name="Normal 5 2 2 3 2 2 2 3 2 2 4" xfId="16661" xr:uid="{00000000-0005-0000-0000-0000C1360000}"/>
    <cellStyle name="Normal 5 2 2 3 2 2 2 3 2 3" xfId="16662" xr:uid="{00000000-0005-0000-0000-0000C2360000}"/>
    <cellStyle name="Normal 5 2 2 3 2 2 2 3 2 3 2" xfId="16663" xr:uid="{00000000-0005-0000-0000-0000C3360000}"/>
    <cellStyle name="Normal 5 2 2 3 2 2 2 3 2 3 3" xfId="16664" xr:uid="{00000000-0005-0000-0000-0000C4360000}"/>
    <cellStyle name="Normal 5 2 2 3 2 2 2 3 2 3 4" xfId="16665" xr:uid="{00000000-0005-0000-0000-0000C5360000}"/>
    <cellStyle name="Normal 5 2 2 3 2 2 2 3 2 4" xfId="16666" xr:uid="{00000000-0005-0000-0000-0000C6360000}"/>
    <cellStyle name="Normal 5 2 2 3 2 2 2 3 2 4 2" xfId="16667" xr:uid="{00000000-0005-0000-0000-0000C7360000}"/>
    <cellStyle name="Normal 5 2 2 3 2 2 2 3 2 4 3" xfId="16668" xr:uid="{00000000-0005-0000-0000-0000C8360000}"/>
    <cellStyle name="Normal 5 2 2 3 2 2 2 3 2 5" xfId="16669" xr:uid="{00000000-0005-0000-0000-0000C9360000}"/>
    <cellStyle name="Normal 5 2 2 3 2 2 2 3 2 6" xfId="16670" xr:uid="{00000000-0005-0000-0000-0000CA360000}"/>
    <cellStyle name="Normal 5 2 2 3 2 2 2 3 2 7" xfId="16671" xr:uid="{00000000-0005-0000-0000-0000CB360000}"/>
    <cellStyle name="Normal 5 2 2 3 2 2 2 3 3" xfId="16672" xr:uid="{00000000-0005-0000-0000-0000CC360000}"/>
    <cellStyle name="Normal 5 2 2 3 2 2 2 3 3 2" xfId="16673" xr:uid="{00000000-0005-0000-0000-0000CD360000}"/>
    <cellStyle name="Normal 5 2 2 3 2 2 2 3 3 2 2" xfId="16674" xr:uid="{00000000-0005-0000-0000-0000CE360000}"/>
    <cellStyle name="Normal 5 2 2 3 2 2 2 3 3 3" xfId="16675" xr:uid="{00000000-0005-0000-0000-0000CF360000}"/>
    <cellStyle name="Normal 5 2 2 3 2 2 2 3 3 4" xfId="16676" xr:uid="{00000000-0005-0000-0000-0000D0360000}"/>
    <cellStyle name="Normal 5 2 2 3 2 2 2 3 4" xfId="16677" xr:uid="{00000000-0005-0000-0000-0000D1360000}"/>
    <cellStyle name="Normal 5 2 2 3 2 2 2 3 4 2" xfId="16678" xr:uid="{00000000-0005-0000-0000-0000D2360000}"/>
    <cellStyle name="Normal 5 2 2 3 2 2 2 3 4 3" xfId="16679" xr:uid="{00000000-0005-0000-0000-0000D3360000}"/>
    <cellStyle name="Normal 5 2 2 3 2 2 2 3 4 4" xfId="16680" xr:uid="{00000000-0005-0000-0000-0000D4360000}"/>
    <cellStyle name="Normal 5 2 2 3 2 2 2 3 5" xfId="16681" xr:uid="{00000000-0005-0000-0000-0000D5360000}"/>
    <cellStyle name="Normal 5 2 2 3 2 2 2 3 5 2" xfId="16682" xr:uid="{00000000-0005-0000-0000-0000D6360000}"/>
    <cellStyle name="Normal 5 2 2 3 2 2 2 3 5 3" xfId="16683" xr:uid="{00000000-0005-0000-0000-0000D7360000}"/>
    <cellStyle name="Normal 5 2 2 3 2 2 2 3 6" xfId="16684" xr:uid="{00000000-0005-0000-0000-0000D8360000}"/>
    <cellStyle name="Normal 5 2 2 3 2 2 2 3 7" xfId="16685" xr:uid="{00000000-0005-0000-0000-0000D9360000}"/>
    <cellStyle name="Normal 5 2 2 3 2 2 2 3 8" xfId="16686" xr:uid="{00000000-0005-0000-0000-0000DA360000}"/>
    <cellStyle name="Normal 5 2 2 3 2 2 2 4" xfId="16687" xr:uid="{00000000-0005-0000-0000-0000DB360000}"/>
    <cellStyle name="Normal 5 2 2 3 2 2 2 4 2" xfId="16688" xr:uid="{00000000-0005-0000-0000-0000DC360000}"/>
    <cellStyle name="Normal 5 2 2 3 2 2 2 4 2 2" xfId="16689" xr:uid="{00000000-0005-0000-0000-0000DD360000}"/>
    <cellStyle name="Normal 5 2 2 3 2 2 2 4 2 2 2" xfId="16690" xr:uid="{00000000-0005-0000-0000-0000DE360000}"/>
    <cellStyle name="Normal 5 2 2 3 2 2 2 4 2 3" xfId="16691" xr:uid="{00000000-0005-0000-0000-0000DF360000}"/>
    <cellStyle name="Normal 5 2 2 3 2 2 2 4 2 4" xfId="16692" xr:uid="{00000000-0005-0000-0000-0000E0360000}"/>
    <cellStyle name="Normal 5 2 2 3 2 2 2 4 3" xfId="16693" xr:uid="{00000000-0005-0000-0000-0000E1360000}"/>
    <cellStyle name="Normal 5 2 2 3 2 2 2 4 3 2" xfId="16694" xr:uid="{00000000-0005-0000-0000-0000E2360000}"/>
    <cellStyle name="Normal 5 2 2 3 2 2 2 4 3 3" xfId="16695" xr:uid="{00000000-0005-0000-0000-0000E3360000}"/>
    <cellStyle name="Normal 5 2 2 3 2 2 2 4 3 4" xfId="16696" xr:uid="{00000000-0005-0000-0000-0000E4360000}"/>
    <cellStyle name="Normal 5 2 2 3 2 2 2 4 4" xfId="16697" xr:uid="{00000000-0005-0000-0000-0000E5360000}"/>
    <cellStyle name="Normal 5 2 2 3 2 2 2 4 4 2" xfId="16698" xr:uid="{00000000-0005-0000-0000-0000E6360000}"/>
    <cellStyle name="Normal 5 2 2 3 2 2 2 4 4 3" xfId="16699" xr:uid="{00000000-0005-0000-0000-0000E7360000}"/>
    <cellStyle name="Normal 5 2 2 3 2 2 2 4 5" xfId="16700" xr:uid="{00000000-0005-0000-0000-0000E8360000}"/>
    <cellStyle name="Normal 5 2 2 3 2 2 2 4 6" xfId="16701" xr:uid="{00000000-0005-0000-0000-0000E9360000}"/>
    <cellStyle name="Normal 5 2 2 3 2 2 2 4 7" xfId="16702" xr:uid="{00000000-0005-0000-0000-0000EA360000}"/>
    <cellStyle name="Normal 5 2 2 3 2 2 2 5" xfId="16703" xr:uid="{00000000-0005-0000-0000-0000EB360000}"/>
    <cellStyle name="Normal 5 2 2 3 2 2 2 5 2" xfId="16704" xr:uid="{00000000-0005-0000-0000-0000EC360000}"/>
    <cellStyle name="Normal 5 2 2 3 2 2 2 5 2 2" xfId="16705" xr:uid="{00000000-0005-0000-0000-0000ED360000}"/>
    <cellStyle name="Normal 5 2 2 3 2 2 2 5 3" xfId="16706" xr:uid="{00000000-0005-0000-0000-0000EE360000}"/>
    <cellStyle name="Normal 5 2 2 3 2 2 2 5 4" xfId="16707" xr:uid="{00000000-0005-0000-0000-0000EF360000}"/>
    <cellStyle name="Normal 5 2 2 3 2 2 2 6" xfId="16708" xr:uid="{00000000-0005-0000-0000-0000F0360000}"/>
    <cellStyle name="Normal 5 2 2 3 2 2 2 6 2" xfId="16709" xr:uid="{00000000-0005-0000-0000-0000F1360000}"/>
    <cellStyle name="Normal 5 2 2 3 2 2 2 6 3" xfId="16710" xr:uid="{00000000-0005-0000-0000-0000F2360000}"/>
    <cellStyle name="Normal 5 2 2 3 2 2 2 6 4" xfId="16711" xr:uid="{00000000-0005-0000-0000-0000F3360000}"/>
    <cellStyle name="Normal 5 2 2 3 2 2 2 7" xfId="16712" xr:uid="{00000000-0005-0000-0000-0000F4360000}"/>
    <cellStyle name="Normal 5 2 2 3 2 2 2 7 2" xfId="16713" xr:uid="{00000000-0005-0000-0000-0000F5360000}"/>
    <cellStyle name="Normal 5 2 2 3 2 2 2 7 3" xfId="16714" xr:uid="{00000000-0005-0000-0000-0000F6360000}"/>
    <cellStyle name="Normal 5 2 2 3 2 2 2 8" xfId="16715" xr:uid="{00000000-0005-0000-0000-0000F7360000}"/>
    <cellStyle name="Normal 5 2 2 3 2 2 2 9" xfId="16716" xr:uid="{00000000-0005-0000-0000-0000F8360000}"/>
    <cellStyle name="Normal 5 2 2 3 2 2 3" xfId="16717" xr:uid="{00000000-0005-0000-0000-0000F9360000}"/>
    <cellStyle name="Normal 5 2 2 3 2 2 3 2" xfId="16718" xr:uid="{00000000-0005-0000-0000-0000FA360000}"/>
    <cellStyle name="Normal 5 2 2 3 2 2 3 2 2" xfId="16719" xr:uid="{00000000-0005-0000-0000-0000FB360000}"/>
    <cellStyle name="Normal 5 2 2 3 2 2 3 2 2 2" xfId="16720" xr:uid="{00000000-0005-0000-0000-0000FC360000}"/>
    <cellStyle name="Normal 5 2 2 3 2 2 3 2 2 2 2" xfId="16721" xr:uid="{00000000-0005-0000-0000-0000FD360000}"/>
    <cellStyle name="Normal 5 2 2 3 2 2 3 2 2 3" xfId="16722" xr:uid="{00000000-0005-0000-0000-0000FE360000}"/>
    <cellStyle name="Normal 5 2 2 3 2 2 3 2 2 4" xfId="16723" xr:uid="{00000000-0005-0000-0000-0000FF360000}"/>
    <cellStyle name="Normal 5 2 2 3 2 2 3 2 3" xfId="16724" xr:uid="{00000000-0005-0000-0000-000000370000}"/>
    <cellStyle name="Normal 5 2 2 3 2 2 3 2 3 2" xfId="16725" xr:uid="{00000000-0005-0000-0000-000001370000}"/>
    <cellStyle name="Normal 5 2 2 3 2 2 3 2 3 3" xfId="16726" xr:uid="{00000000-0005-0000-0000-000002370000}"/>
    <cellStyle name="Normal 5 2 2 3 2 2 3 2 3 4" xfId="16727" xr:uid="{00000000-0005-0000-0000-000003370000}"/>
    <cellStyle name="Normal 5 2 2 3 2 2 3 2 4" xfId="16728" xr:uid="{00000000-0005-0000-0000-000004370000}"/>
    <cellStyle name="Normal 5 2 2 3 2 2 3 2 4 2" xfId="16729" xr:uid="{00000000-0005-0000-0000-000005370000}"/>
    <cellStyle name="Normal 5 2 2 3 2 2 3 2 4 3" xfId="16730" xr:uid="{00000000-0005-0000-0000-000006370000}"/>
    <cellStyle name="Normal 5 2 2 3 2 2 3 2 5" xfId="16731" xr:uid="{00000000-0005-0000-0000-000007370000}"/>
    <cellStyle name="Normal 5 2 2 3 2 2 3 2 6" xfId="16732" xr:uid="{00000000-0005-0000-0000-000008370000}"/>
    <cellStyle name="Normal 5 2 2 3 2 2 3 2 7" xfId="16733" xr:uid="{00000000-0005-0000-0000-000009370000}"/>
    <cellStyle name="Normal 5 2 2 3 2 2 3 3" xfId="16734" xr:uid="{00000000-0005-0000-0000-00000A370000}"/>
    <cellStyle name="Normal 5 2 2 3 2 2 3 3 2" xfId="16735" xr:uid="{00000000-0005-0000-0000-00000B370000}"/>
    <cellStyle name="Normal 5 2 2 3 2 2 3 3 2 2" xfId="16736" xr:uid="{00000000-0005-0000-0000-00000C370000}"/>
    <cellStyle name="Normal 5 2 2 3 2 2 3 3 3" xfId="16737" xr:uid="{00000000-0005-0000-0000-00000D370000}"/>
    <cellStyle name="Normal 5 2 2 3 2 2 3 3 4" xfId="16738" xr:uid="{00000000-0005-0000-0000-00000E370000}"/>
    <cellStyle name="Normal 5 2 2 3 2 2 3 4" xfId="16739" xr:uid="{00000000-0005-0000-0000-00000F370000}"/>
    <cellStyle name="Normal 5 2 2 3 2 2 3 4 2" xfId="16740" xr:uid="{00000000-0005-0000-0000-000010370000}"/>
    <cellStyle name="Normal 5 2 2 3 2 2 3 4 3" xfId="16741" xr:uid="{00000000-0005-0000-0000-000011370000}"/>
    <cellStyle name="Normal 5 2 2 3 2 2 3 4 4" xfId="16742" xr:uid="{00000000-0005-0000-0000-000012370000}"/>
    <cellStyle name="Normal 5 2 2 3 2 2 3 5" xfId="16743" xr:uid="{00000000-0005-0000-0000-000013370000}"/>
    <cellStyle name="Normal 5 2 2 3 2 2 3 5 2" xfId="16744" xr:uid="{00000000-0005-0000-0000-000014370000}"/>
    <cellStyle name="Normal 5 2 2 3 2 2 3 5 3" xfId="16745" xr:uid="{00000000-0005-0000-0000-000015370000}"/>
    <cellStyle name="Normal 5 2 2 3 2 2 3 6" xfId="16746" xr:uid="{00000000-0005-0000-0000-000016370000}"/>
    <cellStyle name="Normal 5 2 2 3 2 2 3 7" xfId="16747" xr:uid="{00000000-0005-0000-0000-000017370000}"/>
    <cellStyle name="Normal 5 2 2 3 2 2 3 8" xfId="16748" xr:uid="{00000000-0005-0000-0000-000018370000}"/>
    <cellStyle name="Normal 5 2 2 3 2 2 4" xfId="16749" xr:uid="{00000000-0005-0000-0000-000019370000}"/>
    <cellStyle name="Normal 5 2 2 3 2 2 4 2" xfId="16750" xr:uid="{00000000-0005-0000-0000-00001A370000}"/>
    <cellStyle name="Normal 5 2 2 3 2 2 4 2 2" xfId="16751" xr:uid="{00000000-0005-0000-0000-00001B370000}"/>
    <cellStyle name="Normal 5 2 2 3 2 2 4 2 2 2" xfId="16752" xr:uid="{00000000-0005-0000-0000-00001C370000}"/>
    <cellStyle name="Normal 5 2 2 3 2 2 4 2 2 2 2" xfId="16753" xr:uid="{00000000-0005-0000-0000-00001D370000}"/>
    <cellStyle name="Normal 5 2 2 3 2 2 4 2 2 3" xfId="16754" xr:uid="{00000000-0005-0000-0000-00001E370000}"/>
    <cellStyle name="Normal 5 2 2 3 2 2 4 2 2 4" xfId="16755" xr:uid="{00000000-0005-0000-0000-00001F370000}"/>
    <cellStyle name="Normal 5 2 2 3 2 2 4 2 3" xfId="16756" xr:uid="{00000000-0005-0000-0000-000020370000}"/>
    <cellStyle name="Normal 5 2 2 3 2 2 4 2 3 2" xfId="16757" xr:uid="{00000000-0005-0000-0000-000021370000}"/>
    <cellStyle name="Normal 5 2 2 3 2 2 4 2 3 3" xfId="16758" xr:uid="{00000000-0005-0000-0000-000022370000}"/>
    <cellStyle name="Normal 5 2 2 3 2 2 4 2 3 4" xfId="16759" xr:uid="{00000000-0005-0000-0000-000023370000}"/>
    <cellStyle name="Normal 5 2 2 3 2 2 4 2 4" xfId="16760" xr:uid="{00000000-0005-0000-0000-000024370000}"/>
    <cellStyle name="Normal 5 2 2 3 2 2 4 2 4 2" xfId="16761" xr:uid="{00000000-0005-0000-0000-000025370000}"/>
    <cellStyle name="Normal 5 2 2 3 2 2 4 2 4 3" xfId="16762" xr:uid="{00000000-0005-0000-0000-000026370000}"/>
    <cellStyle name="Normal 5 2 2 3 2 2 4 2 5" xfId="16763" xr:uid="{00000000-0005-0000-0000-000027370000}"/>
    <cellStyle name="Normal 5 2 2 3 2 2 4 2 6" xfId="16764" xr:uid="{00000000-0005-0000-0000-000028370000}"/>
    <cellStyle name="Normal 5 2 2 3 2 2 4 2 7" xfId="16765" xr:uid="{00000000-0005-0000-0000-000029370000}"/>
    <cellStyle name="Normal 5 2 2 3 2 2 4 3" xfId="16766" xr:uid="{00000000-0005-0000-0000-00002A370000}"/>
    <cellStyle name="Normal 5 2 2 3 2 2 4 3 2" xfId="16767" xr:uid="{00000000-0005-0000-0000-00002B370000}"/>
    <cellStyle name="Normal 5 2 2 3 2 2 4 3 2 2" xfId="16768" xr:uid="{00000000-0005-0000-0000-00002C370000}"/>
    <cellStyle name="Normal 5 2 2 3 2 2 4 3 3" xfId="16769" xr:uid="{00000000-0005-0000-0000-00002D370000}"/>
    <cellStyle name="Normal 5 2 2 3 2 2 4 3 4" xfId="16770" xr:uid="{00000000-0005-0000-0000-00002E370000}"/>
    <cellStyle name="Normal 5 2 2 3 2 2 4 4" xfId="16771" xr:uid="{00000000-0005-0000-0000-00002F370000}"/>
    <cellStyle name="Normal 5 2 2 3 2 2 4 4 2" xfId="16772" xr:uid="{00000000-0005-0000-0000-000030370000}"/>
    <cellStyle name="Normal 5 2 2 3 2 2 4 4 3" xfId="16773" xr:uid="{00000000-0005-0000-0000-000031370000}"/>
    <cellStyle name="Normal 5 2 2 3 2 2 4 4 4" xfId="16774" xr:uid="{00000000-0005-0000-0000-000032370000}"/>
    <cellStyle name="Normal 5 2 2 3 2 2 4 5" xfId="16775" xr:uid="{00000000-0005-0000-0000-000033370000}"/>
    <cellStyle name="Normal 5 2 2 3 2 2 4 5 2" xfId="16776" xr:uid="{00000000-0005-0000-0000-000034370000}"/>
    <cellStyle name="Normal 5 2 2 3 2 2 4 5 3" xfId="16777" xr:uid="{00000000-0005-0000-0000-000035370000}"/>
    <cellStyle name="Normal 5 2 2 3 2 2 4 6" xfId="16778" xr:uid="{00000000-0005-0000-0000-000036370000}"/>
    <cellStyle name="Normal 5 2 2 3 2 2 4 7" xfId="16779" xr:uid="{00000000-0005-0000-0000-000037370000}"/>
    <cellStyle name="Normal 5 2 2 3 2 2 4 8" xfId="16780" xr:uid="{00000000-0005-0000-0000-000038370000}"/>
    <cellStyle name="Normal 5 2 2 3 2 2 5" xfId="16781" xr:uid="{00000000-0005-0000-0000-000039370000}"/>
    <cellStyle name="Normal 5 2 2 3 2 2 5 2" xfId="16782" xr:uid="{00000000-0005-0000-0000-00003A370000}"/>
    <cellStyle name="Normal 5 2 2 3 2 2 5 2 2" xfId="16783" xr:uid="{00000000-0005-0000-0000-00003B370000}"/>
    <cellStyle name="Normal 5 2 2 3 2 2 5 2 2 2" xfId="16784" xr:uid="{00000000-0005-0000-0000-00003C370000}"/>
    <cellStyle name="Normal 5 2 2 3 2 2 5 2 3" xfId="16785" xr:uid="{00000000-0005-0000-0000-00003D370000}"/>
    <cellStyle name="Normal 5 2 2 3 2 2 5 2 4" xfId="16786" xr:uid="{00000000-0005-0000-0000-00003E370000}"/>
    <cellStyle name="Normal 5 2 2 3 2 2 5 3" xfId="16787" xr:uid="{00000000-0005-0000-0000-00003F370000}"/>
    <cellStyle name="Normal 5 2 2 3 2 2 5 3 2" xfId="16788" xr:uid="{00000000-0005-0000-0000-000040370000}"/>
    <cellStyle name="Normal 5 2 2 3 2 2 5 3 3" xfId="16789" xr:uid="{00000000-0005-0000-0000-000041370000}"/>
    <cellStyle name="Normal 5 2 2 3 2 2 5 3 4" xfId="16790" xr:uid="{00000000-0005-0000-0000-000042370000}"/>
    <cellStyle name="Normal 5 2 2 3 2 2 5 4" xfId="16791" xr:uid="{00000000-0005-0000-0000-000043370000}"/>
    <cellStyle name="Normal 5 2 2 3 2 2 5 4 2" xfId="16792" xr:uid="{00000000-0005-0000-0000-000044370000}"/>
    <cellStyle name="Normal 5 2 2 3 2 2 5 4 3" xfId="16793" xr:uid="{00000000-0005-0000-0000-000045370000}"/>
    <cellStyle name="Normal 5 2 2 3 2 2 5 5" xfId="16794" xr:uid="{00000000-0005-0000-0000-000046370000}"/>
    <cellStyle name="Normal 5 2 2 3 2 2 5 6" xfId="16795" xr:uid="{00000000-0005-0000-0000-000047370000}"/>
    <cellStyle name="Normal 5 2 2 3 2 2 5 7" xfId="16796" xr:uid="{00000000-0005-0000-0000-000048370000}"/>
    <cellStyle name="Normal 5 2 2 3 2 2 6" xfId="16797" xr:uid="{00000000-0005-0000-0000-000049370000}"/>
    <cellStyle name="Normal 5 2 2 3 2 2 6 2" xfId="16798" xr:uid="{00000000-0005-0000-0000-00004A370000}"/>
    <cellStyle name="Normal 5 2 2 3 2 2 6 2 2" xfId="16799" xr:uid="{00000000-0005-0000-0000-00004B370000}"/>
    <cellStyle name="Normal 5 2 2 3 2 2 6 3" xfId="16800" xr:uid="{00000000-0005-0000-0000-00004C370000}"/>
    <cellStyle name="Normal 5 2 2 3 2 2 6 4" xfId="16801" xr:uid="{00000000-0005-0000-0000-00004D370000}"/>
    <cellStyle name="Normal 5 2 2 3 2 2 7" xfId="16802" xr:uid="{00000000-0005-0000-0000-00004E370000}"/>
    <cellStyle name="Normal 5 2 2 3 2 2 7 2" xfId="16803" xr:uid="{00000000-0005-0000-0000-00004F370000}"/>
    <cellStyle name="Normal 5 2 2 3 2 2 7 3" xfId="16804" xr:uid="{00000000-0005-0000-0000-000050370000}"/>
    <cellStyle name="Normal 5 2 2 3 2 2 7 4" xfId="16805" xr:uid="{00000000-0005-0000-0000-000051370000}"/>
    <cellStyle name="Normal 5 2 2 3 2 2 8" xfId="16806" xr:uid="{00000000-0005-0000-0000-000052370000}"/>
    <cellStyle name="Normal 5 2 2 3 2 2 8 2" xfId="16807" xr:uid="{00000000-0005-0000-0000-000053370000}"/>
    <cellStyle name="Normal 5 2 2 3 2 2 8 3" xfId="16808" xr:uid="{00000000-0005-0000-0000-000054370000}"/>
    <cellStyle name="Normal 5 2 2 3 2 2 9" xfId="16809" xr:uid="{00000000-0005-0000-0000-000055370000}"/>
    <cellStyle name="Normal 5 2 2 3 2 3" xfId="16810" xr:uid="{00000000-0005-0000-0000-000056370000}"/>
    <cellStyle name="Normal 5 2 2 3 2 3 10" xfId="16811" xr:uid="{00000000-0005-0000-0000-000057370000}"/>
    <cellStyle name="Normal 5 2 2 3 2 3 11" xfId="16812" xr:uid="{00000000-0005-0000-0000-000058370000}"/>
    <cellStyle name="Normal 5 2 2 3 2 3 2" xfId="16813" xr:uid="{00000000-0005-0000-0000-000059370000}"/>
    <cellStyle name="Normal 5 2 2 3 2 3 2 10" xfId="16814" xr:uid="{00000000-0005-0000-0000-00005A370000}"/>
    <cellStyle name="Normal 5 2 2 3 2 3 2 2" xfId="16815" xr:uid="{00000000-0005-0000-0000-00005B370000}"/>
    <cellStyle name="Normal 5 2 2 3 2 3 2 2 2" xfId="16816" xr:uid="{00000000-0005-0000-0000-00005C370000}"/>
    <cellStyle name="Normal 5 2 2 3 2 3 2 2 2 2" xfId="16817" xr:uid="{00000000-0005-0000-0000-00005D370000}"/>
    <cellStyle name="Normal 5 2 2 3 2 3 2 2 2 2 2" xfId="16818" xr:uid="{00000000-0005-0000-0000-00005E370000}"/>
    <cellStyle name="Normal 5 2 2 3 2 3 2 2 2 2 2 2" xfId="16819" xr:uid="{00000000-0005-0000-0000-00005F370000}"/>
    <cellStyle name="Normal 5 2 2 3 2 3 2 2 2 2 3" xfId="16820" xr:uid="{00000000-0005-0000-0000-000060370000}"/>
    <cellStyle name="Normal 5 2 2 3 2 3 2 2 2 2 4" xfId="16821" xr:uid="{00000000-0005-0000-0000-000061370000}"/>
    <cellStyle name="Normal 5 2 2 3 2 3 2 2 2 3" xfId="16822" xr:uid="{00000000-0005-0000-0000-000062370000}"/>
    <cellStyle name="Normal 5 2 2 3 2 3 2 2 2 3 2" xfId="16823" xr:uid="{00000000-0005-0000-0000-000063370000}"/>
    <cellStyle name="Normal 5 2 2 3 2 3 2 2 2 3 3" xfId="16824" xr:uid="{00000000-0005-0000-0000-000064370000}"/>
    <cellStyle name="Normal 5 2 2 3 2 3 2 2 2 3 4" xfId="16825" xr:uid="{00000000-0005-0000-0000-000065370000}"/>
    <cellStyle name="Normal 5 2 2 3 2 3 2 2 2 4" xfId="16826" xr:uid="{00000000-0005-0000-0000-000066370000}"/>
    <cellStyle name="Normal 5 2 2 3 2 3 2 2 2 4 2" xfId="16827" xr:uid="{00000000-0005-0000-0000-000067370000}"/>
    <cellStyle name="Normal 5 2 2 3 2 3 2 2 2 4 3" xfId="16828" xr:uid="{00000000-0005-0000-0000-000068370000}"/>
    <cellStyle name="Normal 5 2 2 3 2 3 2 2 2 5" xfId="16829" xr:uid="{00000000-0005-0000-0000-000069370000}"/>
    <cellStyle name="Normal 5 2 2 3 2 3 2 2 2 6" xfId="16830" xr:uid="{00000000-0005-0000-0000-00006A370000}"/>
    <cellStyle name="Normal 5 2 2 3 2 3 2 2 2 7" xfId="16831" xr:uid="{00000000-0005-0000-0000-00006B370000}"/>
    <cellStyle name="Normal 5 2 2 3 2 3 2 2 3" xfId="16832" xr:uid="{00000000-0005-0000-0000-00006C370000}"/>
    <cellStyle name="Normal 5 2 2 3 2 3 2 2 3 2" xfId="16833" xr:uid="{00000000-0005-0000-0000-00006D370000}"/>
    <cellStyle name="Normal 5 2 2 3 2 3 2 2 3 2 2" xfId="16834" xr:uid="{00000000-0005-0000-0000-00006E370000}"/>
    <cellStyle name="Normal 5 2 2 3 2 3 2 2 3 3" xfId="16835" xr:uid="{00000000-0005-0000-0000-00006F370000}"/>
    <cellStyle name="Normal 5 2 2 3 2 3 2 2 3 4" xfId="16836" xr:uid="{00000000-0005-0000-0000-000070370000}"/>
    <cellStyle name="Normal 5 2 2 3 2 3 2 2 4" xfId="16837" xr:uid="{00000000-0005-0000-0000-000071370000}"/>
    <cellStyle name="Normal 5 2 2 3 2 3 2 2 4 2" xfId="16838" xr:uid="{00000000-0005-0000-0000-000072370000}"/>
    <cellStyle name="Normal 5 2 2 3 2 3 2 2 4 3" xfId="16839" xr:uid="{00000000-0005-0000-0000-000073370000}"/>
    <cellStyle name="Normal 5 2 2 3 2 3 2 2 4 4" xfId="16840" xr:uid="{00000000-0005-0000-0000-000074370000}"/>
    <cellStyle name="Normal 5 2 2 3 2 3 2 2 5" xfId="16841" xr:uid="{00000000-0005-0000-0000-000075370000}"/>
    <cellStyle name="Normal 5 2 2 3 2 3 2 2 5 2" xfId="16842" xr:uid="{00000000-0005-0000-0000-000076370000}"/>
    <cellStyle name="Normal 5 2 2 3 2 3 2 2 5 3" xfId="16843" xr:uid="{00000000-0005-0000-0000-000077370000}"/>
    <cellStyle name="Normal 5 2 2 3 2 3 2 2 6" xfId="16844" xr:uid="{00000000-0005-0000-0000-000078370000}"/>
    <cellStyle name="Normal 5 2 2 3 2 3 2 2 7" xfId="16845" xr:uid="{00000000-0005-0000-0000-000079370000}"/>
    <cellStyle name="Normal 5 2 2 3 2 3 2 2 8" xfId="16846" xr:uid="{00000000-0005-0000-0000-00007A370000}"/>
    <cellStyle name="Normal 5 2 2 3 2 3 2 3" xfId="16847" xr:uid="{00000000-0005-0000-0000-00007B370000}"/>
    <cellStyle name="Normal 5 2 2 3 2 3 2 3 2" xfId="16848" xr:uid="{00000000-0005-0000-0000-00007C370000}"/>
    <cellStyle name="Normal 5 2 2 3 2 3 2 3 2 2" xfId="16849" xr:uid="{00000000-0005-0000-0000-00007D370000}"/>
    <cellStyle name="Normal 5 2 2 3 2 3 2 3 2 2 2" xfId="16850" xr:uid="{00000000-0005-0000-0000-00007E370000}"/>
    <cellStyle name="Normal 5 2 2 3 2 3 2 3 2 2 2 2" xfId="16851" xr:uid="{00000000-0005-0000-0000-00007F370000}"/>
    <cellStyle name="Normal 5 2 2 3 2 3 2 3 2 2 3" xfId="16852" xr:uid="{00000000-0005-0000-0000-000080370000}"/>
    <cellStyle name="Normal 5 2 2 3 2 3 2 3 2 2 4" xfId="16853" xr:uid="{00000000-0005-0000-0000-000081370000}"/>
    <cellStyle name="Normal 5 2 2 3 2 3 2 3 2 3" xfId="16854" xr:uid="{00000000-0005-0000-0000-000082370000}"/>
    <cellStyle name="Normal 5 2 2 3 2 3 2 3 2 3 2" xfId="16855" xr:uid="{00000000-0005-0000-0000-000083370000}"/>
    <cellStyle name="Normal 5 2 2 3 2 3 2 3 2 3 3" xfId="16856" xr:uid="{00000000-0005-0000-0000-000084370000}"/>
    <cellStyle name="Normal 5 2 2 3 2 3 2 3 2 3 4" xfId="16857" xr:uid="{00000000-0005-0000-0000-000085370000}"/>
    <cellStyle name="Normal 5 2 2 3 2 3 2 3 2 4" xfId="16858" xr:uid="{00000000-0005-0000-0000-000086370000}"/>
    <cellStyle name="Normal 5 2 2 3 2 3 2 3 2 4 2" xfId="16859" xr:uid="{00000000-0005-0000-0000-000087370000}"/>
    <cellStyle name="Normal 5 2 2 3 2 3 2 3 2 4 3" xfId="16860" xr:uid="{00000000-0005-0000-0000-000088370000}"/>
    <cellStyle name="Normal 5 2 2 3 2 3 2 3 2 5" xfId="16861" xr:uid="{00000000-0005-0000-0000-000089370000}"/>
    <cellStyle name="Normal 5 2 2 3 2 3 2 3 2 6" xfId="16862" xr:uid="{00000000-0005-0000-0000-00008A370000}"/>
    <cellStyle name="Normal 5 2 2 3 2 3 2 3 2 7" xfId="16863" xr:uid="{00000000-0005-0000-0000-00008B370000}"/>
    <cellStyle name="Normal 5 2 2 3 2 3 2 3 3" xfId="16864" xr:uid="{00000000-0005-0000-0000-00008C370000}"/>
    <cellStyle name="Normal 5 2 2 3 2 3 2 3 3 2" xfId="16865" xr:uid="{00000000-0005-0000-0000-00008D370000}"/>
    <cellStyle name="Normal 5 2 2 3 2 3 2 3 3 2 2" xfId="16866" xr:uid="{00000000-0005-0000-0000-00008E370000}"/>
    <cellStyle name="Normal 5 2 2 3 2 3 2 3 3 3" xfId="16867" xr:uid="{00000000-0005-0000-0000-00008F370000}"/>
    <cellStyle name="Normal 5 2 2 3 2 3 2 3 3 4" xfId="16868" xr:uid="{00000000-0005-0000-0000-000090370000}"/>
    <cellStyle name="Normal 5 2 2 3 2 3 2 3 4" xfId="16869" xr:uid="{00000000-0005-0000-0000-000091370000}"/>
    <cellStyle name="Normal 5 2 2 3 2 3 2 3 4 2" xfId="16870" xr:uid="{00000000-0005-0000-0000-000092370000}"/>
    <cellStyle name="Normal 5 2 2 3 2 3 2 3 4 3" xfId="16871" xr:uid="{00000000-0005-0000-0000-000093370000}"/>
    <cellStyle name="Normal 5 2 2 3 2 3 2 3 4 4" xfId="16872" xr:uid="{00000000-0005-0000-0000-000094370000}"/>
    <cellStyle name="Normal 5 2 2 3 2 3 2 3 5" xfId="16873" xr:uid="{00000000-0005-0000-0000-000095370000}"/>
    <cellStyle name="Normal 5 2 2 3 2 3 2 3 5 2" xfId="16874" xr:uid="{00000000-0005-0000-0000-000096370000}"/>
    <cellStyle name="Normal 5 2 2 3 2 3 2 3 5 3" xfId="16875" xr:uid="{00000000-0005-0000-0000-000097370000}"/>
    <cellStyle name="Normal 5 2 2 3 2 3 2 3 6" xfId="16876" xr:uid="{00000000-0005-0000-0000-000098370000}"/>
    <cellStyle name="Normal 5 2 2 3 2 3 2 3 7" xfId="16877" xr:uid="{00000000-0005-0000-0000-000099370000}"/>
    <cellStyle name="Normal 5 2 2 3 2 3 2 3 8" xfId="16878" xr:uid="{00000000-0005-0000-0000-00009A370000}"/>
    <cellStyle name="Normal 5 2 2 3 2 3 2 4" xfId="16879" xr:uid="{00000000-0005-0000-0000-00009B370000}"/>
    <cellStyle name="Normal 5 2 2 3 2 3 2 4 2" xfId="16880" xr:uid="{00000000-0005-0000-0000-00009C370000}"/>
    <cellStyle name="Normal 5 2 2 3 2 3 2 4 2 2" xfId="16881" xr:uid="{00000000-0005-0000-0000-00009D370000}"/>
    <cellStyle name="Normal 5 2 2 3 2 3 2 4 2 2 2" xfId="16882" xr:uid="{00000000-0005-0000-0000-00009E370000}"/>
    <cellStyle name="Normal 5 2 2 3 2 3 2 4 2 3" xfId="16883" xr:uid="{00000000-0005-0000-0000-00009F370000}"/>
    <cellStyle name="Normal 5 2 2 3 2 3 2 4 2 4" xfId="16884" xr:uid="{00000000-0005-0000-0000-0000A0370000}"/>
    <cellStyle name="Normal 5 2 2 3 2 3 2 4 3" xfId="16885" xr:uid="{00000000-0005-0000-0000-0000A1370000}"/>
    <cellStyle name="Normal 5 2 2 3 2 3 2 4 3 2" xfId="16886" xr:uid="{00000000-0005-0000-0000-0000A2370000}"/>
    <cellStyle name="Normal 5 2 2 3 2 3 2 4 3 3" xfId="16887" xr:uid="{00000000-0005-0000-0000-0000A3370000}"/>
    <cellStyle name="Normal 5 2 2 3 2 3 2 4 3 4" xfId="16888" xr:uid="{00000000-0005-0000-0000-0000A4370000}"/>
    <cellStyle name="Normal 5 2 2 3 2 3 2 4 4" xfId="16889" xr:uid="{00000000-0005-0000-0000-0000A5370000}"/>
    <cellStyle name="Normal 5 2 2 3 2 3 2 4 4 2" xfId="16890" xr:uid="{00000000-0005-0000-0000-0000A6370000}"/>
    <cellStyle name="Normal 5 2 2 3 2 3 2 4 4 3" xfId="16891" xr:uid="{00000000-0005-0000-0000-0000A7370000}"/>
    <cellStyle name="Normal 5 2 2 3 2 3 2 4 5" xfId="16892" xr:uid="{00000000-0005-0000-0000-0000A8370000}"/>
    <cellStyle name="Normal 5 2 2 3 2 3 2 4 6" xfId="16893" xr:uid="{00000000-0005-0000-0000-0000A9370000}"/>
    <cellStyle name="Normal 5 2 2 3 2 3 2 4 7" xfId="16894" xr:uid="{00000000-0005-0000-0000-0000AA370000}"/>
    <cellStyle name="Normal 5 2 2 3 2 3 2 5" xfId="16895" xr:uid="{00000000-0005-0000-0000-0000AB370000}"/>
    <cellStyle name="Normal 5 2 2 3 2 3 2 5 2" xfId="16896" xr:uid="{00000000-0005-0000-0000-0000AC370000}"/>
    <cellStyle name="Normal 5 2 2 3 2 3 2 5 2 2" xfId="16897" xr:uid="{00000000-0005-0000-0000-0000AD370000}"/>
    <cellStyle name="Normal 5 2 2 3 2 3 2 5 3" xfId="16898" xr:uid="{00000000-0005-0000-0000-0000AE370000}"/>
    <cellStyle name="Normal 5 2 2 3 2 3 2 5 4" xfId="16899" xr:uid="{00000000-0005-0000-0000-0000AF370000}"/>
    <cellStyle name="Normal 5 2 2 3 2 3 2 6" xfId="16900" xr:uid="{00000000-0005-0000-0000-0000B0370000}"/>
    <cellStyle name="Normal 5 2 2 3 2 3 2 6 2" xfId="16901" xr:uid="{00000000-0005-0000-0000-0000B1370000}"/>
    <cellStyle name="Normal 5 2 2 3 2 3 2 6 3" xfId="16902" xr:uid="{00000000-0005-0000-0000-0000B2370000}"/>
    <cellStyle name="Normal 5 2 2 3 2 3 2 6 4" xfId="16903" xr:uid="{00000000-0005-0000-0000-0000B3370000}"/>
    <cellStyle name="Normal 5 2 2 3 2 3 2 7" xfId="16904" xr:uid="{00000000-0005-0000-0000-0000B4370000}"/>
    <cellStyle name="Normal 5 2 2 3 2 3 2 7 2" xfId="16905" xr:uid="{00000000-0005-0000-0000-0000B5370000}"/>
    <cellStyle name="Normal 5 2 2 3 2 3 2 7 3" xfId="16906" xr:uid="{00000000-0005-0000-0000-0000B6370000}"/>
    <cellStyle name="Normal 5 2 2 3 2 3 2 8" xfId="16907" xr:uid="{00000000-0005-0000-0000-0000B7370000}"/>
    <cellStyle name="Normal 5 2 2 3 2 3 2 9" xfId="16908" xr:uid="{00000000-0005-0000-0000-0000B8370000}"/>
    <cellStyle name="Normal 5 2 2 3 2 3 3" xfId="16909" xr:uid="{00000000-0005-0000-0000-0000B9370000}"/>
    <cellStyle name="Normal 5 2 2 3 2 3 3 2" xfId="16910" xr:uid="{00000000-0005-0000-0000-0000BA370000}"/>
    <cellStyle name="Normal 5 2 2 3 2 3 3 2 2" xfId="16911" xr:uid="{00000000-0005-0000-0000-0000BB370000}"/>
    <cellStyle name="Normal 5 2 2 3 2 3 3 2 2 2" xfId="16912" xr:uid="{00000000-0005-0000-0000-0000BC370000}"/>
    <cellStyle name="Normal 5 2 2 3 2 3 3 2 2 2 2" xfId="16913" xr:uid="{00000000-0005-0000-0000-0000BD370000}"/>
    <cellStyle name="Normal 5 2 2 3 2 3 3 2 2 3" xfId="16914" xr:uid="{00000000-0005-0000-0000-0000BE370000}"/>
    <cellStyle name="Normal 5 2 2 3 2 3 3 2 2 4" xfId="16915" xr:uid="{00000000-0005-0000-0000-0000BF370000}"/>
    <cellStyle name="Normal 5 2 2 3 2 3 3 2 3" xfId="16916" xr:uid="{00000000-0005-0000-0000-0000C0370000}"/>
    <cellStyle name="Normal 5 2 2 3 2 3 3 2 3 2" xfId="16917" xr:uid="{00000000-0005-0000-0000-0000C1370000}"/>
    <cellStyle name="Normal 5 2 2 3 2 3 3 2 3 3" xfId="16918" xr:uid="{00000000-0005-0000-0000-0000C2370000}"/>
    <cellStyle name="Normal 5 2 2 3 2 3 3 2 3 4" xfId="16919" xr:uid="{00000000-0005-0000-0000-0000C3370000}"/>
    <cellStyle name="Normal 5 2 2 3 2 3 3 2 4" xfId="16920" xr:uid="{00000000-0005-0000-0000-0000C4370000}"/>
    <cellStyle name="Normal 5 2 2 3 2 3 3 2 4 2" xfId="16921" xr:uid="{00000000-0005-0000-0000-0000C5370000}"/>
    <cellStyle name="Normal 5 2 2 3 2 3 3 2 4 3" xfId="16922" xr:uid="{00000000-0005-0000-0000-0000C6370000}"/>
    <cellStyle name="Normal 5 2 2 3 2 3 3 2 5" xfId="16923" xr:uid="{00000000-0005-0000-0000-0000C7370000}"/>
    <cellStyle name="Normal 5 2 2 3 2 3 3 2 6" xfId="16924" xr:uid="{00000000-0005-0000-0000-0000C8370000}"/>
    <cellStyle name="Normal 5 2 2 3 2 3 3 2 7" xfId="16925" xr:uid="{00000000-0005-0000-0000-0000C9370000}"/>
    <cellStyle name="Normal 5 2 2 3 2 3 3 3" xfId="16926" xr:uid="{00000000-0005-0000-0000-0000CA370000}"/>
    <cellStyle name="Normal 5 2 2 3 2 3 3 3 2" xfId="16927" xr:uid="{00000000-0005-0000-0000-0000CB370000}"/>
    <cellStyle name="Normal 5 2 2 3 2 3 3 3 2 2" xfId="16928" xr:uid="{00000000-0005-0000-0000-0000CC370000}"/>
    <cellStyle name="Normal 5 2 2 3 2 3 3 3 3" xfId="16929" xr:uid="{00000000-0005-0000-0000-0000CD370000}"/>
    <cellStyle name="Normal 5 2 2 3 2 3 3 3 4" xfId="16930" xr:uid="{00000000-0005-0000-0000-0000CE370000}"/>
    <cellStyle name="Normal 5 2 2 3 2 3 3 4" xfId="16931" xr:uid="{00000000-0005-0000-0000-0000CF370000}"/>
    <cellStyle name="Normal 5 2 2 3 2 3 3 4 2" xfId="16932" xr:uid="{00000000-0005-0000-0000-0000D0370000}"/>
    <cellStyle name="Normal 5 2 2 3 2 3 3 4 3" xfId="16933" xr:uid="{00000000-0005-0000-0000-0000D1370000}"/>
    <cellStyle name="Normal 5 2 2 3 2 3 3 4 4" xfId="16934" xr:uid="{00000000-0005-0000-0000-0000D2370000}"/>
    <cellStyle name="Normal 5 2 2 3 2 3 3 5" xfId="16935" xr:uid="{00000000-0005-0000-0000-0000D3370000}"/>
    <cellStyle name="Normal 5 2 2 3 2 3 3 5 2" xfId="16936" xr:uid="{00000000-0005-0000-0000-0000D4370000}"/>
    <cellStyle name="Normal 5 2 2 3 2 3 3 5 3" xfId="16937" xr:uid="{00000000-0005-0000-0000-0000D5370000}"/>
    <cellStyle name="Normal 5 2 2 3 2 3 3 6" xfId="16938" xr:uid="{00000000-0005-0000-0000-0000D6370000}"/>
    <cellStyle name="Normal 5 2 2 3 2 3 3 7" xfId="16939" xr:uid="{00000000-0005-0000-0000-0000D7370000}"/>
    <cellStyle name="Normal 5 2 2 3 2 3 3 8" xfId="16940" xr:uid="{00000000-0005-0000-0000-0000D8370000}"/>
    <cellStyle name="Normal 5 2 2 3 2 3 4" xfId="16941" xr:uid="{00000000-0005-0000-0000-0000D9370000}"/>
    <cellStyle name="Normal 5 2 2 3 2 3 4 2" xfId="16942" xr:uid="{00000000-0005-0000-0000-0000DA370000}"/>
    <cellStyle name="Normal 5 2 2 3 2 3 4 2 2" xfId="16943" xr:uid="{00000000-0005-0000-0000-0000DB370000}"/>
    <cellStyle name="Normal 5 2 2 3 2 3 4 2 2 2" xfId="16944" xr:uid="{00000000-0005-0000-0000-0000DC370000}"/>
    <cellStyle name="Normal 5 2 2 3 2 3 4 2 2 2 2" xfId="16945" xr:uid="{00000000-0005-0000-0000-0000DD370000}"/>
    <cellStyle name="Normal 5 2 2 3 2 3 4 2 2 3" xfId="16946" xr:uid="{00000000-0005-0000-0000-0000DE370000}"/>
    <cellStyle name="Normal 5 2 2 3 2 3 4 2 2 4" xfId="16947" xr:uid="{00000000-0005-0000-0000-0000DF370000}"/>
    <cellStyle name="Normal 5 2 2 3 2 3 4 2 3" xfId="16948" xr:uid="{00000000-0005-0000-0000-0000E0370000}"/>
    <cellStyle name="Normal 5 2 2 3 2 3 4 2 3 2" xfId="16949" xr:uid="{00000000-0005-0000-0000-0000E1370000}"/>
    <cellStyle name="Normal 5 2 2 3 2 3 4 2 3 3" xfId="16950" xr:uid="{00000000-0005-0000-0000-0000E2370000}"/>
    <cellStyle name="Normal 5 2 2 3 2 3 4 2 3 4" xfId="16951" xr:uid="{00000000-0005-0000-0000-0000E3370000}"/>
    <cellStyle name="Normal 5 2 2 3 2 3 4 2 4" xfId="16952" xr:uid="{00000000-0005-0000-0000-0000E4370000}"/>
    <cellStyle name="Normal 5 2 2 3 2 3 4 2 4 2" xfId="16953" xr:uid="{00000000-0005-0000-0000-0000E5370000}"/>
    <cellStyle name="Normal 5 2 2 3 2 3 4 2 4 3" xfId="16954" xr:uid="{00000000-0005-0000-0000-0000E6370000}"/>
    <cellStyle name="Normal 5 2 2 3 2 3 4 2 5" xfId="16955" xr:uid="{00000000-0005-0000-0000-0000E7370000}"/>
    <cellStyle name="Normal 5 2 2 3 2 3 4 2 6" xfId="16956" xr:uid="{00000000-0005-0000-0000-0000E8370000}"/>
    <cellStyle name="Normal 5 2 2 3 2 3 4 2 7" xfId="16957" xr:uid="{00000000-0005-0000-0000-0000E9370000}"/>
    <cellStyle name="Normal 5 2 2 3 2 3 4 3" xfId="16958" xr:uid="{00000000-0005-0000-0000-0000EA370000}"/>
    <cellStyle name="Normal 5 2 2 3 2 3 4 3 2" xfId="16959" xr:uid="{00000000-0005-0000-0000-0000EB370000}"/>
    <cellStyle name="Normal 5 2 2 3 2 3 4 3 2 2" xfId="16960" xr:uid="{00000000-0005-0000-0000-0000EC370000}"/>
    <cellStyle name="Normal 5 2 2 3 2 3 4 3 3" xfId="16961" xr:uid="{00000000-0005-0000-0000-0000ED370000}"/>
    <cellStyle name="Normal 5 2 2 3 2 3 4 3 4" xfId="16962" xr:uid="{00000000-0005-0000-0000-0000EE370000}"/>
    <cellStyle name="Normal 5 2 2 3 2 3 4 4" xfId="16963" xr:uid="{00000000-0005-0000-0000-0000EF370000}"/>
    <cellStyle name="Normal 5 2 2 3 2 3 4 4 2" xfId="16964" xr:uid="{00000000-0005-0000-0000-0000F0370000}"/>
    <cellStyle name="Normal 5 2 2 3 2 3 4 4 3" xfId="16965" xr:uid="{00000000-0005-0000-0000-0000F1370000}"/>
    <cellStyle name="Normal 5 2 2 3 2 3 4 4 4" xfId="16966" xr:uid="{00000000-0005-0000-0000-0000F2370000}"/>
    <cellStyle name="Normal 5 2 2 3 2 3 4 5" xfId="16967" xr:uid="{00000000-0005-0000-0000-0000F3370000}"/>
    <cellStyle name="Normal 5 2 2 3 2 3 4 5 2" xfId="16968" xr:uid="{00000000-0005-0000-0000-0000F4370000}"/>
    <cellStyle name="Normal 5 2 2 3 2 3 4 5 3" xfId="16969" xr:uid="{00000000-0005-0000-0000-0000F5370000}"/>
    <cellStyle name="Normal 5 2 2 3 2 3 4 6" xfId="16970" xr:uid="{00000000-0005-0000-0000-0000F6370000}"/>
    <cellStyle name="Normal 5 2 2 3 2 3 4 7" xfId="16971" xr:uid="{00000000-0005-0000-0000-0000F7370000}"/>
    <cellStyle name="Normal 5 2 2 3 2 3 4 8" xfId="16972" xr:uid="{00000000-0005-0000-0000-0000F8370000}"/>
    <cellStyle name="Normal 5 2 2 3 2 3 5" xfId="16973" xr:uid="{00000000-0005-0000-0000-0000F9370000}"/>
    <cellStyle name="Normal 5 2 2 3 2 3 5 2" xfId="16974" xr:uid="{00000000-0005-0000-0000-0000FA370000}"/>
    <cellStyle name="Normal 5 2 2 3 2 3 5 2 2" xfId="16975" xr:uid="{00000000-0005-0000-0000-0000FB370000}"/>
    <cellStyle name="Normal 5 2 2 3 2 3 5 2 2 2" xfId="16976" xr:uid="{00000000-0005-0000-0000-0000FC370000}"/>
    <cellStyle name="Normal 5 2 2 3 2 3 5 2 3" xfId="16977" xr:uid="{00000000-0005-0000-0000-0000FD370000}"/>
    <cellStyle name="Normal 5 2 2 3 2 3 5 2 4" xfId="16978" xr:uid="{00000000-0005-0000-0000-0000FE370000}"/>
    <cellStyle name="Normal 5 2 2 3 2 3 5 3" xfId="16979" xr:uid="{00000000-0005-0000-0000-0000FF370000}"/>
    <cellStyle name="Normal 5 2 2 3 2 3 5 3 2" xfId="16980" xr:uid="{00000000-0005-0000-0000-000000380000}"/>
    <cellStyle name="Normal 5 2 2 3 2 3 5 3 3" xfId="16981" xr:uid="{00000000-0005-0000-0000-000001380000}"/>
    <cellStyle name="Normal 5 2 2 3 2 3 5 3 4" xfId="16982" xr:uid="{00000000-0005-0000-0000-000002380000}"/>
    <cellStyle name="Normal 5 2 2 3 2 3 5 4" xfId="16983" xr:uid="{00000000-0005-0000-0000-000003380000}"/>
    <cellStyle name="Normal 5 2 2 3 2 3 5 4 2" xfId="16984" xr:uid="{00000000-0005-0000-0000-000004380000}"/>
    <cellStyle name="Normal 5 2 2 3 2 3 5 4 3" xfId="16985" xr:uid="{00000000-0005-0000-0000-000005380000}"/>
    <cellStyle name="Normal 5 2 2 3 2 3 5 5" xfId="16986" xr:uid="{00000000-0005-0000-0000-000006380000}"/>
    <cellStyle name="Normal 5 2 2 3 2 3 5 6" xfId="16987" xr:uid="{00000000-0005-0000-0000-000007380000}"/>
    <cellStyle name="Normal 5 2 2 3 2 3 5 7" xfId="16988" xr:uid="{00000000-0005-0000-0000-000008380000}"/>
    <cellStyle name="Normal 5 2 2 3 2 3 6" xfId="16989" xr:uid="{00000000-0005-0000-0000-000009380000}"/>
    <cellStyle name="Normal 5 2 2 3 2 3 6 2" xfId="16990" xr:uid="{00000000-0005-0000-0000-00000A380000}"/>
    <cellStyle name="Normal 5 2 2 3 2 3 6 2 2" xfId="16991" xr:uid="{00000000-0005-0000-0000-00000B380000}"/>
    <cellStyle name="Normal 5 2 2 3 2 3 6 3" xfId="16992" xr:uid="{00000000-0005-0000-0000-00000C380000}"/>
    <cellStyle name="Normal 5 2 2 3 2 3 6 4" xfId="16993" xr:uid="{00000000-0005-0000-0000-00000D380000}"/>
    <cellStyle name="Normal 5 2 2 3 2 3 7" xfId="16994" xr:uid="{00000000-0005-0000-0000-00000E380000}"/>
    <cellStyle name="Normal 5 2 2 3 2 3 7 2" xfId="16995" xr:uid="{00000000-0005-0000-0000-00000F380000}"/>
    <cellStyle name="Normal 5 2 2 3 2 3 7 3" xfId="16996" xr:uid="{00000000-0005-0000-0000-000010380000}"/>
    <cellStyle name="Normal 5 2 2 3 2 3 7 4" xfId="16997" xr:uid="{00000000-0005-0000-0000-000011380000}"/>
    <cellStyle name="Normal 5 2 2 3 2 3 8" xfId="16998" xr:uid="{00000000-0005-0000-0000-000012380000}"/>
    <cellStyle name="Normal 5 2 2 3 2 3 8 2" xfId="16999" xr:uid="{00000000-0005-0000-0000-000013380000}"/>
    <cellStyle name="Normal 5 2 2 3 2 3 8 3" xfId="17000" xr:uid="{00000000-0005-0000-0000-000014380000}"/>
    <cellStyle name="Normal 5 2 2 3 2 3 9" xfId="17001" xr:uid="{00000000-0005-0000-0000-000015380000}"/>
    <cellStyle name="Normal 5 2 2 3 2 4" xfId="17002" xr:uid="{00000000-0005-0000-0000-000016380000}"/>
    <cellStyle name="Normal 5 2 2 3 2 4 10" xfId="17003" xr:uid="{00000000-0005-0000-0000-000017380000}"/>
    <cellStyle name="Normal 5 2 2 3 2 4 2" xfId="17004" xr:uid="{00000000-0005-0000-0000-000018380000}"/>
    <cellStyle name="Normal 5 2 2 3 2 4 2 2" xfId="17005" xr:uid="{00000000-0005-0000-0000-000019380000}"/>
    <cellStyle name="Normal 5 2 2 3 2 4 2 2 2" xfId="17006" xr:uid="{00000000-0005-0000-0000-00001A380000}"/>
    <cellStyle name="Normal 5 2 2 3 2 4 2 2 2 2" xfId="17007" xr:uid="{00000000-0005-0000-0000-00001B380000}"/>
    <cellStyle name="Normal 5 2 2 3 2 4 2 2 2 2 2" xfId="17008" xr:uid="{00000000-0005-0000-0000-00001C380000}"/>
    <cellStyle name="Normal 5 2 2 3 2 4 2 2 2 3" xfId="17009" xr:uid="{00000000-0005-0000-0000-00001D380000}"/>
    <cellStyle name="Normal 5 2 2 3 2 4 2 2 2 4" xfId="17010" xr:uid="{00000000-0005-0000-0000-00001E380000}"/>
    <cellStyle name="Normal 5 2 2 3 2 4 2 2 3" xfId="17011" xr:uid="{00000000-0005-0000-0000-00001F380000}"/>
    <cellStyle name="Normal 5 2 2 3 2 4 2 2 3 2" xfId="17012" xr:uid="{00000000-0005-0000-0000-000020380000}"/>
    <cellStyle name="Normal 5 2 2 3 2 4 2 2 3 3" xfId="17013" xr:uid="{00000000-0005-0000-0000-000021380000}"/>
    <cellStyle name="Normal 5 2 2 3 2 4 2 2 3 4" xfId="17014" xr:uid="{00000000-0005-0000-0000-000022380000}"/>
    <cellStyle name="Normal 5 2 2 3 2 4 2 2 4" xfId="17015" xr:uid="{00000000-0005-0000-0000-000023380000}"/>
    <cellStyle name="Normal 5 2 2 3 2 4 2 2 4 2" xfId="17016" xr:uid="{00000000-0005-0000-0000-000024380000}"/>
    <cellStyle name="Normal 5 2 2 3 2 4 2 2 4 3" xfId="17017" xr:uid="{00000000-0005-0000-0000-000025380000}"/>
    <cellStyle name="Normal 5 2 2 3 2 4 2 2 5" xfId="17018" xr:uid="{00000000-0005-0000-0000-000026380000}"/>
    <cellStyle name="Normal 5 2 2 3 2 4 2 2 6" xfId="17019" xr:uid="{00000000-0005-0000-0000-000027380000}"/>
    <cellStyle name="Normal 5 2 2 3 2 4 2 2 7" xfId="17020" xr:uid="{00000000-0005-0000-0000-000028380000}"/>
    <cellStyle name="Normal 5 2 2 3 2 4 2 3" xfId="17021" xr:uid="{00000000-0005-0000-0000-000029380000}"/>
    <cellStyle name="Normal 5 2 2 3 2 4 2 3 2" xfId="17022" xr:uid="{00000000-0005-0000-0000-00002A380000}"/>
    <cellStyle name="Normal 5 2 2 3 2 4 2 3 2 2" xfId="17023" xr:uid="{00000000-0005-0000-0000-00002B380000}"/>
    <cellStyle name="Normal 5 2 2 3 2 4 2 3 3" xfId="17024" xr:uid="{00000000-0005-0000-0000-00002C380000}"/>
    <cellStyle name="Normal 5 2 2 3 2 4 2 3 4" xfId="17025" xr:uid="{00000000-0005-0000-0000-00002D380000}"/>
    <cellStyle name="Normal 5 2 2 3 2 4 2 4" xfId="17026" xr:uid="{00000000-0005-0000-0000-00002E380000}"/>
    <cellStyle name="Normal 5 2 2 3 2 4 2 4 2" xfId="17027" xr:uid="{00000000-0005-0000-0000-00002F380000}"/>
    <cellStyle name="Normal 5 2 2 3 2 4 2 4 3" xfId="17028" xr:uid="{00000000-0005-0000-0000-000030380000}"/>
    <cellStyle name="Normal 5 2 2 3 2 4 2 4 4" xfId="17029" xr:uid="{00000000-0005-0000-0000-000031380000}"/>
    <cellStyle name="Normal 5 2 2 3 2 4 2 5" xfId="17030" xr:uid="{00000000-0005-0000-0000-000032380000}"/>
    <cellStyle name="Normal 5 2 2 3 2 4 2 5 2" xfId="17031" xr:uid="{00000000-0005-0000-0000-000033380000}"/>
    <cellStyle name="Normal 5 2 2 3 2 4 2 5 3" xfId="17032" xr:uid="{00000000-0005-0000-0000-000034380000}"/>
    <cellStyle name="Normal 5 2 2 3 2 4 2 6" xfId="17033" xr:uid="{00000000-0005-0000-0000-000035380000}"/>
    <cellStyle name="Normal 5 2 2 3 2 4 2 7" xfId="17034" xr:uid="{00000000-0005-0000-0000-000036380000}"/>
    <cellStyle name="Normal 5 2 2 3 2 4 2 8" xfId="17035" xr:uid="{00000000-0005-0000-0000-000037380000}"/>
    <cellStyle name="Normal 5 2 2 3 2 4 3" xfId="17036" xr:uid="{00000000-0005-0000-0000-000038380000}"/>
    <cellStyle name="Normal 5 2 2 3 2 4 3 2" xfId="17037" xr:uid="{00000000-0005-0000-0000-000039380000}"/>
    <cellStyle name="Normal 5 2 2 3 2 4 3 2 2" xfId="17038" xr:uid="{00000000-0005-0000-0000-00003A380000}"/>
    <cellStyle name="Normal 5 2 2 3 2 4 3 2 2 2" xfId="17039" xr:uid="{00000000-0005-0000-0000-00003B380000}"/>
    <cellStyle name="Normal 5 2 2 3 2 4 3 2 2 2 2" xfId="17040" xr:uid="{00000000-0005-0000-0000-00003C380000}"/>
    <cellStyle name="Normal 5 2 2 3 2 4 3 2 2 3" xfId="17041" xr:uid="{00000000-0005-0000-0000-00003D380000}"/>
    <cellStyle name="Normal 5 2 2 3 2 4 3 2 2 4" xfId="17042" xr:uid="{00000000-0005-0000-0000-00003E380000}"/>
    <cellStyle name="Normal 5 2 2 3 2 4 3 2 3" xfId="17043" xr:uid="{00000000-0005-0000-0000-00003F380000}"/>
    <cellStyle name="Normal 5 2 2 3 2 4 3 2 3 2" xfId="17044" xr:uid="{00000000-0005-0000-0000-000040380000}"/>
    <cellStyle name="Normal 5 2 2 3 2 4 3 2 3 3" xfId="17045" xr:uid="{00000000-0005-0000-0000-000041380000}"/>
    <cellStyle name="Normal 5 2 2 3 2 4 3 2 3 4" xfId="17046" xr:uid="{00000000-0005-0000-0000-000042380000}"/>
    <cellStyle name="Normal 5 2 2 3 2 4 3 2 4" xfId="17047" xr:uid="{00000000-0005-0000-0000-000043380000}"/>
    <cellStyle name="Normal 5 2 2 3 2 4 3 2 4 2" xfId="17048" xr:uid="{00000000-0005-0000-0000-000044380000}"/>
    <cellStyle name="Normal 5 2 2 3 2 4 3 2 4 3" xfId="17049" xr:uid="{00000000-0005-0000-0000-000045380000}"/>
    <cellStyle name="Normal 5 2 2 3 2 4 3 2 5" xfId="17050" xr:uid="{00000000-0005-0000-0000-000046380000}"/>
    <cellStyle name="Normal 5 2 2 3 2 4 3 2 6" xfId="17051" xr:uid="{00000000-0005-0000-0000-000047380000}"/>
    <cellStyle name="Normal 5 2 2 3 2 4 3 2 7" xfId="17052" xr:uid="{00000000-0005-0000-0000-000048380000}"/>
    <cellStyle name="Normal 5 2 2 3 2 4 3 3" xfId="17053" xr:uid="{00000000-0005-0000-0000-000049380000}"/>
    <cellStyle name="Normal 5 2 2 3 2 4 3 3 2" xfId="17054" xr:uid="{00000000-0005-0000-0000-00004A380000}"/>
    <cellStyle name="Normal 5 2 2 3 2 4 3 3 2 2" xfId="17055" xr:uid="{00000000-0005-0000-0000-00004B380000}"/>
    <cellStyle name="Normal 5 2 2 3 2 4 3 3 3" xfId="17056" xr:uid="{00000000-0005-0000-0000-00004C380000}"/>
    <cellStyle name="Normal 5 2 2 3 2 4 3 3 4" xfId="17057" xr:uid="{00000000-0005-0000-0000-00004D380000}"/>
    <cellStyle name="Normal 5 2 2 3 2 4 3 4" xfId="17058" xr:uid="{00000000-0005-0000-0000-00004E380000}"/>
    <cellStyle name="Normal 5 2 2 3 2 4 3 4 2" xfId="17059" xr:uid="{00000000-0005-0000-0000-00004F380000}"/>
    <cellStyle name="Normal 5 2 2 3 2 4 3 4 3" xfId="17060" xr:uid="{00000000-0005-0000-0000-000050380000}"/>
    <cellStyle name="Normal 5 2 2 3 2 4 3 4 4" xfId="17061" xr:uid="{00000000-0005-0000-0000-000051380000}"/>
    <cellStyle name="Normal 5 2 2 3 2 4 3 5" xfId="17062" xr:uid="{00000000-0005-0000-0000-000052380000}"/>
    <cellStyle name="Normal 5 2 2 3 2 4 3 5 2" xfId="17063" xr:uid="{00000000-0005-0000-0000-000053380000}"/>
    <cellStyle name="Normal 5 2 2 3 2 4 3 5 3" xfId="17064" xr:uid="{00000000-0005-0000-0000-000054380000}"/>
    <cellStyle name="Normal 5 2 2 3 2 4 3 6" xfId="17065" xr:uid="{00000000-0005-0000-0000-000055380000}"/>
    <cellStyle name="Normal 5 2 2 3 2 4 3 7" xfId="17066" xr:uid="{00000000-0005-0000-0000-000056380000}"/>
    <cellStyle name="Normal 5 2 2 3 2 4 3 8" xfId="17067" xr:uid="{00000000-0005-0000-0000-000057380000}"/>
    <cellStyle name="Normal 5 2 2 3 2 4 4" xfId="17068" xr:uid="{00000000-0005-0000-0000-000058380000}"/>
    <cellStyle name="Normal 5 2 2 3 2 4 4 2" xfId="17069" xr:uid="{00000000-0005-0000-0000-000059380000}"/>
    <cellStyle name="Normal 5 2 2 3 2 4 4 2 2" xfId="17070" xr:uid="{00000000-0005-0000-0000-00005A380000}"/>
    <cellStyle name="Normal 5 2 2 3 2 4 4 2 2 2" xfId="17071" xr:uid="{00000000-0005-0000-0000-00005B380000}"/>
    <cellStyle name="Normal 5 2 2 3 2 4 4 2 3" xfId="17072" xr:uid="{00000000-0005-0000-0000-00005C380000}"/>
    <cellStyle name="Normal 5 2 2 3 2 4 4 2 4" xfId="17073" xr:uid="{00000000-0005-0000-0000-00005D380000}"/>
    <cellStyle name="Normal 5 2 2 3 2 4 4 3" xfId="17074" xr:uid="{00000000-0005-0000-0000-00005E380000}"/>
    <cellStyle name="Normal 5 2 2 3 2 4 4 3 2" xfId="17075" xr:uid="{00000000-0005-0000-0000-00005F380000}"/>
    <cellStyle name="Normal 5 2 2 3 2 4 4 3 3" xfId="17076" xr:uid="{00000000-0005-0000-0000-000060380000}"/>
    <cellStyle name="Normal 5 2 2 3 2 4 4 3 4" xfId="17077" xr:uid="{00000000-0005-0000-0000-000061380000}"/>
    <cellStyle name="Normal 5 2 2 3 2 4 4 4" xfId="17078" xr:uid="{00000000-0005-0000-0000-000062380000}"/>
    <cellStyle name="Normal 5 2 2 3 2 4 4 4 2" xfId="17079" xr:uid="{00000000-0005-0000-0000-000063380000}"/>
    <cellStyle name="Normal 5 2 2 3 2 4 4 4 3" xfId="17080" xr:uid="{00000000-0005-0000-0000-000064380000}"/>
    <cellStyle name="Normal 5 2 2 3 2 4 4 5" xfId="17081" xr:uid="{00000000-0005-0000-0000-000065380000}"/>
    <cellStyle name="Normal 5 2 2 3 2 4 4 6" xfId="17082" xr:uid="{00000000-0005-0000-0000-000066380000}"/>
    <cellStyle name="Normal 5 2 2 3 2 4 4 7" xfId="17083" xr:uid="{00000000-0005-0000-0000-000067380000}"/>
    <cellStyle name="Normal 5 2 2 3 2 4 5" xfId="17084" xr:uid="{00000000-0005-0000-0000-000068380000}"/>
    <cellStyle name="Normal 5 2 2 3 2 4 5 2" xfId="17085" xr:uid="{00000000-0005-0000-0000-000069380000}"/>
    <cellStyle name="Normal 5 2 2 3 2 4 5 2 2" xfId="17086" xr:uid="{00000000-0005-0000-0000-00006A380000}"/>
    <cellStyle name="Normal 5 2 2 3 2 4 5 3" xfId="17087" xr:uid="{00000000-0005-0000-0000-00006B380000}"/>
    <cellStyle name="Normal 5 2 2 3 2 4 5 4" xfId="17088" xr:uid="{00000000-0005-0000-0000-00006C380000}"/>
    <cellStyle name="Normal 5 2 2 3 2 4 6" xfId="17089" xr:uid="{00000000-0005-0000-0000-00006D380000}"/>
    <cellStyle name="Normal 5 2 2 3 2 4 6 2" xfId="17090" xr:uid="{00000000-0005-0000-0000-00006E380000}"/>
    <cellStyle name="Normal 5 2 2 3 2 4 6 3" xfId="17091" xr:uid="{00000000-0005-0000-0000-00006F380000}"/>
    <cellStyle name="Normal 5 2 2 3 2 4 6 4" xfId="17092" xr:uid="{00000000-0005-0000-0000-000070380000}"/>
    <cellStyle name="Normal 5 2 2 3 2 4 7" xfId="17093" xr:uid="{00000000-0005-0000-0000-000071380000}"/>
    <cellStyle name="Normal 5 2 2 3 2 4 7 2" xfId="17094" xr:uid="{00000000-0005-0000-0000-000072380000}"/>
    <cellStyle name="Normal 5 2 2 3 2 4 7 3" xfId="17095" xr:uid="{00000000-0005-0000-0000-000073380000}"/>
    <cellStyle name="Normal 5 2 2 3 2 4 8" xfId="17096" xr:uid="{00000000-0005-0000-0000-000074380000}"/>
    <cellStyle name="Normal 5 2 2 3 2 4 9" xfId="17097" xr:uid="{00000000-0005-0000-0000-000075380000}"/>
    <cellStyle name="Normal 5 2 2 3 2 5" xfId="17098" xr:uid="{00000000-0005-0000-0000-000076380000}"/>
    <cellStyle name="Normal 5 2 2 3 2 5 2" xfId="17099" xr:uid="{00000000-0005-0000-0000-000077380000}"/>
    <cellStyle name="Normal 5 2 2 3 2 5 2 2" xfId="17100" xr:uid="{00000000-0005-0000-0000-000078380000}"/>
    <cellStyle name="Normal 5 2 2 3 2 5 2 2 2" xfId="17101" xr:uid="{00000000-0005-0000-0000-000079380000}"/>
    <cellStyle name="Normal 5 2 2 3 2 5 2 2 2 2" xfId="17102" xr:uid="{00000000-0005-0000-0000-00007A380000}"/>
    <cellStyle name="Normal 5 2 2 3 2 5 2 2 3" xfId="17103" xr:uid="{00000000-0005-0000-0000-00007B380000}"/>
    <cellStyle name="Normal 5 2 2 3 2 5 2 2 4" xfId="17104" xr:uid="{00000000-0005-0000-0000-00007C380000}"/>
    <cellStyle name="Normal 5 2 2 3 2 5 2 3" xfId="17105" xr:uid="{00000000-0005-0000-0000-00007D380000}"/>
    <cellStyle name="Normal 5 2 2 3 2 5 2 3 2" xfId="17106" xr:uid="{00000000-0005-0000-0000-00007E380000}"/>
    <cellStyle name="Normal 5 2 2 3 2 5 2 3 3" xfId="17107" xr:uid="{00000000-0005-0000-0000-00007F380000}"/>
    <cellStyle name="Normal 5 2 2 3 2 5 2 3 4" xfId="17108" xr:uid="{00000000-0005-0000-0000-000080380000}"/>
    <cellStyle name="Normal 5 2 2 3 2 5 2 4" xfId="17109" xr:uid="{00000000-0005-0000-0000-000081380000}"/>
    <cellStyle name="Normal 5 2 2 3 2 5 2 4 2" xfId="17110" xr:uid="{00000000-0005-0000-0000-000082380000}"/>
    <cellStyle name="Normal 5 2 2 3 2 5 2 4 3" xfId="17111" xr:uid="{00000000-0005-0000-0000-000083380000}"/>
    <cellStyle name="Normal 5 2 2 3 2 5 2 5" xfId="17112" xr:uid="{00000000-0005-0000-0000-000084380000}"/>
    <cellStyle name="Normal 5 2 2 3 2 5 2 6" xfId="17113" xr:uid="{00000000-0005-0000-0000-000085380000}"/>
    <cellStyle name="Normal 5 2 2 3 2 5 2 7" xfId="17114" xr:uid="{00000000-0005-0000-0000-000086380000}"/>
    <cellStyle name="Normal 5 2 2 3 2 5 3" xfId="17115" xr:uid="{00000000-0005-0000-0000-000087380000}"/>
    <cellStyle name="Normal 5 2 2 3 2 5 3 2" xfId="17116" xr:uid="{00000000-0005-0000-0000-000088380000}"/>
    <cellStyle name="Normal 5 2 2 3 2 5 3 2 2" xfId="17117" xr:uid="{00000000-0005-0000-0000-000089380000}"/>
    <cellStyle name="Normal 5 2 2 3 2 5 3 3" xfId="17118" xr:uid="{00000000-0005-0000-0000-00008A380000}"/>
    <cellStyle name="Normal 5 2 2 3 2 5 3 4" xfId="17119" xr:uid="{00000000-0005-0000-0000-00008B380000}"/>
    <cellStyle name="Normal 5 2 2 3 2 5 4" xfId="17120" xr:uid="{00000000-0005-0000-0000-00008C380000}"/>
    <cellStyle name="Normal 5 2 2 3 2 5 4 2" xfId="17121" xr:uid="{00000000-0005-0000-0000-00008D380000}"/>
    <cellStyle name="Normal 5 2 2 3 2 5 4 3" xfId="17122" xr:uid="{00000000-0005-0000-0000-00008E380000}"/>
    <cellStyle name="Normal 5 2 2 3 2 5 4 4" xfId="17123" xr:uid="{00000000-0005-0000-0000-00008F380000}"/>
    <cellStyle name="Normal 5 2 2 3 2 5 5" xfId="17124" xr:uid="{00000000-0005-0000-0000-000090380000}"/>
    <cellStyle name="Normal 5 2 2 3 2 5 5 2" xfId="17125" xr:uid="{00000000-0005-0000-0000-000091380000}"/>
    <cellStyle name="Normal 5 2 2 3 2 5 5 3" xfId="17126" xr:uid="{00000000-0005-0000-0000-000092380000}"/>
    <cellStyle name="Normal 5 2 2 3 2 5 6" xfId="17127" xr:uid="{00000000-0005-0000-0000-000093380000}"/>
    <cellStyle name="Normal 5 2 2 3 2 5 7" xfId="17128" xr:uid="{00000000-0005-0000-0000-000094380000}"/>
    <cellStyle name="Normal 5 2 2 3 2 5 8" xfId="17129" xr:uid="{00000000-0005-0000-0000-000095380000}"/>
    <cellStyle name="Normal 5 2 2 3 2 6" xfId="17130" xr:uid="{00000000-0005-0000-0000-000096380000}"/>
    <cellStyle name="Normal 5 2 2 3 2 6 2" xfId="17131" xr:uid="{00000000-0005-0000-0000-000097380000}"/>
    <cellStyle name="Normal 5 2 2 3 2 6 2 2" xfId="17132" xr:uid="{00000000-0005-0000-0000-000098380000}"/>
    <cellStyle name="Normal 5 2 2 3 2 6 2 2 2" xfId="17133" xr:uid="{00000000-0005-0000-0000-000099380000}"/>
    <cellStyle name="Normal 5 2 2 3 2 6 2 2 2 2" xfId="17134" xr:uid="{00000000-0005-0000-0000-00009A380000}"/>
    <cellStyle name="Normal 5 2 2 3 2 6 2 2 3" xfId="17135" xr:uid="{00000000-0005-0000-0000-00009B380000}"/>
    <cellStyle name="Normal 5 2 2 3 2 6 2 2 4" xfId="17136" xr:uid="{00000000-0005-0000-0000-00009C380000}"/>
    <cellStyle name="Normal 5 2 2 3 2 6 2 3" xfId="17137" xr:uid="{00000000-0005-0000-0000-00009D380000}"/>
    <cellStyle name="Normal 5 2 2 3 2 6 2 3 2" xfId="17138" xr:uid="{00000000-0005-0000-0000-00009E380000}"/>
    <cellStyle name="Normal 5 2 2 3 2 6 2 3 3" xfId="17139" xr:uid="{00000000-0005-0000-0000-00009F380000}"/>
    <cellStyle name="Normal 5 2 2 3 2 6 2 3 4" xfId="17140" xr:uid="{00000000-0005-0000-0000-0000A0380000}"/>
    <cellStyle name="Normal 5 2 2 3 2 6 2 4" xfId="17141" xr:uid="{00000000-0005-0000-0000-0000A1380000}"/>
    <cellStyle name="Normal 5 2 2 3 2 6 2 4 2" xfId="17142" xr:uid="{00000000-0005-0000-0000-0000A2380000}"/>
    <cellStyle name="Normal 5 2 2 3 2 6 2 4 3" xfId="17143" xr:uid="{00000000-0005-0000-0000-0000A3380000}"/>
    <cellStyle name="Normal 5 2 2 3 2 6 2 5" xfId="17144" xr:uid="{00000000-0005-0000-0000-0000A4380000}"/>
    <cellStyle name="Normal 5 2 2 3 2 6 2 6" xfId="17145" xr:uid="{00000000-0005-0000-0000-0000A5380000}"/>
    <cellStyle name="Normal 5 2 2 3 2 6 2 7" xfId="17146" xr:uid="{00000000-0005-0000-0000-0000A6380000}"/>
    <cellStyle name="Normal 5 2 2 3 2 6 3" xfId="17147" xr:uid="{00000000-0005-0000-0000-0000A7380000}"/>
    <cellStyle name="Normal 5 2 2 3 2 6 3 2" xfId="17148" xr:uid="{00000000-0005-0000-0000-0000A8380000}"/>
    <cellStyle name="Normal 5 2 2 3 2 6 3 2 2" xfId="17149" xr:uid="{00000000-0005-0000-0000-0000A9380000}"/>
    <cellStyle name="Normal 5 2 2 3 2 6 3 3" xfId="17150" xr:uid="{00000000-0005-0000-0000-0000AA380000}"/>
    <cellStyle name="Normal 5 2 2 3 2 6 3 4" xfId="17151" xr:uid="{00000000-0005-0000-0000-0000AB380000}"/>
    <cellStyle name="Normal 5 2 2 3 2 6 4" xfId="17152" xr:uid="{00000000-0005-0000-0000-0000AC380000}"/>
    <cellStyle name="Normal 5 2 2 3 2 6 4 2" xfId="17153" xr:uid="{00000000-0005-0000-0000-0000AD380000}"/>
    <cellStyle name="Normal 5 2 2 3 2 6 4 3" xfId="17154" xr:uid="{00000000-0005-0000-0000-0000AE380000}"/>
    <cellStyle name="Normal 5 2 2 3 2 6 4 4" xfId="17155" xr:uid="{00000000-0005-0000-0000-0000AF380000}"/>
    <cellStyle name="Normal 5 2 2 3 2 6 5" xfId="17156" xr:uid="{00000000-0005-0000-0000-0000B0380000}"/>
    <cellStyle name="Normal 5 2 2 3 2 6 5 2" xfId="17157" xr:uid="{00000000-0005-0000-0000-0000B1380000}"/>
    <cellStyle name="Normal 5 2 2 3 2 6 5 3" xfId="17158" xr:uid="{00000000-0005-0000-0000-0000B2380000}"/>
    <cellStyle name="Normal 5 2 2 3 2 6 6" xfId="17159" xr:uid="{00000000-0005-0000-0000-0000B3380000}"/>
    <cellStyle name="Normal 5 2 2 3 2 6 7" xfId="17160" xr:uid="{00000000-0005-0000-0000-0000B4380000}"/>
    <cellStyle name="Normal 5 2 2 3 2 6 8" xfId="17161" xr:uid="{00000000-0005-0000-0000-0000B5380000}"/>
    <cellStyle name="Normal 5 2 2 3 2 7" xfId="17162" xr:uid="{00000000-0005-0000-0000-0000B6380000}"/>
    <cellStyle name="Normal 5 2 2 3 2 7 2" xfId="17163" xr:uid="{00000000-0005-0000-0000-0000B7380000}"/>
    <cellStyle name="Normal 5 2 2 3 2 7 2 2" xfId="17164" xr:uid="{00000000-0005-0000-0000-0000B8380000}"/>
    <cellStyle name="Normal 5 2 2 3 2 7 2 2 2" xfId="17165" xr:uid="{00000000-0005-0000-0000-0000B9380000}"/>
    <cellStyle name="Normal 5 2 2 3 2 7 2 3" xfId="17166" xr:uid="{00000000-0005-0000-0000-0000BA380000}"/>
    <cellStyle name="Normal 5 2 2 3 2 7 2 4" xfId="17167" xr:uid="{00000000-0005-0000-0000-0000BB380000}"/>
    <cellStyle name="Normal 5 2 2 3 2 7 3" xfId="17168" xr:uid="{00000000-0005-0000-0000-0000BC380000}"/>
    <cellStyle name="Normal 5 2 2 3 2 7 3 2" xfId="17169" xr:uid="{00000000-0005-0000-0000-0000BD380000}"/>
    <cellStyle name="Normal 5 2 2 3 2 7 3 3" xfId="17170" xr:uid="{00000000-0005-0000-0000-0000BE380000}"/>
    <cellStyle name="Normal 5 2 2 3 2 7 3 4" xfId="17171" xr:uid="{00000000-0005-0000-0000-0000BF380000}"/>
    <cellStyle name="Normal 5 2 2 3 2 7 4" xfId="17172" xr:uid="{00000000-0005-0000-0000-0000C0380000}"/>
    <cellStyle name="Normal 5 2 2 3 2 7 4 2" xfId="17173" xr:uid="{00000000-0005-0000-0000-0000C1380000}"/>
    <cellStyle name="Normal 5 2 2 3 2 7 4 3" xfId="17174" xr:uid="{00000000-0005-0000-0000-0000C2380000}"/>
    <cellStyle name="Normal 5 2 2 3 2 7 5" xfId="17175" xr:uid="{00000000-0005-0000-0000-0000C3380000}"/>
    <cellStyle name="Normal 5 2 2 3 2 7 6" xfId="17176" xr:uid="{00000000-0005-0000-0000-0000C4380000}"/>
    <cellStyle name="Normal 5 2 2 3 2 7 7" xfId="17177" xr:uid="{00000000-0005-0000-0000-0000C5380000}"/>
    <cellStyle name="Normal 5 2 2 3 2 8" xfId="17178" xr:uid="{00000000-0005-0000-0000-0000C6380000}"/>
    <cellStyle name="Normal 5 2 2 3 2 8 2" xfId="17179" xr:uid="{00000000-0005-0000-0000-0000C7380000}"/>
    <cellStyle name="Normal 5 2 2 3 2 8 2 2" xfId="17180" xr:uid="{00000000-0005-0000-0000-0000C8380000}"/>
    <cellStyle name="Normal 5 2 2 3 2 8 3" xfId="17181" xr:uid="{00000000-0005-0000-0000-0000C9380000}"/>
    <cellStyle name="Normal 5 2 2 3 2 8 4" xfId="17182" xr:uid="{00000000-0005-0000-0000-0000CA380000}"/>
    <cellStyle name="Normal 5 2 2 3 2 9" xfId="17183" xr:uid="{00000000-0005-0000-0000-0000CB380000}"/>
    <cellStyle name="Normal 5 2 2 3 2 9 2" xfId="17184" xr:uid="{00000000-0005-0000-0000-0000CC380000}"/>
    <cellStyle name="Normal 5 2 2 3 2 9 3" xfId="17185" xr:uid="{00000000-0005-0000-0000-0000CD380000}"/>
    <cellStyle name="Normal 5 2 2 3 2 9 4" xfId="17186" xr:uid="{00000000-0005-0000-0000-0000CE380000}"/>
    <cellStyle name="Normal 5 2 2 3 3" xfId="17187" xr:uid="{00000000-0005-0000-0000-0000CF380000}"/>
    <cellStyle name="Normal 5 2 2 3 3 10" xfId="17188" xr:uid="{00000000-0005-0000-0000-0000D0380000}"/>
    <cellStyle name="Normal 5 2 2 3 3 11" xfId="17189" xr:uid="{00000000-0005-0000-0000-0000D1380000}"/>
    <cellStyle name="Normal 5 2 2 3 3 2" xfId="17190" xr:uid="{00000000-0005-0000-0000-0000D2380000}"/>
    <cellStyle name="Normal 5 2 2 3 3 2 10" xfId="17191" xr:uid="{00000000-0005-0000-0000-0000D3380000}"/>
    <cellStyle name="Normal 5 2 2 3 3 2 2" xfId="17192" xr:uid="{00000000-0005-0000-0000-0000D4380000}"/>
    <cellStyle name="Normal 5 2 2 3 3 2 2 2" xfId="17193" xr:uid="{00000000-0005-0000-0000-0000D5380000}"/>
    <cellStyle name="Normal 5 2 2 3 3 2 2 2 2" xfId="17194" xr:uid="{00000000-0005-0000-0000-0000D6380000}"/>
    <cellStyle name="Normal 5 2 2 3 3 2 2 2 2 2" xfId="17195" xr:uid="{00000000-0005-0000-0000-0000D7380000}"/>
    <cellStyle name="Normal 5 2 2 3 3 2 2 2 2 2 2" xfId="17196" xr:uid="{00000000-0005-0000-0000-0000D8380000}"/>
    <cellStyle name="Normal 5 2 2 3 3 2 2 2 2 3" xfId="17197" xr:uid="{00000000-0005-0000-0000-0000D9380000}"/>
    <cellStyle name="Normal 5 2 2 3 3 2 2 2 2 4" xfId="17198" xr:uid="{00000000-0005-0000-0000-0000DA380000}"/>
    <cellStyle name="Normal 5 2 2 3 3 2 2 2 3" xfId="17199" xr:uid="{00000000-0005-0000-0000-0000DB380000}"/>
    <cellStyle name="Normal 5 2 2 3 3 2 2 2 3 2" xfId="17200" xr:uid="{00000000-0005-0000-0000-0000DC380000}"/>
    <cellStyle name="Normal 5 2 2 3 3 2 2 2 3 3" xfId="17201" xr:uid="{00000000-0005-0000-0000-0000DD380000}"/>
    <cellStyle name="Normal 5 2 2 3 3 2 2 2 3 4" xfId="17202" xr:uid="{00000000-0005-0000-0000-0000DE380000}"/>
    <cellStyle name="Normal 5 2 2 3 3 2 2 2 4" xfId="17203" xr:uid="{00000000-0005-0000-0000-0000DF380000}"/>
    <cellStyle name="Normal 5 2 2 3 3 2 2 2 4 2" xfId="17204" xr:uid="{00000000-0005-0000-0000-0000E0380000}"/>
    <cellStyle name="Normal 5 2 2 3 3 2 2 2 4 3" xfId="17205" xr:uid="{00000000-0005-0000-0000-0000E1380000}"/>
    <cellStyle name="Normal 5 2 2 3 3 2 2 2 5" xfId="17206" xr:uid="{00000000-0005-0000-0000-0000E2380000}"/>
    <cellStyle name="Normal 5 2 2 3 3 2 2 2 6" xfId="17207" xr:uid="{00000000-0005-0000-0000-0000E3380000}"/>
    <cellStyle name="Normal 5 2 2 3 3 2 2 2 7" xfId="17208" xr:uid="{00000000-0005-0000-0000-0000E4380000}"/>
    <cellStyle name="Normal 5 2 2 3 3 2 2 3" xfId="17209" xr:uid="{00000000-0005-0000-0000-0000E5380000}"/>
    <cellStyle name="Normal 5 2 2 3 3 2 2 3 2" xfId="17210" xr:uid="{00000000-0005-0000-0000-0000E6380000}"/>
    <cellStyle name="Normal 5 2 2 3 3 2 2 3 2 2" xfId="17211" xr:uid="{00000000-0005-0000-0000-0000E7380000}"/>
    <cellStyle name="Normal 5 2 2 3 3 2 2 3 3" xfId="17212" xr:uid="{00000000-0005-0000-0000-0000E8380000}"/>
    <cellStyle name="Normal 5 2 2 3 3 2 2 3 4" xfId="17213" xr:uid="{00000000-0005-0000-0000-0000E9380000}"/>
    <cellStyle name="Normal 5 2 2 3 3 2 2 4" xfId="17214" xr:uid="{00000000-0005-0000-0000-0000EA380000}"/>
    <cellStyle name="Normal 5 2 2 3 3 2 2 4 2" xfId="17215" xr:uid="{00000000-0005-0000-0000-0000EB380000}"/>
    <cellStyle name="Normal 5 2 2 3 3 2 2 4 3" xfId="17216" xr:uid="{00000000-0005-0000-0000-0000EC380000}"/>
    <cellStyle name="Normal 5 2 2 3 3 2 2 4 4" xfId="17217" xr:uid="{00000000-0005-0000-0000-0000ED380000}"/>
    <cellStyle name="Normal 5 2 2 3 3 2 2 5" xfId="17218" xr:uid="{00000000-0005-0000-0000-0000EE380000}"/>
    <cellStyle name="Normal 5 2 2 3 3 2 2 5 2" xfId="17219" xr:uid="{00000000-0005-0000-0000-0000EF380000}"/>
    <cellStyle name="Normal 5 2 2 3 3 2 2 5 3" xfId="17220" xr:uid="{00000000-0005-0000-0000-0000F0380000}"/>
    <cellStyle name="Normal 5 2 2 3 3 2 2 6" xfId="17221" xr:uid="{00000000-0005-0000-0000-0000F1380000}"/>
    <cellStyle name="Normal 5 2 2 3 3 2 2 7" xfId="17222" xr:uid="{00000000-0005-0000-0000-0000F2380000}"/>
    <cellStyle name="Normal 5 2 2 3 3 2 2 8" xfId="17223" xr:uid="{00000000-0005-0000-0000-0000F3380000}"/>
    <cellStyle name="Normal 5 2 2 3 3 2 3" xfId="17224" xr:uid="{00000000-0005-0000-0000-0000F4380000}"/>
    <cellStyle name="Normal 5 2 2 3 3 2 3 2" xfId="17225" xr:uid="{00000000-0005-0000-0000-0000F5380000}"/>
    <cellStyle name="Normal 5 2 2 3 3 2 3 2 2" xfId="17226" xr:uid="{00000000-0005-0000-0000-0000F6380000}"/>
    <cellStyle name="Normal 5 2 2 3 3 2 3 2 2 2" xfId="17227" xr:uid="{00000000-0005-0000-0000-0000F7380000}"/>
    <cellStyle name="Normal 5 2 2 3 3 2 3 2 2 2 2" xfId="17228" xr:uid="{00000000-0005-0000-0000-0000F8380000}"/>
    <cellStyle name="Normal 5 2 2 3 3 2 3 2 2 3" xfId="17229" xr:uid="{00000000-0005-0000-0000-0000F9380000}"/>
    <cellStyle name="Normal 5 2 2 3 3 2 3 2 2 4" xfId="17230" xr:uid="{00000000-0005-0000-0000-0000FA380000}"/>
    <cellStyle name="Normal 5 2 2 3 3 2 3 2 3" xfId="17231" xr:uid="{00000000-0005-0000-0000-0000FB380000}"/>
    <cellStyle name="Normal 5 2 2 3 3 2 3 2 3 2" xfId="17232" xr:uid="{00000000-0005-0000-0000-0000FC380000}"/>
    <cellStyle name="Normal 5 2 2 3 3 2 3 2 3 3" xfId="17233" xr:uid="{00000000-0005-0000-0000-0000FD380000}"/>
    <cellStyle name="Normal 5 2 2 3 3 2 3 2 3 4" xfId="17234" xr:uid="{00000000-0005-0000-0000-0000FE380000}"/>
    <cellStyle name="Normal 5 2 2 3 3 2 3 2 4" xfId="17235" xr:uid="{00000000-0005-0000-0000-0000FF380000}"/>
    <cellStyle name="Normal 5 2 2 3 3 2 3 2 4 2" xfId="17236" xr:uid="{00000000-0005-0000-0000-000000390000}"/>
    <cellStyle name="Normal 5 2 2 3 3 2 3 2 4 3" xfId="17237" xr:uid="{00000000-0005-0000-0000-000001390000}"/>
    <cellStyle name="Normal 5 2 2 3 3 2 3 2 5" xfId="17238" xr:uid="{00000000-0005-0000-0000-000002390000}"/>
    <cellStyle name="Normal 5 2 2 3 3 2 3 2 6" xfId="17239" xr:uid="{00000000-0005-0000-0000-000003390000}"/>
    <cellStyle name="Normal 5 2 2 3 3 2 3 2 7" xfId="17240" xr:uid="{00000000-0005-0000-0000-000004390000}"/>
    <cellStyle name="Normal 5 2 2 3 3 2 3 3" xfId="17241" xr:uid="{00000000-0005-0000-0000-000005390000}"/>
    <cellStyle name="Normal 5 2 2 3 3 2 3 3 2" xfId="17242" xr:uid="{00000000-0005-0000-0000-000006390000}"/>
    <cellStyle name="Normal 5 2 2 3 3 2 3 3 2 2" xfId="17243" xr:uid="{00000000-0005-0000-0000-000007390000}"/>
    <cellStyle name="Normal 5 2 2 3 3 2 3 3 3" xfId="17244" xr:uid="{00000000-0005-0000-0000-000008390000}"/>
    <cellStyle name="Normal 5 2 2 3 3 2 3 3 4" xfId="17245" xr:uid="{00000000-0005-0000-0000-000009390000}"/>
    <cellStyle name="Normal 5 2 2 3 3 2 3 4" xfId="17246" xr:uid="{00000000-0005-0000-0000-00000A390000}"/>
    <cellStyle name="Normal 5 2 2 3 3 2 3 4 2" xfId="17247" xr:uid="{00000000-0005-0000-0000-00000B390000}"/>
    <cellStyle name="Normal 5 2 2 3 3 2 3 4 3" xfId="17248" xr:uid="{00000000-0005-0000-0000-00000C390000}"/>
    <cellStyle name="Normal 5 2 2 3 3 2 3 4 4" xfId="17249" xr:uid="{00000000-0005-0000-0000-00000D390000}"/>
    <cellStyle name="Normal 5 2 2 3 3 2 3 5" xfId="17250" xr:uid="{00000000-0005-0000-0000-00000E390000}"/>
    <cellStyle name="Normal 5 2 2 3 3 2 3 5 2" xfId="17251" xr:uid="{00000000-0005-0000-0000-00000F390000}"/>
    <cellStyle name="Normal 5 2 2 3 3 2 3 5 3" xfId="17252" xr:uid="{00000000-0005-0000-0000-000010390000}"/>
    <cellStyle name="Normal 5 2 2 3 3 2 3 6" xfId="17253" xr:uid="{00000000-0005-0000-0000-000011390000}"/>
    <cellStyle name="Normal 5 2 2 3 3 2 3 7" xfId="17254" xr:uid="{00000000-0005-0000-0000-000012390000}"/>
    <cellStyle name="Normal 5 2 2 3 3 2 3 8" xfId="17255" xr:uid="{00000000-0005-0000-0000-000013390000}"/>
    <cellStyle name="Normal 5 2 2 3 3 2 4" xfId="17256" xr:uid="{00000000-0005-0000-0000-000014390000}"/>
    <cellStyle name="Normal 5 2 2 3 3 2 4 2" xfId="17257" xr:uid="{00000000-0005-0000-0000-000015390000}"/>
    <cellStyle name="Normal 5 2 2 3 3 2 4 2 2" xfId="17258" xr:uid="{00000000-0005-0000-0000-000016390000}"/>
    <cellStyle name="Normal 5 2 2 3 3 2 4 2 2 2" xfId="17259" xr:uid="{00000000-0005-0000-0000-000017390000}"/>
    <cellStyle name="Normal 5 2 2 3 3 2 4 2 3" xfId="17260" xr:uid="{00000000-0005-0000-0000-000018390000}"/>
    <cellStyle name="Normal 5 2 2 3 3 2 4 2 4" xfId="17261" xr:uid="{00000000-0005-0000-0000-000019390000}"/>
    <cellStyle name="Normal 5 2 2 3 3 2 4 3" xfId="17262" xr:uid="{00000000-0005-0000-0000-00001A390000}"/>
    <cellStyle name="Normal 5 2 2 3 3 2 4 3 2" xfId="17263" xr:uid="{00000000-0005-0000-0000-00001B390000}"/>
    <cellStyle name="Normal 5 2 2 3 3 2 4 3 3" xfId="17264" xr:uid="{00000000-0005-0000-0000-00001C390000}"/>
    <cellStyle name="Normal 5 2 2 3 3 2 4 3 4" xfId="17265" xr:uid="{00000000-0005-0000-0000-00001D390000}"/>
    <cellStyle name="Normal 5 2 2 3 3 2 4 4" xfId="17266" xr:uid="{00000000-0005-0000-0000-00001E390000}"/>
    <cellStyle name="Normal 5 2 2 3 3 2 4 4 2" xfId="17267" xr:uid="{00000000-0005-0000-0000-00001F390000}"/>
    <cellStyle name="Normal 5 2 2 3 3 2 4 4 3" xfId="17268" xr:uid="{00000000-0005-0000-0000-000020390000}"/>
    <cellStyle name="Normal 5 2 2 3 3 2 4 5" xfId="17269" xr:uid="{00000000-0005-0000-0000-000021390000}"/>
    <cellStyle name="Normal 5 2 2 3 3 2 4 6" xfId="17270" xr:uid="{00000000-0005-0000-0000-000022390000}"/>
    <cellStyle name="Normal 5 2 2 3 3 2 4 7" xfId="17271" xr:uid="{00000000-0005-0000-0000-000023390000}"/>
    <cellStyle name="Normal 5 2 2 3 3 2 5" xfId="17272" xr:uid="{00000000-0005-0000-0000-000024390000}"/>
    <cellStyle name="Normal 5 2 2 3 3 2 5 2" xfId="17273" xr:uid="{00000000-0005-0000-0000-000025390000}"/>
    <cellStyle name="Normal 5 2 2 3 3 2 5 2 2" xfId="17274" xr:uid="{00000000-0005-0000-0000-000026390000}"/>
    <cellStyle name="Normal 5 2 2 3 3 2 5 3" xfId="17275" xr:uid="{00000000-0005-0000-0000-000027390000}"/>
    <cellStyle name="Normal 5 2 2 3 3 2 5 4" xfId="17276" xr:uid="{00000000-0005-0000-0000-000028390000}"/>
    <cellStyle name="Normal 5 2 2 3 3 2 6" xfId="17277" xr:uid="{00000000-0005-0000-0000-000029390000}"/>
    <cellStyle name="Normal 5 2 2 3 3 2 6 2" xfId="17278" xr:uid="{00000000-0005-0000-0000-00002A390000}"/>
    <cellStyle name="Normal 5 2 2 3 3 2 6 3" xfId="17279" xr:uid="{00000000-0005-0000-0000-00002B390000}"/>
    <cellStyle name="Normal 5 2 2 3 3 2 6 4" xfId="17280" xr:uid="{00000000-0005-0000-0000-00002C390000}"/>
    <cellStyle name="Normal 5 2 2 3 3 2 7" xfId="17281" xr:uid="{00000000-0005-0000-0000-00002D390000}"/>
    <cellStyle name="Normal 5 2 2 3 3 2 7 2" xfId="17282" xr:uid="{00000000-0005-0000-0000-00002E390000}"/>
    <cellStyle name="Normal 5 2 2 3 3 2 7 3" xfId="17283" xr:uid="{00000000-0005-0000-0000-00002F390000}"/>
    <cellStyle name="Normal 5 2 2 3 3 2 8" xfId="17284" xr:uid="{00000000-0005-0000-0000-000030390000}"/>
    <cellStyle name="Normal 5 2 2 3 3 2 9" xfId="17285" xr:uid="{00000000-0005-0000-0000-000031390000}"/>
    <cellStyle name="Normal 5 2 2 3 3 3" xfId="17286" xr:uid="{00000000-0005-0000-0000-000032390000}"/>
    <cellStyle name="Normal 5 2 2 3 3 3 2" xfId="17287" xr:uid="{00000000-0005-0000-0000-000033390000}"/>
    <cellStyle name="Normal 5 2 2 3 3 3 2 2" xfId="17288" xr:uid="{00000000-0005-0000-0000-000034390000}"/>
    <cellStyle name="Normal 5 2 2 3 3 3 2 2 2" xfId="17289" xr:uid="{00000000-0005-0000-0000-000035390000}"/>
    <cellStyle name="Normal 5 2 2 3 3 3 2 2 2 2" xfId="17290" xr:uid="{00000000-0005-0000-0000-000036390000}"/>
    <cellStyle name="Normal 5 2 2 3 3 3 2 2 3" xfId="17291" xr:uid="{00000000-0005-0000-0000-000037390000}"/>
    <cellStyle name="Normal 5 2 2 3 3 3 2 2 4" xfId="17292" xr:uid="{00000000-0005-0000-0000-000038390000}"/>
    <cellStyle name="Normal 5 2 2 3 3 3 2 3" xfId="17293" xr:uid="{00000000-0005-0000-0000-000039390000}"/>
    <cellStyle name="Normal 5 2 2 3 3 3 2 3 2" xfId="17294" xr:uid="{00000000-0005-0000-0000-00003A390000}"/>
    <cellStyle name="Normal 5 2 2 3 3 3 2 3 3" xfId="17295" xr:uid="{00000000-0005-0000-0000-00003B390000}"/>
    <cellStyle name="Normal 5 2 2 3 3 3 2 3 4" xfId="17296" xr:uid="{00000000-0005-0000-0000-00003C390000}"/>
    <cellStyle name="Normal 5 2 2 3 3 3 2 4" xfId="17297" xr:uid="{00000000-0005-0000-0000-00003D390000}"/>
    <cellStyle name="Normal 5 2 2 3 3 3 2 4 2" xfId="17298" xr:uid="{00000000-0005-0000-0000-00003E390000}"/>
    <cellStyle name="Normal 5 2 2 3 3 3 2 4 3" xfId="17299" xr:uid="{00000000-0005-0000-0000-00003F390000}"/>
    <cellStyle name="Normal 5 2 2 3 3 3 2 5" xfId="17300" xr:uid="{00000000-0005-0000-0000-000040390000}"/>
    <cellStyle name="Normal 5 2 2 3 3 3 2 6" xfId="17301" xr:uid="{00000000-0005-0000-0000-000041390000}"/>
    <cellStyle name="Normal 5 2 2 3 3 3 2 7" xfId="17302" xr:uid="{00000000-0005-0000-0000-000042390000}"/>
    <cellStyle name="Normal 5 2 2 3 3 3 3" xfId="17303" xr:uid="{00000000-0005-0000-0000-000043390000}"/>
    <cellStyle name="Normal 5 2 2 3 3 3 3 2" xfId="17304" xr:uid="{00000000-0005-0000-0000-000044390000}"/>
    <cellStyle name="Normal 5 2 2 3 3 3 3 2 2" xfId="17305" xr:uid="{00000000-0005-0000-0000-000045390000}"/>
    <cellStyle name="Normal 5 2 2 3 3 3 3 3" xfId="17306" xr:uid="{00000000-0005-0000-0000-000046390000}"/>
    <cellStyle name="Normal 5 2 2 3 3 3 3 4" xfId="17307" xr:uid="{00000000-0005-0000-0000-000047390000}"/>
    <cellStyle name="Normal 5 2 2 3 3 3 4" xfId="17308" xr:uid="{00000000-0005-0000-0000-000048390000}"/>
    <cellStyle name="Normal 5 2 2 3 3 3 4 2" xfId="17309" xr:uid="{00000000-0005-0000-0000-000049390000}"/>
    <cellStyle name="Normal 5 2 2 3 3 3 4 3" xfId="17310" xr:uid="{00000000-0005-0000-0000-00004A390000}"/>
    <cellStyle name="Normal 5 2 2 3 3 3 4 4" xfId="17311" xr:uid="{00000000-0005-0000-0000-00004B390000}"/>
    <cellStyle name="Normal 5 2 2 3 3 3 5" xfId="17312" xr:uid="{00000000-0005-0000-0000-00004C390000}"/>
    <cellStyle name="Normal 5 2 2 3 3 3 5 2" xfId="17313" xr:uid="{00000000-0005-0000-0000-00004D390000}"/>
    <cellStyle name="Normal 5 2 2 3 3 3 5 3" xfId="17314" xr:uid="{00000000-0005-0000-0000-00004E390000}"/>
    <cellStyle name="Normal 5 2 2 3 3 3 6" xfId="17315" xr:uid="{00000000-0005-0000-0000-00004F390000}"/>
    <cellStyle name="Normal 5 2 2 3 3 3 7" xfId="17316" xr:uid="{00000000-0005-0000-0000-000050390000}"/>
    <cellStyle name="Normal 5 2 2 3 3 3 8" xfId="17317" xr:uid="{00000000-0005-0000-0000-000051390000}"/>
    <cellStyle name="Normal 5 2 2 3 3 4" xfId="17318" xr:uid="{00000000-0005-0000-0000-000052390000}"/>
    <cellStyle name="Normal 5 2 2 3 3 4 2" xfId="17319" xr:uid="{00000000-0005-0000-0000-000053390000}"/>
    <cellStyle name="Normal 5 2 2 3 3 4 2 2" xfId="17320" xr:uid="{00000000-0005-0000-0000-000054390000}"/>
    <cellStyle name="Normal 5 2 2 3 3 4 2 2 2" xfId="17321" xr:uid="{00000000-0005-0000-0000-000055390000}"/>
    <cellStyle name="Normal 5 2 2 3 3 4 2 2 2 2" xfId="17322" xr:uid="{00000000-0005-0000-0000-000056390000}"/>
    <cellStyle name="Normal 5 2 2 3 3 4 2 2 3" xfId="17323" xr:uid="{00000000-0005-0000-0000-000057390000}"/>
    <cellStyle name="Normal 5 2 2 3 3 4 2 2 4" xfId="17324" xr:uid="{00000000-0005-0000-0000-000058390000}"/>
    <cellStyle name="Normal 5 2 2 3 3 4 2 3" xfId="17325" xr:uid="{00000000-0005-0000-0000-000059390000}"/>
    <cellStyle name="Normal 5 2 2 3 3 4 2 3 2" xfId="17326" xr:uid="{00000000-0005-0000-0000-00005A390000}"/>
    <cellStyle name="Normal 5 2 2 3 3 4 2 3 3" xfId="17327" xr:uid="{00000000-0005-0000-0000-00005B390000}"/>
    <cellStyle name="Normal 5 2 2 3 3 4 2 3 4" xfId="17328" xr:uid="{00000000-0005-0000-0000-00005C390000}"/>
    <cellStyle name="Normal 5 2 2 3 3 4 2 4" xfId="17329" xr:uid="{00000000-0005-0000-0000-00005D390000}"/>
    <cellStyle name="Normal 5 2 2 3 3 4 2 4 2" xfId="17330" xr:uid="{00000000-0005-0000-0000-00005E390000}"/>
    <cellStyle name="Normal 5 2 2 3 3 4 2 4 3" xfId="17331" xr:uid="{00000000-0005-0000-0000-00005F390000}"/>
    <cellStyle name="Normal 5 2 2 3 3 4 2 5" xfId="17332" xr:uid="{00000000-0005-0000-0000-000060390000}"/>
    <cellStyle name="Normal 5 2 2 3 3 4 2 6" xfId="17333" xr:uid="{00000000-0005-0000-0000-000061390000}"/>
    <cellStyle name="Normal 5 2 2 3 3 4 2 7" xfId="17334" xr:uid="{00000000-0005-0000-0000-000062390000}"/>
    <cellStyle name="Normal 5 2 2 3 3 4 3" xfId="17335" xr:uid="{00000000-0005-0000-0000-000063390000}"/>
    <cellStyle name="Normal 5 2 2 3 3 4 3 2" xfId="17336" xr:uid="{00000000-0005-0000-0000-000064390000}"/>
    <cellStyle name="Normal 5 2 2 3 3 4 3 2 2" xfId="17337" xr:uid="{00000000-0005-0000-0000-000065390000}"/>
    <cellStyle name="Normal 5 2 2 3 3 4 3 3" xfId="17338" xr:uid="{00000000-0005-0000-0000-000066390000}"/>
    <cellStyle name="Normal 5 2 2 3 3 4 3 4" xfId="17339" xr:uid="{00000000-0005-0000-0000-000067390000}"/>
    <cellStyle name="Normal 5 2 2 3 3 4 4" xfId="17340" xr:uid="{00000000-0005-0000-0000-000068390000}"/>
    <cellStyle name="Normal 5 2 2 3 3 4 4 2" xfId="17341" xr:uid="{00000000-0005-0000-0000-000069390000}"/>
    <cellStyle name="Normal 5 2 2 3 3 4 4 3" xfId="17342" xr:uid="{00000000-0005-0000-0000-00006A390000}"/>
    <cellStyle name="Normal 5 2 2 3 3 4 4 4" xfId="17343" xr:uid="{00000000-0005-0000-0000-00006B390000}"/>
    <cellStyle name="Normal 5 2 2 3 3 4 5" xfId="17344" xr:uid="{00000000-0005-0000-0000-00006C390000}"/>
    <cellStyle name="Normal 5 2 2 3 3 4 5 2" xfId="17345" xr:uid="{00000000-0005-0000-0000-00006D390000}"/>
    <cellStyle name="Normal 5 2 2 3 3 4 5 3" xfId="17346" xr:uid="{00000000-0005-0000-0000-00006E390000}"/>
    <cellStyle name="Normal 5 2 2 3 3 4 6" xfId="17347" xr:uid="{00000000-0005-0000-0000-00006F390000}"/>
    <cellStyle name="Normal 5 2 2 3 3 4 7" xfId="17348" xr:uid="{00000000-0005-0000-0000-000070390000}"/>
    <cellStyle name="Normal 5 2 2 3 3 4 8" xfId="17349" xr:uid="{00000000-0005-0000-0000-000071390000}"/>
    <cellStyle name="Normal 5 2 2 3 3 5" xfId="17350" xr:uid="{00000000-0005-0000-0000-000072390000}"/>
    <cellStyle name="Normal 5 2 2 3 3 5 2" xfId="17351" xr:uid="{00000000-0005-0000-0000-000073390000}"/>
    <cellStyle name="Normal 5 2 2 3 3 5 2 2" xfId="17352" xr:uid="{00000000-0005-0000-0000-000074390000}"/>
    <cellStyle name="Normal 5 2 2 3 3 5 2 2 2" xfId="17353" xr:uid="{00000000-0005-0000-0000-000075390000}"/>
    <cellStyle name="Normal 5 2 2 3 3 5 2 3" xfId="17354" xr:uid="{00000000-0005-0000-0000-000076390000}"/>
    <cellStyle name="Normal 5 2 2 3 3 5 2 4" xfId="17355" xr:uid="{00000000-0005-0000-0000-000077390000}"/>
    <cellStyle name="Normal 5 2 2 3 3 5 3" xfId="17356" xr:uid="{00000000-0005-0000-0000-000078390000}"/>
    <cellStyle name="Normal 5 2 2 3 3 5 3 2" xfId="17357" xr:uid="{00000000-0005-0000-0000-000079390000}"/>
    <cellStyle name="Normal 5 2 2 3 3 5 3 3" xfId="17358" xr:uid="{00000000-0005-0000-0000-00007A390000}"/>
    <cellStyle name="Normal 5 2 2 3 3 5 3 4" xfId="17359" xr:uid="{00000000-0005-0000-0000-00007B390000}"/>
    <cellStyle name="Normal 5 2 2 3 3 5 4" xfId="17360" xr:uid="{00000000-0005-0000-0000-00007C390000}"/>
    <cellStyle name="Normal 5 2 2 3 3 5 4 2" xfId="17361" xr:uid="{00000000-0005-0000-0000-00007D390000}"/>
    <cellStyle name="Normal 5 2 2 3 3 5 4 3" xfId="17362" xr:uid="{00000000-0005-0000-0000-00007E390000}"/>
    <cellStyle name="Normal 5 2 2 3 3 5 5" xfId="17363" xr:uid="{00000000-0005-0000-0000-00007F390000}"/>
    <cellStyle name="Normal 5 2 2 3 3 5 6" xfId="17364" xr:uid="{00000000-0005-0000-0000-000080390000}"/>
    <cellStyle name="Normal 5 2 2 3 3 5 7" xfId="17365" xr:uid="{00000000-0005-0000-0000-000081390000}"/>
    <cellStyle name="Normal 5 2 2 3 3 6" xfId="17366" xr:uid="{00000000-0005-0000-0000-000082390000}"/>
    <cellStyle name="Normal 5 2 2 3 3 6 2" xfId="17367" xr:uid="{00000000-0005-0000-0000-000083390000}"/>
    <cellStyle name="Normal 5 2 2 3 3 6 2 2" xfId="17368" xr:uid="{00000000-0005-0000-0000-000084390000}"/>
    <cellStyle name="Normal 5 2 2 3 3 6 3" xfId="17369" xr:uid="{00000000-0005-0000-0000-000085390000}"/>
    <cellStyle name="Normal 5 2 2 3 3 6 4" xfId="17370" xr:uid="{00000000-0005-0000-0000-000086390000}"/>
    <cellStyle name="Normal 5 2 2 3 3 7" xfId="17371" xr:uid="{00000000-0005-0000-0000-000087390000}"/>
    <cellStyle name="Normal 5 2 2 3 3 7 2" xfId="17372" xr:uid="{00000000-0005-0000-0000-000088390000}"/>
    <cellStyle name="Normal 5 2 2 3 3 7 3" xfId="17373" xr:uid="{00000000-0005-0000-0000-000089390000}"/>
    <cellStyle name="Normal 5 2 2 3 3 7 4" xfId="17374" xr:uid="{00000000-0005-0000-0000-00008A390000}"/>
    <cellStyle name="Normal 5 2 2 3 3 8" xfId="17375" xr:uid="{00000000-0005-0000-0000-00008B390000}"/>
    <cellStyle name="Normal 5 2 2 3 3 8 2" xfId="17376" xr:uid="{00000000-0005-0000-0000-00008C390000}"/>
    <cellStyle name="Normal 5 2 2 3 3 8 3" xfId="17377" xr:uid="{00000000-0005-0000-0000-00008D390000}"/>
    <cellStyle name="Normal 5 2 2 3 3 9" xfId="17378" xr:uid="{00000000-0005-0000-0000-00008E390000}"/>
    <cellStyle name="Normal 5 2 2 3 4" xfId="17379" xr:uid="{00000000-0005-0000-0000-00008F390000}"/>
    <cellStyle name="Normal 5 2 2 3 4 10" xfId="17380" xr:uid="{00000000-0005-0000-0000-000090390000}"/>
    <cellStyle name="Normal 5 2 2 3 4 11" xfId="17381" xr:uid="{00000000-0005-0000-0000-000091390000}"/>
    <cellStyle name="Normal 5 2 2 3 4 2" xfId="17382" xr:uid="{00000000-0005-0000-0000-000092390000}"/>
    <cellStyle name="Normal 5 2 2 3 4 2 10" xfId="17383" xr:uid="{00000000-0005-0000-0000-000093390000}"/>
    <cellStyle name="Normal 5 2 2 3 4 2 2" xfId="17384" xr:uid="{00000000-0005-0000-0000-000094390000}"/>
    <cellStyle name="Normal 5 2 2 3 4 2 2 2" xfId="17385" xr:uid="{00000000-0005-0000-0000-000095390000}"/>
    <cellStyle name="Normal 5 2 2 3 4 2 2 2 2" xfId="17386" xr:uid="{00000000-0005-0000-0000-000096390000}"/>
    <cellStyle name="Normal 5 2 2 3 4 2 2 2 2 2" xfId="17387" xr:uid="{00000000-0005-0000-0000-000097390000}"/>
    <cellStyle name="Normal 5 2 2 3 4 2 2 2 2 2 2" xfId="17388" xr:uid="{00000000-0005-0000-0000-000098390000}"/>
    <cellStyle name="Normal 5 2 2 3 4 2 2 2 2 3" xfId="17389" xr:uid="{00000000-0005-0000-0000-000099390000}"/>
    <cellStyle name="Normal 5 2 2 3 4 2 2 2 2 4" xfId="17390" xr:uid="{00000000-0005-0000-0000-00009A390000}"/>
    <cellStyle name="Normal 5 2 2 3 4 2 2 2 3" xfId="17391" xr:uid="{00000000-0005-0000-0000-00009B390000}"/>
    <cellStyle name="Normal 5 2 2 3 4 2 2 2 3 2" xfId="17392" xr:uid="{00000000-0005-0000-0000-00009C390000}"/>
    <cellStyle name="Normal 5 2 2 3 4 2 2 2 3 3" xfId="17393" xr:uid="{00000000-0005-0000-0000-00009D390000}"/>
    <cellStyle name="Normal 5 2 2 3 4 2 2 2 3 4" xfId="17394" xr:uid="{00000000-0005-0000-0000-00009E390000}"/>
    <cellStyle name="Normal 5 2 2 3 4 2 2 2 4" xfId="17395" xr:uid="{00000000-0005-0000-0000-00009F390000}"/>
    <cellStyle name="Normal 5 2 2 3 4 2 2 2 4 2" xfId="17396" xr:uid="{00000000-0005-0000-0000-0000A0390000}"/>
    <cellStyle name="Normal 5 2 2 3 4 2 2 2 4 3" xfId="17397" xr:uid="{00000000-0005-0000-0000-0000A1390000}"/>
    <cellStyle name="Normal 5 2 2 3 4 2 2 2 5" xfId="17398" xr:uid="{00000000-0005-0000-0000-0000A2390000}"/>
    <cellStyle name="Normal 5 2 2 3 4 2 2 2 6" xfId="17399" xr:uid="{00000000-0005-0000-0000-0000A3390000}"/>
    <cellStyle name="Normal 5 2 2 3 4 2 2 2 7" xfId="17400" xr:uid="{00000000-0005-0000-0000-0000A4390000}"/>
    <cellStyle name="Normal 5 2 2 3 4 2 2 3" xfId="17401" xr:uid="{00000000-0005-0000-0000-0000A5390000}"/>
    <cellStyle name="Normal 5 2 2 3 4 2 2 3 2" xfId="17402" xr:uid="{00000000-0005-0000-0000-0000A6390000}"/>
    <cellStyle name="Normal 5 2 2 3 4 2 2 3 2 2" xfId="17403" xr:uid="{00000000-0005-0000-0000-0000A7390000}"/>
    <cellStyle name="Normal 5 2 2 3 4 2 2 3 3" xfId="17404" xr:uid="{00000000-0005-0000-0000-0000A8390000}"/>
    <cellStyle name="Normal 5 2 2 3 4 2 2 3 4" xfId="17405" xr:uid="{00000000-0005-0000-0000-0000A9390000}"/>
    <cellStyle name="Normal 5 2 2 3 4 2 2 4" xfId="17406" xr:uid="{00000000-0005-0000-0000-0000AA390000}"/>
    <cellStyle name="Normal 5 2 2 3 4 2 2 4 2" xfId="17407" xr:uid="{00000000-0005-0000-0000-0000AB390000}"/>
    <cellStyle name="Normal 5 2 2 3 4 2 2 4 3" xfId="17408" xr:uid="{00000000-0005-0000-0000-0000AC390000}"/>
    <cellStyle name="Normal 5 2 2 3 4 2 2 4 4" xfId="17409" xr:uid="{00000000-0005-0000-0000-0000AD390000}"/>
    <cellStyle name="Normal 5 2 2 3 4 2 2 5" xfId="17410" xr:uid="{00000000-0005-0000-0000-0000AE390000}"/>
    <cellStyle name="Normal 5 2 2 3 4 2 2 5 2" xfId="17411" xr:uid="{00000000-0005-0000-0000-0000AF390000}"/>
    <cellStyle name="Normal 5 2 2 3 4 2 2 5 3" xfId="17412" xr:uid="{00000000-0005-0000-0000-0000B0390000}"/>
    <cellStyle name="Normal 5 2 2 3 4 2 2 6" xfId="17413" xr:uid="{00000000-0005-0000-0000-0000B1390000}"/>
    <cellStyle name="Normal 5 2 2 3 4 2 2 7" xfId="17414" xr:uid="{00000000-0005-0000-0000-0000B2390000}"/>
    <cellStyle name="Normal 5 2 2 3 4 2 2 8" xfId="17415" xr:uid="{00000000-0005-0000-0000-0000B3390000}"/>
    <cellStyle name="Normal 5 2 2 3 4 2 3" xfId="17416" xr:uid="{00000000-0005-0000-0000-0000B4390000}"/>
    <cellStyle name="Normal 5 2 2 3 4 2 3 2" xfId="17417" xr:uid="{00000000-0005-0000-0000-0000B5390000}"/>
    <cellStyle name="Normal 5 2 2 3 4 2 3 2 2" xfId="17418" xr:uid="{00000000-0005-0000-0000-0000B6390000}"/>
    <cellStyle name="Normal 5 2 2 3 4 2 3 2 2 2" xfId="17419" xr:uid="{00000000-0005-0000-0000-0000B7390000}"/>
    <cellStyle name="Normal 5 2 2 3 4 2 3 2 2 2 2" xfId="17420" xr:uid="{00000000-0005-0000-0000-0000B8390000}"/>
    <cellStyle name="Normal 5 2 2 3 4 2 3 2 2 3" xfId="17421" xr:uid="{00000000-0005-0000-0000-0000B9390000}"/>
    <cellStyle name="Normal 5 2 2 3 4 2 3 2 2 4" xfId="17422" xr:uid="{00000000-0005-0000-0000-0000BA390000}"/>
    <cellStyle name="Normal 5 2 2 3 4 2 3 2 3" xfId="17423" xr:uid="{00000000-0005-0000-0000-0000BB390000}"/>
    <cellStyle name="Normal 5 2 2 3 4 2 3 2 3 2" xfId="17424" xr:uid="{00000000-0005-0000-0000-0000BC390000}"/>
    <cellStyle name="Normal 5 2 2 3 4 2 3 2 3 3" xfId="17425" xr:uid="{00000000-0005-0000-0000-0000BD390000}"/>
    <cellStyle name="Normal 5 2 2 3 4 2 3 2 3 4" xfId="17426" xr:uid="{00000000-0005-0000-0000-0000BE390000}"/>
    <cellStyle name="Normal 5 2 2 3 4 2 3 2 4" xfId="17427" xr:uid="{00000000-0005-0000-0000-0000BF390000}"/>
    <cellStyle name="Normal 5 2 2 3 4 2 3 2 4 2" xfId="17428" xr:uid="{00000000-0005-0000-0000-0000C0390000}"/>
    <cellStyle name="Normal 5 2 2 3 4 2 3 2 4 3" xfId="17429" xr:uid="{00000000-0005-0000-0000-0000C1390000}"/>
    <cellStyle name="Normal 5 2 2 3 4 2 3 2 5" xfId="17430" xr:uid="{00000000-0005-0000-0000-0000C2390000}"/>
    <cellStyle name="Normal 5 2 2 3 4 2 3 2 6" xfId="17431" xr:uid="{00000000-0005-0000-0000-0000C3390000}"/>
    <cellStyle name="Normal 5 2 2 3 4 2 3 2 7" xfId="17432" xr:uid="{00000000-0005-0000-0000-0000C4390000}"/>
    <cellStyle name="Normal 5 2 2 3 4 2 3 3" xfId="17433" xr:uid="{00000000-0005-0000-0000-0000C5390000}"/>
    <cellStyle name="Normal 5 2 2 3 4 2 3 3 2" xfId="17434" xr:uid="{00000000-0005-0000-0000-0000C6390000}"/>
    <cellStyle name="Normal 5 2 2 3 4 2 3 3 2 2" xfId="17435" xr:uid="{00000000-0005-0000-0000-0000C7390000}"/>
    <cellStyle name="Normal 5 2 2 3 4 2 3 3 3" xfId="17436" xr:uid="{00000000-0005-0000-0000-0000C8390000}"/>
    <cellStyle name="Normal 5 2 2 3 4 2 3 3 4" xfId="17437" xr:uid="{00000000-0005-0000-0000-0000C9390000}"/>
    <cellStyle name="Normal 5 2 2 3 4 2 3 4" xfId="17438" xr:uid="{00000000-0005-0000-0000-0000CA390000}"/>
    <cellStyle name="Normal 5 2 2 3 4 2 3 4 2" xfId="17439" xr:uid="{00000000-0005-0000-0000-0000CB390000}"/>
    <cellStyle name="Normal 5 2 2 3 4 2 3 4 3" xfId="17440" xr:uid="{00000000-0005-0000-0000-0000CC390000}"/>
    <cellStyle name="Normal 5 2 2 3 4 2 3 4 4" xfId="17441" xr:uid="{00000000-0005-0000-0000-0000CD390000}"/>
    <cellStyle name="Normal 5 2 2 3 4 2 3 5" xfId="17442" xr:uid="{00000000-0005-0000-0000-0000CE390000}"/>
    <cellStyle name="Normal 5 2 2 3 4 2 3 5 2" xfId="17443" xr:uid="{00000000-0005-0000-0000-0000CF390000}"/>
    <cellStyle name="Normal 5 2 2 3 4 2 3 5 3" xfId="17444" xr:uid="{00000000-0005-0000-0000-0000D0390000}"/>
    <cellStyle name="Normal 5 2 2 3 4 2 3 6" xfId="17445" xr:uid="{00000000-0005-0000-0000-0000D1390000}"/>
    <cellStyle name="Normal 5 2 2 3 4 2 3 7" xfId="17446" xr:uid="{00000000-0005-0000-0000-0000D2390000}"/>
    <cellStyle name="Normal 5 2 2 3 4 2 3 8" xfId="17447" xr:uid="{00000000-0005-0000-0000-0000D3390000}"/>
    <cellStyle name="Normal 5 2 2 3 4 2 4" xfId="17448" xr:uid="{00000000-0005-0000-0000-0000D4390000}"/>
    <cellStyle name="Normal 5 2 2 3 4 2 4 2" xfId="17449" xr:uid="{00000000-0005-0000-0000-0000D5390000}"/>
    <cellStyle name="Normal 5 2 2 3 4 2 4 2 2" xfId="17450" xr:uid="{00000000-0005-0000-0000-0000D6390000}"/>
    <cellStyle name="Normal 5 2 2 3 4 2 4 2 2 2" xfId="17451" xr:uid="{00000000-0005-0000-0000-0000D7390000}"/>
    <cellStyle name="Normal 5 2 2 3 4 2 4 2 3" xfId="17452" xr:uid="{00000000-0005-0000-0000-0000D8390000}"/>
    <cellStyle name="Normal 5 2 2 3 4 2 4 2 4" xfId="17453" xr:uid="{00000000-0005-0000-0000-0000D9390000}"/>
    <cellStyle name="Normal 5 2 2 3 4 2 4 3" xfId="17454" xr:uid="{00000000-0005-0000-0000-0000DA390000}"/>
    <cellStyle name="Normal 5 2 2 3 4 2 4 3 2" xfId="17455" xr:uid="{00000000-0005-0000-0000-0000DB390000}"/>
    <cellStyle name="Normal 5 2 2 3 4 2 4 3 3" xfId="17456" xr:uid="{00000000-0005-0000-0000-0000DC390000}"/>
    <cellStyle name="Normal 5 2 2 3 4 2 4 3 4" xfId="17457" xr:uid="{00000000-0005-0000-0000-0000DD390000}"/>
    <cellStyle name="Normal 5 2 2 3 4 2 4 4" xfId="17458" xr:uid="{00000000-0005-0000-0000-0000DE390000}"/>
    <cellStyle name="Normal 5 2 2 3 4 2 4 4 2" xfId="17459" xr:uid="{00000000-0005-0000-0000-0000DF390000}"/>
    <cellStyle name="Normal 5 2 2 3 4 2 4 4 3" xfId="17460" xr:uid="{00000000-0005-0000-0000-0000E0390000}"/>
    <cellStyle name="Normal 5 2 2 3 4 2 4 5" xfId="17461" xr:uid="{00000000-0005-0000-0000-0000E1390000}"/>
    <cellStyle name="Normal 5 2 2 3 4 2 4 6" xfId="17462" xr:uid="{00000000-0005-0000-0000-0000E2390000}"/>
    <cellStyle name="Normal 5 2 2 3 4 2 4 7" xfId="17463" xr:uid="{00000000-0005-0000-0000-0000E3390000}"/>
    <cellStyle name="Normal 5 2 2 3 4 2 5" xfId="17464" xr:uid="{00000000-0005-0000-0000-0000E4390000}"/>
    <cellStyle name="Normal 5 2 2 3 4 2 5 2" xfId="17465" xr:uid="{00000000-0005-0000-0000-0000E5390000}"/>
    <cellStyle name="Normal 5 2 2 3 4 2 5 2 2" xfId="17466" xr:uid="{00000000-0005-0000-0000-0000E6390000}"/>
    <cellStyle name="Normal 5 2 2 3 4 2 5 3" xfId="17467" xr:uid="{00000000-0005-0000-0000-0000E7390000}"/>
    <cellStyle name="Normal 5 2 2 3 4 2 5 4" xfId="17468" xr:uid="{00000000-0005-0000-0000-0000E8390000}"/>
    <cellStyle name="Normal 5 2 2 3 4 2 6" xfId="17469" xr:uid="{00000000-0005-0000-0000-0000E9390000}"/>
    <cellStyle name="Normal 5 2 2 3 4 2 6 2" xfId="17470" xr:uid="{00000000-0005-0000-0000-0000EA390000}"/>
    <cellStyle name="Normal 5 2 2 3 4 2 6 3" xfId="17471" xr:uid="{00000000-0005-0000-0000-0000EB390000}"/>
    <cellStyle name="Normal 5 2 2 3 4 2 6 4" xfId="17472" xr:uid="{00000000-0005-0000-0000-0000EC390000}"/>
    <cellStyle name="Normal 5 2 2 3 4 2 7" xfId="17473" xr:uid="{00000000-0005-0000-0000-0000ED390000}"/>
    <cellStyle name="Normal 5 2 2 3 4 2 7 2" xfId="17474" xr:uid="{00000000-0005-0000-0000-0000EE390000}"/>
    <cellStyle name="Normal 5 2 2 3 4 2 7 3" xfId="17475" xr:uid="{00000000-0005-0000-0000-0000EF390000}"/>
    <cellStyle name="Normal 5 2 2 3 4 2 8" xfId="17476" xr:uid="{00000000-0005-0000-0000-0000F0390000}"/>
    <cellStyle name="Normal 5 2 2 3 4 2 9" xfId="17477" xr:uid="{00000000-0005-0000-0000-0000F1390000}"/>
    <cellStyle name="Normal 5 2 2 3 4 3" xfId="17478" xr:uid="{00000000-0005-0000-0000-0000F2390000}"/>
    <cellStyle name="Normal 5 2 2 3 4 3 2" xfId="17479" xr:uid="{00000000-0005-0000-0000-0000F3390000}"/>
    <cellStyle name="Normal 5 2 2 3 4 3 2 2" xfId="17480" xr:uid="{00000000-0005-0000-0000-0000F4390000}"/>
    <cellStyle name="Normal 5 2 2 3 4 3 2 2 2" xfId="17481" xr:uid="{00000000-0005-0000-0000-0000F5390000}"/>
    <cellStyle name="Normal 5 2 2 3 4 3 2 2 2 2" xfId="17482" xr:uid="{00000000-0005-0000-0000-0000F6390000}"/>
    <cellStyle name="Normal 5 2 2 3 4 3 2 2 3" xfId="17483" xr:uid="{00000000-0005-0000-0000-0000F7390000}"/>
    <cellStyle name="Normal 5 2 2 3 4 3 2 2 4" xfId="17484" xr:uid="{00000000-0005-0000-0000-0000F8390000}"/>
    <cellStyle name="Normal 5 2 2 3 4 3 2 3" xfId="17485" xr:uid="{00000000-0005-0000-0000-0000F9390000}"/>
    <cellStyle name="Normal 5 2 2 3 4 3 2 3 2" xfId="17486" xr:uid="{00000000-0005-0000-0000-0000FA390000}"/>
    <cellStyle name="Normal 5 2 2 3 4 3 2 3 3" xfId="17487" xr:uid="{00000000-0005-0000-0000-0000FB390000}"/>
    <cellStyle name="Normal 5 2 2 3 4 3 2 3 4" xfId="17488" xr:uid="{00000000-0005-0000-0000-0000FC390000}"/>
    <cellStyle name="Normal 5 2 2 3 4 3 2 4" xfId="17489" xr:uid="{00000000-0005-0000-0000-0000FD390000}"/>
    <cellStyle name="Normal 5 2 2 3 4 3 2 4 2" xfId="17490" xr:uid="{00000000-0005-0000-0000-0000FE390000}"/>
    <cellStyle name="Normal 5 2 2 3 4 3 2 4 3" xfId="17491" xr:uid="{00000000-0005-0000-0000-0000FF390000}"/>
    <cellStyle name="Normal 5 2 2 3 4 3 2 5" xfId="17492" xr:uid="{00000000-0005-0000-0000-0000003A0000}"/>
    <cellStyle name="Normal 5 2 2 3 4 3 2 6" xfId="17493" xr:uid="{00000000-0005-0000-0000-0000013A0000}"/>
    <cellStyle name="Normal 5 2 2 3 4 3 2 7" xfId="17494" xr:uid="{00000000-0005-0000-0000-0000023A0000}"/>
    <cellStyle name="Normal 5 2 2 3 4 3 3" xfId="17495" xr:uid="{00000000-0005-0000-0000-0000033A0000}"/>
    <cellStyle name="Normal 5 2 2 3 4 3 3 2" xfId="17496" xr:uid="{00000000-0005-0000-0000-0000043A0000}"/>
    <cellStyle name="Normal 5 2 2 3 4 3 3 2 2" xfId="17497" xr:uid="{00000000-0005-0000-0000-0000053A0000}"/>
    <cellStyle name="Normal 5 2 2 3 4 3 3 3" xfId="17498" xr:uid="{00000000-0005-0000-0000-0000063A0000}"/>
    <cellStyle name="Normal 5 2 2 3 4 3 3 4" xfId="17499" xr:uid="{00000000-0005-0000-0000-0000073A0000}"/>
    <cellStyle name="Normal 5 2 2 3 4 3 4" xfId="17500" xr:uid="{00000000-0005-0000-0000-0000083A0000}"/>
    <cellStyle name="Normal 5 2 2 3 4 3 4 2" xfId="17501" xr:uid="{00000000-0005-0000-0000-0000093A0000}"/>
    <cellStyle name="Normal 5 2 2 3 4 3 4 3" xfId="17502" xr:uid="{00000000-0005-0000-0000-00000A3A0000}"/>
    <cellStyle name="Normal 5 2 2 3 4 3 4 4" xfId="17503" xr:uid="{00000000-0005-0000-0000-00000B3A0000}"/>
    <cellStyle name="Normal 5 2 2 3 4 3 5" xfId="17504" xr:uid="{00000000-0005-0000-0000-00000C3A0000}"/>
    <cellStyle name="Normal 5 2 2 3 4 3 5 2" xfId="17505" xr:uid="{00000000-0005-0000-0000-00000D3A0000}"/>
    <cellStyle name="Normal 5 2 2 3 4 3 5 3" xfId="17506" xr:uid="{00000000-0005-0000-0000-00000E3A0000}"/>
    <cellStyle name="Normal 5 2 2 3 4 3 6" xfId="17507" xr:uid="{00000000-0005-0000-0000-00000F3A0000}"/>
    <cellStyle name="Normal 5 2 2 3 4 3 7" xfId="17508" xr:uid="{00000000-0005-0000-0000-0000103A0000}"/>
    <cellStyle name="Normal 5 2 2 3 4 3 8" xfId="17509" xr:uid="{00000000-0005-0000-0000-0000113A0000}"/>
    <cellStyle name="Normal 5 2 2 3 4 4" xfId="17510" xr:uid="{00000000-0005-0000-0000-0000123A0000}"/>
    <cellStyle name="Normal 5 2 2 3 4 4 2" xfId="17511" xr:uid="{00000000-0005-0000-0000-0000133A0000}"/>
    <cellStyle name="Normal 5 2 2 3 4 4 2 2" xfId="17512" xr:uid="{00000000-0005-0000-0000-0000143A0000}"/>
    <cellStyle name="Normal 5 2 2 3 4 4 2 2 2" xfId="17513" xr:uid="{00000000-0005-0000-0000-0000153A0000}"/>
    <cellStyle name="Normal 5 2 2 3 4 4 2 2 2 2" xfId="17514" xr:uid="{00000000-0005-0000-0000-0000163A0000}"/>
    <cellStyle name="Normal 5 2 2 3 4 4 2 2 3" xfId="17515" xr:uid="{00000000-0005-0000-0000-0000173A0000}"/>
    <cellStyle name="Normal 5 2 2 3 4 4 2 2 4" xfId="17516" xr:uid="{00000000-0005-0000-0000-0000183A0000}"/>
    <cellStyle name="Normal 5 2 2 3 4 4 2 3" xfId="17517" xr:uid="{00000000-0005-0000-0000-0000193A0000}"/>
    <cellStyle name="Normal 5 2 2 3 4 4 2 3 2" xfId="17518" xr:uid="{00000000-0005-0000-0000-00001A3A0000}"/>
    <cellStyle name="Normal 5 2 2 3 4 4 2 3 3" xfId="17519" xr:uid="{00000000-0005-0000-0000-00001B3A0000}"/>
    <cellStyle name="Normal 5 2 2 3 4 4 2 3 4" xfId="17520" xr:uid="{00000000-0005-0000-0000-00001C3A0000}"/>
    <cellStyle name="Normal 5 2 2 3 4 4 2 4" xfId="17521" xr:uid="{00000000-0005-0000-0000-00001D3A0000}"/>
    <cellStyle name="Normal 5 2 2 3 4 4 2 4 2" xfId="17522" xr:uid="{00000000-0005-0000-0000-00001E3A0000}"/>
    <cellStyle name="Normal 5 2 2 3 4 4 2 4 3" xfId="17523" xr:uid="{00000000-0005-0000-0000-00001F3A0000}"/>
    <cellStyle name="Normal 5 2 2 3 4 4 2 5" xfId="17524" xr:uid="{00000000-0005-0000-0000-0000203A0000}"/>
    <cellStyle name="Normal 5 2 2 3 4 4 2 6" xfId="17525" xr:uid="{00000000-0005-0000-0000-0000213A0000}"/>
    <cellStyle name="Normal 5 2 2 3 4 4 2 7" xfId="17526" xr:uid="{00000000-0005-0000-0000-0000223A0000}"/>
    <cellStyle name="Normal 5 2 2 3 4 4 3" xfId="17527" xr:uid="{00000000-0005-0000-0000-0000233A0000}"/>
    <cellStyle name="Normal 5 2 2 3 4 4 3 2" xfId="17528" xr:uid="{00000000-0005-0000-0000-0000243A0000}"/>
    <cellStyle name="Normal 5 2 2 3 4 4 3 2 2" xfId="17529" xr:uid="{00000000-0005-0000-0000-0000253A0000}"/>
    <cellStyle name="Normal 5 2 2 3 4 4 3 3" xfId="17530" xr:uid="{00000000-0005-0000-0000-0000263A0000}"/>
    <cellStyle name="Normal 5 2 2 3 4 4 3 4" xfId="17531" xr:uid="{00000000-0005-0000-0000-0000273A0000}"/>
    <cellStyle name="Normal 5 2 2 3 4 4 4" xfId="17532" xr:uid="{00000000-0005-0000-0000-0000283A0000}"/>
    <cellStyle name="Normal 5 2 2 3 4 4 4 2" xfId="17533" xr:uid="{00000000-0005-0000-0000-0000293A0000}"/>
    <cellStyle name="Normal 5 2 2 3 4 4 4 3" xfId="17534" xr:uid="{00000000-0005-0000-0000-00002A3A0000}"/>
    <cellStyle name="Normal 5 2 2 3 4 4 4 4" xfId="17535" xr:uid="{00000000-0005-0000-0000-00002B3A0000}"/>
    <cellStyle name="Normal 5 2 2 3 4 4 5" xfId="17536" xr:uid="{00000000-0005-0000-0000-00002C3A0000}"/>
    <cellStyle name="Normal 5 2 2 3 4 4 5 2" xfId="17537" xr:uid="{00000000-0005-0000-0000-00002D3A0000}"/>
    <cellStyle name="Normal 5 2 2 3 4 4 5 3" xfId="17538" xr:uid="{00000000-0005-0000-0000-00002E3A0000}"/>
    <cellStyle name="Normal 5 2 2 3 4 4 6" xfId="17539" xr:uid="{00000000-0005-0000-0000-00002F3A0000}"/>
    <cellStyle name="Normal 5 2 2 3 4 4 7" xfId="17540" xr:uid="{00000000-0005-0000-0000-0000303A0000}"/>
    <cellStyle name="Normal 5 2 2 3 4 4 8" xfId="17541" xr:uid="{00000000-0005-0000-0000-0000313A0000}"/>
    <cellStyle name="Normal 5 2 2 3 4 5" xfId="17542" xr:uid="{00000000-0005-0000-0000-0000323A0000}"/>
    <cellStyle name="Normal 5 2 2 3 4 5 2" xfId="17543" xr:uid="{00000000-0005-0000-0000-0000333A0000}"/>
    <cellStyle name="Normal 5 2 2 3 4 5 2 2" xfId="17544" xr:uid="{00000000-0005-0000-0000-0000343A0000}"/>
    <cellStyle name="Normal 5 2 2 3 4 5 2 2 2" xfId="17545" xr:uid="{00000000-0005-0000-0000-0000353A0000}"/>
    <cellStyle name="Normal 5 2 2 3 4 5 2 3" xfId="17546" xr:uid="{00000000-0005-0000-0000-0000363A0000}"/>
    <cellStyle name="Normal 5 2 2 3 4 5 2 4" xfId="17547" xr:uid="{00000000-0005-0000-0000-0000373A0000}"/>
    <cellStyle name="Normal 5 2 2 3 4 5 3" xfId="17548" xr:uid="{00000000-0005-0000-0000-0000383A0000}"/>
    <cellStyle name="Normal 5 2 2 3 4 5 3 2" xfId="17549" xr:uid="{00000000-0005-0000-0000-0000393A0000}"/>
    <cellStyle name="Normal 5 2 2 3 4 5 3 3" xfId="17550" xr:uid="{00000000-0005-0000-0000-00003A3A0000}"/>
    <cellStyle name="Normal 5 2 2 3 4 5 3 4" xfId="17551" xr:uid="{00000000-0005-0000-0000-00003B3A0000}"/>
    <cellStyle name="Normal 5 2 2 3 4 5 4" xfId="17552" xr:uid="{00000000-0005-0000-0000-00003C3A0000}"/>
    <cellStyle name="Normal 5 2 2 3 4 5 4 2" xfId="17553" xr:uid="{00000000-0005-0000-0000-00003D3A0000}"/>
    <cellStyle name="Normal 5 2 2 3 4 5 4 3" xfId="17554" xr:uid="{00000000-0005-0000-0000-00003E3A0000}"/>
    <cellStyle name="Normal 5 2 2 3 4 5 5" xfId="17555" xr:uid="{00000000-0005-0000-0000-00003F3A0000}"/>
    <cellStyle name="Normal 5 2 2 3 4 5 6" xfId="17556" xr:uid="{00000000-0005-0000-0000-0000403A0000}"/>
    <cellStyle name="Normal 5 2 2 3 4 5 7" xfId="17557" xr:uid="{00000000-0005-0000-0000-0000413A0000}"/>
    <cellStyle name="Normal 5 2 2 3 4 6" xfId="17558" xr:uid="{00000000-0005-0000-0000-0000423A0000}"/>
    <cellStyle name="Normal 5 2 2 3 4 6 2" xfId="17559" xr:uid="{00000000-0005-0000-0000-0000433A0000}"/>
    <cellStyle name="Normal 5 2 2 3 4 6 2 2" xfId="17560" xr:uid="{00000000-0005-0000-0000-0000443A0000}"/>
    <cellStyle name="Normal 5 2 2 3 4 6 3" xfId="17561" xr:uid="{00000000-0005-0000-0000-0000453A0000}"/>
    <cellStyle name="Normal 5 2 2 3 4 6 4" xfId="17562" xr:uid="{00000000-0005-0000-0000-0000463A0000}"/>
    <cellStyle name="Normal 5 2 2 3 4 7" xfId="17563" xr:uid="{00000000-0005-0000-0000-0000473A0000}"/>
    <cellStyle name="Normal 5 2 2 3 4 7 2" xfId="17564" xr:uid="{00000000-0005-0000-0000-0000483A0000}"/>
    <cellStyle name="Normal 5 2 2 3 4 7 3" xfId="17565" xr:uid="{00000000-0005-0000-0000-0000493A0000}"/>
    <cellStyle name="Normal 5 2 2 3 4 7 4" xfId="17566" xr:uid="{00000000-0005-0000-0000-00004A3A0000}"/>
    <cellStyle name="Normal 5 2 2 3 4 8" xfId="17567" xr:uid="{00000000-0005-0000-0000-00004B3A0000}"/>
    <cellStyle name="Normal 5 2 2 3 4 8 2" xfId="17568" xr:uid="{00000000-0005-0000-0000-00004C3A0000}"/>
    <cellStyle name="Normal 5 2 2 3 4 8 3" xfId="17569" xr:uid="{00000000-0005-0000-0000-00004D3A0000}"/>
    <cellStyle name="Normal 5 2 2 3 4 9" xfId="17570" xr:uid="{00000000-0005-0000-0000-00004E3A0000}"/>
    <cellStyle name="Normal 5 2 2 3 5" xfId="17571" xr:uid="{00000000-0005-0000-0000-00004F3A0000}"/>
    <cellStyle name="Normal 5 2 2 3 5 10" xfId="17572" xr:uid="{00000000-0005-0000-0000-0000503A0000}"/>
    <cellStyle name="Normal 5 2 2 3 5 2" xfId="17573" xr:uid="{00000000-0005-0000-0000-0000513A0000}"/>
    <cellStyle name="Normal 5 2 2 3 5 2 2" xfId="17574" xr:uid="{00000000-0005-0000-0000-0000523A0000}"/>
    <cellStyle name="Normal 5 2 2 3 5 2 2 2" xfId="17575" xr:uid="{00000000-0005-0000-0000-0000533A0000}"/>
    <cellStyle name="Normal 5 2 2 3 5 2 2 2 2" xfId="17576" xr:uid="{00000000-0005-0000-0000-0000543A0000}"/>
    <cellStyle name="Normal 5 2 2 3 5 2 2 2 2 2" xfId="17577" xr:uid="{00000000-0005-0000-0000-0000553A0000}"/>
    <cellStyle name="Normal 5 2 2 3 5 2 2 2 3" xfId="17578" xr:uid="{00000000-0005-0000-0000-0000563A0000}"/>
    <cellStyle name="Normal 5 2 2 3 5 2 2 2 4" xfId="17579" xr:uid="{00000000-0005-0000-0000-0000573A0000}"/>
    <cellStyle name="Normal 5 2 2 3 5 2 2 3" xfId="17580" xr:uid="{00000000-0005-0000-0000-0000583A0000}"/>
    <cellStyle name="Normal 5 2 2 3 5 2 2 3 2" xfId="17581" xr:uid="{00000000-0005-0000-0000-0000593A0000}"/>
    <cellStyle name="Normal 5 2 2 3 5 2 2 3 3" xfId="17582" xr:uid="{00000000-0005-0000-0000-00005A3A0000}"/>
    <cellStyle name="Normal 5 2 2 3 5 2 2 3 4" xfId="17583" xr:uid="{00000000-0005-0000-0000-00005B3A0000}"/>
    <cellStyle name="Normal 5 2 2 3 5 2 2 4" xfId="17584" xr:uid="{00000000-0005-0000-0000-00005C3A0000}"/>
    <cellStyle name="Normal 5 2 2 3 5 2 2 4 2" xfId="17585" xr:uid="{00000000-0005-0000-0000-00005D3A0000}"/>
    <cellStyle name="Normal 5 2 2 3 5 2 2 4 3" xfId="17586" xr:uid="{00000000-0005-0000-0000-00005E3A0000}"/>
    <cellStyle name="Normal 5 2 2 3 5 2 2 5" xfId="17587" xr:uid="{00000000-0005-0000-0000-00005F3A0000}"/>
    <cellStyle name="Normal 5 2 2 3 5 2 2 6" xfId="17588" xr:uid="{00000000-0005-0000-0000-0000603A0000}"/>
    <cellStyle name="Normal 5 2 2 3 5 2 2 7" xfId="17589" xr:uid="{00000000-0005-0000-0000-0000613A0000}"/>
    <cellStyle name="Normal 5 2 2 3 5 2 3" xfId="17590" xr:uid="{00000000-0005-0000-0000-0000623A0000}"/>
    <cellStyle name="Normal 5 2 2 3 5 2 3 2" xfId="17591" xr:uid="{00000000-0005-0000-0000-0000633A0000}"/>
    <cellStyle name="Normal 5 2 2 3 5 2 3 2 2" xfId="17592" xr:uid="{00000000-0005-0000-0000-0000643A0000}"/>
    <cellStyle name="Normal 5 2 2 3 5 2 3 3" xfId="17593" xr:uid="{00000000-0005-0000-0000-0000653A0000}"/>
    <cellStyle name="Normal 5 2 2 3 5 2 3 4" xfId="17594" xr:uid="{00000000-0005-0000-0000-0000663A0000}"/>
    <cellStyle name="Normal 5 2 2 3 5 2 4" xfId="17595" xr:uid="{00000000-0005-0000-0000-0000673A0000}"/>
    <cellStyle name="Normal 5 2 2 3 5 2 4 2" xfId="17596" xr:uid="{00000000-0005-0000-0000-0000683A0000}"/>
    <cellStyle name="Normal 5 2 2 3 5 2 4 3" xfId="17597" xr:uid="{00000000-0005-0000-0000-0000693A0000}"/>
    <cellStyle name="Normal 5 2 2 3 5 2 4 4" xfId="17598" xr:uid="{00000000-0005-0000-0000-00006A3A0000}"/>
    <cellStyle name="Normal 5 2 2 3 5 2 5" xfId="17599" xr:uid="{00000000-0005-0000-0000-00006B3A0000}"/>
    <cellStyle name="Normal 5 2 2 3 5 2 5 2" xfId="17600" xr:uid="{00000000-0005-0000-0000-00006C3A0000}"/>
    <cellStyle name="Normal 5 2 2 3 5 2 5 3" xfId="17601" xr:uid="{00000000-0005-0000-0000-00006D3A0000}"/>
    <cellStyle name="Normal 5 2 2 3 5 2 6" xfId="17602" xr:uid="{00000000-0005-0000-0000-00006E3A0000}"/>
    <cellStyle name="Normal 5 2 2 3 5 2 7" xfId="17603" xr:uid="{00000000-0005-0000-0000-00006F3A0000}"/>
    <cellStyle name="Normal 5 2 2 3 5 2 8" xfId="17604" xr:uid="{00000000-0005-0000-0000-0000703A0000}"/>
    <cellStyle name="Normal 5 2 2 3 5 3" xfId="17605" xr:uid="{00000000-0005-0000-0000-0000713A0000}"/>
    <cellStyle name="Normal 5 2 2 3 5 3 2" xfId="17606" xr:uid="{00000000-0005-0000-0000-0000723A0000}"/>
    <cellStyle name="Normal 5 2 2 3 5 3 2 2" xfId="17607" xr:uid="{00000000-0005-0000-0000-0000733A0000}"/>
    <cellStyle name="Normal 5 2 2 3 5 3 2 2 2" xfId="17608" xr:uid="{00000000-0005-0000-0000-0000743A0000}"/>
    <cellStyle name="Normal 5 2 2 3 5 3 2 2 2 2" xfId="17609" xr:uid="{00000000-0005-0000-0000-0000753A0000}"/>
    <cellStyle name="Normal 5 2 2 3 5 3 2 2 3" xfId="17610" xr:uid="{00000000-0005-0000-0000-0000763A0000}"/>
    <cellStyle name="Normal 5 2 2 3 5 3 2 2 4" xfId="17611" xr:uid="{00000000-0005-0000-0000-0000773A0000}"/>
    <cellStyle name="Normal 5 2 2 3 5 3 2 3" xfId="17612" xr:uid="{00000000-0005-0000-0000-0000783A0000}"/>
    <cellStyle name="Normal 5 2 2 3 5 3 2 3 2" xfId="17613" xr:uid="{00000000-0005-0000-0000-0000793A0000}"/>
    <cellStyle name="Normal 5 2 2 3 5 3 2 3 3" xfId="17614" xr:uid="{00000000-0005-0000-0000-00007A3A0000}"/>
    <cellStyle name="Normal 5 2 2 3 5 3 2 3 4" xfId="17615" xr:uid="{00000000-0005-0000-0000-00007B3A0000}"/>
    <cellStyle name="Normal 5 2 2 3 5 3 2 4" xfId="17616" xr:uid="{00000000-0005-0000-0000-00007C3A0000}"/>
    <cellStyle name="Normal 5 2 2 3 5 3 2 4 2" xfId="17617" xr:uid="{00000000-0005-0000-0000-00007D3A0000}"/>
    <cellStyle name="Normal 5 2 2 3 5 3 2 4 3" xfId="17618" xr:uid="{00000000-0005-0000-0000-00007E3A0000}"/>
    <cellStyle name="Normal 5 2 2 3 5 3 2 5" xfId="17619" xr:uid="{00000000-0005-0000-0000-00007F3A0000}"/>
    <cellStyle name="Normal 5 2 2 3 5 3 2 6" xfId="17620" xr:uid="{00000000-0005-0000-0000-0000803A0000}"/>
    <cellStyle name="Normal 5 2 2 3 5 3 2 7" xfId="17621" xr:uid="{00000000-0005-0000-0000-0000813A0000}"/>
    <cellStyle name="Normal 5 2 2 3 5 3 3" xfId="17622" xr:uid="{00000000-0005-0000-0000-0000823A0000}"/>
    <cellStyle name="Normal 5 2 2 3 5 3 3 2" xfId="17623" xr:uid="{00000000-0005-0000-0000-0000833A0000}"/>
    <cellStyle name="Normal 5 2 2 3 5 3 3 2 2" xfId="17624" xr:uid="{00000000-0005-0000-0000-0000843A0000}"/>
    <cellStyle name="Normal 5 2 2 3 5 3 3 3" xfId="17625" xr:uid="{00000000-0005-0000-0000-0000853A0000}"/>
    <cellStyle name="Normal 5 2 2 3 5 3 3 4" xfId="17626" xr:uid="{00000000-0005-0000-0000-0000863A0000}"/>
    <cellStyle name="Normal 5 2 2 3 5 3 4" xfId="17627" xr:uid="{00000000-0005-0000-0000-0000873A0000}"/>
    <cellStyle name="Normal 5 2 2 3 5 3 4 2" xfId="17628" xr:uid="{00000000-0005-0000-0000-0000883A0000}"/>
    <cellStyle name="Normal 5 2 2 3 5 3 4 3" xfId="17629" xr:uid="{00000000-0005-0000-0000-0000893A0000}"/>
    <cellStyle name="Normal 5 2 2 3 5 3 4 4" xfId="17630" xr:uid="{00000000-0005-0000-0000-00008A3A0000}"/>
    <cellStyle name="Normal 5 2 2 3 5 3 5" xfId="17631" xr:uid="{00000000-0005-0000-0000-00008B3A0000}"/>
    <cellStyle name="Normal 5 2 2 3 5 3 5 2" xfId="17632" xr:uid="{00000000-0005-0000-0000-00008C3A0000}"/>
    <cellStyle name="Normal 5 2 2 3 5 3 5 3" xfId="17633" xr:uid="{00000000-0005-0000-0000-00008D3A0000}"/>
    <cellStyle name="Normal 5 2 2 3 5 3 6" xfId="17634" xr:uid="{00000000-0005-0000-0000-00008E3A0000}"/>
    <cellStyle name="Normal 5 2 2 3 5 3 7" xfId="17635" xr:uid="{00000000-0005-0000-0000-00008F3A0000}"/>
    <cellStyle name="Normal 5 2 2 3 5 3 8" xfId="17636" xr:uid="{00000000-0005-0000-0000-0000903A0000}"/>
    <cellStyle name="Normal 5 2 2 3 5 4" xfId="17637" xr:uid="{00000000-0005-0000-0000-0000913A0000}"/>
    <cellStyle name="Normal 5 2 2 3 5 4 2" xfId="17638" xr:uid="{00000000-0005-0000-0000-0000923A0000}"/>
    <cellStyle name="Normal 5 2 2 3 5 4 2 2" xfId="17639" xr:uid="{00000000-0005-0000-0000-0000933A0000}"/>
    <cellStyle name="Normal 5 2 2 3 5 4 2 2 2" xfId="17640" xr:uid="{00000000-0005-0000-0000-0000943A0000}"/>
    <cellStyle name="Normal 5 2 2 3 5 4 2 3" xfId="17641" xr:uid="{00000000-0005-0000-0000-0000953A0000}"/>
    <cellStyle name="Normal 5 2 2 3 5 4 2 4" xfId="17642" xr:uid="{00000000-0005-0000-0000-0000963A0000}"/>
    <cellStyle name="Normal 5 2 2 3 5 4 3" xfId="17643" xr:uid="{00000000-0005-0000-0000-0000973A0000}"/>
    <cellStyle name="Normal 5 2 2 3 5 4 3 2" xfId="17644" xr:uid="{00000000-0005-0000-0000-0000983A0000}"/>
    <cellStyle name="Normal 5 2 2 3 5 4 3 3" xfId="17645" xr:uid="{00000000-0005-0000-0000-0000993A0000}"/>
    <cellStyle name="Normal 5 2 2 3 5 4 3 4" xfId="17646" xr:uid="{00000000-0005-0000-0000-00009A3A0000}"/>
    <cellStyle name="Normal 5 2 2 3 5 4 4" xfId="17647" xr:uid="{00000000-0005-0000-0000-00009B3A0000}"/>
    <cellStyle name="Normal 5 2 2 3 5 4 4 2" xfId="17648" xr:uid="{00000000-0005-0000-0000-00009C3A0000}"/>
    <cellStyle name="Normal 5 2 2 3 5 4 4 3" xfId="17649" xr:uid="{00000000-0005-0000-0000-00009D3A0000}"/>
    <cellStyle name="Normal 5 2 2 3 5 4 5" xfId="17650" xr:uid="{00000000-0005-0000-0000-00009E3A0000}"/>
    <cellStyle name="Normal 5 2 2 3 5 4 6" xfId="17651" xr:uid="{00000000-0005-0000-0000-00009F3A0000}"/>
    <cellStyle name="Normal 5 2 2 3 5 4 7" xfId="17652" xr:uid="{00000000-0005-0000-0000-0000A03A0000}"/>
    <cellStyle name="Normal 5 2 2 3 5 5" xfId="17653" xr:uid="{00000000-0005-0000-0000-0000A13A0000}"/>
    <cellStyle name="Normal 5 2 2 3 5 5 2" xfId="17654" xr:uid="{00000000-0005-0000-0000-0000A23A0000}"/>
    <cellStyle name="Normal 5 2 2 3 5 5 2 2" xfId="17655" xr:uid="{00000000-0005-0000-0000-0000A33A0000}"/>
    <cellStyle name="Normal 5 2 2 3 5 5 3" xfId="17656" xr:uid="{00000000-0005-0000-0000-0000A43A0000}"/>
    <cellStyle name="Normal 5 2 2 3 5 5 4" xfId="17657" xr:uid="{00000000-0005-0000-0000-0000A53A0000}"/>
    <cellStyle name="Normal 5 2 2 3 5 6" xfId="17658" xr:uid="{00000000-0005-0000-0000-0000A63A0000}"/>
    <cellStyle name="Normal 5 2 2 3 5 6 2" xfId="17659" xr:uid="{00000000-0005-0000-0000-0000A73A0000}"/>
    <cellStyle name="Normal 5 2 2 3 5 6 3" xfId="17660" xr:uid="{00000000-0005-0000-0000-0000A83A0000}"/>
    <cellStyle name="Normal 5 2 2 3 5 6 4" xfId="17661" xr:uid="{00000000-0005-0000-0000-0000A93A0000}"/>
    <cellStyle name="Normal 5 2 2 3 5 7" xfId="17662" xr:uid="{00000000-0005-0000-0000-0000AA3A0000}"/>
    <cellStyle name="Normal 5 2 2 3 5 7 2" xfId="17663" xr:uid="{00000000-0005-0000-0000-0000AB3A0000}"/>
    <cellStyle name="Normal 5 2 2 3 5 7 3" xfId="17664" xr:uid="{00000000-0005-0000-0000-0000AC3A0000}"/>
    <cellStyle name="Normal 5 2 2 3 5 8" xfId="17665" xr:uid="{00000000-0005-0000-0000-0000AD3A0000}"/>
    <cellStyle name="Normal 5 2 2 3 5 9" xfId="17666" xr:uid="{00000000-0005-0000-0000-0000AE3A0000}"/>
    <cellStyle name="Normal 5 2 2 3 6" xfId="17667" xr:uid="{00000000-0005-0000-0000-0000AF3A0000}"/>
    <cellStyle name="Normal 5 2 2 3 6 2" xfId="17668" xr:uid="{00000000-0005-0000-0000-0000B03A0000}"/>
    <cellStyle name="Normal 5 2 2 3 6 2 2" xfId="17669" xr:uid="{00000000-0005-0000-0000-0000B13A0000}"/>
    <cellStyle name="Normal 5 2 2 3 6 2 2 2" xfId="17670" xr:uid="{00000000-0005-0000-0000-0000B23A0000}"/>
    <cellStyle name="Normal 5 2 2 3 6 2 2 2 2" xfId="17671" xr:uid="{00000000-0005-0000-0000-0000B33A0000}"/>
    <cellStyle name="Normal 5 2 2 3 6 2 2 3" xfId="17672" xr:uid="{00000000-0005-0000-0000-0000B43A0000}"/>
    <cellStyle name="Normal 5 2 2 3 6 2 2 4" xfId="17673" xr:uid="{00000000-0005-0000-0000-0000B53A0000}"/>
    <cellStyle name="Normal 5 2 2 3 6 2 3" xfId="17674" xr:uid="{00000000-0005-0000-0000-0000B63A0000}"/>
    <cellStyle name="Normal 5 2 2 3 6 2 3 2" xfId="17675" xr:uid="{00000000-0005-0000-0000-0000B73A0000}"/>
    <cellStyle name="Normal 5 2 2 3 6 2 3 3" xfId="17676" xr:uid="{00000000-0005-0000-0000-0000B83A0000}"/>
    <cellStyle name="Normal 5 2 2 3 6 2 3 4" xfId="17677" xr:uid="{00000000-0005-0000-0000-0000B93A0000}"/>
    <cellStyle name="Normal 5 2 2 3 6 2 4" xfId="17678" xr:uid="{00000000-0005-0000-0000-0000BA3A0000}"/>
    <cellStyle name="Normal 5 2 2 3 6 2 4 2" xfId="17679" xr:uid="{00000000-0005-0000-0000-0000BB3A0000}"/>
    <cellStyle name="Normal 5 2 2 3 6 2 4 3" xfId="17680" xr:uid="{00000000-0005-0000-0000-0000BC3A0000}"/>
    <cellStyle name="Normal 5 2 2 3 6 2 5" xfId="17681" xr:uid="{00000000-0005-0000-0000-0000BD3A0000}"/>
    <cellStyle name="Normal 5 2 2 3 6 2 6" xfId="17682" xr:uid="{00000000-0005-0000-0000-0000BE3A0000}"/>
    <cellStyle name="Normal 5 2 2 3 6 2 7" xfId="17683" xr:uid="{00000000-0005-0000-0000-0000BF3A0000}"/>
    <cellStyle name="Normal 5 2 2 3 6 3" xfId="17684" xr:uid="{00000000-0005-0000-0000-0000C03A0000}"/>
    <cellStyle name="Normal 5 2 2 3 6 3 2" xfId="17685" xr:uid="{00000000-0005-0000-0000-0000C13A0000}"/>
    <cellStyle name="Normal 5 2 2 3 6 3 2 2" xfId="17686" xr:uid="{00000000-0005-0000-0000-0000C23A0000}"/>
    <cellStyle name="Normal 5 2 2 3 6 3 3" xfId="17687" xr:uid="{00000000-0005-0000-0000-0000C33A0000}"/>
    <cellStyle name="Normal 5 2 2 3 6 3 4" xfId="17688" xr:uid="{00000000-0005-0000-0000-0000C43A0000}"/>
    <cellStyle name="Normal 5 2 2 3 6 4" xfId="17689" xr:uid="{00000000-0005-0000-0000-0000C53A0000}"/>
    <cellStyle name="Normal 5 2 2 3 6 4 2" xfId="17690" xr:uid="{00000000-0005-0000-0000-0000C63A0000}"/>
    <cellStyle name="Normal 5 2 2 3 6 4 3" xfId="17691" xr:uid="{00000000-0005-0000-0000-0000C73A0000}"/>
    <cellStyle name="Normal 5 2 2 3 6 4 4" xfId="17692" xr:uid="{00000000-0005-0000-0000-0000C83A0000}"/>
    <cellStyle name="Normal 5 2 2 3 6 5" xfId="17693" xr:uid="{00000000-0005-0000-0000-0000C93A0000}"/>
    <cellStyle name="Normal 5 2 2 3 6 5 2" xfId="17694" xr:uid="{00000000-0005-0000-0000-0000CA3A0000}"/>
    <cellStyle name="Normal 5 2 2 3 6 5 3" xfId="17695" xr:uid="{00000000-0005-0000-0000-0000CB3A0000}"/>
    <cellStyle name="Normal 5 2 2 3 6 6" xfId="17696" xr:uid="{00000000-0005-0000-0000-0000CC3A0000}"/>
    <cellStyle name="Normal 5 2 2 3 6 7" xfId="17697" xr:uid="{00000000-0005-0000-0000-0000CD3A0000}"/>
    <cellStyle name="Normal 5 2 2 3 6 8" xfId="17698" xr:uid="{00000000-0005-0000-0000-0000CE3A0000}"/>
    <cellStyle name="Normal 5 2 2 3 7" xfId="17699" xr:uid="{00000000-0005-0000-0000-0000CF3A0000}"/>
    <cellStyle name="Normal 5 2 2 3 7 2" xfId="17700" xr:uid="{00000000-0005-0000-0000-0000D03A0000}"/>
    <cellStyle name="Normal 5 2 2 3 7 2 2" xfId="17701" xr:uid="{00000000-0005-0000-0000-0000D13A0000}"/>
    <cellStyle name="Normal 5 2 2 3 7 2 2 2" xfId="17702" xr:uid="{00000000-0005-0000-0000-0000D23A0000}"/>
    <cellStyle name="Normal 5 2 2 3 7 2 2 2 2" xfId="17703" xr:uid="{00000000-0005-0000-0000-0000D33A0000}"/>
    <cellStyle name="Normal 5 2 2 3 7 2 2 3" xfId="17704" xr:uid="{00000000-0005-0000-0000-0000D43A0000}"/>
    <cellStyle name="Normal 5 2 2 3 7 2 2 4" xfId="17705" xr:uid="{00000000-0005-0000-0000-0000D53A0000}"/>
    <cellStyle name="Normal 5 2 2 3 7 2 3" xfId="17706" xr:uid="{00000000-0005-0000-0000-0000D63A0000}"/>
    <cellStyle name="Normal 5 2 2 3 7 2 3 2" xfId="17707" xr:uid="{00000000-0005-0000-0000-0000D73A0000}"/>
    <cellStyle name="Normal 5 2 2 3 7 2 3 3" xfId="17708" xr:uid="{00000000-0005-0000-0000-0000D83A0000}"/>
    <cellStyle name="Normal 5 2 2 3 7 2 3 4" xfId="17709" xr:uid="{00000000-0005-0000-0000-0000D93A0000}"/>
    <cellStyle name="Normal 5 2 2 3 7 2 4" xfId="17710" xr:uid="{00000000-0005-0000-0000-0000DA3A0000}"/>
    <cellStyle name="Normal 5 2 2 3 7 2 4 2" xfId="17711" xr:uid="{00000000-0005-0000-0000-0000DB3A0000}"/>
    <cellStyle name="Normal 5 2 2 3 7 2 4 3" xfId="17712" xr:uid="{00000000-0005-0000-0000-0000DC3A0000}"/>
    <cellStyle name="Normal 5 2 2 3 7 2 5" xfId="17713" xr:uid="{00000000-0005-0000-0000-0000DD3A0000}"/>
    <cellStyle name="Normal 5 2 2 3 7 2 6" xfId="17714" xr:uid="{00000000-0005-0000-0000-0000DE3A0000}"/>
    <cellStyle name="Normal 5 2 2 3 7 2 7" xfId="17715" xr:uid="{00000000-0005-0000-0000-0000DF3A0000}"/>
    <cellStyle name="Normal 5 2 2 3 7 3" xfId="17716" xr:uid="{00000000-0005-0000-0000-0000E03A0000}"/>
    <cellStyle name="Normal 5 2 2 3 7 3 2" xfId="17717" xr:uid="{00000000-0005-0000-0000-0000E13A0000}"/>
    <cellStyle name="Normal 5 2 2 3 7 3 2 2" xfId="17718" xr:uid="{00000000-0005-0000-0000-0000E23A0000}"/>
    <cellStyle name="Normal 5 2 2 3 7 3 3" xfId="17719" xr:uid="{00000000-0005-0000-0000-0000E33A0000}"/>
    <cellStyle name="Normal 5 2 2 3 7 3 4" xfId="17720" xr:uid="{00000000-0005-0000-0000-0000E43A0000}"/>
    <cellStyle name="Normal 5 2 2 3 7 4" xfId="17721" xr:uid="{00000000-0005-0000-0000-0000E53A0000}"/>
    <cellStyle name="Normal 5 2 2 3 7 4 2" xfId="17722" xr:uid="{00000000-0005-0000-0000-0000E63A0000}"/>
    <cellStyle name="Normal 5 2 2 3 7 4 3" xfId="17723" xr:uid="{00000000-0005-0000-0000-0000E73A0000}"/>
    <cellStyle name="Normal 5 2 2 3 7 4 4" xfId="17724" xr:uid="{00000000-0005-0000-0000-0000E83A0000}"/>
    <cellStyle name="Normal 5 2 2 3 7 5" xfId="17725" xr:uid="{00000000-0005-0000-0000-0000E93A0000}"/>
    <cellStyle name="Normal 5 2 2 3 7 5 2" xfId="17726" xr:uid="{00000000-0005-0000-0000-0000EA3A0000}"/>
    <cellStyle name="Normal 5 2 2 3 7 5 3" xfId="17727" xr:uid="{00000000-0005-0000-0000-0000EB3A0000}"/>
    <cellStyle name="Normal 5 2 2 3 7 6" xfId="17728" xr:uid="{00000000-0005-0000-0000-0000EC3A0000}"/>
    <cellStyle name="Normal 5 2 2 3 7 7" xfId="17729" xr:uid="{00000000-0005-0000-0000-0000ED3A0000}"/>
    <cellStyle name="Normal 5 2 2 3 7 8" xfId="17730" xr:uid="{00000000-0005-0000-0000-0000EE3A0000}"/>
    <cellStyle name="Normal 5 2 2 3 8" xfId="17731" xr:uid="{00000000-0005-0000-0000-0000EF3A0000}"/>
    <cellStyle name="Normal 5 2 2 3 8 2" xfId="17732" xr:uid="{00000000-0005-0000-0000-0000F03A0000}"/>
    <cellStyle name="Normal 5 2 2 3 8 2 2" xfId="17733" xr:uid="{00000000-0005-0000-0000-0000F13A0000}"/>
    <cellStyle name="Normal 5 2 2 3 8 2 2 2" xfId="17734" xr:uid="{00000000-0005-0000-0000-0000F23A0000}"/>
    <cellStyle name="Normal 5 2 2 3 8 2 3" xfId="17735" xr:uid="{00000000-0005-0000-0000-0000F33A0000}"/>
    <cellStyle name="Normal 5 2 2 3 8 2 4" xfId="17736" xr:uid="{00000000-0005-0000-0000-0000F43A0000}"/>
    <cellStyle name="Normal 5 2 2 3 8 3" xfId="17737" xr:uid="{00000000-0005-0000-0000-0000F53A0000}"/>
    <cellStyle name="Normal 5 2 2 3 8 3 2" xfId="17738" xr:uid="{00000000-0005-0000-0000-0000F63A0000}"/>
    <cellStyle name="Normal 5 2 2 3 8 3 3" xfId="17739" xr:uid="{00000000-0005-0000-0000-0000F73A0000}"/>
    <cellStyle name="Normal 5 2 2 3 8 3 4" xfId="17740" xr:uid="{00000000-0005-0000-0000-0000F83A0000}"/>
    <cellStyle name="Normal 5 2 2 3 8 4" xfId="17741" xr:uid="{00000000-0005-0000-0000-0000F93A0000}"/>
    <cellStyle name="Normal 5 2 2 3 8 4 2" xfId="17742" xr:uid="{00000000-0005-0000-0000-0000FA3A0000}"/>
    <cellStyle name="Normal 5 2 2 3 8 4 3" xfId="17743" xr:uid="{00000000-0005-0000-0000-0000FB3A0000}"/>
    <cellStyle name="Normal 5 2 2 3 8 5" xfId="17744" xr:uid="{00000000-0005-0000-0000-0000FC3A0000}"/>
    <cellStyle name="Normal 5 2 2 3 8 6" xfId="17745" xr:uid="{00000000-0005-0000-0000-0000FD3A0000}"/>
    <cellStyle name="Normal 5 2 2 3 8 7" xfId="17746" xr:uid="{00000000-0005-0000-0000-0000FE3A0000}"/>
    <cellStyle name="Normal 5 2 2 3 9" xfId="17747" xr:uid="{00000000-0005-0000-0000-0000FF3A0000}"/>
    <cellStyle name="Normal 5 2 2 3 9 2" xfId="17748" xr:uid="{00000000-0005-0000-0000-0000003B0000}"/>
    <cellStyle name="Normal 5 2 2 3 9 2 2" xfId="17749" xr:uid="{00000000-0005-0000-0000-0000013B0000}"/>
    <cellStyle name="Normal 5 2 2 3 9 3" xfId="17750" xr:uid="{00000000-0005-0000-0000-0000023B0000}"/>
    <cellStyle name="Normal 5 2 2 3 9 4" xfId="17751" xr:uid="{00000000-0005-0000-0000-0000033B0000}"/>
    <cellStyle name="Normal 5 2 2 4" xfId="17752" xr:uid="{00000000-0005-0000-0000-0000043B0000}"/>
    <cellStyle name="Normal 5 2 2 4 10" xfId="17753" xr:uid="{00000000-0005-0000-0000-0000053B0000}"/>
    <cellStyle name="Normal 5 2 2 4 10 2" xfId="17754" xr:uid="{00000000-0005-0000-0000-0000063B0000}"/>
    <cellStyle name="Normal 5 2 2 4 10 3" xfId="17755" xr:uid="{00000000-0005-0000-0000-0000073B0000}"/>
    <cellStyle name="Normal 5 2 2 4 11" xfId="17756" xr:uid="{00000000-0005-0000-0000-0000083B0000}"/>
    <cellStyle name="Normal 5 2 2 4 12" xfId="17757" xr:uid="{00000000-0005-0000-0000-0000093B0000}"/>
    <cellStyle name="Normal 5 2 2 4 13" xfId="17758" xr:uid="{00000000-0005-0000-0000-00000A3B0000}"/>
    <cellStyle name="Normal 5 2 2 4 2" xfId="17759" xr:uid="{00000000-0005-0000-0000-00000B3B0000}"/>
    <cellStyle name="Normal 5 2 2 4 2 10" xfId="17760" xr:uid="{00000000-0005-0000-0000-00000C3B0000}"/>
    <cellStyle name="Normal 5 2 2 4 2 11" xfId="17761" xr:uid="{00000000-0005-0000-0000-00000D3B0000}"/>
    <cellStyle name="Normal 5 2 2 4 2 2" xfId="17762" xr:uid="{00000000-0005-0000-0000-00000E3B0000}"/>
    <cellStyle name="Normal 5 2 2 4 2 2 10" xfId="17763" xr:uid="{00000000-0005-0000-0000-00000F3B0000}"/>
    <cellStyle name="Normal 5 2 2 4 2 2 2" xfId="17764" xr:uid="{00000000-0005-0000-0000-0000103B0000}"/>
    <cellStyle name="Normal 5 2 2 4 2 2 2 2" xfId="17765" xr:uid="{00000000-0005-0000-0000-0000113B0000}"/>
    <cellStyle name="Normal 5 2 2 4 2 2 2 2 2" xfId="17766" xr:uid="{00000000-0005-0000-0000-0000123B0000}"/>
    <cellStyle name="Normal 5 2 2 4 2 2 2 2 2 2" xfId="17767" xr:uid="{00000000-0005-0000-0000-0000133B0000}"/>
    <cellStyle name="Normal 5 2 2 4 2 2 2 2 2 2 2" xfId="17768" xr:uid="{00000000-0005-0000-0000-0000143B0000}"/>
    <cellStyle name="Normal 5 2 2 4 2 2 2 2 2 3" xfId="17769" xr:uid="{00000000-0005-0000-0000-0000153B0000}"/>
    <cellStyle name="Normal 5 2 2 4 2 2 2 2 2 4" xfId="17770" xr:uid="{00000000-0005-0000-0000-0000163B0000}"/>
    <cellStyle name="Normal 5 2 2 4 2 2 2 2 3" xfId="17771" xr:uid="{00000000-0005-0000-0000-0000173B0000}"/>
    <cellStyle name="Normal 5 2 2 4 2 2 2 2 3 2" xfId="17772" xr:uid="{00000000-0005-0000-0000-0000183B0000}"/>
    <cellStyle name="Normal 5 2 2 4 2 2 2 2 3 3" xfId="17773" xr:uid="{00000000-0005-0000-0000-0000193B0000}"/>
    <cellStyle name="Normal 5 2 2 4 2 2 2 2 3 4" xfId="17774" xr:uid="{00000000-0005-0000-0000-00001A3B0000}"/>
    <cellStyle name="Normal 5 2 2 4 2 2 2 2 4" xfId="17775" xr:uid="{00000000-0005-0000-0000-00001B3B0000}"/>
    <cellStyle name="Normal 5 2 2 4 2 2 2 2 4 2" xfId="17776" xr:uid="{00000000-0005-0000-0000-00001C3B0000}"/>
    <cellStyle name="Normal 5 2 2 4 2 2 2 2 4 3" xfId="17777" xr:uid="{00000000-0005-0000-0000-00001D3B0000}"/>
    <cellStyle name="Normal 5 2 2 4 2 2 2 2 5" xfId="17778" xr:uid="{00000000-0005-0000-0000-00001E3B0000}"/>
    <cellStyle name="Normal 5 2 2 4 2 2 2 2 6" xfId="17779" xr:uid="{00000000-0005-0000-0000-00001F3B0000}"/>
    <cellStyle name="Normal 5 2 2 4 2 2 2 2 7" xfId="17780" xr:uid="{00000000-0005-0000-0000-0000203B0000}"/>
    <cellStyle name="Normal 5 2 2 4 2 2 2 3" xfId="17781" xr:uid="{00000000-0005-0000-0000-0000213B0000}"/>
    <cellStyle name="Normal 5 2 2 4 2 2 2 3 2" xfId="17782" xr:uid="{00000000-0005-0000-0000-0000223B0000}"/>
    <cellStyle name="Normal 5 2 2 4 2 2 2 3 2 2" xfId="17783" xr:uid="{00000000-0005-0000-0000-0000233B0000}"/>
    <cellStyle name="Normal 5 2 2 4 2 2 2 3 3" xfId="17784" xr:uid="{00000000-0005-0000-0000-0000243B0000}"/>
    <cellStyle name="Normal 5 2 2 4 2 2 2 3 4" xfId="17785" xr:uid="{00000000-0005-0000-0000-0000253B0000}"/>
    <cellStyle name="Normal 5 2 2 4 2 2 2 4" xfId="17786" xr:uid="{00000000-0005-0000-0000-0000263B0000}"/>
    <cellStyle name="Normal 5 2 2 4 2 2 2 4 2" xfId="17787" xr:uid="{00000000-0005-0000-0000-0000273B0000}"/>
    <cellStyle name="Normal 5 2 2 4 2 2 2 4 3" xfId="17788" xr:uid="{00000000-0005-0000-0000-0000283B0000}"/>
    <cellStyle name="Normal 5 2 2 4 2 2 2 4 4" xfId="17789" xr:uid="{00000000-0005-0000-0000-0000293B0000}"/>
    <cellStyle name="Normal 5 2 2 4 2 2 2 5" xfId="17790" xr:uid="{00000000-0005-0000-0000-00002A3B0000}"/>
    <cellStyle name="Normal 5 2 2 4 2 2 2 5 2" xfId="17791" xr:uid="{00000000-0005-0000-0000-00002B3B0000}"/>
    <cellStyle name="Normal 5 2 2 4 2 2 2 5 3" xfId="17792" xr:uid="{00000000-0005-0000-0000-00002C3B0000}"/>
    <cellStyle name="Normal 5 2 2 4 2 2 2 6" xfId="17793" xr:uid="{00000000-0005-0000-0000-00002D3B0000}"/>
    <cellStyle name="Normal 5 2 2 4 2 2 2 7" xfId="17794" xr:uid="{00000000-0005-0000-0000-00002E3B0000}"/>
    <cellStyle name="Normal 5 2 2 4 2 2 2 8" xfId="17795" xr:uid="{00000000-0005-0000-0000-00002F3B0000}"/>
    <cellStyle name="Normal 5 2 2 4 2 2 3" xfId="17796" xr:uid="{00000000-0005-0000-0000-0000303B0000}"/>
    <cellStyle name="Normal 5 2 2 4 2 2 3 2" xfId="17797" xr:uid="{00000000-0005-0000-0000-0000313B0000}"/>
    <cellStyle name="Normal 5 2 2 4 2 2 3 2 2" xfId="17798" xr:uid="{00000000-0005-0000-0000-0000323B0000}"/>
    <cellStyle name="Normal 5 2 2 4 2 2 3 2 2 2" xfId="17799" xr:uid="{00000000-0005-0000-0000-0000333B0000}"/>
    <cellStyle name="Normal 5 2 2 4 2 2 3 2 2 2 2" xfId="17800" xr:uid="{00000000-0005-0000-0000-0000343B0000}"/>
    <cellStyle name="Normal 5 2 2 4 2 2 3 2 2 3" xfId="17801" xr:uid="{00000000-0005-0000-0000-0000353B0000}"/>
    <cellStyle name="Normal 5 2 2 4 2 2 3 2 2 4" xfId="17802" xr:uid="{00000000-0005-0000-0000-0000363B0000}"/>
    <cellStyle name="Normal 5 2 2 4 2 2 3 2 3" xfId="17803" xr:uid="{00000000-0005-0000-0000-0000373B0000}"/>
    <cellStyle name="Normal 5 2 2 4 2 2 3 2 3 2" xfId="17804" xr:uid="{00000000-0005-0000-0000-0000383B0000}"/>
    <cellStyle name="Normal 5 2 2 4 2 2 3 2 3 3" xfId="17805" xr:uid="{00000000-0005-0000-0000-0000393B0000}"/>
    <cellStyle name="Normal 5 2 2 4 2 2 3 2 3 4" xfId="17806" xr:uid="{00000000-0005-0000-0000-00003A3B0000}"/>
    <cellStyle name="Normal 5 2 2 4 2 2 3 2 4" xfId="17807" xr:uid="{00000000-0005-0000-0000-00003B3B0000}"/>
    <cellStyle name="Normal 5 2 2 4 2 2 3 2 4 2" xfId="17808" xr:uid="{00000000-0005-0000-0000-00003C3B0000}"/>
    <cellStyle name="Normal 5 2 2 4 2 2 3 2 4 3" xfId="17809" xr:uid="{00000000-0005-0000-0000-00003D3B0000}"/>
    <cellStyle name="Normal 5 2 2 4 2 2 3 2 5" xfId="17810" xr:uid="{00000000-0005-0000-0000-00003E3B0000}"/>
    <cellStyle name="Normal 5 2 2 4 2 2 3 2 6" xfId="17811" xr:uid="{00000000-0005-0000-0000-00003F3B0000}"/>
    <cellStyle name="Normal 5 2 2 4 2 2 3 2 7" xfId="17812" xr:uid="{00000000-0005-0000-0000-0000403B0000}"/>
    <cellStyle name="Normal 5 2 2 4 2 2 3 3" xfId="17813" xr:uid="{00000000-0005-0000-0000-0000413B0000}"/>
    <cellStyle name="Normal 5 2 2 4 2 2 3 3 2" xfId="17814" xr:uid="{00000000-0005-0000-0000-0000423B0000}"/>
    <cellStyle name="Normal 5 2 2 4 2 2 3 3 2 2" xfId="17815" xr:uid="{00000000-0005-0000-0000-0000433B0000}"/>
    <cellStyle name="Normal 5 2 2 4 2 2 3 3 3" xfId="17816" xr:uid="{00000000-0005-0000-0000-0000443B0000}"/>
    <cellStyle name="Normal 5 2 2 4 2 2 3 3 4" xfId="17817" xr:uid="{00000000-0005-0000-0000-0000453B0000}"/>
    <cellStyle name="Normal 5 2 2 4 2 2 3 4" xfId="17818" xr:uid="{00000000-0005-0000-0000-0000463B0000}"/>
    <cellStyle name="Normal 5 2 2 4 2 2 3 4 2" xfId="17819" xr:uid="{00000000-0005-0000-0000-0000473B0000}"/>
    <cellStyle name="Normal 5 2 2 4 2 2 3 4 3" xfId="17820" xr:uid="{00000000-0005-0000-0000-0000483B0000}"/>
    <cellStyle name="Normal 5 2 2 4 2 2 3 4 4" xfId="17821" xr:uid="{00000000-0005-0000-0000-0000493B0000}"/>
    <cellStyle name="Normal 5 2 2 4 2 2 3 5" xfId="17822" xr:uid="{00000000-0005-0000-0000-00004A3B0000}"/>
    <cellStyle name="Normal 5 2 2 4 2 2 3 5 2" xfId="17823" xr:uid="{00000000-0005-0000-0000-00004B3B0000}"/>
    <cellStyle name="Normal 5 2 2 4 2 2 3 5 3" xfId="17824" xr:uid="{00000000-0005-0000-0000-00004C3B0000}"/>
    <cellStyle name="Normal 5 2 2 4 2 2 3 6" xfId="17825" xr:uid="{00000000-0005-0000-0000-00004D3B0000}"/>
    <cellStyle name="Normal 5 2 2 4 2 2 3 7" xfId="17826" xr:uid="{00000000-0005-0000-0000-00004E3B0000}"/>
    <cellStyle name="Normal 5 2 2 4 2 2 3 8" xfId="17827" xr:uid="{00000000-0005-0000-0000-00004F3B0000}"/>
    <cellStyle name="Normal 5 2 2 4 2 2 4" xfId="17828" xr:uid="{00000000-0005-0000-0000-0000503B0000}"/>
    <cellStyle name="Normal 5 2 2 4 2 2 4 2" xfId="17829" xr:uid="{00000000-0005-0000-0000-0000513B0000}"/>
    <cellStyle name="Normal 5 2 2 4 2 2 4 2 2" xfId="17830" xr:uid="{00000000-0005-0000-0000-0000523B0000}"/>
    <cellStyle name="Normal 5 2 2 4 2 2 4 2 2 2" xfId="17831" xr:uid="{00000000-0005-0000-0000-0000533B0000}"/>
    <cellStyle name="Normal 5 2 2 4 2 2 4 2 3" xfId="17832" xr:uid="{00000000-0005-0000-0000-0000543B0000}"/>
    <cellStyle name="Normal 5 2 2 4 2 2 4 2 4" xfId="17833" xr:uid="{00000000-0005-0000-0000-0000553B0000}"/>
    <cellStyle name="Normal 5 2 2 4 2 2 4 3" xfId="17834" xr:uid="{00000000-0005-0000-0000-0000563B0000}"/>
    <cellStyle name="Normal 5 2 2 4 2 2 4 3 2" xfId="17835" xr:uid="{00000000-0005-0000-0000-0000573B0000}"/>
    <cellStyle name="Normal 5 2 2 4 2 2 4 3 3" xfId="17836" xr:uid="{00000000-0005-0000-0000-0000583B0000}"/>
    <cellStyle name="Normal 5 2 2 4 2 2 4 3 4" xfId="17837" xr:uid="{00000000-0005-0000-0000-0000593B0000}"/>
    <cellStyle name="Normal 5 2 2 4 2 2 4 4" xfId="17838" xr:uid="{00000000-0005-0000-0000-00005A3B0000}"/>
    <cellStyle name="Normal 5 2 2 4 2 2 4 4 2" xfId="17839" xr:uid="{00000000-0005-0000-0000-00005B3B0000}"/>
    <cellStyle name="Normal 5 2 2 4 2 2 4 4 3" xfId="17840" xr:uid="{00000000-0005-0000-0000-00005C3B0000}"/>
    <cellStyle name="Normal 5 2 2 4 2 2 4 5" xfId="17841" xr:uid="{00000000-0005-0000-0000-00005D3B0000}"/>
    <cellStyle name="Normal 5 2 2 4 2 2 4 6" xfId="17842" xr:uid="{00000000-0005-0000-0000-00005E3B0000}"/>
    <cellStyle name="Normal 5 2 2 4 2 2 4 7" xfId="17843" xr:uid="{00000000-0005-0000-0000-00005F3B0000}"/>
    <cellStyle name="Normal 5 2 2 4 2 2 5" xfId="17844" xr:uid="{00000000-0005-0000-0000-0000603B0000}"/>
    <cellStyle name="Normal 5 2 2 4 2 2 5 2" xfId="17845" xr:uid="{00000000-0005-0000-0000-0000613B0000}"/>
    <cellStyle name="Normal 5 2 2 4 2 2 5 2 2" xfId="17846" xr:uid="{00000000-0005-0000-0000-0000623B0000}"/>
    <cellStyle name="Normal 5 2 2 4 2 2 5 3" xfId="17847" xr:uid="{00000000-0005-0000-0000-0000633B0000}"/>
    <cellStyle name="Normal 5 2 2 4 2 2 5 4" xfId="17848" xr:uid="{00000000-0005-0000-0000-0000643B0000}"/>
    <cellStyle name="Normal 5 2 2 4 2 2 6" xfId="17849" xr:uid="{00000000-0005-0000-0000-0000653B0000}"/>
    <cellStyle name="Normal 5 2 2 4 2 2 6 2" xfId="17850" xr:uid="{00000000-0005-0000-0000-0000663B0000}"/>
    <cellStyle name="Normal 5 2 2 4 2 2 6 3" xfId="17851" xr:uid="{00000000-0005-0000-0000-0000673B0000}"/>
    <cellStyle name="Normal 5 2 2 4 2 2 6 4" xfId="17852" xr:uid="{00000000-0005-0000-0000-0000683B0000}"/>
    <cellStyle name="Normal 5 2 2 4 2 2 7" xfId="17853" xr:uid="{00000000-0005-0000-0000-0000693B0000}"/>
    <cellStyle name="Normal 5 2 2 4 2 2 7 2" xfId="17854" xr:uid="{00000000-0005-0000-0000-00006A3B0000}"/>
    <cellStyle name="Normal 5 2 2 4 2 2 7 3" xfId="17855" xr:uid="{00000000-0005-0000-0000-00006B3B0000}"/>
    <cellStyle name="Normal 5 2 2 4 2 2 8" xfId="17856" xr:uid="{00000000-0005-0000-0000-00006C3B0000}"/>
    <cellStyle name="Normal 5 2 2 4 2 2 9" xfId="17857" xr:uid="{00000000-0005-0000-0000-00006D3B0000}"/>
    <cellStyle name="Normal 5 2 2 4 2 3" xfId="17858" xr:uid="{00000000-0005-0000-0000-00006E3B0000}"/>
    <cellStyle name="Normal 5 2 2 4 2 3 2" xfId="17859" xr:uid="{00000000-0005-0000-0000-00006F3B0000}"/>
    <cellStyle name="Normal 5 2 2 4 2 3 2 2" xfId="17860" xr:uid="{00000000-0005-0000-0000-0000703B0000}"/>
    <cellStyle name="Normal 5 2 2 4 2 3 2 2 2" xfId="17861" xr:uid="{00000000-0005-0000-0000-0000713B0000}"/>
    <cellStyle name="Normal 5 2 2 4 2 3 2 2 2 2" xfId="17862" xr:uid="{00000000-0005-0000-0000-0000723B0000}"/>
    <cellStyle name="Normal 5 2 2 4 2 3 2 2 3" xfId="17863" xr:uid="{00000000-0005-0000-0000-0000733B0000}"/>
    <cellStyle name="Normal 5 2 2 4 2 3 2 2 4" xfId="17864" xr:uid="{00000000-0005-0000-0000-0000743B0000}"/>
    <cellStyle name="Normal 5 2 2 4 2 3 2 3" xfId="17865" xr:uid="{00000000-0005-0000-0000-0000753B0000}"/>
    <cellStyle name="Normal 5 2 2 4 2 3 2 3 2" xfId="17866" xr:uid="{00000000-0005-0000-0000-0000763B0000}"/>
    <cellStyle name="Normal 5 2 2 4 2 3 2 3 3" xfId="17867" xr:uid="{00000000-0005-0000-0000-0000773B0000}"/>
    <cellStyle name="Normal 5 2 2 4 2 3 2 3 4" xfId="17868" xr:uid="{00000000-0005-0000-0000-0000783B0000}"/>
    <cellStyle name="Normal 5 2 2 4 2 3 2 4" xfId="17869" xr:uid="{00000000-0005-0000-0000-0000793B0000}"/>
    <cellStyle name="Normal 5 2 2 4 2 3 2 4 2" xfId="17870" xr:uid="{00000000-0005-0000-0000-00007A3B0000}"/>
    <cellStyle name="Normal 5 2 2 4 2 3 2 4 3" xfId="17871" xr:uid="{00000000-0005-0000-0000-00007B3B0000}"/>
    <cellStyle name="Normal 5 2 2 4 2 3 2 5" xfId="17872" xr:uid="{00000000-0005-0000-0000-00007C3B0000}"/>
    <cellStyle name="Normal 5 2 2 4 2 3 2 6" xfId="17873" xr:uid="{00000000-0005-0000-0000-00007D3B0000}"/>
    <cellStyle name="Normal 5 2 2 4 2 3 2 7" xfId="17874" xr:uid="{00000000-0005-0000-0000-00007E3B0000}"/>
    <cellStyle name="Normal 5 2 2 4 2 3 3" xfId="17875" xr:uid="{00000000-0005-0000-0000-00007F3B0000}"/>
    <cellStyle name="Normal 5 2 2 4 2 3 3 2" xfId="17876" xr:uid="{00000000-0005-0000-0000-0000803B0000}"/>
    <cellStyle name="Normal 5 2 2 4 2 3 3 2 2" xfId="17877" xr:uid="{00000000-0005-0000-0000-0000813B0000}"/>
    <cellStyle name="Normal 5 2 2 4 2 3 3 3" xfId="17878" xr:uid="{00000000-0005-0000-0000-0000823B0000}"/>
    <cellStyle name="Normal 5 2 2 4 2 3 3 4" xfId="17879" xr:uid="{00000000-0005-0000-0000-0000833B0000}"/>
    <cellStyle name="Normal 5 2 2 4 2 3 4" xfId="17880" xr:uid="{00000000-0005-0000-0000-0000843B0000}"/>
    <cellStyle name="Normal 5 2 2 4 2 3 4 2" xfId="17881" xr:uid="{00000000-0005-0000-0000-0000853B0000}"/>
    <cellStyle name="Normal 5 2 2 4 2 3 4 3" xfId="17882" xr:uid="{00000000-0005-0000-0000-0000863B0000}"/>
    <cellStyle name="Normal 5 2 2 4 2 3 4 4" xfId="17883" xr:uid="{00000000-0005-0000-0000-0000873B0000}"/>
    <cellStyle name="Normal 5 2 2 4 2 3 5" xfId="17884" xr:uid="{00000000-0005-0000-0000-0000883B0000}"/>
    <cellStyle name="Normal 5 2 2 4 2 3 5 2" xfId="17885" xr:uid="{00000000-0005-0000-0000-0000893B0000}"/>
    <cellStyle name="Normal 5 2 2 4 2 3 5 3" xfId="17886" xr:uid="{00000000-0005-0000-0000-00008A3B0000}"/>
    <cellStyle name="Normal 5 2 2 4 2 3 6" xfId="17887" xr:uid="{00000000-0005-0000-0000-00008B3B0000}"/>
    <cellStyle name="Normal 5 2 2 4 2 3 7" xfId="17888" xr:uid="{00000000-0005-0000-0000-00008C3B0000}"/>
    <cellStyle name="Normal 5 2 2 4 2 3 8" xfId="17889" xr:uid="{00000000-0005-0000-0000-00008D3B0000}"/>
    <cellStyle name="Normal 5 2 2 4 2 4" xfId="17890" xr:uid="{00000000-0005-0000-0000-00008E3B0000}"/>
    <cellStyle name="Normal 5 2 2 4 2 4 2" xfId="17891" xr:uid="{00000000-0005-0000-0000-00008F3B0000}"/>
    <cellStyle name="Normal 5 2 2 4 2 4 2 2" xfId="17892" xr:uid="{00000000-0005-0000-0000-0000903B0000}"/>
    <cellStyle name="Normal 5 2 2 4 2 4 2 2 2" xfId="17893" xr:uid="{00000000-0005-0000-0000-0000913B0000}"/>
    <cellStyle name="Normal 5 2 2 4 2 4 2 2 2 2" xfId="17894" xr:uid="{00000000-0005-0000-0000-0000923B0000}"/>
    <cellStyle name="Normal 5 2 2 4 2 4 2 2 3" xfId="17895" xr:uid="{00000000-0005-0000-0000-0000933B0000}"/>
    <cellStyle name="Normal 5 2 2 4 2 4 2 2 4" xfId="17896" xr:uid="{00000000-0005-0000-0000-0000943B0000}"/>
    <cellStyle name="Normal 5 2 2 4 2 4 2 3" xfId="17897" xr:uid="{00000000-0005-0000-0000-0000953B0000}"/>
    <cellStyle name="Normal 5 2 2 4 2 4 2 3 2" xfId="17898" xr:uid="{00000000-0005-0000-0000-0000963B0000}"/>
    <cellStyle name="Normal 5 2 2 4 2 4 2 3 3" xfId="17899" xr:uid="{00000000-0005-0000-0000-0000973B0000}"/>
    <cellStyle name="Normal 5 2 2 4 2 4 2 3 4" xfId="17900" xr:uid="{00000000-0005-0000-0000-0000983B0000}"/>
    <cellStyle name="Normal 5 2 2 4 2 4 2 4" xfId="17901" xr:uid="{00000000-0005-0000-0000-0000993B0000}"/>
    <cellStyle name="Normal 5 2 2 4 2 4 2 4 2" xfId="17902" xr:uid="{00000000-0005-0000-0000-00009A3B0000}"/>
    <cellStyle name="Normal 5 2 2 4 2 4 2 4 3" xfId="17903" xr:uid="{00000000-0005-0000-0000-00009B3B0000}"/>
    <cellStyle name="Normal 5 2 2 4 2 4 2 5" xfId="17904" xr:uid="{00000000-0005-0000-0000-00009C3B0000}"/>
    <cellStyle name="Normal 5 2 2 4 2 4 2 6" xfId="17905" xr:uid="{00000000-0005-0000-0000-00009D3B0000}"/>
    <cellStyle name="Normal 5 2 2 4 2 4 2 7" xfId="17906" xr:uid="{00000000-0005-0000-0000-00009E3B0000}"/>
    <cellStyle name="Normal 5 2 2 4 2 4 3" xfId="17907" xr:uid="{00000000-0005-0000-0000-00009F3B0000}"/>
    <cellStyle name="Normal 5 2 2 4 2 4 3 2" xfId="17908" xr:uid="{00000000-0005-0000-0000-0000A03B0000}"/>
    <cellStyle name="Normal 5 2 2 4 2 4 3 2 2" xfId="17909" xr:uid="{00000000-0005-0000-0000-0000A13B0000}"/>
    <cellStyle name="Normal 5 2 2 4 2 4 3 3" xfId="17910" xr:uid="{00000000-0005-0000-0000-0000A23B0000}"/>
    <cellStyle name="Normal 5 2 2 4 2 4 3 4" xfId="17911" xr:uid="{00000000-0005-0000-0000-0000A33B0000}"/>
    <cellStyle name="Normal 5 2 2 4 2 4 4" xfId="17912" xr:uid="{00000000-0005-0000-0000-0000A43B0000}"/>
    <cellStyle name="Normal 5 2 2 4 2 4 4 2" xfId="17913" xr:uid="{00000000-0005-0000-0000-0000A53B0000}"/>
    <cellStyle name="Normal 5 2 2 4 2 4 4 3" xfId="17914" xr:uid="{00000000-0005-0000-0000-0000A63B0000}"/>
    <cellStyle name="Normal 5 2 2 4 2 4 4 4" xfId="17915" xr:uid="{00000000-0005-0000-0000-0000A73B0000}"/>
    <cellStyle name="Normal 5 2 2 4 2 4 5" xfId="17916" xr:uid="{00000000-0005-0000-0000-0000A83B0000}"/>
    <cellStyle name="Normal 5 2 2 4 2 4 5 2" xfId="17917" xr:uid="{00000000-0005-0000-0000-0000A93B0000}"/>
    <cellStyle name="Normal 5 2 2 4 2 4 5 3" xfId="17918" xr:uid="{00000000-0005-0000-0000-0000AA3B0000}"/>
    <cellStyle name="Normal 5 2 2 4 2 4 6" xfId="17919" xr:uid="{00000000-0005-0000-0000-0000AB3B0000}"/>
    <cellStyle name="Normal 5 2 2 4 2 4 7" xfId="17920" xr:uid="{00000000-0005-0000-0000-0000AC3B0000}"/>
    <cellStyle name="Normal 5 2 2 4 2 4 8" xfId="17921" xr:uid="{00000000-0005-0000-0000-0000AD3B0000}"/>
    <cellStyle name="Normal 5 2 2 4 2 5" xfId="17922" xr:uid="{00000000-0005-0000-0000-0000AE3B0000}"/>
    <cellStyle name="Normal 5 2 2 4 2 5 2" xfId="17923" xr:uid="{00000000-0005-0000-0000-0000AF3B0000}"/>
    <cellStyle name="Normal 5 2 2 4 2 5 2 2" xfId="17924" xr:uid="{00000000-0005-0000-0000-0000B03B0000}"/>
    <cellStyle name="Normal 5 2 2 4 2 5 2 2 2" xfId="17925" xr:uid="{00000000-0005-0000-0000-0000B13B0000}"/>
    <cellStyle name="Normal 5 2 2 4 2 5 2 3" xfId="17926" xr:uid="{00000000-0005-0000-0000-0000B23B0000}"/>
    <cellStyle name="Normal 5 2 2 4 2 5 2 4" xfId="17927" xr:uid="{00000000-0005-0000-0000-0000B33B0000}"/>
    <cellStyle name="Normal 5 2 2 4 2 5 3" xfId="17928" xr:uid="{00000000-0005-0000-0000-0000B43B0000}"/>
    <cellStyle name="Normal 5 2 2 4 2 5 3 2" xfId="17929" xr:uid="{00000000-0005-0000-0000-0000B53B0000}"/>
    <cellStyle name="Normal 5 2 2 4 2 5 3 3" xfId="17930" xr:uid="{00000000-0005-0000-0000-0000B63B0000}"/>
    <cellStyle name="Normal 5 2 2 4 2 5 3 4" xfId="17931" xr:uid="{00000000-0005-0000-0000-0000B73B0000}"/>
    <cellStyle name="Normal 5 2 2 4 2 5 4" xfId="17932" xr:uid="{00000000-0005-0000-0000-0000B83B0000}"/>
    <cellStyle name="Normal 5 2 2 4 2 5 4 2" xfId="17933" xr:uid="{00000000-0005-0000-0000-0000B93B0000}"/>
    <cellStyle name="Normal 5 2 2 4 2 5 4 3" xfId="17934" xr:uid="{00000000-0005-0000-0000-0000BA3B0000}"/>
    <cellStyle name="Normal 5 2 2 4 2 5 5" xfId="17935" xr:uid="{00000000-0005-0000-0000-0000BB3B0000}"/>
    <cellStyle name="Normal 5 2 2 4 2 5 6" xfId="17936" xr:uid="{00000000-0005-0000-0000-0000BC3B0000}"/>
    <cellStyle name="Normal 5 2 2 4 2 5 7" xfId="17937" xr:uid="{00000000-0005-0000-0000-0000BD3B0000}"/>
    <cellStyle name="Normal 5 2 2 4 2 6" xfId="17938" xr:uid="{00000000-0005-0000-0000-0000BE3B0000}"/>
    <cellStyle name="Normal 5 2 2 4 2 6 2" xfId="17939" xr:uid="{00000000-0005-0000-0000-0000BF3B0000}"/>
    <cellStyle name="Normal 5 2 2 4 2 6 2 2" xfId="17940" xr:uid="{00000000-0005-0000-0000-0000C03B0000}"/>
    <cellStyle name="Normal 5 2 2 4 2 6 3" xfId="17941" xr:uid="{00000000-0005-0000-0000-0000C13B0000}"/>
    <cellStyle name="Normal 5 2 2 4 2 6 4" xfId="17942" xr:uid="{00000000-0005-0000-0000-0000C23B0000}"/>
    <cellStyle name="Normal 5 2 2 4 2 7" xfId="17943" xr:uid="{00000000-0005-0000-0000-0000C33B0000}"/>
    <cellStyle name="Normal 5 2 2 4 2 7 2" xfId="17944" xr:uid="{00000000-0005-0000-0000-0000C43B0000}"/>
    <cellStyle name="Normal 5 2 2 4 2 7 3" xfId="17945" xr:uid="{00000000-0005-0000-0000-0000C53B0000}"/>
    <cellStyle name="Normal 5 2 2 4 2 7 4" xfId="17946" xr:uid="{00000000-0005-0000-0000-0000C63B0000}"/>
    <cellStyle name="Normal 5 2 2 4 2 8" xfId="17947" xr:uid="{00000000-0005-0000-0000-0000C73B0000}"/>
    <cellStyle name="Normal 5 2 2 4 2 8 2" xfId="17948" xr:uid="{00000000-0005-0000-0000-0000C83B0000}"/>
    <cellStyle name="Normal 5 2 2 4 2 8 3" xfId="17949" xr:uid="{00000000-0005-0000-0000-0000C93B0000}"/>
    <cellStyle name="Normal 5 2 2 4 2 9" xfId="17950" xr:uid="{00000000-0005-0000-0000-0000CA3B0000}"/>
    <cellStyle name="Normal 5 2 2 4 3" xfId="17951" xr:uid="{00000000-0005-0000-0000-0000CB3B0000}"/>
    <cellStyle name="Normal 5 2 2 4 3 10" xfId="17952" xr:uid="{00000000-0005-0000-0000-0000CC3B0000}"/>
    <cellStyle name="Normal 5 2 2 4 3 11" xfId="17953" xr:uid="{00000000-0005-0000-0000-0000CD3B0000}"/>
    <cellStyle name="Normal 5 2 2 4 3 2" xfId="17954" xr:uid="{00000000-0005-0000-0000-0000CE3B0000}"/>
    <cellStyle name="Normal 5 2 2 4 3 2 10" xfId="17955" xr:uid="{00000000-0005-0000-0000-0000CF3B0000}"/>
    <cellStyle name="Normal 5 2 2 4 3 2 2" xfId="17956" xr:uid="{00000000-0005-0000-0000-0000D03B0000}"/>
    <cellStyle name="Normal 5 2 2 4 3 2 2 2" xfId="17957" xr:uid="{00000000-0005-0000-0000-0000D13B0000}"/>
    <cellStyle name="Normal 5 2 2 4 3 2 2 2 2" xfId="17958" xr:uid="{00000000-0005-0000-0000-0000D23B0000}"/>
    <cellStyle name="Normal 5 2 2 4 3 2 2 2 2 2" xfId="17959" xr:uid="{00000000-0005-0000-0000-0000D33B0000}"/>
    <cellStyle name="Normal 5 2 2 4 3 2 2 2 2 2 2" xfId="17960" xr:uid="{00000000-0005-0000-0000-0000D43B0000}"/>
    <cellStyle name="Normal 5 2 2 4 3 2 2 2 2 3" xfId="17961" xr:uid="{00000000-0005-0000-0000-0000D53B0000}"/>
    <cellStyle name="Normal 5 2 2 4 3 2 2 2 2 4" xfId="17962" xr:uid="{00000000-0005-0000-0000-0000D63B0000}"/>
    <cellStyle name="Normal 5 2 2 4 3 2 2 2 3" xfId="17963" xr:uid="{00000000-0005-0000-0000-0000D73B0000}"/>
    <cellStyle name="Normal 5 2 2 4 3 2 2 2 3 2" xfId="17964" xr:uid="{00000000-0005-0000-0000-0000D83B0000}"/>
    <cellStyle name="Normal 5 2 2 4 3 2 2 2 3 3" xfId="17965" xr:uid="{00000000-0005-0000-0000-0000D93B0000}"/>
    <cellStyle name="Normal 5 2 2 4 3 2 2 2 3 4" xfId="17966" xr:uid="{00000000-0005-0000-0000-0000DA3B0000}"/>
    <cellStyle name="Normal 5 2 2 4 3 2 2 2 4" xfId="17967" xr:uid="{00000000-0005-0000-0000-0000DB3B0000}"/>
    <cellStyle name="Normal 5 2 2 4 3 2 2 2 4 2" xfId="17968" xr:uid="{00000000-0005-0000-0000-0000DC3B0000}"/>
    <cellStyle name="Normal 5 2 2 4 3 2 2 2 4 3" xfId="17969" xr:uid="{00000000-0005-0000-0000-0000DD3B0000}"/>
    <cellStyle name="Normal 5 2 2 4 3 2 2 2 5" xfId="17970" xr:uid="{00000000-0005-0000-0000-0000DE3B0000}"/>
    <cellStyle name="Normal 5 2 2 4 3 2 2 2 6" xfId="17971" xr:uid="{00000000-0005-0000-0000-0000DF3B0000}"/>
    <cellStyle name="Normal 5 2 2 4 3 2 2 2 7" xfId="17972" xr:uid="{00000000-0005-0000-0000-0000E03B0000}"/>
    <cellStyle name="Normal 5 2 2 4 3 2 2 3" xfId="17973" xr:uid="{00000000-0005-0000-0000-0000E13B0000}"/>
    <cellStyle name="Normal 5 2 2 4 3 2 2 3 2" xfId="17974" xr:uid="{00000000-0005-0000-0000-0000E23B0000}"/>
    <cellStyle name="Normal 5 2 2 4 3 2 2 3 2 2" xfId="17975" xr:uid="{00000000-0005-0000-0000-0000E33B0000}"/>
    <cellStyle name="Normal 5 2 2 4 3 2 2 3 3" xfId="17976" xr:uid="{00000000-0005-0000-0000-0000E43B0000}"/>
    <cellStyle name="Normal 5 2 2 4 3 2 2 3 4" xfId="17977" xr:uid="{00000000-0005-0000-0000-0000E53B0000}"/>
    <cellStyle name="Normal 5 2 2 4 3 2 2 4" xfId="17978" xr:uid="{00000000-0005-0000-0000-0000E63B0000}"/>
    <cellStyle name="Normal 5 2 2 4 3 2 2 4 2" xfId="17979" xr:uid="{00000000-0005-0000-0000-0000E73B0000}"/>
    <cellStyle name="Normal 5 2 2 4 3 2 2 4 3" xfId="17980" xr:uid="{00000000-0005-0000-0000-0000E83B0000}"/>
    <cellStyle name="Normal 5 2 2 4 3 2 2 4 4" xfId="17981" xr:uid="{00000000-0005-0000-0000-0000E93B0000}"/>
    <cellStyle name="Normal 5 2 2 4 3 2 2 5" xfId="17982" xr:uid="{00000000-0005-0000-0000-0000EA3B0000}"/>
    <cellStyle name="Normal 5 2 2 4 3 2 2 5 2" xfId="17983" xr:uid="{00000000-0005-0000-0000-0000EB3B0000}"/>
    <cellStyle name="Normal 5 2 2 4 3 2 2 5 3" xfId="17984" xr:uid="{00000000-0005-0000-0000-0000EC3B0000}"/>
    <cellStyle name="Normal 5 2 2 4 3 2 2 6" xfId="17985" xr:uid="{00000000-0005-0000-0000-0000ED3B0000}"/>
    <cellStyle name="Normal 5 2 2 4 3 2 2 7" xfId="17986" xr:uid="{00000000-0005-0000-0000-0000EE3B0000}"/>
    <cellStyle name="Normal 5 2 2 4 3 2 2 8" xfId="17987" xr:uid="{00000000-0005-0000-0000-0000EF3B0000}"/>
    <cellStyle name="Normal 5 2 2 4 3 2 3" xfId="17988" xr:uid="{00000000-0005-0000-0000-0000F03B0000}"/>
    <cellStyle name="Normal 5 2 2 4 3 2 3 2" xfId="17989" xr:uid="{00000000-0005-0000-0000-0000F13B0000}"/>
    <cellStyle name="Normal 5 2 2 4 3 2 3 2 2" xfId="17990" xr:uid="{00000000-0005-0000-0000-0000F23B0000}"/>
    <cellStyle name="Normal 5 2 2 4 3 2 3 2 2 2" xfId="17991" xr:uid="{00000000-0005-0000-0000-0000F33B0000}"/>
    <cellStyle name="Normal 5 2 2 4 3 2 3 2 2 2 2" xfId="17992" xr:uid="{00000000-0005-0000-0000-0000F43B0000}"/>
    <cellStyle name="Normal 5 2 2 4 3 2 3 2 2 3" xfId="17993" xr:uid="{00000000-0005-0000-0000-0000F53B0000}"/>
    <cellStyle name="Normal 5 2 2 4 3 2 3 2 2 4" xfId="17994" xr:uid="{00000000-0005-0000-0000-0000F63B0000}"/>
    <cellStyle name="Normal 5 2 2 4 3 2 3 2 3" xfId="17995" xr:uid="{00000000-0005-0000-0000-0000F73B0000}"/>
    <cellStyle name="Normal 5 2 2 4 3 2 3 2 3 2" xfId="17996" xr:uid="{00000000-0005-0000-0000-0000F83B0000}"/>
    <cellStyle name="Normal 5 2 2 4 3 2 3 2 3 3" xfId="17997" xr:uid="{00000000-0005-0000-0000-0000F93B0000}"/>
    <cellStyle name="Normal 5 2 2 4 3 2 3 2 3 4" xfId="17998" xr:uid="{00000000-0005-0000-0000-0000FA3B0000}"/>
    <cellStyle name="Normal 5 2 2 4 3 2 3 2 4" xfId="17999" xr:uid="{00000000-0005-0000-0000-0000FB3B0000}"/>
    <cellStyle name="Normal 5 2 2 4 3 2 3 2 4 2" xfId="18000" xr:uid="{00000000-0005-0000-0000-0000FC3B0000}"/>
    <cellStyle name="Normal 5 2 2 4 3 2 3 2 4 3" xfId="18001" xr:uid="{00000000-0005-0000-0000-0000FD3B0000}"/>
    <cellStyle name="Normal 5 2 2 4 3 2 3 2 5" xfId="18002" xr:uid="{00000000-0005-0000-0000-0000FE3B0000}"/>
    <cellStyle name="Normal 5 2 2 4 3 2 3 2 6" xfId="18003" xr:uid="{00000000-0005-0000-0000-0000FF3B0000}"/>
    <cellStyle name="Normal 5 2 2 4 3 2 3 2 7" xfId="18004" xr:uid="{00000000-0005-0000-0000-0000003C0000}"/>
    <cellStyle name="Normal 5 2 2 4 3 2 3 3" xfId="18005" xr:uid="{00000000-0005-0000-0000-0000013C0000}"/>
    <cellStyle name="Normal 5 2 2 4 3 2 3 3 2" xfId="18006" xr:uid="{00000000-0005-0000-0000-0000023C0000}"/>
    <cellStyle name="Normal 5 2 2 4 3 2 3 3 2 2" xfId="18007" xr:uid="{00000000-0005-0000-0000-0000033C0000}"/>
    <cellStyle name="Normal 5 2 2 4 3 2 3 3 3" xfId="18008" xr:uid="{00000000-0005-0000-0000-0000043C0000}"/>
    <cellStyle name="Normal 5 2 2 4 3 2 3 3 4" xfId="18009" xr:uid="{00000000-0005-0000-0000-0000053C0000}"/>
    <cellStyle name="Normal 5 2 2 4 3 2 3 4" xfId="18010" xr:uid="{00000000-0005-0000-0000-0000063C0000}"/>
    <cellStyle name="Normal 5 2 2 4 3 2 3 4 2" xfId="18011" xr:uid="{00000000-0005-0000-0000-0000073C0000}"/>
    <cellStyle name="Normal 5 2 2 4 3 2 3 4 3" xfId="18012" xr:uid="{00000000-0005-0000-0000-0000083C0000}"/>
    <cellStyle name="Normal 5 2 2 4 3 2 3 4 4" xfId="18013" xr:uid="{00000000-0005-0000-0000-0000093C0000}"/>
    <cellStyle name="Normal 5 2 2 4 3 2 3 5" xfId="18014" xr:uid="{00000000-0005-0000-0000-00000A3C0000}"/>
    <cellStyle name="Normal 5 2 2 4 3 2 3 5 2" xfId="18015" xr:uid="{00000000-0005-0000-0000-00000B3C0000}"/>
    <cellStyle name="Normal 5 2 2 4 3 2 3 5 3" xfId="18016" xr:uid="{00000000-0005-0000-0000-00000C3C0000}"/>
    <cellStyle name="Normal 5 2 2 4 3 2 3 6" xfId="18017" xr:uid="{00000000-0005-0000-0000-00000D3C0000}"/>
    <cellStyle name="Normal 5 2 2 4 3 2 3 7" xfId="18018" xr:uid="{00000000-0005-0000-0000-00000E3C0000}"/>
    <cellStyle name="Normal 5 2 2 4 3 2 3 8" xfId="18019" xr:uid="{00000000-0005-0000-0000-00000F3C0000}"/>
    <cellStyle name="Normal 5 2 2 4 3 2 4" xfId="18020" xr:uid="{00000000-0005-0000-0000-0000103C0000}"/>
    <cellStyle name="Normal 5 2 2 4 3 2 4 2" xfId="18021" xr:uid="{00000000-0005-0000-0000-0000113C0000}"/>
    <cellStyle name="Normal 5 2 2 4 3 2 4 2 2" xfId="18022" xr:uid="{00000000-0005-0000-0000-0000123C0000}"/>
    <cellStyle name="Normal 5 2 2 4 3 2 4 2 2 2" xfId="18023" xr:uid="{00000000-0005-0000-0000-0000133C0000}"/>
    <cellStyle name="Normal 5 2 2 4 3 2 4 2 3" xfId="18024" xr:uid="{00000000-0005-0000-0000-0000143C0000}"/>
    <cellStyle name="Normal 5 2 2 4 3 2 4 2 4" xfId="18025" xr:uid="{00000000-0005-0000-0000-0000153C0000}"/>
    <cellStyle name="Normal 5 2 2 4 3 2 4 3" xfId="18026" xr:uid="{00000000-0005-0000-0000-0000163C0000}"/>
    <cellStyle name="Normal 5 2 2 4 3 2 4 3 2" xfId="18027" xr:uid="{00000000-0005-0000-0000-0000173C0000}"/>
    <cellStyle name="Normal 5 2 2 4 3 2 4 3 3" xfId="18028" xr:uid="{00000000-0005-0000-0000-0000183C0000}"/>
    <cellStyle name="Normal 5 2 2 4 3 2 4 3 4" xfId="18029" xr:uid="{00000000-0005-0000-0000-0000193C0000}"/>
    <cellStyle name="Normal 5 2 2 4 3 2 4 4" xfId="18030" xr:uid="{00000000-0005-0000-0000-00001A3C0000}"/>
    <cellStyle name="Normal 5 2 2 4 3 2 4 4 2" xfId="18031" xr:uid="{00000000-0005-0000-0000-00001B3C0000}"/>
    <cellStyle name="Normal 5 2 2 4 3 2 4 4 3" xfId="18032" xr:uid="{00000000-0005-0000-0000-00001C3C0000}"/>
    <cellStyle name="Normal 5 2 2 4 3 2 4 5" xfId="18033" xr:uid="{00000000-0005-0000-0000-00001D3C0000}"/>
    <cellStyle name="Normal 5 2 2 4 3 2 4 6" xfId="18034" xr:uid="{00000000-0005-0000-0000-00001E3C0000}"/>
    <cellStyle name="Normal 5 2 2 4 3 2 4 7" xfId="18035" xr:uid="{00000000-0005-0000-0000-00001F3C0000}"/>
    <cellStyle name="Normal 5 2 2 4 3 2 5" xfId="18036" xr:uid="{00000000-0005-0000-0000-0000203C0000}"/>
    <cellStyle name="Normal 5 2 2 4 3 2 5 2" xfId="18037" xr:uid="{00000000-0005-0000-0000-0000213C0000}"/>
    <cellStyle name="Normal 5 2 2 4 3 2 5 2 2" xfId="18038" xr:uid="{00000000-0005-0000-0000-0000223C0000}"/>
    <cellStyle name="Normal 5 2 2 4 3 2 5 3" xfId="18039" xr:uid="{00000000-0005-0000-0000-0000233C0000}"/>
    <cellStyle name="Normal 5 2 2 4 3 2 5 4" xfId="18040" xr:uid="{00000000-0005-0000-0000-0000243C0000}"/>
    <cellStyle name="Normal 5 2 2 4 3 2 6" xfId="18041" xr:uid="{00000000-0005-0000-0000-0000253C0000}"/>
    <cellStyle name="Normal 5 2 2 4 3 2 6 2" xfId="18042" xr:uid="{00000000-0005-0000-0000-0000263C0000}"/>
    <cellStyle name="Normal 5 2 2 4 3 2 6 3" xfId="18043" xr:uid="{00000000-0005-0000-0000-0000273C0000}"/>
    <cellStyle name="Normal 5 2 2 4 3 2 6 4" xfId="18044" xr:uid="{00000000-0005-0000-0000-0000283C0000}"/>
    <cellStyle name="Normal 5 2 2 4 3 2 7" xfId="18045" xr:uid="{00000000-0005-0000-0000-0000293C0000}"/>
    <cellStyle name="Normal 5 2 2 4 3 2 7 2" xfId="18046" xr:uid="{00000000-0005-0000-0000-00002A3C0000}"/>
    <cellStyle name="Normal 5 2 2 4 3 2 7 3" xfId="18047" xr:uid="{00000000-0005-0000-0000-00002B3C0000}"/>
    <cellStyle name="Normal 5 2 2 4 3 2 8" xfId="18048" xr:uid="{00000000-0005-0000-0000-00002C3C0000}"/>
    <cellStyle name="Normal 5 2 2 4 3 2 9" xfId="18049" xr:uid="{00000000-0005-0000-0000-00002D3C0000}"/>
    <cellStyle name="Normal 5 2 2 4 3 3" xfId="18050" xr:uid="{00000000-0005-0000-0000-00002E3C0000}"/>
    <cellStyle name="Normal 5 2 2 4 3 3 2" xfId="18051" xr:uid="{00000000-0005-0000-0000-00002F3C0000}"/>
    <cellStyle name="Normal 5 2 2 4 3 3 2 2" xfId="18052" xr:uid="{00000000-0005-0000-0000-0000303C0000}"/>
    <cellStyle name="Normal 5 2 2 4 3 3 2 2 2" xfId="18053" xr:uid="{00000000-0005-0000-0000-0000313C0000}"/>
    <cellStyle name="Normal 5 2 2 4 3 3 2 2 2 2" xfId="18054" xr:uid="{00000000-0005-0000-0000-0000323C0000}"/>
    <cellStyle name="Normal 5 2 2 4 3 3 2 2 3" xfId="18055" xr:uid="{00000000-0005-0000-0000-0000333C0000}"/>
    <cellStyle name="Normal 5 2 2 4 3 3 2 2 4" xfId="18056" xr:uid="{00000000-0005-0000-0000-0000343C0000}"/>
    <cellStyle name="Normal 5 2 2 4 3 3 2 3" xfId="18057" xr:uid="{00000000-0005-0000-0000-0000353C0000}"/>
    <cellStyle name="Normal 5 2 2 4 3 3 2 3 2" xfId="18058" xr:uid="{00000000-0005-0000-0000-0000363C0000}"/>
    <cellStyle name="Normal 5 2 2 4 3 3 2 3 3" xfId="18059" xr:uid="{00000000-0005-0000-0000-0000373C0000}"/>
    <cellStyle name="Normal 5 2 2 4 3 3 2 3 4" xfId="18060" xr:uid="{00000000-0005-0000-0000-0000383C0000}"/>
    <cellStyle name="Normal 5 2 2 4 3 3 2 4" xfId="18061" xr:uid="{00000000-0005-0000-0000-0000393C0000}"/>
    <cellStyle name="Normal 5 2 2 4 3 3 2 4 2" xfId="18062" xr:uid="{00000000-0005-0000-0000-00003A3C0000}"/>
    <cellStyle name="Normal 5 2 2 4 3 3 2 4 3" xfId="18063" xr:uid="{00000000-0005-0000-0000-00003B3C0000}"/>
    <cellStyle name="Normal 5 2 2 4 3 3 2 5" xfId="18064" xr:uid="{00000000-0005-0000-0000-00003C3C0000}"/>
    <cellStyle name="Normal 5 2 2 4 3 3 2 6" xfId="18065" xr:uid="{00000000-0005-0000-0000-00003D3C0000}"/>
    <cellStyle name="Normal 5 2 2 4 3 3 2 7" xfId="18066" xr:uid="{00000000-0005-0000-0000-00003E3C0000}"/>
    <cellStyle name="Normal 5 2 2 4 3 3 3" xfId="18067" xr:uid="{00000000-0005-0000-0000-00003F3C0000}"/>
    <cellStyle name="Normal 5 2 2 4 3 3 3 2" xfId="18068" xr:uid="{00000000-0005-0000-0000-0000403C0000}"/>
    <cellStyle name="Normal 5 2 2 4 3 3 3 2 2" xfId="18069" xr:uid="{00000000-0005-0000-0000-0000413C0000}"/>
    <cellStyle name="Normal 5 2 2 4 3 3 3 3" xfId="18070" xr:uid="{00000000-0005-0000-0000-0000423C0000}"/>
    <cellStyle name="Normal 5 2 2 4 3 3 3 4" xfId="18071" xr:uid="{00000000-0005-0000-0000-0000433C0000}"/>
    <cellStyle name="Normal 5 2 2 4 3 3 4" xfId="18072" xr:uid="{00000000-0005-0000-0000-0000443C0000}"/>
    <cellStyle name="Normal 5 2 2 4 3 3 4 2" xfId="18073" xr:uid="{00000000-0005-0000-0000-0000453C0000}"/>
    <cellStyle name="Normal 5 2 2 4 3 3 4 3" xfId="18074" xr:uid="{00000000-0005-0000-0000-0000463C0000}"/>
    <cellStyle name="Normal 5 2 2 4 3 3 4 4" xfId="18075" xr:uid="{00000000-0005-0000-0000-0000473C0000}"/>
    <cellStyle name="Normal 5 2 2 4 3 3 5" xfId="18076" xr:uid="{00000000-0005-0000-0000-0000483C0000}"/>
    <cellStyle name="Normal 5 2 2 4 3 3 5 2" xfId="18077" xr:uid="{00000000-0005-0000-0000-0000493C0000}"/>
    <cellStyle name="Normal 5 2 2 4 3 3 5 3" xfId="18078" xr:uid="{00000000-0005-0000-0000-00004A3C0000}"/>
    <cellStyle name="Normal 5 2 2 4 3 3 6" xfId="18079" xr:uid="{00000000-0005-0000-0000-00004B3C0000}"/>
    <cellStyle name="Normal 5 2 2 4 3 3 7" xfId="18080" xr:uid="{00000000-0005-0000-0000-00004C3C0000}"/>
    <cellStyle name="Normal 5 2 2 4 3 3 8" xfId="18081" xr:uid="{00000000-0005-0000-0000-00004D3C0000}"/>
    <cellStyle name="Normal 5 2 2 4 3 4" xfId="18082" xr:uid="{00000000-0005-0000-0000-00004E3C0000}"/>
    <cellStyle name="Normal 5 2 2 4 3 4 2" xfId="18083" xr:uid="{00000000-0005-0000-0000-00004F3C0000}"/>
    <cellStyle name="Normal 5 2 2 4 3 4 2 2" xfId="18084" xr:uid="{00000000-0005-0000-0000-0000503C0000}"/>
    <cellStyle name="Normal 5 2 2 4 3 4 2 2 2" xfId="18085" xr:uid="{00000000-0005-0000-0000-0000513C0000}"/>
    <cellStyle name="Normal 5 2 2 4 3 4 2 2 2 2" xfId="18086" xr:uid="{00000000-0005-0000-0000-0000523C0000}"/>
    <cellStyle name="Normal 5 2 2 4 3 4 2 2 3" xfId="18087" xr:uid="{00000000-0005-0000-0000-0000533C0000}"/>
    <cellStyle name="Normal 5 2 2 4 3 4 2 2 4" xfId="18088" xr:uid="{00000000-0005-0000-0000-0000543C0000}"/>
    <cellStyle name="Normal 5 2 2 4 3 4 2 3" xfId="18089" xr:uid="{00000000-0005-0000-0000-0000553C0000}"/>
    <cellStyle name="Normal 5 2 2 4 3 4 2 3 2" xfId="18090" xr:uid="{00000000-0005-0000-0000-0000563C0000}"/>
    <cellStyle name="Normal 5 2 2 4 3 4 2 3 3" xfId="18091" xr:uid="{00000000-0005-0000-0000-0000573C0000}"/>
    <cellStyle name="Normal 5 2 2 4 3 4 2 3 4" xfId="18092" xr:uid="{00000000-0005-0000-0000-0000583C0000}"/>
    <cellStyle name="Normal 5 2 2 4 3 4 2 4" xfId="18093" xr:uid="{00000000-0005-0000-0000-0000593C0000}"/>
    <cellStyle name="Normal 5 2 2 4 3 4 2 4 2" xfId="18094" xr:uid="{00000000-0005-0000-0000-00005A3C0000}"/>
    <cellStyle name="Normal 5 2 2 4 3 4 2 4 3" xfId="18095" xr:uid="{00000000-0005-0000-0000-00005B3C0000}"/>
    <cellStyle name="Normal 5 2 2 4 3 4 2 5" xfId="18096" xr:uid="{00000000-0005-0000-0000-00005C3C0000}"/>
    <cellStyle name="Normal 5 2 2 4 3 4 2 6" xfId="18097" xr:uid="{00000000-0005-0000-0000-00005D3C0000}"/>
    <cellStyle name="Normal 5 2 2 4 3 4 2 7" xfId="18098" xr:uid="{00000000-0005-0000-0000-00005E3C0000}"/>
    <cellStyle name="Normal 5 2 2 4 3 4 3" xfId="18099" xr:uid="{00000000-0005-0000-0000-00005F3C0000}"/>
    <cellStyle name="Normal 5 2 2 4 3 4 3 2" xfId="18100" xr:uid="{00000000-0005-0000-0000-0000603C0000}"/>
    <cellStyle name="Normal 5 2 2 4 3 4 3 2 2" xfId="18101" xr:uid="{00000000-0005-0000-0000-0000613C0000}"/>
    <cellStyle name="Normal 5 2 2 4 3 4 3 3" xfId="18102" xr:uid="{00000000-0005-0000-0000-0000623C0000}"/>
    <cellStyle name="Normal 5 2 2 4 3 4 3 4" xfId="18103" xr:uid="{00000000-0005-0000-0000-0000633C0000}"/>
    <cellStyle name="Normal 5 2 2 4 3 4 4" xfId="18104" xr:uid="{00000000-0005-0000-0000-0000643C0000}"/>
    <cellStyle name="Normal 5 2 2 4 3 4 4 2" xfId="18105" xr:uid="{00000000-0005-0000-0000-0000653C0000}"/>
    <cellStyle name="Normal 5 2 2 4 3 4 4 3" xfId="18106" xr:uid="{00000000-0005-0000-0000-0000663C0000}"/>
    <cellStyle name="Normal 5 2 2 4 3 4 4 4" xfId="18107" xr:uid="{00000000-0005-0000-0000-0000673C0000}"/>
    <cellStyle name="Normal 5 2 2 4 3 4 5" xfId="18108" xr:uid="{00000000-0005-0000-0000-0000683C0000}"/>
    <cellStyle name="Normal 5 2 2 4 3 4 5 2" xfId="18109" xr:uid="{00000000-0005-0000-0000-0000693C0000}"/>
    <cellStyle name="Normal 5 2 2 4 3 4 5 3" xfId="18110" xr:uid="{00000000-0005-0000-0000-00006A3C0000}"/>
    <cellStyle name="Normal 5 2 2 4 3 4 6" xfId="18111" xr:uid="{00000000-0005-0000-0000-00006B3C0000}"/>
    <cellStyle name="Normal 5 2 2 4 3 4 7" xfId="18112" xr:uid="{00000000-0005-0000-0000-00006C3C0000}"/>
    <cellStyle name="Normal 5 2 2 4 3 4 8" xfId="18113" xr:uid="{00000000-0005-0000-0000-00006D3C0000}"/>
    <cellStyle name="Normal 5 2 2 4 3 5" xfId="18114" xr:uid="{00000000-0005-0000-0000-00006E3C0000}"/>
    <cellStyle name="Normal 5 2 2 4 3 5 2" xfId="18115" xr:uid="{00000000-0005-0000-0000-00006F3C0000}"/>
    <cellStyle name="Normal 5 2 2 4 3 5 2 2" xfId="18116" xr:uid="{00000000-0005-0000-0000-0000703C0000}"/>
    <cellStyle name="Normal 5 2 2 4 3 5 2 2 2" xfId="18117" xr:uid="{00000000-0005-0000-0000-0000713C0000}"/>
    <cellStyle name="Normal 5 2 2 4 3 5 2 3" xfId="18118" xr:uid="{00000000-0005-0000-0000-0000723C0000}"/>
    <cellStyle name="Normal 5 2 2 4 3 5 2 4" xfId="18119" xr:uid="{00000000-0005-0000-0000-0000733C0000}"/>
    <cellStyle name="Normal 5 2 2 4 3 5 3" xfId="18120" xr:uid="{00000000-0005-0000-0000-0000743C0000}"/>
    <cellStyle name="Normal 5 2 2 4 3 5 3 2" xfId="18121" xr:uid="{00000000-0005-0000-0000-0000753C0000}"/>
    <cellStyle name="Normal 5 2 2 4 3 5 3 3" xfId="18122" xr:uid="{00000000-0005-0000-0000-0000763C0000}"/>
    <cellStyle name="Normal 5 2 2 4 3 5 3 4" xfId="18123" xr:uid="{00000000-0005-0000-0000-0000773C0000}"/>
    <cellStyle name="Normal 5 2 2 4 3 5 4" xfId="18124" xr:uid="{00000000-0005-0000-0000-0000783C0000}"/>
    <cellStyle name="Normal 5 2 2 4 3 5 4 2" xfId="18125" xr:uid="{00000000-0005-0000-0000-0000793C0000}"/>
    <cellStyle name="Normal 5 2 2 4 3 5 4 3" xfId="18126" xr:uid="{00000000-0005-0000-0000-00007A3C0000}"/>
    <cellStyle name="Normal 5 2 2 4 3 5 5" xfId="18127" xr:uid="{00000000-0005-0000-0000-00007B3C0000}"/>
    <cellStyle name="Normal 5 2 2 4 3 5 6" xfId="18128" xr:uid="{00000000-0005-0000-0000-00007C3C0000}"/>
    <cellStyle name="Normal 5 2 2 4 3 5 7" xfId="18129" xr:uid="{00000000-0005-0000-0000-00007D3C0000}"/>
    <cellStyle name="Normal 5 2 2 4 3 6" xfId="18130" xr:uid="{00000000-0005-0000-0000-00007E3C0000}"/>
    <cellStyle name="Normal 5 2 2 4 3 6 2" xfId="18131" xr:uid="{00000000-0005-0000-0000-00007F3C0000}"/>
    <cellStyle name="Normal 5 2 2 4 3 6 2 2" xfId="18132" xr:uid="{00000000-0005-0000-0000-0000803C0000}"/>
    <cellStyle name="Normal 5 2 2 4 3 6 3" xfId="18133" xr:uid="{00000000-0005-0000-0000-0000813C0000}"/>
    <cellStyle name="Normal 5 2 2 4 3 6 4" xfId="18134" xr:uid="{00000000-0005-0000-0000-0000823C0000}"/>
    <cellStyle name="Normal 5 2 2 4 3 7" xfId="18135" xr:uid="{00000000-0005-0000-0000-0000833C0000}"/>
    <cellStyle name="Normal 5 2 2 4 3 7 2" xfId="18136" xr:uid="{00000000-0005-0000-0000-0000843C0000}"/>
    <cellStyle name="Normal 5 2 2 4 3 7 3" xfId="18137" xr:uid="{00000000-0005-0000-0000-0000853C0000}"/>
    <cellStyle name="Normal 5 2 2 4 3 7 4" xfId="18138" xr:uid="{00000000-0005-0000-0000-0000863C0000}"/>
    <cellStyle name="Normal 5 2 2 4 3 8" xfId="18139" xr:uid="{00000000-0005-0000-0000-0000873C0000}"/>
    <cellStyle name="Normal 5 2 2 4 3 8 2" xfId="18140" xr:uid="{00000000-0005-0000-0000-0000883C0000}"/>
    <cellStyle name="Normal 5 2 2 4 3 8 3" xfId="18141" xr:uid="{00000000-0005-0000-0000-0000893C0000}"/>
    <cellStyle name="Normal 5 2 2 4 3 9" xfId="18142" xr:uid="{00000000-0005-0000-0000-00008A3C0000}"/>
    <cellStyle name="Normal 5 2 2 4 4" xfId="18143" xr:uid="{00000000-0005-0000-0000-00008B3C0000}"/>
    <cellStyle name="Normal 5 2 2 4 4 10" xfId="18144" xr:uid="{00000000-0005-0000-0000-00008C3C0000}"/>
    <cellStyle name="Normal 5 2 2 4 4 2" xfId="18145" xr:uid="{00000000-0005-0000-0000-00008D3C0000}"/>
    <cellStyle name="Normal 5 2 2 4 4 2 2" xfId="18146" xr:uid="{00000000-0005-0000-0000-00008E3C0000}"/>
    <cellStyle name="Normal 5 2 2 4 4 2 2 2" xfId="18147" xr:uid="{00000000-0005-0000-0000-00008F3C0000}"/>
    <cellStyle name="Normal 5 2 2 4 4 2 2 2 2" xfId="18148" xr:uid="{00000000-0005-0000-0000-0000903C0000}"/>
    <cellStyle name="Normal 5 2 2 4 4 2 2 2 2 2" xfId="18149" xr:uid="{00000000-0005-0000-0000-0000913C0000}"/>
    <cellStyle name="Normal 5 2 2 4 4 2 2 2 3" xfId="18150" xr:uid="{00000000-0005-0000-0000-0000923C0000}"/>
    <cellStyle name="Normal 5 2 2 4 4 2 2 2 4" xfId="18151" xr:uid="{00000000-0005-0000-0000-0000933C0000}"/>
    <cellStyle name="Normal 5 2 2 4 4 2 2 3" xfId="18152" xr:uid="{00000000-0005-0000-0000-0000943C0000}"/>
    <cellStyle name="Normal 5 2 2 4 4 2 2 3 2" xfId="18153" xr:uid="{00000000-0005-0000-0000-0000953C0000}"/>
    <cellStyle name="Normal 5 2 2 4 4 2 2 3 3" xfId="18154" xr:uid="{00000000-0005-0000-0000-0000963C0000}"/>
    <cellStyle name="Normal 5 2 2 4 4 2 2 3 4" xfId="18155" xr:uid="{00000000-0005-0000-0000-0000973C0000}"/>
    <cellStyle name="Normal 5 2 2 4 4 2 2 4" xfId="18156" xr:uid="{00000000-0005-0000-0000-0000983C0000}"/>
    <cellStyle name="Normal 5 2 2 4 4 2 2 4 2" xfId="18157" xr:uid="{00000000-0005-0000-0000-0000993C0000}"/>
    <cellStyle name="Normal 5 2 2 4 4 2 2 4 3" xfId="18158" xr:uid="{00000000-0005-0000-0000-00009A3C0000}"/>
    <cellStyle name="Normal 5 2 2 4 4 2 2 5" xfId="18159" xr:uid="{00000000-0005-0000-0000-00009B3C0000}"/>
    <cellStyle name="Normal 5 2 2 4 4 2 2 6" xfId="18160" xr:uid="{00000000-0005-0000-0000-00009C3C0000}"/>
    <cellStyle name="Normal 5 2 2 4 4 2 2 7" xfId="18161" xr:uid="{00000000-0005-0000-0000-00009D3C0000}"/>
    <cellStyle name="Normal 5 2 2 4 4 2 3" xfId="18162" xr:uid="{00000000-0005-0000-0000-00009E3C0000}"/>
    <cellStyle name="Normal 5 2 2 4 4 2 3 2" xfId="18163" xr:uid="{00000000-0005-0000-0000-00009F3C0000}"/>
    <cellStyle name="Normal 5 2 2 4 4 2 3 2 2" xfId="18164" xr:uid="{00000000-0005-0000-0000-0000A03C0000}"/>
    <cellStyle name="Normal 5 2 2 4 4 2 3 3" xfId="18165" xr:uid="{00000000-0005-0000-0000-0000A13C0000}"/>
    <cellStyle name="Normal 5 2 2 4 4 2 3 4" xfId="18166" xr:uid="{00000000-0005-0000-0000-0000A23C0000}"/>
    <cellStyle name="Normal 5 2 2 4 4 2 4" xfId="18167" xr:uid="{00000000-0005-0000-0000-0000A33C0000}"/>
    <cellStyle name="Normal 5 2 2 4 4 2 4 2" xfId="18168" xr:uid="{00000000-0005-0000-0000-0000A43C0000}"/>
    <cellStyle name="Normal 5 2 2 4 4 2 4 3" xfId="18169" xr:uid="{00000000-0005-0000-0000-0000A53C0000}"/>
    <cellStyle name="Normal 5 2 2 4 4 2 4 4" xfId="18170" xr:uid="{00000000-0005-0000-0000-0000A63C0000}"/>
    <cellStyle name="Normal 5 2 2 4 4 2 5" xfId="18171" xr:uid="{00000000-0005-0000-0000-0000A73C0000}"/>
    <cellStyle name="Normal 5 2 2 4 4 2 5 2" xfId="18172" xr:uid="{00000000-0005-0000-0000-0000A83C0000}"/>
    <cellStyle name="Normal 5 2 2 4 4 2 5 3" xfId="18173" xr:uid="{00000000-0005-0000-0000-0000A93C0000}"/>
    <cellStyle name="Normal 5 2 2 4 4 2 6" xfId="18174" xr:uid="{00000000-0005-0000-0000-0000AA3C0000}"/>
    <cellStyle name="Normal 5 2 2 4 4 2 7" xfId="18175" xr:uid="{00000000-0005-0000-0000-0000AB3C0000}"/>
    <cellStyle name="Normal 5 2 2 4 4 2 8" xfId="18176" xr:uid="{00000000-0005-0000-0000-0000AC3C0000}"/>
    <cellStyle name="Normal 5 2 2 4 4 3" xfId="18177" xr:uid="{00000000-0005-0000-0000-0000AD3C0000}"/>
    <cellStyle name="Normal 5 2 2 4 4 3 2" xfId="18178" xr:uid="{00000000-0005-0000-0000-0000AE3C0000}"/>
    <cellStyle name="Normal 5 2 2 4 4 3 2 2" xfId="18179" xr:uid="{00000000-0005-0000-0000-0000AF3C0000}"/>
    <cellStyle name="Normal 5 2 2 4 4 3 2 2 2" xfId="18180" xr:uid="{00000000-0005-0000-0000-0000B03C0000}"/>
    <cellStyle name="Normal 5 2 2 4 4 3 2 2 2 2" xfId="18181" xr:uid="{00000000-0005-0000-0000-0000B13C0000}"/>
    <cellStyle name="Normal 5 2 2 4 4 3 2 2 3" xfId="18182" xr:uid="{00000000-0005-0000-0000-0000B23C0000}"/>
    <cellStyle name="Normal 5 2 2 4 4 3 2 2 4" xfId="18183" xr:uid="{00000000-0005-0000-0000-0000B33C0000}"/>
    <cellStyle name="Normal 5 2 2 4 4 3 2 3" xfId="18184" xr:uid="{00000000-0005-0000-0000-0000B43C0000}"/>
    <cellStyle name="Normal 5 2 2 4 4 3 2 3 2" xfId="18185" xr:uid="{00000000-0005-0000-0000-0000B53C0000}"/>
    <cellStyle name="Normal 5 2 2 4 4 3 2 3 3" xfId="18186" xr:uid="{00000000-0005-0000-0000-0000B63C0000}"/>
    <cellStyle name="Normal 5 2 2 4 4 3 2 3 4" xfId="18187" xr:uid="{00000000-0005-0000-0000-0000B73C0000}"/>
    <cellStyle name="Normal 5 2 2 4 4 3 2 4" xfId="18188" xr:uid="{00000000-0005-0000-0000-0000B83C0000}"/>
    <cellStyle name="Normal 5 2 2 4 4 3 2 4 2" xfId="18189" xr:uid="{00000000-0005-0000-0000-0000B93C0000}"/>
    <cellStyle name="Normal 5 2 2 4 4 3 2 4 3" xfId="18190" xr:uid="{00000000-0005-0000-0000-0000BA3C0000}"/>
    <cellStyle name="Normal 5 2 2 4 4 3 2 5" xfId="18191" xr:uid="{00000000-0005-0000-0000-0000BB3C0000}"/>
    <cellStyle name="Normal 5 2 2 4 4 3 2 6" xfId="18192" xr:uid="{00000000-0005-0000-0000-0000BC3C0000}"/>
    <cellStyle name="Normal 5 2 2 4 4 3 2 7" xfId="18193" xr:uid="{00000000-0005-0000-0000-0000BD3C0000}"/>
    <cellStyle name="Normal 5 2 2 4 4 3 3" xfId="18194" xr:uid="{00000000-0005-0000-0000-0000BE3C0000}"/>
    <cellStyle name="Normal 5 2 2 4 4 3 3 2" xfId="18195" xr:uid="{00000000-0005-0000-0000-0000BF3C0000}"/>
    <cellStyle name="Normal 5 2 2 4 4 3 3 2 2" xfId="18196" xr:uid="{00000000-0005-0000-0000-0000C03C0000}"/>
    <cellStyle name="Normal 5 2 2 4 4 3 3 3" xfId="18197" xr:uid="{00000000-0005-0000-0000-0000C13C0000}"/>
    <cellStyle name="Normal 5 2 2 4 4 3 3 4" xfId="18198" xr:uid="{00000000-0005-0000-0000-0000C23C0000}"/>
    <cellStyle name="Normal 5 2 2 4 4 3 4" xfId="18199" xr:uid="{00000000-0005-0000-0000-0000C33C0000}"/>
    <cellStyle name="Normal 5 2 2 4 4 3 4 2" xfId="18200" xr:uid="{00000000-0005-0000-0000-0000C43C0000}"/>
    <cellStyle name="Normal 5 2 2 4 4 3 4 3" xfId="18201" xr:uid="{00000000-0005-0000-0000-0000C53C0000}"/>
    <cellStyle name="Normal 5 2 2 4 4 3 4 4" xfId="18202" xr:uid="{00000000-0005-0000-0000-0000C63C0000}"/>
    <cellStyle name="Normal 5 2 2 4 4 3 5" xfId="18203" xr:uid="{00000000-0005-0000-0000-0000C73C0000}"/>
    <cellStyle name="Normal 5 2 2 4 4 3 5 2" xfId="18204" xr:uid="{00000000-0005-0000-0000-0000C83C0000}"/>
    <cellStyle name="Normal 5 2 2 4 4 3 5 3" xfId="18205" xr:uid="{00000000-0005-0000-0000-0000C93C0000}"/>
    <cellStyle name="Normal 5 2 2 4 4 3 6" xfId="18206" xr:uid="{00000000-0005-0000-0000-0000CA3C0000}"/>
    <cellStyle name="Normal 5 2 2 4 4 3 7" xfId="18207" xr:uid="{00000000-0005-0000-0000-0000CB3C0000}"/>
    <cellStyle name="Normal 5 2 2 4 4 3 8" xfId="18208" xr:uid="{00000000-0005-0000-0000-0000CC3C0000}"/>
    <cellStyle name="Normal 5 2 2 4 4 4" xfId="18209" xr:uid="{00000000-0005-0000-0000-0000CD3C0000}"/>
    <cellStyle name="Normal 5 2 2 4 4 4 2" xfId="18210" xr:uid="{00000000-0005-0000-0000-0000CE3C0000}"/>
    <cellStyle name="Normal 5 2 2 4 4 4 2 2" xfId="18211" xr:uid="{00000000-0005-0000-0000-0000CF3C0000}"/>
    <cellStyle name="Normal 5 2 2 4 4 4 2 2 2" xfId="18212" xr:uid="{00000000-0005-0000-0000-0000D03C0000}"/>
    <cellStyle name="Normal 5 2 2 4 4 4 2 3" xfId="18213" xr:uid="{00000000-0005-0000-0000-0000D13C0000}"/>
    <cellStyle name="Normal 5 2 2 4 4 4 2 4" xfId="18214" xr:uid="{00000000-0005-0000-0000-0000D23C0000}"/>
    <cellStyle name="Normal 5 2 2 4 4 4 3" xfId="18215" xr:uid="{00000000-0005-0000-0000-0000D33C0000}"/>
    <cellStyle name="Normal 5 2 2 4 4 4 3 2" xfId="18216" xr:uid="{00000000-0005-0000-0000-0000D43C0000}"/>
    <cellStyle name="Normal 5 2 2 4 4 4 3 3" xfId="18217" xr:uid="{00000000-0005-0000-0000-0000D53C0000}"/>
    <cellStyle name="Normal 5 2 2 4 4 4 3 4" xfId="18218" xr:uid="{00000000-0005-0000-0000-0000D63C0000}"/>
    <cellStyle name="Normal 5 2 2 4 4 4 4" xfId="18219" xr:uid="{00000000-0005-0000-0000-0000D73C0000}"/>
    <cellStyle name="Normal 5 2 2 4 4 4 4 2" xfId="18220" xr:uid="{00000000-0005-0000-0000-0000D83C0000}"/>
    <cellStyle name="Normal 5 2 2 4 4 4 4 3" xfId="18221" xr:uid="{00000000-0005-0000-0000-0000D93C0000}"/>
    <cellStyle name="Normal 5 2 2 4 4 4 5" xfId="18222" xr:uid="{00000000-0005-0000-0000-0000DA3C0000}"/>
    <cellStyle name="Normal 5 2 2 4 4 4 6" xfId="18223" xr:uid="{00000000-0005-0000-0000-0000DB3C0000}"/>
    <cellStyle name="Normal 5 2 2 4 4 4 7" xfId="18224" xr:uid="{00000000-0005-0000-0000-0000DC3C0000}"/>
    <cellStyle name="Normal 5 2 2 4 4 5" xfId="18225" xr:uid="{00000000-0005-0000-0000-0000DD3C0000}"/>
    <cellStyle name="Normal 5 2 2 4 4 5 2" xfId="18226" xr:uid="{00000000-0005-0000-0000-0000DE3C0000}"/>
    <cellStyle name="Normal 5 2 2 4 4 5 2 2" xfId="18227" xr:uid="{00000000-0005-0000-0000-0000DF3C0000}"/>
    <cellStyle name="Normal 5 2 2 4 4 5 3" xfId="18228" xr:uid="{00000000-0005-0000-0000-0000E03C0000}"/>
    <cellStyle name="Normal 5 2 2 4 4 5 4" xfId="18229" xr:uid="{00000000-0005-0000-0000-0000E13C0000}"/>
    <cellStyle name="Normal 5 2 2 4 4 6" xfId="18230" xr:uid="{00000000-0005-0000-0000-0000E23C0000}"/>
    <cellStyle name="Normal 5 2 2 4 4 6 2" xfId="18231" xr:uid="{00000000-0005-0000-0000-0000E33C0000}"/>
    <cellStyle name="Normal 5 2 2 4 4 6 3" xfId="18232" xr:uid="{00000000-0005-0000-0000-0000E43C0000}"/>
    <cellStyle name="Normal 5 2 2 4 4 6 4" xfId="18233" xr:uid="{00000000-0005-0000-0000-0000E53C0000}"/>
    <cellStyle name="Normal 5 2 2 4 4 7" xfId="18234" xr:uid="{00000000-0005-0000-0000-0000E63C0000}"/>
    <cellStyle name="Normal 5 2 2 4 4 7 2" xfId="18235" xr:uid="{00000000-0005-0000-0000-0000E73C0000}"/>
    <cellStyle name="Normal 5 2 2 4 4 7 3" xfId="18236" xr:uid="{00000000-0005-0000-0000-0000E83C0000}"/>
    <cellStyle name="Normal 5 2 2 4 4 8" xfId="18237" xr:uid="{00000000-0005-0000-0000-0000E93C0000}"/>
    <cellStyle name="Normal 5 2 2 4 4 9" xfId="18238" xr:uid="{00000000-0005-0000-0000-0000EA3C0000}"/>
    <cellStyle name="Normal 5 2 2 4 5" xfId="18239" xr:uid="{00000000-0005-0000-0000-0000EB3C0000}"/>
    <cellStyle name="Normal 5 2 2 4 5 2" xfId="18240" xr:uid="{00000000-0005-0000-0000-0000EC3C0000}"/>
    <cellStyle name="Normal 5 2 2 4 5 2 2" xfId="18241" xr:uid="{00000000-0005-0000-0000-0000ED3C0000}"/>
    <cellStyle name="Normal 5 2 2 4 5 2 2 2" xfId="18242" xr:uid="{00000000-0005-0000-0000-0000EE3C0000}"/>
    <cellStyle name="Normal 5 2 2 4 5 2 2 2 2" xfId="18243" xr:uid="{00000000-0005-0000-0000-0000EF3C0000}"/>
    <cellStyle name="Normal 5 2 2 4 5 2 2 3" xfId="18244" xr:uid="{00000000-0005-0000-0000-0000F03C0000}"/>
    <cellStyle name="Normal 5 2 2 4 5 2 2 4" xfId="18245" xr:uid="{00000000-0005-0000-0000-0000F13C0000}"/>
    <cellStyle name="Normal 5 2 2 4 5 2 3" xfId="18246" xr:uid="{00000000-0005-0000-0000-0000F23C0000}"/>
    <cellStyle name="Normal 5 2 2 4 5 2 3 2" xfId="18247" xr:uid="{00000000-0005-0000-0000-0000F33C0000}"/>
    <cellStyle name="Normal 5 2 2 4 5 2 3 3" xfId="18248" xr:uid="{00000000-0005-0000-0000-0000F43C0000}"/>
    <cellStyle name="Normal 5 2 2 4 5 2 3 4" xfId="18249" xr:uid="{00000000-0005-0000-0000-0000F53C0000}"/>
    <cellStyle name="Normal 5 2 2 4 5 2 4" xfId="18250" xr:uid="{00000000-0005-0000-0000-0000F63C0000}"/>
    <cellStyle name="Normal 5 2 2 4 5 2 4 2" xfId="18251" xr:uid="{00000000-0005-0000-0000-0000F73C0000}"/>
    <cellStyle name="Normal 5 2 2 4 5 2 4 3" xfId="18252" xr:uid="{00000000-0005-0000-0000-0000F83C0000}"/>
    <cellStyle name="Normal 5 2 2 4 5 2 5" xfId="18253" xr:uid="{00000000-0005-0000-0000-0000F93C0000}"/>
    <cellStyle name="Normal 5 2 2 4 5 2 6" xfId="18254" xr:uid="{00000000-0005-0000-0000-0000FA3C0000}"/>
    <cellStyle name="Normal 5 2 2 4 5 2 7" xfId="18255" xr:uid="{00000000-0005-0000-0000-0000FB3C0000}"/>
    <cellStyle name="Normal 5 2 2 4 5 3" xfId="18256" xr:uid="{00000000-0005-0000-0000-0000FC3C0000}"/>
    <cellStyle name="Normal 5 2 2 4 5 3 2" xfId="18257" xr:uid="{00000000-0005-0000-0000-0000FD3C0000}"/>
    <cellStyle name="Normal 5 2 2 4 5 3 2 2" xfId="18258" xr:uid="{00000000-0005-0000-0000-0000FE3C0000}"/>
    <cellStyle name="Normal 5 2 2 4 5 3 3" xfId="18259" xr:uid="{00000000-0005-0000-0000-0000FF3C0000}"/>
    <cellStyle name="Normal 5 2 2 4 5 3 4" xfId="18260" xr:uid="{00000000-0005-0000-0000-0000003D0000}"/>
    <cellStyle name="Normal 5 2 2 4 5 4" xfId="18261" xr:uid="{00000000-0005-0000-0000-0000013D0000}"/>
    <cellStyle name="Normal 5 2 2 4 5 4 2" xfId="18262" xr:uid="{00000000-0005-0000-0000-0000023D0000}"/>
    <cellStyle name="Normal 5 2 2 4 5 4 3" xfId="18263" xr:uid="{00000000-0005-0000-0000-0000033D0000}"/>
    <cellStyle name="Normal 5 2 2 4 5 4 4" xfId="18264" xr:uid="{00000000-0005-0000-0000-0000043D0000}"/>
    <cellStyle name="Normal 5 2 2 4 5 5" xfId="18265" xr:uid="{00000000-0005-0000-0000-0000053D0000}"/>
    <cellStyle name="Normal 5 2 2 4 5 5 2" xfId="18266" xr:uid="{00000000-0005-0000-0000-0000063D0000}"/>
    <cellStyle name="Normal 5 2 2 4 5 5 3" xfId="18267" xr:uid="{00000000-0005-0000-0000-0000073D0000}"/>
    <cellStyle name="Normal 5 2 2 4 5 6" xfId="18268" xr:uid="{00000000-0005-0000-0000-0000083D0000}"/>
    <cellStyle name="Normal 5 2 2 4 5 7" xfId="18269" xr:uid="{00000000-0005-0000-0000-0000093D0000}"/>
    <cellStyle name="Normal 5 2 2 4 5 8" xfId="18270" xr:uid="{00000000-0005-0000-0000-00000A3D0000}"/>
    <cellStyle name="Normal 5 2 2 4 6" xfId="18271" xr:uid="{00000000-0005-0000-0000-00000B3D0000}"/>
    <cellStyle name="Normal 5 2 2 4 6 2" xfId="18272" xr:uid="{00000000-0005-0000-0000-00000C3D0000}"/>
    <cellStyle name="Normal 5 2 2 4 6 2 2" xfId="18273" xr:uid="{00000000-0005-0000-0000-00000D3D0000}"/>
    <cellStyle name="Normal 5 2 2 4 6 2 2 2" xfId="18274" xr:uid="{00000000-0005-0000-0000-00000E3D0000}"/>
    <cellStyle name="Normal 5 2 2 4 6 2 2 2 2" xfId="18275" xr:uid="{00000000-0005-0000-0000-00000F3D0000}"/>
    <cellStyle name="Normal 5 2 2 4 6 2 2 3" xfId="18276" xr:uid="{00000000-0005-0000-0000-0000103D0000}"/>
    <cellStyle name="Normal 5 2 2 4 6 2 2 4" xfId="18277" xr:uid="{00000000-0005-0000-0000-0000113D0000}"/>
    <cellStyle name="Normal 5 2 2 4 6 2 3" xfId="18278" xr:uid="{00000000-0005-0000-0000-0000123D0000}"/>
    <cellStyle name="Normal 5 2 2 4 6 2 3 2" xfId="18279" xr:uid="{00000000-0005-0000-0000-0000133D0000}"/>
    <cellStyle name="Normal 5 2 2 4 6 2 3 3" xfId="18280" xr:uid="{00000000-0005-0000-0000-0000143D0000}"/>
    <cellStyle name="Normal 5 2 2 4 6 2 3 4" xfId="18281" xr:uid="{00000000-0005-0000-0000-0000153D0000}"/>
    <cellStyle name="Normal 5 2 2 4 6 2 4" xfId="18282" xr:uid="{00000000-0005-0000-0000-0000163D0000}"/>
    <cellStyle name="Normal 5 2 2 4 6 2 4 2" xfId="18283" xr:uid="{00000000-0005-0000-0000-0000173D0000}"/>
    <cellStyle name="Normal 5 2 2 4 6 2 4 3" xfId="18284" xr:uid="{00000000-0005-0000-0000-0000183D0000}"/>
    <cellStyle name="Normal 5 2 2 4 6 2 5" xfId="18285" xr:uid="{00000000-0005-0000-0000-0000193D0000}"/>
    <cellStyle name="Normal 5 2 2 4 6 2 6" xfId="18286" xr:uid="{00000000-0005-0000-0000-00001A3D0000}"/>
    <cellStyle name="Normal 5 2 2 4 6 2 7" xfId="18287" xr:uid="{00000000-0005-0000-0000-00001B3D0000}"/>
    <cellStyle name="Normal 5 2 2 4 6 3" xfId="18288" xr:uid="{00000000-0005-0000-0000-00001C3D0000}"/>
    <cellStyle name="Normal 5 2 2 4 6 3 2" xfId="18289" xr:uid="{00000000-0005-0000-0000-00001D3D0000}"/>
    <cellStyle name="Normal 5 2 2 4 6 3 2 2" xfId="18290" xr:uid="{00000000-0005-0000-0000-00001E3D0000}"/>
    <cellStyle name="Normal 5 2 2 4 6 3 3" xfId="18291" xr:uid="{00000000-0005-0000-0000-00001F3D0000}"/>
    <cellStyle name="Normal 5 2 2 4 6 3 4" xfId="18292" xr:uid="{00000000-0005-0000-0000-0000203D0000}"/>
    <cellStyle name="Normal 5 2 2 4 6 4" xfId="18293" xr:uid="{00000000-0005-0000-0000-0000213D0000}"/>
    <cellStyle name="Normal 5 2 2 4 6 4 2" xfId="18294" xr:uid="{00000000-0005-0000-0000-0000223D0000}"/>
    <cellStyle name="Normal 5 2 2 4 6 4 3" xfId="18295" xr:uid="{00000000-0005-0000-0000-0000233D0000}"/>
    <cellStyle name="Normal 5 2 2 4 6 4 4" xfId="18296" xr:uid="{00000000-0005-0000-0000-0000243D0000}"/>
    <cellStyle name="Normal 5 2 2 4 6 5" xfId="18297" xr:uid="{00000000-0005-0000-0000-0000253D0000}"/>
    <cellStyle name="Normal 5 2 2 4 6 5 2" xfId="18298" xr:uid="{00000000-0005-0000-0000-0000263D0000}"/>
    <cellStyle name="Normal 5 2 2 4 6 5 3" xfId="18299" xr:uid="{00000000-0005-0000-0000-0000273D0000}"/>
    <cellStyle name="Normal 5 2 2 4 6 6" xfId="18300" xr:uid="{00000000-0005-0000-0000-0000283D0000}"/>
    <cellStyle name="Normal 5 2 2 4 6 7" xfId="18301" xr:uid="{00000000-0005-0000-0000-0000293D0000}"/>
    <cellStyle name="Normal 5 2 2 4 6 8" xfId="18302" xr:uid="{00000000-0005-0000-0000-00002A3D0000}"/>
    <cellStyle name="Normal 5 2 2 4 7" xfId="18303" xr:uid="{00000000-0005-0000-0000-00002B3D0000}"/>
    <cellStyle name="Normal 5 2 2 4 7 2" xfId="18304" xr:uid="{00000000-0005-0000-0000-00002C3D0000}"/>
    <cellStyle name="Normal 5 2 2 4 7 2 2" xfId="18305" xr:uid="{00000000-0005-0000-0000-00002D3D0000}"/>
    <cellStyle name="Normal 5 2 2 4 7 2 2 2" xfId="18306" xr:uid="{00000000-0005-0000-0000-00002E3D0000}"/>
    <cellStyle name="Normal 5 2 2 4 7 2 3" xfId="18307" xr:uid="{00000000-0005-0000-0000-00002F3D0000}"/>
    <cellStyle name="Normal 5 2 2 4 7 2 4" xfId="18308" xr:uid="{00000000-0005-0000-0000-0000303D0000}"/>
    <cellStyle name="Normal 5 2 2 4 7 3" xfId="18309" xr:uid="{00000000-0005-0000-0000-0000313D0000}"/>
    <cellStyle name="Normal 5 2 2 4 7 3 2" xfId="18310" xr:uid="{00000000-0005-0000-0000-0000323D0000}"/>
    <cellStyle name="Normal 5 2 2 4 7 3 3" xfId="18311" xr:uid="{00000000-0005-0000-0000-0000333D0000}"/>
    <cellStyle name="Normal 5 2 2 4 7 3 4" xfId="18312" xr:uid="{00000000-0005-0000-0000-0000343D0000}"/>
    <cellStyle name="Normal 5 2 2 4 7 4" xfId="18313" xr:uid="{00000000-0005-0000-0000-0000353D0000}"/>
    <cellStyle name="Normal 5 2 2 4 7 4 2" xfId="18314" xr:uid="{00000000-0005-0000-0000-0000363D0000}"/>
    <cellStyle name="Normal 5 2 2 4 7 4 3" xfId="18315" xr:uid="{00000000-0005-0000-0000-0000373D0000}"/>
    <cellStyle name="Normal 5 2 2 4 7 5" xfId="18316" xr:uid="{00000000-0005-0000-0000-0000383D0000}"/>
    <cellStyle name="Normal 5 2 2 4 7 6" xfId="18317" xr:uid="{00000000-0005-0000-0000-0000393D0000}"/>
    <cellStyle name="Normal 5 2 2 4 7 7" xfId="18318" xr:uid="{00000000-0005-0000-0000-00003A3D0000}"/>
    <cellStyle name="Normal 5 2 2 4 8" xfId="18319" xr:uid="{00000000-0005-0000-0000-00003B3D0000}"/>
    <cellStyle name="Normal 5 2 2 4 8 2" xfId="18320" xr:uid="{00000000-0005-0000-0000-00003C3D0000}"/>
    <cellStyle name="Normal 5 2 2 4 8 2 2" xfId="18321" xr:uid="{00000000-0005-0000-0000-00003D3D0000}"/>
    <cellStyle name="Normal 5 2 2 4 8 3" xfId="18322" xr:uid="{00000000-0005-0000-0000-00003E3D0000}"/>
    <cellStyle name="Normal 5 2 2 4 8 4" xfId="18323" xr:uid="{00000000-0005-0000-0000-00003F3D0000}"/>
    <cellStyle name="Normal 5 2 2 4 9" xfId="18324" xr:uid="{00000000-0005-0000-0000-0000403D0000}"/>
    <cellStyle name="Normal 5 2 2 4 9 2" xfId="18325" xr:uid="{00000000-0005-0000-0000-0000413D0000}"/>
    <cellStyle name="Normal 5 2 2 4 9 3" xfId="18326" xr:uid="{00000000-0005-0000-0000-0000423D0000}"/>
    <cellStyle name="Normal 5 2 2 4 9 4" xfId="18327" xr:uid="{00000000-0005-0000-0000-0000433D0000}"/>
    <cellStyle name="Normal 5 2 2 5" xfId="18328" xr:uid="{00000000-0005-0000-0000-0000443D0000}"/>
    <cellStyle name="Normal 5 2 2 5 10" xfId="18329" xr:uid="{00000000-0005-0000-0000-0000453D0000}"/>
    <cellStyle name="Normal 5 2 2 5 11" xfId="18330" xr:uid="{00000000-0005-0000-0000-0000463D0000}"/>
    <cellStyle name="Normal 5 2 2 5 2" xfId="18331" xr:uid="{00000000-0005-0000-0000-0000473D0000}"/>
    <cellStyle name="Normal 5 2 2 5 2 10" xfId="18332" xr:uid="{00000000-0005-0000-0000-0000483D0000}"/>
    <cellStyle name="Normal 5 2 2 5 2 2" xfId="18333" xr:uid="{00000000-0005-0000-0000-0000493D0000}"/>
    <cellStyle name="Normal 5 2 2 5 2 2 2" xfId="18334" xr:uid="{00000000-0005-0000-0000-00004A3D0000}"/>
    <cellStyle name="Normal 5 2 2 5 2 2 2 2" xfId="18335" xr:uid="{00000000-0005-0000-0000-00004B3D0000}"/>
    <cellStyle name="Normal 5 2 2 5 2 2 2 2 2" xfId="18336" xr:uid="{00000000-0005-0000-0000-00004C3D0000}"/>
    <cellStyle name="Normal 5 2 2 5 2 2 2 2 2 2" xfId="18337" xr:uid="{00000000-0005-0000-0000-00004D3D0000}"/>
    <cellStyle name="Normal 5 2 2 5 2 2 2 2 3" xfId="18338" xr:uid="{00000000-0005-0000-0000-00004E3D0000}"/>
    <cellStyle name="Normal 5 2 2 5 2 2 2 2 4" xfId="18339" xr:uid="{00000000-0005-0000-0000-00004F3D0000}"/>
    <cellStyle name="Normal 5 2 2 5 2 2 2 3" xfId="18340" xr:uid="{00000000-0005-0000-0000-0000503D0000}"/>
    <cellStyle name="Normal 5 2 2 5 2 2 2 3 2" xfId="18341" xr:uid="{00000000-0005-0000-0000-0000513D0000}"/>
    <cellStyle name="Normal 5 2 2 5 2 2 2 3 3" xfId="18342" xr:uid="{00000000-0005-0000-0000-0000523D0000}"/>
    <cellStyle name="Normal 5 2 2 5 2 2 2 3 4" xfId="18343" xr:uid="{00000000-0005-0000-0000-0000533D0000}"/>
    <cellStyle name="Normal 5 2 2 5 2 2 2 4" xfId="18344" xr:uid="{00000000-0005-0000-0000-0000543D0000}"/>
    <cellStyle name="Normal 5 2 2 5 2 2 2 4 2" xfId="18345" xr:uid="{00000000-0005-0000-0000-0000553D0000}"/>
    <cellStyle name="Normal 5 2 2 5 2 2 2 4 3" xfId="18346" xr:uid="{00000000-0005-0000-0000-0000563D0000}"/>
    <cellStyle name="Normal 5 2 2 5 2 2 2 5" xfId="18347" xr:uid="{00000000-0005-0000-0000-0000573D0000}"/>
    <cellStyle name="Normal 5 2 2 5 2 2 2 6" xfId="18348" xr:uid="{00000000-0005-0000-0000-0000583D0000}"/>
    <cellStyle name="Normal 5 2 2 5 2 2 2 7" xfId="18349" xr:uid="{00000000-0005-0000-0000-0000593D0000}"/>
    <cellStyle name="Normal 5 2 2 5 2 2 3" xfId="18350" xr:uid="{00000000-0005-0000-0000-00005A3D0000}"/>
    <cellStyle name="Normal 5 2 2 5 2 2 3 2" xfId="18351" xr:uid="{00000000-0005-0000-0000-00005B3D0000}"/>
    <cellStyle name="Normal 5 2 2 5 2 2 3 2 2" xfId="18352" xr:uid="{00000000-0005-0000-0000-00005C3D0000}"/>
    <cellStyle name="Normal 5 2 2 5 2 2 3 3" xfId="18353" xr:uid="{00000000-0005-0000-0000-00005D3D0000}"/>
    <cellStyle name="Normal 5 2 2 5 2 2 3 4" xfId="18354" xr:uid="{00000000-0005-0000-0000-00005E3D0000}"/>
    <cellStyle name="Normal 5 2 2 5 2 2 4" xfId="18355" xr:uid="{00000000-0005-0000-0000-00005F3D0000}"/>
    <cellStyle name="Normal 5 2 2 5 2 2 4 2" xfId="18356" xr:uid="{00000000-0005-0000-0000-0000603D0000}"/>
    <cellStyle name="Normal 5 2 2 5 2 2 4 3" xfId="18357" xr:uid="{00000000-0005-0000-0000-0000613D0000}"/>
    <cellStyle name="Normal 5 2 2 5 2 2 4 4" xfId="18358" xr:uid="{00000000-0005-0000-0000-0000623D0000}"/>
    <cellStyle name="Normal 5 2 2 5 2 2 5" xfId="18359" xr:uid="{00000000-0005-0000-0000-0000633D0000}"/>
    <cellStyle name="Normal 5 2 2 5 2 2 5 2" xfId="18360" xr:uid="{00000000-0005-0000-0000-0000643D0000}"/>
    <cellStyle name="Normal 5 2 2 5 2 2 5 3" xfId="18361" xr:uid="{00000000-0005-0000-0000-0000653D0000}"/>
    <cellStyle name="Normal 5 2 2 5 2 2 6" xfId="18362" xr:uid="{00000000-0005-0000-0000-0000663D0000}"/>
    <cellStyle name="Normal 5 2 2 5 2 2 7" xfId="18363" xr:uid="{00000000-0005-0000-0000-0000673D0000}"/>
    <cellStyle name="Normal 5 2 2 5 2 2 8" xfId="18364" xr:uid="{00000000-0005-0000-0000-0000683D0000}"/>
    <cellStyle name="Normal 5 2 2 5 2 3" xfId="18365" xr:uid="{00000000-0005-0000-0000-0000693D0000}"/>
    <cellStyle name="Normal 5 2 2 5 2 3 2" xfId="18366" xr:uid="{00000000-0005-0000-0000-00006A3D0000}"/>
    <cellStyle name="Normal 5 2 2 5 2 3 2 2" xfId="18367" xr:uid="{00000000-0005-0000-0000-00006B3D0000}"/>
    <cellStyle name="Normal 5 2 2 5 2 3 2 2 2" xfId="18368" xr:uid="{00000000-0005-0000-0000-00006C3D0000}"/>
    <cellStyle name="Normal 5 2 2 5 2 3 2 2 2 2" xfId="18369" xr:uid="{00000000-0005-0000-0000-00006D3D0000}"/>
    <cellStyle name="Normal 5 2 2 5 2 3 2 2 3" xfId="18370" xr:uid="{00000000-0005-0000-0000-00006E3D0000}"/>
    <cellStyle name="Normal 5 2 2 5 2 3 2 2 4" xfId="18371" xr:uid="{00000000-0005-0000-0000-00006F3D0000}"/>
    <cellStyle name="Normal 5 2 2 5 2 3 2 3" xfId="18372" xr:uid="{00000000-0005-0000-0000-0000703D0000}"/>
    <cellStyle name="Normal 5 2 2 5 2 3 2 3 2" xfId="18373" xr:uid="{00000000-0005-0000-0000-0000713D0000}"/>
    <cellStyle name="Normal 5 2 2 5 2 3 2 3 3" xfId="18374" xr:uid="{00000000-0005-0000-0000-0000723D0000}"/>
    <cellStyle name="Normal 5 2 2 5 2 3 2 3 4" xfId="18375" xr:uid="{00000000-0005-0000-0000-0000733D0000}"/>
    <cellStyle name="Normal 5 2 2 5 2 3 2 4" xfId="18376" xr:uid="{00000000-0005-0000-0000-0000743D0000}"/>
    <cellStyle name="Normal 5 2 2 5 2 3 2 4 2" xfId="18377" xr:uid="{00000000-0005-0000-0000-0000753D0000}"/>
    <cellStyle name="Normal 5 2 2 5 2 3 2 4 3" xfId="18378" xr:uid="{00000000-0005-0000-0000-0000763D0000}"/>
    <cellStyle name="Normal 5 2 2 5 2 3 2 5" xfId="18379" xr:uid="{00000000-0005-0000-0000-0000773D0000}"/>
    <cellStyle name="Normal 5 2 2 5 2 3 2 6" xfId="18380" xr:uid="{00000000-0005-0000-0000-0000783D0000}"/>
    <cellStyle name="Normal 5 2 2 5 2 3 2 7" xfId="18381" xr:uid="{00000000-0005-0000-0000-0000793D0000}"/>
    <cellStyle name="Normal 5 2 2 5 2 3 3" xfId="18382" xr:uid="{00000000-0005-0000-0000-00007A3D0000}"/>
    <cellStyle name="Normal 5 2 2 5 2 3 3 2" xfId="18383" xr:uid="{00000000-0005-0000-0000-00007B3D0000}"/>
    <cellStyle name="Normal 5 2 2 5 2 3 3 2 2" xfId="18384" xr:uid="{00000000-0005-0000-0000-00007C3D0000}"/>
    <cellStyle name="Normal 5 2 2 5 2 3 3 3" xfId="18385" xr:uid="{00000000-0005-0000-0000-00007D3D0000}"/>
    <cellStyle name="Normal 5 2 2 5 2 3 3 4" xfId="18386" xr:uid="{00000000-0005-0000-0000-00007E3D0000}"/>
    <cellStyle name="Normal 5 2 2 5 2 3 4" xfId="18387" xr:uid="{00000000-0005-0000-0000-00007F3D0000}"/>
    <cellStyle name="Normal 5 2 2 5 2 3 4 2" xfId="18388" xr:uid="{00000000-0005-0000-0000-0000803D0000}"/>
    <cellStyle name="Normal 5 2 2 5 2 3 4 3" xfId="18389" xr:uid="{00000000-0005-0000-0000-0000813D0000}"/>
    <cellStyle name="Normal 5 2 2 5 2 3 4 4" xfId="18390" xr:uid="{00000000-0005-0000-0000-0000823D0000}"/>
    <cellStyle name="Normal 5 2 2 5 2 3 5" xfId="18391" xr:uid="{00000000-0005-0000-0000-0000833D0000}"/>
    <cellStyle name="Normal 5 2 2 5 2 3 5 2" xfId="18392" xr:uid="{00000000-0005-0000-0000-0000843D0000}"/>
    <cellStyle name="Normal 5 2 2 5 2 3 5 3" xfId="18393" xr:uid="{00000000-0005-0000-0000-0000853D0000}"/>
    <cellStyle name="Normal 5 2 2 5 2 3 6" xfId="18394" xr:uid="{00000000-0005-0000-0000-0000863D0000}"/>
    <cellStyle name="Normal 5 2 2 5 2 3 7" xfId="18395" xr:uid="{00000000-0005-0000-0000-0000873D0000}"/>
    <cellStyle name="Normal 5 2 2 5 2 3 8" xfId="18396" xr:uid="{00000000-0005-0000-0000-0000883D0000}"/>
    <cellStyle name="Normal 5 2 2 5 2 4" xfId="18397" xr:uid="{00000000-0005-0000-0000-0000893D0000}"/>
    <cellStyle name="Normal 5 2 2 5 2 4 2" xfId="18398" xr:uid="{00000000-0005-0000-0000-00008A3D0000}"/>
    <cellStyle name="Normal 5 2 2 5 2 4 2 2" xfId="18399" xr:uid="{00000000-0005-0000-0000-00008B3D0000}"/>
    <cellStyle name="Normal 5 2 2 5 2 4 2 2 2" xfId="18400" xr:uid="{00000000-0005-0000-0000-00008C3D0000}"/>
    <cellStyle name="Normal 5 2 2 5 2 4 2 3" xfId="18401" xr:uid="{00000000-0005-0000-0000-00008D3D0000}"/>
    <cellStyle name="Normal 5 2 2 5 2 4 2 4" xfId="18402" xr:uid="{00000000-0005-0000-0000-00008E3D0000}"/>
    <cellStyle name="Normal 5 2 2 5 2 4 3" xfId="18403" xr:uid="{00000000-0005-0000-0000-00008F3D0000}"/>
    <cellStyle name="Normal 5 2 2 5 2 4 3 2" xfId="18404" xr:uid="{00000000-0005-0000-0000-0000903D0000}"/>
    <cellStyle name="Normal 5 2 2 5 2 4 3 3" xfId="18405" xr:uid="{00000000-0005-0000-0000-0000913D0000}"/>
    <cellStyle name="Normal 5 2 2 5 2 4 3 4" xfId="18406" xr:uid="{00000000-0005-0000-0000-0000923D0000}"/>
    <cellStyle name="Normal 5 2 2 5 2 4 4" xfId="18407" xr:uid="{00000000-0005-0000-0000-0000933D0000}"/>
    <cellStyle name="Normal 5 2 2 5 2 4 4 2" xfId="18408" xr:uid="{00000000-0005-0000-0000-0000943D0000}"/>
    <cellStyle name="Normal 5 2 2 5 2 4 4 3" xfId="18409" xr:uid="{00000000-0005-0000-0000-0000953D0000}"/>
    <cellStyle name="Normal 5 2 2 5 2 4 5" xfId="18410" xr:uid="{00000000-0005-0000-0000-0000963D0000}"/>
    <cellStyle name="Normal 5 2 2 5 2 4 6" xfId="18411" xr:uid="{00000000-0005-0000-0000-0000973D0000}"/>
    <cellStyle name="Normal 5 2 2 5 2 4 7" xfId="18412" xr:uid="{00000000-0005-0000-0000-0000983D0000}"/>
    <cellStyle name="Normal 5 2 2 5 2 5" xfId="18413" xr:uid="{00000000-0005-0000-0000-0000993D0000}"/>
    <cellStyle name="Normal 5 2 2 5 2 5 2" xfId="18414" xr:uid="{00000000-0005-0000-0000-00009A3D0000}"/>
    <cellStyle name="Normal 5 2 2 5 2 5 2 2" xfId="18415" xr:uid="{00000000-0005-0000-0000-00009B3D0000}"/>
    <cellStyle name="Normal 5 2 2 5 2 5 3" xfId="18416" xr:uid="{00000000-0005-0000-0000-00009C3D0000}"/>
    <cellStyle name="Normal 5 2 2 5 2 5 4" xfId="18417" xr:uid="{00000000-0005-0000-0000-00009D3D0000}"/>
    <cellStyle name="Normal 5 2 2 5 2 6" xfId="18418" xr:uid="{00000000-0005-0000-0000-00009E3D0000}"/>
    <cellStyle name="Normal 5 2 2 5 2 6 2" xfId="18419" xr:uid="{00000000-0005-0000-0000-00009F3D0000}"/>
    <cellStyle name="Normal 5 2 2 5 2 6 3" xfId="18420" xr:uid="{00000000-0005-0000-0000-0000A03D0000}"/>
    <cellStyle name="Normal 5 2 2 5 2 6 4" xfId="18421" xr:uid="{00000000-0005-0000-0000-0000A13D0000}"/>
    <cellStyle name="Normal 5 2 2 5 2 7" xfId="18422" xr:uid="{00000000-0005-0000-0000-0000A23D0000}"/>
    <cellStyle name="Normal 5 2 2 5 2 7 2" xfId="18423" xr:uid="{00000000-0005-0000-0000-0000A33D0000}"/>
    <cellStyle name="Normal 5 2 2 5 2 7 3" xfId="18424" xr:uid="{00000000-0005-0000-0000-0000A43D0000}"/>
    <cellStyle name="Normal 5 2 2 5 2 8" xfId="18425" xr:uid="{00000000-0005-0000-0000-0000A53D0000}"/>
    <cellStyle name="Normal 5 2 2 5 2 9" xfId="18426" xr:uid="{00000000-0005-0000-0000-0000A63D0000}"/>
    <cellStyle name="Normal 5 2 2 5 3" xfId="18427" xr:uid="{00000000-0005-0000-0000-0000A73D0000}"/>
    <cellStyle name="Normal 5 2 2 5 3 2" xfId="18428" xr:uid="{00000000-0005-0000-0000-0000A83D0000}"/>
    <cellStyle name="Normal 5 2 2 5 3 2 2" xfId="18429" xr:uid="{00000000-0005-0000-0000-0000A93D0000}"/>
    <cellStyle name="Normal 5 2 2 5 3 2 2 2" xfId="18430" xr:uid="{00000000-0005-0000-0000-0000AA3D0000}"/>
    <cellStyle name="Normal 5 2 2 5 3 2 2 2 2" xfId="18431" xr:uid="{00000000-0005-0000-0000-0000AB3D0000}"/>
    <cellStyle name="Normal 5 2 2 5 3 2 2 3" xfId="18432" xr:uid="{00000000-0005-0000-0000-0000AC3D0000}"/>
    <cellStyle name="Normal 5 2 2 5 3 2 2 4" xfId="18433" xr:uid="{00000000-0005-0000-0000-0000AD3D0000}"/>
    <cellStyle name="Normal 5 2 2 5 3 2 3" xfId="18434" xr:uid="{00000000-0005-0000-0000-0000AE3D0000}"/>
    <cellStyle name="Normal 5 2 2 5 3 2 3 2" xfId="18435" xr:uid="{00000000-0005-0000-0000-0000AF3D0000}"/>
    <cellStyle name="Normal 5 2 2 5 3 2 3 3" xfId="18436" xr:uid="{00000000-0005-0000-0000-0000B03D0000}"/>
    <cellStyle name="Normal 5 2 2 5 3 2 3 4" xfId="18437" xr:uid="{00000000-0005-0000-0000-0000B13D0000}"/>
    <cellStyle name="Normal 5 2 2 5 3 2 4" xfId="18438" xr:uid="{00000000-0005-0000-0000-0000B23D0000}"/>
    <cellStyle name="Normal 5 2 2 5 3 2 4 2" xfId="18439" xr:uid="{00000000-0005-0000-0000-0000B33D0000}"/>
    <cellStyle name="Normal 5 2 2 5 3 2 4 3" xfId="18440" xr:uid="{00000000-0005-0000-0000-0000B43D0000}"/>
    <cellStyle name="Normal 5 2 2 5 3 2 5" xfId="18441" xr:uid="{00000000-0005-0000-0000-0000B53D0000}"/>
    <cellStyle name="Normal 5 2 2 5 3 2 6" xfId="18442" xr:uid="{00000000-0005-0000-0000-0000B63D0000}"/>
    <cellStyle name="Normal 5 2 2 5 3 2 7" xfId="18443" xr:uid="{00000000-0005-0000-0000-0000B73D0000}"/>
    <cellStyle name="Normal 5 2 2 5 3 3" xfId="18444" xr:uid="{00000000-0005-0000-0000-0000B83D0000}"/>
    <cellStyle name="Normal 5 2 2 5 3 3 2" xfId="18445" xr:uid="{00000000-0005-0000-0000-0000B93D0000}"/>
    <cellStyle name="Normal 5 2 2 5 3 3 2 2" xfId="18446" xr:uid="{00000000-0005-0000-0000-0000BA3D0000}"/>
    <cellStyle name="Normal 5 2 2 5 3 3 3" xfId="18447" xr:uid="{00000000-0005-0000-0000-0000BB3D0000}"/>
    <cellStyle name="Normal 5 2 2 5 3 3 4" xfId="18448" xr:uid="{00000000-0005-0000-0000-0000BC3D0000}"/>
    <cellStyle name="Normal 5 2 2 5 3 4" xfId="18449" xr:uid="{00000000-0005-0000-0000-0000BD3D0000}"/>
    <cellStyle name="Normal 5 2 2 5 3 4 2" xfId="18450" xr:uid="{00000000-0005-0000-0000-0000BE3D0000}"/>
    <cellStyle name="Normal 5 2 2 5 3 4 3" xfId="18451" xr:uid="{00000000-0005-0000-0000-0000BF3D0000}"/>
    <cellStyle name="Normal 5 2 2 5 3 4 4" xfId="18452" xr:uid="{00000000-0005-0000-0000-0000C03D0000}"/>
    <cellStyle name="Normal 5 2 2 5 3 5" xfId="18453" xr:uid="{00000000-0005-0000-0000-0000C13D0000}"/>
    <cellStyle name="Normal 5 2 2 5 3 5 2" xfId="18454" xr:uid="{00000000-0005-0000-0000-0000C23D0000}"/>
    <cellStyle name="Normal 5 2 2 5 3 5 3" xfId="18455" xr:uid="{00000000-0005-0000-0000-0000C33D0000}"/>
    <cellStyle name="Normal 5 2 2 5 3 6" xfId="18456" xr:uid="{00000000-0005-0000-0000-0000C43D0000}"/>
    <cellStyle name="Normal 5 2 2 5 3 7" xfId="18457" xr:uid="{00000000-0005-0000-0000-0000C53D0000}"/>
    <cellStyle name="Normal 5 2 2 5 3 8" xfId="18458" xr:uid="{00000000-0005-0000-0000-0000C63D0000}"/>
    <cellStyle name="Normal 5 2 2 5 4" xfId="18459" xr:uid="{00000000-0005-0000-0000-0000C73D0000}"/>
    <cellStyle name="Normal 5 2 2 5 4 2" xfId="18460" xr:uid="{00000000-0005-0000-0000-0000C83D0000}"/>
    <cellStyle name="Normal 5 2 2 5 4 2 2" xfId="18461" xr:uid="{00000000-0005-0000-0000-0000C93D0000}"/>
    <cellStyle name="Normal 5 2 2 5 4 2 2 2" xfId="18462" xr:uid="{00000000-0005-0000-0000-0000CA3D0000}"/>
    <cellStyle name="Normal 5 2 2 5 4 2 2 2 2" xfId="18463" xr:uid="{00000000-0005-0000-0000-0000CB3D0000}"/>
    <cellStyle name="Normal 5 2 2 5 4 2 2 3" xfId="18464" xr:uid="{00000000-0005-0000-0000-0000CC3D0000}"/>
    <cellStyle name="Normal 5 2 2 5 4 2 2 4" xfId="18465" xr:uid="{00000000-0005-0000-0000-0000CD3D0000}"/>
    <cellStyle name="Normal 5 2 2 5 4 2 3" xfId="18466" xr:uid="{00000000-0005-0000-0000-0000CE3D0000}"/>
    <cellStyle name="Normal 5 2 2 5 4 2 3 2" xfId="18467" xr:uid="{00000000-0005-0000-0000-0000CF3D0000}"/>
    <cellStyle name="Normal 5 2 2 5 4 2 3 3" xfId="18468" xr:uid="{00000000-0005-0000-0000-0000D03D0000}"/>
    <cellStyle name="Normal 5 2 2 5 4 2 3 4" xfId="18469" xr:uid="{00000000-0005-0000-0000-0000D13D0000}"/>
    <cellStyle name="Normal 5 2 2 5 4 2 4" xfId="18470" xr:uid="{00000000-0005-0000-0000-0000D23D0000}"/>
    <cellStyle name="Normal 5 2 2 5 4 2 4 2" xfId="18471" xr:uid="{00000000-0005-0000-0000-0000D33D0000}"/>
    <cellStyle name="Normal 5 2 2 5 4 2 4 3" xfId="18472" xr:uid="{00000000-0005-0000-0000-0000D43D0000}"/>
    <cellStyle name="Normal 5 2 2 5 4 2 5" xfId="18473" xr:uid="{00000000-0005-0000-0000-0000D53D0000}"/>
    <cellStyle name="Normal 5 2 2 5 4 2 6" xfId="18474" xr:uid="{00000000-0005-0000-0000-0000D63D0000}"/>
    <cellStyle name="Normal 5 2 2 5 4 2 7" xfId="18475" xr:uid="{00000000-0005-0000-0000-0000D73D0000}"/>
    <cellStyle name="Normal 5 2 2 5 4 3" xfId="18476" xr:uid="{00000000-0005-0000-0000-0000D83D0000}"/>
    <cellStyle name="Normal 5 2 2 5 4 3 2" xfId="18477" xr:uid="{00000000-0005-0000-0000-0000D93D0000}"/>
    <cellStyle name="Normal 5 2 2 5 4 3 2 2" xfId="18478" xr:uid="{00000000-0005-0000-0000-0000DA3D0000}"/>
    <cellStyle name="Normal 5 2 2 5 4 3 3" xfId="18479" xr:uid="{00000000-0005-0000-0000-0000DB3D0000}"/>
    <cellStyle name="Normal 5 2 2 5 4 3 4" xfId="18480" xr:uid="{00000000-0005-0000-0000-0000DC3D0000}"/>
    <cellStyle name="Normal 5 2 2 5 4 4" xfId="18481" xr:uid="{00000000-0005-0000-0000-0000DD3D0000}"/>
    <cellStyle name="Normal 5 2 2 5 4 4 2" xfId="18482" xr:uid="{00000000-0005-0000-0000-0000DE3D0000}"/>
    <cellStyle name="Normal 5 2 2 5 4 4 3" xfId="18483" xr:uid="{00000000-0005-0000-0000-0000DF3D0000}"/>
    <cellStyle name="Normal 5 2 2 5 4 4 4" xfId="18484" xr:uid="{00000000-0005-0000-0000-0000E03D0000}"/>
    <cellStyle name="Normal 5 2 2 5 4 5" xfId="18485" xr:uid="{00000000-0005-0000-0000-0000E13D0000}"/>
    <cellStyle name="Normal 5 2 2 5 4 5 2" xfId="18486" xr:uid="{00000000-0005-0000-0000-0000E23D0000}"/>
    <cellStyle name="Normal 5 2 2 5 4 5 3" xfId="18487" xr:uid="{00000000-0005-0000-0000-0000E33D0000}"/>
    <cellStyle name="Normal 5 2 2 5 4 6" xfId="18488" xr:uid="{00000000-0005-0000-0000-0000E43D0000}"/>
    <cellStyle name="Normal 5 2 2 5 4 7" xfId="18489" xr:uid="{00000000-0005-0000-0000-0000E53D0000}"/>
    <cellStyle name="Normal 5 2 2 5 4 8" xfId="18490" xr:uid="{00000000-0005-0000-0000-0000E63D0000}"/>
    <cellStyle name="Normal 5 2 2 5 5" xfId="18491" xr:uid="{00000000-0005-0000-0000-0000E73D0000}"/>
    <cellStyle name="Normal 5 2 2 5 5 2" xfId="18492" xr:uid="{00000000-0005-0000-0000-0000E83D0000}"/>
    <cellStyle name="Normal 5 2 2 5 5 2 2" xfId="18493" xr:uid="{00000000-0005-0000-0000-0000E93D0000}"/>
    <cellStyle name="Normal 5 2 2 5 5 2 2 2" xfId="18494" xr:uid="{00000000-0005-0000-0000-0000EA3D0000}"/>
    <cellStyle name="Normal 5 2 2 5 5 2 3" xfId="18495" xr:uid="{00000000-0005-0000-0000-0000EB3D0000}"/>
    <cellStyle name="Normal 5 2 2 5 5 2 4" xfId="18496" xr:uid="{00000000-0005-0000-0000-0000EC3D0000}"/>
    <cellStyle name="Normal 5 2 2 5 5 3" xfId="18497" xr:uid="{00000000-0005-0000-0000-0000ED3D0000}"/>
    <cellStyle name="Normal 5 2 2 5 5 3 2" xfId="18498" xr:uid="{00000000-0005-0000-0000-0000EE3D0000}"/>
    <cellStyle name="Normal 5 2 2 5 5 3 3" xfId="18499" xr:uid="{00000000-0005-0000-0000-0000EF3D0000}"/>
    <cellStyle name="Normal 5 2 2 5 5 3 4" xfId="18500" xr:uid="{00000000-0005-0000-0000-0000F03D0000}"/>
    <cellStyle name="Normal 5 2 2 5 5 4" xfId="18501" xr:uid="{00000000-0005-0000-0000-0000F13D0000}"/>
    <cellStyle name="Normal 5 2 2 5 5 4 2" xfId="18502" xr:uid="{00000000-0005-0000-0000-0000F23D0000}"/>
    <cellStyle name="Normal 5 2 2 5 5 4 3" xfId="18503" xr:uid="{00000000-0005-0000-0000-0000F33D0000}"/>
    <cellStyle name="Normal 5 2 2 5 5 5" xfId="18504" xr:uid="{00000000-0005-0000-0000-0000F43D0000}"/>
    <cellStyle name="Normal 5 2 2 5 5 6" xfId="18505" xr:uid="{00000000-0005-0000-0000-0000F53D0000}"/>
    <cellStyle name="Normal 5 2 2 5 5 7" xfId="18506" xr:uid="{00000000-0005-0000-0000-0000F63D0000}"/>
    <cellStyle name="Normal 5 2 2 5 6" xfId="18507" xr:uid="{00000000-0005-0000-0000-0000F73D0000}"/>
    <cellStyle name="Normal 5 2 2 5 6 2" xfId="18508" xr:uid="{00000000-0005-0000-0000-0000F83D0000}"/>
    <cellStyle name="Normal 5 2 2 5 6 2 2" xfId="18509" xr:uid="{00000000-0005-0000-0000-0000F93D0000}"/>
    <cellStyle name="Normal 5 2 2 5 6 3" xfId="18510" xr:uid="{00000000-0005-0000-0000-0000FA3D0000}"/>
    <cellStyle name="Normal 5 2 2 5 6 4" xfId="18511" xr:uid="{00000000-0005-0000-0000-0000FB3D0000}"/>
    <cellStyle name="Normal 5 2 2 5 7" xfId="18512" xr:uid="{00000000-0005-0000-0000-0000FC3D0000}"/>
    <cellStyle name="Normal 5 2 2 5 7 2" xfId="18513" xr:uid="{00000000-0005-0000-0000-0000FD3D0000}"/>
    <cellStyle name="Normal 5 2 2 5 7 3" xfId="18514" xr:uid="{00000000-0005-0000-0000-0000FE3D0000}"/>
    <cellStyle name="Normal 5 2 2 5 7 4" xfId="18515" xr:uid="{00000000-0005-0000-0000-0000FF3D0000}"/>
    <cellStyle name="Normal 5 2 2 5 8" xfId="18516" xr:uid="{00000000-0005-0000-0000-0000003E0000}"/>
    <cellStyle name="Normal 5 2 2 5 8 2" xfId="18517" xr:uid="{00000000-0005-0000-0000-0000013E0000}"/>
    <cellStyle name="Normal 5 2 2 5 8 3" xfId="18518" xr:uid="{00000000-0005-0000-0000-0000023E0000}"/>
    <cellStyle name="Normal 5 2 2 5 9" xfId="18519" xr:uid="{00000000-0005-0000-0000-0000033E0000}"/>
    <cellStyle name="Normal 5 2 2 6" xfId="18520" xr:uid="{00000000-0005-0000-0000-0000043E0000}"/>
    <cellStyle name="Normal 5 2 2 6 10" xfId="18521" xr:uid="{00000000-0005-0000-0000-0000053E0000}"/>
    <cellStyle name="Normal 5 2 2 6 11" xfId="18522" xr:uid="{00000000-0005-0000-0000-0000063E0000}"/>
    <cellStyle name="Normal 5 2 2 6 2" xfId="18523" xr:uid="{00000000-0005-0000-0000-0000073E0000}"/>
    <cellStyle name="Normal 5 2 2 6 2 10" xfId="18524" xr:uid="{00000000-0005-0000-0000-0000083E0000}"/>
    <cellStyle name="Normal 5 2 2 6 2 2" xfId="18525" xr:uid="{00000000-0005-0000-0000-0000093E0000}"/>
    <cellStyle name="Normal 5 2 2 6 2 2 2" xfId="18526" xr:uid="{00000000-0005-0000-0000-00000A3E0000}"/>
    <cellStyle name="Normal 5 2 2 6 2 2 2 2" xfId="18527" xr:uid="{00000000-0005-0000-0000-00000B3E0000}"/>
    <cellStyle name="Normal 5 2 2 6 2 2 2 2 2" xfId="18528" xr:uid="{00000000-0005-0000-0000-00000C3E0000}"/>
    <cellStyle name="Normal 5 2 2 6 2 2 2 2 2 2" xfId="18529" xr:uid="{00000000-0005-0000-0000-00000D3E0000}"/>
    <cellStyle name="Normal 5 2 2 6 2 2 2 2 3" xfId="18530" xr:uid="{00000000-0005-0000-0000-00000E3E0000}"/>
    <cellStyle name="Normal 5 2 2 6 2 2 2 2 4" xfId="18531" xr:uid="{00000000-0005-0000-0000-00000F3E0000}"/>
    <cellStyle name="Normal 5 2 2 6 2 2 2 3" xfId="18532" xr:uid="{00000000-0005-0000-0000-0000103E0000}"/>
    <cellStyle name="Normal 5 2 2 6 2 2 2 3 2" xfId="18533" xr:uid="{00000000-0005-0000-0000-0000113E0000}"/>
    <cellStyle name="Normal 5 2 2 6 2 2 2 3 3" xfId="18534" xr:uid="{00000000-0005-0000-0000-0000123E0000}"/>
    <cellStyle name="Normal 5 2 2 6 2 2 2 3 4" xfId="18535" xr:uid="{00000000-0005-0000-0000-0000133E0000}"/>
    <cellStyle name="Normal 5 2 2 6 2 2 2 4" xfId="18536" xr:uid="{00000000-0005-0000-0000-0000143E0000}"/>
    <cellStyle name="Normal 5 2 2 6 2 2 2 4 2" xfId="18537" xr:uid="{00000000-0005-0000-0000-0000153E0000}"/>
    <cellStyle name="Normal 5 2 2 6 2 2 2 4 3" xfId="18538" xr:uid="{00000000-0005-0000-0000-0000163E0000}"/>
    <cellStyle name="Normal 5 2 2 6 2 2 2 5" xfId="18539" xr:uid="{00000000-0005-0000-0000-0000173E0000}"/>
    <cellStyle name="Normal 5 2 2 6 2 2 2 6" xfId="18540" xr:uid="{00000000-0005-0000-0000-0000183E0000}"/>
    <cellStyle name="Normal 5 2 2 6 2 2 2 7" xfId="18541" xr:uid="{00000000-0005-0000-0000-0000193E0000}"/>
    <cellStyle name="Normal 5 2 2 6 2 2 3" xfId="18542" xr:uid="{00000000-0005-0000-0000-00001A3E0000}"/>
    <cellStyle name="Normal 5 2 2 6 2 2 3 2" xfId="18543" xr:uid="{00000000-0005-0000-0000-00001B3E0000}"/>
    <cellStyle name="Normal 5 2 2 6 2 2 3 2 2" xfId="18544" xr:uid="{00000000-0005-0000-0000-00001C3E0000}"/>
    <cellStyle name="Normal 5 2 2 6 2 2 3 3" xfId="18545" xr:uid="{00000000-0005-0000-0000-00001D3E0000}"/>
    <cellStyle name="Normal 5 2 2 6 2 2 3 4" xfId="18546" xr:uid="{00000000-0005-0000-0000-00001E3E0000}"/>
    <cellStyle name="Normal 5 2 2 6 2 2 4" xfId="18547" xr:uid="{00000000-0005-0000-0000-00001F3E0000}"/>
    <cellStyle name="Normal 5 2 2 6 2 2 4 2" xfId="18548" xr:uid="{00000000-0005-0000-0000-0000203E0000}"/>
    <cellStyle name="Normal 5 2 2 6 2 2 4 3" xfId="18549" xr:uid="{00000000-0005-0000-0000-0000213E0000}"/>
    <cellStyle name="Normal 5 2 2 6 2 2 4 4" xfId="18550" xr:uid="{00000000-0005-0000-0000-0000223E0000}"/>
    <cellStyle name="Normal 5 2 2 6 2 2 5" xfId="18551" xr:uid="{00000000-0005-0000-0000-0000233E0000}"/>
    <cellStyle name="Normal 5 2 2 6 2 2 5 2" xfId="18552" xr:uid="{00000000-0005-0000-0000-0000243E0000}"/>
    <cellStyle name="Normal 5 2 2 6 2 2 5 3" xfId="18553" xr:uid="{00000000-0005-0000-0000-0000253E0000}"/>
    <cellStyle name="Normal 5 2 2 6 2 2 6" xfId="18554" xr:uid="{00000000-0005-0000-0000-0000263E0000}"/>
    <cellStyle name="Normal 5 2 2 6 2 2 7" xfId="18555" xr:uid="{00000000-0005-0000-0000-0000273E0000}"/>
    <cellStyle name="Normal 5 2 2 6 2 2 8" xfId="18556" xr:uid="{00000000-0005-0000-0000-0000283E0000}"/>
    <cellStyle name="Normal 5 2 2 6 2 3" xfId="18557" xr:uid="{00000000-0005-0000-0000-0000293E0000}"/>
    <cellStyle name="Normal 5 2 2 6 2 3 2" xfId="18558" xr:uid="{00000000-0005-0000-0000-00002A3E0000}"/>
    <cellStyle name="Normal 5 2 2 6 2 3 2 2" xfId="18559" xr:uid="{00000000-0005-0000-0000-00002B3E0000}"/>
    <cellStyle name="Normal 5 2 2 6 2 3 2 2 2" xfId="18560" xr:uid="{00000000-0005-0000-0000-00002C3E0000}"/>
    <cellStyle name="Normal 5 2 2 6 2 3 2 2 2 2" xfId="18561" xr:uid="{00000000-0005-0000-0000-00002D3E0000}"/>
    <cellStyle name="Normal 5 2 2 6 2 3 2 2 3" xfId="18562" xr:uid="{00000000-0005-0000-0000-00002E3E0000}"/>
    <cellStyle name="Normal 5 2 2 6 2 3 2 2 4" xfId="18563" xr:uid="{00000000-0005-0000-0000-00002F3E0000}"/>
    <cellStyle name="Normal 5 2 2 6 2 3 2 3" xfId="18564" xr:uid="{00000000-0005-0000-0000-0000303E0000}"/>
    <cellStyle name="Normal 5 2 2 6 2 3 2 3 2" xfId="18565" xr:uid="{00000000-0005-0000-0000-0000313E0000}"/>
    <cellStyle name="Normal 5 2 2 6 2 3 2 3 3" xfId="18566" xr:uid="{00000000-0005-0000-0000-0000323E0000}"/>
    <cellStyle name="Normal 5 2 2 6 2 3 2 3 4" xfId="18567" xr:uid="{00000000-0005-0000-0000-0000333E0000}"/>
    <cellStyle name="Normal 5 2 2 6 2 3 2 4" xfId="18568" xr:uid="{00000000-0005-0000-0000-0000343E0000}"/>
    <cellStyle name="Normal 5 2 2 6 2 3 2 4 2" xfId="18569" xr:uid="{00000000-0005-0000-0000-0000353E0000}"/>
    <cellStyle name="Normal 5 2 2 6 2 3 2 4 3" xfId="18570" xr:uid="{00000000-0005-0000-0000-0000363E0000}"/>
    <cellStyle name="Normal 5 2 2 6 2 3 2 5" xfId="18571" xr:uid="{00000000-0005-0000-0000-0000373E0000}"/>
    <cellStyle name="Normal 5 2 2 6 2 3 2 6" xfId="18572" xr:uid="{00000000-0005-0000-0000-0000383E0000}"/>
    <cellStyle name="Normal 5 2 2 6 2 3 2 7" xfId="18573" xr:uid="{00000000-0005-0000-0000-0000393E0000}"/>
    <cellStyle name="Normal 5 2 2 6 2 3 3" xfId="18574" xr:uid="{00000000-0005-0000-0000-00003A3E0000}"/>
    <cellStyle name="Normal 5 2 2 6 2 3 3 2" xfId="18575" xr:uid="{00000000-0005-0000-0000-00003B3E0000}"/>
    <cellStyle name="Normal 5 2 2 6 2 3 3 2 2" xfId="18576" xr:uid="{00000000-0005-0000-0000-00003C3E0000}"/>
    <cellStyle name="Normal 5 2 2 6 2 3 3 3" xfId="18577" xr:uid="{00000000-0005-0000-0000-00003D3E0000}"/>
    <cellStyle name="Normal 5 2 2 6 2 3 3 4" xfId="18578" xr:uid="{00000000-0005-0000-0000-00003E3E0000}"/>
    <cellStyle name="Normal 5 2 2 6 2 3 4" xfId="18579" xr:uid="{00000000-0005-0000-0000-00003F3E0000}"/>
    <cellStyle name="Normal 5 2 2 6 2 3 4 2" xfId="18580" xr:uid="{00000000-0005-0000-0000-0000403E0000}"/>
    <cellStyle name="Normal 5 2 2 6 2 3 4 3" xfId="18581" xr:uid="{00000000-0005-0000-0000-0000413E0000}"/>
    <cellStyle name="Normal 5 2 2 6 2 3 4 4" xfId="18582" xr:uid="{00000000-0005-0000-0000-0000423E0000}"/>
    <cellStyle name="Normal 5 2 2 6 2 3 5" xfId="18583" xr:uid="{00000000-0005-0000-0000-0000433E0000}"/>
    <cellStyle name="Normal 5 2 2 6 2 3 5 2" xfId="18584" xr:uid="{00000000-0005-0000-0000-0000443E0000}"/>
    <cellStyle name="Normal 5 2 2 6 2 3 5 3" xfId="18585" xr:uid="{00000000-0005-0000-0000-0000453E0000}"/>
    <cellStyle name="Normal 5 2 2 6 2 3 6" xfId="18586" xr:uid="{00000000-0005-0000-0000-0000463E0000}"/>
    <cellStyle name="Normal 5 2 2 6 2 3 7" xfId="18587" xr:uid="{00000000-0005-0000-0000-0000473E0000}"/>
    <cellStyle name="Normal 5 2 2 6 2 3 8" xfId="18588" xr:uid="{00000000-0005-0000-0000-0000483E0000}"/>
    <cellStyle name="Normal 5 2 2 6 2 4" xfId="18589" xr:uid="{00000000-0005-0000-0000-0000493E0000}"/>
    <cellStyle name="Normal 5 2 2 6 2 4 2" xfId="18590" xr:uid="{00000000-0005-0000-0000-00004A3E0000}"/>
    <cellStyle name="Normal 5 2 2 6 2 4 2 2" xfId="18591" xr:uid="{00000000-0005-0000-0000-00004B3E0000}"/>
    <cellStyle name="Normal 5 2 2 6 2 4 2 2 2" xfId="18592" xr:uid="{00000000-0005-0000-0000-00004C3E0000}"/>
    <cellStyle name="Normal 5 2 2 6 2 4 2 3" xfId="18593" xr:uid="{00000000-0005-0000-0000-00004D3E0000}"/>
    <cellStyle name="Normal 5 2 2 6 2 4 2 4" xfId="18594" xr:uid="{00000000-0005-0000-0000-00004E3E0000}"/>
    <cellStyle name="Normal 5 2 2 6 2 4 3" xfId="18595" xr:uid="{00000000-0005-0000-0000-00004F3E0000}"/>
    <cellStyle name="Normal 5 2 2 6 2 4 3 2" xfId="18596" xr:uid="{00000000-0005-0000-0000-0000503E0000}"/>
    <cellStyle name="Normal 5 2 2 6 2 4 3 3" xfId="18597" xr:uid="{00000000-0005-0000-0000-0000513E0000}"/>
    <cellStyle name="Normal 5 2 2 6 2 4 3 4" xfId="18598" xr:uid="{00000000-0005-0000-0000-0000523E0000}"/>
    <cellStyle name="Normal 5 2 2 6 2 4 4" xfId="18599" xr:uid="{00000000-0005-0000-0000-0000533E0000}"/>
    <cellStyle name="Normal 5 2 2 6 2 4 4 2" xfId="18600" xr:uid="{00000000-0005-0000-0000-0000543E0000}"/>
    <cellStyle name="Normal 5 2 2 6 2 4 4 3" xfId="18601" xr:uid="{00000000-0005-0000-0000-0000553E0000}"/>
    <cellStyle name="Normal 5 2 2 6 2 4 5" xfId="18602" xr:uid="{00000000-0005-0000-0000-0000563E0000}"/>
    <cellStyle name="Normal 5 2 2 6 2 4 6" xfId="18603" xr:uid="{00000000-0005-0000-0000-0000573E0000}"/>
    <cellStyle name="Normal 5 2 2 6 2 4 7" xfId="18604" xr:uid="{00000000-0005-0000-0000-0000583E0000}"/>
    <cellStyle name="Normal 5 2 2 6 2 5" xfId="18605" xr:uid="{00000000-0005-0000-0000-0000593E0000}"/>
    <cellStyle name="Normal 5 2 2 6 2 5 2" xfId="18606" xr:uid="{00000000-0005-0000-0000-00005A3E0000}"/>
    <cellStyle name="Normal 5 2 2 6 2 5 2 2" xfId="18607" xr:uid="{00000000-0005-0000-0000-00005B3E0000}"/>
    <cellStyle name="Normal 5 2 2 6 2 5 3" xfId="18608" xr:uid="{00000000-0005-0000-0000-00005C3E0000}"/>
    <cellStyle name="Normal 5 2 2 6 2 5 4" xfId="18609" xr:uid="{00000000-0005-0000-0000-00005D3E0000}"/>
    <cellStyle name="Normal 5 2 2 6 2 6" xfId="18610" xr:uid="{00000000-0005-0000-0000-00005E3E0000}"/>
    <cellStyle name="Normal 5 2 2 6 2 6 2" xfId="18611" xr:uid="{00000000-0005-0000-0000-00005F3E0000}"/>
    <cellStyle name="Normal 5 2 2 6 2 6 3" xfId="18612" xr:uid="{00000000-0005-0000-0000-0000603E0000}"/>
    <cellStyle name="Normal 5 2 2 6 2 6 4" xfId="18613" xr:uid="{00000000-0005-0000-0000-0000613E0000}"/>
    <cellStyle name="Normal 5 2 2 6 2 7" xfId="18614" xr:uid="{00000000-0005-0000-0000-0000623E0000}"/>
    <cellStyle name="Normal 5 2 2 6 2 7 2" xfId="18615" xr:uid="{00000000-0005-0000-0000-0000633E0000}"/>
    <cellStyle name="Normal 5 2 2 6 2 7 3" xfId="18616" xr:uid="{00000000-0005-0000-0000-0000643E0000}"/>
    <cellStyle name="Normal 5 2 2 6 2 8" xfId="18617" xr:uid="{00000000-0005-0000-0000-0000653E0000}"/>
    <cellStyle name="Normal 5 2 2 6 2 9" xfId="18618" xr:uid="{00000000-0005-0000-0000-0000663E0000}"/>
    <cellStyle name="Normal 5 2 2 6 3" xfId="18619" xr:uid="{00000000-0005-0000-0000-0000673E0000}"/>
    <cellStyle name="Normal 5 2 2 6 3 2" xfId="18620" xr:uid="{00000000-0005-0000-0000-0000683E0000}"/>
    <cellStyle name="Normal 5 2 2 6 3 2 2" xfId="18621" xr:uid="{00000000-0005-0000-0000-0000693E0000}"/>
    <cellStyle name="Normal 5 2 2 6 3 2 2 2" xfId="18622" xr:uid="{00000000-0005-0000-0000-00006A3E0000}"/>
    <cellStyle name="Normal 5 2 2 6 3 2 2 2 2" xfId="18623" xr:uid="{00000000-0005-0000-0000-00006B3E0000}"/>
    <cellStyle name="Normal 5 2 2 6 3 2 2 3" xfId="18624" xr:uid="{00000000-0005-0000-0000-00006C3E0000}"/>
    <cellStyle name="Normal 5 2 2 6 3 2 2 4" xfId="18625" xr:uid="{00000000-0005-0000-0000-00006D3E0000}"/>
    <cellStyle name="Normal 5 2 2 6 3 2 3" xfId="18626" xr:uid="{00000000-0005-0000-0000-00006E3E0000}"/>
    <cellStyle name="Normal 5 2 2 6 3 2 3 2" xfId="18627" xr:uid="{00000000-0005-0000-0000-00006F3E0000}"/>
    <cellStyle name="Normal 5 2 2 6 3 2 3 3" xfId="18628" xr:uid="{00000000-0005-0000-0000-0000703E0000}"/>
    <cellStyle name="Normal 5 2 2 6 3 2 3 4" xfId="18629" xr:uid="{00000000-0005-0000-0000-0000713E0000}"/>
    <cellStyle name="Normal 5 2 2 6 3 2 4" xfId="18630" xr:uid="{00000000-0005-0000-0000-0000723E0000}"/>
    <cellStyle name="Normal 5 2 2 6 3 2 4 2" xfId="18631" xr:uid="{00000000-0005-0000-0000-0000733E0000}"/>
    <cellStyle name="Normal 5 2 2 6 3 2 4 3" xfId="18632" xr:uid="{00000000-0005-0000-0000-0000743E0000}"/>
    <cellStyle name="Normal 5 2 2 6 3 2 5" xfId="18633" xr:uid="{00000000-0005-0000-0000-0000753E0000}"/>
    <cellStyle name="Normal 5 2 2 6 3 2 6" xfId="18634" xr:uid="{00000000-0005-0000-0000-0000763E0000}"/>
    <cellStyle name="Normal 5 2 2 6 3 2 7" xfId="18635" xr:uid="{00000000-0005-0000-0000-0000773E0000}"/>
    <cellStyle name="Normal 5 2 2 6 3 3" xfId="18636" xr:uid="{00000000-0005-0000-0000-0000783E0000}"/>
    <cellStyle name="Normal 5 2 2 6 3 3 2" xfId="18637" xr:uid="{00000000-0005-0000-0000-0000793E0000}"/>
    <cellStyle name="Normal 5 2 2 6 3 3 2 2" xfId="18638" xr:uid="{00000000-0005-0000-0000-00007A3E0000}"/>
    <cellStyle name="Normal 5 2 2 6 3 3 3" xfId="18639" xr:uid="{00000000-0005-0000-0000-00007B3E0000}"/>
    <cellStyle name="Normal 5 2 2 6 3 3 4" xfId="18640" xr:uid="{00000000-0005-0000-0000-00007C3E0000}"/>
    <cellStyle name="Normal 5 2 2 6 3 4" xfId="18641" xr:uid="{00000000-0005-0000-0000-00007D3E0000}"/>
    <cellStyle name="Normal 5 2 2 6 3 4 2" xfId="18642" xr:uid="{00000000-0005-0000-0000-00007E3E0000}"/>
    <cellStyle name="Normal 5 2 2 6 3 4 3" xfId="18643" xr:uid="{00000000-0005-0000-0000-00007F3E0000}"/>
    <cellStyle name="Normal 5 2 2 6 3 4 4" xfId="18644" xr:uid="{00000000-0005-0000-0000-0000803E0000}"/>
    <cellStyle name="Normal 5 2 2 6 3 5" xfId="18645" xr:uid="{00000000-0005-0000-0000-0000813E0000}"/>
    <cellStyle name="Normal 5 2 2 6 3 5 2" xfId="18646" xr:uid="{00000000-0005-0000-0000-0000823E0000}"/>
    <cellStyle name="Normal 5 2 2 6 3 5 3" xfId="18647" xr:uid="{00000000-0005-0000-0000-0000833E0000}"/>
    <cellStyle name="Normal 5 2 2 6 3 6" xfId="18648" xr:uid="{00000000-0005-0000-0000-0000843E0000}"/>
    <cellStyle name="Normal 5 2 2 6 3 7" xfId="18649" xr:uid="{00000000-0005-0000-0000-0000853E0000}"/>
    <cellStyle name="Normal 5 2 2 6 3 8" xfId="18650" xr:uid="{00000000-0005-0000-0000-0000863E0000}"/>
    <cellStyle name="Normal 5 2 2 6 4" xfId="18651" xr:uid="{00000000-0005-0000-0000-0000873E0000}"/>
    <cellStyle name="Normal 5 2 2 6 4 2" xfId="18652" xr:uid="{00000000-0005-0000-0000-0000883E0000}"/>
    <cellStyle name="Normal 5 2 2 6 4 2 2" xfId="18653" xr:uid="{00000000-0005-0000-0000-0000893E0000}"/>
    <cellStyle name="Normal 5 2 2 6 4 2 2 2" xfId="18654" xr:uid="{00000000-0005-0000-0000-00008A3E0000}"/>
    <cellStyle name="Normal 5 2 2 6 4 2 2 2 2" xfId="18655" xr:uid="{00000000-0005-0000-0000-00008B3E0000}"/>
    <cellStyle name="Normal 5 2 2 6 4 2 2 3" xfId="18656" xr:uid="{00000000-0005-0000-0000-00008C3E0000}"/>
    <cellStyle name="Normal 5 2 2 6 4 2 2 4" xfId="18657" xr:uid="{00000000-0005-0000-0000-00008D3E0000}"/>
    <cellStyle name="Normal 5 2 2 6 4 2 3" xfId="18658" xr:uid="{00000000-0005-0000-0000-00008E3E0000}"/>
    <cellStyle name="Normal 5 2 2 6 4 2 3 2" xfId="18659" xr:uid="{00000000-0005-0000-0000-00008F3E0000}"/>
    <cellStyle name="Normal 5 2 2 6 4 2 3 3" xfId="18660" xr:uid="{00000000-0005-0000-0000-0000903E0000}"/>
    <cellStyle name="Normal 5 2 2 6 4 2 3 4" xfId="18661" xr:uid="{00000000-0005-0000-0000-0000913E0000}"/>
    <cellStyle name="Normal 5 2 2 6 4 2 4" xfId="18662" xr:uid="{00000000-0005-0000-0000-0000923E0000}"/>
    <cellStyle name="Normal 5 2 2 6 4 2 4 2" xfId="18663" xr:uid="{00000000-0005-0000-0000-0000933E0000}"/>
    <cellStyle name="Normal 5 2 2 6 4 2 4 3" xfId="18664" xr:uid="{00000000-0005-0000-0000-0000943E0000}"/>
    <cellStyle name="Normal 5 2 2 6 4 2 5" xfId="18665" xr:uid="{00000000-0005-0000-0000-0000953E0000}"/>
    <cellStyle name="Normal 5 2 2 6 4 2 6" xfId="18666" xr:uid="{00000000-0005-0000-0000-0000963E0000}"/>
    <cellStyle name="Normal 5 2 2 6 4 2 7" xfId="18667" xr:uid="{00000000-0005-0000-0000-0000973E0000}"/>
    <cellStyle name="Normal 5 2 2 6 4 3" xfId="18668" xr:uid="{00000000-0005-0000-0000-0000983E0000}"/>
    <cellStyle name="Normal 5 2 2 6 4 3 2" xfId="18669" xr:uid="{00000000-0005-0000-0000-0000993E0000}"/>
    <cellStyle name="Normal 5 2 2 6 4 3 2 2" xfId="18670" xr:uid="{00000000-0005-0000-0000-00009A3E0000}"/>
    <cellStyle name="Normal 5 2 2 6 4 3 3" xfId="18671" xr:uid="{00000000-0005-0000-0000-00009B3E0000}"/>
    <cellStyle name="Normal 5 2 2 6 4 3 4" xfId="18672" xr:uid="{00000000-0005-0000-0000-00009C3E0000}"/>
    <cellStyle name="Normal 5 2 2 6 4 4" xfId="18673" xr:uid="{00000000-0005-0000-0000-00009D3E0000}"/>
    <cellStyle name="Normal 5 2 2 6 4 4 2" xfId="18674" xr:uid="{00000000-0005-0000-0000-00009E3E0000}"/>
    <cellStyle name="Normal 5 2 2 6 4 4 3" xfId="18675" xr:uid="{00000000-0005-0000-0000-00009F3E0000}"/>
    <cellStyle name="Normal 5 2 2 6 4 4 4" xfId="18676" xr:uid="{00000000-0005-0000-0000-0000A03E0000}"/>
    <cellStyle name="Normal 5 2 2 6 4 5" xfId="18677" xr:uid="{00000000-0005-0000-0000-0000A13E0000}"/>
    <cellStyle name="Normal 5 2 2 6 4 5 2" xfId="18678" xr:uid="{00000000-0005-0000-0000-0000A23E0000}"/>
    <cellStyle name="Normal 5 2 2 6 4 5 3" xfId="18679" xr:uid="{00000000-0005-0000-0000-0000A33E0000}"/>
    <cellStyle name="Normal 5 2 2 6 4 6" xfId="18680" xr:uid="{00000000-0005-0000-0000-0000A43E0000}"/>
    <cellStyle name="Normal 5 2 2 6 4 7" xfId="18681" xr:uid="{00000000-0005-0000-0000-0000A53E0000}"/>
    <cellStyle name="Normal 5 2 2 6 4 8" xfId="18682" xr:uid="{00000000-0005-0000-0000-0000A63E0000}"/>
    <cellStyle name="Normal 5 2 2 6 5" xfId="18683" xr:uid="{00000000-0005-0000-0000-0000A73E0000}"/>
    <cellStyle name="Normal 5 2 2 6 5 2" xfId="18684" xr:uid="{00000000-0005-0000-0000-0000A83E0000}"/>
    <cellStyle name="Normal 5 2 2 6 5 2 2" xfId="18685" xr:uid="{00000000-0005-0000-0000-0000A93E0000}"/>
    <cellStyle name="Normal 5 2 2 6 5 2 2 2" xfId="18686" xr:uid="{00000000-0005-0000-0000-0000AA3E0000}"/>
    <cellStyle name="Normal 5 2 2 6 5 2 3" xfId="18687" xr:uid="{00000000-0005-0000-0000-0000AB3E0000}"/>
    <cellStyle name="Normal 5 2 2 6 5 2 4" xfId="18688" xr:uid="{00000000-0005-0000-0000-0000AC3E0000}"/>
    <cellStyle name="Normal 5 2 2 6 5 3" xfId="18689" xr:uid="{00000000-0005-0000-0000-0000AD3E0000}"/>
    <cellStyle name="Normal 5 2 2 6 5 3 2" xfId="18690" xr:uid="{00000000-0005-0000-0000-0000AE3E0000}"/>
    <cellStyle name="Normal 5 2 2 6 5 3 3" xfId="18691" xr:uid="{00000000-0005-0000-0000-0000AF3E0000}"/>
    <cellStyle name="Normal 5 2 2 6 5 3 4" xfId="18692" xr:uid="{00000000-0005-0000-0000-0000B03E0000}"/>
    <cellStyle name="Normal 5 2 2 6 5 4" xfId="18693" xr:uid="{00000000-0005-0000-0000-0000B13E0000}"/>
    <cellStyle name="Normal 5 2 2 6 5 4 2" xfId="18694" xr:uid="{00000000-0005-0000-0000-0000B23E0000}"/>
    <cellStyle name="Normal 5 2 2 6 5 4 3" xfId="18695" xr:uid="{00000000-0005-0000-0000-0000B33E0000}"/>
    <cellStyle name="Normal 5 2 2 6 5 5" xfId="18696" xr:uid="{00000000-0005-0000-0000-0000B43E0000}"/>
    <cellStyle name="Normal 5 2 2 6 5 6" xfId="18697" xr:uid="{00000000-0005-0000-0000-0000B53E0000}"/>
    <cellStyle name="Normal 5 2 2 6 5 7" xfId="18698" xr:uid="{00000000-0005-0000-0000-0000B63E0000}"/>
    <cellStyle name="Normal 5 2 2 6 6" xfId="18699" xr:uid="{00000000-0005-0000-0000-0000B73E0000}"/>
    <cellStyle name="Normal 5 2 2 6 6 2" xfId="18700" xr:uid="{00000000-0005-0000-0000-0000B83E0000}"/>
    <cellStyle name="Normal 5 2 2 6 6 2 2" xfId="18701" xr:uid="{00000000-0005-0000-0000-0000B93E0000}"/>
    <cellStyle name="Normal 5 2 2 6 6 3" xfId="18702" xr:uid="{00000000-0005-0000-0000-0000BA3E0000}"/>
    <cellStyle name="Normal 5 2 2 6 6 4" xfId="18703" xr:uid="{00000000-0005-0000-0000-0000BB3E0000}"/>
    <cellStyle name="Normal 5 2 2 6 7" xfId="18704" xr:uid="{00000000-0005-0000-0000-0000BC3E0000}"/>
    <cellStyle name="Normal 5 2 2 6 7 2" xfId="18705" xr:uid="{00000000-0005-0000-0000-0000BD3E0000}"/>
    <cellStyle name="Normal 5 2 2 6 7 3" xfId="18706" xr:uid="{00000000-0005-0000-0000-0000BE3E0000}"/>
    <cellStyle name="Normal 5 2 2 6 7 4" xfId="18707" xr:uid="{00000000-0005-0000-0000-0000BF3E0000}"/>
    <cellStyle name="Normal 5 2 2 6 8" xfId="18708" xr:uid="{00000000-0005-0000-0000-0000C03E0000}"/>
    <cellStyle name="Normal 5 2 2 6 8 2" xfId="18709" xr:uid="{00000000-0005-0000-0000-0000C13E0000}"/>
    <cellStyle name="Normal 5 2 2 6 8 3" xfId="18710" xr:uid="{00000000-0005-0000-0000-0000C23E0000}"/>
    <cellStyle name="Normal 5 2 2 6 9" xfId="18711" xr:uid="{00000000-0005-0000-0000-0000C33E0000}"/>
    <cellStyle name="Normal 5 2 2 7" xfId="18712" xr:uid="{00000000-0005-0000-0000-0000C43E0000}"/>
    <cellStyle name="Normal 5 2 2 7 10" xfId="18713" xr:uid="{00000000-0005-0000-0000-0000C53E0000}"/>
    <cellStyle name="Normal 5 2 2 7 2" xfId="18714" xr:uid="{00000000-0005-0000-0000-0000C63E0000}"/>
    <cellStyle name="Normal 5 2 2 7 2 2" xfId="18715" xr:uid="{00000000-0005-0000-0000-0000C73E0000}"/>
    <cellStyle name="Normal 5 2 2 7 2 2 2" xfId="18716" xr:uid="{00000000-0005-0000-0000-0000C83E0000}"/>
    <cellStyle name="Normal 5 2 2 7 2 2 2 2" xfId="18717" xr:uid="{00000000-0005-0000-0000-0000C93E0000}"/>
    <cellStyle name="Normal 5 2 2 7 2 2 2 2 2" xfId="18718" xr:uid="{00000000-0005-0000-0000-0000CA3E0000}"/>
    <cellStyle name="Normal 5 2 2 7 2 2 2 3" xfId="18719" xr:uid="{00000000-0005-0000-0000-0000CB3E0000}"/>
    <cellStyle name="Normal 5 2 2 7 2 2 2 4" xfId="18720" xr:uid="{00000000-0005-0000-0000-0000CC3E0000}"/>
    <cellStyle name="Normal 5 2 2 7 2 2 3" xfId="18721" xr:uid="{00000000-0005-0000-0000-0000CD3E0000}"/>
    <cellStyle name="Normal 5 2 2 7 2 2 3 2" xfId="18722" xr:uid="{00000000-0005-0000-0000-0000CE3E0000}"/>
    <cellStyle name="Normal 5 2 2 7 2 2 3 3" xfId="18723" xr:uid="{00000000-0005-0000-0000-0000CF3E0000}"/>
    <cellStyle name="Normal 5 2 2 7 2 2 3 4" xfId="18724" xr:uid="{00000000-0005-0000-0000-0000D03E0000}"/>
    <cellStyle name="Normal 5 2 2 7 2 2 4" xfId="18725" xr:uid="{00000000-0005-0000-0000-0000D13E0000}"/>
    <cellStyle name="Normal 5 2 2 7 2 2 4 2" xfId="18726" xr:uid="{00000000-0005-0000-0000-0000D23E0000}"/>
    <cellStyle name="Normal 5 2 2 7 2 2 4 3" xfId="18727" xr:uid="{00000000-0005-0000-0000-0000D33E0000}"/>
    <cellStyle name="Normal 5 2 2 7 2 2 5" xfId="18728" xr:uid="{00000000-0005-0000-0000-0000D43E0000}"/>
    <cellStyle name="Normal 5 2 2 7 2 2 6" xfId="18729" xr:uid="{00000000-0005-0000-0000-0000D53E0000}"/>
    <cellStyle name="Normal 5 2 2 7 2 2 7" xfId="18730" xr:uid="{00000000-0005-0000-0000-0000D63E0000}"/>
    <cellStyle name="Normal 5 2 2 7 2 3" xfId="18731" xr:uid="{00000000-0005-0000-0000-0000D73E0000}"/>
    <cellStyle name="Normal 5 2 2 7 2 3 2" xfId="18732" xr:uid="{00000000-0005-0000-0000-0000D83E0000}"/>
    <cellStyle name="Normal 5 2 2 7 2 3 2 2" xfId="18733" xr:uid="{00000000-0005-0000-0000-0000D93E0000}"/>
    <cellStyle name="Normal 5 2 2 7 2 3 3" xfId="18734" xr:uid="{00000000-0005-0000-0000-0000DA3E0000}"/>
    <cellStyle name="Normal 5 2 2 7 2 3 4" xfId="18735" xr:uid="{00000000-0005-0000-0000-0000DB3E0000}"/>
    <cellStyle name="Normal 5 2 2 7 2 4" xfId="18736" xr:uid="{00000000-0005-0000-0000-0000DC3E0000}"/>
    <cellStyle name="Normal 5 2 2 7 2 4 2" xfId="18737" xr:uid="{00000000-0005-0000-0000-0000DD3E0000}"/>
    <cellStyle name="Normal 5 2 2 7 2 4 3" xfId="18738" xr:uid="{00000000-0005-0000-0000-0000DE3E0000}"/>
    <cellStyle name="Normal 5 2 2 7 2 4 4" xfId="18739" xr:uid="{00000000-0005-0000-0000-0000DF3E0000}"/>
    <cellStyle name="Normal 5 2 2 7 2 5" xfId="18740" xr:uid="{00000000-0005-0000-0000-0000E03E0000}"/>
    <cellStyle name="Normal 5 2 2 7 2 5 2" xfId="18741" xr:uid="{00000000-0005-0000-0000-0000E13E0000}"/>
    <cellStyle name="Normal 5 2 2 7 2 5 3" xfId="18742" xr:uid="{00000000-0005-0000-0000-0000E23E0000}"/>
    <cellStyle name="Normal 5 2 2 7 2 6" xfId="18743" xr:uid="{00000000-0005-0000-0000-0000E33E0000}"/>
    <cellStyle name="Normal 5 2 2 7 2 7" xfId="18744" xr:uid="{00000000-0005-0000-0000-0000E43E0000}"/>
    <cellStyle name="Normal 5 2 2 7 2 8" xfId="18745" xr:uid="{00000000-0005-0000-0000-0000E53E0000}"/>
    <cellStyle name="Normal 5 2 2 7 3" xfId="18746" xr:uid="{00000000-0005-0000-0000-0000E63E0000}"/>
    <cellStyle name="Normal 5 2 2 7 3 2" xfId="18747" xr:uid="{00000000-0005-0000-0000-0000E73E0000}"/>
    <cellStyle name="Normal 5 2 2 7 3 2 2" xfId="18748" xr:uid="{00000000-0005-0000-0000-0000E83E0000}"/>
    <cellStyle name="Normal 5 2 2 7 3 2 2 2" xfId="18749" xr:uid="{00000000-0005-0000-0000-0000E93E0000}"/>
    <cellStyle name="Normal 5 2 2 7 3 2 2 2 2" xfId="18750" xr:uid="{00000000-0005-0000-0000-0000EA3E0000}"/>
    <cellStyle name="Normal 5 2 2 7 3 2 2 3" xfId="18751" xr:uid="{00000000-0005-0000-0000-0000EB3E0000}"/>
    <cellStyle name="Normal 5 2 2 7 3 2 2 4" xfId="18752" xr:uid="{00000000-0005-0000-0000-0000EC3E0000}"/>
    <cellStyle name="Normal 5 2 2 7 3 2 3" xfId="18753" xr:uid="{00000000-0005-0000-0000-0000ED3E0000}"/>
    <cellStyle name="Normal 5 2 2 7 3 2 3 2" xfId="18754" xr:uid="{00000000-0005-0000-0000-0000EE3E0000}"/>
    <cellStyle name="Normal 5 2 2 7 3 2 3 3" xfId="18755" xr:uid="{00000000-0005-0000-0000-0000EF3E0000}"/>
    <cellStyle name="Normal 5 2 2 7 3 2 3 4" xfId="18756" xr:uid="{00000000-0005-0000-0000-0000F03E0000}"/>
    <cellStyle name="Normal 5 2 2 7 3 2 4" xfId="18757" xr:uid="{00000000-0005-0000-0000-0000F13E0000}"/>
    <cellStyle name="Normal 5 2 2 7 3 2 4 2" xfId="18758" xr:uid="{00000000-0005-0000-0000-0000F23E0000}"/>
    <cellStyle name="Normal 5 2 2 7 3 2 4 3" xfId="18759" xr:uid="{00000000-0005-0000-0000-0000F33E0000}"/>
    <cellStyle name="Normal 5 2 2 7 3 2 5" xfId="18760" xr:uid="{00000000-0005-0000-0000-0000F43E0000}"/>
    <cellStyle name="Normal 5 2 2 7 3 2 6" xfId="18761" xr:uid="{00000000-0005-0000-0000-0000F53E0000}"/>
    <cellStyle name="Normal 5 2 2 7 3 2 7" xfId="18762" xr:uid="{00000000-0005-0000-0000-0000F63E0000}"/>
    <cellStyle name="Normal 5 2 2 7 3 3" xfId="18763" xr:uid="{00000000-0005-0000-0000-0000F73E0000}"/>
    <cellStyle name="Normal 5 2 2 7 3 3 2" xfId="18764" xr:uid="{00000000-0005-0000-0000-0000F83E0000}"/>
    <cellStyle name="Normal 5 2 2 7 3 3 2 2" xfId="18765" xr:uid="{00000000-0005-0000-0000-0000F93E0000}"/>
    <cellStyle name="Normal 5 2 2 7 3 3 3" xfId="18766" xr:uid="{00000000-0005-0000-0000-0000FA3E0000}"/>
    <cellStyle name="Normal 5 2 2 7 3 3 4" xfId="18767" xr:uid="{00000000-0005-0000-0000-0000FB3E0000}"/>
    <cellStyle name="Normal 5 2 2 7 3 4" xfId="18768" xr:uid="{00000000-0005-0000-0000-0000FC3E0000}"/>
    <cellStyle name="Normal 5 2 2 7 3 4 2" xfId="18769" xr:uid="{00000000-0005-0000-0000-0000FD3E0000}"/>
    <cellStyle name="Normal 5 2 2 7 3 4 3" xfId="18770" xr:uid="{00000000-0005-0000-0000-0000FE3E0000}"/>
    <cellStyle name="Normal 5 2 2 7 3 4 4" xfId="18771" xr:uid="{00000000-0005-0000-0000-0000FF3E0000}"/>
    <cellStyle name="Normal 5 2 2 7 3 5" xfId="18772" xr:uid="{00000000-0005-0000-0000-0000003F0000}"/>
    <cellStyle name="Normal 5 2 2 7 3 5 2" xfId="18773" xr:uid="{00000000-0005-0000-0000-0000013F0000}"/>
    <cellStyle name="Normal 5 2 2 7 3 5 3" xfId="18774" xr:uid="{00000000-0005-0000-0000-0000023F0000}"/>
    <cellStyle name="Normal 5 2 2 7 3 6" xfId="18775" xr:uid="{00000000-0005-0000-0000-0000033F0000}"/>
    <cellStyle name="Normal 5 2 2 7 3 7" xfId="18776" xr:uid="{00000000-0005-0000-0000-0000043F0000}"/>
    <cellStyle name="Normal 5 2 2 7 3 8" xfId="18777" xr:uid="{00000000-0005-0000-0000-0000053F0000}"/>
    <cellStyle name="Normal 5 2 2 7 4" xfId="18778" xr:uid="{00000000-0005-0000-0000-0000063F0000}"/>
    <cellStyle name="Normal 5 2 2 7 4 2" xfId="18779" xr:uid="{00000000-0005-0000-0000-0000073F0000}"/>
    <cellStyle name="Normal 5 2 2 7 4 2 2" xfId="18780" xr:uid="{00000000-0005-0000-0000-0000083F0000}"/>
    <cellStyle name="Normal 5 2 2 7 4 2 2 2" xfId="18781" xr:uid="{00000000-0005-0000-0000-0000093F0000}"/>
    <cellStyle name="Normal 5 2 2 7 4 2 3" xfId="18782" xr:uid="{00000000-0005-0000-0000-00000A3F0000}"/>
    <cellStyle name="Normal 5 2 2 7 4 2 4" xfId="18783" xr:uid="{00000000-0005-0000-0000-00000B3F0000}"/>
    <cellStyle name="Normal 5 2 2 7 4 3" xfId="18784" xr:uid="{00000000-0005-0000-0000-00000C3F0000}"/>
    <cellStyle name="Normal 5 2 2 7 4 3 2" xfId="18785" xr:uid="{00000000-0005-0000-0000-00000D3F0000}"/>
    <cellStyle name="Normal 5 2 2 7 4 3 3" xfId="18786" xr:uid="{00000000-0005-0000-0000-00000E3F0000}"/>
    <cellStyle name="Normal 5 2 2 7 4 3 4" xfId="18787" xr:uid="{00000000-0005-0000-0000-00000F3F0000}"/>
    <cellStyle name="Normal 5 2 2 7 4 4" xfId="18788" xr:uid="{00000000-0005-0000-0000-0000103F0000}"/>
    <cellStyle name="Normal 5 2 2 7 4 4 2" xfId="18789" xr:uid="{00000000-0005-0000-0000-0000113F0000}"/>
    <cellStyle name="Normal 5 2 2 7 4 4 3" xfId="18790" xr:uid="{00000000-0005-0000-0000-0000123F0000}"/>
    <cellStyle name="Normal 5 2 2 7 4 5" xfId="18791" xr:uid="{00000000-0005-0000-0000-0000133F0000}"/>
    <cellStyle name="Normal 5 2 2 7 4 6" xfId="18792" xr:uid="{00000000-0005-0000-0000-0000143F0000}"/>
    <cellStyle name="Normal 5 2 2 7 4 7" xfId="18793" xr:uid="{00000000-0005-0000-0000-0000153F0000}"/>
    <cellStyle name="Normal 5 2 2 7 5" xfId="18794" xr:uid="{00000000-0005-0000-0000-0000163F0000}"/>
    <cellStyle name="Normal 5 2 2 7 5 2" xfId="18795" xr:uid="{00000000-0005-0000-0000-0000173F0000}"/>
    <cellStyle name="Normal 5 2 2 7 5 2 2" xfId="18796" xr:uid="{00000000-0005-0000-0000-0000183F0000}"/>
    <cellStyle name="Normal 5 2 2 7 5 3" xfId="18797" xr:uid="{00000000-0005-0000-0000-0000193F0000}"/>
    <cellStyle name="Normal 5 2 2 7 5 4" xfId="18798" xr:uid="{00000000-0005-0000-0000-00001A3F0000}"/>
    <cellStyle name="Normal 5 2 2 7 6" xfId="18799" xr:uid="{00000000-0005-0000-0000-00001B3F0000}"/>
    <cellStyle name="Normal 5 2 2 7 6 2" xfId="18800" xr:uid="{00000000-0005-0000-0000-00001C3F0000}"/>
    <cellStyle name="Normal 5 2 2 7 6 3" xfId="18801" xr:uid="{00000000-0005-0000-0000-00001D3F0000}"/>
    <cellStyle name="Normal 5 2 2 7 6 4" xfId="18802" xr:uid="{00000000-0005-0000-0000-00001E3F0000}"/>
    <cellStyle name="Normal 5 2 2 7 7" xfId="18803" xr:uid="{00000000-0005-0000-0000-00001F3F0000}"/>
    <cellStyle name="Normal 5 2 2 7 7 2" xfId="18804" xr:uid="{00000000-0005-0000-0000-0000203F0000}"/>
    <cellStyle name="Normal 5 2 2 7 7 3" xfId="18805" xr:uid="{00000000-0005-0000-0000-0000213F0000}"/>
    <cellStyle name="Normal 5 2 2 7 8" xfId="18806" xr:uid="{00000000-0005-0000-0000-0000223F0000}"/>
    <cellStyle name="Normal 5 2 2 7 9" xfId="18807" xr:uid="{00000000-0005-0000-0000-0000233F0000}"/>
    <cellStyle name="Normal 5 2 2 8" xfId="18808" xr:uid="{00000000-0005-0000-0000-0000243F0000}"/>
    <cellStyle name="Normal 5 2 2 8 2" xfId="18809" xr:uid="{00000000-0005-0000-0000-0000253F0000}"/>
    <cellStyle name="Normal 5 2 2 8 2 2" xfId="18810" xr:uid="{00000000-0005-0000-0000-0000263F0000}"/>
    <cellStyle name="Normal 5 2 2 8 2 2 2" xfId="18811" xr:uid="{00000000-0005-0000-0000-0000273F0000}"/>
    <cellStyle name="Normal 5 2 2 8 2 2 2 2" xfId="18812" xr:uid="{00000000-0005-0000-0000-0000283F0000}"/>
    <cellStyle name="Normal 5 2 2 8 2 2 3" xfId="18813" xr:uid="{00000000-0005-0000-0000-0000293F0000}"/>
    <cellStyle name="Normal 5 2 2 8 2 2 4" xfId="18814" xr:uid="{00000000-0005-0000-0000-00002A3F0000}"/>
    <cellStyle name="Normal 5 2 2 8 2 3" xfId="18815" xr:uid="{00000000-0005-0000-0000-00002B3F0000}"/>
    <cellStyle name="Normal 5 2 2 8 2 3 2" xfId="18816" xr:uid="{00000000-0005-0000-0000-00002C3F0000}"/>
    <cellStyle name="Normal 5 2 2 8 2 3 3" xfId="18817" xr:uid="{00000000-0005-0000-0000-00002D3F0000}"/>
    <cellStyle name="Normal 5 2 2 8 2 3 4" xfId="18818" xr:uid="{00000000-0005-0000-0000-00002E3F0000}"/>
    <cellStyle name="Normal 5 2 2 8 2 4" xfId="18819" xr:uid="{00000000-0005-0000-0000-00002F3F0000}"/>
    <cellStyle name="Normal 5 2 2 8 2 4 2" xfId="18820" xr:uid="{00000000-0005-0000-0000-0000303F0000}"/>
    <cellStyle name="Normal 5 2 2 8 2 4 3" xfId="18821" xr:uid="{00000000-0005-0000-0000-0000313F0000}"/>
    <cellStyle name="Normal 5 2 2 8 2 5" xfId="18822" xr:uid="{00000000-0005-0000-0000-0000323F0000}"/>
    <cellStyle name="Normal 5 2 2 8 2 6" xfId="18823" xr:uid="{00000000-0005-0000-0000-0000333F0000}"/>
    <cellStyle name="Normal 5 2 2 8 2 7" xfId="18824" xr:uid="{00000000-0005-0000-0000-0000343F0000}"/>
    <cellStyle name="Normal 5 2 2 8 3" xfId="18825" xr:uid="{00000000-0005-0000-0000-0000353F0000}"/>
    <cellStyle name="Normal 5 2 2 8 3 2" xfId="18826" xr:uid="{00000000-0005-0000-0000-0000363F0000}"/>
    <cellStyle name="Normal 5 2 2 8 3 2 2" xfId="18827" xr:uid="{00000000-0005-0000-0000-0000373F0000}"/>
    <cellStyle name="Normal 5 2 2 8 3 3" xfId="18828" xr:uid="{00000000-0005-0000-0000-0000383F0000}"/>
    <cellStyle name="Normal 5 2 2 8 3 4" xfId="18829" xr:uid="{00000000-0005-0000-0000-0000393F0000}"/>
    <cellStyle name="Normal 5 2 2 8 4" xfId="18830" xr:uid="{00000000-0005-0000-0000-00003A3F0000}"/>
    <cellStyle name="Normal 5 2 2 8 4 2" xfId="18831" xr:uid="{00000000-0005-0000-0000-00003B3F0000}"/>
    <cellStyle name="Normal 5 2 2 8 4 3" xfId="18832" xr:uid="{00000000-0005-0000-0000-00003C3F0000}"/>
    <cellStyle name="Normal 5 2 2 8 4 4" xfId="18833" xr:uid="{00000000-0005-0000-0000-00003D3F0000}"/>
    <cellStyle name="Normal 5 2 2 8 5" xfId="18834" xr:uid="{00000000-0005-0000-0000-00003E3F0000}"/>
    <cellStyle name="Normal 5 2 2 8 5 2" xfId="18835" xr:uid="{00000000-0005-0000-0000-00003F3F0000}"/>
    <cellStyle name="Normal 5 2 2 8 5 3" xfId="18836" xr:uid="{00000000-0005-0000-0000-0000403F0000}"/>
    <cellStyle name="Normal 5 2 2 8 6" xfId="18837" xr:uid="{00000000-0005-0000-0000-0000413F0000}"/>
    <cellStyle name="Normal 5 2 2 8 7" xfId="18838" xr:uid="{00000000-0005-0000-0000-0000423F0000}"/>
    <cellStyle name="Normal 5 2 2 8 8" xfId="18839" xr:uid="{00000000-0005-0000-0000-0000433F0000}"/>
    <cellStyle name="Normal 5 2 2 9" xfId="18840" xr:uid="{00000000-0005-0000-0000-0000443F0000}"/>
    <cellStyle name="Normal 5 2 2 9 2" xfId="18841" xr:uid="{00000000-0005-0000-0000-0000453F0000}"/>
    <cellStyle name="Normal 5 2 2 9 2 2" xfId="18842" xr:uid="{00000000-0005-0000-0000-0000463F0000}"/>
    <cellStyle name="Normal 5 2 2 9 2 2 2" xfId="18843" xr:uid="{00000000-0005-0000-0000-0000473F0000}"/>
    <cellStyle name="Normal 5 2 2 9 2 2 2 2" xfId="18844" xr:uid="{00000000-0005-0000-0000-0000483F0000}"/>
    <cellStyle name="Normal 5 2 2 9 2 2 3" xfId="18845" xr:uid="{00000000-0005-0000-0000-0000493F0000}"/>
    <cellStyle name="Normal 5 2 2 9 2 2 4" xfId="18846" xr:uid="{00000000-0005-0000-0000-00004A3F0000}"/>
    <cellStyle name="Normal 5 2 2 9 2 3" xfId="18847" xr:uid="{00000000-0005-0000-0000-00004B3F0000}"/>
    <cellStyle name="Normal 5 2 2 9 2 3 2" xfId="18848" xr:uid="{00000000-0005-0000-0000-00004C3F0000}"/>
    <cellStyle name="Normal 5 2 2 9 2 3 3" xfId="18849" xr:uid="{00000000-0005-0000-0000-00004D3F0000}"/>
    <cellStyle name="Normal 5 2 2 9 2 3 4" xfId="18850" xr:uid="{00000000-0005-0000-0000-00004E3F0000}"/>
    <cellStyle name="Normal 5 2 2 9 2 4" xfId="18851" xr:uid="{00000000-0005-0000-0000-00004F3F0000}"/>
    <cellStyle name="Normal 5 2 2 9 2 4 2" xfId="18852" xr:uid="{00000000-0005-0000-0000-0000503F0000}"/>
    <cellStyle name="Normal 5 2 2 9 2 4 3" xfId="18853" xr:uid="{00000000-0005-0000-0000-0000513F0000}"/>
    <cellStyle name="Normal 5 2 2 9 2 5" xfId="18854" xr:uid="{00000000-0005-0000-0000-0000523F0000}"/>
    <cellStyle name="Normal 5 2 2 9 2 6" xfId="18855" xr:uid="{00000000-0005-0000-0000-0000533F0000}"/>
    <cellStyle name="Normal 5 2 2 9 2 7" xfId="18856" xr:uid="{00000000-0005-0000-0000-0000543F0000}"/>
    <cellStyle name="Normal 5 2 2 9 3" xfId="18857" xr:uid="{00000000-0005-0000-0000-0000553F0000}"/>
    <cellStyle name="Normal 5 2 2 9 3 2" xfId="18858" xr:uid="{00000000-0005-0000-0000-0000563F0000}"/>
    <cellStyle name="Normal 5 2 2 9 3 2 2" xfId="18859" xr:uid="{00000000-0005-0000-0000-0000573F0000}"/>
    <cellStyle name="Normal 5 2 2 9 3 3" xfId="18860" xr:uid="{00000000-0005-0000-0000-0000583F0000}"/>
    <cellStyle name="Normal 5 2 2 9 3 4" xfId="18861" xr:uid="{00000000-0005-0000-0000-0000593F0000}"/>
    <cellStyle name="Normal 5 2 2 9 4" xfId="18862" xr:uid="{00000000-0005-0000-0000-00005A3F0000}"/>
    <cellStyle name="Normal 5 2 2 9 4 2" xfId="18863" xr:uid="{00000000-0005-0000-0000-00005B3F0000}"/>
    <cellStyle name="Normal 5 2 2 9 4 3" xfId="18864" xr:uid="{00000000-0005-0000-0000-00005C3F0000}"/>
    <cellStyle name="Normal 5 2 2 9 4 4" xfId="18865" xr:uid="{00000000-0005-0000-0000-00005D3F0000}"/>
    <cellStyle name="Normal 5 2 2 9 5" xfId="18866" xr:uid="{00000000-0005-0000-0000-00005E3F0000}"/>
    <cellStyle name="Normal 5 2 2 9 5 2" xfId="18867" xr:uid="{00000000-0005-0000-0000-00005F3F0000}"/>
    <cellStyle name="Normal 5 2 2 9 5 3" xfId="18868" xr:uid="{00000000-0005-0000-0000-0000603F0000}"/>
    <cellStyle name="Normal 5 2 2 9 6" xfId="18869" xr:uid="{00000000-0005-0000-0000-0000613F0000}"/>
    <cellStyle name="Normal 5 2 2 9 7" xfId="18870" xr:uid="{00000000-0005-0000-0000-0000623F0000}"/>
    <cellStyle name="Normal 5 2 2 9 8" xfId="18871" xr:uid="{00000000-0005-0000-0000-0000633F0000}"/>
    <cellStyle name="Normal 5 2 20" xfId="32266" xr:uid="{B9BE6342-D8A7-478B-A9E4-5965E745CE5F}"/>
    <cellStyle name="Normal 5 2 3" xfId="18872" xr:uid="{00000000-0005-0000-0000-0000643F0000}"/>
    <cellStyle name="Normal 5 2 3 10" xfId="18873" xr:uid="{00000000-0005-0000-0000-0000653F0000}"/>
    <cellStyle name="Normal 5 2 3 11" xfId="18874" xr:uid="{00000000-0005-0000-0000-0000663F0000}"/>
    <cellStyle name="Normal 5 2 3 11 2" xfId="18875" xr:uid="{00000000-0005-0000-0000-0000673F0000}"/>
    <cellStyle name="Normal 5 2 3 11 3" xfId="18876" xr:uid="{00000000-0005-0000-0000-0000683F0000}"/>
    <cellStyle name="Normal 5 2 3 11 4" xfId="18877" xr:uid="{00000000-0005-0000-0000-0000693F0000}"/>
    <cellStyle name="Normal 5 2 3 12" xfId="18878" xr:uid="{00000000-0005-0000-0000-00006A3F0000}"/>
    <cellStyle name="Normal 5 2 3 12 2" xfId="18879" xr:uid="{00000000-0005-0000-0000-00006B3F0000}"/>
    <cellStyle name="Normal 5 2 3 12 3" xfId="18880" xr:uid="{00000000-0005-0000-0000-00006C3F0000}"/>
    <cellStyle name="Normal 5 2 3 13" xfId="18881" xr:uid="{00000000-0005-0000-0000-00006D3F0000}"/>
    <cellStyle name="Normal 5 2 3 14" xfId="18882" xr:uid="{00000000-0005-0000-0000-00006E3F0000}"/>
    <cellStyle name="Normal 5 2 3 15" xfId="18883" xr:uid="{00000000-0005-0000-0000-00006F3F0000}"/>
    <cellStyle name="Normal 5 2 3 2" xfId="18884" xr:uid="{00000000-0005-0000-0000-0000703F0000}"/>
    <cellStyle name="Normal 5 2 3 2 10" xfId="18885" xr:uid="{00000000-0005-0000-0000-0000713F0000}"/>
    <cellStyle name="Normal 5 2 3 2 10 2" xfId="18886" xr:uid="{00000000-0005-0000-0000-0000723F0000}"/>
    <cellStyle name="Normal 5 2 3 2 10 3" xfId="18887" xr:uid="{00000000-0005-0000-0000-0000733F0000}"/>
    <cellStyle name="Normal 5 2 3 2 11" xfId="18888" xr:uid="{00000000-0005-0000-0000-0000743F0000}"/>
    <cellStyle name="Normal 5 2 3 2 12" xfId="18889" xr:uid="{00000000-0005-0000-0000-0000753F0000}"/>
    <cellStyle name="Normal 5 2 3 2 13" xfId="18890" xr:uid="{00000000-0005-0000-0000-0000763F0000}"/>
    <cellStyle name="Normal 5 2 3 2 2" xfId="18891" xr:uid="{00000000-0005-0000-0000-0000773F0000}"/>
    <cellStyle name="Normal 5 2 3 2 2 10" xfId="18892" xr:uid="{00000000-0005-0000-0000-0000783F0000}"/>
    <cellStyle name="Normal 5 2 3 2 2 11" xfId="18893" xr:uid="{00000000-0005-0000-0000-0000793F0000}"/>
    <cellStyle name="Normal 5 2 3 2 2 2" xfId="18894" xr:uid="{00000000-0005-0000-0000-00007A3F0000}"/>
    <cellStyle name="Normal 5 2 3 2 2 2 10" xfId="18895" xr:uid="{00000000-0005-0000-0000-00007B3F0000}"/>
    <cellStyle name="Normal 5 2 3 2 2 2 2" xfId="18896" xr:uid="{00000000-0005-0000-0000-00007C3F0000}"/>
    <cellStyle name="Normal 5 2 3 2 2 2 2 2" xfId="18897" xr:uid="{00000000-0005-0000-0000-00007D3F0000}"/>
    <cellStyle name="Normal 5 2 3 2 2 2 2 2 2" xfId="18898" xr:uid="{00000000-0005-0000-0000-00007E3F0000}"/>
    <cellStyle name="Normal 5 2 3 2 2 2 2 2 2 2" xfId="18899" xr:uid="{00000000-0005-0000-0000-00007F3F0000}"/>
    <cellStyle name="Normal 5 2 3 2 2 2 2 2 2 2 2" xfId="18900" xr:uid="{00000000-0005-0000-0000-0000803F0000}"/>
    <cellStyle name="Normal 5 2 3 2 2 2 2 2 2 3" xfId="18901" xr:uid="{00000000-0005-0000-0000-0000813F0000}"/>
    <cellStyle name="Normal 5 2 3 2 2 2 2 2 2 4" xfId="18902" xr:uid="{00000000-0005-0000-0000-0000823F0000}"/>
    <cellStyle name="Normal 5 2 3 2 2 2 2 2 3" xfId="18903" xr:uid="{00000000-0005-0000-0000-0000833F0000}"/>
    <cellStyle name="Normal 5 2 3 2 2 2 2 2 3 2" xfId="18904" xr:uid="{00000000-0005-0000-0000-0000843F0000}"/>
    <cellStyle name="Normal 5 2 3 2 2 2 2 2 3 3" xfId="18905" xr:uid="{00000000-0005-0000-0000-0000853F0000}"/>
    <cellStyle name="Normal 5 2 3 2 2 2 2 2 3 4" xfId="18906" xr:uid="{00000000-0005-0000-0000-0000863F0000}"/>
    <cellStyle name="Normal 5 2 3 2 2 2 2 2 4" xfId="18907" xr:uid="{00000000-0005-0000-0000-0000873F0000}"/>
    <cellStyle name="Normal 5 2 3 2 2 2 2 2 4 2" xfId="18908" xr:uid="{00000000-0005-0000-0000-0000883F0000}"/>
    <cellStyle name="Normal 5 2 3 2 2 2 2 2 4 3" xfId="18909" xr:uid="{00000000-0005-0000-0000-0000893F0000}"/>
    <cellStyle name="Normal 5 2 3 2 2 2 2 2 5" xfId="18910" xr:uid="{00000000-0005-0000-0000-00008A3F0000}"/>
    <cellStyle name="Normal 5 2 3 2 2 2 2 2 6" xfId="18911" xr:uid="{00000000-0005-0000-0000-00008B3F0000}"/>
    <cellStyle name="Normal 5 2 3 2 2 2 2 2 7" xfId="18912" xr:uid="{00000000-0005-0000-0000-00008C3F0000}"/>
    <cellStyle name="Normal 5 2 3 2 2 2 2 3" xfId="18913" xr:uid="{00000000-0005-0000-0000-00008D3F0000}"/>
    <cellStyle name="Normal 5 2 3 2 2 2 2 3 2" xfId="18914" xr:uid="{00000000-0005-0000-0000-00008E3F0000}"/>
    <cellStyle name="Normal 5 2 3 2 2 2 2 3 2 2" xfId="18915" xr:uid="{00000000-0005-0000-0000-00008F3F0000}"/>
    <cellStyle name="Normal 5 2 3 2 2 2 2 3 3" xfId="18916" xr:uid="{00000000-0005-0000-0000-0000903F0000}"/>
    <cellStyle name="Normal 5 2 3 2 2 2 2 3 4" xfId="18917" xr:uid="{00000000-0005-0000-0000-0000913F0000}"/>
    <cellStyle name="Normal 5 2 3 2 2 2 2 4" xfId="18918" xr:uid="{00000000-0005-0000-0000-0000923F0000}"/>
    <cellStyle name="Normal 5 2 3 2 2 2 2 4 2" xfId="18919" xr:uid="{00000000-0005-0000-0000-0000933F0000}"/>
    <cellStyle name="Normal 5 2 3 2 2 2 2 4 3" xfId="18920" xr:uid="{00000000-0005-0000-0000-0000943F0000}"/>
    <cellStyle name="Normal 5 2 3 2 2 2 2 4 4" xfId="18921" xr:uid="{00000000-0005-0000-0000-0000953F0000}"/>
    <cellStyle name="Normal 5 2 3 2 2 2 2 5" xfId="18922" xr:uid="{00000000-0005-0000-0000-0000963F0000}"/>
    <cellStyle name="Normal 5 2 3 2 2 2 2 5 2" xfId="18923" xr:uid="{00000000-0005-0000-0000-0000973F0000}"/>
    <cellStyle name="Normal 5 2 3 2 2 2 2 5 3" xfId="18924" xr:uid="{00000000-0005-0000-0000-0000983F0000}"/>
    <cellStyle name="Normal 5 2 3 2 2 2 2 6" xfId="18925" xr:uid="{00000000-0005-0000-0000-0000993F0000}"/>
    <cellStyle name="Normal 5 2 3 2 2 2 2 7" xfId="18926" xr:uid="{00000000-0005-0000-0000-00009A3F0000}"/>
    <cellStyle name="Normal 5 2 3 2 2 2 2 8" xfId="18927" xr:uid="{00000000-0005-0000-0000-00009B3F0000}"/>
    <cellStyle name="Normal 5 2 3 2 2 2 3" xfId="18928" xr:uid="{00000000-0005-0000-0000-00009C3F0000}"/>
    <cellStyle name="Normal 5 2 3 2 2 2 3 2" xfId="18929" xr:uid="{00000000-0005-0000-0000-00009D3F0000}"/>
    <cellStyle name="Normal 5 2 3 2 2 2 3 2 2" xfId="18930" xr:uid="{00000000-0005-0000-0000-00009E3F0000}"/>
    <cellStyle name="Normal 5 2 3 2 2 2 3 2 2 2" xfId="18931" xr:uid="{00000000-0005-0000-0000-00009F3F0000}"/>
    <cellStyle name="Normal 5 2 3 2 2 2 3 2 2 2 2" xfId="18932" xr:uid="{00000000-0005-0000-0000-0000A03F0000}"/>
    <cellStyle name="Normal 5 2 3 2 2 2 3 2 2 3" xfId="18933" xr:uid="{00000000-0005-0000-0000-0000A13F0000}"/>
    <cellStyle name="Normal 5 2 3 2 2 2 3 2 2 4" xfId="18934" xr:uid="{00000000-0005-0000-0000-0000A23F0000}"/>
    <cellStyle name="Normal 5 2 3 2 2 2 3 2 3" xfId="18935" xr:uid="{00000000-0005-0000-0000-0000A33F0000}"/>
    <cellStyle name="Normal 5 2 3 2 2 2 3 2 3 2" xfId="18936" xr:uid="{00000000-0005-0000-0000-0000A43F0000}"/>
    <cellStyle name="Normal 5 2 3 2 2 2 3 2 3 3" xfId="18937" xr:uid="{00000000-0005-0000-0000-0000A53F0000}"/>
    <cellStyle name="Normal 5 2 3 2 2 2 3 2 3 4" xfId="18938" xr:uid="{00000000-0005-0000-0000-0000A63F0000}"/>
    <cellStyle name="Normal 5 2 3 2 2 2 3 2 4" xfId="18939" xr:uid="{00000000-0005-0000-0000-0000A73F0000}"/>
    <cellStyle name="Normal 5 2 3 2 2 2 3 2 4 2" xfId="18940" xr:uid="{00000000-0005-0000-0000-0000A83F0000}"/>
    <cellStyle name="Normal 5 2 3 2 2 2 3 2 4 3" xfId="18941" xr:uid="{00000000-0005-0000-0000-0000A93F0000}"/>
    <cellStyle name="Normal 5 2 3 2 2 2 3 2 5" xfId="18942" xr:uid="{00000000-0005-0000-0000-0000AA3F0000}"/>
    <cellStyle name="Normal 5 2 3 2 2 2 3 2 6" xfId="18943" xr:uid="{00000000-0005-0000-0000-0000AB3F0000}"/>
    <cellStyle name="Normal 5 2 3 2 2 2 3 2 7" xfId="18944" xr:uid="{00000000-0005-0000-0000-0000AC3F0000}"/>
    <cellStyle name="Normal 5 2 3 2 2 2 3 3" xfId="18945" xr:uid="{00000000-0005-0000-0000-0000AD3F0000}"/>
    <cellStyle name="Normal 5 2 3 2 2 2 3 3 2" xfId="18946" xr:uid="{00000000-0005-0000-0000-0000AE3F0000}"/>
    <cellStyle name="Normal 5 2 3 2 2 2 3 3 2 2" xfId="18947" xr:uid="{00000000-0005-0000-0000-0000AF3F0000}"/>
    <cellStyle name="Normal 5 2 3 2 2 2 3 3 3" xfId="18948" xr:uid="{00000000-0005-0000-0000-0000B03F0000}"/>
    <cellStyle name="Normal 5 2 3 2 2 2 3 3 4" xfId="18949" xr:uid="{00000000-0005-0000-0000-0000B13F0000}"/>
    <cellStyle name="Normal 5 2 3 2 2 2 3 4" xfId="18950" xr:uid="{00000000-0005-0000-0000-0000B23F0000}"/>
    <cellStyle name="Normal 5 2 3 2 2 2 3 4 2" xfId="18951" xr:uid="{00000000-0005-0000-0000-0000B33F0000}"/>
    <cellStyle name="Normal 5 2 3 2 2 2 3 4 3" xfId="18952" xr:uid="{00000000-0005-0000-0000-0000B43F0000}"/>
    <cellStyle name="Normal 5 2 3 2 2 2 3 4 4" xfId="18953" xr:uid="{00000000-0005-0000-0000-0000B53F0000}"/>
    <cellStyle name="Normal 5 2 3 2 2 2 3 5" xfId="18954" xr:uid="{00000000-0005-0000-0000-0000B63F0000}"/>
    <cellStyle name="Normal 5 2 3 2 2 2 3 5 2" xfId="18955" xr:uid="{00000000-0005-0000-0000-0000B73F0000}"/>
    <cellStyle name="Normal 5 2 3 2 2 2 3 5 3" xfId="18956" xr:uid="{00000000-0005-0000-0000-0000B83F0000}"/>
    <cellStyle name="Normal 5 2 3 2 2 2 3 6" xfId="18957" xr:uid="{00000000-0005-0000-0000-0000B93F0000}"/>
    <cellStyle name="Normal 5 2 3 2 2 2 3 7" xfId="18958" xr:uid="{00000000-0005-0000-0000-0000BA3F0000}"/>
    <cellStyle name="Normal 5 2 3 2 2 2 3 8" xfId="18959" xr:uid="{00000000-0005-0000-0000-0000BB3F0000}"/>
    <cellStyle name="Normal 5 2 3 2 2 2 4" xfId="18960" xr:uid="{00000000-0005-0000-0000-0000BC3F0000}"/>
    <cellStyle name="Normal 5 2 3 2 2 2 4 2" xfId="18961" xr:uid="{00000000-0005-0000-0000-0000BD3F0000}"/>
    <cellStyle name="Normal 5 2 3 2 2 2 4 2 2" xfId="18962" xr:uid="{00000000-0005-0000-0000-0000BE3F0000}"/>
    <cellStyle name="Normal 5 2 3 2 2 2 4 2 2 2" xfId="18963" xr:uid="{00000000-0005-0000-0000-0000BF3F0000}"/>
    <cellStyle name="Normal 5 2 3 2 2 2 4 2 3" xfId="18964" xr:uid="{00000000-0005-0000-0000-0000C03F0000}"/>
    <cellStyle name="Normal 5 2 3 2 2 2 4 2 4" xfId="18965" xr:uid="{00000000-0005-0000-0000-0000C13F0000}"/>
    <cellStyle name="Normal 5 2 3 2 2 2 4 3" xfId="18966" xr:uid="{00000000-0005-0000-0000-0000C23F0000}"/>
    <cellStyle name="Normal 5 2 3 2 2 2 4 3 2" xfId="18967" xr:uid="{00000000-0005-0000-0000-0000C33F0000}"/>
    <cellStyle name="Normal 5 2 3 2 2 2 4 3 3" xfId="18968" xr:uid="{00000000-0005-0000-0000-0000C43F0000}"/>
    <cellStyle name="Normal 5 2 3 2 2 2 4 3 4" xfId="18969" xr:uid="{00000000-0005-0000-0000-0000C53F0000}"/>
    <cellStyle name="Normal 5 2 3 2 2 2 4 4" xfId="18970" xr:uid="{00000000-0005-0000-0000-0000C63F0000}"/>
    <cellStyle name="Normal 5 2 3 2 2 2 4 4 2" xfId="18971" xr:uid="{00000000-0005-0000-0000-0000C73F0000}"/>
    <cellStyle name="Normal 5 2 3 2 2 2 4 4 3" xfId="18972" xr:uid="{00000000-0005-0000-0000-0000C83F0000}"/>
    <cellStyle name="Normal 5 2 3 2 2 2 4 5" xfId="18973" xr:uid="{00000000-0005-0000-0000-0000C93F0000}"/>
    <cellStyle name="Normal 5 2 3 2 2 2 4 6" xfId="18974" xr:uid="{00000000-0005-0000-0000-0000CA3F0000}"/>
    <cellStyle name="Normal 5 2 3 2 2 2 4 7" xfId="18975" xr:uid="{00000000-0005-0000-0000-0000CB3F0000}"/>
    <cellStyle name="Normal 5 2 3 2 2 2 5" xfId="18976" xr:uid="{00000000-0005-0000-0000-0000CC3F0000}"/>
    <cellStyle name="Normal 5 2 3 2 2 2 5 2" xfId="18977" xr:uid="{00000000-0005-0000-0000-0000CD3F0000}"/>
    <cellStyle name="Normal 5 2 3 2 2 2 5 2 2" xfId="18978" xr:uid="{00000000-0005-0000-0000-0000CE3F0000}"/>
    <cellStyle name="Normal 5 2 3 2 2 2 5 3" xfId="18979" xr:uid="{00000000-0005-0000-0000-0000CF3F0000}"/>
    <cellStyle name="Normal 5 2 3 2 2 2 5 4" xfId="18980" xr:uid="{00000000-0005-0000-0000-0000D03F0000}"/>
    <cellStyle name="Normal 5 2 3 2 2 2 6" xfId="18981" xr:uid="{00000000-0005-0000-0000-0000D13F0000}"/>
    <cellStyle name="Normal 5 2 3 2 2 2 6 2" xfId="18982" xr:uid="{00000000-0005-0000-0000-0000D23F0000}"/>
    <cellStyle name="Normal 5 2 3 2 2 2 6 3" xfId="18983" xr:uid="{00000000-0005-0000-0000-0000D33F0000}"/>
    <cellStyle name="Normal 5 2 3 2 2 2 6 4" xfId="18984" xr:uid="{00000000-0005-0000-0000-0000D43F0000}"/>
    <cellStyle name="Normal 5 2 3 2 2 2 7" xfId="18985" xr:uid="{00000000-0005-0000-0000-0000D53F0000}"/>
    <cellStyle name="Normal 5 2 3 2 2 2 7 2" xfId="18986" xr:uid="{00000000-0005-0000-0000-0000D63F0000}"/>
    <cellStyle name="Normal 5 2 3 2 2 2 7 3" xfId="18987" xr:uid="{00000000-0005-0000-0000-0000D73F0000}"/>
    <cellStyle name="Normal 5 2 3 2 2 2 8" xfId="18988" xr:uid="{00000000-0005-0000-0000-0000D83F0000}"/>
    <cellStyle name="Normal 5 2 3 2 2 2 9" xfId="18989" xr:uid="{00000000-0005-0000-0000-0000D93F0000}"/>
    <cellStyle name="Normal 5 2 3 2 2 3" xfId="18990" xr:uid="{00000000-0005-0000-0000-0000DA3F0000}"/>
    <cellStyle name="Normal 5 2 3 2 2 3 2" xfId="18991" xr:uid="{00000000-0005-0000-0000-0000DB3F0000}"/>
    <cellStyle name="Normal 5 2 3 2 2 3 2 2" xfId="18992" xr:uid="{00000000-0005-0000-0000-0000DC3F0000}"/>
    <cellStyle name="Normal 5 2 3 2 2 3 2 2 2" xfId="18993" xr:uid="{00000000-0005-0000-0000-0000DD3F0000}"/>
    <cellStyle name="Normal 5 2 3 2 2 3 2 2 2 2" xfId="18994" xr:uid="{00000000-0005-0000-0000-0000DE3F0000}"/>
    <cellStyle name="Normal 5 2 3 2 2 3 2 2 3" xfId="18995" xr:uid="{00000000-0005-0000-0000-0000DF3F0000}"/>
    <cellStyle name="Normal 5 2 3 2 2 3 2 2 4" xfId="18996" xr:uid="{00000000-0005-0000-0000-0000E03F0000}"/>
    <cellStyle name="Normal 5 2 3 2 2 3 2 3" xfId="18997" xr:uid="{00000000-0005-0000-0000-0000E13F0000}"/>
    <cellStyle name="Normal 5 2 3 2 2 3 2 3 2" xfId="18998" xr:uid="{00000000-0005-0000-0000-0000E23F0000}"/>
    <cellStyle name="Normal 5 2 3 2 2 3 2 3 3" xfId="18999" xr:uid="{00000000-0005-0000-0000-0000E33F0000}"/>
    <cellStyle name="Normal 5 2 3 2 2 3 2 3 4" xfId="19000" xr:uid="{00000000-0005-0000-0000-0000E43F0000}"/>
    <cellStyle name="Normal 5 2 3 2 2 3 2 4" xfId="19001" xr:uid="{00000000-0005-0000-0000-0000E53F0000}"/>
    <cellStyle name="Normal 5 2 3 2 2 3 2 4 2" xfId="19002" xr:uid="{00000000-0005-0000-0000-0000E63F0000}"/>
    <cellStyle name="Normal 5 2 3 2 2 3 2 4 3" xfId="19003" xr:uid="{00000000-0005-0000-0000-0000E73F0000}"/>
    <cellStyle name="Normal 5 2 3 2 2 3 2 5" xfId="19004" xr:uid="{00000000-0005-0000-0000-0000E83F0000}"/>
    <cellStyle name="Normal 5 2 3 2 2 3 2 6" xfId="19005" xr:uid="{00000000-0005-0000-0000-0000E93F0000}"/>
    <cellStyle name="Normal 5 2 3 2 2 3 2 7" xfId="19006" xr:uid="{00000000-0005-0000-0000-0000EA3F0000}"/>
    <cellStyle name="Normal 5 2 3 2 2 3 3" xfId="19007" xr:uid="{00000000-0005-0000-0000-0000EB3F0000}"/>
    <cellStyle name="Normal 5 2 3 2 2 3 3 2" xfId="19008" xr:uid="{00000000-0005-0000-0000-0000EC3F0000}"/>
    <cellStyle name="Normal 5 2 3 2 2 3 3 2 2" xfId="19009" xr:uid="{00000000-0005-0000-0000-0000ED3F0000}"/>
    <cellStyle name="Normal 5 2 3 2 2 3 3 3" xfId="19010" xr:uid="{00000000-0005-0000-0000-0000EE3F0000}"/>
    <cellStyle name="Normal 5 2 3 2 2 3 3 4" xfId="19011" xr:uid="{00000000-0005-0000-0000-0000EF3F0000}"/>
    <cellStyle name="Normal 5 2 3 2 2 3 4" xfId="19012" xr:uid="{00000000-0005-0000-0000-0000F03F0000}"/>
    <cellStyle name="Normal 5 2 3 2 2 3 4 2" xfId="19013" xr:uid="{00000000-0005-0000-0000-0000F13F0000}"/>
    <cellStyle name="Normal 5 2 3 2 2 3 4 3" xfId="19014" xr:uid="{00000000-0005-0000-0000-0000F23F0000}"/>
    <cellStyle name="Normal 5 2 3 2 2 3 4 4" xfId="19015" xr:uid="{00000000-0005-0000-0000-0000F33F0000}"/>
    <cellStyle name="Normal 5 2 3 2 2 3 5" xfId="19016" xr:uid="{00000000-0005-0000-0000-0000F43F0000}"/>
    <cellStyle name="Normal 5 2 3 2 2 3 5 2" xfId="19017" xr:uid="{00000000-0005-0000-0000-0000F53F0000}"/>
    <cellStyle name="Normal 5 2 3 2 2 3 5 3" xfId="19018" xr:uid="{00000000-0005-0000-0000-0000F63F0000}"/>
    <cellStyle name="Normal 5 2 3 2 2 3 6" xfId="19019" xr:uid="{00000000-0005-0000-0000-0000F73F0000}"/>
    <cellStyle name="Normal 5 2 3 2 2 3 7" xfId="19020" xr:uid="{00000000-0005-0000-0000-0000F83F0000}"/>
    <cellStyle name="Normal 5 2 3 2 2 3 8" xfId="19021" xr:uid="{00000000-0005-0000-0000-0000F93F0000}"/>
    <cellStyle name="Normal 5 2 3 2 2 4" xfId="19022" xr:uid="{00000000-0005-0000-0000-0000FA3F0000}"/>
    <cellStyle name="Normal 5 2 3 2 2 4 2" xfId="19023" xr:uid="{00000000-0005-0000-0000-0000FB3F0000}"/>
    <cellStyle name="Normal 5 2 3 2 2 4 2 2" xfId="19024" xr:uid="{00000000-0005-0000-0000-0000FC3F0000}"/>
    <cellStyle name="Normal 5 2 3 2 2 4 2 2 2" xfId="19025" xr:uid="{00000000-0005-0000-0000-0000FD3F0000}"/>
    <cellStyle name="Normal 5 2 3 2 2 4 2 2 2 2" xfId="19026" xr:uid="{00000000-0005-0000-0000-0000FE3F0000}"/>
    <cellStyle name="Normal 5 2 3 2 2 4 2 2 3" xfId="19027" xr:uid="{00000000-0005-0000-0000-0000FF3F0000}"/>
    <cellStyle name="Normal 5 2 3 2 2 4 2 2 4" xfId="19028" xr:uid="{00000000-0005-0000-0000-000000400000}"/>
    <cellStyle name="Normal 5 2 3 2 2 4 2 3" xfId="19029" xr:uid="{00000000-0005-0000-0000-000001400000}"/>
    <cellStyle name="Normal 5 2 3 2 2 4 2 3 2" xfId="19030" xr:uid="{00000000-0005-0000-0000-000002400000}"/>
    <cellStyle name="Normal 5 2 3 2 2 4 2 3 3" xfId="19031" xr:uid="{00000000-0005-0000-0000-000003400000}"/>
    <cellStyle name="Normal 5 2 3 2 2 4 2 3 4" xfId="19032" xr:uid="{00000000-0005-0000-0000-000004400000}"/>
    <cellStyle name="Normal 5 2 3 2 2 4 2 4" xfId="19033" xr:uid="{00000000-0005-0000-0000-000005400000}"/>
    <cellStyle name="Normal 5 2 3 2 2 4 2 4 2" xfId="19034" xr:uid="{00000000-0005-0000-0000-000006400000}"/>
    <cellStyle name="Normal 5 2 3 2 2 4 2 4 3" xfId="19035" xr:uid="{00000000-0005-0000-0000-000007400000}"/>
    <cellStyle name="Normal 5 2 3 2 2 4 2 5" xfId="19036" xr:uid="{00000000-0005-0000-0000-000008400000}"/>
    <cellStyle name="Normal 5 2 3 2 2 4 2 6" xfId="19037" xr:uid="{00000000-0005-0000-0000-000009400000}"/>
    <cellStyle name="Normal 5 2 3 2 2 4 2 7" xfId="19038" xr:uid="{00000000-0005-0000-0000-00000A400000}"/>
    <cellStyle name="Normal 5 2 3 2 2 4 3" xfId="19039" xr:uid="{00000000-0005-0000-0000-00000B400000}"/>
    <cellStyle name="Normal 5 2 3 2 2 4 3 2" xfId="19040" xr:uid="{00000000-0005-0000-0000-00000C400000}"/>
    <cellStyle name="Normal 5 2 3 2 2 4 3 2 2" xfId="19041" xr:uid="{00000000-0005-0000-0000-00000D400000}"/>
    <cellStyle name="Normal 5 2 3 2 2 4 3 3" xfId="19042" xr:uid="{00000000-0005-0000-0000-00000E400000}"/>
    <cellStyle name="Normal 5 2 3 2 2 4 3 4" xfId="19043" xr:uid="{00000000-0005-0000-0000-00000F400000}"/>
    <cellStyle name="Normal 5 2 3 2 2 4 4" xfId="19044" xr:uid="{00000000-0005-0000-0000-000010400000}"/>
    <cellStyle name="Normal 5 2 3 2 2 4 4 2" xfId="19045" xr:uid="{00000000-0005-0000-0000-000011400000}"/>
    <cellStyle name="Normal 5 2 3 2 2 4 4 3" xfId="19046" xr:uid="{00000000-0005-0000-0000-000012400000}"/>
    <cellStyle name="Normal 5 2 3 2 2 4 4 4" xfId="19047" xr:uid="{00000000-0005-0000-0000-000013400000}"/>
    <cellStyle name="Normal 5 2 3 2 2 4 5" xfId="19048" xr:uid="{00000000-0005-0000-0000-000014400000}"/>
    <cellStyle name="Normal 5 2 3 2 2 4 5 2" xfId="19049" xr:uid="{00000000-0005-0000-0000-000015400000}"/>
    <cellStyle name="Normal 5 2 3 2 2 4 5 3" xfId="19050" xr:uid="{00000000-0005-0000-0000-000016400000}"/>
    <cellStyle name="Normal 5 2 3 2 2 4 6" xfId="19051" xr:uid="{00000000-0005-0000-0000-000017400000}"/>
    <cellStyle name="Normal 5 2 3 2 2 4 7" xfId="19052" xr:uid="{00000000-0005-0000-0000-000018400000}"/>
    <cellStyle name="Normal 5 2 3 2 2 4 8" xfId="19053" xr:uid="{00000000-0005-0000-0000-000019400000}"/>
    <cellStyle name="Normal 5 2 3 2 2 5" xfId="19054" xr:uid="{00000000-0005-0000-0000-00001A400000}"/>
    <cellStyle name="Normal 5 2 3 2 2 5 2" xfId="19055" xr:uid="{00000000-0005-0000-0000-00001B400000}"/>
    <cellStyle name="Normal 5 2 3 2 2 5 2 2" xfId="19056" xr:uid="{00000000-0005-0000-0000-00001C400000}"/>
    <cellStyle name="Normal 5 2 3 2 2 5 2 2 2" xfId="19057" xr:uid="{00000000-0005-0000-0000-00001D400000}"/>
    <cellStyle name="Normal 5 2 3 2 2 5 2 3" xfId="19058" xr:uid="{00000000-0005-0000-0000-00001E400000}"/>
    <cellStyle name="Normal 5 2 3 2 2 5 2 4" xfId="19059" xr:uid="{00000000-0005-0000-0000-00001F400000}"/>
    <cellStyle name="Normal 5 2 3 2 2 5 3" xfId="19060" xr:uid="{00000000-0005-0000-0000-000020400000}"/>
    <cellStyle name="Normal 5 2 3 2 2 5 3 2" xfId="19061" xr:uid="{00000000-0005-0000-0000-000021400000}"/>
    <cellStyle name="Normal 5 2 3 2 2 5 3 3" xfId="19062" xr:uid="{00000000-0005-0000-0000-000022400000}"/>
    <cellStyle name="Normal 5 2 3 2 2 5 3 4" xfId="19063" xr:uid="{00000000-0005-0000-0000-000023400000}"/>
    <cellStyle name="Normal 5 2 3 2 2 5 4" xfId="19064" xr:uid="{00000000-0005-0000-0000-000024400000}"/>
    <cellStyle name="Normal 5 2 3 2 2 5 4 2" xfId="19065" xr:uid="{00000000-0005-0000-0000-000025400000}"/>
    <cellStyle name="Normal 5 2 3 2 2 5 4 3" xfId="19066" xr:uid="{00000000-0005-0000-0000-000026400000}"/>
    <cellStyle name="Normal 5 2 3 2 2 5 5" xfId="19067" xr:uid="{00000000-0005-0000-0000-000027400000}"/>
    <cellStyle name="Normal 5 2 3 2 2 5 6" xfId="19068" xr:uid="{00000000-0005-0000-0000-000028400000}"/>
    <cellStyle name="Normal 5 2 3 2 2 5 7" xfId="19069" xr:uid="{00000000-0005-0000-0000-000029400000}"/>
    <cellStyle name="Normal 5 2 3 2 2 6" xfId="19070" xr:uid="{00000000-0005-0000-0000-00002A400000}"/>
    <cellStyle name="Normal 5 2 3 2 2 6 2" xfId="19071" xr:uid="{00000000-0005-0000-0000-00002B400000}"/>
    <cellStyle name="Normal 5 2 3 2 2 6 2 2" xfId="19072" xr:uid="{00000000-0005-0000-0000-00002C400000}"/>
    <cellStyle name="Normal 5 2 3 2 2 6 3" xfId="19073" xr:uid="{00000000-0005-0000-0000-00002D400000}"/>
    <cellStyle name="Normal 5 2 3 2 2 6 4" xfId="19074" xr:uid="{00000000-0005-0000-0000-00002E400000}"/>
    <cellStyle name="Normal 5 2 3 2 2 7" xfId="19075" xr:uid="{00000000-0005-0000-0000-00002F400000}"/>
    <cellStyle name="Normal 5 2 3 2 2 7 2" xfId="19076" xr:uid="{00000000-0005-0000-0000-000030400000}"/>
    <cellStyle name="Normal 5 2 3 2 2 7 3" xfId="19077" xr:uid="{00000000-0005-0000-0000-000031400000}"/>
    <cellStyle name="Normal 5 2 3 2 2 7 4" xfId="19078" xr:uid="{00000000-0005-0000-0000-000032400000}"/>
    <cellStyle name="Normal 5 2 3 2 2 8" xfId="19079" xr:uid="{00000000-0005-0000-0000-000033400000}"/>
    <cellStyle name="Normal 5 2 3 2 2 8 2" xfId="19080" xr:uid="{00000000-0005-0000-0000-000034400000}"/>
    <cellStyle name="Normal 5 2 3 2 2 8 3" xfId="19081" xr:uid="{00000000-0005-0000-0000-000035400000}"/>
    <cellStyle name="Normal 5 2 3 2 2 9" xfId="19082" xr:uid="{00000000-0005-0000-0000-000036400000}"/>
    <cellStyle name="Normal 5 2 3 2 3" xfId="19083" xr:uid="{00000000-0005-0000-0000-000037400000}"/>
    <cellStyle name="Normal 5 2 3 2 3 10" xfId="19084" xr:uid="{00000000-0005-0000-0000-000038400000}"/>
    <cellStyle name="Normal 5 2 3 2 3 11" xfId="19085" xr:uid="{00000000-0005-0000-0000-000039400000}"/>
    <cellStyle name="Normal 5 2 3 2 3 2" xfId="19086" xr:uid="{00000000-0005-0000-0000-00003A400000}"/>
    <cellStyle name="Normal 5 2 3 2 3 2 10" xfId="19087" xr:uid="{00000000-0005-0000-0000-00003B400000}"/>
    <cellStyle name="Normal 5 2 3 2 3 2 2" xfId="19088" xr:uid="{00000000-0005-0000-0000-00003C400000}"/>
    <cellStyle name="Normal 5 2 3 2 3 2 2 2" xfId="19089" xr:uid="{00000000-0005-0000-0000-00003D400000}"/>
    <cellStyle name="Normal 5 2 3 2 3 2 2 2 2" xfId="19090" xr:uid="{00000000-0005-0000-0000-00003E400000}"/>
    <cellStyle name="Normal 5 2 3 2 3 2 2 2 2 2" xfId="19091" xr:uid="{00000000-0005-0000-0000-00003F400000}"/>
    <cellStyle name="Normal 5 2 3 2 3 2 2 2 2 2 2" xfId="19092" xr:uid="{00000000-0005-0000-0000-000040400000}"/>
    <cellStyle name="Normal 5 2 3 2 3 2 2 2 2 3" xfId="19093" xr:uid="{00000000-0005-0000-0000-000041400000}"/>
    <cellStyle name="Normal 5 2 3 2 3 2 2 2 2 4" xfId="19094" xr:uid="{00000000-0005-0000-0000-000042400000}"/>
    <cellStyle name="Normal 5 2 3 2 3 2 2 2 3" xfId="19095" xr:uid="{00000000-0005-0000-0000-000043400000}"/>
    <cellStyle name="Normal 5 2 3 2 3 2 2 2 3 2" xfId="19096" xr:uid="{00000000-0005-0000-0000-000044400000}"/>
    <cellStyle name="Normal 5 2 3 2 3 2 2 2 3 3" xfId="19097" xr:uid="{00000000-0005-0000-0000-000045400000}"/>
    <cellStyle name="Normal 5 2 3 2 3 2 2 2 3 4" xfId="19098" xr:uid="{00000000-0005-0000-0000-000046400000}"/>
    <cellStyle name="Normal 5 2 3 2 3 2 2 2 4" xfId="19099" xr:uid="{00000000-0005-0000-0000-000047400000}"/>
    <cellStyle name="Normal 5 2 3 2 3 2 2 2 4 2" xfId="19100" xr:uid="{00000000-0005-0000-0000-000048400000}"/>
    <cellStyle name="Normal 5 2 3 2 3 2 2 2 4 3" xfId="19101" xr:uid="{00000000-0005-0000-0000-000049400000}"/>
    <cellStyle name="Normal 5 2 3 2 3 2 2 2 5" xfId="19102" xr:uid="{00000000-0005-0000-0000-00004A400000}"/>
    <cellStyle name="Normal 5 2 3 2 3 2 2 2 6" xfId="19103" xr:uid="{00000000-0005-0000-0000-00004B400000}"/>
    <cellStyle name="Normal 5 2 3 2 3 2 2 2 7" xfId="19104" xr:uid="{00000000-0005-0000-0000-00004C400000}"/>
    <cellStyle name="Normal 5 2 3 2 3 2 2 3" xfId="19105" xr:uid="{00000000-0005-0000-0000-00004D400000}"/>
    <cellStyle name="Normal 5 2 3 2 3 2 2 3 2" xfId="19106" xr:uid="{00000000-0005-0000-0000-00004E400000}"/>
    <cellStyle name="Normal 5 2 3 2 3 2 2 3 2 2" xfId="19107" xr:uid="{00000000-0005-0000-0000-00004F400000}"/>
    <cellStyle name="Normal 5 2 3 2 3 2 2 3 3" xfId="19108" xr:uid="{00000000-0005-0000-0000-000050400000}"/>
    <cellStyle name="Normal 5 2 3 2 3 2 2 3 4" xfId="19109" xr:uid="{00000000-0005-0000-0000-000051400000}"/>
    <cellStyle name="Normal 5 2 3 2 3 2 2 4" xfId="19110" xr:uid="{00000000-0005-0000-0000-000052400000}"/>
    <cellStyle name="Normal 5 2 3 2 3 2 2 4 2" xfId="19111" xr:uid="{00000000-0005-0000-0000-000053400000}"/>
    <cellStyle name="Normal 5 2 3 2 3 2 2 4 3" xfId="19112" xr:uid="{00000000-0005-0000-0000-000054400000}"/>
    <cellStyle name="Normal 5 2 3 2 3 2 2 4 4" xfId="19113" xr:uid="{00000000-0005-0000-0000-000055400000}"/>
    <cellStyle name="Normal 5 2 3 2 3 2 2 5" xfId="19114" xr:uid="{00000000-0005-0000-0000-000056400000}"/>
    <cellStyle name="Normal 5 2 3 2 3 2 2 5 2" xfId="19115" xr:uid="{00000000-0005-0000-0000-000057400000}"/>
    <cellStyle name="Normal 5 2 3 2 3 2 2 5 3" xfId="19116" xr:uid="{00000000-0005-0000-0000-000058400000}"/>
    <cellStyle name="Normal 5 2 3 2 3 2 2 6" xfId="19117" xr:uid="{00000000-0005-0000-0000-000059400000}"/>
    <cellStyle name="Normal 5 2 3 2 3 2 2 7" xfId="19118" xr:uid="{00000000-0005-0000-0000-00005A400000}"/>
    <cellStyle name="Normal 5 2 3 2 3 2 2 8" xfId="19119" xr:uid="{00000000-0005-0000-0000-00005B400000}"/>
    <cellStyle name="Normal 5 2 3 2 3 2 3" xfId="19120" xr:uid="{00000000-0005-0000-0000-00005C400000}"/>
    <cellStyle name="Normal 5 2 3 2 3 2 3 2" xfId="19121" xr:uid="{00000000-0005-0000-0000-00005D400000}"/>
    <cellStyle name="Normal 5 2 3 2 3 2 3 2 2" xfId="19122" xr:uid="{00000000-0005-0000-0000-00005E400000}"/>
    <cellStyle name="Normal 5 2 3 2 3 2 3 2 2 2" xfId="19123" xr:uid="{00000000-0005-0000-0000-00005F400000}"/>
    <cellStyle name="Normal 5 2 3 2 3 2 3 2 2 2 2" xfId="19124" xr:uid="{00000000-0005-0000-0000-000060400000}"/>
    <cellStyle name="Normal 5 2 3 2 3 2 3 2 2 3" xfId="19125" xr:uid="{00000000-0005-0000-0000-000061400000}"/>
    <cellStyle name="Normal 5 2 3 2 3 2 3 2 2 4" xfId="19126" xr:uid="{00000000-0005-0000-0000-000062400000}"/>
    <cellStyle name="Normal 5 2 3 2 3 2 3 2 3" xfId="19127" xr:uid="{00000000-0005-0000-0000-000063400000}"/>
    <cellStyle name="Normal 5 2 3 2 3 2 3 2 3 2" xfId="19128" xr:uid="{00000000-0005-0000-0000-000064400000}"/>
    <cellStyle name="Normal 5 2 3 2 3 2 3 2 3 3" xfId="19129" xr:uid="{00000000-0005-0000-0000-000065400000}"/>
    <cellStyle name="Normal 5 2 3 2 3 2 3 2 3 4" xfId="19130" xr:uid="{00000000-0005-0000-0000-000066400000}"/>
    <cellStyle name="Normal 5 2 3 2 3 2 3 2 4" xfId="19131" xr:uid="{00000000-0005-0000-0000-000067400000}"/>
    <cellStyle name="Normal 5 2 3 2 3 2 3 2 4 2" xfId="19132" xr:uid="{00000000-0005-0000-0000-000068400000}"/>
    <cellStyle name="Normal 5 2 3 2 3 2 3 2 4 3" xfId="19133" xr:uid="{00000000-0005-0000-0000-000069400000}"/>
    <cellStyle name="Normal 5 2 3 2 3 2 3 2 5" xfId="19134" xr:uid="{00000000-0005-0000-0000-00006A400000}"/>
    <cellStyle name="Normal 5 2 3 2 3 2 3 2 6" xfId="19135" xr:uid="{00000000-0005-0000-0000-00006B400000}"/>
    <cellStyle name="Normal 5 2 3 2 3 2 3 2 7" xfId="19136" xr:uid="{00000000-0005-0000-0000-00006C400000}"/>
    <cellStyle name="Normal 5 2 3 2 3 2 3 3" xfId="19137" xr:uid="{00000000-0005-0000-0000-00006D400000}"/>
    <cellStyle name="Normal 5 2 3 2 3 2 3 3 2" xfId="19138" xr:uid="{00000000-0005-0000-0000-00006E400000}"/>
    <cellStyle name="Normal 5 2 3 2 3 2 3 3 2 2" xfId="19139" xr:uid="{00000000-0005-0000-0000-00006F400000}"/>
    <cellStyle name="Normal 5 2 3 2 3 2 3 3 3" xfId="19140" xr:uid="{00000000-0005-0000-0000-000070400000}"/>
    <cellStyle name="Normal 5 2 3 2 3 2 3 3 4" xfId="19141" xr:uid="{00000000-0005-0000-0000-000071400000}"/>
    <cellStyle name="Normal 5 2 3 2 3 2 3 4" xfId="19142" xr:uid="{00000000-0005-0000-0000-000072400000}"/>
    <cellStyle name="Normal 5 2 3 2 3 2 3 4 2" xfId="19143" xr:uid="{00000000-0005-0000-0000-000073400000}"/>
    <cellStyle name="Normal 5 2 3 2 3 2 3 4 3" xfId="19144" xr:uid="{00000000-0005-0000-0000-000074400000}"/>
    <cellStyle name="Normal 5 2 3 2 3 2 3 4 4" xfId="19145" xr:uid="{00000000-0005-0000-0000-000075400000}"/>
    <cellStyle name="Normal 5 2 3 2 3 2 3 5" xfId="19146" xr:uid="{00000000-0005-0000-0000-000076400000}"/>
    <cellStyle name="Normal 5 2 3 2 3 2 3 5 2" xfId="19147" xr:uid="{00000000-0005-0000-0000-000077400000}"/>
    <cellStyle name="Normal 5 2 3 2 3 2 3 5 3" xfId="19148" xr:uid="{00000000-0005-0000-0000-000078400000}"/>
    <cellStyle name="Normal 5 2 3 2 3 2 3 6" xfId="19149" xr:uid="{00000000-0005-0000-0000-000079400000}"/>
    <cellStyle name="Normal 5 2 3 2 3 2 3 7" xfId="19150" xr:uid="{00000000-0005-0000-0000-00007A400000}"/>
    <cellStyle name="Normal 5 2 3 2 3 2 3 8" xfId="19151" xr:uid="{00000000-0005-0000-0000-00007B400000}"/>
    <cellStyle name="Normal 5 2 3 2 3 2 4" xfId="19152" xr:uid="{00000000-0005-0000-0000-00007C400000}"/>
    <cellStyle name="Normal 5 2 3 2 3 2 4 2" xfId="19153" xr:uid="{00000000-0005-0000-0000-00007D400000}"/>
    <cellStyle name="Normal 5 2 3 2 3 2 4 2 2" xfId="19154" xr:uid="{00000000-0005-0000-0000-00007E400000}"/>
    <cellStyle name="Normal 5 2 3 2 3 2 4 2 2 2" xfId="19155" xr:uid="{00000000-0005-0000-0000-00007F400000}"/>
    <cellStyle name="Normal 5 2 3 2 3 2 4 2 3" xfId="19156" xr:uid="{00000000-0005-0000-0000-000080400000}"/>
    <cellStyle name="Normal 5 2 3 2 3 2 4 2 4" xfId="19157" xr:uid="{00000000-0005-0000-0000-000081400000}"/>
    <cellStyle name="Normal 5 2 3 2 3 2 4 3" xfId="19158" xr:uid="{00000000-0005-0000-0000-000082400000}"/>
    <cellStyle name="Normal 5 2 3 2 3 2 4 3 2" xfId="19159" xr:uid="{00000000-0005-0000-0000-000083400000}"/>
    <cellStyle name="Normal 5 2 3 2 3 2 4 3 3" xfId="19160" xr:uid="{00000000-0005-0000-0000-000084400000}"/>
    <cellStyle name="Normal 5 2 3 2 3 2 4 3 4" xfId="19161" xr:uid="{00000000-0005-0000-0000-000085400000}"/>
    <cellStyle name="Normal 5 2 3 2 3 2 4 4" xfId="19162" xr:uid="{00000000-0005-0000-0000-000086400000}"/>
    <cellStyle name="Normal 5 2 3 2 3 2 4 4 2" xfId="19163" xr:uid="{00000000-0005-0000-0000-000087400000}"/>
    <cellStyle name="Normal 5 2 3 2 3 2 4 4 3" xfId="19164" xr:uid="{00000000-0005-0000-0000-000088400000}"/>
    <cellStyle name="Normal 5 2 3 2 3 2 4 5" xfId="19165" xr:uid="{00000000-0005-0000-0000-000089400000}"/>
    <cellStyle name="Normal 5 2 3 2 3 2 4 6" xfId="19166" xr:uid="{00000000-0005-0000-0000-00008A400000}"/>
    <cellStyle name="Normal 5 2 3 2 3 2 4 7" xfId="19167" xr:uid="{00000000-0005-0000-0000-00008B400000}"/>
    <cellStyle name="Normal 5 2 3 2 3 2 5" xfId="19168" xr:uid="{00000000-0005-0000-0000-00008C400000}"/>
    <cellStyle name="Normal 5 2 3 2 3 2 5 2" xfId="19169" xr:uid="{00000000-0005-0000-0000-00008D400000}"/>
    <cellStyle name="Normal 5 2 3 2 3 2 5 2 2" xfId="19170" xr:uid="{00000000-0005-0000-0000-00008E400000}"/>
    <cellStyle name="Normal 5 2 3 2 3 2 5 3" xfId="19171" xr:uid="{00000000-0005-0000-0000-00008F400000}"/>
    <cellStyle name="Normal 5 2 3 2 3 2 5 4" xfId="19172" xr:uid="{00000000-0005-0000-0000-000090400000}"/>
    <cellStyle name="Normal 5 2 3 2 3 2 6" xfId="19173" xr:uid="{00000000-0005-0000-0000-000091400000}"/>
    <cellStyle name="Normal 5 2 3 2 3 2 6 2" xfId="19174" xr:uid="{00000000-0005-0000-0000-000092400000}"/>
    <cellStyle name="Normal 5 2 3 2 3 2 6 3" xfId="19175" xr:uid="{00000000-0005-0000-0000-000093400000}"/>
    <cellStyle name="Normal 5 2 3 2 3 2 6 4" xfId="19176" xr:uid="{00000000-0005-0000-0000-000094400000}"/>
    <cellStyle name="Normal 5 2 3 2 3 2 7" xfId="19177" xr:uid="{00000000-0005-0000-0000-000095400000}"/>
    <cellStyle name="Normal 5 2 3 2 3 2 7 2" xfId="19178" xr:uid="{00000000-0005-0000-0000-000096400000}"/>
    <cellStyle name="Normal 5 2 3 2 3 2 7 3" xfId="19179" xr:uid="{00000000-0005-0000-0000-000097400000}"/>
    <cellStyle name="Normal 5 2 3 2 3 2 8" xfId="19180" xr:uid="{00000000-0005-0000-0000-000098400000}"/>
    <cellStyle name="Normal 5 2 3 2 3 2 9" xfId="19181" xr:uid="{00000000-0005-0000-0000-000099400000}"/>
    <cellStyle name="Normal 5 2 3 2 3 3" xfId="19182" xr:uid="{00000000-0005-0000-0000-00009A400000}"/>
    <cellStyle name="Normal 5 2 3 2 3 3 2" xfId="19183" xr:uid="{00000000-0005-0000-0000-00009B400000}"/>
    <cellStyle name="Normal 5 2 3 2 3 3 2 2" xfId="19184" xr:uid="{00000000-0005-0000-0000-00009C400000}"/>
    <cellStyle name="Normal 5 2 3 2 3 3 2 2 2" xfId="19185" xr:uid="{00000000-0005-0000-0000-00009D400000}"/>
    <cellStyle name="Normal 5 2 3 2 3 3 2 2 2 2" xfId="19186" xr:uid="{00000000-0005-0000-0000-00009E400000}"/>
    <cellStyle name="Normal 5 2 3 2 3 3 2 2 3" xfId="19187" xr:uid="{00000000-0005-0000-0000-00009F400000}"/>
    <cellStyle name="Normal 5 2 3 2 3 3 2 2 4" xfId="19188" xr:uid="{00000000-0005-0000-0000-0000A0400000}"/>
    <cellStyle name="Normal 5 2 3 2 3 3 2 3" xfId="19189" xr:uid="{00000000-0005-0000-0000-0000A1400000}"/>
    <cellStyle name="Normal 5 2 3 2 3 3 2 3 2" xfId="19190" xr:uid="{00000000-0005-0000-0000-0000A2400000}"/>
    <cellStyle name="Normal 5 2 3 2 3 3 2 3 3" xfId="19191" xr:uid="{00000000-0005-0000-0000-0000A3400000}"/>
    <cellStyle name="Normal 5 2 3 2 3 3 2 3 4" xfId="19192" xr:uid="{00000000-0005-0000-0000-0000A4400000}"/>
    <cellStyle name="Normal 5 2 3 2 3 3 2 4" xfId="19193" xr:uid="{00000000-0005-0000-0000-0000A5400000}"/>
    <cellStyle name="Normal 5 2 3 2 3 3 2 4 2" xfId="19194" xr:uid="{00000000-0005-0000-0000-0000A6400000}"/>
    <cellStyle name="Normal 5 2 3 2 3 3 2 4 3" xfId="19195" xr:uid="{00000000-0005-0000-0000-0000A7400000}"/>
    <cellStyle name="Normal 5 2 3 2 3 3 2 5" xfId="19196" xr:uid="{00000000-0005-0000-0000-0000A8400000}"/>
    <cellStyle name="Normal 5 2 3 2 3 3 2 6" xfId="19197" xr:uid="{00000000-0005-0000-0000-0000A9400000}"/>
    <cellStyle name="Normal 5 2 3 2 3 3 2 7" xfId="19198" xr:uid="{00000000-0005-0000-0000-0000AA400000}"/>
    <cellStyle name="Normal 5 2 3 2 3 3 3" xfId="19199" xr:uid="{00000000-0005-0000-0000-0000AB400000}"/>
    <cellStyle name="Normal 5 2 3 2 3 3 3 2" xfId="19200" xr:uid="{00000000-0005-0000-0000-0000AC400000}"/>
    <cellStyle name="Normal 5 2 3 2 3 3 3 2 2" xfId="19201" xr:uid="{00000000-0005-0000-0000-0000AD400000}"/>
    <cellStyle name="Normal 5 2 3 2 3 3 3 3" xfId="19202" xr:uid="{00000000-0005-0000-0000-0000AE400000}"/>
    <cellStyle name="Normal 5 2 3 2 3 3 3 4" xfId="19203" xr:uid="{00000000-0005-0000-0000-0000AF400000}"/>
    <cellStyle name="Normal 5 2 3 2 3 3 4" xfId="19204" xr:uid="{00000000-0005-0000-0000-0000B0400000}"/>
    <cellStyle name="Normal 5 2 3 2 3 3 4 2" xfId="19205" xr:uid="{00000000-0005-0000-0000-0000B1400000}"/>
    <cellStyle name="Normal 5 2 3 2 3 3 4 3" xfId="19206" xr:uid="{00000000-0005-0000-0000-0000B2400000}"/>
    <cellStyle name="Normal 5 2 3 2 3 3 4 4" xfId="19207" xr:uid="{00000000-0005-0000-0000-0000B3400000}"/>
    <cellStyle name="Normal 5 2 3 2 3 3 5" xfId="19208" xr:uid="{00000000-0005-0000-0000-0000B4400000}"/>
    <cellStyle name="Normal 5 2 3 2 3 3 5 2" xfId="19209" xr:uid="{00000000-0005-0000-0000-0000B5400000}"/>
    <cellStyle name="Normal 5 2 3 2 3 3 5 3" xfId="19210" xr:uid="{00000000-0005-0000-0000-0000B6400000}"/>
    <cellStyle name="Normal 5 2 3 2 3 3 6" xfId="19211" xr:uid="{00000000-0005-0000-0000-0000B7400000}"/>
    <cellStyle name="Normal 5 2 3 2 3 3 7" xfId="19212" xr:uid="{00000000-0005-0000-0000-0000B8400000}"/>
    <cellStyle name="Normal 5 2 3 2 3 3 8" xfId="19213" xr:uid="{00000000-0005-0000-0000-0000B9400000}"/>
    <cellStyle name="Normal 5 2 3 2 3 4" xfId="19214" xr:uid="{00000000-0005-0000-0000-0000BA400000}"/>
    <cellStyle name="Normal 5 2 3 2 3 4 2" xfId="19215" xr:uid="{00000000-0005-0000-0000-0000BB400000}"/>
    <cellStyle name="Normal 5 2 3 2 3 4 2 2" xfId="19216" xr:uid="{00000000-0005-0000-0000-0000BC400000}"/>
    <cellStyle name="Normal 5 2 3 2 3 4 2 2 2" xfId="19217" xr:uid="{00000000-0005-0000-0000-0000BD400000}"/>
    <cellStyle name="Normal 5 2 3 2 3 4 2 2 2 2" xfId="19218" xr:uid="{00000000-0005-0000-0000-0000BE400000}"/>
    <cellStyle name="Normal 5 2 3 2 3 4 2 2 3" xfId="19219" xr:uid="{00000000-0005-0000-0000-0000BF400000}"/>
    <cellStyle name="Normal 5 2 3 2 3 4 2 2 4" xfId="19220" xr:uid="{00000000-0005-0000-0000-0000C0400000}"/>
    <cellStyle name="Normal 5 2 3 2 3 4 2 3" xfId="19221" xr:uid="{00000000-0005-0000-0000-0000C1400000}"/>
    <cellStyle name="Normal 5 2 3 2 3 4 2 3 2" xfId="19222" xr:uid="{00000000-0005-0000-0000-0000C2400000}"/>
    <cellStyle name="Normal 5 2 3 2 3 4 2 3 3" xfId="19223" xr:uid="{00000000-0005-0000-0000-0000C3400000}"/>
    <cellStyle name="Normal 5 2 3 2 3 4 2 3 4" xfId="19224" xr:uid="{00000000-0005-0000-0000-0000C4400000}"/>
    <cellStyle name="Normal 5 2 3 2 3 4 2 4" xfId="19225" xr:uid="{00000000-0005-0000-0000-0000C5400000}"/>
    <cellStyle name="Normal 5 2 3 2 3 4 2 4 2" xfId="19226" xr:uid="{00000000-0005-0000-0000-0000C6400000}"/>
    <cellStyle name="Normal 5 2 3 2 3 4 2 4 3" xfId="19227" xr:uid="{00000000-0005-0000-0000-0000C7400000}"/>
    <cellStyle name="Normal 5 2 3 2 3 4 2 5" xfId="19228" xr:uid="{00000000-0005-0000-0000-0000C8400000}"/>
    <cellStyle name="Normal 5 2 3 2 3 4 2 6" xfId="19229" xr:uid="{00000000-0005-0000-0000-0000C9400000}"/>
    <cellStyle name="Normal 5 2 3 2 3 4 2 7" xfId="19230" xr:uid="{00000000-0005-0000-0000-0000CA400000}"/>
    <cellStyle name="Normal 5 2 3 2 3 4 3" xfId="19231" xr:uid="{00000000-0005-0000-0000-0000CB400000}"/>
    <cellStyle name="Normal 5 2 3 2 3 4 3 2" xfId="19232" xr:uid="{00000000-0005-0000-0000-0000CC400000}"/>
    <cellStyle name="Normal 5 2 3 2 3 4 3 2 2" xfId="19233" xr:uid="{00000000-0005-0000-0000-0000CD400000}"/>
    <cellStyle name="Normal 5 2 3 2 3 4 3 3" xfId="19234" xr:uid="{00000000-0005-0000-0000-0000CE400000}"/>
    <cellStyle name="Normal 5 2 3 2 3 4 3 4" xfId="19235" xr:uid="{00000000-0005-0000-0000-0000CF400000}"/>
    <cellStyle name="Normal 5 2 3 2 3 4 4" xfId="19236" xr:uid="{00000000-0005-0000-0000-0000D0400000}"/>
    <cellStyle name="Normal 5 2 3 2 3 4 4 2" xfId="19237" xr:uid="{00000000-0005-0000-0000-0000D1400000}"/>
    <cellStyle name="Normal 5 2 3 2 3 4 4 3" xfId="19238" xr:uid="{00000000-0005-0000-0000-0000D2400000}"/>
    <cellStyle name="Normal 5 2 3 2 3 4 4 4" xfId="19239" xr:uid="{00000000-0005-0000-0000-0000D3400000}"/>
    <cellStyle name="Normal 5 2 3 2 3 4 5" xfId="19240" xr:uid="{00000000-0005-0000-0000-0000D4400000}"/>
    <cellStyle name="Normal 5 2 3 2 3 4 5 2" xfId="19241" xr:uid="{00000000-0005-0000-0000-0000D5400000}"/>
    <cellStyle name="Normal 5 2 3 2 3 4 5 3" xfId="19242" xr:uid="{00000000-0005-0000-0000-0000D6400000}"/>
    <cellStyle name="Normal 5 2 3 2 3 4 6" xfId="19243" xr:uid="{00000000-0005-0000-0000-0000D7400000}"/>
    <cellStyle name="Normal 5 2 3 2 3 4 7" xfId="19244" xr:uid="{00000000-0005-0000-0000-0000D8400000}"/>
    <cellStyle name="Normal 5 2 3 2 3 4 8" xfId="19245" xr:uid="{00000000-0005-0000-0000-0000D9400000}"/>
    <cellStyle name="Normal 5 2 3 2 3 5" xfId="19246" xr:uid="{00000000-0005-0000-0000-0000DA400000}"/>
    <cellStyle name="Normal 5 2 3 2 3 5 2" xfId="19247" xr:uid="{00000000-0005-0000-0000-0000DB400000}"/>
    <cellStyle name="Normal 5 2 3 2 3 5 2 2" xfId="19248" xr:uid="{00000000-0005-0000-0000-0000DC400000}"/>
    <cellStyle name="Normal 5 2 3 2 3 5 2 2 2" xfId="19249" xr:uid="{00000000-0005-0000-0000-0000DD400000}"/>
    <cellStyle name="Normal 5 2 3 2 3 5 2 3" xfId="19250" xr:uid="{00000000-0005-0000-0000-0000DE400000}"/>
    <cellStyle name="Normal 5 2 3 2 3 5 2 4" xfId="19251" xr:uid="{00000000-0005-0000-0000-0000DF400000}"/>
    <cellStyle name="Normal 5 2 3 2 3 5 3" xfId="19252" xr:uid="{00000000-0005-0000-0000-0000E0400000}"/>
    <cellStyle name="Normal 5 2 3 2 3 5 3 2" xfId="19253" xr:uid="{00000000-0005-0000-0000-0000E1400000}"/>
    <cellStyle name="Normal 5 2 3 2 3 5 3 3" xfId="19254" xr:uid="{00000000-0005-0000-0000-0000E2400000}"/>
    <cellStyle name="Normal 5 2 3 2 3 5 3 4" xfId="19255" xr:uid="{00000000-0005-0000-0000-0000E3400000}"/>
    <cellStyle name="Normal 5 2 3 2 3 5 4" xfId="19256" xr:uid="{00000000-0005-0000-0000-0000E4400000}"/>
    <cellStyle name="Normal 5 2 3 2 3 5 4 2" xfId="19257" xr:uid="{00000000-0005-0000-0000-0000E5400000}"/>
    <cellStyle name="Normal 5 2 3 2 3 5 4 3" xfId="19258" xr:uid="{00000000-0005-0000-0000-0000E6400000}"/>
    <cellStyle name="Normal 5 2 3 2 3 5 5" xfId="19259" xr:uid="{00000000-0005-0000-0000-0000E7400000}"/>
    <cellStyle name="Normal 5 2 3 2 3 5 6" xfId="19260" xr:uid="{00000000-0005-0000-0000-0000E8400000}"/>
    <cellStyle name="Normal 5 2 3 2 3 5 7" xfId="19261" xr:uid="{00000000-0005-0000-0000-0000E9400000}"/>
    <cellStyle name="Normal 5 2 3 2 3 6" xfId="19262" xr:uid="{00000000-0005-0000-0000-0000EA400000}"/>
    <cellStyle name="Normal 5 2 3 2 3 6 2" xfId="19263" xr:uid="{00000000-0005-0000-0000-0000EB400000}"/>
    <cellStyle name="Normal 5 2 3 2 3 6 2 2" xfId="19264" xr:uid="{00000000-0005-0000-0000-0000EC400000}"/>
    <cellStyle name="Normal 5 2 3 2 3 6 3" xfId="19265" xr:uid="{00000000-0005-0000-0000-0000ED400000}"/>
    <cellStyle name="Normal 5 2 3 2 3 6 4" xfId="19266" xr:uid="{00000000-0005-0000-0000-0000EE400000}"/>
    <cellStyle name="Normal 5 2 3 2 3 7" xfId="19267" xr:uid="{00000000-0005-0000-0000-0000EF400000}"/>
    <cellStyle name="Normal 5 2 3 2 3 7 2" xfId="19268" xr:uid="{00000000-0005-0000-0000-0000F0400000}"/>
    <cellStyle name="Normal 5 2 3 2 3 7 3" xfId="19269" xr:uid="{00000000-0005-0000-0000-0000F1400000}"/>
    <cellStyle name="Normal 5 2 3 2 3 7 4" xfId="19270" xr:uid="{00000000-0005-0000-0000-0000F2400000}"/>
    <cellStyle name="Normal 5 2 3 2 3 8" xfId="19271" xr:uid="{00000000-0005-0000-0000-0000F3400000}"/>
    <cellStyle name="Normal 5 2 3 2 3 8 2" xfId="19272" xr:uid="{00000000-0005-0000-0000-0000F4400000}"/>
    <cellStyle name="Normal 5 2 3 2 3 8 3" xfId="19273" xr:uid="{00000000-0005-0000-0000-0000F5400000}"/>
    <cellStyle name="Normal 5 2 3 2 3 9" xfId="19274" xr:uid="{00000000-0005-0000-0000-0000F6400000}"/>
    <cellStyle name="Normal 5 2 3 2 4" xfId="19275" xr:uid="{00000000-0005-0000-0000-0000F7400000}"/>
    <cellStyle name="Normal 5 2 3 2 4 10" xfId="19276" xr:uid="{00000000-0005-0000-0000-0000F8400000}"/>
    <cellStyle name="Normal 5 2 3 2 4 2" xfId="19277" xr:uid="{00000000-0005-0000-0000-0000F9400000}"/>
    <cellStyle name="Normal 5 2 3 2 4 2 2" xfId="19278" xr:uid="{00000000-0005-0000-0000-0000FA400000}"/>
    <cellStyle name="Normal 5 2 3 2 4 2 2 2" xfId="19279" xr:uid="{00000000-0005-0000-0000-0000FB400000}"/>
    <cellStyle name="Normal 5 2 3 2 4 2 2 2 2" xfId="19280" xr:uid="{00000000-0005-0000-0000-0000FC400000}"/>
    <cellStyle name="Normal 5 2 3 2 4 2 2 2 2 2" xfId="19281" xr:uid="{00000000-0005-0000-0000-0000FD400000}"/>
    <cellStyle name="Normal 5 2 3 2 4 2 2 2 3" xfId="19282" xr:uid="{00000000-0005-0000-0000-0000FE400000}"/>
    <cellStyle name="Normal 5 2 3 2 4 2 2 2 4" xfId="19283" xr:uid="{00000000-0005-0000-0000-0000FF400000}"/>
    <cellStyle name="Normal 5 2 3 2 4 2 2 3" xfId="19284" xr:uid="{00000000-0005-0000-0000-000000410000}"/>
    <cellStyle name="Normal 5 2 3 2 4 2 2 3 2" xfId="19285" xr:uid="{00000000-0005-0000-0000-000001410000}"/>
    <cellStyle name="Normal 5 2 3 2 4 2 2 3 3" xfId="19286" xr:uid="{00000000-0005-0000-0000-000002410000}"/>
    <cellStyle name="Normal 5 2 3 2 4 2 2 3 4" xfId="19287" xr:uid="{00000000-0005-0000-0000-000003410000}"/>
    <cellStyle name="Normal 5 2 3 2 4 2 2 4" xfId="19288" xr:uid="{00000000-0005-0000-0000-000004410000}"/>
    <cellStyle name="Normal 5 2 3 2 4 2 2 4 2" xfId="19289" xr:uid="{00000000-0005-0000-0000-000005410000}"/>
    <cellStyle name="Normal 5 2 3 2 4 2 2 4 3" xfId="19290" xr:uid="{00000000-0005-0000-0000-000006410000}"/>
    <cellStyle name="Normal 5 2 3 2 4 2 2 5" xfId="19291" xr:uid="{00000000-0005-0000-0000-000007410000}"/>
    <cellStyle name="Normal 5 2 3 2 4 2 2 6" xfId="19292" xr:uid="{00000000-0005-0000-0000-000008410000}"/>
    <cellStyle name="Normal 5 2 3 2 4 2 2 7" xfId="19293" xr:uid="{00000000-0005-0000-0000-000009410000}"/>
    <cellStyle name="Normal 5 2 3 2 4 2 3" xfId="19294" xr:uid="{00000000-0005-0000-0000-00000A410000}"/>
    <cellStyle name="Normal 5 2 3 2 4 2 3 2" xfId="19295" xr:uid="{00000000-0005-0000-0000-00000B410000}"/>
    <cellStyle name="Normal 5 2 3 2 4 2 3 2 2" xfId="19296" xr:uid="{00000000-0005-0000-0000-00000C410000}"/>
    <cellStyle name="Normal 5 2 3 2 4 2 3 3" xfId="19297" xr:uid="{00000000-0005-0000-0000-00000D410000}"/>
    <cellStyle name="Normal 5 2 3 2 4 2 3 4" xfId="19298" xr:uid="{00000000-0005-0000-0000-00000E410000}"/>
    <cellStyle name="Normal 5 2 3 2 4 2 4" xfId="19299" xr:uid="{00000000-0005-0000-0000-00000F410000}"/>
    <cellStyle name="Normal 5 2 3 2 4 2 4 2" xfId="19300" xr:uid="{00000000-0005-0000-0000-000010410000}"/>
    <cellStyle name="Normal 5 2 3 2 4 2 4 3" xfId="19301" xr:uid="{00000000-0005-0000-0000-000011410000}"/>
    <cellStyle name="Normal 5 2 3 2 4 2 4 4" xfId="19302" xr:uid="{00000000-0005-0000-0000-000012410000}"/>
    <cellStyle name="Normal 5 2 3 2 4 2 5" xfId="19303" xr:uid="{00000000-0005-0000-0000-000013410000}"/>
    <cellStyle name="Normal 5 2 3 2 4 2 5 2" xfId="19304" xr:uid="{00000000-0005-0000-0000-000014410000}"/>
    <cellStyle name="Normal 5 2 3 2 4 2 5 3" xfId="19305" xr:uid="{00000000-0005-0000-0000-000015410000}"/>
    <cellStyle name="Normal 5 2 3 2 4 2 6" xfId="19306" xr:uid="{00000000-0005-0000-0000-000016410000}"/>
    <cellStyle name="Normal 5 2 3 2 4 2 7" xfId="19307" xr:uid="{00000000-0005-0000-0000-000017410000}"/>
    <cellStyle name="Normal 5 2 3 2 4 2 8" xfId="19308" xr:uid="{00000000-0005-0000-0000-000018410000}"/>
    <cellStyle name="Normal 5 2 3 2 4 3" xfId="19309" xr:uid="{00000000-0005-0000-0000-000019410000}"/>
    <cellStyle name="Normal 5 2 3 2 4 3 2" xfId="19310" xr:uid="{00000000-0005-0000-0000-00001A410000}"/>
    <cellStyle name="Normal 5 2 3 2 4 3 2 2" xfId="19311" xr:uid="{00000000-0005-0000-0000-00001B410000}"/>
    <cellStyle name="Normal 5 2 3 2 4 3 2 2 2" xfId="19312" xr:uid="{00000000-0005-0000-0000-00001C410000}"/>
    <cellStyle name="Normal 5 2 3 2 4 3 2 2 2 2" xfId="19313" xr:uid="{00000000-0005-0000-0000-00001D410000}"/>
    <cellStyle name="Normal 5 2 3 2 4 3 2 2 3" xfId="19314" xr:uid="{00000000-0005-0000-0000-00001E410000}"/>
    <cellStyle name="Normal 5 2 3 2 4 3 2 2 4" xfId="19315" xr:uid="{00000000-0005-0000-0000-00001F410000}"/>
    <cellStyle name="Normal 5 2 3 2 4 3 2 3" xfId="19316" xr:uid="{00000000-0005-0000-0000-000020410000}"/>
    <cellStyle name="Normal 5 2 3 2 4 3 2 3 2" xfId="19317" xr:uid="{00000000-0005-0000-0000-000021410000}"/>
    <cellStyle name="Normal 5 2 3 2 4 3 2 3 3" xfId="19318" xr:uid="{00000000-0005-0000-0000-000022410000}"/>
    <cellStyle name="Normal 5 2 3 2 4 3 2 3 4" xfId="19319" xr:uid="{00000000-0005-0000-0000-000023410000}"/>
    <cellStyle name="Normal 5 2 3 2 4 3 2 4" xfId="19320" xr:uid="{00000000-0005-0000-0000-000024410000}"/>
    <cellStyle name="Normal 5 2 3 2 4 3 2 4 2" xfId="19321" xr:uid="{00000000-0005-0000-0000-000025410000}"/>
    <cellStyle name="Normal 5 2 3 2 4 3 2 4 3" xfId="19322" xr:uid="{00000000-0005-0000-0000-000026410000}"/>
    <cellStyle name="Normal 5 2 3 2 4 3 2 5" xfId="19323" xr:uid="{00000000-0005-0000-0000-000027410000}"/>
    <cellStyle name="Normal 5 2 3 2 4 3 2 6" xfId="19324" xr:uid="{00000000-0005-0000-0000-000028410000}"/>
    <cellStyle name="Normal 5 2 3 2 4 3 2 7" xfId="19325" xr:uid="{00000000-0005-0000-0000-000029410000}"/>
    <cellStyle name="Normal 5 2 3 2 4 3 3" xfId="19326" xr:uid="{00000000-0005-0000-0000-00002A410000}"/>
    <cellStyle name="Normal 5 2 3 2 4 3 3 2" xfId="19327" xr:uid="{00000000-0005-0000-0000-00002B410000}"/>
    <cellStyle name="Normal 5 2 3 2 4 3 3 2 2" xfId="19328" xr:uid="{00000000-0005-0000-0000-00002C410000}"/>
    <cellStyle name="Normal 5 2 3 2 4 3 3 3" xfId="19329" xr:uid="{00000000-0005-0000-0000-00002D410000}"/>
    <cellStyle name="Normal 5 2 3 2 4 3 3 4" xfId="19330" xr:uid="{00000000-0005-0000-0000-00002E410000}"/>
    <cellStyle name="Normal 5 2 3 2 4 3 4" xfId="19331" xr:uid="{00000000-0005-0000-0000-00002F410000}"/>
    <cellStyle name="Normal 5 2 3 2 4 3 4 2" xfId="19332" xr:uid="{00000000-0005-0000-0000-000030410000}"/>
    <cellStyle name="Normal 5 2 3 2 4 3 4 3" xfId="19333" xr:uid="{00000000-0005-0000-0000-000031410000}"/>
    <cellStyle name="Normal 5 2 3 2 4 3 4 4" xfId="19334" xr:uid="{00000000-0005-0000-0000-000032410000}"/>
    <cellStyle name="Normal 5 2 3 2 4 3 5" xfId="19335" xr:uid="{00000000-0005-0000-0000-000033410000}"/>
    <cellStyle name="Normal 5 2 3 2 4 3 5 2" xfId="19336" xr:uid="{00000000-0005-0000-0000-000034410000}"/>
    <cellStyle name="Normal 5 2 3 2 4 3 5 3" xfId="19337" xr:uid="{00000000-0005-0000-0000-000035410000}"/>
    <cellStyle name="Normal 5 2 3 2 4 3 6" xfId="19338" xr:uid="{00000000-0005-0000-0000-000036410000}"/>
    <cellStyle name="Normal 5 2 3 2 4 3 7" xfId="19339" xr:uid="{00000000-0005-0000-0000-000037410000}"/>
    <cellStyle name="Normal 5 2 3 2 4 3 8" xfId="19340" xr:uid="{00000000-0005-0000-0000-000038410000}"/>
    <cellStyle name="Normal 5 2 3 2 4 4" xfId="19341" xr:uid="{00000000-0005-0000-0000-000039410000}"/>
    <cellStyle name="Normal 5 2 3 2 4 4 2" xfId="19342" xr:uid="{00000000-0005-0000-0000-00003A410000}"/>
    <cellStyle name="Normal 5 2 3 2 4 4 2 2" xfId="19343" xr:uid="{00000000-0005-0000-0000-00003B410000}"/>
    <cellStyle name="Normal 5 2 3 2 4 4 2 2 2" xfId="19344" xr:uid="{00000000-0005-0000-0000-00003C410000}"/>
    <cellStyle name="Normal 5 2 3 2 4 4 2 3" xfId="19345" xr:uid="{00000000-0005-0000-0000-00003D410000}"/>
    <cellStyle name="Normal 5 2 3 2 4 4 2 4" xfId="19346" xr:uid="{00000000-0005-0000-0000-00003E410000}"/>
    <cellStyle name="Normal 5 2 3 2 4 4 3" xfId="19347" xr:uid="{00000000-0005-0000-0000-00003F410000}"/>
    <cellStyle name="Normal 5 2 3 2 4 4 3 2" xfId="19348" xr:uid="{00000000-0005-0000-0000-000040410000}"/>
    <cellStyle name="Normal 5 2 3 2 4 4 3 3" xfId="19349" xr:uid="{00000000-0005-0000-0000-000041410000}"/>
    <cellStyle name="Normal 5 2 3 2 4 4 3 4" xfId="19350" xr:uid="{00000000-0005-0000-0000-000042410000}"/>
    <cellStyle name="Normal 5 2 3 2 4 4 4" xfId="19351" xr:uid="{00000000-0005-0000-0000-000043410000}"/>
    <cellStyle name="Normal 5 2 3 2 4 4 4 2" xfId="19352" xr:uid="{00000000-0005-0000-0000-000044410000}"/>
    <cellStyle name="Normal 5 2 3 2 4 4 4 3" xfId="19353" xr:uid="{00000000-0005-0000-0000-000045410000}"/>
    <cellStyle name="Normal 5 2 3 2 4 4 5" xfId="19354" xr:uid="{00000000-0005-0000-0000-000046410000}"/>
    <cellStyle name="Normal 5 2 3 2 4 4 6" xfId="19355" xr:uid="{00000000-0005-0000-0000-000047410000}"/>
    <cellStyle name="Normal 5 2 3 2 4 4 7" xfId="19356" xr:uid="{00000000-0005-0000-0000-000048410000}"/>
    <cellStyle name="Normal 5 2 3 2 4 5" xfId="19357" xr:uid="{00000000-0005-0000-0000-000049410000}"/>
    <cellStyle name="Normal 5 2 3 2 4 5 2" xfId="19358" xr:uid="{00000000-0005-0000-0000-00004A410000}"/>
    <cellStyle name="Normal 5 2 3 2 4 5 2 2" xfId="19359" xr:uid="{00000000-0005-0000-0000-00004B410000}"/>
    <cellStyle name="Normal 5 2 3 2 4 5 3" xfId="19360" xr:uid="{00000000-0005-0000-0000-00004C410000}"/>
    <cellStyle name="Normal 5 2 3 2 4 5 4" xfId="19361" xr:uid="{00000000-0005-0000-0000-00004D410000}"/>
    <cellStyle name="Normal 5 2 3 2 4 6" xfId="19362" xr:uid="{00000000-0005-0000-0000-00004E410000}"/>
    <cellStyle name="Normal 5 2 3 2 4 6 2" xfId="19363" xr:uid="{00000000-0005-0000-0000-00004F410000}"/>
    <cellStyle name="Normal 5 2 3 2 4 6 3" xfId="19364" xr:uid="{00000000-0005-0000-0000-000050410000}"/>
    <cellStyle name="Normal 5 2 3 2 4 6 4" xfId="19365" xr:uid="{00000000-0005-0000-0000-000051410000}"/>
    <cellStyle name="Normal 5 2 3 2 4 7" xfId="19366" xr:uid="{00000000-0005-0000-0000-000052410000}"/>
    <cellStyle name="Normal 5 2 3 2 4 7 2" xfId="19367" xr:uid="{00000000-0005-0000-0000-000053410000}"/>
    <cellStyle name="Normal 5 2 3 2 4 7 3" xfId="19368" xr:uid="{00000000-0005-0000-0000-000054410000}"/>
    <cellStyle name="Normal 5 2 3 2 4 8" xfId="19369" xr:uid="{00000000-0005-0000-0000-000055410000}"/>
    <cellStyle name="Normal 5 2 3 2 4 9" xfId="19370" xr:uid="{00000000-0005-0000-0000-000056410000}"/>
    <cellStyle name="Normal 5 2 3 2 5" xfId="19371" xr:uid="{00000000-0005-0000-0000-000057410000}"/>
    <cellStyle name="Normal 5 2 3 2 5 2" xfId="19372" xr:uid="{00000000-0005-0000-0000-000058410000}"/>
    <cellStyle name="Normal 5 2 3 2 5 2 2" xfId="19373" xr:uid="{00000000-0005-0000-0000-000059410000}"/>
    <cellStyle name="Normal 5 2 3 2 5 2 2 2" xfId="19374" xr:uid="{00000000-0005-0000-0000-00005A410000}"/>
    <cellStyle name="Normal 5 2 3 2 5 2 2 2 2" xfId="19375" xr:uid="{00000000-0005-0000-0000-00005B410000}"/>
    <cellStyle name="Normal 5 2 3 2 5 2 2 3" xfId="19376" xr:uid="{00000000-0005-0000-0000-00005C410000}"/>
    <cellStyle name="Normal 5 2 3 2 5 2 2 4" xfId="19377" xr:uid="{00000000-0005-0000-0000-00005D410000}"/>
    <cellStyle name="Normal 5 2 3 2 5 2 3" xfId="19378" xr:uid="{00000000-0005-0000-0000-00005E410000}"/>
    <cellStyle name="Normal 5 2 3 2 5 2 3 2" xfId="19379" xr:uid="{00000000-0005-0000-0000-00005F410000}"/>
    <cellStyle name="Normal 5 2 3 2 5 2 3 3" xfId="19380" xr:uid="{00000000-0005-0000-0000-000060410000}"/>
    <cellStyle name="Normal 5 2 3 2 5 2 3 4" xfId="19381" xr:uid="{00000000-0005-0000-0000-000061410000}"/>
    <cellStyle name="Normal 5 2 3 2 5 2 4" xfId="19382" xr:uid="{00000000-0005-0000-0000-000062410000}"/>
    <cellStyle name="Normal 5 2 3 2 5 2 4 2" xfId="19383" xr:uid="{00000000-0005-0000-0000-000063410000}"/>
    <cellStyle name="Normal 5 2 3 2 5 2 4 3" xfId="19384" xr:uid="{00000000-0005-0000-0000-000064410000}"/>
    <cellStyle name="Normal 5 2 3 2 5 2 5" xfId="19385" xr:uid="{00000000-0005-0000-0000-000065410000}"/>
    <cellStyle name="Normal 5 2 3 2 5 2 6" xfId="19386" xr:uid="{00000000-0005-0000-0000-000066410000}"/>
    <cellStyle name="Normal 5 2 3 2 5 2 7" xfId="19387" xr:uid="{00000000-0005-0000-0000-000067410000}"/>
    <cellStyle name="Normal 5 2 3 2 5 3" xfId="19388" xr:uid="{00000000-0005-0000-0000-000068410000}"/>
    <cellStyle name="Normal 5 2 3 2 5 3 2" xfId="19389" xr:uid="{00000000-0005-0000-0000-000069410000}"/>
    <cellStyle name="Normal 5 2 3 2 5 3 2 2" xfId="19390" xr:uid="{00000000-0005-0000-0000-00006A410000}"/>
    <cellStyle name="Normal 5 2 3 2 5 3 3" xfId="19391" xr:uid="{00000000-0005-0000-0000-00006B410000}"/>
    <cellStyle name="Normal 5 2 3 2 5 3 4" xfId="19392" xr:uid="{00000000-0005-0000-0000-00006C410000}"/>
    <cellStyle name="Normal 5 2 3 2 5 4" xfId="19393" xr:uid="{00000000-0005-0000-0000-00006D410000}"/>
    <cellStyle name="Normal 5 2 3 2 5 4 2" xfId="19394" xr:uid="{00000000-0005-0000-0000-00006E410000}"/>
    <cellStyle name="Normal 5 2 3 2 5 4 3" xfId="19395" xr:uid="{00000000-0005-0000-0000-00006F410000}"/>
    <cellStyle name="Normal 5 2 3 2 5 4 4" xfId="19396" xr:uid="{00000000-0005-0000-0000-000070410000}"/>
    <cellStyle name="Normal 5 2 3 2 5 5" xfId="19397" xr:uid="{00000000-0005-0000-0000-000071410000}"/>
    <cellStyle name="Normal 5 2 3 2 5 5 2" xfId="19398" xr:uid="{00000000-0005-0000-0000-000072410000}"/>
    <cellStyle name="Normal 5 2 3 2 5 5 3" xfId="19399" xr:uid="{00000000-0005-0000-0000-000073410000}"/>
    <cellStyle name="Normal 5 2 3 2 5 6" xfId="19400" xr:uid="{00000000-0005-0000-0000-000074410000}"/>
    <cellStyle name="Normal 5 2 3 2 5 7" xfId="19401" xr:uid="{00000000-0005-0000-0000-000075410000}"/>
    <cellStyle name="Normal 5 2 3 2 5 8" xfId="19402" xr:uid="{00000000-0005-0000-0000-000076410000}"/>
    <cellStyle name="Normal 5 2 3 2 6" xfId="19403" xr:uid="{00000000-0005-0000-0000-000077410000}"/>
    <cellStyle name="Normal 5 2 3 2 6 2" xfId="19404" xr:uid="{00000000-0005-0000-0000-000078410000}"/>
    <cellStyle name="Normal 5 2 3 2 6 2 2" xfId="19405" xr:uid="{00000000-0005-0000-0000-000079410000}"/>
    <cellStyle name="Normal 5 2 3 2 6 2 2 2" xfId="19406" xr:uid="{00000000-0005-0000-0000-00007A410000}"/>
    <cellStyle name="Normal 5 2 3 2 6 2 2 2 2" xfId="19407" xr:uid="{00000000-0005-0000-0000-00007B410000}"/>
    <cellStyle name="Normal 5 2 3 2 6 2 2 3" xfId="19408" xr:uid="{00000000-0005-0000-0000-00007C410000}"/>
    <cellStyle name="Normal 5 2 3 2 6 2 2 4" xfId="19409" xr:uid="{00000000-0005-0000-0000-00007D410000}"/>
    <cellStyle name="Normal 5 2 3 2 6 2 3" xfId="19410" xr:uid="{00000000-0005-0000-0000-00007E410000}"/>
    <cellStyle name="Normal 5 2 3 2 6 2 3 2" xfId="19411" xr:uid="{00000000-0005-0000-0000-00007F410000}"/>
    <cellStyle name="Normal 5 2 3 2 6 2 3 3" xfId="19412" xr:uid="{00000000-0005-0000-0000-000080410000}"/>
    <cellStyle name="Normal 5 2 3 2 6 2 3 4" xfId="19413" xr:uid="{00000000-0005-0000-0000-000081410000}"/>
    <cellStyle name="Normal 5 2 3 2 6 2 4" xfId="19414" xr:uid="{00000000-0005-0000-0000-000082410000}"/>
    <cellStyle name="Normal 5 2 3 2 6 2 4 2" xfId="19415" xr:uid="{00000000-0005-0000-0000-000083410000}"/>
    <cellStyle name="Normal 5 2 3 2 6 2 4 3" xfId="19416" xr:uid="{00000000-0005-0000-0000-000084410000}"/>
    <cellStyle name="Normal 5 2 3 2 6 2 5" xfId="19417" xr:uid="{00000000-0005-0000-0000-000085410000}"/>
    <cellStyle name="Normal 5 2 3 2 6 2 6" xfId="19418" xr:uid="{00000000-0005-0000-0000-000086410000}"/>
    <cellStyle name="Normal 5 2 3 2 6 2 7" xfId="19419" xr:uid="{00000000-0005-0000-0000-000087410000}"/>
    <cellStyle name="Normal 5 2 3 2 6 3" xfId="19420" xr:uid="{00000000-0005-0000-0000-000088410000}"/>
    <cellStyle name="Normal 5 2 3 2 6 3 2" xfId="19421" xr:uid="{00000000-0005-0000-0000-000089410000}"/>
    <cellStyle name="Normal 5 2 3 2 6 3 2 2" xfId="19422" xr:uid="{00000000-0005-0000-0000-00008A410000}"/>
    <cellStyle name="Normal 5 2 3 2 6 3 3" xfId="19423" xr:uid="{00000000-0005-0000-0000-00008B410000}"/>
    <cellStyle name="Normal 5 2 3 2 6 3 4" xfId="19424" xr:uid="{00000000-0005-0000-0000-00008C410000}"/>
    <cellStyle name="Normal 5 2 3 2 6 4" xfId="19425" xr:uid="{00000000-0005-0000-0000-00008D410000}"/>
    <cellStyle name="Normal 5 2 3 2 6 4 2" xfId="19426" xr:uid="{00000000-0005-0000-0000-00008E410000}"/>
    <cellStyle name="Normal 5 2 3 2 6 4 3" xfId="19427" xr:uid="{00000000-0005-0000-0000-00008F410000}"/>
    <cellStyle name="Normal 5 2 3 2 6 4 4" xfId="19428" xr:uid="{00000000-0005-0000-0000-000090410000}"/>
    <cellStyle name="Normal 5 2 3 2 6 5" xfId="19429" xr:uid="{00000000-0005-0000-0000-000091410000}"/>
    <cellStyle name="Normal 5 2 3 2 6 5 2" xfId="19430" xr:uid="{00000000-0005-0000-0000-000092410000}"/>
    <cellStyle name="Normal 5 2 3 2 6 5 3" xfId="19431" xr:uid="{00000000-0005-0000-0000-000093410000}"/>
    <cellStyle name="Normal 5 2 3 2 6 6" xfId="19432" xr:uid="{00000000-0005-0000-0000-000094410000}"/>
    <cellStyle name="Normal 5 2 3 2 6 7" xfId="19433" xr:uid="{00000000-0005-0000-0000-000095410000}"/>
    <cellStyle name="Normal 5 2 3 2 6 8" xfId="19434" xr:uid="{00000000-0005-0000-0000-000096410000}"/>
    <cellStyle name="Normal 5 2 3 2 7" xfId="19435" xr:uid="{00000000-0005-0000-0000-000097410000}"/>
    <cellStyle name="Normal 5 2 3 2 7 2" xfId="19436" xr:uid="{00000000-0005-0000-0000-000098410000}"/>
    <cellStyle name="Normal 5 2 3 2 7 2 2" xfId="19437" xr:uid="{00000000-0005-0000-0000-000099410000}"/>
    <cellStyle name="Normal 5 2 3 2 7 2 2 2" xfId="19438" xr:uid="{00000000-0005-0000-0000-00009A410000}"/>
    <cellStyle name="Normal 5 2 3 2 7 2 3" xfId="19439" xr:uid="{00000000-0005-0000-0000-00009B410000}"/>
    <cellStyle name="Normal 5 2 3 2 7 2 4" xfId="19440" xr:uid="{00000000-0005-0000-0000-00009C410000}"/>
    <cellStyle name="Normal 5 2 3 2 7 3" xfId="19441" xr:uid="{00000000-0005-0000-0000-00009D410000}"/>
    <cellStyle name="Normal 5 2 3 2 7 3 2" xfId="19442" xr:uid="{00000000-0005-0000-0000-00009E410000}"/>
    <cellStyle name="Normal 5 2 3 2 7 3 3" xfId="19443" xr:uid="{00000000-0005-0000-0000-00009F410000}"/>
    <cellStyle name="Normal 5 2 3 2 7 3 4" xfId="19444" xr:uid="{00000000-0005-0000-0000-0000A0410000}"/>
    <cellStyle name="Normal 5 2 3 2 7 4" xfId="19445" xr:uid="{00000000-0005-0000-0000-0000A1410000}"/>
    <cellStyle name="Normal 5 2 3 2 7 4 2" xfId="19446" xr:uid="{00000000-0005-0000-0000-0000A2410000}"/>
    <cellStyle name="Normal 5 2 3 2 7 4 3" xfId="19447" xr:uid="{00000000-0005-0000-0000-0000A3410000}"/>
    <cellStyle name="Normal 5 2 3 2 7 5" xfId="19448" xr:uid="{00000000-0005-0000-0000-0000A4410000}"/>
    <cellStyle name="Normal 5 2 3 2 7 6" xfId="19449" xr:uid="{00000000-0005-0000-0000-0000A5410000}"/>
    <cellStyle name="Normal 5 2 3 2 7 7" xfId="19450" xr:uid="{00000000-0005-0000-0000-0000A6410000}"/>
    <cellStyle name="Normal 5 2 3 2 8" xfId="19451" xr:uid="{00000000-0005-0000-0000-0000A7410000}"/>
    <cellStyle name="Normal 5 2 3 2 8 2" xfId="19452" xr:uid="{00000000-0005-0000-0000-0000A8410000}"/>
    <cellStyle name="Normal 5 2 3 2 8 2 2" xfId="19453" xr:uid="{00000000-0005-0000-0000-0000A9410000}"/>
    <cellStyle name="Normal 5 2 3 2 8 3" xfId="19454" xr:uid="{00000000-0005-0000-0000-0000AA410000}"/>
    <cellStyle name="Normal 5 2 3 2 8 4" xfId="19455" xr:uid="{00000000-0005-0000-0000-0000AB410000}"/>
    <cellStyle name="Normal 5 2 3 2 9" xfId="19456" xr:uid="{00000000-0005-0000-0000-0000AC410000}"/>
    <cellStyle name="Normal 5 2 3 2 9 2" xfId="19457" xr:uid="{00000000-0005-0000-0000-0000AD410000}"/>
    <cellStyle name="Normal 5 2 3 2 9 3" xfId="19458" xr:uid="{00000000-0005-0000-0000-0000AE410000}"/>
    <cellStyle name="Normal 5 2 3 2 9 4" xfId="19459" xr:uid="{00000000-0005-0000-0000-0000AF410000}"/>
    <cellStyle name="Normal 5 2 3 3" xfId="19460" xr:uid="{00000000-0005-0000-0000-0000B0410000}"/>
    <cellStyle name="Normal 5 2 3 3 10" xfId="19461" xr:uid="{00000000-0005-0000-0000-0000B1410000}"/>
    <cellStyle name="Normal 5 2 3 3 11" xfId="19462" xr:uid="{00000000-0005-0000-0000-0000B2410000}"/>
    <cellStyle name="Normal 5 2 3 3 2" xfId="19463" xr:uid="{00000000-0005-0000-0000-0000B3410000}"/>
    <cellStyle name="Normal 5 2 3 3 2 10" xfId="19464" xr:uid="{00000000-0005-0000-0000-0000B4410000}"/>
    <cellStyle name="Normal 5 2 3 3 2 2" xfId="19465" xr:uid="{00000000-0005-0000-0000-0000B5410000}"/>
    <cellStyle name="Normal 5 2 3 3 2 2 2" xfId="19466" xr:uid="{00000000-0005-0000-0000-0000B6410000}"/>
    <cellStyle name="Normal 5 2 3 3 2 2 2 2" xfId="19467" xr:uid="{00000000-0005-0000-0000-0000B7410000}"/>
    <cellStyle name="Normal 5 2 3 3 2 2 2 2 2" xfId="19468" xr:uid="{00000000-0005-0000-0000-0000B8410000}"/>
    <cellStyle name="Normal 5 2 3 3 2 2 2 2 2 2" xfId="19469" xr:uid="{00000000-0005-0000-0000-0000B9410000}"/>
    <cellStyle name="Normal 5 2 3 3 2 2 2 2 3" xfId="19470" xr:uid="{00000000-0005-0000-0000-0000BA410000}"/>
    <cellStyle name="Normal 5 2 3 3 2 2 2 2 4" xfId="19471" xr:uid="{00000000-0005-0000-0000-0000BB410000}"/>
    <cellStyle name="Normal 5 2 3 3 2 2 2 3" xfId="19472" xr:uid="{00000000-0005-0000-0000-0000BC410000}"/>
    <cellStyle name="Normal 5 2 3 3 2 2 2 3 2" xfId="19473" xr:uid="{00000000-0005-0000-0000-0000BD410000}"/>
    <cellStyle name="Normal 5 2 3 3 2 2 2 3 3" xfId="19474" xr:uid="{00000000-0005-0000-0000-0000BE410000}"/>
    <cellStyle name="Normal 5 2 3 3 2 2 2 3 4" xfId="19475" xr:uid="{00000000-0005-0000-0000-0000BF410000}"/>
    <cellStyle name="Normal 5 2 3 3 2 2 2 4" xfId="19476" xr:uid="{00000000-0005-0000-0000-0000C0410000}"/>
    <cellStyle name="Normal 5 2 3 3 2 2 2 4 2" xfId="19477" xr:uid="{00000000-0005-0000-0000-0000C1410000}"/>
    <cellStyle name="Normal 5 2 3 3 2 2 2 4 3" xfId="19478" xr:uid="{00000000-0005-0000-0000-0000C2410000}"/>
    <cellStyle name="Normal 5 2 3 3 2 2 2 5" xfId="19479" xr:uid="{00000000-0005-0000-0000-0000C3410000}"/>
    <cellStyle name="Normal 5 2 3 3 2 2 2 6" xfId="19480" xr:uid="{00000000-0005-0000-0000-0000C4410000}"/>
    <cellStyle name="Normal 5 2 3 3 2 2 2 7" xfId="19481" xr:uid="{00000000-0005-0000-0000-0000C5410000}"/>
    <cellStyle name="Normal 5 2 3 3 2 2 3" xfId="19482" xr:uid="{00000000-0005-0000-0000-0000C6410000}"/>
    <cellStyle name="Normal 5 2 3 3 2 2 3 2" xfId="19483" xr:uid="{00000000-0005-0000-0000-0000C7410000}"/>
    <cellStyle name="Normal 5 2 3 3 2 2 3 2 2" xfId="19484" xr:uid="{00000000-0005-0000-0000-0000C8410000}"/>
    <cellStyle name="Normal 5 2 3 3 2 2 3 3" xfId="19485" xr:uid="{00000000-0005-0000-0000-0000C9410000}"/>
    <cellStyle name="Normal 5 2 3 3 2 2 3 4" xfId="19486" xr:uid="{00000000-0005-0000-0000-0000CA410000}"/>
    <cellStyle name="Normal 5 2 3 3 2 2 4" xfId="19487" xr:uid="{00000000-0005-0000-0000-0000CB410000}"/>
    <cellStyle name="Normal 5 2 3 3 2 2 4 2" xfId="19488" xr:uid="{00000000-0005-0000-0000-0000CC410000}"/>
    <cellStyle name="Normal 5 2 3 3 2 2 4 3" xfId="19489" xr:uid="{00000000-0005-0000-0000-0000CD410000}"/>
    <cellStyle name="Normal 5 2 3 3 2 2 4 4" xfId="19490" xr:uid="{00000000-0005-0000-0000-0000CE410000}"/>
    <cellStyle name="Normal 5 2 3 3 2 2 5" xfId="19491" xr:uid="{00000000-0005-0000-0000-0000CF410000}"/>
    <cellStyle name="Normal 5 2 3 3 2 2 5 2" xfId="19492" xr:uid="{00000000-0005-0000-0000-0000D0410000}"/>
    <cellStyle name="Normal 5 2 3 3 2 2 5 3" xfId="19493" xr:uid="{00000000-0005-0000-0000-0000D1410000}"/>
    <cellStyle name="Normal 5 2 3 3 2 2 6" xfId="19494" xr:uid="{00000000-0005-0000-0000-0000D2410000}"/>
    <cellStyle name="Normal 5 2 3 3 2 2 7" xfId="19495" xr:uid="{00000000-0005-0000-0000-0000D3410000}"/>
    <cellStyle name="Normal 5 2 3 3 2 2 8" xfId="19496" xr:uid="{00000000-0005-0000-0000-0000D4410000}"/>
    <cellStyle name="Normal 5 2 3 3 2 3" xfId="19497" xr:uid="{00000000-0005-0000-0000-0000D5410000}"/>
    <cellStyle name="Normal 5 2 3 3 2 3 2" xfId="19498" xr:uid="{00000000-0005-0000-0000-0000D6410000}"/>
    <cellStyle name="Normal 5 2 3 3 2 3 2 2" xfId="19499" xr:uid="{00000000-0005-0000-0000-0000D7410000}"/>
    <cellStyle name="Normal 5 2 3 3 2 3 2 2 2" xfId="19500" xr:uid="{00000000-0005-0000-0000-0000D8410000}"/>
    <cellStyle name="Normal 5 2 3 3 2 3 2 2 2 2" xfId="19501" xr:uid="{00000000-0005-0000-0000-0000D9410000}"/>
    <cellStyle name="Normal 5 2 3 3 2 3 2 2 3" xfId="19502" xr:uid="{00000000-0005-0000-0000-0000DA410000}"/>
    <cellStyle name="Normal 5 2 3 3 2 3 2 2 4" xfId="19503" xr:uid="{00000000-0005-0000-0000-0000DB410000}"/>
    <cellStyle name="Normal 5 2 3 3 2 3 2 3" xfId="19504" xr:uid="{00000000-0005-0000-0000-0000DC410000}"/>
    <cellStyle name="Normal 5 2 3 3 2 3 2 3 2" xfId="19505" xr:uid="{00000000-0005-0000-0000-0000DD410000}"/>
    <cellStyle name="Normal 5 2 3 3 2 3 2 3 3" xfId="19506" xr:uid="{00000000-0005-0000-0000-0000DE410000}"/>
    <cellStyle name="Normal 5 2 3 3 2 3 2 3 4" xfId="19507" xr:uid="{00000000-0005-0000-0000-0000DF410000}"/>
    <cellStyle name="Normal 5 2 3 3 2 3 2 4" xfId="19508" xr:uid="{00000000-0005-0000-0000-0000E0410000}"/>
    <cellStyle name="Normal 5 2 3 3 2 3 2 4 2" xfId="19509" xr:uid="{00000000-0005-0000-0000-0000E1410000}"/>
    <cellStyle name="Normal 5 2 3 3 2 3 2 4 3" xfId="19510" xr:uid="{00000000-0005-0000-0000-0000E2410000}"/>
    <cellStyle name="Normal 5 2 3 3 2 3 2 5" xfId="19511" xr:uid="{00000000-0005-0000-0000-0000E3410000}"/>
    <cellStyle name="Normal 5 2 3 3 2 3 2 6" xfId="19512" xr:uid="{00000000-0005-0000-0000-0000E4410000}"/>
    <cellStyle name="Normal 5 2 3 3 2 3 2 7" xfId="19513" xr:uid="{00000000-0005-0000-0000-0000E5410000}"/>
    <cellStyle name="Normal 5 2 3 3 2 3 3" xfId="19514" xr:uid="{00000000-0005-0000-0000-0000E6410000}"/>
    <cellStyle name="Normal 5 2 3 3 2 3 3 2" xfId="19515" xr:uid="{00000000-0005-0000-0000-0000E7410000}"/>
    <cellStyle name="Normal 5 2 3 3 2 3 3 2 2" xfId="19516" xr:uid="{00000000-0005-0000-0000-0000E8410000}"/>
    <cellStyle name="Normal 5 2 3 3 2 3 3 3" xfId="19517" xr:uid="{00000000-0005-0000-0000-0000E9410000}"/>
    <cellStyle name="Normal 5 2 3 3 2 3 3 4" xfId="19518" xr:uid="{00000000-0005-0000-0000-0000EA410000}"/>
    <cellStyle name="Normal 5 2 3 3 2 3 4" xfId="19519" xr:uid="{00000000-0005-0000-0000-0000EB410000}"/>
    <cellStyle name="Normal 5 2 3 3 2 3 4 2" xfId="19520" xr:uid="{00000000-0005-0000-0000-0000EC410000}"/>
    <cellStyle name="Normal 5 2 3 3 2 3 4 3" xfId="19521" xr:uid="{00000000-0005-0000-0000-0000ED410000}"/>
    <cellStyle name="Normal 5 2 3 3 2 3 4 4" xfId="19522" xr:uid="{00000000-0005-0000-0000-0000EE410000}"/>
    <cellStyle name="Normal 5 2 3 3 2 3 5" xfId="19523" xr:uid="{00000000-0005-0000-0000-0000EF410000}"/>
    <cellStyle name="Normal 5 2 3 3 2 3 5 2" xfId="19524" xr:uid="{00000000-0005-0000-0000-0000F0410000}"/>
    <cellStyle name="Normal 5 2 3 3 2 3 5 3" xfId="19525" xr:uid="{00000000-0005-0000-0000-0000F1410000}"/>
    <cellStyle name="Normal 5 2 3 3 2 3 6" xfId="19526" xr:uid="{00000000-0005-0000-0000-0000F2410000}"/>
    <cellStyle name="Normal 5 2 3 3 2 3 7" xfId="19527" xr:uid="{00000000-0005-0000-0000-0000F3410000}"/>
    <cellStyle name="Normal 5 2 3 3 2 3 8" xfId="19528" xr:uid="{00000000-0005-0000-0000-0000F4410000}"/>
    <cellStyle name="Normal 5 2 3 3 2 4" xfId="19529" xr:uid="{00000000-0005-0000-0000-0000F5410000}"/>
    <cellStyle name="Normal 5 2 3 3 2 4 2" xfId="19530" xr:uid="{00000000-0005-0000-0000-0000F6410000}"/>
    <cellStyle name="Normal 5 2 3 3 2 4 2 2" xfId="19531" xr:uid="{00000000-0005-0000-0000-0000F7410000}"/>
    <cellStyle name="Normal 5 2 3 3 2 4 2 2 2" xfId="19532" xr:uid="{00000000-0005-0000-0000-0000F8410000}"/>
    <cellStyle name="Normal 5 2 3 3 2 4 2 3" xfId="19533" xr:uid="{00000000-0005-0000-0000-0000F9410000}"/>
    <cellStyle name="Normal 5 2 3 3 2 4 2 4" xfId="19534" xr:uid="{00000000-0005-0000-0000-0000FA410000}"/>
    <cellStyle name="Normal 5 2 3 3 2 4 3" xfId="19535" xr:uid="{00000000-0005-0000-0000-0000FB410000}"/>
    <cellStyle name="Normal 5 2 3 3 2 4 3 2" xfId="19536" xr:uid="{00000000-0005-0000-0000-0000FC410000}"/>
    <cellStyle name="Normal 5 2 3 3 2 4 3 3" xfId="19537" xr:uid="{00000000-0005-0000-0000-0000FD410000}"/>
    <cellStyle name="Normal 5 2 3 3 2 4 3 4" xfId="19538" xr:uid="{00000000-0005-0000-0000-0000FE410000}"/>
    <cellStyle name="Normal 5 2 3 3 2 4 4" xfId="19539" xr:uid="{00000000-0005-0000-0000-0000FF410000}"/>
    <cellStyle name="Normal 5 2 3 3 2 4 4 2" xfId="19540" xr:uid="{00000000-0005-0000-0000-000000420000}"/>
    <cellStyle name="Normal 5 2 3 3 2 4 4 3" xfId="19541" xr:uid="{00000000-0005-0000-0000-000001420000}"/>
    <cellStyle name="Normal 5 2 3 3 2 4 5" xfId="19542" xr:uid="{00000000-0005-0000-0000-000002420000}"/>
    <cellStyle name="Normal 5 2 3 3 2 4 6" xfId="19543" xr:uid="{00000000-0005-0000-0000-000003420000}"/>
    <cellStyle name="Normal 5 2 3 3 2 4 7" xfId="19544" xr:uid="{00000000-0005-0000-0000-000004420000}"/>
    <cellStyle name="Normal 5 2 3 3 2 5" xfId="19545" xr:uid="{00000000-0005-0000-0000-000005420000}"/>
    <cellStyle name="Normal 5 2 3 3 2 5 2" xfId="19546" xr:uid="{00000000-0005-0000-0000-000006420000}"/>
    <cellStyle name="Normal 5 2 3 3 2 5 2 2" xfId="19547" xr:uid="{00000000-0005-0000-0000-000007420000}"/>
    <cellStyle name="Normal 5 2 3 3 2 5 3" xfId="19548" xr:uid="{00000000-0005-0000-0000-000008420000}"/>
    <cellStyle name="Normal 5 2 3 3 2 5 4" xfId="19549" xr:uid="{00000000-0005-0000-0000-000009420000}"/>
    <cellStyle name="Normal 5 2 3 3 2 6" xfId="19550" xr:uid="{00000000-0005-0000-0000-00000A420000}"/>
    <cellStyle name="Normal 5 2 3 3 2 6 2" xfId="19551" xr:uid="{00000000-0005-0000-0000-00000B420000}"/>
    <cellStyle name="Normal 5 2 3 3 2 6 3" xfId="19552" xr:uid="{00000000-0005-0000-0000-00000C420000}"/>
    <cellStyle name="Normal 5 2 3 3 2 6 4" xfId="19553" xr:uid="{00000000-0005-0000-0000-00000D420000}"/>
    <cellStyle name="Normal 5 2 3 3 2 7" xfId="19554" xr:uid="{00000000-0005-0000-0000-00000E420000}"/>
    <cellStyle name="Normal 5 2 3 3 2 7 2" xfId="19555" xr:uid="{00000000-0005-0000-0000-00000F420000}"/>
    <cellStyle name="Normal 5 2 3 3 2 7 3" xfId="19556" xr:uid="{00000000-0005-0000-0000-000010420000}"/>
    <cellStyle name="Normal 5 2 3 3 2 8" xfId="19557" xr:uid="{00000000-0005-0000-0000-000011420000}"/>
    <cellStyle name="Normal 5 2 3 3 2 9" xfId="19558" xr:uid="{00000000-0005-0000-0000-000012420000}"/>
    <cellStyle name="Normal 5 2 3 3 3" xfId="19559" xr:uid="{00000000-0005-0000-0000-000013420000}"/>
    <cellStyle name="Normal 5 2 3 3 3 2" xfId="19560" xr:uid="{00000000-0005-0000-0000-000014420000}"/>
    <cellStyle name="Normal 5 2 3 3 3 2 2" xfId="19561" xr:uid="{00000000-0005-0000-0000-000015420000}"/>
    <cellStyle name="Normal 5 2 3 3 3 2 2 2" xfId="19562" xr:uid="{00000000-0005-0000-0000-000016420000}"/>
    <cellStyle name="Normal 5 2 3 3 3 2 2 2 2" xfId="19563" xr:uid="{00000000-0005-0000-0000-000017420000}"/>
    <cellStyle name="Normal 5 2 3 3 3 2 2 3" xfId="19564" xr:uid="{00000000-0005-0000-0000-000018420000}"/>
    <cellStyle name="Normal 5 2 3 3 3 2 2 4" xfId="19565" xr:uid="{00000000-0005-0000-0000-000019420000}"/>
    <cellStyle name="Normal 5 2 3 3 3 2 3" xfId="19566" xr:uid="{00000000-0005-0000-0000-00001A420000}"/>
    <cellStyle name="Normal 5 2 3 3 3 2 3 2" xfId="19567" xr:uid="{00000000-0005-0000-0000-00001B420000}"/>
    <cellStyle name="Normal 5 2 3 3 3 2 3 3" xfId="19568" xr:uid="{00000000-0005-0000-0000-00001C420000}"/>
    <cellStyle name="Normal 5 2 3 3 3 2 3 4" xfId="19569" xr:uid="{00000000-0005-0000-0000-00001D420000}"/>
    <cellStyle name="Normal 5 2 3 3 3 2 4" xfId="19570" xr:uid="{00000000-0005-0000-0000-00001E420000}"/>
    <cellStyle name="Normal 5 2 3 3 3 2 4 2" xfId="19571" xr:uid="{00000000-0005-0000-0000-00001F420000}"/>
    <cellStyle name="Normal 5 2 3 3 3 2 4 3" xfId="19572" xr:uid="{00000000-0005-0000-0000-000020420000}"/>
    <cellStyle name="Normal 5 2 3 3 3 2 5" xfId="19573" xr:uid="{00000000-0005-0000-0000-000021420000}"/>
    <cellStyle name="Normal 5 2 3 3 3 2 6" xfId="19574" xr:uid="{00000000-0005-0000-0000-000022420000}"/>
    <cellStyle name="Normal 5 2 3 3 3 2 7" xfId="19575" xr:uid="{00000000-0005-0000-0000-000023420000}"/>
    <cellStyle name="Normal 5 2 3 3 3 3" xfId="19576" xr:uid="{00000000-0005-0000-0000-000024420000}"/>
    <cellStyle name="Normal 5 2 3 3 3 3 2" xfId="19577" xr:uid="{00000000-0005-0000-0000-000025420000}"/>
    <cellStyle name="Normal 5 2 3 3 3 3 2 2" xfId="19578" xr:uid="{00000000-0005-0000-0000-000026420000}"/>
    <cellStyle name="Normal 5 2 3 3 3 3 3" xfId="19579" xr:uid="{00000000-0005-0000-0000-000027420000}"/>
    <cellStyle name="Normal 5 2 3 3 3 3 4" xfId="19580" xr:uid="{00000000-0005-0000-0000-000028420000}"/>
    <cellStyle name="Normal 5 2 3 3 3 4" xfId="19581" xr:uid="{00000000-0005-0000-0000-000029420000}"/>
    <cellStyle name="Normal 5 2 3 3 3 4 2" xfId="19582" xr:uid="{00000000-0005-0000-0000-00002A420000}"/>
    <cellStyle name="Normal 5 2 3 3 3 4 3" xfId="19583" xr:uid="{00000000-0005-0000-0000-00002B420000}"/>
    <cellStyle name="Normal 5 2 3 3 3 4 4" xfId="19584" xr:uid="{00000000-0005-0000-0000-00002C420000}"/>
    <cellStyle name="Normal 5 2 3 3 3 5" xfId="19585" xr:uid="{00000000-0005-0000-0000-00002D420000}"/>
    <cellStyle name="Normal 5 2 3 3 3 5 2" xfId="19586" xr:uid="{00000000-0005-0000-0000-00002E420000}"/>
    <cellStyle name="Normal 5 2 3 3 3 5 3" xfId="19587" xr:uid="{00000000-0005-0000-0000-00002F420000}"/>
    <cellStyle name="Normal 5 2 3 3 3 6" xfId="19588" xr:uid="{00000000-0005-0000-0000-000030420000}"/>
    <cellStyle name="Normal 5 2 3 3 3 7" xfId="19589" xr:uid="{00000000-0005-0000-0000-000031420000}"/>
    <cellStyle name="Normal 5 2 3 3 3 8" xfId="19590" xr:uid="{00000000-0005-0000-0000-000032420000}"/>
    <cellStyle name="Normal 5 2 3 3 4" xfId="19591" xr:uid="{00000000-0005-0000-0000-000033420000}"/>
    <cellStyle name="Normal 5 2 3 3 4 2" xfId="19592" xr:uid="{00000000-0005-0000-0000-000034420000}"/>
    <cellStyle name="Normal 5 2 3 3 4 2 2" xfId="19593" xr:uid="{00000000-0005-0000-0000-000035420000}"/>
    <cellStyle name="Normal 5 2 3 3 4 2 2 2" xfId="19594" xr:uid="{00000000-0005-0000-0000-000036420000}"/>
    <cellStyle name="Normal 5 2 3 3 4 2 2 2 2" xfId="19595" xr:uid="{00000000-0005-0000-0000-000037420000}"/>
    <cellStyle name="Normal 5 2 3 3 4 2 2 3" xfId="19596" xr:uid="{00000000-0005-0000-0000-000038420000}"/>
    <cellStyle name="Normal 5 2 3 3 4 2 2 4" xfId="19597" xr:uid="{00000000-0005-0000-0000-000039420000}"/>
    <cellStyle name="Normal 5 2 3 3 4 2 3" xfId="19598" xr:uid="{00000000-0005-0000-0000-00003A420000}"/>
    <cellStyle name="Normal 5 2 3 3 4 2 3 2" xfId="19599" xr:uid="{00000000-0005-0000-0000-00003B420000}"/>
    <cellStyle name="Normal 5 2 3 3 4 2 3 3" xfId="19600" xr:uid="{00000000-0005-0000-0000-00003C420000}"/>
    <cellStyle name="Normal 5 2 3 3 4 2 3 4" xfId="19601" xr:uid="{00000000-0005-0000-0000-00003D420000}"/>
    <cellStyle name="Normal 5 2 3 3 4 2 4" xfId="19602" xr:uid="{00000000-0005-0000-0000-00003E420000}"/>
    <cellStyle name="Normal 5 2 3 3 4 2 4 2" xfId="19603" xr:uid="{00000000-0005-0000-0000-00003F420000}"/>
    <cellStyle name="Normal 5 2 3 3 4 2 4 3" xfId="19604" xr:uid="{00000000-0005-0000-0000-000040420000}"/>
    <cellStyle name="Normal 5 2 3 3 4 2 5" xfId="19605" xr:uid="{00000000-0005-0000-0000-000041420000}"/>
    <cellStyle name="Normal 5 2 3 3 4 2 6" xfId="19606" xr:uid="{00000000-0005-0000-0000-000042420000}"/>
    <cellStyle name="Normal 5 2 3 3 4 2 7" xfId="19607" xr:uid="{00000000-0005-0000-0000-000043420000}"/>
    <cellStyle name="Normal 5 2 3 3 4 3" xfId="19608" xr:uid="{00000000-0005-0000-0000-000044420000}"/>
    <cellStyle name="Normal 5 2 3 3 4 3 2" xfId="19609" xr:uid="{00000000-0005-0000-0000-000045420000}"/>
    <cellStyle name="Normal 5 2 3 3 4 3 2 2" xfId="19610" xr:uid="{00000000-0005-0000-0000-000046420000}"/>
    <cellStyle name="Normal 5 2 3 3 4 3 3" xfId="19611" xr:uid="{00000000-0005-0000-0000-000047420000}"/>
    <cellStyle name="Normal 5 2 3 3 4 3 4" xfId="19612" xr:uid="{00000000-0005-0000-0000-000048420000}"/>
    <cellStyle name="Normal 5 2 3 3 4 4" xfId="19613" xr:uid="{00000000-0005-0000-0000-000049420000}"/>
    <cellStyle name="Normal 5 2 3 3 4 4 2" xfId="19614" xr:uid="{00000000-0005-0000-0000-00004A420000}"/>
    <cellStyle name="Normal 5 2 3 3 4 4 3" xfId="19615" xr:uid="{00000000-0005-0000-0000-00004B420000}"/>
    <cellStyle name="Normal 5 2 3 3 4 4 4" xfId="19616" xr:uid="{00000000-0005-0000-0000-00004C420000}"/>
    <cellStyle name="Normal 5 2 3 3 4 5" xfId="19617" xr:uid="{00000000-0005-0000-0000-00004D420000}"/>
    <cellStyle name="Normal 5 2 3 3 4 5 2" xfId="19618" xr:uid="{00000000-0005-0000-0000-00004E420000}"/>
    <cellStyle name="Normal 5 2 3 3 4 5 3" xfId="19619" xr:uid="{00000000-0005-0000-0000-00004F420000}"/>
    <cellStyle name="Normal 5 2 3 3 4 6" xfId="19620" xr:uid="{00000000-0005-0000-0000-000050420000}"/>
    <cellStyle name="Normal 5 2 3 3 4 7" xfId="19621" xr:uid="{00000000-0005-0000-0000-000051420000}"/>
    <cellStyle name="Normal 5 2 3 3 4 8" xfId="19622" xr:uid="{00000000-0005-0000-0000-000052420000}"/>
    <cellStyle name="Normal 5 2 3 3 5" xfId="19623" xr:uid="{00000000-0005-0000-0000-000053420000}"/>
    <cellStyle name="Normal 5 2 3 3 5 2" xfId="19624" xr:uid="{00000000-0005-0000-0000-000054420000}"/>
    <cellStyle name="Normal 5 2 3 3 5 2 2" xfId="19625" xr:uid="{00000000-0005-0000-0000-000055420000}"/>
    <cellStyle name="Normal 5 2 3 3 5 2 2 2" xfId="19626" xr:uid="{00000000-0005-0000-0000-000056420000}"/>
    <cellStyle name="Normal 5 2 3 3 5 2 3" xfId="19627" xr:uid="{00000000-0005-0000-0000-000057420000}"/>
    <cellStyle name="Normal 5 2 3 3 5 2 4" xfId="19628" xr:uid="{00000000-0005-0000-0000-000058420000}"/>
    <cellStyle name="Normal 5 2 3 3 5 3" xfId="19629" xr:uid="{00000000-0005-0000-0000-000059420000}"/>
    <cellStyle name="Normal 5 2 3 3 5 3 2" xfId="19630" xr:uid="{00000000-0005-0000-0000-00005A420000}"/>
    <cellStyle name="Normal 5 2 3 3 5 3 3" xfId="19631" xr:uid="{00000000-0005-0000-0000-00005B420000}"/>
    <cellStyle name="Normal 5 2 3 3 5 3 4" xfId="19632" xr:uid="{00000000-0005-0000-0000-00005C420000}"/>
    <cellStyle name="Normal 5 2 3 3 5 4" xfId="19633" xr:uid="{00000000-0005-0000-0000-00005D420000}"/>
    <cellStyle name="Normal 5 2 3 3 5 4 2" xfId="19634" xr:uid="{00000000-0005-0000-0000-00005E420000}"/>
    <cellStyle name="Normal 5 2 3 3 5 4 3" xfId="19635" xr:uid="{00000000-0005-0000-0000-00005F420000}"/>
    <cellStyle name="Normal 5 2 3 3 5 5" xfId="19636" xr:uid="{00000000-0005-0000-0000-000060420000}"/>
    <cellStyle name="Normal 5 2 3 3 5 6" xfId="19637" xr:uid="{00000000-0005-0000-0000-000061420000}"/>
    <cellStyle name="Normal 5 2 3 3 5 7" xfId="19638" xr:uid="{00000000-0005-0000-0000-000062420000}"/>
    <cellStyle name="Normal 5 2 3 3 6" xfId="19639" xr:uid="{00000000-0005-0000-0000-000063420000}"/>
    <cellStyle name="Normal 5 2 3 3 6 2" xfId="19640" xr:uid="{00000000-0005-0000-0000-000064420000}"/>
    <cellStyle name="Normal 5 2 3 3 6 2 2" xfId="19641" xr:uid="{00000000-0005-0000-0000-000065420000}"/>
    <cellStyle name="Normal 5 2 3 3 6 3" xfId="19642" xr:uid="{00000000-0005-0000-0000-000066420000}"/>
    <cellStyle name="Normal 5 2 3 3 6 4" xfId="19643" xr:uid="{00000000-0005-0000-0000-000067420000}"/>
    <cellStyle name="Normal 5 2 3 3 7" xfId="19644" xr:uid="{00000000-0005-0000-0000-000068420000}"/>
    <cellStyle name="Normal 5 2 3 3 7 2" xfId="19645" xr:uid="{00000000-0005-0000-0000-000069420000}"/>
    <cellStyle name="Normal 5 2 3 3 7 3" xfId="19646" xr:uid="{00000000-0005-0000-0000-00006A420000}"/>
    <cellStyle name="Normal 5 2 3 3 7 4" xfId="19647" xr:uid="{00000000-0005-0000-0000-00006B420000}"/>
    <cellStyle name="Normal 5 2 3 3 8" xfId="19648" xr:uid="{00000000-0005-0000-0000-00006C420000}"/>
    <cellStyle name="Normal 5 2 3 3 8 2" xfId="19649" xr:uid="{00000000-0005-0000-0000-00006D420000}"/>
    <cellStyle name="Normal 5 2 3 3 8 3" xfId="19650" xr:uid="{00000000-0005-0000-0000-00006E420000}"/>
    <cellStyle name="Normal 5 2 3 3 9" xfId="19651" xr:uid="{00000000-0005-0000-0000-00006F420000}"/>
    <cellStyle name="Normal 5 2 3 4" xfId="19652" xr:uid="{00000000-0005-0000-0000-000070420000}"/>
    <cellStyle name="Normal 5 2 3 4 10" xfId="19653" xr:uid="{00000000-0005-0000-0000-000071420000}"/>
    <cellStyle name="Normal 5 2 3 4 11" xfId="19654" xr:uid="{00000000-0005-0000-0000-000072420000}"/>
    <cellStyle name="Normal 5 2 3 4 2" xfId="19655" xr:uid="{00000000-0005-0000-0000-000073420000}"/>
    <cellStyle name="Normal 5 2 3 4 2 10" xfId="19656" xr:uid="{00000000-0005-0000-0000-000074420000}"/>
    <cellStyle name="Normal 5 2 3 4 2 2" xfId="19657" xr:uid="{00000000-0005-0000-0000-000075420000}"/>
    <cellStyle name="Normal 5 2 3 4 2 2 2" xfId="19658" xr:uid="{00000000-0005-0000-0000-000076420000}"/>
    <cellStyle name="Normal 5 2 3 4 2 2 2 2" xfId="19659" xr:uid="{00000000-0005-0000-0000-000077420000}"/>
    <cellStyle name="Normal 5 2 3 4 2 2 2 2 2" xfId="19660" xr:uid="{00000000-0005-0000-0000-000078420000}"/>
    <cellStyle name="Normal 5 2 3 4 2 2 2 2 2 2" xfId="19661" xr:uid="{00000000-0005-0000-0000-000079420000}"/>
    <cellStyle name="Normal 5 2 3 4 2 2 2 2 3" xfId="19662" xr:uid="{00000000-0005-0000-0000-00007A420000}"/>
    <cellStyle name="Normal 5 2 3 4 2 2 2 2 4" xfId="19663" xr:uid="{00000000-0005-0000-0000-00007B420000}"/>
    <cellStyle name="Normal 5 2 3 4 2 2 2 3" xfId="19664" xr:uid="{00000000-0005-0000-0000-00007C420000}"/>
    <cellStyle name="Normal 5 2 3 4 2 2 2 3 2" xfId="19665" xr:uid="{00000000-0005-0000-0000-00007D420000}"/>
    <cellStyle name="Normal 5 2 3 4 2 2 2 3 3" xfId="19666" xr:uid="{00000000-0005-0000-0000-00007E420000}"/>
    <cellStyle name="Normal 5 2 3 4 2 2 2 3 4" xfId="19667" xr:uid="{00000000-0005-0000-0000-00007F420000}"/>
    <cellStyle name="Normal 5 2 3 4 2 2 2 4" xfId="19668" xr:uid="{00000000-0005-0000-0000-000080420000}"/>
    <cellStyle name="Normal 5 2 3 4 2 2 2 4 2" xfId="19669" xr:uid="{00000000-0005-0000-0000-000081420000}"/>
    <cellStyle name="Normal 5 2 3 4 2 2 2 4 3" xfId="19670" xr:uid="{00000000-0005-0000-0000-000082420000}"/>
    <cellStyle name="Normal 5 2 3 4 2 2 2 5" xfId="19671" xr:uid="{00000000-0005-0000-0000-000083420000}"/>
    <cellStyle name="Normal 5 2 3 4 2 2 2 6" xfId="19672" xr:uid="{00000000-0005-0000-0000-000084420000}"/>
    <cellStyle name="Normal 5 2 3 4 2 2 2 7" xfId="19673" xr:uid="{00000000-0005-0000-0000-000085420000}"/>
    <cellStyle name="Normal 5 2 3 4 2 2 3" xfId="19674" xr:uid="{00000000-0005-0000-0000-000086420000}"/>
    <cellStyle name="Normal 5 2 3 4 2 2 3 2" xfId="19675" xr:uid="{00000000-0005-0000-0000-000087420000}"/>
    <cellStyle name="Normal 5 2 3 4 2 2 3 2 2" xfId="19676" xr:uid="{00000000-0005-0000-0000-000088420000}"/>
    <cellStyle name="Normal 5 2 3 4 2 2 3 3" xfId="19677" xr:uid="{00000000-0005-0000-0000-000089420000}"/>
    <cellStyle name="Normal 5 2 3 4 2 2 3 4" xfId="19678" xr:uid="{00000000-0005-0000-0000-00008A420000}"/>
    <cellStyle name="Normal 5 2 3 4 2 2 4" xfId="19679" xr:uid="{00000000-0005-0000-0000-00008B420000}"/>
    <cellStyle name="Normal 5 2 3 4 2 2 4 2" xfId="19680" xr:uid="{00000000-0005-0000-0000-00008C420000}"/>
    <cellStyle name="Normal 5 2 3 4 2 2 4 3" xfId="19681" xr:uid="{00000000-0005-0000-0000-00008D420000}"/>
    <cellStyle name="Normal 5 2 3 4 2 2 4 4" xfId="19682" xr:uid="{00000000-0005-0000-0000-00008E420000}"/>
    <cellStyle name="Normal 5 2 3 4 2 2 5" xfId="19683" xr:uid="{00000000-0005-0000-0000-00008F420000}"/>
    <cellStyle name="Normal 5 2 3 4 2 2 5 2" xfId="19684" xr:uid="{00000000-0005-0000-0000-000090420000}"/>
    <cellStyle name="Normal 5 2 3 4 2 2 5 3" xfId="19685" xr:uid="{00000000-0005-0000-0000-000091420000}"/>
    <cellStyle name="Normal 5 2 3 4 2 2 6" xfId="19686" xr:uid="{00000000-0005-0000-0000-000092420000}"/>
    <cellStyle name="Normal 5 2 3 4 2 2 7" xfId="19687" xr:uid="{00000000-0005-0000-0000-000093420000}"/>
    <cellStyle name="Normal 5 2 3 4 2 2 8" xfId="19688" xr:uid="{00000000-0005-0000-0000-000094420000}"/>
    <cellStyle name="Normal 5 2 3 4 2 3" xfId="19689" xr:uid="{00000000-0005-0000-0000-000095420000}"/>
    <cellStyle name="Normal 5 2 3 4 2 3 2" xfId="19690" xr:uid="{00000000-0005-0000-0000-000096420000}"/>
    <cellStyle name="Normal 5 2 3 4 2 3 2 2" xfId="19691" xr:uid="{00000000-0005-0000-0000-000097420000}"/>
    <cellStyle name="Normal 5 2 3 4 2 3 2 2 2" xfId="19692" xr:uid="{00000000-0005-0000-0000-000098420000}"/>
    <cellStyle name="Normal 5 2 3 4 2 3 2 2 2 2" xfId="19693" xr:uid="{00000000-0005-0000-0000-000099420000}"/>
    <cellStyle name="Normal 5 2 3 4 2 3 2 2 3" xfId="19694" xr:uid="{00000000-0005-0000-0000-00009A420000}"/>
    <cellStyle name="Normal 5 2 3 4 2 3 2 2 4" xfId="19695" xr:uid="{00000000-0005-0000-0000-00009B420000}"/>
    <cellStyle name="Normal 5 2 3 4 2 3 2 3" xfId="19696" xr:uid="{00000000-0005-0000-0000-00009C420000}"/>
    <cellStyle name="Normal 5 2 3 4 2 3 2 3 2" xfId="19697" xr:uid="{00000000-0005-0000-0000-00009D420000}"/>
    <cellStyle name="Normal 5 2 3 4 2 3 2 3 3" xfId="19698" xr:uid="{00000000-0005-0000-0000-00009E420000}"/>
    <cellStyle name="Normal 5 2 3 4 2 3 2 3 4" xfId="19699" xr:uid="{00000000-0005-0000-0000-00009F420000}"/>
    <cellStyle name="Normal 5 2 3 4 2 3 2 4" xfId="19700" xr:uid="{00000000-0005-0000-0000-0000A0420000}"/>
    <cellStyle name="Normal 5 2 3 4 2 3 2 4 2" xfId="19701" xr:uid="{00000000-0005-0000-0000-0000A1420000}"/>
    <cellStyle name="Normal 5 2 3 4 2 3 2 4 3" xfId="19702" xr:uid="{00000000-0005-0000-0000-0000A2420000}"/>
    <cellStyle name="Normal 5 2 3 4 2 3 2 5" xfId="19703" xr:uid="{00000000-0005-0000-0000-0000A3420000}"/>
    <cellStyle name="Normal 5 2 3 4 2 3 2 6" xfId="19704" xr:uid="{00000000-0005-0000-0000-0000A4420000}"/>
    <cellStyle name="Normal 5 2 3 4 2 3 2 7" xfId="19705" xr:uid="{00000000-0005-0000-0000-0000A5420000}"/>
    <cellStyle name="Normal 5 2 3 4 2 3 3" xfId="19706" xr:uid="{00000000-0005-0000-0000-0000A6420000}"/>
    <cellStyle name="Normal 5 2 3 4 2 3 3 2" xfId="19707" xr:uid="{00000000-0005-0000-0000-0000A7420000}"/>
    <cellStyle name="Normal 5 2 3 4 2 3 3 2 2" xfId="19708" xr:uid="{00000000-0005-0000-0000-0000A8420000}"/>
    <cellStyle name="Normal 5 2 3 4 2 3 3 3" xfId="19709" xr:uid="{00000000-0005-0000-0000-0000A9420000}"/>
    <cellStyle name="Normal 5 2 3 4 2 3 3 4" xfId="19710" xr:uid="{00000000-0005-0000-0000-0000AA420000}"/>
    <cellStyle name="Normal 5 2 3 4 2 3 4" xfId="19711" xr:uid="{00000000-0005-0000-0000-0000AB420000}"/>
    <cellStyle name="Normal 5 2 3 4 2 3 4 2" xfId="19712" xr:uid="{00000000-0005-0000-0000-0000AC420000}"/>
    <cellStyle name="Normal 5 2 3 4 2 3 4 3" xfId="19713" xr:uid="{00000000-0005-0000-0000-0000AD420000}"/>
    <cellStyle name="Normal 5 2 3 4 2 3 4 4" xfId="19714" xr:uid="{00000000-0005-0000-0000-0000AE420000}"/>
    <cellStyle name="Normal 5 2 3 4 2 3 5" xfId="19715" xr:uid="{00000000-0005-0000-0000-0000AF420000}"/>
    <cellStyle name="Normal 5 2 3 4 2 3 5 2" xfId="19716" xr:uid="{00000000-0005-0000-0000-0000B0420000}"/>
    <cellStyle name="Normal 5 2 3 4 2 3 5 3" xfId="19717" xr:uid="{00000000-0005-0000-0000-0000B1420000}"/>
    <cellStyle name="Normal 5 2 3 4 2 3 6" xfId="19718" xr:uid="{00000000-0005-0000-0000-0000B2420000}"/>
    <cellStyle name="Normal 5 2 3 4 2 3 7" xfId="19719" xr:uid="{00000000-0005-0000-0000-0000B3420000}"/>
    <cellStyle name="Normal 5 2 3 4 2 3 8" xfId="19720" xr:uid="{00000000-0005-0000-0000-0000B4420000}"/>
    <cellStyle name="Normal 5 2 3 4 2 4" xfId="19721" xr:uid="{00000000-0005-0000-0000-0000B5420000}"/>
    <cellStyle name="Normal 5 2 3 4 2 4 2" xfId="19722" xr:uid="{00000000-0005-0000-0000-0000B6420000}"/>
    <cellStyle name="Normal 5 2 3 4 2 4 2 2" xfId="19723" xr:uid="{00000000-0005-0000-0000-0000B7420000}"/>
    <cellStyle name="Normal 5 2 3 4 2 4 2 2 2" xfId="19724" xr:uid="{00000000-0005-0000-0000-0000B8420000}"/>
    <cellStyle name="Normal 5 2 3 4 2 4 2 3" xfId="19725" xr:uid="{00000000-0005-0000-0000-0000B9420000}"/>
    <cellStyle name="Normal 5 2 3 4 2 4 2 4" xfId="19726" xr:uid="{00000000-0005-0000-0000-0000BA420000}"/>
    <cellStyle name="Normal 5 2 3 4 2 4 3" xfId="19727" xr:uid="{00000000-0005-0000-0000-0000BB420000}"/>
    <cellStyle name="Normal 5 2 3 4 2 4 3 2" xfId="19728" xr:uid="{00000000-0005-0000-0000-0000BC420000}"/>
    <cellStyle name="Normal 5 2 3 4 2 4 3 3" xfId="19729" xr:uid="{00000000-0005-0000-0000-0000BD420000}"/>
    <cellStyle name="Normal 5 2 3 4 2 4 3 4" xfId="19730" xr:uid="{00000000-0005-0000-0000-0000BE420000}"/>
    <cellStyle name="Normal 5 2 3 4 2 4 4" xfId="19731" xr:uid="{00000000-0005-0000-0000-0000BF420000}"/>
    <cellStyle name="Normal 5 2 3 4 2 4 4 2" xfId="19732" xr:uid="{00000000-0005-0000-0000-0000C0420000}"/>
    <cellStyle name="Normal 5 2 3 4 2 4 4 3" xfId="19733" xr:uid="{00000000-0005-0000-0000-0000C1420000}"/>
    <cellStyle name="Normal 5 2 3 4 2 4 5" xfId="19734" xr:uid="{00000000-0005-0000-0000-0000C2420000}"/>
    <cellStyle name="Normal 5 2 3 4 2 4 6" xfId="19735" xr:uid="{00000000-0005-0000-0000-0000C3420000}"/>
    <cellStyle name="Normal 5 2 3 4 2 4 7" xfId="19736" xr:uid="{00000000-0005-0000-0000-0000C4420000}"/>
    <cellStyle name="Normal 5 2 3 4 2 5" xfId="19737" xr:uid="{00000000-0005-0000-0000-0000C5420000}"/>
    <cellStyle name="Normal 5 2 3 4 2 5 2" xfId="19738" xr:uid="{00000000-0005-0000-0000-0000C6420000}"/>
    <cellStyle name="Normal 5 2 3 4 2 5 2 2" xfId="19739" xr:uid="{00000000-0005-0000-0000-0000C7420000}"/>
    <cellStyle name="Normal 5 2 3 4 2 5 3" xfId="19740" xr:uid="{00000000-0005-0000-0000-0000C8420000}"/>
    <cellStyle name="Normal 5 2 3 4 2 5 4" xfId="19741" xr:uid="{00000000-0005-0000-0000-0000C9420000}"/>
    <cellStyle name="Normal 5 2 3 4 2 6" xfId="19742" xr:uid="{00000000-0005-0000-0000-0000CA420000}"/>
    <cellStyle name="Normal 5 2 3 4 2 6 2" xfId="19743" xr:uid="{00000000-0005-0000-0000-0000CB420000}"/>
    <cellStyle name="Normal 5 2 3 4 2 6 3" xfId="19744" xr:uid="{00000000-0005-0000-0000-0000CC420000}"/>
    <cellStyle name="Normal 5 2 3 4 2 6 4" xfId="19745" xr:uid="{00000000-0005-0000-0000-0000CD420000}"/>
    <cellStyle name="Normal 5 2 3 4 2 7" xfId="19746" xr:uid="{00000000-0005-0000-0000-0000CE420000}"/>
    <cellStyle name="Normal 5 2 3 4 2 7 2" xfId="19747" xr:uid="{00000000-0005-0000-0000-0000CF420000}"/>
    <cellStyle name="Normal 5 2 3 4 2 7 3" xfId="19748" xr:uid="{00000000-0005-0000-0000-0000D0420000}"/>
    <cellStyle name="Normal 5 2 3 4 2 8" xfId="19749" xr:uid="{00000000-0005-0000-0000-0000D1420000}"/>
    <cellStyle name="Normal 5 2 3 4 2 9" xfId="19750" xr:uid="{00000000-0005-0000-0000-0000D2420000}"/>
    <cellStyle name="Normal 5 2 3 4 3" xfId="19751" xr:uid="{00000000-0005-0000-0000-0000D3420000}"/>
    <cellStyle name="Normal 5 2 3 4 3 2" xfId="19752" xr:uid="{00000000-0005-0000-0000-0000D4420000}"/>
    <cellStyle name="Normal 5 2 3 4 3 2 2" xfId="19753" xr:uid="{00000000-0005-0000-0000-0000D5420000}"/>
    <cellStyle name="Normal 5 2 3 4 3 2 2 2" xfId="19754" xr:uid="{00000000-0005-0000-0000-0000D6420000}"/>
    <cellStyle name="Normal 5 2 3 4 3 2 2 2 2" xfId="19755" xr:uid="{00000000-0005-0000-0000-0000D7420000}"/>
    <cellStyle name="Normal 5 2 3 4 3 2 2 3" xfId="19756" xr:uid="{00000000-0005-0000-0000-0000D8420000}"/>
    <cellStyle name="Normal 5 2 3 4 3 2 2 4" xfId="19757" xr:uid="{00000000-0005-0000-0000-0000D9420000}"/>
    <cellStyle name="Normal 5 2 3 4 3 2 3" xfId="19758" xr:uid="{00000000-0005-0000-0000-0000DA420000}"/>
    <cellStyle name="Normal 5 2 3 4 3 2 3 2" xfId="19759" xr:uid="{00000000-0005-0000-0000-0000DB420000}"/>
    <cellStyle name="Normal 5 2 3 4 3 2 3 3" xfId="19760" xr:uid="{00000000-0005-0000-0000-0000DC420000}"/>
    <cellStyle name="Normal 5 2 3 4 3 2 3 4" xfId="19761" xr:uid="{00000000-0005-0000-0000-0000DD420000}"/>
    <cellStyle name="Normal 5 2 3 4 3 2 4" xfId="19762" xr:uid="{00000000-0005-0000-0000-0000DE420000}"/>
    <cellStyle name="Normal 5 2 3 4 3 2 4 2" xfId="19763" xr:uid="{00000000-0005-0000-0000-0000DF420000}"/>
    <cellStyle name="Normal 5 2 3 4 3 2 4 3" xfId="19764" xr:uid="{00000000-0005-0000-0000-0000E0420000}"/>
    <cellStyle name="Normal 5 2 3 4 3 2 5" xfId="19765" xr:uid="{00000000-0005-0000-0000-0000E1420000}"/>
    <cellStyle name="Normal 5 2 3 4 3 2 6" xfId="19766" xr:uid="{00000000-0005-0000-0000-0000E2420000}"/>
    <cellStyle name="Normal 5 2 3 4 3 2 7" xfId="19767" xr:uid="{00000000-0005-0000-0000-0000E3420000}"/>
    <cellStyle name="Normal 5 2 3 4 3 3" xfId="19768" xr:uid="{00000000-0005-0000-0000-0000E4420000}"/>
    <cellStyle name="Normal 5 2 3 4 3 3 2" xfId="19769" xr:uid="{00000000-0005-0000-0000-0000E5420000}"/>
    <cellStyle name="Normal 5 2 3 4 3 3 2 2" xfId="19770" xr:uid="{00000000-0005-0000-0000-0000E6420000}"/>
    <cellStyle name="Normal 5 2 3 4 3 3 3" xfId="19771" xr:uid="{00000000-0005-0000-0000-0000E7420000}"/>
    <cellStyle name="Normal 5 2 3 4 3 3 4" xfId="19772" xr:uid="{00000000-0005-0000-0000-0000E8420000}"/>
    <cellStyle name="Normal 5 2 3 4 3 4" xfId="19773" xr:uid="{00000000-0005-0000-0000-0000E9420000}"/>
    <cellStyle name="Normal 5 2 3 4 3 4 2" xfId="19774" xr:uid="{00000000-0005-0000-0000-0000EA420000}"/>
    <cellStyle name="Normal 5 2 3 4 3 4 3" xfId="19775" xr:uid="{00000000-0005-0000-0000-0000EB420000}"/>
    <cellStyle name="Normal 5 2 3 4 3 4 4" xfId="19776" xr:uid="{00000000-0005-0000-0000-0000EC420000}"/>
    <cellStyle name="Normal 5 2 3 4 3 5" xfId="19777" xr:uid="{00000000-0005-0000-0000-0000ED420000}"/>
    <cellStyle name="Normal 5 2 3 4 3 5 2" xfId="19778" xr:uid="{00000000-0005-0000-0000-0000EE420000}"/>
    <cellStyle name="Normal 5 2 3 4 3 5 3" xfId="19779" xr:uid="{00000000-0005-0000-0000-0000EF420000}"/>
    <cellStyle name="Normal 5 2 3 4 3 6" xfId="19780" xr:uid="{00000000-0005-0000-0000-0000F0420000}"/>
    <cellStyle name="Normal 5 2 3 4 3 7" xfId="19781" xr:uid="{00000000-0005-0000-0000-0000F1420000}"/>
    <cellStyle name="Normal 5 2 3 4 3 8" xfId="19782" xr:uid="{00000000-0005-0000-0000-0000F2420000}"/>
    <cellStyle name="Normal 5 2 3 4 4" xfId="19783" xr:uid="{00000000-0005-0000-0000-0000F3420000}"/>
    <cellStyle name="Normal 5 2 3 4 4 2" xfId="19784" xr:uid="{00000000-0005-0000-0000-0000F4420000}"/>
    <cellStyle name="Normal 5 2 3 4 4 2 2" xfId="19785" xr:uid="{00000000-0005-0000-0000-0000F5420000}"/>
    <cellStyle name="Normal 5 2 3 4 4 2 2 2" xfId="19786" xr:uid="{00000000-0005-0000-0000-0000F6420000}"/>
    <cellStyle name="Normal 5 2 3 4 4 2 2 2 2" xfId="19787" xr:uid="{00000000-0005-0000-0000-0000F7420000}"/>
    <cellStyle name="Normal 5 2 3 4 4 2 2 3" xfId="19788" xr:uid="{00000000-0005-0000-0000-0000F8420000}"/>
    <cellStyle name="Normal 5 2 3 4 4 2 2 4" xfId="19789" xr:uid="{00000000-0005-0000-0000-0000F9420000}"/>
    <cellStyle name="Normal 5 2 3 4 4 2 3" xfId="19790" xr:uid="{00000000-0005-0000-0000-0000FA420000}"/>
    <cellStyle name="Normal 5 2 3 4 4 2 3 2" xfId="19791" xr:uid="{00000000-0005-0000-0000-0000FB420000}"/>
    <cellStyle name="Normal 5 2 3 4 4 2 3 3" xfId="19792" xr:uid="{00000000-0005-0000-0000-0000FC420000}"/>
    <cellStyle name="Normal 5 2 3 4 4 2 3 4" xfId="19793" xr:uid="{00000000-0005-0000-0000-0000FD420000}"/>
    <cellStyle name="Normal 5 2 3 4 4 2 4" xfId="19794" xr:uid="{00000000-0005-0000-0000-0000FE420000}"/>
    <cellStyle name="Normal 5 2 3 4 4 2 4 2" xfId="19795" xr:uid="{00000000-0005-0000-0000-0000FF420000}"/>
    <cellStyle name="Normal 5 2 3 4 4 2 4 3" xfId="19796" xr:uid="{00000000-0005-0000-0000-000000430000}"/>
    <cellStyle name="Normal 5 2 3 4 4 2 5" xfId="19797" xr:uid="{00000000-0005-0000-0000-000001430000}"/>
    <cellStyle name="Normal 5 2 3 4 4 2 6" xfId="19798" xr:uid="{00000000-0005-0000-0000-000002430000}"/>
    <cellStyle name="Normal 5 2 3 4 4 2 7" xfId="19799" xr:uid="{00000000-0005-0000-0000-000003430000}"/>
    <cellStyle name="Normal 5 2 3 4 4 3" xfId="19800" xr:uid="{00000000-0005-0000-0000-000004430000}"/>
    <cellStyle name="Normal 5 2 3 4 4 3 2" xfId="19801" xr:uid="{00000000-0005-0000-0000-000005430000}"/>
    <cellStyle name="Normal 5 2 3 4 4 3 2 2" xfId="19802" xr:uid="{00000000-0005-0000-0000-000006430000}"/>
    <cellStyle name="Normal 5 2 3 4 4 3 3" xfId="19803" xr:uid="{00000000-0005-0000-0000-000007430000}"/>
    <cellStyle name="Normal 5 2 3 4 4 3 4" xfId="19804" xr:uid="{00000000-0005-0000-0000-000008430000}"/>
    <cellStyle name="Normal 5 2 3 4 4 4" xfId="19805" xr:uid="{00000000-0005-0000-0000-000009430000}"/>
    <cellStyle name="Normal 5 2 3 4 4 4 2" xfId="19806" xr:uid="{00000000-0005-0000-0000-00000A430000}"/>
    <cellStyle name="Normal 5 2 3 4 4 4 3" xfId="19807" xr:uid="{00000000-0005-0000-0000-00000B430000}"/>
    <cellStyle name="Normal 5 2 3 4 4 4 4" xfId="19808" xr:uid="{00000000-0005-0000-0000-00000C430000}"/>
    <cellStyle name="Normal 5 2 3 4 4 5" xfId="19809" xr:uid="{00000000-0005-0000-0000-00000D430000}"/>
    <cellStyle name="Normal 5 2 3 4 4 5 2" xfId="19810" xr:uid="{00000000-0005-0000-0000-00000E430000}"/>
    <cellStyle name="Normal 5 2 3 4 4 5 3" xfId="19811" xr:uid="{00000000-0005-0000-0000-00000F430000}"/>
    <cellStyle name="Normal 5 2 3 4 4 6" xfId="19812" xr:uid="{00000000-0005-0000-0000-000010430000}"/>
    <cellStyle name="Normal 5 2 3 4 4 7" xfId="19813" xr:uid="{00000000-0005-0000-0000-000011430000}"/>
    <cellStyle name="Normal 5 2 3 4 4 8" xfId="19814" xr:uid="{00000000-0005-0000-0000-000012430000}"/>
    <cellStyle name="Normal 5 2 3 4 5" xfId="19815" xr:uid="{00000000-0005-0000-0000-000013430000}"/>
    <cellStyle name="Normal 5 2 3 4 5 2" xfId="19816" xr:uid="{00000000-0005-0000-0000-000014430000}"/>
    <cellStyle name="Normal 5 2 3 4 5 2 2" xfId="19817" xr:uid="{00000000-0005-0000-0000-000015430000}"/>
    <cellStyle name="Normal 5 2 3 4 5 2 2 2" xfId="19818" xr:uid="{00000000-0005-0000-0000-000016430000}"/>
    <cellStyle name="Normal 5 2 3 4 5 2 3" xfId="19819" xr:uid="{00000000-0005-0000-0000-000017430000}"/>
    <cellStyle name="Normal 5 2 3 4 5 2 4" xfId="19820" xr:uid="{00000000-0005-0000-0000-000018430000}"/>
    <cellStyle name="Normal 5 2 3 4 5 3" xfId="19821" xr:uid="{00000000-0005-0000-0000-000019430000}"/>
    <cellStyle name="Normal 5 2 3 4 5 3 2" xfId="19822" xr:uid="{00000000-0005-0000-0000-00001A430000}"/>
    <cellStyle name="Normal 5 2 3 4 5 3 3" xfId="19823" xr:uid="{00000000-0005-0000-0000-00001B430000}"/>
    <cellStyle name="Normal 5 2 3 4 5 3 4" xfId="19824" xr:uid="{00000000-0005-0000-0000-00001C430000}"/>
    <cellStyle name="Normal 5 2 3 4 5 4" xfId="19825" xr:uid="{00000000-0005-0000-0000-00001D430000}"/>
    <cellStyle name="Normal 5 2 3 4 5 4 2" xfId="19826" xr:uid="{00000000-0005-0000-0000-00001E430000}"/>
    <cellStyle name="Normal 5 2 3 4 5 4 3" xfId="19827" xr:uid="{00000000-0005-0000-0000-00001F430000}"/>
    <cellStyle name="Normal 5 2 3 4 5 5" xfId="19828" xr:uid="{00000000-0005-0000-0000-000020430000}"/>
    <cellStyle name="Normal 5 2 3 4 5 6" xfId="19829" xr:uid="{00000000-0005-0000-0000-000021430000}"/>
    <cellStyle name="Normal 5 2 3 4 5 7" xfId="19830" xr:uid="{00000000-0005-0000-0000-000022430000}"/>
    <cellStyle name="Normal 5 2 3 4 6" xfId="19831" xr:uid="{00000000-0005-0000-0000-000023430000}"/>
    <cellStyle name="Normal 5 2 3 4 6 2" xfId="19832" xr:uid="{00000000-0005-0000-0000-000024430000}"/>
    <cellStyle name="Normal 5 2 3 4 6 2 2" xfId="19833" xr:uid="{00000000-0005-0000-0000-000025430000}"/>
    <cellStyle name="Normal 5 2 3 4 6 3" xfId="19834" xr:uid="{00000000-0005-0000-0000-000026430000}"/>
    <cellStyle name="Normal 5 2 3 4 6 4" xfId="19835" xr:uid="{00000000-0005-0000-0000-000027430000}"/>
    <cellStyle name="Normal 5 2 3 4 7" xfId="19836" xr:uid="{00000000-0005-0000-0000-000028430000}"/>
    <cellStyle name="Normal 5 2 3 4 7 2" xfId="19837" xr:uid="{00000000-0005-0000-0000-000029430000}"/>
    <cellStyle name="Normal 5 2 3 4 7 3" xfId="19838" xr:uid="{00000000-0005-0000-0000-00002A430000}"/>
    <cellStyle name="Normal 5 2 3 4 7 4" xfId="19839" xr:uid="{00000000-0005-0000-0000-00002B430000}"/>
    <cellStyle name="Normal 5 2 3 4 8" xfId="19840" xr:uid="{00000000-0005-0000-0000-00002C430000}"/>
    <cellStyle name="Normal 5 2 3 4 8 2" xfId="19841" xr:uid="{00000000-0005-0000-0000-00002D430000}"/>
    <cellStyle name="Normal 5 2 3 4 8 3" xfId="19842" xr:uid="{00000000-0005-0000-0000-00002E430000}"/>
    <cellStyle name="Normal 5 2 3 4 9" xfId="19843" xr:uid="{00000000-0005-0000-0000-00002F430000}"/>
    <cellStyle name="Normal 5 2 3 5" xfId="19844" xr:uid="{00000000-0005-0000-0000-000030430000}"/>
    <cellStyle name="Normal 5 2 3 5 10" xfId="19845" xr:uid="{00000000-0005-0000-0000-000031430000}"/>
    <cellStyle name="Normal 5 2 3 5 2" xfId="19846" xr:uid="{00000000-0005-0000-0000-000032430000}"/>
    <cellStyle name="Normal 5 2 3 5 2 2" xfId="19847" xr:uid="{00000000-0005-0000-0000-000033430000}"/>
    <cellStyle name="Normal 5 2 3 5 2 2 2" xfId="19848" xr:uid="{00000000-0005-0000-0000-000034430000}"/>
    <cellStyle name="Normal 5 2 3 5 2 2 2 2" xfId="19849" xr:uid="{00000000-0005-0000-0000-000035430000}"/>
    <cellStyle name="Normal 5 2 3 5 2 2 2 2 2" xfId="19850" xr:uid="{00000000-0005-0000-0000-000036430000}"/>
    <cellStyle name="Normal 5 2 3 5 2 2 2 3" xfId="19851" xr:uid="{00000000-0005-0000-0000-000037430000}"/>
    <cellStyle name="Normal 5 2 3 5 2 2 2 4" xfId="19852" xr:uid="{00000000-0005-0000-0000-000038430000}"/>
    <cellStyle name="Normal 5 2 3 5 2 2 3" xfId="19853" xr:uid="{00000000-0005-0000-0000-000039430000}"/>
    <cellStyle name="Normal 5 2 3 5 2 2 3 2" xfId="19854" xr:uid="{00000000-0005-0000-0000-00003A430000}"/>
    <cellStyle name="Normal 5 2 3 5 2 2 3 3" xfId="19855" xr:uid="{00000000-0005-0000-0000-00003B430000}"/>
    <cellStyle name="Normal 5 2 3 5 2 2 3 4" xfId="19856" xr:uid="{00000000-0005-0000-0000-00003C430000}"/>
    <cellStyle name="Normal 5 2 3 5 2 2 4" xfId="19857" xr:uid="{00000000-0005-0000-0000-00003D430000}"/>
    <cellStyle name="Normal 5 2 3 5 2 2 4 2" xfId="19858" xr:uid="{00000000-0005-0000-0000-00003E430000}"/>
    <cellStyle name="Normal 5 2 3 5 2 2 4 3" xfId="19859" xr:uid="{00000000-0005-0000-0000-00003F430000}"/>
    <cellStyle name="Normal 5 2 3 5 2 2 5" xfId="19860" xr:uid="{00000000-0005-0000-0000-000040430000}"/>
    <cellStyle name="Normal 5 2 3 5 2 2 6" xfId="19861" xr:uid="{00000000-0005-0000-0000-000041430000}"/>
    <cellStyle name="Normal 5 2 3 5 2 2 7" xfId="19862" xr:uid="{00000000-0005-0000-0000-000042430000}"/>
    <cellStyle name="Normal 5 2 3 5 2 3" xfId="19863" xr:uid="{00000000-0005-0000-0000-000043430000}"/>
    <cellStyle name="Normal 5 2 3 5 2 3 2" xfId="19864" xr:uid="{00000000-0005-0000-0000-000044430000}"/>
    <cellStyle name="Normal 5 2 3 5 2 3 2 2" xfId="19865" xr:uid="{00000000-0005-0000-0000-000045430000}"/>
    <cellStyle name="Normal 5 2 3 5 2 3 3" xfId="19866" xr:uid="{00000000-0005-0000-0000-000046430000}"/>
    <cellStyle name="Normal 5 2 3 5 2 3 4" xfId="19867" xr:uid="{00000000-0005-0000-0000-000047430000}"/>
    <cellStyle name="Normal 5 2 3 5 2 4" xfId="19868" xr:uid="{00000000-0005-0000-0000-000048430000}"/>
    <cellStyle name="Normal 5 2 3 5 2 4 2" xfId="19869" xr:uid="{00000000-0005-0000-0000-000049430000}"/>
    <cellStyle name="Normal 5 2 3 5 2 4 3" xfId="19870" xr:uid="{00000000-0005-0000-0000-00004A430000}"/>
    <cellStyle name="Normal 5 2 3 5 2 4 4" xfId="19871" xr:uid="{00000000-0005-0000-0000-00004B430000}"/>
    <cellStyle name="Normal 5 2 3 5 2 5" xfId="19872" xr:uid="{00000000-0005-0000-0000-00004C430000}"/>
    <cellStyle name="Normal 5 2 3 5 2 5 2" xfId="19873" xr:uid="{00000000-0005-0000-0000-00004D430000}"/>
    <cellStyle name="Normal 5 2 3 5 2 5 3" xfId="19874" xr:uid="{00000000-0005-0000-0000-00004E430000}"/>
    <cellStyle name="Normal 5 2 3 5 2 6" xfId="19875" xr:uid="{00000000-0005-0000-0000-00004F430000}"/>
    <cellStyle name="Normal 5 2 3 5 2 7" xfId="19876" xr:uid="{00000000-0005-0000-0000-000050430000}"/>
    <cellStyle name="Normal 5 2 3 5 2 8" xfId="19877" xr:uid="{00000000-0005-0000-0000-000051430000}"/>
    <cellStyle name="Normal 5 2 3 5 3" xfId="19878" xr:uid="{00000000-0005-0000-0000-000052430000}"/>
    <cellStyle name="Normal 5 2 3 5 3 2" xfId="19879" xr:uid="{00000000-0005-0000-0000-000053430000}"/>
    <cellStyle name="Normal 5 2 3 5 3 2 2" xfId="19880" xr:uid="{00000000-0005-0000-0000-000054430000}"/>
    <cellStyle name="Normal 5 2 3 5 3 2 2 2" xfId="19881" xr:uid="{00000000-0005-0000-0000-000055430000}"/>
    <cellStyle name="Normal 5 2 3 5 3 2 2 2 2" xfId="19882" xr:uid="{00000000-0005-0000-0000-000056430000}"/>
    <cellStyle name="Normal 5 2 3 5 3 2 2 3" xfId="19883" xr:uid="{00000000-0005-0000-0000-000057430000}"/>
    <cellStyle name="Normal 5 2 3 5 3 2 2 4" xfId="19884" xr:uid="{00000000-0005-0000-0000-000058430000}"/>
    <cellStyle name="Normal 5 2 3 5 3 2 3" xfId="19885" xr:uid="{00000000-0005-0000-0000-000059430000}"/>
    <cellStyle name="Normal 5 2 3 5 3 2 3 2" xfId="19886" xr:uid="{00000000-0005-0000-0000-00005A430000}"/>
    <cellStyle name="Normal 5 2 3 5 3 2 3 3" xfId="19887" xr:uid="{00000000-0005-0000-0000-00005B430000}"/>
    <cellStyle name="Normal 5 2 3 5 3 2 3 4" xfId="19888" xr:uid="{00000000-0005-0000-0000-00005C430000}"/>
    <cellStyle name="Normal 5 2 3 5 3 2 4" xfId="19889" xr:uid="{00000000-0005-0000-0000-00005D430000}"/>
    <cellStyle name="Normal 5 2 3 5 3 2 4 2" xfId="19890" xr:uid="{00000000-0005-0000-0000-00005E430000}"/>
    <cellStyle name="Normal 5 2 3 5 3 2 4 3" xfId="19891" xr:uid="{00000000-0005-0000-0000-00005F430000}"/>
    <cellStyle name="Normal 5 2 3 5 3 2 5" xfId="19892" xr:uid="{00000000-0005-0000-0000-000060430000}"/>
    <cellStyle name="Normal 5 2 3 5 3 2 6" xfId="19893" xr:uid="{00000000-0005-0000-0000-000061430000}"/>
    <cellStyle name="Normal 5 2 3 5 3 2 7" xfId="19894" xr:uid="{00000000-0005-0000-0000-000062430000}"/>
    <cellStyle name="Normal 5 2 3 5 3 3" xfId="19895" xr:uid="{00000000-0005-0000-0000-000063430000}"/>
    <cellStyle name="Normal 5 2 3 5 3 3 2" xfId="19896" xr:uid="{00000000-0005-0000-0000-000064430000}"/>
    <cellStyle name="Normal 5 2 3 5 3 3 2 2" xfId="19897" xr:uid="{00000000-0005-0000-0000-000065430000}"/>
    <cellStyle name="Normal 5 2 3 5 3 3 3" xfId="19898" xr:uid="{00000000-0005-0000-0000-000066430000}"/>
    <cellStyle name="Normal 5 2 3 5 3 3 4" xfId="19899" xr:uid="{00000000-0005-0000-0000-000067430000}"/>
    <cellStyle name="Normal 5 2 3 5 3 4" xfId="19900" xr:uid="{00000000-0005-0000-0000-000068430000}"/>
    <cellStyle name="Normal 5 2 3 5 3 4 2" xfId="19901" xr:uid="{00000000-0005-0000-0000-000069430000}"/>
    <cellStyle name="Normal 5 2 3 5 3 4 3" xfId="19902" xr:uid="{00000000-0005-0000-0000-00006A430000}"/>
    <cellStyle name="Normal 5 2 3 5 3 4 4" xfId="19903" xr:uid="{00000000-0005-0000-0000-00006B430000}"/>
    <cellStyle name="Normal 5 2 3 5 3 5" xfId="19904" xr:uid="{00000000-0005-0000-0000-00006C430000}"/>
    <cellStyle name="Normal 5 2 3 5 3 5 2" xfId="19905" xr:uid="{00000000-0005-0000-0000-00006D430000}"/>
    <cellStyle name="Normal 5 2 3 5 3 5 3" xfId="19906" xr:uid="{00000000-0005-0000-0000-00006E430000}"/>
    <cellStyle name="Normal 5 2 3 5 3 6" xfId="19907" xr:uid="{00000000-0005-0000-0000-00006F430000}"/>
    <cellStyle name="Normal 5 2 3 5 3 7" xfId="19908" xr:uid="{00000000-0005-0000-0000-000070430000}"/>
    <cellStyle name="Normal 5 2 3 5 3 8" xfId="19909" xr:uid="{00000000-0005-0000-0000-000071430000}"/>
    <cellStyle name="Normal 5 2 3 5 4" xfId="19910" xr:uid="{00000000-0005-0000-0000-000072430000}"/>
    <cellStyle name="Normal 5 2 3 5 4 2" xfId="19911" xr:uid="{00000000-0005-0000-0000-000073430000}"/>
    <cellStyle name="Normal 5 2 3 5 4 2 2" xfId="19912" xr:uid="{00000000-0005-0000-0000-000074430000}"/>
    <cellStyle name="Normal 5 2 3 5 4 2 2 2" xfId="19913" xr:uid="{00000000-0005-0000-0000-000075430000}"/>
    <cellStyle name="Normal 5 2 3 5 4 2 3" xfId="19914" xr:uid="{00000000-0005-0000-0000-000076430000}"/>
    <cellStyle name="Normal 5 2 3 5 4 2 4" xfId="19915" xr:uid="{00000000-0005-0000-0000-000077430000}"/>
    <cellStyle name="Normal 5 2 3 5 4 3" xfId="19916" xr:uid="{00000000-0005-0000-0000-000078430000}"/>
    <cellStyle name="Normal 5 2 3 5 4 3 2" xfId="19917" xr:uid="{00000000-0005-0000-0000-000079430000}"/>
    <cellStyle name="Normal 5 2 3 5 4 3 3" xfId="19918" xr:uid="{00000000-0005-0000-0000-00007A430000}"/>
    <cellStyle name="Normal 5 2 3 5 4 3 4" xfId="19919" xr:uid="{00000000-0005-0000-0000-00007B430000}"/>
    <cellStyle name="Normal 5 2 3 5 4 4" xfId="19920" xr:uid="{00000000-0005-0000-0000-00007C430000}"/>
    <cellStyle name="Normal 5 2 3 5 4 4 2" xfId="19921" xr:uid="{00000000-0005-0000-0000-00007D430000}"/>
    <cellStyle name="Normal 5 2 3 5 4 4 3" xfId="19922" xr:uid="{00000000-0005-0000-0000-00007E430000}"/>
    <cellStyle name="Normal 5 2 3 5 4 5" xfId="19923" xr:uid="{00000000-0005-0000-0000-00007F430000}"/>
    <cellStyle name="Normal 5 2 3 5 4 6" xfId="19924" xr:uid="{00000000-0005-0000-0000-000080430000}"/>
    <cellStyle name="Normal 5 2 3 5 4 7" xfId="19925" xr:uid="{00000000-0005-0000-0000-000081430000}"/>
    <cellStyle name="Normal 5 2 3 5 5" xfId="19926" xr:uid="{00000000-0005-0000-0000-000082430000}"/>
    <cellStyle name="Normal 5 2 3 5 5 2" xfId="19927" xr:uid="{00000000-0005-0000-0000-000083430000}"/>
    <cellStyle name="Normal 5 2 3 5 5 2 2" xfId="19928" xr:uid="{00000000-0005-0000-0000-000084430000}"/>
    <cellStyle name="Normal 5 2 3 5 5 3" xfId="19929" xr:uid="{00000000-0005-0000-0000-000085430000}"/>
    <cellStyle name="Normal 5 2 3 5 5 4" xfId="19930" xr:uid="{00000000-0005-0000-0000-000086430000}"/>
    <cellStyle name="Normal 5 2 3 5 6" xfId="19931" xr:uid="{00000000-0005-0000-0000-000087430000}"/>
    <cellStyle name="Normal 5 2 3 5 6 2" xfId="19932" xr:uid="{00000000-0005-0000-0000-000088430000}"/>
    <cellStyle name="Normal 5 2 3 5 6 3" xfId="19933" xr:uid="{00000000-0005-0000-0000-000089430000}"/>
    <cellStyle name="Normal 5 2 3 5 6 4" xfId="19934" xr:uid="{00000000-0005-0000-0000-00008A430000}"/>
    <cellStyle name="Normal 5 2 3 5 7" xfId="19935" xr:uid="{00000000-0005-0000-0000-00008B430000}"/>
    <cellStyle name="Normal 5 2 3 5 7 2" xfId="19936" xr:uid="{00000000-0005-0000-0000-00008C430000}"/>
    <cellStyle name="Normal 5 2 3 5 7 3" xfId="19937" xr:uid="{00000000-0005-0000-0000-00008D430000}"/>
    <cellStyle name="Normal 5 2 3 5 8" xfId="19938" xr:uid="{00000000-0005-0000-0000-00008E430000}"/>
    <cellStyle name="Normal 5 2 3 5 9" xfId="19939" xr:uid="{00000000-0005-0000-0000-00008F430000}"/>
    <cellStyle name="Normal 5 2 3 6" xfId="19940" xr:uid="{00000000-0005-0000-0000-000090430000}"/>
    <cellStyle name="Normal 5 2 3 6 2" xfId="19941" xr:uid="{00000000-0005-0000-0000-000091430000}"/>
    <cellStyle name="Normal 5 2 3 6 2 2" xfId="19942" xr:uid="{00000000-0005-0000-0000-000092430000}"/>
    <cellStyle name="Normal 5 2 3 6 2 2 2" xfId="19943" xr:uid="{00000000-0005-0000-0000-000093430000}"/>
    <cellStyle name="Normal 5 2 3 6 2 2 2 2" xfId="19944" xr:uid="{00000000-0005-0000-0000-000094430000}"/>
    <cellStyle name="Normal 5 2 3 6 2 2 3" xfId="19945" xr:uid="{00000000-0005-0000-0000-000095430000}"/>
    <cellStyle name="Normal 5 2 3 6 2 2 4" xfId="19946" xr:uid="{00000000-0005-0000-0000-000096430000}"/>
    <cellStyle name="Normal 5 2 3 6 2 3" xfId="19947" xr:uid="{00000000-0005-0000-0000-000097430000}"/>
    <cellStyle name="Normal 5 2 3 6 2 3 2" xfId="19948" xr:uid="{00000000-0005-0000-0000-000098430000}"/>
    <cellStyle name="Normal 5 2 3 6 2 3 3" xfId="19949" xr:uid="{00000000-0005-0000-0000-000099430000}"/>
    <cellStyle name="Normal 5 2 3 6 2 3 4" xfId="19950" xr:uid="{00000000-0005-0000-0000-00009A430000}"/>
    <cellStyle name="Normal 5 2 3 6 2 4" xfId="19951" xr:uid="{00000000-0005-0000-0000-00009B430000}"/>
    <cellStyle name="Normal 5 2 3 6 2 4 2" xfId="19952" xr:uid="{00000000-0005-0000-0000-00009C430000}"/>
    <cellStyle name="Normal 5 2 3 6 2 4 3" xfId="19953" xr:uid="{00000000-0005-0000-0000-00009D430000}"/>
    <cellStyle name="Normal 5 2 3 6 2 5" xfId="19954" xr:uid="{00000000-0005-0000-0000-00009E430000}"/>
    <cellStyle name="Normal 5 2 3 6 2 6" xfId="19955" xr:uid="{00000000-0005-0000-0000-00009F430000}"/>
    <cellStyle name="Normal 5 2 3 6 2 7" xfId="19956" xr:uid="{00000000-0005-0000-0000-0000A0430000}"/>
    <cellStyle name="Normal 5 2 3 6 3" xfId="19957" xr:uid="{00000000-0005-0000-0000-0000A1430000}"/>
    <cellStyle name="Normal 5 2 3 6 3 2" xfId="19958" xr:uid="{00000000-0005-0000-0000-0000A2430000}"/>
    <cellStyle name="Normal 5 2 3 6 3 2 2" xfId="19959" xr:uid="{00000000-0005-0000-0000-0000A3430000}"/>
    <cellStyle name="Normal 5 2 3 6 3 3" xfId="19960" xr:uid="{00000000-0005-0000-0000-0000A4430000}"/>
    <cellStyle name="Normal 5 2 3 6 3 4" xfId="19961" xr:uid="{00000000-0005-0000-0000-0000A5430000}"/>
    <cellStyle name="Normal 5 2 3 6 4" xfId="19962" xr:uid="{00000000-0005-0000-0000-0000A6430000}"/>
    <cellStyle name="Normal 5 2 3 6 4 2" xfId="19963" xr:uid="{00000000-0005-0000-0000-0000A7430000}"/>
    <cellStyle name="Normal 5 2 3 6 4 3" xfId="19964" xr:uid="{00000000-0005-0000-0000-0000A8430000}"/>
    <cellStyle name="Normal 5 2 3 6 4 4" xfId="19965" xr:uid="{00000000-0005-0000-0000-0000A9430000}"/>
    <cellStyle name="Normal 5 2 3 6 5" xfId="19966" xr:uid="{00000000-0005-0000-0000-0000AA430000}"/>
    <cellStyle name="Normal 5 2 3 6 5 2" xfId="19967" xr:uid="{00000000-0005-0000-0000-0000AB430000}"/>
    <cellStyle name="Normal 5 2 3 6 5 3" xfId="19968" xr:uid="{00000000-0005-0000-0000-0000AC430000}"/>
    <cellStyle name="Normal 5 2 3 6 6" xfId="19969" xr:uid="{00000000-0005-0000-0000-0000AD430000}"/>
    <cellStyle name="Normal 5 2 3 6 7" xfId="19970" xr:uid="{00000000-0005-0000-0000-0000AE430000}"/>
    <cellStyle name="Normal 5 2 3 6 8" xfId="19971" xr:uid="{00000000-0005-0000-0000-0000AF430000}"/>
    <cellStyle name="Normal 5 2 3 7" xfId="19972" xr:uid="{00000000-0005-0000-0000-0000B0430000}"/>
    <cellStyle name="Normal 5 2 3 7 2" xfId="19973" xr:uid="{00000000-0005-0000-0000-0000B1430000}"/>
    <cellStyle name="Normal 5 2 3 7 2 2" xfId="19974" xr:uid="{00000000-0005-0000-0000-0000B2430000}"/>
    <cellStyle name="Normal 5 2 3 7 2 2 2" xfId="19975" xr:uid="{00000000-0005-0000-0000-0000B3430000}"/>
    <cellStyle name="Normal 5 2 3 7 2 2 2 2" xfId="19976" xr:uid="{00000000-0005-0000-0000-0000B4430000}"/>
    <cellStyle name="Normal 5 2 3 7 2 2 3" xfId="19977" xr:uid="{00000000-0005-0000-0000-0000B5430000}"/>
    <cellStyle name="Normal 5 2 3 7 2 2 4" xfId="19978" xr:uid="{00000000-0005-0000-0000-0000B6430000}"/>
    <cellStyle name="Normal 5 2 3 7 2 3" xfId="19979" xr:uid="{00000000-0005-0000-0000-0000B7430000}"/>
    <cellStyle name="Normal 5 2 3 7 2 3 2" xfId="19980" xr:uid="{00000000-0005-0000-0000-0000B8430000}"/>
    <cellStyle name="Normal 5 2 3 7 2 3 3" xfId="19981" xr:uid="{00000000-0005-0000-0000-0000B9430000}"/>
    <cellStyle name="Normal 5 2 3 7 2 3 4" xfId="19982" xr:uid="{00000000-0005-0000-0000-0000BA430000}"/>
    <cellStyle name="Normal 5 2 3 7 2 4" xfId="19983" xr:uid="{00000000-0005-0000-0000-0000BB430000}"/>
    <cellStyle name="Normal 5 2 3 7 2 4 2" xfId="19984" xr:uid="{00000000-0005-0000-0000-0000BC430000}"/>
    <cellStyle name="Normal 5 2 3 7 2 4 3" xfId="19985" xr:uid="{00000000-0005-0000-0000-0000BD430000}"/>
    <cellStyle name="Normal 5 2 3 7 2 5" xfId="19986" xr:uid="{00000000-0005-0000-0000-0000BE430000}"/>
    <cellStyle name="Normal 5 2 3 7 2 6" xfId="19987" xr:uid="{00000000-0005-0000-0000-0000BF430000}"/>
    <cellStyle name="Normal 5 2 3 7 2 7" xfId="19988" xr:uid="{00000000-0005-0000-0000-0000C0430000}"/>
    <cellStyle name="Normal 5 2 3 7 3" xfId="19989" xr:uid="{00000000-0005-0000-0000-0000C1430000}"/>
    <cellStyle name="Normal 5 2 3 7 3 2" xfId="19990" xr:uid="{00000000-0005-0000-0000-0000C2430000}"/>
    <cellStyle name="Normal 5 2 3 7 3 2 2" xfId="19991" xr:uid="{00000000-0005-0000-0000-0000C3430000}"/>
    <cellStyle name="Normal 5 2 3 7 3 3" xfId="19992" xr:uid="{00000000-0005-0000-0000-0000C4430000}"/>
    <cellStyle name="Normal 5 2 3 7 3 4" xfId="19993" xr:uid="{00000000-0005-0000-0000-0000C5430000}"/>
    <cellStyle name="Normal 5 2 3 7 4" xfId="19994" xr:uid="{00000000-0005-0000-0000-0000C6430000}"/>
    <cellStyle name="Normal 5 2 3 7 4 2" xfId="19995" xr:uid="{00000000-0005-0000-0000-0000C7430000}"/>
    <cellStyle name="Normal 5 2 3 7 4 3" xfId="19996" xr:uid="{00000000-0005-0000-0000-0000C8430000}"/>
    <cellStyle name="Normal 5 2 3 7 4 4" xfId="19997" xr:uid="{00000000-0005-0000-0000-0000C9430000}"/>
    <cellStyle name="Normal 5 2 3 7 5" xfId="19998" xr:uid="{00000000-0005-0000-0000-0000CA430000}"/>
    <cellStyle name="Normal 5 2 3 7 5 2" xfId="19999" xr:uid="{00000000-0005-0000-0000-0000CB430000}"/>
    <cellStyle name="Normal 5 2 3 7 5 3" xfId="20000" xr:uid="{00000000-0005-0000-0000-0000CC430000}"/>
    <cellStyle name="Normal 5 2 3 7 6" xfId="20001" xr:uid="{00000000-0005-0000-0000-0000CD430000}"/>
    <cellStyle name="Normal 5 2 3 7 7" xfId="20002" xr:uid="{00000000-0005-0000-0000-0000CE430000}"/>
    <cellStyle name="Normal 5 2 3 7 8" xfId="20003" xr:uid="{00000000-0005-0000-0000-0000CF430000}"/>
    <cellStyle name="Normal 5 2 3 8" xfId="20004" xr:uid="{00000000-0005-0000-0000-0000D0430000}"/>
    <cellStyle name="Normal 5 2 3 8 2" xfId="20005" xr:uid="{00000000-0005-0000-0000-0000D1430000}"/>
    <cellStyle name="Normal 5 2 3 8 2 2" xfId="20006" xr:uid="{00000000-0005-0000-0000-0000D2430000}"/>
    <cellStyle name="Normal 5 2 3 8 2 2 2" xfId="20007" xr:uid="{00000000-0005-0000-0000-0000D3430000}"/>
    <cellStyle name="Normal 5 2 3 8 2 3" xfId="20008" xr:uid="{00000000-0005-0000-0000-0000D4430000}"/>
    <cellStyle name="Normal 5 2 3 8 2 4" xfId="20009" xr:uid="{00000000-0005-0000-0000-0000D5430000}"/>
    <cellStyle name="Normal 5 2 3 8 3" xfId="20010" xr:uid="{00000000-0005-0000-0000-0000D6430000}"/>
    <cellStyle name="Normal 5 2 3 8 3 2" xfId="20011" xr:uid="{00000000-0005-0000-0000-0000D7430000}"/>
    <cellStyle name="Normal 5 2 3 8 3 3" xfId="20012" xr:uid="{00000000-0005-0000-0000-0000D8430000}"/>
    <cellStyle name="Normal 5 2 3 8 3 4" xfId="20013" xr:uid="{00000000-0005-0000-0000-0000D9430000}"/>
    <cellStyle name="Normal 5 2 3 8 4" xfId="20014" xr:uid="{00000000-0005-0000-0000-0000DA430000}"/>
    <cellStyle name="Normal 5 2 3 8 4 2" xfId="20015" xr:uid="{00000000-0005-0000-0000-0000DB430000}"/>
    <cellStyle name="Normal 5 2 3 8 4 3" xfId="20016" xr:uid="{00000000-0005-0000-0000-0000DC430000}"/>
    <cellStyle name="Normal 5 2 3 8 5" xfId="20017" xr:uid="{00000000-0005-0000-0000-0000DD430000}"/>
    <cellStyle name="Normal 5 2 3 8 6" xfId="20018" xr:uid="{00000000-0005-0000-0000-0000DE430000}"/>
    <cellStyle name="Normal 5 2 3 8 7" xfId="20019" xr:uid="{00000000-0005-0000-0000-0000DF430000}"/>
    <cellStyle name="Normal 5 2 3 9" xfId="20020" xr:uid="{00000000-0005-0000-0000-0000E0430000}"/>
    <cellStyle name="Normal 5 2 3 9 2" xfId="20021" xr:uid="{00000000-0005-0000-0000-0000E1430000}"/>
    <cellStyle name="Normal 5 2 3 9 2 2" xfId="20022" xr:uid="{00000000-0005-0000-0000-0000E2430000}"/>
    <cellStyle name="Normal 5 2 3 9 3" xfId="20023" xr:uid="{00000000-0005-0000-0000-0000E3430000}"/>
    <cellStyle name="Normal 5 2 3 9 4" xfId="20024" xr:uid="{00000000-0005-0000-0000-0000E4430000}"/>
    <cellStyle name="Normal 5 2 4" xfId="20025" xr:uid="{00000000-0005-0000-0000-0000E5430000}"/>
    <cellStyle name="Normal 5 2 4 10" xfId="20026" xr:uid="{00000000-0005-0000-0000-0000E6430000}"/>
    <cellStyle name="Normal 5 2 4 10 2" xfId="20027" xr:uid="{00000000-0005-0000-0000-0000E7430000}"/>
    <cellStyle name="Normal 5 2 4 10 3" xfId="20028" xr:uid="{00000000-0005-0000-0000-0000E8430000}"/>
    <cellStyle name="Normal 5 2 4 10 4" xfId="20029" xr:uid="{00000000-0005-0000-0000-0000E9430000}"/>
    <cellStyle name="Normal 5 2 4 11" xfId="20030" xr:uid="{00000000-0005-0000-0000-0000EA430000}"/>
    <cellStyle name="Normal 5 2 4 11 2" xfId="20031" xr:uid="{00000000-0005-0000-0000-0000EB430000}"/>
    <cellStyle name="Normal 5 2 4 11 3" xfId="20032" xr:uid="{00000000-0005-0000-0000-0000EC430000}"/>
    <cellStyle name="Normal 5 2 4 12" xfId="20033" xr:uid="{00000000-0005-0000-0000-0000ED430000}"/>
    <cellStyle name="Normal 5 2 4 13" xfId="20034" xr:uid="{00000000-0005-0000-0000-0000EE430000}"/>
    <cellStyle name="Normal 5 2 4 14" xfId="20035" xr:uid="{00000000-0005-0000-0000-0000EF430000}"/>
    <cellStyle name="Normal 5 2 4 2" xfId="20036" xr:uid="{00000000-0005-0000-0000-0000F0430000}"/>
    <cellStyle name="Normal 5 2 4 2 10" xfId="20037" xr:uid="{00000000-0005-0000-0000-0000F1430000}"/>
    <cellStyle name="Normal 5 2 4 2 10 2" xfId="20038" xr:uid="{00000000-0005-0000-0000-0000F2430000}"/>
    <cellStyle name="Normal 5 2 4 2 10 3" xfId="20039" xr:uid="{00000000-0005-0000-0000-0000F3430000}"/>
    <cellStyle name="Normal 5 2 4 2 11" xfId="20040" xr:uid="{00000000-0005-0000-0000-0000F4430000}"/>
    <cellStyle name="Normal 5 2 4 2 12" xfId="20041" xr:uid="{00000000-0005-0000-0000-0000F5430000}"/>
    <cellStyle name="Normal 5 2 4 2 13" xfId="20042" xr:uid="{00000000-0005-0000-0000-0000F6430000}"/>
    <cellStyle name="Normal 5 2 4 2 2" xfId="20043" xr:uid="{00000000-0005-0000-0000-0000F7430000}"/>
    <cellStyle name="Normal 5 2 4 2 2 10" xfId="20044" xr:uid="{00000000-0005-0000-0000-0000F8430000}"/>
    <cellStyle name="Normal 5 2 4 2 2 11" xfId="20045" xr:uid="{00000000-0005-0000-0000-0000F9430000}"/>
    <cellStyle name="Normal 5 2 4 2 2 2" xfId="20046" xr:uid="{00000000-0005-0000-0000-0000FA430000}"/>
    <cellStyle name="Normal 5 2 4 2 2 2 10" xfId="20047" xr:uid="{00000000-0005-0000-0000-0000FB430000}"/>
    <cellStyle name="Normal 5 2 4 2 2 2 2" xfId="20048" xr:uid="{00000000-0005-0000-0000-0000FC430000}"/>
    <cellStyle name="Normal 5 2 4 2 2 2 2 2" xfId="20049" xr:uid="{00000000-0005-0000-0000-0000FD430000}"/>
    <cellStyle name="Normal 5 2 4 2 2 2 2 2 2" xfId="20050" xr:uid="{00000000-0005-0000-0000-0000FE430000}"/>
    <cellStyle name="Normal 5 2 4 2 2 2 2 2 2 2" xfId="20051" xr:uid="{00000000-0005-0000-0000-0000FF430000}"/>
    <cellStyle name="Normal 5 2 4 2 2 2 2 2 2 2 2" xfId="20052" xr:uid="{00000000-0005-0000-0000-000000440000}"/>
    <cellStyle name="Normal 5 2 4 2 2 2 2 2 2 3" xfId="20053" xr:uid="{00000000-0005-0000-0000-000001440000}"/>
    <cellStyle name="Normal 5 2 4 2 2 2 2 2 2 4" xfId="20054" xr:uid="{00000000-0005-0000-0000-000002440000}"/>
    <cellStyle name="Normal 5 2 4 2 2 2 2 2 3" xfId="20055" xr:uid="{00000000-0005-0000-0000-000003440000}"/>
    <cellStyle name="Normal 5 2 4 2 2 2 2 2 3 2" xfId="20056" xr:uid="{00000000-0005-0000-0000-000004440000}"/>
    <cellStyle name="Normal 5 2 4 2 2 2 2 2 3 3" xfId="20057" xr:uid="{00000000-0005-0000-0000-000005440000}"/>
    <cellStyle name="Normal 5 2 4 2 2 2 2 2 3 4" xfId="20058" xr:uid="{00000000-0005-0000-0000-000006440000}"/>
    <cellStyle name="Normal 5 2 4 2 2 2 2 2 4" xfId="20059" xr:uid="{00000000-0005-0000-0000-000007440000}"/>
    <cellStyle name="Normal 5 2 4 2 2 2 2 2 4 2" xfId="20060" xr:uid="{00000000-0005-0000-0000-000008440000}"/>
    <cellStyle name="Normal 5 2 4 2 2 2 2 2 4 3" xfId="20061" xr:uid="{00000000-0005-0000-0000-000009440000}"/>
    <cellStyle name="Normal 5 2 4 2 2 2 2 2 5" xfId="20062" xr:uid="{00000000-0005-0000-0000-00000A440000}"/>
    <cellStyle name="Normal 5 2 4 2 2 2 2 2 6" xfId="20063" xr:uid="{00000000-0005-0000-0000-00000B440000}"/>
    <cellStyle name="Normal 5 2 4 2 2 2 2 2 7" xfId="20064" xr:uid="{00000000-0005-0000-0000-00000C440000}"/>
    <cellStyle name="Normal 5 2 4 2 2 2 2 3" xfId="20065" xr:uid="{00000000-0005-0000-0000-00000D440000}"/>
    <cellStyle name="Normal 5 2 4 2 2 2 2 3 2" xfId="20066" xr:uid="{00000000-0005-0000-0000-00000E440000}"/>
    <cellStyle name="Normal 5 2 4 2 2 2 2 3 2 2" xfId="20067" xr:uid="{00000000-0005-0000-0000-00000F440000}"/>
    <cellStyle name="Normal 5 2 4 2 2 2 2 3 3" xfId="20068" xr:uid="{00000000-0005-0000-0000-000010440000}"/>
    <cellStyle name="Normal 5 2 4 2 2 2 2 3 4" xfId="20069" xr:uid="{00000000-0005-0000-0000-000011440000}"/>
    <cellStyle name="Normal 5 2 4 2 2 2 2 4" xfId="20070" xr:uid="{00000000-0005-0000-0000-000012440000}"/>
    <cellStyle name="Normal 5 2 4 2 2 2 2 4 2" xfId="20071" xr:uid="{00000000-0005-0000-0000-000013440000}"/>
    <cellStyle name="Normal 5 2 4 2 2 2 2 4 3" xfId="20072" xr:uid="{00000000-0005-0000-0000-000014440000}"/>
    <cellStyle name="Normal 5 2 4 2 2 2 2 4 4" xfId="20073" xr:uid="{00000000-0005-0000-0000-000015440000}"/>
    <cellStyle name="Normal 5 2 4 2 2 2 2 5" xfId="20074" xr:uid="{00000000-0005-0000-0000-000016440000}"/>
    <cellStyle name="Normal 5 2 4 2 2 2 2 5 2" xfId="20075" xr:uid="{00000000-0005-0000-0000-000017440000}"/>
    <cellStyle name="Normal 5 2 4 2 2 2 2 5 3" xfId="20076" xr:uid="{00000000-0005-0000-0000-000018440000}"/>
    <cellStyle name="Normal 5 2 4 2 2 2 2 6" xfId="20077" xr:uid="{00000000-0005-0000-0000-000019440000}"/>
    <cellStyle name="Normal 5 2 4 2 2 2 2 7" xfId="20078" xr:uid="{00000000-0005-0000-0000-00001A440000}"/>
    <cellStyle name="Normal 5 2 4 2 2 2 2 8" xfId="20079" xr:uid="{00000000-0005-0000-0000-00001B440000}"/>
    <cellStyle name="Normal 5 2 4 2 2 2 3" xfId="20080" xr:uid="{00000000-0005-0000-0000-00001C440000}"/>
    <cellStyle name="Normal 5 2 4 2 2 2 3 2" xfId="20081" xr:uid="{00000000-0005-0000-0000-00001D440000}"/>
    <cellStyle name="Normal 5 2 4 2 2 2 3 2 2" xfId="20082" xr:uid="{00000000-0005-0000-0000-00001E440000}"/>
    <cellStyle name="Normal 5 2 4 2 2 2 3 2 2 2" xfId="20083" xr:uid="{00000000-0005-0000-0000-00001F440000}"/>
    <cellStyle name="Normal 5 2 4 2 2 2 3 2 2 2 2" xfId="20084" xr:uid="{00000000-0005-0000-0000-000020440000}"/>
    <cellStyle name="Normal 5 2 4 2 2 2 3 2 2 3" xfId="20085" xr:uid="{00000000-0005-0000-0000-000021440000}"/>
    <cellStyle name="Normal 5 2 4 2 2 2 3 2 2 4" xfId="20086" xr:uid="{00000000-0005-0000-0000-000022440000}"/>
    <cellStyle name="Normal 5 2 4 2 2 2 3 2 3" xfId="20087" xr:uid="{00000000-0005-0000-0000-000023440000}"/>
    <cellStyle name="Normal 5 2 4 2 2 2 3 2 3 2" xfId="20088" xr:uid="{00000000-0005-0000-0000-000024440000}"/>
    <cellStyle name="Normal 5 2 4 2 2 2 3 2 3 3" xfId="20089" xr:uid="{00000000-0005-0000-0000-000025440000}"/>
    <cellStyle name="Normal 5 2 4 2 2 2 3 2 3 4" xfId="20090" xr:uid="{00000000-0005-0000-0000-000026440000}"/>
    <cellStyle name="Normal 5 2 4 2 2 2 3 2 4" xfId="20091" xr:uid="{00000000-0005-0000-0000-000027440000}"/>
    <cellStyle name="Normal 5 2 4 2 2 2 3 2 4 2" xfId="20092" xr:uid="{00000000-0005-0000-0000-000028440000}"/>
    <cellStyle name="Normal 5 2 4 2 2 2 3 2 4 3" xfId="20093" xr:uid="{00000000-0005-0000-0000-000029440000}"/>
    <cellStyle name="Normal 5 2 4 2 2 2 3 2 5" xfId="20094" xr:uid="{00000000-0005-0000-0000-00002A440000}"/>
    <cellStyle name="Normal 5 2 4 2 2 2 3 2 6" xfId="20095" xr:uid="{00000000-0005-0000-0000-00002B440000}"/>
    <cellStyle name="Normal 5 2 4 2 2 2 3 2 7" xfId="20096" xr:uid="{00000000-0005-0000-0000-00002C440000}"/>
    <cellStyle name="Normal 5 2 4 2 2 2 3 3" xfId="20097" xr:uid="{00000000-0005-0000-0000-00002D440000}"/>
    <cellStyle name="Normal 5 2 4 2 2 2 3 3 2" xfId="20098" xr:uid="{00000000-0005-0000-0000-00002E440000}"/>
    <cellStyle name="Normal 5 2 4 2 2 2 3 3 2 2" xfId="20099" xr:uid="{00000000-0005-0000-0000-00002F440000}"/>
    <cellStyle name="Normal 5 2 4 2 2 2 3 3 3" xfId="20100" xr:uid="{00000000-0005-0000-0000-000030440000}"/>
    <cellStyle name="Normal 5 2 4 2 2 2 3 3 4" xfId="20101" xr:uid="{00000000-0005-0000-0000-000031440000}"/>
    <cellStyle name="Normal 5 2 4 2 2 2 3 4" xfId="20102" xr:uid="{00000000-0005-0000-0000-000032440000}"/>
    <cellStyle name="Normal 5 2 4 2 2 2 3 4 2" xfId="20103" xr:uid="{00000000-0005-0000-0000-000033440000}"/>
    <cellStyle name="Normal 5 2 4 2 2 2 3 4 3" xfId="20104" xr:uid="{00000000-0005-0000-0000-000034440000}"/>
    <cellStyle name="Normal 5 2 4 2 2 2 3 4 4" xfId="20105" xr:uid="{00000000-0005-0000-0000-000035440000}"/>
    <cellStyle name="Normal 5 2 4 2 2 2 3 5" xfId="20106" xr:uid="{00000000-0005-0000-0000-000036440000}"/>
    <cellStyle name="Normal 5 2 4 2 2 2 3 5 2" xfId="20107" xr:uid="{00000000-0005-0000-0000-000037440000}"/>
    <cellStyle name="Normal 5 2 4 2 2 2 3 5 3" xfId="20108" xr:uid="{00000000-0005-0000-0000-000038440000}"/>
    <cellStyle name="Normal 5 2 4 2 2 2 3 6" xfId="20109" xr:uid="{00000000-0005-0000-0000-000039440000}"/>
    <cellStyle name="Normal 5 2 4 2 2 2 3 7" xfId="20110" xr:uid="{00000000-0005-0000-0000-00003A440000}"/>
    <cellStyle name="Normal 5 2 4 2 2 2 3 8" xfId="20111" xr:uid="{00000000-0005-0000-0000-00003B440000}"/>
    <cellStyle name="Normal 5 2 4 2 2 2 4" xfId="20112" xr:uid="{00000000-0005-0000-0000-00003C440000}"/>
    <cellStyle name="Normal 5 2 4 2 2 2 4 2" xfId="20113" xr:uid="{00000000-0005-0000-0000-00003D440000}"/>
    <cellStyle name="Normal 5 2 4 2 2 2 4 2 2" xfId="20114" xr:uid="{00000000-0005-0000-0000-00003E440000}"/>
    <cellStyle name="Normal 5 2 4 2 2 2 4 2 2 2" xfId="20115" xr:uid="{00000000-0005-0000-0000-00003F440000}"/>
    <cellStyle name="Normal 5 2 4 2 2 2 4 2 3" xfId="20116" xr:uid="{00000000-0005-0000-0000-000040440000}"/>
    <cellStyle name="Normal 5 2 4 2 2 2 4 2 4" xfId="20117" xr:uid="{00000000-0005-0000-0000-000041440000}"/>
    <cellStyle name="Normal 5 2 4 2 2 2 4 3" xfId="20118" xr:uid="{00000000-0005-0000-0000-000042440000}"/>
    <cellStyle name="Normal 5 2 4 2 2 2 4 3 2" xfId="20119" xr:uid="{00000000-0005-0000-0000-000043440000}"/>
    <cellStyle name="Normal 5 2 4 2 2 2 4 3 3" xfId="20120" xr:uid="{00000000-0005-0000-0000-000044440000}"/>
    <cellStyle name="Normal 5 2 4 2 2 2 4 3 4" xfId="20121" xr:uid="{00000000-0005-0000-0000-000045440000}"/>
    <cellStyle name="Normal 5 2 4 2 2 2 4 4" xfId="20122" xr:uid="{00000000-0005-0000-0000-000046440000}"/>
    <cellStyle name="Normal 5 2 4 2 2 2 4 4 2" xfId="20123" xr:uid="{00000000-0005-0000-0000-000047440000}"/>
    <cellStyle name="Normal 5 2 4 2 2 2 4 4 3" xfId="20124" xr:uid="{00000000-0005-0000-0000-000048440000}"/>
    <cellStyle name="Normal 5 2 4 2 2 2 4 5" xfId="20125" xr:uid="{00000000-0005-0000-0000-000049440000}"/>
    <cellStyle name="Normal 5 2 4 2 2 2 4 6" xfId="20126" xr:uid="{00000000-0005-0000-0000-00004A440000}"/>
    <cellStyle name="Normal 5 2 4 2 2 2 4 7" xfId="20127" xr:uid="{00000000-0005-0000-0000-00004B440000}"/>
    <cellStyle name="Normal 5 2 4 2 2 2 5" xfId="20128" xr:uid="{00000000-0005-0000-0000-00004C440000}"/>
    <cellStyle name="Normal 5 2 4 2 2 2 5 2" xfId="20129" xr:uid="{00000000-0005-0000-0000-00004D440000}"/>
    <cellStyle name="Normal 5 2 4 2 2 2 5 2 2" xfId="20130" xr:uid="{00000000-0005-0000-0000-00004E440000}"/>
    <cellStyle name="Normal 5 2 4 2 2 2 5 3" xfId="20131" xr:uid="{00000000-0005-0000-0000-00004F440000}"/>
    <cellStyle name="Normal 5 2 4 2 2 2 5 4" xfId="20132" xr:uid="{00000000-0005-0000-0000-000050440000}"/>
    <cellStyle name="Normal 5 2 4 2 2 2 6" xfId="20133" xr:uid="{00000000-0005-0000-0000-000051440000}"/>
    <cellStyle name="Normal 5 2 4 2 2 2 6 2" xfId="20134" xr:uid="{00000000-0005-0000-0000-000052440000}"/>
    <cellStyle name="Normal 5 2 4 2 2 2 6 3" xfId="20135" xr:uid="{00000000-0005-0000-0000-000053440000}"/>
    <cellStyle name="Normal 5 2 4 2 2 2 6 4" xfId="20136" xr:uid="{00000000-0005-0000-0000-000054440000}"/>
    <cellStyle name="Normal 5 2 4 2 2 2 7" xfId="20137" xr:uid="{00000000-0005-0000-0000-000055440000}"/>
    <cellStyle name="Normal 5 2 4 2 2 2 7 2" xfId="20138" xr:uid="{00000000-0005-0000-0000-000056440000}"/>
    <cellStyle name="Normal 5 2 4 2 2 2 7 3" xfId="20139" xr:uid="{00000000-0005-0000-0000-000057440000}"/>
    <cellStyle name="Normal 5 2 4 2 2 2 8" xfId="20140" xr:uid="{00000000-0005-0000-0000-000058440000}"/>
    <cellStyle name="Normal 5 2 4 2 2 2 9" xfId="20141" xr:uid="{00000000-0005-0000-0000-000059440000}"/>
    <cellStyle name="Normal 5 2 4 2 2 3" xfId="20142" xr:uid="{00000000-0005-0000-0000-00005A440000}"/>
    <cellStyle name="Normal 5 2 4 2 2 3 2" xfId="20143" xr:uid="{00000000-0005-0000-0000-00005B440000}"/>
    <cellStyle name="Normal 5 2 4 2 2 3 2 2" xfId="20144" xr:uid="{00000000-0005-0000-0000-00005C440000}"/>
    <cellStyle name="Normal 5 2 4 2 2 3 2 2 2" xfId="20145" xr:uid="{00000000-0005-0000-0000-00005D440000}"/>
    <cellStyle name="Normal 5 2 4 2 2 3 2 2 2 2" xfId="20146" xr:uid="{00000000-0005-0000-0000-00005E440000}"/>
    <cellStyle name="Normal 5 2 4 2 2 3 2 2 3" xfId="20147" xr:uid="{00000000-0005-0000-0000-00005F440000}"/>
    <cellStyle name="Normal 5 2 4 2 2 3 2 2 4" xfId="20148" xr:uid="{00000000-0005-0000-0000-000060440000}"/>
    <cellStyle name="Normal 5 2 4 2 2 3 2 3" xfId="20149" xr:uid="{00000000-0005-0000-0000-000061440000}"/>
    <cellStyle name="Normal 5 2 4 2 2 3 2 3 2" xfId="20150" xr:uid="{00000000-0005-0000-0000-000062440000}"/>
    <cellStyle name="Normal 5 2 4 2 2 3 2 3 3" xfId="20151" xr:uid="{00000000-0005-0000-0000-000063440000}"/>
    <cellStyle name="Normal 5 2 4 2 2 3 2 3 4" xfId="20152" xr:uid="{00000000-0005-0000-0000-000064440000}"/>
    <cellStyle name="Normal 5 2 4 2 2 3 2 4" xfId="20153" xr:uid="{00000000-0005-0000-0000-000065440000}"/>
    <cellStyle name="Normal 5 2 4 2 2 3 2 4 2" xfId="20154" xr:uid="{00000000-0005-0000-0000-000066440000}"/>
    <cellStyle name="Normal 5 2 4 2 2 3 2 4 3" xfId="20155" xr:uid="{00000000-0005-0000-0000-000067440000}"/>
    <cellStyle name="Normal 5 2 4 2 2 3 2 5" xfId="20156" xr:uid="{00000000-0005-0000-0000-000068440000}"/>
    <cellStyle name="Normal 5 2 4 2 2 3 2 6" xfId="20157" xr:uid="{00000000-0005-0000-0000-000069440000}"/>
    <cellStyle name="Normal 5 2 4 2 2 3 2 7" xfId="20158" xr:uid="{00000000-0005-0000-0000-00006A440000}"/>
    <cellStyle name="Normal 5 2 4 2 2 3 3" xfId="20159" xr:uid="{00000000-0005-0000-0000-00006B440000}"/>
    <cellStyle name="Normal 5 2 4 2 2 3 3 2" xfId="20160" xr:uid="{00000000-0005-0000-0000-00006C440000}"/>
    <cellStyle name="Normal 5 2 4 2 2 3 3 2 2" xfId="20161" xr:uid="{00000000-0005-0000-0000-00006D440000}"/>
    <cellStyle name="Normal 5 2 4 2 2 3 3 3" xfId="20162" xr:uid="{00000000-0005-0000-0000-00006E440000}"/>
    <cellStyle name="Normal 5 2 4 2 2 3 3 4" xfId="20163" xr:uid="{00000000-0005-0000-0000-00006F440000}"/>
    <cellStyle name="Normal 5 2 4 2 2 3 4" xfId="20164" xr:uid="{00000000-0005-0000-0000-000070440000}"/>
    <cellStyle name="Normal 5 2 4 2 2 3 4 2" xfId="20165" xr:uid="{00000000-0005-0000-0000-000071440000}"/>
    <cellStyle name="Normal 5 2 4 2 2 3 4 3" xfId="20166" xr:uid="{00000000-0005-0000-0000-000072440000}"/>
    <cellStyle name="Normal 5 2 4 2 2 3 4 4" xfId="20167" xr:uid="{00000000-0005-0000-0000-000073440000}"/>
    <cellStyle name="Normal 5 2 4 2 2 3 5" xfId="20168" xr:uid="{00000000-0005-0000-0000-000074440000}"/>
    <cellStyle name="Normal 5 2 4 2 2 3 5 2" xfId="20169" xr:uid="{00000000-0005-0000-0000-000075440000}"/>
    <cellStyle name="Normal 5 2 4 2 2 3 5 3" xfId="20170" xr:uid="{00000000-0005-0000-0000-000076440000}"/>
    <cellStyle name="Normal 5 2 4 2 2 3 6" xfId="20171" xr:uid="{00000000-0005-0000-0000-000077440000}"/>
    <cellStyle name="Normal 5 2 4 2 2 3 7" xfId="20172" xr:uid="{00000000-0005-0000-0000-000078440000}"/>
    <cellStyle name="Normal 5 2 4 2 2 3 8" xfId="20173" xr:uid="{00000000-0005-0000-0000-000079440000}"/>
    <cellStyle name="Normal 5 2 4 2 2 4" xfId="20174" xr:uid="{00000000-0005-0000-0000-00007A440000}"/>
    <cellStyle name="Normal 5 2 4 2 2 4 2" xfId="20175" xr:uid="{00000000-0005-0000-0000-00007B440000}"/>
    <cellStyle name="Normal 5 2 4 2 2 4 2 2" xfId="20176" xr:uid="{00000000-0005-0000-0000-00007C440000}"/>
    <cellStyle name="Normal 5 2 4 2 2 4 2 2 2" xfId="20177" xr:uid="{00000000-0005-0000-0000-00007D440000}"/>
    <cellStyle name="Normal 5 2 4 2 2 4 2 2 2 2" xfId="20178" xr:uid="{00000000-0005-0000-0000-00007E440000}"/>
    <cellStyle name="Normal 5 2 4 2 2 4 2 2 3" xfId="20179" xr:uid="{00000000-0005-0000-0000-00007F440000}"/>
    <cellStyle name="Normal 5 2 4 2 2 4 2 2 4" xfId="20180" xr:uid="{00000000-0005-0000-0000-000080440000}"/>
    <cellStyle name="Normal 5 2 4 2 2 4 2 3" xfId="20181" xr:uid="{00000000-0005-0000-0000-000081440000}"/>
    <cellStyle name="Normal 5 2 4 2 2 4 2 3 2" xfId="20182" xr:uid="{00000000-0005-0000-0000-000082440000}"/>
    <cellStyle name="Normal 5 2 4 2 2 4 2 3 3" xfId="20183" xr:uid="{00000000-0005-0000-0000-000083440000}"/>
    <cellStyle name="Normal 5 2 4 2 2 4 2 3 4" xfId="20184" xr:uid="{00000000-0005-0000-0000-000084440000}"/>
    <cellStyle name="Normal 5 2 4 2 2 4 2 4" xfId="20185" xr:uid="{00000000-0005-0000-0000-000085440000}"/>
    <cellStyle name="Normal 5 2 4 2 2 4 2 4 2" xfId="20186" xr:uid="{00000000-0005-0000-0000-000086440000}"/>
    <cellStyle name="Normal 5 2 4 2 2 4 2 4 3" xfId="20187" xr:uid="{00000000-0005-0000-0000-000087440000}"/>
    <cellStyle name="Normal 5 2 4 2 2 4 2 5" xfId="20188" xr:uid="{00000000-0005-0000-0000-000088440000}"/>
    <cellStyle name="Normal 5 2 4 2 2 4 2 6" xfId="20189" xr:uid="{00000000-0005-0000-0000-000089440000}"/>
    <cellStyle name="Normal 5 2 4 2 2 4 2 7" xfId="20190" xr:uid="{00000000-0005-0000-0000-00008A440000}"/>
    <cellStyle name="Normal 5 2 4 2 2 4 3" xfId="20191" xr:uid="{00000000-0005-0000-0000-00008B440000}"/>
    <cellStyle name="Normal 5 2 4 2 2 4 3 2" xfId="20192" xr:uid="{00000000-0005-0000-0000-00008C440000}"/>
    <cellStyle name="Normal 5 2 4 2 2 4 3 2 2" xfId="20193" xr:uid="{00000000-0005-0000-0000-00008D440000}"/>
    <cellStyle name="Normal 5 2 4 2 2 4 3 3" xfId="20194" xr:uid="{00000000-0005-0000-0000-00008E440000}"/>
    <cellStyle name="Normal 5 2 4 2 2 4 3 4" xfId="20195" xr:uid="{00000000-0005-0000-0000-00008F440000}"/>
    <cellStyle name="Normal 5 2 4 2 2 4 4" xfId="20196" xr:uid="{00000000-0005-0000-0000-000090440000}"/>
    <cellStyle name="Normal 5 2 4 2 2 4 4 2" xfId="20197" xr:uid="{00000000-0005-0000-0000-000091440000}"/>
    <cellStyle name="Normal 5 2 4 2 2 4 4 3" xfId="20198" xr:uid="{00000000-0005-0000-0000-000092440000}"/>
    <cellStyle name="Normal 5 2 4 2 2 4 4 4" xfId="20199" xr:uid="{00000000-0005-0000-0000-000093440000}"/>
    <cellStyle name="Normal 5 2 4 2 2 4 5" xfId="20200" xr:uid="{00000000-0005-0000-0000-000094440000}"/>
    <cellStyle name="Normal 5 2 4 2 2 4 5 2" xfId="20201" xr:uid="{00000000-0005-0000-0000-000095440000}"/>
    <cellStyle name="Normal 5 2 4 2 2 4 5 3" xfId="20202" xr:uid="{00000000-0005-0000-0000-000096440000}"/>
    <cellStyle name="Normal 5 2 4 2 2 4 6" xfId="20203" xr:uid="{00000000-0005-0000-0000-000097440000}"/>
    <cellStyle name="Normal 5 2 4 2 2 4 7" xfId="20204" xr:uid="{00000000-0005-0000-0000-000098440000}"/>
    <cellStyle name="Normal 5 2 4 2 2 4 8" xfId="20205" xr:uid="{00000000-0005-0000-0000-000099440000}"/>
    <cellStyle name="Normal 5 2 4 2 2 5" xfId="20206" xr:uid="{00000000-0005-0000-0000-00009A440000}"/>
    <cellStyle name="Normal 5 2 4 2 2 5 2" xfId="20207" xr:uid="{00000000-0005-0000-0000-00009B440000}"/>
    <cellStyle name="Normal 5 2 4 2 2 5 2 2" xfId="20208" xr:uid="{00000000-0005-0000-0000-00009C440000}"/>
    <cellStyle name="Normal 5 2 4 2 2 5 2 2 2" xfId="20209" xr:uid="{00000000-0005-0000-0000-00009D440000}"/>
    <cellStyle name="Normal 5 2 4 2 2 5 2 3" xfId="20210" xr:uid="{00000000-0005-0000-0000-00009E440000}"/>
    <cellStyle name="Normal 5 2 4 2 2 5 2 4" xfId="20211" xr:uid="{00000000-0005-0000-0000-00009F440000}"/>
    <cellStyle name="Normal 5 2 4 2 2 5 3" xfId="20212" xr:uid="{00000000-0005-0000-0000-0000A0440000}"/>
    <cellStyle name="Normal 5 2 4 2 2 5 3 2" xfId="20213" xr:uid="{00000000-0005-0000-0000-0000A1440000}"/>
    <cellStyle name="Normal 5 2 4 2 2 5 3 3" xfId="20214" xr:uid="{00000000-0005-0000-0000-0000A2440000}"/>
    <cellStyle name="Normal 5 2 4 2 2 5 3 4" xfId="20215" xr:uid="{00000000-0005-0000-0000-0000A3440000}"/>
    <cellStyle name="Normal 5 2 4 2 2 5 4" xfId="20216" xr:uid="{00000000-0005-0000-0000-0000A4440000}"/>
    <cellStyle name="Normal 5 2 4 2 2 5 4 2" xfId="20217" xr:uid="{00000000-0005-0000-0000-0000A5440000}"/>
    <cellStyle name="Normal 5 2 4 2 2 5 4 3" xfId="20218" xr:uid="{00000000-0005-0000-0000-0000A6440000}"/>
    <cellStyle name="Normal 5 2 4 2 2 5 5" xfId="20219" xr:uid="{00000000-0005-0000-0000-0000A7440000}"/>
    <cellStyle name="Normal 5 2 4 2 2 5 6" xfId="20220" xr:uid="{00000000-0005-0000-0000-0000A8440000}"/>
    <cellStyle name="Normal 5 2 4 2 2 5 7" xfId="20221" xr:uid="{00000000-0005-0000-0000-0000A9440000}"/>
    <cellStyle name="Normal 5 2 4 2 2 6" xfId="20222" xr:uid="{00000000-0005-0000-0000-0000AA440000}"/>
    <cellStyle name="Normal 5 2 4 2 2 6 2" xfId="20223" xr:uid="{00000000-0005-0000-0000-0000AB440000}"/>
    <cellStyle name="Normal 5 2 4 2 2 6 2 2" xfId="20224" xr:uid="{00000000-0005-0000-0000-0000AC440000}"/>
    <cellStyle name="Normal 5 2 4 2 2 6 3" xfId="20225" xr:uid="{00000000-0005-0000-0000-0000AD440000}"/>
    <cellStyle name="Normal 5 2 4 2 2 6 4" xfId="20226" xr:uid="{00000000-0005-0000-0000-0000AE440000}"/>
    <cellStyle name="Normal 5 2 4 2 2 7" xfId="20227" xr:uid="{00000000-0005-0000-0000-0000AF440000}"/>
    <cellStyle name="Normal 5 2 4 2 2 7 2" xfId="20228" xr:uid="{00000000-0005-0000-0000-0000B0440000}"/>
    <cellStyle name="Normal 5 2 4 2 2 7 3" xfId="20229" xr:uid="{00000000-0005-0000-0000-0000B1440000}"/>
    <cellStyle name="Normal 5 2 4 2 2 7 4" xfId="20230" xr:uid="{00000000-0005-0000-0000-0000B2440000}"/>
    <cellStyle name="Normal 5 2 4 2 2 8" xfId="20231" xr:uid="{00000000-0005-0000-0000-0000B3440000}"/>
    <cellStyle name="Normal 5 2 4 2 2 8 2" xfId="20232" xr:uid="{00000000-0005-0000-0000-0000B4440000}"/>
    <cellStyle name="Normal 5 2 4 2 2 8 3" xfId="20233" xr:uid="{00000000-0005-0000-0000-0000B5440000}"/>
    <cellStyle name="Normal 5 2 4 2 2 9" xfId="20234" xr:uid="{00000000-0005-0000-0000-0000B6440000}"/>
    <cellStyle name="Normal 5 2 4 2 3" xfId="20235" xr:uid="{00000000-0005-0000-0000-0000B7440000}"/>
    <cellStyle name="Normal 5 2 4 2 3 10" xfId="20236" xr:uid="{00000000-0005-0000-0000-0000B8440000}"/>
    <cellStyle name="Normal 5 2 4 2 3 11" xfId="20237" xr:uid="{00000000-0005-0000-0000-0000B9440000}"/>
    <cellStyle name="Normal 5 2 4 2 3 2" xfId="20238" xr:uid="{00000000-0005-0000-0000-0000BA440000}"/>
    <cellStyle name="Normal 5 2 4 2 3 2 10" xfId="20239" xr:uid="{00000000-0005-0000-0000-0000BB440000}"/>
    <cellStyle name="Normal 5 2 4 2 3 2 2" xfId="20240" xr:uid="{00000000-0005-0000-0000-0000BC440000}"/>
    <cellStyle name="Normal 5 2 4 2 3 2 2 2" xfId="20241" xr:uid="{00000000-0005-0000-0000-0000BD440000}"/>
    <cellStyle name="Normal 5 2 4 2 3 2 2 2 2" xfId="20242" xr:uid="{00000000-0005-0000-0000-0000BE440000}"/>
    <cellStyle name="Normal 5 2 4 2 3 2 2 2 2 2" xfId="20243" xr:uid="{00000000-0005-0000-0000-0000BF440000}"/>
    <cellStyle name="Normal 5 2 4 2 3 2 2 2 2 2 2" xfId="20244" xr:uid="{00000000-0005-0000-0000-0000C0440000}"/>
    <cellStyle name="Normal 5 2 4 2 3 2 2 2 2 3" xfId="20245" xr:uid="{00000000-0005-0000-0000-0000C1440000}"/>
    <cellStyle name="Normal 5 2 4 2 3 2 2 2 2 4" xfId="20246" xr:uid="{00000000-0005-0000-0000-0000C2440000}"/>
    <cellStyle name="Normal 5 2 4 2 3 2 2 2 3" xfId="20247" xr:uid="{00000000-0005-0000-0000-0000C3440000}"/>
    <cellStyle name="Normal 5 2 4 2 3 2 2 2 3 2" xfId="20248" xr:uid="{00000000-0005-0000-0000-0000C4440000}"/>
    <cellStyle name="Normal 5 2 4 2 3 2 2 2 3 3" xfId="20249" xr:uid="{00000000-0005-0000-0000-0000C5440000}"/>
    <cellStyle name="Normal 5 2 4 2 3 2 2 2 3 4" xfId="20250" xr:uid="{00000000-0005-0000-0000-0000C6440000}"/>
    <cellStyle name="Normal 5 2 4 2 3 2 2 2 4" xfId="20251" xr:uid="{00000000-0005-0000-0000-0000C7440000}"/>
    <cellStyle name="Normal 5 2 4 2 3 2 2 2 4 2" xfId="20252" xr:uid="{00000000-0005-0000-0000-0000C8440000}"/>
    <cellStyle name="Normal 5 2 4 2 3 2 2 2 4 3" xfId="20253" xr:uid="{00000000-0005-0000-0000-0000C9440000}"/>
    <cellStyle name="Normal 5 2 4 2 3 2 2 2 5" xfId="20254" xr:uid="{00000000-0005-0000-0000-0000CA440000}"/>
    <cellStyle name="Normal 5 2 4 2 3 2 2 2 6" xfId="20255" xr:uid="{00000000-0005-0000-0000-0000CB440000}"/>
    <cellStyle name="Normal 5 2 4 2 3 2 2 2 7" xfId="20256" xr:uid="{00000000-0005-0000-0000-0000CC440000}"/>
    <cellStyle name="Normal 5 2 4 2 3 2 2 3" xfId="20257" xr:uid="{00000000-0005-0000-0000-0000CD440000}"/>
    <cellStyle name="Normal 5 2 4 2 3 2 2 3 2" xfId="20258" xr:uid="{00000000-0005-0000-0000-0000CE440000}"/>
    <cellStyle name="Normal 5 2 4 2 3 2 2 3 2 2" xfId="20259" xr:uid="{00000000-0005-0000-0000-0000CF440000}"/>
    <cellStyle name="Normal 5 2 4 2 3 2 2 3 3" xfId="20260" xr:uid="{00000000-0005-0000-0000-0000D0440000}"/>
    <cellStyle name="Normal 5 2 4 2 3 2 2 3 4" xfId="20261" xr:uid="{00000000-0005-0000-0000-0000D1440000}"/>
    <cellStyle name="Normal 5 2 4 2 3 2 2 4" xfId="20262" xr:uid="{00000000-0005-0000-0000-0000D2440000}"/>
    <cellStyle name="Normal 5 2 4 2 3 2 2 4 2" xfId="20263" xr:uid="{00000000-0005-0000-0000-0000D3440000}"/>
    <cellStyle name="Normal 5 2 4 2 3 2 2 4 3" xfId="20264" xr:uid="{00000000-0005-0000-0000-0000D4440000}"/>
    <cellStyle name="Normal 5 2 4 2 3 2 2 4 4" xfId="20265" xr:uid="{00000000-0005-0000-0000-0000D5440000}"/>
    <cellStyle name="Normal 5 2 4 2 3 2 2 5" xfId="20266" xr:uid="{00000000-0005-0000-0000-0000D6440000}"/>
    <cellStyle name="Normal 5 2 4 2 3 2 2 5 2" xfId="20267" xr:uid="{00000000-0005-0000-0000-0000D7440000}"/>
    <cellStyle name="Normal 5 2 4 2 3 2 2 5 3" xfId="20268" xr:uid="{00000000-0005-0000-0000-0000D8440000}"/>
    <cellStyle name="Normal 5 2 4 2 3 2 2 6" xfId="20269" xr:uid="{00000000-0005-0000-0000-0000D9440000}"/>
    <cellStyle name="Normal 5 2 4 2 3 2 2 7" xfId="20270" xr:uid="{00000000-0005-0000-0000-0000DA440000}"/>
    <cellStyle name="Normal 5 2 4 2 3 2 2 8" xfId="20271" xr:uid="{00000000-0005-0000-0000-0000DB440000}"/>
    <cellStyle name="Normal 5 2 4 2 3 2 3" xfId="20272" xr:uid="{00000000-0005-0000-0000-0000DC440000}"/>
    <cellStyle name="Normal 5 2 4 2 3 2 3 2" xfId="20273" xr:uid="{00000000-0005-0000-0000-0000DD440000}"/>
    <cellStyle name="Normal 5 2 4 2 3 2 3 2 2" xfId="20274" xr:uid="{00000000-0005-0000-0000-0000DE440000}"/>
    <cellStyle name="Normal 5 2 4 2 3 2 3 2 2 2" xfId="20275" xr:uid="{00000000-0005-0000-0000-0000DF440000}"/>
    <cellStyle name="Normal 5 2 4 2 3 2 3 2 2 2 2" xfId="20276" xr:uid="{00000000-0005-0000-0000-0000E0440000}"/>
    <cellStyle name="Normal 5 2 4 2 3 2 3 2 2 3" xfId="20277" xr:uid="{00000000-0005-0000-0000-0000E1440000}"/>
    <cellStyle name="Normal 5 2 4 2 3 2 3 2 2 4" xfId="20278" xr:uid="{00000000-0005-0000-0000-0000E2440000}"/>
    <cellStyle name="Normal 5 2 4 2 3 2 3 2 3" xfId="20279" xr:uid="{00000000-0005-0000-0000-0000E3440000}"/>
    <cellStyle name="Normal 5 2 4 2 3 2 3 2 3 2" xfId="20280" xr:uid="{00000000-0005-0000-0000-0000E4440000}"/>
    <cellStyle name="Normal 5 2 4 2 3 2 3 2 3 3" xfId="20281" xr:uid="{00000000-0005-0000-0000-0000E5440000}"/>
    <cellStyle name="Normal 5 2 4 2 3 2 3 2 3 4" xfId="20282" xr:uid="{00000000-0005-0000-0000-0000E6440000}"/>
    <cellStyle name="Normal 5 2 4 2 3 2 3 2 4" xfId="20283" xr:uid="{00000000-0005-0000-0000-0000E7440000}"/>
    <cellStyle name="Normal 5 2 4 2 3 2 3 2 4 2" xfId="20284" xr:uid="{00000000-0005-0000-0000-0000E8440000}"/>
    <cellStyle name="Normal 5 2 4 2 3 2 3 2 4 3" xfId="20285" xr:uid="{00000000-0005-0000-0000-0000E9440000}"/>
    <cellStyle name="Normal 5 2 4 2 3 2 3 2 5" xfId="20286" xr:uid="{00000000-0005-0000-0000-0000EA440000}"/>
    <cellStyle name="Normal 5 2 4 2 3 2 3 2 6" xfId="20287" xr:uid="{00000000-0005-0000-0000-0000EB440000}"/>
    <cellStyle name="Normal 5 2 4 2 3 2 3 2 7" xfId="20288" xr:uid="{00000000-0005-0000-0000-0000EC440000}"/>
    <cellStyle name="Normal 5 2 4 2 3 2 3 3" xfId="20289" xr:uid="{00000000-0005-0000-0000-0000ED440000}"/>
    <cellStyle name="Normal 5 2 4 2 3 2 3 3 2" xfId="20290" xr:uid="{00000000-0005-0000-0000-0000EE440000}"/>
    <cellStyle name="Normal 5 2 4 2 3 2 3 3 2 2" xfId="20291" xr:uid="{00000000-0005-0000-0000-0000EF440000}"/>
    <cellStyle name="Normal 5 2 4 2 3 2 3 3 3" xfId="20292" xr:uid="{00000000-0005-0000-0000-0000F0440000}"/>
    <cellStyle name="Normal 5 2 4 2 3 2 3 3 4" xfId="20293" xr:uid="{00000000-0005-0000-0000-0000F1440000}"/>
    <cellStyle name="Normal 5 2 4 2 3 2 3 4" xfId="20294" xr:uid="{00000000-0005-0000-0000-0000F2440000}"/>
    <cellStyle name="Normal 5 2 4 2 3 2 3 4 2" xfId="20295" xr:uid="{00000000-0005-0000-0000-0000F3440000}"/>
    <cellStyle name="Normal 5 2 4 2 3 2 3 4 3" xfId="20296" xr:uid="{00000000-0005-0000-0000-0000F4440000}"/>
    <cellStyle name="Normal 5 2 4 2 3 2 3 4 4" xfId="20297" xr:uid="{00000000-0005-0000-0000-0000F5440000}"/>
    <cellStyle name="Normal 5 2 4 2 3 2 3 5" xfId="20298" xr:uid="{00000000-0005-0000-0000-0000F6440000}"/>
    <cellStyle name="Normal 5 2 4 2 3 2 3 5 2" xfId="20299" xr:uid="{00000000-0005-0000-0000-0000F7440000}"/>
    <cellStyle name="Normal 5 2 4 2 3 2 3 5 3" xfId="20300" xr:uid="{00000000-0005-0000-0000-0000F8440000}"/>
    <cellStyle name="Normal 5 2 4 2 3 2 3 6" xfId="20301" xr:uid="{00000000-0005-0000-0000-0000F9440000}"/>
    <cellStyle name="Normal 5 2 4 2 3 2 3 7" xfId="20302" xr:uid="{00000000-0005-0000-0000-0000FA440000}"/>
    <cellStyle name="Normal 5 2 4 2 3 2 3 8" xfId="20303" xr:uid="{00000000-0005-0000-0000-0000FB440000}"/>
    <cellStyle name="Normal 5 2 4 2 3 2 4" xfId="20304" xr:uid="{00000000-0005-0000-0000-0000FC440000}"/>
    <cellStyle name="Normal 5 2 4 2 3 2 4 2" xfId="20305" xr:uid="{00000000-0005-0000-0000-0000FD440000}"/>
    <cellStyle name="Normal 5 2 4 2 3 2 4 2 2" xfId="20306" xr:uid="{00000000-0005-0000-0000-0000FE440000}"/>
    <cellStyle name="Normal 5 2 4 2 3 2 4 2 2 2" xfId="20307" xr:uid="{00000000-0005-0000-0000-0000FF440000}"/>
    <cellStyle name="Normal 5 2 4 2 3 2 4 2 3" xfId="20308" xr:uid="{00000000-0005-0000-0000-000000450000}"/>
    <cellStyle name="Normal 5 2 4 2 3 2 4 2 4" xfId="20309" xr:uid="{00000000-0005-0000-0000-000001450000}"/>
    <cellStyle name="Normal 5 2 4 2 3 2 4 3" xfId="20310" xr:uid="{00000000-0005-0000-0000-000002450000}"/>
    <cellStyle name="Normal 5 2 4 2 3 2 4 3 2" xfId="20311" xr:uid="{00000000-0005-0000-0000-000003450000}"/>
    <cellStyle name="Normal 5 2 4 2 3 2 4 3 3" xfId="20312" xr:uid="{00000000-0005-0000-0000-000004450000}"/>
    <cellStyle name="Normal 5 2 4 2 3 2 4 3 4" xfId="20313" xr:uid="{00000000-0005-0000-0000-000005450000}"/>
    <cellStyle name="Normal 5 2 4 2 3 2 4 4" xfId="20314" xr:uid="{00000000-0005-0000-0000-000006450000}"/>
    <cellStyle name="Normal 5 2 4 2 3 2 4 4 2" xfId="20315" xr:uid="{00000000-0005-0000-0000-000007450000}"/>
    <cellStyle name="Normal 5 2 4 2 3 2 4 4 3" xfId="20316" xr:uid="{00000000-0005-0000-0000-000008450000}"/>
    <cellStyle name="Normal 5 2 4 2 3 2 4 5" xfId="20317" xr:uid="{00000000-0005-0000-0000-000009450000}"/>
    <cellStyle name="Normal 5 2 4 2 3 2 4 6" xfId="20318" xr:uid="{00000000-0005-0000-0000-00000A450000}"/>
    <cellStyle name="Normal 5 2 4 2 3 2 4 7" xfId="20319" xr:uid="{00000000-0005-0000-0000-00000B450000}"/>
    <cellStyle name="Normal 5 2 4 2 3 2 5" xfId="20320" xr:uid="{00000000-0005-0000-0000-00000C450000}"/>
    <cellStyle name="Normal 5 2 4 2 3 2 5 2" xfId="20321" xr:uid="{00000000-0005-0000-0000-00000D450000}"/>
    <cellStyle name="Normal 5 2 4 2 3 2 5 2 2" xfId="20322" xr:uid="{00000000-0005-0000-0000-00000E450000}"/>
    <cellStyle name="Normal 5 2 4 2 3 2 5 3" xfId="20323" xr:uid="{00000000-0005-0000-0000-00000F450000}"/>
    <cellStyle name="Normal 5 2 4 2 3 2 5 4" xfId="20324" xr:uid="{00000000-0005-0000-0000-000010450000}"/>
    <cellStyle name="Normal 5 2 4 2 3 2 6" xfId="20325" xr:uid="{00000000-0005-0000-0000-000011450000}"/>
    <cellStyle name="Normal 5 2 4 2 3 2 6 2" xfId="20326" xr:uid="{00000000-0005-0000-0000-000012450000}"/>
    <cellStyle name="Normal 5 2 4 2 3 2 6 3" xfId="20327" xr:uid="{00000000-0005-0000-0000-000013450000}"/>
    <cellStyle name="Normal 5 2 4 2 3 2 6 4" xfId="20328" xr:uid="{00000000-0005-0000-0000-000014450000}"/>
    <cellStyle name="Normal 5 2 4 2 3 2 7" xfId="20329" xr:uid="{00000000-0005-0000-0000-000015450000}"/>
    <cellStyle name="Normal 5 2 4 2 3 2 7 2" xfId="20330" xr:uid="{00000000-0005-0000-0000-000016450000}"/>
    <cellStyle name="Normal 5 2 4 2 3 2 7 3" xfId="20331" xr:uid="{00000000-0005-0000-0000-000017450000}"/>
    <cellStyle name="Normal 5 2 4 2 3 2 8" xfId="20332" xr:uid="{00000000-0005-0000-0000-000018450000}"/>
    <cellStyle name="Normal 5 2 4 2 3 2 9" xfId="20333" xr:uid="{00000000-0005-0000-0000-000019450000}"/>
    <cellStyle name="Normal 5 2 4 2 3 3" xfId="20334" xr:uid="{00000000-0005-0000-0000-00001A450000}"/>
    <cellStyle name="Normal 5 2 4 2 3 3 2" xfId="20335" xr:uid="{00000000-0005-0000-0000-00001B450000}"/>
    <cellStyle name="Normal 5 2 4 2 3 3 2 2" xfId="20336" xr:uid="{00000000-0005-0000-0000-00001C450000}"/>
    <cellStyle name="Normal 5 2 4 2 3 3 2 2 2" xfId="20337" xr:uid="{00000000-0005-0000-0000-00001D450000}"/>
    <cellStyle name="Normal 5 2 4 2 3 3 2 2 2 2" xfId="20338" xr:uid="{00000000-0005-0000-0000-00001E450000}"/>
    <cellStyle name="Normal 5 2 4 2 3 3 2 2 3" xfId="20339" xr:uid="{00000000-0005-0000-0000-00001F450000}"/>
    <cellStyle name="Normal 5 2 4 2 3 3 2 2 4" xfId="20340" xr:uid="{00000000-0005-0000-0000-000020450000}"/>
    <cellStyle name="Normal 5 2 4 2 3 3 2 3" xfId="20341" xr:uid="{00000000-0005-0000-0000-000021450000}"/>
    <cellStyle name="Normal 5 2 4 2 3 3 2 3 2" xfId="20342" xr:uid="{00000000-0005-0000-0000-000022450000}"/>
    <cellStyle name="Normal 5 2 4 2 3 3 2 3 3" xfId="20343" xr:uid="{00000000-0005-0000-0000-000023450000}"/>
    <cellStyle name="Normal 5 2 4 2 3 3 2 3 4" xfId="20344" xr:uid="{00000000-0005-0000-0000-000024450000}"/>
    <cellStyle name="Normal 5 2 4 2 3 3 2 4" xfId="20345" xr:uid="{00000000-0005-0000-0000-000025450000}"/>
    <cellStyle name="Normal 5 2 4 2 3 3 2 4 2" xfId="20346" xr:uid="{00000000-0005-0000-0000-000026450000}"/>
    <cellStyle name="Normal 5 2 4 2 3 3 2 4 3" xfId="20347" xr:uid="{00000000-0005-0000-0000-000027450000}"/>
    <cellStyle name="Normal 5 2 4 2 3 3 2 5" xfId="20348" xr:uid="{00000000-0005-0000-0000-000028450000}"/>
    <cellStyle name="Normal 5 2 4 2 3 3 2 6" xfId="20349" xr:uid="{00000000-0005-0000-0000-000029450000}"/>
    <cellStyle name="Normal 5 2 4 2 3 3 2 7" xfId="20350" xr:uid="{00000000-0005-0000-0000-00002A450000}"/>
    <cellStyle name="Normal 5 2 4 2 3 3 3" xfId="20351" xr:uid="{00000000-0005-0000-0000-00002B450000}"/>
    <cellStyle name="Normal 5 2 4 2 3 3 3 2" xfId="20352" xr:uid="{00000000-0005-0000-0000-00002C450000}"/>
    <cellStyle name="Normal 5 2 4 2 3 3 3 2 2" xfId="20353" xr:uid="{00000000-0005-0000-0000-00002D450000}"/>
    <cellStyle name="Normal 5 2 4 2 3 3 3 3" xfId="20354" xr:uid="{00000000-0005-0000-0000-00002E450000}"/>
    <cellStyle name="Normal 5 2 4 2 3 3 3 4" xfId="20355" xr:uid="{00000000-0005-0000-0000-00002F450000}"/>
    <cellStyle name="Normal 5 2 4 2 3 3 4" xfId="20356" xr:uid="{00000000-0005-0000-0000-000030450000}"/>
    <cellStyle name="Normal 5 2 4 2 3 3 4 2" xfId="20357" xr:uid="{00000000-0005-0000-0000-000031450000}"/>
    <cellStyle name="Normal 5 2 4 2 3 3 4 3" xfId="20358" xr:uid="{00000000-0005-0000-0000-000032450000}"/>
    <cellStyle name="Normal 5 2 4 2 3 3 4 4" xfId="20359" xr:uid="{00000000-0005-0000-0000-000033450000}"/>
    <cellStyle name="Normal 5 2 4 2 3 3 5" xfId="20360" xr:uid="{00000000-0005-0000-0000-000034450000}"/>
    <cellStyle name="Normal 5 2 4 2 3 3 5 2" xfId="20361" xr:uid="{00000000-0005-0000-0000-000035450000}"/>
    <cellStyle name="Normal 5 2 4 2 3 3 5 3" xfId="20362" xr:uid="{00000000-0005-0000-0000-000036450000}"/>
    <cellStyle name="Normal 5 2 4 2 3 3 6" xfId="20363" xr:uid="{00000000-0005-0000-0000-000037450000}"/>
    <cellStyle name="Normal 5 2 4 2 3 3 7" xfId="20364" xr:uid="{00000000-0005-0000-0000-000038450000}"/>
    <cellStyle name="Normal 5 2 4 2 3 3 8" xfId="20365" xr:uid="{00000000-0005-0000-0000-000039450000}"/>
    <cellStyle name="Normal 5 2 4 2 3 4" xfId="20366" xr:uid="{00000000-0005-0000-0000-00003A450000}"/>
    <cellStyle name="Normal 5 2 4 2 3 4 2" xfId="20367" xr:uid="{00000000-0005-0000-0000-00003B450000}"/>
    <cellStyle name="Normal 5 2 4 2 3 4 2 2" xfId="20368" xr:uid="{00000000-0005-0000-0000-00003C450000}"/>
    <cellStyle name="Normal 5 2 4 2 3 4 2 2 2" xfId="20369" xr:uid="{00000000-0005-0000-0000-00003D450000}"/>
    <cellStyle name="Normal 5 2 4 2 3 4 2 2 2 2" xfId="20370" xr:uid="{00000000-0005-0000-0000-00003E450000}"/>
    <cellStyle name="Normal 5 2 4 2 3 4 2 2 3" xfId="20371" xr:uid="{00000000-0005-0000-0000-00003F450000}"/>
    <cellStyle name="Normal 5 2 4 2 3 4 2 2 4" xfId="20372" xr:uid="{00000000-0005-0000-0000-000040450000}"/>
    <cellStyle name="Normal 5 2 4 2 3 4 2 3" xfId="20373" xr:uid="{00000000-0005-0000-0000-000041450000}"/>
    <cellStyle name="Normal 5 2 4 2 3 4 2 3 2" xfId="20374" xr:uid="{00000000-0005-0000-0000-000042450000}"/>
    <cellStyle name="Normal 5 2 4 2 3 4 2 3 3" xfId="20375" xr:uid="{00000000-0005-0000-0000-000043450000}"/>
    <cellStyle name="Normal 5 2 4 2 3 4 2 3 4" xfId="20376" xr:uid="{00000000-0005-0000-0000-000044450000}"/>
    <cellStyle name="Normal 5 2 4 2 3 4 2 4" xfId="20377" xr:uid="{00000000-0005-0000-0000-000045450000}"/>
    <cellStyle name="Normal 5 2 4 2 3 4 2 4 2" xfId="20378" xr:uid="{00000000-0005-0000-0000-000046450000}"/>
    <cellStyle name="Normal 5 2 4 2 3 4 2 4 3" xfId="20379" xr:uid="{00000000-0005-0000-0000-000047450000}"/>
    <cellStyle name="Normal 5 2 4 2 3 4 2 5" xfId="20380" xr:uid="{00000000-0005-0000-0000-000048450000}"/>
    <cellStyle name="Normal 5 2 4 2 3 4 2 6" xfId="20381" xr:uid="{00000000-0005-0000-0000-000049450000}"/>
    <cellStyle name="Normal 5 2 4 2 3 4 2 7" xfId="20382" xr:uid="{00000000-0005-0000-0000-00004A450000}"/>
    <cellStyle name="Normal 5 2 4 2 3 4 3" xfId="20383" xr:uid="{00000000-0005-0000-0000-00004B450000}"/>
    <cellStyle name="Normal 5 2 4 2 3 4 3 2" xfId="20384" xr:uid="{00000000-0005-0000-0000-00004C450000}"/>
    <cellStyle name="Normal 5 2 4 2 3 4 3 2 2" xfId="20385" xr:uid="{00000000-0005-0000-0000-00004D450000}"/>
    <cellStyle name="Normal 5 2 4 2 3 4 3 3" xfId="20386" xr:uid="{00000000-0005-0000-0000-00004E450000}"/>
    <cellStyle name="Normal 5 2 4 2 3 4 3 4" xfId="20387" xr:uid="{00000000-0005-0000-0000-00004F450000}"/>
    <cellStyle name="Normal 5 2 4 2 3 4 4" xfId="20388" xr:uid="{00000000-0005-0000-0000-000050450000}"/>
    <cellStyle name="Normal 5 2 4 2 3 4 4 2" xfId="20389" xr:uid="{00000000-0005-0000-0000-000051450000}"/>
    <cellStyle name="Normal 5 2 4 2 3 4 4 3" xfId="20390" xr:uid="{00000000-0005-0000-0000-000052450000}"/>
    <cellStyle name="Normal 5 2 4 2 3 4 4 4" xfId="20391" xr:uid="{00000000-0005-0000-0000-000053450000}"/>
    <cellStyle name="Normal 5 2 4 2 3 4 5" xfId="20392" xr:uid="{00000000-0005-0000-0000-000054450000}"/>
    <cellStyle name="Normal 5 2 4 2 3 4 5 2" xfId="20393" xr:uid="{00000000-0005-0000-0000-000055450000}"/>
    <cellStyle name="Normal 5 2 4 2 3 4 5 3" xfId="20394" xr:uid="{00000000-0005-0000-0000-000056450000}"/>
    <cellStyle name="Normal 5 2 4 2 3 4 6" xfId="20395" xr:uid="{00000000-0005-0000-0000-000057450000}"/>
    <cellStyle name="Normal 5 2 4 2 3 4 7" xfId="20396" xr:uid="{00000000-0005-0000-0000-000058450000}"/>
    <cellStyle name="Normal 5 2 4 2 3 4 8" xfId="20397" xr:uid="{00000000-0005-0000-0000-000059450000}"/>
    <cellStyle name="Normal 5 2 4 2 3 5" xfId="20398" xr:uid="{00000000-0005-0000-0000-00005A450000}"/>
    <cellStyle name="Normal 5 2 4 2 3 5 2" xfId="20399" xr:uid="{00000000-0005-0000-0000-00005B450000}"/>
    <cellStyle name="Normal 5 2 4 2 3 5 2 2" xfId="20400" xr:uid="{00000000-0005-0000-0000-00005C450000}"/>
    <cellStyle name="Normal 5 2 4 2 3 5 2 2 2" xfId="20401" xr:uid="{00000000-0005-0000-0000-00005D450000}"/>
    <cellStyle name="Normal 5 2 4 2 3 5 2 3" xfId="20402" xr:uid="{00000000-0005-0000-0000-00005E450000}"/>
    <cellStyle name="Normal 5 2 4 2 3 5 2 4" xfId="20403" xr:uid="{00000000-0005-0000-0000-00005F450000}"/>
    <cellStyle name="Normal 5 2 4 2 3 5 3" xfId="20404" xr:uid="{00000000-0005-0000-0000-000060450000}"/>
    <cellStyle name="Normal 5 2 4 2 3 5 3 2" xfId="20405" xr:uid="{00000000-0005-0000-0000-000061450000}"/>
    <cellStyle name="Normal 5 2 4 2 3 5 3 3" xfId="20406" xr:uid="{00000000-0005-0000-0000-000062450000}"/>
    <cellStyle name="Normal 5 2 4 2 3 5 3 4" xfId="20407" xr:uid="{00000000-0005-0000-0000-000063450000}"/>
    <cellStyle name="Normal 5 2 4 2 3 5 4" xfId="20408" xr:uid="{00000000-0005-0000-0000-000064450000}"/>
    <cellStyle name="Normal 5 2 4 2 3 5 4 2" xfId="20409" xr:uid="{00000000-0005-0000-0000-000065450000}"/>
    <cellStyle name="Normal 5 2 4 2 3 5 4 3" xfId="20410" xr:uid="{00000000-0005-0000-0000-000066450000}"/>
    <cellStyle name="Normal 5 2 4 2 3 5 5" xfId="20411" xr:uid="{00000000-0005-0000-0000-000067450000}"/>
    <cellStyle name="Normal 5 2 4 2 3 5 6" xfId="20412" xr:uid="{00000000-0005-0000-0000-000068450000}"/>
    <cellStyle name="Normal 5 2 4 2 3 5 7" xfId="20413" xr:uid="{00000000-0005-0000-0000-000069450000}"/>
    <cellStyle name="Normal 5 2 4 2 3 6" xfId="20414" xr:uid="{00000000-0005-0000-0000-00006A450000}"/>
    <cellStyle name="Normal 5 2 4 2 3 6 2" xfId="20415" xr:uid="{00000000-0005-0000-0000-00006B450000}"/>
    <cellStyle name="Normal 5 2 4 2 3 6 2 2" xfId="20416" xr:uid="{00000000-0005-0000-0000-00006C450000}"/>
    <cellStyle name="Normal 5 2 4 2 3 6 3" xfId="20417" xr:uid="{00000000-0005-0000-0000-00006D450000}"/>
    <cellStyle name="Normal 5 2 4 2 3 6 4" xfId="20418" xr:uid="{00000000-0005-0000-0000-00006E450000}"/>
    <cellStyle name="Normal 5 2 4 2 3 7" xfId="20419" xr:uid="{00000000-0005-0000-0000-00006F450000}"/>
    <cellStyle name="Normal 5 2 4 2 3 7 2" xfId="20420" xr:uid="{00000000-0005-0000-0000-000070450000}"/>
    <cellStyle name="Normal 5 2 4 2 3 7 3" xfId="20421" xr:uid="{00000000-0005-0000-0000-000071450000}"/>
    <cellStyle name="Normal 5 2 4 2 3 7 4" xfId="20422" xr:uid="{00000000-0005-0000-0000-000072450000}"/>
    <cellStyle name="Normal 5 2 4 2 3 8" xfId="20423" xr:uid="{00000000-0005-0000-0000-000073450000}"/>
    <cellStyle name="Normal 5 2 4 2 3 8 2" xfId="20424" xr:uid="{00000000-0005-0000-0000-000074450000}"/>
    <cellStyle name="Normal 5 2 4 2 3 8 3" xfId="20425" xr:uid="{00000000-0005-0000-0000-000075450000}"/>
    <cellStyle name="Normal 5 2 4 2 3 9" xfId="20426" xr:uid="{00000000-0005-0000-0000-000076450000}"/>
    <cellStyle name="Normal 5 2 4 2 4" xfId="20427" xr:uid="{00000000-0005-0000-0000-000077450000}"/>
    <cellStyle name="Normal 5 2 4 2 4 10" xfId="20428" xr:uid="{00000000-0005-0000-0000-000078450000}"/>
    <cellStyle name="Normal 5 2 4 2 4 2" xfId="20429" xr:uid="{00000000-0005-0000-0000-000079450000}"/>
    <cellStyle name="Normal 5 2 4 2 4 2 2" xfId="20430" xr:uid="{00000000-0005-0000-0000-00007A450000}"/>
    <cellStyle name="Normal 5 2 4 2 4 2 2 2" xfId="20431" xr:uid="{00000000-0005-0000-0000-00007B450000}"/>
    <cellStyle name="Normal 5 2 4 2 4 2 2 2 2" xfId="20432" xr:uid="{00000000-0005-0000-0000-00007C450000}"/>
    <cellStyle name="Normal 5 2 4 2 4 2 2 2 2 2" xfId="20433" xr:uid="{00000000-0005-0000-0000-00007D450000}"/>
    <cellStyle name="Normal 5 2 4 2 4 2 2 2 3" xfId="20434" xr:uid="{00000000-0005-0000-0000-00007E450000}"/>
    <cellStyle name="Normal 5 2 4 2 4 2 2 2 4" xfId="20435" xr:uid="{00000000-0005-0000-0000-00007F450000}"/>
    <cellStyle name="Normal 5 2 4 2 4 2 2 3" xfId="20436" xr:uid="{00000000-0005-0000-0000-000080450000}"/>
    <cellStyle name="Normal 5 2 4 2 4 2 2 3 2" xfId="20437" xr:uid="{00000000-0005-0000-0000-000081450000}"/>
    <cellStyle name="Normal 5 2 4 2 4 2 2 3 3" xfId="20438" xr:uid="{00000000-0005-0000-0000-000082450000}"/>
    <cellStyle name="Normal 5 2 4 2 4 2 2 3 4" xfId="20439" xr:uid="{00000000-0005-0000-0000-000083450000}"/>
    <cellStyle name="Normal 5 2 4 2 4 2 2 4" xfId="20440" xr:uid="{00000000-0005-0000-0000-000084450000}"/>
    <cellStyle name="Normal 5 2 4 2 4 2 2 4 2" xfId="20441" xr:uid="{00000000-0005-0000-0000-000085450000}"/>
    <cellStyle name="Normal 5 2 4 2 4 2 2 4 3" xfId="20442" xr:uid="{00000000-0005-0000-0000-000086450000}"/>
    <cellStyle name="Normal 5 2 4 2 4 2 2 5" xfId="20443" xr:uid="{00000000-0005-0000-0000-000087450000}"/>
    <cellStyle name="Normal 5 2 4 2 4 2 2 6" xfId="20444" xr:uid="{00000000-0005-0000-0000-000088450000}"/>
    <cellStyle name="Normal 5 2 4 2 4 2 2 7" xfId="20445" xr:uid="{00000000-0005-0000-0000-000089450000}"/>
    <cellStyle name="Normal 5 2 4 2 4 2 3" xfId="20446" xr:uid="{00000000-0005-0000-0000-00008A450000}"/>
    <cellStyle name="Normal 5 2 4 2 4 2 3 2" xfId="20447" xr:uid="{00000000-0005-0000-0000-00008B450000}"/>
    <cellStyle name="Normal 5 2 4 2 4 2 3 2 2" xfId="20448" xr:uid="{00000000-0005-0000-0000-00008C450000}"/>
    <cellStyle name="Normal 5 2 4 2 4 2 3 3" xfId="20449" xr:uid="{00000000-0005-0000-0000-00008D450000}"/>
    <cellStyle name="Normal 5 2 4 2 4 2 3 4" xfId="20450" xr:uid="{00000000-0005-0000-0000-00008E450000}"/>
    <cellStyle name="Normal 5 2 4 2 4 2 4" xfId="20451" xr:uid="{00000000-0005-0000-0000-00008F450000}"/>
    <cellStyle name="Normal 5 2 4 2 4 2 4 2" xfId="20452" xr:uid="{00000000-0005-0000-0000-000090450000}"/>
    <cellStyle name="Normal 5 2 4 2 4 2 4 3" xfId="20453" xr:uid="{00000000-0005-0000-0000-000091450000}"/>
    <cellStyle name="Normal 5 2 4 2 4 2 4 4" xfId="20454" xr:uid="{00000000-0005-0000-0000-000092450000}"/>
    <cellStyle name="Normal 5 2 4 2 4 2 5" xfId="20455" xr:uid="{00000000-0005-0000-0000-000093450000}"/>
    <cellStyle name="Normal 5 2 4 2 4 2 5 2" xfId="20456" xr:uid="{00000000-0005-0000-0000-000094450000}"/>
    <cellStyle name="Normal 5 2 4 2 4 2 5 3" xfId="20457" xr:uid="{00000000-0005-0000-0000-000095450000}"/>
    <cellStyle name="Normal 5 2 4 2 4 2 6" xfId="20458" xr:uid="{00000000-0005-0000-0000-000096450000}"/>
    <cellStyle name="Normal 5 2 4 2 4 2 7" xfId="20459" xr:uid="{00000000-0005-0000-0000-000097450000}"/>
    <cellStyle name="Normal 5 2 4 2 4 2 8" xfId="20460" xr:uid="{00000000-0005-0000-0000-000098450000}"/>
    <cellStyle name="Normal 5 2 4 2 4 3" xfId="20461" xr:uid="{00000000-0005-0000-0000-000099450000}"/>
    <cellStyle name="Normal 5 2 4 2 4 3 2" xfId="20462" xr:uid="{00000000-0005-0000-0000-00009A450000}"/>
    <cellStyle name="Normal 5 2 4 2 4 3 2 2" xfId="20463" xr:uid="{00000000-0005-0000-0000-00009B450000}"/>
    <cellStyle name="Normal 5 2 4 2 4 3 2 2 2" xfId="20464" xr:uid="{00000000-0005-0000-0000-00009C450000}"/>
    <cellStyle name="Normal 5 2 4 2 4 3 2 2 2 2" xfId="20465" xr:uid="{00000000-0005-0000-0000-00009D450000}"/>
    <cellStyle name="Normal 5 2 4 2 4 3 2 2 3" xfId="20466" xr:uid="{00000000-0005-0000-0000-00009E450000}"/>
    <cellStyle name="Normal 5 2 4 2 4 3 2 2 4" xfId="20467" xr:uid="{00000000-0005-0000-0000-00009F450000}"/>
    <cellStyle name="Normal 5 2 4 2 4 3 2 3" xfId="20468" xr:uid="{00000000-0005-0000-0000-0000A0450000}"/>
    <cellStyle name="Normal 5 2 4 2 4 3 2 3 2" xfId="20469" xr:uid="{00000000-0005-0000-0000-0000A1450000}"/>
    <cellStyle name="Normal 5 2 4 2 4 3 2 3 3" xfId="20470" xr:uid="{00000000-0005-0000-0000-0000A2450000}"/>
    <cellStyle name="Normal 5 2 4 2 4 3 2 3 4" xfId="20471" xr:uid="{00000000-0005-0000-0000-0000A3450000}"/>
    <cellStyle name="Normal 5 2 4 2 4 3 2 4" xfId="20472" xr:uid="{00000000-0005-0000-0000-0000A4450000}"/>
    <cellStyle name="Normal 5 2 4 2 4 3 2 4 2" xfId="20473" xr:uid="{00000000-0005-0000-0000-0000A5450000}"/>
    <cellStyle name="Normal 5 2 4 2 4 3 2 4 3" xfId="20474" xr:uid="{00000000-0005-0000-0000-0000A6450000}"/>
    <cellStyle name="Normal 5 2 4 2 4 3 2 5" xfId="20475" xr:uid="{00000000-0005-0000-0000-0000A7450000}"/>
    <cellStyle name="Normal 5 2 4 2 4 3 2 6" xfId="20476" xr:uid="{00000000-0005-0000-0000-0000A8450000}"/>
    <cellStyle name="Normal 5 2 4 2 4 3 2 7" xfId="20477" xr:uid="{00000000-0005-0000-0000-0000A9450000}"/>
    <cellStyle name="Normal 5 2 4 2 4 3 3" xfId="20478" xr:uid="{00000000-0005-0000-0000-0000AA450000}"/>
    <cellStyle name="Normal 5 2 4 2 4 3 3 2" xfId="20479" xr:uid="{00000000-0005-0000-0000-0000AB450000}"/>
    <cellStyle name="Normal 5 2 4 2 4 3 3 2 2" xfId="20480" xr:uid="{00000000-0005-0000-0000-0000AC450000}"/>
    <cellStyle name="Normal 5 2 4 2 4 3 3 3" xfId="20481" xr:uid="{00000000-0005-0000-0000-0000AD450000}"/>
    <cellStyle name="Normal 5 2 4 2 4 3 3 4" xfId="20482" xr:uid="{00000000-0005-0000-0000-0000AE450000}"/>
    <cellStyle name="Normal 5 2 4 2 4 3 4" xfId="20483" xr:uid="{00000000-0005-0000-0000-0000AF450000}"/>
    <cellStyle name="Normal 5 2 4 2 4 3 4 2" xfId="20484" xr:uid="{00000000-0005-0000-0000-0000B0450000}"/>
    <cellStyle name="Normal 5 2 4 2 4 3 4 3" xfId="20485" xr:uid="{00000000-0005-0000-0000-0000B1450000}"/>
    <cellStyle name="Normal 5 2 4 2 4 3 4 4" xfId="20486" xr:uid="{00000000-0005-0000-0000-0000B2450000}"/>
    <cellStyle name="Normal 5 2 4 2 4 3 5" xfId="20487" xr:uid="{00000000-0005-0000-0000-0000B3450000}"/>
    <cellStyle name="Normal 5 2 4 2 4 3 5 2" xfId="20488" xr:uid="{00000000-0005-0000-0000-0000B4450000}"/>
    <cellStyle name="Normal 5 2 4 2 4 3 5 3" xfId="20489" xr:uid="{00000000-0005-0000-0000-0000B5450000}"/>
    <cellStyle name="Normal 5 2 4 2 4 3 6" xfId="20490" xr:uid="{00000000-0005-0000-0000-0000B6450000}"/>
    <cellStyle name="Normal 5 2 4 2 4 3 7" xfId="20491" xr:uid="{00000000-0005-0000-0000-0000B7450000}"/>
    <cellStyle name="Normal 5 2 4 2 4 3 8" xfId="20492" xr:uid="{00000000-0005-0000-0000-0000B8450000}"/>
    <cellStyle name="Normal 5 2 4 2 4 4" xfId="20493" xr:uid="{00000000-0005-0000-0000-0000B9450000}"/>
    <cellStyle name="Normal 5 2 4 2 4 4 2" xfId="20494" xr:uid="{00000000-0005-0000-0000-0000BA450000}"/>
    <cellStyle name="Normal 5 2 4 2 4 4 2 2" xfId="20495" xr:uid="{00000000-0005-0000-0000-0000BB450000}"/>
    <cellStyle name="Normal 5 2 4 2 4 4 2 2 2" xfId="20496" xr:uid="{00000000-0005-0000-0000-0000BC450000}"/>
    <cellStyle name="Normal 5 2 4 2 4 4 2 3" xfId="20497" xr:uid="{00000000-0005-0000-0000-0000BD450000}"/>
    <cellStyle name="Normal 5 2 4 2 4 4 2 4" xfId="20498" xr:uid="{00000000-0005-0000-0000-0000BE450000}"/>
    <cellStyle name="Normal 5 2 4 2 4 4 3" xfId="20499" xr:uid="{00000000-0005-0000-0000-0000BF450000}"/>
    <cellStyle name="Normal 5 2 4 2 4 4 3 2" xfId="20500" xr:uid="{00000000-0005-0000-0000-0000C0450000}"/>
    <cellStyle name="Normal 5 2 4 2 4 4 3 3" xfId="20501" xr:uid="{00000000-0005-0000-0000-0000C1450000}"/>
    <cellStyle name="Normal 5 2 4 2 4 4 3 4" xfId="20502" xr:uid="{00000000-0005-0000-0000-0000C2450000}"/>
    <cellStyle name="Normal 5 2 4 2 4 4 4" xfId="20503" xr:uid="{00000000-0005-0000-0000-0000C3450000}"/>
    <cellStyle name="Normal 5 2 4 2 4 4 4 2" xfId="20504" xr:uid="{00000000-0005-0000-0000-0000C4450000}"/>
    <cellStyle name="Normal 5 2 4 2 4 4 4 3" xfId="20505" xr:uid="{00000000-0005-0000-0000-0000C5450000}"/>
    <cellStyle name="Normal 5 2 4 2 4 4 5" xfId="20506" xr:uid="{00000000-0005-0000-0000-0000C6450000}"/>
    <cellStyle name="Normal 5 2 4 2 4 4 6" xfId="20507" xr:uid="{00000000-0005-0000-0000-0000C7450000}"/>
    <cellStyle name="Normal 5 2 4 2 4 4 7" xfId="20508" xr:uid="{00000000-0005-0000-0000-0000C8450000}"/>
    <cellStyle name="Normal 5 2 4 2 4 5" xfId="20509" xr:uid="{00000000-0005-0000-0000-0000C9450000}"/>
    <cellStyle name="Normal 5 2 4 2 4 5 2" xfId="20510" xr:uid="{00000000-0005-0000-0000-0000CA450000}"/>
    <cellStyle name="Normal 5 2 4 2 4 5 2 2" xfId="20511" xr:uid="{00000000-0005-0000-0000-0000CB450000}"/>
    <cellStyle name="Normal 5 2 4 2 4 5 3" xfId="20512" xr:uid="{00000000-0005-0000-0000-0000CC450000}"/>
    <cellStyle name="Normal 5 2 4 2 4 5 4" xfId="20513" xr:uid="{00000000-0005-0000-0000-0000CD450000}"/>
    <cellStyle name="Normal 5 2 4 2 4 6" xfId="20514" xr:uid="{00000000-0005-0000-0000-0000CE450000}"/>
    <cellStyle name="Normal 5 2 4 2 4 6 2" xfId="20515" xr:uid="{00000000-0005-0000-0000-0000CF450000}"/>
    <cellStyle name="Normal 5 2 4 2 4 6 3" xfId="20516" xr:uid="{00000000-0005-0000-0000-0000D0450000}"/>
    <cellStyle name="Normal 5 2 4 2 4 6 4" xfId="20517" xr:uid="{00000000-0005-0000-0000-0000D1450000}"/>
    <cellStyle name="Normal 5 2 4 2 4 7" xfId="20518" xr:uid="{00000000-0005-0000-0000-0000D2450000}"/>
    <cellStyle name="Normal 5 2 4 2 4 7 2" xfId="20519" xr:uid="{00000000-0005-0000-0000-0000D3450000}"/>
    <cellStyle name="Normal 5 2 4 2 4 7 3" xfId="20520" xr:uid="{00000000-0005-0000-0000-0000D4450000}"/>
    <cellStyle name="Normal 5 2 4 2 4 8" xfId="20521" xr:uid="{00000000-0005-0000-0000-0000D5450000}"/>
    <cellStyle name="Normal 5 2 4 2 4 9" xfId="20522" xr:uid="{00000000-0005-0000-0000-0000D6450000}"/>
    <cellStyle name="Normal 5 2 4 2 5" xfId="20523" xr:uid="{00000000-0005-0000-0000-0000D7450000}"/>
    <cellStyle name="Normal 5 2 4 2 5 2" xfId="20524" xr:uid="{00000000-0005-0000-0000-0000D8450000}"/>
    <cellStyle name="Normal 5 2 4 2 5 2 2" xfId="20525" xr:uid="{00000000-0005-0000-0000-0000D9450000}"/>
    <cellStyle name="Normal 5 2 4 2 5 2 2 2" xfId="20526" xr:uid="{00000000-0005-0000-0000-0000DA450000}"/>
    <cellStyle name="Normal 5 2 4 2 5 2 2 2 2" xfId="20527" xr:uid="{00000000-0005-0000-0000-0000DB450000}"/>
    <cellStyle name="Normal 5 2 4 2 5 2 2 3" xfId="20528" xr:uid="{00000000-0005-0000-0000-0000DC450000}"/>
    <cellStyle name="Normal 5 2 4 2 5 2 2 4" xfId="20529" xr:uid="{00000000-0005-0000-0000-0000DD450000}"/>
    <cellStyle name="Normal 5 2 4 2 5 2 3" xfId="20530" xr:uid="{00000000-0005-0000-0000-0000DE450000}"/>
    <cellStyle name="Normal 5 2 4 2 5 2 3 2" xfId="20531" xr:uid="{00000000-0005-0000-0000-0000DF450000}"/>
    <cellStyle name="Normal 5 2 4 2 5 2 3 3" xfId="20532" xr:uid="{00000000-0005-0000-0000-0000E0450000}"/>
    <cellStyle name="Normal 5 2 4 2 5 2 3 4" xfId="20533" xr:uid="{00000000-0005-0000-0000-0000E1450000}"/>
    <cellStyle name="Normal 5 2 4 2 5 2 4" xfId="20534" xr:uid="{00000000-0005-0000-0000-0000E2450000}"/>
    <cellStyle name="Normal 5 2 4 2 5 2 4 2" xfId="20535" xr:uid="{00000000-0005-0000-0000-0000E3450000}"/>
    <cellStyle name="Normal 5 2 4 2 5 2 4 3" xfId="20536" xr:uid="{00000000-0005-0000-0000-0000E4450000}"/>
    <cellStyle name="Normal 5 2 4 2 5 2 5" xfId="20537" xr:uid="{00000000-0005-0000-0000-0000E5450000}"/>
    <cellStyle name="Normal 5 2 4 2 5 2 6" xfId="20538" xr:uid="{00000000-0005-0000-0000-0000E6450000}"/>
    <cellStyle name="Normal 5 2 4 2 5 2 7" xfId="20539" xr:uid="{00000000-0005-0000-0000-0000E7450000}"/>
    <cellStyle name="Normal 5 2 4 2 5 3" xfId="20540" xr:uid="{00000000-0005-0000-0000-0000E8450000}"/>
    <cellStyle name="Normal 5 2 4 2 5 3 2" xfId="20541" xr:uid="{00000000-0005-0000-0000-0000E9450000}"/>
    <cellStyle name="Normal 5 2 4 2 5 3 2 2" xfId="20542" xr:uid="{00000000-0005-0000-0000-0000EA450000}"/>
    <cellStyle name="Normal 5 2 4 2 5 3 3" xfId="20543" xr:uid="{00000000-0005-0000-0000-0000EB450000}"/>
    <cellStyle name="Normal 5 2 4 2 5 3 4" xfId="20544" xr:uid="{00000000-0005-0000-0000-0000EC450000}"/>
    <cellStyle name="Normal 5 2 4 2 5 4" xfId="20545" xr:uid="{00000000-0005-0000-0000-0000ED450000}"/>
    <cellStyle name="Normal 5 2 4 2 5 4 2" xfId="20546" xr:uid="{00000000-0005-0000-0000-0000EE450000}"/>
    <cellStyle name="Normal 5 2 4 2 5 4 3" xfId="20547" xr:uid="{00000000-0005-0000-0000-0000EF450000}"/>
    <cellStyle name="Normal 5 2 4 2 5 4 4" xfId="20548" xr:uid="{00000000-0005-0000-0000-0000F0450000}"/>
    <cellStyle name="Normal 5 2 4 2 5 5" xfId="20549" xr:uid="{00000000-0005-0000-0000-0000F1450000}"/>
    <cellStyle name="Normal 5 2 4 2 5 5 2" xfId="20550" xr:uid="{00000000-0005-0000-0000-0000F2450000}"/>
    <cellStyle name="Normal 5 2 4 2 5 5 3" xfId="20551" xr:uid="{00000000-0005-0000-0000-0000F3450000}"/>
    <cellStyle name="Normal 5 2 4 2 5 6" xfId="20552" xr:uid="{00000000-0005-0000-0000-0000F4450000}"/>
    <cellStyle name="Normal 5 2 4 2 5 7" xfId="20553" xr:uid="{00000000-0005-0000-0000-0000F5450000}"/>
    <cellStyle name="Normal 5 2 4 2 5 8" xfId="20554" xr:uid="{00000000-0005-0000-0000-0000F6450000}"/>
    <cellStyle name="Normal 5 2 4 2 6" xfId="20555" xr:uid="{00000000-0005-0000-0000-0000F7450000}"/>
    <cellStyle name="Normal 5 2 4 2 6 2" xfId="20556" xr:uid="{00000000-0005-0000-0000-0000F8450000}"/>
    <cellStyle name="Normal 5 2 4 2 6 2 2" xfId="20557" xr:uid="{00000000-0005-0000-0000-0000F9450000}"/>
    <cellStyle name="Normal 5 2 4 2 6 2 2 2" xfId="20558" xr:uid="{00000000-0005-0000-0000-0000FA450000}"/>
    <cellStyle name="Normal 5 2 4 2 6 2 2 2 2" xfId="20559" xr:uid="{00000000-0005-0000-0000-0000FB450000}"/>
    <cellStyle name="Normal 5 2 4 2 6 2 2 3" xfId="20560" xr:uid="{00000000-0005-0000-0000-0000FC450000}"/>
    <cellStyle name="Normal 5 2 4 2 6 2 2 4" xfId="20561" xr:uid="{00000000-0005-0000-0000-0000FD450000}"/>
    <cellStyle name="Normal 5 2 4 2 6 2 3" xfId="20562" xr:uid="{00000000-0005-0000-0000-0000FE450000}"/>
    <cellStyle name="Normal 5 2 4 2 6 2 3 2" xfId="20563" xr:uid="{00000000-0005-0000-0000-0000FF450000}"/>
    <cellStyle name="Normal 5 2 4 2 6 2 3 3" xfId="20564" xr:uid="{00000000-0005-0000-0000-000000460000}"/>
    <cellStyle name="Normal 5 2 4 2 6 2 3 4" xfId="20565" xr:uid="{00000000-0005-0000-0000-000001460000}"/>
    <cellStyle name="Normal 5 2 4 2 6 2 4" xfId="20566" xr:uid="{00000000-0005-0000-0000-000002460000}"/>
    <cellStyle name="Normal 5 2 4 2 6 2 4 2" xfId="20567" xr:uid="{00000000-0005-0000-0000-000003460000}"/>
    <cellStyle name="Normal 5 2 4 2 6 2 4 3" xfId="20568" xr:uid="{00000000-0005-0000-0000-000004460000}"/>
    <cellStyle name="Normal 5 2 4 2 6 2 5" xfId="20569" xr:uid="{00000000-0005-0000-0000-000005460000}"/>
    <cellStyle name="Normal 5 2 4 2 6 2 6" xfId="20570" xr:uid="{00000000-0005-0000-0000-000006460000}"/>
    <cellStyle name="Normal 5 2 4 2 6 2 7" xfId="20571" xr:uid="{00000000-0005-0000-0000-000007460000}"/>
    <cellStyle name="Normal 5 2 4 2 6 3" xfId="20572" xr:uid="{00000000-0005-0000-0000-000008460000}"/>
    <cellStyle name="Normal 5 2 4 2 6 3 2" xfId="20573" xr:uid="{00000000-0005-0000-0000-000009460000}"/>
    <cellStyle name="Normal 5 2 4 2 6 3 2 2" xfId="20574" xr:uid="{00000000-0005-0000-0000-00000A460000}"/>
    <cellStyle name="Normal 5 2 4 2 6 3 3" xfId="20575" xr:uid="{00000000-0005-0000-0000-00000B460000}"/>
    <cellStyle name="Normal 5 2 4 2 6 3 4" xfId="20576" xr:uid="{00000000-0005-0000-0000-00000C460000}"/>
    <cellStyle name="Normal 5 2 4 2 6 4" xfId="20577" xr:uid="{00000000-0005-0000-0000-00000D460000}"/>
    <cellStyle name="Normal 5 2 4 2 6 4 2" xfId="20578" xr:uid="{00000000-0005-0000-0000-00000E460000}"/>
    <cellStyle name="Normal 5 2 4 2 6 4 3" xfId="20579" xr:uid="{00000000-0005-0000-0000-00000F460000}"/>
    <cellStyle name="Normal 5 2 4 2 6 4 4" xfId="20580" xr:uid="{00000000-0005-0000-0000-000010460000}"/>
    <cellStyle name="Normal 5 2 4 2 6 5" xfId="20581" xr:uid="{00000000-0005-0000-0000-000011460000}"/>
    <cellStyle name="Normal 5 2 4 2 6 5 2" xfId="20582" xr:uid="{00000000-0005-0000-0000-000012460000}"/>
    <cellStyle name="Normal 5 2 4 2 6 5 3" xfId="20583" xr:uid="{00000000-0005-0000-0000-000013460000}"/>
    <cellStyle name="Normal 5 2 4 2 6 6" xfId="20584" xr:uid="{00000000-0005-0000-0000-000014460000}"/>
    <cellStyle name="Normal 5 2 4 2 6 7" xfId="20585" xr:uid="{00000000-0005-0000-0000-000015460000}"/>
    <cellStyle name="Normal 5 2 4 2 6 8" xfId="20586" xr:uid="{00000000-0005-0000-0000-000016460000}"/>
    <cellStyle name="Normal 5 2 4 2 7" xfId="20587" xr:uid="{00000000-0005-0000-0000-000017460000}"/>
    <cellStyle name="Normal 5 2 4 2 7 2" xfId="20588" xr:uid="{00000000-0005-0000-0000-000018460000}"/>
    <cellStyle name="Normal 5 2 4 2 7 2 2" xfId="20589" xr:uid="{00000000-0005-0000-0000-000019460000}"/>
    <cellStyle name="Normal 5 2 4 2 7 2 2 2" xfId="20590" xr:uid="{00000000-0005-0000-0000-00001A460000}"/>
    <cellStyle name="Normal 5 2 4 2 7 2 3" xfId="20591" xr:uid="{00000000-0005-0000-0000-00001B460000}"/>
    <cellStyle name="Normal 5 2 4 2 7 2 4" xfId="20592" xr:uid="{00000000-0005-0000-0000-00001C460000}"/>
    <cellStyle name="Normal 5 2 4 2 7 3" xfId="20593" xr:uid="{00000000-0005-0000-0000-00001D460000}"/>
    <cellStyle name="Normal 5 2 4 2 7 3 2" xfId="20594" xr:uid="{00000000-0005-0000-0000-00001E460000}"/>
    <cellStyle name="Normal 5 2 4 2 7 3 3" xfId="20595" xr:uid="{00000000-0005-0000-0000-00001F460000}"/>
    <cellStyle name="Normal 5 2 4 2 7 3 4" xfId="20596" xr:uid="{00000000-0005-0000-0000-000020460000}"/>
    <cellStyle name="Normal 5 2 4 2 7 4" xfId="20597" xr:uid="{00000000-0005-0000-0000-000021460000}"/>
    <cellStyle name="Normal 5 2 4 2 7 4 2" xfId="20598" xr:uid="{00000000-0005-0000-0000-000022460000}"/>
    <cellStyle name="Normal 5 2 4 2 7 4 3" xfId="20599" xr:uid="{00000000-0005-0000-0000-000023460000}"/>
    <cellStyle name="Normal 5 2 4 2 7 5" xfId="20600" xr:uid="{00000000-0005-0000-0000-000024460000}"/>
    <cellStyle name="Normal 5 2 4 2 7 6" xfId="20601" xr:uid="{00000000-0005-0000-0000-000025460000}"/>
    <cellStyle name="Normal 5 2 4 2 7 7" xfId="20602" xr:uid="{00000000-0005-0000-0000-000026460000}"/>
    <cellStyle name="Normal 5 2 4 2 8" xfId="20603" xr:uid="{00000000-0005-0000-0000-000027460000}"/>
    <cellStyle name="Normal 5 2 4 2 8 2" xfId="20604" xr:uid="{00000000-0005-0000-0000-000028460000}"/>
    <cellStyle name="Normal 5 2 4 2 8 2 2" xfId="20605" xr:uid="{00000000-0005-0000-0000-000029460000}"/>
    <cellStyle name="Normal 5 2 4 2 8 3" xfId="20606" xr:uid="{00000000-0005-0000-0000-00002A460000}"/>
    <cellStyle name="Normal 5 2 4 2 8 4" xfId="20607" xr:uid="{00000000-0005-0000-0000-00002B460000}"/>
    <cellStyle name="Normal 5 2 4 2 9" xfId="20608" xr:uid="{00000000-0005-0000-0000-00002C460000}"/>
    <cellStyle name="Normal 5 2 4 2 9 2" xfId="20609" xr:uid="{00000000-0005-0000-0000-00002D460000}"/>
    <cellStyle name="Normal 5 2 4 2 9 3" xfId="20610" xr:uid="{00000000-0005-0000-0000-00002E460000}"/>
    <cellStyle name="Normal 5 2 4 2 9 4" xfId="20611" xr:uid="{00000000-0005-0000-0000-00002F460000}"/>
    <cellStyle name="Normal 5 2 4 3" xfId="20612" xr:uid="{00000000-0005-0000-0000-000030460000}"/>
    <cellStyle name="Normal 5 2 4 3 10" xfId="20613" xr:uid="{00000000-0005-0000-0000-000031460000}"/>
    <cellStyle name="Normal 5 2 4 3 11" xfId="20614" xr:uid="{00000000-0005-0000-0000-000032460000}"/>
    <cellStyle name="Normal 5 2 4 3 2" xfId="20615" xr:uid="{00000000-0005-0000-0000-000033460000}"/>
    <cellStyle name="Normal 5 2 4 3 2 10" xfId="20616" xr:uid="{00000000-0005-0000-0000-000034460000}"/>
    <cellStyle name="Normal 5 2 4 3 2 2" xfId="20617" xr:uid="{00000000-0005-0000-0000-000035460000}"/>
    <cellStyle name="Normal 5 2 4 3 2 2 2" xfId="20618" xr:uid="{00000000-0005-0000-0000-000036460000}"/>
    <cellStyle name="Normal 5 2 4 3 2 2 2 2" xfId="20619" xr:uid="{00000000-0005-0000-0000-000037460000}"/>
    <cellStyle name="Normal 5 2 4 3 2 2 2 2 2" xfId="20620" xr:uid="{00000000-0005-0000-0000-000038460000}"/>
    <cellStyle name="Normal 5 2 4 3 2 2 2 2 2 2" xfId="20621" xr:uid="{00000000-0005-0000-0000-000039460000}"/>
    <cellStyle name="Normal 5 2 4 3 2 2 2 2 3" xfId="20622" xr:uid="{00000000-0005-0000-0000-00003A460000}"/>
    <cellStyle name="Normal 5 2 4 3 2 2 2 2 4" xfId="20623" xr:uid="{00000000-0005-0000-0000-00003B460000}"/>
    <cellStyle name="Normal 5 2 4 3 2 2 2 3" xfId="20624" xr:uid="{00000000-0005-0000-0000-00003C460000}"/>
    <cellStyle name="Normal 5 2 4 3 2 2 2 3 2" xfId="20625" xr:uid="{00000000-0005-0000-0000-00003D460000}"/>
    <cellStyle name="Normal 5 2 4 3 2 2 2 3 3" xfId="20626" xr:uid="{00000000-0005-0000-0000-00003E460000}"/>
    <cellStyle name="Normal 5 2 4 3 2 2 2 3 4" xfId="20627" xr:uid="{00000000-0005-0000-0000-00003F460000}"/>
    <cellStyle name="Normal 5 2 4 3 2 2 2 4" xfId="20628" xr:uid="{00000000-0005-0000-0000-000040460000}"/>
    <cellStyle name="Normal 5 2 4 3 2 2 2 4 2" xfId="20629" xr:uid="{00000000-0005-0000-0000-000041460000}"/>
    <cellStyle name="Normal 5 2 4 3 2 2 2 4 3" xfId="20630" xr:uid="{00000000-0005-0000-0000-000042460000}"/>
    <cellStyle name="Normal 5 2 4 3 2 2 2 5" xfId="20631" xr:uid="{00000000-0005-0000-0000-000043460000}"/>
    <cellStyle name="Normal 5 2 4 3 2 2 2 6" xfId="20632" xr:uid="{00000000-0005-0000-0000-000044460000}"/>
    <cellStyle name="Normal 5 2 4 3 2 2 2 7" xfId="20633" xr:uid="{00000000-0005-0000-0000-000045460000}"/>
    <cellStyle name="Normal 5 2 4 3 2 2 3" xfId="20634" xr:uid="{00000000-0005-0000-0000-000046460000}"/>
    <cellStyle name="Normal 5 2 4 3 2 2 3 2" xfId="20635" xr:uid="{00000000-0005-0000-0000-000047460000}"/>
    <cellStyle name="Normal 5 2 4 3 2 2 3 2 2" xfId="20636" xr:uid="{00000000-0005-0000-0000-000048460000}"/>
    <cellStyle name="Normal 5 2 4 3 2 2 3 3" xfId="20637" xr:uid="{00000000-0005-0000-0000-000049460000}"/>
    <cellStyle name="Normal 5 2 4 3 2 2 3 4" xfId="20638" xr:uid="{00000000-0005-0000-0000-00004A460000}"/>
    <cellStyle name="Normal 5 2 4 3 2 2 4" xfId="20639" xr:uid="{00000000-0005-0000-0000-00004B460000}"/>
    <cellStyle name="Normal 5 2 4 3 2 2 4 2" xfId="20640" xr:uid="{00000000-0005-0000-0000-00004C460000}"/>
    <cellStyle name="Normal 5 2 4 3 2 2 4 3" xfId="20641" xr:uid="{00000000-0005-0000-0000-00004D460000}"/>
    <cellStyle name="Normal 5 2 4 3 2 2 4 4" xfId="20642" xr:uid="{00000000-0005-0000-0000-00004E460000}"/>
    <cellStyle name="Normal 5 2 4 3 2 2 5" xfId="20643" xr:uid="{00000000-0005-0000-0000-00004F460000}"/>
    <cellStyle name="Normal 5 2 4 3 2 2 5 2" xfId="20644" xr:uid="{00000000-0005-0000-0000-000050460000}"/>
    <cellStyle name="Normal 5 2 4 3 2 2 5 3" xfId="20645" xr:uid="{00000000-0005-0000-0000-000051460000}"/>
    <cellStyle name="Normal 5 2 4 3 2 2 6" xfId="20646" xr:uid="{00000000-0005-0000-0000-000052460000}"/>
    <cellStyle name="Normal 5 2 4 3 2 2 7" xfId="20647" xr:uid="{00000000-0005-0000-0000-000053460000}"/>
    <cellStyle name="Normal 5 2 4 3 2 2 8" xfId="20648" xr:uid="{00000000-0005-0000-0000-000054460000}"/>
    <cellStyle name="Normal 5 2 4 3 2 3" xfId="20649" xr:uid="{00000000-0005-0000-0000-000055460000}"/>
    <cellStyle name="Normal 5 2 4 3 2 3 2" xfId="20650" xr:uid="{00000000-0005-0000-0000-000056460000}"/>
    <cellStyle name="Normal 5 2 4 3 2 3 2 2" xfId="20651" xr:uid="{00000000-0005-0000-0000-000057460000}"/>
    <cellStyle name="Normal 5 2 4 3 2 3 2 2 2" xfId="20652" xr:uid="{00000000-0005-0000-0000-000058460000}"/>
    <cellStyle name="Normal 5 2 4 3 2 3 2 2 2 2" xfId="20653" xr:uid="{00000000-0005-0000-0000-000059460000}"/>
    <cellStyle name="Normal 5 2 4 3 2 3 2 2 3" xfId="20654" xr:uid="{00000000-0005-0000-0000-00005A460000}"/>
    <cellStyle name="Normal 5 2 4 3 2 3 2 2 4" xfId="20655" xr:uid="{00000000-0005-0000-0000-00005B460000}"/>
    <cellStyle name="Normal 5 2 4 3 2 3 2 3" xfId="20656" xr:uid="{00000000-0005-0000-0000-00005C460000}"/>
    <cellStyle name="Normal 5 2 4 3 2 3 2 3 2" xfId="20657" xr:uid="{00000000-0005-0000-0000-00005D460000}"/>
    <cellStyle name="Normal 5 2 4 3 2 3 2 3 3" xfId="20658" xr:uid="{00000000-0005-0000-0000-00005E460000}"/>
    <cellStyle name="Normal 5 2 4 3 2 3 2 3 4" xfId="20659" xr:uid="{00000000-0005-0000-0000-00005F460000}"/>
    <cellStyle name="Normal 5 2 4 3 2 3 2 4" xfId="20660" xr:uid="{00000000-0005-0000-0000-000060460000}"/>
    <cellStyle name="Normal 5 2 4 3 2 3 2 4 2" xfId="20661" xr:uid="{00000000-0005-0000-0000-000061460000}"/>
    <cellStyle name="Normal 5 2 4 3 2 3 2 4 3" xfId="20662" xr:uid="{00000000-0005-0000-0000-000062460000}"/>
    <cellStyle name="Normal 5 2 4 3 2 3 2 5" xfId="20663" xr:uid="{00000000-0005-0000-0000-000063460000}"/>
    <cellStyle name="Normal 5 2 4 3 2 3 2 6" xfId="20664" xr:uid="{00000000-0005-0000-0000-000064460000}"/>
    <cellStyle name="Normal 5 2 4 3 2 3 2 7" xfId="20665" xr:uid="{00000000-0005-0000-0000-000065460000}"/>
    <cellStyle name="Normal 5 2 4 3 2 3 3" xfId="20666" xr:uid="{00000000-0005-0000-0000-000066460000}"/>
    <cellStyle name="Normal 5 2 4 3 2 3 3 2" xfId="20667" xr:uid="{00000000-0005-0000-0000-000067460000}"/>
    <cellStyle name="Normal 5 2 4 3 2 3 3 2 2" xfId="20668" xr:uid="{00000000-0005-0000-0000-000068460000}"/>
    <cellStyle name="Normal 5 2 4 3 2 3 3 3" xfId="20669" xr:uid="{00000000-0005-0000-0000-000069460000}"/>
    <cellStyle name="Normal 5 2 4 3 2 3 3 4" xfId="20670" xr:uid="{00000000-0005-0000-0000-00006A460000}"/>
    <cellStyle name="Normal 5 2 4 3 2 3 4" xfId="20671" xr:uid="{00000000-0005-0000-0000-00006B460000}"/>
    <cellStyle name="Normal 5 2 4 3 2 3 4 2" xfId="20672" xr:uid="{00000000-0005-0000-0000-00006C460000}"/>
    <cellStyle name="Normal 5 2 4 3 2 3 4 3" xfId="20673" xr:uid="{00000000-0005-0000-0000-00006D460000}"/>
    <cellStyle name="Normal 5 2 4 3 2 3 4 4" xfId="20674" xr:uid="{00000000-0005-0000-0000-00006E460000}"/>
    <cellStyle name="Normal 5 2 4 3 2 3 5" xfId="20675" xr:uid="{00000000-0005-0000-0000-00006F460000}"/>
    <cellStyle name="Normal 5 2 4 3 2 3 5 2" xfId="20676" xr:uid="{00000000-0005-0000-0000-000070460000}"/>
    <cellStyle name="Normal 5 2 4 3 2 3 5 3" xfId="20677" xr:uid="{00000000-0005-0000-0000-000071460000}"/>
    <cellStyle name="Normal 5 2 4 3 2 3 6" xfId="20678" xr:uid="{00000000-0005-0000-0000-000072460000}"/>
    <cellStyle name="Normal 5 2 4 3 2 3 7" xfId="20679" xr:uid="{00000000-0005-0000-0000-000073460000}"/>
    <cellStyle name="Normal 5 2 4 3 2 3 8" xfId="20680" xr:uid="{00000000-0005-0000-0000-000074460000}"/>
    <cellStyle name="Normal 5 2 4 3 2 4" xfId="20681" xr:uid="{00000000-0005-0000-0000-000075460000}"/>
    <cellStyle name="Normal 5 2 4 3 2 4 2" xfId="20682" xr:uid="{00000000-0005-0000-0000-000076460000}"/>
    <cellStyle name="Normal 5 2 4 3 2 4 2 2" xfId="20683" xr:uid="{00000000-0005-0000-0000-000077460000}"/>
    <cellStyle name="Normal 5 2 4 3 2 4 2 2 2" xfId="20684" xr:uid="{00000000-0005-0000-0000-000078460000}"/>
    <cellStyle name="Normal 5 2 4 3 2 4 2 3" xfId="20685" xr:uid="{00000000-0005-0000-0000-000079460000}"/>
    <cellStyle name="Normal 5 2 4 3 2 4 2 4" xfId="20686" xr:uid="{00000000-0005-0000-0000-00007A460000}"/>
    <cellStyle name="Normal 5 2 4 3 2 4 3" xfId="20687" xr:uid="{00000000-0005-0000-0000-00007B460000}"/>
    <cellStyle name="Normal 5 2 4 3 2 4 3 2" xfId="20688" xr:uid="{00000000-0005-0000-0000-00007C460000}"/>
    <cellStyle name="Normal 5 2 4 3 2 4 3 3" xfId="20689" xr:uid="{00000000-0005-0000-0000-00007D460000}"/>
    <cellStyle name="Normal 5 2 4 3 2 4 3 4" xfId="20690" xr:uid="{00000000-0005-0000-0000-00007E460000}"/>
    <cellStyle name="Normal 5 2 4 3 2 4 4" xfId="20691" xr:uid="{00000000-0005-0000-0000-00007F460000}"/>
    <cellStyle name="Normal 5 2 4 3 2 4 4 2" xfId="20692" xr:uid="{00000000-0005-0000-0000-000080460000}"/>
    <cellStyle name="Normal 5 2 4 3 2 4 4 3" xfId="20693" xr:uid="{00000000-0005-0000-0000-000081460000}"/>
    <cellStyle name="Normal 5 2 4 3 2 4 5" xfId="20694" xr:uid="{00000000-0005-0000-0000-000082460000}"/>
    <cellStyle name="Normal 5 2 4 3 2 4 6" xfId="20695" xr:uid="{00000000-0005-0000-0000-000083460000}"/>
    <cellStyle name="Normal 5 2 4 3 2 4 7" xfId="20696" xr:uid="{00000000-0005-0000-0000-000084460000}"/>
    <cellStyle name="Normal 5 2 4 3 2 5" xfId="20697" xr:uid="{00000000-0005-0000-0000-000085460000}"/>
    <cellStyle name="Normal 5 2 4 3 2 5 2" xfId="20698" xr:uid="{00000000-0005-0000-0000-000086460000}"/>
    <cellStyle name="Normal 5 2 4 3 2 5 2 2" xfId="20699" xr:uid="{00000000-0005-0000-0000-000087460000}"/>
    <cellStyle name="Normal 5 2 4 3 2 5 3" xfId="20700" xr:uid="{00000000-0005-0000-0000-000088460000}"/>
    <cellStyle name="Normal 5 2 4 3 2 5 4" xfId="20701" xr:uid="{00000000-0005-0000-0000-000089460000}"/>
    <cellStyle name="Normal 5 2 4 3 2 6" xfId="20702" xr:uid="{00000000-0005-0000-0000-00008A460000}"/>
    <cellStyle name="Normal 5 2 4 3 2 6 2" xfId="20703" xr:uid="{00000000-0005-0000-0000-00008B460000}"/>
    <cellStyle name="Normal 5 2 4 3 2 6 3" xfId="20704" xr:uid="{00000000-0005-0000-0000-00008C460000}"/>
    <cellStyle name="Normal 5 2 4 3 2 6 4" xfId="20705" xr:uid="{00000000-0005-0000-0000-00008D460000}"/>
    <cellStyle name="Normal 5 2 4 3 2 7" xfId="20706" xr:uid="{00000000-0005-0000-0000-00008E460000}"/>
    <cellStyle name="Normal 5 2 4 3 2 7 2" xfId="20707" xr:uid="{00000000-0005-0000-0000-00008F460000}"/>
    <cellStyle name="Normal 5 2 4 3 2 7 3" xfId="20708" xr:uid="{00000000-0005-0000-0000-000090460000}"/>
    <cellStyle name="Normal 5 2 4 3 2 8" xfId="20709" xr:uid="{00000000-0005-0000-0000-000091460000}"/>
    <cellStyle name="Normal 5 2 4 3 2 9" xfId="20710" xr:uid="{00000000-0005-0000-0000-000092460000}"/>
    <cellStyle name="Normal 5 2 4 3 3" xfId="20711" xr:uid="{00000000-0005-0000-0000-000093460000}"/>
    <cellStyle name="Normal 5 2 4 3 3 2" xfId="20712" xr:uid="{00000000-0005-0000-0000-000094460000}"/>
    <cellStyle name="Normal 5 2 4 3 3 2 2" xfId="20713" xr:uid="{00000000-0005-0000-0000-000095460000}"/>
    <cellStyle name="Normal 5 2 4 3 3 2 2 2" xfId="20714" xr:uid="{00000000-0005-0000-0000-000096460000}"/>
    <cellStyle name="Normal 5 2 4 3 3 2 2 2 2" xfId="20715" xr:uid="{00000000-0005-0000-0000-000097460000}"/>
    <cellStyle name="Normal 5 2 4 3 3 2 2 3" xfId="20716" xr:uid="{00000000-0005-0000-0000-000098460000}"/>
    <cellStyle name="Normal 5 2 4 3 3 2 2 4" xfId="20717" xr:uid="{00000000-0005-0000-0000-000099460000}"/>
    <cellStyle name="Normal 5 2 4 3 3 2 3" xfId="20718" xr:uid="{00000000-0005-0000-0000-00009A460000}"/>
    <cellStyle name="Normal 5 2 4 3 3 2 3 2" xfId="20719" xr:uid="{00000000-0005-0000-0000-00009B460000}"/>
    <cellStyle name="Normal 5 2 4 3 3 2 3 3" xfId="20720" xr:uid="{00000000-0005-0000-0000-00009C460000}"/>
    <cellStyle name="Normal 5 2 4 3 3 2 3 4" xfId="20721" xr:uid="{00000000-0005-0000-0000-00009D460000}"/>
    <cellStyle name="Normal 5 2 4 3 3 2 4" xfId="20722" xr:uid="{00000000-0005-0000-0000-00009E460000}"/>
    <cellStyle name="Normal 5 2 4 3 3 2 4 2" xfId="20723" xr:uid="{00000000-0005-0000-0000-00009F460000}"/>
    <cellStyle name="Normal 5 2 4 3 3 2 4 3" xfId="20724" xr:uid="{00000000-0005-0000-0000-0000A0460000}"/>
    <cellStyle name="Normal 5 2 4 3 3 2 5" xfId="20725" xr:uid="{00000000-0005-0000-0000-0000A1460000}"/>
    <cellStyle name="Normal 5 2 4 3 3 2 6" xfId="20726" xr:uid="{00000000-0005-0000-0000-0000A2460000}"/>
    <cellStyle name="Normal 5 2 4 3 3 2 7" xfId="20727" xr:uid="{00000000-0005-0000-0000-0000A3460000}"/>
    <cellStyle name="Normal 5 2 4 3 3 3" xfId="20728" xr:uid="{00000000-0005-0000-0000-0000A4460000}"/>
    <cellStyle name="Normal 5 2 4 3 3 3 2" xfId="20729" xr:uid="{00000000-0005-0000-0000-0000A5460000}"/>
    <cellStyle name="Normal 5 2 4 3 3 3 2 2" xfId="20730" xr:uid="{00000000-0005-0000-0000-0000A6460000}"/>
    <cellStyle name="Normal 5 2 4 3 3 3 3" xfId="20731" xr:uid="{00000000-0005-0000-0000-0000A7460000}"/>
    <cellStyle name="Normal 5 2 4 3 3 3 4" xfId="20732" xr:uid="{00000000-0005-0000-0000-0000A8460000}"/>
    <cellStyle name="Normal 5 2 4 3 3 4" xfId="20733" xr:uid="{00000000-0005-0000-0000-0000A9460000}"/>
    <cellStyle name="Normal 5 2 4 3 3 4 2" xfId="20734" xr:uid="{00000000-0005-0000-0000-0000AA460000}"/>
    <cellStyle name="Normal 5 2 4 3 3 4 3" xfId="20735" xr:uid="{00000000-0005-0000-0000-0000AB460000}"/>
    <cellStyle name="Normal 5 2 4 3 3 4 4" xfId="20736" xr:uid="{00000000-0005-0000-0000-0000AC460000}"/>
    <cellStyle name="Normal 5 2 4 3 3 5" xfId="20737" xr:uid="{00000000-0005-0000-0000-0000AD460000}"/>
    <cellStyle name="Normal 5 2 4 3 3 5 2" xfId="20738" xr:uid="{00000000-0005-0000-0000-0000AE460000}"/>
    <cellStyle name="Normal 5 2 4 3 3 5 3" xfId="20739" xr:uid="{00000000-0005-0000-0000-0000AF460000}"/>
    <cellStyle name="Normal 5 2 4 3 3 6" xfId="20740" xr:uid="{00000000-0005-0000-0000-0000B0460000}"/>
    <cellStyle name="Normal 5 2 4 3 3 7" xfId="20741" xr:uid="{00000000-0005-0000-0000-0000B1460000}"/>
    <cellStyle name="Normal 5 2 4 3 3 8" xfId="20742" xr:uid="{00000000-0005-0000-0000-0000B2460000}"/>
    <cellStyle name="Normal 5 2 4 3 4" xfId="20743" xr:uid="{00000000-0005-0000-0000-0000B3460000}"/>
    <cellStyle name="Normal 5 2 4 3 4 2" xfId="20744" xr:uid="{00000000-0005-0000-0000-0000B4460000}"/>
    <cellStyle name="Normal 5 2 4 3 4 2 2" xfId="20745" xr:uid="{00000000-0005-0000-0000-0000B5460000}"/>
    <cellStyle name="Normal 5 2 4 3 4 2 2 2" xfId="20746" xr:uid="{00000000-0005-0000-0000-0000B6460000}"/>
    <cellStyle name="Normal 5 2 4 3 4 2 2 2 2" xfId="20747" xr:uid="{00000000-0005-0000-0000-0000B7460000}"/>
    <cellStyle name="Normal 5 2 4 3 4 2 2 3" xfId="20748" xr:uid="{00000000-0005-0000-0000-0000B8460000}"/>
    <cellStyle name="Normal 5 2 4 3 4 2 2 4" xfId="20749" xr:uid="{00000000-0005-0000-0000-0000B9460000}"/>
    <cellStyle name="Normal 5 2 4 3 4 2 3" xfId="20750" xr:uid="{00000000-0005-0000-0000-0000BA460000}"/>
    <cellStyle name="Normal 5 2 4 3 4 2 3 2" xfId="20751" xr:uid="{00000000-0005-0000-0000-0000BB460000}"/>
    <cellStyle name="Normal 5 2 4 3 4 2 3 3" xfId="20752" xr:uid="{00000000-0005-0000-0000-0000BC460000}"/>
    <cellStyle name="Normal 5 2 4 3 4 2 3 4" xfId="20753" xr:uid="{00000000-0005-0000-0000-0000BD460000}"/>
    <cellStyle name="Normal 5 2 4 3 4 2 4" xfId="20754" xr:uid="{00000000-0005-0000-0000-0000BE460000}"/>
    <cellStyle name="Normal 5 2 4 3 4 2 4 2" xfId="20755" xr:uid="{00000000-0005-0000-0000-0000BF460000}"/>
    <cellStyle name="Normal 5 2 4 3 4 2 4 3" xfId="20756" xr:uid="{00000000-0005-0000-0000-0000C0460000}"/>
    <cellStyle name="Normal 5 2 4 3 4 2 5" xfId="20757" xr:uid="{00000000-0005-0000-0000-0000C1460000}"/>
    <cellStyle name="Normal 5 2 4 3 4 2 6" xfId="20758" xr:uid="{00000000-0005-0000-0000-0000C2460000}"/>
    <cellStyle name="Normal 5 2 4 3 4 2 7" xfId="20759" xr:uid="{00000000-0005-0000-0000-0000C3460000}"/>
    <cellStyle name="Normal 5 2 4 3 4 3" xfId="20760" xr:uid="{00000000-0005-0000-0000-0000C4460000}"/>
    <cellStyle name="Normal 5 2 4 3 4 3 2" xfId="20761" xr:uid="{00000000-0005-0000-0000-0000C5460000}"/>
    <cellStyle name="Normal 5 2 4 3 4 3 2 2" xfId="20762" xr:uid="{00000000-0005-0000-0000-0000C6460000}"/>
    <cellStyle name="Normal 5 2 4 3 4 3 3" xfId="20763" xr:uid="{00000000-0005-0000-0000-0000C7460000}"/>
    <cellStyle name="Normal 5 2 4 3 4 3 4" xfId="20764" xr:uid="{00000000-0005-0000-0000-0000C8460000}"/>
    <cellStyle name="Normal 5 2 4 3 4 4" xfId="20765" xr:uid="{00000000-0005-0000-0000-0000C9460000}"/>
    <cellStyle name="Normal 5 2 4 3 4 4 2" xfId="20766" xr:uid="{00000000-0005-0000-0000-0000CA460000}"/>
    <cellStyle name="Normal 5 2 4 3 4 4 3" xfId="20767" xr:uid="{00000000-0005-0000-0000-0000CB460000}"/>
    <cellStyle name="Normal 5 2 4 3 4 4 4" xfId="20768" xr:uid="{00000000-0005-0000-0000-0000CC460000}"/>
    <cellStyle name="Normal 5 2 4 3 4 5" xfId="20769" xr:uid="{00000000-0005-0000-0000-0000CD460000}"/>
    <cellStyle name="Normal 5 2 4 3 4 5 2" xfId="20770" xr:uid="{00000000-0005-0000-0000-0000CE460000}"/>
    <cellStyle name="Normal 5 2 4 3 4 5 3" xfId="20771" xr:uid="{00000000-0005-0000-0000-0000CF460000}"/>
    <cellStyle name="Normal 5 2 4 3 4 6" xfId="20772" xr:uid="{00000000-0005-0000-0000-0000D0460000}"/>
    <cellStyle name="Normal 5 2 4 3 4 7" xfId="20773" xr:uid="{00000000-0005-0000-0000-0000D1460000}"/>
    <cellStyle name="Normal 5 2 4 3 4 8" xfId="20774" xr:uid="{00000000-0005-0000-0000-0000D2460000}"/>
    <cellStyle name="Normal 5 2 4 3 5" xfId="20775" xr:uid="{00000000-0005-0000-0000-0000D3460000}"/>
    <cellStyle name="Normal 5 2 4 3 5 2" xfId="20776" xr:uid="{00000000-0005-0000-0000-0000D4460000}"/>
    <cellStyle name="Normal 5 2 4 3 5 2 2" xfId="20777" xr:uid="{00000000-0005-0000-0000-0000D5460000}"/>
    <cellStyle name="Normal 5 2 4 3 5 2 2 2" xfId="20778" xr:uid="{00000000-0005-0000-0000-0000D6460000}"/>
    <cellStyle name="Normal 5 2 4 3 5 2 3" xfId="20779" xr:uid="{00000000-0005-0000-0000-0000D7460000}"/>
    <cellStyle name="Normal 5 2 4 3 5 2 4" xfId="20780" xr:uid="{00000000-0005-0000-0000-0000D8460000}"/>
    <cellStyle name="Normal 5 2 4 3 5 3" xfId="20781" xr:uid="{00000000-0005-0000-0000-0000D9460000}"/>
    <cellStyle name="Normal 5 2 4 3 5 3 2" xfId="20782" xr:uid="{00000000-0005-0000-0000-0000DA460000}"/>
    <cellStyle name="Normal 5 2 4 3 5 3 3" xfId="20783" xr:uid="{00000000-0005-0000-0000-0000DB460000}"/>
    <cellStyle name="Normal 5 2 4 3 5 3 4" xfId="20784" xr:uid="{00000000-0005-0000-0000-0000DC460000}"/>
    <cellStyle name="Normal 5 2 4 3 5 4" xfId="20785" xr:uid="{00000000-0005-0000-0000-0000DD460000}"/>
    <cellStyle name="Normal 5 2 4 3 5 4 2" xfId="20786" xr:uid="{00000000-0005-0000-0000-0000DE460000}"/>
    <cellStyle name="Normal 5 2 4 3 5 4 3" xfId="20787" xr:uid="{00000000-0005-0000-0000-0000DF460000}"/>
    <cellStyle name="Normal 5 2 4 3 5 5" xfId="20788" xr:uid="{00000000-0005-0000-0000-0000E0460000}"/>
    <cellStyle name="Normal 5 2 4 3 5 6" xfId="20789" xr:uid="{00000000-0005-0000-0000-0000E1460000}"/>
    <cellStyle name="Normal 5 2 4 3 5 7" xfId="20790" xr:uid="{00000000-0005-0000-0000-0000E2460000}"/>
    <cellStyle name="Normal 5 2 4 3 6" xfId="20791" xr:uid="{00000000-0005-0000-0000-0000E3460000}"/>
    <cellStyle name="Normal 5 2 4 3 6 2" xfId="20792" xr:uid="{00000000-0005-0000-0000-0000E4460000}"/>
    <cellStyle name="Normal 5 2 4 3 6 2 2" xfId="20793" xr:uid="{00000000-0005-0000-0000-0000E5460000}"/>
    <cellStyle name="Normal 5 2 4 3 6 3" xfId="20794" xr:uid="{00000000-0005-0000-0000-0000E6460000}"/>
    <cellStyle name="Normal 5 2 4 3 6 4" xfId="20795" xr:uid="{00000000-0005-0000-0000-0000E7460000}"/>
    <cellStyle name="Normal 5 2 4 3 7" xfId="20796" xr:uid="{00000000-0005-0000-0000-0000E8460000}"/>
    <cellStyle name="Normal 5 2 4 3 7 2" xfId="20797" xr:uid="{00000000-0005-0000-0000-0000E9460000}"/>
    <cellStyle name="Normal 5 2 4 3 7 3" xfId="20798" xr:uid="{00000000-0005-0000-0000-0000EA460000}"/>
    <cellStyle name="Normal 5 2 4 3 7 4" xfId="20799" xr:uid="{00000000-0005-0000-0000-0000EB460000}"/>
    <cellStyle name="Normal 5 2 4 3 8" xfId="20800" xr:uid="{00000000-0005-0000-0000-0000EC460000}"/>
    <cellStyle name="Normal 5 2 4 3 8 2" xfId="20801" xr:uid="{00000000-0005-0000-0000-0000ED460000}"/>
    <cellStyle name="Normal 5 2 4 3 8 3" xfId="20802" xr:uid="{00000000-0005-0000-0000-0000EE460000}"/>
    <cellStyle name="Normal 5 2 4 3 9" xfId="20803" xr:uid="{00000000-0005-0000-0000-0000EF460000}"/>
    <cellStyle name="Normal 5 2 4 4" xfId="20804" xr:uid="{00000000-0005-0000-0000-0000F0460000}"/>
    <cellStyle name="Normal 5 2 4 4 10" xfId="20805" xr:uid="{00000000-0005-0000-0000-0000F1460000}"/>
    <cellStyle name="Normal 5 2 4 4 11" xfId="20806" xr:uid="{00000000-0005-0000-0000-0000F2460000}"/>
    <cellStyle name="Normal 5 2 4 4 2" xfId="20807" xr:uid="{00000000-0005-0000-0000-0000F3460000}"/>
    <cellStyle name="Normal 5 2 4 4 2 10" xfId="20808" xr:uid="{00000000-0005-0000-0000-0000F4460000}"/>
    <cellStyle name="Normal 5 2 4 4 2 2" xfId="20809" xr:uid="{00000000-0005-0000-0000-0000F5460000}"/>
    <cellStyle name="Normal 5 2 4 4 2 2 2" xfId="20810" xr:uid="{00000000-0005-0000-0000-0000F6460000}"/>
    <cellStyle name="Normal 5 2 4 4 2 2 2 2" xfId="20811" xr:uid="{00000000-0005-0000-0000-0000F7460000}"/>
    <cellStyle name="Normal 5 2 4 4 2 2 2 2 2" xfId="20812" xr:uid="{00000000-0005-0000-0000-0000F8460000}"/>
    <cellStyle name="Normal 5 2 4 4 2 2 2 2 2 2" xfId="20813" xr:uid="{00000000-0005-0000-0000-0000F9460000}"/>
    <cellStyle name="Normal 5 2 4 4 2 2 2 2 3" xfId="20814" xr:uid="{00000000-0005-0000-0000-0000FA460000}"/>
    <cellStyle name="Normal 5 2 4 4 2 2 2 2 4" xfId="20815" xr:uid="{00000000-0005-0000-0000-0000FB460000}"/>
    <cellStyle name="Normal 5 2 4 4 2 2 2 3" xfId="20816" xr:uid="{00000000-0005-0000-0000-0000FC460000}"/>
    <cellStyle name="Normal 5 2 4 4 2 2 2 3 2" xfId="20817" xr:uid="{00000000-0005-0000-0000-0000FD460000}"/>
    <cellStyle name="Normal 5 2 4 4 2 2 2 3 3" xfId="20818" xr:uid="{00000000-0005-0000-0000-0000FE460000}"/>
    <cellStyle name="Normal 5 2 4 4 2 2 2 3 4" xfId="20819" xr:uid="{00000000-0005-0000-0000-0000FF460000}"/>
    <cellStyle name="Normal 5 2 4 4 2 2 2 4" xfId="20820" xr:uid="{00000000-0005-0000-0000-000000470000}"/>
    <cellStyle name="Normal 5 2 4 4 2 2 2 4 2" xfId="20821" xr:uid="{00000000-0005-0000-0000-000001470000}"/>
    <cellStyle name="Normal 5 2 4 4 2 2 2 4 3" xfId="20822" xr:uid="{00000000-0005-0000-0000-000002470000}"/>
    <cellStyle name="Normal 5 2 4 4 2 2 2 5" xfId="20823" xr:uid="{00000000-0005-0000-0000-000003470000}"/>
    <cellStyle name="Normal 5 2 4 4 2 2 2 6" xfId="20824" xr:uid="{00000000-0005-0000-0000-000004470000}"/>
    <cellStyle name="Normal 5 2 4 4 2 2 2 7" xfId="20825" xr:uid="{00000000-0005-0000-0000-000005470000}"/>
    <cellStyle name="Normal 5 2 4 4 2 2 3" xfId="20826" xr:uid="{00000000-0005-0000-0000-000006470000}"/>
    <cellStyle name="Normal 5 2 4 4 2 2 3 2" xfId="20827" xr:uid="{00000000-0005-0000-0000-000007470000}"/>
    <cellStyle name="Normal 5 2 4 4 2 2 3 2 2" xfId="20828" xr:uid="{00000000-0005-0000-0000-000008470000}"/>
    <cellStyle name="Normal 5 2 4 4 2 2 3 3" xfId="20829" xr:uid="{00000000-0005-0000-0000-000009470000}"/>
    <cellStyle name="Normal 5 2 4 4 2 2 3 4" xfId="20830" xr:uid="{00000000-0005-0000-0000-00000A470000}"/>
    <cellStyle name="Normal 5 2 4 4 2 2 4" xfId="20831" xr:uid="{00000000-0005-0000-0000-00000B470000}"/>
    <cellStyle name="Normal 5 2 4 4 2 2 4 2" xfId="20832" xr:uid="{00000000-0005-0000-0000-00000C470000}"/>
    <cellStyle name="Normal 5 2 4 4 2 2 4 3" xfId="20833" xr:uid="{00000000-0005-0000-0000-00000D470000}"/>
    <cellStyle name="Normal 5 2 4 4 2 2 4 4" xfId="20834" xr:uid="{00000000-0005-0000-0000-00000E470000}"/>
    <cellStyle name="Normal 5 2 4 4 2 2 5" xfId="20835" xr:uid="{00000000-0005-0000-0000-00000F470000}"/>
    <cellStyle name="Normal 5 2 4 4 2 2 5 2" xfId="20836" xr:uid="{00000000-0005-0000-0000-000010470000}"/>
    <cellStyle name="Normal 5 2 4 4 2 2 5 3" xfId="20837" xr:uid="{00000000-0005-0000-0000-000011470000}"/>
    <cellStyle name="Normal 5 2 4 4 2 2 6" xfId="20838" xr:uid="{00000000-0005-0000-0000-000012470000}"/>
    <cellStyle name="Normal 5 2 4 4 2 2 7" xfId="20839" xr:uid="{00000000-0005-0000-0000-000013470000}"/>
    <cellStyle name="Normal 5 2 4 4 2 2 8" xfId="20840" xr:uid="{00000000-0005-0000-0000-000014470000}"/>
    <cellStyle name="Normal 5 2 4 4 2 3" xfId="20841" xr:uid="{00000000-0005-0000-0000-000015470000}"/>
    <cellStyle name="Normal 5 2 4 4 2 3 2" xfId="20842" xr:uid="{00000000-0005-0000-0000-000016470000}"/>
    <cellStyle name="Normal 5 2 4 4 2 3 2 2" xfId="20843" xr:uid="{00000000-0005-0000-0000-000017470000}"/>
    <cellStyle name="Normal 5 2 4 4 2 3 2 2 2" xfId="20844" xr:uid="{00000000-0005-0000-0000-000018470000}"/>
    <cellStyle name="Normal 5 2 4 4 2 3 2 2 2 2" xfId="20845" xr:uid="{00000000-0005-0000-0000-000019470000}"/>
    <cellStyle name="Normal 5 2 4 4 2 3 2 2 3" xfId="20846" xr:uid="{00000000-0005-0000-0000-00001A470000}"/>
    <cellStyle name="Normal 5 2 4 4 2 3 2 2 4" xfId="20847" xr:uid="{00000000-0005-0000-0000-00001B470000}"/>
    <cellStyle name="Normal 5 2 4 4 2 3 2 3" xfId="20848" xr:uid="{00000000-0005-0000-0000-00001C470000}"/>
    <cellStyle name="Normal 5 2 4 4 2 3 2 3 2" xfId="20849" xr:uid="{00000000-0005-0000-0000-00001D470000}"/>
    <cellStyle name="Normal 5 2 4 4 2 3 2 3 3" xfId="20850" xr:uid="{00000000-0005-0000-0000-00001E470000}"/>
    <cellStyle name="Normal 5 2 4 4 2 3 2 3 4" xfId="20851" xr:uid="{00000000-0005-0000-0000-00001F470000}"/>
    <cellStyle name="Normal 5 2 4 4 2 3 2 4" xfId="20852" xr:uid="{00000000-0005-0000-0000-000020470000}"/>
    <cellStyle name="Normal 5 2 4 4 2 3 2 4 2" xfId="20853" xr:uid="{00000000-0005-0000-0000-000021470000}"/>
    <cellStyle name="Normal 5 2 4 4 2 3 2 4 3" xfId="20854" xr:uid="{00000000-0005-0000-0000-000022470000}"/>
    <cellStyle name="Normal 5 2 4 4 2 3 2 5" xfId="20855" xr:uid="{00000000-0005-0000-0000-000023470000}"/>
    <cellStyle name="Normal 5 2 4 4 2 3 2 6" xfId="20856" xr:uid="{00000000-0005-0000-0000-000024470000}"/>
    <cellStyle name="Normal 5 2 4 4 2 3 2 7" xfId="20857" xr:uid="{00000000-0005-0000-0000-000025470000}"/>
    <cellStyle name="Normal 5 2 4 4 2 3 3" xfId="20858" xr:uid="{00000000-0005-0000-0000-000026470000}"/>
    <cellStyle name="Normal 5 2 4 4 2 3 3 2" xfId="20859" xr:uid="{00000000-0005-0000-0000-000027470000}"/>
    <cellStyle name="Normal 5 2 4 4 2 3 3 2 2" xfId="20860" xr:uid="{00000000-0005-0000-0000-000028470000}"/>
    <cellStyle name="Normal 5 2 4 4 2 3 3 3" xfId="20861" xr:uid="{00000000-0005-0000-0000-000029470000}"/>
    <cellStyle name="Normal 5 2 4 4 2 3 3 4" xfId="20862" xr:uid="{00000000-0005-0000-0000-00002A470000}"/>
    <cellStyle name="Normal 5 2 4 4 2 3 4" xfId="20863" xr:uid="{00000000-0005-0000-0000-00002B470000}"/>
    <cellStyle name="Normal 5 2 4 4 2 3 4 2" xfId="20864" xr:uid="{00000000-0005-0000-0000-00002C470000}"/>
    <cellStyle name="Normal 5 2 4 4 2 3 4 3" xfId="20865" xr:uid="{00000000-0005-0000-0000-00002D470000}"/>
    <cellStyle name="Normal 5 2 4 4 2 3 4 4" xfId="20866" xr:uid="{00000000-0005-0000-0000-00002E470000}"/>
    <cellStyle name="Normal 5 2 4 4 2 3 5" xfId="20867" xr:uid="{00000000-0005-0000-0000-00002F470000}"/>
    <cellStyle name="Normal 5 2 4 4 2 3 5 2" xfId="20868" xr:uid="{00000000-0005-0000-0000-000030470000}"/>
    <cellStyle name="Normal 5 2 4 4 2 3 5 3" xfId="20869" xr:uid="{00000000-0005-0000-0000-000031470000}"/>
    <cellStyle name="Normal 5 2 4 4 2 3 6" xfId="20870" xr:uid="{00000000-0005-0000-0000-000032470000}"/>
    <cellStyle name="Normal 5 2 4 4 2 3 7" xfId="20871" xr:uid="{00000000-0005-0000-0000-000033470000}"/>
    <cellStyle name="Normal 5 2 4 4 2 3 8" xfId="20872" xr:uid="{00000000-0005-0000-0000-000034470000}"/>
    <cellStyle name="Normal 5 2 4 4 2 4" xfId="20873" xr:uid="{00000000-0005-0000-0000-000035470000}"/>
    <cellStyle name="Normal 5 2 4 4 2 4 2" xfId="20874" xr:uid="{00000000-0005-0000-0000-000036470000}"/>
    <cellStyle name="Normal 5 2 4 4 2 4 2 2" xfId="20875" xr:uid="{00000000-0005-0000-0000-000037470000}"/>
    <cellStyle name="Normal 5 2 4 4 2 4 2 2 2" xfId="20876" xr:uid="{00000000-0005-0000-0000-000038470000}"/>
    <cellStyle name="Normal 5 2 4 4 2 4 2 3" xfId="20877" xr:uid="{00000000-0005-0000-0000-000039470000}"/>
    <cellStyle name="Normal 5 2 4 4 2 4 2 4" xfId="20878" xr:uid="{00000000-0005-0000-0000-00003A470000}"/>
    <cellStyle name="Normal 5 2 4 4 2 4 3" xfId="20879" xr:uid="{00000000-0005-0000-0000-00003B470000}"/>
    <cellStyle name="Normal 5 2 4 4 2 4 3 2" xfId="20880" xr:uid="{00000000-0005-0000-0000-00003C470000}"/>
    <cellStyle name="Normal 5 2 4 4 2 4 3 3" xfId="20881" xr:uid="{00000000-0005-0000-0000-00003D470000}"/>
    <cellStyle name="Normal 5 2 4 4 2 4 3 4" xfId="20882" xr:uid="{00000000-0005-0000-0000-00003E470000}"/>
    <cellStyle name="Normal 5 2 4 4 2 4 4" xfId="20883" xr:uid="{00000000-0005-0000-0000-00003F470000}"/>
    <cellStyle name="Normal 5 2 4 4 2 4 4 2" xfId="20884" xr:uid="{00000000-0005-0000-0000-000040470000}"/>
    <cellStyle name="Normal 5 2 4 4 2 4 4 3" xfId="20885" xr:uid="{00000000-0005-0000-0000-000041470000}"/>
    <cellStyle name="Normal 5 2 4 4 2 4 5" xfId="20886" xr:uid="{00000000-0005-0000-0000-000042470000}"/>
    <cellStyle name="Normal 5 2 4 4 2 4 6" xfId="20887" xr:uid="{00000000-0005-0000-0000-000043470000}"/>
    <cellStyle name="Normal 5 2 4 4 2 4 7" xfId="20888" xr:uid="{00000000-0005-0000-0000-000044470000}"/>
    <cellStyle name="Normal 5 2 4 4 2 5" xfId="20889" xr:uid="{00000000-0005-0000-0000-000045470000}"/>
    <cellStyle name="Normal 5 2 4 4 2 5 2" xfId="20890" xr:uid="{00000000-0005-0000-0000-000046470000}"/>
    <cellStyle name="Normal 5 2 4 4 2 5 2 2" xfId="20891" xr:uid="{00000000-0005-0000-0000-000047470000}"/>
    <cellStyle name="Normal 5 2 4 4 2 5 3" xfId="20892" xr:uid="{00000000-0005-0000-0000-000048470000}"/>
    <cellStyle name="Normal 5 2 4 4 2 5 4" xfId="20893" xr:uid="{00000000-0005-0000-0000-000049470000}"/>
    <cellStyle name="Normal 5 2 4 4 2 6" xfId="20894" xr:uid="{00000000-0005-0000-0000-00004A470000}"/>
    <cellStyle name="Normal 5 2 4 4 2 6 2" xfId="20895" xr:uid="{00000000-0005-0000-0000-00004B470000}"/>
    <cellStyle name="Normal 5 2 4 4 2 6 3" xfId="20896" xr:uid="{00000000-0005-0000-0000-00004C470000}"/>
    <cellStyle name="Normal 5 2 4 4 2 6 4" xfId="20897" xr:uid="{00000000-0005-0000-0000-00004D470000}"/>
    <cellStyle name="Normal 5 2 4 4 2 7" xfId="20898" xr:uid="{00000000-0005-0000-0000-00004E470000}"/>
    <cellStyle name="Normal 5 2 4 4 2 7 2" xfId="20899" xr:uid="{00000000-0005-0000-0000-00004F470000}"/>
    <cellStyle name="Normal 5 2 4 4 2 7 3" xfId="20900" xr:uid="{00000000-0005-0000-0000-000050470000}"/>
    <cellStyle name="Normal 5 2 4 4 2 8" xfId="20901" xr:uid="{00000000-0005-0000-0000-000051470000}"/>
    <cellStyle name="Normal 5 2 4 4 2 9" xfId="20902" xr:uid="{00000000-0005-0000-0000-000052470000}"/>
    <cellStyle name="Normal 5 2 4 4 3" xfId="20903" xr:uid="{00000000-0005-0000-0000-000053470000}"/>
    <cellStyle name="Normal 5 2 4 4 3 2" xfId="20904" xr:uid="{00000000-0005-0000-0000-000054470000}"/>
    <cellStyle name="Normal 5 2 4 4 3 2 2" xfId="20905" xr:uid="{00000000-0005-0000-0000-000055470000}"/>
    <cellStyle name="Normal 5 2 4 4 3 2 2 2" xfId="20906" xr:uid="{00000000-0005-0000-0000-000056470000}"/>
    <cellStyle name="Normal 5 2 4 4 3 2 2 2 2" xfId="20907" xr:uid="{00000000-0005-0000-0000-000057470000}"/>
    <cellStyle name="Normal 5 2 4 4 3 2 2 3" xfId="20908" xr:uid="{00000000-0005-0000-0000-000058470000}"/>
    <cellStyle name="Normal 5 2 4 4 3 2 2 4" xfId="20909" xr:uid="{00000000-0005-0000-0000-000059470000}"/>
    <cellStyle name="Normal 5 2 4 4 3 2 3" xfId="20910" xr:uid="{00000000-0005-0000-0000-00005A470000}"/>
    <cellStyle name="Normal 5 2 4 4 3 2 3 2" xfId="20911" xr:uid="{00000000-0005-0000-0000-00005B470000}"/>
    <cellStyle name="Normal 5 2 4 4 3 2 3 3" xfId="20912" xr:uid="{00000000-0005-0000-0000-00005C470000}"/>
    <cellStyle name="Normal 5 2 4 4 3 2 3 4" xfId="20913" xr:uid="{00000000-0005-0000-0000-00005D470000}"/>
    <cellStyle name="Normal 5 2 4 4 3 2 4" xfId="20914" xr:uid="{00000000-0005-0000-0000-00005E470000}"/>
    <cellStyle name="Normal 5 2 4 4 3 2 4 2" xfId="20915" xr:uid="{00000000-0005-0000-0000-00005F470000}"/>
    <cellStyle name="Normal 5 2 4 4 3 2 4 3" xfId="20916" xr:uid="{00000000-0005-0000-0000-000060470000}"/>
    <cellStyle name="Normal 5 2 4 4 3 2 5" xfId="20917" xr:uid="{00000000-0005-0000-0000-000061470000}"/>
    <cellStyle name="Normal 5 2 4 4 3 2 6" xfId="20918" xr:uid="{00000000-0005-0000-0000-000062470000}"/>
    <cellStyle name="Normal 5 2 4 4 3 2 7" xfId="20919" xr:uid="{00000000-0005-0000-0000-000063470000}"/>
    <cellStyle name="Normal 5 2 4 4 3 3" xfId="20920" xr:uid="{00000000-0005-0000-0000-000064470000}"/>
    <cellStyle name="Normal 5 2 4 4 3 3 2" xfId="20921" xr:uid="{00000000-0005-0000-0000-000065470000}"/>
    <cellStyle name="Normal 5 2 4 4 3 3 2 2" xfId="20922" xr:uid="{00000000-0005-0000-0000-000066470000}"/>
    <cellStyle name="Normal 5 2 4 4 3 3 3" xfId="20923" xr:uid="{00000000-0005-0000-0000-000067470000}"/>
    <cellStyle name="Normal 5 2 4 4 3 3 4" xfId="20924" xr:uid="{00000000-0005-0000-0000-000068470000}"/>
    <cellStyle name="Normal 5 2 4 4 3 4" xfId="20925" xr:uid="{00000000-0005-0000-0000-000069470000}"/>
    <cellStyle name="Normal 5 2 4 4 3 4 2" xfId="20926" xr:uid="{00000000-0005-0000-0000-00006A470000}"/>
    <cellStyle name="Normal 5 2 4 4 3 4 3" xfId="20927" xr:uid="{00000000-0005-0000-0000-00006B470000}"/>
    <cellStyle name="Normal 5 2 4 4 3 4 4" xfId="20928" xr:uid="{00000000-0005-0000-0000-00006C470000}"/>
    <cellStyle name="Normal 5 2 4 4 3 5" xfId="20929" xr:uid="{00000000-0005-0000-0000-00006D470000}"/>
    <cellStyle name="Normal 5 2 4 4 3 5 2" xfId="20930" xr:uid="{00000000-0005-0000-0000-00006E470000}"/>
    <cellStyle name="Normal 5 2 4 4 3 5 3" xfId="20931" xr:uid="{00000000-0005-0000-0000-00006F470000}"/>
    <cellStyle name="Normal 5 2 4 4 3 6" xfId="20932" xr:uid="{00000000-0005-0000-0000-000070470000}"/>
    <cellStyle name="Normal 5 2 4 4 3 7" xfId="20933" xr:uid="{00000000-0005-0000-0000-000071470000}"/>
    <cellStyle name="Normal 5 2 4 4 3 8" xfId="20934" xr:uid="{00000000-0005-0000-0000-000072470000}"/>
    <cellStyle name="Normal 5 2 4 4 4" xfId="20935" xr:uid="{00000000-0005-0000-0000-000073470000}"/>
    <cellStyle name="Normal 5 2 4 4 4 2" xfId="20936" xr:uid="{00000000-0005-0000-0000-000074470000}"/>
    <cellStyle name="Normal 5 2 4 4 4 2 2" xfId="20937" xr:uid="{00000000-0005-0000-0000-000075470000}"/>
    <cellStyle name="Normal 5 2 4 4 4 2 2 2" xfId="20938" xr:uid="{00000000-0005-0000-0000-000076470000}"/>
    <cellStyle name="Normal 5 2 4 4 4 2 2 2 2" xfId="20939" xr:uid="{00000000-0005-0000-0000-000077470000}"/>
    <cellStyle name="Normal 5 2 4 4 4 2 2 3" xfId="20940" xr:uid="{00000000-0005-0000-0000-000078470000}"/>
    <cellStyle name="Normal 5 2 4 4 4 2 2 4" xfId="20941" xr:uid="{00000000-0005-0000-0000-000079470000}"/>
    <cellStyle name="Normal 5 2 4 4 4 2 3" xfId="20942" xr:uid="{00000000-0005-0000-0000-00007A470000}"/>
    <cellStyle name="Normal 5 2 4 4 4 2 3 2" xfId="20943" xr:uid="{00000000-0005-0000-0000-00007B470000}"/>
    <cellStyle name="Normal 5 2 4 4 4 2 3 3" xfId="20944" xr:uid="{00000000-0005-0000-0000-00007C470000}"/>
    <cellStyle name="Normal 5 2 4 4 4 2 3 4" xfId="20945" xr:uid="{00000000-0005-0000-0000-00007D470000}"/>
    <cellStyle name="Normal 5 2 4 4 4 2 4" xfId="20946" xr:uid="{00000000-0005-0000-0000-00007E470000}"/>
    <cellStyle name="Normal 5 2 4 4 4 2 4 2" xfId="20947" xr:uid="{00000000-0005-0000-0000-00007F470000}"/>
    <cellStyle name="Normal 5 2 4 4 4 2 4 3" xfId="20948" xr:uid="{00000000-0005-0000-0000-000080470000}"/>
    <cellStyle name="Normal 5 2 4 4 4 2 5" xfId="20949" xr:uid="{00000000-0005-0000-0000-000081470000}"/>
    <cellStyle name="Normal 5 2 4 4 4 2 6" xfId="20950" xr:uid="{00000000-0005-0000-0000-000082470000}"/>
    <cellStyle name="Normal 5 2 4 4 4 2 7" xfId="20951" xr:uid="{00000000-0005-0000-0000-000083470000}"/>
    <cellStyle name="Normal 5 2 4 4 4 3" xfId="20952" xr:uid="{00000000-0005-0000-0000-000084470000}"/>
    <cellStyle name="Normal 5 2 4 4 4 3 2" xfId="20953" xr:uid="{00000000-0005-0000-0000-000085470000}"/>
    <cellStyle name="Normal 5 2 4 4 4 3 2 2" xfId="20954" xr:uid="{00000000-0005-0000-0000-000086470000}"/>
    <cellStyle name="Normal 5 2 4 4 4 3 3" xfId="20955" xr:uid="{00000000-0005-0000-0000-000087470000}"/>
    <cellStyle name="Normal 5 2 4 4 4 3 4" xfId="20956" xr:uid="{00000000-0005-0000-0000-000088470000}"/>
    <cellStyle name="Normal 5 2 4 4 4 4" xfId="20957" xr:uid="{00000000-0005-0000-0000-000089470000}"/>
    <cellStyle name="Normal 5 2 4 4 4 4 2" xfId="20958" xr:uid="{00000000-0005-0000-0000-00008A470000}"/>
    <cellStyle name="Normal 5 2 4 4 4 4 3" xfId="20959" xr:uid="{00000000-0005-0000-0000-00008B470000}"/>
    <cellStyle name="Normal 5 2 4 4 4 4 4" xfId="20960" xr:uid="{00000000-0005-0000-0000-00008C470000}"/>
    <cellStyle name="Normal 5 2 4 4 4 5" xfId="20961" xr:uid="{00000000-0005-0000-0000-00008D470000}"/>
    <cellStyle name="Normal 5 2 4 4 4 5 2" xfId="20962" xr:uid="{00000000-0005-0000-0000-00008E470000}"/>
    <cellStyle name="Normal 5 2 4 4 4 5 3" xfId="20963" xr:uid="{00000000-0005-0000-0000-00008F470000}"/>
    <cellStyle name="Normal 5 2 4 4 4 6" xfId="20964" xr:uid="{00000000-0005-0000-0000-000090470000}"/>
    <cellStyle name="Normal 5 2 4 4 4 7" xfId="20965" xr:uid="{00000000-0005-0000-0000-000091470000}"/>
    <cellStyle name="Normal 5 2 4 4 4 8" xfId="20966" xr:uid="{00000000-0005-0000-0000-000092470000}"/>
    <cellStyle name="Normal 5 2 4 4 5" xfId="20967" xr:uid="{00000000-0005-0000-0000-000093470000}"/>
    <cellStyle name="Normal 5 2 4 4 5 2" xfId="20968" xr:uid="{00000000-0005-0000-0000-000094470000}"/>
    <cellStyle name="Normal 5 2 4 4 5 2 2" xfId="20969" xr:uid="{00000000-0005-0000-0000-000095470000}"/>
    <cellStyle name="Normal 5 2 4 4 5 2 2 2" xfId="20970" xr:uid="{00000000-0005-0000-0000-000096470000}"/>
    <cellStyle name="Normal 5 2 4 4 5 2 3" xfId="20971" xr:uid="{00000000-0005-0000-0000-000097470000}"/>
    <cellStyle name="Normal 5 2 4 4 5 2 4" xfId="20972" xr:uid="{00000000-0005-0000-0000-000098470000}"/>
    <cellStyle name="Normal 5 2 4 4 5 3" xfId="20973" xr:uid="{00000000-0005-0000-0000-000099470000}"/>
    <cellStyle name="Normal 5 2 4 4 5 3 2" xfId="20974" xr:uid="{00000000-0005-0000-0000-00009A470000}"/>
    <cellStyle name="Normal 5 2 4 4 5 3 3" xfId="20975" xr:uid="{00000000-0005-0000-0000-00009B470000}"/>
    <cellStyle name="Normal 5 2 4 4 5 3 4" xfId="20976" xr:uid="{00000000-0005-0000-0000-00009C470000}"/>
    <cellStyle name="Normal 5 2 4 4 5 4" xfId="20977" xr:uid="{00000000-0005-0000-0000-00009D470000}"/>
    <cellStyle name="Normal 5 2 4 4 5 4 2" xfId="20978" xr:uid="{00000000-0005-0000-0000-00009E470000}"/>
    <cellStyle name="Normal 5 2 4 4 5 4 3" xfId="20979" xr:uid="{00000000-0005-0000-0000-00009F470000}"/>
    <cellStyle name="Normal 5 2 4 4 5 5" xfId="20980" xr:uid="{00000000-0005-0000-0000-0000A0470000}"/>
    <cellStyle name="Normal 5 2 4 4 5 6" xfId="20981" xr:uid="{00000000-0005-0000-0000-0000A1470000}"/>
    <cellStyle name="Normal 5 2 4 4 5 7" xfId="20982" xr:uid="{00000000-0005-0000-0000-0000A2470000}"/>
    <cellStyle name="Normal 5 2 4 4 6" xfId="20983" xr:uid="{00000000-0005-0000-0000-0000A3470000}"/>
    <cellStyle name="Normal 5 2 4 4 6 2" xfId="20984" xr:uid="{00000000-0005-0000-0000-0000A4470000}"/>
    <cellStyle name="Normal 5 2 4 4 6 2 2" xfId="20985" xr:uid="{00000000-0005-0000-0000-0000A5470000}"/>
    <cellStyle name="Normal 5 2 4 4 6 3" xfId="20986" xr:uid="{00000000-0005-0000-0000-0000A6470000}"/>
    <cellStyle name="Normal 5 2 4 4 6 4" xfId="20987" xr:uid="{00000000-0005-0000-0000-0000A7470000}"/>
    <cellStyle name="Normal 5 2 4 4 7" xfId="20988" xr:uid="{00000000-0005-0000-0000-0000A8470000}"/>
    <cellStyle name="Normal 5 2 4 4 7 2" xfId="20989" xr:uid="{00000000-0005-0000-0000-0000A9470000}"/>
    <cellStyle name="Normal 5 2 4 4 7 3" xfId="20990" xr:uid="{00000000-0005-0000-0000-0000AA470000}"/>
    <cellStyle name="Normal 5 2 4 4 7 4" xfId="20991" xr:uid="{00000000-0005-0000-0000-0000AB470000}"/>
    <cellStyle name="Normal 5 2 4 4 8" xfId="20992" xr:uid="{00000000-0005-0000-0000-0000AC470000}"/>
    <cellStyle name="Normal 5 2 4 4 8 2" xfId="20993" xr:uid="{00000000-0005-0000-0000-0000AD470000}"/>
    <cellStyle name="Normal 5 2 4 4 8 3" xfId="20994" xr:uid="{00000000-0005-0000-0000-0000AE470000}"/>
    <cellStyle name="Normal 5 2 4 4 9" xfId="20995" xr:uid="{00000000-0005-0000-0000-0000AF470000}"/>
    <cellStyle name="Normal 5 2 4 5" xfId="20996" xr:uid="{00000000-0005-0000-0000-0000B0470000}"/>
    <cellStyle name="Normal 5 2 4 5 10" xfId="20997" xr:uid="{00000000-0005-0000-0000-0000B1470000}"/>
    <cellStyle name="Normal 5 2 4 5 2" xfId="20998" xr:uid="{00000000-0005-0000-0000-0000B2470000}"/>
    <cellStyle name="Normal 5 2 4 5 2 2" xfId="20999" xr:uid="{00000000-0005-0000-0000-0000B3470000}"/>
    <cellStyle name="Normal 5 2 4 5 2 2 2" xfId="21000" xr:uid="{00000000-0005-0000-0000-0000B4470000}"/>
    <cellStyle name="Normal 5 2 4 5 2 2 2 2" xfId="21001" xr:uid="{00000000-0005-0000-0000-0000B5470000}"/>
    <cellStyle name="Normal 5 2 4 5 2 2 2 2 2" xfId="21002" xr:uid="{00000000-0005-0000-0000-0000B6470000}"/>
    <cellStyle name="Normal 5 2 4 5 2 2 2 3" xfId="21003" xr:uid="{00000000-0005-0000-0000-0000B7470000}"/>
    <cellStyle name="Normal 5 2 4 5 2 2 2 4" xfId="21004" xr:uid="{00000000-0005-0000-0000-0000B8470000}"/>
    <cellStyle name="Normal 5 2 4 5 2 2 3" xfId="21005" xr:uid="{00000000-0005-0000-0000-0000B9470000}"/>
    <cellStyle name="Normal 5 2 4 5 2 2 3 2" xfId="21006" xr:uid="{00000000-0005-0000-0000-0000BA470000}"/>
    <cellStyle name="Normal 5 2 4 5 2 2 3 3" xfId="21007" xr:uid="{00000000-0005-0000-0000-0000BB470000}"/>
    <cellStyle name="Normal 5 2 4 5 2 2 3 4" xfId="21008" xr:uid="{00000000-0005-0000-0000-0000BC470000}"/>
    <cellStyle name="Normal 5 2 4 5 2 2 4" xfId="21009" xr:uid="{00000000-0005-0000-0000-0000BD470000}"/>
    <cellStyle name="Normal 5 2 4 5 2 2 4 2" xfId="21010" xr:uid="{00000000-0005-0000-0000-0000BE470000}"/>
    <cellStyle name="Normal 5 2 4 5 2 2 4 3" xfId="21011" xr:uid="{00000000-0005-0000-0000-0000BF470000}"/>
    <cellStyle name="Normal 5 2 4 5 2 2 5" xfId="21012" xr:uid="{00000000-0005-0000-0000-0000C0470000}"/>
    <cellStyle name="Normal 5 2 4 5 2 2 6" xfId="21013" xr:uid="{00000000-0005-0000-0000-0000C1470000}"/>
    <cellStyle name="Normal 5 2 4 5 2 2 7" xfId="21014" xr:uid="{00000000-0005-0000-0000-0000C2470000}"/>
    <cellStyle name="Normal 5 2 4 5 2 3" xfId="21015" xr:uid="{00000000-0005-0000-0000-0000C3470000}"/>
    <cellStyle name="Normal 5 2 4 5 2 3 2" xfId="21016" xr:uid="{00000000-0005-0000-0000-0000C4470000}"/>
    <cellStyle name="Normal 5 2 4 5 2 3 2 2" xfId="21017" xr:uid="{00000000-0005-0000-0000-0000C5470000}"/>
    <cellStyle name="Normal 5 2 4 5 2 3 3" xfId="21018" xr:uid="{00000000-0005-0000-0000-0000C6470000}"/>
    <cellStyle name="Normal 5 2 4 5 2 3 4" xfId="21019" xr:uid="{00000000-0005-0000-0000-0000C7470000}"/>
    <cellStyle name="Normal 5 2 4 5 2 4" xfId="21020" xr:uid="{00000000-0005-0000-0000-0000C8470000}"/>
    <cellStyle name="Normal 5 2 4 5 2 4 2" xfId="21021" xr:uid="{00000000-0005-0000-0000-0000C9470000}"/>
    <cellStyle name="Normal 5 2 4 5 2 4 3" xfId="21022" xr:uid="{00000000-0005-0000-0000-0000CA470000}"/>
    <cellStyle name="Normal 5 2 4 5 2 4 4" xfId="21023" xr:uid="{00000000-0005-0000-0000-0000CB470000}"/>
    <cellStyle name="Normal 5 2 4 5 2 5" xfId="21024" xr:uid="{00000000-0005-0000-0000-0000CC470000}"/>
    <cellStyle name="Normal 5 2 4 5 2 5 2" xfId="21025" xr:uid="{00000000-0005-0000-0000-0000CD470000}"/>
    <cellStyle name="Normal 5 2 4 5 2 5 3" xfId="21026" xr:uid="{00000000-0005-0000-0000-0000CE470000}"/>
    <cellStyle name="Normal 5 2 4 5 2 6" xfId="21027" xr:uid="{00000000-0005-0000-0000-0000CF470000}"/>
    <cellStyle name="Normal 5 2 4 5 2 7" xfId="21028" xr:uid="{00000000-0005-0000-0000-0000D0470000}"/>
    <cellStyle name="Normal 5 2 4 5 2 8" xfId="21029" xr:uid="{00000000-0005-0000-0000-0000D1470000}"/>
    <cellStyle name="Normal 5 2 4 5 3" xfId="21030" xr:uid="{00000000-0005-0000-0000-0000D2470000}"/>
    <cellStyle name="Normal 5 2 4 5 3 2" xfId="21031" xr:uid="{00000000-0005-0000-0000-0000D3470000}"/>
    <cellStyle name="Normal 5 2 4 5 3 2 2" xfId="21032" xr:uid="{00000000-0005-0000-0000-0000D4470000}"/>
    <cellStyle name="Normal 5 2 4 5 3 2 2 2" xfId="21033" xr:uid="{00000000-0005-0000-0000-0000D5470000}"/>
    <cellStyle name="Normal 5 2 4 5 3 2 2 2 2" xfId="21034" xr:uid="{00000000-0005-0000-0000-0000D6470000}"/>
    <cellStyle name="Normal 5 2 4 5 3 2 2 3" xfId="21035" xr:uid="{00000000-0005-0000-0000-0000D7470000}"/>
    <cellStyle name="Normal 5 2 4 5 3 2 2 4" xfId="21036" xr:uid="{00000000-0005-0000-0000-0000D8470000}"/>
    <cellStyle name="Normal 5 2 4 5 3 2 3" xfId="21037" xr:uid="{00000000-0005-0000-0000-0000D9470000}"/>
    <cellStyle name="Normal 5 2 4 5 3 2 3 2" xfId="21038" xr:uid="{00000000-0005-0000-0000-0000DA470000}"/>
    <cellStyle name="Normal 5 2 4 5 3 2 3 3" xfId="21039" xr:uid="{00000000-0005-0000-0000-0000DB470000}"/>
    <cellStyle name="Normal 5 2 4 5 3 2 3 4" xfId="21040" xr:uid="{00000000-0005-0000-0000-0000DC470000}"/>
    <cellStyle name="Normal 5 2 4 5 3 2 4" xfId="21041" xr:uid="{00000000-0005-0000-0000-0000DD470000}"/>
    <cellStyle name="Normal 5 2 4 5 3 2 4 2" xfId="21042" xr:uid="{00000000-0005-0000-0000-0000DE470000}"/>
    <cellStyle name="Normal 5 2 4 5 3 2 4 3" xfId="21043" xr:uid="{00000000-0005-0000-0000-0000DF470000}"/>
    <cellStyle name="Normal 5 2 4 5 3 2 5" xfId="21044" xr:uid="{00000000-0005-0000-0000-0000E0470000}"/>
    <cellStyle name="Normal 5 2 4 5 3 2 6" xfId="21045" xr:uid="{00000000-0005-0000-0000-0000E1470000}"/>
    <cellStyle name="Normal 5 2 4 5 3 2 7" xfId="21046" xr:uid="{00000000-0005-0000-0000-0000E2470000}"/>
    <cellStyle name="Normal 5 2 4 5 3 3" xfId="21047" xr:uid="{00000000-0005-0000-0000-0000E3470000}"/>
    <cellStyle name="Normal 5 2 4 5 3 3 2" xfId="21048" xr:uid="{00000000-0005-0000-0000-0000E4470000}"/>
    <cellStyle name="Normal 5 2 4 5 3 3 2 2" xfId="21049" xr:uid="{00000000-0005-0000-0000-0000E5470000}"/>
    <cellStyle name="Normal 5 2 4 5 3 3 3" xfId="21050" xr:uid="{00000000-0005-0000-0000-0000E6470000}"/>
    <cellStyle name="Normal 5 2 4 5 3 3 4" xfId="21051" xr:uid="{00000000-0005-0000-0000-0000E7470000}"/>
    <cellStyle name="Normal 5 2 4 5 3 4" xfId="21052" xr:uid="{00000000-0005-0000-0000-0000E8470000}"/>
    <cellStyle name="Normal 5 2 4 5 3 4 2" xfId="21053" xr:uid="{00000000-0005-0000-0000-0000E9470000}"/>
    <cellStyle name="Normal 5 2 4 5 3 4 3" xfId="21054" xr:uid="{00000000-0005-0000-0000-0000EA470000}"/>
    <cellStyle name="Normal 5 2 4 5 3 4 4" xfId="21055" xr:uid="{00000000-0005-0000-0000-0000EB470000}"/>
    <cellStyle name="Normal 5 2 4 5 3 5" xfId="21056" xr:uid="{00000000-0005-0000-0000-0000EC470000}"/>
    <cellStyle name="Normal 5 2 4 5 3 5 2" xfId="21057" xr:uid="{00000000-0005-0000-0000-0000ED470000}"/>
    <cellStyle name="Normal 5 2 4 5 3 5 3" xfId="21058" xr:uid="{00000000-0005-0000-0000-0000EE470000}"/>
    <cellStyle name="Normal 5 2 4 5 3 6" xfId="21059" xr:uid="{00000000-0005-0000-0000-0000EF470000}"/>
    <cellStyle name="Normal 5 2 4 5 3 7" xfId="21060" xr:uid="{00000000-0005-0000-0000-0000F0470000}"/>
    <cellStyle name="Normal 5 2 4 5 3 8" xfId="21061" xr:uid="{00000000-0005-0000-0000-0000F1470000}"/>
    <cellStyle name="Normal 5 2 4 5 4" xfId="21062" xr:uid="{00000000-0005-0000-0000-0000F2470000}"/>
    <cellStyle name="Normal 5 2 4 5 4 2" xfId="21063" xr:uid="{00000000-0005-0000-0000-0000F3470000}"/>
    <cellStyle name="Normal 5 2 4 5 4 2 2" xfId="21064" xr:uid="{00000000-0005-0000-0000-0000F4470000}"/>
    <cellStyle name="Normal 5 2 4 5 4 2 2 2" xfId="21065" xr:uid="{00000000-0005-0000-0000-0000F5470000}"/>
    <cellStyle name="Normal 5 2 4 5 4 2 3" xfId="21066" xr:uid="{00000000-0005-0000-0000-0000F6470000}"/>
    <cellStyle name="Normal 5 2 4 5 4 2 4" xfId="21067" xr:uid="{00000000-0005-0000-0000-0000F7470000}"/>
    <cellStyle name="Normal 5 2 4 5 4 3" xfId="21068" xr:uid="{00000000-0005-0000-0000-0000F8470000}"/>
    <cellStyle name="Normal 5 2 4 5 4 3 2" xfId="21069" xr:uid="{00000000-0005-0000-0000-0000F9470000}"/>
    <cellStyle name="Normal 5 2 4 5 4 3 3" xfId="21070" xr:uid="{00000000-0005-0000-0000-0000FA470000}"/>
    <cellStyle name="Normal 5 2 4 5 4 3 4" xfId="21071" xr:uid="{00000000-0005-0000-0000-0000FB470000}"/>
    <cellStyle name="Normal 5 2 4 5 4 4" xfId="21072" xr:uid="{00000000-0005-0000-0000-0000FC470000}"/>
    <cellStyle name="Normal 5 2 4 5 4 4 2" xfId="21073" xr:uid="{00000000-0005-0000-0000-0000FD470000}"/>
    <cellStyle name="Normal 5 2 4 5 4 4 3" xfId="21074" xr:uid="{00000000-0005-0000-0000-0000FE470000}"/>
    <cellStyle name="Normal 5 2 4 5 4 5" xfId="21075" xr:uid="{00000000-0005-0000-0000-0000FF470000}"/>
    <cellStyle name="Normal 5 2 4 5 4 6" xfId="21076" xr:uid="{00000000-0005-0000-0000-000000480000}"/>
    <cellStyle name="Normal 5 2 4 5 4 7" xfId="21077" xr:uid="{00000000-0005-0000-0000-000001480000}"/>
    <cellStyle name="Normal 5 2 4 5 5" xfId="21078" xr:uid="{00000000-0005-0000-0000-000002480000}"/>
    <cellStyle name="Normal 5 2 4 5 5 2" xfId="21079" xr:uid="{00000000-0005-0000-0000-000003480000}"/>
    <cellStyle name="Normal 5 2 4 5 5 2 2" xfId="21080" xr:uid="{00000000-0005-0000-0000-000004480000}"/>
    <cellStyle name="Normal 5 2 4 5 5 3" xfId="21081" xr:uid="{00000000-0005-0000-0000-000005480000}"/>
    <cellStyle name="Normal 5 2 4 5 5 4" xfId="21082" xr:uid="{00000000-0005-0000-0000-000006480000}"/>
    <cellStyle name="Normal 5 2 4 5 6" xfId="21083" xr:uid="{00000000-0005-0000-0000-000007480000}"/>
    <cellStyle name="Normal 5 2 4 5 6 2" xfId="21084" xr:uid="{00000000-0005-0000-0000-000008480000}"/>
    <cellStyle name="Normal 5 2 4 5 6 3" xfId="21085" xr:uid="{00000000-0005-0000-0000-000009480000}"/>
    <cellStyle name="Normal 5 2 4 5 6 4" xfId="21086" xr:uid="{00000000-0005-0000-0000-00000A480000}"/>
    <cellStyle name="Normal 5 2 4 5 7" xfId="21087" xr:uid="{00000000-0005-0000-0000-00000B480000}"/>
    <cellStyle name="Normal 5 2 4 5 7 2" xfId="21088" xr:uid="{00000000-0005-0000-0000-00000C480000}"/>
    <cellStyle name="Normal 5 2 4 5 7 3" xfId="21089" xr:uid="{00000000-0005-0000-0000-00000D480000}"/>
    <cellStyle name="Normal 5 2 4 5 8" xfId="21090" xr:uid="{00000000-0005-0000-0000-00000E480000}"/>
    <cellStyle name="Normal 5 2 4 5 9" xfId="21091" xr:uid="{00000000-0005-0000-0000-00000F480000}"/>
    <cellStyle name="Normal 5 2 4 6" xfId="21092" xr:uid="{00000000-0005-0000-0000-000010480000}"/>
    <cellStyle name="Normal 5 2 4 6 2" xfId="21093" xr:uid="{00000000-0005-0000-0000-000011480000}"/>
    <cellStyle name="Normal 5 2 4 6 2 2" xfId="21094" xr:uid="{00000000-0005-0000-0000-000012480000}"/>
    <cellStyle name="Normal 5 2 4 6 2 2 2" xfId="21095" xr:uid="{00000000-0005-0000-0000-000013480000}"/>
    <cellStyle name="Normal 5 2 4 6 2 2 2 2" xfId="21096" xr:uid="{00000000-0005-0000-0000-000014480000}"/>
    <cellStyle name="Normal 5 2 4 6 2 2 3" xfId="21097" xr:uid="{00000000-0005-0000-0000-000015480000}"/>
    <cellStyle name="Normal 5 2 4 6 2 2 4" xfId="21098" xr:uid="{00000000-0005-0000-0000-000016480000}"/>
    <cellStyle name="Normal 5 2 4 6 2 3" xfId="21099" xr:uid="{00000000-0005-0000-0000-000017480000}"/>
    <cellStyle name="Normal 5 2 4 6 2 3 2" xfId="21100" xr:uid="{00000000-0005-0000-0000-000018480000}"/>
    <cellStyle name="Normal 5 2 4 6 2 3 3" xfId="21101" xr:uid="{00000000-0005-0000-0000-000019480000}"/>
    <cellStyle name="Normal 5 2 4 6 2 3 4" xfId="21102" xr:uid="{00000000-0005-0000-0000-00001A480000}"/>
    <cellStyle name="Normal 5 2 4 6 2 4" xfId="21103" xr:uid="{00000000-0005-0000-0000-00001B480000}"/>
    <cellStyle name="Normal 5 2 4 6 2 4 2" xfId="21104" xr:uid="{00000000-0005-0000-0000-00001C480000}"/>
    <cellStyle name="Normal 5 2 4 6 2 4 3" xfId="21105" xr:uid="{00000000-0005-0000-0000-00001D480000}"/>
    <cellStyle name="Normal 5 2 4 6 2 5" xfId="21106" xr:uid="{00000000-0005-0000-0000-00001E480000}"/>
    <cellStyle name="Normal 5 2 4 6 2 6" xfId="21107" xr:uid="{00000000-0005-0000-0000-00001F480000}"/>
    <cellStyle name="Normal 5 2 4 6 2 7" xfId="21108" xr:uid="{00000000-0005-0000-0000-000020480000}"/>
    <cellStyle name="Normal 5 2 4 6 3" xfId="21109" xr:uid="{00000000-0005-0000-0000-000021480000}"/>
    <cellStyle name="Normal 5 2 4 6 3 2" xfId="21110" xr:uid="{00000000-0005-0000-0000-000022480000}"/>
    <cellStyle name="Normal 5 2 4 6 3 2 2" xfId="21111" xr:uid="{00000000-0005-0000-0000-000023480000}"/>
    <cellStyle name="Normal 5 2 4 6 3 3" xfId="21112" xr:uid="{00000000-0005-0000-0000-000024480000}"/>
    <cellStyle name="Normal 5 2 4 6 3 4" xfId="21113" xr:uid="{00000000-0005-0000-0000-000025480000}"/>
    <cellStyle name="Normal 5 2 4 6 4" xfId="21114" xr:uid="{00000000-0005-0000-0000-000026480000}"/>
    <cellStyle name="Normal 5 2 4 6 4 2" xfId="21115" xr:uid="{00000000-0005-0000-0000-000027480000}"/>
    <cellStyle name="Normal 5 2 4 6 4 3" xfId="21116" xr:uid="{00000000-0005-0000-0000-000028480000}"/>
    <cellStyle name="Normal 5 2 4 6 4 4" xfId="21117" xr:uid="{00000000-0005-0000-0000-000029480000}"/>
    <cellStyle name="Normal 5 2 4 6 5" xfId="21118" xr:uid="{00000000-0005-0000-0000-00002A480000}"/>
    <cellStyle name="Normal 5 2 4 6 5 2" xfId="21119" xr:uid="{00000000-0005-0000-0000-00002B480000}"/>
    <cellStyle name="Normal 5 2 4 6 5 3" xfId="21120" xr:uid="{00000000-0005-0000-0000-00002C480000}"/>
    <cellStyle name="Normal 5 2 4 6 6" xfId="21121" xr:uid="{00000000-0005-0000-0000-00002D480000}"/>
    <cellStyle name="Normal 5 2 4 6 7" xfId="21122" xr:uid="{00000000-0005-0000-0000-00002E480000}"/>
    <cellStyle name="Normal 5 2 4 6 8" xfId="21123" xr:uid="{00000000-0005-0000-0000-00002F480000}"/>
    <cellStyle name="Normal 5 2 4 7" xfId="21124" xr:uid="{00000000-0005-0000-0000-000030480000}"/>
    <cellStyle name="Normal 5 2 4 7 2" xfId="21125" xr:uid="{00000000-0005-0000-0000-000031480000}"/>
    <cellStyle name="Normal 5 2 4 7 2 2" xfId="21126" xr:uid="{00000000-0005-0000-0000-000032480000}"/>
    <cellStyle name="Normal 5 2 4 7 2 2 2" xfId="21127" xr:uid="{00000000-0005-0000-0000-000033480000}"/>
    <cellStyle name="Normal 5 2 4 7 2 2 2 2" xfId="21128" xr:uid="{00000000-0005-0000-0000-000034480000}"/>
    <cellStyle name="Normal 5 2 4 7 2 2 3" xfId="21129" xr:uid="{00000000-0005-0000-0000-000035480000}"/>
    <cellStyle name="Normal 5 2 4 7 2 2 4" xfId="21130" xr:uid="{00000000-0005-0000-0000-000036480000}"/>
    <cellStyle name="Normal 5 2 4 7 2 3" xfId="21131" xr:uid="{00000000-0005-0000-0000-000037480000}"/>
    <cellStyle name="Normal 5 2 4 7 2 3 2" xfId="21132" xr:uid="{00000000-0005-0000-0000-000038480000}"/>
    <cellStyle name="Normal 5 2 4 7 2 3 3" xfId="21133" xr:uid="{00000000-0005-0000-0000-000039480000}"/>
    <cellStyle name="Normal 5 2 4 7 2 3 4" xfId="21134" xr:uid="{00000000-0005-0000-0000-00003A480000}"/>
    <cellStyle name="Normal 5 2 4 7 2 4" xfId="21135" xr:uid="{00000000-0005-0000-0000-00003B480000}"/>
    <cellStyle name="Normal 5 2 4 7 2 4 2" xfId="21136" xr:uid="{00000000-0005-0000-0000-00003C480000}"/>
    <cellStyle name="Normal 5 2 4 7 2 4 3" xfId="21137" xr:uid="{00000000-0005-0000-0000-00003D480000}"/>
    <cellStyle name="Normal 5 2 4 7 2 5" xfId="21138" xr:uid="{00000000-0005-0000-0000-00003E480000}"/>
    <cellStyle name="Normal 5 2 4 7 2 6" xfId="21139" xr:uid="{00000000-0005-0000-0000-00003F480000}"/>
    <cellStyle name="Normal 5 2 4 7 2 7" xfId="21140" xr:uid="{00000000-0005-0000-0000-000040480000}"/>
    <cellStyle name="Normal 5 2 4 7 3" xfId="21141" xr:uid="{00000000-0005-0000-0000-000041480000}"/>
    <cellStyle name="Normal 5 2 4 7 3 2" xfId="21142" xr:uid="{00000000-0005-0000-0000-000042480000}"/>
    <cellStyle name="Normal 5 2 4 7 3 2 2" xfId="21143" xr:uid="{00000000-0005-0000-0000-000043480000}"/>
    <cellStyle name="Normal 5 2 4 7 3 3" xfId="21144" xr:uid="{00000000-0005-0000-0000-000044480000}"/>
    <cellStyle name="Normal 5 2 4 7 3 4" xfId="21145" xr:uid="{00000000-0005-0000-0000-000045480000}"/>
    <cellStyle name="Normal 5 2 4 7 4" xfId="21146" xr:uid="{00000000-0005-0000-0000-000046480000}"/>
    <cellStyle name="Normal 5 2 4 7 4 2" xfId="21147" xr:uid="{00000000-0005-0000-0000-000047480000}"/>
    <cellStyle name="Normal 5 2 4 7 4 3" xfId="21148" xr:uid="{00000000-0005-0000-0000-000048480000}"/>
    <cellStyle name="Normal 5 2 4 7 4 4" xfId="21149" xr:uid="{00000000-0005-0000-0000-000049480000}"/>
    <cellStyle name="Normal 5 2 4 7 5" xfId="21150" xr:uid="{00000000-0005-0000-0000-00004A480000}"/>
    <cellStyle name="Normal 5 2 4 7 5 2" xfId="21151" xr:uid="{00000000-0005-0000-0000-00004B480000}"/>
    <cellStyle name="Normal 5 2 4 7 5 3" xfId="21152" xr:uid="{00000000-0005-0000-0000-00004C480000}"/>
    <cellStyle name="Normal 5 2 4 7 6" xfId="21153" xr:uid="{00000000-0005-0000-0000-00004D480000}"/>
    <cellStyle name="Normal 5 2 4 7 7" xfId="21154" xr:uid="{00000000-0005-0000-0000-00004E480000}"/>
    <cellStyle name="Normal 5 2 4 7 8" xfId="21155" xr:uid="{00000000-0005-0000-0000-00004F480000}"/>
    <cellStyle name="Normal 5 2 4 8" xfId="21156" xr:uid="{00000000-0005-0000-0000-000050480000}"/>
    <cellStyle name="Normal 5 2 4 8 2" xfId="21157" xr:uid="{00000000-0005-0000-0000-000051480000}"/>
    <cellStyle name="Normal 5 2 4 8 2 2" xfId="21158" xr:uid="{00000000-0005-0000-0000-000052480000}"/>
    <cellStyle name="Normal 5 2 4 8 2 2 2" xfId="21159" xr:uid="{00000000-0005-0000-0000-000053480000}"/>
    <cellStyle name="Normal 5 2 4 8 2 3" xfId="21160" xr:uid="{00000000-0005-0000-0000-000054480000}"/>
    <cellStyle name="Normal 5 2 4 8 2 4" xfId="21161" xr:uid="{00000000-0005-0000-0000-000055480000}"/>
    <cellStyle name="Normal 5 2 4 8 3" xfId="21162" xr:uid="{00000000-0005-0000-0000-000056480000}"/>
    <cellStyle name="Normal 5 2 4 8 3 2" xfId="21163" xr:uid="{00000000-0005-0000-0000-000057480000}"/>
    <cellStyle name="Normal 5 2 4 8 3 3" xfId="21164" xr:uid="{00000000-0005-0000-0000-000058480000}"/>
    <cellStyle name="Normal 5 2 4 8 3 4" xfId="21165" xr:uid="{00000000-0005-0000-0000-000059480000}"/>
    <cellStyle name="Normal 5 2 4 8 4" xfId="21166" xr:uid="{00000000-0005-0000-0000-00005A480000}"/>
    <cellStyle name="Normal 5 2 4 8 4 2" xfId="21167" xr:uid="{00000000-0005-0000-0000-00005B480000}"/>
    <cellStyle name="Normal 5 2 4 8 4 3" xfId="21168" xr:uid="{00000000-0005-0000-0000-00005C480000}"/>
    <cellStyle name="Normal 5 2 4 8 5" xfId="21169" xr:uid="{00000000-0005-0000-0000-00005D480000}"/>
    <cellStyle name="Normal 5 2 4 8 6" xfId="21170" xr:uid="{00000000-0005-0000-0000-00005E480000}"/>
    <cellStyle name="Normal 5 2 4 8 7" xfId="21171" xr:uid="{00000000-0005-0000-0000-00005F480000}"/>
    <cellStyle name="Normal 5 2 4 9" xfId="21172" xr:uid="{00000000-0005-0000-0000-000060480000}"/>
    <cellStyle name="Normal 5 2 4 9 2" xfId="21173" xr:uid="{00000000-0005-0000-0000-000061480000}"/>
    <cellStyle name="Normal 5 2 4 9 2 2" xfId="21174" xr:uid="{00000000-0005-0000-0000-000062480000}"/>
    <cellStyle name="Normal 5 2 4 9 3" xfId="21175" xr:uid="{00000000-0005-0000-0000-000063480000}"/>
    <cellStyle name="Normal 5 2 4 9 4" xfId="21176" xr:uid="{00000000-0005-0000-0000-000064480000}"/>
    <cellStyle name="Normal 5 2 5" xfId="21177" xr:uid="{00000000-0005-0000-0000-000065480000}"/>
    <cellStyle name="Normal 5 2 5 10" xfId="21178" xr:uid="{00000000-0005-0000-0000-000066480000}"/>
    <cellStyle name="Normal 5 2 5 10 2" xfId="21179" xr:uid="{00000000-0005-0000-0000-000067480000}"/>
    <cellStyle name="Normal 5 2 5 10 3" xfId="21180" xr:uid="{00000000-0005-0000-0000-000068480000}"/>
    <cellStyle name="Normal 5 2 5 11" xfId="21181" xr:uid="{00000000-0005-0000-0000-000069480000}"/>
    <cellStyle name="Normal 5 2 5 12" xfId="21182" xr:uid="{00000000-0005-0000-0000-00006A480000}"/>
    <cellStyle name="Normal 5 2 5 13" xfId="21183" xr:uid="{00000000-0005-0000-0000-00006B480000}"/>
    <cellStyle name="Normal 5 2 5 2" xfId="21184" xr:uid="{00000000-0005-0000-0000-00006C480000}"/>
    <cellStyle name="Normal 5 2 5 2 10" xfId="21185" xr:uid="{00000000-0005-0000-0000-00006D480000}"/>
    <cellStyle name="Normal 5 2 5 2 11" xfId="21186" xr:uid="{00000000-0005-0000-0000-00006E480000}"/>
    <cellStyle name="Normal 5 2 5 2 2" xfId="21187" xr:uid="{00000000-0005-0000-0000-00006F480000}"/>
    <cellStyle name="Normal 5 2 5 2 2 10" xfId="21188" xr:uid="{00000000-0005-0000-0000-000070480000}"/>
    <cellStyle name="Normal 5 2 5 2 2 2" xfId="21189" xr:uid="{00000000-0005-0000-0000-000071480000}"/>
    <cellStyle name="Normal 5 2 5 2 2 2 2" xfId="21190" xr:uid="{00000000-0005-0000-0000-000072480000}"/>
    <cellStyle name="Normal 5 2 5 2 2 2 2 2" xfId="21191" xr:uid="{00000000-0005-0000-0000-000073480000}"/>
    <cellStyle name="Normal 5 2 5 2 2 2 2 2 2" xfId="21192" xr:uid="{00000000-0005-0000-0000-000074480000}"/>
    <cellStyle name="Normal 5 2 5 2 2 2 2 2 2 2" xfId="21193" xr:uid="{00000000-0005-0000-0000-000075480000}"/>
    <cellStyle name="Normal 5 2 5 2 2 2 2 2 3" xfId="21194" xr:uid="{00000000-0005-0000-0000-000076480000}"/>
    <cellStyle name="Normal 5 2 5 2 2 2 2 2 4" xfId="21195" xr:uid="{00000000-0005-0000-0000-000077480000}"/>
    <cellStyle name="Normal 5 2 5 2 2 2 2 3" xfId="21196" xr:uid="{00000000-0005-0000-0000-000078480000}"/>
    <cellStyle name="Normal 5 2 5 2 2 2 2 3 2" xfId="21197" xr:uid="{00000000-0005-0000-0000-000079480000}"/>
    <cellStyle name="Normal 5 2 5 2 2 2 2 3 3" xfId="21198" xr:uid="{00000000-0005-0000-0000-00007A480000}"/>
    <cellStyle name="Normal 5 2 5 2 2 2 2 3 4" xfId="21199" xr:uid="{00000000-0005-0000-0000-00007B480000}"/>
    <cellStyle name="Normal 5 2 5 2 2 2 2 4" xfId="21200" xr:uid="{00000000-0005-0000-0000-00007C480000}"/>
    <cellStyle name="Normal 5 2 5 2 2 2 2 4 2" xfId="21201" xr:uid="{00000000-0005-0000-0000-00007D480000}"/>
    <cellStyle name="Normal 5 2 5 2 2 2 2 4 3" xfId="21202" xr:uid="{00000000-0005-0000-0000-00007E480000}"/>
    <cellStyle name="Normal 5 2 5 2 2 2 2 5" xfId="21203" xr:uid="{00000000-0005-0000-0000-00007F480000}"/>
    <cellStyle name="Normal 5 2 5 2 2 2 2 6" xfId="21204" xr:uid="{00000000-0005-0000-0000-000080480000}"/>
    <cellStyle name="Normal 5 2 5 2 2 2 2 7" xfId="21205" xr:uid="{00000000-0005-0000-0000-000081480000}"/>
    <cellStyle name="Normal 5 2 5 2 2 2 3" xfId="21206" xr:uid="{00000000-0005-0000-0000-000082480000}"/>
    <cellStyle name="Normal 5 2 5 2 2 2 3 2" xfId="21207" xr:uid="{00000000-0005-0000-0000-000083480000}"/>
    <cellStyle name="Normal 5 2 5 2 2 2 3 2 2" xfId="21208" xr:uid="{00000000-0005-0000-0000-000084480000}"/>
    <cellStyle name="Normal 5 2 5 2 2 2 3 3" xfId="21209" xr:uid="{00000000-0005-0000-0000-000085480000}"/>
    <cellStyle name="Normal 5 2 5 2 2 2 3 4" xfId="21210" xr:uid="{00000000-0005-0000-0000-000086480000}"/>
    <cellStyle name="Normal 5 2 5 2 2 2 4" xfId="21211" xr:uid="{00000000-0005-0000-0000-000087480000}"/>
    <cellStyle name="Normal 5 2 5 2 2 2 4 2" xfId="21212" xr:uid="{00000000-0005-0000-0000-000088480000}"/>
    <cellStyle name="Normal 5 2 5 2 2 2 4 3" xfId="21213" xr:uid="{00000000-0005-0000-0000-000089480000}"/>
    <cellStyle name="Normal 5 2 5 2 2 2 4 4" xfId="21214" xr:uid="{00000000-0005-0000-0000-00008A480000}"/>
    <cellStyle name="Normal 5 2 5 2 2 2 5" xfId="21215" xr:uid="{00000000-0005-0000-0000-00008B480000}"/>
    <cellStyle name="Normal 5 2 5 2 2 2 5 2" xfId="21216" xr:uid="{00000000-0005-0000-0000-00008C480000}"/>
    <cellStyle name="Normal 5 2 5 2 2 2 5 3" xfId="21217" xr:uid="{00000000-0005-0000-0000-00008D480000}"/>
    <cellStyle name="Normal 5 2 5 2 2 2 6" xfId="21218" xr:uid="{00000000-0005-0000-0000-00008E480000}"/>
    <cellStyle name="Normal 5 2 5 2 2 2 7" xfId="21219" xr:uid="{00000000-0005-0000-0000-00008F480000}"/>
    <cellStyle name="Normal 5 2 5 2 2 2 8" xfId="21220" xr:uid="{00000000-0005-0000-0000-000090480000}"/>
    <cellStyle name="Normal 5 2 5 2 2 3" xfId="21221" xr:uid="{00000000-0005-0000-0000-000091480000}"/>
    <cellStyle name="Normal 5 2 5 2 2 3 2" xfId="21222" xr:uid="{00000000-0005-0000-0000-000092480000}"/>
    <cellStyle name="Normal 5 2 5 2 2 3 2 2" xfId="21223" xr:uid="{00000000-0005-0000-0000-000093480000}"/>
    <cellStyle name="Normal 5 2 5 2 2 3 2 2 2" xfId="21224" xr:uid="{00000000-0005-0000-0000-000094480000}"/>
    <cellStyle name="Normal 5 2 5 2 2 3 2 2 2 2" xfId="21225" xr:uid="{00000000-0005-0000-0000-000095480000}"/>
    <cellStyle name="Normal 5 2 5 2 2 3 2 2 3" xfId="21226" xr:uid="{00000000-0005-0000-0000-000096480000}"/>
    <cellStyle name="Normal 5 2 5 2 2 3 2 2 4" xfId="21227" xr:uid="{00000000-0005-0000-0000-000097480000}"/>
    <cellStyle name="Normal 5 2 5 2 2 3 2 3" xfId="21228" xr:uid="{00000000-0005-0000-0000-000098480000}"/>
    <cellStyle name="Normal 5 2 5 2 2 3 2 3 2" xfId="21229" xr:uid="{00000000-0005-0000-0000-000099480000}"/>
    <cellStyle name="Normal 5 2 5 2 2 3 2 3 3" xfId="21230" xr:uid="{00000000-0005-0000-0000-00009A480000}"/>
    <cellStyle name="Normal 5 2 5 2 2 3 2 3 4" xfId="21231" xr:uid="{00000000-0005-0000-0000-00009B480000}"/>
    <cellStyle name="Normal 5 2 5 2 2 3 2 4" xfId="21232" xr:uid="{00000000-0005-0000-0000-00009C480000}"/>
    <cellStyle name="Normal 5 2 5 2 2 3 2 4 2" xfId="21233" xr:uid="{00000000-0005-0000-0000-00009D480000}"/>
    <cellStyle name="Normal 5 2 5 2 2 3 2 4 3" xfId="21234" xr:uid="{00000000-0005-0000-0000-00009E480000}"/>
    <cellStyle name="Normal 5 2 5 2 2 3 2 5" xfId="21235" xr:uid="{00000000-0005-0000-0000-00009F480000}"/>
    <cellStyle name="Normal 5 2 5 2 2 3 2 6" xfId="21236" xr:uid="{00000000-0005-0000-0000-0000A0480000}"/>
    <cellStyle name="Normal 5 2 5 2 2 3 2 7" xfId="21237" xr:uid="{00000000-0005-0000-0000-0000A1480000}"/>
    <cellStyle name="Normal 5 2 5 2 2 3 3" xfId="21238" xr:uid="{00000000-0005-0000-0000-0000A2480000}"/>
    <cellStyle name="Normal 5 2 5 2 2 3 3 2" xfId="21239" xr:uid="{00000000-0005-0000-0000-0000A3480000}"/>
    <cellStyle name="Normal 5 2 5 2 2 3 3 2 2" xfId="21240" xr:uid="{00000000-0005-0000-0000-0000A4480000}"/>
    <cellStyle name="Normal 5 2 5 2 2 3 3 3" xfId="21241" xr:uid="{00000000-0005-0000-0000-0000A5480000}"/>
    <cellStyle name="Normal 5 2 5 2 2 3 3 4" xfId="21242" xr:uid="{00000000-0005-0000-0000-0000A6480000}"/>
    <cellStyle name="Normal 5 2 5 2 2 3 4" xfId="21243" xr:uid="{00000000-0005-0000-0000-0000A7480000}"/>
    <cellStyle name="Normal 5 2 5 2 2 3 4 2" xfId="21244" xr:uid="{00000000-0005-0000-0000-0000A8480000}"/>
    <cellStyle name="Normal 5 2 5 2 2 3 4 3" xfId="21245" xr:uid="{00000000-0005-0000-0000-0000A9480000}"/>
    <cellStyle name="Normal 5 2 5 2 2 3 4 4" xfId="21246" xr:uid="{00000000-0005-0000-0000-0000AA480000}"/>
    <cellStyle name="Normal 5 2 5 2 2 3 5" xfId="21247" xr:uid="{00000000-0005-0000-0000-0000AB480000}"/>
    <cellStyle name="Normal 5 2 5 2 2 3 5 2" xfId="21248" xr:uid="{00000000-0005-0000-0000-0000AC480000}"/>
    <cellStyle name="Normal 5 2 5 2 2 3 5 3" xfId="21249" xr:uid="{00000000-0005-0000-0000-0000AD480000}"/>
    <cellStyle name="Normal 5 2 5 2 2 3 6" xfId="21250" xr:uid="{00000000-0005-0000-0000-0000AE480000}"/>
    <cellStyle name="Normal 5 2 5 2 2 3 7" xfId="21251" xr:uid="{00000000-0005-0000-0000-0000AF480000}"/>
    <cellStyle name="Normal 5 2 5 2 2 3 8" xfId="21252" xr:uid="{00000000-0005-0000-0000-0000B0480000}"/>
    <cellStyle name="Normal 5 2 5 2 2 4" xfId="21253" xr:uid="{00000000-0005-0000-0000-0000B1480000}"/>
    <cellStyle name="Normal 5 2 5 2 2 4 2" xfId="21254" xr:uid="{00000000-0005-0000-0000-0000B2480000}"/>
    <cellStyle name="Normal 5 2 5 2 2 4 2 2" xfId="21255" xr:uid="{00000000-0005-0000-0000-0000B3480000}"/>
    <cellStyle name="Normal 5 2 5 2 2 4 2 2 2" xfId="21256" xr:uid="{00000000-0005-0000-0000-0000B4480000}"/>
    <cellStyle name="Normal 5 2 5 2 2 4 2 3" xfId="21257" xr:uid="{00000000-0005-0000-0000-0000B5480000}"/>
    <cellStyle name="Normal 5 2 5 2 2 4 2 4" xfId="21258" xr:uid="{00000000-0005-0000-0000-0000B6480000}"/>
    <cellStyle name="Normal 5 2 5 2 2 4 3" xfId="21259" xr:uid="{00000000-0005-0000-0000-0000B7480000}"/>
    <cellStyle name="Normal 5 2 5 2 2 4 3 2" xfId="21260" xr:uid="{00000000-0005-0000-0000-0000B8480000}"/>
    <cellStyle name="Normal 5 2 5 2 2 4 3 3" xfId="21261" xr:uid="{00000000-0005-0000-0000-0000B9480000}"/>
    <cellStyle name="Normal 5 2 5 2 2 4 3 4" xfId="21262" xr:uid="{00000000-0005-0000-0000-0000BA480000}"/>
    <cellStyle name="Normal 5 2 5 2 2 4 4" xfId="21263" xr:uid="{00000000-0005-0000-0000-0000BB480000}"/>
    <cellStyle name="Normal 5 2 5 2 2 4 4 2" xfId="21264" xr:uid="{00000000-0005-0000-0000-0000BC480000}"/>
    <cellStyle name="Normal 5 2 5 2 2 4 4 3" xfId="21265" xr:uid="{00000000-0005-0000-0000-0000BD480000}"/>
    <cellStyle name="Normal 5 2 5 2 2 4 5" xfId="21266" xr:uid="{00000000-0005-0000-0000-0000BE480000}"/>
    <cellStyle name="Normal 5 2 5 2 2 4 6" xfId="21267" xr:uid="{00000000-0005-0000-0000-0000BF480000}"/>
    <cellStyle name="Normal 5 2 5 2 2 4 7" xfId="21268" xr:uid="{00000000-0005-0000-0000-0000C0480000}"/>
    <cellStyle name="Normal 5 2 5 2 2 5" xfId="21269" xr:uid="{00000000-0005-0000-0000-0000C1480000}"/>
    <cellStyle name="Normal 5 2 5 2 2 5 2" xfId="21270" xr:uid="{00000000-0005-0000-0000-0000C2480000}"/>
    <cellStyle name="Normal 5 2 5 2 2 5 2 2" xfId="21271" xr:uid="{00000000-0005-0000-0000-0000C3480000}"/>
    <cellStyle name="Normal 5 2 5 2 2 5 3" xfId="21272" xr:uid="{00000000-0005-0000-0000-0000C4480000}"/>
    <cellStyle name="Normal 5 2 5 2 2 5 4" xfId="21273" xr:uid="{00000000-0005-0000-0000-0000C5480000}"/>
    <cellStyle name="Normal 5 2 5 2 2 6" xfId="21274" xr:uid="{00000000-0005-0000-0000-0000C6480000}"/>
    <cellStyle name="Normal 5 2 5 2 2 6 2" xfId="21275" xr:uid="{00000000-0005-0000-0000-0000C7480000}"/>
    <cellStyle name="Normal 5 2 5 2 2 6 3" xfId="21276" xr:uid="{00000000-0005-0000-0000-0000C8480000}"/>
    <cellStyle name="Normal 5 2 5 2 2 6 4" xfId="21277" xr:uid="{00000000-0005-0000-0000-0000C9480000}"/>
    <cellStyle name="Normal 5 2 5 2 2 7" xfId="21278" xr:uid="{00000000-0005-0000-0000-0000CA480000}"/>
    <cellStyle name="Normal 5 2 5 2 2 7 2" xfId="21279" xr:uid="{00000000-0005-0000-0000-0000CB480000}"/>
    <cellStyle name="Normal 5 2 5 2 2 7 3" xfId="21280" xr:uid="{00000000-0005-0000-0000-0000CC480000}"/>
    <cellStyle name="Normal 5 2 5 2 2 8" xfId="21281" xr:uid="{00000000-0005-0000-0000-0000CD480000}"/>
    <cellStyle name="Normal 5 2 5 2 2 9" xfId="21282" xr:uid="{00000000-0005-0000-0000-0000CE480000}"/>
    <cellStyle name="Normal 5 2 5 2 3" xfId="21283" xr:uid="{00000000-0005-0000-0000-0000CF480000}"/>
    <cellStyle name="Normal 5 2 5 2 3 2" xfId="21284" xr:uid="{00000000-0005-0000-0000-0000D0480000}"/>
    <cellStyle name="Normal 5 2 5 2 3 2 2" xfId="21285" xr:uid="{00000000-0005-0000-0000-0000D1480000}"/>
    <cellStyle name="Normal 5 2 5 2 3 2 2 2" xfId="21286" xr:uid="{00000000-0005-0000-0000-0000D2480000}"/>
    <cellStyle name="Normal 5 2 5 2 3 2 2 2 2" xfId="21287" xr:uid="{00000000-0005-0000-0000-0000D3480000}"/>
    <cellStyle name="Normal 5 2 5 2 3 2 2 3" xfId="21288" xr:uid="{00000000-0005-0000-0000-0000D4480000}"/>
    <cellStyle name="Normal 5 2 5 2 3 2 2 4" xfId="21289" xr:uid="{00000000-0005-0000-0000-0000D5480000}"/>
    <cellStyle name="Normal 5 2 5 2 3 2 3" xfId="21290" xr:uid="{00000000-0005-0000-0000-0000D6480000}"/>
    <cellStyle name="Normal 5 2 5 2 3 2 3 2" xfId="21291" xr:uid="{00000000-0005-0000-0000-0000D7480000}"/>
    <cellStyle name="Normal 5 2 5 2 3 2 3 3" xfId="21292" xr:uid="{00000000-0005-0000-0000-0000D8480000}"/>
    <cellStyle name="Normal 5 2 5 2 3 2 3 4" xfId="21293" xr:uid="{00000000-0005-0000-0000-0000D9480000}"/>
    <cellStyle name="Normal 5 2 5 2 3 2 4" xfId="21294" xr:uid="{00000000-0005-0000-0000-0000DA480000}"/>
    <cellStyle name="Normal 5 2 5 2 3 2 4 2" xfId="21295" xr:uid="{00000000-0005-0000-0000-0000DB480000}"/>
    <cellStyle name="Normal 5 2 5 2 3 2 4 3" xfId="21296" xr:uid="{00000000-0005-0000-0000-0000DC480000}"/>
    <cellStyle name="Normal 5 2 5 2 3 2 5" xfId="21297" xr:uid="{00000000-0005-0000-0000-0000DD480000}"/>
    <cellStyle name="Normal 5 2 5 2 3 2 6" xfId="21298" xr:uid="{00000000-0005-0000-0000-0000DE480000}"/>
    <cellStyle name="Normal 5 2 5 2 3 2 7" xfId="21299" xr:uid="{00000000-0005-0000-0000-0000DF480000}"/>
    <cellStyle name="Normal 5 2 5 2 3 3" xfId="21300" xr:uid="{00000000-0005-0000-0000-0000E0480000}"/>
    <cellStyle name="Normal 5 2 5 2 3 3 2" xfId="21301" xr:uid="{00000000-0005-0000-0000-0000E1480000}"/>
    <cellStyle name="Normal 5 2 5 2 3 3 2 2" xfId="21302" xr:uid="{00000000-0005-0000-0000-0000E2480000}"/>
    <cellStyle name="Normal 5 2 5 2 3 3 3" xfId="21303" xr:uid="{00000000-0005-0000-0000-0000E3480000}"/>
    <cellStyle name="Normal 5 2 5 2 3 3 4" xfId="21304" xr:uid="{00000000-0005-0000-0000-0000E4480000}"/>
    <cellStyle name="Normal 5 2 5 2 3 4" xfId="21305" xr:uid="{00000000-0005-0000-0000-0000E5480000}"/>
    <cellStyle name="Normal 5 2 5 2 3 4 2" xfId="21306" xr:uid="{00000000-0005-0000-0000-0000E6480000}"/>
    <cellStyle name="Normal 5 2 5 2 3 4 3" xfId="21307" xr:uid="{00000000-0005-0000-0000-0000E7480000}"/>
    <cellStyle name="Normal 5 2 5 2 3 4 4" xfId="21308" xr:uid="{00000000-0005-0000-0000-0000E8480000}"/>
    <cellStyle name="Normal 5 2 5 2 3 5" xfId="21309" xr:uid="{00000000-0005-0000-0000-0000E9480000}"/>
    <cellStyle name="Normal 5 2 5 2 3 5 2" xfId="21310" xr:uid="{00000000-0005-0000-0000-0000EA480000}"/>
    <cellStyle name="Normal 5 2 5 2 3 5 3" xfId="21311" xr:uid="{00000000-0005-0000-0000-0000EB480000}"/>
    <cellStyle name="Normal 5 2 5 2 3 6" xfId="21312" xr:uid="{00000000-0005-0000-0000-0000EC480000}"/>
    <cellStyle name="Normal 5 2 5 2 3 7" xfId="21313" xr:uid="{00000000-0005-0000-0000-0000ED480000}"/>
    <cellStyle name="Normal 5 2 5 2 3 8" xfId="21314" xr:uid="{00000000-0005-0000-0000-0000EE480000}"/>
    <cellStyle name="Normal 5 2 5 2 4" xfId="21315" xr:uid="{00000000-0005-0000-0000-0000EF480000}"/>
    <cellStyle name="Normal 5 2 5 2 4 2" xfId="21316" xr:uid="{00000000-0005-0000-0000-0000F0480000}"/>
    <cellStyle name="Normal 5 2 5 2 4 2 2" xfId="21317" xr:uid="{00000000-0005-0000-0000-0000F1480000}"/>
    <cellStyle name="Normal 5 2 5 2 4 2 2 2" xfId="21318" xr:uid="{00000000-0005-0000-0000-0000F2480000}"/>
    <cellStyle name="Normal 5 2 5 2 4 2 2 2 2" xfId="21319" xr:uid="{00000000-0005-0000-0000-0000F3480000}"/>
    <cellStyle name="Normal 5 2 5 2 4 2 2 3" xfId="21320" xr:uid="{00000000-0005-0000-0000-0000F4480000}"/>
    <cellStyle name="Normal 5 2 5 2 4 2 2 4" xfId="21321" xr:uid="{00000000-0005-0000-0000-0000F5480000}"/>
    <cellStyle name="Normal 5 2 5 2 4 2 3" xfId="21322" xr:uid="{00000000-0005-0000-0000-0000F6480000}"/>
    <cellStyle name="Normal 5 2 5 2 4 2 3 2" xfId="21323" xr:uid="{00000000-0005-0000-0000-0000F7480000}"/>
    <cellStyle name="Normal 5 2 5 2 4 2 3 3" xfId="21324" xr:uid="{00000000-0005-0000-0000-0000F8480000}"/>
    <cellStyle name="Normal 5 2 5 2 4 2 3 4" xfId="21325" xr:uid="{00000000-0005-0000-0000-0000F9480000}"/>
    <cellStyle name="Normal 5 2 5 2 4 2 4" xfId="21326" xr:uid="{00000000-0005-0000-0000-0000FA480000}"/>
    <cellStyle name="Normal 5 2 5 2 4 2 4 2" xfId="21327" xr:uid="{00000000-0005-0000-0000-0000FB480000}"/>
    <cellStyle name="Normal 5 2 5 2 4 2 4 3" xfId="21328" xr:uid="{00000000-0005-0000-0000-0000FC480000}"/>
    <cellStyle name="Normal 5 2 5 2 4 2 5" xfId="21329" xr:uid="{00000000-0005-0000-0000-0000FD480000}"/>
    <cellStyle name="Normal 5 2 5 2 4 2 6" xfId="21330" xr:uid="{00000000-0005-0000-0000-0000FE480000}"/>
    <cellStyle name="Normal 5 2 5 2 4 2 7" xfId="21331" xr:uid="{00000000-0005-0000-0000-0000FF480000}"/>
    <cellStyle name="Normal 5 2 5 2 4 3" xfId="21332" xr:uid="{00000000-0005-0000-0000-000000490000}"/>
    <cellStyle name="Normal 5 2 5 2 4 3 2" xfId="21333" xr:uid="{00000000-0005-0000-0000-000001490000}"/>
    <cellStyle name="Normal 5 2 5 2 4 3 2 2" xfId="21334" xr:uid="{00000000-0005-0000-0000-000002490000}"/>
    <cellStyle name="Normal 5 2 5 2 4 3 3" xfId="21335" xr:uid="{00000000-0005-0000-0000-000003490000}"/>
    <cellStyle name="Normal 5 2 5 2 4 3 4" xfId="21336" xr:uid="{00000000-0005-0000-0000-000004490000}"/>
    <cellStyle name="Normal 5 2 5 2 4 4" xfId="21337" xr:uid="{00000000-0005-0000-0000-000005490000}"/>
    <cellStyle name="Normal 5 2 5 2 4 4 2" xfId="21338" xr:uid="{00000000-0005-0000-0000-000006490000}"/>
    <cellStyle name="Normal 5 2 5 2 4 4 3" xfId="21339" xr:uid="{00000000-0005-0000-0000-000007490000}"/>
    <cellStyle name="Normal 5 2 5 2 4 4 4" xfId="21340" xr:uid="{00000000-0005-0000-0000-000008490000}"/>
    <cellStyle name="Normal 5 2 5 2 4 5" xfId="21341" xr:uid="{00000000-0005-0000-0000-000009490000}"/>
    <cellStyle name="Normal 5 2 5 2 4 5 2" xfId="21342" xr:uid="{00000000-0005-0000-0000-00000A490000}"/>
    <cellStyle name="Normal 5 2 5 2 4 5 3" xfId="21343" xr:uid="{00000000-0005-0000-0000-00000B490000}"/>
    <cellStyle name="Normal 5 2 5 2 4 6" xfId="21344" xr:uid="{00000000-0005-0000-0000-00000C490000}"/>
    <cellStyle name="Normal 5 2 5 2 4 7" xfId="21345" xr:uid="{00000000-0005-0000-0000-00000D490000}"/>
    <cellStyle name="Normal 5 2 5 2 4 8" xfId="21346" xr:uid="{00000000-0005-0000-0000-00000E490000}"/>
    <cellStyle name="Normal 5 2 5 2 5" xfId="21347" xr:uid="{00000000-0005-0000-0000-00000F490000}"/>
    <cellStyle name="Normal 5 2 5 2 5 2" xfId="21348" xr:uid="{00000000-0005-0000-0000-000010490000}"/>
    <cellStyle name="Normal 5 2 5 2 5 2 2" xfId="21349" xr:uid="{00000000-0005-0000-0000-000011490000}"/>
    <cellStyle name="Normal 5 2 5 2 5 2 2 2" xfId="21350" xr:uid="{00000000-0005-0000-0000-000012490000}"/>
    <cellStyle name="Normal 5 2 5 2 5 2 3" xfId="21351" xr:uid="{00000000-0005-0000-0000-000013490000}"/>
    <cellStyle name="Normal 5 2 5 2 5 2 4" xfId="21352" xr:uid="{00000000-0005-0000-0000-000014490000}"/>
    <cellStyle name="Normal 5 2 5 2 5 3" xfId="21353" xr:uid="{00000000-0005-0000-0000-000015490000}"/>
    <cellStyle name="Normal 5 2 5 2 5 3 2" xfId="21354" xr:uid="{00000000-0005-0000-0000-000016490000}"/>
    <cellStyle name="Normal 5 2 5 2 5 3 3" xfId="21355" xr:uid="{00000000-0005-0000-0000-000017490000}"/>
    <cellStyle name="Normal 5 2 5 2 5 3 4" xfId="21356" xr:uid="{00000000-0005-0000-0000-000018490000}"/>
    <cellStyle name="Normal 5 2 5 2 5 4" xfId="21357" xr:uid="{00000000-0005-0000-0000-000019490000}"/>
    <cellStyle name="Normal 5 2 5 2 5 4 2" xfId="21358" xr:uid="{00000000-0005-0000-0000-00001A490000}"/>
    <cellStyle name="Normal 5 2 5 2 5 4 3" xfId="21359" xr:uid="{00000000-0005-0000-0000-00001B490000}"/>
    <cellStyle name="Normal 5 2 5 2 5 5" xfId="21360" xr:uid="{00000000-0005-0000-0000-00001C490000}"/>
    <cellStyle name="Normal 5 2 5 2 5 6" xfId="21361" xr:uid="{00000000-0005-0000-0000-00001D490000}"/>
    <cellStyle name="Normal 5 2 5 2 5 7" xfId="21362" xr:uid="{00000000-0005-0000-0000-00001E490000}"/>
    <cellStyle name="Normal 5 2 5 2 6" xfId="21363" xr:uid="{00000000-0005-0000-0000-00001F490000}"/>
    <cellStyle name="Normal 5 2 5 2 6 2" xfId="21364" xr:uid="{00000000-0005-0000-0000-000020490000}"/>
    <cellStyle name="Normal 5 2 5 2 6 2 2" xfId="21365" xr:uid="{00000000-0005-0000-0000-000021490000}"/>
    <cellStyle name="Normal 5 2 5 2 6 3" xfId="21366" xr:uid="{00000000-0005-0000-0000-000022490000}"/>
    <cellStyle name="Normal 5 2 5 2 6 4" xfId="21367" xr:uid="{00000000-0005-0000-0000-000023490000}"/>
    <cellStyle name="Normal 5 2 5 2 7" xfId="21368" xr:uid="{00000000-0005-0000-0000-000024490000}"/>
    <cellStyle name="Normal 5 2 5 2 7 2" xfId="21369" xr:uid="{00000000-0005-0000-0000-000025490000}"/>
    <cellStyle name="Normal 5 2 5 2 7 3" xfId="21370" xr:uid="{00000000-0005-0000-0000-000026490000}"/>
    <cellStyle name="Normal 5 2 5 2 7 4" xfId="21371" xr:uid="{00000000-0005-0000-0000-000027490000}"/>
    <cellStyle name="Normal 5 2 5 2 8" xfId="21372" xr:uid="{00000000-0005-0000-0000-000028490000}"/>
    <cellStyle name="Normal 5 2 5 2 8 2" xfId="21373" xr:uid="{00000000-0005-0000-0000-000029490000}"/>
    <cellStyle name="Normal 5 2 5 2 8 3" xfId="21374" xr:uid="{00000000-0005-0000-0000-00002A490000}"/>
    <cellStyle name="Normal 5 2 5 2 9" xfId="21375" xr:uid="{00000000-0005-0000-0000-00002B490000}"/>
    <cellStyle name="Normal 5 2 5 3" xfId="21376" xr:uid="{00000000-0005-0000-0000-00002C490000}"/>
    <cellStyle name="Normal 5 2 5 3 10" xfId="21377" xr:uid="{00000000-0005-0000-0000-00002D490000}"/>
    <cellStyle name="Normal 5 2 5 3 11" xfId="21378" xr:uid="{00000000-0005-0000-0000-00002E490000}"/>
    <cellStyle name="Normal 5 2 5 3 2" xfId="21379" xr:uid="{00000000-0005-0000-0000-00002F490000}"/>
    <cellStyle name="Normal 5 2 5 3 2 10" xfId="21380" xr:uid="{00000000-0005-0000-0000-000030490000}"/>
    <cellStyle name="Normal 5 2 5 3 2 2" xfId="21381" xr:uid="{00000000-0005-0000-0000-000031490000}"/>
    <cellStyle name="Normal 5 2 5 3 2 2 2" xfId="21382" xr:uid="{00000000-0005-0000-0000-000032490000}"/>
    <cellStyle name="Normal 5 2 5 3 2 2 2 2" xfId="21383" xr:uid="{00000000-0005-0000-0000-000033490000}"/>
    <cellStyle name="Normal 5 2 5 3 2 2 2 2 2" xfId="21384" xr:uid="{00000000-0005-0000-0000-000034490000}"/>
    <cellStyle name="Normal 5 2 5 3 2 2 2 2 2 2" xfId="21385" xr:uid="{00000000-0005-0000-0000-000035490000}"/>
    <cellStyle name="Normal 5 2 5 3 2 2 2 2 3" xfId="21386" xr:uid="{00000000-0005-0000-0000-000036490000}"/>
    <cellStyle name="Normal 5 2 5 3 2 2 2 2 4" xfId="21387" xr:uid="{00000000-0005-0000-0000-000037490000}"/>
    <cellStyle name="Normal 5 2 5 3 2 2 2 3" xfId="21388" xr:uid="{00000000-0005-0000-0000-000038490000}"/>
    <cellStyle name="Normal 5 2 5 3 2 2 2 3 2" xfId="21389" xr:uid="{00000000-0005-0000-0000-000039490000}"/>
    <cellStyle name="Normal 5 2 5 3 2 2 2 3 3" xfId="21390" xr:uid="{00000000-0005-0000-0000-00003A490000}"/>
    <cellStyle name="Normal 5 2 5 3 2 2 2 3 4" xfId="21391" xr:uid="{00000000-0005-0000-0000-00003B490000}"/>
    <cellStyle name="Normal 5 2 5 3 2 2 2 4" xfId="21392" xr:uid="{00000000-0005-0000-0000-00003C490000}"/>
    <cellStyle name="Normal 5 2 5 3 2 2 2 4 2" xfId="21393" xr:uid="{00000000-0005-0000-0000-00003D490000}"/>
    <cellStyle name="Normal 5 2 5 3 2 2 2 4 3" xfId="21394" xr:uid="{00000000-0005-0000-0000-00003E490000}"/>
    <cellStyle name="Normal 5 2 5 3 2 2 2 5" xfId="21395" xr:uid="{00000000-0005-0000-0000-00003F490000}"/>
    <cellStyle name="Normal 5 2 5 3 2 2 2 6" xfId="21396" xr:uid="{00000000-0005-0000-0000-000040490000}"/>
    <cellStyle name="Normal 5 2 5 3 2 2 2 7" xfId="21397" xr:uid="{00000000-0005-0000-0000-000041490000}"/>
    <cellStyle name="Normal 5 2 5 3 2 2 3" xfId="21398" xr:uid="{00000000-0005-0000-0000-000042490000}"/>
    <cellStyle name="Normal 5 2 5 3 2 2 3 2" xfId="21399" xr:uid="{00000000-0005-0000-0000-000043490000}"/>
    <cellStyle name="Normal 5 2 5 3 2 2 3 2 2" xfId="21400" xr:uid="{00000000-0005-0000-0000-000044490000}"/>
    <cellStyle name="Normal 5 2 5 3 2 2 3 3" xfId="21401" xr:uid="{00000000-0005-0000-0000-000045490000}"/>
    <cellStyle name="Normal 5 2 5 3 2 2 3 4" xfId="21402" xr:uid="{00000000-0005-0000-0000-000046490000}"/>
    <cellStyle name="Normal 5 2 5 3 2 2 4" xfId="21403" xr:uid="{00000000-0005-0000-0000-000047490000}"/>
    <cellStyle name="Normal 5 2 5 3 2 2 4 2" xfId="21404" xr:uid="{00000000-0005-0000-0000-000048490000}"/>
    <cellStyle name="Normal 5 2 5 3 2 2 4 3" xfId="21405" xr:uid="{00000000-0005-0000-0000-000049490000}"/>
    <cellStyle name="Normal 5 2 5 3 2 2 4 4" xfId="21406" xr:uid="{00000000-0005-0000-0000-00004A490000}"/>
    <cellStyle name="Normal 5 2 5 3 2 2 5" xfId="21407" xr:uid="{00000000-0005-0000-0000-00004B490000}"/>
    <cellStyle name="Normal 5 2 5 3 2 2 5 2" xfId="21408" xr:uid="{00000000-0005-0000-0000-00004C490000}"/>
    <cellStyle name="Normal 5 2 5 3 2 2 5 3" xfId="21409" xr:uid="{00000000-0005-0000-0000-00004D490000}"/>
    <cellStyle name="Normal 5 2 5 3 2 2 6" xfId="21410" xr:uid="{00000000-0005-0000-0000-00004E490000}"/>
    <cellStyle name="Normal 5 2 5 3 2 2 7" xfId="21411" xr:uid="{00000000-0005-0000-0000-00004F490000}"/>
    <cellStyle name="Normal 5 2 5 3 2 2 8" xfId="21412" xr:uid="{00000000-0005-0000-0000-000050490000}"/>
    <cellStyle name="Normal 5 2 5 3 2 3" xfId="21413" xr:uid="{00000000-0005-0000-0000-000051490000}"/>
    <cellStyle name="Normal 5 2 5 3 2 3 2" xfId="21414" xr:uid="{00000000-0005-0000-0000-000052490000}"/>
    <cellStyle name="Normal 5 2 5 3 2 3 2 2" xfId="21415" xr:uid="{00000000-0005-0000-0000-000053490000}"/>
    <cellStyle name="Normal 5 2 5 3 2 3 2 2 2" xfId="21416" xr:uid="{00000000-0005-0000-0000-000054490000}"/>
    <cellStyle name="Normal 5 2 5 3 2 3 2 2 2 2" xfId="21417" xr:uid="{00000000-0005-0000-0000-000055490000}"/>
    <cellStyle name="Normal 5 2 5 3 2 3 2 2 3" xfId="21418" xr:uid="{00000000-0005-0000-0000-000056490000}"/>
    <cellStyle name="Normal 5 2 5 3 2 3 2 2 4" xfId="21419" xr:uid="{00000000-0005-0000-0000-000057490000}"/>
    <cellStyle name="Normal 5 2 5 3 2 3 2 3" xfId="21420" xr:uid="{00000000-0005-0000-0000-000058490000}"/>
    <cellStyle name="Normal 5 2 5 3 2 3 2 3 2" xfId="21421" xr:uid="{00000000-0005-0000-0000-000059490000}"/>
    <cellStyle name="Normal 5 2 5 3 2 3 2 3 3" xfId="21422" xr:uid="{00000000-0005-0000-0000-00005A490000}"/>
    <cellStyle name="Normal 5 2 5 3 2 3 2 3 4" xfId="21423" xr:uid="{00000000-0005-0000-0000-00005B490000}"/>
    <cellStyle name="Normal 5 2 5 3 2 3 2 4" xfId="21424" xr:uid="{00000000-0005-0000-0000-00005C490000}"/>
    <cellStyle name="Normal 5 2 5 3 2 3 2 4 2" xfId="21425" xr:uid="{00000000-0005-0000-0000-00005D490000}"/>
    <cellStyle name="Normal 5 2 5 3 2 3 2 4 3" xfId="21426" xr:uid="{00000000-0005-0000-0000-00005E490000}"/>
    <cellStyle name="Normal 5 2 5 3 2 3 2 5" xfId="21427" xr:uid="{00000000-0005-0000-0000-00005F490000}"/>
    <cellStyle name="Normal 5 2 5 3 2 3 2 6" xfId="21428" xr:uid="{00000000-0005-0000-0000-000060490000}"/>
    <cellStyle name="Normal 5 2 5 3 2 3 2 7" xfId="21429" xr:uid="{00000000-0005-0000-0000-000061490000}"/>
    <cellStyle name="Normal 5 2 5 3 2 3 3" xfId="21430" xr:uid="{00000000-0005-0000-0000-000062490000}"/>
    <cellStyle name="Normal 5 2 5 3 2 3 3 2" xfId="21431" xr:uid="{00000000-0005-0000-0000-000063490000}"/>
    <cellStyle name="Normal 5 2 5 3 2 3 3 2 2" xfId="21432" xr:uid="{00000000-0005-0000-0000-000064490000}"/>
    <cellStyle name="Normal 5 2 5 3 2 3 3 3" xfId="21433" xr:uid="{00000000-0005-0000-0000-000065490000}"/>
    <cellStyle name="Normal 5 2 5 3 2 3 3 4" xfId="21434" xr:uid="{00000000-0005-0000-0000-000066490000}"/>
    <cellStyle name="Normal 5 2 5 3 2 3 4" xfId="21435" xr:uid="{00000000-0005-0000-0000-000067490000}"/>
    <cellStyle name="Normal 5 2 5 3 2 3 4 2" xfId="21436" xr:uid="{00000000-0005-0000-0000-000068490000}"/>
    <cellStyle name="Normal 5 2 5 3 2 3 4 3" xfId="21437" xr:uid="{00000000-0005-0000-0000-000069490000}"/>
    <cellStyle name="Normal 5 2 5 3 2 3 4 4" xfId="21438" xr:uid="{00000000-0005-0000-0000-00006A490000}"/>
    <cellStyle name="Normal 5 2 5 3 2 3 5" xfId="21439" xr:uid="{00000000-0005-0000-0000-00006B490000}"/>
    <cellStyle name="Normal 5 2 5 3 2 3 5 2" xfId="21440" xr:uid="{00000000-0005-0000-0000-00006C490000}"/>
    <cellStyle name="Normal 5 2 5 3 2 3 5 3" xfId="21441" xr:uid="{00000000-0005-0000-0000-00006D490000}"/>
    <cellStyle name="Normal 5 2 5 3 2 3 6" xfId="21442" xr:uid="{00000000-0005-0000-0000-00006E490000}"/>
    <cellStyle name="Normal 5 2 5 3 2 3 7" xfId="21443" xr:uid="{00000000-0005-0000-0000-00006F490000}"/>
    <cellStyle name="Normal 5 2 5 3 2 3 8" xfId="21444" xr:uid="{00000000-0005-0000-0000-000070490000}"/>
    <cellStyle name="Normal 5 2 5 3 2 4" xfId="21445" xr:uid="{00000000-0005-0000-0000-000071490000}"/>
    <cellStyle name="Normal 5 2 5 3 2 4 2" xfId="21446" xr:uid="{00000000-0005-0000-0000-000072490000}"/>
    <cellStyle name="Normal 5 2 5 3 2 4 2 2" xfId="21447" xr:uid="{00000000-0005-0000-0000-000073490000}"/>
    <cellStyle name="Normal 5 2 5 3 2 4 2 2 2" xfId="21448" xr:uid="{00000000-0005-0000-0000-000074490000}"/>
    <cellStyle name="Normal 5 2 5 3 2 4 2 3" xfId="21449" xr:uid="{00000000-0005-0000-0000-000075490000}"/>
    <cellStyle name="Normal 5 2 5 3 2 4 2 4" xfId="21450" xr:uid="{00000000-0005-0000-0000-000076490000}"/>
    <cellStyle name="Normal 5 2 5 3 2 4 3" xfId="21451" xr:uid="{00000000-0005-0000-0000-000077490000}"/>
    <cellStyle name="Normal 5 2 5 3 2 4 3 2" xfId="21452" xr:uid="{00000000-0005-0000-0000-000078490000}"/>
    <cellStyle name="Normal 5 2 5 3 2 4 3 3" xfId="21453" xr:uid="{00000000-0005-0000-0000-000079490000}"/>
    <cellStyle name="Normal 5 2 5 3 2 4 3 4" xfId="21454" xr:uid="{00000000-0005-0000-0000-00007A490000}"/>
    <cellStyle name="Normal 5 2 5 3 2 4 4" xfId="21455" xr:uid="{00000000-0005-0000-0000-00007B490000}"/>
    <cellStyle name="Normal 5 2 5 3 2 4 4 2" xfId="21456" xr:uid="{00000000-0005-0000-0000-00007C490000}"/>
    <cellStyle name="Normal 5 2 5 3 2 4 4 3" xfId="21457" xr:uid="{00000000-0005-0000-0000-00007D490000}"/>
    <cellStyle name="Normal 5 2 5 3 2 4 5" xfId="21458" xr:uid="{00000000-0005-0000-0000-00007E490000}"/>
    <cellStyle name="Normal 5 2 5 3 2 4 6" xfId="21459" xr:uid="{00000000-0005-0000-0000-00007F490000}"/>
    <cellStyle name="Normal 5 2 5 3 2 4 7" xfId="21460" xr:uid="{00000000-0005-0000-0000-000080490000}"/>
    <cellStyle name="Normal 5 2 5 3 2 5" xfId="21461" xr:uid="{00000000-0005-0000-0000-000081490000}"/>
    <cellStyle name="Normal 5 2 5 3 2 5 2" xfId="21462" xr:uid="{00000000-0005-0000-0000-000082490000}"/>
    <cellStyle name="Normal 5 2 5 3 2 5 2 2" xfId="21463" xr:uid="{00000000-0005-0000-0000-000083490000}"/>
    <cellStyle name="Normal 5 2 5 3 2 5 3" xfId="21464" xr:uid="{00000000-0005-0000-0000-000084490000}"/>
    <cellStyle name="Normal 5 2 5 3 2 5 4" xfId="21465" xr:uid="{00000000-0005-0000-0000-000085490000}"/>
    <cellStyle name="Normal 5 2 5 3 2 6" xfId="21466" xr:uid="{00000000-0005-0000-0000-000086490000}"/>
    <cellStyle name="Normal 5 2 5 3 2 6 2" xfId="21467" xr:uid="{00000000-0005-0000-0000-000087490000}"/>
    <cellStyle name="Normal 5 2 5 3 2 6 3" xfId="21468" xr:uid="{00000000-0005-0000-0000-000088490000}"/>
    <cellStyle name="Normal 5 2 5 3 2 6 4" xfId="21469" xr:uid="{00000000-0005-0000-0000-000089490000}"/>
    <cellStyle name="Normal 5 2 5 3 2 7" xfId="21470" xr:uid="{00000000-0005-0000-0000-00008A490000}"/>
    <cellStyle name="Normal 5 2 5 3 2 7 2" xfId="21471" xr:uid="{00000000-0005-0000-0000-00008B490000}"/>
    <cellStyle name="Normal 5 2 5 3 2 7 3" xfId="21472" xr:uid="{00000000-0005-0000-0000-00008C490000}"/>
    <cellStyle name="Normal 5 2 5 3 2 8" xfId="21473" xr:uid="{00000000-0005-0000-0000-00008D490000}"/>
    <cellStyle name="Normal 5 2 5 3 2 9" xfId="21474" xr:uid="{00000000-0005-0000-0000-00008E490000}"/>
    <cellStyle name="Normal 5 2 5 3 3" xfId="21475" xr:uid="{00000000-0005-0000-0000-00008F490000}"/>
    <cellStyle name="Normal 5 2 5 3 3 2" xfId="21476" xr:uid="{00000000-0005-0000-0000-000090490000}"/>
    <cellStyle name="Normal 5 2 5 3 3 2 2" xfId="21477" xr:uid="{00000000-0005-0000-0000-000091490000}"/>
    <cellStyle name="Normal 5 2 5 3 3 2 2 2" xfId="21478" xr:uid="{00000000-0005-0000-0000-000092490000}"/>
    <cellStyle name="Normal 5 2 5 3 3 2 2 2 2" xfId="21479" xr:uid="{00000000-0005-0000-0000-000093490000}"/>
    <cellStyle name="Normal 5 2 5 3 3 2 2 3" xfId="21480" xr:uid="{00000000-0005-0000-0000-000094490000}"/>
    <cellStyle name="Normal 5 2 5 3 3 2 2 4" xfId="21481" xr:uid="{00000000-0005-0000-0000-000095490000}"/>
    <cellStyle name="Normal 5 2 5 3 3 2 3" xfId="21482" xr:uid="{00000000-0005-0000-0000-000096490000}"/>
    <cellStyle name="Normal 5 2 5 3 3 2 3 2" xfId="21483" xr:uid="{00000000-0005-0000-0000-000097490000}"/>
    <cellStyle name="Normal 5 2 5 3 3 2 3 3" xfId="21484" xr:uid="{00000000-0005-0000-0000-000098490000}"/>
    <cellStyle name="Normal 5 2 5 3 3 2 3 4" xfId="21485" xr:uid="{00000000-0005-0000-0000-000099490000}"/>
    <cellStyle name="Normal 5 2 5 3 3 2 4" xfId="21486" xr:uid="{00000000-0005-0000-0000-00009A490000}"/>
    <cellStyle name="Normal 5 2 5 3 3 2 4 2" xfId="21487" xr:uid="{00000000-0005-0000-0000-00009B490000}"/>
    <cellStyle name="Normal 5 2 5 3 3 2 4 3" xfId="21488" xr:uid="{00000000-0005-0000-0000-00009C490000}"/>
    <cellStyle name="Normal 5 2 5 3 3 2 5" xfId="21489" xr:uid="{00000000-0005-0000-0000-00009D490000}"/>
    <cellStyle name="Normal 5 2 5 3 3 2 6" xfId="21490" xr:uid="{00000000-0005-0000-0000-00009E490000}"/>
    <cellStyle name="Normal 5 2 5 3 3 2 7" xfId="21491" xr:uid="{00000000-0005-0000-0000-00009F490000}"/>
    <cellStyle name="Normal 5 2 5 3 3 3" xfId="21492" xr:uid="{00000000-0005-0000-0000-0000A0490000}"/>
    <cellStyle name="Normal 5 2 5 3 3 3 2" xfId="21493" xr:uid="{00000000-0005-0000-0000-0000A1490000}"/>
    <cellStyle name="Normal 5 2 5 3 3 3 2 2" xfId="21494" xr:uid="{00000000-0005-0000-0000-0000A2490000}"/>
    <cellStyle name="Normal 5 2 5 3 3 3 3" xfId="21495" xr:uid="{00000000-0005-0000-0000-0000A3490000}"/>
    <cellStyle name="Normal 5 2 5 3 3 3 4" xfId="21496" xr:uid="{00000000-0005-0000-0000-0000A4490000}"/>
    <cellStyle name="Normal 5 2 5 3 3 4" xfId="21497" xr:uid="{00000000-0005-0000-0000-0000A5490000}"/>
    <cellStyle name="Normal 5 2 5 3 3 4 2" xfId="21498" xr:uid="{00000000-0005-0000-0000-0000A6490000}"/>
    <cellStyle name="Normal 5 2 5 3 3 4 3" xfId="21499" xr:uid="{00000000-0005-0000-0000-0000A7490000}"/>
    <cellStyle name="Normal 5 2 5 3 3 4 4" xfId="21500" xr:uid="{00000000-0005-0000-0000-0000A8490000}"/>
    <cellStyle name="Normal 5 2 5 3 3 5" xfId="21501" xr:uid="{00000000-0005-0000-0000-0000A9490000}"/>
    <cellStyle name="Normal 5 2 5 3 3 5 2" xfId="21502" xr:uid="{00000000-0005-0000-0000-0000AA490000}"/>
    <cellStyle name="Normal 5 2 5 3 3 5 3" xfId="21503" xr:uid="{00000000-0005-0000-0000-0000AB490000}"/>
    <cellStyle name="Normal 5 2 5 3 3 6" xfId="21504" xr:uid="{00000000-0005-0000-0000-0000AC490000}"/>
    <cellStyle name="Normal 5 2 5 3 3 7" xfId="21505" xr:uid="{00000000-0005-0000-0000-0000AD490000}"/>
    <cellStyle name="Normal 5 2 5 3 3 8" xfId="21506" xr:uid="{00000000-0005-0000-0000-0000AE490000}"/>
    <cellStyle name="Normal 5 2 5 3 4" xfId="21507" xr:uid="{00000000-0005-0000-0000-0000AF490000}"/>
    <cellStyle name="Normal 5 2 5 3 4 2" xfId="21508" xr:uid="{00000000-0005-0000-0000-0000B0490000}"/>
    <cellStyle name="Normal 5 2 5 3 4 2 2" xfId="21509" xr:uid="{00000000-0005-0000-0000-0000B1490000}"/>
    <cellStyle name="Normal 5 2 5 3 4 2 2 2" xfId="21510" xr:uid="{00000000-0005-0000-0000-0000B2490000}"/>
    <cellStyle name="Normal 5 2 5 3 4 2 2 2 2" xfId="21511" xr:uid="{00000000-0005-0000-0000-0000B3490000}"/>
    <cellStyle name="Normal 5 2 5 3 4 2 2 3" xfId="21512" xr:uid="{00000000-0005-0000-0000-0000B4490000}"/>
    <cellStyle name="Normal 5 2 5 3 4 2 2 4" xfId="21513" xr:uid="{00000000-0005-0000-0000-0000B5490000}"/>
    <cellStyle name="Normal 5 2 5 3 4 2 3" xfId="21514" xr:uid="{00000000-0005-0000-0000-0000B6490000}"/>
    <cellStyle name="Normal 5 2 5 3 4 2 3 2" xfId="21515" xr:uid="{00000000-0005-0000-0000-0000B7490000}"/>
    <cellStyle name="Normal 5 2 5 3 4 2 3 3" xfId="21516" xr:uid="{00000000-0005-0000-0000-0000B8490000}"/>
    <cellStyle name="Normal 5 2 5 3 4 2 3 4" xfId="21517" xr:uid="{00000000-0005-0000-0000-0000B9490000}"/>
    <cellStyle name="Normal 5 2 5 3 4 2 4" xfId="21518" xr:uid="{00000000-0005-0000-0000-0000BA490000}"/>
    <cellStyle name="Normal 5 2 5 3 4 2 4 2" xfId="21519" xr:uid="{00000000-0005-0000-0000-0000BB490000}"/>
    <cellStyle name="Normal 5 2 5 3 4 2 4 3" xfId="21520" xr:uid="{00000000-0005-0000-0000-0000BC490000}"/>
    <cellStyle name="Normal 5 2 5 3 4 2 5" xfId="21521" xr:uid="{00000000-0005-0000-0000-0000BD490000}"/>
    <cellStyle name="Normal 5 2 5 3 4 2 6" xfId="21522" xr:uid="{00000000-0005-0000-0000-0000BE490000}"/>
    <cellStyle name="Normal 5 2 5 3 4 2 7" xfId="21523" xr:uid="{00000000-0005-0000-0000-0000BF490000}"/>
    <cellStyle name="Normal 5 2 5 3 4 3" xfId="21524" xr:uid="{00000000-0005-0000-0000-0000C0490000}"/>
    <cellStyle name="Normal 5 2 5 3 4 3 2" xfId="21525" xr:uid="{00000000-0005-0000-0000-0000C1490000}"/>
    <cellStyle name="Normal 5 2 5 3 4 3 2 2" xfId="21526" xr:uid="{00000000-0005-0000-0000-0000C2490000}"/>
    <cellStyle name="Normal 5 2 5 3 4 3 3" xfId="21527" xr:uid="{00000000-0005-0000-0000-0000C3490000}"/>
    <cellStyle name="Normal 5 2 5 3 4 3 4" xfId="21528" xr:uid="{00000000-0005-0000-0000-0000C4490000}"/>
    <cellStyle name="Normal 5 2 5 3 4 4" xfId="21529" xr:uid="{00000000-0005-0000-0000-0000C5490000}"/>
    <cellStyle name="Normal 5 2 5 3 4 4 2" xfId="21530" xr:uid="{00000000-0005-0000-0000-0000C6490000}"/>
    <cellStyle name="Normal 5 2 5 3 4 4 3" xfId="21531" xr:uid="{00000000-0005-0000-0000-0000C7490000}"/>
    <cellStyle name="Normal 5 2 5 3 4 4 4" xfId="21532" xr:uid="{00000000-0005-0000-0000-0000C8490000}"/>
    <cellStyle name="Normal 5 2 5 3 4 5" xfId="21533" xr:uid="{00000000-0005-0000-0000-0000C9490000}"/>
    <cellStyle name="Normal 5 2 5 3 4 5 2" xfId="21534" xr:uid="{00000000-0005-0000-0000-0000CA490000}"/>
    <cellStyle name="Normal 5 2 5 3 4 5 3" xfId="21535" xr:uid="{00000000-0005-0000-0000-0000CB490000}"/>
    <cellStyle name="Normal 5 2 5 3 4 6" xfId="21536" xr:uid="{00000000-0005-0000-0000-0000CC490000}"/>
    <cellStyle name="Normal 5 2 5 3 4 7" xfId="21537" xr:uid="{00000000-0005-0000-0000-0000CD490000}"/>
    <cellStyle name="Normal 5 2 5 3 4 8" xfId="21538" xr:uid="{00000000-0005-0000-0000-0000CE490000}"/>
    <cellStyle name="Normal 5 2 5 3 5" xfId="21539" xr:uid="{00000000-0005-0000-0000-0000CF490000}"/>
    <cellStyle name="Normal 5 2 5 3 5 2" xfId="21540" xr:uid="{00000000-0005-0000-0000-0000D0490000}"/>
    <cellStyle name="Normal 5 2 5 3 5 2 2" xfId="21541" xr:uid="{00000000-0005-0000-0000-0000D1490000}"/>
    <cellStyle name="Normal 5 2 5 3 5 2 2 2" xfId="21542" xr:uid="{00000000-0005-0000-0000-0000D2490000}"/>
    <cellStyle name="Normal 5 2 5 3 5 2 3" xfId="21543" xr:uid="{00000000-0005-0000-0000-0000D3490000}"/>
    <cellStyle name="Normal 5 2 5 3 5 2 4" xfId="21544" xr:uid="{00000000-0005-0000-0000-0000D4490000}"/>
    <cellStyle name="Normal 5 2 5 3 5 3" xfId="21545" xr:uid="{00000000-0005-0000-0000-0000D5490000}"/>
    <cellStyle name="Normal 5 2 5 3 5 3 2" xfId="21546" xr:uid="{00000000-0005-0000-0000-0000D6490000}"/>
    <cellStyle name="Normal 5 2 5 3 5 3 3" xfId="21547" xr:uid="{00000000-0005-0000-0000-0000D7490000}"/>
    <cellStyle name="Normal 5 2 5 3 5 3 4" xfId="21548" xr:uid="{00000000-0005-0000-0000-0000D8490000}"/>
    <cellStyle name="Normal 5 2 5 3 5 4" xfId="21549" xr:uid="{00000000-0005-0000-0000-0000D9490000}"/>
    <cellStyle name="Normal 5 2 5 3 5 4 2" xfId="21550" xr:uid="{00000000-0005-0000-0000-0000DA490000}"/>
    <cellStyle name="Normal 5 2 5 3 5 4 3" xfId="21551" xr:uid="{00000000-0005-0000-0000-0000DB490000}"/>
    <cellStyle name="Normal 5 2 5 3 5 5" xfId="21552" xr:uid="{00000000-0005-0000-0000-0000DC490000}"/>
    <cellStyle name="Normal 5 2 5 3 5 6" xfId="21553" xr:uid="{00000000-0005-0000-0000-0000DD490000}"/>
    <cellStyle name="Normal 5 2 5 3 5 7" xfId="21554" xr:uid="{00000000-0005-0000-0000-0000DE490000}"/>
    <cellStyle name="Normal 5 2 5 3 6" xfId="21555" xr:uid="{00000000-0005-0000-0000-0000DF490000}"/>
    <cellStyle name="Normal 5 2 5 3 6 2" xfId="21556" xr:uid="{00000000-0005-0000-0000-0000E0490000}"/>
    <cellStyle name="Normal 5 2 5 3 6 2 2" xfId="21557" xr:uid="{00000000-0005-0000-0000-0000E1490000}"/>
    <cellStyle name="Normal 5 2 5 3 6 3" xfId="21558" xr:uid="{00000000-0005-0000-0000-0000E2490000}"/>
    <cellStyle name="Normal 5 2 5 3 6 4" xfId="21559" xr:uid="{00000000-0005-0000-0000-0000E3490000}"/>
    <cellStyle name="Normal 5 2 5 3 7" xfId="21560" xr:uid="{00000000-0005-0000-0000-0000E4490000}"/>
    <cellStyle name="Normal 5 2 5 3 7 2" xfId="21561" xr:uid="{00000000-0005-0000-0000-0000E5490000}"/>
    <cellStyle name="Normal 5 2 5 3 7 3" xfId="21562" xr:uid="{00000000-0005-0000-0000-0000E6490000}"/>
    <cellStyle name="Normal 5 2 5 3 7 4" xfId="21563" xr:uid="{00000000-0005-0000-0000-0000E7490000}"/>
    <cellStyle name="Normal 5 2 5 3 8" xfId="21564" xr:uid="{00000000-0005-0000-0000-0000E8490000}"/>
    <cellStyle name="Normal 5 2 5 3 8 2" xfId="21565" xr:uid="{00000000-0005-0000-0000-0000E9490000}"/>
    <cellStyle name="Normal 5 2 5 3 8 3" xfId="21566" xr:uid="{00000000-0005-0000-0000-0000EA490000}"/>
    <cellStyle name="Normal 5 2 5 3 9" xfId="21567" xr:uid="{00000000-0005-0000-0000-0000EB490000}"/>
    <cellStyle name="Normal 5 2 5 4" xfId="21568" xr:uid="{00000000-0005-0000-0000-0000EC490000}"/>
    <cellStyle name="Normal 5 2 5 4 10" xfId="21569" xr:uid="{00000000-0005-0000-0000-0000ED490000}"/>
    <cellStyle name="Normal 5 2 5 4 2" xfId="21570" xr:uid="{00000000-0005-0000-0000-0000EE490000}"/>
    <cellStyle name="Normal 5 2 5 4 2 2" xfId="21571" xr:uid="{00000000-0005-0000-0000-0000EF490000}"/>
    <cellStyle name="Normal 5 2 5 4 2 2 2" xfId="21572" xr:uid="{00000000-0005-0000-0000-0000F0490000}"/>
    <cellStyle name="Normal 5 2 5 4 2 2 2 2" xfId="21573" xr:uid="{00000000-0005-0000-0000-0000F1490000}"/>
    <cellStyle name="Normal 5 2 5 4 2 2 2 2 2" xfId="21574" xr:uid="{00000000-0005-0000-0000-0000F2490000}"/>
    <cellStyle name="Normal 5 2 5 4 2 2 2 3" xfId="21575" xr:uid="{00000000-0005-0000-0000-0000F3490000}"/>
    <cellStyle name="Normal 5 2 5 4 2 2 2 4" xfId="21576" xr:uid="{00000000-0005-0000-0000-0000F4490000}"/>
    <cellStyle name="Normal 5 2 5 4 2 2 3" xfId="21577" xr:uid="{00000000-0005-0000-0000-0000F5490000}"/>
    <cellStyle name="Normal 5 2 5 4 2 2 3 2" xfId="21578" xr:uid="{00000000-0005-0000-0000-0000F6490000}"/>
    <cellStyle name="Normal 5 2 5 4 2 2 3 3" xfId="21579" xr:uid="{00000000-0005-0000-0000-0000F7490000}"/>
    <cellStyle name="Normal 5 2 5 4 2 2 3 4" xfId="21580" xr:uid="{00000000-0005-0000-0000-0000F8490000}"/>
    <cellStyle name="Normal 5 2 5 4 2 2 4" xfId="21581" xr:uid="{00000000-0005-0000-0000-0000F9490000}"/>
    <cellStyle name="Normal 5 2 5 4 2 2 4 2" xfId="21582" xr:uid="{00000000-0005-0000-0000-0000FA490000}"/>
    <cellStyle name="Normal 5 2 5 4 2 2 4 3" xfId="21583" xr:uid="{00000000-0005-0000-0000-0000FB490000}"/>
    <cellStyle name="Normal 5 2 5 4 2 2 5" xfId="21584" xr:uid="{00000000-0005-0000-0000-0000FC490000}"/>
    <cellStyle name="Normal 5 2 5 4 2 2 6" xfId="21585" xr:uid="{00000000-0005-0000-0000-0000FD490000}"/>
    <cellStyle name="Normal 5 2 5 4 2 2 7" xfId="21586" xr:uid="{00000000-0005-0000-0000-0000FE490000}"/>
    <cellStyle name="Normal 5 2 5 4 2 3" xfId="21587" xr:uid="{00000000-0005-0000-0000-0000FF490000}"/>
    <cellStyle name="Normal 5 2 5 4 2 3 2" xfId="21588" xr:uid="{00000000-0005-0000-0000-0000004A0000}"/>
    <cellStyle name="Normal 5 2 5 4 2 3 2 2" xfId="21589" xr:uid="{00000000-0005-0000-0000-0000014A0000}"/>
    <cellStyle name="Normal 5 2 5 4 2 3 3" xfId="21590" xr:uid="{00000000-0005-0000-0000-0000024A0000}"/>
    <cellStyle name="Normal 5 2 5 4 2 3 4" xfId="21591" xr:uid="{00000000-0005-0000-0000-0000034A0000}"/>
    <cellStyle name="Normal 5 2 5 4 2 4" xfId="21592" xr:uid="{00000000-0005-0000-0000-0000044A0000}"/>
    <cellStyle name="Normal 5 2 5 4 2 4 2" xfId="21593" xr:uid="{00000000-0005-0000-0000-0000054A0000}"/>
    <cellStyle name="Normal 5 2 5 4 2 4 3" xfId="21594" xr:uid="{00000000-0005-0000-0000-0000064A0000}"/>
    <cellStyle name="Normal 5 2 5 4 2 4 4" xfId="21595" xr:uid="{00000000-0005-0000-0000-0000074A0000}"/>
    <cellStyle name="Normal 5 2 5 4 2 5" xfId="21596" xr:uid="{00000000-0005-0000-0000-0000084A0000}"/>
    <cellStyle name="Normal 5 2 5 4 2 5 2" xfId="21597" xr:uid="{00000000-0005-0000-0000-0000094A0000}"/>
    <cellStyle name="Normal 5 2 5 4 2 5 3" xfId="21598" xr:uid="{00000000-0005-0000-0000-00000A4A0000}"/>
    <cellStyle name="Normal 5 2 5 4 2 6" xfId="21599" xr:uid="{00000000-0005-0000-0000-00000B4A0000}"/>
    <cellStyle name="Normal 5 2 5 4 2 7" xfId="21600" xr:uid="{00000000-0005-0000-0000-00000C4A0000}"/>
    <cellStyle name="Normal 5 2 5 4 2 8" xfId="21601" xr:uid="{00000000-0005-0000-0000-00000D4A0000}"/>
    <cellStyle name="Normal 5 2 5 4 3" xfId="21602" xr:uid="{00000000-0005-0000-0000-00000E4A0000}"/>
    <cellStyle name="Normal 5 2 5 4 3 2" xfId="21603" xr:uid="{00000000-0005-0000-0000-00000F4A0000}"/>
    <cellStyle name="Normal 5 2 5 4 3 2 2" xfId="21604" xr:uid="{00000000-0005-0000-0000-0000104A0000}"/>
    <cellStyle name="Normal 5 2 5 4 3 2 2 2" xfId="21605" xr:uid="{00000000-0005-0000-0000-0000114A0000}"/>
    <cellStyle name="Normal 5 2 5 4 3 2 2 2 2" xfId="21606" xr:uid="{00000000-0005-0000-0000-0000124A0000}"/>
    <cellStyle name="Normal 5 2 5 4 3 2 2 3" xfId="21607" xr:uid="{00000000-0005-0000-0000-0000134A0000}"/>
    <cellStyle name="Normal 5 2 5 4 3 2 2 4" xfId="21608" xr:uid="{00000000-0005-0000-0000-0000144A0000}"/>
    <cellStyle name="Normal 5 2 5 4 3 2 3" xfId="21609" xr:uid="{00000000-0005-0000-0000-0000154A0000}"/>
    <cellStyle name="Normal 5 2 5 4 3 2 3 2" xfId="21610" xr:uid="{00000000-0005-0000-0000-0000164A0000}"/>
    <cellStyle name="Normal 5 2 5 4 3 2 3 3" xfId="21611" xr:uid="{00000000-0005-0000-0000-0000174A0000}"/>
    <cellStyle name="Normal 5 2 5 4 3 2 3 4" xfId="21612" xr:uid="{00000000-0005-0000-0000-0000184A0000}"/>
    <cellStyle name="Normal 5 2 5 4 3 2 4" xfId="21613" xr:uid="{00000000-0005-0000-0000-0000194A0000}"/>
    <cellStyle name="Normal 5 2 5 4 3 2 4 2" xfId="21614" xr:uid="{00000000-0005-0000-0000-00001A4A0000}"/>
    <cellStyle name="Normal 5 2 5 4 3 2 4 3" xfId="21615" xr:uid="{00000000-0005-0000-0000-00001B4A0000}"/>
    <cellStyle name="Normal 5 2 5 4 3 2 5" xfId="21616" xr:uid="{00000000-0005-0000-0000-00001C4A0000}"/>
    <cellStyle name="Normal 5 2 5 4 3 2 6" xfId="21617" xr:uid="{00000000-0005-0000-0000-00001D4A0000}"/>
    <cellStyle name="Normal 5 2 5 4 3 2 7" xfId="21618" xr:uid="{00000000-0005-0000-0000-00001E4A0000}"/>
    <cellStyle name="Normal 5 2 5 4 3 3" xfId="21619" xr:uid="{00000000-0005-0000-0000-00001F4A0000}"/>
    <cellStyle name="Normal 5 2 5 4 3 3 2" xfId="21620" xr:uid="{00000000-0005-0000-0000-0000204A0000}"/>
    <cellStyle name="Normal 5 2 5 4 3 3 2 2" xfId="21621" xr:uid="{00000000-0005-0000-0000-0000214A0000}"/>
    <cellStyle name="Normal 5 2 5 4 3 3 3" xfId="21622" xr:uid="{00000000-0005-0000-0000-0000224A0000}"/>
    <cellStyle name="Normal 5 2 5 4 3 3 4" xfId="21623" xr:uid="{00000000-0005-0000-0000-0000234A0000}"/>
    <cellStyle name="Normal 5 2 5 4 3 4" xfId="21624" xr:uid="{00000000-0005-0000-0000-0000244A0000}"/>
    <cellStyle name="Normal 5 2 5 4 3 4 2" xfId="21625" xr:uid="{00000000-0005-0000-0000-0000254A0000}"/>
    <cellStyle name="Normal 5 2 5 4 3 4 3" xfId="21626" xr:uid="{00000000-0005-0000-0000-0000264A0000}"/>
    <cellStyle name="Normal 5 2 5 4 3 4 4" xfId="21627" xr:uid="{00000000-0005-0000-0000-0000274A0000}"/>
    <cellStyle name="Normal 5 2 5 4 3 5" xfId="21628" xr:uid="{00000000-0005-0000-0000-0000284A0000}"/>
    <cellStyle name="Normal 5 2 5 4 3 5 2" xfId="21629" xr:uid="{00000000-0005-0000-0000-0000294A0000}"/>
    <cellStyle name="Normal 5 2 5 4 3 5 3" xfId="21630" xr:uid="{00000000-0005-0000-0000-00002A4A0000}"/>
    <cellStyle name="Normal 5 2 5 4 3 6" xfId="21631" xr:uid="{00000000-0005-0000-0000-00002B4A0000}"/>
    <cellStyle name="Normal 5 2 5 4 3 7" xfId="21632" xr:uid="{00000000-0005-0000-0000-00002C4A0000}"/>
    <cellStyle name="Normal 5 2 5 4 3 8" xfId="21633" xr:uid="{00000000-0005-0000-0000-00002D4A0000}"/>
    <cellStyle name="Normal 5 2 5 4 4" xfId="21634" xr:uid="{00000000-0005-0000-0000-00002E4A0000}"/>
    <cellStyle name="Normal 5 2 5 4 4 2" xfId="21635" xr:uid="{00000000-0005-0000-0000-00002F4A0000}"/>
    <cellStyle name="Normal 5 2 5 4 4 2 2" xfId="21636" xr:uid="{00000000-0005-0000-0000-0000304A0000}"/>
    <cellStyle name="Normal 5 2 5 4 4 2 2 2" xfId="21637" xr:uid="{00000000-0005-0000-0000-0000314A0000}"/>
    <cellStyle name="Normal 5 2 5 4 4 2 3" xfId="21638" xr:uid="{00000000-0005-0000-0000-0000324A0000}"/>
    <cellStyle name="Normal 5 2 5 4 4 2 4" xfId="21639" xr:uid="{00000000-0005-0000-0000-0000334A0000}"/>
    <cellStyle name="Normal 5 2 5 4 4 3" xfId="21640" xr:uid="{00000000-0005-0000-0000-0000344A0000}"/>
    <cellStyle name="Normal 5 2 5 4 4 3 2" xfId="21641" xr:uid="{00000000-0005-0000-0000-0000354A0000}"/>
    <cellStyle name="Normal 5 2 5 4 4 3 3" xfId="21642" xr:uid="{00000000-0005-0000-0000-0000364A0000}"/>
    <cellStyle name="Normal 5 2 5 4 4 3 4" xfId="21643" xr:uid="{00000000-0005-0000-0000-0000374A0000}"/>
    <cellStyle name="Normal 5 2 5 4 4 4" xfId="21644" xr:uid="{00000000-0005-0000-0000-0000384A0000}"/>
    <cellStyle name="Normal 5 2 5 4 4 4 2" xfId="21645" xr:uid="{00000000-0005-0000-0000-0000394A0000}"/>
    <cellStyle name="Normal 5 2 5 4 4 4 3" xfId="21646" xr:uid="{00000000-0005-0000-0000-00003A4A0000}"/>
    <cellStyle name="Normal 5 2 5 4 4 5" xfId="21647" xr:uid="{00000000-0005-0000-0000-00003B4A0000}"/>
    <cellStyle name="Normal 5 2 5 4 4 6" xfId="21648" xr:uid="{00000000-0005-0000-0000-00003C4A0000}"/>
    <cellStyle name="Normal 5 2 5 4 4 7" xfId="21649" xr:uid="{00000000-0005-0000-0000-00003D4A0000}"/>
    <cellStyle name="Normal 5 2 5 4 5" xfId="21650" xr:uid="{00000000-0005-0000-0000-00003E4A0000}"/>
    <cellStyle name="Normal 5 2 5 4 5 2" xfId="21651" xr:uid="{00000000-0005-0000-0000-00003F4A0000}"/>
    <cellStyle name="Normal 5 2 5 4 5 2 2" xfId="21652" xr:uid="{00000000-0005-0000-0000-0000404A0000}"/>
    <cellStyle name="Normal 5 2 5 4 5 3" xfId="21653" xr:uid="{00000000-0005-0000-0000-0000414A0000}"/>
    <cellStyle name="Normal 5 2 5 4 5 4" xfId="21654" xr:uid="{00000000-0005-0000-0000-0000424A0000}"/>
    <cellStyle name="Normal 5 2 5 4 6" xfId="21655" xr:uid="{00000000-0005-0000-0000-0000434A0000}"/>
    <cellStyle name="Normal 5 2 5 4 6 2" xfId="21656" xr:uid="{00000000-0005-0000-0000-0000444A0000}"/>
    <cellStyle name="Normal 5 2 5 4 6 3" xfId="21657" xr:uid="{00000000-0005-0000-0000-0000454A0000}"/>
    <cellStyle name="Normal 5 2 5 4 6 4" xfId="21658" xr:uid="{00000000-0005-0000-0000-0000464A0000}"/>
    <cellStyle name="Normal 5 2 5 4 7" xfId="21659" xr:uid="{00000000-0005-0000-0000-0000474A0000}"/>
    <cellStyle name="Normal 5 2 5 4 7 2" xfId="21660" xr:uid="{00000000-0005-0000-0000-0000484A0000}"/>
    <cellStyle name="Normal 5 2 5 4 7 3" xfId="21661" xr:uid="{00000000-0005-0000-0000-0000494A0000}"/>
    <cellStyle name="Normal 5 2 5 4 8" xfId="21662" xr:uid="{00000000-0005-0000-0000-00004A4A0000}"/>
    <cellStyle name="Normal 5 2 5 4 9" xfId="21663" xr:uid="{00000000-0005-0000-0000-00004B4A0000}"/>
    <cellStyle name="Normal 5 2 5 5" xfId="21664" xr:uid="{00000000-0005-0000-0000-00004C4A0000}"/>
    <cellStyle name="Normal 5 2 5 5 2" xfId="21665" xr:uid="{00000000-0005-0000-0000-00004D4A0000}"/>
    <cellStyle name="Normal 5 2 5 5 2 2" xfId="21666" xr:uid="{00000000-0005-0000-0000-00004E4A0000}"/>
    <cellStyle name="Normal 5 2 5 5 2 2 2" xfId="21667" xr:uid="{00000000-0005-0000-0000-00004F4A0000}"/>
    <cellStyle name="Normal 5 2 5 5 2 2 2 2" xfId="21668" xr:uid="{00000000-0005-0000-0000-0000504A0000}"/>
    <cellStyle name="Normal 5 2 5 5 2 2 3" xfId="21669" xr:uid="{00000000-0005-0000-0000-0000514A0000}"/>
    <cellStyle name="Normal 5 2 5 5 2 2 4" xfId="21670" xr:uid="{00000000-0005-0000-0000-0000524A0000}"/>
    <cellStyle name="Normal 5 2 5 5 2 3" xfId="21671" xr:uid="{00000000-0005-0000-0000-0000534A0000}"/>
    <cellStyle name="Normal 5 2 5 5 2 3 2" xfId="21672" xr:uid="{00000000-0005-0000-0000-0000544A0000}"/>
    <cellStyle name="Normal 5 2 5 5 2 3 3" xfId="21673" xr:uid="{00000000-0005-0000-0000-0000554A0000}"/>
    <cellStyle name="Normal 5 2 5 5 2 3 4" xfId="21674" xr:uid="{00000000-0005-0000-0000-0000564A0000}"/>
    <cellStyle name="Normal 5 2 5 5 2 4" xfId="21675" xr:uid="{00000000-0005-0000-0000-0000574A0000}"/>
    <cellStyle name="Normal 5 2 5 5 2 4 2" xfId="21676" xr:uid="{00000000-0005-0000-0000-0000584A0000}"/>
    <cellStyle name="Normal 5 2 5 5 2 4 3" xfId="21677" xr:uid="{00000000-0005-0000-0000-0000594A0000}"/>
    <cellStyle name="Normal 5 2 5 5 2 5" xfId="21678" xr:uid="{00000000-0005-0000-0000-00005A4A0000}"/>
    <cellStyle name="Normal 5 2 5 5 2 6" xfId="21679" xr:uid="{00000000-0005-0000-0000-00005B4A0000}"/>
    <cellStyle name="Normal 5 2 5 5 2 7" xfId="21680" xr:uid="{00000000-0005-0000-0000-00005C4A0000}"/>
    <cellStyle name="Normal 5 2 5 5 3" xfId="21681" xr:uid="{00000000-0005-0000-0000-00005D4A0000}"/>
    <cellStyle name="Normal 5 2 5 5 3 2" xfId="21682" xr:uid="{00000000-0005-0000-0000-00005E4A0000}"/>
    <cellStyle name="Normal 5 2 5 5 3 2 2" xfId="21683" xr:uid="{00000000-0005-0000-0000-00005F4A0000}"/>
    <cellStyle name="Normal 5 2 5 5 3 3" xfId="21684" xr:uid="{00000000-0005-0000-0000-0000604A0000}"/>
    <cellStyle name="Normal 5 2 5 5 3 4" xfId="21685" xr:uid="{00000000-0005-0000-0000-0000614A0000}"/>
    <cellStyle name="Normal 5 2 5 5 4" xfId="21686" xr:uid="{00000000-0005-0000-0000-0000624A0000}"/>
    <cellStyle name="Normal 5 2 5 5 4 2" xfId="21687" xr:uid="{00000000-0005-0000-0000-0000634A0000}"/>
    <cellStyle name="Normal 5 2 5 5 4 3" xfId="21688" xr:uid="{00000000-0005-0000-0000-0000644A0000}"/>
    <cellStyle name="Normal 5 2 5 5 4 4" xfId="21689" xr:uid="{00000000-0005-0000-0000-0000654A0000}"/>
    <cellStyle name="Normal 5 2 5 5 5" xfId="21690" xr:uid="{00000000-0005-0000-0000-0000664A0000}"/>
    <cellStyle name="Normal 5 2 5 5 5 2" xfId="21691" xr:uid="{00000000-0005-0000-0000-0000674A0000}"/>
    <cellStyle name="Normal 5 2 5 5 5 3" xfId="21692" xr:uid="{00000000-0005-0000-0000-0000684A0000}"/>
    <cellStyle name="Normal 5 2 5 5 6" xfId="21693" xr:uid="{00000000-0005-0000-0000-0000694A0000}"/>
    <cellStyle name="Normal 5 2 5 5 7" xfId="21694" xr:uid="{00000000-0005-0000-0000-00006A4A0000}"/>
    <cellStyle name="Normal 5 2 5 5 8" xfId="21695" xr:uid="{00000000-0005-0000-0000-00006B4A0000}"/>
    <cellStyle name="Normal 5 2 5 6" xfId="21696" xr:uid="{00000000-0005-0000-0000-00006C4A0000}"/>
    <cellStyle name="Normal 5 2 5 6 2" xfId="21697" xr:uid="{00000000-0005-0000-0000-00006D4A0000}"/>
    <cellStyle name="Normal 5 2 5 6 2 2" xfId="21698" xr:uid="{00000000-0005-0000-0000-00006E4A0000}"/>
    <cellStyle name="Normal 5 2 5 6 2 2 2" xfId="21699" xr:uid="{00000000-0005-0000-0000-00006F4A0000}"/>
    <cellStyle name="Normal 5 2 5 6 2 2 2 2" xfId="21700" xr:uid="{00000000-0005-0000-0000-0000704A0000}"/>
    <cellStyle name="Normal 5 2 5 6 2 2 3" xfId="21701" xr:uid="{00000000-0005-0000-0000-0000714A0000}"/>
    <cellStyle name="Normal 5 2 5 6 2 2 4" xfId="21702" xr:uid="{00000000-0005-0000-0000-0000724A0000}"/>
    <cellStyle name="Normal 5 2 5 6 2 3" xfId="21703" xr:uid="{00000000-0005-0000-0000-0000734A0000}"/>
    <cellStyle name="Normal 5 2 5 6 2 3 2" xfId="21704" xr:uid="{00000000-0005-0000-0000-0000744A0000}"/>
    <cellStyle name="Normal 5 2 5 6 2 3 3" xfId="21705" xr:uid="{00000000-0005-0000-0000-0000754A0000}"/>
    <cellStyle name="Normal 5 2 5 6 2 3 4" xfId="21706" xr:uid="{00000000-0005-0000-0000-0000764A0000}"/>
    <cellStyle name="Normal 5 2 5 6 2 4" xfId="21707" xr:uid="{00000000-0005-0000-0000-0000774A0000}"/>
    <cellStyle name="Normal 5 2 5 6 2 4 2" xfId="21708" xr:uid="{00000000-0005-0000-0000-0000784A0000}"/>
    <cellStyle name="Normal 5 2 5 6 2 4 3" xfId="21709" xr:uid="{00000000-0005-0000-0000-0000794A0000}"/>
    <cellStyle name="Normal 5 2 5 6 2 5" xfId="21710" xr:uid="{00000000-0005-0000-0000-00007A4A0000}"/>
    <cellStyle name="Normal 5 2 5 6 2 6" xfId="21711" xr:uid="{00000000-0005-0000-0000-00007B4A0000}"/>
    <cellStyle name="Normal 5 2 5 6 2 7" xfId="21712" xr:uid="{00000000-0005-0000-0000-00007C4A0000}"/>
    <cellStyle name="Normal 5 2 5 6 3" xfId="21713" xr:uid="{00000000-0005-0000-0000-00007D4A0000}"/>
    <cellStyle name="Normal 5 2 5 6 3 2" xfId="21714" xr:uid="{00000000-0005-0000-0000-00007E4A0000}"/>
    <cellStyle name="Normal 5 2 5 6 3 2 2" xfId="21715" xr:uid="{00000000-0005-0000-0000-00007F4A0000}"/>
    <cellStyle name="Normal 5 2 5 6 3 3" xfId="21716" xr:uid="{00000000-0005-0000-0000-0000804A0000}"/>
    <cellStyle name="Normal 5 2 5 6 3 4" xfId="21717" xr:uid="{00000000-0005-0000-0000-0000814A0000}"/>
    <cellStyle name="Normal 5 2 5 6 4" xfId="21718" xr:uid="{00000000-0005-0000-0000-0000824A0000}"/>
    <cellStyle name="Normal 5 2 5 6 4 2" xfId="21719" xr:uid="{00000000-0005-0000-0000-0000834A0000}"/>
    <cellStyle name="Normal 5 2 5 6 4 3" xfId="21720" xr:uid="{00000000-0005-0000-0000-0000844A0000}"/>
    <cellStyle name="Normal 5 2 5 6 4 4" xfId="21721" xr:uid="{00000000-0005-0000-0000-0000854A0000}"/>
    <cellStyle name="Normal 5 2 5 6 5" xfId="21722" xr:uid="{00000000-0005-0000-0000-0000864A0000}"/>
    <cellStyle name="Normal 5 2 5 6 5 2" xfId="21723" xr:uid="{00000000-0005-0000-0000-0000874A0000}"/>
    <cellStyle name="Normal 5 2 5 6 5 3" xfId="21724" xr:uid="{00000000-0005-0000-0000-0000884A0000}"/>
    <cellStyle name="Normal 5 2 5 6 6" xfId="21725" xr:uid="{00000000-0005-0000-0000-0000894A0000}"/>
    <cellStyle name="Normal 5 2 5 6 7" xfId="21726" xr:uid="{00000000-0005-0000-0000-00008A4A0000}"/>
    <cellStyle name="Normal 5 2 5 6 8" xfId="21727" xr:uid="{00000000-0005-0000-0000-00008B4A0000}"/>
    <cellStyle name="Normal 5 2 5 7" xfId="21728" xr:uid="{00000000-0005-0000-0000-00008C4A0000}"/>
    <cellStyle name="Normal 5 2 5 7 2" xfId="21729" xr:uid="{00000000-0005-0000-0000-00008D4A0000}"/>
    <cellStyle name="Normal 5 2 5 7 2 2" xfId="21730" xr:uid="{00000000-0005-0000-0000-00008E4A0000}"/>
    <cellStyle name="Normal 5 2 5 7 2 2 2" xfId="21731" xr:uid="{00000000-0005-0000-0000-00008F4A0000}"/>
    <cellStyle name="Normal 5 2 5 7 2 3" xfId="21732" xr:uid="{00000000-0005-0000-0000-0000904A0000}"/>
    <cellStyle name="Normal 5 2 5 7 2 4" xfId="21733" xr:uid="{00000000-0005-0000-0000-0000914A0000}"/>
    <cellStyle name="Normal 5 2 5 7 3" xfId="21734" xr:uid="{00000000-0005-0000-0000-0000924A0000}"/>
    <cellStyle name="Normal 5 2 5 7 3 2" xfId="21735" xr:uid="{00000000-0005-0000-0000-0000934A0000}"/>
    <cellStyle name="Normal 5 2 5 7 3 3" xfId="21736" xr:uid="{00000000-0005-0000-0000-0000944A0000}"/>
    <cellStyle name="Normal 5 2 5 7 3 4" xfId="21737" xr:uid="{00000000-0005-0000-0000-0000954A0000}"/>
    <cellStyle name="Normal 5 2 5 7 4" xfId="21738" xr:uid="{00000000-0005-0000-0000-0000964A0000}"/>
    <cellStyle name="Normal 5 2 5 7 4 2" xfId="21739" xr:uid="{00000000-0005-0000-0000-0000974A0000}"/>
    <cellStyle name="Normal 5 2 5 7 4 3" xfId="21740" xr:uid="{00000000-0005-0000-0000-0000984A0000}"/>
    <cellStyle name="Normal 5 2 5 7 5" xfId="21741" xr:uid="{00000000-0005-0000-0000-0000994A0000}"/>
    <cellStyle name="Normal 5 2 5 7 6" xfId="21742" xr:uid="{00000000-0005-0000-0000-00009A4A0000}"/>
    <cellStyle name="Normal 5 2 5 7 7" xfId="21743" xr:uid="{00000000-0005-0000-0000-00009B4A0000}"/>
    <cellStyle name="Normal 5 2 5 8" xfId="21744" xr:uid="{00000000-0005-0000-0000-00009C4A0000}"/>
    <cellStyle name="Normal 5 2 5 8 2" xfId="21745" xr:uid="{00000000-0005-0000-0000-00009D4A0000}"/>
    <cellStyle name="Normal 5 2 5 8 2 2" xfId="21746" xr:uid="{00000000-0005-0000-0000-00009E4A0000}"/>
    <cellStyle name="Normal 5 2 5 8 3" xfId="21747" xr:uid="{00000000-0005-0000-0000-00009F4A0000}"/>
    <cellStyle name="Normal 5 2 5 8 4" xfId="21748" xr:uid="{00000000-0005-0000-0000-0000A04A0000}"/>
    <cellStyle name="Normal 5 2 5 9" xfId="21749" xr:uid="{00000000-0005-0000-0000-0000A14A0000}"/>
    <cellStyle name="Normal 5 2 5 9 2" xfId="21750" xr:uid="{00000000-0005-0000-0000-0000A24A0000}"/>
    <cellStyle name="Normal 5 2 5 9 3" xfId="21751" xr:uid="{00000000-0005-0000-0000-0000A34A0000}"/>
    <cellStyle name="Normal 5 2 5 9 4" xfId="21752" xr:uid="{00000000-0005-0000-0000-0000A44A0000}"/>
    <cellStyle name="Normal 5 2 6" xfId="21753" xr:uid="{00000000-0005-0000-0000-0000A54A0000}"/>
    <cellStyle name="Normal 5 2 6 10" xfId="21754" xr:uid="{00000000-0005-0000-0000-0000A64A0000}"/>
    <cellStyle name="Normal 5 2 6 11" xfId="21755" xr:uid="{00000000-0005-0000-0000-0000A74A0000}"/>
    <cellStyle name="Normal 5 2 6 2" xfId="21756" xr:uid="{00000000-0005-0000-0000-0000A84A0000}"/>
    <cellStyle name="Normal 5 2 6 2 10" xfId="21757" xr:uid="{00000000-0005-0000-0000-0000A94A0000}"/>
    <cellStyle name="Normal 5 2 6 2 2" xfId="21758" xr:uid="{00000000-0005-0000-0000-0000AA4A0000}"/>
    <cellStyle name="Normal 5 2 6 2 2 2" xfId="21759" xr:uid="{00000000-0005-0000-0000-0000AB4A0000}"/>
    <cellStyle name="Normal 5 2 6 2 2 2 2" xfId="21760" xr:uid="{00000000-0005-0000-0000-0000AC4A0000}"/>
    <cellStyle name="Normal 5 2 6 2 2 2 2 2" xfId="21761" xr:uid="{00000000-0005-0000-0000-0000AD4A0000}"/>
    <cellStyle name="Normal 5 2 6 2 2 2 2 2 2" xfId="21762" xr:uid="{00000000-0005-0000-0000-0000AE4A0000}"/>
    <cellStyle name="Normal 5 2 6 2 2 2 2 3" xfId="21763" xr:uid="{00000000-0005-0000-0000-0000AF4A0000}"/>
    <cellStyle name="Normal 5 2 6 2 2 2 2 4" xfId="21764" xr:uid="{00000000-0005-0000-0000-0000B04A0000}"/>
    <cellStyle name="Normal 5 2 6 2 2 2 3" xfId="21765" xr:uid="{00000000-0005-0000-0000-0000B14A0000}"/>
    <cellStyle name="Normal 5 2 6 2 2 2 3 2" xfId="21766" xr:uid="{00000000-0005-0000-0000-0000B24A0000}"/>
    <cellStyle name="Normal 5 2 6 2 2 2 3 3" xfId="21767" xr:uid="{00000000-0005-0000-0000-0000B34A0000}"/>
    <cellStyle name="Normal 5 2 6 2 2 2 3 4" xfId="21768" xr:uid="{00000000-0005-0000-0000-0000B44A0000}"/>
    <cellStyle name="Normal 5 2 6 2 2 2 4" xfId="21769" xr:uid="{00000000-0005-0000-0000-0000B54A0000}"/>
    <cellStyle name="Normal 5 2 6 2 2 2 4 2" xfId="21770" xr:uid="{00000000-0005-0000-0000-0000B64A0000}"/>
    <cellStyle name="Normal 5 2 6 2 2 2 4 3" xfId="21771" xr:uid="{00000000-0005-0000-0000-0000B74A0000}"/>
    <cellStyle name="Normal 5 2 6 2 2 2 5" xfId="21772" xr:uid="{00000000-0005-0000-0000-0000B84A0000}"/>
    <cellStyle name="Normal 5 2 6 2 2 2 6" xfId="21773" xr:uid="{00000000-0005-0000-0000-0000B94A0000}"/>
    <cellStyle name="Normal 5 2 6 2 2 2 7" xfId="21774" xr:uid="{00000000-0005-0000-0000-0000BA4A0000}"/>
    <cellStyle name="Normal 5 2 6 2 2 3" xfId="21775" xr:uid="{00000000-0005-0000-0000-0000BB4A0000}"/>
    <cellStyle name="Normal 5 2 6 2 2 3 2" xfId="21776" xr:uid="{00000000-0005-0000-0000-0000BC4A0000}"/>
    <cellStyle name="Normal 5 2 6 2 2 3 2 2" xfId="21777" xr:uid="{00000000-0005-0000-0000-0000BD4A0000}"/>
    <cellStyle name="Normal 5 2 6 2 2 3 3" xfId="21778" xr:uid="{00000000-0005-0000-0000-0000BE4A0000}"/>
    <cellStyle name="Normal 5 2 6 2 2 3 4" xfId="21779" xr:uid="{00000000-0005-0000-0000-0000BF4A0000}"/>
    <cellStyle name="Normal 5 2 6 2 2 4" xfId="21780" xr:uid="{00000000-0005-0000-0000-0000C04A0000}"/>
    <cellStyle name="Normal 5 2 6 2 2 4 2" xfId="21781" xr:uid="{00000000-0005-0000-0000-0000C14A0000}"/>
    <cellStyle name="Normal 5 2 6 2 2 4 3" xfId="21782" xr:uid="{00000000-0005-0000-0000-0000C24A0000}"/>
    <cellStyle name="Normal 5 2 6 2 2 4 4" xfId="21783" xr:uid="{00000000-0005-0000-0000-0000C34A0000}"/>
    <cellStyle name="Normal 5 2 6 2 2 5" xfId="21784" xr:uid="{00000000-0005-0000-0000-0000C44A0000}"/>
    <cellStyle name="Normal 5 2 6 2 2 5 2" xfId="21785" xr:uid="{00000000-0005-0000-0000-0000C54A0000}"/>
    <cellStyle name="Normal 5 2 6 2 2 5 3" xfId="21786" xr:uid="{00000000-0005-0000-0000-0000C64A0000}"/>
    <cellStyle name="Normal 5 2 6 2 2 6" xfId="21787" xr:uid="{00000000-0005-0000-0000-0000C74A0000}"/>
    <cellStyle name="Normal 5 2 6 2 2 7" xfId="21788" xr:uid="{00000000-0005-0000-0000-0000C84A0000}"/>
    <cellStyle name="Normal 5 2 6 2 2 8" xfId="21789" xr:uid="{00000000-0005-0000-0000-0000C94A0000}"/>
    <cellStyle name="Normal 5 2 6 2 3" xfId="21790" xr:uid="{00000000-0005-0000-0000-0000CA4A0000}"/>
    <cellStyle name="Normal 5 2 6 2 3 2" xfId="21791" xr:uid="{00000000-0005-0000-0000-0000CB4A0000}"/>
    <cellStyle name="Normal 5 2 6 2 3 2 2" xfId="21792" xr:uid="{00000000-0005-0000-0000-0000CC4A0000}"/>
    <cellStyle name="Normal 5 2 6 2 3 2 2 2" xfId="21793" xr:uid="{00000000-0005-0000-0000-0000CD4A0000}"/>
    <cellStyle name="Normal 5 2 6 2 3 2 2 2 2" xfId="21794" xr:uid="{00000000-0005-0000-0000-0000CE4A0000}"/>
    <cellStyle name="Normal 5 2 6 2 3 2 2 3" xfId="21795" xr:uid="{00000000-0005-0000-0000-0000CF4A0000}"/>
    <cellStyle name="Normal 5 2 6 2 3 2 2 4" xfId="21796" xr:uid="{00000000-0005-0000-0000-0000D04A0000}"/>
    <cellStyle name="Normal 5 2 6 2 3 2 3" xfId="21797" xr:uid="{00000000-0005-0000-0000-0000D14A0000}"/>
    <cellStyle name="Normal 5 2 6 2 3 2 3 2" xfId="21798" xr:uid="{00000000-0005-0000-0000-0000D24A0000}"/>
    <cellStyle name="Normal 5 2 6 2 3 2 3 3" xfId="21799" xr:uid="{00000000-0005-0000-0000-0000D34A0000}"/>
    <cellStyle name="Normal 5 2 6 2 3 2 3 4" xfId="21800" xr:uid="{00000000-0005-0000-0000-0000D44A0000}"/>
    <cellStyle name="Normal 5 2 6 2 3 2 4" xfId="21801" xr:uid="{00000000-0005-0000-0000-0000D54A0000}"/>
    <cellStyle name="Normal 5 2 6 2 3 2 4 2" xfId="21802" xr:uid="{00000000-0005-0000-0000-0000D64A0000}"/>
    <cellStyle name="Normal 5 2 6 2 3 2 4 3" xfId="21803" xr:uid="{00000000-0005-0000-0000-0000D74A0000}"/>
    <cellStyle name="Normal 5 2 6 2 3 2 5" xfId="21804" xr:uid="{00000000-0005-0000-0000-0000D84A0000}"/>
    <cellStyle name="Normal 5 2 6 2 3 2 6" xfId="21805" xr:uid="{00000000-0005-0000-0000-0000D94A0000}"/>
    <cellStyle name="Normal 5 2 6 2 3 2 7" xfId="21806" xr:uid="{00000000-0005-0000-0000-0000DA4A0000}"/>
    <cellStyle name="Normal 5 2 6 2 3 3" xfId="21807" xr:uid="{00000000-0005-0000-0000-0000DB4A0000}"/>
    <cellStyle name="Normal 5 2 6 2 3 3 2" xfId="21808" xr:uid="{00000000-0005-0000-0000-0000DC4A0000}"/>
    <cellStyle name="Normal 5 2 6 2 3 3 2 2" xfId="21809" xr:uid="{00000000-0005-0000-0000-0000DD4A0000}"/>
    <cellStyle name="Normal 5 2 6 2 3 3 3" xfId="21810" xr:uid="{00000000-0005-0000-0000-0000DE4A0000}"/>
    <cellStyle name="Normal 5 2 6 2 3 3 4" xfId="21811" xr:uid="{00000000-0005-0000-0000-0000DF4A0000}"/>
    <cellStyle name="Normal 5 2 6 2 3 4" xfId="21812" xr:uid="{00000000-0005-0000-0000-0000E04A0000}"/>
    <cellStyle name="Normal 5 2 6 2 3 4 2" xfId="21813" xr:uid="{00000000-0005-0000-0000-0000E14A0000}"/>
    <cellStyle name="Normal 5 2 6 2 3 4 3" xfId="21814" xr:uid="{00000000-0005-0000-0000-0000E24A0000}"/>
    <cellStyle name="Normal 5 2 6 2 3 4 4" xfId="21815" xr:uid="{00000000-0005-0000-0000-0000E34A0000}"/>
    <cellStyle name="Normal 5 2 6 2 3 5" xfId="21816" xr:uid="{00000000-0005-0000-0000-0000E44A0000}"/>
    <cellStyle name="Normal 5 2 6 2 3 5 2" xfId="21817" xr:uid="{00000000-0005-0000-0000-0000E54A0000}"/>
    <cellStyle name="Normal 5 2 6 2 3 5 3" xfId="21818" xr:uid="{00000000-0005-0000-0000-0000E64A0000}"/>
    <cellStyle name="Normal 5 2 6 2 3 6" xfId="21819" xr:uid="{00000000-0005-0000-0000-0000E74A0000}"/>
    <cellStyle name="Normal 5 2 6 2 3 7" xfId="21820" xr:uid="{00000000-0005-0000-0000-0000E84A0000}"/>
    <cellStyle name="Normal 5 2 6 2 3 8" xfId="21821" xr:uid="{00000000-0005-0000-0000-0000E94A0000}"/>
    <cellStyle name="Normal 5 2 6 2 4" xfId="21822" xr:uid="{00000000-0005-0000-0000-0000EA4A0000}"/>
    <cellStyle name="Normal 5 2 6 2 4 2" xfId="21823" xr:uid="{00000000-0005-0000-0000-0000EB4A0000}"/>
    <cellStyle name="Normal 5 2 6 2 4 2 2" xfId="21824" xr:uid="{00000000-0005-0000-0000-0000EC4A0000}"/>
    <cellStyle name="Normal 5 2 6 2 4 2 2 2" xfId="21825" xr:uid="{00000000-0005-0000-0000-0000ED4A0000}"/>
    <cellStyle name="Normal 5 2 6 2 4 2 3" xfId="21826" xr:uid="{00000000-0005-0000-0000-0000EE4A0000}"/>
    <cellStyle name="Normal 5 2 6 2 4 2 4" xfId="21827" xr:uid="{00000000-0005-0000-0000-0000EF4A0000}"/>
    <cellStyle name="Normal 5 2 6 2 4 3" xfId="21828" xr:uid="{00000000-0005-0000-0000-0000F04A0000}"/>
    <cellStyle name="Normal 5 2 6 2 4 3 2" xfId="21829" xr:uid="{00000000-0005-0000-0000-0000F14A0000}"/>
    <cellStyle name="Normal 5 2 6 2 4 3 3" xfId="21830" xr:uid="{00000000-0005-0000-0000-0000F24A0000}"/>
    <cellStyle name="Normal 5 2 6 2 4 3 4" xfId="21831" xr:uid="{00000000-0005-0000-0000-0000F34A0000}"/>
    <cellStyle name="Normal 5 2 6 2 4 4" xfId="21832" xr:uid="{00000000-0005-0000-0000-0000F44A0000}"/>
    <cellStyle name="Normal 5 2 6 2 4 4 2" xfId="21833" xr:uid="{00000000-0005-0000-0000-0000F54A0000}"/>
    <cellStyle name="Normal 5 2 6 2 4 4 3" xfId="21834" xr:uid="{00000000-0005-0000-0000-0000F64A0000}"/>
    <cellStyle name="Normal 5 2 6 2 4 5" xfId="21835" xr:uid="{00000000-0005-0000-0000-0000F74A0000}"/>
    <cellStyle name="Normal 5 2 6 2 4 6" xfId="21836" xr:uid="{00000000-0005-0000-0000-0000F84A0000}"/>
    <cellStyle name="Normal 5 2 6 2 4 7" xfId="21837" xr:uid="{00000000-0005-0000-0000-0000F94A0000}"/>
    <cellStyle name="Normal 5 2 6 2 5" xfId="21838" xr:uid="{00000000-0005-0000-0000-0000FA4A0000}"/>
    <cellStyle name="Normal 5 2 6 2 5 2" xfId="21839" xr:uid="{00000000-0005-0000-0000-0000FB4A0000}"/>
    <cellStyle name="Normal 5 2 6 2 5 2 2" xfId="21840" xr:uid="{00000000-0005-0000-0000-0000FC4A0000}"/>
    <cellStyle name="Normal 5 2 6 2 5 3" xfId="21841" xr:uid="{00000000-0005-0000-0000-0000FD4A0000}"/>
    <cellStyle name="Normal 5 2 6 2 5 4" xfId="21842" xr:uid="{00000000-0005-0000-0000-0000FE4A0000}"/>
    <cellStyle name="Normal 5 2 6 2 6" xfId="21843" xr:uid="{00000000-0005-0000-0000-0000FF4A0000}"/>
    <cellStyle name="Normal 5 2 6 2 6 2" xfId="21844" xr:uid="{00000000-0005-0000-0000-0000004B0000}"/>
    <cellStyle name="Normal 5 2 6 2 6 3" xfId="21845" xr:uid="{00000000-0005-0000-0000-0000014B0000}"/>
    <cellStyle name="Normal 5 2 6 2 6 4" xfId="21846" xr:uid="{00000000-0005-0000-0000-0000024B0000}"/>
    <cellStyle name="Normal 5 2 6 2 7" xfId="21847" xr:uid="{00000000-0005-0000-0000-0000034B0000}"/>
    <cellStyle name="Normal 5 2 6 2 7 2" xfId="21848" xr:uid="{00000000-0005-0000-0000-0000044B0000}"/>
    <cellStyle name="Normal 5 2 6 2 7 3" xfId="21849" xr:uid="{00000000-0005-0000-0000-0000054B0000}"/>
    <cellStyle name="Normal 5 2 6 2 8" xfId="21850" xr:uid="{00000000-0005-0000-0000-0000064B0000}"/>
    <cellStyle name="Normal 5 2 6 2 9" xfId="21851" xr:uid="{00000000-0005-0000-0000-0000074B0000}"/>
    <cellStyle name="Normal 5 2 6 3" xfId="21852" xr:uid="{00000000-0005-0000-0000-0000084B0000}"/>
    <cellStyle name="Normal 5 2 6 3 2" xfId="21853" xr:uid="{00000000-0005-0000-0000-0000094B0000}"/>
    <cellStyle name="Normal 5 2 6 3 2 2" xfId="21854" xr:uid="{00000000-0005-0000-0000-00000A4B0000}"/>
    <cellStyle name="Normal 5 2 6 3 2 2 2" xfId="21855" xr:uid="{00000000-0005-0000-0000-00000B4B0000}"/>
    <cellStyle name="Normal 5 2 6 3 2 2 2 2" xfId="21856" xr:uid="{00000000-0005-0000-0000-00000C4B0000}"/>
    <cellStyle name="Normal 5 2 6 3 2 2 3" xfId="21857" xr:uid="{00000000-0005-0000-0000-00000D4B0000}"/>
    <cellStyle name="Normal 5 2 6 3 2 2 4" xfId="21858" xr:uid="{00000000-0005-0000-0000-00000E4B0000}"/>
    <cellStyle name="Normal 5 2 6 3 2 3" xfId="21859" xr:uid="{00000000-0005-0000-0000-00000F4B0000}"/>
    <cellStyle name="Normal 5 2 6 3 2 3 2" xfId="21860" xr:uid="{00000000-0005-0000-0000-0000104B0000}"/>
    <cellStyle name="Normal 5 2 6 3 2 3 3" xfId="21861" xr:uid="{00000000-0005-0000-0000-0000114B0000}"/>
    <cellStyle name="Normal 5 2 6 3 2 3 4" xfId="21862" xr:uid="{00000000-0005-0000-0000-0000124B0000}"/>
    <cellStyle name="Normal 5 2 6 3 2 4" xfId="21863" xr:uid="{00000000-0005-0000-0000-0000134B0000}"/>
    <cellStyle name="Normal 5 2 6 3 2 4 2" xfId="21864" xr:uid="{00000000-0005-0000-0000-0000144B0000}"/>
    <cellStyle name="Normal 5 2 6 3 2 4 3" xfId="21865" xr:uid="{00000000-0005-0000-0000-0000154B0000}"/>
    <cellStyle name="Normal 5 2 6 3 2 5" xfId="21866" xr:uid="{00000000-0005-0000-0000-0000164B0000}"/>
    <cellStyle name="Normal 5 2 6 3 2 6" xfId="21867" xr:uid="{00000000-0005-0000-0000-0000174B0000}"/>
    <cellStyle name="Normal 5 2 6 3 2 7" xfId="21868" xr:uid="{00000000-0005-0000-0000-0000184B0000}"/>
    <cellStyle name="Normal 5 2 6 3 3" xfId="21869" xr:uid="{00000000-0005-0000-0000-0000194B0000}"/>
    <cellStyle name="Normal 5 2 6 3 3 2" xfId="21870" xr:uid="{00000000-0005-0000-0000-00001A4B0000}"/>
    <cellStyle name="Normal 5 2 6 3 3 2 2" xfId="21871" xr:uid="{00000000-0005-0000-0000-00001B4B0000}"/>
    <cellStyle name="Normal 5 2 6 3 3 3" xfId="21872" xr:uid="{00000000-0005-0000-0000-00001C4B0000}"/>
    <cellStyle name="Normal 5 2 6 3 3 4" xfId="21873" xr:uid="{00000000-0005-0000-0000-00001D4B0000}"/>
    <cellStyle name="Normal 5 2 6 3 4" xfId="21874" xr:uid="{00000000-0005-0000-0000-00001E4B0000}"/>
    <cellStyle name="Normal 5 2 6 3 4 2" xfId="21875" xr:uid="{00000000-0005-0000-0000-00001F4B0000}"/>
    <cellStyle name="Normal 5 2 6 3 4 3" xfId="21876" xr:uid="{00000000-0005-0000-0000-0000204B0000}"/>
    <cellStyle name="Normal 5 2 6 3 4 4" xfId="21877" xr:uid="{00000000-0005-0000-0000-0000214B0000}"/>
    <cellStyle name="Normal 5 2 6 3 5" xfId="21878" xr:uid="{00000000-0005-0000-0000-0000224B0000}"/>
    <cellStyle name="Normal 5 2 6 3 5 2" xfId="21879" xr:uid="{00000000-0005-0000-0000-0000234B0000}"/>
    <cellStyle name="Normal 5 2 6 3 5 3" xfId="21880" xr:uid="{00000000-0005-0000-0000-0000244B0000}"/>
    <cellStyle name="Normal 5 2 6 3 6" xfId="21881" xr:uid="{00000000-0005-0000-0000-0000254B0000}"/>
    <cellStyle name="Normal 5 2 6 3 7" xfId="21882" xr:uid="{00000000-0005-0000-0000-0000264B0000}"/>
    <cellStyle name="Normal 5 2 6 3 8" xfId="21883" xr:uid="{00000000-0005-0000-0000-0000274B0000}"/>
    <cellStyle name="Normal 5 2 6 4" xfId="21884" xr:uid="{00000000-0005-0000-0000-0000284B0000}"/>
    <cellStyle name="Normal 5 2 6 4 2" xfId="21885" xr:uid="{00000000-0005-0000-0000-0000294B0000}"/>
    <cellStyle name="Normal 5 2 6 4 2 2" xfId="21886" xr:uid="{00000000-0005-0000-0000-00002A4B0000}"/>
    <cellStyle name="Normal 5 2 6 4 2 2 2" xfId="21887" xr:uid="{00000000-0005-0000-0000-00002B4B0000}"/>
    <cellStyle name="Normal 5 2 6 4 2 2 2 2" xfId="21888" xr:uid="{00000000-0005-0000-0000-00002C4B0000}"/>
    <cellStyle name="Normal 5 2 6 4 2 2 3" xfId="21889" xr:uid="{00000000-0005-0000-0000-00002D4B0000}"/>
    <cellStyle name="Normal 5 2 6 4 2 2 4" xfId="21890" xr:uid="{00000000-0005-0000-0000-00002E4B0000}"/>
    <cellStyle name="Normal 5 2 6 4 2 3" xfId="21891" xr:uid="{00000000-0005-0000-0000-00002F4B0000}"/>
    <cellStyle name="Normal 5 2 6 4 2 3 2" xfId="21892" xr:uid="{00000000-0005-0000-0000-0000304B0000}"/>
    <cellStyle name="Normal 5 2 6 4 2 3 3" xfId="21893" xr:uid="{00000000-0005-0000-0000-0000314B0000}"/>
    <cellStyle name="Normal 5 2 6 4 2 3 4" xfId="21894" xr:uid="{00000000-0005-0000-0000-0000324B0000}"/>
    <cellStyle name="Normal 5 2 6 4 2 4" xfId="21895" xr:uid="{00000000-0005-0000-0000-0000334B0000}"/>
    <cellStyle name="Normal 5 2 6 4 2 4 2" xfId="21896" xr:uid="{00000000-0005-0000-0000-0000344B0000}"/>
    <cellStyle name="Normal 5 2 6 4 2 4 3" xfId="21897" xr:uid="{00000000-0005-0000-0000-0000354B0000}"/>
    <cellStyle name="Normal 5 2 6 4 2 5" xfId="21898" xr:uid="{00000000-0005-0000-0000-0000364B0000}"/>
    <cellStyle name="Normal 5 2 6 4 2 6" xfId="21899" xr:uid="{00000000-0005-0000-0000-0000374B0000}"/>
    <cellStyle name="Normal 5 2 6 4 2 7" xfId="21900" xr:uid="{00000000-0005-0000-0000-0000384B0000}"/>
    <cellStyle name="Normal 5 2 6 4 3" xfId="21901" xr:uid="{00000000-0005-0000-0000-0000394B0000}"/>
    <cellStyle name="Normal 5 2 6 4 3 2" xfId="21902" xr:uid="{00000000-0005-0000-0000-00003A4B0000}"/>
    <cellStyle name="Normal 5 2 6 4 3 2 2" xfId="21903" xr:uid="{00000000-0005-0000-0000-00003B4B0000}"/>
    <cellStyle name="Normal 5 2 6 4 3 3" xfId="21904" xr:uid="{00000000-0005-0000-0000-00003C4B0000}"/>
    <cellStyle name="Normal 5 2 6 4 3 4" xfId="21905" xr:uid="{00000000-0005-0000-0000-00003D4B0000}"/>
    <cellStyle name="Normal 5 2 6 4 4" xfId="21906" xr:uid="{00000000-0005-0000-0000-00003E4B0000}"/>
    <cellStyle name="Normal 5 2 6 4 4 2" xfId="21907" xr:uid="{00000000-0005-0000-0000-00003F4B0000}"/>
    <cellStyle name="Normal 5 2 6 4 4 3" xfId="21908" xr:uid="{00000000-0005-0000-0000-0000404B0000}"/>
    <cellStyle name="Normal 5 2 6 4 4 4" xfId="21909" xr:uid="{00000000-0005-0000-0000-0000414B0000}"/>
    <cellStyle name="Normal 5 2 6 4 5" xfId="21910" xr:uid="{00000000-0005-0000-0000-0000424B0000}"/>
    <cellStyle name="Normal 5 2 6 4 5 2" xfId="21911" xr:uid="{00000000-0005-0000-0000-0000434B0000}"/>
    <cellStyle name="Normal 5 2 6 4 5 3" xfId="21912" xr:uid="{00000000-0005-0000-0000-0000444B0000}"/>
    <cellStyle name="Normal 5 2 6 4 6" xfId="21913" xr:uid="{00000000-0005-0000-0000-0000454B0000}"/>
    <cellStyle name="Normal 5 2 6 4 7" xfId="21914" xr:uid="{00000000-0005-0000-0000-0000464B0000}"/>
    <cellStyle name="Normal 5 2 6 4 8" xfId="21915" xr:uid="{00000000-0005-0000-0000-0000474B0000}"/>
    <cellStyle name="Normal 5 2 6 5" xfId="21916" xr:uid="{00000000-0005-0000-0000-0000484B0000}"/>
    <cellStyle name="Normal 5 2 6 5 2" xfId="21917" xr:uid="{00000000-0005-0000-0000-0000494B0000}"/>
    <cellStyle name="Normal 5 2 6 5 2 2" xfId="21918" xr:uid="{00000000-0005-0000-0000-00004A4B0000}"/>
    <cellStyle name="Normal 5 2 6 5 2 2 2" xfId="21919" xr:uid="{00000000-0005-0000-0000-00004B4B0000}"/>
    <cellStyle name="Normal 5 2 6 5 2 3" xfId="21920" xr:uid="{00000000-0005-0000-0000-00004C4B0000}"/>
    <cellStyle name="Normal 5 2 6 5 2 4" xfId="21921" xr:uid="{00000000-0005-0000-0000-00004D4B0000}"/>
    <cellStyle name="Normal 5 2 6 5 3" xfId="21922" xr:uid="{00000000-0005-0000-0000-00004E4B0000}"/>
    <cellStyle name="Normal 5 2 6 5 3 2" xfId="21923" xr:uid="{00000000-0005-0000-0000-00004F4B0000}"/>
    <cellStyle name="Normal 5 2 6 5 3 3" xfId="21924" xr:uid="{00000000-0005-0000-0000-0000504B0000}"/>
    <cellStyle name="Normal 5 2 6 5 3 4" xfId="21925" xr:uid="{00000000-0005-0000-0000-0000514B0000}"/>
    <cellStyle name="Normal 5 2 6 5 4" xfId="21926" xr:uid="{00000000-0005-0000-0000-0000524B0000}"/>
    <cellStyle name="Normal 5 2 6 5 4 2" xfId="21927" xr:uid="{00000000-0005-0000-0000-0000534B0000}"/>
    <cellStyle name="Normal 5 2 6 5 4 3" xfId="21928" xr:uid="{00000000-0005-0000-0000-0000544B0000}"/>
    <cellStyle name="Normal 5 2 6 5 5" xfId="21929" xr:uid="{00000000-0005-0000-0000-0000554B0000}"/>
    <cellStyle name="Normal 5 2 6 5 6" xfId="21930" xr:uid="{00000000-0005-0000-0000-0000564B0000}"/>
    <cellStyle name="Normal 5 2 6 5 7" xfId="21931" xr:uid="{00000000-0005-0000-0000-0000574B0000}"/>
    <cellStyle name="Normal 5 2 6 6" xfId="21932" xr:uid="{00000000-0005-0000-0000-0000584B0000}"/>
    <cellStyle name="Normal 5 2 6 6 2" xfId="21933" xr:uid="{00000000-0005-0000-0000-0000594B0000}"/>
    <cellStyle name="Normal 5 2 6 6 2 2" xfId="21934" xr:uid="{00000000-0005-0000-0000-00005A4B0000}"/>
    <cellStyle name="Normal 5 2 6 6 3" xfId="21935" xr:uid="{00000000-0005-0000-0000-00005B4B0000}"/>
    <cellStyle name="Normal 5 2 6 6 4" xfId="21936" xr:uid="{00000000-0005-0000-0000-00005C4B0000}"/>
    <cellStyle name="Normal 5 2 6 7" xfId="21937" xr:uid="{00000000-0005-0000-0000-00005D4B0000}"/>
    <cellStyle name="Normal 5 2 6 7 2" xfId="21938" xr:uid="{00000000-0005-0000-0000-00005E4B0000}"/>
    <cellStyle name="Normal 5 2 6 7 3" xfId="21939" xr:uid="{00000000-0005-0000-0000-00005F4B0000}"/>
    <cellStyle name="Normal 5 2 6 7 4" xfId="21940" xr:uid="{00000000-0005-0000-0000-0000604B0000}"/>
    <cellStyle name="Normal 5 2 6 8" xfId="21941" xr:uid="{00000000-0005-0000-0000-0000614B0000}"/>
    <cellStyle name="Normal 5 2 6 8 2" xfId="21942" xr:uid="{00000000-0005-0000-0000-0000624B0000}"/>
    <cellStyle name="Normal 5 2 6 8 3" xfId="21943" xr:uid="{00000000-0005-0000-0000-0000634B0000}"/>
    <cellStyle name="Normal 5 2 6 9" xfId="21944" xr:uid="{00000000-0005-0000-0000-0000644B0000}"/>
    <cellStyle name="Normal 5 2 7" xfId="21945" xr:uid="{00000000-0005-0000-0000-0000654B0000}"/>
    <cellStyle name="Normal 5 2 7 10" xfId="21946" xr:uid="{00000000-0005-0000-0000-0000664B0000}"/>
    <cellStyle name="Normal 5 2 7 11" xfId="21947" xr:uid="{00000000-0005-0000-0000-0000674B0000}"/>
    <cellStyle name="Normal 5 2 7 2" xfId="21948" xr:uid="{00000000-0005-0000-0000-0000684B0000}"/>
    <cellStyle name="Normal 5 2 7 2 10" xfId="21949" xr:uid="{00000000-0005-0000-0000-0000694B0000}"/>
    <cellStyle name="Normal 5 2 7 2 2" xfId="21950" xr:uid="{00000000-0005-0000-0000-00006A4B0000}"/>
    <cellStyle name="Normal 5 2 7 2 2 2" xfId="21951" xr:uid="{00000000-0005-0000-0000-00006B4B0000}"/>
    <cellStyle name="Normal 5 2 7 2 2 2 2" xfId="21952" xr:uid="{00000000-0005-0000-0000-00006C4B0000}"/>
    <cellStyle name="Normal 5 2 7 2 2 2 2 2" xfId="21953" xr:uid="{00000000-0005-0000-0000-00006D4B0000}"/>
    <cellStyle name="Normal 5 2 7 2 2 2 2 2 2" xfId="21954" xr:uid="{00000000-0005-0000-0000-00006E4B0000}"/>
    <cellStyle name="Normal 5 2 7 2 2 2 2 3" xfId="21955" xr:uid="{00000000-0005-0000-0000-00006F4B0000}"/>
    <cellStyle name="Normal 5 2 7 2 2 2 2 4" xfId="21956" xr:uid="{00000000-0005-0000-0000-0000704B0000}"/>
    <cellStyle name="Normal 5 2 7 2 2 2 3" xfId="21957" xr:uid="{00000000-0005-0000-0000-0000714B0000}"/>
    <cellStyle name="Normal 5 2 7 2 2 2 3 2" xfId="21958" xr:uid="{00000000-0005-0000-0000-0000724B0000}"/>
    <cellStyle name="Normal 5 2 7 2 2 2 3 3" xfId="21959" xr:uid="{00000000-0005-0000-0000-0000734B0000}"/>
    <cellStyle name="Normal 5 2 7 2 2 2 3 4" xfId="21960" xr:uid="{00000000-0005-0000-0000-0000744B0000}"/>
    <cellStyle name="Normal 5 2 7 2 2 2 4" xfId="21961" xr:uid="{00000000-0005-0000-0000-0000754B0000}"/>
    <cellStyle name="Normal 5 2 7 2 2 2 4 2" xfId="21962" xr:uid="{00000000-0005-0000-0000-0000764B0000}"/>
    <cellStyle name="Normal 5 2 7 2 2 2 4 3" xfId="21963" xr:uid="{00000000-0005-0000-0000-0000774B0000}"/>
    <cellStyle name="Normal 5 2 7 2 2 2 5" xfId="21964" xr:uid="{00000000-0005-0000-0000-0000784B0000}"/>
    <cellStyle name="Normal 5 2 7 2 2 2 6" xfId="21965" xr:uid="{00000000-0005-0000-0000-0000794B0000}"/>
    <cellStyle name="Normal 5 2 7 2 2 2 7" xfId="21966" xr:uid="{00000000-0005-0000-0000-00007A4B0000}"/>
    <cellStyle name="Normal 5 2 7 2 2 3" xfId="21967" xr:uid="{00000000-0005-0000-0000-00007B4B0000}"/>
    <cellStyle name="Normal 5 2 7 2 2 3 2" xfId="21968" xr:uid="{00000000-0005-0000-0000-00007C4B0000}"/>
    <cellStyle name="Normal 5 2 7 2 2 3 2 2" xfId="21969" xr:uid="{00000000-0005-0000-0000-00007D4B0000}"/>
    <cellStyle name="Normal 5 2 7 2 2 3 3" xfId="21970" xr:uid="{00000000-0005-0000-0000-00007E4B0000}"/>
    <cellStyle name="Normal 5 2 7 2 2 3 4" xfId="21971" xr:uid="{00000000-0005-0000-0000-00007F4B0000}"/>
    <cellStyle name="Normal 5 2 7 2 2 4" xfId="21972" xr:uid="{00000000-0005-0000-0000-0000804B0000}"/>
    <cellStyle name="Normal 5 2 7 2 2 4 2" xfId="21973" xr:uid="{00000000-0005-0000-0000-0000814B0000}"/>
    <cellStyle name="Normal 5 2 7 2 2 4 3" xfId="21974" xr:uid="{00000000-0005-0000-0000-0000824B0000}"/>
    <cellStyle name="Normal 5 2 7 2 2 4 4" xfId="21975" xr:uid="{00000000-0005-0000-0000-0000834B0000}"/>
    <cellStyle name="Normal 5 2 7 2 2 5" xfId="21976" xr:uid="{00000000-0005-0000-0000-0000844B0000}"/>
    <cellStyle name="Normal 5 2 7 2 2 5 2" xfId="21977" xr:uid="{00000000-0005-0000-0000-0000854B0000}"/>
    <cellStyle name="Normal 5 2 7 2 2 5 3" xfId="21978" xr:uid="{00000000-0005-0000-0000-0000864B0000}"/>
    <cellStyle name="Normal 5 2 7 2 2 6" xfId="21979" xr:uid="{00000000-0005-0000-0000-0000874B0000}"/>
    <cellStyle name="Normal 5 2 7 2 2 7" xfId="21980" xr:uid="{00000000-0005-0000-0000-0000884B0000}"/>
    <cellStyle name="Normal 5 2 7 2 2 8" xfId="21981" xr:uid="{00000000-0005-0000-0000-0000894B0000}"/>
    <cellStyle name="Normal 5 2 7 2 3" xfId="21982" xr:uid="{00000000-0005-0000-0000-00008A4B0000}"/>
    <cellStyle name="Normal 5 2 7 2 3 2" xfId="21983" xr:uid="{00000000-0005-0000-0000-00008B4B0000}"/>
    <cellStyle name="Normal 5 2 7 2 3 2 2" xfId="21984" xr:uid="{00000000-0005-0000-0000-00008C4B0000}"/>
    <cellStyle name="Normal 5 2 7 2 3 2 2 2" xfId="21985" xr:uid="{00000000-0005-0000-0000-00008D4B0000}"/>
    <cellStyle name="Normal 5 2 7 2 3 2 2 2 2" xfId="21986" xr:uid="{00000000-0005-0000-0000-00008E4B0000}"/>
    <cellStyle name="Normal 5 2 7 2 3 2 2 3" xfId="21987" xr:uid="{00000000-0005-0000-0000-00008F4B0000}"/>
    <cellStyle name="Normal 5 2 7 2 3 2 2 4" xfId="21988" xr:uid="{00000000-0005-0000-0000-0000904B0000}"/>
    <cellStyle name="Normal 5 2 7 2 3 2 3" xfId="21989" xr:uid="{00000000-0005-0000-0000-0000914B0000}"/>
    <cellStyle name="Normal 5 2 7 2 3 2 3 2" xfId="21990" xr:uid="{00000000-0005-0000-0000-0000924B0000}"/>
    <cellStyle name="Normal 5 2 7 2 3 2 3 3" xfId="21991" xr:uid="{00000000-0005-0000-0000-0000934B0000}"/>
    <cellStyle name="Normal 5 2 7 2 3 2 3 4" xfId="21992" xr:uid="{00000000-0005-0000-0000-0000944B0000}"/>
    <cellStyle name="Normal 5 2 7 2 3 2 4" xfId="21993" xr:uid="{00000000-0005-0000-0000-0000954B0000}"/>
    <cellStyle name="Normal 5 2 7 2 3 2 4 2" xfId="21994" xr:uid="{00000000-0005-0000-0000-0000964B0000}"/>
    <cellStyle name="Normal 5 2 7 2 3 2 4 3" xfId="21995" xr:uid="{00000000-0005-0000-0000-0000974B0000}"/>
    <cellStyle name="Normal 5 2 7 2 3 2 5" xfId="21996" xr:uid="{00000000-0005-0000-0000-0000984B0000}"/>
    <cellStyle name="Normal 5 2 7 2 3 2 6" xfId="21997" xr:uid="{00000000-0005-0000-0000-0000994B0000}"/>
    <cellStyle name="Normal 5 2 7 2 3 2 7" xfId="21998" xr:uid="{00000000-0005-0000-0000-00009A4B0000}"/>
    <cellStyle name="Normal 5 2 7 2 3 3" xfId="21999" xr:uid="{00000000-0005-0000-0000-00009B4B0000}"/>
    <cellStyle name="Normal 5 2 7 2 3 3 2" xfId="22000" xr:uid="{00000000-0005-0000-0000-00009C4B0000}"/>
    <cellStyle name="Normal 5 2 7 2 3 3 2 2" xfId="22001" xr:uid="{00000000-0005-0000-0000-00009D4B0000}"/>
    <cellStyle name="Normal 5 2 7 2 3 3 3" xfId="22002" xr:uid="{00000000-0005-0000-0000-00009E4B0000}"/>
    <cellStyle name="Normal 5 2 7 2 3 3 4" xfId="22003" xr:uid="{00000000-0005-0000-0000-00009F4B0000}"/>
    <cellStyle name="Normal 5 2 7 2 3 4" xfId="22004" xr:uid="{00000000-0005-0000-0000-0000A04B0000}"/>
    <cellStyle name="Normal 5 2 7 2 3 4 2" xfId="22005" xr:uid="{00000000-0005-0000-0000-0000A14B0000}"/>
    <cellStyle name="Normal 5 2 7 2 3 4 3" xfId="22006" xr:uid="{00000000-0005-0000-0000-0000A24B0000}"/>
    <cellStyle name="Normal 5 2 7 2 3 4 4" xfId="22007" xr:uid="{00000000-0005-0000-0000-0000A34B0000}"/>
    <cellStyle name="Normal 5 2 7 2 3 5" xfId="22008" xr:uid="{00000000-0005-0000-0000-0000A44B0000}"/>
    <cellStyle name="Normal 5 2 7 2 3 5 2" xfId="22009" xr:uid="{00000000-0005-0000-0000-0000A54B0000}"/>
    <cellStyle name="Normal 5 2 7 2 3 5 3" xfId="22010" xr:uid="{00000000-0005-0000-0000-0000A64B0000}"/>
    <cellStyle name="Normal 5 2 7 2 3 6" xfId="22011" xr:uid="{00000000-0005-0000-0000-0000A74B0000}"/>
    <cellStyle name="Normal 5 2 7 2 3 7" xfId="22012" xr:uid="{00000000-0005-0000-0000-0000A84B0000}"/>
    <cellStyle name="Normal 5 2 7 2 3 8" xfId="22013" xr:uid="{00000000-0005-0000-0000-0000A94B0000}"/>
    <cellStyle name="Normal 5 2 7 2 4" xfId="22014" xr:uid="{00000000-0005-0000-0000-0000AA4B0000}"/>
    <cellStyle name="Normal 5 2 7 2 4 2" xfId="22015" xr:uid="{00000000-0005-0000-0000-0000AB4B0000}"/>
    <cellStyle name="Normal 5 2 7 2 4 2 2" xfId="22016" xr:uid="{00000000-0005-0000-0000-0000AC4B0000}"/>
    <cellStyle name="Normal 5 2 7 2 4 2 2 2" xfId="22017" xr:uid="{00000000-0005-0000-0000-0000AD4B0000}"/>
    <cellStyle name="Normal 5 2 7 2 4 2 3" xfId="22018" xr:uid="{00000000-0005-0000-0000-0000AE4B0000}"/>
    <cellStyle name="Normal 5 2 7 2 4 2 4" xfId="22019" xr:uid="{00000000-0005-0000-0000-0000AF4B0000}"/>
    <cellStyle name="Normal 5 2 7 2 4 3" xfId="22020" xr:uid="{00000000-0005-0000-0000-0000B04B0000}"/>
    <cellStyle name="Normal 5 2 7 2 4 3 2" xfId="22021" xr:uid="{00000000-0005-0000-0000-0000B14B0000}"/>
    <cellStyle name="Normal 5 2 7 2 4 3 3" xfId="22022" xr:uid="{00000000-0005-0000-0000-0000B24B0000}"/>
    <cellStyle name="Normal 5 2 7 2 4 3 4" xfId="22023" xr:uid="{00000000-0005-0000-0000-0000B34B0000}"/>
    <cellStyle name="Normal 5 2 7 2 4 4" xfId="22024" xr:uid="{00000000-0005-0000-0000-0000B44B0000}"/>
    <cellStyle name="Normal 5 2 7 2 4 4 2" xfId="22025" xr:uid="{00000000-0005-0000-0000-0000B54B0000}"/>
    <cellStyle name="Normal 5 2 7 2 4 4 3" xfId="22026" xr:uid="{00000000-0005-0000-0000-0000B64B0000}"/>
    <cellStyle name="Normal 5 2 7 2 4 5" xfId="22027" xr:uid="{00000000-0005-0000-0000-0000B74B0000}"/>
    <cellStyle name="Normal 5 2 7 2 4 6" xfId="22028" xr:uid="{00000000-0005-0000-0000-0000B84B0000}"/>
    <cellStyle name="Normal 5 2 7 2 4 7" xfId="22029" xr:uid="{00000000-0005-0000-0000-0000B94B0000}"/>
    <cellStyle name="Normal 5 2 7 2 5" xfId="22030" xr:uid="{00000000-0005-0000-0000-0000BA4B0000}"/>
    <cellStyle name="Normal 5 2 7 2 5 2" xfId="22031" xr:uid="{00000000-0005-0000-0000-0000BB4B0000}"/>
    <cellStyle name="Normal 5 2 7 2 5 2 2" xfId="22032" xr:uid="{00000000-0005-0000-0000-0000BC4B0000}"/>
    <cellStyle name="Normal 5 2 7 2 5 3" xfId="22033" xr:uid="{00000000-0005-0000-0000-0000BD4B0000}"/>
    <cellStyle name="Normal 5 2 7 2 5 4" xfId="22034" xr:uid="{00000000-0005-0000-0000-0000BE4B0000}"/>
    <cellStyle name="Normal 5 2 7 2 6" xfId="22035" xr:uid="{00000000-0005-0000-0000-0000BF4B0000}"/>
    <cellStyle name="Normal 5 2 7 2 6 2" xfId="22036" xr:uid="{00000000-0005-0000-0000-0000C04B0000}"/>
    <cellStyle name="Normal 5 2 7 2 6 3" xfId="22037" xr:uid="{00000000-0005-0000-0000-0000C14B0000}"/>
    <cellStyle name="Normal 5 2 7 2 6 4" xfId="22038" xr:uid="{00000000-0005-0000-0000-0000C24B0000}"/>
    <cellStyle name="Normal 5 2 7 2 7" xfId="22039" xr:uid="{00000000-0005-0000-0000-0000C34B0000}"/>
    <cellStyle name="Normal 5 2 7 2 7 2" xfId="22040" xr:uid="{00000000-0005-0000-0000-0000C44B0000}"/>
    <cellStyle name="Normal 5 2 7 2 7 3" xfId="22041" xr:uid="{00000000-0005-0000-0000-0000C54B0000}"/>
    <cellStyle name="Normal 5 2 7 2 8" xfId="22042" xr:uid="{00000000-0005-0000-0000-0000C64B0000}"/>
    <cellStyle name="Normal 5 2 7 2 9" xfId="22043" xr:uid="{00000000-0005-0000-0000-0000C74B0000}"/>
    <cellStyle name="Normal 5 2 7 3" xfId="22044" xr:uid="{00000000-0005-0000-0000-0000C84B0000}"/>
    <cellStyle name="Normal 5 2 7 3 2" xfId="22045" xr:uid="{00000000-0005-0000-0000-0000C94B0000}"/>
    <cellStyle name="Normal 5 2 7 3 2 2" xfId="22046" xr:uid="{00000000-0005-0000-0000-0000CA4B0000}"/>
    <cellStyle name="Normal 5 2 7 3 2 2 2" xfId="22047" xr:uid="{00000000-0005-0000-0000-0000CB4B0000}"/>
    <cellStyle name="Normal 5 2 7 3 2 2 2 2" xfId="22048" xr:uid="{00000000-0005-0000-0000-0000CC4B0000}"/>
    <cellStyle name="Normal 5 2 7 3 2 2 3" xfId="22049" xr:uid="{00000000-0005-0000-0000-0000CD4B0000}"/>
    <cellStyle name="Normal 5 2 7 3 2 2 4" xfId="22050" xr:uid="{00000000-0005-0000-0000-0000CE4B0000}"/>
    <cellStyle name="Normal 5 2 7 3 2 3" xfId="22051" xr:uid="{00000000-0005-0000-0000-0000CF4B0000}"/>
    <cellStyle name="Normal 5 2 7 3 2 3 2" xfId="22052" xr:uid="{00000000-0005-0000-0000-0000D04B0000}"/>
    <cellStyle name="Normal 5 2 7 3 2 3 3" xfId="22053" xr:uid="{00000000-0005-0000-0000-0000D14B0000}"/>
    <cellStyle name="Normal 5 2 7 3 2 3 4" xfId="22054" xr:uid="{00000000-0005-0000-0000-0000D24B0000}"/>
    <cellStyle name="Normal 5 2 7 3 2 4" xfId="22055" xr:uid="{00000000-0005-0000-0000-0000D34B0000}"/>
    <cellStyle name="Normal 5 2 7 3 2 4 2" xfId="22056" xr:uid="{00000000-0005-0000-0000-0000D44B0000}"/>
    <cellStyle name="Normal 5 2 7 3 2 4 3" xfId="22057" xr:uid="{00000000-0005-0000-0000-0000D54B0000}"/>
    <cellStyle name="Normal 5 2 7 3 2 5" xfId="22058" xr:uid="{00000000-0005-0000-0000-0000D64B0000}"/>
    <cellStyle name="Normal 5 2 7 3 2 6" xfId="22059" xr:uid="{00000000-0005-0000-0000-0000D74B0000}"/>
    <cellStyle name="Normal 5 2 7 3 2 7" xfId="22060" xr:uid="{00000000-0005-0000-0000-0000D84B0000}"/>
    <cellStyle name="Normal 5 2 7 3 3" xfId="22061" xr:uid="{00000000-0005-0000-0000-0000D94B0000}"/>
    <cellStyle name="Normal 5 2 7 3 3 2" xfId="22062" xr:uid="{00000000-0005-0000-0000-0000DA4B0000}"/>
    <cellStyle name="Normal 5 2 7 3 3 2 2" xfId="22063" xr:uid="{00000000-0005-0000-0000-0000DB4B0000}"/>
    <cellStyle name="Normal 5 2 7 3 3 3" xfId="22064" xr:uid="{00000000-0005-0000-0000-0000DC4B0000}"/>
    <cellStyle name="Normal 5 2 7 3 3 4" xfId="22065" xr:uid="{00000000-0005-0000-0000-0000DD4B0000}"/>
    <cellStyle name="Normal 5 2 7 3 4" xfId="22066" xr:uid="{00000000-0005-0000-0000-0000DE4B0000}"/>
    <cellStyle name="Normal 5 2 7 3 4 2" xfId="22067" xr:uid="{00000000-0005-0000-0000-0000DF4B0000}"/>
    <cellStyle name="Normal 5 2 7 3 4 3" xfId="22068" xr:uid="{00000000-0005-0000-0000-0000E04B0000}"/>
    <cellStyle name="Normal 5 2 7 3 4 4" xfId="22069" xr:uid="{00000000-0005-0000-0000-0000E14B0000}"/>
    <cellStyle name="Normal 5 2 7 3 5" xfId="22070" xr:uid="{00000000-0005-0000-0000-0000E24B0000}"/>
    <cellStyle name="Normal 5 2 7 3 5 2" xfId="22071" xr:uid="{00000000-0005-0000-0000-0000E34B0000}"/>
    <cellStyle name="Normal 5 2 7 3 5 3" xfId="22072" xr:uid="{00000000-0005-0000-0000-0000E44B0000}"/>
    <cellStyle name="Normal 5 2 7 3 6" xfId="22073" xr:uid="{00000000-0005-0000-0000-0000E54B0000}"/>
    <cellStyle name="Normal 5 2 7 3 7" xfId="22074" xr:uid="{00000000-0005-0000-0000-0000E64B0000}"/>
    <cellStyle name="Normal 5 2 7 3 8" xfId="22075" xr:uid="{00000000-0005-0000-0000-0000E74B0000}"/>
    <cellStyle name="Normal 5 2 7 4" xfId="22076" xr:uid="{00000000-0005-0000-0000-0000E84B0000}"/>
    <cellStyle name="Normal 5 2 7 4 2" xfId="22077" xr:uid="{00000000-0005-0000-0000-0000E94B0000}"/>
    <cellStyle name="Normal 5 2 7 4 2 2" xfId="22078" xr:uid="{00000000-0005-0000-0000-0000EA4B0000}"/>
    <cellStyle name="Normal 5 2 7 4 2 2 2" xfId="22079" xr:uid="{00000000-0005-0000-0000-0000EB4B0000}"/>
    <cellStyle name="Normal 5 2 7 4 2 2 2 2" xfId="22080" xr:uid="{00000000-0005-0000-0000-0000EC4B0000}"/>
    <cellStyle name="Normal 5 2 7 4 2 2 3" xfId="22081" xr:uid="{00000000-0005-0000-0000-0000ED4B0000}"/>
    <cellStyle name="Normal 5 2 7 4 2 2 4" xfId="22082" xr:uid="{00000000-0005-0000-0000-0000EE4B0000}"/>
    <cellStyle name="Normal 5 2 7 4 2 3" xfId="22083" xr:uid="{00000000-0005-0000-0000-0000EF4B0000}"/>
    <cellStyle name="Normal 5 2 7 4 2 3 2" xfId="22084" xr:uid="{00000000-0005-0000-0000-0000F04B0000}"/>
    <cellStyle name="Normal 5 2 7 4 2 3 3" xfId="22085" xr:uid="{00000000-0005-0000-0000-0000F14B0000}"/>
    <cellStyle name="Normal 5 2 7 4 2 3 4" xfId="22086" xr:uid="{00000000-0005-0000-0000-0000F24B0000}"/>
    <cellStyle name="Normal 5 2 7 4 2 4" xfId="22087" xr:uid="{00000000-0005-0000-0000-0000F34B0000}"/>
    <cellStyle name="Normal 5 2 7 4 2 4 2" xfId="22088" xr:uid="{00000000-0005-0000-0000-0000F44B0000}"/>
    <cellStyle name="Normal 5 2 7 4 2 4 3" xfId="22089" xr:uid="{00000000-0005-0000-0000-0000F54B0000}"/>
    <cellStyle name="Normal 5 2 7 4 2 5" xfId="22090" xr:uid="{00000000-0005-0000-0000-0000F64B0000}"/>
    <cellStyle name="Normal 5 2 7 4 2 6" xfId="22091" xr:uid="{00000000-0005-0000-0000-0000F74B0000}"/>
    <cellStyle name="Normal 5 2 7 4 2 7" xfId="22092" xr:uid="{00000000-0005-0000-0000-0000F84B0000}"/>
    <cellStyle name="Normal 5 2 7 4 3" xfId="22093" xr:uid="{00000000-0005-0000-0000-0000F94B0000}"/>
    <cellStyle name="Normal 5 2 7 4 3 2" xfId="22094" xr:uid="{00000000-0005-0000-0000-0000FA4B0000}"/>
    <cellStyle name="Normal 5 2 7 4 3 2 2" xfId="22095" xr:uid="{00000000-0005-0000-0000-0000FB4B0000}"/>
    <cellStyle name="Normal 5 2 7 4 3 3" xfId="22096" xr:uid="{00000000-0005-0000-0000-0000FC4B0000}"/>
    <cellStyle name="Normal 5 2 7 4 3 4" xfId="22097" xr:uid="{00000000-0005-0000-0000-0000FD4B0000}"/>
    <cellStyle name="Normal 5 2 7 4 4" xfId="22098" xr:uid="{00000000-0005-0000-0000-0000FE4B0000}"/>
    <cellStyle name="Normal 5 2 7 4 4 2" xfId="22099" xr:uid="{00000000-0005-0000-0000-0000FF4B0000}"/>
    <cellStyle name="Normal 5 2 7 4 4 3" xfId="22100" xr:uid="{00000000-0005-0000-0000-0000004C0000}"/>
    <cellStyle name="Normal 5 2 7 4 4 4" xfId="22101" xr:uid="{00000000-0005-0000-0000-0000014C0000}"/>
    <cellStyle name="Normal 5 2 7 4 5" xfId="22102" xr:uid="{00000000-0005-0000-0000-0000024C0000}"/>
    <cellStyle name="Normal 5 2 7 4 5 2" xfId="22103" xr:uid="{00000000-0005-0000-0000-0000034C0000}"/>
    <cellStyle name="Normal 5 2 7 4 5 3" xfId="22104" xr:uid="{00000000-0005-0000-0000-0000044C0000}"/>
    <cellStyle name="Normal 5 2 7 4 6" xfId="22105" xr:uid="{00000000-0005-0000-0000-0000054C0000}"/>
    <cellStyle name="Normal 5 2 7 4 7" xfId="22106" xr:uid="{00000000-0005-0000-0000-0000064C0000}"/>
    <cellStyle name="Normal 5 2 7 4 8" xfId="22107" xr:uid="{00000000-0005-0000-0000-0000074C0000}"/>
    <cellStyle name="Normal 5 2 7 5" xfId="22108" xr:uid="{00000000-0005-0000-0000-0000084C0000}"/>
    <cellStyle name="Normal 5 2 7 5 2" xfId="22109" xr:uid="{00000000-0005-0000-0000-0000094C0000}"/>
    <cellStyle name="Normal 5 2 7 5 2 2" xfId="22110" xr:uid="{00000000-0005-0000-0000-00000A4C0000}"/>
    <cellStyle name="Normal 5 2 7 5 2 2 2" xfId="22111" xr:uid="{00000000-0005-0000-0000-00000B4C0000}"/>
    <cellStyle name="Normal 5 2 7 5 2 3" xfId="22112" xr:uid="{00000000-0005-0000-0000-00000C4C0000}"/>
    <cellStyle name="Normal 5 2 7 5 2 4" xfId="22113" xr:uid="{00000000-0005-0000-0000-00000D4C0000}"/>
    <cellStyle name="Normal 5 2 7 5 3" xfId="22114" xr:uid="{00000000-0005-0000-0000-00000E4C0000}"/>
    <cellStyle name="Normal 5 2 7 5 3 2" xfId="22115" xr:uid="{00000000-0005-0000-0000-00000F4C0000}"/>
    <cellStyle name="Normal 5 2 7 5 3 3" xfId="22116" xr:uid="{00000000-0005-0000-0000-0000104C0000}"/>
    <cellStyle name="Normal 5 2 7 5 3 4" xfId="22117" xr:uid="{00000000-0005-0000-0000-0000114C0000}"/>
    <cellStyle name="Normal 5 2 7 5 4" xfId="22118" xr:uid="{00000000-0005-0000-0000-0000124C0000}"/>
    <cellStyle name="Normal 5 2 7 5 4 2" xfId="22119" xr:uid="{00000000-0005-0000-0000-0000134C0000}"/>
    <cellStyle name="Normal 5 2 7 5 4 3" xfId="22120" xr:uid="{00000000-0005-0000-0000-0000144C0000}"/>
    <cellStyle name="Normal 5 2 7 5 5" xfId="22121" xr:uid="{00000000-0005-0000-0000-0000154C0000}"/>
    <cellStyle name="Normal 5 2 7 5 6" xfId="22122" xr:uid="{00000000-0005-0000-0000-0000164C0000}"/>
    <cellStyle name="Normal 5 2 7 5 7" xfId="22123" xr:uid="{00000000-0005-0000-0000-0000174C0000}"/>
    <cellStyle name="Normal 5 2 7 6" xfId="22124" xr:uid="{00000000-0005-0000-0000-0000184C0000}"/>
    <cellStyle name="Normal 5 2 7 6 2" xfId="22125" xr:uid="{00000000-0005-0000-0000-0000194C0000}"/>
    <cellStyle name="Normal 5 2 7 6 2 2" xfId="22126" xr:uid="{00000000-0005-0000-0000-00001A4C0000}"/>
    <cellStyle name="Normal 5 2 7 6 3" xfId="22127" xr:uid="{00000000-0005-0000-0000-00001B4C0000}"/>
    <cellStyle name="Normal 5 2 7 6 4" xfId="22128" xr:uid="{00000000-0005-0000-0000-00001C4C0000}"/>
    <cellStyle name="Normal 5 2 7 7" xfId="22129" xr:uid="{00000000-0005-0000-0000-00001D4C0000}"/>
    <cellStyle name="Normal 5 2 7 7 2" xfId="22130" xr:uid="{00000000-0005-0000-0000-00001E4C0000}"/>
    <cellStyle name="Normal 5 2 7 7 3" xfId="22131" xr:uid="{00000000-0005-0000-0000-00001F4C0000}"/>
    <cellStyle name="Normal 5 2 7 7 4" xfId="22132" xr:uid="{00000000-0005-0000-0000-0000204C0000}"/>
    <cellStyle name="Normal 5 2 7 8" xfId="22133" xr:uid="{00000000-0005-0000-0000-0000214C0000}"/>
    <cellStyle name="Normal 5 2 7 8 2" xfId="22134" xr:uid="{00000000-0005-0000-0000-0000224C0000}"/>
    <cellStyle name="Normal 5 2 7 8 3" xfId="22135" xr:uid="{00000000-0005-0000-0000-0000234C0000}"/>
    <cellStyle name="Normal 5 2 7 9" xfId="22136" xr:uid="{00000000-0005-0000-0000-0000244C0000}"/>
    <cellStyle name="Normal 5 2 8" xfId="22137" xr:uid="{00000000-0005-0000-0000-0000254C0000}"/>
    <cellStyle name="Normal 5 2 8 10" xfId="22138" xr:uid="{00000000-0005-0000-0000-0000264C0000}"/>
    <cellStyle name="Normal 5 2 8 2" xfId="22139" xr:uid="{00000000-0005-0000-0000-0000274C0000}"/>
    <cellStyle name="Normal 5 2 8 2 2" xfId="22140" xr:uid="{00000000-0005-0000-0000-0000284C0000}"/>
    <cellStyle name="Normal 5 2 8 2 2 2" xfId="22141" xr:uid="{00000000-0005-0000-0000-0000294C0000}"/>
    <cellStyle name="Normal 5 2 8 2 2 2 2" xfId="22142" xr:uid="{00000000-0005-0000-0000-00002A4C0000}"/>
    <cellStyle name="Normal 5 2 8 2 2 2 2 2" xfId="22143" xr:uid="{00000000-0005-0000-0000-00002B4C0000}"/>
    <cellStyle name="Normal 5 2 8 2 2 2 3" xfId="22144" xr:uid="{00000000-0005-0000-0000-00002C4C0000}"/>
    <cellStyle name="Normal 5 2 8 2 2 2 4" xfId="22145" xr:uid="{00000000-0005-0000-0000-00002D4C0000}"/>
    <cellStyle name="Normal 5 2 8 2 2 3" xfId="22146" xr:uid="{00000000-0005-0000-0000-00002E4C0000}"/>
    <cellStyle name="Normal 5 2 8 2 2 3 2" xfId="22147" xr:uid="{00000000-0005-0000-0000-00002F4C0000}"/>
    <cellStyle name="Normal 5 2 8 2 2 3 3" xfId="22148" xr:uid="{00000000-0005-0000-0000-0000304C0000}"/>
    <cellStyle name="Normal 5 2 8 2 2 3 4" xfId="22149" xr:uid="{00000000-0005-0000-0000-0000314C0000}"/>
    <cellStyle name="Normal 5 2 8 2 2 4" xfId="22150" xr:uid="{00000000-0005-0000-0000-0000324C0000}"/>
    <cellStyle name="Normal 5 2 8 2 2 4 2" xfId="22151" xr:uid="{00000000-0005-0000-0000-0000334C0000}"/>
    <cellStyle name="Normal 5 2 8 2 2 4 3" xfId="22152" xr:uid="{00000000-0005-0000-0000-0000344C0000}"/>
    <cellStyle name="Normal 5 2 8 2 2 5" xfId="22153" xr:uid="{00000000-0005-0000-0000-0000354C0000}"/>
    <cellStyle name="Normal 5 2 8 2 2 6" xfId="22154" xr:uid="{00000000-0005-0000-0000-0000364C0000}"/>
    <cellStyle name="Normal 5 2 8 2 2 7" xfId="22155" xr:uid="{00000000-0005-0000-0000-0000374C0000}"/>
    <cellStyle name="Normal 5 2 8 2 3" xfId="22156" xr:uid="{00000000-0005-0000-0000-0000384C0000}"/>
    <cellStyle name="Normal 5 2 8 2 3 2" xfId="22157" xr:uid="{00000000-0005-0000-0000-0000394C0000}"/>
    <cellStyle name="Normal 5 2 8 2 3 2 2" xfId="22158" xr:uid="{00000000-0005-0000-0000-00003A4C0000}"/>
    <cellStyle name="Normal 5 2 8 2 3 3" xfId="22159" xr:uid="{00000000-0005-0000-0000-00003B4C0000}"/>
    <cellStyle name="Normal 5 2 8 2 3 4" xfId="22160" xr:uid="{00000000-0005-0000-0000-00003C4C0000}"/>
    <cellStyle name="Normal 5 2 8 2 4" xfId="22161" xr:uid="{00000000-0005-0000-0000-00003D4C0000}"/>
    <cellStyle name="Normal 5 2 8 2 4 2" xfId="22162" xr:uid="{00000000-0005-0000-0000-00003E4C0000}"/>
    <cellStyle name="Normal 5 2 8 2 4 3" xfId="22163" xr:uid="{00000000-0005-0000-0000-00003F4C0000}"/>
    <cellStyle name="Normal 5 2 8 2 4 4" xfId="22164" xr:uid="{00000000-0005-0000-0000-0000404C0000}"/>
    <cellStyle name="Normal 5 2 8 2 5" xfId="22165" xr:uid="{00000000-0005-0000-0000-0000414C0000}"/>
    <cellStyle name="Normal 5 2 8 2 5 2" xfId="22166" xr:uid="{00000000-0005-0000-0000-0000424C0000}"/>
    <cellStyle name="Normal 5 2 8 2 5 3" xfId="22167" xr:uid="{00000000-0005-0000-0000-0000434C0000}"/>
    <cellStyle name="Normal 5 2 8 2 6" xfId="22168" xr:uid="{00000000-0005-0000-0000-0000444C0000}"/>
    <cellStyle name="Normal 5 2 8 2 7" xfId="22169" xr:uid="{00000000-0005-0000-0000-0000454C0000}"/>
    <cellStyle name="Normal 5 2 8 2 8" xfId="22170" xr:uid="{00000000-0005-0000-0000-0000464C0000}"/>
    <cellStyle name="Normal 5 2 8 3" xfId="22171" xr:uid="{00000000-0005-0000-0000-0000474C0000}"/>
    <cellStyle name="Normal 5 2 8 3 2" xfId="22172" xr:uid="{00000000-0005-0000-0000-0000484C0000}"/>
    <cellStyle name="Normal 5 2 8 3 2 2" xfId="22173" xr:uid="{00000000-0005-0000-0000-0000494C0000}"/>
    <cellStyle name="Normal 5 2 8 3 2 2 2" xfId="22174" xr:uid="{00000000-0005-0000-0000-00004A4C0000}"/>
    <cellStyle name="Normal 5 2 8 3 2 2 2 2" xfId="22175" xr:uid="{00000000-0005-0000-0000-00004B4C0000}"/>
    <cellStyle name="Normal 5 2 8 3 2 2 3" xfId="22176" xr:uid="{00000000-0005-0000-0000-00004C4C0000}"/>
    <cellStyle name="Normal 5 2 8 3 2 2 4" xfId="22177" xr:uid="{00000000-0005-0000-0000-00004D4C0000}"/>
    <cellStyle name="Normal 5 2 8 3 2 3" xfId="22178" xr:uid="{00000000-0005-0000-0000-00004E4C0000}"/>
    <cellStyle name="Normal 5 2 8 3 2 3 2" xfId="22179" xr:uid="{00000000-0005-0000-0000-00004F4C0000}"/>
    <cellStyle name="Normal 5 2 8 3 2 3 3" xfId="22180" xr:uid="{00000000-0005-0000-0000-0000504C0000}"/>
    <cellStyle name="Normal 5 2 8 3 2 3 4" xfId="22181" xr:uid="{00000000-0005-0000-0000-0000514C0000}"/>
    <cellStyle name="Normal 5 2 8 3 2 4" xfId="22182" xr:uid="{00000000-0005-0000-0000-0000524C0000}"/>
    <cellStyle name="Normal 5 2 8 3 2 4 2" xfId="22183" xr:uid="{00000000-0005-0000-0000-0000534C0000}"/>
    <cellStyle name="Normal 5 2 8 3 2 4 3" xfId="22184" xr:uid="{00000000-0005-0000-0000-0000544C0000}"/>
    <cellStyle name="Normal 5 2 8 3 2 5" xfId="22185" xr:uid="{00000000-0005-0000-0000-0000554C0000}"/>
    <cellStyle name="Normal 5 2 8 3 2 6" xfId="22186" xr:uid="{00000000-0005-0000-0000-0000564C0000}"/>
    <cellStyle name="Normal 5 2 8 3 2 7" xfId="22187" xr:uid="{00000000-0005-0000-0000-0000574C0000}"/>
    <cellStyle name="Normal 5 2 8 3 3" xfId="22188" xr:uid="{00000000-0005-0000-0000-0000584C0000}"/>
    <cellStyle name="Normal 5 2 8 3 3 2" xfId="22189" xr:uid="{00000000-0005-0000-0000-0000594C0000}"/>
    <cellStyle name="Normal 5 2 8 3 3 2 2" xfId="22190" xr:uid="{00000000-0005-0000-0000-00005A4C0000}"/>
    <cellStyle name="Normal 5 2 8 3 3 3" xfId="22191" xr:uid="{00000000-0005-0000-0000-00005B4C0000}"/>
    <cellStyle name="Normal 5 2 8 3 3 4" xfId="22192" xr:uid="{00000000-0005-0000-0000-00005C4C0000}"/>
    <cellStyle name="Normal 5 2 8 3 4" xfId="22193" xr:uid="{00000000-0005-0000-0000-00005D4C0000}"/>
    <cellStyle name="Normal 5 2 8 3 4 2" xfId="22194" xr:uid="{00000000-0005-0000-0000-00005E4C0000}"/>
    <cellStyle name="Normal 5 2 8 3 4 3" xfId="22195" xr:uid="{00000000-0005-0000-0000-00005F4C0000}"/>
    <cellStyle name="Normal 5 2 8 3 4 4" xfId="22196" xr:uid="{00000000-0005-0000-0000-0000604C0000}"/>
    <cellStyle name="Normal 5 2 8 3 5" xfId="22197" xr:uid="{00000000-0005-0000-0000-0000614C0000}"/>
    <cellStyle name="Normal 5 2 8 3 5 2" xfId="22198" xr:uid="{00000000-0005-0000-0000-0000624C0000}"/>
    <cellStyle name="Normal 5 2 8 3 5 3" xfId="22199" xr:uid="{00000000-0005-0000-0000-0000634C0000}"/>
    <cellStyle name="Normal 5 2 8 3 6" xfId="22200" xr:uid="{00000000-0005-0000-0000-0000644C0000}"/>
    <cellStyle name="Normal 5 2 8 3 7" xfId="22201" xr:uid="{00000000-0005-0000-0000-0000654C0000}"/>
    <cellStyle name="Normal 5 2 8 3 8" xfId="22202" xr:uid="{00000000-0005-0000-0000-0000664C0000}"/>
    <cellStyle name="Normal 5 2 8 4" xfId="22203" xr:uid="{00000000-0005-0000-0000-0000674C0000}"/>
    <cellStyle name="Normal 5 2 8 4 2" xfId="22204" xr:uid="{00000000-0005-0000-0000-0000684C0000}"/>
    <cellStyle name="Normal 5 2 8 4 2 2" xfId="22205" xr:uid="{00000000-0005-0000-0000-0000694C0000}"/>
    <cellStyle name="Normal 5 2 8 4 2 2 2" xfId="22206" xr:uid="{00000000-0005-0000-0000-00006A4C0000}"/>
    <cellStyle name="Normal 5 2 8 4 2 3" xfId="22207" xr:uid="{00000000-0005-0000-0000-00006B4C0000}"/>
    <cellStyle name="Normal 5 2 8 4 2 4" xfId="22208" xr:uid="{00000000-0005-0000-0000-00006C4C0000}"/>
    <cellStyle name="Normal 5 2 8 4 3" xfId="22209" xr:uid="{00000000-0005-0000-0000-00006D4C0000}"/>
    <cellStyle name="Normal 5 2 8 4 3 2" xfId="22210" xr:uid="{00000000-0005-0000-0000-00006E4C0000}"/>
    <cellStyle name="Normal 5 2 8 4 3 3" xfId="22211" xr:uid="{00000000-0005-0000-0000-00006F4C0000}"/>
    <cellStyle name="Normal 5 2 8 4 3 4" xfId="22212" xr:uid="{00000000-0005-0000-0000-0000704C0000}"/>
    <cellStyle name="Normal 5 2 8 4 4" xfId="22213" xr:uid="{00000000-0005-0000-0000-0000714C0000}"/>
    <cellStyle name="Normal 5 2 8 4 4 2" xfId="22214" xr:uid="{00000000-0005-0000-0000-0000724C0000}"/>
    <cellStyle name="Normal 5 2 8 4 4 3" xfId="22215" xr:uid="{00000000-0005-0000-0000-0000734C0000}"/>
    <cellStyle name="Normal 5 2 8 4 5" xfId="22216" xr:uid="{00000000-0005-0000-0000-0000744C0000}"/>
    <cellStyle name="Normal 5 2 8 4 6" xfId="22217" xr:uid="{00000000-0005-0000-0000-0000754C0000}"/>
    <cellStyle name="Normal 5 2 8 4 7" xfId="22218" xr:uid="{00000000-0005-0000-0000-0000764C0000}"/>
    <cellStyle name="Normal 5 2 8 5" xfId="22219" xr:uid="{00000000-0005-0000-0000-0000774C0000}"/>
    <cellStyle name="Normal 5 2 8 5 2" xfId="22220" xr:uid="{00000000-0005-0000-0000-0000784C0000}"/>
    <cellStyle name="Normal 5 2 8 5 2 2" xfId="22221" xr:uid="{00000000-0005-0000-0000-0000794C0000}"/>
    <cellStyle name="Normal 5 2 8 5 3" xfId="22222" xr:uid="{00000000-0005-0000-0000-00007A4C0000}"/>
    <cellStyle name="Normal 5 2 8 5 4" xfId="22223" xr:uid="{00000000-0005-0000-0000-00007B4C0000}"/>
    <cellStyle name="Normal 5 2 8 6" xfId="22224" xr:uid="{00000000-0005-0000-0000-00007C4C0000}"/>
    <cellStyle name="Normal 5 2 8 6 2" xfId="22225" xr:uid="{00000000-0005-0000-0000-00007D4C0000}"/>
    <cellStyle name="Normal 5 2 8 6 3" xfId="22226" xr:uid="{00000000-0005-0000-0000-00007E4C0000}"/>
    <cellStyle name="Normal 5 2 8 6 4" xfId="22227" xr:uid="{00000000-0005-0000-0000-00007F4C0000}"/>
    <cellStyle name="Normal 5 2 8 7" xfId="22228" xr:uid="{00000000-0005-0000-0000-0000804C0000}"/>
    <cellStyle name="Normal 5 2 8 7 2" xfId="22229" xr:uid="{00000000-0005-0000-0000-0000814C0000}"/>
    <cellStyle name="Normal 5 2 8 7 3" xfId="22230" xr:uid="{00000000-0005-0000-0000-0000824C0000}"/>
    <cellStyle name="Normal 5 2 8 8" xfId="22231" xr:uid="{00000000-0005-0000-0000-0000834C0000}"/>
    <cellStyle name="Normal 5 2 8 9" xfId="22232" xr:uid="{00000000-0005-0000-0000-0000844C0000}"/>
    <cellStyle name="Normal 5 2 9" xfId="22233" xr:uid="{00000000-0005-0000-0000-0000854C0000}"/>
    <cellStyle name="Normal 5 2 9 2" xfId="22234" xr:uid="{00000000-0005-0000-0000-0000864C0000}"/>
    <cellStyle name="Normal 5 2 9 2 2" xfId="22235" xr:uid="{00000000-0005-0000-0000-0000874C0000}"/>
    <cellStyle name="Normal 5 2 9 2 2 2" xfId="22236" xr:uid="{00000000-0005-0000-0000-0000884C0000}"/>
    <cellStyle name="Normal 5 2 9 2 2 2 2" xfId="22237" xr:uid="{00000000-0005-0000-0000-0000894C0000}"/>
    <cellStyle name="Normal 5 2 9 2 2 3" xfId="22238" xr:uid="{00000000-0005-0000-0000-00008A4C0000}"/>
    <cellStyle name="Normal 5 2 9 2 2 4" xfId="22239" xr:uid="{00000000-0005-0000-0000-00008B4C0000}"/>
    <cellStyle name="Normal 5 2 9 2 3" xfId="22240" xr:uid="{00000000-0005-0000-0000-00008C4C0000}"/>
    <cellStyle name="Normal 5 2 9 2 3 2" xfId="22241" xr:uid="{00000000-0005-0000-0000-00008D4C0000}"/>
    <cellStyle name="Normal 5 2 9 2 3 3" xfId="22242" xr:uid="{00000000-0005-0000-0000-00008E4C0000}"/>
    <cellStyle name="Normal 5 2 9 2 3 4" xfId="22243" xr:uid="{00000000-0005-0000-0000-00008F4C0000}"/>
    <cellStyle name="Normal 5 2 9 2 4" xfId="22244" xr:uid="{00000000-0005-0000-0000-0000904C0000}"/>
    <cellStyle name="Normal 5 2 9 2 4 2" xfId="22245" xr:uid="{00000000-0005-0000-0000-0000914C0000}"/>
    <cellStyle name="Normal 5 2 9 2 4 3" xfId="22246" xr:uid="{00000000-0005-0000-0000-0000924C0000}"/>
    <cellStyle name="Normal 5 2 9 2 5" xfId="22247" xr:uid="{00000000-0005-0000-0000-0000934C0000}"/>
    <cellStyle name="Normal 5 2 9 2 6" xfId="22248" xr:uid="{00000000-0005-0000-0000-0000944C0000}"/>
    <cellStyle name="Normal 5 2 9 2 7" xfId="22249" xr:uid="{00000000-0005-0000-0000-0000954C0000}"/>
    <cellStyle name="Normal 5 2 9 3" xfId="22250" xr:uid="{00000000-0005-0000-0000-0000964C0000}"/>
    <cellStyle name="Normal 5 2 9 3 2" xfId="22251" xr:uid="{00000000-0005-0000-0000-0000974C0000}"/>
    <cellStyle name="Normal 5 2 9 3 2 2" xfId="22252" xr:uid="{00000000-0005-0000-0000-0000984C0000}"/>
    <cellStyle name="Normal 5 2 9 3 3" xfId="22253" xr:uid="{00000000-0005-0000-0000-0000994C0000}"/>
    <cellStyle name="Normal 5 2 9 3 4" xfId="22254" xr:uid="{00000000-0005-0000-0000-00009A4C0000}"/>
    <cellStyle name="Normal 5 2 9 4" xfId="22255" xr:uid="{00000000-0005-0000-0000-00009B4C0000}"/>
    <cellStyle name="Normal 5 2 9 4 2" xfId="22256" xr:uid="{00000000-0005-0000-0000-00009C4C0000}"/>
    <cellStyle name="Normal 5 2 9 4 3" xfId="22257" xr:uid="{00000000-0005-0000-0000-00009D4C0000}"/>
    <cellStyle name="Normal 5 2 9 4 4" xfId="22258" xr:uid="{00000000-0005-0000-0000-00009E4C0000}"/>
    <cellStyle name="Normal 5 2 9 5" xfId="22259" xr:uid="{00000000-0005-0000-0000-00009F4C0000}"/>
    <cellStyle name="Normal 5 2 9 5 2" xfId="22260" xr:uid="{00000000-0005-0000-0000-0000A04C0000}"/>
    <cellStyle name="Normal 5 2 9 5 3" xfId="22261" xr:uid="{00000000-0005-0000-0000-0000A14C0000}"/>
    <cellStyle name="Normal 5 2 9 6" xfId="22262" xr:uid="{00000000-0005-0000-0000-0000A24C0000}"/>
    <cellStyle name="Normal 5 2 9 7" xfId="22263" xr:uid="{00000000-0005-0000-0000-0000A34C0000}"/>
    <cellStyle name="Normal 5 2 9 8" xfId="22264" xr:uid="{00000000-0005-0000-0000-0000A44C0000}"/>
    <cellStyle name="Normal 5 20" xfId="32265" xr:uid="{89A1DD63-AB81-4C2A-8E2A-720CE9976F4D}"/>
    <cellStyle name="Normal 5 3" xfId="22265" xr:uid="{00000000-0005-0000-0000-0000A54C0000}"/>
    <cellStyle name="Normal 5 3 10" xfId="22266" xr:uid="{00000000-0005-0000-0000-0000A64C0000}"/>
    <cellStyle name="Normal 5 3 11" xfId="22267" xr:uid="{00000000-0005-0000-0000-0000A74C0000}"/>
    <cellStyle name="Normal 5 3 11 2" xfId="22268" xr:uid="{00000000-0005-0000-0000-0000A84C0000}"/>
    <cellStyle name="Normal 5 3 11 3" xfId="22269" xr:uid="{00000000-0005-0000-0000-0000A94C0000}"/>
    <cellStyle name="Normal 5 3 11 4" xfId="22270" xr:uid="{00000000-0005-0000-0000-0000AA4C0000}"/>
    <cellStyle name="Normal 5 3 12" xfId="22271" xr:uid="{00000000-0005-0000-0000-0000AB4C0000}"/>
    <cellStyle name="Normal 5 3 12 2" xfId="22272" xr:uid="{00000000-0005-0000-0000-0000AC4C0000}"/>
    <cellStyle name="Normal 5 3 12 3" xfId="22273" xr:uid="{00000000-0005-0000-0000-0000AD4C0000}"/>
    <cellStyle name="Normal 5 3 13" xfId="22274" xr:uid="{00000000-0005-0000-0000-0000AE4C0000}"/>
    <cellStyle name="Normal 5 3 14" xfId="22275" xr:uid="{00000000-0005-0000-0000-0000AF4C0000}"/>
    <cellStyle name="Normal 5 3 15" xfId="22276" xr:uid="{00000000-0005-0000-0000-0000B04C0000}"/>
    <cellStyle name="Normal 5 3 16" xfId="32268" xr:uid="{8866DDB4-F9B0-49D3-8E10-878A4419C3AA}"/>
    <cellStyle name="Normal 5 3 2" xfId="22277" xr:uid="{00000000-0005-0000-0000-0000B14C0000}"/>
    <cellStyle name="Normal 5 3 2 10" xfId="22278" xr:uid="{00000000-0005-0000-0000-0000B24C0000}"/>
    <cellStyle name="Normal 5 3 2 10 2" xfId="22279" xr:uid="{00000000-0005-0000-0000-0000B34C0000}"/>
    <cellStyle name="Normal 5 3 2 10 3" xfId="22280" xr:uid="{00000000-0005-0000-0000-0000B44C0000}"/>
    <cellStyle name="Normal 5 3 2 11" xfId="22281" xr:uid="{00000000-0005-0000-0000-0000B54C0000}"/>
    <cellStyle name="Normal 5 3 2 12" xfId="22282" xr:uid="{00000000-0005-0000-0000-0000B64C0000}"/>
    <cellStyle name="Normal 5 3 2 13" xfId="22283" xr:uid="{00000000-0005-0000-0000-0000B74C0000}"/>
    <cellStyle name="Normal 5 3 2 14" xfId="32269" xr:uid="{3D88B1B1-BE56-47EC-83C7-7C2D6DDA278A}"/>
    <cellStyle name="Normal 5 3 2 2" xfId="22284" xr:uid="{00000000-0005-0000-0000-0000B84C0000}"/>
    <cellStyle name="Normal 5 3 2 2 10" xfId="22285" xr:uid="{00000000-0005-0000-0000-0000B94C0000}"/>
    <cellStyle name="Normal 5 3 2 2 11" xfId="22286" xr:uid="{00000000-0005-0000-0000-0000BA4C0000}"/>
    <cellStyle name="Normal 5 3 2 2 2" xfId="22287" xr:uid="{00000000-0005-0000-0000-0000BB4C0000}"/>
    <cellStyle name="Normal 5 3 2 2 2 10" xfId="22288" xr:uid="{00000000-0005-0000-0000-0000BC4C0000}"/>
    <cellStyle name="Normal 5 3 2 2 2 2" xfId="22289" xr:uid="{00000000-0005-0000-0000-0000BD4C0000}"/>
    <cellStyle name="Normal 5 3 2 2 2 2 2" xfId="22290" xr:uid="{00000000-0005-0000-0000-0000BE4C0000}"/>
    <cellStyle name="Normal 5 3 2 2 2 2 2 2" xfId="22291" xr:uid="{00000000-0005-0000-0000-0000BF4C0000}"/>
    <cellStyle name="Normal 5 3 2 2 2 2 2 2 2" xfId="22292" xr:uid="{00000000-0005-0000-0000-0000C04C0000}"/>
    <cellStyle name="Normal 5 3 2 2 2 2 2 2 2 2" xfId="22293" xr:uid="{00000000-0005-0000-0000-0000C14C0000}"/>
    <cellStyle name="Normal 5 3 2 2 2 2 2 2 3" xfId="22294" xr:uid="{00000000-0005-0000-0000-0000C24C0000}"/>
    <cellStyle name="Normal 5 3 2 2 2 2 2 2 4" xfId="22295" xr:uid="{00000000-0005-0000-0000-0000C34C0000}"/>
    <cellStyle name="Normal 5 3 2 2 2 2 2 3" xfId="22296" xr:uid="{00000000-0005-0000-0000-0000C44C0000}"/>
    <cellStyle name="Normal 5 3 2 2 2 2 2 3 2" xfId="22297" xr:uid="{00000000-0005-0000-0000-0000C54C0000}"/>
    <cellStyle name="Normal 5 3 2 2 2 2 2 3 3" xfId="22298" xr:uid="{00000000-0005-0000-0000-0000C64C0000}"/>
    <cellStyle name="Normal 5 3 2 2 2 2 2 3 4" xfId="22299" xr:uid="{00000000-0005-0000-0000-0000C74C0000}"/>
    <cellStyle name="Normal 5 3 2 2 2 2 2 4" xfId="22300" xr:uid="{00000000-0005-0000-0000-0000C84C0000}"/>
    <cellStyle name="Normal 5 3 2 2 2 2 2 4 2" xfId="22301" xr:uid="{00000000-0005-0000-0000-0000C94C0000}"/>
    <cellStyle name="Normal 5 3 2 2 2 2 2 4 3" xfId="22302" xr:uid="{00000000-0005-0000-0000-0000CA4C0000}"/>
    <cellStyle name="Normal 5 3 2 2 2 2 2 5" xfId="22303" xr:uid="{00000000-0005-0000-0000-0000CB4C0000}"/>
    <cellStyle name="Normal 5 3 2 2 2 2 2 6" xfId="22304" xr:uid="{00000000-0005-0000-0000-0000CC4C0000}"/>
    <cellStyle name="Normal 5 3 2 2 2 2 2 7" xfId="22305" xr:uid="{00000000-0005-0000-0000-0000CD4C0000}"/>
    <cellStyle name="Normal 5 3 2 2 2 2 3" xfId="22306" xr:uid="{00000000-0005-0000-0000-0000CE4C0000}"/>
    <cellStyle name="Normal 5 3 2 2 2 2 3 2" xfId="22307" xr:uid="{00000000-0005-0000-0000-0000CF4C0000}"/>
    <cellStyle name="Normal 5 3 2 2 2 2 3 2 2" xfId="22308" xr:uid="{00000000-0005-0000-0000-0000D04C0000}"/>
    <cellStyle name="Normal 5 3 2 2 2 2 3 3" xfId="22309" xr:uid="{00000000-0005-0000-0000-0000D14C0000}"/>
    <cellStyle name="Normal 5 3 2 2 2 2 3 4" xfId="22310" xr:uid="{00000000-0005-0000-0000-0000D24C0000}"/>
    <cellStyle name="Normal 5 3 2 2 2 2 4" xfId="22311" xr:uid="{00000000-0005-0000-0000-0000D34C0000}"/>
    <cellStyle name="Normal 5 3 2 2 2 2 4 2" xfId="22312" xr:uid="{00000000-0005-0000-0000-0000D44C0000}"/>
    <cellStyle name="Normal 5 3 2 2 2 2 4 3" xfId="22313" xr:uid="{00000000-0005-0000-0000-0000D54C0000}"/>
    <cellStyle name="Normal 5 3 2 2 2 2 4 4" xfId="22314" xr:uid="{00000000-0005-0000-0000-0000D64C0000}"/>
    <cellStyle name="Normal 5 3 2 2 2 2 5" xfId="22315" xr:uid="{00000000-0005-0000-0000-0000D74C0000}"/>
    <cellStyle name="Normal 5 3 2 2 2 2 5 2" xfId="22316" xr:uid="{00000000-0005-0000-0000-0000D84C0000}"/>
    <cellStyle name="Normal 5 3 2 2 2 2 5 3" xfId="22317" xr:uid="{00000000-0005-0000-0000-0000D94C0000}"/>
    <cellStyle name="Normal 5 3 2 2 2 2 6" xfId="22318" xr:uid="{00000000-0005-0000-0000-0000DA4C0000}"/>
    <cellStyle name="Normal 5 3 2 2 2 2 7" xfId="22319" xr:uid="{00000000-0005-0000-0000-0000DB4C0000}"/>
    <cellStyle name="Normal 5 3 2 2 2 2 8" xfId="22320" xr:uid="{00000000-0005-0000-0000-0000DC4C0000}"/>
    <cellStyle name="Normal 5 3 2 2 2 3" xfId="22321" xr:uid="{00000000-0005-0000-0000-0000DD4C0000}"/>
    <cellStyle name="Normal 5 3 2 2 2 3 2" xfId="22322" xr:uid="{00000000-0005-0000-0000-0000DE4C0000}"/>
    <cellStyle name="Normal 5 3 2 2 2 3 2 2" xfId="22323" xr:uid="{00000000-0005-0000-0000-0000DF4C0000}"/>
    <cellStyle name="Normal 5 3 2 2 2 3 2 2 2" xfId="22324" xr:uid="{00000000-0005-0000-0000-0000E04C0000}"/>
    <cellStyle name="Normal 5 3 2 2 2 3 2 2 2 2" xfId="22325" xr:uid="{00000000-0005-0000-0000-0000E14C0000}"/>
    <cellStyle name="Normal 5 3 2 2 2 3 2 2 3" xfId="22326" xr:uid="{00000000-0005-0000-0000-0000E24C0000}"/>
    <cellStyle name="Normal 5 3 2 2 2 3 2 2 4" xfId="22327" xr:uid="{00000000-0005-0000-0000-0000E34C0000}"/>
    <cellStyle name="Normal 5 3 2 2 2 3 2 3" xfId="22328" xr:uid="{00000000-0005-0000-0000-0000E44C0000}"/>
    <cellStyle name="Normal 5 3 2 2 2 3 2 3 2" xfId="22329" xr:uid="{00000000-0005-0000-0000-0000E54C0000}"/>
    <cellStyle name="Normal 5 3 2 2 2 3 2 3 3" xfId="22330" xr:uid="{00000000-0005-0000-0000-0000E64C0000}"/>
    <cellStyle name="Normal 5 3 2 2 2 3 2 3 4" xfId="22331" xr:uid="{00000000-0005-0000-0000-0000E74C0000}"/>
    <cellStyle name="Normal 5 3 2 2 2 3 2 4" xfId="22332" xr:uid="{00000000-0005-0000-0000-0000E84C0000}"/>
    <cellStyle name="Normal 5 3 2 2 2 3 2 4 2" xfId="22333" xr:uid="{00000000-0005-0000-0000-0000E94C0000}"/>
    <cellStyle name="Normal 5 3 2 2 2 3 2 4 3" xfId="22334" xr:uid="{00000000-0005-0000-0000-0000EA4C0000}"/>
    <cellStyle name="Normal 5 3 2 2 2 3 2 5" xfId="22335" xr:uid="{00000000-0005-0000-0000-0000EB4C0000}"/>
    <cellStyle name="Normal 5 3 2 2 2 3 2 6" xfId="22336" xr:uid="{00000000-0005-0000-0000-0000EC4C0000}"/>
    <cellStyle name="Normal 5 3 2 2 2 3 2 7" xfId="22337" xr:uid="{00000000-0005-0000-0000-0000ED4C0000}"/>
    <cellStyle name="Normal 5 3 2 2 2 3 3" xfId="22338" xr:uid="{00000000-0005-0000-0000-0000EE4C0000}"/>
    <cellStyle name="Normal 5 3 2 2 2 3 3 2" xfId="22339" xr:uid="{00000000-0005-0000-0000-0000EF4C0000}"/>
    <cellStyle name="Normal 5 3 2 2 2 3 3 2 2" xfId="22340" xr:uid="{00000000-0005-0000-0000-0000F04C0000}"/>
    <cellStyle name="Normal 5 3 2 2 2 3 3 3" xfId="22341" xr:uid="{00000000-0005-0000-0000-0000F14C0000}"/>
    <cellStyle name="Normal 5 3 2 2 2 3 3 4" xfId="22342" xr:uid="{00000000-0005-0000-0000-0000F24C0000}"/>
    <cellStyle name="Normal 5 3 2 2 2 3 4" xfId="22343" xr:uid="{00000000-0005-0000-0000-0000F34C0000}"/>
    <cellStyle name="Normal 5 3 2 2 2 3 4 2" xfId="22344" xr:uid="{00000000-0005-0000-0000-0000F44C0000}"/>
    <cellStyle name="Normal 5 3 2 2 2 3 4 3" xfId="22345" xr:uid="{00000000-0005-0000-0000-0000F54C0000}"/>
    <cellStyle name="Normal 5 3 2 2 2 3 4 4" xfId="22346" xr:uid="{00000000-0005-0000-0000-0000F64C0000}"/>
    <cellStyle name="Normal 5 3 2 2 2 3 5" xfId="22347" xr:uid="{00000000-0005-0000-0000-0000F74C0000}"/>
    <cellStyle name="Normal 5 3 2 2 2 3 5 2" xfId="22348" xr:uid="{00000000-0005-0000-0000-0000F84C0000}"/>
    <cellStyle name="Normal 5 3 2 2 2 3 5 3" xfId="22349" xr:uid="{00000000-0005-0000-0000-0000F94C0000}"/>
    <cellStyle name="Normal 5 3 2 2 2 3 6" xfId="22350" xr:uid="{00000000-0005-0000-0000-0000FA4C0000}"/>
    <cellStyle name="Normal 5 3 2 2 2 3 7" xfId="22351" xr:uid="{00000000-0005-0000-0000-0000FB4C0000}"/>
    <cellStyle name="Normal 5 3 2 2 2 3 8" xfId="22352" xr:uid="{00000000-0005-0000-0000-0000FC4C0000}"/>
    <cellStyle name="Normal 5 3 2 2 2 4" xfId="22353" xr:uid="{00000000-0005-0000-0000-0000FD4C0000}"/>
    <cellStyle name="Normal 5 3 2 2 2 4 2" xfId="22354" xr:uid="{00000000-0005-0000-0000-0000FE4C0000}"/>
    <cellStyle name="Normal 5 3 2 2 2 4 2 2" xfId="22355" xr:uid="{00000000-0005-0000-0000-0000FF4C0000}"/>
    <cellStyle name="Normal 5 3 2 2 2 4 2 2 2" xfId="22356" xr:uid="{00000000-0005-0000-0000-0000004D0000}"/>
    <cellStyle name="Normal 5 3 2 2 2 4 2 3" xfId="22357" xr:uid="{00000000-0005-0000-0000-0000014D0000}"/>
    <cellStyle name="Normal 5 3 2 2 2 4 2 4" xfId="22358" xr:uid="{00000000-0005-0000-0000-0000024D0000}"/>
    <cellStyle name="Normal 5 3 2 2 2 4 3" xfId="22359" xr:uid="{00000000-0005-0000-0000-0000034D0000}"/>
    <cellStyle name="Normal 5 3 2 2 2 4 3 2" xfId="22360" xr:uid="{00000000-0005-0000-0000-0000044D0000}"/>
    <cellStyle name="Normal 5 3 2 2 2 4 3 3" xfId="22361" xr:uid="{00000000-0005-0000-0000-0000054D0000}"/>
    <cellStyle name="Normal 5 3 2 2 2 4 3 4" xfId="22362" xr:uid="{00000000-0005-0000-0000-0000064D0000}"/>
    <cellStyle name="Normal 5 3 2 2 2 4 4" xfId="22363" xr:uid="{00000000-0005-0000-0000-0000074D0000}"/>
    <cellStyle name="Normal 5 3 2 2 2 4 4 2" xfId="22364" xr:uid="{00000000-0005-0000-0000-0000084D0000}"/>
    <cellStyle name="Normal 5 3 2 2 2 4 4 3" xfId="22365" xr:uid="{00000000-0005-0000-0000-0000094D0000}"/>
    <cellStyle name="Normal 5 3 2 2 2 4 5" xfId="22366" xr:uid="{00000000-0005-0000-0000-00000A4D0000}"/>
    <cellStyle name="Normal 5 3 2 2 2 4 6" xfId="22367" xr:uid="{00000000-0005-0000-0000-00000B4D0000}"/>
    <cellStyle name="Normal 5 3 2 2 2 4 7" xfId="22368" xr:uid="{00000000-0005-0000-0000-00000C4D0000}"/>
    <cellStyle name="Normal 5 3 2 2 2 5" xfId="22369" xr:uid="{00000000-0005-0000-0000-00000D4D0000}"/>
    <cellStyle name="Normal 5 3 2 2 2 5 2" xfId="22370" xr:uid="{00000000-0005-0000-0000-00000E4D0000}"/>
    <cellStyle name="Normal 5 3 2 2 2 5 2 2" xfId="22371" xr:uid="{00000000-0005-0000-0000-00000F4D0000}"/>
    <cellStyle name="Normal 5 3 2 2 2 5 3" xfId="22372" xr:uid="{00000000-0005-0000-0000-0000104D0000}"/>
    <cellStyle name="Normal 5 3 2 2 2 5 4" xfId="22373" xr:uid="{00000000-0005-0000-0000-0000114D0000}"/>
    <cellStyle name="Normal 5 3 2 2 2 6" xfId="22374" xr:uid="{00000000-0005-0000-0000-0000124D0000}"/>
    <cellStyle name="Normal 5 3 2 2 2 6 2" xfId="22375" xr:uid="{00000000-0005-0000-0000-0000134D0000}"/>
    <cellStyle name="Normal 5 3 2 2 2 6 3" xfId="22376" xr:uid="{00000000-0005-0000-0000-0000144D0000}"/>
    <cellStyle name="Normal 5 3 2 2 2 6 4" xfId="22377" xr:uid="{00000000-0005-0000-0000-0000154D0000}"/>
    <cellStyle name="Normal 5 3 2 2 2 7" xfId="22378" xr:uid="{00000000-0005-0000-0000-0000164D0000}"/>
    <cellStyle name="Normal 5 3 2 2 2 7 2" xfId="22379" xr:uid="{00000000-0005-0000-0000-0000174D0000}"/>
    <cellStyle name="Normal 5 3 2 2 2 7 3" xfId="22380" xr:uid="{00000000-0005-0000-0000-0000184D0000}"/>
    <cellStyle name="Normal 5 3 2 2 2 8" xfId="22381" xr:uid="{00000000-0005-0000-0000-0000194D0000}"/>
    <cellStyle name="Normal 5 3 2 2 2 9" xfId="22382" xr:uid="{00000000-0005-0000-0000-00001A4D0000}"/>
    <cellStyle name="Normal 5 3 2 2 3" xfId="22383" xr:uid="{00000000-0005-0000-0000-00001B4D0000}"/>
    <cellStyle name="Normal 5 3 2 2 3 2" xfId="22384" xr:uid="{00000000-0005-0000-0000-00001C4D0000}"/>
    <cellStyle name="Normal 5 3 2 2 3 2 2" xfId="22385" xr:uid="{00000000-0005-0000-0000-00001D4D0000}"/>
    <cellStyle name="Normal 5 3 2 2 3 2 2 2" xfId="22386" xr:uid="{00000000-0005-0000-0000-00001E4D0000}"/>
    <cellStyle name="Normal 5 3 2 2 3 2 2 2 2" xfId="22387" xr:uid="{00000000-0005-0000-0000-00001F4D0000}"/>
    <cellStyle name="Normal 5 3 2 2 3 2 2 3" xfId="22388" xr:uid="{00000000-0005-0000-0000-0000204D0000}"/>
    <cellStyle name="Normal 5 3 2 2 3 2 2 4" xfId="22389" xr:uid="{00000000-0005-0000-0000-0000214D0000}"/>
    <cellStyle name="Normal 5 3 2 2 3 2 3" xfId="22390" xr:uid="{00000000-0005-0000-0000-0000224D0000}"/>
    <cellStyle name="Normal 5 3 2 2 3 2 3 2" xfId="22391" xr:uid="{00000000-0005-0000-0000-0000234D0000}"/>
    <cellStyle name="Normal 5 3 2 2 3 2 3 3" xfId="22392" xr:uid="{00000000-0005-0000-0000-0000244D0000}"/>
    <cellStyle name="Normal 5 3 2 2 3 2 3 4" xfId="22393" xr:uid="{00000000-0005-0000-0000-0000254D0000}"/>
    <cellStyle name="Normal 5 3 2 2 3 2 4" xfId="22394" xr:uid="{00000000-0005-0000-0000-0000264D0000}"/>
    <cellStyle name="Normal 5 3 2 2 3 2 4 2" xfId="22395" xr:uid="{00000000-0005-0000-0000-0000274D0000}"/>
    <cellStyle name="Normal 5 3 2 2 3 2 4 3" xfId="22396" xr:uid="{00000000-0005-0000-0000-0000284D0000}"/>
    <cellStyle name="Normal 5 3 2 2 3 2 5" xfId="22397" xr:uid="{00000000-0005-0000-0000-0000294D0000}"/>
    <cellStyle name="Normal 5 3 2 2 3 2 6" xfId="22398" xr:uid="{00000000-0005-0000-0000-00002A4D0000}"/>
    <cellStyle name="Normal 5 3 2 2 3 2 7" xfId="22399" xr:uid="{00000000-0005-0000-0000-00002B4D0000}"/>
    <cellStyle name="Normal 5 3 2 2 3 3" xfId="22400" xr:uid="{00000000-0005-0000-0000-00002C4D0000}"/>
    <cellStyle name="Normal 5 3 2 2 3 3 2" xfId="22401" xr:uid="{00000000-0005-0000-0000-00002D4D0000}"/>
    <cellStyle name="Normal 5 3 2 2 3 3 2 2" xfId="22402" xr:uid="{00000000-0005-0000-0000-00002E4D0000}"/>
    <cellStyle name="Normal 5 3 2 2 3 3 3" xfId="22403" xr:uid="{00000000-0005-0000-0000-00002F4D0000}"/>
    <cellStyle name="Normal 5 3 2 2 3 3 4" xfId="22404" xr:uid="{00000000-0005-0000-0000-0000304D0000}"/>
    <cellStyle name="Normal 5 3 2 2 3 4" xfId="22405" xr:uid="{00000000-0005-0000-0000-0000314D0000}"/>
    <cellStyle name="Normal 5 3 2 2 3 4 2" xfId="22406" xr:uid="{00000000-0005-0000-0000-0000324D0000}"/>
    <cellStyle name="Normal 5 3 2 2 3 4 3" xfId="22407" xr:uid="{00000000-0005-0000-0000-0000334D0000}"/>
    <cellStyle name="Normal 5 3 2 2 3 4 4" xfId="22408" xr:uid="{00000000-0005-0000-0000-0000344D0000}"/>
    <cellStyle name="Normal 5 3 2 2 3 5" xfId="22409" xr:uid="{00000000-0005-0000-0000-0000354D0000}"/>
    <cellStyle name="Normal 5 3 2 2 3 5 2" xfId="22410" xr:uid="{00000000-0005-0000-0000-0000364D0000}"/>
    <cellStyle name="Normal 5 3 2 2 3 5 3" xfId="22411" xr:uid="{00000000-0005-0000-0000-0000374D0000}"/>
    <cellStyle name="Normal 5 3 2 2 3 6" xfId="22412" xr:uid="{00000000-0005-0000-0000-0000384D0000}"/>
    <cellStyle name="Normal 5 3 2 2 3 7" xfId="22413" xr:uid="{00000000-0005-0000-0000-0000394D0000}"/>
    <cellStyle name="Normal 5 3 2 2 3 8" xfId="22414" xr:uid="{00000000-0005-0000-0000-00003A4D0000}"/>
    <cellStyle name="Normal 5 3 2 2 4" xfId="22415" xr:uid="{00000000-0005-0000-0000-00003B4D0000}"/>
    <cellStyle name="Normal 5 3 2 2 4 2" xfId="22416" xr:uid="{00000000-0005-0000-0000-00003C4D0000}"/>
    <cellStyle name="Normal 5 3 2 2 4 2 2" xfId="22417" xr:uid="{00000000-0005-0000-0000-00003D4D0000}"/>
    <cellStyle name="Normal 5 3 2 2 4 2 2 2" xfId="22418" xr:uid="{00000000-0005-0000-0000-00003E4D0000}"/>
    <cellStyle name="Normal 5 3 2 2 4 2 2 2 2" xfId="22419" xr:uid="{00000000-0005-0000-0000-00003F4D0000}"/>
    <cellStyle name="Normal 5 3 2 2 4 2 2 3" xfId="22420" xr:uid="{00000000-0005-0000-0000-0000404D0000}"/>
    <cellStyle name="Normal 5 3 2 2 4 2 2 4" xfId="22421" xr:uid="{00000000-0005-0000-0000-0000414D0000}"/>
    <cellStyle name="Normal 5 3 2 2 4 2 3" xfId="22422" xr:uid="{00000000-0005-0000-0000-0000424D0000}"/>
    <cellStyle name="Normal 5 3 2 2 4 2 3 2" xfId="22423" xr:uid="{00000000-0005-0000-0000-0000434D0000}"/>
    <cellStyle name="Normal 5 3 2 2 4 2 3 3" xfId="22424" xr:uid="{00000000-0005-0000-0000-0000444D0000}"/>
    <cellStyle name="Normal 5 3 2 2 4 2 3 4" xfId="22425" xr:uid="{00000000-0005-0000-0000-0000454D0000}"/>
    <cellStyle name="Normal 5 3 2 2 4 2 4" xfId="22426" xr:uid="{00000000-0005-0000-0000-0000464D0000}"/>
    <cellStyle name="Normal 5 3 2 2 4 2 4 2" xfId="22427" xr:uid="{00000000-0005-0000-0000-0000474D0000}"/>
    <cellStyle name="Normal 5 3 2 2 4 2 4 3" xfId="22428" xr:uid="{00000000-0005-0000-0000-0000484D0000}"/>
    <cellStyle name="Normal 5 3 2 2 4 2 5" xfId="22429" xr:uid="{00000000-0005-0000-0000-0000494D0000}"/>
    <cellStyle name="Normal 5 3 2 2 4 2 6" xfId="22430" xr:uid="{00000000-0005-0000-0000-00004A4D0000}"/>
    <cellStyle name="Normal 5 3 2 2 4 2 7" xfId="22431" xr:uid="{00000000-0005-0000-0000-00004B4D0000}"/>
    <cellStyle name="Normal 5 3 2 2 4 3" xfId="22432" xr:uid="{00000000-0005-0000-0000-00004C4D0000}"/>
    <cellStyle name="Normal 5 3 2 2 4 3 2" xfId="22433" xr:uid="{00000000-0005-0000-0000-00004D4D0000}"/>
    <cellStyle name="Normal 5 3 2 2 4 3 2 2" xfId="22434" xr:uid="{00000000-0005-0000-0000-00004E4D0000}"/>
    <cellStyle name="Normal 5 3 2 2 4 3 3" xfId="22435" xr:uid="{00000000-0005-0000-0000-00004F4D0000}"/>
    <cellStyle name="Normal 5 3 2 2 4 3 4" xfId="22436" xr:uid="{00000000-0005-0000-0000-0000504D0000}"/>
    <cellStyle name="Normal 5 3 2 2 4 4" xfId="22437" xr:uid="{00000000-0005-0000-0000-0000514D0000}"/>
    <cellStyle name="Normal 5 3 2 2 4 4 2" xfId="22438" xr:uid="{00000000-0005-0000-0000-0000524D0000}"/>
    <cellStyle name="Normal 5 3 2 2 4 4 3" xfId="22439" xr:uid="{00000000-0005-0000-0000-0000534D0000}"/>
    <cellStyle name="Normal 5 3 2 2 4 4 4" xfId="22440" xr:uid="{00000000-0005-0000-0000-0000544D0000}"/>
    <cellStyle name="Normal 5 3 2 2 4 5" xfId="22441" xr:uid="{00000000-0005-0000-0000-0000554D0000}"/>
    <cellStyle name="Normal 5 3 2 2 4 5 2" xfId="22442" xr:uid="{00000000-0005-0000-0000-0000564D0000}"/>
    <cellStyle name="Normal 5 3 2 2 4 5 3" xfId="22443" xr:uid="{00000000-0005-0000-0000-0000574D0000}"/>
    <cellStyle name="Normal 5 3 2 2 4 6" xfId="22444" xr:uid="{00000000-0005-0000-0000-0000584D0000}"/>
    <cellStyle name="Normal 5 3 2 2 4 7" xfId="22445" xr:uid="{00000000-0005-0000-0000-0000594D0000}"/>
    <cellStyle name="Normal 5 3 2 2 4 8" xfId="22446" xr:uid="{00000000-0005-0000-0000-00005A4D0000}"/>
    <cellStyle name="Normal 5 3 2 2 5" xfId="22447" xr:uid="{00000000-0005-0000-0000-00005B4D0000}"/>
    <cellStyle name="Normal 5 3 2 2 5 2" xfId="22448" xr:uid="{00000000-0005-0000-0000-00005C4D0000}"/>
    <cellStyle name="Normal 5 3 2 2 5 2 2" xfId="22449" xr:uid="{00000000-0005-0000-0000-00005D4D0000}"/>
    <cellStyle name="Normal 5 3 2 2 5 2 2 2" xfId="22450" xr:uid="{00000000-0005-0000-0000-00005E4D0000}"/>
    <cellStyle name="Normal 5 3 2 2 5 2 3" xfId="22451" xr:uid="{00000000-0005-0000-0000-00005F4D0000}"/>
    <cellStyle name="Normal 5 3 2 2 5 2 4" xfId="22452" xr:uid="{00000000-0005-0000-0000-0000604D0000}"/>
    <cellStyle name="Normal 5 3 2 2 5 3" xfId="22453" xr:uid="{00000000-0005-0000-0000-0000614D0000}"/>
    <cellStyle name="Normal 5 3 2 2 5 3 2" xfId="22454" xr:uid="{00000000-0005-0000-0000-0000624D0000}"/>
    <cellStyle name="Normal 5 3 2 2 5 3 3" xfId="22455" xr:uid="{00000000-0005-0000-0000-0000634D0000}"/>
    <cellStyle name="Normal 5 3 2 2 5 3 4" xfId="22456" xr:uid="{00000000-0005-0000-0000-0000644D0000}"/>
    <cellStyle name="Normal 5 3 2 2 5 4" xfId="22457" xr:uid="{00000000-0005-0000-0000-0000654D0000}"/>
    <cellStyle name="Normal 5 3 2 2 5 4 2" xfId="22458" xr:uid="{00000000-0005-0000-0000-0000664D0000}"/>
    <cellStyle name="Normal 5 3 2 2 5 4 3" xfId="22459" xr:uid="{00000000-0005-0000-0000-0000674D0000}"/>
    <cellStyle name="Normal 5 3 2 2 5 5" xfId="22460" xr:uid="{00000000-0005-0000-0000-0000684D0000}"/>
    <cellStyle name="Normal 5 3 2 2 5 6" xfId="22461" xr:uid="{00000000-0005-0000-0000-0000694D0000}"/>
    <cellStyle name="Normal 5 3 2 2 5 7" xfId="22462" xr:uid="{00000000-0005-0000-0000-00006A4D0000}"/>
    <cellStyle name="Normal 5 3 2 2 6" xfId="22463" xr:uid="{00000000-0005-0000-0000-00006B4D0000}"/>
    <cellStyle name="Normal 5 3 2 2 6 2" xfId="22464" xr:uid="{00000000-0005-0000-0000-00006C4D0000}"/>
    <cellStyle name="Normal 5 3 2 2 6 2 2" xfId="22465" xr:uid="{00000000-0005-0000-0000-00006D4D0000}"/>
    <cellStyle name="Normal 5 3 2 2 6 3" xfId="22466" xr:uid="{00000000-0005-0000-0000-00006E4D0000}"/>
    <cellStyle name="Normal 5 3 2 2 6 4" xfId="22467" xr:uid="{00000000-0005-0000-0000-00006F4D0000}"/>
    <cellStyle name="Normal 5 3 2 2 7" xfId="22468" xr:uid="{00000000-0005-0000-0000-0000704D0000}"/>
    <cellStyle name="Normal 5 3 2 2 7 2" xfId="22469" xr:uid="{00000000-0005-0000-0000-0000714D0000}"/>
    <cellStyle name="Normal 5 3 2 2 7 3" xfId="22470" xr:uid="{00000000-0005-0000-0000-0000724D0000}"/>
    <cellStyle name="Normal 5 3 2 2 7 4" xfId="22471" xr:uid="{00000000-0005-0000-0000-0000734D0000}"/>
    <cellStyle name="Normal 5 3 2 2 8" xfId="22472" xr:uid="{00000000-0005-0000-0000-0000744D0000}"/>
    <cellStyle name="Normal 5 3 2 2 8 2" xfId="22473" xr:uid="{00000000-0005-0000-0000-0000754D0000}"/>
    <cellStyle name="Normal 5 3 2 2 8 3" xfId="22474" xr:uid="{00000000-0005-0000-0000-0000764D0000}"/>
    <cellStyle name="Normal 5 3 2 2 9" xfId="22475" xr:uid="{00000000-0005-0000-0000-0000774D0000}"/>
    <cellStyle name="Normal 5 3 2 3" xfId="22476" xr:uid="{00000000-0005-0000-0000-0000784D0000}"/>
    <cellStyle name="Normal 5 3 2 3 10" xfId="22477" xr:uid="{00000000-0005-0000-0000-0000794D0000}"/>
    <cellStyle name="Normal 5 3 2 3 11" xfId="22478" xr:uid="{00000000-0005-0000-0000-00007A4D0000}"/>
    <cellStyle name="Normal 5 3 2 3 2" xfId="22479" xr:uid="{00000000-0005-0000-0000-00007B4D0000}"/>
    <cellStyle name="Normal 5 3 2 3 2 10" xfId="22480" xr:uid="{00000000-0005-0000-0000-00007C4D0000}"/>
    <cellStyle name="Normal 5 3 2 3 2 2" xfId="22481" xr:uid="{00000000-0005-0000-0000-00007D4D0000}"/>
    <cellStyle name="Normal 5 3 2 3 2 2 2" xfId="22482" xr:uid="{00000000-0005-0000-0000-00007E4D0000}"/>
    <cellStyle name="Normal 5 3 2 3 2 2 2 2" xfId="22483" xr:uid="{00000000-0005-0000-0000-00007F4D0000}"/>
    <cellStyle name="Normal 5 3 2 3 2 2 2 2 2" xfId="22484" xr:uid="{00000000-0005-0000-0000-0000804D0000}"/>
    <cellStyle name="Normal 5 3 2 3 2 2 2 2 2 2" xfId="22485" xr:uid="{00000000-0005-0000-0000-0000814D0000}"/>
    <cellStyle name="Normal 5 3 2 3 2 2 2 2 3" xfId="22486" xr:uid="{00000000-0005-0000-0000-0000824D0000}"/>
    <cellStyle name="Normal 5 3 2 3 2 2 2 2 4" xfId="22487" xr:uid="{00000000-0005-0000-0000-0000834D0000}"/>
    <cellStyle name="Normal 5 3 2 3 2 2 2 3" xfId="22488" xr:uid="{00000000-0005-0000-0000-0000844D0000}"/>
    <cellStyle name="Normal 5 3 2 3 2 2 2 3 2" xfId="22489" xr:uid="{00000000-0005-0000-0000-0000854D0000}"/>
    <cellStyle name="Normal 5 3 2 3 2 2 2 3 3" xfId="22490" xr:uid="{00000000-0005-0000-0000-0000864D0000}"/>
    <cellStyle name="Normal 5 3 2 3 2 2 2 3 4" xfId="22491" xr:uid="{00000000-0005-0000-0000-0000874D0000}"/>
    <cellStyle name="Normal 5 3 2 3 2 2 2 4" xfId="22492" xr:uid="{00000000-0005-0000-0000-0000884D0000}"/>
    <cellStyle name="Normal 5 3 2 3 2 2 2 4 2" xfId="22493" xr:uid="{00000000-0005-0000-0000-0000894D0000}"/>
    <cellStyle name="Normal 5 3 2 3 2 2 2 4 3" xfId="22494" xr:uid="{00000000-0005-0000-0000-00008A4D0000}"/>
    <cellStyle name="Normal 5 3 2 3 2 2 2 5" xfId="22495" xr:uid="{00000000-0005-0000-0000-00008B4D0000}"/>
    <cellStyle name="Normal 5 3 2 3 2 2 2 6" xfId="22496" xr:uid="{00000000-0005-0000-0000-00008C4D0000}"/>
    <cellStyle name="Normal 5 3 2 3 2 2 2 7" xfId="22497" xr:uid="{00000000-0005-0000-0000-00008D4D0000}"/>
    <cellStyle name="Normal 5 3 2 3 2 2 3" xfId="22498" xr:uid="{00000000-0005-0000-0000-00008E4D0000}"/>
    <cellStyle name="Normal 5 3 2 3 2 2 3 2" xfId="22499" xr:uid="{00000000-0005-0000-0000-00008F4D0000}"/>
    <cellStyle name="Normal 5 3 2 3 2 2 3 2 2" xfId="22500" xr:uid="{00000000-0005-0000-0000-0000904D0000}"/>
    <cellStyle name="Normal 5 3 2 3 2 2 3 3" xfId="22501" xr:uid="{00000000-0005-0000-0000-0000914D0000}"/>
    <cellStyle name="Normal 5 3 2 3 2 2 3 4" xfId="22502" xr:uid="{00000000-0005-0000-0000-0000924D0000}"/>
    <cellStyle name="Normal 5 3 2 3 2 2 4" xfId="22503" xr:uid="{00000000-0005-0000-0000-0000934D0000}"/>
    <cellStyle name="Normal 5 3 2 3 2 2 4 2" xfId="22504" xr:uid="{00000000-0005-0000-0000-0000944D0000}"/>
    <cellStyle name="Normal 5 3 2 3 2 2 4 3" xfId="22505" xr:uid="{00000000-0005-0000-0000-0000954D0000}"/>
    <cellStyle name="Normal 5 3 2 3 2 2 4 4" xfId="22506" xr:uid="{00000000-0005-0000-0000-0000964D0000}"/>
    <cellStyle name="Normal 5 3 2 3 2 2 5" xfId="22507" xr:uid="{00000000-0005-0000-0000-0000974D0000}"/>
    <cellStyle name="Normal 5 3 2 3 2 2 5 2" xfId="22508" xr:uid="{00000000-0005-0000-0000-0000984D0000}"/>
    <cellStyle name="Normal 5 3 2 3 2 2 5 3" xfId="22509" xr:uid="{00000000-0005-0000-0000-0000994D0000}"/>
    <cellStyle name="Normal 5 3 2 3 2 2 6" xfId="22510" xr:uid="{00000000-0005-0000-0000-00009A4D0000}"/>
    <cellStyle name="Normal 5 3 2 3 2 2 7" xfId="22511" xr:uid="{00000000-0005-0000-0000-00009B4D0000}"/>
    <cellStyle name="Normal 5 3 2 3 2 2 8" xfId="22512" xr:uid="{00000000-0005-0000-0000-00009C4D0000}"/>
    <cellStyle name="Normal 5 3 2 3 2 3" xfId="22513" xr:uid="{00000000-0005-0000-0000-00009D4D0000}"/>
    <cellStyle name="Normal 5 3 2 3 2 3 2" xfId="22514" xr:uid="{00000000-0005-0000-0000-00009E4D0000}"/>
    <cellStyle name="Normal 5 3 2 3 2 3 2 2" xfId="22515" xr:uid="{00000000-0005-0000-0000-00009F4D0000}"/>
    <cellStyle name="Normal 5 3 2 3 2 3 2 2 2" xfId="22516" xr:uid="{00000000-0005-0000-0000-0000A04D0000}"/>
    <cellStyle name="Normal 5 3 2 3 2 3 2 2 2 2" xfId="22517" xr:uid="{00000000-0005-0000-0000-0000A14D0000}"/>
    <cellStyle name="Normal 5 3 2 3 2 3 2 2 3" xfId="22518" xr:uid="{00000000-0005-0000-0000-0000A24D0000}"/>
    <cellStyle name="Normal 5 3 2 3 2 3 2 2 4" xfId="22519" xr:uid="{00000000-0005-0000-0000-0000A34D0000}"/>
    <cellStyle name="Normal 5 3 2 3 2 3 2 3" xfId="22520" xr:uid="{00000000-0005-0000-0000-0000A44D0000}"/>
    <cellStyle name="Normal 5 3 2 3 2 3 2 3 2" xfId="22521" xr:uid="{00000000-0005-0000-0000-0000A54D0000}"/>
    <cellStyle name="Normal 5 3 2 3 2 3 2 3 3" xfId="22522" xr:uid="{00000000-0005-0000-0000-0000A64D0000}"/>
    <cellStyle name="Normal 5 3 2 3 2 3 2 3 4" xfId="22523" xr:uid="{00000000-0005-0000-0000-0000A74D0000}"/>
    <cellStyle name="Normal 5 3 2 3 2 3 2 4" xfId="22524" xr:uid="{00000000-0005-0000-0000-0000A84D0000}"/>
    <cellStyle name="Normal 5 3 2 3 2 3 2 4 2" xfId="22525" xr:uid="{00000000-0005-0000-0000-0000A94D0000}"/>
    <cellStyle name="Normal 5 3 2 3 2 3 2 4 3" xfId="22526" xr:uid="{00000000-0005-0000-0000-0000AA4D0000}"/>
    <cellStyle name="Normal 5 3 2 3 2 3 2 5" xfId="22527" xr:uid="{00000000-0005-0000-0000-0000AB4D0000}"/>
    <cellStyle name="Normal 5 3 2 3 2 3 2 6" xfId="22528" xr:uid="{00000000-0005-0000-0000-0000AC4D0000}"/>
    <cellStyle name="Normal 5 3 2 3 2 3 2 7" xfId="22529" xr:uid="{00000000-0005-0000-0000-0000AD4D0000}"/>
    <cellStyle name="Normal 5 3 2 3 2 3 3" xfId="22530" xr:uid="{00000000-0005-0000-0000-0000AE4D0000}"/>
    <cellStyle name="Normal 5 3 2 3 2 3 3 2" xfId="22531" xr:uid="{00000000-0005-0000-0000-0000AF4D0000}"/>
    <cellStyle name="Normal 5 3 2 3 2 3 3 2 2" xfId="22532" xr:uid="{00000000-0005-0000-0000-0000B04D0000}"/>
    <cellStyle name="Normal 5 3 2 3 2 3 3 3" xfId="22533" xr:uid="{00000000-0005-0000-0000-0000B14D0000}"/>
    <cellStyle name="Normal 5 3 2 3 2 3 3 4" xfId="22534" xr:uid="{00000000-0005-0000-0000-0000B24D0000}"/>
    <cellStyle name="Normal 5 3 2 3 2 3 4" xfId="22535" xr:uid="{00000000-0005-0000-0000-0000B34D0000}"/>
    <cellStyle name="Normal 5 3 2 3 2 3 4 2" xfId="22536" xr:uid="{00000000-0005-0000-0000-0000B44D0000}"/>
    <cellStyle name="Normal 5 3 2 3 2 3 4 3" xfId="22537" xr:uid="{00000000-0005-0000-0000-0000B54D0000}"/>
    <cellStyle name="Normal 5 3 2 3 2 3 4 4" xfId="22538" xr:uid="{00000000-0005-0000-0000-0000B64D0000}"/>
    <cellStyle name="Normal 5 3 2 3 2 3 5" xfId="22539" xr:uid="{00000000-0005-0000-0000-0000B74D0000}"/>
    <cellStyle name="Normal 5 3 2 3 2 3 5 2" xfId="22540" xr:uid="{00000000-0005-0000-0000-0000B84D0000}"/>
    <cellStyle name="Normal 5 3 2 3 2 3 5 3" xfId="22541" xr:uid="{00000000-0005-0000-0000-0000B94D0000}"/>
    <cellStyle name="Normal 5 3 2 3 2 3 6" xfId="22542" xr:uid="{00000000-0005-0000-0000-0000BA4D0000}"/>
    <cellStyle name="Normal 5 3 2 3 2 3 7" xfId="22543" xr:uid="{00000000-0005-0000-0000-0000BB4D0000}"/>
    <cellStyle name="Normal 5 3 2 3 2 3 8" xfId="22544" xr:uid="{00000000-0005-0000-0000-0000BC4D0000}"/>
    <cellStyle name="Normal 5 3 2 3 2 4" xfId="22545" xr:uid="{00000000-0005-0000-0000-0000BD4D0000}"/>
    <cellStyle name="Normal 5 3 2 3 2 4 2" xfId="22546" xr:uid="{00000000-0005-0000-0000-0000BE4D0000}"/>
    <cellStyle name="Normal 5 3 2 3 2 4 2 2" xfId="22547" xr:uid="{00000000-0005-0000-0000-0000BF4D0000}"/>
    <cellStyle name="Normal 5 3 2 3 2 4 2 2 2" xfId="22548" xr:uid="{00000000-0005-0000-0000-0000C04D0000}"/>
    <cellStyle name="Normal 5 3 2 3 2 4 2 3" xfId="22549" xr:uid="{00000000-0005-0000-0000-0000C14D0000}"/>
    <cellStyle name="Normal 5 3 2 3 2 4 2 4" xfId="22550" xr:uid="{00000000-0005-0000-0000-0000C24D0000}"/>
    <cellStyle name="Normal 5 3 2 3 2 4 3" xfId="22551" xr:uid="{00000000-0005-0000-0000-0000C34D0000}"/>
    <cellStyle name="Normal 5 3 2 3 2 4 3 2" xfId="22552" xr:uid="{00000000-0005-0000-0000-0000C44D0000}"/>
    <cellStyle name="Normal 5 3 2 3 2 4 3 3" xfId="22553" xr:uid="{00000000-0005-0000-0000-0000C54D0000}"/>
    <cellStyle name="Normal 5 3 2 3 2 4 3 4" xfId="22554" xr:uid="{00000000-0005-0000-0000-0000C64D0000}"/>
    <cellStyle name="Normal 5 3 2 3 2 4 4" xfId="22555" xr:uid="{00000000-0005-0000-0000-0000C74D0000}"/>
    <cellStyle name="Normal 5 3 2 3 2 4 4 2" xfId="22556" xr:uid="{00000000-0005-0000-0000-0000C84D0000}"/>
    <cellStyle name="Normal 5 3 2 3 2 4 4 3" xfId="22557" xr:uid="{00000000-0005-0000-0000-0000C94D0000}"/>
    <cellStyle name="Normal 5 3 2 3 2 4 5" xfId="22558" xr:uid="{00000000-0005-0000-0000-0000CA4D0000}"/>
    <cellStyle name="Normal 5 3 2 3 2 4 6" xfId="22559" xr:uid="{00000000-0005-0000-0000-0000CB4D0000}"/>
    <cellStyle name="Normal 5 3 2 3 2 4 7" xfId="22560" xr:uid="{00000000-0005-0000-0000-0000CC4D0000}"/>
    <cellStyle name="Normal 5 3 2 3 2 5" xfId="22561" xr:uid="{00000000-0005-0000-0000-0000CD4D0000}"/>
    <cellStyle name="Normal 5 3 2 3 2 5 2" xfId="22562" xr:uid="{00000000-0005-0000-0000-0000CE4D0000}"/>
    <cellStyle name="Normal 5 3 2 3 2 5 2 2" xfId="22563" xr:uid="{00000000-0005-0000-0000-0000CF4D0000}"/>
    <cellStyle name="Normal 5 3 2 3 2 5 3" xfId="22564" xr:uid="{00000000-0005-0000-0000-0000D04D0000}"/>
    <cellStyle name="Normal 5 3 2 3 2 5 4" xfId="22565" xr:uid="{00000000-0005-0000-0000-0000D14D0000}"/>
    <cellStyle name="Normal 5 3 2 3 2 6" xfId="22566" xr:uid="{00000000-0005-0000-0000-0000D24D0000}"/>
    <cellStyle name="Normal 5 3 2 3 2 6 2" xfId="22567" xr:uid="{00000000-0005-0000-0000-0000D34D0000}"/>
    <cellStyle name="Normal 5 3 2 3 2 6 3" xfId="22568" xr:uid="{00000000-0005-0000-0000-0000D44D0000}"/>
    <cellStyle name="Normal 5 3 2 3 2 6 4" xfId="22569" xr:uid="{00000000-0005-0000-0000-0000D54D0000}"/>
    <cellStyle name="Normal 5 3 2 3 2 7" xfId="22570" xr:uid="{00000000-0005-0000-0000-0000D64D0000}"/>
    <cellStyle name="Normal 5 3 2 3 2 7 2" xfId="22571" xr:uid="{00000000-0005-0000-0000-0000D74D0000}"/>
    <cellStyle name="Normal 5 3 2 3 2 7 3" xfId="22572" xr:uid="{00000000-0005-0000-0000-0000D84D0000}"/>
    <cellStyle name="Normal 5 3 2 3 2 8" xfId="22573" xr:uid="{00000000-0005-0000-0000-0000D94D0000}"/>
    <cellStyle name="Normal 5 3 2 3 2 9" xfId="22574" xr:uid="{00000000-0005-0000-0000-0000DA4D0000}"/>
    <cellStyle name="Normal 5 3 2 3 3" xfId="22575" xr:uid="{00000000-0005-0000-0000-0000DB4D0000}"/>
    <cellStyle name="Normal 5 3 2 3 3 2" xfId="22576" xr:uid="{00000000-0005-0000-0000-0000DC4D0000}"/>
    <cellStyle name="Normal 5 3 2 3 3 2 2" xfId="22577" xr:uid="{00000000-0005-0000-0000-0000DD4D0000}"/>
    <cellStyle name="Normal 5 3 2 3 3 2 2 2" xfId="22578" xr:uid="{00000000-0005-0000-0000-0000DE4D0000}"/>
    <cellStyle name="Normal 5 3 2 3 3 2 2 2 2" xfId="22579" xr:uid="{00000000-0005-0000-0000-0000DF4D0000}"/>
    <cellStyle name="Normal 5 3 2 3 3 2 2 3" xfId="22580" xr:uid="{00000000-0005-0000-0000-0000E04D0000}"/>
    <cellStyle name="Normal 5 3 2 3 3 2 2 4" xfId="22581" xr:uid="{00000000-0005-0000-0000-0000E14D0000}"/>
    <cellStyle name="Normal 5 3 2 3 3 2 3" xfId="22582" xr:uid="{00000000-0005-0000-0000-0000E24D0000}"/>
    <cellStyle name="Normal 5 3 2 3 3 2 3 2" xfId="22583" xr:uid="{00000000-0005-0000-0000-0000E34D0000}"/>
    <cellStyle name="Normal 5 3 2 3 3 2 3 3" xfId="22584" xr:uid="{00000000-0005-0000-0000-0000E44D0000}"/>
    <cellStyle name="Normal 5 3 2 3 3 2 3 4" xfId="22585" xr:uid="{00000000-0005-0000-0000-0000E54D0000}"/>
    <cellStyle name="Normal 5 3 2 3 3 2 4" xfId="22586" xr:uid="{00000000-0005-0000-0000-0000E64D0000}"/>
    <cellStyle name="Normal 5 3 2 3 3 2 4 2" xfId="22587" xr:uid="{00000000-0005-0000-0000-0000E74D0000}"/>
    <cellStyle name="Normal 5 3 2 3 3 2 4 3" xfId="22588" xr:uid="{00000000-0005-0000-0000-0000E84D0000}"/>
    <cellStyle name="Normal 5 3 2 3 3 2 5" xfId="22589" xr:uid="{00000000-0005-0000-0000-0000E94D0000}"/>
    <cellStyle name="Normal 5 3 2 3 3 2 6" xfId="22590" xr:uid="{00000000-0005-0000-0000-0000EA4D0000}"/>
    <cellStyle name="Normal 5 3 2 3 3 2 7" xfId="22591" xr:uid="{00000000-0005-0000-0000-0000EB4D0000}"/>
    <cellStyle name="Normal 5 3 2 3 3 3" xfId="22592" xr:uid="{00000000-0005-0000-0000-0000EC4D0000}"/>
    <cellStyle name="Normal 5 3 2 3 3 3 2" xfId="22593" xr:uid="{00000000-0005-0000-0000-0000ED4D0000}"/>
    <cellStyle name="Normal 5 3 2 3 3 3 2 2" xfId="22594" xr:uid="{00000000-0005-0000-0000-0000EE4D0000}"/>
    <cellStyle name="Normal 5 3 2 3 3 3 3" xfId="22595" xr:uid="{00000000-0005-0000-0000-0000EF4D0000}"/>
    <cellStyle name="Normal 5 3 2 3 3 3 4" xfId="22596" xr:uid="{00000000-0005-0000-0000-0000F04D0000}"/>
    <cellStyle name="Normal 5 3 2 3 3 4" xfId="22597" xr:uid="{00000000-0005-0000-0000-0000F14D0000}"/>
    <cellStyle name="Normal 5 3 2 3 3 4 2" xfId="22598" xr:uid="{00000000-0005-0000-0000-0000F24D0000}"/>
    <cellStyle name="Normal 5 3 2 3 3 4 3" xfId="22599" xr:uid="{00000000-0005-0000-0000-0000F34D0000}"/>
    <cellStyle name="Normal 5 3 2 3 3 4 4" xfId="22600" xr:uid="{00000000-0005-0000-0000-0000F44D0000}"/>
    <cellStyle name="Normal 5 3 2 3 3 5" xfId="22601" xr:uid="{00000000-0005-0000-0000-0000F54D0000}"/>
    <cellStyle name="Normal 5 3 2 3 3 5 2" xfId="22602" xr:uid="{00000000-0005-0000-0000-0000F64D0000}"/>
    <cellStyle name="Normal 5 3 2 3 3 5 3" xfId="22603" xr:uid="{00000000-0005-0000-0000-0000F74D0000}"/>
    <cellStyle name="Normal 5 3 2 3 3 6" xfId="22604" xr:uid="{00000000-0005-0000-0000-0000F84D0000}"/>
    <cellStyle name="Normal 5 3 2 3 3 7" xfId="22605" xr:uid="{00000000-0005-0000-0000-0000F94D0000}"/>
    <cellStyle name="Normal 5 3 2 3 3 8" xfId="22606" xr:uid="{00000000-0005-0000-0000-0000FA4D0000}"/>
    <cellStyle name="Normal 5 3 2 3 4" xfId="22607" xr:uid="{00000000-0005-0000-0000-0000FB4D0000}"/>
    <cellStyle name="Normal 5 3 2 3 4 2" xfId="22608" xr:uid="{00000000-0005-0000-0000-0000FC4D0000}"/>
    <cellStyle name="Normal 5 3 2 3 4 2 2" xfId="22609" xr:uid="{00000000-0005-0000-0000-0000FD4D0000}"/>
    <cellStyle name="Normal 5 3 2 3 4 2 2 2" xfId="22610" xr:uid="{00000000-0005-0000-0000-0000FE4D0000}"/>
    <cellStyle name="Normal 5 3 2 3 4 2 2 2 2" xfId="22611" xr:uid="{00000000-0005-0000-0000-0000FF4D0000}"/>
    <cellStyle name="Normal 5 3 2 3 4 2 2 3" xfId="22612" xr:uid="{00000000-0005-0000-0000-0000004E0000}"/>
    <cellStyle name="Normal 5 3 2 3 4 2 2 4" xfId="22613" xr:uid="{00000000-0005-0000-0000-0000014E0000}"/>
    <cellStyle name="Normal 5 3 2 3 4 2 3" xfId="22614" xr:uid="{00000000-0005-0000-0000-0000024E0000}"/>
    <cellStyle name="Normal 5 3 2 3 4 2 3 2" xfId="22615" xr:uid="{00000000-0005-0000-0000-0000034E0000}"/>
    <cellStyle name="Normal 5 3 2 3 4 2 3 3" xfId="22616" xr:uid="{00000000-0005-0000-0000-0000044E0000}"/>
    <cellStyle name="Normal 5 3 2 3 4 2 3 4" xfId="22617" xr:uid="{00000000-0005-0000-0000-0000054E0000}"/>
    <cellStyle name="Normal 5 3 2 3 4 2 4" xfId="22618" xr:uid="{00000000-0005-0000-0000-0000064E0000}"/>
    <cellStyle name="Normal 5 3 2 3 4 2 4 2" xfId="22619" xr:uid="{00000000-0005-0000-0000-0000074E0000}"/>
    <cellStyle name="Normal 5 3 2 3 4 2 4 3" xfId="22620" xr:uid="{00000000-0005-0000-0000-0000084E0000}"/>
    <cellStyle name="Normal 5 3 2 3 4 2 5" xfId="22621" xr:uid="{00000000-0005-0000-0000-0000094E0000}"/>
    <cellStyle name="Normal 5 3 2 3 4 2 6" xfId="22622" xr:uid="{00000000-0005-0000-0000-00000A4E0000}"/>
    <cellStyle name="Normal 5 3 2 3 4 2 7" xfId="22623" xr:uid="{00000000-0005-0000-0000-00000B4E0000}"/>
    <cellStyle name="Normal 5 3 2 3 4 3" xfId="22624" xr:uid="{00000000-0005-0000-0000-00000C4E0000}"/>
    <cellStyle name="Normal 5 3 2 3 4 3 2" xfId="22625" xr:uid="{00000000-0005-0000-0000-00000D4E0000}"/>
    <cellStyle name="Normal 5 3 2 3 4 3 2 2" xfId="22626" xr:uid="{00000000-0005-0000-0000-00000E4E0000}"/>
    <cellStyle name="Normal 5 3 2 3 4 3 3" xfId="22627" xr:uid="{00000000-0005-0000-0000-00000F4E0000}"/>
    <cellStyle name="Normal 5 3 2 3 4 3 4" xfId="22628" xr:uid="{00000000-0005-0000-0000-0000104E0000}"/>
    <cellStyle name="Normal 5 3 2 3 4 4" xfId="22629" xr:uid="{00000000-0005-0000-0000-0000114E0000}"/>
    <cellStyle name="Normal 5 3 2 3 4 4 2" xfId="22630" xr:uid="{00000000-0005-0000-0000-0000124E0000}"/>
    <cellStyle name="Normal 5 3 2 3 4 4 3" xfId="22631" xr:uid="{00000000-0005-0000-0000-0000134E0000}"/>
    <cellStyle name="Normal 5 3 2 3 4 4 4" xfId="22632" xr:uid="{00000000-0005-0000-0000-0000144E0000}"/>
    <cellStyle name="Normal 5 3 2 3 4 5" xfId="22633" xr:uid="{00000000-0005-0000-0000-0000154E0000}"/>
    <cellStyle name="Normal 5 3 2 3 4 5 2" xfId="22634" xr:uid="{00000000-0005-0000-0000-0000164E0000}"/>
    <cellStyle name="Normal 5 3 2 3 4 5 3" xfId="22635" xr:uid="{00000000-0005-0000-0000-0000174E0000}"/>
    <cellStyle name="Normal 5 3 2 3 4 6" xfId="22636" xr:uid="{00000000-0005-0000-0000-0000184E0000}"/>
    <cellStyle name="Normal 5 3 2 3 4 7" xfId="22637" xr:uid="{00000000-0005-0000-0000-0000194E0000}"/>
    <cellStyle name="Normal 5 3 2 3 4 8" xfId="22638" xr:uid="{00000000-0005-0000-0000-00001A4E0000}"/>
    <cellStyle name="Normal 5 3 2 3 5" xfId="22639" xr:uid="{00000000-0005-0000-0000-00001B4E0000}"/>
    <cellStyle name="Normal 5 3 2 3 5 2" xfId="22640" xr:uid="{00000000-0005-0000-0000-00001C4E0000}"/>
    <cellStyle name="Normal 5 3 2 3 5 2 2" xfId="22641" xr:uid="{00000000-0005-0000-0000-00001D4E0000}"/>
    <cellStyle name="Normal 5 3 2 3 5 2 2 2" xfId="22642" xr:uid="{00000000-0005-0000-0000-00001E4E0000}"/>
    <cellStyle name="Normal 5 3 2 3 5 2 3" xfId="22643" xr:uid="{00000000-0005-0000-0000-00001F4E0000}"/>
    <cellStyle name="Normal 5 3 2 3 5 2 4" xfId="22644" xr:uid="{00000000-0005-0000-0000-0000204E0000}"/>
    <cellStyle name="Normal 5 3 2 3 5 3" xfId="22645" xr:uid="{00000000-0005-0000-0000-0000214E0000}"/>
    <cellStyle name="Normal 5 3 2 3 5 3 2" xfId="22646" xr:uid="{00000000-0005-0000-0000-0000224E0000}"/>
    <cellStyle name="Normal 5 3 2 3 5 3 3" xfId="22647" xr:uid="{00000000-0005-0000-0000-0000234E0000}"/>
    <cellStyle name="Normal 5 3 2 3 5 3 4" xfId="22648" xr:uid="{00000000-0005-0000-0000-0000244E0000}"/>
    <cellStyle name="Normal 5 3 2 3 5 4" xfId="22649" xr:uid="{00000000-0005-0000-0000-0000254E0000}"/>
    <cellStyle name="Normal 5 3 2 3 5 4 2" xfId="22650" xr:uid="{00000000-0005-0000-0000-0000264E0000}"/>
    <cellStyle name="Normal 5 3 2 3 5 4 3" xfId="22651" xr:uid="{00000000-0005-0000-0000-0000274E0000}"/>
    <cellStyle name="Normal 5 3 2 3 5 5" xfId="22652" xr:uid="{00000000-0005-0000-0000-0000284E0000}"/>
    <cellStyle name="Normal 5 3 2 3 5 6" xfId="22653" xr:uid="{00000000-0005-0000-0000-0000294E0000}"/>
    <cellStyle name="Normal 5 3 2 3 5 7" xfId="22654" xr:uid="{00000000-0005-0000-0000-00002A4E0000}"/>
    <cellStyle name="Normal 5 3 2 3 6" xfId="22655" xr:uid="{00000000-0005-0000-0000-00002B4E0000}"/>
    <cellStyle name="Normal 5 3 2 3 6 2" xfId="22656" xr:uid="{00000000-0005-0000-0000-00002C4E0000}"/>
    <cellStyle name="Normal 5 3 2 3 6 2 2" xfId="22657" xr:uid="{00000000-0005-0000-0000-00002D4E0000}"/>
    <cellStyle name="Normal 5 3 2 3 6 3" xfId="22658" xr:uid="{00000000-0005-0000-0000-00002E4E0000}"/>
    <cellStyle name="Normal 5 3 2 3 6 4" xfId="22659" xr:uid="{00000000-0005-0000-0000-00002F4E0000}"/>
    <cellStyle name="Normal 5 3 2 3 7" xfId="22660" xr:uid="{00000000-0005-0000-0000-0000304E0000}"/>
    <cellStyle name="Normal 5 3 2 3 7 2" xfId="22661" xr:uid="{00000000-0005-0000-0000-0000314E0000}"/>
    <cellStyle name="Normal 5 3 2 3 7 3" xfId="22662" xr:uid="{00000000-0005-0000-0000-0000324E0000}"/>
    <cellStyle name="Normal 5 3 2 3 7 4" xfId="22663" xr:uid="{00000000-0005-0000-0000-0000334E0000}"/>
    <cellStyle name="Normal 5 3 2 3 8" xfId="22664" xr:uid="{00000000-0005-0000-0000-0000344E0000}"/>
    <cellStyle name="Normal 5 3 2 3 8 2" xfId="22665" xr:uid="{00000000-0005-0000-0000-0000354E0000}"/>
    <cellStyle name="Normal 5 3 2 3 8 3" xfId="22666" xr:uid="{00000000-0005-0000-0000-0000364E0000}"/>
    <cellStyle name="Normal 5 3 2 3 9" xfId="22667" xr:uid="{00000000-0005-0000-0000-0000374E0000}"/>
    <cellStyle name="Normal 5 3 2 4" xfId="22668" xr:uid="{00000000-0005-0000-0000-0000384E0000}"/>
    <cellStyle name="Normal 5 3 2 4 10" xfId="22669" xr:uid="{00000000-0005-0000-0000-0000394E0000}"/>
    <cellStyle name="Normal 5 3 2 4 2" xfId="22670" xr:uid="{00000000-0005-0000-0000-00003A4E0000}"/>
    <cellStyle name="Normal 5 3 2 4 2 2" xfId="22671" xr:uid="{00000000-0005-0000-0000-00003B4E0000}"/>
    <cellStyle name="Normal 5 3 2 4 2 2 2" xfId="22672" xr:uid="{00000000-0005-0000-0000-00003C4E0000}"/>
    <cellStyle name="Normal 5 3 2 4 2 2 2 2" xfId="22673" xr:uid="{00000000-0005-0000-0000-00003D4E0000}"/>
    <cellStyle name="Normal 5 3 2 4 2 2 2 2 2" xfId="22674" xr:uid="{00000000-0005-0000-0000-00003E4E0000}"/>
    <cellStyle name="Normal 5 3 2 4 2 2 2 3" xfId="22675" xr:uid="{00000000-0005-0000-0000-00003F4E0000}"/>
    <cellStyle name="Normal 5 3 2 4 2 2 2 4" xfId="22676" xr:uid="{00000000-0005-0000-0000-0000404E0000}"/>
    <cellStyle name="Normal 5 3 2 4 2 2 3" xfId="22677" xr:uid="{00000000-0005-0000-0000-0000414E0000}"/>
    <cellStyle name="Normal 5 3 2 4 2 2 3 2" xfId="22678" xr:uid="{00000000-0005-0000-0000-0000424E0000}"/>
    <cellStyle name="Normal 5 3 2 4 2 2 3 3" xfId="22679" xr:uid="{00000000-0005-0000-0000-0000434E0000}"/>
    <cellStyle name="Normal 5 3 2 4 2 2 3 4" xfId="22680" xr:uid="{00000000-0005-0000-0000-0000444E0000}"/>
    <cellStyle name="Normal 5 3 2 4 2 2 4" xfId="22681" xr:uid="{00000000-0005-0000-0000-0000454E0000}"/>
    <cellStyle name="Normal 5 3 2 4 2 2 4 2" xfId="22682" xr:uid="{00000000-0005-0000-0000-0000464E0000}"/>
    <cellStyle name="Normal 5 3 2 4 2 2 4 3" xfId="22683" xr:uid="{00000000-0005-0000-0000-0000474E0000}"/>
    <cellStyle name="Normal 5 3 2 4 2 2 5" xfId="22684" xr:uid="{00000000-0005-0000-0000-0000484E0000}"/>
    <cellStyle name="Normal 5 3 2 4 2 2 6" xfId="22685" xr:uid="{00000000-0005-0000-0000-0000494E0000}"/>
    <cellStyle name="Normal 5 3 2 4 2 2 7" xfId="22686" xr:uid="{00000000-0005-0000-0000-00004A4E0000}"/>
    <cellStyle name="Normal 5 3 2 4 2 3" xfId="22687" xr:uid="{00000000-0005-0000-0000-00004B4E0000}"/>
    <cellStyle name="Normal 5 3 2 4 2 3 2" xfId="22688" xr:uid="{00000000-0005-0000-0000-00004C4E0000}"/>
    <cellStyle name="Normal 5 3 2 4 2 3 2 2" xfId="22689" xr:uid="{00000000-0005-0000-0000-00004D4E0000}"/>
    <cellStyle name="Normal 5 3 2 4 2 3 3" xfId="22690" xr:uid="{00000000-0005-0000-0000-00004E4E0000}"/>
    <cellStyle name="Normal 5 3 2 4 2 3 4" xfId="22691" xr:uid="{00000000-0005-0000-0000-00004F4E0000}"/>
    <cellStyle name="Normal 5 3 2 4 2 4" xfId="22692" xr:uid="{00000000-0005-0000-0000-0000504E0000}"/>
    <cellStyle name="Normal 5 3 2 4 2 4 2" xfId="22693" xr:uid="{00000000-0005-0000-0000-0000514E0000}"/>
    <cellStyle name="Normal 5 3 2 4 2 4 3" xfId="22694" xr:uid="{00000000-0005-0000-0000-0000524E0000}"/>
    <cellStyle name="Normal 5 3 2 4 2 4 4" xfId="22695" xr:uid="{00000000-0005-0000-0000-0000534E0000}"/>
    <cellStyle name="Normal 5 3 2 4 2 5" xfId="22696" xr:uid="{00000000-0005-0000-0000-0000544E0000}"/>
    <cellStyle name="Normal 5 3 2 4 2 5 2" xfId="22697" xr:uid="{00000000-0005-0000-0000-0000554E0000}"/>
    <cellStyle name="Normal 5 3 2 4 2 5 3" xfId="22698" xr:uid="{00000000-0005-0000-0000-0000564E0000}"/>
    <cellStyle name="Normal 5 3 2 4 2 6" xfId="22699" xr:uid="{00000000-0005-0000-0000-0000574E0000}"/>
    <cellStyle name="Normal 5 3 2 4 2 7" xfId="22700" xr:uid="{00000000-0005-0000-0000-0000584E0000}"/>
    <cellStyle name="Normal 5 3 2 4 2 8" xfId="22701" xr:uid="{00000000-0005-0000-0000-0000594E0000}"/>
    <cellStyle name="Normal 5 3 2 4 3" xfId="22702" xr:uid="{00000000-0005-0000-0000-00005A4E0000}"/>
    <cellStyle name="Normal 5 3 2 4 3 2" xfId="22703" xr:uid="{00000000-0005-0000-0000-00005B4E0000}"/>
    <cellStyle name="Normal 5 3 2 4 3 2 2" xfId="22704" xr:uid="{00000000-0005-0000-0000-00005C4E0000}"/>
    <cellStyle name="Normal 5 3 2 4 3 2 2 2" xfId="22705" xr:uid="{00000000-0005-0000-0000-00005D4E0000}"/>
    <cellStyle name="Normal 5 3 2 4 3 2 2 2 2" xfId="22706" xr:uid="{00000000-0005-0000-0000-00005E4E0000}"/>
    <cellStyle name="Normal 5 3 2 4 3 2 2 3" xfId="22707" xr:uid="{00000000-0005-0000-0000-00005F4E0000}"/>
    <cellStyle name="Normal 5 3 2 4 3 2 2 4" xfId="22708" xr:uid="{00000000-0005-0000-0000-0000604E0000}"/>
    <cellStyle name="Normal 5 3 2 4 3 2 3" xfId="22709" xr:uid="{00000000-0005-0000-0000-0000614E0000}"/>
    <cellStyle name="Normal 5 3 2 4 3 2 3 2" xfId="22710" xr:uid="{00000000-0005-0000-0000-0000624E0000}"/>
    <cellStyle name="Normal 5 3 2 4 3 2 3 3" xfId="22711" xr:uid="{00000000-0005-0000-0000-0000634E0000}"/>
    <cellStyle name="Normal 5 3 2 4 3 2 3 4" xfId="22712" xr:uid="{00000000-0005-0000-0000-0000644E0000}"/>
    <cellStyle name="Normal 5 3 2 4 3 2 4" xfId="22713" xr:uid="{00000000-0005-0000-0000-0000654E0000}"/>
    <cellStyle name="Normal 5 3 2 4 3 2 4 2" xfId="22714" xr:uid="{00000000-0005-0000-0000-0000664E0000}"/>
    <cellStyle name="Normal 5 3 2 4 3 2 4 3" xfId="22715" xr:uid="{00000000-0005-0000-0000-0000674E0000}"/>
    <cellStyle name="Normal 5 3 2 4 3 2 5" xfId="22716" xr:uid="{00000000-0005-0000-0000-0000684E0000}"/>
    <cellStyle name="Normal 5 3 2 4 3 2 6" xfId="22717" xr:uid="{00000000-0005-0000-0000-0000694E0000}"/>
    <cellStyle name="Normal 5 3 2 4 3 2 7" xfId="22718" xr:uid="{00000000-0005-0000-0000-00006A4E0000}"/>
    <cellStyle name="Normal 5 3 2 4 3 3" xfId="22719" xr:uid="{00000000-0005-0000-0000-00006B4E0000}"/>
    <cellStyle name="Normal 5 3 2 4 3 3 2" xfId="22720" xr:uid="{00000000-0005-0000-0000-00006C4E0000}"/>
    <cellStyle name="Normal 5 3 2 4 3 3 2 2" xfId="22721" xr:uid="{00000000-0005-0000-0000-00006D4E0000}"/>
    <cellStyle name="Normal 5 3 2 4 3 3 3" xfId="22722" xr:uid="{00000000-0005-0000-0000-00006E4E0000}"/>
    <cellStyle name="Normal 5 3 2 4 3 3 4" xfId="22723" xr:uid="{00000000-0005-0000-0000-00006F4E0000}"/>
    <cellStyle name="Normal 5 3 2 4 3 4" xfId="22724" xr:uid="{00000000-0005-0000-0000-0000704E0000}"/>
    <cellStyle name="Normal 5 3 2 4 3 4 2" xfId="22725" xr:uid="{00000000-0005-0000-0000-0000714E0000}"/>
    <cellStyle name="Normal 5 3 2 4 3 4 3" xfId="22726" xr:uid="{00000000-0005-0000-0000-0000724E0000}"/>
    <cellStyle name="Normal 5 3 2 4 3 4 4" xfId="22727" xr:uid="{00000000-0005-0000-0000-0000734E0000}"/>
    <cellStyle name="Normal 5 3 2 4 3 5" xfId="22728" xr:uid="{00000000-0005-0000-0000-0000744E0000}"/>
    <cellStyle name="Normal 5 3 2 4 3 5 2" xfId="22729" xr:uid="{00000000-0005-0000-0000-0000754E0000}"/>
    <cellStyle name="Normal 5 3 2 4 3 5 3" xfId="22730" xr:uid="{00000000-0005-0000-0000-0000764E0000}"/>
    <cellStyle name="Normal 5 3 2 4 3 6" xfId="22731" xr:uid="{00000000-0005-0000-0000-0000774E0000}"/>
    <cellStyle name="Normal 5 3 2 4 3 7" xfId="22732" xr:uid="{00000000-0005-0000-0000-0000784E0000}"/>
    <cellStyle name="Normal 5 3 2 4 3 8" xfId="22733" xr:uid="{00000000-0005-0000-0000-0000794E0000}"/>
    <cellStyle name="Normal 5 3 2 4 4" xfId="22734" xr:uid="{00000000-0005-0000-0000-00007A4E0000}"/>
    <cellStyle name="Normal 5 3 2 4 4 2" xfId="22735" xr:uid="{00000000-0005-0000-0000-00007B4E0000}"/>
    <cellStyle name="Normal 5 3 2 4 4 2 2" xfId="22736" xr:uid="{00000000-0005-0000-0000-00007C4E0000}"/>
    <cellStyle name="Normal 5 3 2 4 4 2 2 2" xfId="22737" xr:uid="{00000000-0005-0000-0000-00007D4E0000}"/>
    <cellStyle name="Normal 5 3 2 4 4 2 3" xfId="22738" xr:uid="{00000000-0005-0000-0000-00007E4E0000}"/>
    <cellStyle name="Normal 5 3 2 4 4 2 4" xfId="22739" xr:uid="{00000000-0005-0000-0000-00007F4E0000}"/>
    <cellStyle name="Normal 5 3 2 4 4 3" xfId="22740" xr:uid="{00000000-0005-0000-0000-0000804E0000}"/>
    <cellStyle name="Normal 5 3 2 4 4 3 2" xfId="22741" xr:uid="{00000000-0005-0000-0000-0000814E0000}"/>
    <cellStyle name="Normal 5 3 2 4 4 3 3" xfId="22742" xr:uid="{00000000-0005-0000-0000-0000824E0000}"/>
    <cellStyle name="Normal 5 3 2 4 4 3 4" xfId="22743" xr:uid="{00000000-0005-0000-0000-0000834E0000}"/>
    <cellStyle name="Normal 5 3 2 4 4 4" xfId="22744" xr:uid="{00000000-0005-0000-0000-0000844E0000}"/>
    <cellStyle name="Normal 5 3 2 4 4 4 2" xfId="22745" xr:uid="{00000000-0005-0000-0000-0000854E0000}"/>
    <cellStyle name="Normal 5 3 2 4 4 4 3" xfId="22746" xr:uid="{00000000-0005-0000-0000-0000864E0000}"/>
    <cellStyle name="Normal 5 3 2 4 4 5" xfId="22747" xr:uid="{00000000-0005-0000-0000-0000874E0000}"/>
    <cellStyle name="Normal 5 3 2 4 4 6" xfId="22748" xr:uid="{00000000-0005-0000-0000-0000884E0000}"/>
    <cellStyle name="Normal 5 3 2 4 4 7" xfId="22749" xr:uid="{00000000-0005-0000-0000-0000894E0000}"/>
    <cellStyle name="Normal 5 3 2 4 5" xfId="22750" xr:uid="{00000000-0005-0000-0000-00008A4E0000}"/>
    <cellStyle name="Normal 5 3 2 4 5 2" xfId="22751" xr:uid="{00000000-0005-0000-0000-00008B4E0000}"/>
    <cellStyle name="Normal 5 3 2 4 5 2 2" xfId="22752" xr:uid="{00000000-0005-0000-0000-00008C4E0000}"/>
    <cellStyle name="Normal 5 3 2 4 5 3" xfId="22753" xr:uid="{00000000-0005-0000-0000-00008D4E0000}"/>
    <cellStyle name="Normal 5 3 2 4 5 4" xfId="22754" xr:uid="{00000000-0005-0000-0000-00008E4E0000}"/>
    <cellStyle name="Normal 5 3 2 4 6" xfId="22755" xr:uid="{00000000-0005-0000-0000-00008F4E0000}"/>
    <cellStyle name="Normal 5 3 2 4 6 2" xfId="22756" xr:uid="{00000000-0005-0000-0000-0000904E0000}"/>
    <cellStyle name="Normal 5 3 2 4 6 3" xfId="22757" xr:uid="{00000000-0005-0000-0000-0000914E0000}"/>
    <cellStyle name="Normal 5 3 2 4 6 4" xfId="22758" xr:uid="{00000000-0005-0000-0000-0000924E0000}"/>
    <cellStyle name="Normal 5 3 2 4 7" xfId="22759" xr:uid="{00000000-0005-0000-0000-0000934E0000}"/>
    <cellStyle name="Normal 5 3 2 4 7 2" xfId="22760" xr:uid="{00000000-0005-0000-0000-0000944E0000}"/>
    <cellStyle name="Normal 5 3 2 4 7 3" xfId="22761" xr:uid="{00000000-0005-0000-0000-0000954E0000}"/>
    <cellStyle name="Normal 5 3 2 4 8" xfId="22762" xr:uid="{00000000-0005-0000-0000-0000964E0000}"/>
    <cellStyle name="Normal 5 3 2 4 9" xfId="22763" xr:uid="{00000000-0005-0000-0000-0000974E0000}"/>
    <cellStyle name="Normal 5 3 2 5" xfId="22764" xr:uid="{00000000-0005-0000-0000-0000984E0000}"/>
    <cellStyle name="Normal 5 3 2 5 2" xfId="22765" xr:uid="{00000000-0005-0000-0000-0000994E0000}"/>
    <cellStyle name="Normal 5 3 2 5 2 2" xfId="22766" xr:uid="{00000000-0005-0000-0000-00009A4E0000}"/>
    <cellStyle name="Normal 5 3 2 5 2 2 2" xfId="22767" xr:uid="{00000000-0005-0000-0000-00009B4E0000}"/>
    <cellStyle name="Normal 5 3 2 5 2 2 2 2" xfId="22768" xr:uid="{00000000-0005-0000-0000-00009C4E0000}"/>
    <cellStyle name="Normal 5 3 2 5 2 2 3" xfId="22769" xr:uid="{00000000-0005-0000-0000-00009D4E0000}"/>
    <cellStyle name="Normal 5 3 2 5 2 2 4" xfId="22770" xr:uid="{00000000-0005-0000-0000-00009E4E0000}"/>
    <cellStyle name="Normal 5 3 2 5 2 3" xfId="22771" xr:uid="{00000000-0005-0000-0000-00009F4E0000}"/>
    <cellStyle name="Normal 5 3 2 5 2 3 2" xfId="22772" xr:uid="{00000000-0005-0000-0000-0000A04E0000}"/>
    <cellStyle name="Normal 5 3 2 5 2 3 3" xfId="22773" xr:uid="{00000000-0005-0000-0000-0000A14E0000}"/>
    <cellStyle name="Normal 5 3 2 5 2 3 4" xfId="22774" xr:uid="{00000000-0005-0000-0000-0000A24E0000}"/>
    <cellStyle name="Normal 5 3 2 5 2 4" xfId="22775" xr:uid="{00000000-0005-0000-0000-0000A34E0000}"/>
    <cellStyle name="Normal 5 3 2 5 2 4 2" xfId="22776" xr:uid="{00000000-0005-0000-0000-0000A44E0000}"/>
    <cellStyle name="Normal 5 3 2 5 2 4 3" xfId="22777" xr:uid="{00000000-0005-0000-0000-0000A54E0000}"/>
    <cellStyle name="Normal 5 3 2 5 2 5" xfId="22778" xr:uid="{00000000-0005-0000-0000-0000A64E0000}"/>
    <cellStyle name="Normal 5 3 2 5 2 6" xfId="22779" xr:uid="{00000000-0005-0000-0000-0000A74E0000}"/>
    <cellStyle name="Normal 5 3 2 5 2 7" xfId="22780" xr:uid="{00000000-0005-0000-0000-0000A84E0000}"/>
    <cellStyle name="Normal 5 3 2 5 3" xfId="22781" xr:uid="{00000000-0005-0000-0000-0000A94E0000}"/>
    <cellStyle name="Normal 5 3 2 5 3 2" xfId="22782" xr:uid="{00000000-0005-0000-0000-0000AA4E0000}"/>
    <cellStyle name="Normal 5 3 2 5 3 2 2" xfId="22783" xr:uid="{00000000-0005-0000-0000-0000AB4E0000}"/>
    <cellStyle name="Normal 5 3 2 5 3 3" xfId="22784" xr:uid="{00000000-0005-0000-0000-0000AC4E0000}"/>
    <cellStyle name="Normal 5 3 2 5 3 4" xfId="22785" xr:uid="{00000000-0005-0000-0000-0000AD4E0000}"/>
    <cellStyle name="Normal 5 3 2 5 4" xfId="22786" xr:uid="{00000000-0005-0000-0000-0000AE4E0000}"/>
    <cellStyle name="Normal 5 3 2 5 4 2" xfId="22787" xr:uid="{00000000-0005-0000-0000-0000AF4E0000}"/>
    <cellStyle name="Normal 5 3 2 5 4 3" xfId="22788" xr:uid="{00000000-0005-0000-0000-0000B04E0000}"/>
    <cellStyle name="Normal 5 3 2 5 4 4" xfId="22789" xr:uid="{00000000-0005-0000-0000-0000B14E0000}"/>
    <cellStyle name="Normal 5 3 2 5 5" xfId="22790" xr:uid="{00000000-0005-0000-0000-0000B24E0000}"/>
    <cellStyle name="Normal 5 3 2 5 5 2" xfId="22791" xr:uid="{00000000-0005-0000-0000-0000B34E0000}"/>
    <cellStyle name="Normal 5 3 2 5 5 3" xfId="22792" xr:uid="{00000000-0005-0000-0000-0000B44E0000}"/>
    <cellStyle name="Normal 5 3 2 5 6" xfId="22793" xr:uid="{00000000-0005-0000-0000-0000B54E0000}"/>
    <cellStyle name="Normal 5 3 2 5 7" xfId="22794" xr:uid="{00000000-0005-0000-0000-0000B64E0000}"/>
    <cellStyle name="Normal 5 3 2 5 8" xfId="22795" xr:uid="{00000000-0005-0000-0000-0000B74E0000}"/>
    <cellStyle name="Normal 5 3 2 6" xfId="22796" xr:uid="{00000000-0005-0000-0000-0000B84E0000}"/>
    <cellStyle name="Normal 5 3 2 6 2" xfId="22797" xr:uid="{00000000-0005-0000-0000-0000B94E0000}"/>
    <cellStyle name="Normal 5 3 2 6 2 2" xfId="22798" xr:uid="{00000000-0005-0000-0000-0000BA4E0000}"/>
    <cellStyle name="Normal 5 3 2 6 2 2 2" xfId="22799" xr:uid="{00000000-0005-0000-0000-0000BB4E0000}"/>
    <cellStyle name="Normal 5 3 2 6 2 2 2 2" xfId="22800" xr:uid="{00000000-0005-0000-0000-0000BC4E0000}"/>
    <cellStyle name="Normal 5 3 2 6 2 2 3" xfId="22801" xr:uid="{00000000-0005-0000-0000-0000BD4E0000}"/>
    <cellStyle name="Normal 5 3 2 6 2 2 4" xfId="22802" xr:uid="{00000000-0005-0000-0000-0000BE4E0000}"/>
    <cellStyle name="Normal 5 3 2 6 2 3" xfId="22803" xr:uid="{00000000-0005-0000-0000-0000BF4E0000}"/>
    <cellStyle name="Normal 5 3 2 6 2 3 2" xfId="22804" xr:uid="{00000000-0005-0000-0000-0000C04E0000}"/>
    <cellStyle name="Normal 5 3 2 6 2 3 3" xfId="22805" xr:uid="{00000000-0005-0000-0000-0000C14E0000}"/>
    <cellStyle name="Normal 5 3 2 6 2 3 4" xfId="22806" xr:uid="{00000000-0005-0000-0000-0000C24E0000}"/>
    <cellStyle name="Normal 5 3 2 6 2 4" xfId="22807" xr:uid="{00000000-0005-0000-0000-0000C34E0000}"/>
    <cellStyle name="Normal 5 3 2 6 2 4 2" xfId="22808" xr:uid="{00000000-0005-0000-0000-0000C44E0000}"/>
    <cellStyle name="Normal 5 3 2 6 2 4 3" xfId="22809" xr:uid="{00000000-0005-0000-0000-0000C54E0000}"/>
    <cellStyle name="Normal 5 3 2 6 2 5" xfId="22810" xr:uid="{00000000-0005-0000-0000-0000C64E0000}"/>
    <cellStyle name="Normal 5 3 2 6 2 6" xfId="22811" xr:uid="{00000000-0005-0000-0000-0000C74E0000}"/>
    <cellStyle name="Normal 5 3 2 6 2 7" xfId="22812" xr:uid="{00000000-0005-0000-0000-0000C84E0000}"/>
    <cellStyle name="Normal 5 3 2 6 3" xfId="22813" xr:uid="{00000000-0005-0000-0000-0000C94E0000}"/>
    <cellStyle name="Normal 5 3 2 6 3 2" xfId="22814" xr:uid="{00000000-0005-0000-0000-0000CA4E0000}"/>
    <cellStyle name="Normal 5 3 2 6 3 2 2" xfId="22815" xr:uid="{00000000-0005-0000-0000-0000CB4E0000}"/>
    <cellStyle name="Normal 5 3 2 6 3 3" xfId="22816" xr:uid="{00000000-0005-0000-0000-0000CC4E0000}"/>
    <cellStyle name="Normal 5 3 2 6 3 4" xfId="22817" xr:uid="{00000000-0005-0000-0000-0000CD4E0000}"/>
    <cellStyle name="Normal 5 3 2 6 4" xfId="22818" xr:uid="{00000000-0005-0000-0000-0000CE4E0000}"/>
    <cellStyle name="Normal 5 3 2 6 4 2" xfId="22819" xr:uid="{00000000-0005-0000-0000-0000CF4E0000}"/>
    <cellStyle name="Normal 5 3 2 6 4 3" xfId="22820" xr:uid="{00000000-0005-0000-0000-0000D04E0000}"/>
    <cellStyle name="Normal 5 3 2 6 4 4" xfId="22821" xr:uid="{00000000-0005-0000-0000-0000D14E0000}"/>
    <cellStyle name="Normal 5 3 2 6 5" xfId="22822" xr:uid="{00000000-0005-0000-0000-0000D24E0000}"/>
    <cellStyle name="Normal 5 3 2 6 5 2" xfId="22823" xr:uid="{00000000-0005-0000-0000-0000D34E0000}"/>
    <cellStyle name="Normal 5 3 2 6 5 3" xfId="22824" xr:uid="{00000000-0005-0000-0000-0000D44E0000}"/>
    <cellStyle name="Normal 5 3 2 6 6" xfId="22825" xr:uid="{00000000-0005-0000-0000-0000D54E0000}"/>
    <cellStyle name="Normal 5 3 2 6 7" xfId="22826" xr:uid="{00000000-0005-0000-0000-0000D64E0000}"/>
    <cellStyle name="Normal 5 3 2 6 8" xfId="22827" xr:uid="{00000000-0005-0000-0000-0000D74E0000}"/>
    <cellStyle name="Normal 5 3 2 7" xfId="22828" xr:uid="{00000000-0005-0000-0000-0000D84E0000}"/>
    <cellStyle name="Normal 5 3 2 7 2" xfId="22829" xr:uid="{00000000-0005-0000-0000-0000D94E0000}"/>
    <cellStyle name="Normal 5 3 2 7 2 2" xfId="22830" xr:uid="{00000000-0005-0000-0000-0000DA4E0000}"/>
    <cellStyle name="Normal 5 3 2 7 2 2 2" xfId="22831" xr:uid="{00000000-0005-0000-0000-0000DB4E0000}"/>
    <cellStyle name="Normal 5 3 2 7 2 3" xfId="22832" xr:uid="{00000000-0005-0000-0000-0000DC4E0000}"/>
    <cellStyle name="Normal 5 3 2 7 2 4" xfId="22833" xr:uid="{00000000-0005-0000-0000-0000DD4E0000}"/>
    <cellStyle name="Normal 5 3 2 7 3" xfId="22834" xr:uid="{00000000-0005-0000-0000-0000DE4E0000}"/>
    <cellStyle name="Normal 5 3 2 7 3 2" xfId="22835" xr:uid="{00000000-0005-0000-0000-0000DF4E0000}"/>
    <cellStyle name="Normal 5 3 2 7 3 3" xfId="22836" xr:uid="{00000000-0005-0000-0000-0000E04E0000}"/>
    <cellStyle name="Normal 5 3 2 7 3 4" xfId="22837" xr:uid="{00000000-0005-0000-0000-0000E14E0000}"/>
    <cellStyle name="Normal 5 3 2 7 4" xfId="22838" xr:uid="{00000000-0005-0000-0000-0000E24E0000}"/>
    <cellStyle name="Normal 5 3 2 7 4 2" xfId="22839" xr:uid="{00000000-0005-0000-0000-0000E34E0000}"/>
    <cellStyle name="Normal 5 3 2 7 4 3" xfId="22840" xr:uid="{00000000-0005-0000-0000-0000E44E0000}"/>
    <cellStyle name="Normal 5 3 2 7 5" xfId="22841" xr:uid="{00000000-0005-0000-0000-0000E54E0000}"/>
    <cellStyle name="Normal 5 3 2 7 6" xfId="22842" xr:uid="{00000000-0005-0000-0000-0000E64E0000}"/>
    <cellStyle name="Normal 5 3 2 7 7" xfId="22843" xr:uid="{00000000-0005-0000-0000-0000E74E0000}"/>
    <cellStyle name="Normal 5 3 2 8" xfId="22844" xr:uid="{00000000-0005-0000-0000-0000E84E0000}"/>
    <cellStyle name="Normal 5 3 2 8 2" xfId="22845" xr:uid="{00000000-0005-0000-0000-0000E94E0000}"/>
    <cellStyle name="Normal 5 3 2 8 2 2" xfId="22846" xr:uid="{00000000-0005-0000-0000-0000EA4E0000}"/>
    <cellStyle name="Normal 5 3 2 8 3" xfId="22847" xr:uid="{00000000-0005-0000-0000-0000EB4E0000}"/>
    <cellStyle name="Normal 5 3 2 8 4" xfId="22848" xr:uid="{00000000-0005-0000-0000-0000EC4E0000}"/>
    <cellStyle name="Normal 5 3 2 9" xfId="22849" xr:uid="{00000000-0005-0000-0000-0000ED4E0000}"/>
    <cellStyle name="Normal 5 3 2 9 2" xfId="22850" xr:uid="{00000000-0005-0000-0000-0000EE4E0000}"/>
    <cellStyle name="Normal 5 3 2 9 3" xfId="22851" xr:uid="{00000000-0005-0000-0000-0000EF4E0000}"/>
    <cellStyle name="Normal 5 3 2 9 4" xfId="22852" xr:uid="{00000000-0005-0000-0000-0000F04E0000}"/>
    <cellStyle name="Normal 5 3 3" xfId="22853" xr:uid="{00000000-0005-0000-0000-0000F14E0000}"/>
    <cellStyle name="Normal 5 3 3 10" xfId="22854" xr:uid="{00000000-0005-0000-0000-0000F24E0000}"/>
    <cellStyle name="Normal 5 3 3 11" xfId="22855" xr:uid="{00000000-0005-0000-0000-0000F34E0000}"/>
    <cellStyle name="Normal 5 3 3 2" xfId="22856" xr:uid="{00000000-0005-0000-0000-0000F44E0000}"/>
    <cellStyle name="Normal 5 3 3 2 10" xfId="22857" xr:uid="{00000000-0005-0000-0000-0000F54E0000}"/>
    <cellStyle name="Normal 5 3 3 2 2" xfId="22858" xr:uid="{00000000-0005-0000-0000-0000F64E0000}"/>
    <cellStyle name="Normal 5 3 3 2 2 2" xfId="22859" xr:uid="{00000000-0005-0000-0000-0000F74E0000}"/>
    <cellStyle name="Normal 5 3 3 2 2 2 2" xfId="22860" xr:uid="{00000000-0005-0000-0000-0000F84E0000}"/>
    <cellStyle name="Normal 5 3 3 2 2 2 2 2" xfId="22861" xr:uid="{00000000-0005-0000-0000-0000F94E0000}"/>
    <cellStyle name="Normal 5 3 3 2 2 2 2 2 2" xfId="22862" xr:uid="{00000000-0005-0000-0000-0000FA4E0000}"/>
    <cellStyle name="Normal 5 3 3 2 2 2 2 3" xfId="22863" xr:uid="{00000000-0005-0000-0000-0000FB4E0000}"/>
    <cellStyle name="Normal 5 3 3 2 2 2 2 4" xfId="22864" xr:uid="{00000000-0005-0000-0000-0000FC4E0000}"/>
    <cellStyle name="Normal 5 3 3 2 2 2 3" xfId="22865" xr:uid="{00000000-0005-0000-0000-0000FD4E0000}"/>
    <cellStyle name="Normal 5 3 3 2 2 2 3 2" xfId="22866" xr:uid="{00000000-0005-0000-0000-0000FE4E0000}"/>
    <cellStyle name="Normal 5 3 3 2 2 2 3 3" xfId="22867" xr:uid="{00000000-0005-0000-0000-0000FF4E0000}"/>
    <cellStyle name="Normal 5 3 3 2 2 2 3 4" xfId="22868" xr:uid="{00000000-0005-0000-0000-0000004F0000}"/>
    <cellStyle name="Normal 5 3 3 2 2 2 4" xfId="22869" xr:uid="{00000000-0005-0000-0000-0000014F0000}"/>
    <cellStyle name="Normal 5 3 3 2 2 2 4 2" xfId="22870" xr:uid="{00000000-0005-0000-0000-0000024F0000}"/>
    <cellStyle name="Normal 5 3 3 2 2 2 4 3" xfId="22871" xr:uid="{00000000-0005-0000-0000-0000034F0000}"/>
    <cellStyle name="Normal 5 3 3 2 2 2 5" xfId="22872" xr:uid="{00000000-0005-0000-0000-0000044F0000}"/>
    <cellStyle name="Normal 5 3 3 2 2 2 6" xfId="22873" xr:uid="{00000000-0005-0000-0000-0000054F0000}"/>
    <cellStyle name="Normal 5 3 3 2 2 2 7" xfId="22874" xr:uid="{00000000-0005-0000-0000-0000064F0000}"/>
    <cellStyle name="Normal 5 3 3 2 2 3" xfId="22875" xr:uid="{00000000-0005-0000-0000-0000074F0000}"/>
    <cellStyle name="Normal 5 3 3 2 2 3 2" xfId="22876" xr:uid="{00000000-0005-0000-0000-0000084F0000}"/>
    <cellStyle name="Normal 5 3 3 2 2 3 2 2" xfId="22877" xr:uid="{00000000-0005-0000-0000-0000094F0000}"/>
    <cellStyle name="Normal 5 3 3 2 2 3 3" xfId="22878" xr:uid="{00000000-0005-0000-0000-00000A4F0000}"/>
    <cellStyle name="Normal 5 3 3 2 2 3 4" xfId="22879" xr:uid="{00000000-0005-0000-0000-00000B4F0000}"/>
    <cellStyle name="Normal 5 3 3 2 2 4" xfId="22880" xr:uid="{00000000-0005-0000-0000-00000C4F0000}"/>
    <cellStyle name="Normal 5 3 3 2 2 4 2" xfId="22881" xr:uid="{00000000-0005-0000-0000-00000D4F0000}"/>
    <cellStyle name="Normal 5 3 3 2 2 4 3" xfId="22882" xr:uid="{00000000-0005-0000-0000-00000E4F0000}"/>
    <cellStyle name="Normal 5 3 3 2 2 4 4" xfId="22883" xr:uid="{00000000-0005-0000-0000-00000F4F0000}"/>
    <cellStyle name="Normal 5 3 3 2 2 5" xfId="22884" xr:uid="{00000000-0005-0000-0000-0000104F0000}"/>
    <cellStyle name="Normal 5 3 3 2 2 5 2" xfId="22885" xr:uid="{00000000-0005-0000-0000-0000114F0000}"/>
    <cellStyle name="Normal 5 3 3 2 2 5 3" xfId="22886" xr:uid="{00000000-0005-0000-0000-0000124F0000}"/>
    <cellStyle name="Normal 5 3 3 2 2 6" xfId="22887" xr:uid="{00000000-0005-0000-0000-0000134F0000}"/>
    <cellStyle name="Normal 5 3 3 2 2 7" xfId="22888" xr:uid="{00000000-0005-0000-0000-0000144F0000}"/>
    <cellStyle name="Normal 5 3 3 2 2 8" xfId="22889" xr:uid="{00000000-0005-0000-0000-0000154F0000}"/>
    <cellStyle name="Normal 5 3 3 2 3" xfId="22890" xr:uid="{00000000-0005-0000-0000-0000164F0000}"/>
    <cellStyle name="Normal 5 3 3 2 3 2" xfId="22891" xr:uid="{00000000-0005-0000-0000-0000174F0000}"/>
    <cellStyle name="Normal 5 3 3 2 3 2 2" xfId="22892" xr:uid="{00000000-0005-0000-0000-0000184F0000}"/>
    <cellStyle name="Normal 5 3 3 2 3 2 2 2" xfId="22893" xr:uid="{00000000-0005-0000-0000-0000194F0000}"/>
    <cellStyle name="Normal 5 3 3 2 3 2 2 2 2" xfId="22894" xr:uid="{00000000-0005-0000-0000-00001A4F0000}"/>
    <cellStyle name="Normal 5 3 3 2 3 2 2 3" xfId="22895" xr:uid="{00000000-0005-0000-0000-00001B4F0000}"/>
    <cellStyle name="Normal 5 3 3 2 3 2 2 4" xfId="22896" xr:uid="{00000000-0005-0000-0000-00001C4F0000}"/>
    <cellStyle name="Normal 5 3 3 2 3 2 3" xfId="22897" xr:uid="{00000000-0005-0000-0000-00001D4F0000}"/>
    <cellStyle name="Normal 5 3 3 2 3 2 3 2" xfId="22898" xr:uid="{00000000-0005-0000-0000-00001E4F0000}"/>
    <cellStyle name="Normal 5 3 3 2 3 2 3 3" xfId="22899" xr:uid="{00000000-0005-0000-0000-00001F4F0000}"/>
    <cellStyle name="Normal 5 3 3 2 3 2 3 4" xfId="22900" xr:uid="{00000000-0005-0000-0000-0000204F0000}"/>
    <cellStyle name="Normal 5 3 3 2 3 2 4" xfId="22901" xr:uid="{00000000-0005-0000-0000-0000214F0000}"/>
    <cellStyle name="Normal 5 3 3 2 3 2 4 2" xfId="22902" xr:uid="{00000000-0005-0000-0000-0000224F0000}"/>
    <cellStyle name="Normal 5 3 3 2 3 2 4 3" xfId="22903" xr:uid="{00000000-0005-0000-0000-0000234F0000}"/>
    <cellStyle name="Normal 5 3 3 2 3 2 5" xfId="22904" xr:uid="{00000000-0005-0000-0000-0000244F0000}"/>
    <cellStyle name="Normal 5 3 3 2 3 2 6" xfId="22905" xr:uid="{00000000-0005-0000-0000-0000254F0000}"/>
    <cellStyle name="Normal 5 3 3 2 3 2 7" xfId="22906" xr:uid="{00000000-0005-0000-0000-0000264F0000}"/>
    <cellStyle name="Normal 5 3 3 2 3 3" xfId="22907" xr:uid="{00000000-0005-0000-0000-0000274F0000}"/>
    <cellStyle name="Normal 5 3 3 2 3 3 2" xfId="22908" xr:uid="{00000000-0005-0000-0000-0000284F0000}"/>
    <cellStyle name="Normal 5 3 3 2 3 3 2 2" xfId="22909" xr:uid="{00000000-0005-0000-0000-0000294F0000}"/>
    <cellStyle name="Normal 5 3 3 2 3 3 3" xfId="22910" xr:uid="{00000000-0005-0000-0000-00002A4F0000}"/>
    <cellStyle name="Normal 5 3 3 2 3 3 4" xfId="22911" xr:uid="{00000000-0005-0000-0000-00002B4F0000}"/>
    <cellStyle name="Normal 5 3 3 2 3 4" xfId="22912" xr:uid="{00000000-0005-0000-0000-00002C4F0000}"/>
    <cellStyle name="Normal 5 3 3 2 3 4 2" xfId="22913" xr:uid="{00000000-0005-0000-0000-00002D4F0000}"/>
    <cellStyle name="Normal 5 3 3 2 3 4 3" xfId="22914" xr:uid="{00000000-0005-0000-0000-00002E4F0000}"/>
    <cellStyle name="Normal 5 3 3 2 3 4 4" xfId="22915" xr:uid="{00000000-0005-0000-0000-00002F4F0000}"/>
    <cellStyle name="Normal 5 3 3 2 3 5" xfId="22916" xr:uid="{00000000-0005-0000-0000-0000304F0000}"/>
    <cellStyle name="Normal 5 3 3 2 3 5 2" xfId="22917" xr:uid="{00000000-0005-0000-0000-0000314F0000}"/>
    <cellStyle name="Normal 5 3 3 2 3 5 3" xfId="22918" xr:uid="{00000000-0005-0000-0000-0000324F0000}"/>
    <cellStyle name="Normal 5 3 3 2 3 6" xfId="22919" xr:uid="{00000000-0005-0000-0000-0000334F0000}"/>
    <cellStyle name="Normal 5 3 3 2 3 7" xfId="22920" xr:uid="{00000000-0005-0000-0000-0000344F0000}"/>
    <cellStyle name="Normal 5 3 3 2 3 8" xfId="22921" xr:uid="{00000000-0005-0000-0000-0000354F0000}"/>
    <cellStyle name="Normal 5 3 3 2 4" xfId="22922" xr:uid="{00000000-0005-0000-0000-0000364F0000}"/>
    <cellStyle name="Normal 5 3 3 2 4 2" xfId="22923" xr:uid="{00000000-0005-0000-0000-0000374F0000}"/>
    <cellStyle name="Normal 5 3 3 2 4 2 2" xfId="22924" xr:uid="{00000000-0005-0000-0000-0000384F0000}"/>
    <cellStyle name="Normal 5 3 3 2 4 2 2 2" xfId="22925" xr:uid="{00000000-0005-0000-0000-0000394F0000}"/>
    <cellStyle name="Normal 5 3 3 2 4 2 3" xfId="22926" xr:uid="{00000000-0005-0000-0000-00003A4F0000}"/>
    <cellStyle name="Normal 5 3 3 2 4 2 4" xfId="22927" xr:uid="{00000000-0005-0000-0000-00003B4F0000}"/>
    <cellStyle name="Normal 5 3 3 2 4 3" xfId="22928" xr:uid="{00000000-0005-0000-0000-00003C4F0000}"/>
    <cellStyle name="Normal 5 3 3 2 4 3 2" xfId="22929" xr:uid="{00000000-0005-0000-0000-00003D4F0000}"/>
    <cellStyle name="Normal 5 3 3 2 4 3 3" xfId="22930" xr:uid="{00000000-0005-0000-0000-00003E4F0000}"/>
    <cellStyle name="Normal 5 3 3 2 4 3 4" xfId="22931" xr:uid="{00000000-0005-0000-0000-00003F4F0000}"/>
    <cellStyle name="Normal 5 3 3 2 4 4" xfId="22932" xr:uid="{00000000-0005-0000-0000-0000404F0000}"/>
    <cellStyle name="Normal 5 3 3 2 4 4 2" xfId="22933" xr:uid="{00000000-0005-0000-0000-0000414F0000}"/>
    <cellStyle name="Normal 5 3 3 2 4 4 3" xfId="22934" xr:uid="{00000000-0005-0000-0000-0000424F0000}"/>
    <cellStyle name="Normal 5 3 3 2 4 5" xfId="22935" xr:uid="{00000000-0005-0000-0000-0000434F0000}"/>
    <cellStyle name="Normal 5 3 3 2 4 6" xfId="22936" xr:uid="{00000000-0005-0000-0000-0000444F0000}"/>
    <cellStyle name="Normal 5 3 3 2 4 7" xfId="22937" xr:uid="{00000000-0005-0000-0000-0000454F0000}"/>
    <cellStyle name="Normal 5 3 3 2 5" xfId="22938" xr:uid="{00000000-0005-0000-0000-0000464F0000}"/>
    <cellStyle name="Normal 5 3 3 2 5 2" xfId="22939" xr:uid="{00000000-0005-0000-0000-0000474F0000}"/>
    <cellStyle name="Normal 5 3 3 2 5 2 2" xfId="22940" xr:uid="{00000000-0005-0000-0000-0000484F0000}"/>
    <cellStyle name="Normal 5 3 3 2 5 3" xfId="22941" xr:uid="{00000000-0005-0000-0000-0000494F0000}"/>
    <cellStyle name="Normal 5 3 3 2 5 4" xfId="22942" xr:uid="{00000000-0005-0000-0000-00004A4F0000}"/>
    <cellStyle name="Normal 5 3 3 2 6" xfId="22943" xr:uid="{00000000-0005-0000-0000-00004B4F0000}"/>
    <cellStyle name="Normal 5 3 3 2 6 2" xfId="22944" xr:uid="{00000000-0005-0000-0000-00004C4F0000}"/>
    <cellStyle name="Normal 5 3 3 2 6 3" xfId="22945" xr:uid="{00000000-0005-0000-0000-00004D4F0000}"/>
    <cellStyle name="Normal 5 3 3 2 6 4" xfId="22946" xr:uid="{00000000-0005-0000-0000-00004E4F0000}"/>
    <cellStyle name="Normal 5 3 3 2 7" xfId="22947" xr:uid="{00000000-0005-0000-0000-00004F4F0000}"/>
    <cellStyle name="Normal 5 3 3 2 7 2" xfId="22948" xr:uid="{00000000-0005-0000-0000-0000504F0000}"/>
    <cellStyle name="Normal 5 3 3 2 7 3" xfId="22949" xr:uid="{00000000-0005-0000-0000-0000514F0000}"/>
    <cellStyle name="Normal 5 3 3 2 8" xfId="22950" xr:uid="{00000000-0005-0000-0000-0000524F0000}"/>
    <cellStyle name="Normal 5 3 3 2 9" xfId="22951" xr:uid="{00000000-0005-0000-0000-0000534F0000}"/>
    <cellStyle name="Normal 5 3 3 3" xfId="22952" xr:uid="{00000000-0005-0000-0000-0000544F0000}"/>
    <cellStyle name="Normal 5 3 3 3 2" xfId="22953" xr:uid="{00000000-0005-0000-0000-0000554F0000}"/>
    <cellStyle name="Normal 5 3 3 3 2 2" xfId="22954" xr:uid="{00000000-0005-0000-0000-0000564F0000}"/>
    <cellStyle name="Normal 5 3 3 3 2 2 2" xfId="22955" xr:uid="{00000000-0005-0000-0000-0000574F0000}"/>
    <cellStyle name="Normal 5 3 3 3 2 2 2 2" xfId="22956" xr:uid="{00000000-0005-0000-0000-0000584F0000}"/>
    <cellStyle name="Normal 5 3 3 3 2 2 3" xfId="22957" xr:uid="{00000000-0005-0000-0000-0000594F0000}"/>
    <cellStyle name="Normal 5 3 3 3 2 2 4" xfId="22958" xr:uid="{00000000-0005-0000-0000-00005A4F0000}"/>
    <cellStyle name="Normal 5 3 3 3 2 3" xfId="22959" xr:uid="{00000000-0005-0000-0000-00005B4F0000}"/>
    <cellStyle name="Normal 5 3 3 3 2 3 2" xfId="22960" xr:uid="{00000000-0005-0000-0000-00005C4F0000}"/>
    <cellStyle name="Normal 5 3 3 3 2 3 3" xfId="22961" xr:uid="{00000000-0005-0000-0000-00005D4F0000}"/>
    <cellStyle name="Normal 5 3 3 3 2 3 4" xfId="22962" xr:uid="{00000000-0005-0000-0000-00005E4F0000}"/>
    <cellStyle name="Normal 5 3 3 3 2 4" xfId="22963" xr:uid="{00000000-0005-0000-0000-00005F4F0000}"/>
    <cellStyle name="Normal 5 3 3 3 2 4 2" xfId="22964" xr:uid="{00000000-0005-0000-0000-0000604F0000}"/>
    <cellStyle name="Normal 5 3 3 3 2 4 3" xfId="22965" xr:uid="{00000000-0005-0000-0000-0000614F0000}"/>
    <cellStyle name="Normal 5 3 3 3 2 5" xfId="22966" xr:uid="{00000000-0005-0000-0000-0000624F0000}"/>
    <cellStyle name="Normal 5 3 3 3 2 6" xfId="22967" xr:uid="{00000000-0005-0000-0000-0000634F0000}"/>
    <cellStyle name="Normal 5 3 3 3 2 7" xfId="22968" xr:uid="{00000000-0005-0000-0000-0000644F0000}"/>
    <cellStyle name="Normal 5 3 3 3 3" xfId="22969" xr:uid="{00000000-0005-0000-0000-0000654F0000}"/>
    <cellStyle name="Normal 5 3 3 3 3 2" xfId="22970" xr:uid="{00000000-0005-0000-0000-0000664F0000}"/>
    <cellStyle name="Normal 5 3 3 3 3 2 2" xfId="22971" xr:uid="{00000000-0005-0000-0000-0000674F0000}"/>
    <cellStyle name="Normal 5 3 3 3 3 3" xfId="22972" xr:uid="{00000000-0005-0000-0000-0000684F0000}"/>
    <cellStyle name="Normal 5 3 3 3 3 4" xfId="22973" xr:uid="{00000000-0005-0000-0000-0000694F0000}"/>
    <cellStyle name="Normal 5 3 3 3 4" xfId="22974" xr:uid="{00000000-0005-0000-0000-00006A4F0000}"/>
    <cellStyle name="Normal 5 3 3 3 4 2" xfId="22975" xr:uid="{00000000-0005-0000-0000-00006B4F0000}"/>
    <cellStyle name="Normal 5 3 3 3 4 3" xfId="22976" xr:uid="{00000000-0005-0000-0000-00006C4F0000}"/>
    <cellStyle name="Normal 5 3 3 3 4 4" xfId="22977" xr:uid="{00000000-0005-0000-0000-00006D4F0000}"/>
    <cellStyle name="Normal 5 3 3 3 5" xfId="22978" xr:uid="{00000000-0005-0000-0000-00006E4F0000}"/>
    <cellStyle name="Normal 5 3 3 3 5 2" xfId="22979" xr:uid="{00000000-0005-0000-0000-00006F4F0000}"/>
    <cellStyle name="Normal 5 3 3 3 5 3" xfId="22980" xr:uid="{00000000-0005-0000-0000-0000704F0000}"/>
    <cellStyle name="Normal 5 3 3 3 6" xfId="22981" xr:uid="{00000000-0005-0000-0000-0000714F0000}"/>
    <cellStyle name="Normal 5 3 3 3 7" xfId="22982" xr:uid="{00000000-0005-0000-0000-0000724F0000}"/>
    <cellStyle name="Normal 5 3 3 3 8" xfId="22983" xr:uid="{00000000-0005-0000-0000-0000734F0000}"/>
    <cellStyle name="Normal 5 3 3 4" xfId="22984" xr:uid="{00000000-0005-0000-0000-0000744F0000}"/>
    <cellStyle name="Normal 5 3 3 4 2" xfId="22985" xr:uid="{00000000-0005-0000-0000-0000754F0000}"/>
    <cellStyle name="Normal 5 3 3 4 2 2" xfId="22986" xr:uid="{00000000-0005-0000-0000-0000764F0000}"/>
    <cellStyle name="Normal 5 3 3 4 2 2 2" xfId="22987" xr:uid="{00000000-0005-0000-0000-0000774F0000}"/>
    <cellStyle name="Normal 5 3 3 4 2 2 2 2" xfId="22988" xr:uid="{00000000-0005-0000-0000-0000784F0000}"/>
    <cellStyle name="Normal 5 3 3 4 2 2 3" xfId="22989" xr:uid="{00000000-0005-0000-0000-0000794F0000}"/>
    <cellStyle name="Normal 5 3 3 4 2 2 4" xfId="22990" xr:uid="{00000000-0005-0000-0000-00007A4F0000}"/>
    <cellStyle name="Normal 5 3 3 4 2 3" xfId="22991" xr:uid="{00000000-0005-0000-0000-00007B4F0000}"/>
    <cellStyle name="Normal 5 3 3 4 2 3 2" xfId="22992" xr:uid="{00000000-0005-0000-0000-00007C4F0000}"/>
    <cellStyle name="Normal 5 3 3 4 2 3 3" xfId="22993" xr:uid="{00000000-0005-0000-0000-00007D4F0000}"/>
    <cellStyle name="Normal 5 3 3 4 2 3 4" xfId="22994" xr:uid="{00000000-0005-0000-0000-00007E4F0000}"/>
    <cellStyle name="Normal 5 3 3 4 2 4" xfId="22995" xr:uid="{00000000-0005-0000-0000-00007F4F0000}"/>
    <cellStyle name="Normal 5 3 3 4 2 4 2" xfId="22996" xr:uid="{00000000-0005-0000-0000-0000804F0000}"/>
    <cellStyle name="Normal 5 3 3 4 2 4 3" xfId="22997" xr:uid="{00000000-0005-0000-0000-0000814F0000}"/>
    <cellStyle name="Normal 5 3 3 4 2 5" xfId="22998" xr:uid="{00000000-0005-0000-0000-0000824F0000}"/>
    <cellStyle name="Normal 5 3 3 4 2 6" xfId="22999" xr:uid="{00000000-0005-0000-0000-0000834F0000}"/>
    <cellStyle name="Normal 5 3 3 4 2 7" xfId="23000" xr:uid="{00000000-0005-0000-0000-0000844F0000}"/>
    <cellStyle name="Normal 5 3 3 4 3" xfId="23001" xr:uid="{00000000-0005-0000-0000-0000854F0000}"/>
    <cellStyle name="Normal 5 3 3 4 3 2" xfId="23002" xr:uid="{00000000-0005-0000-0000-0000864F0000}"/>
    <cellStyle name="Normal 5 3 3 4 3 2 2" xfId="23003" xr:uid="{00000000-0005-0000-0000-0000874F0000}"/>
    <cellStyle name="Normal 5 3 3 4 3 3" xfId="23004" xr:uid="{00000000-0005-0000-0000-0000884F0000}"/>
    <cellStyle name="Normal 5 3 3 4 3 4" xfId="23005" xr:uid="{00000000-0005-0000-0000-0000894F0000}"/>
    <cellStyle name="Normal 5 3 3 4 4" xfId="23006" xr:uid="{00000000-0005-0000-0000-00008A4F0000}"/>
    <cellStyle name="Normal 5 3 3 4 4 2" xfId="23007" xr:uid="{00000000-0005-0000-0000-00008B4F0000}"/>
    <cellStyle name="Normal 5 3 3 4 4 3" xfId="23008" xr:uid="{00000000-0005-0000-0000-00008C4F0000}"/>
    <cellStyle name="Normal 5 3 3 4 4 4" xfId="23009" xr:uid="{00000000-0005-0000-0000-00008D4F0000}"/>
    <cellStyle name="Normal 5 3 3 4 5" xfId="23010" xr:uid="{00000000-0005-0000-0000-00008E4F0000}"/>
    <cellStyle name="Normal 5 3 3 4 5 2" xfId="23011" xr:uid="{00000000-0005-0000-0000-00008F4F0000}"/>
    <cellStyle name="Normal 5 3 3 4 5 3" xfId="23012" xr:uid="{00000000-0005-0000-0000-0000904F0000}"/>
    <cellStyle name="Normal 5 3 3 4 6" xfId="23013" xr:uid="{00000000-0005-0000-0000-0000914F0000}"/>
    <cellStyle name="Normal 5 3 3 4 7" xfId="23014" xr:uid="{00000000-0005-0000-0000-0000924F0000}"/>
    <cellStyle name="Normal 5 3 3 4 8" xfId="23015" xr:uid="{00000000-0005-0000-0000-0000934F0000}"/>
    <cellStyle name="Normal 5 3 3 5" xfId="23016" xr:uid="{00000000-0005-0000-0000-0000944F0000}"/>
    <cellStyle name="Normal 5 3 3 5 2" xfId="23017" xr:uid="{00000000-0005-0000-0000-0000954F0000}"/>
    <cellStyle name="Normal 5 3 3 5 2 2" xfId="23018" xr:uid="{00000000-0005-0000-0000-0000964F0000}"/>
    <cellStyle name="Normal 5 3 3 5 2 2 2" xfId="23019" xr:uid="{00000000-0005-0000-0000-0000974F0000}"/>
    <cellStyle name="Normal 5 3 3 5 2 3" xfId="23020" xr:uid="{00000000-0005-0000-0000-0000984F0000}"/>
    <cellStyle name="Normal 5 3 3 5 2 4" xfId="23021" xr:uid="{00000000-0005-0000-0000-0000994F0000}"/>
    <cellStyle name="Normal 5 3 3 5 3" xfId="23022" xr:uid="{00000000-0005-0000-0000-00009A4F0000}"/>
    <cellStyle name="Normal 5 3 3 5 3 2" xfId="23023" xr:uid="{00000000-0005-0000-0000-00009B4F0000}"/>
    <cellStyle name="Normal 5 3 3 5 3 3" xfId="23024" xr:uid="{00000000-0005-0000-0000-00009C4F0000}"/>
    <cellStyle name="Normal 5 3 3 5 3 4" xfId="23025" xr:uid="{00000000-0005-0000-0000-00009D4F0000}"/>
    <cellStyle name="Normal 5 3 3 5 4" xfId="23026" xr:uid="{00000000-0005-0000-0000-00009E4F0000}"/>
    <cellStyle name="Normal 5 3 3 5 4 2" xfId="23027" xr:uid="{00000000-0005-0000-0000-00009F4F0000}"/>
    <cellStyle name="Normal 5 3 3 5 4 3" xfId="23028" xr:uid="{00000000-0005-0000-0000-0000A04F0000}"/>
    <cellStyle name="Normal 5 3 3 5 5" xfId="23029" xr:uid="{00000000-0005-0000-0000-0000A14F0000}"/>
    <cellStyle name="Normal 5 3 3 5 6" xfId="23030" xr:uid="{00000000-0005-0000-0000-0000A24F0000}"/>
    <cellStyle name="Normal 5 3 3 5 7" xfId="23031" xr:uid="{00000000-0005-0000-0000-0000A34F0000}"/>
    <cellStyle name="Normal 5 3 3 6" xfId="23032" xr:uid="{00000000-0005-0000-0000-0000A44F0000}"/>
    <cellStyle name="Normal 5 3 3 6 2" xfId="23033" xr:uid="{00000000-0005-0000-0000-0000A54F0000}"/>
    <cellStyle name="Normal 5 3 3 6 2 2" xfId="23034" xr:uid="{00000000-0005-0000-0000-0000A64F0000}"/>
    <cellStyle name="Normal 5 3 3 6 3" xfId="23035" xr:uid="{00000000-0005-0000-0000-0000A74F0000}"/>
    <cellStyle name="Normal 5 3 3 6 4" xfId="23036" xr:uid="{00000000-0005-0000-0000-0000A84F0000}"/>
    <cellStyle name="Normal 5 3 3 7" xfId="23037" xr:uid="{00000000-0005-0000-0000-0000A94F0000}"/>
    <cellStyle name="Normal 5 3 3 7 2" xfId="23038" xr:uid="{00000000-0005-0000-0000-0000AA4F0000}"/>
    <cellStyle name="Normal 5 3 3 7 3" xfId="23039" xr:uid="{00000000-0005-0000-0000-0000AB4F0000}"/>
    <cellStyle name="Normal 5 3 3 7 4" xfId="23040" xr:uid="{00000000-0005-0000-0000-0000AC4F0000}"/>
    <cellStyle name="Normal 5 3 3 8" xfId="23041" xr:uid="{00000000-0005-0000-0000-0000AD4F0000}"/>
    <cellStyle name="Normal 5 3 3 8 2" xfId="23042" xr:uid="{00000000-0005-0000-0000-0000AE4F0000}"/>
    <cellStyle name="Normal 5 3 3 8 3" xfId="23043" xr:uid="{00000000-0005-0000-0000-0000AF4F0000}"/>
    <cellStyle name="Normal 5 3 3 9" xfId="23044" xr:uid="{00000000-0005-0000-0000-0000B04F0000}"/>
    <cellStyle name="Normal 5 3 4" xfId="23045" xr:uid="{00000000-0005-0000-0000-0000B14F0000}"/>
    <cellStyle name="Normal 5 3 4 10" xfId="23046" xr:uid="{00000000-0005-0000-0000-0000B24F0000}"/>
    <cellStyle name="Normal 5 3 4 11" xfId="23047" xr:uid="{00000000-0005-0000-0000-0000B34F0000}"/>
    <cellStyle name="Normal 5 3 4 2" xfId="23048" xr:uid="{00000000-0005-0000-0000-0000B44F0000}"/>
    <cellStyle name="Normal 5 3 4 2 10" xfId="23049" xr:uid="{00000000-0005-0000-0000-0000B54F0000}"/>
    <cellStyle name="Normal 5 3 4 2 2" xfId="23050" xr:uid="{00000000-0005-0000-0000-0000B64F0000}"/>
    <cellStyle name="Normal 5 3 4 2 2 2" xfId="23051" xr:uid="{00000000-0005-0000-0000-0000B74F0000}"/>
    <cellStyle name="Normal 5 3 4 2 2 2 2" xfId="23052" xr:uid="{00000000-0005-0000-0000-0000B84F0000}"/>
    <cellStyle name="Normal 5 3 4 2 2 2 2 2" xfId="23053" xr:uid="{00000000-0005-0000-0000-0000B94F0000}"/>
    <cellStyle name="Normal 5 3 4 2 2 2 2 2 2" xfId="23054" xr:uid="{00000000-0005-0000-0000-0000BA4F0000}"/>
    <cellStyle name="Normal 5 3 4 2 2 2 2 3" xfId="23055" xr:uid="{00000000-0005-0000-0000-0000BB4F0000}"/>
    <cellStyle name="Normal 5 3 4 2 2 2 2 4" xfId="23056" xr:uid="{00000000-0005-0000-0000-0000BC4F0000}"/>
    <cellStyle name="Normal 5 3 4 2 2 2 3" xfId="23057" xr:uid="{00000000-0005-0000-0000-0000BD4F0000}"/>
    <cellStyle name="Normal 5 3 4 2 2 2 3 2" xfId="23058" xr:uid="{00000000-0005-0000-0000-0000BE4F0000}"/>
    <cellStyle name="Normal 5 3 4 2 2 2 3 3" xfId="23059" xr:uid="{00000000-0005-0000-0000-0000BF4F0000}"/>
    <cellStyle name="Normal 5 3 4 2 2 2 3 4" xfId="23060" xr:uid="{00000000-0005-0000-0000-0000C04F0000}"/>
    <cellStyle name="Normal 5 3 4 2 2 2 4" xfId="23061" xr:uid="{00000000-0005-0000-0000-0000C14F0000}"/>
    <cellStyle name="Normal 5 3 4 2 2 2 4 2" xfId="23062" xr:uid="{00000000-0005-0000-0000-0000C24F0000}"/>
    <cellStyle name="Normal 5 3 4 2 2 2 4 3" xfId="23063" xr:uid="{00000000-0005-0000-0000-0000C34F0000}"/>
    <cellStyle name="Normal 5 3 4 2 2 2 5" xfId="23064" xr:uid="{00000000-0005-0000-0000-0000C44F0000}"/>
    <cellStyle name="Normal 5 3 4 2 2 2 6" xfId="23065" xr:uid="{00000000-0005-0000-0000-0000C54F0000}"/>
    <cellStyle name="Normal 5 3 4 2 2 2 7" xfId="23066" xr:uid="{00000000-0005-0000-0000-0000C64F0000}"/>
    <cellStyle name="Normal 5 3 4 2 2 3" xfId="23067" xr:uid="{00000000-0005-0000-0000-0000C74F0000}"/>
    <cellStyle name="Normal 5 3 4 2 2 3 2" xfId="23068" xr:uid="{00000000-0005-0000-0000-0000C84F0000}"/>
    <cellStyle name="Normal 5 3 4 2 2 3 2 2" xfId="23069" xr:uid="{00000000-0005-0000-0000-0000C94F0000}"/>
    <cellStyle name="Normal 5 3 4 2 2 3 3" xfId="23070" xr:uid="{00000000-0005-0000-0000-0000CA4F0000}"/>
    <cellStyle name="Normal 5 3 4 2 2 3 4" xfId="23071" xr:uid="{00000000-0005-0000-0000-0000CB4F0000}"/>
    <cellStyle name="Normal 5 3 4 2 2 4" xfId="23072" xr:uid="{00000000-0005-0000-0000-0000CC4F0000}"/>
    <cellStyle name="Normal 5 3 4 2 2 4 2" xfId="23073" xr:uid="{00000000-0005-0000-0000-0000CD4F0000}"/>
    <cellStyle name="Normal 5 3 4 2 2 4 3" xfId="23074" xr:uid="{00000000-0005-0000-0000-0000CE4F0000}"/>
    <cellStyle name="Normal 5 3 4 2 2 4 4" xfId="23075" xr:uid="{00000000-0005-0000-0000-0000CF4F0000}"/>
    <cellStyle name="Normal 5 3 4 2 2 5" xfId="23076" xr:uid="{00000000-0005-0000-0000-0000D04F0000}"/>
    <cellStyle name="Normal 5 3 4 2 2 5 2" xfId="23077" xr:uid="{00000000-0005-0000-0000-0000D14F0000}"/>
    <cellStyle name="Normal 5 3 4 2 2 5 3" xfId="23078" xr:uid="{00000000-0005-0000-0000-0000D24F0000}"/>
    <cellStyle name="Normal 5 3 4 2 2 6" xfId="23079" xr:uid="{00000000-0005-0000-0000-0000D34F0000}"/>
    <cellStyle name="Normal 5 3 4 2 2 7" xfId="23080" xr:uid="{00000000-0005-0000-0000-0000D44F0000}"/>
    <cellStyle name="Normal 5 3 4 2 2 8" xfId="23081" xr:uid="{00000000-0005-0000-0000-0000D54F0000}"/>
    <cellStyle name="Normal 5 3 4 2 3" xfId="23082" xr:uid="{00000000-0005-0000-0000-0000D64F0000}"/>
    <cellStyle name="Normal 5 3 4 2 3 2" xfId="23083" xr:uid="{00000000-0005-0000-0000-0000D74F0000}"/>
    <cellStyle name="Normal 5 3 4 2 3 2 2" xfId="23084" xr:uid="{00000000-0005-0000-0000-0000D84F0000}"/>
    <cellStyle name="Normal 5 3 4 2 3 2 2 2" xfId="23085" xr:uid="{00000000-0005-0000-0000-0000D94F0000}"/>
    <cellStyle name="Normal 5 3 4 2 3 2 2 2 2" xfId="23086" xr:uid="{00000000-0005-0000-0000-0000DA4F0000}"/>
    <cellStyle name="Normal 5 3 4 2 3 2 2 3" xfId="23087" xr:uid="{00000000-0005-0000-0000-0000DB4F0000}"/>
    <cellStyle name="Normal 5 3 4 2 3 2 2 4" xfId="23088" xr:uid="{00000000-0005-0000-0000-0000DC4F0000}"/>
    <cellStyle name="Normal 5 3 4 2 3 2 3" xfId="23089" xr:uid="{00000000-0005-0000-0000-0000DD4F0000}"/>
    <cellStyle name="Normal 5 3 4 2 3 2 3 2" xfId="23090" xr:uid="{00000000-0005-0000-0000-0000DE4F0000}"/>
    <cellStyle name="Normal 5 3 4 2 3 2 3 3" xfId="23091" xr:uid="{00000000-0005-0000-0000-0000DF4F0000}"/>
    <cellStyle name="Normal 5 3 4 2 3 2 3 4" xfId="23092" xr:uid="{00000000-0005-0000-0000-0000E04F0000}"/>
    <cellStyle name="Normal 5 3 4 2 3 2 4" xfId="23093" xr:uid="{00000000-0005-0000-0000-0000E14F0000}"/>
    <cellStyle name="Normal 5 3 4 2 3 2 4 2" xfId="23094" xr:uid="{00000000-0005-0000-0000-0000E24F0000}"/>
    <cellStyle name="Normal 5 3 4 2 3 2 4 3" xfId="23095" xr:uid="{00000000-0005-0000-0000-0000E34F0000}"/>
    <cellStyle name="Normal 5 3 4 2 3 2 5" xfId="23096" xr:uid="{00000000-0005-0000-0000-0000E44F0000}"/>
    <cellStyle name="Normal 5 3 4 2 3 2 6" xfId="23097" xr:uid="{00000000-0005-0000-0000-0000E54F0000}"/>
    <cellStyle name="Normal 5 3 4 2 3 2 7" xfId="23098" xr:uid="{00000000-0005-0000-0000-0000E64F0000}"/>
    <cellStyle name="Normal 5 3 4 2 3 3" xfId="23099" xr:uid="{00000000-0005-0000-0000-0000E74F0000}"/>
    <cellStyle name="Normal 5 3 4 2 3 3 2" xfId="23100" xr:uid="{00000000-0005-0000-0000-0000E84F0000}"/>
    <cellStyle name="Normal 5 3 4 2 3 3 2 2" xfId="23101" xr:uid="{00000000-0005-0000-0000-0000E94F0000}"/>
    <cellStyle name="Normal 5 3 4 2 3 3 3" xfId="23102" xr:uid="{00000000-0005-0000-0000-0000EA4F0000}"/>
    <cellStyle name="Normal 5 3 4 2 3 3 4" xfId="23103" xr:uid="{00000000-0005-0000-0000-0000EB4F0000}"/>
    <cellStyle name="Normal 5 3 4 2 3 4" xfId="23104" xr:uid="{00000000-0005-0000-0000-0000EC4F0000}"/>
    <cellStyle name="Normal 5 3 4 2 3 4 2" xfId="23105" xr:uid="{00000000-0005-0000-0000-0000ED4F0000}"/>
    <cellStyle name="Normal 5 3 4 2 3 4 3" xfId="23106" xr:uid="{00000000-0005-0000-0000-0000EE4F0000}"/>
    <cellStyle name="Normal 5 3 4 2 3 4 4" xfId="23107" xr:uid="{00000000-0005-0000-0000-0000EF4F0000}"/>
    <cellStyle name="Normal 5 3 4 2 3 5" xfId="23108" xr:uid="{00000000-0005-0000-0000-0000F04F0000}"/>
    <cellStyle name="Normal 5 3 4 2 3 5 2" xfId="23109" xr:uid="{00000000-0005-0000-0000-0000F14F0000}"/>
    <cellStyle name="Normal 5 3 4 2 3 5 3" xfId="23110" xr:uid="{00000000-0005-0000-0000-0000F24F0000}"/>
    <cellStyle name="Normal 5 3 4 2 3 6" xfId="23111" xr:uid="{00000000-0005-0000-0000-0000F34F0000}"/>
    <cellStyle name="Normal 5 3 4 2 3 7" xfId="23112" xr:uid="{00000000-0005-0000-0000-0000F44F0000}"/>
    <cellStyle name="Normal 5 3 4 2 3 8" xfId="23113" xr:uid="{00000000-0005-0000-0000-0000F54F0000}"/>
    <cellStyle name="Normal 5 3 4 2 4" xfId="23114" xr:uid="{00000000-0005-0000-0000-0000F64F0000}"/>
    <cellStyle name="Normal 5 3 4 2 4 2" xfId="23115" xr:uid="{00000000-0005-0000-0000-0000F74F0000}"/>
    <cellStyle name="Normal 5 3 4 2 4 2 2" xfId="23116" xr:uid="{00000000-0005-0000-0000-0000F84F0000}"/>
    <cellStyle name="Normal 5 3 4 2 4 2 2 2" xfId="23117" xr:uid="{00000000-0005-0000-0000-0000F94F0000}"/>
    <cellStyle name="Normal 5 3 4 2 4 2 3" xfId="23118" xr:uid="{00000000-0005-0000-0000-0000FA4F0000}"/>
    <cellStyle name="Normal 5 3 4 2 4 2 4" xfId="23119" xr:uid="{00000000-0005-0000-0000-0000FB4F0000}"/>
    <cellStyle name="Normal 5 3 4 2 4 3" xfId="23120" xr:uid="{00000000-0005-0000-0000-0000FC4F0000}"/>
    <cellStyle name="Normal 5 3 4 2 4 3 2" xfId="23121" xr:uid="{00000000-0005-0000-0000-0000FD4F0000}"/>
    <cellStyle name="Normal 5 3 4 2 4 3 3" xfId="23122" xr:uid="{00000000-0005-0000-0000-0000FE4F0000}"/>
    <cellStyle name="Normal 5 3 4 2 4 3 4" xfId="23123" xr:uid="{00000000-0005-0000-0000-0000FF4F0000}"/>
    <cellStyle name="Normal 5 3 4 2 4 4" xfId="23124" xr:uid="{00000000-0005-0000-0000-000000500000}"/>
    <cellStyle name="Normal 5 3 4 2 4 4 2" xfId="23125" xr:uid="{00000000-0005-0000-0000-000001500000}"/>
    <cellStyle name="Normal 5 3 4 2 4 4 3" xfId="23126" xr:uid="{00000000-0005-0000-0000-000002500000}"/>
    <cellStyle name="Normal 5 3 4 2 4 5" xfId="23127" xr:uid="{00000000-0005-0000-0000-000003500000}"/>
    <cellStyle name="Normal 5 3 4 2 4 6" xfId="23128" xr:uid="{00000000-0005-0000-0000-000004500000}"/>
    <cellStyle name="Normal 5 3 4 2 4 7" xfId="23129" xr:uid="{00000000-0005-0000-0000-000005500000}"/>
    <cellStyle name="Normal 5 3 4 2 5" xfId="23130" xr:uid="{00000000-0005-0000-0000-000006500000}"/>
    <cellStyle name="Normal 5 3 4 2 5 2" xfId="23131" xr:uid="{00000000-0005-0000-0000-000007500000}"/>
    <cellStyle name="Normal 5 3 4 2 5 2 2" xfId="23132" xr:uid="{00000000-0005-0000-0000-000008500000}"/>
    <cellStyle name="Normal 5 3 4 2 5 3" xfId="23133" xr:uid="{00000000-0005-0000-0000-000009500000}"/>
    <cellStyle name="Normal 5 3 4 2 5 4" xfId="23134" xr:uid="{00000000-0005-0000-0000-00000A500000}"/>
    <cellStyle name="Normal 5 3 4 2 6" xfId="23135" xr:uid="{00000000-0005-0000-0000-00000B500000}"/>
    <cellStyle name="Normal 5 3 4 2 6 2" xfId="23136" xr:uid="{00000000-0005-0000-0000-00000C500000}"/>
    <cellStyle name="Normal 5 3 4 2 6 3" xfId="23137" xr:uid="{00000000-0005-0000-0000-00000D500000}"/>
    <cellStyle name="Normal 5 3 4 2 6 4" xfId="23138" xr:uid="{00000000-0005-0000-0000-00000E500000}"/>
    <cellStyle name="Normal 5 3 4 2 7" xfId="23139" xr:uid="{00000000-0005-0000-0000-00000F500000}"/>
    <cellStyle name="Normal 5 3 4 2 7 2" xfId="23140" xr:uid="{00000000-0005-0000-0000-000010500000}"/>
    <cellStyle name="Normal 5 3 4 2 7 3" xfId="23141" xr:uid="{00000000-0005-0000-0000-000011500000}"/>
    <cellStyle name="Normal 5 3 4 2 8" xfId="23142" xr:uid="{00000000-0005-0000-0000-000012500000}"/>
    <cellStyle name="Normal 5 3 4 2 9" xfId="23143" xr:uid="{00000000-0005-0000-0000-000013500000}"/>
    <cellStyle name="Normal 5 3 4 3" xfId="23144" xr:uid="{00000000-0005-0000-0000-000014500000}"/>
    <cellStyle name="Normal 5 3 4 3 2" xfId="23145" xr:uid="{00000000-0005-0000-0000-000015500000}"/>
    <cellStyle name="Normal 5 3 4 3 2 2" xfId="23146" xr:uid="{00000000-0005-0000-0000-000016500000}"/>
    <cellStyle name="Normal 5 3 4 3 2 2 2" xfId="23147" xr:uid="{00000000-0005-0000-0000-000017500000}"/>
    <cellStyle name="Normal 5 3 4 3 2 2 2 2" xfId="23148" xr:uid="{00000000-0005-0000-0000-000018500000}"/>
    <cellStyle name="Normal 5 3 4 3 2 2 3" xfId="23149" xr:uid="{00000000-0005-0000-0000-000019500000}"/>
    <cellStyle name="Normal 5 3 4 3 2 2 4" xfId="23150" xr:uid="{00000000-0005-0000-0000-00001A500000}"/>
    <cellStyle name="Normal 5 3 4 3 2 3" xfId="23151" xr:uid="{00000000-0005-0000-0000-00001B500000}"/>
    <cellStyle name="Normal 5 3 4 3 2 3 2" xfId="23152" xr:uid="{00000000-0005-0000-0000-00001C500000}"/>
    <cellStyle name="Normal 5 3 4 3 2 3 3" xfId="23153" xr:uid="{00000000-0005-0000-0000-00001D500000}"/>
    <cellStyle name="Normal 5 3 4 3 2 3 4" xfId="23154" xr:uid="{00000000-0005-0000-0000-00001E500000}"/>
    <cellStyle name="Normal 5 3 4 3 2 4" xfId="23155" xr:uid="{00000000-0005-0000-0000-00001F500000}"/>
    <cellStyle name="Normal 5 3 4 3 2 4 2" xfId="23156" xr:uid="{00000000-0005-0000-0000-000020500000}"/>
    <cellStyle name="Normal 5 3 4 3 2 4 3" xfId="23157" xr:uid="{00000000-0005-0000-0000-000021500000}"/>
    <cellStyle name="Normal 5 3 4 3 2 5" xfId="23158" xr:uid="{00000000-0005-0000-0000-000022500000}"/>
    <cellStyle name="Normal 5 3 4 3 2 6" xfId="23159" xr:uid="{00000000-0005-0000-0000-000023500000}"/>
    <cellStyle name="Normal 5 3 4 3 2 7" xfId="23160" xr:uid="{00000000-0005-0000-0000-000024500000}"/>
    <cellStyle name="Normal 5 3 4 3 3" xfId="23161" xr:uid="{00000000-0005-0000-0000-000025500000}"/>
    <cellStyle name="Normal 5 3 4 3 3 2" xfId="23162" xr:uid="{00000000-0005-0000-0000-000026500000}"/>
    <cellStyle name="Normal 5 3 4 3 3 2 2" xfId="23163" xr:uid="{00000000-0005-0000-0000-000027500000}"/>
    <cellStyle name="Normal 5 3 4 3 3 3" xfId="23164" xr:uid="{00000000-0005-0000-0000-000028500000}"/>
    <cellStyle name="Normal 5 3 4 3 3 4" xfId="23165" xr:uid="{00000000-0005-0000-0000-000029500000}"/>
    <cellStyle name="Normal 5 3 4 3 4" xfId="23166" xr:uid="{00000000-0005-0000-0000-00002A500000}"/>
    <cellStyle name="Normal 5 3 4 3 4 2" xfId="23167" xr:uid="{00000000-0005-0000-0000-00002B500000}"/>
    <cellStyle name="Normal 5 3 4 3 4 3" xfId="23168" xr:uid="{00000000-0005-0000-0000-00002C500000}"/>
    <cellStyle name="Normal 5 3 4 3 4 4" xfId="23169" xr:uid="{00000000-0005-0000-0000-00002D500000}"/>
    <cellStyle name="Normal 5 3 4 3 5" xfId="23170" xr:uid="{00000000-0005-0000-0000-00002E500000}"/>
    <cellStyle name="Normal 5 3 4 3 5 2" xfId="23171" xr:uid="{00000000-0005-0000-0000-00002F500000}"/>
    <cellStyle name="Normal 5 3 4 3 5 3" xfId="23172" xr:uid="{00000000-0005-0000-0000-000030500000}"/>
    <cellStyle name="Normal 5 3 4 3 6" xfId="23173" xr:uid="{00000000-0005-0000-0000-000031500000}"/>
    <cellStyle name="Normal 5 3 4 3 7" xfId="23174" xr:uid="{00000000-0005-0000-0000-000032500000}"/>
    <cellStyle name="Normal 5 3 4 3 8" xfId="23175" xr:uid="{00000000-0005-0000-0000-000033500000}"/>
    <cellStyle name="Normal 5 3 4 4" xfId="23176" xr:uid="{00000000-0005-0000-0000-000034500000}"/>
    <cellStyle name="Normal 5 3 4 4 2" xfId="23177" xr:uid="{00000000-0005-0000-0000-000035500000}"/>
    <cellStyle name="Normal 5 3 4 4 2 2" xfId="23178" xr:uid="{00000000-0005-0000-0000-000036500000}"/>
    <cellStyle name="Normal 5 3 4 4 2 2 2" xfId="23179" xr:uid="{00000000-0005-0000-0000-000037500000}"/>
    <cellStyle name="Normal 5 3 4 4 2 2 2 2" xfId="23180" xr:uid="{00000000-0005-0000-0000-000038500000}"/>
    <cellStyle name="Normal 5 3 4 4 2 2 3" xfId="23181" xr:uid="{00000000-0005-0000-0000-000039500000}"/>
    <cellStyle name="Normal 5 3 4 4 2 2 4" xfId="23182" xr:uid="{00000000-0005-0000-0000-00003A500000}"/>
    <cellStyle name="Normal 5 3 4 4 2 3" xfId="23183" xr:uid="{00000000-0005-0000-0000-00003B500000}"/>
    <cellStyle name="Normal 5 3 4 4 2 3 2" xfId="23184" xr:uid="{00000000-0005-0000-0000-00003C500000}"/>
    <cellStyle name="Normal 5 3 4 4 2 3 3" xfId="23185" xr:uid="{00000000-0005-0000-0000-00003D500000}"/>
    <cellStyle name="Normal 5 3 4 4 2 3 4" xfId="23186" xr:uid="{00000000-0005-0000-0000-00003E500000}"/>
    <cellStyle name="Normal 5 3 4 4 2 4" xfId="23187" xr:uid="{00000000-0005-0000-0000-00003F500000}"/>
    <cellStyle name="Normal 5 3 4 4 2 4 2" xfId="23188" xr:uid="{00000000-0005-0000-0000-000040500000}"/>
    <cellStyle name="Normal 5 3 4 4 2 4 3" xfId="23189" xr:uid="{00000000-0005-0000-0000-000041500000}"/>
    <cellStyle name="Normal 5 3 4 4 2 5" xfId="23190" xr:uid="{00000000-0005-0000-0000-000042500000}"/>
    <cellStyle name="Normal 5 3 4 4 2 6" xfId="23191" xr:uid="{00000000-0005-0000-0000-000043500000}"/>
    <cellStyle name="Normal 5 3 4 4 2 7" xfId="23192" xr:uid="{00000000-0005-0000-0000-000044500000}"/>
    <cellStyle name="Normal 5 3 4 4 3" xfId="23193" xr:uid="{00000000-0005-0000-0000-000045500000}"/>
    <cellStyle name="Normal 5 3 4 4 3 2" xfId="23194" xr:uid="{00000000-0005-0000-0000-000046500000}"/>
    <cellStyle name="Normal 5 3 4 4 3 2 2" xfId="23195" xr:uid="{00000000-0005-0000-0000-000047500000}"/>
    <cellStyle name="Normal 5 3 4 4 3 3" xfId="23196" xr:uid="{00000000-0005-0000-0000-000048500000}"/>
    <cellStyle name="Normal 5 3 4 4 3 4" xfId="23197" xr:uid="{00000000-0005-0000-0000-000049500000}"/>
    <cellStyle name="Normal 5 3 4 4 4" xfId="23198" xr:uid="{00000000-0005-0000-0000-00004A500000}"/>
    <cellStyle name="Normal 5 3 4 4 4 2" xfId="23199" xr:uid="{00000000-0005-0000-0000-00004B500000}"/>
    <cellStyle name="Normal 5 3 4 4 4 3" xfId="23200" xr:uid="{00000000-0005-0000-0000-00004C500000}"/>
    <cellStyle name="Normal 5 3 4 4 4 4" xfId="23201" xr:uid="{00000000-0005-0000-0000-00004D500000}"/>
    <cellStyle name="Normal 5 3 4 4 5" xfId="23202" xr:uid="{00000000-0005-0000-0000-00004E500000}"/>
    <cellStyle name="Normal 5 3 4 4 5 2" xfId="23203" xr:uid="{00000000-0005-0000-0000-00004F500000}"/>
    <cellStyle name="Normal 5 3 4 4 5 3" xfId="23204" xr:uid="{00000000-0005-0000-0000-000050500000}"/>
    <cellStyle name="Normal 5 3 4 4 6" xfId="23205" xr:uid="{00000000-0005-0000-0000-000051500000}"/>
    <cellStyle name="Normal 5 3 4 4 7" xfId="23206" xr:uid="{00000000-0005-0000-0000-000052500000}"/>
    <cellStyle name="Normal 5 3 4 4 8" xfId="23207" xr:uid="{00000000-0005-0000-0000-000053500000}"/>
    <cellStyle name="Normal 5 3 4 5" xfId="23208" xr:uid="{00000000-0005-0000-0000-000054500000}"/>
    <cellStyle name="Normal 5 3 4 5 2" xfId="23209" xr:uid="{00000000-0005-0000-0000-000055500000}"/>
    <cellStyle name="Normal 5 3 4 5 2 2" xfId="23210" xr:uid="{00000000-0005-0000-0000-000056500000}"/>
    <cellStyle name="Normal 5 3 4 5 2 2 2" xfId="23211" xr:uid="{00000000-0005-0000-0000-000057500000}"/>
    <cellStyle name="Normal 5 3 4 5 2 3" xfId="23212" xr:uid="{00000000-0005-0000-0000-000058500000}"/>
    <cellStyle name="Normal 5 3 4 5 2 4" xfId="23213" xr:uid="{00000000-0005-0000-0000-000059500000}"/>
    <cellStyle name="Normal 5 3 4 5 3" xfId="23214" xr:uid="{00000000-0005-0000-0000-00005A500000}"/>
    <cellStyle name="Normal 5 3 4 5 3 2" xfId="23215" xr:uid="{00000000-0005-0000-0000-00005B500000}"/>
    <cellStyle name="Normal 5 3 4 5 3 3" xfId="23216" xr:uid="{00000000-0005-0000-0000-00005C500000}"/>
    <cellStyle name="Normal 5 3 4 5 3 4" xfId="23217" xr:uid="{00000000-0005-0000-0000-00005D500000}"/>
    <cellStyle name="Normal 5 3 4 5 4" xfId="23218" xr:uid="{00000000-0005-0000-0000-00005E500000}"/>
    <cellStyle name="Normal 5 3 4 5 4 2" xfId="23219" xr:uid="{00000000-0005-0000-0000-00005F500000}"/>
    <cellStyle name="Normal 5 3 4 5 4 3" xfId="23220" xr:uid="{00000000-0005-0000-0000-000060500000}"/>
    <cellStyle name="Normal 5 3 4 5 5" xfId="23221" xr:uid="{00000000-0005-0000-0000-000061500000}"/>
    <cellStyle name="Normal 5 3 4 5 6" xfId="23222" xr:uid="{00000000-0005-0000-0000-000062500000}"/>
    <cellStyle name="Normal 5 3 4 5 7" xfId="23223" xr:uid="{00000000-0005-0000-0000-000063500000}"/>
    <cellStyle name="Normal 5 3 4 6" xfId="23224" xr:uid="{00000000-0005-0000-0000-000064500000}"/>
    <cellStyle name="Normal 5 3 4 6 2" xfId="23225" xr:uid="{00000000-0005-0000-0000-000065500000}"/>
    <cellStyle name="Normal 5 3 4 6 2 2" xfId="23226" xr:uid="{00000000-0005-0000-0000-000066500000}"/>
    <cellStyle name="Normal 5 3 4 6 3" xfId="23227" xr:uid="{00000000-0005-0000-0000-000067500000}"/>
    <cellStyle name="Normal 5 3 4 6 4" xfId="23228" xr:uid="{00000000-0005-0000-0000-000068500000}"/>
    <cellStyle name="Normal 5 3 4 7" xfId="23229" xr:uid="{00000000-0005-0000-0000-000069500000}"/>
    <cellStyle name="Normal 5 3 4 7 2" xfId="23230" xr:uid="{00000000-0005-0000-0000-00006A500000}"/>
    <cellStyle name="Normal 5 3 4 7 3" xfId="23231" xr:uid="{00000000-0005-0000-0000-00006B500000}"/>
    <cellStyle name="Normal 5 3 4 7 4" xfId="23232" xr:uid="{00000000-0005-0000-0000-00006C500000}"/>
    <cellStyle name="Normal 5 3 4 8" xfId="23233" xr:uid="{00000000-0005-0000-0000-00006D500000}"/>
    <cellStyle name="Normal 5 3 4 8 2" xfId="23234" xr:uid="{00000000-0005-0000-0000-00006E500000}"/>
    <cellStyle name="Normal 5 3 4 8 3" xfId="23235" xr:uid="{00000000-0005-0000-0000-00006F500000}"/>
    <cellStyle name="Normal 5 3 4 9" xfId="23236" xr:uid="{00000000-0005-0000-0000-000070500000}"/>
    <cellStyle name="Normal 5 3 5" xfId="23237" xr:uid="{00000000-0005-0000-0000-000071500000}"/>
    <cellStyle name="Normal 5 3 5 10" xfId="23238" xr:uid="{00000000-0005-0000-0000-000072500000}"/>
    <cellStyle name="Normal 5 3 5 2" xfId="23239" xr:uid="{00000000-0005-0000-0000-000073500000}"/>
    <cellStyle name="Normal 5 3 5 2 2" xfId="23240" xr:uid="{00000000-0005-0000-0000-000074500000}"/>
    <cellStyle name="Normal 5 3 5 2 2 2" xfId="23241" xr:uid="{00000000-0005-0000-0000-000075500000}"/>
    <cellStyle name="Normal 5 3 5 2 2 2 2" xfId="23242" xr:uid="{00000000-0005-0000-0000-000076500000}"/>
    <cellStyle name="Normal 5 3 5 2 2 2 2 2" xfId="23243" xr:uid="{00000000-0005-0000-0000-000077500000}"/>
    <cellStyle name="Normal 5 3 5 2 2 2 3" xfId="23244" xr:uid="{00000000-0005-0000-0000-000078500000}"/>
    <cellStyle name="Normal 5 3 5 2 2 2 4" xfId="23245" xr:uid="{00000000-0005-0000-0000-000079500000}"/>
    <cellStyle name="Normal 5 3 5 2 2 3" xfId="23246" xr:uid="{00000000-0005-0000-0000-00007A500000}"/>
    <cellStyle name="Normal 5 3 5 2 2 3 2" xfId="23247" xr:uid="{00000000-0005-0000-0000-00007B500000}"/>
    <cellStyle name="Normal 5 3 5 2 2 3 3" xfId="23248" xr:uid="{00000000-0005-0000-0000-00007C500000}"/>
    <cellStyle name="Normal 5 3 5 2 2 3 4" xfId="23249" xr:uid="{00000000-0005-0000-0000-00007D500000}"/>
    <cellStyle name="Normal 5 3 5 2 2 4" xfId="23250" xr:uid="{00000000-0005-0000-0000-00007E500000}"/>
    <cellStyle name="Normal 5 3 5 2 2 4 2" xfId="23251" xr:uid="{00000000-0005-0000-0000-00007F500000}"/>
    <cellStyle name="Normal 5 3 5 2 2 4 3" xfId="23252" xr:uid="{00000000-0005-0000-0000-000080500000}"/>
    <cellStyle name="Normal 5 3 5 2 2 5" xfId="23253" xr:uid="{00000000-0005-0000-0000-000081500000}"/>
    <cellStyle name="Normal 5 3 5 2 2 6" xfId="23254" xr:uid="{00000000-0005-0000-0000-000082500000}"/>
    <cellStyle name="Normal 5 3 5 2 2 7" xfId="23255" xr:uid="{00000000-0005-0000-0000-000083500000}"/>
    <cellStyle name="Normal 5 3 5 2 3" xfId="23256" xr:uid="{00000000-0005-0000-0000-000084500000}"/>
    <cellStyle name="Normal 5 3 5 2 3 2" xfId="23257" xr:uid="{00000000-0005-0000-0000-000085500000}"/>
    <cellStyle name="Normal 5 3 5 2 3 2 2" xfId="23258" xr:uid="{00000000-0005-0000-0000-000086500000}"/>
    <cellStyle name="Normal 5 3 5 2 3 3" xfId="23259" xr:uid="{00000000-0005-0000-0000-000087500000}"/>
    <cellStyle name="Normal 5 3 5 2 3 4" xfId="23260" xr:uid="{00000000-0005-0000-0000-000088500000}"/>
    <cellStyle name="Normal 5 3 5 2 4" xfId="23261" xr:uid="{00000000-0005-0000-0000-000089500000}"/>
    <cellStyle name="Normal 5 3 5 2 4 2" xfId="23262" xr:uid="{00000000-0005-0000-0000-00008A500000}"/>
    <cellStyle name="Normal 5 3 5 2 4 3" xfId="23263" xr:uid="{00000000-0005-0000-0000-00008B500000}"/>
    <cellStyle name="Normal 5 3 5 2 4 4" xfId="23264" xr:uid="{00000000-0005-0000-0000-00008C500000}"/>
    <cellStyle name="Normal 5 3 5 2 5" xfId="23265" xr:uid="{00000000-0005-0000-0000-00008D500000}"/>
    <cellStyle name="Normal 5 3 5 2 5 2" xfId="23266" xr:uid="{00000000-0005-0000-0000-00008E500000}"/>
    <cellStyle name="Normal 5 3 5 2 5 3" xfId="23267" xr:uid="{00000000-0005-0000-0000-00008F500000}"/>
    <cellStyle name="Normal 5 3 5 2 6" xfId="23268" xr:uid="{00000000-0005-0000-0000-000090500000}"/>
    <cellStyle name="Normal 5 3 5 2 7" xfId="23269" xr:uid="{00000000-0005-0000-0000-000091500000}"/>
    <cellStyle name="Normal 5 3 5 2 8" xfId="23270" xr:uid="{00000000-0005-0000-0000-000092500000}"/>
    <cellStyle name="Normal 5 3 5 3" xfId="23271" xr:uid="{00000000-0005-0000-0000-000093500000}"/>
    <cellStyle name="Normal 5 3 5 3 2" xfId="23272" xr:uid="{00000000-0005-0000-0000-000094500000}"/>
    <cellStyle name="Normal 5 3 5 3 2 2" xfId="23273" xr:uid="{00000000-0005-0000-0000-000095500000}"/>
    <cellStyle name="Normal 5 3 5 3 2 2 2" xfId="23274" xr:uid="{00000000-0005-0000-0000-000096500000}"/>
    <cellStyle name="Normal 5 3 5 3 2 2 2 2" xfId="23275" xr:uid="{00000000-0005-0000-0000-000097500000}"/>
    <cellStyle name="Normal 5 3 5 3 2 2 3" xfId="23276" xr:uid="{00000000-0005-0000-0000-000098500000}"/>
    <cellStyle name="Normal 5 3 5 3 2 2 4" xfId="23277" xr:uid="{00000000-0005-0000-0000-000099500000}"/>
    <cellStyle name="Normal 5 3 5 3 2 3" xfId="23278" xr:uid="{00000000-0005-0000-0000-00009A500000}"/>
    <cellStyle name="Normal 5 3 5 3 2 3 2" xfId="23279" xr:uid="{00000000-0005-0000-0000-00009B500000}"/>
    <cellStyle name="Normal 5 3 5 3 2 3 3" xfId="23280" xr:uid="{00000000-0005-0000-0000-00009C500000}"/>
    <cellStyle name="Normal 5 3 5 3 2 3 4" xfId="23281" xr:uid="{00000000-0005-0000-0000-00009D500000}"/>
    <cellStyle name="Normal 5 3 5 3 2 4" xfId="23282" xr:uid="{00000000-0005-0000-0000-00009E500000}"/>
    <cellStyle name="Normal 5 3 5 3 2 4 2" xfId="23283" xr:uid="{00000000-0005-0000-0000-00009F500000}"/>
    <cellStyle name="Normal 5 3 5 3 2 4 3" xfId="23284" xr:uid="{00000000-0005-0000-0000-0000A0500000}"/>
    <cellStyle name="Normal 5 3 5 3 2 5" xfId="23285" xr:uid="{00000000-0005-0000-0000-0000A1500000}"/>
    <cellStyle name="Normal 5 3 5 3 2 6" xfId="23286" xr:uid="{00000000-0005-0000-0000-0000A2500000}"/>
    <cellStyle name="Normal 5 3 5 3 2 7" xfId="23287" xr:uid="{00000000-0005-0000-0000-0000A3500000}"/>
    <cellStyle name="Normal 5 3 5 3 3" xfId="23288" xr:uid="{00000000-0005-0000-0000-0000A4500000}"/>
    <cellStyle name="Normal 5 3 5 3 3 2" xfId="23289" xr:uid="{00000000-0005-0000-0000-0000A5500000}"/>
    <cellStyle name="Normal 5 3 5 3 3 2 2" xfId="23290" xr:uid="{00000000-0005-0000-0000-0000A6500000}"/>
    <cellStyle name="Normal 5 3 5 3 3 3" xfId="23291" xr:uid="{00000000-0005-0000-0000-0000A7500000}"/>
    <cellStyle name="Normal 5 3 5 3 3 4" xfId="23292" xr:uid="{00000000-0005-0000-0000-0000A8500000}"/>
    <cellStyle name="Normal 5 3 5 3 4" xfId="23293" xr:uid="{00000000-0005-0000-0000-0000A9500000}"/>
    <cellStyle name="Normal 5 3 5 3 4 2" xfId="23294" xr:uid="{00000000-0005-0000-0000-0000AA500000}"/>
    <cellStyle name="Normal 5 3 5 3 4 3" xfId="23295" xr:uid="{00000000-0005-0000-0000-0000AB500000}"/>
    <cellStyle name="Normal 5 3 5 3 4 4" xfId="23296" xr:uid="{00000000-0005-0000-0000-0000AC500000}"/>
    <cellStyle name="Normal 5 3 5 3 5" xfId="23297" xr:uid="{00000000-0005-0000-0000-0000AD500000}"/>
    <cellStyle name="Normal 5 3 5 3 5 2" xfId="23298" xr:uid="{00000000-0005-0000-0000-0000AE500000}"/>
    <cellStyle name="Normal 5 3 5 3 5 3" xfId="23299" xr:uid="{00000000-0005-0000-0000-0000AF500000}"/>
    <cellStyle name="Normal 5 3 5 3 6" xfId="23300" xr:uid="{00000000-0005-0000-0000-0000B0500000}"/>
    <cellStyle name="Normal 5 3 5 3 7" xfId="23301" xr:uid="{00000000-0005-0000-0000-0000B1500000}"/>
    <cellStyle name="Normal 5 3 5 3 8" xfId="23302" xr:uid="{00000000-0005-0000-0000-0000B2500000}"/>
    <cellStyle name="Normal 5 3 5 4" xfId="23303" xr:uid="{00000000-0005-0000-0000-0000B3500000}"/>
    <cellStyle name="Normal 5 3 5 4 2" xfId="23304" xr:uid="{00000000-0005-0000-0000-0000B4500000}"/>
    <cellStyle name="Normal 5 3 5 4 2 2" xfId="23305" xr:uid="{00000000-0005-0000-0000-0000B5500000}"/>
    <cellStyle name="Normal 5 3 5 4 2 2 2" xfId="23306" xr:uid="{00000000-0005-0000-0000-0000B6500000}"/>
    <cellStyle name="Normal 5 3 5 4 2 3" xfId="23307" xr:uid="{00000000-0005-0000-0000-0000B7500000}"/>
    <cellStyle name="Normal 5 3 5 4 2 4" xfId="23308" xr:uid="{00000000-0005-0000-0000-0000B8500000}"/>
    <cellStyle name="Normal 5 3 5 4 3" xfId="23309" xr:uid="{00000000-0005-0000-0000-0000B9500000}"/>
    <cellStyle name="Normal 5 3 5 4 3 2" xfId="23310" xr:uid="{00000000-0005-0000-0000-0000BA500000}"/>
    <cellStyle name="Normal 5 3 5 4 3 3" xfId="23311" xr:uid="{00000000-0005-0000-0000-0000BB500000}"/>
    <cellStyle name="Normal 5 3 5 4 3 4" xfId="23312" xr:uid="{00000000-0005-0000-0000-0000BC500000}"/>
    <cellStyle name="Normal 5 3 5 4 4" xfId="23313" xr:uid="{00000000-0005-0000-0000-0000BD500000}"/>
    <cellStyle name="Normal 5 3 5 4 4 2" xfId="23314" xr:uid="{00000000-0005-0000-0000-0000BE500000}"/>
    <cellStyle name="Normal 5 3 5 4 4 3" xfId="23315" xr:uid="{00000000-0005-0000-0000-0000BF500000}"/>
    <cellStyle name="Normal 5 3 5 4 5" xfId="23316" xr:uid="{00000000-0005-0000-0000-0000C0500000}"/>
    <cellStyle name="Normal 5 3 5 4 6" xfId="23317" xr:uid="{00000000-0005-0000-0000-0000C1500000}"/>
    <cellStyle name="Normal 5 3 5 4 7" xfId="23318" xr:uid="{00000000-0005-0000-0000-0000C2500000}"/>
    <cellStyle name="Normal 5 3 5 5" xfId="23319" xr:uid="{00000000-0005-0000-0000-0000C3500000}"/>
    <cellStyle name="Normal 5 3 5 5 2" xfId="23320" xr:uid="{00000000-0005-0000-0000-0000C4500000}"/>
    <cellStyle name="Normal 5 3 5 5 2 2" xfId="23321" xr:uid="{00000000-0005-0000-0000-0000C5500000}"/>
    <cellStyle name="Normal 5 3 5 5 3" xfId="23322" xr:uid="{00000000-0005-0000-0000-0000C6500000}"/>
    <cellStyle name="Normal 5 3 5 5 4" xfId="23323" xr:uid="{00000000-0005-0000-0000-0000C7500000}"/>
    <cellStyle name="Normal 5 3 5 6" xfId="23324" xr:uid="{00000000-0005-0000-0000-0000C8500000}"/>
    <cellStyle name="Normal 5 3 5 6 2" xfId="23325" xr:uid="{00000000-0005-0000-0000-0000C9500000}"/>
    <cellStyle name="Normal 5 3 5 6 3" xfId="23326" xr:uid="{00000000-0005-0000-0000-0000CA500000}"/>
    <cellStyle name="Normal 5 3 5 6 4" xfId="23327" xr:uid="{00000000-0005-0000-0000-0000CB500000}"/>
    <cellStyle name="Normal 5 3 5 7" xfId="23328" xr:uid="{00000000-0005-0000-0000-0000CC500000}"/>
    <cellStyle name="Normal 5 3 5 7 2" xfId="23329" xr:uid="{00000000-0005-0000-0000-0000CD500000}"/>
    <cellStyle name="Normal 5 3 5 7 3" xfId="23330" xr:uid="{00000000-0005-0000-0000-0000CE500000}"/>
    <cellStyle name="Normal 5 3 5 8" xfId="23331" xr:uid="{00000000-0005-0000-0000-0000CF500000}"/>
    <cellStyle name="Normal 5 3 5 9" xfId="23332" xr:uid="{00000000-0005-0000-0000-0000D0500000}"/>
    <cellStyle name="Normal 5 3 6" xfId="23333" xr:uid="{00000000-0005-0000-0000-0000D1500000}"/>
    <cellStyle name="Normal 5 3 6 2" xfId="23334" xr:uid="{00000000-0005-0000-0000-0000D2500000}"/>
    <cellStyle name="Normal 5 3 6 2 2" xfId="23335" xr:uid="{00000000-0005-0000-0000-0000D3500000}"/>
    <cellStyle name="Normal 5 3 6 2 2 2" xfId="23336" xr:uid="{00000000-0005-0000-0000-0000D4500000}"/>
    <cellStyle name="Normal 5 3 6 2 2 2 2" xfId="23337" xr:uid="{00000000-0005-0000-0000-0000D5500000}"/>
    <cellStyle name="Normal 5 3 6 2 2 3" xfId="23338" xr:uid="{00000000-0005-0000-0000-0000D6500000}"/>
    <cellStyle name="Normal 5 3 6 2 2 4" xfId="23339" xr:uid="{00000000-0005-0000-0000-0000D7500000}"/>
    <cellStyle name="Normal 5 3 6 2 3" xfId="23340" xr:uid="{00000000-0005-0000-0000-0000D8500000}"/>
    <cellStyle name="Normal 5 3 6 2 3 2" xfId="23341" xr:uid="{00000000-0005-0000-0000-0000D9500000}"/>
    <cellStyle name="Normal 5 3 6 2 3 3" xfId="23342" xr:uid="{00000000-0005-0000-0000-0000DA500000}"/>
    <cellStyle name="Normal 5 3 6 2 3 4" xfId="23343" xr:uid="{00000000-0005-0000-0000-0000DB500000}"/>
    <cellStyle name="Normal 5 3 6 2 4" xfId="23344" xr:uid="{00000000-0005-0000-0000-0000DC500000}"/>
    <cellStyle name="Normal 5 3 6 2 4 2" xfId="23345" xr:uid="{00000000-0005-0000-0000-0000DD500000}"/>
    <cellStyle name="Normal 5 3 6 2 4 3" xfId="23346" xr:uid="{00000000-0005-0000-0000-0000DE500000}"/>
    <cellStyle name="Normal 5 3 6 2 5" xfId="23347" xr:uid="{00000000-0005-0000-0000-0000DF500000}"/>
    <cellStyle name="Normal 5 3 6 2 6" xfId="23348" xr:uid="{00000000-0005-0000-0000-0000E0500000}"/>
    <cellStyle name="Normal 5 3 6 2 7" xfId="23349" xr:uid="{00000000-0005-0000-0000-0000E1500000}"/>
    <cellStyle name="Normal 5 3 6 3" xfId="23350" xr:uid="{00000000-0005-0000-0000-0000E2500000}"/>
    <cellStyle name="Normal 5 3 6 3 2" xfId="23351" xr:uid="{00000000-0005-0000-0000-0000E3500000}"/>
    <cellStyle name="Normal 5 3 6 3 2 2" xfId="23352" xr:uid="{00000000-0005-0000-0000-0000E4500000}"/>
    <cellStyle name="Normal 5 3 6 3 3" xfId="23353" xr:uid="{00000000-0005-0000-0000-0000E5500000}"/>
    <cellStyle name="Normal 5 3 6 3 4" xfId="23354" xr:uid="{00000000-0005-0000-0000-0000E6500000}"/>
    <cellStyle name="Normal 5 3 6 4" xfId="23355" xr:uid="{00000000-0005-0000-0000-0000E7500000}"/>
    <cellStyle name="Normal 5 3 6 4 2" xfId="23356" xr:uid="{00000000-0005-0000-0000-0000E8500000}"/>
    <cellStyle name="Normal 5 3 6 4 3" xfId="23357" xr:uid="{00000000-0005-0000-0000-0000E9500000}"/>
    <cellStyle name="Normal 5 3 6 4 4" xfId="23358" xr:uid="{00000000-0005-0000-0000-0000EA500000}"/>
    <cellStyle name="Normal 5 3 6 5" xfId="23359" xr:uid="{00000000-0005-0000-0000-0000EB500000}"/>
    <cellStyle name="Normal 5 3 6 5 2" xfId="23360" xr:uid="{00000000-0005-0000-0000-0000EC500000}"/>
    <cellStyle name="Normal 5 3 6 5 3" xfId="23361" xr:uid="{00000000-0005-0000-0000-0000ED500000}"/>
    <cellStyle name="Normal 5 3 6 6" xfId="23362" xr:uid="{00000000-0005-0000-0000-0000EE500000}"/>
    <cellStyle name="Normal 5 3 6 7" xfId="23363" xr:uid="{00000000-0005-0000-0000-0000EF500000}"/>
    <cellStyle name="Normal 5 3 6 8" xfId="23364" xr:uid="{00000000-0005-0000-0000-0000F0500000}"/>
    <cellStyle name="Normal 5 3 7" xfId="23365" xr:uid="{00000000-0005-0000-0000-0000F1500000}"/>
    <cellStyle name="Normal 5 3 7 2" xfId="23366" xr:uid="{00000000-0005-0000-0000-0000F2500000}"/>
    <cellStyle name="Normal 5 3 7 2 2" xfId="23367" xr:uid="{00000000-0005-0000-0000-0000F3500000}"/>
    <cellStyle name="Normal 5 3 7 2 2 2" xfId="23368" xr:uid="{00000000-0005-0000-0000-0000F4500000}"/>
    <cellStyle name="Normal 5 3 7 2 2 2 2" xfId="23369" xr:uid="{00000000-0005-0000-0000-0000F5500000}"/>
    <cellStyle name="Normal 5 3 7 2 2 3" xfId="23370" xr:uid="{00000000-0005-0000-0000-0000F6500000}"/>
    <cellStyle name="Normal 5 3 7 2 2 4" xfId="23371" xr:uid="{00000000-0005-0000-0000-0000F7500000}"/>
    <cellStyle name="Normal 5 3 7 2 3" xfId="23372" xr:uid="{00000000-0005-0000-0000-0000F8500000}"/>
    <cellStyle name="Normal 5 3 7 2 3 2" xfId="23373" xr:uid="{00000000-0005-0000-0000-0000F9500000}"/>
    <cellStyle name="Normal 5 3 7 2 3 3" xfId="23374" xr:uid="{00000000-0005-0000-0000-0000FA500000}"/>
    <cellStyle name="Normal 5 3 7 2 3 4" xfId="23375" xr:uid="{00000000-0005-0000-0000-0000FB500000}"/>
    <cellStyle name="Normal 5 3 7 2 4" xfId="23376" xr:uid="{00000000-0005-0000-0000-0000FC500000}"/>
    <cellStyle name="Normal 5 3 7 2 4 2" xfId="23377" xr:uid="{00000000-0005-0000-0000-0000FD500000}"/>
    <cellStyle name="Normal 5 3 7 2 4 3" xfId="23378" xr:uid="{00000000-0005-0000-0000-0000FE500000}"/>
    <cellStyle name="Normal 5 3 7 2 5" xfId="23379" xr:uid="{00000000-0005-0000-0000-0000FF500000}"/>
    <cellStyle name="Normal 5 3 7 2 6" xfId="23380" xr:uid="{00000000-0005-0000-0000-000000510000}"/>
    <cellStyle name="Normal 5 3 7 2 7" xfId="23381" xr:uid="{00000000-0005-0000-0000-000001510000}"/>
    <cellStyle name="Normal 5 3 7 3" xfId="23382" xr:uid="{00000000-0005-0000-0000-000002510000}"/>
    <cellStyle name="Normal 5 3 7 3 2" xfId="23383" xr:uid="{00000000-0005-0000-0000-000003510000}"/>
    <cellStyle name="Normal 5 3 7 3 2 2" xfId="23384" xr:uid="{00000000-0005-0000-0000-000004510000}"/>
    <cellStyle name="Normal 5 3 7 3 3" xfId="23385" xr:uid="{00000000-0005-0000-0000-000005510000}"/>
    <cellStyle name="Normal 5 3 7 3 4" xfId="23386" xr:uid="{00000000-0005-0000-0000-000006510000}"/>
    <cellStyle name="Normal 5 3 7 4" xfId="23387" xr:uid="{00000000-0005-0000-0000-000007510000}"/>
    <cellStyle name="Normal 5 3 7 4 2" xfId="23388" xr:uid="{00000000-0005-0000-0000-000008510000}"/>
    <cellStyle name="Normal 5 3 7 4 3" xfId="23389" xr:uid="{00000000-0005-0000-0000-000009510000}"/>
    <cellStyle name="Normal 5 3 7 4 4" xfId="23390" xr:uid="{00000000-0005-0000-0000-00000A510000}"/>
    <cellStyle name="Normal 5 3 7 5" xfId="23391" xr:uid="{00000000-0005-0000-0000-00000B510000}"/>
    <cellStyle name="Normal 5 3 7 5 2" xfId="23392" xr:uid="{00000000-0005-0000-0000-00000C510000}"/>
    <cellStyle name="Normal 5 3 7 5 3" xfId="23393" xr:uid="{00000000-0005-0000-0000-00000D510000}"/>
    <cellStyle name="Normal 5 3 7 6" xfId="23394" xr:uid="{00000000-0005-0000-0000-00000E510000}"/>
    <cellStyle name="Normal 5 3 7 7" xfId="23395" xr:uid="{00000000-0005-0000-0000-00000F510000}"/>
    <cellStyle name="Normal 5 3 7 8" xfId="23396" xr:uid="{00000000-0005-0000-0000-000010510000}"/>
    <cellStyle name="Normal 5 3 8" xfId="23397" xr:uid="{00000000-0005-0000-0000-000011510000}"/>
    <cellStyle name="Normal 5 3 8 2" xfId="23398" xr:uid="{00000000-0005-0000-0000-000012510000}"/>
    <cellStyle name="Normal 5 3 8 2 2" xfId="23399" xr:uid="{00000000-0005-0000-0000-000013510000}"/>
    <cellStyle name="Normal 5 3 8 2 2 2" xfId="23400" xr:uid="{00000000-0005-0000-0000-000014510000}"/>
    <cellStyle name="Normal 5 3 8 2 3" xfId="23401" xr:uid="{00000000-0005-0000-0000-000015510000}"/>
    <cellStyle name="Normal 5 3 8 2 4" xfId="23402" xr:uid="{00000000-0005-0000-0000-000016510000}"/>
    <cellStyle name="Normal 5 3 8 3" xfId="23403" xr:uid="{00000000-0005-0000-0000-000017510000}"/>
    <cellStyle name="Normal 5 3 8 3 2" xfId="23404" xr:uid="{00000000-0005-0000-0000-000018510000}"/>
    <cellStyle name="Normal 5 3 8 3 3" xfId="23405" xr:uid="{00000000-0005-0000-0000-000019510000}"/>
    <cellStyle name="Normal 5 3 8 3 4" xfId="23406" xr:uid="{00000000-0005-0000-0000-00001A510000}"/>
    <cellStyle name="Normal 5 3 8 4" xfId="23407" xr:uid="{00000000-0005-0000-0000-00001B510000}"/>
    <cellStyle name="Normal 5 3 8 4 2" xfId="23408" xr:uid="{00000000-0005-0000-0000-00001C510000}"/>
    <cellStyle name="Normal 5 3 8 4 3" xfId="23409" xr:uid="{00000000-0005-0000-0000-00001D510000}"/>
    <cellStyle name="Normal 5 3 8 5" xfId="23410" xr:uid="{00000000-0005-0000-0000-00001E510000}"/>
    <cellStyle name="Normal 5 3 8 6" xfId="23411" xr:uid="{00000000-0005-0000-0000-00001F510000}"/>
    <cellStyle name="Normal 5 3 8 7" xfId="23412" xr:uid="{00000000-0005-0000-0000-000020510000}"/>
    <cellStyle name="Normal 5 3 9" xfId="23413" xr:uid="{00000000-0005-0000-0000-000021510000}"/>
    <cellStyle name="Normal 5 3 9 2" xfId="23414" xr:uid="{00000000-0005-0000-0000-000022510000}"/>
    <cellStyle name="Normal 5 3 9 2 2" xfId="23415" xr:uid="{00000000-0005-0000-0000-000023510000}"/>
    <cellStyle name="Normal 5 3 9 3" xfId="23416" xr:uid="{00000000-0005-0000-0000-000024510000}"/>
    <cellStyle name="Normal 5 3 9 4" xfId="23417" xr:uid="{00000000-0005-0000-0000-000025510000}"/>
    <cellStyle name="Normal 5 4" xfId="23418" xr:uid="{00000000-0005-0000-0000-000026510000}"/>
    <cellStyle name="Normal 5 4 10" xfId="23419" xr:uid="{00000000-0005-0000-0000-000027510000}"/>
    <cellStyle name="Normal 5 4 11" xfId="23420" xr:uid="{00000000-0005-0000-0000-000028510000}"/>
    <cellStyle name="Normal 5 4 11 2" xfId="23421" xr:uid="{00000000-0005-0000-0000-000029510000}"/>
    <cellStyle name="Normal 5 4 11 3" xfId="23422" xr:uid="{00000000-0005-0000-0000-00002A510000}"/>
    <cellStyle name="Normal 5 4 11 4" xfId="23423" xr:uid="{00000000-0005-0000-0000-00002B510000}"/>
    <cellStyle name="Normal 5 4 12" xfId="23424" xr:uid="{00000000-0005-0000-0000-00002C510000}"/>
    <cellStyle name="Normal 5 4 12 2" xfId="23425" xr:uid="{00000000-0005-0000-0000-00002D510000}"/>
    <cellStyle name="Normal 5 4 12 3" xfId="23426" xr:uid="{00000000-0005-0000-0000-00002E510000}"/>
    <cellStyle name="Normal 5 4 13" xfId="23427" xr:uid="{00000000-0005-0000-0000-00002F510000}"/>
    <cellStyle name="Normal 5 4 14" xfId="23428" xr:uid="{00000000-0005-0000-0000-000030510000}"/>
    <cellStyle name="Normal 5 4 15" xfId="23429" xr:uid="{00000000-0005-0000-0000-000031510000}"/>
    <cellStyle name="Normal 5 4 16" xfId="32270" xr:uid="{6573578D-6224-41FF-9C63-A1BAFC7092FD}"/>
    <cellStyle name="Normal 5 4 2" xfId="23430" xr:uid="{00000000-0005-0000-0000-000032510000}"/>
    <cellStyle name="Normal 5 4 2 10" xfId="23431" xr:uid="{00000000-0005-0000-0000-000033510000}"/>
    <cellStyle name="Normal 5 4 2 10 2" xfId="23432" xr:uid="{00000000-0005-0000-0000-000034510000}"/>
    <cellStyle name="Normal 5 4 2 10 3" xfId="23433" xr:uid="{00000000-0005-0000-0000-000035510000}"/>
    <cellStyle name="Normal 5 4 2 11" xfId="23434" xr:uid="{00000000-0005-0000-0000-000036510000}"/>
    <cellStyle name="Normal 5 4 2 12" xfId="23435" xr:uid="{00000000-0005-0000-0000-000037510000}"/>
    <cellStyle name="Normal 5 4 2 13" xfId="23436" xr:uid="{00000000-0005-0000-0000-000038510000}"/>
    <cellStyle name="Normal 5 4 2 2" xfId="23437" xr:uid="{00000000-0005-0000-0000-000039510000}"/>
    <cellStyle name="Normal 5 4 2 2 10" xfId="23438" xr:uid="{00000000-0005-0000-0000-00003A510000}"/>
    <cellStyle name="Normal 5 4 2 2 11" xfId="23439" xr:uid="{00000000-0005-0000-0000-00003B510000}"/>
    <cellStyle name="Normal 5 4 2 2 2" xfId="23440" xr:uid="{00000000-0005-0000-0000-00003C510000}"/>
    <cellStyle name="Normal 5 4 2 2 2 10" xfId="23441" xr:uid="{00000000-0005-0000-0000-00003D510000}"/>
    <cellStyle name="Normal 5 4 2 2 2 2" xfId="23442" xr:uid="{00000000-0005-0000-0000-00003E510000}"/>
    <cellStyle name="Normal 5 4 2 2 2 2 2" xfId="23443" xr:uid="{00000000-0005-0000-0000-00003F510000}"/>
    <cellStyle name="Normal 5 4 2 2 2 2 2 2" xfId="23444" xr:uid="{00000000-0005-0000-0000-000040510000}"/>
    <cellStyle name="Normal 5 4 2 2 2 2 2 2 2" xfId="23445" xr:uid="{00000000-0005-0000-0000-000041510000}"/>
    <cellStyle name="Normal 5 4 2 2 2 2 2 2 2 2" xfId="23446" xr:uid="{00000000-0005-0000-0000-000042510000}"/>
    <cellStyle name="Normal 5 4 2 2 2 2 2 2 3" xfId="23447" xr:uid="{00000000-0005-0000-0000-000043510000}"/>
    <cellStyle name="Normal 5 4 2 2 2 2 2 2 4" xfId="23448" xr:uid="{00000000-0005-0000-0000-000044510000}"/>
    <cellStyle name="Normal 5 4 2 2 2 2 2 3" xfId="23449" xr:uid="{00000000-0005-0000-0000-000045510000}"/>
    <cellStyle name="Normal 5 4 2 2 2 2 2 3 2" xfId="23450" xr:uid="{00000000-0005-0000-0000-000046510000}"/>
    <cellStyle name="Normal 5 4 2 2 2 2 2 3 3" xfId="23451" xr:uid="{00000000-0005-0000-0000-000047510000}"/>
    <cellStyle name="Normal 5 4 2 2 2 2 2 3 4" xfId="23452" xr:uid="{00000000-0005-0000-0000-000048510000}"/>
    <cellStyle name="Normal 5 4 2 2 2 2 2 4" xfId="23453" xr:uid="{00000000-0005-0000-0000-000049510000}"/>
    <cellStyle name="Normal 5 4 2 2 2 2 2 4 2" xfId="23454" xr:uid="{00000000-0005-0000-0000-00004A510000}"/>
    <cellStyle name="Normal 5 4 2 2 2 2 2 4 3" xfId="23455" xr:uid="{00000000-0005-0000-0000-00004B510000}"/>
    <cellStyle name="Normal 5 4 2 2 2 2 2 5" xfId="23456" xr:uid="{00000000-0005-0000-0000-00004C510000}"/>
    <cellStyle name="Normal 5 4 2 2 2 2 2 6" xfId="23457" xr:uid="{00000000-0005-0000-0000-00004D510000}"/>
    <cellStyle name="Normal 5 4 2 2 2 2 2 7" xfId="23458" xr:uid="{00000000-0005-0000-0000-00004E510000}"/>
    <cellStyle name="Normal 5 4 2 2 2 2 3" xfId="23459" xr:uid="{00000000-0005-0000-0000-00004F510000}"/>
    <cellStyle name="Normal 5 4 2 2 2 2 3 2" xfId="23460" xr:uid="{00000000-0005-0000-0000-000050510000}"/>
    <cellStyle name="Normal 5 4 2 2 2 2 3 2 2" xfId="23461" xr:uid="{00000000-0005-0000-0000-000051510000}"/>
    <cellStyle name="Normal 5 4 2 2 2 2 3 3" xfId="23462" xr:uid="{00000000-0005-0000-0000-000052510000}"/>
    <cellStyle name="Normal 5 4 2 2 2 2 3 4" xfId="23463" xr:uid="{00000000-0005-0000-0000-000053510000}"/>
    <cellStyle name="Normal 5 4 2 2 2 2 4" xfId="23464" xr:uid="{00000000-0005-0000-0000-000054510000}"/>
    <cellStyle name="Normal 5 4 2 2 2 2 4 2" xfId="23465" xr:uid="{00000000-0005-0000-0000-000055510000}"/>
    <cellStyle name="Normal 5 4 2 2 2 2 4 3" xfId="23466" xr:uid="{00000000-0005-0000-0000-000056510000}"/>
    <cellStyle name="Normal 5 4 2 2 2 2 4 4" xfId="23467" xr:uid="{00000000-0005-0000-0000-000057510000}"/>
    <cellStyle name="Normal 5 4 2 2 2 2 5" xfId="23468" xr:uid="{00000000-0005-0000-0000-000058510000}"/>
    <cellStyle name="Normal 5 4 2 2 2 2 5 2" xfId="23469" xr:uid="{00000000-0005-0000-0000-000059510000}"/>
    <cellStyle name="Normal 5 4 2 2 2 2 5 3" xfId="23470" xr:uid="{00000000-0005-0000-0000-00005A510000}"/>
    <cellStyle name="Normal 5 4 2 2 2 2 6" xfId="23471" xr:uid="{00000000-0005-0000-0000-00005B510000}"/>
    <cellStyle name="Normal 5 4 2 2 2 2 7" xfId="23472" xr:uid="{00000000-0005-0000-0000-00005C510000}"/>
    <cellStyle name="Normal 5 4 2 2 2 2 8" xfId="23473" xr:uid="{00000000-0005-0000-0000-00005D510000}"/>
    <cellStyle name="Normal 5 4 2 2 2 3" xfId="23474" xr:uid="{00000000-0005-0000-0000-00005E510000}"/>
    <cellStyle name="Normal 5 4 2 2 2 3 2" xfId="23475" xr:uid="{00000000-0005-0000-0000-00005F510000}"/>
    <cellStyle name="Normal 5 4 2 2 2 3 2 2" xfId="23476" xr:uid="{00000000-0005-0000-0000-000060510000}"/>
    <cellStyle name="Normal 5 4 2 2 2 3 2 2 2" xfId="23477" xr:uid="{00000000-0005-0000-0000-000061510000}"/>
    <cellStyle name="Normal 5 4 2 2 2 3 2 2 2 2" xfId="23478" xr:uid="{00000000-0005-0000-0000-000062510000}"/>
    <cellStyle name="Normal 5 4 2 2 2 3 2 2 3" xfId="23479" xr:uid="{00000000-0005-0000-0000-000063510000}"/>
    <cellStyle name="Normal 5 4 2 2 2 3 2 2 4" xfId="23480" xr:uid="{00000000-0005-0000-0000-000064510000}"/>
    <cellStyle name="Normal 5 4 2 2 2 3 2 3" xfId="23481" xr:uid="{00000000-0005-0000-0000-000065510000}"/>
    <cellStyle name="Normal 5 4 2 2 2 3 2 3 2" xfId="23482" xr:uid="{00000000-0005-0000-0000-000066510000}"/>
    <cellStyle name="Normal 5 4 2 2 2 3 2 3 3" xfId="23483" xr:uid="{00000000-0005-0000-0000-000067510000}"/>
    <cellStyle name="Normal 5 4 2 2 2 3 2 3 4" xfId="23484" xr:uid="{00000000-0005-0000-0000-000068510000}"/>
    <cellStyle name="Normal 5 4 2 2 2 3 2 4" xfId="23485" xr:uid="{00000000-0005-0000-0000-000069510000}"/>
    <cellStyle name="Normal 5 4 2 2 2 3 2 4 2" xfId="23486" xr:uid="{00000000-0005-0000-0000-00006A510000}"/>
    <cellStyle name="Normal 5 4 2 2 2 3 2 4 3" xfId="23487" xr:uid="{00000000-0005-0000-0000-00006B510000}"/>
    <cellStyle name="Normal 5 4 2 2 2 3 2 5" xfId="23488" xr:uid="{00000000-0005-0000-0000-00006C510000}"/>
    <cellStyle name="Normal 5 4 2 2 2 3 2 6" xfId="23489" xr:uid="{00000000-0005-0000-0000-00006D510000}"/>
    <cellStyle name="Normal 5 4 2 2 2 3 2 7" xfId="23490" xr:uid="{00000000-0005-0000-0000-00006E510000}"/>
    <cellStyle name="Normal 5 4 2 2 2 3 3" xfId="23491" xr:uid="{00000000-0005-0000-0000-00006F510000}"/>
    <cellStyle name="Normal 5 4 2 2 2 3 3 2" xfId="23492" xr:uid="{00000000-0005-0000-0000-000070510000}"/>
    <cellStyle name="Normal 5 4 2 2 2 3 3 2 2" xfId="23493" xr:uid="{00000000-0005-0000-0000-000071510000}"/>
    <cellStyle name="Normal 5 4 2 2 2 3 3 3" xfId="23494" xr:uid="{00000000-0005-0000-0000-000072510000}"/>
    <cellStyle name="Normal 5 4 2 2 2 3 3 4" xfId="23495" xr:uid="{00000000-0005-0000-0000-000073510000}"/>
    <cellStyle name="Normal 5 4 2 2 2 3 4" xfId="23496" xr:uid="{00000000-0005-0000-0000-000074510000}"/>
    <cellStyle name="Normal 5 4 2 2 2 3 4 2" xfId="23497" xr:uid="{00000000-0005-0000-0000-000075510000}"/>
    <cellStyle name="Normal 5 4 2 2 2 3 4 3" xfId="23498" xr:uid="{00000000-0005-0000-0000-000076510000}"/>
    <cellStyle name="Normal 5 4 2 2 2 3 4 4" xfId="23499" xr:uid="{00000000-0005-0000-0000-000077510000}"/>
    <cellStyle name="Normal 5 4 2 2 2 3 5" xfId="23500" xr:uid="{00000000-0005-0000-0000-000078510000}"/>
    <cellStyle name="Normal 5 4 2 2 2 3 5 2" xfId="23501" xr:uid="{00000000-0005-0000-0000-000079510000}"/>
    <cellStyle name="Normal 5 4 2 2 2 3 5 3" xfId="23502" xr:uid="{00000000-0005-0000-0000-00007A510000}"/>
    <cellStyle name="Normal 5 4 2 2 2 3 6" xfId="23503" xr:uid="{00000000-0005-0000-0000-00007B510000}"/>
    <cellStyle name="Normal 5 4 2 2 2 3 7" xfId="23504" xr:uid="{00000000-0005-0000-0000-00007C510000}"/>
    <cellStyle name="Normal 5 4 2 2 2 3 8" xfId="23505" xr:uid="{00000000-0005-0000-0000-00007D510000}"/>
    <cellStyle name="Normal 5 4 2 2 2 4" xfId="23506" xr:uid="{00000000-0005-0000-0000-00007E510000}"/>
    <cellStyle name="Normal 5 4 2 2 2 4 2" xfId="23507" xr:uid="{00000000-0005-0000-0000-00007F510000}"/>
    <cellStyle name="Normal 5 4 2 2 2 4 2 2" xfId="23508" xr:uid="{00000000-0005-0000-0000-000080510000}"/>
    <cellStyle name="Normal 5 4 2 2 2 4 2 2 2" xfId="23509" xr:uid="{00000000-0005-0000-0000-000081510000}"/>
    <cellStyle name="Normal 5 4 2 2 2 4 2 3" xfId="23510" xr:uid="{00000000-0005-0000-0000-000082510000}"/>
    <cellStyle name="Normal 5 4 2 2 2 4 2 4" xfId="23511" xr:uid="{00000000-0005-0000-0000-000083510000}"/>
    <cellStyle name="Normal 5 4 2 2 2 4 3" xfId="23512" xr:uid="{00000000-0005-0000-0000-000084510000}"/>
    <cellStyle name="Normal 5 4 2 2 2 4 3 2" xfId="23513" xr:uid="{00000000-0005-0000-0000-000085510000}"/>
    <cellStyle name="Normal 5 4 2 2 2 4 3 3" xfId="23514" xr:uid="{00000000-0005-0000-0000-000086510000}"/>
    <cellStyle name="Normal 5 4 2 2 2 4 3 4" xfId="23515" xr:uid="{00000000-0005-0000-0000-000087510000}"/>
    <cellStyle name="Normal 5 4 2 2 2 4 4" xfId="23516" xr:uid="{00000000-0005-0000-0000-000088510000}"/>
    <cellStyle name="Normal 5 4 2 2 2 4 4 2" xfId="23517" xr:uid="{00000000-0005-0000-0000-000089510000}"/>
    <cellStyle name="Normal 5 4 2 2 2 4 4 3" xfId="23518" xr:uid="{00000000-0005-0000-0000-00008A510000}"/>
    <cellStyle name="Normal 5 4 2 2 2 4 5" xfId="23519" xr:uid="{00000000-0005-0000-0000-00008B510000}"/>
    <cellStyle name="Normal 5 4 2 2 2 4 6" xfId="23520" xr:uid="{00000000-0005-0000-0000-00008C510000}"/>
    <cellStyle name="Normal 5 4 2 2 2 4 7" xfId="23521" xr:uid="{00000000-0005-0000-0000-00008D510000}"/>
    <cellStyle name="Normal 5 4 2 2 2 5" xfId="23522" xr:uid="{00000000-0005-0000-0000-00008E510000}"/>
    <cellStyle name="Normal 5 4 2 2 2 5 2" xfId="23523" xr:uid="{00000000-0005-0000-0000-00008F510000}"/>
    <cellStyle name="Normal 5 4 2 2 2 5 2 2" xfId="23524" xr:uid="{00000000-0005-0000-0000-000090510000}"/>
    <cellStyle name="Normal 5 4 2 2 2 5 3" xfId="23525" xr:uid="{00000000-0005-0000-0000-000091510000}"/>
    <cellStyle name="Normal 5 4 2 2 2 5 4" xfId="23526" xr:uid="{00000000-0005-0000-0000-000092510000}"/>
    <cellStyle name="Normal 5 4 2 2 2 6" xfId="23527" xr:uid="{00000000-0005-0000-0000-000093510000}"/>
    <cellStyle name="Normal 5 4 2 2 2 6 2" xfId="23528" xr:uid="{00000000-0005-0000-0000-000094510000}"/>
    <cellStyle name="Normal 5 4 2 2 2 6 3" xfId="23529" xr:uid="{00000000-0005-0000-0000-000095510000}"/>
    <cellStyle name="Normal 5 4 2 2 2 6 4" xfId="23530" xr:uid="{00000000-0005-0000-0000-000096510000}"/>
    <cellStyle name="Normal 5 4 2 2 2 7" xfId="23531" xr:uid="{00000000-0005-0000-0000-000097510000}"/>
    <cellStyle name="Normal 5 4 2 2 2 7 2" xfId="23532" xr:uid="{00000000-0005-0000-0000-000098510000}"/>
    <cellStyle name="Normal 5 4 2 2 2 7 3" xfId="23533" xr:uid="{00000000-0005-0000-0000-000099510000}"/>
    <cellStyle name="Normal 5 4 2 2 2 8" xfId="23534" xr:uid="{00000000-0005-0000-0000-00009A510000}"/>
    <cellStyle name="Normal 5 4 2 2 2 9" xfId="23535" xr:uid="{00000000-0005-0000-0000-00009B510000}"/>
    <cellStyle name="Normal 5 4 2 2 3" xfId="23536" xr:uid="{00000000-0005-0000-0000-00009C510000}"/>
    <cellStyle name="Normal 5 4 2 2 3 2" xfId="23537" xr:uid="{00000000-0005-0000-0000-00009D510000}"/>
    <cellStyle name="Normal 5 4 2 2 3 2 2" xfId="23538" xr:uid="{00000000-0005-0000-0000-00009E510000}"/>
    <cellStyle name="Normal 5 4 2 2 3 2 2 2" xfId="23539" xr:uid="{00000000-0005-0000-0000-00009F510000}"/>
    <cellStyle name="Normal 5 4 2 2 3 2 2 2 2" xfId="23540" xr:uid="{00000000-0005-0000-0000-0000A0510000}"/>
    <cellStyle name="Normal 5 4 2 2 3 2 2 3" xfId="23541" xr:uid="{00000000-0005-0000-0000-0000A1510000}"/>
    <cellStyle name="Normal 5 4 2 2 3 2 2 4" xfId="23542" xr:uid="{00000000-0005-0000-0000-0000A2510000}"/>
    <cellStyle name="Normal 5 4 2 2 3 2 3" xfId="23543" xr:uid="{00000000-0005-0000-0000-0000A3510000}"/>
    <cellStyle name="Normal 5 4 2 2 3 2 3 2" xfId="23544" xr:uid="{00000000-0005-0000-0000-0000A4510000}"/>
    <cellStyle name="Normal 5 4 2 2 3 2 3 3" xfId="23545" xr:uid="{00000000-0005-0000-0000-0000A5510000}"/>
    <cellStyle name="Normal 5 4 2 2 3 2 3 4" xfId="23546" xr:uid="{00000000-0005-0000-0000-0000A6510000}"/>
    <cellStyle name="Normal 5 4 2 2 3 2 4" xfId="23547" xr:uid="{00000000-0005-0000-0000-0000A7510000}"/>
    <cellStyle name="Normal 5 4 2 2 3 2 4 2" xfId="23548" xr:uid="{00000000-0005-0000-0000-0000A8510000}"/>
    <cellStyle name="Normal 5 4 2 2 3 2 4 3" xfId="23549" xr:uid="{00000000-0005-0000-0000-0000A9510000}"/>
    <cellStyle name="Normal 5 4 2 2 3 2 5" xfId="23550" xr:uid="{00000000-0005-0000-0000-0000AA510000}"/>
    <cellStyle name="Normal 5 4 2 2 3 2 6" xfId="23551" xr:uid="{00000000-0005-0000-0000-0000AB510000}"/>
    <cellStyle name="Normal 5 4 2 2 3 2 7" xfId="23552" xr:uid="{00000000-0005-0000-0000-0000AC510000}"/>
    <cellStyle name="Normal 5 4 2 2 3 3" xfId="23553" xr:uid="{00000000-0005-0000-0000-0000AD510000}"/>
    <cellStyle name="Normal 5 4 2 2 3 3 2" xfId="23554" xr:uid="{00000000-0005-0000-0000-0000AE510000}"/>
    <cellStyle name="Normal 5 4 2 2 3 3 2 2" xfId="23555" xr:uid="{00000000-0005-0000-0000-0000AF510000}"/>
    <cellStyle name="Normal 5 4 2 2 3 3 3" xfId="23556" xr:uid="{00000000-0005-0000-0000-0000B0510000}"/>
    <cellStyle name="Normal 5 4 2 2 3 3 4" xfId="23557" xr:uid="{00000000-0005-0000-0000-0000B1510000}"/>
    <cellStyle name="Normal 5 4 2 2 3 4" xfId="23558" xr:uid="{00000000-0005-0000-0000-0000B2510000}"/>
    <cellStyle name="Normal 5 4 2 2 3 4 2" xfId="23559" xr:uid="{00000000-0005-0000-0000-0000B3510000}"/>
    <cellStyle name="Normal 5 4 2 2 3 4 3" xfId="23560" xr:uid="{00000000-0005-0000-0000-0000B4510000}"/>
    <cellStyle name="Normal 5 4 2 2 3 4 4" xfId="23561" xr:uid="{00000000-0005-0000-0000-0000B5510000}"/>
    <cellStyle name="Normal 5 4 2 2 3 5" xfId="23562" xr:uid="{00000000-0005-0000-0000-0000B6510000}"/>
    <cellStyle name="Normal 5 4 2 2 3 5 2" xfId="23563" xr:uid="{00000000-0005-0000-0000-0000B7510000}"/>
    <cellStyle name="Normal 5 4 2 2 3 5 3" xfId="23564" xr:uid="{00000000-0005-0000-0000-0000B8510000}"/>
    <cellStyle name="Normal 5 4 2 2 3 6" xfId="23565" xr:uid="{00000000-0005-0000-0000-0000B9510000}"/>
    <cellStyle name="Normal 5 4 2 2 3 7" xfId="23566" xr:uid="{00000000-0005-0000-0000-0000BA510000}"/>
    <cellStyle name="Normal 5 4 2 2 3 8" xfId="23567" xr:uid="{00000000-0005-0000-0000-0000BB510000}"/>
    <cellStyle name="Normal 5 4 2 2 4" xfId="23568" xr:uid="{00000000-0005-0000-0000-0000BC510000}"/>
    <cellStyle name="Normal 5 4 2 2 4 2" xfId="23569" xr:uid="{00000000-0005-0000-0000-0000BD510000}"/>
    <cellStyle name="Normal 5 4 2 2 4 2 2" xfId="23570" xr:uid="{00000000-0005-0000-0000-0000BE510000}"/>
    <cellStyle name="Normal 5 4 2 2 4 2 2 2" xfId="23571" xr:uid="{00000000-0005-0000-0000-0000BF510000}"/>
    <cellStyle name="Normal 5 4 2 2 4 2 2 2 2" xfId="23572" xr:uid="{00000000-0005-0000-0000-0000C0510000}"/>
    <cellStyle name="Normal 5 4 2 2 4 2 2 3" xfId="23573" xr:uid="{00000000-0005-0000-0000-0000C1510000}"/>
    <cellStyle name="Normal 5 4 2 2 4 2 2 4" xfId="23574" xr:uid="{00000000-0005-0000-0000-0000C2510000}"/>
    <cellStyle name="Normal 5 4 2 2 4 2 3" xfId="23575" xr:uid="{00000000-0005-0000-0000-0000C3510000}"/>
    <cellStyle name="Normal 5 4 2 2 4 2 3 2" xfId="23576" xr:uid="{00000000-0005-0000-0000-0000C4510000}"/>
    <cellStyle name="Normal 5 4 2 2 4 2 3 3" xfId="23577" xr:uid="{00000000-0005-0000-0000-0000C5510000}"/>
    <cellStyle name="Normal 5 4 2 2 4 2 3 4" xfId="23578" xr:uid="{00000000-0005-0000-0000-0000C6510000}"/>
    <cellStyle name="Normal 5 4 2 2 4 2 4" xfId="23579" xr:uid="{00000000-0005-0000-0000-0000C7510000}"/>
    <cellStyle name="Normal 5 4 2 2 4 2 4 2" xfId="23580" xr:uid="{00000000-0005-0000-0000-0000C8510000}"/>
    <cellStyle name="Normal 5 4 2 2 4 2 4 3" xfId="23581" xr:uid="{00000000-0005-0000-0000-0000C9510000}"/>
    <cellStyle name="Normal 5 4 2 2 4 2 5" xfId="23582" xr:uid="{00000000-0005-0000-0000-0000CA510000}"/>
    <cellStyle name="Normal 5 4 2 2 4 2 6" xfId="23583" xr:uid="{00000000-0005-0000-0000-0000CB510000}"/>
    <cellStyle name="Normal 5 4 2 2 4 2 7" xfId="23584" xr:uid="{00000000-0005-0000-0000-0000CC510000}"/>
    <cellStyle name="Normal 5 4 2 2 4 3" xfId="23585" xr:uid="{00000000-0005-0000-0000-0000CD510000}"/>
    <cellStyle name="Normal 5 4 2 2 4 3 2" xfId="23586" xr:uid="{00000000-0005-0000-0000-0000CE510000}"/>
    <cellStyle name="Normal 5 4 2 2 4 3 2 2" xfId="23587" xr:uid="{00000000-0005-0000-0000-0000CF510000}"/>
    <cellStyle name="Normal 5 4 2 2 4 3 3" xfId="23588" xr:uid="{00000000-0005-0000-0000-0000D0510000}"/>
    <cellStyle name="Normal 5 4 2 2 4 3 4" xfId="23589" xr:uid="{00000000-0005-0000-0000-0000D1510000}"/>
    <cellStyle name="Normal 5 4 2 2 4 4" xfId="23590" xr:uid="{00000000-0005-0000-0000-0000D2510000}"/>
    <cellStyle name="Normal 5 4 2 2 4 4 2" xfId="23591" xr:uid="{00000000-0005-0000-0000-0000D3510000}"/>
    <cellStyle name="Normal 5 4 2 2 4 4 3" xfId="23592" xr:uid="{00000000-0005-0000-0000-0000D4510000}"/>
    <cellStyle name="Normal 5 4 2 2 4 4 4" xfId="23593" xr:uid="{00000000-0005-0000-0000-0000D5510000}"/>
    <cellStyle name="Normal 5 4 2 2 4 5" xfId="23594" xr:uid="{00000000-0005-0000-0000-0000D6510000}"/>
    <cellStyle name="Normal 5 4 2 2 4 5 2" xfId="23595" xr:uid="{00000000-0005-0000-0000-0000D7510000}"/>
    <cellStyle name="Normal 5 4 2 2 4 5 3" xfId="23596" xr:uid="{00000000-0005-0000-0000-0000D8510000}"/>
    <cellStyle name="Normal 5 4 2 2 4 6" xfId="23597" xr:uid="{00000000-0005-0000-0000-0000D9510000}"/>
    <cellStyle name="Normal 5 4 2 2 4 7" xfId="23598" xr:uid="{00000000-0005-0000-0000-0000DA510000}"/>
    <cellStyle name="Normal 5 4 2 2 4 8" xfId="23599" xr:uid="{00000000-0005-0000-0000-0000DB510000}"/>
    <cellStyle name="Normal 5 4 2 2 5" xfId="23600" xr:uid="{00000000-0005-0000-0000-0000DC510000}"/>
    <cellStyle name="Normal 5 4 2 2 5 2" xfId="23601" xr:uid="{00000000-0005-0000-0000-0000DD510000}"/>
    <cellStyle name="Normal 5 4 2 2 5 2 2" xfId="23602" xr:uid="{00000000-0005-0000-0000-0000DE510000}"/>
    <cellStyle name="Normal 5 4 2 2 5 2 2 2" xfId="23603" xr:uid="{00000000-0005-0000-0000-0000DF510000}"/>
    <cellStyle name="Normal 5 4 2 2 5 2 3" xfId="23604" xr:uid="{00000000-0005-0000-0000-0000E0510000}"/>
    <cellStyle name="Normal 5 4 2 2 5 2 4" xfId="23605" xr:uid="{00000000-0005-0000-0000-0000E1510000}"/>
    <cellStyle name="Normal 5 4 2 2 5 3" xfId="23606" xr:uid="{00000000-0005-0000-0000-0000E2510000}"/>
    <cellStyle name="Normal 5 4 2 2 5 3 2" xfId="23607" xr:uid="{00000000-0005-0000-0000-0000E3510000}"/>
    <cellStyle name="Normal 5 4 2 2 5 3 3" xfId="23608" xr:uid="{00000000-0005-0000-0000-0000E4510000}"/>
    <cellStyle name="Normal 5 4 2 2 5 3 4" xfId="23609" xr:uid="{00000000-0005-0000-0000-0000E5510000}"/>
    <cellStyle name="Normal 5 4 2 2 5 4" xfId="23610" xr:uid="{00000000-0005-0000-0000-0000E6510000}"/>
    <cellStyle name="Normal 5 4 2 2 5 4 2" xfId="23611" xr:uid="{00000000-0005-0000-0000-0000E7510000}"/>
    <cellStyle name="Normal 5 4 2 2 5 4 3" xfId="23612" xr:uid="{00000000-0005-0000-0000-0000E8510000}"/>
    <cellStyle name="Normal 5 4 2 2 5 5" xfId="23613" xr:uid="{00000000-0005-0000-0000-0000E9510000}"/>
    <cellStyle name="Normal 5 4 2 2 5 6" xfId="23614" xr:uid="{00000000-0005-0000-0000-0000EA510000}"/>
    <cellStyle name="Normal 5 4 2 2 5 7" xfId="23615" xr:uid="{00000000-0005-0000-0000-0000EB510000}"/>
    <cellStyle name="Normal 5 4 2 2 6" xfId="23616" xr:uid="{00000000-0005-0000-0000-0000EC510000}"/>
    <cellStyle name="Normal 5 4 2 2 6 2" xfId="23617" xr:uid="{00000000-0005-0000-0000-0000ED510000}"/>
    <cellStyle name="Normal 5 4 2 2 6 2 2" xfId="23618" xr:uid="{00000000-0005-0000-0000-0000EE510000}"/>
    <cellStyle name="Normal 5 4 2 2 6 3" xfId="23619" xr:uid="{00000000-0005-0000-0000-0000EF510000}"/>
    <cellStyle name="Normal 5 4 2 2 6 4" xfId="23620" xr:uid="{00000000-0005-0000-0000-0000F0510000}"/>
    <cellStyle name="Normal 5 4 2 2 7" xfId="23621" xr:uid="{00000000-0005-0000-0000-0000F1510000}"/>
    <cellStyle name="Normal 5 4 2 2 7 2" xfId="23622" xr:uid="{00000000-0005-0000-0000-0000F2510000}"/>
    <cellStyle name="Normal 5 4 2 2 7 3" xfId="23623" xr:uid="{00000000-0005-0000-0000-0000F3510000}"/>
    <cellStyle name="Normal 5 4 2 2 7 4" xfId="23624" xr:uid="{00000000-0005-0000-0000-0000F4510000}"/>
    <cellStyle name="Normal 5 4 2 2 8" xfId="23625" xr:uid="{00000000-0005-0000-0000-0000F5510000}"/>
    <cellStyle name="Normal 5 4 2 2 8 2" xfId="23626" xr:uid="{00000000-0005-0000-0000-0000F6510000}"/>
    <cellStyle name="Normal 5 4 2 2 8 3" xfId="23627" xr:uid="{00000000-0005-0000-0000-0000F7510000}"/>
    <cellStyle name="Normal 5 4 2 2 9" xfId="23628" xr:uid="{00000000-0005-0000-0000-0000F8510000}"/>
    <cellStyle name="Normal 5 4 2 3" xfId="23629" xr:uid="{00000000-0005-0000-0000-0000F9510000}"/>
    <cellStyle name="Normal 5 4 2 3 10" xfId="23630" xr:uid="{00000000-0005-0000-0000-0000FA510000}"/>
    <cellStyle name="Normal 5 4 2 3 11" xfId="23631" xr:uid="{00000000-0005-0000-0000-0000FB510000}"/>
    <cellStyle name="Normal 5 4 2 3 2" xfId="23632" xr:uid="{00000000-0005-0000-0000-0000FC510000}"/>
    <cellStyle name="Normal 5 4 2 3 2 10" xfId="23633" xr:uid="{00000000-0005-0000-0000-0000FD510000}"/>
    <cellStyle name="Normal 5 4 2 3 2 2" xfId="23634" xr:uid="{00000000-0005-0000-0000-0000FE510000}"/>
    <cellStyle name="Normal 5 4 2 3 2 2 2" xfId="23635" xr:uid="{00000000-0005-0000-0000-0000FF510000}"/>
    <cellStyle name="Normal 5 4 2 3 2 2 2 2" xfId="23636" xr:uid="{00000000-0005-0000-0000-000000520000}"/>
    <cellStyle name="Normal 5 4 2 3 2 2 2 2 2" xfId="23637" xr:uid="{00000000-0005-0000-0000-000001520000}"/>
    <cellStyle name="Normal 5 4 2 3 2 2 2 2 2 2" xfId="23638" xr:uid="{00000000-0005-0000-0000-000002520000}"/>
    <cellStyle name="Normal 5 4 2 3 2 2 2 2 3" xfId="23639" xr:uid="{00000000-0005-0000-0000-000003520000}"/>
    <cellStyle name="Normal 5 4 2 3 2 2 2 2 4" xfId="23640" xr:uid="{00000000-0005-0000-0000-000004520000}"/>
    <cellStyle name="Normal 5 4 2 3 2 2 2 3" xfId="23641" xr:uid="{00000000-0005-0000-0000-000005520000}"/>
    <cellStyle name="Normal 5 4 2 3 2 2 2 3 2" xfId="23642" xr:uid="{00000000-0005-0000-0000-000006520000}"/>
    <cellStyle name="Normal 5 4 2 3 2 2 2 3 3" xfId="23643" xr:uid="{00000000-0005-0000-0000-000007520000}"/>
    <cellStyle name="Normal 5 4 2 3 2 2 2 3 4" xfId="23644" xr:uid="{00000000-0005-0000-0000-000008520000}"/>
    <cellStyle name="Normal 5 4 2 3 2 2 2 4" xfId="23645" xr:uid="{00000000-0005-0000-0000-000009520000}"/>
    <cellStyle name="Normal 5 4 2 3 2 2 2 4 2" xfId="23646" xr:uid="{00000000-0005-0000-0000-00000A520000}"/>
    <cellStyle name="Normal 5 4 2 3 2 2 2 4 3" xfId="23647" xr:uid="{00000000-0005-0000-0000-00000B520000}"/>
    <cellStyle name="Normal 5 4 2 3 2 2 2 5" xfId="23648" xr:uid="{00000000-0005-0000-0000-00000C520000}"/>
    <cellStyle name="Normal 5 4 2 3 2 2 2 6" xfId="23649" xr:uid="{00000000-0005-0000-0000-00000D520000}"/>
    <cellStyle name="Normal 5 4 2 3 2 2 2 7" xfId="23650" xr:uid="{00000000-0005-0000-0000-00000E520000}"/>
    <cellStyle name="Normal 5 4 2 3 2 2 3" xfId="23651" xr:uid="{00000000-0005-0000-0000-00000F520000}"/>
    <cellStyle name="Normal 5 4 2 3 2 2 3 2" xfId="23652" xr:uid="{00000000-0005-0000-0000-000010520000}"/>
    <cellStyle name="Normal 5 4 2 3 2 2 3 2 2" xfId="23653" xr:uid="{00000000-0005-0000-0000-000011520000}"/>
    <cellStyle name="Normal 5 4 2 3 2 2 3 3" xfId="23654" xr:uid="{00000000-0005-0000-0000-000012520000}"/>
    <cellStyle name="Normal 5 4 2 3 2 2 3 4" xfId="23655" xr:uid="{00000000-0005-0000-0000-000013520000}"/>
    <cellStyle name="Normal 5 4 2 3 2 2 4" xfId="23656" xr:uid="{00000000-0005-0000-0000-000014520000}"/>
    <cellStyle name="Normal 5 4 2 3 2 2 4 2" xfId="23657" xr:uid="{00000000-0005-0000-0000-000015520000}"/>
    <cellStyle name="Normal 5 4 2 3 2 2 4 3" xfId="23658" xr:uid="{00000000-0005-0000-0000-000016520000}"/>
    <cellStyle name="Normal 5 4 2 3 2 2 4 4" xfId="23659" xr:uid="{00000000-0005-0000-0000-000017520000}"/>
    <cellStyle name="Normal 5 4 2 3 2 2 5" xfId="23660" xr:uid="{00000000-0005-0000-0000-000018520000}"/>
    <cellStyle name="Normal 5 4 2 3 2 2 5 2" xfId="23661" xr:uid="{00000000-0005-0000-0000-000019520000}"/>
    <cellStyle name="Normal 5 4 2 3 2 2 5 3" xfId="23662" xr:uid="{00000000-0005-0000-0000-00001A520000}"/>
    <cellStyle name="Normal 5 4 2 3 2 2 6" xfId="23663" xr:uid="{00000000-0005-0000-0000-00001B520000}"/>
    <cellStyle name="Normal 5 4 2 3 2 2 7" xfId="23664" xr:uid="{00000000-0005-0000-0000-00001C520000}"/>
    <cellStyle name="Normal 5 4 2 3 2 2 8" xfId="23665" xr:uid="{00000000-0005-0000-0000-00001D520000}"/>
    <cellStyle name="Normal 5 4 2 3 2 3" xfId="23666" xr:uid="{00000000-0005-0000-0000-00001E520000}"/>
    <cellStyle name="Normal 5 4 2 3 2 3 2" xfId="23667" xr:uid="{00000000-0005-0000-0000-00001F520000}"/>
    <cellStyle name="Normal 5 4 2 3 2 3 2 2" xfId="23668" xr:uid="{00000000-0005-0000-0000-000020520000}"/>
    <cellStyle name="Normal 5 4 2 3 2 3 2 2 2" xfId="23669" xr:uid="{00000000-0005-0000-0000-000021520000}"/>
    <cellStyle name="Normal 5 4 2 3 2 3 2 2 2 2" xfId="23670" xr:uid="{00000000-0005-0000-0000-000022520000}"/>
    <cellStyle name="Normal 5 4 2 3 2 3 2 2 3" xfId="23671" xr:uid="{00000000-0005-0000-0000-000023520000}"/>
    <cellStyle name="Normal 5 4 2 3 2 3 2 2 4" xfId="23672" xr:uid="{00000000-0005-0000-0000-000024520000}"/>
    <cellStyle name="Normal 5 4 2 3 2 3 2 3" xfId="23673" xr:uid="{00000000-0005-0000-0000-000025520000}"/>
    <cellStyle name="Normal 5 4 2 3 2 3 2 3 2" xfId="23674" xr:uid="{00000000-0005-0000-0000-000026520000}"/>
    <cellStyle name="Normal 5 4 2 3 2 3 2 3 3" xfId="23675" xr:uid="{00000000-0005-0000-0000-000027520000}"/>
    <cellStyle name="Normal 5 4 2 3 2 3 2 3 4" xfId="23676" xr:uid="{00000000-0005-0000-0000-000028520000}"/>
    <cellStyle name="Normal 5 4 2 3 2 3 2 4" xfId="23677" xr:uid="{00000000-0005-0000-0000-000029520000}"/>
    <cellStyle name="Normal 5 4 2 3 2 3 2 4 2" xfId="23678" xr:uid="{00000000-0005-0000-0000-00002A520000}"/>
    <cellStyle name="Normal 5 4 2 3 2 3 2 4 3" xfId="23679" xr:uid="{00000000-0005-0000-0000-00002B520000}"/>
    <cellStyle name="Normal 5 4 2 3 2 3 2 5" xfId="23680" xr:uid="{00000000-0005-0000-0000-00002C520000}"/>
    <cellStyle name="Normal 5 4 2 3 2 3 2 6" xfId="23681" xr:uid="{00000000-0005-0000-0000-00002D520000}"/>
    <cellStyle name="Normal 5 4 2 3 2 3 2 7" xfId="23682" xr:uid="{00000000-0005-0000-0000-00002E520000}"/>
    <cellStyle name="Normal 5 4 2 3 2 3 3" xfId="23683" xr:uid="{00000000-0005-0000-0000-00002F520000}"/>
    <cellStyle name="Normal 5 4 2 3 2 3 3 2" xfId="23684" xr:uid="{00000000-0005-0000-0000-000030520000}"/>
    <cellStyle name="Normal 5 4 2 3 2 3 3 2 2" xfId="23685" xr:uid="{00000000-0005-0000-0000-000031520000}"/>
    <cellStyle name="Normal 5 4 2 3 2 3 3 3" xfId="23686" xr:uid="{00000000-0005-0000-0000-000032520000}"/>
    <cellStyle name="Normal 5 4 2 3 2 3 3 4" xfId="23687" xr:uid="{00000000-0005-0000-0000-000033520000}"/>
    <cellStyle name="Normal 5 4 2 3 2 3 4" xfId="23688" xr:uid="{00000000-0005-0000-0000-000034520000}"/>
    <cellStyle name="Normal 5 4 2 3 2 3 4 2" xfId="23689" xr:uid="{00000000-0005-0000-0000-000035520000}"/>
    <cellStyle name="Normal 5 4 2 3 2 3 4 3" xfId="23690" xr:uid="{00000000-0005-0000-0000-000036520000}"/>
    <cellStyle name="Normal 5 4 2 3 2 3 4 4" xfId="23691" xr:uid="{00000000-0005-0000-0000-000037520000}"/>
    <cellStyle name="Normal 5 4 2 3 2 3 5" xfId="23692" xr:uid="{00000000-0005-0000-0000-000038520000}"/>
    <cellStyle name="Normal 5 4 2 3 2 3 5 2" xfId="23693" xr:uid="{00000000-0005-0000-0000-000039520000}"/>
    <cellStyle name="Normal 5 4 2 3 2 3 5 3" xfId="23694" xr:uid="{00000000-0005-0000-0000-00003A520000}"/>
    <cellStyle name="Normal 5 4 2 3 2 3 6" xfId="23695" xr:uid="{00000000-0005-0000-0000-00003B520000}"/>
    <cellStyle name="Normal 5 4 2 3 2 3 7" xfId="23696" xr:uid="{00000000-0005-0000-0000-00003C520000}"/>
    <cellStyle name="Normal 5 4 2 3 2 3 8" xfId="23697" xr:uid="{00000000-0005-0000-0000-00003D520000}"/>
    <cellStyle name="Normal 5 4 2 3 2 4" xfId="23698" xr:uid="{00000000-0005-0000-0000-00003E520000}"/>
    <cellStyle name="Normal 5 4 2 3 2 4 2" xfId="23699" xr:uid="{00000000-0005-0000-0000-00003F520000}"/>
    <cellStyle name="Normal 5 4 2 3 2 4 2 2" xfId="23700" xr:uid="{00000000-0005-0000-0000-000040520000}"/>
    <cellStyle name="Normal 5 4 2 3 2 4 2 2 2" xfId="23701" xr:uid="{00000000-0005-0000-0000-000041520000}"/>
    <cellStyle name="Normal 5 4 2 3 2 4 2 3" xfId="23702" xr:uid="{00000000-0005-0000-0000-000042520000}"/>
    <cellStyle name="Normal 5 4 2 3 2 4 2 4" xfId="23703" xr:uid="{00000000-0005-0000-0000-000043520000}"/>
    <cellStyle name="Normal 5 4 2 3 2 4 3" xfId="23704" xr:uid="{00000000-0005-0000-0000-000044520000}"/>
    <cellStyle name="Normal 5 4 2 3 2 4 3 2" xfId="23705" xr:uid="{00000000-0005-0000-0000-000045520000}"/>
    <cellStyle name="Normal 5 4 2 3 2 4 3 3" xfId="23706" xr:uid="{00000000-0005-0000-0000-000046520000}"/>
    <cellStyle name="Normal 5 4 2 3 2 4 3 4" xfId="23707" xr:uid="{00000000-0005-0000-0000-000047520000}"/>
    <cellStyle name="Normal 5 4 2 3 2 4 4" xfId="23708" xr:uid="{00000000-0005-0000-0000-000048520000}"/>
    <cellStyle name="Normal 5 4 2 3 2 4 4 2" xfId="23709" xr:uid="{00000000-0005-0000-0000-000049520000}"/>
    <cellStyle name="Normal 5 4 2 3 2 4 4 3" xfId="23710" xr:uid="{00000000-0005-0000-0000-00004A520000}"/>
    <cellStyle name="Normal 5 4 2 3 2 4 5" xfId="23711" xr:uid="{00000000-0005-0000-0000-00004B520000}"/>
    <cellStyle name="Normal 5 4 2 3 2 4 6" xfId="23712" xr:uid="{00000000-0005-0000-0000-00004C520000}"/>
    <cellStyle name="Normal 5 4 2 3 2 4 7" xfId="23713" xr:uid="{00000000-0005-0000-0000-00004D520000}"/>
    <cellStyle name="Normal 5 4 2 3 2 5" xfId="23714" xr:uid="{00000000-0005-0000-0000-00004E520000}"/>
    <cellStyle name="Normal 5 4 2 3 2 5 2" xfId="23715" xr:uid="{00000000-0005-0000-0000-00004F520000}"/>
    <cellStyle name="Normal 5 4 2 3 2 5 2 2" xfId="23716" xr:uid="{00000000-0005-0000-0000-000050520000}"/>
    <cellStyle name="Normal 5 4 2 3 2 5 3" xfId="23717" xr:uid="{00000000-0005-0000-0000-000051520000}"/>
    <cellStyle name="Normal 5 4 2 3 2 5 4" xfId="23718" xr:uid="{00000000-0005-0000-0000-000052520000}"/>
    <cellStyle name="Normal 5 4 2 3 2 6" xfId="23719" xr:uid="{00000000-0005-0000-0000-000053520000}"/>
    <cellStyle name="Normal 5 4 2 3 2 6 2" xfId="23720" xr:uid="{00000000-0005-0000-0000-000054520000}"/>
    <cellStyle name="Normal 5 4 2 3 2 6 3" xfId="23721" xr:uid="{00000000-0005-0000-0000-000055520000}"/>
    <cellStyle name="Normal 5 4 2 3 2 6 4" xfId="23722" xr:uid="{00000000-0005-0000-0000-000056520000}"/>
    <cellStyle name="Normal 5 4 2 3 2 7" xfId="23723" xr:uid="{00000000-0005-0000-0000-000057520000}"/>
    <cellStyle name="Normal 5 4 2 3 2 7 2" xfId="23724" xr:uid="{00000000-0005-0000-0000-000058520000}"/>
    <cellStyle name="Normal 5 4 2 3 2 7 3" xfId="23725" xr:uid="{00000000-0005-0000-0000-000059520000}"/>
    <cellStyle name="Normal 5 4 2 3 2 8" xfId="23726" xr:uid="{00000000-0005-0000-0000-00005A520000}"/>
    <cellStyle name="Normal 5 4 2 3 2 9" xfId="23727" xr:uid="{00000000-0005-0000-0000-00005B520000}"/>
    <cellStyle name="Normal 5 4 2 3 3" xfId="23728" xr:uid="{00000000-0005-0000-0000-00005C520000}"/>
    <cellStyle name="Normal 5 4 2 3 3 2" xfId="23729" xr:uid="{00000000-0005-0000-0000-00005D520000}"/>
    <cellStyle name="Normal 5 4 2 3 3 2 2" xfId="23730" xr:uid="{00000000-0005-0000-0000-00005E520000}"/>
    <cellStyle name="Normal 5 4 2 3 3 2 2 2" xfId="23731" xr:uid="{00000000-0005-0000-0000-00005F520000}"/>
    <cellStyle name="Normal 5 4 2 3 3 2 2 2 2" xfId="23732" xr:uid="{00000000-0005-0000-0000-000060520000}"/>
    <cellStyle name="Normal 5 4 2 3 3 2 2 3" xfId="23733" xr:uid="{00000000-0005-0000-0000-000061520000}"/>
    <cellStyle name="Normal 5 4 2 3 3 2 2 4" xfId="23734" xr:uid="{00000000-0005-0000-0000-000062520000}"/>
    <cellStyle name="Normal 5 4 2 3 3 2 3" xfId="23735" xr:uid="{00000000-0005-0000-0000-000063520000}"/>
    <cellStyle name="Normal 5 4 2 3 3 2 3 2" xfId="23736" xr:uid="{00000000-0005-0000-0000-000064520000}"/>
    <cellStyle name="Normal 5 4 2 3 3 2 3 3" xfId="23737" xr:uid="{00000000-0005-0000-0000-000065520000}"/>
    <cellStyle name="Normal 5 4 2 3 3 2 3 4" xfId="23738" xr:uid="{00000000-0005-0000-0000-000066520000}"/>
    <cellStyle name="Normal 5 4 2 3 3 2 4" xfId="23739" xr:uid="{00000000-0005-0000-0000-000067520000}"/>
    <cellStyle name="Normal 5 4 2 3 3 2 4 2" xfId="23740" xr:uid="{00000000-0005-0000-0000-000068520000}"/>
    <cellStyle name="Normal 5 4 2 3 3 2 4 3" xfId="23741" xr:uid="{00000000-0005-0000-0000-000069520000}"/>
    <cellStyle name="Normal 5 4 2 3 3 2 5" xfId="23742" xr:uid="{00000000-0005-0000-0000-00006A520000}"/>
    <cellStyle name="Normal 5 4 2 3 3 2 6" xfId="23743" xr:uid="{00000000-0005-0000-0000-00006B520000}"/>
    <cellStyle name="Normal 5 4 2 3 3 2 7" xfId="23744" xr:uid="{00000000-0005-0000-0000-00006C520000}"/>
    <cellStyle name="Normal 5 4 2 3 3 3" xfId="23745" xr:uid="{00000000-0005-0000-0000-00006D520000}"/>
    <cellStyle name="Normal 5 4 2 3 3 3 2" xfId="23746" xr:uid="{00000000-0005-0000-0000-00006E520000}"/>
    <cellStyle name="Normal 5 4 2 3 3 3 2 2" xfId="23747" xr:uid="{00000000-0005-0000-0000-00006F520000}"/>
    <cellStyle name="Normal 5 4 2 3 3 3 3" xfId="23748" xr:uid="{00000000-0005-0000-0000-000070520000}"/>
    <cellStyle name="Normal 5 4 2 3 3 3 4" xfId="23749" xr:uid="{00000000-0005-0000-0000-000071520000}"/>
    <cellStyle name="Normal 5 4 2 3 3 4" xfId="23750" xr:uid="{00000000-0005-0000-0000-000072520000}"/>
    <cellStyle name="Normal 5 4 2 3 3 4 2" xfId="23751" xr:uid="{00000000-0005-0000-0000-000073520000}"/>
    <cellStyle name="Normal 5 4 2 3 3 4 3" xfId="23752" xr:uid="{00000000-0005-0000-0000-000074520000}"/>
    <cellStyle name="Normal 5 4 2 3 3 4 4" xfId="23753" xr:uid="{00000000-0005-0000-0000-000075520000}"/>
    <cellStyle name="Normal 5 4 2 3 3 5" xfId="23754" xr:uid="{00000000-0005-0000-0000-000076520000}"/>
    <cellStyle name="Normal 5 4 2 3 3 5 2" xfId="23755" xr:uid="{00000000-0005-0000-0000-000077520000}"/>
    <cellStyle name="Normal 5 4 2 3 3 5 3" xfId="23756" xr:uid="{00000000-0005-0000-0000-000078520000}"/>
    <cellStyle name="Normal 5 4 2 3 3 6" xfId="23757" xr:uid="{00000000-0005-0000-0000-000079520000}"/>
    <cellStyle name="Normal 5 4 2 3 3 7" xfId="23758" xr:uid="{00000000-0005-0000-0000-00007A520000}"/>
    <cellStyle name="Normal 5 4 2 3 3 8" xfId="23759" xr:uid="{00000000-0005-0000-0000-00007B520000}"/>
    <cellStyle name="Normal 5 4 2 3 4" xfId="23760" xr:uid="{00000000-0005-0000-0000-00007C520000}"/>
    <cellStyle name="Normal 5 4 2 3 4 2" xfId="23761" xr:uid="{00000000-0005-0000-0000-00007D520000}"/>
    <cellStyle name="Normal 5 4 2 3 4 2 2" xfId="23762" xr:uid="{00000000-0005-0000-0000-00007E520000}"/>
    <cellStyle name="Normal 5 4 2 3 4 2 2 2" xfId="23763" xr:uid="{00000000-0005-0000-0000-00007F520000}"/>
    <cellStyle name="Normal 5 4 2 3 4 2 2 2 2" xfId="23764" xr:uid="{00000000-0005-0000-0000-000080520000}"/>
    <cellStyle name="Normal 5 4 2 3 4 2 2 3" xfId="23765" xr:uid="{00000000-0005-0000-0000-000081520000}"/>
    <cellStyle name="Normal 5 4 2 3 4 2 2 4" xfId="23766" xr:uid="{00000000-0005-0000-0000-000082520000}"/>
    <cellStyle name="Normal 5 4 2 3 4 2 3" xfId="23767" xr:uid="{00000000-0005-0000-0000-000083520000}"/>
    <cellStyle name="Normal 5 4 2 3 4 2 3 2" xfId="23768" xr:uid="{00000000-0005-0000-0000-000084520000}"/>
    <cellStyle name="Normal 5 4 2 3 4 2 3 3" xfId="23769" xr:uid="{00000000-0005-0000-0000-000085520000}"/>
    <cellStyle name="Normal 5 4 2 3 4 2 3 4" xfId="23770" xr:uid="{00000000-0005-0000-0000-000086520000}"/>
    <cellStyle name="Normal 5 4 2 3 4 2 4" xfId="23771" xr:uid="{00000000-0005-0000-0000-000087520000}"/>
    <cellStyle name="Normal 5 4 2 3 4 2 4 2" xfId="23772" xr:uid="{00000000-0005-0000-0000-000088520000}"/>
    <cellStyle name="Normal 5 4 2 3 4 2 4 3" xfId="23773" xr:uid="{00000000-0005-0000-0000-000089520000}"/>
    <cellStyle name="Normal 5 4 2 3 4 2 5" xfId="23774" xr:uid="{00000000-0005-0000-0000-00008A520000}"/>
    <cellStyle name="Normal 5 4 2 3 4 2 6" xfId="23775" xr:uid="{00000000-0005-0000-0000-00008B520000}"/>
    <cellStyle name="Normal 5 4 2 3 4 2 7" xfId="23776" xr:uid="{00000000-0005-0000-0000-00008C520000}"/>
    <cellStyle name="Normal 5 4 2 3 4 3" xfId="23777" xr:uid="{00000000-0005-0000-0000-00008D520000}"/>
    <cellStyle name="Normal 5 4 2 3 4 3 2" xfId="23778" xr:uid="{00000000-0005-0000-0000-00008E520000}"/>
    <cellStyle name="Normal 5 4 2 3 4 3 2 2" xfId="23779" xr:uid="{00000000-0005-0000-0000-00008F520000}"/>
    <cellStyle name="Normal 5 4 2 3 4 3 3" xfId="23780" xr:uid="{00000000-0005-0000-0000-000090520000}"/>
    <cellStyle name="Normal 5 4 2 3 4 3 4" xfId="23781" xr:uid="{00000000-0005-0000-0000-000091520000}"/>
    <cellStyle name="Normal 5 4 2 3 4 4" xfId="23782" xr:uid="{00000000-0005-0000-0000-000092520000}"/>
    <cellStyle name="Normal 5 4 2 3 4 4 2" xfId="23783" xr:uid="{00000000-0005-0000-0000-000093520000}"/>
    <cellStyle name="Normal 5 4 2 3 4 4 3" xfId="23784" xr:uid="{00000000-0005-0000-0000-000094520000}"/>
    <cellStyle name="Normal 5 4 2 3 4 4 4" xfId="23785" xr:uid="{00000000-0005-0000-0000-000095520000}"/>
    <cellStyle name="Normal 5 4 2 3 4 5" xfId="23786" xr:uid="{00000000-0005-0000-0000-000096520000}"/>
    <cellStyle name="Normal 5 4 2 3 4 5 2" xfId="23787" xr:uid="{00000000-0005-0000-0000-000097520000}"/>
    <cellStyle name="Normal 5 4 2 3 4 5 3" xfId="23788" xr:uid="{00000000-0005-0000-0000-000098520000}"/>
    <cellStyle name="Normal 5 4 2 3 4 6" xfId="23789" xr:uid="{00000000-0005-0000-0000-000099520000}"/>
    <cellStyle name="Normal 5 4 2 3 4 7" xfId="23790" xr:uid="{00000000-0005-0000-0000-00009A520000}"/>
    <cellStyle name="Normal 5 4 2 3 4 8" xfId="23791" xr:uid="{00000000-0005-0000-0000-00009B520000}"/>
    <cellStyle name="Normal 5 4 2 3 5" xfId="23792" xr:uid="{00000000-0005-0000-0000-00009C520000}"/>
    <cellStyle name="Normal 5 4 2 3 5 2" xfId="23793" xr:uid="{00000000-0005-0000-0000-00009D520000}"/>
    <cellStyle name="Normal 5 4 2 3 5 2 2" xfId="23794" xr:uid="{00000000-0005-0000-0000-00009E520000}"/>
    <cellStyle name="Normal 5 4 2 3 5 2 2 2" xfId="23795" xr:uid="{00000000-0005-0000-0000-00009F520000}"/>
    <cellStyle name="Normal 5 4 2 3 5 2 3" xfId="23796" xr:uid="{00000000-0005-0000-0000-0000A0520000}"/>
    <cellStyle name="Normal 5 4 2 3 5 2 4" xfId="23797" xr:uid="{00000000-0005-0000-0000-0000A1520000}"/>
    <cellStyle name="Normal 5 4 2 3 5 3" xfId="23798" xr:uid="{00000000-0005-0000-0000-0000A2520000}"/>
    <cellStyle name="Normal 5 4 2 3 5 3 2" xfId="23799" xr:uid="{00000000-0005-0000-0000-0000A3520000}"/>
    <cellStyle name="Normal 5 4 2 3 5 3 3" xfId="23800" xr:uid="{00000000-0005-0000-0000-0000A4520000}"/>
    <cellStyle name="Normal 5 4 2 3 5 3 4" xfId="23801" xr:uid="{00000000-0005-0000-0000-0000A5520000}"/>
    <cellStyle name="Normal 5 4 2 3 5 4" xfId="23802" xr:uid="{00000000-0005-0000-0000-0000A6520000}"/>
    <cellStyle name="Normal 5 4 2 3 5 4 2" xfId="23803" xr:uid="{00000000-0005-0000-0000-0000A7520000}"/>
    <cellStyle name="Normal 5 4 2 3 5 4 3" xfId="23804" xr:uid="{00000000-0005-0000-0000-0000A8520000}"/>
    <cellStyle name="Normal 5 4 2 3 5 5" xfId="23805" xr:uid="{00000000-0005-0000-0000-0000A9520000}"/>
    <cellStyle name="Normal 5 4 2 3 5 6" xfId="23806" xr:uid="{00000000-0005-0000-0000-0000AA520000}"/>
    <cellStyle name="Normal 5 4 2 3 5 7" xfId="23807" xr:uid="{00000000-0005-0000-0000-0000AB520000}"/>
    <cellStyle name="Normal 5 4 2 3 6" xfId="23808" xr:uid="{00000000-0005-0000-0000-0000AC520000}"/>
    <cellStyle name="Normal 5 4 2 3 6 2" xfId="23809" xr:uid="{00000000-0005-0000-0000-0000AD520000}"/>
    <cellStyle name="Normal 5 4 2 3 6 2 2" xfId="23810" xr:uid="{00000000-0005-0000-0000-0000AE520000}"/>
    <cellStyle name="Normal 5 4 2 3 6 3" xfId="23811" xr:uid="{00000000-0005-0000-0000-0000AF520000}"/>
    <cellStyle name="Normal 5 4 2 3 6 4" xfId="23812" xr:uid="{00000000-0005-0000-0000-0000B0520000}"/>
    <cellStyle name="Normal 5 4 2 3 7" xfId="23813" xr:uid="{00000000-0005-0000-0000-0000B1520000}"/>
    <cellStyle name="Normal 5 4 2 3 7 2" xfId="23814" xr:uid="{00000000-0005-0000-0000-0000B2520000}"/>
    <cellStyle name="Normal 5 4 2 3 7 3" xfId="23815" xr:uid="{00000000-0005-0000-0000-0000B3520000}"/>
    <cellStyle name="Normal 5 4 2 3 7 4" xfId="23816" xr:uid="{00000000-0005-0000-0000-0000B4520000}"/>
    <cellStyle name="Normal 5 4 2 3 8" xfId="23817" xr:uid="{00000000-0005-0000-0000-0000B5520000}"/>
    <cellStyle name="Normal 5 4 2 3 8 2" xfId="23818" xr:uid="{00000000-0005-0000-0000-0000B6520000}"/>
    <cellStyle name="Normal 5 4 2 3 8 3" xfId="23819" xr:uid="{00000000-0005-0000-0000-0000B7520000}"/>
    <cellStyle name="Normal 5 4 2 3 9" xfId="23820" xr:uid="{00000000-0005-0000-0000-0000B8520000}"/>
    <cellStyle name="Normal 5 4 2 4" xfId="23821" xr:uid="{00000000-0005-0000-0000-0000B9520000}"/>
    <cellStyle name="Normal 5 4 2 4 10" xfId="23822" xr:uid="{00000000-0005-0000-0000-0000BA520000}"/>
    <cellStyle name="Normal 5 4 2 4 2" xfId="23823" xr:uid="{00000000-0005-0000-0000-0000BB520000}"/>
    <cellStyle name="Normal 5 4 2 4 2 2" xfId="23824" xr:uid="{00000000-0005-0000-0000-0000BC520000}"/>
    <cellStyle name="Normal 5 4 2 4 2 2 2" xfId="23825" xr:uid="{00000000-0005-0000-0000-0000BD520000}"/>
    <cellStyle name="Normal 5 4 2 4 2 2 2 2" xfId="23826" xr:uid="{00000000-0005-0000-0000-0000BE520000}"/>
    <cellStyle name="Normal 5 4 2 4 2 2 2 2 2" xfId="23827" xr:uid="{00000000-0005-0000-0000-0000BF520000}"/>
    <cellStyle name="Normal 5 4 2 4 2 2 2 3" xfId="23828" xr:uid="{00000000-0005-0000-0000-0000C0520000}"/>
    <cellStyle name="Normal 5 4 2 4 2 2 2 4" xfId="23829" xr:uid="{00000000-0005-0000-0000-0000C1520000}"/>
    <cellStyle name="Normal 5 4 2 4 2 2 3" xfId="23830" xr:uid="{00000000-0005-0000-0000-0000C2520000}"/>
    <cellStyle name="Normal 5 4 2 4 2 2 3 2" xfId="23831" xr:uid="{00000000-0005-0000-0000-0000C3520000}"/>
    <cellStyle name="Normal 5 4 2 4 2 2 3 3" xfId="23832" xr:uid="{00000000-0005-0000-0000-0000C4520000}"/>
    <cellStyle name="Normal 5 4 2 4 2 2 3 4" xfId="23833" xr:uid="{00000000-0005-0000-0000-0000C5520000}"/>
    <cellStyle name="Normal 5 4 2 4 2 2 4" xfId="23834" xr:uid="{00000000-0005-0000-0000-0000C6520000}"/>
    <cellStyle name="Normal 5 4 2 4 2 2 4 2" xfId="23835" xr:uid="{00000000-0005-0000-0000-0000C7520000}"/>
    <cellStyle name="Normal 5 4 2 4 2 2 4 3" xfId="23836" xr:uid="{00000000-0005-0000-0000-0000C8520000}"/>
    <cellStyle name="Normal 5 4 2 4 2 2 5" xfId="23837" xr:uid="{00000000-0005-0000-0000-0000C9520000}"/>
    <cellStyle name="Normal 5 4 2 4 2 2 6" xfId="23838" xr:uid="{00000000-0005-0000-0000-0000CA520000}"/>
    <cellStyle name="Normal 5 4 2 4 2 2 7" xfId="23839" xr:uid="{00000000-0005-0000-0000-0000CB520000}"/>
    <cellStyle name="Normal 5 4 2 4 2 3" xfId="23840" xr:uid="{00000000-0005-0000-0000-0000CC520000}"/>
    <cellStyle name="Normal 5 4 2 4 2 3 2" xfId="23841" xr:uid="{00000000-0005-0000-0000-0000CD520000}"/>
    <cellStyle name="Normal 5 4 2 4 2 3 2 2" xfId="23842" xr:uid="{00000000-0005-0000-0000-0000CE520000}"/>
    <cellStyle name="Normal 5 4 2 4 2 3 3" xfId="23843" xr:uid="{00000000-0005-0000-0000-0000CF520000}"/>
    <cellStyle name="Normal 5 4 2 4 2 3 4" xfId="23844" xr:uid="{00000000-0005-0000-0000-0000D0520000}"/>
    <cellStyle name="Normal 5 4 2 4 2 4" xfId="23845" xr:uid="{00000000-0005-0000-0000-0000D1520000}"/>
    <cellStyle name="Normal 5 4 2 4 2 4 2" xfId="23846" xr:uid="{00000000-0005-0000-0000-0000D2520000}"/>
    <cellStyle name="Normal 5 4 2 4 2 4 3" xfId="23847" xr:uid="{00000000-0005-0000-0000-0000D3520000}"/>
    <cellStyle name="Normal 5 4 2 4 2 4 4" xfId="23848" xr:uid="{00000000-0005-0000-0000-0000D4520000}"/>
    <cellStyle name="Normal 5 4 2 4 2 5" xfId="23849" xr:uid="{00000000-0005-0000-0000-0000D5520000}"/>
    <cellStyle name="Normal 5 4 2 4 2 5 2" xfId="23850" xr:uid="{00000000-0005-0000-0000-0000D6520000}"/>
    <cellStyle name="Normal 5 4 2 4 2 5 3" xfId="23851" xr:uid="{00000000-0005-0000-0000-0000D7520000}"/>
    <cellStyle name="Normal 5 4 2 4 2 6" xfId="23852" xr:uid="{00000000-0005-0000-0000-0000D8520000}"/>
    <cellStyle name="Normal 5 4 2 4 2 7" xfId="23853" xr:uid="{00000000-0005-0000-0000-0000D9520000}"/>
    <cellStyle name="Normal 5 4 2 4 2 8" xfId="23854" xr:uid="{00000000-0005-0000-0000-0000DA520000}"/>
    <cellStyle name="Normal 5 4 2 4 3" xfId="23855" xr:uid="{00000000-0005-0000-0000-0000DB520000}"/>
    <cellStyle name="Normal 5 4 2 4 3 2" xfId="23856" xr:uid="{00000000-0005-0000-0000-0000DC520000}"/>
    <cellStyle name="Normal 5 4 2 4 3 2 2" xfId="23857" xr:uid="{00000000-0005-0000-0000-0000DD520000}"/>
    <cellStyle name="Normal 5 4 2 4 3 2 2 2" xfId="23858" xr:uid="{00000000-0005-0000-0000-0000DE520000}"/>
    <cellStyle name="Normal 5 4 2 4 3 2 2 2 2" xfId="23859" xr:uid="{00000000-0005-0000-0000-0000DF520000}"/>
    <cellStyle name="Normal 5 4 2 4 3 2 2 3" xfId="23860" xr:uid="{00000000-0005-0000-0000-0000E0520000}"/>
    <cellStyle name="Normal 5 4 2 4 3 2 2 4" xfId="23861" xr:uid="{00000000-0005-0000-0000-0000E1520000}"/>
    <cellStyle name="Normal 5 4 2 4 3 2 3" xfId="23862" xr:uid="{00000000-0005-0000-0000-0000E2520000}"/>
    <cellStyle name="Normal 5 4 2 4 3 2 3 2" xfId="23863" xr:uid="{00000000-0005-0000-0000-0000E3520000}"/>
    <cellStyle name="Normal 5 4 2 4 3 2 3 3" xfId="23864" xr:uid="{00000000-0005-0000-0000-0000E4520000}"/>
    <cellStyle name="Normal 5 4 2 4 3 2 3 4" xfId="23865" xr:uid="{00000000-0005-0000-0000-0000E5520000}"/>
    <cellStyle name="Normal 5 4 2 4 3 2 4" xfId="23866" xr:uid="{00000000-0005-0000-0000-0000E6520000}"/>
    <cellStyle name="Normal 5 4 2 4 3 2 4 2" xfId="23867" xr:uid="{00000000-0005-0000-0000-0000E7520000}"/>
    <cellStyle name="Normal 5 4 2 4 3 2 4 3" xfId="23868" xr:uid="{00000000-0005-0000-0000-0000E8520000}"/>
    <cellStyle name="Normal 5 4 2 4 3 2 5" xfId="23869" xr:uid="{00000000-0005-0000-0000-0000E9520000}"/>
    <cellStyle name="Normal 5 4 2 4 3 2 6" xfId="23870" xr:uid="{00000000-0005-0000-0000-0000EA520000}"/>
    <cellStyle name="Normal 5 4 2 4 3 2 7" xfId="23871" xr:uid="{00000000-0005-0000-0000-0000EB520000}"/>
    <cellStyle name="Normal 5 4 2 4 3 3" xfId="23872" xr:uid="{00000000-0005-0000-0000-0000EC520000}"/>
    <cellStyle name="Normal 5 4 2 4 3 3 2" xfId="23873" xr:uid="{00000000-0005-0000-0000-0000ED520000}"/>
    <cellStyle name="Normal 5 4 2 4 3 3 2 2" xfId="23874" xr:uid="{00000000-0005-0000-0000-0000EE520000}"/>
    <cellStyle name="Normal 5 4 2 4 3 3 3" xfId="23875" xr:uid="{00000000-0005-0000-0000-0000EF520000}"/>
    <cellStyle name="Normal 5 4 2 4 3 3 4" xfId="23876" xr:uid="{00000000-0005-0000-0000-0000F0520000}"/>
    <cellStyle name="Normal 5 4 2 4 3 4" xfId="23877" xr:uid="{00000000-0005-0000-0000-0000F1520000}"/>
    <cellStyle name="Normal 5 4 2 4 3 4 2" xfId="23878" xr:uid="{00000000-0005-0000-0000-0000F2520000}"/>
    <cellStyle name="Normal 5 4 2 4 3 4 3" xfId="23879" xr:uid="{00000000-0005-0000-0000-0000F3520000}"/>
    <cellStyle name="Normal 5 4 2 4 3 4 4" xfId="23880" xr:uid="{00000000-0005-0000-0000-0000F4520000}"/>
    <cellStyle name="Normal 5 4 2 4 3 5" xfId="23881" xr:uid="{00000000-0005-0000-0000-0000F5520000}"/>
    <cellStyle name="Normal 5 4 2 4 3 5 2" xfId="23882" xr:uid="{00000000-0005-0000-0000-0000F6520000}"/>
    <cellStyle name="Normal 5 4 2 4 3 5 3" xfId="23883" xr:uid="{00000000-0005-0000-0000-0000F7520000}"/>
    <cellStyle name="Normal 5 4 2 4 3 6" xfId="23884" xr:uid="{00000000-0005-0000-0000-0000F8520000}"/>
    <cellStyle name="Normal 5 4 2 4 3 7" xfId="23885" xr:uid="{00000000-0005-0000-0000-0000F9520000}"/>
    <cellStyle name="Normal 5 4 2 4 3 8" xfId="23886" xr:uid="{00000000-0005-0000-0000-0000FA520000}"/>
    <cellStyle name="Normal 5 4 2 4 4" xfId="23887" xr:uid="{00000000-0005-0000-0000-0000FB520000}"/>
    <cellStyle name="Normal 5 4 2 4 4 2" xfId="23888" xr:uid="{00000000-0005-0000-0000-0000FC520000}"/>
    <cellStyle name="Normal 5 4 2 4 4 2 2" xfId="23889" xr:uid="{00000000-0005-0000-0000-0000FD520000}"/>
    <cellStyle name="Normal 5 4 2 4 4 2 2 2" xfId="23890" xr:uid="{00000000-0005-0000-0000-0000FE520000}"/>
    <cellStyle name="Normal 5 4 2 4 4 2 3" xfId="23891" xr:uid="{00000000-0005-0000-0000-0000FF520000}"/>
    <cellStyle name="Normal 5 4 2 4 4 2 4" xfId="23892" xr:uid="{00000000-0005-0000-0000-000000530000}"/>
    <cellStyle name="Normal 5 4 2 4 4 3" xfId="23893" xr:uid="{00000000-0005-0000-0000-000001530000}"/>
    <cellStyle name="Normal 5 4 2 4 4 3 2" xfId="23894" xr:uid="{00000000-0005-0000-0000-000002530000}"/>
    <cellStyle name="Normal 5 4 2 4 4 3 3" xfId="23895" xr:uid="{00000000-0005-0000-0000-000003530000}"/>
    <cellStyle name="Normal 5 4 2 4 4 3 4" xfId="23896" xr:uid="{00000000-0005-0000-0000-000004530000}"/>
    <cellStyle name="Normal 5 4 2 4 4 4" xfId="23897" xr:uid="{00000000-0005-0000-0000-000005530000}"/>
    <cellStyle name="Normal 5 4 2 4 4 4 2" xfId="23898" xr:uid="{00000000-0005-0000-0000-000006530000}"/>
    <cellStyle name="Normal 5 4 2 4 4 4 3" xfId="23899" xr:uid="{00000000-0005-0000-0000-000007530000}"/>
    <cellStyle name="Normal 5 4 2 4 4 5" xfId="23900" xr:uid="{00000000-0005-0000-0000-000008530000}"/>
    <cellStyle name="Normal 5 4 2 4 4 6" xfId="23901" xr:uid="{00000000-0005-0000-0000-000009530000}"/>
    <cellStyle name="Normal 5 4 2 4 4 7" xfId="23902" xr:uid="{00000000-0005-0000-0000-00000A530000}"/>
    <cellStyle name="Normal 5 4 2 4 5" xfId="23903" xr:uid="{00000000-0005-0000-0000-00000B530000}"/>
    <cellStyle name="Normal 5 4 2 4 5 2" xfId="23904" xr:uid="{00000000-0005-0000-0000-00000C530000}"/>
    <cellStyle name="Normal 5 4 2 4 5 2 2" xfId="23905" xr:uid="{00000000-0005-0000-0000-00000D530000}"/>
    <cellStyle name="Normal 5 4 2 4 5 3" xfId="23906" xr:uid="{00000000-0005-0000-0000-00000E530000}"/>
    <cellStyle name="Normal 5 4 2 4 5 4" xfId="23907" xr:uid="{00000000-0005-0000-0000-00000F530000}"/>
    <cellStyle name="Normal 5 4 2 4 6" xfId="23908" xr:uid="{00000000-0005-0000-0000-000010530000}"/>
    <cellStyle name="Normal 5 4 2 4 6 2" xfId="23909" xr:uid="{00000000-0005-0000-0000-000011530000}"/>
    <cellStyle name="Normal 5 4 2 4 6 3" xfId="23910" xr:uid="{00000000-0005-0000-0000-000012530000}"/>
    <cellStyle name="Normal 5 4 2 4 6 4" xfId="23911" xr:uid="{00000000-0005-0000-0000-000013530000}"/>
    <cellStyle name="Normal 5 4 2 4 7" xfId="23912" xr:uid="{00000000-0005-0000-0000-000014530000}"/>
    <cellStyle name="Normal 5 4 2 4 7 2" xfId="23913" xr:uid="{00000000-0005-0000-0000-000015530000}"/>
    <cellStyle name="Normal 5 4 2 4 7 3" xfId="23914" xr:uid="{00000000-0005-0000-0000-000016530000}"/>
    <cellStyle name="Normal 5 4 2 4 8" xfId="23915" xr:uid="{00000000-0005-0000-0000-000017530000}"/>
    <cellStyle name="Normal 5 4 2 4 9" xfId="23916" xr:uid="{00000000-0005-0000-0000-000018530000}"/>
    <cellStyle name="Normal 5 4 2 5" xfId="23917" xr:uid="{00000000-0005-0000-0000-000019530000}"/>
    <cellStyle name="Normal 5 4 2 5 2" xfId="23918" xr:uid="{00000000-0005-0000-0000-00001A530000}"/>
    <cellStyle name="Normal 5 4 2 5 2 2" xfId="23919" xr:uid="{00000000-0005-0000-0000-00001B530000}"/>
    <cellStyle name="Normal 5 4 2 5 2 2 2" xfId="23920" xr:uid="{00000000-0005-0000-0000-00001C530000}"/>
    <cellStyle name="Normal 5 4 2 5 2 2 2 2" xfId="23921" xr:uid="{00000000-0005-0000-0000-00001D530000}"/>
    <cellStyle name="Normal 5 4 2 5 2 2 3" xfId="23922" xr:uid="{00000000-0005-0000-0000-00001E530000}"/>
    <cellStyle name="Normal 5 4 2 5 2 2 4" xfId="23923" xr:uid="{00000000-0005-0000-0000-00001F530000}"/>
    <cellStyle name="Normal 5 4 2 5 2 3" xfId="23924" xr:uid="{00000000-0005-0000-0000-000020530000}"/>
    <cellStyle name="Normal 5 4 2 5 2 3 2" xfId="23925" xr:uid="{00000000-0005-0000-0000-000021530000}"/>
    <cellStyle name="Normal 5 4 2 5 2 3 3" xfId="23926" xr:uid="{00000000-0005-0000-0000-000022530000}"/>
    <cellStyle name="Normal 5 4 2 5 2 3 4" xfId="23927" xr:uid="{00000000-0005-0000-0000-000023530000}"/>
    <cellStyle name="Normal 5 4 2 5 2 4" xfId="23928" xr:uid="{00000000-0005-0000-0000-000024530000}"/>
    <cellStyle name="Normal 5 4 2 5 2 4 2" xfId="23929" xr:uid="{00000000-0005-0000-0000-000025530000}"/>
    <cellStyle name="Normal 5 4 2 5 2 4 3" xfId="23930" xr:uid="{00000000-0005-0000-0000-000026530000}"/>
    <cellStyle name="Normal 5 4 2 5 2 5" xfId="23931" xr:uid="{00000000-0005-0000-0000-000027530000}"/>
    <cellStyle name="Normal 5 4 2 5 2 6" xfId="23932" xr:uid="{00000000-0005-0000-0000-000028530000}"/>
    <cellStyle name="Normal 5 4 2 5 2 7" xfId="23933" xr:uid="{00000000-0005-0000-0000-000029530000}"/>
    <cellStyle name="Normal 5 4 2 5 3" xfId="23934" xr:uid="{00000000-0005-0000-0000-00002A530000}"/>
    <cellStyle name="Normal 5 4 2 5 3 2" xfId="23935" xr:uid="{00000000-0005-0000-0000-00002B530000}"/>
    <cellStyle name="Normal 5 4 2 5 3 2 2" xfId="23936" xr:uid="{00000000-0005-0000-0000-00002C530000}"/>
    <cellStyle name="Normal 5 4 2 5 3 3" xfId="23937" xr:uid="{00000000-0005-0000-0000-00002D530000}"/>
    <cellStyle name="Normal 5 4 2 5 3 4" xfId="23938" xr:uid="{00000000-0005-0000-0000-00002E530000}"/>
    <cellStyle name="Normal 5 4 2 5 4" xfId="23939" xr:uid="{00000000-0005-0000-0000-00002F530000}"/>
    <cellStyle name="Normal 5 4 2 5 4 2" xfId="23940" xr:uid="{00000000-0005-0000-0000-000030530000}"/>
    <cellStyle name="Normal 5 4 2 5 4 3" xfId="23941" xr:uid="{00000000-0005-0000-0000-000031530000}"/>
    <cellStyle name="Normal 5 4 2 5 4 4" xfId="23942" xr:uid="{00000000-0005-0000-0000-000032530000}"/>
    <cellStyle name="Normal 5 4 2 5 5" xfId="23943" xr:uid="{00000000-0005-0000-0000-000033530000}"/>
    <cellStyle name="Normal 5 4 2 5 5 2" xfId="23944" xr:uid="{00000000-0005-0000-0000-000034530000}"/>
    <cellStyle name="Normal 5 4 2 5 5 3" xfId="23945" xr:uid="{00000000-0005-0000-0000-000035530000}"/>
    <cellStyle name="Normal 5 4 2 5 6" xfId="23946" xr:uid="{00000000-0005-0000-0000-000036530000}"/>
    <cellStyle name="Normal 5 4 2 5 7" xfId="23947" xr:uid="{00000000-0005-0000-0000-000037530000}"/>
    <cellStyle name="Normal 5 4 2 5 8" xfId="23948" xr:uid="{00000000-0005-0000-0000-000038530000}"/>
    <cellStyle name="Normal 5 4 2 6" xfId="23949" xr:uid="{00000000-0005-0000-0000-000039530000}"/>
    <cellStyle name="Normal 5 4 2 6 2" xfId="23950" xr:uid="{00000000-0005-0000-0000-00003A530000}"/>
    <cellStyle name="Normal 5 4 2 6 2 2" xfId="23951" xr:uid="{00000000-0005-0000-0000-00003B530000}"/>
    <cellStyle name="Normal 5 4 2 6 2 2 2" xfId="23952" xr:uid="{00000000-0005-0000-0000-00003C530000}"/>
    <cellStyle name="Normal 5 4 2 6 2 2 2 2" xfId="23953" xr:uid="{00000000-0005-0000-0000-00003D530000}"/>
    <cellStyle name="Normal 5 4 2 6 2 2 3" xfId="23954" xr:uid="{00000000-0005-0000-0000-00003E530000}"/>
    <cellStyle name="Normal 5 4 2 6 2 2 4" xfId="23955" xr:uid="{00000000-0005-0000-0000-00003F530000}"/>
    <cellStyle name="Normal 5 4 2 6 2 3" xfId="23956" xr:uid="{00000000-0005-0000-0000-000040530000}"/>
    <cellStyle name="Normal 5 4 2 6 2 3 2" xfId="23957" xr:uid="{00000000-0005-0000-0000-000041530000}"/>
    <cellStyle name="Normal 5 4 2 6 2 3 3" xfId="23958" xr:uid="{00000000-0005-0000-0000-000042530000}"/>
    <cellStyle name="Normal 5 4 2 6 2 3 4" xfId="23959" xr:uid="{00000000-0005-0000-0000-000043530000}"/>
    <cellStyle name="Normal 5 4 2 6 2 4" xfId="23960" xr:uid="{00000000-0005-0000-0000-000044530000}"/>
    <cellStyle name="Normal 5 4 2 6 2 4 2" xfId="23961" xr:uid="{00000000-0005-0000-0000-000045530000}"/>
    <cellStyle name="Normal 5 4 2 6 2 4 3" xfId="23962" xr:uid="{00000000-0005-0000-0000-000046530000}"/>
    <cellStyle name="Normal 5 4 2 6 2 5" xfId="23963" xr:uid="{00000000-0005-0000-0000-000047530000}"/>
    <cellStyle name="Normal 5 4 2 6 2 6" xfId="23964" xr:uid="{00000000-0005-0000-0000-000048530000}"/>
    <cellStyle name="Normal 5 4 2 6 2 7" xfId="23965" xr:uid="{00000000-0005-0000-0000-000049530000}"/>
    <cellStyle name="Normal 5 4 2 6 3" xfId="23966" xr:uid="{00000000-0005-0000-0000-00004A530000}"/>
    <cellStyle name="Normal 5 4 2 6 3 2" xfId="23967" xr:uid="{00000000-0005-0000-0000-00004B530000}"/>
    <cellStyle name="Normal 5 4 2 6 3 2 2" xfId="23968" xr:uid="{00000000-0005-0000-0000-00004C530000}"/>
    <cellStyle name="Normal 5 4 2 6 3 3" xfId="23969" xr:uid="{00000000-0005-0000-0000-00004D530000}"/>
    <cellStyle name="Normal 5 4 2 6 3 4" xfId="23970" xr:uid="{00000000-0005-0000-0000-00004E530000}"/>
    <cellStyle name="Normal 5 4 2 6 4" xfId="23971" xr:uid="{00000000-0005-0000-0000-00004F530000}"/>
    <cellStyle name="Normal 5 4 2 6 4 2" xfId="23972" xr:uid="{00000000-0005-0000-0000-000050530000}"/>
    <cellStyle name="Normal 5 4 2 6 4 3" xfId="23973" xr:uid="{00000000-0005-0000-0000-000051530000}"/>
    <cellStyle name="Normal 5 4 2 6 4 4" xfId="23974" xr:uid="{00000000-0005-0000-0000-000052530000}"/>
    <cellStyle name="Normal 5 4 2 6 5" xfId="23975" xr:uid="{00000000-0005-0000-0000-000053530000}"/>
    <cellStyle name="Normal 5 4 2 6 5 2" xfId="23976" xr:uid="{00000000-0005-0000-0000-000054530000}"/>
    <cellStyle name="Normal 5 4 2 6 5 3" xfId="23977" xr:uid="{00000000-0005-0000-0000-000055530000}"/>
    <cellStyle name="Normal 5 4 2 6 6" xfId="23978" xr:uid="{00000000-0005-0000-0000-000056530000}"/>
    <cellStyle name="Normal 5 4 2 6 7" xfId="23979" xr:uid="{00000000-0005-0000-0000-000057530000}"/>
    <cellStyle name="Normal 5 4 2 6 8" xfId="23980" xr:uid="{00000000-0005-0000-0000-000058530000}"/>
    <cellStyle name="Normal 5 4 2 7" xfId="23981" xr:uid="{00000000-0005-0000-0000-000059530000}"/>
    <cellStyle name="Normal 5 4 2 7 2" xfId="23982" xr:uid="{00000000-0005-0000-0000-00005A530000}"/>
    <cellStyle name="Normal 5 4 2 7 2 2" xfId="23983" xr:uid="{00000000-0005-0000-0000-00005B530000}"/>
    <cellStyle name="Normal 5 4 2 7 2 2 2" xfId="23984" xr:uid="{00000000-0005-0000-0000-00005C530000}"/>
    <cellStyle name="Normal 5 4 2 7 2 3" xfId="23985" xr:uid="{00000000-0005-0000-0000-00005D530000}"/>
    <cellStyle name="Normal 5 4 2 7 2 4" xfId="23986" xr:uid="{00000000-0005-0000-0000-00005E530000}"/>
    <cellStyle name="Normal 5 4 2 7 3" xfId="23987" xr:uid="{00000000-0005-0000-0000-00005F530000}"/>
    <cellStyle name="Normal 5 4 2 7 3 2" xfId="23988" xr:uid="{00000000-0005-0000-0000-000060530000}"/>
    <cellStyle name="Normal 5 4 2 7 3 3" xfId="23989" xr:uid="{00000000-0005-0000-0000-000061530000}"/>
    <cellStyle name="Normal 5 4 2 7 3 4" xfId="23990" xr:uid="{00000000-0005-0000-0000-000062530000}"/>
    <cellStyle name="Normal 5 4 2 7 4" xfId="23991" xr:uid="{00000000-0005-0000-0000-000063530000}"/>
    <cellStyle name="Normal 5 4 2 7 4 2" xfId="23992" xr:uid="{00000000-0005-0000-0000-000064530000}"/>
    <cellStyle name="Normal 5 4 2 7 4 3" xfId="23993" xr:uid="{00000000-0005-0000-0000-000065530000}"/>
    <cellStyle name="Normal 5 4 2 7 5" xfId="23994" xr:uid="{00000000-0005-0000-0000-000066530000}"/>
    <cellStyle name="Normal 5 4 2 7 6" xfId="23995" xr:uid="{00000000-0005-0000-0000-000067530000}"/>
    <cellStyle name="Normal 5 4 2 7 7" xfId="23996" xr:uid="{00000000-0005-0000-0000-000068530000}"/>
    <cellStyle name="Normal 5 4 2 8" xfId="23997" xr:uid="{00000000-0005-0000-0000-000069530000}"/>
    <cellStyle name="Normal 5 4 2 8 2" xfId="23998" xr:uid="{00000000-0005-0000-0000-00006A530000}"/>
    <cellStyle name="Normal 5 4 2 8 2 2" xfId="23999" xr:uid="{00000000-0005-0000-0000-00006B530000}"/>
    <cellStyle name="Normal 5 4 2 8 3" xfId="24000" xr:uid="{00000000-0005-0000-0000-00006C530000}"/>
    <cellStyle name="Normal 5 4 2 8 4" xfId="24001" xr:uid="{00000000-0005-0000-0000-00006D530000}"/>
    <cellStyle name="Normal 5 4 2 9" xfId="24002" xr:uid="{00000000-0005-0000-0000-00006E530000}"/>
    <cellStyle name="Normal 5 4 2 9 2" xfId="24003" xr:uid="{00000000-0005-0000-0000-00006F530000}"/>
    <cellStyle name="Normal 5 4 2 9 3" xfId="24004" xr:uid="{00000000-0005-0000-0000-000070530000}"/>
    <cellStyle name="Normal 5 4 2 9 4" xfId="24005" xr:uid="{00000000-0005-0000-0000-000071530000}"/>
    <cellStyle name="Normal 5 4 3" xfId="24006" xr:uid="{00000000-0005-0000-0000-000072530000}"/>
    <cellStyle name="Normal 5 4 3 10" xfId="24007" xr:uid="{00000000-0005-0000-0000-000073530000}"/>
    <cellStyle name="Normal 5 4 3 11" xfId="24008" xr:uid="{00000000-0005-0000-0000-000074530000}"/>
    <cellStyle name="Normal 5 4 3 2" xfId="24009" xr:uid="{00000000-0005-0000-0000-000075530000}"/>
    <cellStyle name="Normal 5 4 3 2 10" xfId="24010" xr:uid="{00000000-0005-0000-0000-000076530000}"/>
    <cellStyle name="Normal 5 4 3 2 2" xfId="24011" xr:uid="{00000000-0005-0000-0000-000077530000}"/>
    <cellStyle name="Normal 5 4 3 2 2 2" xfId="24012" xr:uid="{00000000-0005-0000-0000-000078530000}"/>
    <cellStyle name="Normal 5 4 3 2 2 2 2" xfId="24013" xr:uid="{00000000-0005-0000-0000-000079530000}"/>
    <cellStyle name="Normal 5 4 3 2 2 2 2 2" xfId="24014" xr:uid="{00000000-0005-0000-0000-00007A530000}"/>
    <cellStyle name="Normal 5 4 3 2 2 2 2 2 2" xfId="24015" xr:uid="{00000000-0005-0000-0000-00007B530000}"/>
    <cellStyle name="Normal 5 4 3 2 2 2 2 3" xfId="24016" xr:uid="{00000000-0005-0000-0000-00007C530000}"/>
    <cellStyle name="Normal 5 4 3 2 2 2 2 4" xfId="24017" xr:uid="{00000000-0005-0000-0000-00007D530000}"/>
    <cellStyle name="Normal 5 4 3 2 2 2 3" xfId="24018" xr:uid="{00000000-0005-0000-0000-00007E530000}"/>
    <cellStyle name="Normal 5 4 3 2 2 2 3 2" xfId="24019" xr:uid="{00000000-0005-0000-0000-00007F530000}"/>
    <cellStyle name="Normal 5 4 3 2 2 2 3 3" xfId="24020" xr:uid="{00000000-0005-0000-0000-000080530000}"/>
    <cellStyle name="Normal 5 4 3 2 2 2 3 4" xfId="24021" xr:uid="{00000000-0005-0000-0000-000081530000}"/>
    <cellStyle name="Normal 5 4 3 2 2 2 4" xfId="24022" xr:uid="{00000000-0005-0000-0000-000082530000}"/>
    <cellStyle name="Normal 5 4 3 2 2 2 4 2" xfId="24023" xr:uid="{00000000-0005-0000-0000-000083530000}"/>
    <cellStyle name="Normal 5 4 3 2 2 2 4 3" xfId="24024" xr:uid="{00000000-0005-0000-0000-000084530000}"/>
    <cellStyle name="Normal 5 4 3 2 2 2 5" xfId="24025" xr:uid="{00000000-0005-0000-0000-000085530000}"/>
    <cellStyle name="Normal 5 4 3 2 2 2 6" xfId="24026" xr:uid="{00000000-0005-0000-0000-000086530000}"/>
    <cellStyle name="Normal 5 4 3 2 2 2 7" xfId="24027" xr:uid="{00000000-0005-0000-0000-000087530000}"/>
    <cellStyle name="Normal 5 4 3 2 2 3" xfId="24028" xr:uid="{00000000-0005-0000-0000-000088530000}"/>
    <cellStyle name="Normal 5 4 3 2 2 3 2" xfId="24029" xr:uid="{00000000-0005-0000-0000-000089530000}"/>
    <cellStyle name="Normal 5 4 3 2 2 3 2 2" xfId="24030" xr:uid="{00000000-0005-0000-0000-00008A530000}"/>
    <cellStyle name="Normal 5 4 3 2 2 3 3" xfId="24031" xr:uid="{00000000-0005-0000-0000-00008B530000}"/>
    <cellStyle name="Normal 5 4 3 2 2 3 4" xfId="24032" xr:uid="{00000000-0005-0000-0000-00008C530000}"/>
    <cellStyle name="Normal 5 4 3 2 2 4" xfId="24033" xr:uid="{00000000-0005-0000-0000-00008D530000}"/>
    <cellStyle name="Normal 5 4 3 2 2 4 2" xfId="24034" xr:uid="{00000000-0005-0000-0000-00008E530000}"/>
    <cellStyle name="Normal 5 4 3 2 2 4 3" xfId="24035" xr:uid="{00000000-0005-0000-0000-00008F530000}"/>
    <cellStyle name="Normal 5 4 3 2 2 4 4" xfId="24036" xr:uid="{00000000-0005-0000-0000-000090530000}"/>
    <cellStyle name="Normal 5 4 3 2 2 5" xfId="24037" xr:uid="{00000000-0005-0000-0000-000091530000}"/>
    <cellStyle name="Normal 5 4 3 2 2 5 2" xfId="24038" xr:uid="{00000000-0005-0000-0000-000092530000}"/>
    <cellStyle name="Normal 5 4 3 2 2 5 3" xfId="24039" xr:uid="{00000000-0005-0000-0000-000093530000}"/>
    <cellStyle name="Normal 5 4 3 2 2 6" xfId="24040" xr:uid="{00000000-0005-0000-0000-000094530000}"/>
    <cellStyle name="Normal 5 4 3 2 2 7" xfId="24041" xr:uid="{00000000-0005-0000-0000-000095530000}"/>
    <cellStyle name="Normal 5 4 3 2 2 8" xfId="24042" xr:uid="{00000000-0005-0000-0000-000096530000}"/>
    <cellStyle name="Normal 5 4 3 2 3" xfId="24043" xr:uid="{00000000-0005-0000-0000-000097530000}"/>
    <cellStyle name="Normal 5 4 3 2 3 2" xfId="24044" xr:uid="{00000000-0005-0000-0000-000098530000}"/>
    <cellStyle name="Normal 5 4 3 2 3 2 2" xfId="24045" xr:uid="{00000000-0005-0000-0000-000099530000}"/>
    <cellStyle name="Normal 5 4 3 2 3 2 2 2" xfId="24046" xr:uid="{00000000-0005-0000-0000-00009A530000}"/>
    <cellStyle name="Normal 5 4 3 2 3 2 2 2 2" xfId="24047" xr:uid="{00000000-0005-0000-0000-00009B530000}"/>
    <cellStyle name="Normal 5 4 3 2 3 2 2 3" xfId="24048" xr:uid="{00000000-0005-0000-0000-00009C530000}"/>
    <cellStyle name="Normal 5 4 3 2 3 2 2 4" xfId="24049" xr:uid="{00000000-0005-0000-0000-00009D530000}"/>
    <cellStyle name="Normal 5 4 3 2 3 2 3" xfId="24050" xr:uid="{00000000-0005-0000-0000-00009E530000}"/>
    <cellStyle name="Normal 5 4 3 2 3 2 3 2" xfId="24051" xr:uid="{00000000-0005-0000-0000-00009F530000}"/>
    <cellStyle name="Normal 5 4 3 2 3 2 3 3" xfId="24052" xr:uid="{00000000-0005-0000-0000-0000A0530000}"/>
    <cellStyle name="Normal 5 4 3 2 3 2 3 4" xfId="24053" xr:uid="{00000000-0005-0000-0000-0000A1530000}"/>
    <cellStyle name="Normal 5 4 3 2 3 2 4" xfId="24054" xr:uid="{00000000-0005-0000-0000-0000A2530000}"/>
    <cellStyle name="Normal 5 4 3 2 3 2 4 2" xfId="24055" xr:uid="{00000000-0005-0000-0000-0000A3530000}"/>
    <cellStyle name="Normal 5 4 3 2 3 2 4 3" xfId="24056" xr:uid="{00000000-0005-0000-0000-0000A4530000}"/>
    <cellStyle name="Normal 5 4 3 2 3 2 5" xfId="24057" xr:uid="{00000000-0005-0000-0000-0000A5530000}"/>
    <cellStyle name="Normal 5 4 3 2 3 2 6" xfId="24058" xr:uid="{00000000-0005-0000-0000-0000A6530000}"/>
    <cellStyle name="Normal 5 4 3 2 3 2 7" xfId="24059" xr:uid="{00000000-0005-0000-0000-0000A7530000}"/>
    <cellStyle name="Normal 5 4 3 2 3 3" xfId="24060" xr:uid="{00000000-0005-0000-0000-0000A8530000}"/>
    <cellStyle name="Normal 5 4 3 2 3 3 2" xfId="24061" xr:uid="{00000000-0005-0000-0000-0000A9530000}"/>
    <cellStyle name="Normal 5 4 3 2 3 3 2 2" xfId="24062" xr:uid="{00000000-0005-0000-0000-0000AA530000}"/>
    <cellStyle name="Normal 5 4 3 2 3 3 3" xfId="24063" xr:uid="{00000000-0005-0000-0000-0000AB530000}"/>
    <cellStyle name="Normal 5 4 3 2 3 3 4" xfId="24064" xr:uid="{00000000-0005-0000-0000-0000AC530000}"/>
    <cellStyle name="Normal 5 4 3 2 3 4" xfId="24065" xr:uid="{00000000-0005-0000-0000-0000AD530000}"/>
    <cellStyle name="Normal 5 4 3 2 3 4 2" xfId="24066" xr:uid="{00000000-0005-0000-0000-0000AE530000}"/>
    <cellStyle name="Normal 5 4 3 2 3 4 3" xfId="24067" xr:uid="{00000000-0005-0000-0000-0000AF530000}"/>
    <cellStyle name="Normal 5 4 3 2 3 4 4" xfId="24068" xr:uid="{00000000-0005-0000-0000-0000B0530000}"/>
    <cellStyle name="Normal 5 4 3 2 3 5" xfId="24069" xr:uid="{00000000-0005-0000-0000-0000B1530000}"/>
    <cellStyle name="Normal 5 4 3 2 3 5 2" xfId="24070" xr:uid="{00000000-0005-0000-0000-0000B2530000}"/>
    <cellStyle name="Normal 5 4 3 2 3 5 3" xfId="24071" xr:uid="{00000000-0005-0000-0000-0000B3530000}"/>
    <cellStyle name="Normal 5 4 3 2 3 6" xfId="24072" xr:uid="{00000000-0005-0000-0000-0000B4530000}"/>
    <cellStyle name="Normal 5 4 3 2 3 7" xfId="24073" xr:uid="{00000000-0005-0000-0000-0000B5530000}"/>
    <cellStyle name="Normal 5 4 3 2 3 8" xfId="24074" xr:uid="{00000000-0005-0000-0000-0000B6530000}"/>
    <cellStyle name="Normal 5 4 3 2 4" xfId="24075" xr:uid="{00000000-0005-0000-0000-0000B7530000}"/>
    <cellStyle name="Normal 5 4 3 2 4 2" xfId="24076" xr:uid="{00000000-0005-0000-0000-0000B8530000}"/>
    <cellStyle name="Normal 5 4 3 2 4 2 2" xfId="24077" xr:uid="{00000000-0005-0000-0000-0000B9530000}"/>
    <cellStyle name="Normal 5 4 3 2 4 2 2 2" xfId="24078" xr:uid="{00000000-0005-0000-0000-0000BA530000}"/>
    <cellStyle name="Normal 5 4 3 2 4 2 3" xfId="24079" xr:uid="{00000000-0005-0000-0000-0000BB530000}"/>
    <cellStyle name="Normal 5 4 3 2 4 2 4" xfId="24080" xr:uid="{00000000-0005-0000-0000-0000BC530000}"/>
    <cellStyle name="Normal 5 4 3 2 4 3" xfId="24081" xr:uid="{00000000-0005-0000-0000-0000BD530000}"/>
    <cellStyle name="Normal 5 4 3 2 4 3 2" xfId="24082" xr:uid="{00000000-0005-0000-0000-0000BE530000}"/>
    <cellStyle name="Normal 5 4 3 2 4 3 3" xfId="24083" xr:uid="{00000000-0005-0000-0000-0000BF530000}"/>
    <cellStyle name="Normal 5 4 3 2 4 3 4" xfId="24084" xr:uid="{00000000-0005-0000-0000-0000C0530000}"/>
    <cellStyle name="Normal 5 4 3 2 4 4" xfId="24085" xr:uid="{00000000-0005-0000-0000-0000C1530000}"/>
    <cellStyle name="Normal 5 4 3 2 4 4 2" xfId="24086" xr:uid="{00000000-0005-0000-0000-0000C2530000}"/>
    <cellStyle name="Normal 5 4 3 2 4 4 3" xfId="24087" xr:uid="{00000000-0005-0000-0000-0000C3530000}"/>
    <cellStyle name="Normal 5 4 3 2 4 5" xfId="24088" xr:uid="{00000000-0005-0000-0000-0000C4530000}"/>
    <cellStyle name="Normal 5 4 3 2 4 6" xfId="24089" xr:uid="{00000000-0005-0000-0000-0000C5530000}"/>
    <cellStyle name="Normal 5 4 3 2 4 7" xfId="24090" xr:uid="{00000000-0005-0000-0000-0000C6530000}"/>
    <cellStyle name="Normal 5 4 3 2 5" xfId="24091" xr:uid="{00000000-0005-0000-0000-0000C7530000}"/>
    <cellStyle name="Normal 5 4 3 2 5 2" xfId="24092" xr:uid="{00000000-0005-0000-0000-0000C8530000}"/>
    <cellStyle name="Normal 5 4 3 2 5 2 2" xfId="24093" xr:uid="{00000000-0005-0000-0000-0000C9530000}"/>
    <cellStyle name="Normal 5 4 3 2 5 3" xfId="24094" xr:uid="{00000000-0005-0000-0000-0000CA530000}"/>
    <cellStyle name="Normal 5 4 3 2 5 4" xfId="24095" xr:uid="{00000000-0005-0000-0000-0000CB530000}"/>
    <cellStyle name="Normal 5 4 3 2 6" xfId="24096" xr:uid="{00000000-0005-0000-0000-0000CC530000}"/>
    <cellStyle name="Normal 5 4 3 2 6 2" xfId="24097" xr:uid="{00000000-0005-0000-0000-0000CD530000}"/>
    <cellStyle name="Normal 5 4 3 2 6 3" xfId="24098" xr:uid="{00000000-0005-0000-0000-0000CE530000}"/>
    <cellStyle name="Normal 5 4 3 2 6 4" xfId="24099" xr:uid="{00000000-0005-0000-0000-0000CF530000}"/>
    <cellStyle name="Normal 5 4 3 2 7" xfId="24100" xr:uid="{00000000-0005-0000-0000-0000D0530000}"/>
    <cellStyle name="Normal 5 4 3 2 7 2" xfId="24101" xr:uid="{00000000-0005-0000-0000-0000D1530000}"/>
    <cellStyle name="Normal 5 4 3 2 7 3" xfId="24102" xr:uid="{00000000-0005-0000-0000-0000D2530000}"/>
    <cellStyle name="Normal 5 4 3 2 8" xfId="24103" xr:uid="{00000000-0005-0000-0000-0000D3530000}"/>
    <cellStyle name="Normal 5 4 3 2 9" xfId="24104" xr:uid="{00000000-0005-0000-0000-0000D4530000}"/>
    <cellStyle name="Normal 5 4 3 3" xfId="24105" xr:uid="{00000000-0005-0000-0000-0000D5530000}"/>
    <cellStyle name="Normal 5 4 3 3 2" xfId="24106" xr:uid="{00000000-0005-0000-0000-0000D6530000}"/>
    <cellStyle name="Normal 5 4 3 3 2 2" xfId="24107" xr:uid="{00000000-0005-0000-0000-0000D7530000}"/>
    <cellStyle name="Normal 5 4 3 3 2 2 2" xfId="24108" xr:uid="{00000000-0005-0000-0000-0000D8530000}"/>
    <cellStyle name="Normal 5 4 3 3 2 2 2 2" xfId="24109" xr:uid="{00000000-0005-0000-0000-0000D9530000}"/>
    <cellStyle name="Normal 5 4 3 3 2 2 3" xfId="24110" xr:uid="{00000000-0005-0000-0000-0000DA530000}"/>
    <cellStyle name="Normal 5 4 3 3 2 2 4" xfId="24111" xr:uid="{00000000-0005-0000-0000-0000DB530000}"/>
    <cellStyle name="Normal 5 4 3 3 2 3" xfId="24112" xr:uid="{00000000-0005-0000-0000-0000DC530000}"/>
    <cellStyle name="Normal 5 4 3 3 2 3 2" xfId="24113" xr:uid="{00000000-0005-0000-0000-0000DD530000}"/>
    <cellStyle name="Normal 5 4 3 3 2 3 3" xfId="24114" xr:uid="{00000000-0005-0000-0000-0000DE530000}"/>
    <cellStyle name="Normal 5 4 3 3 2 3 4" xfId="24115" xr:uid="{00000000-0005-0000-0000-0000DF530000}"/>
    <cellStyle name="Normal 5 4 3 3 2 4" xfId="24116" xr:uid="{00000000-0005-0000-0000-0000E0530000}"/>
    <cellStyle name="Normal 5 4 3 3 2 4 2" xfId="24117" xr:uid="{00000000-0005-0000-0000-0000E1530000}"/>
    <cellStyle name="Normal 5 4 3 3 2 4 3" xfId="24118" xr:uid="{00000000-0005-0000-0000-0000E2530000}"/>
    <cellStyle name="Normal 5 4 3 3 2 5" xfId="24119" xr:uid="{00000000-0005-0000-0000-0000E3530000}"/>
    <cellStyle name="Normal 5 4 3 3 2 6" xfId="24120" xr:uid="{00000000-0005-0000-0000-0000E4530000}"/>
    <cellStyle name="Normal 5 4 3 3 2 7" xfId="24121" xr:uid="{00000000-0005-0000-0000-0000E5530000}"/>
    <cellStyle name="Normal 5 4 3 3 3" xfId="24122" xr:uid="{00000000-0005-0000-0000-0000E6530000}"/>
    <cellStyle name="Normal 5 4 3 3 3 2" xfId="24123" xr:uid="{00000000-0005-0000-0000-0000E7530000}"/>
    <cellStyle name="Normal 5 4 3 3 3 2 2" xfId="24124" xr:uid="{00000000-0005-0000-0000-0000E8530000}"/>
    <cellStyle name="Normal 5 4 3 3 3 3" xfId="24125" xr:uid="{00000000-0005-0000-0000-0000E9530000}"/>
    <cellStyle name="Normal 5 4 3 3 3 4" xfId="24126" xr:uid="{00000000-0005-0000-0000-0000EA530000}"/>
    <cellStyle name="Normal 5 4 3 3 4" xfId="24127" xr:uid="{00000000-0005-0000-0000-0000EB530000}"/>
    <cellStyle name="Normal 5 4 3 3 4 2" xfId="24128" xr:uid="{00000000-0005-0000-0000-0000EC530000}"/>
    <cellStyle name="Normal 5 4 3 3 4 3" xfId="24129" xr:uid="{00000000-0005-0000-0000-0000ED530000}"/>
    <cellStyle name="Normal 5 4 3 3 4 4" xfId="24130" xr:uid="{00000000-0005-0000-0000-0000EE530000}"/>
    <cellStyle name="Normal 5 4 3 3 5" xfId="24131" xr:uid="{00000000-0005-0000-0000-0000EF530000}"/>
    <cellStyle name="Normal 5 4 3 3 5 2" xfId="24132" xr:uid="{00000000-0005-0000-0000-0000F0530000}"/>
    <cellStyle name="Normal 5 4 3 3 5 3" xfId="24133" xr:uid="{00000000-0005-0000-0000-0000F1530000}"/>
    <cellStyle name="Normal 5 4 3 3 6" xfId="24134" xr:uid="{00000000-0005-0000-0000-0000F2530000}"/>
    <cellStyle name="Normal 5 4 3 3 7" xfId="24135" xr:uid="{00000000-0005-0000-0000-0000F3530000}"/>
    <cellStyle name="Normal 5 4 3 3 8" xfId="24136" xr:uid="{00000000-0005-0000-0000-0000F4530000}"/>
    <cellStyle name="Normal 5 4 3 4" xfId="24137" xr:uid="{00000000-0005-0000-0000-0000F5530000}"/>
    <cellStyle name="Normal 5 4 3 4 2" xfId="24138" xr:uid="{00000000-0005-0000-0000-0000F6530000}"/>
    <cellStyle name="Normal 5 4 3 4 2 2" xfId="24139" xr:uid="{00000000-0005-0000-0000-0000F7530000}"/>
    <cellStyle name="Normal 5 4 3 4 2 2 2" xfId="24140" xr:uid="{00000000-0005-0000-0000-0000F8530000}"/>
    <cellStyle name="Normal 5 4 3 4 2 2 2 2" xfId="24141" xr:uid="{00000000-0005-0000-0000-0000F9530000}"/>
    <cellStyle name="Normal 5 4 3 4 2 2 3" xfId="24142" xr:uid="{00000000-0005-0000-0000-0000FA530000}"/>
    <cellStyle name="Normal 5 4 3 4 2 2 4" xfId="24143" xr:uid="{00000000-0005-0000-0000-0000FB530000}"/>
    <cellStyle name="Normal 5 4 3 4 2 3" xfId="24144" xr:uid="{00000000-0005-0000-0000-0000FC530000}"/>
    <cellStyle name="Normal 5 4 3 4 2 3 2" xfId="24145" xr:uid="{00000000-0005-0000-0000-0000FD530000}"/>
    <cellStyle name="Normal 5 4 3 4 2 3 3" xfId="24146" xr:uid="{00000000-0005-0000-0000-0000FE530000}"/>
    <cellStyle name="Normal 5 4 3 4 2 3 4" xfId="24147" xr:uid="{00000000-0005-0000-0000-0000FF530000}"/>
    <cellStyle name="Normal 5 4 3 4 2 4" xfId="24148" xr:uid="{00000000-0005-0000-0000-000000540000}"/>
    <cellStyle name="Normal 5 4 3 4 2 4 2" xfId="24149" xr:uid="{00000000-0005-0000-0000-000001540000}"/>
    <cellStyle name="Normal 5 4 3 4 2 4 3" xfId="24150" xr:uid="{00000000-0005-0000-0000-000002540000}"/>
    <cellStyle name="Normal 5 4 3 4 2 5" xfId="24151" xr:uid="{00000000-0005-0000-0000-000003540000}"/>
    <cellStyle name="Normal 5 4 3 4 2 6" xfId="24152" xr:uid="{00000000-0005-0000-0000-000004540000}"/>
    <cellStyle name="Normal 5 4 3 4 2 7" xfId="24153" xr:uid="{00000000-0005-0000-0000-000005540000}"/>
    <cellStyle name="Normal 5 4 3 4 3" xfId="24154" xr:uid="{00000000-0005-0000-0000-000006540000}"/>
    <cellStyle name="Normal 5 4 3 4 3 2" xfId="24155" xr:uid="{00000000-0005-0000-0000-000007540000}"/>
    <cellStyle name="Normal 5 4 3 4 3 2 2" xfId="24156" xr:uid="{00000000-0005-0000-0000-000008540000}"/>
    <cellStyle name="Normal 5 4 3 4 3 3" xfId="24157" xr:uid="{00000000-0005-0000-0000-000009540000}"/>
    <cellStyle name="Normal 5 4 3 4 3 4" xfId="24158" xr:uid="{00000000-0005-0000-0000-00000A540000}"/>
    <cellStyle name="Normal 5 4 3 4 4" xfId="24159" xr:uid="{00000000-0005-0000-0000-00000B540000}"/>
    <cellStyle name="Normal 5 4 3 4 4 2" xfId="24160" xr:uid="{00000000-0005-0000-0000-00000C540000}"/>
    <cellStyle name="Normal 5 4 3 4 4 3" xfId="24161" xr:uid="{00000000-0005-0000-0000-00000D540000}"/>
    <cellStyle name="Normal 5 4 3 4 4 4" xfId="24162" xr:uid="{00000000-0005-0000-0000-00000E540000}"/>
    <cellStyle name="Normal 5 4 3 4 5" xfId="24163" xr:uid="{00000000-0005-0000-0000-00000F540000}"/>
    <cellStyle name="Normal 5 4 3 4 5 2" xfId="24164" xr:uid="{00000000-0005-0000-0000-000010540000}"/>
    <cellStyle name="Normal 5 4 3 4 5 3" xfId="24165" xr:uid="{00000000-0005-0000-0000-000011540000}"/>
    <cellStyle name="Normal 5 4 3 4 6" xfId="24166" xr:uid="{00000000-0005-0000-0000-000012540000}"/>
    <cellStyle name="Normal 5 4 3 4 7" xfId="24167" xr:uid="{00000000-0005-0000-0000-000013540000}"/>
    <cellStyle name="Normal 5 4 3 4 8" xfId="24168" xr:uid="{00000000-0005-0000-0000-000014540000}"/>
    <cellStyle name="Normal 5 4 3 5" xfId="24169" xr:uid="{00000000-0005-0000-0000-000015540000}"/>
    <cellStyle name="Normal 5 4 3 5 2" xfId="24170" xr:uid="{00000000-0005-0000-0000-000016540000}"/>
    <cellStyle name="Normal 5 4 3 5 2 2" xfId="24171" xr:uid="{00000000-0005-0000-0000-000017540000}"/>
    <cellStyle name="Normal 5 4 3 5 2 2 2" xfId="24172" xr:uid="{00000000-0005-0000-0000-000018540000}"/>
    <cellStyle name="Normal 5 4 3 5 2 3" xfId="24173" xr:uid="{00000000-0005-0000-0000-000019540000}"/>
    <cellStyle name="Normal 5 4 3 5 2 4" xfId="24174" xr:uid="{00000000-0005-0000-0000-00001A540000}"/>
    <cellStyle name="Normal 5 4 3 5 3" xfId="24175" xr:uid="{00000000-0005-0000-0000-00001B540000}"/>
    <cellStyle name="Normal 5 4 3 5 3 2" xfId="24176" xr:uid="{00000000-0005-0000-0000-00001C540000}"/>
    <cellStyle name="Normal 5 4 3 5 3 3" xfId="24177" xr:uid="{00000000-0005-0000-0000-00001D540000}"/>
    <cellStyle name="Normal 5 4 3 5 3 4" xfId="24178" xr:uid="{00000000-0005-0000-0000-00001E540000}"/>
    <cellStyle name="Normal 5 4 3 5 4" xfId="24179" xr:uid="{00000000-0005-0000-0000-00001F540000}"/>
    <cellStyle name="Normal 5 4 3 5 4 2" xfId="24180" xr:uid="{00000000-0005-0000-0000-000020540000}"/>
    <cellStyle name="Normal 5 4 3 5 4 3" xfId="24181" xr:uid="{00000000-0005-0000-0000-000021540000}"/>
    <cellStyle name="Normal 5 4 3 5 5" xfId="24182" xr:uid="{00000000-0005-0000-0000-000022540000}"/>
    <cellStyle name="Normal 5 4 3 5 6" xfId="24183" xr:uid="{00000000-0005-0000-0000-000023540000}"/>
    <cellStyle name="Normal 5 4 3 5 7" xfId="24184" xr:uid="{00000000-0005-0000-0000-000024540000}"/>
    <cellStyle name="Normal 5 4 3 6" xfId="24185" xr:uid="{00000000-0005-0000-0000-000025540000}"/>
    <cellStyle name="Normal 5 4 3 6 2" xfId="24186" xr:uid="{00000000-0005-0000-0000-000026540000}"/>
    <cellStyle name="Normal 5 4 3 6 2 2" xfId="24187" xr:uid="{00000000-0005-0000-0000-000027540000}"/>
    <cellStyle name="Normal 5 4 3 6 3" xfId="24188" xr:uid="{00000000-0005-0000-0000-000028540000}"/>
    <cellStyle name="Normal 5 4 3 6 4" xfId="24189" xr:uid="{00000000-0005-0000-0000-000029540000}"/>
    <cellStyle name="Normal 5 4 3 7" xfId="24190" xr:uid="{00000000-0005-0000-0000-00002A540000}"/>
    <cellStyle name="Normal 5 4 3 7 2" xfId="24191" xr:uid="{00000000-0005-0000-0000-00002B540000}"/>
    <cellStyle name="Normal 5 4 3 7 3" xfId="24192" xr:uid="{00000000-0005-0000-0000-00002C540000}"/>
    <cellStyle name="Normal 5 4 3 7 4" xfId="24193" xr:uid="{00000000-0005-0000-0000-00002D540000}"/>
    <cellStyle name="Normal 5 4 3 8" xfId="24194" xr:uid="{00000000-0005-0000-0000-00002E540000}"/>
    <cellStyle name="Normal 5 4 3 8 2" xfId="24195" xr:uid="{00000000-0005-0000-0000-00002F540000}"/>
    <cellStyle name="Normal 5 4 3 8 3" xfId="24196" xr:uid="{00000000-0005-0000-0000-000030540000}"/>
    <cellStyle name="Normal 5 4 3 9" xfId="24197" xr:uid="{00000000-0005-0000-0000-000031540000}"/>
    <cellStyle name="Normal 5 4 4" xfId="24198" xr:uid="{00000000-0005-0000-0000-000032540000}"/>
    <cellStyle name="Normal 5 4 4 10" xfId="24199" xr:uid="{00000000-0005-0000-0000-000033540000}"/>
    <cellStyle name="Normal 5 4 4 11" xfId="24200" xr:uid="{00000000-0005-0000-0000-000034540000}"/>
    <cellStyle name="Normal 5 4 4 2" xfId="24201" xr:uid="{00000000-0005-0000-0000-000035540000}"/>
    <cellStyle name="Normal 5 4 4 2 10" xfId="24202" xr:uid="{00000000-0005-0000-0000-000036540000}"/>
    <cellStyle name="Normal 5 4 4 2 2" xfId="24203" xr:uid="{00000000-0005-0000-0000-000037540000}"/>
    <cellStyle name="Normal 5 4 4 2 2 2" xfId="24204" xr:uid="{00000000-0005-0000-0000-000038540000}"/>
    <cellStyle name="Normal 5 4 4 2 2 2 2" xfId="24205" xr:uid="{00000000-0005-0000-0000-000039540000}"/>
    <cellStyle name="Normal 5 4 4 2 2 2 2 2" xfId="24206" xr:uid="{00000000-0005-0000-0000-00003A540000}"/>
    <cellStyle name="Normal 5 4 4 2 2 2 2 2 2" xfId="24207" xr:uid="{00000000-0005-0000-0000-00003B540000}"/>
    <cellStyle name="Normal 5 4 4 2 2 2 2 3" xfId="24208" xr:uid="{00000000-0005-0000-0000-00003C540000}"/>
    <cellStyle name="Normal 5 4 4 2 2 2 2 4" xfId="24209" xr:uid="{00000000-0005-0000-0000-00003D540000}"/>
    <cellStyle name="Normal 5 4 4 2 2 2 3" xfId="24210" xr:uid="{00000000-0005-0000-0000-00003E540000}"/>
    <cellStyle name="Normal 5 4 4 2 2 2 3 2" xfId="24211" xr:uid="{00000000-0005-0000-0000-00003F540000}"/>
    <cellStyle name="Normal 5 4 4 2 2 2 3 3" xfId="24212" xr:uid="{00000000-0005-0000-0000-000040540000}"/>
    <cellStyle name="Normal 5 4 4 2 2 2 3 4" xfId="24213" xr:uid="{00000000-0005-0000-0000-000041540000}"/>
    <cellStyle name="Normal 5 4 4 2 2 2 4" xfId="24214" xr:uid="{00000000-0005-0000-0000-000042540000}"/>
    <cellStyle name="Normal 5 4 4 2 2 2 4 2" xfId="24215" xr:uid="{00000000-0005-0000-0000-000043540000}"/>
    <cellStyle name="Normal 5 4 4 2 2 2 4 3" xfId="24216" xr:uid="{00000000-0005-0000-0000-000044540000}"/>
    <cellStyle name="Normal 5 4 4 2 2 2 5" xfId="24217" xr:uid="{00000000-0005-0000-0000-000045540000}"/>
    <cellStyle name="Normal 5 4 4 2 2 2 6" xfId="24218" xr:uid="{00000000-0005-0000-0000-000046540000}"/>
    <cellStyle name="Normal 5 4 4 2 2 2 7" xfId="24219" xr:uid="{00000000-0005-0000-0000-000047540000}"/>
    <cellStyle name="Normal 5 4 4 2 2 3" xfId="24220" xr:uid="{00000000-0005-0000-0000-000048540000}"/>
    <cellStyle name="Normal 5 4 4 2 2 3 2" xfId="24221" xr:uid="{00000000-0005-0000-0000-000049540000}"/>
    <cellStyle name="Normal 5 4 4 2 2 3 2 2" xfId="24222" xr:uid="{00000000-0005-0000-0000-00004A540000}"/>
    <cellStyle name="Normal 5 4 4 2 2 3 3" xfId="24223" xr:uid="{00000000-0005-0000-0000-00004B540000}"/>
    <cellStyle name="Normal 5 4 4 2 2 3 4" xfId="24224" xr:uid="{00000000-0005-0000-0000-00004C540000}"/>
    <cellStyle name="Normal 5 4 4 2 2 4" xfId="24225" xr:uid="{00000000-0005-0000-0000-00004D540000}"/>
    <cellStyle name="Normal 5 4 4 2 2 4 2" xfId="24226" xr:uid="{00000000-0005-0000-0000-00004E540000}"/>
    <cellStyle name="Normal 5 4 4 2 2 4 3" xfId="24227" xr:uid="{00000000-0005-0000-0000-00004F540000}"/>
    <cellStyle name="Normal 5 4 4 2 2 4 4" xfId="24228" xr:uid="{00000000-0005-0000-0000-000050540000}"/>
    <cellStyle name="Normal 5 4 4 2 2 5" xfId="24229" xr:uid="{00000000-0005-0000-0000-000051540000}"/>
    <cellStyle name="Normal 5 4 4 2 2 5 2" xfId="24230" xr:uid="{00000000-0005-0000-0000-000052540000}"/>
    <cellStyle name="Normal 5 4 4 2 2 5 3" xfId="24231" xr:uid="{00000000-0005-0000-0000-000053540000}"/>
    <cellStyle name="Normal 5 4 4 2 2 6" xfId="24232" xr:uid="{00000000-0005-0000-0000-000054540000}"/>
    <cellStyle name="Normal 5 4 4 2 2 7" xfId="24233" xr:uid="{00000000-0005-0000-0000-000055540000}"/>
    <cellStyle name="Normal 5 4 4 2 2 8" xfId="24234" xr:uid="{00000000-0005-0000-0000-000056540000}"/>
    <cellStyle name="Normal 5 4 4 2 3" xfId="24235" xr:uid="{00000000-0005-0000-0000-000057540000}"/>
    <cellStyle name="Normal 5 4 4 2 3 2" xfId="24236" xr:uid="{00000000-0005-0000-0000-000058540000}"/>
    <cellStyle name="Normal 5 4 4 2 3 2 2" xfId="24237" xr:uid="{00000000-0005-0000-0000-000059540000}"/>
    <cellStyle name="Normal 5 4 4 2 3 2 2 2" xfId="24238" xr:uid="{00000000-0005-0000-0000-00005A540000}"/>
    <cellStyle name="Normal 5 4 4 2 3 2 2 2 2" xfId="24239" xr:uid="{00000000-0005-0000-0000-00005B540000}"/>
    <cellStyle name="Normal 5 4 4 2 3 2 2 3" xfId="24240" xr:uid="{00000000-0005-0000-0000-00005C540000}"/>
    <cellStyle name="Normal 5 4 4 2 3 2 2 4" xfId="24241" xr:uid="{00000000-0005-0000-0000-00005D540000}"/>
    <cellStyle name="Normal 5 4 4 2 3 2 3" xfId="24242" xr:uid="{00000000-0005-0000-0000-00005E540000}"/>
    <cellStyle name="Normal 5 4 4 2 3 2 3 2" xfId="24243" xr:uid="{00000000-0005-0000-0000-00005F540000}"/>
    <cellStyle name="Normal 5 4 4 2 3 2 3 3" xfId="24244" xr:uid="{00000000-0005-0000-0000-000060540000}"/>
    <cellStyle name="Normal 5 4 4 2 3 2 3 4" xfId="24245" xr:uid="{00000000-0005-0000-0000-000061540000}"/>
    <cellStyle name="Normal 5 4 4 2 3 2 4" xfId="24246" xr:uid="{00000000-0005-0000-0000-000062540000}"/>
    <cellStyle name="Normal 5 4 4 2 3 2 4 2" xfId="24247" xr:uid="{00000000-0005-0000-0000-000063540000}"/>
    <cellStyle name="Normal 5 4 4 2 3 2 4 3" xfId="24248" xr:uid="{00000000-0005-0000-0000-000064540000}"/>
    <cellStyle name="Normal 5 4 4 2 3 2 5" xfId="24249" xr:uid="{00000000-0005-0000-0000-000065540000}"/>
    <cellStyle name="Normal 5 4 4 2 3 2 6" xfId="24250" xr:uid="{00000000-0005-0000-0000-000066540000}"/>
    <cellStyle name="Normal 5 4 4 2 3 2 7" xfId="24251" xr:uid="{00000000-0005-0000-0000-000067540000}"/>
    <cellStyle name="Normal 5 4 4 2 3 3" xfId="24252" xr:uid="{00000000-0005-0000-0000-000068540000}"/>
    <cellStyle name="Normal 5 4 4 2 3 3 2" xfId="24253" xr:uid="{00000000-0005-0000-0000-000069540000}"/>
    <cellStyle name="Normal 5 4 4 2 3 3 2 2" xfId="24254" xr:uid="{00000000-0005-0000-0000-00006A540000}"/>
    <cellStyle name="Normal 5 4 4 2 3 3 3" xfId="24255" xr:uid="{00000000-0005-0000-0000-00006B540000}"/>
    <cellStyle name="Normal 5 4 4 2 3 3 4" xfId="24256" xr:uid="{00000000-0005-0000-0000-00006C540000}"/>
    <cellStyle name="Normal 5 4 4 2 3 4" xfId="24257" xr:uid="{00000000-0005-0000-0000-00006D540000}"/>
    <cellStyle name="Normal 5 4 4 2 3 4 2" xfId="24258" xr:uid="{00000000-0005-0000-0000-00006E540000}"/>
    <cellStyle name="Normal 5 4 4 2 3 4 3" xfId="24259" xr:uid="{00000000-0005-0000-0000-00006F540000}"/>
    <cellStyle name="Normal 5 4 4 2 3 4 4" xfId="24260" xr:uid="{00000000-0005-0000-0000-000070540000}"/>
    <cellStyle name="Normal 5 4 4 2 3 5" xfId="24261" xr:uid="{00000000-0005-0000-0000-000071540000}"/>
    <cellStyle name="Normal 5 4 4 2 3 5 2" xfId="24262" xr:uid="{00000000-0005-0000-0000-000072540000}"/>
    <cellStyle name="Normal 5 4 4 2 3 5 3" xfId="24263" xr:uid="{00000000-0005-0000-0000-000073540000}"/>
    <cellStyle name="Normal 5 4 4 2 3 6" xfId="24264" xr:uid="{00000000-0005-0000-0000-000074540000}"/>
    <cellStyle name="Normal 5 4 4 2 3 7" xfId="24265" xr:uid="{00000000-0005-0000-0000-000075540000}"/>
    <cellStyle name="Normal 5 4 4 2 3 8" xfId="24266" xr:uid="{00000000-0005-0000-0000-000076540000}"/>
    <cellStyle name="Normal 5 4 4 2 4" xfId="24267" xr:uid="{00000000-0005-0000-0000-000077540000}"/>
    <cellStyle name="Normal 5 4 4 2 4 2" xfId="24268" xr:uid="{00000000-0005-0000-0000-000078540000}"/>
    <cellStyle name="Normal 5 4 4 2 4 2 2" xfId="24269" xr:uid="{00000000-0005-0000-0000-000079540000}"/>
    <cellStyle name="Normal 5 4 4 2 4 2 2 2" xfId="24270" xr:uid="{00000000-0005-0000-0000-00007A540000}"/>
    <cellStyle name="Normal 5 4 4 2 4 2 3" xfId="24271" xr:uid="{00000000-0005-0000-0000-00007B540000}"/>
    <cellStyle name="Normal 5 4 4 2 4 2 4" xfId="24272" xr:uid="{00000000-0005-0000-0000-00007C540000}"/>
    <cellStyle name="Normal 5 4 4 2 4 3" xfId="24273" xr:uid="{00000000-0005-0000-0000-00007D540000}"/>
    <cellStyle name="Normal 5 4 4 2 4 3 2" xfId="24274" xr:uid="{00000000-0005-0000-0000-00007E540000}"/>
    <cellStyle name="Normal 5 4 4 2 4 3 3" xfId="24275" xr:uid="{00000000-0005-0000-0000-00007F540000}"/>
    <cellStyle name="Normal 5 4 4 2 4 3 4" xfId="24276" xr:uid="{00000000-0005-0000-0000-000080540000}"/>
    <cellStyle name="Normal 5 4 4 2 4 4" xfId="24277" xr:uid="{00000000-0005-0000-0000-000081540000}"/>
    <cellStyle name="Normal 5 4 4 2 4 4 2" xfId="24278" xr:uid="{00000000-0005-0000-0000-000082540000}"/>
    <cellStyle name="Normal 5 4 4 2 4 4 3" xfId="24279" xr:uid="{00000000-0005-0000-0000-000083540000}"/>
    <cellStyle name="Normal 5 4 4 2 4 5" xfId="24280" xr:uid="{00000000-0005-0000-0000-000084540000}"/>
    <cellStyle name="Normal 5 4 4 2 4 6" xfId="24281" xr:uid="{00000000-0005-0000-0000-000085540000}"/>
    <cellStyle name="Normal 5 4 4 2 4 7" xfId="24282" xr:uid="{00000000-0005-0000-0000-000086540000}"/>
    <cellStyle name="Normal 5 4 4 2 5" xfId="24283" xr:uid="{00000000-0005-0000-0000-000087540000}"/>
    <cellStyle name="Normal 5 4 4 2 5 2" xfId="24284" xr:uid="{00000000-0005-0000-0000-000088540000}"/>
    <cellStyle name="Normal 5 4 4 2 5 2 2" xfId="24285" xr:uid="{00000000-0005-0000-0000-000089540000}"/>
    <cellStyle name="Normal 5 4 4 2 5 3" xfId="24286" xr:uid="{00000000-0005-0000-0000-00008A540000}"/>
    <cellStyle name="Normal 5 4 4 2 5 4" xfId="24287" xr:uid="{00000000-0005-0000-0000-00008B540000}"/>
    <cellStyle name="Normal 5 4 4 2 6" xfId="24288" xr:uid="{00000000-0005-0000-0000-00008C540000}"/>
    <cellStyle name="Normal 5 4 4 2 6 2" xfId="24289" xr:uid="{00000000-0005-0000-0000-00008D540000}"/>
    <cellStyle name="Normal 5 4 4 2 6 3" xfId="24290" xr:uid="{00000000-0005-0000-0000-00008E540000}"/>
    <cellStyle name="Normal 5 4 4 2 6 4" xfId="24291" xr:uid="{00000000-0005-0000-0000-00008F540000}"/>
    <cellStyle name="Normal 5 4 4 2 7" xfId="24292" xr:uid="{00000000-0005-0000-0000-000090540000}"/>
    <cellStyle name="Normal 5 4 4 2 7 2" xfId="24293" xr:uid="{00000000-0005-0000-0000-000091540000}"/>
    <cellStyle name="Normal 5 4 4 2 7 3" xfId="24294" xr:uid="{00000000-0005-0000-0000-000092540000}"/>
    <cellStyle name="Normal 5 4 4 2 8" xfId="24295" xr:uid="{00000000-0005-0000-0000-000093540000}"/>
    <cellStyle name="Normal 5 4 4 2 9" xfId="24296" xr:uid="{00000000-0005-0000-0000-000094540000}"/>
    <cellStyle name="Normal 5 4 4 3" xfId="24297" xr:uid="{00000000-0005-0000-0000-000095540000}"/>
    <cellStyle name="Normal 5 4 4 3 2" xfId="24298" xr:uid="{00000000-0005-0000-0000-000096540000}"/>
    <cellStyle name="Normal 5 4 4 3 2 2" xfId="24299" xr:uid="{00000000-0005-0000-0000-000097540000}"/>
    <cellStyle name="Normal 5 4 4 3 2 2 2" xfId="24300" xr:uid="{00000000-0005-0000-0000-000098540000}"/>
    <cellStyle name="Normal 5 4 4 3 2 2 2 2" xfId="24301" xr:uid="{00000000-0005-0000-0000-000099540000}"/>
    <cellStyle name="Normal 5 4 4 3 2 2 3" xfId="24302" xr:uid="{00000000-0005-0000-0000-00009A540000}"/>
    <cellStyle name="Normal 5 4 4 3 2 2 4" xfId="24303" xr:uid="{00000000-0005-0000-0000-00009B540000}"/>
    <cellStyle name="Normal 5 4 4 3 2 3" xfId="24304" xr:uid="{00000000-0005-0000-0000-00009C540000}"/>
    <cellStyle name="Normal 5 4 4 3 2 3 2" xfId="24305" xr:uid="{00000000-0005-0000-0000-00009D540000}"/>
    <cellStyle name="Normal 5 4 4 3 2 3 3" xfId="24306" xr:uid="{00000000-0005-0000-0000-00009E540000}"/>
    <cellStyle name="Normal 5 4 4 3 2 3 4" xfId="24307" xr:uid="{00000000-0005-0000-0000-00009F540000}"/>
    <cellStyle name="Normal 5 4 4 3 2 4" xfId="24308" xr:uid="{00000000-0005-0000-0000-0000A0540000}"/>
    <cellStyle name="Normal 5 4 4 3 2 4 2" xfId="24309" xr:uid="{00000000-0005-0000-0000-0000A1540000}"/>
    <cellStyle name="Normal 5 4 4 3 2 4 3" xfId="24310" xr:uid="{00000000-0005-0000-0000-0000A2540000}"/>
    <cellStyle name="Normal 5 4 4 3 2 5" xfId="24311" xr:uid="{00000000-0005-0000-0000-0000A3540000}"/>
    <cellStyle name="Normal 5 4 4 3 2 6" xfId="24312" xr:uid="{00000000-0005-0000-0000-0000A4540000}"/>
    <cellStyle name="Normal 5 4 4 3 2 7" xfId="24313" xr:uid="{00000000-0005-0000-0000-0000A5540000}"/>
    <cellStyle name="Normal 5 4 4 3 3" xfId="24314" xr:uid="{00000000-0005-0000-0000-0000A6540000}"/>
    <cellStyle name="Normal 5 4 4 3 3 2" xfId="24315" xr:uid="{00000000-0005-0000-0000-0000A7540000}"/>
    <cellStyle name="Normal 5 4 4 3 3 2 2" xfId="24316" xr:uid="{00000000-0005-0000-0000-0000A8540000}"/>
    <cellStyle name="Normal 5 4 4 3 3 3" xfId="24317" xr:uid="{00000000-0005-0000-0000-0000A9540000}"/>
    <cellStyle name="Normal 5 4 4 3 3 4" xfId="24318" xr:uid="{00000000-0005-0000-0000-0000AA540000}"/>
    <cellStyle name="Normal 5 4 4 3 4" xfId="24319" xr:uid="{00000000-0005-0000-0000-0000AB540000}"/>
    <cellStyle name="Normal 5 4 4 3 4 2" xfId="24320" xr:uid="{00000000-0005-0000-0000-0000AC540000}"/>
    <cellStyle name="Normal 5 4 4 3 4 3" xfId="24321" xr:uid="{00000000-0005-0000-0000-0000AD540000}"/>
    <cellStyle name="Normal 5 4 4 3 4 4" xfId="24322" xr:uid="{00000000-0005-0000-0000-0000AE540000}"/>
    <cellStyle name="Normal 5 4 4 3 5" xfId="24323" xr:uid="{00000000-0005-0000-0000-0000AF540000}"/>
    <cellStyle name="Normal 5 4 4 3 5 2" xfId="24324" xr:uid="{00000000-0005-0000-0000-0000B0540000}"/>
    <cellStyle name="Normal 5 4 4 3 5 3" xfId="24325" xr:uid="{00000000-0005-0000-0000-0000B1540000}"/>
    <cellStyle name="Normal 5 4 4 3 6" xfId="24326" xr:uid="{00000000-0005-0000-0000-0000B2540000}"/>
    <cellStyle name="Normal 5 4 4 3 7" xfId="24327" xr:uid="{00000000-0005-0000-0000-0000B3540000}"/>
    <cellStyle name="Normal 5 4 4 3 8" xfId="24328" xr:uid="{00000000-0005-0000-0000-0000B4540000}"/>
    <cellStyle name="Normal 5 4 4 4" xfId="24329" xr:uid="{00000000-0005-0000-0000-0000B5540000}"/>
    <cellStyle name="Normal 5 4 4 4 2" xfId="24330" xr:uid="{00000000-0005-0000-0000-0000B6540000}"/>
    <cellStyle name="Normal 5 4 4 4 2 2" xfId="24331" xr:uid="{00000000-0005-0000-0000-0000B7540000}"/>
    <cellStyle name="Normal 5 4 4 4 2 2 2" xfId="24332" xr:uid="{00000000-0005-0000-0000-0000B8540000}"/>
    <cellStyle name="Normal 5 4 4 4 2 2 2 2" xfId="24333" xr:uid="{00000000-0005-0000-0000-0000B9540000}"/>
    <cellStyle name="Normal 5 4 4 4 2 2 3" xfId="24334" xr:uid="{00000000-0005-0000-0000-0000BA540000}"/>
    <cellStyle name="Normal 5 4 4 4 2 2 4" xfId="24335" xr:uid="{00000000-0005-0000-0000-0000BB540000}"/>
    <cellStyle name="Normal 5 4 4 4 2 3" xfId="24336" xr:uid="{00000000-0005-0000-0000-0000BC540000}"/>
    <cellStyle name="Normal 5 4 4 4 2 3 2" xfId="24337" xr:uid="{00000000-0005-0000-0000-0000BD540000}"/>
    <cellStyle name="Normal 5 4 4 4 2 3 3" xfId="24338" xr:uid="{00000000-0005-0000-0000-0000BE540000}"/>
    <cellStyle name="Normal 5 4 4 4 2 3 4" xfId="24339" xr:uid="{00000000-0005-0000-0000-0000BF540000}"/>
    <cellStyle name="Normal 5 4 4 4 2 4" xfId="24340" xr:uid="{00000000-0005-0000-0000-0000C0540000}"/>
    <cellStyle name="Normal 5 4 4 4 2 4 2" xfId="24341" xr:uid="{00000000-0005-0000-0000-0000C1540000}"/>
    <cellStyle name="Normal 5 4 4 4 2 4 3" xfId="24342" xr:uid="{00000000-0005-0000-0000-0000C2540000}"/>
    <cellStyle name="Normal 5 4 4 4 2 5" xfId="24343" xr:uid="{00000000-0005-0000-0000-0000C3540000}"/>
    <cellStyle name="Normal 5 4 4 4 2 6" xfId="24344" xr:uid="{00000000-0005-0000-0000-0000C4540000}"/>
    <cellStyle name="Normal 5 4 4 4 2 7" xfId="24345" xr:uid="{00000000-0005-0000-0000-0000C5540000}"/>
    <cellStyle name="Normal 5 4 4 4 3" xfId="24346" xr:uid="{00000000-0005-0000-0000-0000C6540000}"/>
    <cellStyle name="Normal 5 4 4 4 3 2" xfId="24347" xr:uid="{00000000-0005-0000-0000-0000C7540000}"/>
    <cellStyle name="Normal 5 4 4 4 3 2 2" xfId="24348" xr:uid="{00000000-0005-0000-0000-0000C8540000}"/>
    <cellStyle name="Normal 5 4 4 4 3 3" xfId="24349" xr:uid="{00000000-0005-0000-0000-0000C9540000}"/>
    <cellStyle name="Normal 5 4 4 4 3 4" xfId="24350" xr:uid="{00000000-0005-0000-0000-0000CA540000}"/>
    <cellStyle name="Normal 5 4 4 4 4" xfId="24351" xr:uid="{00000000-0005-0000-0000-0000CB540000}"/>
    <cellStyle name="Normal 5 4 4 4 4 2" xfId="24352" xr:uid="{00000000-0005-0000-0000-0000CC540000}"/>
    <cellStyle name="Normal 5 4 4 4 4 3" xfId="24353" xr:uid="{00000000-0005-0000-0000-0000CD540000}"/>
    <cellStyle name="Normal 5 4 4 4 4 4" xfId="24354" xr:uid="{00000000-0005-0000-0000-0000CE540000}"/>
    <cellStyle name="Normal 5 4 4 4 5" xfId="24355" xr:uid="{00000000-0005-0000-0000-0000CF540000}"/>
    <cellStyle name="Normal 5 4 4 4 5 2" xfId="24356" xr:uid="{00000000-0005-0000-0000-0000D0540000}"/>
    <cellStyle name="Normal 5 4 4 4 5 3" xfId="24357" xr:uid="{00000000-0005-0000-0000-0000D1540000}"/>
    <cellStyle name="Normal 5 4 4 4 6" xfId="24358" xr:uid="{00000000-0005-0000-0000-0000D2540000}"/>
    <cellStyle name="Normal 5 4 4 4 7" xfId="24359" xr:uid="{00000000-0005-0000-0000-0000D3540000}"/>
    <cellStyle name="Normal 5 4 4 4 8" xfId="24360" xr:uid="{00000000-0005-0000-0000-0000D4540000}"/>
    <cellStyle name="Normal 5 4 4 5" xfId="24361" xr:uid="{00000000-0005-0000-0000-0000D5540000}"/>
    <cellStyle name="Normal 5 4 4 5 2" xfId="24362" xr:uid="{00000000-0005-0000-0000-0000D6540000}"/>
    <cellStyle name="Normal 5 4 4 5 2 2" xfId="24363" xr:uid="{00000000-0005-0000-0000-0000D7540000}"/>
    <cellStyle name="Normal 5 4 4 5 2 2 2" xfId="24364" xr:uid="{00000000-0005-0000-0000-0000D8540000}"/>
    <cellStyle name="Normal 5 4 4 5 2 3" xfId="24365" xr:uid="{00000000-0005-0000-0000-0000D9540000}"/>
    <cellStyle name="Normal 5 4 4 5 2 4" xfId="24366" xr:uid="{00000000-0005-0000-0000-0000DA540000}"/>
    <cellStyle name="Normal 5 4 4 5 3" xfId="24367" xr:uid="{00000000-0005-0000-0000-0000DB540000}"/>
    <cellStyle name="Normal 5 4 4 5 3 2" xfId="24368" xr:uid="{00000000-0005-0000-0000-0000DC540000}"/>
    <cellStyle name="Normal 5 4 4 5 3 3" xfId="24369" xr:uid="{00000000-0005-0000-0000-0000DD540000}"/>
    <cellStyle name="Normal 5 4 4 5 3 4" xfId="24370" xr:uid="{00000000-0005-0000-0000-0000DE540000}"/>
    <cellStyle name="Normal 5 4 4 5 4" xfId="24371" xr:uid="{00000000-0005-0000-0000-0000DF540000}"/>
    <cellStyle name="Normal 5 4 4 5 4 2" xfId="24372" xr:uid="{00000000-0005-0000-0000-0000E0540000}"/>
    <cellStyle name="Normal 5 4 4 5 4 3" xfId="24373" xr:uid="{00000000-0005-0000-0000-0000E1540000}"/>
    <cellStyle name="Normal 5 4 4 5 5" xfId="24374" xr:uid="{00000000-0005-0000-0000-0000E2540000}"/>
    <cellStyle name="Normal 5 4 4 5 6" xfId="24375" xr:uid="{00000000-0005-0000-0000-0000E3540000}"/>
    <cellStyle name="Normal 5 4 4 5 7" xfId="24376" xr:uid="{00000000-0005-0000-0000-0000E4540000}"/>
    <cellStyle name="Normal 5 4 4 6" xfId="24377" xr:uid="{00000000-0005-0000-0000-0000E5540000}"/>
    <cellStyle name="Normal 5 4 4 6 2" xfId="24378" xr:uid="{00000000-0005-0000-0000-0000E6540000}"/>
    <cellStyle name="Normal 5 4 4 6 2 2" xfId="24379" xr:uid="{00000000-0005-0000-0000-0000E7540000}"/>
    <cellStyle name="Normal 5 4 4 6 3" xfId="24380" xr:uid="{00000000-0005-0000-0000-0000E8540000}"/>
    <cellStyle name="Normal 5 4 4 6 4" xfId="24381" xr:uid="{00000000-0005-0000-0000-0000E9540000}"/>
    <cellStyle name="Normal 5 4 4 7" xfId="24382" xr:uid="{00000000-0005-0000-0000-0000EA540000}"/>
    <cellStyle name="Normal 5 4 4 7 2" xfId="24383" xr:uid="{00000000-0005-0000-0000-0000EB540000}"/>
    <cellStyle name="Normal 5 4 4 7 3" xfId="24384" xr:uid="{00000000-0005-0000-0000-0000EC540000}"/>
    <cellStyle name="Normal 5 4 4 7 4" xfId="24385" xr:uid="{00000000-0005-0000-0000-0000ED540000}"/>
    <cellStyle name="Normal 5 4 4 8" xfId="24386" xr:uid="{00000000-0005-0000-0000-0000EE540000}"/>
    <cellStyle name="Normal 5 4 4 8 2" xfId="24387" xr:uid="{00000000-0005-0000-0000-0000EF540000}"/>
    <cellStyle name="Normal 5 4 4 8 3" xfId="24388" xr:uid="{00000000-0005-0000-0000-0000F0540000}"/>
    <cellStyle name="Normal 5 4 4 9" xfId="24389" xr:uid="{00000000-0005-0000-0000-0000F1540000}"/>
    <cellStyle name="Normal 5 4 5" xfId="24390" xr:uid="{00000000-0005-0000-0000-0000F2540000}"/>
    <cellStyle name="Normal 5 4 5 10" xfId="24391" xr:uid="{00000000-0005-0000-0000-0000F3540000}"/>
    <cellStyle name="Normal 5 4 5 2" xfId="24392" xr:uid="{00000000-0005-0000-0000-0000F4540000}"/>
    <cellStyle name="Normal 5 4 5 2 2" xfId="24393" xr:uid="{00000000-0005-0000-0000-0000F5540000}"/>
    <cellStyle name="Normal 5 4 5 2 2 2" xfId="24394" xr:uid="{00000000-0005-0000-0000-0000F6540000}"/>
    <cellStyle name="Normal 5 4 5 2 2 2 2" xfId="24395" xr:uid="{00000000-0005-0000-0000-0000F7540000}"/>
    <cellStyle name="Normal 5 4 5 2 2 2 2 2" xfId="24396" xr:uid="{00000000-0005-0000-0000-0000F8540000}"/>
    <cellStyle name="Normal 5 4 5 2 2 2 3" xfId="24397" xr:uid="{00000000-0005-0000-0000-0000F9540000}"/>
    <cellStyle name="Normal 5 4 5 2 2 2 4" xfId="24398" xr:uid="{00000000-0005-0000-0000-0000FA540000}"/>
    <cellStyle name="Normal 5 4 5 2 2 3" xfId="24399" xr:uid="{00000000-0005-0000-0000-0000FB540000}"/>
    <cellStyle name="Normal 5 4 5 2 2 3 2" xfId="24400" xr:uid="{00000000-0005-0000-0000-0000FC540000}"/>
    <cellStyle name="Normal 5 4 5 2 2 3 3" xfId="24401" xr:uid="{00000000-0005-0000-0000-0000FD540000}"/>
    <cellStyle name="Normal 5 4 5 2 2 3 4" xfId="24402" xr:uid="{00000000-0005-0000-0000-0000FE540000}"/>
    <cellStyle name="Normal 5 4 5 2 2 4" xfId="24403" xr:uid="{00000000-0005-0000-0000-0000FF540000}"/>
    <cellStyle name="Normal 5 4 5 2 2 4 2" xfId="24404" xr:uid="{00000000-0005-0000-0000-000000550000}"/>
    <cellStyle name="Normal 5 4 5 2 2 4 3" xfId="24405" xr:uid="{00000000-0005-0000-0000-000001550000}"/>
    <cellStyle name="Normal 5 4 5 2 2 5" xfId="24406" xr:uid="{00000000-0005-0000-0000-000002550000}"/>
    <cellStyle name="Normal 5 4 5 2 2 6" xfId="24407" xr:uid="{00000000-0005-0000-0000-000003550000}"/>
    <cellStyle name="Normal 5 4 5 2 2 7" xfId="24408" xr:uid="{00000000-0005-0000-0000-000004550000}"/>
    <cellStyle name="Normal 5 4 5 2 3" xfId="24409" xr:uid="{00000000-0005-0000-0000-000005550000}"/>
    <cellStyle name="Normal 5 4 5 2 3 2" xfId="24410" xr:uid="{00000000-0005-0000-0000-000006550000}"/>
    <cellStyle name="Normal 5 4 5 2 3 2 2" xfId="24411" xr:uid="{00000000-0005-0000-0000-000007550000}"/>
    <cellStyle name="Normal 5 4 5 2 3 3" xfId="24412" xr:uid="{00000000-0005-0000-0000-000008550000}"/>
    <cellStyle name="Normal 5 4 5 2 3 4" xfId="24413" xr:uid="{00000000-0005-0000-0000-000009550000}"/>
    <cellStyle name="Normal 5 4 5 2 4" xfId="24414" xr:uid="{00000000-0005-0000-0000-00000A550000}"/>
    <cellStyle name="Normal 5 4 5 2 4 2" xfId="24415" xr:uid="{00000000-0005-0000-0000-00000B550000}"/>
    <cellStyle name="Normal 5 4 5 2 4 3" xfId="24416" xr:uid="{00000000-0005-0000-0000-00000C550000}"/>
    <cellStyle name="Normal 5 4 5 2 4 4" xfId="24417" xr:uid="{00000000-0005-0000-0000-00000D550000}"/>
    <cellStyle name="Normal 5 4 5 2 5" xfId="24418" xr:uid="{00000000-0005-0000-0000-00000E550000}"/>
    <cellStyle name="Normal 5 4 5 2 5 2" xfId="24419" xr:uid="{00000000-0005-0000-0000-00000F550000}"/>
    <cellStyle name="Normal 5 4 5 2 5 3" xfId="24420" xr:uid="{00000000-0005-0000-0000-000010550000}"/>
    <cellStyle name="Normal 5 4 5 2 6" xfId="24421" xr:uid="{00000000-0005-0000-0000-000011550000}"/>
    <cellStyle name="Normal 5 4 5 2 7" xfId="24422" xr:uid="{00000000-0005-0000-0000-000012550000}"/>
    <cellStyle name="Normal 5 4 5 2 8" xfId="24423" xr:uid="{00000000-0005-0000-0000-000013550000}"/>
    <cellStyle name="Normal 5 4 5 3" xfId="24424" xr:uid="{00000000-0005-0000-0000-000014550000}"/>
    <cellStyle name="Normal 5 4 5 3 2" xfId="24425" xr:uid="{00000000-0005-0000-0000-000015550000}"/>
    <cellStyle name="Normal 5 4 5 3 2 2" xfId="24426" xr:uid="{00000000-0005-0000-0000-000016550000}"/>
    <cellStyle name="Normal 5 4 5 3 2 2 2" xfId="24427" xr:uid="{00000000-0005-0000-0000-000017550000}"/>
    <cellStyle name="Normal 5 4 5 3 2 2 2 2" xfId="24428" xr:uid="{00000000-0005-0000-0000-000018550000}"/>
    <cellStyle name="Normal 5 4 5 3 2 2 3" xfId="24429" xr:uid="{00000000-0005-0000-0000-000019550000}"/>
    <cellStyle name="Normal 5 4 5 3 2 2 4" xfId="24430" xr:uid="{00000000-0005-0000-0000-00001A550000}"/>
    <cellStyle name="Normal 5 4 5 3 2 3" xfId="24431" xr:uid="{00000000-0005-0000-0000-00001B550000}"/>
    <cellStyle name="Normal 5 4 5 3 2 3 2" xfId="24432" xr:uid="{00000000-0005-0000-0000-00001C550000}"/>
    <cellStyle name="Normal 5 4 5 3 2 3 3" xfId="24433" xr:uid="{00000000-0005-0000-0000-00001D550000}"/>
    <cellStyle name="Normal 5 4 5 3 2 3 4" xfId="24434" xr:uid="{00000000-0005-0000-0000-00001E550000}"/>
    <cellStyle name="Normal 5 4 5 3 2 4" xfId="24435" xr:uid="{00000000-0005-0000-0000-00001F550000}"/>
    <cellStyle name="Normal 5 4 5 3 2 4 2" xfId="24436" xr:uid="{00000000-0005-0000-0000-000020550000}"/>
    <cellStyle name="Normal 5 4 5 3 2 4 3" xfId="24437" xr:uid="{00000000-0005-0000-0000-000021550000}"/>
    <cellStyle name="Normal 5 4 5 3 2 5" xfId="24438" xr:uid="{00000000-0005-0000-0000-000022550000}"/>
    <cellStyle name="Normal 5 4 5 3 2 6" xfId="24439" xr:uid="{00000000-0005-0000-0000-000023550000}"/>
    <cellStyle name="Normal 5 4 5 3 2 7" xfId="24440" xr:uid="{00000000-0005-0000-0000-000024550000}"/>
    <cellStyle name="Normal 5 4 5 3 3" xfId="24441" xr:uid="{00000000-0005-0000-0000-000025550000}"/>
    <cellStyle name="Normal 5 4 5 3 3 2" xfId="24442" xr:uid="{00000000-0005-0000-0000-000026550000}"/>
    <cellStyle name="Normal 5 4 5 3 3 2 2" xfId="24443" xr:uid="{00000000-0005-0000-0000-000027550000}"/>
    <cellStyle name="Normal 5 4 5 3 3 3" xfId="24444" xr:uid="{00000000-0005-0000-0000-000028550000}"/>
    <cellStyle name="Normal 5 4 5 3 3 4" xfId="24445" xr:uid="{00000000-0005-0000-0000-000029550000}"/>
    <cellStyle name="Normal 5 4 5 3 4" xfId="24446" xr:uid="{00000000-0005-0000-0000-00002A550000}"/>
    <cellStyle name="Normal 5 4 5 3 4 2" xfId="24447" xr:uid="{00000000-0005-0000-0000-00002B550000}"/>
    <cellStyle name="Normal 5 4 5 3 4 3" xfId="24448" xr:uid="{00000000-0005-0000-0000-00002C550000}"/>
    <cellStyle name="Normal 5 4 5 3 4 4" xfId="24449" xr:uid="{00000000-0005-0000-0000-00002D550000}"/>
    <cellStyle name="Normal 5 4 5 3 5" xfId="24450" xr:uid="{00000000-0005-0000-0000-00002E550000}"/>
    <cellStyle name="Normal 5 4 5 3 5 2" xfId="24451" xr:uid="{00000000-0005-0000-0000-00002F550000}"/>
    <cellStyle name="Normal 5 4 5 3 5 3" xfId="24452" xr:uid="{00000000-0005-0000-0000-000030550000}"/>
    <cellStyle name="Normal 5 4 5 3 6" xfId="24453" xr:uid="{00000000-0005-0000-0000-000031550000}"/>
    <cellStyle name="Normal 5 4 5 3 7" xfId="24454" xr:uid="{00000000-0005-0000-0000-000032550000}"/>
    <cellStyle name="Normal 5 4 5 3 8" xfId="24455" xr:uid="{00000000-0005-0000-0000-000033550000}"/>
    <cellStyle name="Normal 5 4 5 4" xfId="24456" xr:uid="{00000000-0005-0000-0000-000034550000}"/>
    <cellStyle name="Normal 5 4 5 4 2" xfId="24457" xr:uid="{00000000-0005-0000-0000-000035550000}"/>
    <cellStyle name="Normal 5 4 5 4 2 2" xfId="24458" xr:uid="{00000000-0005-0000-0000-000036550000}"/>
    <cellStyle name="Normal 5 4 5 4 2 2 2" xfId="24459" xr:uid="{00000000-0005-0000-0000-000037550000}"/>
    <cellStyle name="Normal 5 4 5 4 2 3" xfId="24460" xr:uid="{00000000-0005-0000-0000-000038550000}"/>
    <cellStyle name="Normal 5 4 5 4 2 4" xfId="24461" xr:uid="{00000000-0005-0000-0000-000039550000}"/>
    <cellStyle name="Normal 5 4 5 4 3" xfId="24462" xr:uid="{00000000-0005-0000-0000-00003A550000}"/>
    <cellStyle name="Normal 5 4 5 4 3 2" xfId="24463" xr:uid="{00000000-0005-0000-0000-00003B550000}"/>
    <cellStyle name="Normal 5 4 5 4 3 3" xfId="24464" xr:uid="{00000000-0005-0000-0000-00003C550000}"/>
    <cellStyle name="Normal 5 4 5 4 3 4" xfId="24465" xr:uid="{00000000-0005-0000-0000-00003D550000}"/>
    <cellStyle name="Normal 5 4 5 4 4" xfId="24466" xr:uid="{00000000-0005-0000-0000-00003E550000}"/>
    <cellStyle name="Normal 5 4 5 4 4 2" xfId="24467" xr:uid="{00000000-0005-0000-0000-00003F550000}"/>
    <cellStyle name="Normal 5 4 5 4 4 3" xfId="24468" xr:uid="{00000000-0005-0000-0000-000040550000}"/>
    <cellStyle name="Normal 5 4 5 4 5" xfId="24469" xr:uid="{00000000-0005-0000-0000-000041550000}"/>
    <cellStyle name="Normal 5 4 5 4 6" xfId="24470" xr:uid="{00000000-0005-0000-0000-000042550000}"/>
    <cellStyle name="Normal 5 4 5 4 7" xfId="24471" xr:uid="{00000000-0005-0000-0000-000043550000}"/>
    <cellStyle name="Normal 5 4 5 5" xfId="24472" xr:uid="{00000000-0005-0000-0000-000044550000}"/>
    <cellStyle name="Normal 5 4 5 5 2" xfId="24473" xr:uid="{00000000-0005-0000-0000-000045550000}"/>
    <cellStyle name="Normal 5 4 5 5 2 2" xfId="24474" xr:uid="{00000000-0005-0000-0000-000046550000}"/>
    <cellStyle name="Normal 5 4 5 5 3" xfId="24475" xr:uid="{00000000-0005-0000-0000-000047550000}"/>
    <cellStyle name="Normal 5 4 5 5 4" xfId="24476" xr:uid="{00000000-0005-0000-0000-000048550000}"/>
    <cellStyle name="Normal 5 4 5 6" xfId="24477" xr:uid="{00000000-0005-0000-0000-000049550000}"/>
    <cellStyle name="Normal 5 4 5 6 2" xfId="24478" xr:uid="{00000000-0005-0000-0000-00004A550000}"/>
    <cellStyle name="Normal 5 4 5 6 3" xfId="24479" xr:uid="{00000000-0005-0000-0000-00004B550000}"/>
    <cellStyle name="Normal 5 4 5 6 4" xfId="24480" xr:uid="{00000000-0005-0000-0000-00004C550000}"/>
    <cellStyle name="Normal 5 4 5 7" xfId="24481" xr:uid="{00000000-0005-0000-0000-00004D550000}"/>
    <cellStyle name="Normal 5 4 5 7 2" xfId="24482" xr:uid="{00000000-0005-0000-0000-00004E550000}"/>
    <cellStyle name="Normal 5 4 5 7 3" xfId="24483" xr:uid="{00000000-0005-0000-0000-00004F550000}"/>
    <cellStyle name="Normal 5 4 5 8" xfId="24484" xr:uid="{00000000-0005-0000-0000-000050550000}"/>
    <cellStyle name="Normal 5 4 5 9" xfId="24485" xr:uid="{00000000-0005-0000-0000-000051550000}"/>
    <cellStyle name="Normal 5 4 6" xfId="24486" xr:uid="{00000000-0005-0000-0000-000052550000}"/>
    <cellStyle name="Normal 5 4 6 2" xfId="24487" xr:uid="{00000000-0005-0000-0000-000053550000}"/>
    <cellStyle name="Normal 5 4 6 2 2" xfId="24488" xr:uid="{00000000-0005-0000-0000-000054550000}"/>
    <cellStyle name="Normal 5 4 6 2 2 2" xfId="24489" xr:uid="{00000000-0005-0000-0000-000055550000}"/>
    <cellStyle name="Normal 5 4 6 2 2 2 2" xfId="24490" xr:uid="{00000000-0005-0000-0000-000056550000}"/>
    <cellStyle name="Normal 5 4 6 2 2 3" xfId="24491" xr:uid="{00000000-0005-0000-0000-000057550000}"/>
    <cellStyle name="Normal 5 4 6 2 2 4" xfId="24492" xr:uid="{00000000-0005-0000-0000-000058550000}"/>
    <cellStyle name="Normal 5 4 6 2 3" xfId="24493" xr:uid="{00000000-0005-0000-0000-000059550000}"/>
    <cellStyle name="Normal 5 4 6 2 3 2" xfId="24494" xr:uid="{00000000-0005-0000-0000-00005A550000}"/>
    <cellStyle name="Normal 5 4 6 2 3 3" xfId="24495" xr:uid="{00000000-0005-0000-0000-00005B550000}"/>
    <cellStyle name="Normal 5 4 6 2 3 4" xfId="24496" xr:uid="{00000000-0005-0000-0000-00005C550000}"/>
    <cellStyle name="Normal 5 4 6 2 4" xfId="24497" xr:uid="{00000000-0005-0000-0000-00005D550000}"/>
    <cellStyle name="Normal 5 4 6 2 4 2" xfId="24498" xr:uid="{00000000-0005-0000-0000-00005E550000}"/>
    <cellStyle name="Normal 5 4 6 2 4 3" xfId="24499" xr:uid="{00000000-0005-0000-0000-00005F550000}"/>
    <cellStyle name="Normal 5 4 6 2 5" xfId="24500" xr:uid="{00000000-0005-0000-0000-000060550000}"/>
    <cellStyle name="Normal 5 4 6 2 6" xfId="24501" xr:uid="{00000000-0005-0000-0000-000061550000}"/>
    <cellStyle name="Normal 5 4 6 2 7" xfId="24502" xr:uid="{00000000-0005-0000-0000-000062550000}"/>
    <cellStyle name="Normal 5 4 6 3" xfId="24503" xr:uid="{00000000-0005-0000-0000-000063550000}"/>
    <cellStyle name="Normal 5 4 6 3 2" xfId="24504" xr:uid="{00000000-0005-0000-0000-000064550000}"/>
    <cellStyle name="Normal 5 4 6 3 2 2" xfId="24505" xr:uid="{00000000-0005-0000-0000-000065550000}"/>
    <cellStyle name="Normal 5 4 6 3 3" xfId="24506" xr:uid="{00000000-0005-0000-0000-000066550000}"/>
    <cellStyle name="Normal 5 4 6 3 4" xfId="24507" xr:uid="{00000000-0005-0000-0000-000067550000}"/>
    <cellStyle name="Normal 5 4 6 4" xfId="24508" xr:uid="{00000000-0005-0000-0000-000068550000}"/>
    <cellStyle name="Normal 5 4 6 4 2" xfId="24509" xr:uid="{00000000-0005-0000-0000-000069550000}"/>
    <cellStyle name="Normal 5 4 6 4 3" xfId="24510" xr:uid="{00000000-0005-0000-0000-00006A550000}"/>
    <cellStyle name="Normal 5 4 6 4 4" xfId="24511" xr:uid="{00000000-0005-0000-0000-00006B550000}"/>
    <cellStyle name="Normal 5 4 6 5" xfId="24512" xr:uid="{00000000-0005-0000-0000-00006C550000}"/>
    <cellStyle name="Normal 5 4 6 5 2" xfId="24513" xr:uid="{00000000-0005-0000-0000-00006D550000}"/>
    <cellStyle name="Normal 5 4 6 5 3" xfId="24514" xr:uid="{00000000-0005-0000-0000-00006E550000}"/>
    <cellStyle name="Normal 5 4 6 6" xfId="24515" xr:uid="{00000000-0005-0000-0000-00006F550000}"/>
    <cellStyle name="Normal 5 4 6 7" xfId="24516" xr:uid="{00000000-0005-0000-0000-000070550000}"/>
    <cellStyle name="Normal 5 4 6 8" xfId="24517" xr:uid="{00000000-0005-0000-0000-000071550000}"/>
    <cellStyle name="Normal 5 4 7" xfId="24518" xr:uid="{00000000-0005-0000-0000-000072550000}"/>
    <cellStyle name="Normal 5 4 7 2" xfId="24519" xr:uid="{00000000-0005-0000-0000-000073550000}"/>
    <cellStyle name="Normal 5 4 7 2 2" xfId="24520" xr:uid="{00000000-0005-0000-0000-000074550000}"/>
    <cellStyle name="Normal 5 4 7 2 2 2" xfId="24521" xr:uid="{00000000-0005-0000-0000-000075550000}"/>
    <cellStyle name="Normal 5 4 7 2 2 2 2" xfId="24522" xr:uid="{00000000-0005-0000-0000-000076550000}"/>
    <cellStyle name="Normal 5 4 7 2 2 3" xfId="24523" xr:uid="{00000000-0005-0000-0000-000077550000}"/>
    <cellStyle name="Normal 5 4 7 2 2 4" xfId="24524" xr:uid="{00000000-0005-0000-0000-000078550000}"/>
    <cellStyle name="Normal 5 4 7 2 3" xfId="24525" xr:uid="{00000000-0005-0000-0000-000079550000}"/>
    <cellStyle name="Normal 5 4 7 2 3 2" xfId="24526" xr:uid="{00000000-0005-0000-0000-00007A550000}"/>
    <cellStyle name="Normal 5 4 7 2 3 3" xfId="24527" xr:uid="{00000000-0005-0000-0000-00007B550000}"/>
    <cellStyle name="Normal 5 4 7 2 3 4" xfId="24528" xr:uid="{00000000-0005-0000-0000-00007C550000}"/>
    <cellStyle name="Normal 5 4 7 2 4" xfId="24529" xr:uid="{00000000-0005-0000-0000-00007D550000}"/>
    <cellStyle name="Normal 5 4 7 2 4 2" xfId="24530" xr:uid="{00000000-0005-0000-0000-00007E550000}"/>
    <cellStyle name="Normal 5 4 7 2 4 3" xfId="24531" xr:uid="{00000000-0005-0000-0000-00007F550000}"/>
    <cellStyle name="Normal 5 4 7 2 5" xfId="24532" xr:uid="{00000000-0005-0000-0000-000080550000}"/>
    <cellStyle name="Normal 5 4 7 2 6" xfId="24533" xr:uid="{00000000-0005-0000-0000-000081550000}"/>
    <cellStyle name="Normal 5 4 7 2 7" xfId="24534" xr:uid="{00000000-0005-0000-0000-000082550000}"/>
    <cellStyle name="Normal 5 4 7 3" xfId="24535" xr:uid="{00000000-0005-0000-0000-000083550000}"/>
    <cellStyle name="Normal 5 4 7 3 2" xfId="24536" xr:uid="{00000000-0005-0000-0000-000084550000}"/>
    <cellStyle name="Normal 5 4 7 3 2 2" xfId="24537" xr:uid="{00000000-0005-0000-0000-000085550000}"/>
    <cellStyle name="Normal 5 4 7 3 3" xfId="24538" xr:uid="{00000000-0005-0000-0000-000086550000}"/>
    <cellStyle name="Normal 5 4 7 3 4" xfId="24539" xr:uid="{00000000-0005-0000-0000-000087550000}"/>
    <cellStyle name="Normal 5 4 7 4" xfId="24540" xr:uid="{00000000-0005-0000-0000-000088550000}"/>
    <cellStyle name="Normal 5 4 7 4 2" xfId="24541" xr:uid="{00000000-0005-0000-0000-000089550000}"/>
    <cellStyle name="Normal 5 4 7 4 3" xfId="24542" xr:uid="{00000000-0005-0000-0000-00008A550000}"/>
    <cellStyle name="Normal 5 4 7 4 4" xfId="24543" xr:uid="{00000000-0005-0000-0000-00008B550000}"/>
    <cellStyle name="Normal 5 4 7 5" xfId="24544" xr:uid="{00000000-0005-0000-0000-00008C550000}"/>
    <cellStyle name="Normal 5 4 7 5 2" xfId="24545" xr:uid="{00000000-0005-0000-0000-00008D550000}"/>
    <cellStyle name="Normal 5 4 7 5 3" xfId="24546" xr:uid="{00000000-0005-0000-0000-00008E550000}"/>
    <cellStyle name="Normal 5 4 7 6" xfId="24547" xr:uid="{00000000-0005-0000-0000-00008F550000}"/>
    <cellStyle name="Normal 5 4 7 7" xfId="24548" xr:uid="{00000000-0005-0000-0000-000090550000}"/>
    <cellStyle name="Normal 5 4 7 8" xfId="24549" xr:uid="{00000000-0005-0000-0000-000091550000}"/>
    <cellStyle name="Normal 5 4 8" xfId="24550" xr:uid="{00000000-0005-0000-0000-000092550000}"/>
    <cellStyle name="Normal 5 4 8 2" xfId="24551" xr:uid="{00000000-0005-0000-0000-000093550000}"/>
    <cellStyle name="Normal 5 4 8 2 2" xfId="24552" xr:uid="{00000000-0005-0000-0000-000094550000}"/>
    <cellStyle name="Normal 5 4 8 2 2 2" xfId="24553" xr:uid="{00000000-0005-0000-0000-000095550000}"/>
    <cellStyle name="Normal 5 4 8 2 3" xfId="24554" xr:uid="{00000000-0005-0000-0000-000096550000}"/>
    <cellStyle name="Normal 5 4 8 2 4" xfId="24555" xr:uid="{00000000-0005-0000-0000-000097550000}"/>
    <cellStyle name="Normal 5 4 8 3" xfId="24556" xr:uid="{00000000-0005-0000-0000-000098550000}"/>
    <cellStyle name="Normal 5 4 8 3 2" xfId="24557" xr:uid="{00000000-0005-0000-0000-000099550000}"/>
    <cellStyle name="Normal 5 4 8 3 3" xfId="24558" xr:uid="{00000000-0005-0000-0000-00009A550000}"/>
    <cellStyle name="Normal 5 4 8 3 4" xfId="24559" xr:uid="{00000000-0005-0000-0000-00009B550000}"/>
    <cellStyle name="Normal 5 4 8 4" xfId="24560" xr:uid="{00000000-0005-0000-0000-00009C550000}"/>
    <cellStyle name="Normal 5 4 8 4 2" xfId="24561" xr:uid="{00000000-0005-0000-0000-00009D550000}"/>
    <cellStyle name="Normal 5 4 8 4 3" xfId="24562" xr:uid="{00000000-0005-0000-0000-00009E550000}"/>
    <cellStyle name="Normal 5 4 8 5" xfId="24563" xr:uid="{00000000-0005-0000-0000-00009F550000}"/>
    <cellStyle name="Normal 5 4 8 6" xfId="24564" xr:uid="{00000000-0005-0000-0000-0000A0550000}"/>
    <cellStyle name="Normal 5 4 8 7" xfId="24565" xr:uid="{00000000-0005-0000-0000-0000A1550000}"/>
    <cellStyle name="Normal 5 4 9" xfId="24566" xr:uid="{00000000-0005-0000-0000-0000A2550000}"/>
    <cellStyle name="Normal 5 4 9 2" xfId="24567" xr:uid="{00000000-0005-0000-0000-0000A3550000}"/>
    <cellStyle name="Normal 5 4 9 2 2" xfId="24568" xr:uid="{00000000-0005-0000-0000-0000A4550000}"/>
    <cellStyle name="Normal 5 4 9 3" xfId="24569" xr:uid="{00000000-0005-0000-0000-0000A5550000}"/>
    <cellStyle name="Normal 5 4 9 4" xfId="24570" xr:uid="{00000000-0005-0000-0000-0000A6550000}"/>
    <cellStyle name="Normal 5 5" xfId="24571" xr:uid="{00000000-0005-0000-0000-0000A7550000}"/>
    <cellStyle name="Normal 5 5 10" xfId="24572" xr:uid="{00000000-0005-0000-0000-0000A8550000}"/>
    <cellStyle name="Normal 5 5 10 2" xfId="24573" xr:uid="{00000000-0005-0000-0000-0000A9550000}"/>
    <cellStyle name="Normal 5 5 10 3" xfId="24574" xr:uid="{00000000-0005-0000-0000-0000AA550000}"/>
    <cellStyle name="Normal 5 5 11" xfId="24575" xr:uid="{00000000-0005-0000-0000-0000AB550000}"/>
    <cellStyle name="Normal 5 5 12" xfId="24576" xr:uid="{00000000-0005-0000-0000-0000AC550000}"/>
    <cellStyle name="Normal 5 5 13" xfId="24577" xr:uid="{00000000-0005-0000-0000-0000AD550000}"/>
    <cellStyle name="Normal 5 5 14" xfId="32271" xr:uid="{8DAE8D65-298D-41FD-A591-87F5730E3E1A}"/>
    <cellStyle name="Normal 5 5 2" xfId="24578" xr:uid="{00000000-0005-0000-0000-0000AE550000}"/>
    <cellStyle name="Normal 5 5 2 10" xfId="24579" xr:uid="{00000000-0005-0000-0000-0000AF550000}"/>
    <cellStyle name="Normal 5 5 2 11" xfId="24580" xr:uid="{00000000-0005-0000-0000-0000B0550000}"/>
    <cellStyle name="Normal 5 5 2 2" xfId="24581" xr:uid="{00000000-0005-0000-0000-0000B1550000}"/>
    <cellStyle name="Normal 5 5 2 2 10" xfId="24582" xr:uid="{00000000-0005-0000-0000-0000B2550000}"/>
    <cellStyle name="Normal 5 5 2 2 2" xfId="24583" xr:uid="{00000000-0005-0000-0000-0000B3550000}"/>
    <cellStyle name="Normal 5 5 2 2 2 2" xfId="24584" xr:uid="{00000000-0005-0000-0000-0000B4550000}"/>
    <cellStyle name="Normal 5 5 2 2 2 2 2" xfId="24585" xr:uid="{00000000-0005-0000-0000-0000B5550000}"/>
    <cellStyle name="Normal 5 5 2 2 2 2 2 2" xfId="24586" xr:uid="{00000000-0005-0000-0000-0000B6550000}"/>
    <cellStyle name="Normal 5 5 2 2 2 2 2 2 2" xfId="24587" xr:uid="{00000000-0005-0000-0000-0000B7550000}"/>
    <cellStyle name="Normal 5 5 2 2 2 2 2 3" xfId="24588" xr:uid="{00000000-0005-0000-0000-0000B8550000}"/>
    <cellStyle name="Normal 5 5 2 2 2 2 2 4" xfId="24589" xr:uid="{00000000-0005-0000-0000-0000B9550000}"/>
    <cellStyle name="Normal 5 5 2 2 2 2 3" xfId="24590" xr:uid="{00000000-0005-0000-0000-0000BA550000}"/>
    <cellStyle name="Normal 5 5 2 2 2 2 3 2" xfId="24591" xr:uid="{00000000-0005-0000-0000-0000BB550000}"/>
    <cellStyle name="Normal 5 5 2 2 2 2 3 3" xfId="24592" xr:uid="{00000000-0005-0000-0000-0000BC550000}"/>
    <cellStyle name="Normal 5 5 2 2 2 2 3 4" xfId="24593" xr:uid="{00000000-0005-0000-0000-0000BD550000}"/>
    <cellStyle name="Normal 5 5 2 2 2 2 4" xfId="24594" xr:uid="{00000000-0005-0000-0000-0000BE550000}"/>
    <cellStyle name="Normal 5 5 2 2 2 2 4 2" xfId="24595" xr:uid="{00000000-0005-0000-0000-0000BF550000}"/>
    <cellStyle name="Normal 5 5 2 2 2 2 4 3" xfId="24596" xr:uid="{00000000-0005-0000-0000-0000C0550000}"/>
    <cellStyle name="Normal 5 5 2 2 2 2 5" xfId="24597" xr:uid="{00000000-0005-0000-0000-0000C1550000}"/>
    <cellStyle name="Normal 5 5 2 2 2 2 6" xfId="24598" xr:uid="{00000000-0005-0000-0000-0000C2550000}"/>
    <cellStyle name="Normal 5 5 2 2 2 2 7" xfId="24599" xr:uid="{00000000-0005-0000-0000-0000C3550000}"/>
    <cellStyle name="Normal 5 5 2 2 2 3" xfId="24600" xr:uid="{00000000-0005-0000-0000-0000C4550000}"/>
    <cellStyle name="Normal 5 5 2 2 2 3 2" xfId="24601" xr:uid="{00000000-0005-0000-0000-0000C5550000}"/>
    <cellStyle name="Normal 5 5 2 2 2 3 2 2" xfId="24602" xr:uid="{00000000-0005-0000-0000-0000C6550000}"/>
    <cellStyle name="Normal 5 5 2 2 2 3 3" xfId="24603" xr:uid="{00000000-0005-0000-0000-0000C7550000}"/>
    <cellStyle name="Normal 5 5 2 2 2 3 4" xfId="24604" xr:uid="{00000000-0005-0000-0000-0000C8550000}"/>
    <cellStyle name="Normal 5 5 2 2 2 4" xfId="24605" xr:uid="{00000000-0005-0000-0000-0000C9550000}"/>
    <cellStyle name="Normal 5 5 2 2 2 4 2" xfId="24606" xr:uid="{00000000-0005-0000-0000-0000CA550000}"/>
    <cellStyle name="Normal 5 5 2 2 2 4 3" xfId="24607" xr:uid="{00000000-0005-0000-0000-0000CB550000}"/>
    <cellStyle name="Normal 5 5 2 2 2 4 4" xfId="24608" xr:uid="{00000000-0005-0000-0000-0000CC550000}"/>
    <cellStyle name="Normal 5 5 2 2 2 5" xfId="24609" xr:uid="{00000000-0005-0000-0000-0000CD550000}"/>
    <cellStyle name="Normal 5 5 2 2 2 5 2" xfId="24610" xr:uid="{00000000-0005-0000-0000-0000CE550000}"/>
    <cellStyle name="Normal 5 5 2 2 2 5 3" xfId="24611" xr:uid="{00000000-0005-0000-0000-0000CF550000}"/>
    <cellStyle name="Normal 5 5 2 2 2 6" xfId="24612" xr:uid="{00000000-0005-0000-0000-0000D0550000}"/>
    <cellStyle name="Normal 5 5 2 2 2 7" xfId="24613" xr:uid="{00000000-0005-0000-0000-0000D1550000}"/>
    <cellStyle name="Normal 5 5 2 2 2 8" xfId="24614" xr:uid="{00000000-0005-0000-0000-0000D2550000}"/>
    <cellStyle name="Normal 5 5 2 2 3" xfId="24615" xr:uid="{00000000-0005-0000-0000-0000D3550000}"/>
    <cellStyle name="Normal 5 5 2 2 3 2" xfId="24616" xr:uid="{00000000-0005-0000-0000-0000D4550000}"/>
    <cellStyle name="Normal 5 5 2 2 3 2 2" xfId="24617" xr:uid="{00000000-0005-0000-0000-0000D5550000}"/>
    <cellStyle name="Normal 5 5 2 2 3 2 2 2" xfId="24618" xr:uid="{00000000-0005-0000-0000-0000D6550000}"/>
    <cellStyle name="Normal 5 5 2 2 3 2 2 2 2" xfId="24619" xr:uid="{00000000-0005-0000-0000-0000D7550000}"/>
    <cellStyle name="Normal 5 5 2 2 3 2 2 3" xfId="24620" xr:uid="{00000000-0005-0000-0000-0000D8550000}"/>
    <cellStyle name="Normal 5 5 2 2 3 2 2 4" xfId="24621" xr:uid="{00000000-0005-0000-0000-0000D9550000}"/>
    <cellStyle name="Normal 5 5 2 2 3 2 3" xfId="24622" xr:uid="{00000000-0005-0000-0000-0000DA550000}"/>
    <cellStyle name="Normal 5 5 2 2 3 2 3 2" xfId="24623" xr:uid="{00000000-0005-0000-0000-0000DB550000}"/>
    <cellStyle name="Normal 5 5 2 2 3 2 3 3" xfId="24624" xr:uid="{00000000-0005-0000-0000-0000DC550000}"/>
    <cellStyle name="Normal 5 5 2 2 3 2 3 4" xfId="24625" xr:uid="{00000000-0005-0000-0000-0000DD550000}"/>
    <cellStyle name="Normal 5 5 2 2 3 2 4" xfId="24626" xr:uid="{00000000-0005-0000-0000-0000DE550000}"/>
    <cellStyle name="Normal 5 5 2 2 3 2 4 2" xfId="24627" xr:uid="{00000000-0005-0000-0000-0000DF550000}"/>
    <cellStyle name="Normal 5 5 2 2 3 2 4 3" xfId="24628" xr:uid="{00000000-0005-0000-0000-0000E0550000}"/>
    <cellStyle name="Normal 5 5 2 2 3 2 5" xfId="24629" xr:uid="{00000000-0005-0000-0000-0000E1550000}"/>
    <cellStyle name="Normal 5 5 2 2 3 2 6" xfId="24630" xr:uid="{00000000-0005-0000-0000-0000E2550000}"/>
    <cellStyle name="Normal 5 5 2 2 3 2 7" xfId="24631" xr:uid="{00000000-0005-0000-0000-0000E3550000}"/>
    <cellStyle name="Normal 5 5 2 2 3 3" xfId="24632" xr:uid="{00000000-0005-0000-0000-0000E4550000}"/>
    <cellStyle name="Normal 5 5 2 2 3 3 2" xfId="24633" xr:uid="{00000000-0005-0000-0000-0000E5550000}"/>
    <cellStyle name="Normal 5 5 2 2 3 3 2 2" xfId="24634" xr:uid="{00000000-0005-0000-0000-0000E6550000}"/>
    <cellStyle name="Normal 5 5 2 2 3 3 3" xfId="24635" xr:uid="{00000000-0005-0000-0000-0000E7550000}"/>
    <cellStyle name="Normal 5 5 2 2 3 3 4" xfId="24636" xr:uid="{00000000-0005-0000-0000-0000E8550000}"/>
    <cellStyle name="Normal 5 5 2 2 3 4" xfId="24637" xr:uid="{00000000-0005-0000-0000-0000E9550000}"/>
    <cellStyle name="Normal 5 5 2 2 3 4 2" xfId="24638" xr:uid="{00000000-0005-0000-0000-0000EA550000}"/>
    <cellStyle name="Normal 5 5 2 2 3 4 3" xfId="24639" xr:uid="{00000000-0005-0000-0000-0000EB550000}"/>
    <cellStyle name="Normal 5 5 2 2 3 4 4" xfId="24640" xr:uid="{00000000-0005-0000-0000-0000EC550000}"/>
    <cellStyle name="Normal 5 5 2 2 3 5" xfId="24641" xr:uid="{00000000-0005-0000-0000-0000ED550000}"/>
    <cellStyle name="Normal 5 5 2 2 3 5 2" xfId="24642" xr:uid="{00000000-0005-0000-0000-0000EE550000}"/>
    <cellStyle name="Normal 5 5 2 2 3 5 3" xfId="24643" xr:uid="{00000000-0005-0000-0000-0000EF550000}"/>
    <cellStyle name="Normal 5 5 2 2 3 6" xfId="24644" xr:uid="{00000000-0005-0000-0000-0000F0550000}"/>
    <cellStyle name="Normal 5 5 2 2 3 7" xfId="24645" xr:uid="{00000000-0005-0000-0000-0000F1550000}"/>
    <cellStyle name="Normal 5 5 2 2 3 8" xfId="24646" xr:uid="{00000000-0005-0000-0000-0000F2550000}"/>
    <cellStyle name="Normal 5 5 2 2 4" xfId="24647" xr:uid="{00000000-0005-0000-0000-0000F3550000}"/>
    <cellStyle name="Normal 5 5 2 2 4 2" xfId="24648" xr:uid="{00000000-0005-0000-0000-0000F4550000}"/>
    <cellStyle name="Normal 5 5 2 2 4 2 2" xfId="24649" xr:uid="{00000000-0005-0000-0000-0000F5550000}"/>
    <cellStyle name="Normal 5 5 2 2 4 2 2 2" xfId="24650" xr:uid="{00000000-0005-0000-0000-0000F6550000}"/>
    <cellStyle name="Normal 5 5 2 2 4 2 3" xfId="24651" xr:uid="{00000000-0005-0000-0000-0000F7550000}"/>
    <cellStyle name="Normal 5 5 2 2 4 2 4" xfId="24652" xr:uid="{00000000-0005-0000-0000-0000F8550000}"/>
    <cellStyle name="Normal 5 5 2 2 4 3" xfId="24653" xr:uid="{00000000-0005-0000-0000-0000F9550000}"/>
    <cellStyle name="Normal 5 5 2 2 4 3 2" xfId="24654" xr:uid="{00000000-0005-0000-0000-0000FA550000}"/>
    <cellStyle name="Normal 5 5 2 2 4 3 3" xfId="24655" xr:uid="{00000000-0005-0000-0000-0000FB550000}"/>
    <cellStyle name="Normal 5 5 2 2 4 3 4" xfId="24656" xr:uid="{00000000-0005-0000-0000-0000FC550000}"/>
    <cellStyle name="Normal 5 5 2 2 4 4" xfId="24657" xr:uid="{00000000-0005-0000-0000-0000FD550000}"/>
    <cellStyle name="Normal 5 5 2 2 4 4 2" xfId="24658" xr:uid="{00000000-0005-0000-0000-0000FE550000}"/>
    <cellStyle name="Normal 5 5 2 2 4 4 3" xfId="24659" xr:uid="{00000000-0005-0000-0000-0000FF550000}"/>
    <cellStyle name="Normal 5 5 2 2 4 5" xfId="24660" xr:uid="{00000000-0005-0000-0000-000000560000}"/>
    <cellStyle name="Normal 5 5 2 2 4 6" xfId="24661" xr:uid="{00000000-0005-0000-0000-000001560000}"/>
    <cellStyle name="Normal 5 5 2 2 4 7" xfId="24662" xr:uid="{00000000-0005-0000-0000-000002560000}"/>
    <cellStyle name="Normal 5 5 2 2 5" xfId="24663" xr:uid="{00000000-0005-0000-0000-000003560000}"/>
    <cellStyle name="Normal 5 5 2 2 5 2" xfId="24664" xr:uid="{00000000-0005-0000-0000-000004560000}"/>
    <cellStyle name="Normal 5 5 2 2 5 2 2" xfId="24665" xr:uid="{00000000-0005-0000-0000-000005560000}"/>
    <cellStyle name="Normal 5 5 2 2 5 3" xfId="24666" xr:uid="{00000000-0005-0000-0000-000006560000}"/>
    <cellStyle name="Normal 5 5 2 2 5 4" xfId="24667" xr:uid="{00000000-0005-0000-0000-000007560000}"/>
    <cellStyle name="Normal 5 5 2 2 6" xfId="24668" xr:uid="{00000000-0005-0000-0000-000008560000}"/>
    <cellStyle name="Normal 5 5 2 2 6 2" xfId="24669" xr:uid="{00000000-0005-0000-0000-000009560000}"/>
    <cellStyle name="Normal 5 5 2 2 6 3" xfId="24670" xr:uid="{00000000-0005-0000-0000-00000A560000}"/>
    <cellStyle name="Normal 5 5 2 2 6 4" xfId="24671" xr:uid="{00000000-0005-0000-0000-00000B560000}"/>
    <cellStyle name="Normal 5 5 2 2 7" xfId="24672" xr:uid="{00000000-0005-0000-0000-00000C560000}"/>
    <cellStyle name="Normal 5 5 2 2 7 2" xfId="24673" xr:uid="{00000000-0005-0000-0000-00000D560000}"/>
    <cellStyle name="Normal 5 5 2 2 7 3" xfId="24674" xr:uid="{00000000-0005-0000-0000-00000E560000}"/>
    <cellStyle name="Normal 5 5 2 2 8" xfId="24675" xr:uid="{00000000-0005-0000-0000-00000F560000}"/>
    <cellStyle name="Normal 5 5 2 2 9" xfId="24676" xr:uid="{00000000-0005-0000-0000-000010560000}"/>
    <cellStyle name="Normal 5 5 2 3" xfId="24677" xr:uid="{00000000-0005-0000-0000-000011560000}"/>
    <cellStyle name="Normal 5 5 2 3 2" xfId="24678" xr:uid="{00000000-0005-0000-0000-000012560000}"/>
    <cellStyle name="Normal 5 5 2 3 2 2" xfId="24679" xr:uid="{00000000-0005-0000-0000-000013560000}"/>
    <cellStyle name="Normal 5 5 2 3 2 2 2" xfId="24680" xr:uid="{00000000-0005-0000-0000-000014560000}"/>
    <cellStyle name="Normal 5 5 2 3 2 2 2 2" xfId="24681" xr:uid="{00000000-0005-0000-0000-000015560000}"/>
    <cellStyle name="Normal 5 5 2 3 2 2 3" xfId="24682" xr:uid="{00000000-0005-0000-0000-000016560000}"/>
    <cellStyle name="Normal 5 5 2 3 2 2 4" xfId="24683" xr:uid="{00000000-0005-0000-0000-000017560000}"/>
    <cellStyle name="Normal 5 5 2 3 2 3" xfId="24684" xr:uid="{00000000-0005-0000-0000-000018560000}"/>
    <cellStyle name="Normal 5 5 2 3 2 3 2" xfId="24685" xr:uid="{00000000-0005-0000-0000-000019560000}"/>
    <cellStyle name="Normal 5 5 2 3 2 3 3" xfId="24686" xr:uid="{00000000-0005-0000-0000-00001A560000}"/>
    <cellStyle name="Normal 5 5 2 3 2 3 4" xfId="24687" xr:uid="{00000000-0005-0000-0000-00001B560000}"/>
    <cellStyle name="Normal 5 5 2 3 2 4" xfId="24688" xr:uid="{00000000-0005-0000-0000-00001C560000}"/>
    <cellStyle name="Normal 5 5 2 3 2 4 2" xfId="24689" xr:uid="{00000000-0005-0000-0000-00001D560000}"/>
    <cellStyle name="Normal 5 5 2 3 2 4 3" xfId="24690" xr:uid="{00000000-0005-0000-0000-00001E560000}"/>
    <cellStyle name="Normal 5 5 2 3 2 5" xfId="24691" xr:uid="{00000000-0005-0000-0000-00001F560000}"/>
    <cellStyle name="Normal 5 5 2 3 2 6" xfId="24692" xr:uid="{00000000-0005-0000-0000-000020560000}"/>
    <cellStyle name="Normal 5 5 2 3 2 7" xfId="24693" xr:uid="{00000000-0005-0000-0000-000021560000}"/>
    <cellStyle name="Normal 5 5 2 3 3" xfId="24694" xr:uid="{00000000-0005-0000-0000-000022560000}"/>
    <cellStyle name="Normal 5 5 2 3 3 2" xfId="24695" xr:uid="{00000000-0005-0000-0000-000023560000}"/>
    <cellStyle name="Normal 5 5 2 3 3 2 2" xfId="24696" xr:uid="{00000000-0005-0000-0000-000024560000}"/>
    <cellStyle name="Normal 5 5 2 3 3 3" xfId="24697" xr:uid="{00000000-0005-0000-0000-000025560000}"/>
    <cellStyle name="Normal 5 5 2 3 3 4" xfId="24698" xr:uid="{00000000-0005-0000-0000-000026560000}"/>
    <cellStyle name="Normal 5 5 2 3 4" xfId="24699" xr:uid="{00000000-0005-0000-0000-000027560000}"/>
    <cellStyle name="Normal 5 5 2 3 4 2" xfId="24700" xr:uid="{00000000-0005-0000-0000-000028560000}"/>
    <cellStyle name="Normal 5 5 2 3 4 3" xfId="24701" xr:uid="{00000000-0005-0000-0000-000029560000}"/>
    <cellStyle name="Normal 5 5 2 3 4 4" xfId="24702" xr:uid="{00000000-0005-0000-0000-00002A560000}"/>
    <cellStyle name="Normal 5 5 2 3 5" xfId="24703" xr:uid="{00000000-0005-0000-0000-00002B560000}"/>
    <cellStyle name="Normal 5 5 2 3 5 2" xfId="24704" xr:uid="{00000000-0005-0000-0000-00002C560000}"/>
    <cellStyle name="Normal 5 5 2 3 5 3" xfId="24705" xr:uid="{00000000-0005-0000-0000-00002D560000}"/>
    <cellStyle name="Normal 5 5 2 3 6" xfId="24706" xr:uid="{00000000-0005-0000-0000-00002E560000}"/>
    <cellStyle name="Normal 5 5 2 3 7" xfId="24707" xr:uid="{00000000-0005-0000-0000-00002F560000}"/>
    <cellStyle name="Normal 5 5 2 3 8" xfId="24708" xr:uid="{00000000-0005-0000-0000-000030560000}"/>
    <cellStyle name="Normal 5 5 2 4" xfId="24709" xr:uid="{00000000-0005-0000-0000-000031560000}"/>
    <cellStyle name="Normal 5 5 2 4 2" xfId="24710" xr:uid="{00000000-0005-0000-0000-000032560000}"/>
    <cellStyle name="Normal 5 5 2 4 2 2" xfId="24711" xr:uid="{00000000-0005-0000-0000-000033560000}"/>
    <cellStyle name="Normal 5 5 2 4 2 2 2" xfId="24712" xr:uid="{00000000-0005-0000-0000-000034560000}"/>
    <cellStyle name="Normal 5 5 2 4 2 2 2 2" xfId="24713" xr:uid="{00000000-0005-0000-0000-000035560000}"/>
    <cellStyle name="Normal 5 5 2 4 2 2 3" xfId="24714" xr:uid="{00000000-0005-0000-0000-000036560000}"/>
    <cellStyle name="Normal 5 5 2 4 2 2 4" xfId="24715" xr:uid="{00000000-0005-0000-0000-000037560000}"/>
    <cellStyle name="Normal 5 5 2 4 2 3" xfId="24716" xr:uid="{00000000-0005-0000-0000-000038560000}"/>
    <cellStyle name="Normal 5 5 2 4 2 3 2" xfId="24717" xr:uid="{00000000-0005-0000-0000-000039560000}"/>
    <cellStyle name="Normal 5 5 2 4 2 3 3" xfId="24718" xr:uid="{00000000-0005-0000-0000-00003A560000}"/>
    <cellStyle name="Normal 5 5 2 4 2 3 4" xfId="24719" xr:uid="{00000000-0005-0000-0000-00003B560000}"/>
    <cellStyle name="Normal 5 5 2 4 2 4" xfId="24720" xr:uid="{00000000-0005-0000-0000-00003C560000}"/>
    <cellStyle name="Normal 5 5 2 4 2 4 2" xfId="24721" xr:uid="{00000000-0005-0000-0000-00003D560000}"/>
    <cellStyle name="Normal 5 5 2 4 2 4 3" xfId="24722" xr:uid="{00000000-0005-0000-0000-00003E560000}"/>
    <cellStyle name="Normal 5 5 2 4 2 5" xfId="24723" xr:uid="{00000000-0005-0000-0000-00003F560000}"/>
    <cellStyle name="Normal 5 5 2 4 2 6" xfId="24724" xr:uid="{00000000-0005-0000-0000-000040560000}"/>
    <cellStyle name="Normal 5 5 2 4 2 7" xfId="24725" xr:uid="{00000000-0005-0000-0000-000041560000}"/>
    <cellStyle name="Normal 5 5 2 4 3" xfId="24726" xr:uid="{00000000-0005-0000-0000-000042560000}"/>
    <cellStyle name="Normal 5 5 2 4 3 2" xfId="24727" xr:uid="{00000000-0005-0000-0000-000043560000}"/>
    <cellStyle name="Normal 5 5 2 4 3 2 2" xfId="24728" xr:uid="{00000000-0005-0000-0000-000044560000}"/>
    <cellStyle name="Normal 5 5 2 4 3 3" xfId="24729" xr:uid="{00000000-0005-0000-0000-000045560000}"/>
    <cellStyle name="Normal 5 5 2 4 3 4" xfId="24730" xr:uid="{00000000-0005-0000-0000-000046560000}"/>
    <cellStyle name="Normal 5 5 2 4 4" xfId="24731" xr:uid="{00000000-0005-0000-0000-000047560000}"/>
    <cellStyle name="Normal 5 5 2 4 4 2" xfId="24732" xr:uid="{00000000-0005-0000-0000-000048560000}"/>
    <cellStyle name="Normal 5 5 2 4 4 3" xfId="24733" xr:uid="{00000000-0005-0000-0000-000049560000}"/>
    <cellStyle name="Normal 5 5 2 4 4 4" xfId="24734" xr:uid="{00000000-0005-0000-0000-00004A560000}"/>
    <cellStyle name="Normal 5 5 2 4 5" xfId="24735" xr:uid="{00000000-0005-0000-0000-00004B560000}"/>
    <cellStyle name="Normal 5 5 2 4 5 2" xfId="24736" xr:uid="{00000000-0005-0000-0000-00004C560000}"/>
    <cellStyle name="Normal 5 5 2 4 5 3" xfId="24737" xr:uid="{00000000-0005-0000-0000-00004D560000}"/>
    <cellStyle name="Normal 5 5 2 4 6" xfId="24738" xr:uid="{00000000-0005-0000-0000-00004E560000}"/>
    <cellStyle name="Normal 5 5 2 4 7" xfId="24739" xr:uid="{00000000-0005-0000-0000-00004F560000}"/>
    <cellStyle name="Normal 5 5 2 4 8" xfId="24740" xr:uid="{00000000-0005-0000-0000-000050560000}"/>
    <cellStyle name="Normal 5 5 2 5" xfId="24741" xr:uid="{00000000-0005-0000-0000-000051560000}"/>
    <cellStyle name="Normal 5 5 2 5 2" xfId="24742" xr:uid="{00000000-0005-0000-0000-000052560000}"/>
    <cellStyle name="Normal 5 5 2 5 2 2" xfId="24743" xr:uid="{00000000-0005-0000-0000-000053560000}"/>
    <cellStyle name="Normal 5 5 2 5 2 2 2" xfId="24744" xr:uid="{00000000-0005-0000-0000-000054560000}"/>
    <cellStyle name="Normal 5 5 2 5 2 3" xfId="24745" xr:uid="{00000000-0005-0000-0000-000055560000}"/>
    <cellStyle name="Normal 5 5 2 5 2 4" xfId="24746" xr:uid="{00000000-0005-0000-0000-000056560000}"/>
    <cellStyle name="Normal 5 5 2 5 3" xfId="24747" xr:uid="{00000000-0005-0000-0000-000057560000}"/>
    <cellStyle name="Normal 5 5 2 5 3 2" xfId="24748" xr:uid="{00000000-0005-0000-0000-000058560000}"/>
    <cellStyle name="Normal 5 5 2 5 3 3" xfId="24749" xr:uid="{00000000-0005-0000-0000-000059560000}"/>
    <cellStyle name="Normal 5 5 2 5 3 4" xfId="24750" xr:uid="{00000000-0005-0000-0000-00005A560000}"/>
    <cellStyle name="Normal 5 5 2 5 4" xfId="24751" xr:uid="{00000000-0005-0000-0000-00005B560000}"/>
    <cellStyle name="Normal 5 5 2 5 4 2" xfId="24752" xr:uid="{00000000-0005-0000-0000-00005C560000}"/>
    <cellStyle name="Normal 5 5 2 5 4 3" xfId="24753" xr:uid="{00000000-0005-0000-0000-00005D560000}"/>
    <cellStyle name="Normal 5 5 2 5 5" xfId="24754" xr:uid="{00000000-0005-0000-0000-00005E560000}"/>
    <cellStyle name="Normal 5 5 2 5 6" xfId="24755" xr:uid="{00000000-0005-0000-0000-00005F560000}"/>
    <cellStyle name="Normal 5 5 2 5 7" xfId="24756" xr:uid="{00000000-0005-0000-0000-000060560000}"/>
    <cellStyle name="Normal 5 5 2 6" xfId="24757" xr:uid="{00000000-0005-0000-0000-000061560000}"/>
    <cellStyle name="Normal 5 5 2 6 2" xfId="24758" xr:uid="{00000000-0005-0000-0000-000062560000}"/>
    <cellStyle name="Normal 5 5 2 6 2 2" xfId="24759" xr:uid="{00000000-0005-0000-0000-000063560000}"/>
    <cellStyle name="Normal 5 5 2 6 3" xfId="24760" xr:uid="{00000000-0005-0000-0000-000064560000}"/>
    <cellStyle name="Normal 5 5 2 6 4" xfId="24761" xr:uid="{00000000-0005-0000-0000-000065560000}"/>
    <cellStyle name="Normal 5 5 2 7" xfId="24762" xr:uid="{00000000-0005-0000-0000-000066560000}"/>
    <cellStyle name="Normal 5 5 2 7 2" xfId="24763" xr:uid="{00000000-0005-0000-0000-000067560000}"/>
    <cellStyle name="Normal 5 5 2 7 3" xfId="24764" xr:uid="{00000000-0005-0000-0000-000068560000}"/>
    <cellStyle name="Normal 5 5 2 7 4" xfId="24765" xr:uid="{00000000-0005-0000-0000-000069560000}"/>
    <cellStyle name="Normal 5 5 2 8" xfId="24766" xr:uid="{00000000-0005-0000-0000-00006A560000}"/>
    <cellStyle name="Normal 5 5 2 8 2" xfId="24767" xr:uid="{00000000-0005-0000-0000-00006B560000}"/>
    <cellStyle name="Normal 5 5 2 8 3" xfId="24768" xr:uid="{00000000-0005-0000-0000-00006C560000}"/>
    <cellStyle name="Normal 5 5 2 9" xfId="24769" xr:uid="{00000000-0005-0000-0000-00006D560000}"/>
    <cellStyle name="Normal 5 5 3" xfId="24770" xr:uid="{00000000-0005-0000-0000-00006E560000}"/>
    <cellStyle name="Normal 5 5 3 10" xfId="24771" xr:uid="{00000000-0005-0000-0000-00006F560000}"/>
    <cellStyle name="Normal 5 5 3 11" xfId="24772" xr:uid="{00000000-0005-0000-0000-000070560000}"/>
    <cellStyle name="Normal 5 5 3 2" xfId="24773" xr:uid="{00000000-0005-0000-0000-000071560000}"/>
    <cellStyle name="Normal 5 5 3 2 10" xfId="24774" xr:uid="{00000000-0005-0000-0000-000072560000}"/>
    <cellStyle name="Normal 5 5 3 2 2" xfId="24775" xr:uid="{00000000-0005-0000-0000-000073560000}"/>
    <cellStyle name="Normal 5 5 3 2 2 2" xfId="24776" xr:uid="{00000000-0005-0000-0000-000074560000}"/>
    <cellStyle name="Normal 5 5 3 2 2 2 2" xfId="24777" xr:uid="{00000000-0005-0000-0000-000075560000}"/>
    <cellStyle name="Normal 5 5 3 2 2 2 2 2" xfId="24778" xr:uid="{00000000-0005-0000-0000-000076560000}"/>
    <cellStyle name="Normal 5 5 3 2 2 2 2 2 2" xfId="24779" xr:uid="{00000000-0005-0000-0000-000077560000}"/>
    <cellStyle name="Normal 5 5 3 2 2 2 2 3" xfId="24780" xr:uid="{00000000-0005-0000-0000-000078560000}"/>
    <cellStyle name="Normal 5 5 3 2 2 2 2 4" xfId="24781" xr:uid="{00000000-0005-0000-0000-000079560000}"/>
    <cellStyle name="Normal 5 5 3 2 2 2 3" xfId="24782" xr:uid="{00000000-0005-0000-0000-00007A560000}"/>
    <cellStyle name="Normal 5 5 3 2 2 2 3 2" xfId="24783" xr:uid="{00000000-0005-0000-0000-00007B560000}"/>
    <cellStyle name="Normal 5 5 3 2 2 2 3 3" xfId="24784" xr:uid="{00000000-0005-0000-0000-00007C560000}"/>
    <cellStyle name="Normal 5 5 3 2 2 2 3 4" xfId="24785" xr:uid="{00000000-0005-0000-0000-00007D560000}"/>
    <cellStyle name="Normal 5 5 3 2 2 2 4" xfId="24786" xr:uid="{00000000-0005-0000-0000-00007E560000}"/>
    <cellStyle name="Normal 5 5 3 2 2 2 4 2" xfId="24787" xr:uid="{00000000-0005-0000-0000-00007F560000}"/>
    <cellStyle name="Normal 5 5 3 2 2 2 4 3" xfId="24788" xr:uid="{00000000-0005-0000-0000-000080560000}"/>
    <cellStyle name="Normal 5 5 3 2 2 2 5" xfId="24789" xr:uid="{00000000-0005-0000-0000-000081560000}"/>
    <cellStyle name="Normal 5 5 3 2 2 2 6" xfId="24790" xr:uid="{00000000-0005-0000-0000-000082560000}"/>
    <cellStyle name="Normal 5 5 3 2 2 2 7" xfId="24791" xr:uid="{00000000-0005-0000-0000-000083560000}"/>
    <cellStyle name="Normal 5 5 3 2 2 3" xfId="24792" xr:uid="{00000000-0005-0000-0000-000084560000}"/>
    <cellStyle name="Normal 5 5 3 2 2 3 2" xfId="24793" xr:uid="{00000000-0005-0000-0000-000085560000}"/>
    <cellStyle name="Normal 5 5 3 2 2 3 2 2" xfId="24794" xr:uid="{00000000-0005-0000-0000-000086560000}"/>
    <cellStyle name="Normal 5 5 3 2 2 3 3" xfId="24795" xr:uid="{00000000-0005-0000-0000-000087560000}"/>
    <cellStyle name="Normal 5 5 3 2 2 3 4" xfId="24796" xr:uid="{00000000-0005-0000-0000-000088560000}"/>
    <cellStyle name="Normal 5 5 3 2 2 4" xfId="24797" xr:uid="{00000000-0005-0000-0000-000089560000}"/>
    <cellStyle name="Normal 5 5 3 2 2 4 2" xfId="24798" xr:uid="{00000000-0005-0000-0000-00008A560000}"/>
    <cellStyle name="Normal 5 5 3 2 2 4 3" xfId="24799" xr:uid="{00000000-0005-0000-0000-00008B560000}"/>
    <cellStyle name="Normal 5 5 3 2 2 4 4" xfId="24800" xr:uid="{00000000-0005-0000-0000-00008C560000}"/>
    <cellStyle name="Normal 5 5 3 2 2 5" xfId="24801" xr:uid="{00000000-0005-0000-0000-00008D560000}"/>
    <cellStyle name="Normal 5 5 3 2 2 5 2" xfId="24802" xr:uid="{00000000-0005-0000-0000-00008E560000}"/>
    <cellStyle name="Normal 5 5 3 2 2 5 3" xfId="24803" xr:uid="{00000000-0005-0000-0000-00008F560000}"/>
    <cellStyle name="Normal 5 5 3 2 2 6" xfId="24804" xr:uid="{00000000-0005-0000-0000-000090560000}"/>
    <cellStyle name="Normal 5 5 3 2 2 7" xfId="24805" xr:uid="{00000000-0005-0000-0000-000091560000}"/>
    <cellStyle name="Normal 5 5 3 2 2 8" xfId="24806" xr:uid="{00000000-0005-0000-0000-000092560000}"/>
    <cellStyle name="Normal 5 5 3 2 3" xfId="24807" xr:uid="{00000000-0005-0000-0000-000093560000}"/>
    <cellStyle name="Normal 5 5 3 2 3 2" xfId="24808" xr:uid="{00000000-0005-0000-0000-000094560000}"/>
    <cellStyle name="Normal 5 5 3 2 3 2 2" xfId="24809" xr:uid="{00000000-0005-0000-0000-000095560000}"/>
    <cellStyle name="Normal 5 5 3 2 3 2 2 2" xfId="24810" xr:uid="{00000000-0005-0000-0000-000096560000}"/>
    <cellStyle name="Normal 5 5 3 2 3 2 2 2 2" xfId="24811" xr:uid="{00000000-0005-0000-0000-000097560000}"/>
    <cellStyle name="Normal 5 5 3 2 3 2 2 3" xfId="24812" xr:uid="{00000000-0005-0000-0000-000098560000}"/>
    <cellStyle name="Normal 5 5 3 2 3 2 2 4" xfId="24813" xr:uid="{00000000-0005-0000-0000-000099560000}"/>
    <cellStyle name="Normal 5 5 3 2 3 2 3" xfId="24814" xr:uid="{00000000-0005-0000-0000-00009A560000}"/>
    <cellStyle name="Normal 5 5 3 2 3 2 3 2" xfId="24815" xr:uid="{00000000-0005-0000-0000-00009B560000}"/>
    <cellStyle name="Normal 5 5 3 2 3 2 3 3" xfId="24816" xr:uid="{00000000-0005-0000-0000-00009C560000}"/>
    <cellStyle name="Normal 5 5 3 2 3 2 3 4" xfId="24817" xr:uid="{00000000-0005-0000-0000-00009D560000}"/>
    <cellStyle name="Normal 5 5 3 2 3 2 4" xfId="24818" xr:uid="{00000000-0005-0000-0000-00009E560000}"/>
    <cellStyle name="Normal 5 5 3 2 3 2 4 2" xfId="24819" xr:uid="{00000000-0005-0000-0000-00009F560000}"/>
    <cellStyle name="Normal 5 5 3 2 3 2 4 3" xfId="24820" xr:uid="{00000000-0005-0000-0000-0000A0560000}"/>
    <cellStyle name="Normal 5 5 3 2 3 2 5" xfId="24821" xr:uid="{00000000-0005-0000-0000-0000A1560000}"/>
    <cellStyle name="Normal 5 5 3 2 3 2 6" xfId="24822" xr:uid="{00000000-0005-0000-0000-0000A2560000}"/>
    <cellStyle name="Normal 5 5 3 2 3 2 7" xfId="24823" xr:uid="{00000000-0005-0000-0000-0000A3560000}"/>
    <cellStyle name="Normal 5 5 3 2 3 3" xfId="24824" xr:uid="{00000000-0005-0000-0000-0000A4560000}"/>
    <cellStyle name="Normal 5 5 3 2 3 3 2" xfId="24825" xr:uid="{00000000-0005-0000-0000-0000A5560000}"/>
    <cellStyle name="Normal 5 5 3 2 3 3 2 2" xfId="24826" xr:uid="{00000000-0005-0000-0000-0000A6560000}"/>
    <cellStyle name="Normal 5 5 3 2 3 3 3" xfId="24827" xr:uid="{00000000-0005-0000-0000-0000A7560000}"/>
    <cellStyle name="Normal 5 5 3 2 3 3 4" xfId="24828" xr:uid="{00000000-0005-0000-0000-0000A8560000}"/>
    <cellStyle name="Normal 5 5 3 2 3 4" xfId="24829" xr:uid="{00000000-0005-0000-0000-0000A9560000}"/>
    <cellStyle name="Normal 5 5 3 2 3 4 2" xfId="24830" xr:uid="{00000000-0005-0000-0000-0000AA560000}"/>
    <cellStyle name="Normal 5 5 3 2 3 4 3" xfId="24831" xr:uid="{00000000-0005-0000-0000-0000AB560000}"/>
    <cellStyle name="Normal 5 5 3 2 3 4 4" xfId="24832" xr:uid="{00000000-0005-0000-0000-0000AC560000}"/>
    <cellStyle name="Normal 5 5 3 2 3 5" xfId="24833" xr:uid="{00000000-0005-0000-0000-0000AD560000}"/>
    <cellStyle name="Normal 5 5 3 2 3 5 2" xfId="24834" xr:uid="{00000000-0005-0000-0000-0000AE560000}"/>
    <cellStyle name="Normal 5 5 3 2 3 5 3" xfId="24835" xr:uid="{00000000-0005-0000-0000-0000AF560000}"/>
    <cellStyle name="Normal 5 5 3 2 3 6" xfId="24836" xr:uid="{00000000-0005-0000-0000-0000B0560000}"/>
    <cellStyle name="Normal 5 5 3 2 3 7" xfId="24837" xr:uid="{00000000-0005-0000-0000-0000B1560000}"/>
    <cellStyle name="Normal 5 5 3 2 3 8" xfId="24838" xr:uid="{00000000-0005-0000-0000-0000B2560000}"/>
    <cellStyle name="Normal 5 5 3 2 4" xfId="24839" xr:uid="{00000000-0005-0000-0000-0000B3560000}"/>
    <cellStyle name="Normal 5 5 3 2 4 2" xfId="24840" xr:uid="{00000000-0005-0000-0000-0000B4560000}"/>
    <cellStyle name="Normal 5 5 3 2 4 2 2" xfId="24841" xr:uid="{00000000-0005-0000-0000-0000B5560000}"/>
    <cellStyle name="Normal 5 5 3 2 4 2 2 2" xfId="24842" xr:uid="{00000000-0005-0000-0000-0000B6560000}"/>
    <cellStyle name="Normal 5 5 3 2 4 2 3" xfId="24843" xr:uid="{00000000-0005-0000-0000-0000B7560000}"/>
    <cellStyle name="Normal 5 5 3 2 4 2 4" xfId="24844" xr:uid="{00000000-0005-0000-0000-0000B8560000}"/>
    <cellStyle name="Normal 5 5 3 2 4 3" xfId="24845" xr:uid="{00000000-0005-0000-0000-0000B9560000}"/>
    <cellStyle name="Normal 5 5 3 2 4 3 2" xfId="24846" xr:uid="{00000000-0005-0000-0000-0000BA560000}"/>
    <cellStyle name="Normal 5 5 3 2 4 3 3" xfId="24847" xr:uid="{00000000-0005-0000-0000-0000BB560000}"/>
    <cellStyle name="Normal 5 5 3 2 4 3 4" xfId="24848" xr:uid="{00000000-0005-0000-0000-0000BC560000}"/>
    <cellStyle name="Normal 5 5 3 2 4 4" xfId="24849" xr:uid="{00000000-0005-0000-0000-0000BD560000}"/>
    <cellStyle name="Normal 5 5 3 2 4 4 2" xfId="24850" xr:uid="{00000000-0005-0000-0000-0000BE560000}"/>
    <cellStyle name="Normal 5 5 3 2 4 4 3" xfId="24851" xr:uid="{00000000-0005-0000-0000-0000BF560000}"/>
    <cellStyle name="Normal 5 5 3 2 4 5" xfId="24852" xr:uid="{00000000-0005-0000-0000-0000C0560000}"/>
    <cellStyle name="Normal 5 5 3 2 4 6" xfId="24853" xr:uid="{00000000-0005-0000-0000-0000C1560000}"/>
    <cellStyle name="Normal 5 5 3 2 4 7" xfId="24854" xr:uid="{00000000-0005-0000-0000-0000C2560000}"/>
    <cellStyle name="Normal 5 5 3 2 5" xfId="24855" xr:uid="{00000000-0005-0000-0000-0000C3560000}"/>
    <cellStyle name="Normal 5 5 3 2 5 2" xfId="24856" xr:uid="{00000000-0005-0000-0000-0000C4560000}"/>
    <cellStyle name="Normal 5 5 3 2 5 2 2" xfId="24857" xr:uid="{00000000-0005-0000-0000-0000C5560000}"/>
    <cellStyle name="Normal 5 5 3 2 5 3" xfId="24858" xr:uid="{00000000-0005-0000-0000-0000C6560000}"/>
    <cellStyle name="Normal 5 5 3 2 5 4" xfId="24859" xr:uid="{00000000-0005-0000-0000-0000C7560000}"/>
    <cellStyle name="Normal 5 5 3 2 6" xfId="24860" xr:uid="{00000000-0005-0000-0000-0000C8560000}"/>
    <cellStyle name="Normal 5 5 3 2 6 2" xfId="24861" xr:uid="{00000000-0005-0000-0000-0000C9560000}"/>
    <cellStyle name="Normal 5 5 3 2 6 3" xfId="24862" xr:uid="{00000000-0005-0000-0000-0000CA560000}"/>
    <cellStyle name="Normal 5 5 3 2 6 4" xfId="24863" xr:uid="{00000000-0005-0000-0000-0000CB560000}"/>
    <cellStyle name="Normal 5 5 3 2 7" xfId="24864" xr:uid="{00000000-0005-0000-0000-0000CC560000}"/>
    <cellStyle name="Normal 5 5 3 2 7 2" xfId="24865" xr:uid="{00000000-0005-0000-0000-0000CD560000}"/>
    <cellStyle name="Normal 5 5 3 2 7 3" xfId="24866" xr:uid="{00000000-0005-0000-0000-0000CE560000}"/>
    <cellStyle name="Normal 5 5 3 2 8" xfId="24867" xr:uid="{00000000-0005-0000-0000-0000CF560000}"/>
    <cellStyle name="Normal 5 5 3 2 9" xfId="24868" xr:uid="{00000000-0005-0000-0000-0000D0560000}"/>
    <cellStyle name="Normal 5 5 3 3" xfId="24869" xr:uid="{00000000-0005-0000-0000-0000D1560000}"/>
    <cellStyle name="Normal 5 5 3 3 2" xfId="24870" xr:uid="{00000000-0005-0000-0000-0000D2560000}"/>
    <cellStyle name="Normal 5 5 3 3 2 2" xfId="24871" xr:uid="{00000000-0005-0000-0000-0000D3560000}"/>
    <cellStyle name="Normal 5 5 3 3 2 2 2" xfId="24872" xr:uid="{00000000-0005-0000-0000-0000D4560000}"/>
    <cellStyle name="Normal 5 5 3 3 2 2 2 2" xfId="24873" xr:uid="{00000000-0005-0000-0000-0000D5560000}"/>
    <cellStyle name="Normal 5 5 3 3 2 2 3" xfId="24874" xr:uid="{00000000-0005-0000-0000-0000D6560000}"/>
    <cellStyle name="Normal 5 5 3 3 2 2 4" xfId="24875" xr:uid="{00000000-0005-0000-0000-0000D7560000}"/>
    <cellStyle name="Normal 5 5 3 3 2 3" xfId="24876" xr:uid="{00000000-0005-0000-0000-0000D8560000}"/>
    <cellStyle name="Normal 5 5 3 3 2 3 2" xfId="24877" xr:uid="{00000000-0005-0000-0000-0000D9560000}"/>
    <cellStyle name="Normal 5 5 3 3 2 3 3" xfId="24878" xr:uid="{00000000-0005-0000-0000-0000DA560000}"/>
    <cellStyle name="Normal 5 5 3 3 2 3 4" xfId="24879" xr:uid="{00000000-0005-0000-0000-0000DB560000}"/>
    <cellStyle name="Normal 5 5 3 3 2 4" xfId="24880" xr:uid="{00000000-0005-0000-0000-0000DC560000}"/>
    <cellStyle name="Normal 5 5 3 3 2 4 2" xfId="24881" xr:uid="{00000000-0005-0000-0000-0000DD560000}"/>
    <cellStyle name="Normal 5 5 3 3 2 4 3" xfId="24882" xr:uid="{00000000-0005-0000-0000-0000DE560000}"/>
    <cellStyle name="Normal 5 5 3 3 2 5" xfId="24883" xr:uid="{00000000-0005-0000-0000-0000DF560000}"/>
    <cellStyle name="Normal 5 5 3 3 2 6" xfId="24884" xr:uid="{00000000-0005-0000-0000-0000E0560000}"/>
    <cellStyle name="Normal 5 5 3 3 2 7" xfId="24885" xr:uid="{00000000-0005-0000-0000-0000E1560000}"/>
    <cellStyle name="Normal 5 5 3 3 3" xfId="24886" xr:uid="{00000000-0005-0000-0000-0000E2560000}"/>
    <cellStyle name="Normal 5 5 3 3 3 2" xfId="24887" xr:uid="{00000000-0005-0000-0000-0000E3560000}"/>
    <cellStyle name="Normal 5 5 3 3 3 2 2" xfId="24888" xr:uid="{00000000-0005-0000-0000-0000E4560000}"/>
    <cellStyle name="Normal 5 5 3 3 3 3" xfId="24889" xr:uid="{00000000-0005-0000-0000-0000E5560000}"/>
    <cellStyle name="Normal 5 5 3 3 3 4" xfId="24890" xr:uid="{00000000-0005-0000-0000-0000E6560000}"/>
    <cellStyle name="Normal 5 5 3 3 4" xfId="24891" xr:uid="{00000000-0005-0000-0000-0000E7560000}"/>
    <cellStyle name="Normal 5 5 3 3 4 2" xfId="24892" xr:uid="{00000000-0005-0000-0000-0000E8560000}"/>
    <cellStyle name="Normal 5 5 3 3 4 3" xfId="24893" xr:uid="{00000000-0005-0000-0000-0000E9560000}"/>
    <cellStyle name="Normal 5 5 3 3 4 4" xfId="24894" xr:uid="{00000000-0005-0000-0000-0000EA560000}"/>
    <cellStyle name="Normal 5 5 3 3 5" xfId="24895" xr:uid="{00000000-0005-0000-0000-0000EB560000}"/>
    <cellStyle name="Normal 5 5 3 3 5 2" xfId="24896" xr:uid="{00000000-0005-0000-0000-0000EC560000}"/>
    <cellStyle name="Normal 5 5 3 3 5 3" xfId="24897" xr:uid="{00000000-0005-0000-0000-0000ED560000}"/>
    <cellStyle name="Normal 5 5 3 3 6" xfId="24898" xr:uid="{00000000-0005-0000-0000-0000EE560000}"/>
    <cellStyle name="Normal 5 5 3 3 7" xfId="24899" xr:uid="{00000000-0005-0000-0000-0000EF560000}"/>
    <cellStyle name="Normal 5 5 3 3 8" xfId="24900" xr:uid="{00000000-0005-0000-0000-0000F0560000}"/>
    <cellStyle name="Normal 5 5 3 4" xfId="24901" xr:uid="{00000000-0005-0000-0000-0000F1560000}"/>
    <cellStyle name="Normal 5 5 3 4 2" xfId="24902" xr:uid="{00000000-0005-0000-0000-0000F2560000}"/>
    <cellStyle name="Normal 5 5 3 4 2 2" xfId="24903" xr:uid="{00000000-0005-0000-0000-0000F3560000}"/>
    <cellStyle name="Normal 5 5 3 4 2 2 2" xfId="24904" xr:uid="{00000000-0005-0000-0000-0000F4560000}"/>
    <cellStyle name="Normal 5 5 3 4 2 2 2 2" xfId="24905" xr:uid="{00000000-0005-0000-0000-0000F5560000}"/>
    <cellStyle name="Normal 5 5 3 4 2 2 3" xfId="24906" xr:uid="{00000000-0005-0000-0000-0000F6560000}"/>
    <cellStyle name="Normal 5 5 3 4 2 2 4" xfId="24907" xr:uid="{00000000-0005-0000-0000-0000F7560000}"/>
    <cellStyle name="Normal 5 5 3 4 2 3" xfId="24908" xr:uid="{00000000-0005-0000-0000-0000F8560000}"/>
    <cellStyle name="Normal 5 5 3 4 2 3 2" xfId="24909" xr:uid="{00000000-0005-0000-0000-0000F9560000}"/>
    <cellStyle name="Normal 5 5 3 4 2 3 3" xfId="24910" xr:uid="{00000000-0005-0000-0000-0000FA560000}"/>
    <cellStyle name="Normal 5 5 3 4 2 3 4" xfId="24911" xr:uid="{00000000-0005-0000-0000-0000FB560000}"/>
    <cellStyle name="Normal 5 5 3 4 2 4" xfId="24912" xr:uid="{00000000-0005-0000-0000-0000FC560000}"/>
    <cellStyle name="Normal 5 5 3 4 2 4 2" xfId="24913" xr:uid="{00000000-0005-0000-0000-0000FD560000}"/>
    <cellStyle name="Normal 5 5 3 4 2 4 3" xfId="24914" xr:uid="{00000000-0005-0000-0000-0000FE560000}"/>
    <cellStyle name="Normal 5 5 3 4 2 5" xfId="24915" xr:uid="{00000000-0005-0000-0000-0000FF560000}"/>
    <cellStyle name="Normal 5 5 3 4 2 6" xfId="24916" xr:uid="{00000000-0005-0000-0000-000000570000}"/>
    <cellStyle name="Normal 5 5 3 4 2 7" xfId="24917" xr:uid="{00000000-0005-0000-0000-000001570000}"/>
    <cellStyle name="Normal 5 5 3 4 3" xfId="24918" xr:uid="{00000000-0005-0000-0000-000002570000}"/>
    <cellStyle name="Normal 5 5 3 4 3 2" xfId="24919" xr:uid="{00000000-0005-0000-0000-000003570000}"/>
    <cellStyle name="Normal 5 5 3 4 3 2 2" xfId="24920" xr:uid="{00000000-0005-0000-0000-000004570000}"/>
    <cellStyle name="Normal 5 5 3 4 3 3" xfId="24921" xr:uid="{00000000-0005-0000-0000-000005570000}"/>
    <cellStyle name="Normal 5 5 3 4 3 4" xfId="24922" xr:uid="{00000000-0005-0000-0000-000006570000}"/>
    <cellStyle name="Normal 5 5 3 4 4" xfId="24923" xr:uid="{00000000-0005-0000-0000-000007570000}"/>
    <cellStyle name="Normal 5 5 3 4 4 2" xfId="24924" xr:uid="{00000000-0005-0000-0000-000008570000}"/>
    <cellStyle name="Normal 5 5 3 4 4 3" xfId="24925" xr:uid="{00000000-0005-0000-0000-000009570000}"/>
    <cellStyle name="Normal 5 5 3 4 4 4" xfId="24926" xr:uid="{00000000-0005-0000-0000-00000A570000}"/>
    <cellStyle name="Normal 5 5 3 4 5" xfId="24927" xr:uid="{00000000-0005-0000-0000-00000B570000}"/>
    <cellStyle name="Normal 5 5 3 4 5 2" xfId="24928" xr:uid="{00000000-0005-0000-0000-00000C570000}"/>
    <cellStyle name="Normal 5 5 3 4 5 3" xfId="24929" xr:uid="{00000000-0005-0000-0000-00000D570000}"/>
    <cellStyle name="Normal 5 5 3 4 6" xfId="24930" xr:uid="{00000000-0005-0000-0000-00000E570000}"/>
    <cellStyle name="Normal 5 5 3 4 7" xfId="24931" xr:uid="{00000000-0005-0000-0000-00000F570000}"/>
    <cellStyle name="Normal 5 5 3 4 8" xfId="24932" xr:uid="{00000000-0005-0000-0000-000010570000}"/>
    <cellStyle name="Normal 5 5 3 5" xfId="24933" xr:uid="{00000000-0005-0000-0000-000011570000}"/>
    <cellStyle name="Normal 5 5 3 5 2" xfId="24934" xr:uid="{00000000-0005-0000-0000-000012570000}"/>
    <cellStyle name="Normal 5 5 3 5 2 2" xfId="24935" xr:uid="{00000000-0005-0000-0000-000013570000}"/>
    <cellStyle name="Normal 5 5 3 5 2 2 2" xfId="24936" xr:uid="{00000000-0005-0000-0000-000014570000}"/>
    <cellStyle name="Normal 5 5 3 5 2 3" xfId="24937" xr:uid="{00000000-0005-0000-0000-000015570000}"/>
    <cellStyle name="Normal 5 5 3 5 2 4" xfId="24938" xr:uid="{00000000-0005-0000-0000-000016570000}"/>
    <cellStyle name="Normal 5 5 3 5 3" xfId="24939" xr:uid="{00000000-0005-0000-0000-000017570000}"/>
    <cellStyle name="Normal 5 5 3 5 3 2" xfId="24940" xr:uid="{00000000-0005-0000-0000-000018570000}"/>
    <cellStyle name="Normal 5 5 3 5 3 3" xfId="24941" xr:uid="{00000000-0005-0000-0000-000019570000}"/>
    <cellStyle name="Normal 5 5 3 5 3 4" xfId="24942" xr:uid="{00000000-0005-0000-0000-00001A570000}"/>
    <cellStyle name="Normal 5 5 3 5 4" xfId="24943" xr:uid="{00000000-0005-0000-0000-00001B570000}"/>
    <cellStyle name="Normal 5 5 3 5 4 2" xfId="24944" xr:uid="{00000000-0005-0000-0000-00001C570000}"/>
    <cellStyle name="Normal 5 5 3 5 4 3" xfId="24945" xr:uid="{00000000-0005-0000-0000-00001D570000}"/>
    <cellStyle name="Normal 5 5 3 5 5" xfId="24946" xr:uid="{00000000-0005-0000-0000-00001E570000}"/>
    <cellStyle name="Normal 5 5 3 5 6" xfId="24947" xr:uid="{00000000-0005-0000-0000-00001F570000}"/>
    <cellStyle name="Normal 5 5 3 5 7" xfId="24948" xr:uid="{00000000-0005-0000-0000-000020570000}"/>
    <cellStyle name="Normal 5 5 3 6" xfId="24949" xr:uid="{00000000-0005-0000-0000-000021570000}"/>
    <cellStyle name="Normal 5 5 3 6 2" xfId="24950" xr:uid="{00000000-0005-0000-0000-000022570000}"/>
    <cellStyle name="Normal 5 5 3 6 2 2" xfId="24951" xr:uid="{00000000-0005-0000-0000-000023570000}"/>
    <cellStyle name="Normal 5 5 3 6 3" xfId="24952" xr:uid="{00000000-0005-0000-0000-000024570000}"/>
    <cellStyle name="Normal 5 5 3 6 4" xfId="24953" xr:uid="{00000000-0005-0000-0000-000025570000}"/>
    <cellStyle name="Normal 5 5 3 7" xfId="24954" xr:uid="{00000000-0005-0000-0000-000026570000}"/>
    <cellStyle name="Normal 5 5 3 7 2" xfId="24955" xr:uid="{00000000-0005-0000-0000-000027570000}"/>
    <cellStyle name="Normal 5 5 3 7 3" xfId="24956" xr:uid="{00000000-0005-0000-0000-000028570000}"/>
    <cellStyle name="Normal 5 5 3 7 4" xfId="24957" xr:uid="{00000000-0005-0000-0000-000029570000}"/>
    <cellStyle name="Normal 5 5 3 8" xfId="24958" xr:uid="{00000000-0005-0000-0000-00002A570000}"/>
    <cellStyle name="Normal 5 5 3 8 2" xfId="24959" xr:uid="{00000000-0005-0000-0000-00002B570000}"/>
    <cellStyle name="Normal 5 5 3 8 3" xfId="24960" xr:uid="{00000000-0005-0000-0000-00002C570000}"/>
    <cellStyle name="Normal 5 5 3 9" xfId="24961" xr:uid="{00000000-0005-0000-0000-00002D570000}"/>
    <cellStyle name="Normal 5 5 4" xfId="24962" xr:uid="{00000000-0005-0000-0000-00002E570000}"/>
    <cellStyle name="Normal 5 5 4 10" xfId="24963" xr:uid="{00000000-0005-0000-0000-00002F570000}"/>
    <cellStyle name="Normal 5 5 4 2" xfId="24964" xr:uid="{00000000-0005-0000-0000-000030570000}"/>
    <cellStyle name="Normal 5 5 4 2 2" xfId="24965" xr:uid="{00000000-0005-0000-0000-000031570000}"/>
    <cellStyle name="Normal 5 5 4 2 2 2" xfId="24966" xr:uid="{00000000-0005-0000-0000-000032570000}"/>
    <cellStyle name="Normal 5 5 4 2 2 2 2" xfId="24967" xr:uid="{00000000-0005-0000-0000-000033570000}"/>
    <cellStyle name="Normal 5 5 4 2 2 2 2 2" xfId="24968" xr:uid="{00000000-0005-0000-0000-000034570000}"/>
    <cellStyle name="Normal 5 5 4 2 2 2 3" xfId="24969" xr:uid="{00000000-0005-0000-0000-000035570000}"/>
    <cellStyle name="Normal 5 5 4 2 2 2 4" xfId="24970" xr:uid="{00000000-0005-0000-0000-000036570000}"/>
    <cellStyle name="Normal 5 5 4 2 2 3" xfId="24971" xr:uid="{00000000-0005-0000-0000-000037570000}"/>
    <cellStyle name="Normal 5 5 4 2 2 3 2" xfId="24972" xr:uid="{00000000-0005-0000-0000-000038570000}"/>
    <cellStyle name="Normal 5 5 4 2 2 3 3" xfId="24973" xr:uid="{00000000-0005-0000-0000-000039570000}"/>
    <cellStyle name="Normal 5 5 4 2 2 3 4" xfId="24974" xr:uid="{00000000-0005-0000-0000-00003A570000}"/>
    <cellStyle name="Normal 5 5 4 2 2 4" xfId="24975" xr:uid="{00000000-0005-0000-0000-00003B570000}"/>
    <cellStyle name="Normal 5 5 4 2 2 4 2" xfId="24976" xr:uid="{00000000-0005-0000-0000-00003C570000}"/>
    <cellStyle name="Normal 5 5 4 2 2 4 3" xfId="24977" xr:uid="{00000000-0005-0000-0000-00003D570000}"/>
    <cellStyle name="Normal 5 5 4 2 2 5" xfId="24978" xr:uid="{00000000-0005-0000-0000-00003E570000}"/>
    <cellStyle name="Normal 5 5 4 2 2 6" xfId="24979" xr:uid="{00000000-0005-0000-0000-00003F570000}"/>
    <cellStyle name="Normal 5 5 4 2 2 7" xfId="24980" xr:uid="{00000000-0005-0000-0000-000040570000}"/>
    <cellStyle name="Normal 5 5 4 2 3" xfId="24981" xr:uid="{00000000-0005-0000-0000-000041570000}"/>
    <cellStyle name="Normal 5 5 4 2 3 2" xfId="24982" xr:uid="{00000000-0005-0000-0000-000042570000}"/>
    <cellStyle name="Normal 5 5 4 2 3 2 2" xfId="24983" xr:uid="{00000000-0005-0000-0000-000043570000}"/>
    <cellStyle name="Normal 5 5 4 2 3 3" xfId="24984" xr:uid="{00000000-0005-0000-0000-000044570000}"/>
    <cellStyle name="Normal 5 5 4 2 3 4" xfId="24985" xr:uid="{00000000-0005-0000-0000-000045570000}"/>
    <cellStyle name="Normal 5 5 4 2 4" xfId="24986" xr:uid="{00000000-0005-0000-0000-000046570000}"/>
    <cellStyle name="Normal 5 5 4 2 4 2" xfId="24987" xr:uid="{00000000-0005-0000-0000-000047570000}"/>
    <cellStyle name="Normal 5 5 4 2 4 3" xfId="24988" xr:uid="{00000000-0005-0000-0000-000048570000}"/>
    <cellStyle name="Normal 5 5 4 2 4 4" xfId="24989" xr:uid="{00000000-0005-0000-0000-000049570000}"/>
    <cellStyle name="Normal 5 5 4 2 5" xfId="24990" xr:uid="{00000000-0005-0000-0000-00004A570000}"/>
    <cellStyle name="Normal 5 5 4 2 5 2" xfId="24991" xr:uid="{00000000-0005-0000-0000-00004B570000}"/>
    <cellStyle name="Normal 5 5 4 2 5 3" xfId="24992" xr:uid="{00000000-0005-0000-0000-00004C570000}"/>
    <cellStyle name="Normal 5 5 4 2 6" xfId="24993" xr:uid="{00000000-0005-0000-0000-00004D570000}"/>
    <cellStyle name="Normal 5 5 4 2 7" xfId="24994" xr:uid="{00000000-0005-0000-0000-00004E570000}"/>
    <cellStyle name="Normal 5 5 4 2 8" xfId="24995" xr:uid="{00000000-0005-0000-0000-00004F570000}"/>
    <cellStyle name="Normal 5 5 4 3" xfId="24996" xr:uid="{00000000-0005-0000-0000-000050570000}"/>
    <cellStyle name="Normal 5 5 4 3 2" xfId="24997" xr:uid="{00000000-0005-0000-0000-000051570000}"/>
    <cellStyle name="Normal 5 5 4 3 2 2" xfId="24998" xr:uid="{00000000-0005-0000-0000-000052570000}"/>
    <cellStyle name="Normal 5 5 4 3 2 2 2" xfId="24999" xr:uid="{00000000-0005-0000-0000-000053570000}"/>
    <cellStyle name="Normal 5 5 4 3 2 2 2 2" xfId="25000" xr:uid="{00000000-0005-0000-0000-000054570000}"/>
    <cellStyle name="Normal 5 5 4 3 2 2 3" xfId="25001" xr:uid="{00000000-0005-0000-0000-000055570000}"/>
    <cellStyle name="Normal 5 5 4 3 2 2 4" xfId="25002" xr:uid="{00000000-0005-0000-0000-000056570000}"/>
    <cellStyle name="Normal 5 5 4 3 2 3" xfId="25003" xr:uid="{00000000-0005-0000-0000-000057570000}"/>
    <cellStyle name="Normal 5 5 4 3 2 3 2" xfId="25004" xr:uid="{00000000-0005-0000-0000-000058570000}"/>
    <cellStyle name="Normal 5 5 4 3 2 3 3" xfId="25005" xr:uid="{00000000-0005-0000-0000-000059570000}"/>
    <cellStyle name="Normal 5 5 4 3 2 3 4" xfId="25006" xr:uid="{00000000-0005-0000-0000-00005A570000}"/>
    <cellStyle name="Normal 5 5 4 3 2 4" xfId="25007" xr:uid="{00000000-0005-0000-0000-00005B570000}"/>
    <cellStyle name="Normal 5 5 4 3 2 4 2" xfId="25008" xr:uid="{00000000-0005-0000-0000-00005C570000}"/>
    <cellStyle name="Normal 5 5 4 3 2 4 3" xfId="25009" xr:uid="{00000000-0005-0000-0000-00005D570000}"/>
    <cellStyle name="Normal 5 5 4 3 2 5" xfId="25010" xr:uid="{00000000-0005-0000-0000-00005E570000}"/>
    <cellStyle name="Normal 5 5 4 3 2 6" xfId="25011" xr:uid="{00000000-0005-0000-0000-00005F570000}"/>
    <cellStyle name="Normal 5 5 4 3 2 7" xfId="25012" xr:uid="{00000000-0005-0000-0000-000060570000}"/>
    <cellStyle name="Normal 5 5 4 3 3" xfId="25013" xr:uid="{00000000-0005-0000-0000-000061570000}"/>
    <cellStyle name="Normal 5 5 4 3 3 2" xfId="25014" xr:uid="{00000000-0005-0000-0000-000062570000}"/>
    <cellStyle name="Normal 5 5 4 3 3 2 2" xfId="25015" xr:uid="{00000000-0005-0000-0000-000063570000}"/>
    <cellStyle name="Normal 5 5 4 3 3 3" xfId="25016" xr:uid="{00000000-0005-0000-0000-000064570000}"/>
    <cellStyle name="Normal 5 5 4 3 3 4" xfId="25017" xr:uid="{00000000-0005-0000-0000-000065570000}"/>
    <cellStyle name="Normal 5 5 4 3 4" xfId="25018" xr:uid="{00000000-0005-0000-0000-000066570000}"/>
    <cellStyle name="Normal 5 5 4 3 4 2" xfId="25019" xr:uid="{00000000-0005-0000-0000-000067570000}"/>
    <cellStyle name="Normal 5 5 4 3 4 3" xfId="25020" xr:uid="{00000000-0005-0000-0000-000068570000}"/>
    <cellStyle name="Normal 5 5 4 3 4 4" xfId="25021" xr:uid="{00000000-0005-0000-0000-000069570000}"/>
    <cellStyle name="Normal 5 5 4 3 5" xfId="25022" xr:uid="{00000000-0005-0000-0000-00006A570000}"/>
    <cellStyle name="Normal 5 5 4 3 5 2" xfId="25023" xr:uid="{00000000-0005-0000-0000-00006B570000}"/>
    <cellStyle name="Normal 5 5 4 3 5 3" xfId="25024" xr:uid="{00000000-0005-0000-0000-00006C570000}"/>
    <cellStyle name="Normal 5 5 4 3 6" xfId="25025" xr:uid="{00000000-0005-0000-0000-00006D570000}"/>
    <cellStyle name="Normal 5 5 4 3 7" xfId="25026" xr:uid="{00000000-0005-0000-0000-00006E570000}"/>
    <cellStyle name="Normal 5 5 4 3 8" xfId="25027" xr:uid="{00000000-0005-0000-0000-00006F570000}"/>
    <cellStyle name="Normal 5 5 4 4" xfId="25028" xr:uid="{00000000-0005-0000-0000-000070570000}"/>
    <cellStyle name="Normal 5 5 4 4 2" xfId="25029" xr:uid="{00000000-0005-0000-0000-000071570000}"/>
    <cellStyle name="Normal 5 5 4 4 2 2" xfId="25030" xr:uid="{00000000-0005-0000-0000-000072570000}"/>
    <cellStyle name="Normal 5 5 4 4 2 2 2" xfId="25031" xr:uid="{00000000-0005-0000-0000-000073570000}"/>
    <cellStyle name="Normal 5 5 4 4 2 3" xfId="25032" xr:uid="{00000000-0005-0000-0000-000074570000}"/>
    <cellStyle name="Normal 5 5 4 4 2 4" xfId="25033" xr:uid="{00000000-0005-0000-0000-000075570000}"/>
    <cellStyle name="Normal 5 5 4 4 3" xfId="25034" xr:uid="{00000000-0005-0000-0000-000076570000}"/>
    <cellStyle name="Normal 5 5 4 4 3 2" xfId="25035" xr:uid="{00000000-0005-0000-0000-000077570000}"/>
    <cellStyle name="Normal 5 5 4 4 3 3" xfId="25036" xr:uid="{00000000-0005-0000-0000-000078570000}"/>
    <cellStyle name="Normal 5 5 4 4 3 4" xfId="25037" xr:uid="{00000000-0005-0000-0000-000079570000}"/>
    <cellStyle name="Normal 5 5 4 4 4" xfId="25038" xr:uid="{00000000-0005-0000-0000-00007A570000}"/>
    <cellStyle name="Normal 5 5 4 4 4 2" xfId="25039" xr:uid="{00000000-0005-0000-0000-00007B570000}"/>
    <cellStyle name="Normal 5 5 4 4 4 3" xfId="25040" xr:uid="{00000000-0005-0000-0000-00007C570000}"/>
    <cellStyle name="Normal 5 5 4 4 5" xfId="25041" xr:uid="{00000000-0005-0000-0000-00007D570000}"/>
    <cellStyle name="Normal 5 5 4 4 6" xfId="25042" xr:uid="{00000000-0005-0000-0000-00007E570000}"/>
    <cellStyle name="Normal 5 5 4 4 7" xfId="25043" xr:uid="{00000000-0005-0000-0000-00007F570000}"/>
    <cellStyle name="Normal 5 5 4 5" xfId="25044" xr:uid="{00000000-0005-0000-0000-000080570000}"/>
    <cellStyle name="Normal 5 5 4 5 2" xfId="25045" xr:uid="{00000000-0005-0000-0000-000081570000}"/>
    <cellStyle name="Normal 5 5 4 5 2 2" xfId="25046" xr:uid="{00000000-0005-0000-0000-000082570000}"/>
    <cellStyle name="Normal 5 5 4 5 3" xfId="25047" xr:uid="{00000000-0005-0000-0000-000083570000}"/>
    <cellStyle name="Normal 5 5 4 5 4" xfId="25048" xr:uid="{00000000-0005-0000-0000-000084570000}"/>
    <cellStyle name="Normal 5 5 4 6" xfId="25049" xr:uid="{00000000-0005-0000-0000-000085570000}"/>
    <cellStyle name="Normal 5 5 4 6 2" xfId="25050" xr:uid="{00000000-0005-0000-0000-000086570000}"/>
    <cellStyle name="Normal 5 5 4 6 3" xfId="25051" xr:uid="{00000000-0005-0000-0000-000087570000}"/>
    <cellStyle name="Normal 5 5 4 6 4" xfId="25052" xr:uid="{00000000-0005-0000-0000-000088570000}"/>
    <cellStyle name="Normal 5 5 4 7" xfId="25053" xr:uid="{00000000-0005-0000-0000-000089570000}"/>
    <cellStyle name="Normal 5 5 4 7 2" xfId="25054" xr:uid="{00000000-0005-0000-0000-00008A570000}"/>
    <cellStyle name="Normal 5 5 4 7 3" xfId="25055" xr:uid="{00000000-0005-0000-0000-00008B570000}"/>
    <cellStyle name="Normal 5 5 4 8" xfId="25056" xr:uid="{00000000-0005-0000-0000-00008C570000}"/>
    <cellStyle name="Normal 5 5 4 9" xfId="25057" xr:uid="{00000000-0005-0000-0000-00008D570000}"/>
    <cellStyle name="Normal 5 5 5" xfId="25058" xr:uid="{00000000-0005-0000-0000-00008E570000}"/>
    <cellStyle name="Normal 5 5 5 2" xfId="25059" xr:uid="{00000000-0005-0000-0000-00008F570000}"/>
    <cellStyle name="Normal 5 5 5 2 2" xfId="25060" xr:uid="{00000000-0005-0000-0000-000090570000}"/>
    <cellStyle name="Normal 5 5 5 2 2 2" xfId="25061" xr:uid="{00000000-0005-0000-0000-000091570000}"/>
    <cellStyle name="Normal 5 5 5 2 2 2 2" xfId="25062" xr:uid="{00000000-0005-0000-0000-000092570000}"/>
    <cellStyle name="Normal 5 5 5 2 2 3" xfId="25063" xr:uid="{00000000-0005-0000-0000-000093570000}"/>
    <cellStyle name="Normal 5 5 5 2 2 4" xfId="25064" xr:uid="{00000000-0005-0000-0000-000094570000}"/>
    <cellStyle name="Normal 5 5 5 2 3" xfId="25065" xr:uid="{00000000-0005-0000-0000-000095570000}"/>
    <cellStyle name="Normal 5 5 5 2 3 2" xfId="25066" xr:uid="{00000000-0005-0000-0000-000096570000}"/>
    <cellStyle name="Normal 5 5 5 2 3 3" xfId="25067" xr:uid="{00000000-0005-0000-0000-000097570000}"/>
    <cellStyle name="Normal 5 5 5 2 3 4" xfId="25068" xr:uid="{00000000-0005-0000-0000-000098570000}"/>
    <cellStyle name="Normal 5 5 5 2 4" xfId="25069" xr:uid="{00000000-0005-0000-0000-000099570000}"/>
    <cellStyle name="Normal 5 5 5 2 4 2" xfId="25070" xr:uid="{00000000-0005-0000-0000-00009A570000}"/>
    <cellStyle name="Normal 5 5 5 2 4 3" xfId="25071" xr:uid="{00000000-0005-0000-0000-00009B570000}"/>
    <cellStyle name="Normal 5 5 5 2 5" xfId="25072" xr:uid="{00000000-0005-0000-0000-00009C570000}"/>
    <cellStyle name="Normal 5 5 5 2 6" xfId="25073" xr:uid="{00000000-0005-0000-0000-00009D570000}"/>
    <cellStyle name="Normal 5 5 5 2 7" xfId="25074" xr:uid="{00000000-0005-0000-0000-00009E570000}"/>
    <cellStyle name="Normal 5 5 5 3" xfId="25075" xr:uid="{00000000-0005-0000-0000-00009F570000}"/>
    <cellStyle name="Normal 5 5 5 3 2" xfId="25076" xr:uid="{00000000-0005-0000-0000-0000A0570000}"/>
    <cellStyle name="Normal 5 5 5 3 2 2" xfId="25077" xr:uid="{00000000-0005-0000-0000-0000A1570000}"/>
    <cellStyle name="Normal 5 5 5 3 3" xfId="25078" xr:uid="{00000000-0005-0000-0000-0000A2570000}"/>
    <cellStyle name="Normal 5 5 5 3 4" xfId="25079" xr:uid="{00000000-0005-0000-0000-0000A3570000}"/>
    <cellStyle name="Normal 5 5 5 4" xfId="25080" xr:uid="{00000000-0005-0000-0000-0000A4570000}"/>
    <cellStyle name="Normal 5 5 5 4 2" xfId="25081" xr:uid="{00000000-0005-0000-0000-0000A5570000}"/>
    <cellStyle name="Normal 5 5 5 4 3" xfId="25082" xr:uid="{00000000-0005-0000-0000-0000A6570000}"/>
    <cellStyle name="Normal 5 5 5 4 4" xfId="25083" xr:uid="{00000000-0005-0000-0000-0000A7570000}"/>
    <cellStyle name="Normal 5 5 5 5" xfId="25084" xr:uid="{00000000-0005-0000-0000-0000A8570000}"/>
    <cellStyle name="Normal 5 5 5 5 2" xfId="25085" xr:uid="{00000000-0005-0000-0000-0000A9570000}"/>
    <cellStyle name="Normal 5 5 5 5 3" xfId="25086" xr:uid="{00000000-0005-0000-0000-0000AA570000}"/>
    <cellStyle name="Normal 5 5 5 6" xfId="25087" xr:uid="{00000000-0005-0000-0000-0000AB570000}"/>
    <cellStyle name="Normal 5 5 5 7" xfId="25088" xr:uid="{00000000-0005-0000-0000-0000AC570000}"/>
    <cellStyle name="Normal 5 5 5 8" xfId="25089" xr:uid="{00000000-0005-0000-0000-0000AD570000}"/>
    <cellStyle name="Normal 5 5 6" xfId="25090" xr:uid="{00000000-0005-0000-0000-0000AE570000}"/>
    <cellStyle name="Normal 5 5 6 2" xfId="25091" xr:uid="{00000000-0005-0000-0000-0000AF570000}"/>
    <cellStyle name="Normal 5 5 6 2 2" xfId="25092" xr:uid="{00000000-0005-0000-0000-0000B0570000}"/>
    <cellStyle name="Normal 5 5 6 2 2 2" xfId="25093" xr:uid="{00000000-0005-0000-0000-0000B1570000}"/>
    <cellStyle name="Normal 5 5 6 2 2 2 2" xfId="25094" xr:uid="{00000000-0005-0000-0000-0000B2570000}"/>
    <cellStyle name="Normal 5 5 6 2 2 3" xfId="25095" xr:uid="{00000000-0005-0000-0000-0000B3570000}"/>
    <cellStyle name="Normal 5 5 6 2 2 4" xfId="25096" xr:uid="{00000000-0005-0000-0000-0000B4570000}"/>
    <cellStyle name="Normal 5 5 6 2 3" xfId="25097" xr:uid="{00000000-0005-0000-0000-0000B5570000}"/>
    <cellStyle name="Normal 5 5 6 2 3 2" xfId="25098" xr:uid="{00000000-0005-0000-0000-0000B6570000}"/>
    <cellStyle name="Normal 5 5 6 2 3 3" xfId="25099" xr:uid="{00000000-0005-0000-0000-0000B7570000}"/>
    <cellStyle name="Normal 5 5 6 2 3 4" xfId="25100" xr:uid="{00000000-0005-0000-0000-0000B8570000}"/>
    <cellStyle name="Normal 5 5 6 2 4" xfId="25101" xr:uid="{00000000-0005-0000-0000-0000B9570000}"/>
    <cellStyle name="Normal 5 5 6 2 4 2" xfId="25102" xr:uid="{00000000-0005-0000-0000-0000BA570000}"/>
    <cellStyle name="Normal 5 5 6 2 4 3" xfId="25103" xr:uid="{00000000-0005-0000-0000-0000BB570000}"/>
    <cellStyle name="Normal 5 5 6 2 5" xfId="25104" xr:uid="{00000000-0005-0000-0000-0000BC570000}"/>
    <cellStyle name="Normal 5 5 6 2 6" xfId="25105" xr:uid="{00000000-0005-0000-0000-0000BD570000}"/>
    <cellStyle name="Normal 5 5 6 2 7" xfId="25106" xr:uid="{00000000-0005-0000-0000-0000BE570000}"/>
    <cellStyle name="Normal 5 5 6 3" xfId="25107" xr:uid="{00000000-0005-0000-0000-0000BF570000}"/>
    <cellStyle name="Normal 5 5 6 3 2" xfId="25108" xr:uid="{00000000-0005-0000-0000-0000C0570000}"/>
    <cellStyle name="Normal 5 5 6 3 2 2" xfId="25109" xr:uid="{00000000-0005-0000-0000-0000C1570000}"/>
    <cellStyle name="Normal 5 5 6 3 3" xfId="25110" xr:uid="{00000000-0005-0000-0000-0000C2570000}"/>
    <cellStyle name="Normal 5 5 6 3 4" xfId="25111" xr:uid="{00000000-0005-0000-0000-0000C3570000}"/>
    <cellStyle name="Normal 5 5 6 4" xfId="25112" xr:uid="{00000000-0005-0000-0000-0000C4570000}"/>
    <cellStyle name="Normal 5 5 6 4 2" xfId="25113" xr:uid="{00000000-0005-0000-0000-0000C5570000}"/>
    <cellStyle name="Normal 5 5 6 4 3" xfId="25114" xr:uid="{00000000-0005-0000-0000-0000C6570000}"/>
    <cellStyle name="Normal 5 5 6 4 4" xfId="25115" xr:uid="{00000000-0005-0000-0000-0000C7570000}"/>
    <cellStyle name="Normal 5 5 6 5" xfId="25116" xr:uid="{00000000-0005-0000-0000-0000C8570000}"/>
    <cellStyle name="Normal 5 5 6 5 2" xfId="25117" xr:uid="{00000000-0005-0000-0000-0000C9570000}"/>
    <cellStyle name="Normal 5 5 6 5 3" xfId="25118" xr:uid="{00000000-0005-0000-0000-0000CA570000}"/>
    <cellStyle name="Normal 5 5 6 6" xfId="25119" xr:uid="{00000000-0005-0000-0000-0000CB570000}"/>
    <cellStyle name="Normal 5 5 6 7" xfId="25120" xr:uid="{00000000-0005-0000-0000-0000CC570000}"/>
    <cellStyle name="Normal 5 5 6 8" xfId="25121" xr:uid="{00000000-0005-0000-0000-0000CD570000}"/>
    <cellStyle name="Normal 5 5 7" xfId="25122" xr:uid="{00000000-0005-0000-0000-0000CE570000}"/>
    <cellStyle name="Normal 5 5 7 2" xfId="25123" xr:uid="{00000000-0005-0000-0000-0000CF570000}"/>
    <cellStyle name="Normal 5 5 7 2 2" xfId="25124" xr:uid="{00000000-0005-0000-0000-0000D0570000}"/>
    <cellStyle name="Normal 5 5 7 2 2 2" xfId="25125" xr:uid="{00000000-0005-0000-0000-0000D1570000}"/>
    <cellStyle name="Normal 5 5 7 2 3" xfId="25126" xr:uid="{00000000-0005-0000-0000-0000D2570000}"/>
    <cellStyle name="Normal 5 5 7 2 4" xfId="25127" xr:uid="{00000000-0005-0000-0000-0000D3570000}"/>
    <cellStyle name="Normal 5 5 7 3" xfId="25128" xr:uid="{00000000-0005-0000-0000-0000D4570000}"/>
    <cellStyle name="Normal 5 5 7 3 2" xfId="25129" xr:uid="{00000000-0005-0000-0000-0000D5570000}"/>
    <cellStyle name="Normal 5 5 7 3 3" xfId="25130" xr:uid="{00000000-0005-0000-0000-0000D6570000}"/>
    <cellStyle name="Normal 5 5 7 3 4" xfId="25131" xr:uid="{00000000-0005-0000-0000-0000D7570000}"/>
    <cellStyle name="Normal 5 5 7 4" xfId="25132" xr:uid="{00000000-0005-0000-0000-0000D8570000}"/>
    <cellStyle name="Normal 5 5 7 4 2" xfId="25133" xr:uid="{00000000-0005-0000-0000-0000D9570000}"/>
    <cellStyle name="Normal 5 5 7 4 3" xfId="25134" xr:uid="{00000000-0005-0000-0000-0000DA570000}"/>
    <cellStyle name="Normal 5 5 7 5" xfId="25135" xr:uid="{00000000-0005-0000-0000-0000DB570000}"/>
    <cellStyle name="Normal 5 5 7 6" xfId="25136" xr:uid="{00000000-0005-0000-0000-0000DC570000}"/>
    <cellStyle name="Normal 5 5 7 7" xfId="25137" xr:uid="{00000000-0005-0000-0000-0000DD570000}"/>
    <cellStyle name="Normal 5 5 8" xfId="25138" xr:uid="{00000000-0005-0000-0000-0000DE570000}"/>
    <cellStyle name="Normal 5 5 8 2" xfId="25139" xr:uid="{00000000-0005-0000-0000-0000DF570000}"/>
    <cellStyle name="Normal 5 5 8 2 2" xfId="25140" xr:uid="{00000000-0005-0000-0000-0000E0570000}"/>
    <cellStyle name="Normal 5 5 8 3" xfId="25141" xr:uid="{00000000-0005-0000-0000-0000E1570000}"/>
    <cellStyle name="Normal 5 5 8 4" xfId="25142" xr:uid="{00000000-0005-0000-0000-0000E2570000}"/>
    <cellStyle name="Normal 5 5 9" xfId="25143" xr:uid="{00000000-0005-0000-0000-0000E3570000}"/>
    <cellStyle name="Normal 5 5 9 2" xfId="25144" xr:uid="{00000000-0005-0000-0000-0000E4570000}"/>
    <cellStyle name="Normal 5 5 9 3" xfId="25145" xr:uid="{00000000-0005-0000-0000-0000E5570000}"/>
    <cellStyle name="Normal 5 5 9 4" xfId="25146" xr:uid="{00000000-0005-0000-0000-0000E6570000}"/>
    <cellStyle name="Normal 5 6" xfId="25147" xr:uid="{00000000-0005-0000-0000-0000E7570000}"/>
    <cellStyle name="Normal 5 6 10" xfId="25148" xr:uid="{00000000-0005-0000-0000-0000E8570000}"/>
    <cellStyle name="Normal 5 6 11" xfId="25149" xr:uid="{00000000-0005-0000-0000-0000E9570000}"/>
    <cellStyle name="Normal 5 6 12" xfId="32272" xr:uid="{C6229E59-611B-492B-BECD-92B7A6F4282F}"/>
    <cellStyle name="Normal 5 6 2" xfId="25150" xr:uid="{00000000-0005-0000-0000-0000EA570000}"/>
    <cellStyle name="Normal 5 6 2 10" xfId="25151" xr:uid="{00000000-0005-0000-0000-0000EB570000}"/>
    <cellStyle name="Normal 5 6 2 2" xfId="25152" xr:uid="{00000000-0005-0000-0000-0000EC570000}"/>
    <cellStyle name="Normal 5 6 2 2 2" xfId="25153" xr:uid="{00000000-0005-0000-0000-0000ED570000}"/>
    <cellStyle name="Normal 5 6 2 2 2 2" xfId="25154" xr:uid="{00000000-0005-0000-0000-0000EE570000}"/>
    <cellStyle name="Normal 5 6 2 2 2 2 2" xfId="25155" xr:uid="{00000000-0005-0000-0000-0000EF570000}"/>
    <cellStyle name="Normal 5 6 2 2 2 2 2 2" xfId="25156" xr:uid="{00000000-0005-0000-0000-0000F0570000}"/>
    <cellStyle name="Normal 5 6 2 2 2 2 3" xfId="25157" xr:uid="{00000000-0005-0000-0000-0000F1570000}"/>
    <cellStyle name="Normal 5 6 2 2 2 2 4" xfId="25158" xr:uid="{00000000-0005-0000-0000-0000F2570000}"/>
    <cellStyle name="Normal 5 6 2 2 2 3" xfId="25159" xr:uid="{00000000-0005-0000-0000-0000F3570000}"/>
    <cellStyle name="Normal 5 6 2 2 2 3 2" xfId="25160" xr:uid="{00000000-0005-0000-0000-0000F4570000}"/>
    <cellStyle name="Normal 5 6 2 2 2 3 3" xfId="25161" xr:uid="{00000000-0005-0000-0000-0000F5570000}"/>
    <cellStyle name="Normal 5 6 2 2 2 3 4" xfId="25162" xr:uid="{00000000-0005-0000-0000-0000F6570000}"/>
    <cellStyle name="Normal 5 6 2 2 2 4" xfId="25163" xr:uid="{00000000-0005-0000-0000-0000F7570000}"/>
    <cellStyle name="Normal 5 6 2 2 2 4 2" xfId="25164" xr:uid="{00000000-0005-0000-0000-0000F8570000}"/>
    <cellStyle name="Normal 5 6 2 2 2 4 3" xfId="25165" xr:uid="{00000000-0005-0000-0000-0000F9570000}"/>
    <cellStyle name="Normal 5 6 2 2 2 5" xfId="25166" xr:uid="{00000000-0005-0000-0000-0000FA570000}"/>
    <cellStyle name="Normal 5 6 2 2 2 6" xfId="25167" xr:uid="{00000000-0005-0000-0000-0000FB570000}"/>
    <cellStyle name="Normal 5 6 2 2 2 7" xfId="25168" xr:uid="{00000000-0005-0000-0000-0000FC570000}"/>
    <cellStyle name="Normal 5 6 2 2 3" xfId="25169" xr:uid="{00000000-0005-0000-0000-0000FD570000}"/>
    <cellStyle name="Normal 5 6 2 2 3 2" xfId="25170" xr:uid="{00000000-0005-0000-0000-0000FE570000}"/>
    <cellStyle name="Normal 5 6 2 2 3 2 2" xfId="25171" xr:uid="{00000000-0005-0000-0000-0000FF570000}"/>
    <cellStyle name="Normal 5 6 2 2 3 3" xfId="25172" xr:uid="{00000000-0005-0000-0000-000000580000}"/>
    <cellStyle name="Normal 5 6 2 2 3 4" xfId="25173" xr:uid="{00000000-0005-0000-0000-000001580000}"/>
    <cellStyle name="Normal 5 6 2 2 4" xfId="25174" xr:uid="{00000000-0005-0000-0000-000002580000}"/>
    <cellStyle name="Normal 5 6 2 2 4 2" xfId="25175" xr:uid="{00000000-0005-0000-0000-000003580000}"/>
    <cellStyle name="Normal 5 6 2 2 4 3" xfId="25176" xr:uid="{00000000-0005-0000-0000-000004580000}"/>
    <cellStyle name="Normal 5 6 2 2 4 4" xfId="25177" xr:uid="{00000000-0005-0000-0000-000005580000}"/>
    <cellStyle name="Normal 5 6 2 2 5" xfId="25178" xr:uid="{00000000-0005-0000-0000-000006580000}"/>
    <cellStyle name="Normal 5 6 2 2 5 2" xfId="25179" xr:uid="{00000000-0005-0000-0000-000007580000}"/>
    <cellStyle name="Normal 5 6 2 2 5 3" xfId="25180" xr:uid="{00000000-0005-0000-0000-000008580000}"/>
    <cellStyle name="Normal 5 6 2 2 6" xfId="25181" xr:uid="{00000000-0005-0000-0000-000009580000}"/>
    <cellStyle name="Normal 5 6 2 2 7" xfId="25182" xr:uid="{00000000-0005-0000-0000-00000A580000}"/>
    <cellStyle name="Normal 5 6 2 2 8" xfId="25183" xr:uid="{00000000-0005-0000-0000-00000B580000}"/>
    <cellStyle name="Normal 5 6 2 3" xfId="25184" xr:uid="{00000000-0005-0000-0000-00000C580000}"/>
    <cellStyle name="Normal 5 6 2 3 2" xfId="25185" xr:uid="{00000000-0005-0000-0000-00000D580000}"/>
    <cellStyle name="Normal 5 6 2 3 2 2" xfId="25186" xr:uid="{00000000-0005-0000-0000-00000E580000}"/>
    <cellStyle name="Normal 5 6 2 3 2 2 2" xfId="25187" xr:uid="{00000000-0005-0000-0000-00000F580000}"/>
    <cellStyle name="Normal 5 6 2 3 2 2 2 2" xfId="25188" xr:uid="{00000000-0005-0000-0000-000010580000}"/>
    <cellStyle name="Normal 5 6 2 3 2 2 3" xfId="25189" xr:uid="{00000000-0005-0000-0000-000011580000}"/>
    <cellStyle name="Normal 5 6 2 3 2 2 4" xfId="25190" xr:uid="{00000000-0005-0000-0000-000012580000}"/>
    <cellStyle name="Normal 5 6 2 3 2 3" xfId="25191" xr:uid="{00000000-0005-0000-0000-000013580000}"/>
    <cellStyle name="Normal 5 6 2 3 2 3 2" xfId="25192" xr:uid="{00000000-0005-0000-0000-000014580000}"/>
    <cellStyle name="Normal 5 6 2 3 2 3 3" xfId="25193" xr:uid="{00000000-0005-0000-0000-000015580000}"/>
    <cellStyle name="Normal 5 6 2 3 2 3 4" xfId="25194" xr:uid="{00000000-0005-0000-0000-000016580000}"/>
    <cellStyle name="Normal 5 6 2 3 2 4" xfId="25195" xr:uid="{00000000-0005-0000-0000-000017580000}"/>
    <cellStyle name="Normal 5 6 2 3 2 4 2" xfId="25196" xr:uid="{00000000-0005-0000-0000-000018580000}"/>
    <cellStyle name="Normal 5 6 2 3 2 4 3" xfId="25197" xr:uid="{00000000-0005-0000-0000-000019580000}"/>
    <cellStyle name="Normal 5 6 2 3 2 5" xfId="25198" xr:uid="{00000000-0005-0000-0000-00001A580000}"/>
    <cellStyle name="Normal 5 6 2 3 2 6" xfId="25199" xr:uid="{00000000-0005-0000-0000-00001B580000}"/>
    <cellStyle name="Normal 5 6 2 3 2 7" xfId="25200" xr:uid="{00000000-0005-0000-0000-00001C580000}"/>
    <cellStyle name="Normal 5 6 2 3 3" xfId="25201" xr:uid="{00000000-0005-0000-0000-00001D580000}"/>
    <cellStyle name="Normal 5 6 2 3 3 2" xfId="25202" xr:uid="{00000000-0005-0000-0000-00001E580000}"/>
    <cellStyle name="Normal 5 6 2 3 3 2 2" xfId="25203" xr:uid="{00000000-0005-0000-0000-00001F580000}"/>
    <cellStyle name="Normal 5 6 2 3 3 3" xfId="25204" xr:uid="{00000000-0005-0000-0000-000020580000}"/>
    <cellStyle name="Normal 5 6 2 3 3 4" xfId="25205" xr:uid="{00000000-0005-0000-0000-000021580000}"/>
    <cellStyle name="Normal 5 6 2 3 4" xfId="25206" xr:uid="{00000000-0005-0000-0000-000022580000}"/>
    <cellStyle name="Normal 5 6 2 3 4 2" xfId="25207" xr:uid="{00000000-0005-0000-0000-000023580000}"/>
    <cellStyle name="Normal 5 6 2 3 4 3" xfId="25208" xr:uid="{00000000-0005-0000-0000-000024580000}"/>
    <cellStyle name="Normal 5 6 2 3 4 4" xfId="25209" xr:uid="{00000000-0005-0000-0000-000025580000}"/>
    <cellStyle name="Normal 5 6 2 3 5" xfId="25210" xr:uid="{00000000-0005-0000-0000-000026580000}"/>
    <cellStyle name="Normal 5 6 2 3 5 2" xfId="25211" xr:uid="{00000000-0005-0000-0000-000027580000}"/>
    <cellStyle name="Normal 5 6 2 3 5 3" xfId="25212" xr:uid="{00000000-0005-0000-0000-000028580000}"/>
    <cellStyle name="Normal 5 6 2 3 6" xfId="25213" xr:uid="{00000000-0005-0000-0000-000029580000}"/>
    <cellStyle name="Normal 5 6 2 3 7" xfId="25214" xr:uid="{00000000-0005-0000-0000-00002A580000}"/>
    <cellStyle name="Normal 5 6 2 3 8" xfId="25215" xr:uid="{00000000-0005-0000-0000-00002B580000}"/>
    <cellStyle name="Normal 5 6 2 4" xfId="25216" xr:uid="{00000000-0005-0000-0000-00002C580000}"/>
    <cellStyle name="Normal 5 6 2 4 2" xfId="25217" xr:uid="{00000000-0005-0000-0000-00002D580000}"/>
    <cellStyle name="Normal 5 6 2 4 2 2" xfId="25218" xr:uid="{00000000-0005-0000-0000-00002E580000}"/>
    <cellStyle name="Normal 5 6 2 4 2 2 2" xfId="25219" xr:uid="{00000000-0005-0000-0000-00002F580000}"/>
    <cellStyle name="Normal 5 6 2 4 2 3" xfId="25220" xr:uid="{00000000-0005-0000-0000-000030580000}"/>
    <cellStyle name="Normal 5 6 2 4 2 4" xfId="25221" xr:uid="{00000000-0005-0000-0000-000031580000}"/>
    <cellStyle name="Normal 5 6 2 4 3" xfId="25222" xr:uid="{00000000-0005-0000-0000-000032580000}"/>
    <cellStyle name="Normal 5 6 2 4 3 2" xfId="25223" xr:uid="{00000000-0005-0000-0000-000033580000}"/>
    <cellStyle name="Normal 5 6 2 4 3 3" xfId="25224" xr:uid="{00000000-0005-0000-0000-000034580000}"/>
    <cellStyle name="Normal 5 6 2 4 3 4" xfId="25225" xr:uid="{00000000-0005-0000-0000-000035580000}"/>
    <cellStyle name="Normal 5 6 2 4 4" xfId="25226" xr:uid="{00000000-0005-0000-0000-000036580000}"/>
    <cellStyle name="Normal 5 6 2 4 4 2" xfId="25227" xr:uid="{00000000-0005-0000-0000-000037580000}"/>
    <cellStyle name="Normal 5 6 2 4 4 3" xfId="25228" xr:uid="{00000000-0005-0000-0000-000038580000}"/>
    <cellStyle name="Normal 5 6 2 4 5" xfId="25229" xr:uid="{00000000-0005-0000-0000-000039580000}"/>
    <cellStyle name="Normal 5 6 2 4 6" xfId="25230" xr:uid="{00000000-0005-0000-0000-00003A580000}"/>
    <cellStyle name="Normal 5 6 2 4 7" xfId="25231" xr:uid="{00000000-0005-0000-0000-00003B580000}"/>
    <cellStyle name="Normal 5 6 2 5" xfId="25232" xr:uid="{00000000-0005-0000-0000-00003C580000}"/>
    <cellStyle name="Normal 5 6 2 5 2" xfId="25233" xr:uid="{00000000-0005-0000-0000-00003D580000}"/>
    <cellStyle name="Normal 5 6 2 5 2 2" xfId="25234" xr:uid="{00000000-0005-0000-0000-00003E580000}"/>
    <cellStyle name="Normal 5 6 2 5 3" xfId="25235" xr:uid="{00000000-0005-0000-0000-00003F580000}"/>
    <cellStyle name="Normal 5 6 2 5 4" xfId="25236" xr:uid="{00000000-0005-0000-0000-000040580000}"/>
    <cellStyle name="Normal 5 6 2 6" xfId="25237" xr:uid="{00000000-0005-0000-0000-000041580000}"/>
    <cellStyle name="Normal 5 6 2 6 2" xfId="25238" xr:uid="{00000000-0005-0000-0000-000042580000}"/>
    <cellStyle name="Normal 5 6 2 6 3" xfId="25239" xr:uid="{00000000-0005-0000-0000-000043580000}"/>
    <cellStyle name="Normal 5 6 2 6 4" xfId="25240" xr:uid="{00000000-0005-0000-0000-000044580000}"/>
    <cellStyle name="Normal 5 6 2 7" xfId="25241" xr:uid="{00000000-0005-0000-0000-000045580000}"/>
    <cellStyle name="Normal 5 6 2 7 2" xfId="25242" xr:uid="{00000000-0005-0000-0000-000046580000}"/>
    <cellStyle name="Normal 5 6 2 7 3" xfId="25243" xr:uid="{00000000-0005-0000-0000-000047580000}"/>
    <cellStyle name="Normal 5 6 2 8" xfId="25244" xr:uid="{00000000-0005-0000-0000-000048580000}"/>
    <cellStyle name="Normal 5 6 2 9" xfId="25245" xr:uid="{00000000-0005-0000-0000-000049580000}"/>
    <cellStyle name="Normal 5 6 3" xfId="25246" xr:uid="{00000000-0005-0000-0000-00004A580000}"/>
    <cellStyle name="Normal 5 6 3 2" xfId="25247" xr:uid="{00000000-0005-0000-0000-00004B580000}"/>
    <cellStyle name="Normal 5 6 3 2 2" xfId="25248" xr:uid="{00000000-0005-0000-0000-00004C580000}"/>
    <cellStyle name="Normal 5 6 3 2 2 2" xfId="25249" xr:uid="{00000000-0005-0000-0000-00004D580000}"/>
    <cellStyle name="Normal 5 6 3 2 2 2 2" xfId="25250" xr:uid="{00000000-0005-0000-0000-00004E580000}"/>
    <cellStyle name="Normal 5 6 3 2 2 3" xfId="25251" xr:uid="{00000000-0005-0000-0000-00004F580000}"/>
    <cellStyle name="Normal 5 6 3 2 2 4" xfId="25252" xr:uid="{00000000-0005-0000-0000-000050580000}"/>
    <cellStyle name="Normal 5 6 3 2 3" xfId="25253" xr:uid="{00000000-0005-0000-0000-000051580000}"/>
    <cellStyle name="Normal 5 6 3 2 3 2" xfId="25254" xr:uid="{00000000-0005-0000-0000-000052580000}"/>
    <cellStyle name="Normal 5 6 3 2 3 3" xfId="25255" xr:uid="{00000000-0005-0000-0000-000053580000}"/>
    <cellStyle name="Normal 5 6 3 2 3 4" xfId="25256" xr:uid="{00000000-0005-0000-0000-000054580000}"/>
    <cellStyle name="Normal 5 6 3 2 4" xfId="25257" xr:uid="{00000000-0005-0000-0000-000055580000}"/>
    <cellStyle name="Normal 5 6 3 2 4 2" xfId="25258" xr:uid="{00000000-0005-0000-0000-000056580000}"/>
    <cellStyle name="Normal 5 6 3 2 4 3" xfId="25259" xr:uid="{00000000-0005-0000-0000-000057580000}"/>
    <cellStyle name="Normal 5 6 3 2 5" xfId="25260" xr:uid="{00000000-0005-0000-0000-000058580000}"/>
    <cellStyle name="Normal 5 6 3 2 6" xfId="25261" xr:uid="{00000000-0005-0000-0000-000059580000}"/>
    <cellStyle name="Normal 5 6 3 2 7" xfId="25262" xr:uid="{00000000-0005-0000-0000-00005A580000}"/>
    <cellStyle name="Normal 5 6 3 3" xfId="25263" xr:uid="{00000000-0005-0000-0000-00005B580000}"/>
    <cellStyle name="Normal 5 6 3 3 2" xfId="25264" xr:uid="{00000000-0005-0000-0000-00005C580000}"/>
    <cellStyle name="Normal 5 6 3 3 2 2" xfId="25265" xr:uid="{00000000-0005-0000-0000-00005D580000}"/>
    <cellStyle name="Normal 5 6 3 3 3" xfId="25266" xr:uid="{00000000-0005-0000-0000-00005E580000}"/>
    <cellStyle name="Normal 5 6 3 3 4" xfId="25267" xr:uid="{00000000-0005-0000-0000-00005F580000}"/>
    <cellStyle name="Normal 5 6 3 4" xfId="25268" xr:uid="{00000000-0005-0000-0000-000060580000}"/>
    <cellStyle name="Normal 5 6 3 4 2" xfId="25269" xr:uid="{00000000-0005-0000-0000-000061580000}"/>
    <cellStyle name="Normal 5 6 3 4 3" xfId="25270" xr:uid="{00000000-0005-0000-0000-000062580000}"/>
    <cellStyle name="Normal 5 6 3 4 4" xfId="25271" xr:uid="{00000000-0005-0000-0000-000063580000}"/>
    <cellStyle name="Normal 5 6 3 5" xfId="25272" xr:uid="{00000000-0005-0000-0000-000064580000}"/>
    <cellStyle name="Normal 5 6 3 5 2" xfId="25273" xr:uid="{00000000-0005-0000-0000-000065580000}"/>
    <cellStyle name="Normal 5 6 3 5 3" xfId="25274" xr:uid="{00000000-0005-0000-0000-000066580000}"/>
    <cellStyle name="Normal 5 6 3 6" xfId="25275" xr:uid="{00000000-0005-0000-0000-000067580000}"/>
    <cellStyle name="Normal 5 6 3 7" xfId="25276" xr:uid="{00000000-0005-0000-0000-000068580000}"/>
    <cellStyle name="Normal 5 6 3 8" xfId="25277" xr:uid="{00000000-0005-0000-0000-000069580000}"/>
    <cellStyle name="Normal 5 6 4" xfId="25278" xr:uid="{00000000-0005-0000-0000-00006A580000}"/>
    <cellStyle name="Normal 5 6 4 2" xfId="25279" xr:uid="{00000000-0005-0000-0000-00006B580000}"/>
    <cellStyle name="Normal 5 6 4 2 2" xfId="25280" xr:uid="{00000000-0005-0000-0000-00006C580000}"/>
    <cellStyle name="Normal 5 6 4 2 2 2" xfId="25281" xr:uid="{00000000-0005-0000-0000-00006D580000}"/>
    <cellStyle name="Normal 5 6 4 2 2 2 2" xfId="25282" xr:uid="{00000000-0005-0000-0000-00006E580000}"/>
    <cellStyle name="Normal 5 6 4 2 2 3" xfId="25283" xr:uid="{00000000-0005-0000-0000-00006F580000}"/>
    <cellStyle name="Normal 5 6 4 2 2 4" xfId="25284" xr:uid="{00000000-0005-0000-0000-000070580000}"/>
    <cellStyle name="Normal 5 6 4 2 3" xfId="25285" xr:uid="{00000000-0005-0000-0000-000071580000}"/>
    <cellStyle name="Normal 5 6 4 2 3 2" xfId="25286" xr:uid="{00000000-0005-0000-0000-000072580000}"/>
    <cellStyle name="Normal 5 6 4 2 3 3" xfId="25287" xr:uid="{00000000-0005-0000-0000-000073580000}"/>
    <cellStyle name="Normal 5 6 4 2 3 4" xfId="25288" xr:uid="{00000000-0005-0000-0000-000074580000}"/>
    <cellStyle name="Normal 5 6 4 2 4" xfId="25289" xr:uid="{00000000-0005-0000-0000-000075580000}"/>
    <cellStyle name="Normal 5 6 4 2 4 2" xfId="25290" xr:uid="{00000000-0005-0000-0000-000076580000}"/>
    <cellStyle name="Normal 5 6 4 2 4 3" xfId="25291" xr:uid="{00000000-0005-0000-0000-000077580000}"/>
    <cellStyle name="Normal 5 6 4 2 5" xfId="25292" xr:uid="{00000000-0005-0000-0000-000078580000}"/>
    <cellStyle name="Normal 5 6 4 2 6" xfId="25293" xr:uid="{00000000-0005-0000-0000-000079580000}"/>
    <cellStyle name="Normal 5 6 4 2 7" xfId="25294" xr:uid="{00000000-0005-0000-0000-00007A580000}"/>
    <cellStyle name="Normal 5 6 4 3" xfId="25295" xr:uid="{00000000-0005-0000-0000-00007B580000}"/>
    <cellStyle name="Normal 5 6 4 3 2" xfId="25296" xr:uid="{00000000-0005-0000-0000-00007C580000}"/>
    <cellStyle name="Normal 5 6 4 3 2 2" xfId="25297" xr:uid="{00000000-0005-0000-0000-00007D580000}"/>
    <cellStyle name="Normal 5 6 4 3 3" xfId="25298" xr:uid="{00000000-0005-0000-0000-00007E580000}"/>
    <cellStyle name="Normal 5 6 4 3 4" xfId="25299" xr:uid="{00000000-0005-0000-0000-00007F580000}"/>
    <cellStyle name="Normal 5 6 4 4" xfId="25300" xr:uid="{00000000-0005-0000-0000-000080580000}"/>
    <cellStyle name="Normal 5 6 4 4 2" xfId="25301" xr:uid="{00000000-0005-0000-0000-000081580000}"/>
    <cellStyle name="Normal 5 6 4 4 3" xfId="25302" xr:uid="{00000000-0005-0000-0000-000082580000}"/>
    <cellStyle name="Normal 5 6 4 4 4" xfId="25303" xr:uid="{00000000-0005-0000-0000-000083580000}"/>
    <cellStyle name="Normal 5 6 4 5" xfId="25304" xr:uid="{00000000-0005-0000-0000-000084580000}"/>
    <cellStyle name="Normal 5 6 4 5 2" xfId="25305" xr:uid="{00000000-0005-0000-0000-000085580000}"/>
    <cellStyle name="Normal 5 6 4 5 3" xfId="25306" xr:uid="{00000000-0005-0000-0000-000086580000}"/>
    <cellStyle name="Normal 5 6 4 6" xfId="25307" xr:uid="{00000000-0005-0000-0000-000087580000}"/>
    <cellStyle name="Normal 5 6 4 7" xfId="25308" xr:uid="{00000000-0005-0000-0000-000088580000}"/>
    <cellStyle name="Normal 5 6 4 8" xfId="25309" xr:uid="{00000000-0005-0000-0000-000089580000}"/>
    <cellStyle name="Normal 5 6 5" xfId="25310" xr:uid="{00000000-0005-0000-0000-00008A580000}"/>
    <cellStyle name="Normal 5 6 5 2" xfId="25311" xr:uid="{00000000-0005-0000-0000-00008B580000}"/>
    <cellStyle name="Normal 5 6 5 2 2" xfId="25312" xr:uid="{00000000-0005-0000-0000-00008C580000}"/>
    <cellStyle name="Normal 5 6 5 2 2 2" xfId="25313" xr:uid="{00000000-0005-0000-0000-00008D580000}"/>
    <cellStyle name="Normal 5 6 5 2 3" xfId="25314" xr:uid="{00000000-0005-0000-0000-00008E580000}"/>
    <cellStyle name="Normal 5 6 5 2 4" xfId="25315" xr:uid="{00000000-0005-0000-0000-00008F580000}"/>
    <cellStyle name="Normal 5 6 5 3" xfId="25316" xr:uid="{00000000-0005-0000-0000-000090580000}"/>
    <cellStyle name="Normal 5 6 5 3 2" xfId="25317" xr:uid="{00000000-0005-0000-0000-000091580000}"/>
    <cellStyle name="Normal 5 6 5 3 3" xfId="25318" xr:uid="{00000000-0005-0000-0000-000092580000}"/>
    <cellStyle name="Normal 5 6 5 3 4" xfId="25319" xr:uid="{00000000-0005-0000-0000-000093580000}"/>
    <cellStyle name="Normal 5 6 5 4" xfId="25320" xr:uid="{00000000-0005-0000-0000-000094580000}"/>
    <cellStyle name="Normal 5 6 5 4 2" xfId="25321" xr:uid="{00000000-0005-0000-0000-000095580000}"/>
    <cellStyle name="Normal 5 6 5 4 3" xfId="25322" xr:uid="{00000000-0005-0000-0000-000096580000}"/>
    <cellStyle name="Normal 5 6 5 5" xfId="25323" xr:uid="{00000000-0005-0000-0000-000097580000}"/>
    <cellStyle name="Normal 5 6 5 6" xfId="25324" xr:uid="{00000000-0005-0000-0000-000098580000}"/>
    <cellStyle name="Normal 5 6 5 7" xfId="25325" xr:uid="{00000000-0005-0000-0000-000099580000}"/>
    <cellStyle name="Normal 5 6 6" xfId="25326" xr:uid="{00000000-0005-0000-0000-00009A580000}"/>
    <cellStyle name="Normal 5 6 6 2" xfId="25327" xr:uid="{00000000-0005-0000-0000-00009B580000}"/>
    <cellStyle name="Normal 5 6 6 2 2" xfId="25328" xr:uid="{00000000-0005-0000-0000-00009C580000}"/>
    <cellStyle name="Normal 5 6 6 3" xfId="25329" xr:uid="{00000000-0005-0000-0000-00009D580000}"/>
    <cellStyle name="Normal 5 6 6 4" xfId="25330" xr:uid="{00000000-0005-0000-0000-00009E580000}"/>
    <cellStyle name="Normal 5 6 7" xfId="25331" xr:uid="{00000000-0005-0000-0000-00009F580000}"/>
    <cellStyle name="Normal 5 6 7 2" xfId="25332" xr:uid="{00000000-0005-0000-0000-0000A0580000}"/>
    <cellStyle name="Normal 5 6 7 3" xfId="25333" xr:uid="{00000000-0005-0000-0000-0000A1580000}"/>
    <cellStyle name="Normal 5 6 7 4" xfId="25334" xr:uid="{00000000-0005-0000-0000-0000A2580000}"/>
    <cellStyle name="Normal 5 6 8" xfId="25335" xr:uid="{00000000-0005-0000-0000-0000A3580000}"/>
    <cellStyle name="Normal 5 6 8 2" xfId="25336" xr:uid="{00000000-0005-0000-0000-0000A4580000}"/>
    <cellStyle name="Normal 5 6 8 3" xfId="25337" xr:uid="{00000000-0005-0000-0000-0000A5580000}"/>
    <cellStyle name="Normal 5 6 9" xfId="25338" xr:uid="{00000000-0005-0000-0000-0000A6580000}"/>
    <cellStyle name="Normal 5 7" xfId="25339" xr:uid="{00000000-0005-0000-0000-0000A7580000}"/>
    <cellStyle name="Normal 5 7 10" xfId="25340" xr:uid="{00000000-0005-0000-0000-0000A8580000}"/>
    <cellStyle name="Normal 5 7 11" xfId="25341" xr:uid="{00000000-0005-0000-0000-0000A9580000}"/>
    <cellStyle name="Normal 5 7 2" xfId="25342" xr:uid="{00000000-0005-0000-0000-0000AA580000}"/>
    <cellStyle name="Normal 5 7 2 10" xfId="25343" xr:uid="{00000000-0005-0000-0000-0000AB580000}"/>
    <cellStyle name="Normal 5 7 2 2" xfId="25344" xr:uid="{00000000-0005-0000-0000-0000AC580000}"/>
    <cellStyle name="Normal 5 7 2 2 2" xfId="25345" xr:uid="{00000000-0005-0000-0000-0000AD580000}"/>
    <cellStyle name="Normal 5 7 2 2 2 2" xfId="25346" xr:uid="{00000000-0005-0000-0000-0000AE580000}"/>
    <cellStyle name="Normal 5 7 2 2 2 2 2" xfId="25347" xr:uid="{00000000-0005-0000-0000-0000AF580000}"/>
    <cellStyle name="Normal 5 7 2 2 2 2 2 2" xfId="25348" xr:uid="{00000000-0005-0000-0000-0000B0580000}"/>
    <cellStyle name="Normal 5 7 2 2 2 2 3" xfId="25349" xr:uid="{00000000-0005-0000-0000-0000B1580000}"/>
    <cellStyle name="Normal 5 7 2 2 2 2 4" xfId="25350" xr:uid="{00000000-0005-0000-0000-0000B2580000}"/>
    <cellStyle name="Normal 5 7 2 2 2 3" xfId="25351" xr:uid="{00000000-0005-0000-0000-0000B3580000}"/>
    <cellStyle name="Normal 5 7 2 2 2 3 2" xfId="25352" xr:uid="{00000000-0005-0000-0000-0000B4580000}"/>
    <cellStyle name="Normal 5 7 2 2 2 3 3" xfId="25353" xr:uid="{00000000-0005-0000-0000-0000B5580000}"/>
    <cellStyle name="Normal 5 7 2 2 2 3 4" xfId="25354" xr:uid="{00000000-0005-0000-0000-0000B6580000}"/>
    <cellStyle name="Normal 5 7 2 2 2 4" xfId="25355" xr:uid="{00000000-0005-0000-0000-0000B7580000}"/>
    <cellStyle name="Normal 5 7 2 2 2 4 2" xfId="25356" xr:uid="{00000000-0005-0000-0000-0000B8580000}"/>
    <cellStyle name="Normal 5 7 2 2 2 4 3" xfId="25357" xr:uid="{00000000-0005-0000-0000-0000B9580000}"/>
    <cellStyle name="Normal 5 7 2 2 2 5" xfId="25358" xr:uid="{00000000-0005-0000-0000-0000BA580000}"/>
    <cellStyle name="Normal 5 7 2 2 2 6" xfId="25359" xr:uid="{00000000-0005-0000-0000-0000BB580000}"/>
    <cellStyle name="Normal 5 7 2 2 2 7" xfId="25360" xr:uid="{00000000-0005-0000-0000-0000BC580000}"/>
    <cellStyle name="Normal 5 7 2 2 3" xfId="25361" xr:uid="{00000000-0005-0000-0000-0000BD580000}"/>
    <cellStyle name="Normal 5 7 2 2 3 2" xfId="25362" xr:uid="{00000000-0005-0000-0000-0000BE580000}"/>
    <cellStyle name="Normal 5 7 2 2 3 2 2" xfId="25363" xr:uid="{00000000-0005-0000-0000-0000BF580000}"/>
    <cellStyle name="Normal 5 7 2 2 3 3" xfId="25364" xr:uid="{00000000-0005-0000-0000-0000C0580000}"/>
    <cellStyle name="Normal 5 7 2 2 3 4" xfId="25365" xr:uid="{00000000-0005-0000-0000-0000C1580000}"/>
    <cellStyle name="Normal 5 7 2 2 4" xfId="25366" xr:uid="{00000000-0005-0000-0000-0000C2580000}"/>
    <cellStyle name="Normal 5 7 2 2 4 2" xfId="25367" xr:uid="{00000000-0005-0000-0000-0000C3580000}"/>
    <cellStyle name="Normal 5 7 2 2 4 3" xfId="25368" xr:uid="{00000000-0005-0000-0000-0000C4580000}"/>
    <cellStyle name="Normal 5 7 2 2 4 4" xfId="25369" xr:uid="{00000000-0005-0000-0000-0000C5580000}"/>
    <cellStyle name="Normal 5 7 2 2 5" xfId="25370" xr:uid="{00000000-0005-0000-0000-0000C6580000}"/>
    <cellStyle name="Normal 5 7 2 2 5 2" xfId="25371" xr:uid="{00000000-0005-0000-0000-0000C7580000}"/>
    <cellStyle name="Normal 5 7 2 2 5 3" xfId="25372" xr:uid="{00000000-0005-0000-0000-0000C8580000}"/>
    <cellStyle name="Normal 5 7 2 2 6" xfId="25373" xr:uid="{00000000-0005-0000-0000-0000C9580000}"/>
    <cellStyle name="Normal 5 7 2 2 7" xfId="25374" xr:uid="{00000000-0005-0000-0000-0000CA580000}"/>
    <cellStyle name="Normal 5 7 2 2 8" xfId="25375" xr:uid="{00000000-0005-0000-0000-0000CB580000}"/>
    <cellStyle name="Normal 5 7 2 3" xfId="25376" xr:uid="{00000000-0005-0000-0000-0000CC580000}"/>
    <cellStyle name="Normal 5 7 2 3 2" xfId="25377" xr:uid="{00000000-0005-0000-0000-0000CD580000}"/>
    <cellStyle name="Normal 5 7 2 3 2 2" xfId="25378" xr:uid="{00000000-0005-0000-0000-0000CE580000}"/>
    <cellStyle name="Normal 5 7 2 3 2 2 2" xfId="25379" xr:uid="{00000000-0005-0000-0000-0000CF580000}"/>
    <cellStyle name="Normal 5 7 2 3 2 2 2 2" xfId="25380" xr:uid="{00000000-0005-0000-0000-0000D0580000}"/>
    <cellStyle name="Normal 5 7 2 3 2 2 3" xfId="25381" xr:uid="{00000000-0005-0000-0000-0000D1580000}"/>
    <cellStyle name="Normal 5 7 2 3 2 2 4" xfId="25382" xr:uid="{00000000-0005-0000-0000-0000D2580000}"/>
    <cellStyle name="Normal 5 7 2 3 2 3" xfId="25383" xr:uid="{00000000-0005-0000-0000-0000D3580000}"/>
    <cellStyle name="Normal 5 7 2 3 2 3 2" xfId="25384" xr:uid="{00000000-0005-0000-0000-0000D4580000}"/>
    <cellStyle name="Normal 5 7 2 3 2 3 3" xfId="25385" xr:uid="{00000000-0005-0000-0000-0000D5580000}"/>
    <cellStyle name="Normal 5 7 2 3 2 3 4" xfId="25386" xr:uid="{00000000-0005-0000-0000-0000D6580000}"/>
    <cellStyle name="Normal 5 7 2 3 2 4" xfId="25387" xr:uid="{00000000-0005-0000-0000-0000D7580000}"/>
    <cellStyle name="Normal 5 7 2 3 2 4 2" xfId="25388" xr:uid="{00000000-0005-0000-0000-0000D8580000}"/>
    <cellStyle name="Normal 5 7 2 3 2 4 3" xfId="25389" xr:uid="{00000000-0005-0000-0000-0000D9580000}"/>
    <cellStyle name="Normal 5 7 2 3 2 5" xfId="25390" xr:uid="{00000000-0005-0000-0000-0000DA580000}"/>
    <cellStyle name="Normal 5 7 2 3 2 6" xfId="25391" xr:uid="{00000000-0005-0000-0000-0000DB580000}"/>
    <cellStyle name="Normal 5 7 2 3 2 7" xfId="25392" xr:uid="{00000000-0005-0000-0000-0000DC580000}"/>
    <cellStyle name="Normal 5 7 2 3 3" xfId="25393" xr:uid="{00000000-0005-0000-0000-0000DD580000}"/>
    <cellStyle name="Normal 5 7 2 3 3 2" xfId="25394" xr:uid="{00000000-0005-0000-0000-0000DE580000}"/>
    <cellStyle name="Normal 5 7 2 3 3 2 2" xfId="25395" xr:uid="{00000000-0005-0000-0000-0000DF580000}"/>
    <cellStyle name="Normal 5 7 2 3 3 3" xfId="25396" xr:uid="{00000000-0005-0000-0000-0000E0580000}"/>
    <cellStyle name="Normal 5 7 2 3 3 4" xfId="25397" xr:uid="{00000000-0005-0000-0000-0000E1580000}"/>
    <cellStyle name="Normal 5 7 2 3 4" xfId="25398" xr:uid="{00000000-0005-0000-0000-0000E2580000}"/>
    <cellStyle name="Normal 5 7 2 3 4 2" xfId="25399" xr:uid="{00000000-0005-0000-0000-0000E3580000}"/>
    <cellStyle name="Normal 5 7 2 3 4 3" xfId="25400" xr:uid="{00000000-0005-0000-0000-0000E4580000}"/>
    <cellStyle name="Normal 5 7 2 3 4 4" xfId="25401" xr:uid="{00000000-0005-0000-0000-0000E5580000}"/>
    <cellStyle name="Normal 5 7 2 3 5" xfId="25402" xr:uid="{00000000-0005-0000-0000-0000E6580000}"/>
    <cellStyle name="Normal 5 7 2 3 5 2" xfId="25403" xr:uid="{00000000-0005-0000-0000-0000E7580000}"/>
    <cellStyle name="Normal 5 7 2 3 5 3" xfId="25404" xr:uid="{00000000-0005-0000-0000-0000E8580000}"/>
    <cellStyle name="Normal 5 7 2 3 6" xfId="25405" xr:uid="{00000000-0005-0000-0000-0000E9580000}"/>
    <cellStyle name="Normal 5 7 2 3 7" xfId="25406" xr:uid="{00000000-0005-0000-0000-0000EA580000}"/>
    <cellStyle name="Normal 5 7 2 3 8" xfId="25407" xr:uid="{00000000-0005-0000-0000-0000EB580000}"/>
    <cellStyle name="Normal 5 7 2 4" xfId="25408" xr:uid="{00000000-0005-0000-0000-0000EC580000}"/>
    <cellStyle name="Normal 5 7 2 4 2" xfId="25409" xr:uid="{00000000-0005-0000-0000-0000ED580000}"/>
    <cellStyle name="Normal 5 7 2 4 2 2" xfId="25410" xr:uid="{00000000-0005-0000-0000-0000EE580000}"/>
    <cellStyle name="Normal 5 7 2 4 2 2 2" xfId="25411" xr:uid="{00000000-0005-0000-0000-0000EF580000}"/>
    <cellStyle name="Normal 5 7 2 4 2 3" xfId="25412" xr:uid="{00000000-0005-0000-0000-0000F0580000}"/>
    <cellStyle name="Normal 5 7 2 4 2 4" xfId="25413" xr:uid="{00000000-0005-0000-0000-0000F1580000}"/>
    <cellStyle name="Normal 5 7 2 4 3" xfId="25414" xr:uid="{00000000-0005-0000-0000-0000F2580000}"/>
    <cellStyle name="Normal 5 7 2 4 3 2" xfId="25415" xr:uid="{00000000-0005-0000-0000-0000F3580000}"/>
    <cellStyle name="Normal 5 7 2 4 3 3" xfId="25416" xr:uid="{00000000-0005-0000-0000-0000F4580000}"/>
    <cellStyle name="Normal 5 7 2 4 3 4" xfId="25417" xr:uid="{00000000-0005-0000-0000-0000F5580000}"/>
    <cellStyle name="Normal 5 7 2 4 4" xfId="25418" xr:uid="{00000000-0005-0000-0000-0000F6580000}"/>
    <cellStyle name="Normal 5 7 2 4 4 2" xfId="25419" xr:uid="{00000000-0005-0000-0000-0000F7580000}"/>
    <cellStyle name="Normal 5 7 2 4 4 3" xfId="25420" xr:uid="{00000000-0005-0000-0000-0000F8580000}"/>
    <cellStyle name="Normal 5 7 2 4 5" xfId="25421" xr:uid="{00000000-0005-0000-0000-0000F9580000}"/>
    <cellStyle name="Normal 5 7 2 4 6" xfId="25422" xr:uid="{00000000-0005-0000-0000-0000FA580000}"/>
    <cellStyle name="Normal 5 7 2 4 7" xfId="25423" xr:uid="{00000000-0005-0000-0000-0000FB580000}"/>
    <cellStyle name="Normal 5 7 2 5" xfId="25424" xr:uid="{00000000-0005-0000-0000-0000FC580000}"/>
    <cellStyle name="Normal 5 7 2 5 2" xfId="25425" xr:uid="{00000000-0005-0000-0000-0000FD580000}"/>
    <cellStyle name="Normal 5 7 2 5 2 2" xfId="25426" xr:uid="{00000000-0005-0000-0000-0000FE580000}"/>
    <cellStyle name="Normal 5 7 2 5 3" xfId="25427" xr:uid="{00000000-0005-0000-0000-0000FF580000}"/>
    <cellStyle name="Normal 5 7 2 5 4" xfId="25428" xr:uid="{00000000-0005-0000-0000-000000590000}"/>
    <cellStyle name="Normal 5 7 2 6" xfId="25429" xr:uid="{00000000-0005-0000-0000-000001590000}"/>
    <cellStyle name="Normal 5 7 2 6 2" xfId="25430" xr:uid="{00000000-0005-0000-0000-000002590000}"/>
    <cellStyle name="Normal 5 7 2 6 3" xfId="25431" xr:uid="{00000000-0005-0000-0000-000003590000}"/>
    <cellStyle name="Normal 5 7 2 6 4" xfId="25432" xr:uid="{00000000-0005-0000-0000-000004590000}"/>
    <cellStyle name="Normal 5 7 2 7" xfId="25433" xr:uid="{00000000-0005-0000-0000-000005590000}"/>
    <cellStyle name="Normal 5 7 2 7 2" xfId="25434" xr:uid="{00000000-0005-0000-0000-000006590000}"/>
    <cellStyle name="Normal 5 7 2 7 3" xfId="25435" xr:uid="{00000000-0005-0000-0000-000007590000}"/>
    <cellStyle name="Normal 5 7 2 8" xfId="25436" xr:uid="{00000000-0005-0000-0000-000008590000}"/>
    <cellStyle name="Normal 5 7 2 9" xfId="25437" xr:uid="{00000000-0005-0000-0000-000009590000}"/>
    <cellStyle name="Normal 5 7 3" xfId="25438" xr:uid="{00000000-0005-0000-0000-00000A590000}"/>
    <cellStyle name="Normal 5 7 3 2" xfId="25439" xr:uid="{00000000-0005-0000-0000-00000B590000}"/>
    <cellStyle name="Normal 5 7 3 2 2" xfId="25440" xr:uid="{00000000-0005-0000-0000-00000C590000}"/>
    <cellStyle name="Normal 5 7 3 2 2 2" xfId="25441" xr:uid="{00000000-0005-0000-0000-00000D590000}"/>
    <cellStyle name="Normal 5 7 3 2 2 2 2" xfId="25442" xr:uid="{00000000-0005-0000-0000-00000E590000}"/>
    <cellStyle name="Normal 5 7 3 2 2 3" xfId="25443" xr:uid="{00000000-0005-0000-0000-00000F590000}"/>
    <cellStyle name="Normal 5 7 3 2 2 4" xfId="25444" xr:uid="{00000000-0005-0000-0000-000010590000}"/>
    <cellStyle name="Normal 5 7 3 2 3" xfId="25445" xr:uid="{00000000-0005-0000-0000-000011590000}"/>
    <cellStyle name="Normal 5 7 3 2 3 2" xfId="25446" xr:uid="{00000000-0005-0000-0000-000012590000}"/>
    <cellStyle name="Normal 5 7 3 2 3 3" xfId="25447" xr:uid="{00000000-0005-0000-0000-000013590000}"/>
    <cellStyle name="Normal 5 7 3 2 3 4" xfId="25448" xr:uid="{00000000-0005-0000-0000-000014590000}"/>
    <cellStyle name="Normal 5 7 3 2 4" xfId="25449" xr:uid="{00000000-0005-0000-0000-000015590000}"/>
    <cellStyle name="Normal 5 7 3 2 4 2" xfId="25450" xr:uid="{00000000-0005-0000-0000-000016590000}"/>
    <cellStyle name="Normal 5 7 3 2 4 3" xfId="25451" xr:uid="{00000000-0005-0000-0000-000017590000}"/>
    <cellStyle name="Normal 5 7 3 2 5" xfId="25452" xr:uid="{00000000-0005-0000-0000-000018590000}"/>
    <cellStyle name="Normal 5 7 3 2 6" xfId="25453" xr:uid="{00000000-0005-0000-0000-000019590000}"/>
    <cellStyle name="Normal 5 7 3 2 7" xfId="25454" xr:uid="{00000000-0005-0000-0000-00001A590000}"/>
    <cellStyle name="Normal 5 7 3 3" xfId="25455" xr:uid="{00000000-0005-0000-0000-00001B590000}"/>
    <cellStyle name="Normal 5 7 3 3 2" xfId="25456" xr:uid="{00000000-0005-0000-0000-00001C590000}"/>
    <cellStyle name="Normal 5 7 3 3 2 2" xfId="25457" xr:uid="{00000000-0005-0000-0000-00001D590000}"/>
    <cellStyle name="Normal 5 7 3 3 3" xfId="25458" xr:uid="{00000000-0005-0000-0000-00001E590000}"/>
    <cellStyle name="Normal 5 7 3 3 4" xfId="25459" xr:uid="{00000000-0005-0000-0000-00001F590000}"/>
    <cellStyle name="Normal 5 7 3 4" xfId="25460" xr:uid="{00000000-0005-0000-0000-000020590000}"/>
    <cellStyle name="Normal 5 7 3 4 2" xfId="25461" xr:uid="{00000000-0005-0000-0000-000021590000}"/>
    <cellStyle name="Normal 5 7 3 4 3" xfId="25462" xr:uid="{00000000-0005-0000-0000-000022590000}"/>
    <cellStyle name="Normal 5 7 3 4 4" xfId="25463" xr:uid="{00000000-0005-0000-0000-000023590000}"/>
    <cellStyle name="Normal 5 7 3 5" xfId="25464" xr:uid="{00000000-0005-0000-0000-000024590000}"/>
    <cellStyle name="Normal 5 7 3 5 2" xfId="25465" xr:uid="{00000000-0005-0000-0000-000025590000}"/>
    <cellStyle name="Normal 5 7 3 5 3" xfId="25466" xr:uid="{00000000-0005-0000-0000-000026590000}"/>
    <cellStyle name="Normal 5 7 3 6" xfId="25467" xr:uid="{00000000-0005-0000-0000-000027590000}"/>
    <cellStyle name="Normal 5 7 3 7" xfId="25468" xr:uid="{00000000-0005-0000-0000-000028590000}"/>
    <cellStyle name="Normal 5 7 3 8" xfId="25469" xr:uid="{00000000-0005-0000-0000-000029590000}"/>
    <cellStyle name="Normal 5 7 4" xfId="25470" xr:uid="{00000000-0005-0000-0000-00002A590000}"/>
    <cellStyle name="Normal 5 7 4 2" xfId="25471" xr:uid="{00000000-0005-0000-0000-00002B590000}"/>
    <cellStyle name="Normal 5 7 4 2 2" xfId="25472" xr:uid="{00000000-0005-0000-0000-00002C590000}"/>
    <cellStyle name="Normal 5 7 4 2 2 2" xfId="25473" xr:uid="{00000000-0005-0000-0000-00002D590000}"/>
    <cellStyle name="Normal 5 7 4 2 2 2 2" xfId="25474" xr:uid="{00000000-0005-0000-0000-00002E590000}"/>
    <cellStyle name="Normal 5 7 4 2 2 3" xfId="25475" xr:uid="{00000000-0005-0000-0000-00002F590000}"/>
    <cellStyle name="Normal 5 7 4 2 2 4" xfId="25476" xr:uid="{00000000-0005-0000-0000-000030590000}"/>
    <cellStyle name="Normal 5 7 4 2 3" xfId="25477" xr:uid="{00000000-0005-0000-0000-000031590000}"/>
    <cellStyle name="Normal 5 7 4 2 3 2" xfId="25478" xr:uid="{00000000-0005-0000-0000-000032590000}"/>
    <cellStyle name="Normal 5 7 4 2 3 3" xfId="25479" xr:uid="{00000000-0005-0000-0000-000033590000}"/>
    <cellStyle name="Normal 5 7 4 2 3 4" xfId="25480" xr:uid="{00000000-0005-0000-0000-000034590000}"/>
    <cellStyle name="Normal 5 7 4 2 4" xfId="25481" xr:uid="{00000000-0005-0000-0000-000035590000}"/>
    <cellStyle name="Normal 5 7 4 2 4 2" xfId="25482" xr:uid="{00000000-0005-0000-0000-000036590000}"/>
    <cellStyle name="Normal 5 7 4 2 4 3" xfId="25483" xr:uid="{00000000-0005-0000-0000-000037590000}"/>
    <cellStyle name="Normal 5 7 4 2 5" xfId="25484" xr:uid="{00000000-0005-0000-0000-000038590000}"/>
    <cellStyle name="Normal 5 7 4 2 6" xfId="25485" xr:uid="{00000000-0005-0000-0000-000039590000}"/>
    <cellStyle name="Normal 5 7 4 2 7" xfId="25486" xr:uid="{00000000-0005-0000-0000-00003A590000}"/>
    <cellStyle name="Normal 5 7 4 3" xfId="25487" xr:uid="{00000000-0005-0000-0000-00003B590000}"/>
    <cellStyle name="Normal 5 7 4 3 2" xfId="25488" xr:uid="{00000000-0005-0000-0000-00003C590000}"/>
    <cellStyle name="Normal 5 7 4 3 2 2" xfId="25489" xr:uid="{00000000-0005-0000-0000-00003D590000}"/>
    <cellStyle name="Normal 5 7 4 3 3" xfId="25490" xr:uid="{00000000-0005-0000-0000-00003E590000}"/>
    <cellStyle name="Normal 5 7 4 3 4" xfId="25491" xr:uid="{00000000-0005-0000-0000-00003F590000}"/>
    <cellStyle name="Normal 5 7 4 4" xfId="25492" xr:uid="{00000000-0005-0000-0000-000040590000}"/>
    <cellStyle name="Normal 5 7 4 4 2" xfId="25493" xr:uid="{00000000-0005-0000-0000-000041590000}"/>
    <cellStyle name="Normal 5 7 4 4 3" xfId="25494" xr:uid="{00000000-0005-0000-0000-000042590000}"/>
    <cellStyle name="Normal 5 7 4 4 4" xfId="25495" xr:uid="{00000000-0005-0000-0000-000043590000}"/>
    <cellStyle name="Normal 5 7 4 5" xfId="25496" xr:uid="{00000000-0005-0000-0000-000044590000}"/>
    <cellStyle name="Normal 5 7 4 5 2" xfId="25497" xr:uid="{00000000-0005-0000-0000-000045590000}"/>
    <cellStyle name="Normal 5 7 4 5 3" xfId="25498" xr:uid="{00000000-0005-0000-0000-000046590000}"/>
    <cellStyle name="Normal 5 7 4 6" xfId="25499" xr:uid="{00000000-0005-0000-0000-000047590000}"/>
    <cellStyle name="Normal 5 7 4 7" xfId="25500" xr:uid="{00000000-0005-0000-0000-000048590000}"/>
    <cellStyle name="Normal 5 7 4 8" xfId="25501" xr:uid="{00000000-0005-0000-0000-000049590000}"/>
    <cellStyle name="Normal 5 7 5" xfId="25502" xr:uid="{00000000-0005-0000-0000-00004A590000}"/>
    <cellStyle name="Normal 5 7 5 2" xfId="25503" xr:uid="{00000000-0005-0000-0000-00004B590000}"/>
    <cellStyle name="Normal 5 7 5 2 2" xfId="25504" xr:uid="{00000000-0005-0000-0000-00004C590000}"/>
    <cellStyle name="Normal 5 7 5 2 2 2" xfId="25505" xr:uid="{00000000-0005-0000-0000-00004D590000}"/>
    <cellStyle name="Normal 5 7 5 2 3" xfId="25506" xr:uid="{00000000-0005-0000-0000-00004E590000}"/>
    <cellStyle name="Normal 5 7 5 2 4" xfId="25507" xr:uid="{00000000-0005-0000-0000-00004F590000}"/>
    <cellStyle name="Normal 5 7 5 3" xfId="25508" xr:uid="{00000000-0005-0000-0000-000050590000}"/>
    <cellStyle name="Normal 5 7 5 3 2" xfId="25509" xr:uid="{00000000-0005-0000-0000-000051590000}"/>
    <cellStyle name="Normal 5 7 5 3 3" xfId="25510" xr:uid="{00000000-0005-0000-0000-000052590000}"/>
    <cellStyle name="Normal 5 7 5 3 4" xfId="25511" xr:uid="{00000000-0005-0000-0000-000053590000}"/>
    <cellStyle name="Normal 5 7 5 4" xfId="25512" xr:uid="{00000000-0005-0000-0000-000054590000}"/>
    <cellStyle name="Normal 5 7 5 4 2" xfId="25513" xr:uid="{00000000-0005-0000-0000-000055590000}"/>
    <cellStyle name="Normal 5 7 5 4 3" xfId="25514" xr:uid="{00000000-0005-0000-0000-000056590000}"/>
    <cellStyle name="Normal 5 7 5 5" xfId="25515" xr:uid="{00000000-0005-0000-0000-000057590000}"/>
    <cellStyle name="Normal 5 7 5 6" xfId="25516" xr:uid="{00000000-0005-0000-0000-000058590000}"/>
    <cellStyle name="Normal 5 7 5 7" xfId="25517" xr:uid="{00000000-0005-0000-0000-000059590000}"/>
    <cellStyle name="Normal 5 7 6" xfId="25518" xr:uid="{00000000-0005-0000-0000-00005A590000}"/>
    <cellStyle name="Normal 5 7 6 2" xfId="25519" xr:uid="{00000000-0005-0000-0000-00005B590000}"/>
    <cellStyle name="Normal 5 7 6 2 2" xfId="25520" xr:uid="{00000000-0005-0000-0000-00005C590000}"/>
    <cellStyle name="Normal 5 7 6 3" xfId="25521" xr:uid="{00000000-0005-0000-0000-00005D590000}"/>
    <cellStyle name="Normal 5 7 6 4" xfId="25522" xr:uid="{00000000-0005-0000-0000-00005E590000}"/>
    <cellStyle name="Normal 5 7 7" xfId="25523" xr:uid="{00000000-0005-0000-0000-00005F590000}"/>
    <cellStyle name="Normal 5 7 7 2" xfId="25524" xr:uid="{00000000-0005-0000-0000-000060590000}"/>
    <cellStyle name="Normal 5 7 7 3" xfId="25525" xr:uid="{00000000-0005-0000-0000-000061590000}"/>
    <cellStyle name="Normal 5 7 7 4" xfId="25526" xr:uid="{00000000-0005-0000-0000-000062590000}"/>
    <cellStyle name="Normal 5 7 8" xfId="25527" xr:uid="{00000000-0005-0000-0000-000063590000}"/>
    <cellStyle name="Normal 5 7 8 2" xfId="25528" xr:uid="{00000000-0005-0000-0000-000064590000}"/>
    <cellStyle name="Normal 5 7 8 3" xfId="25529" xr:uid="{00000000-0005-0000-0000-000065590000}"/>
    <cellStyle name="Normal 5 7 9" xfId="25530" xr:uid="{00000000-0005-0000-0000-000066590000}"/>
    <cellStyle name="Normal 5 8" xfId="25531" xr:uid="{00000000-0005-0000-0000-000067590000}"/>
    <cellStyle name="Normal 5 8 10" xfId="25532" xr:uid="{00000000-0005-0000-0000-000068590000}"/>
    <cellStyle name="Normal 5 8 2" xfId="25533" xr:uid="{00000000-0005-0000-0000-000069590000}"/>
    <cellStyle name="Normal 5 8 2 2" xfId="25534" xr:uid="{00000000-0005-0000-0000-00006A590000}"/>
    <cellStyle name="Normal 5 8 2 2 2" xfId="25535" xr:uid="{00000000-0005-0000-0000-00006B590000}"/>
    <cellStyle name="Normal 5 8 2 2 2 2" xfId="25536" xr:uid="{00000000-0005-0000-0000-00006C590000}"/>
    <cellStyle name="Normal 5 8 2 2 2 2 2" xfId="25537" xr:uid="{00000000-0005-0000-0000-00006D590000}"/>
    <cellStyle name="Normal 5 8 2 2 2 3" xfId="25538" xr:uid="{00000000-0005-0000-0000-00006E590000}"/>
    <cellStyle name="Normal 5 8 2 2 2 4" xfId="25539" xr:uid="{00000000-0005-0000-0000-00006F590000}"/>
    <cellStyle name="Normal 5 8 2 2 3" xfId="25540" xr:uid="{00000000-0005-0000-0000-000070590000}"/>
    <cellStyle name="Normal 5 8 2 2 3 2" xfId="25541" xr:uid="{00000000-0005-0000-0000-000071590000}"/>
    <cellStyle name="Normal 5 8 2 2 3 3" xfId="25542" xr:uid="{00000000-0005-0000-0000-000072590000}"/>
    <cellStyle name="Normal 5 8 2 2 3 4" xfId="25543" xr:uid="{00000000-0005-0000-0000-000073590000}"/>
    <cellStyle name="Normal 5 8 2 2 4" xfId="25544" xr:uid="{00000000-0005-0000-0000-000074590000}"/>
    <cellStyle name="Normal 5 8 2 2 4 2" xfId="25545" xr:uid="{00000000-0005-0000-0000-000075590000}"/>
    <cellStyle name="Normal 5 8 2 2 4 3" xfId="25546" xr:uid="{00000000-0005-0000-0000-000076590000}"/>
    <cellStyle name="Normal 5 8 2 2 5" xfId="25547" xr:uid="{00000000-0005-0000-0000-000077590000}"/>
    <cellStyle name="Normal 5 8 2 2 6" xfId="25548" xr:uid="{00000000-0005-0000-0000-000078590000}"/>
    <cellStyle name="Normal 5 8 2 2 7" xfId="25549" xr:uid="{00000000-0005-0000-0000-000079590000}"/>
    <cellStyle name="Normal 5 8 2 3" xfId="25550" xr:uid="{00000000-0005-0000-0000-00007A590000}"/>
    <cellStyle name="Normal 5 8 2 3 2" xfId="25551" xr:uid="{00000000-0005-0000-0000-00007B590000}"/>
    <cellStyle name="Normal 5 8 2 3 2 2" xfId="25552" xr:uid="{00000000-0005-0000-0000-00007C590000}"/>
    <cellStyle name="Normal 5 8 2 3 3" xfId="25553" xr:uid="{00000000-0005-0000-0000-00007D590000}"/>
    <cellStyle name="Normal 5 8 2 3 4" xfId="25554" xr:uid="{00000000-0005-0000-0000-00007E590000}"/>
    <cellStyle name="Normal 5 8 2 4" xfId="25555" xr:uid="{00000000-0005-0000-0000-00007F590000}"/>
    <cellStyle name="Normal 5 8 2 4 2" xfId="25556" xr:uid="{00000000-0005-0000-0000-000080590000}"/>
    <cellStyle name="Normal 5 8 2 4 3" xfId="25557" xr:uid="{00000000-0005-0000-0000-000081590000}"/>
    <cellStyle name="Normal 5 8 2 4 4" xfId="25558" xr:uid="{00000000-0005-0000-0000-000082590000}"/>
    <cellStyle name="Normal 5 8 2 5" xfId="25559" xr:uid="{00000000-0005-0000-0000-000083590000}"/>
    <cellStyle name="Normal 5 8 2 5 2" xfId="25560" xr:uid="{00000000-0005-0000-0000-000084590000}"/>
    <cellStyle name="Normal 5 8 2 5 3" xfId="25561" xr:uid="{00000000-0005-0000-0000-000085590000}"/>
    <cellStyle name="Normal 5 8 2 6" xfId="25562" xr:uid="{00000000-0005-0000-0000-000086590000}"/>
    <cellStyle name="Normal 5 8 2 7" xfId="25563" xr:uid="{00000000-0005-0000-0000-000087590000}"/>
    <cellStyle name="Normal 5 8 2 8" xfId="25564" xr:uid="{00000000-0005-0000-0000-000088590000}"/>
    <cellStyle name="Normal 5 8 3" xfId="25565" xr:uid="{00000000-0005-0000-0000-000089590000}"/>
    <cellStyle name="Normal 5 8 3 2" xfId="25566" xr:uid="{00000000-0005-0000-0000-00008A590000}"/>
    <cellStyle name="Normal 5 8 3 2 2" xfId="25567" xr:uid="{00000000-0005-0000-0000-00008B590000}"/>
    <cellStyle name="Normal 5 8 3 2 2 2" xfId="25568" xr:uid="{00000000-0005-0000-0000-00008C590000}"/>
    <cellStyle name="Normal 5 8 3 2 2 2 2" xfId="25569" xr:uid="{00000000-0005-0000-0000-00008D590000}"/>
    <cellStyle name="Normal 5 8 3 2 2 3" xfId="25570" xr:uid="{00000000-0005-0000-0000-00008E590000}"/>
    <cellStyle name="Normal 5 8 3 2 2 4" xfId="25571" xr:uid="{00000000-0005-0000-0000-00008F590000}"/>
    <cellStyle name="Normal 5 8 3 2 3" xfId="25572" xr:uid="{00000000-0005-0000-0000-000090590000}"/>
    <cellStyle name="Normal 5 8 3 2 3 2" xfId="25573" xr:uid="{00000000-0005-0000-0000-000091590000}"/>
    <cellStyle name="Normal 5 8 3 2 3 3" xfId="25574" xr:uid="{00000000-0005-0000-0000-000092590000}"/>
    <cellStyle name="Normal 5 8 3 2 3 4" xfId="25575" xr:uid="{00000000-0005-0000-0000-000093590000}"/>
    <cellStyle name="Normal 5 8 3 2 4" xfId="25576" xr:uid="{00000000-0005-0000-0000-000094590000}"/>
    <cellStyle name="Normal 5 8 3 2 4 2" xfId="25577" xr:uid="{00000000-0005-0000-0000-000095590000}"/>
    <cellStyle name="Normal 5 8 3 2 4 3" xfId="25578" xr:uid="{00000000-0005-0000-0000-000096590000}"/>
    <cellStyle name="Normal 5 8 3 2 5" xfId="25579" xr:uid="{00000000-0005-0000-0000-000097590000}"/>
    <cellStyle name="Normal 5 8 3 2 6" xfId="25580" xr:uid="{00000000-0005-0000-0000-000098590000}"/>
    <cellStyle name="Normal 5 8 3 2 7" xfId="25581" xr:uid="{00000000-0005-0000-0000-000099590000}"/>
    <cellStyle name="Normal 5 8 3 3" xfId="25582" xr:uid="{00000000-0005-0000-0000-00009A590000}"/>
    <cellStyle name="Normal 5 8 3 3 2" xfId="25583" xr:uid="{00000000-0005-0000-0000-00009B590000}"/>
    <cellStyle name="Normal 5 8 3 3 2 2" xfId="25584" xr:uid="{00000000-0005-0000-0000-00009C590000}"/>
    <cellStyle name="Normal 5 8 3 3 3" xfId="25585" xr:uid="{00000000-0005-0000-0000-00009D590000}"/>
    <cellStyle name="Normal 5 8 3 3 4" xfId="25586" xr:uid="{00000000-0005-0000-0000-00009E590000}"/>
    <cellStyle name="Normal 5 8 3 4" xfId="25587" xr:uid="{00000000-0005-0000-0000-00009F590000}"/>
    <cellStyle name="Normal 5 8 3 4 2" xfId="25588" xr:uid="{00000000-0005-0000-0000-0000A0590000}"/>
    <cellStyle name="Normal 5 8 3 4 3" xfId="25589" xr:uid="{00000000-0005-0000-0000-0000A1590000}"/>
    <cellStyle name="Normal 5 8 3 4 4" xfId="25590" xr:uid="{00000000-0005-0000-0000-0000A2590000}"/>
    <cellStyle name="Normal 5 8 3 5" xfId="25591" xr:uid="{00000000-0005-0000-0000-0000A3590000}"/>
    <cellStyle name="Normal 5 8 3 5 2" xfId="25592" xr:uid="{00000000-0005-0000-0000-0000A4590000}"/>
    <cellStyle name="Normal 5 8 3 5 3" xfId="25593" xr:uid="{00000000-0005-0000-0000-0000A5590000}"/>
    <cellStyle name="Normal 5 8 3 6" xfId="25594" xr:uid="{00000000-0005-0000-0000-0000A6590000}"/>
    <cellStyle name="Normal 5 8 3 7" xfId="25595" xr:uid="{00000000-0005-0000-0000-0000A7590000}"/>
    <cellStyle name="Normal 5 8 3 8" xfId="25596" xr:uid="{00000000-0005-0000-0000-0000A8590000}"/>
    <cellStyle name="Normal 5 8 4" xfId="25597" xr:uid="{00000000-0005-0000-0000-0000A9590000}"/>
    <cellStyle name="Normal 5 8 4 2" xfId="25598" xr:uid="{00000000-0005-0000-0000-0000AA590000}"/>
    <cellStyle name="Normal 5 8 4 2 2" xfId="25599" xr:uid="{00000000-0005-0000-0000-0000AB590000}"/>
    <cellStyle name="Normal 5 8 4 2 2 2" xfId="25600" xr:uid="{00000000-0005-0000-0000-0000AC590000}"/>
    <cellStyle name="Normal 5 8 4 2 3" xfId="25601" xr:uid="{00000000-0005-0000-0000-0000AD590000}"/>
    <cellStyle name="Normal 5 8 4 2 4" xfId="25602" xr:uid="{00000000-0005-0000-0000-0000AE590000}"/>
    <cellStyle name="Normal 5 8 4 3" xfId="25603" xr:uid="{00000000-0005-0000-0000-0000AF590000}"/>
    <cellStyle name="Normal 5 8 4 3 2" xfId="25604" xr:uid="{00000000-0005-0000-0000-0000B0590000}"/>
    <cellStyle name="Normal 5 8 4 3 3" xfId="25605" xr:uid="{00000000-0005-0000-0000-0000B1590000}"/>
    <cellStyle name="Normal 5 8 4 3 4" xfId="25606" xr:uid="{00000000-0005-0000-0000-0000B2590000}"/>
    <cellStyle name="Normal 5 8 4 4" xfId="25607" xr:uid="{00000000-0005-0000-0000-0000B3590000}"/>
    <cellStyle name="Normal 5 8 4 4 2" xfId="25608" xr:uid="{00000000-0005-0000-0000-0000B4590000}"/>
    <cellStyle name="Normal 5 8 4 4 3" xfId="25609" xr:uid="{00000000-0005-0000-0000-0000B5590000}"/>
    <cellStyle name="Normal 5 8 4 5" xfId="25610" xr:uid="{00000000-0005-0000-0000-0000B6590000}"/>
    <cellStyle name="Normal 5 8 4 6" xfId="25611" xr:uid="{00000000-0005-0000-0000-0000B7590000}"/>
    <cellStyle name="Normal 5 8 4 7" xfId="25612" xr:uid="{00000000-0005-0000-0000-0000B8590000}"/>
    <cellStyle name="Normal 5 8 5" xfId="25613" xr:uid="{00000000-0005-0000-0000-0000B9590000}"/>
    <cellStyle name="Normal 5 8 5 2" xfId="25614" xr:uid="{00000000-0005-0000-0000-0000BA590000}"/>
    <cellStyle name="Normal 5 8 5 2 2" xfId="25615" xr:uid="{00000000-0005-0000-0000-0000BB590000}"/>
    <cellStyle name="Normal 5 8 5 3" xfId="25616" xr:uid="{00000000-0005-0000-0000-0000BC590000}"/>
    <cellStyle name="Normal 5 8 5 4" xfId="25617" xr:uid="{00000000-0005-0000-0000-0000BD590000}"/>
    <cellStyle name="Normal 5 8 6" xfId="25618" xr:uid="{00000000-0005-0000-0000-0000BE590000}"/>
    <cellStyle name="Normal 5 8 6 2" xfId="25619" xr:uid="{00000000-0005-0000-0000-0000BF590000}"/>
    <cellStyle name="Normal 5 8 6 3" xfId="25620" xr:uid="{00000000-0005-0000-0000-0000C0590000}"/>
    <cellStyle name="Normal 5 8 6 4" xfId="25621" xr:uid="{00000000-0005-0000-0000-0000C1590000}"/>
    <cellStyle name="Normal 5 8 7" xfId="25622" xr:uid="{00000000-0005-0000-0000-0000C2590000}"/>
    <cellStyle name="Normal 5 8 7 2" xfId="25623" xr:uid="{00000000-0005-0000-0000-0000C3590000}"/>
    <cellStyle name="Normal 5 8 7 3" xfId="25624" xr:uid="{00000000-0005-0000-0000-0000C4590000}"/>
    <cellStyle name="Normal 5 8 8" xfId="25625" xr:uid="{00000000-0005-0000-0000-0000C5590000}"/>
    <cellStyle name="Normal 5 8 9" xfId="25626" xr:uid="{00000000-0005-0000-0000-0000C6590000}"/>
    <cellStyle name="Normal 5 9" xfId="25627" xr:uid="{00000000-0005-0000-0000-0000C7590000}"/>
    <cellStyle name="Normal 5 9 2" xfId="25628" xr:uid="{00000000-0005-0000-0000-0000C8590000}"/>
    <cellStyle name="Normal 5 9 2 2" xfId="25629" xr:uid="{00000000-0005-0000-0000-0000C9590000}"/>
    <cellStyle name="Normal 5 9 2 2 2" xfId="25630" xr:uid="{00000000-0005-0000-0000-0000CA590000}"/>
    <cellStyle name="Normal 5 9 2 2 2 2" xfId="25631" xr:uid="{00000000-0005-0000-0000-0000CB590000}"/>
    <cellStyle name="Normal 5 9 2 2 3" xfId="25632" xr:uid="{00000000-0005-0000-0000-0000CC590000}"/>
    <cellStyle name="Normal 5 9 2 2 4" xfId="25633" xr:uid="{00000000-0005-0000-0000-0000CD590000}"/>
    <cellStyle name="Normal 5 9 2 3" xfId="25634" xr:uid="{00000000-0005-0000-0000-0000CE590000}"/>
    <cellStyle name="Normal 5 9 2 3 2" xfId="25635" xr:uid="{00000000-0005-0000-0000-0000CF590000}"/>
    <cellStyle name="Normal 5 9 2 3 3" xfId="25636" xr:uid="{00000000-0005-0000-0000-0000D0590000}"/>
    <cellStyle name="Normal 5 9 2 3 4" xfId="25637" xr:uid="{00000000-0005-0000-0000-0000D1590000}"/>
    <cellStyle name="Normal 5 9 2 4" xfId="25638" xr:uid="{00000000-0005-0000-0000-0000D2590000}"/>
    <cellStyle name="Normal 5 9 2 4 2" xfId="25639" xr:uid="{00000000-0005-0000-0000-0000D3590000}"/>
    <cellStyle name="Normal 5 9 2 4 3" xfId="25640" xr:uid="{00000000-0005-0000-0000-0000D4590000}"/>
    <cellStyle name="Normal 5 9 2 5" xfId="25641" xr:uid="{00000000-0005-0000-0000-0000D5590000}"/>
    <cellStyle name="Normal 5 9 2 6" xfId="25642" xr:uid="{00000000-0005-0000-0000-0000D6590000}"/>
    <cellStyle name="Normal 5 9 2 7" xfId="25643" xr:uid="{00000000-0005-0000-0000-0000D7590000}"/>
    <cellStyle name="Normal 5 9 3" xfId="25644" xr:uid="{00000000-0005-0000-0000-0000D8590000}"/>
    <cellStyle name="Normal 5 9 3 2" xfId="25645" xr:uid="{00000000-0005-0000-0000-0000D9590000}"/>
    <cellStyle name="Normal 5 9 3 2 2" xfId="25646" xr:uid="{00000000-0005-0000-0000-0000DA590000}"/>
    <cellStyle name="Normal 5 9 3 3" xfId="25647" xr:uid="{00000000-0005-0000-0000-0000DB590000}"/>
    <cellStyle name="Normal 5 9 3 4" xfId="25648" xr:uid="{00000000-0005-0000-0000-0000DC590000}"/>
    <cellStyle name="Normal 5 9 4" xfId="25649" xr:uid="{00000000-0005-0000-0000-0000DD590000}"/>
    <cellStyle name="Normal 5 9 4 2" xfId="25650" xr:uid="{00000000-0005-0000-0000-0000DE590000}"/>
    <cellStyle name="Normal 5 9 4 3" xfId="25651" xr:uid="{00000000-0005-0000-0000-0000DF590000}"/>
    <cellStyle name="Normal 5 9 4 4" xfId="25652" xr:uid="{00000000-0005-0000-0000-0000E0590000}"/>
    <cellStyle name="Normal 5 9 5" xfId="25653" xr:uid="{00000000-0005-0000-0000-0000E1590000}"/>
    <cellStyle name="Normal 5 9 5 2" xfId="25654" xr:uid="{00000000-0005-0000-0000-0000E2590000}"/>
    <cellStyle name="Normal 5 9 5 3" xfId="25655" xr:uid="{00000000-0005-0000-0000-0000E3590000}"/>
    <cellStyle name="Normal 5 9 6" xfId="25656" xr:uid="{00000000-0005-0000-0000-0000E4590000}"/>
    <cellStyle name="Normal 5 9 7" xfId="25657" xr:uid="{00000000-0005-0000-0000-0000E5590000}"/>
    <cellStyle name="Normal 5 9 8" xfId="25658" xr:uid="{00000000-0005-0000-0000-0000E6590000}"/>
    <cellStyle name="Normal 50" xfId="1014" xr:uid="{00000000-0005-0000-0000-0000E7590000}"/>
    <cellStyle name="Normal 50 2" xfId="25659" xr:uid="{00000000-0005-0000-0000-0000E8590000}"/>
    <cellStyle name="Normal 50 2 2" xfId="25660" xr:uid="{00000000-0005-0000-0000-0000E9590000}"/>
    <cellStyle name="Normal 50 2 2 2" xfId="25661" xr:uid="{00000000-0005-0000-0000-0000EA590000}"/>
    <cellStyle name="Normal 50 2 2 2 2" xfId="25662" xr:uid="{00000000-0005-0000-0000-0000EB590000}"/>
    <cellStyle name="Normal 50 2 2 3" xfId="25663" xr:uid="{00000000-0005-0000-0000-0000EC590000}"/>
    <cellStyle name="Normal 50 2 2 4" xfId="25664" xr:uid="{00000000-0005-0000-0000-0000ED590000}"/>
    <cellStyle name="Normal 50 2 3" xfId="25665" xr:uid="{00000000-0005-0000-0000-0000EE590000}"/>
    <cellStyle name="Normal 50 2 3 2" xfId="25666" xr:uid="{00000000-0005-0000-0000-0000EF590000}"/>
    <cellStyle name="Normal 50 2 4" xfId="25667" xr:uid="{00000000-0005-0000-0000-0000F0590000}"/>
    <cellStyle name="Normal 50 2 5" xfId="25668" xr:uid="{00000000-0005-0000-0000-0000F1590000}"/>
    <cellStyle name="Normal 50 3" xfId="25669" xr:uid="{00000000-0005-0000-0000-0000F2590000}"/>
    <cellStyle name="Normal 50 3 2" xfId="25670" xr:uid="{00000000-0005-0000-0000-0000F3590000}"/>
    <cellStyle name="Normal 50 3 2 2" xfId="25671" xr:uid="{00000000-0005-0000-0000-0000F4590000}"/>
    <cellStyle name="Normal 50 3 3" xfId="25672" xr:uid="{00000000-0005-0000-0000-0000F5590000}"/>
    <cellStyle name="Normal 50 3 4" xfId="25673" xr:uid="{00000000-0005-0000-0000-0000F6590000}"/>
    <cellStyle name="Normal 50 4" xfId="25674" xr:uid="{00000000-0005-0000-0000-0000F7590000}"/>
    <cellStyle name="Normal 50 4 2" xfId="25675" xr:uid="{00000000-0005-0000-0000-0000F8590000}"/>
    <cellStyle name="Normal 50 5" xfId="25676" xr:uid="{00000000-0005-0000-0000-0000F9590000}"/>
    <cellStyle name="Normal 50 6" xfId="25677" xr:uid="{00000000-0005-0000-0000-0000FA590000}"/>
    <cellStyle name="Normal 50 7" xfId="32273" xr:uid="{69C3151B-DC21-4FC6-8B26-A46F7CFCCDEC}"/>
    <cellStyle name="Normal 51" xfId="1015" xr:uid="{00000000-0005-0000-0000-0000FB590000}"/>
    <cellStyle name="Normal 51 2" xfId="25678" xr:uid="{00000000-0005-0000-0000-0000FC590000}"/>
    <cellStyle name="Normal 51 2 2" xfId="25679" xr:uid="{00000000-0005-0000-0000-0000FD590000}"/>
    <cellStyle name="Normal 51 2 2 2" xfId="25680" xr:uid="{00000000-0005-0000-0000-0000FE590000}"/>
    <cellStyle name="Normal 51 2 2 2 2" xfId="25681" xr:uid="{00000000-0005-0000-0000-0000FF590000}"/>
    <cellStyle name="Normal 51 2 2 3" xfId="25682" xr:uid="{00000000-0005-0000-0000-0000005A0000}"/>
    <cellStyle name="Normal 51 2 2 4" xfId="25683" xr:uid="{00000000-0005-0000-0000-0000015A0000}"/>
    <cellStyle name="Normal 51 2 3" xfId="25684" xr:uid="{00000000-0005-0000-0000-0000025A0000}"/>
    <cellStyle name="Normal 51 2 3 2" xfId="25685" xr:uid="{00000000-0005-0000-0000-0000035A0000}"/>
    <cellStyle name="Normal 51 2 4" xfId="25686" xr:uid="{00000000-0005-0000-0000-0000045A0000}"/>
    <cellStyle name="Normal 51 2 5" xfId="25687" xr:uid="{00000000-0005-0000-0000-0000055A0000}"/>
    <cellStyle name="Normal 51 3" xfId="25688" xr:uid="{00000000-0005-0000-0000-0000065A0000}"/>
    <cellStyle name="Normal 51 3 2" xfId="25689" xr:uid="{00000000-0005-0000-0000-0000075A0000}"/>
    <cellStyle name="Normal 51 3 2 2" xfId="25690" xr:uid="{00000000-0005-0000-0000-0000085A0000}"/>
    <cellStyle name="Normal 51 3 3" xfId="25691" xr:uid="{00000000-0005-0000-0000-0000095A0000}"/>
    <cellStyle name="Normal 51 3 4" xfId="25692" xr:uid="{00000000-0005-0000-0000-00000A5A0000}"/>
    <cellStyle name="Normal 51 4" xfId="25693" xr:uid="{00000000-0005-0000-0000-00000B5A0000}"/>
    <cellStyle name="Normal 51 4 2" xfId="25694" xr:uid="{00000000-0005-0000-0000-00000C5A0000}"/>
    <cellStyle name="Normal 51 5" xfId="25695" xr:uid="{00000000-0005-0000-0000-00000D5A0000}"/>
    <cellStyle name="Normal 51 6" xfId="25696" xr:uid="{00000000-0005-0000-0000-00000E5A0000}"/>
    <cellStyle name="Normal 51 7" xfId="32274" xr:uid="{420F0BA2-D7E7-4CB7-9BA4-4534F29BA0BC}"/>
    <cellStyle name="Normal 52" xfId="1016" xr:uid="{00000000-0005-0000-0000-00000F5A0000}"/>
    <cellStyle name="Normal 52 2" xfId="25697" xr:uid="{00000000-0005-0000-0000-0000105A0000}"/>
    <cellStyle name="Normal 52 2 2" xfId="25698" xr:uid="{00000000-0005-0000-0000-0000115A0000}"/>
    <cellStyle name="Normal 52 2 2 2" xfId="25699" xr:uid="{00000000-0005-0000-0000-0000125A0000}"/>
    <cellStyle name="Normal 52 2 2 2 2" xfId="25700" xr:uid="{00000000-0005-0000-0000-0000135A0000}"/>
    <cellStyle name="Normal 52 2 2 3" xfId="25701" xr:uid="{00000000-0005-0000-0000-0000145A0000}"/>
    <cellStyle name="Normal 52 2 2 4" xfId="25702" xr:uid="{00000000-0005-0000-0000-0000155A0000}"/>
    <cellStyle name="Normal 52 2 3" xfId="25703" xr:uid="{00000000-0005-0000-0000-0000165A0000}"/>
    <cellStyle name="Normal 52 2 3 2" xfId="25704" xr:uid="{00000000-0005-0000-0000-0000175A0000}"/>
    <cellStyle name="Normal 52 2 4" xfId="25705" xr:uid="{00000000-0005-0000-0000-0000185A0000}"/>
    <cellStyle name="Normal 52 2 5" xfId="25706" xr:uid="{00000000-0005-0000-0000-0000195A0000}"/>
    <cellStyle name="Normal 52 3" xfId="25707" xr:uid="{00000000-0005-0000-0000-00001A5A0000}"/>
    <cellStyle name="Normal 52 3 2" xfId="25708" xr:uid="{00000000-0005-0000-0000-00001B5A0000}"/>
    <cellStyle name="Normal 52 3 2 2" xfId="25709" xr:uid="{00000000-0005-0000-0000-00001C5A0000}"/>
    <cellStyle name="Normal 52 3 3" xfId="25710" xr:uid="{00000000-0005-0000-0000-00001D5A0000}"/>
    <cellStyle name="Normal 52 3 4" xfId="25711" xr:uid="{00000000-0005-0000-0000-00001E5A0000}"/>
    <cellStyle name="Normal 52 4" xfId="25712" xr:uid="{00000000-0005-0000-0000-00001F5A0000}"/>
    <cellStyle name="Normal 52 4 2" xfId="25713" xr:uid="{00000000-0005-0000-0000-0000205A0000}"/>
    <cellStyle name="Normal 52 5" xfId="25714" xr:uid="{00000000-0005-0000-0000-0000215A0000}"/>
    <cellStyle name="Normal 52 6" xfId="25715" xr:uid="{00000000-0005-0000-0000-0000225A0000}"/>
    <cellStyle name="Normal 52 7" xfId="32275" xr:uid="{6804CBC4-405B-4BD4-90CA-C5907741F734}"/>
    <cellStyle name="Normal 53" xfId="1017" xr:uid="{00000000-0005-0000-0000-0000235A0000}"/>
    <cellStyle name="Normal 53 2" xfId="25716" xr:uid="{00000000-0005-0000-0000-0000245A0000}"/>
    <cellStyle name="Normal 53 2 2" xfId="25717" xr:uid="{00000000-0005-0000-0000-0000255A0000}"/>
    <cellStyle name="Normal 53 2 2 2" xfId="25718" xr:uid="{00000000-0005-0000-0000-0000265A0000}"/>
    <cellStyle name="Normal 53 2 2 2 2" xfId="25719" xr:uid="{00000000-0005-0000-0000-0000275A0000}"/>
    <cellStyle name="Normal 53 2 2 3" xfId="25720" xr:uid="{00000000-0005-0000-0000-0000285A0000}"/>
    <cellStyle name="Normal 53 2 2 4" xfId="25721" xr:uid="{00000000-0005-0000-0000-0000295A0000}"/>
    <cellStyle name="Normal 53 2 3" xfId="25722" xr:uid="{00000000-0005-0000-0000-00002A5A0000}"/>
    <cellStyle name="Normal 53 2 3 2" xfId="25723" xr:uid="{00000000-0005-0000-0000-00002B5A0000}"/>
    <cellStyle name="Normal 53 2 4" xfId="25724" xr:uid="{00000000-0005-0000-0000-00002C5A0000}"/>
    <cellStyle name="Normal 53 2 5" xfId="25725" xr:uid="{00000000-0005-0000-0000-00002D5A0000}"/>
    <cellStyle name="Normal 53 3" xfId="25726" xr:uid="{00000000-0005-0000-0000-00002E5A0000}"/>
    <cellStyle name="Normal 53 3 2" xfId="25727" xr:uid="{00000000-0005-0000-0000-00002F5A0000}"/>
    <cellStyle name="Normal 53 3 2 2" xfId="25728" xr:uid="{00000000-0005-0000-0000-0000305A0000}"/>
    <cellStyle name="Normal 53 3 3" xfId="25729" xr:uid="{00000000-0005-0000-0000-0000315A0000}"/>
    <cellStyle name="Normal 53 3 4" xfId="25730" xr:uid="{00000000-0005-0000-0000-0000325A0000}"/>
    <cellStyle name="Normal 53 4" xfId="25731" xr:uid="{00000000-0005-0000-0000-0000335A0000}"/>
    <cellStyle name="Normal 53 4 2" xfId="25732" xr:uid="{00000000-0005-0000-0000-0000345A0000}"/>
    <cellStyle name="Normal 53 5" xfId="25733" xr:uid="{00000000-0005-0000-0000-0000355A0000}"/>
    <cellStyle name="Normal 53 6" xfId="25734" xr:uid="{00000000-0005-0000-0000-0000365A0000}"/>
    <cellStyle name="Normal 53 7" xfId="32276" xr:uid="{8E516DC0-D778-4487-929A-0016CC1B1B10}"/>
    <cellStyle name="Normal 54" xfId="674" xr:uid="{00000000-0005-0000-0000-0000375A0000}"/>
    <cellStyle name="Normal 54 2" xfId="3475" xr:uid="{00000000-0005-0000-0000-0000385A0000}"/>
    <cellStyle name="Normal 54 2 2" xfId="25735" xr:uid="{00000000-0005-0000-0000-0000395A0000}"/>
    <cellStyle name="Normal 54 2 2 2" xfId="25736" xr:uid="{00000000-0005-0000-0000-00003A5A0000}"/>
    <cellStyle name="Normal 54 2 2 2 2" xfId="25737" xr:uid="{00000000-0005-0000-0000-00003B5A0000}"/>
    <cellStyle name="Normal 54 2 2 3" xfId="25738" xr:uid="{00000000-0005-0000-0000-00003C5A0000}"/>
    <cellStyle name="Normal 54 2 2 4" xfId="25739" xr:uid="{00000000-0005-0000-0000-00003D5A0000}"/>
    <cellStyle name="Normal 54 2 3" xfId="25740" xr:uid="{00000000-0005-0000-0000-00003E5A0000}"/>
    <cellStyle name="Normal 54 2 3 2" xfId="25741" xr:uid="{00000000-0005-0000-0000-00003F5A0000}"/>
    <cellStyle name="Normal 54 2 4" xfId="25742" xr:uid="{00000000-0005-0000-0000-0000405A0000}"/>
    <cellStyle name="Normal 54 2 5" xfId="25743" xr:uid="{00000000-0005-0000-0000-0000415A0000}"/>
    <cellStyle name="Normal 54 2 6" xfId="31784" xr:uid="{00000000-0005-0000-0000-0000425A0000}"/>
    <cellStyle name="Normal 54 3" xfId="25744" xr:uid="{00000000-0005-0000-0000-0000435A0000}"/>
    <cellStyle name="Normal 54 3 2" xfId="25745" xr:uid="{00000000-0005-0000-0000-0000445A0000}"/>
    <cellStyle name="Normal 54 3 2 2" xfId="25746" xr:uid="{00000000-0005-0000-0000-0000455A0000}"/>
    <cellStyle name="Normal 54 3 3" xfId="25747" xr:uid="{00000000-0005-0000-0000-0000465A0000}"/>
    <cellStyle name="Normal 54 3 4" xfId="25748" xr:uid="{00000000-0005-0000-0000-0000475A0000}"/>
    <cellStyle name="Normal 54 4" xfId="25749" xr:uid="{00000000-0005-0000-0000-0000485A0000}"/>
    <cellStyle name="Normal 54 4 2" xfId="25750" xr:uid="{00000000-0005-0000-0000-0000495A0000}"/>
    <cellStyle name="Normal 54 4 3" xfId="31765" xr:uid="{00000000-0005-0000-0000-00004A5A0000}"/>
    <cellStyle name="Normal 54 4 3 2" xfId="31780" xr:uid="{00000000-0005-0000-0000-00004B5A0000}"/>
    <cellStyle name="Normal 54 5" xfId="25751" xr:uid="{00000000-0005-0000-0000-00004C5A0000}"/>
    <cellStyle name="Normal 54 6" xfId="25752" xr:uid="{00000000-0005-0000-0000-00004D5A0000}"/>
    <cellStyle name="Normal 54 7" xfId="31761" xr:uid="{00000000-0005-0000-0000-00004E5A0000}"/>
    <cellStyle name="Normal 54 7 2" xfId="31769" xr:uid="{00000000-0005-0000-0000-00004F5A0000}"/>
    <cellStyle name="Normal 54 7 3" xfId="31776" xr:uid="{00000000-0005-0000-0000-0000505A0000}"/>
    <cellStyle name="Normal 54 8" xfId="32277" xr:uid="{8583B42B-DFF4-42E9-868A-B2875B77867F}"/>
    <cellStyle name="Normal 55" xfId="1018" xr:uid="{00000000-0005-0000-0000-0000515A0000}"/>
    <cellStyle name="Normal 55 2" xfId="25753" xr:uid="{00000000-0005-0000-0000-0000525A0000}"/>
    <cellStyle name="Normal 55 2 2" xfId="25754" xr:uid="{00000000-0005-0000-0000-0000535A0000}"/>
    <cellStyle name="Normal 55 2 2 2" xfId="25755" xr:uid="{00000000-0005-0000-0000-0000545A0000}"/>
    <cellStyle name="Normal 55 2 2 2 2" xfId="25756" xr:uid="{00000000-0005-0000-0000-0000555A0000}"/>
    <cellStyle name="Normal 55 2 2 3" xfId="25757" xr:uid="{00000000-0005-0000-0000-0000565A0000}"/>
    <cellStyle name="Normal 55 2 2 4" xfId="25758" xr:uid="{00000000-0005-0000-0000-0000575A0000}"/>
    <cellStyle name="Normal 55 2 3" xfId="25759" xr:uid="{00000000-0005-0000-0000-0000585A0000}"/>
    <cellStyle name="Normal 55 2 3 2" xfId="25760" xr:uid="{00000000-0005-0000-0000-0000595A0000}"/>
    <cellStyle name="Normal 55 2 4" xfId="25761" xr:uid="{00000000-0005-0000-0000-00005A5A0000}"/>
    <cellStyle name="Normal 55 2 5" xfId="25762" xr:uid="{00000000-0005-0000-0000-00005B5A0000}"/>
    <cellStyle name="Normal 55 3" xfId="25763" xr:uid="{00000000-0005-0000-0000-00005C5A0000}"/>
    <cellStyle name="Normal 55 3 2" xfId="25764" xr:uid="{00000000-0005-0000-0000-00005D5A0000}"/>
    <cellStyle name="Normal 55 3 2 2" xfId="25765" xr:uid="{00000000-0005-0000-0000-00005E5A0000}"/>
    <cellStyle name="Normal 55 3 3" xfId="25766" xr:uid="{00000000-0005-0000-0000-00005F5A0000}"/>
    <cellStyle name="Normal 55 3 4" xfId="25767" xr:uid="{00000000-0005-0000-0000-0000605A0000}"/>
    <cellStyle name="Normal 55 4" xfId="25768" xr:uid="{00000000-0005-0000-0000-0000615A0000}"/>
    <cellStyle name="Normal 55 4 2" xfId="25769" xr:uid="{00000000-0005-0000-0000-0000625A0000}"/>
    <cellStyle name="Normal 55 5" xfId="25770" xr:uid="{00000000-0005-0000-0000-0000635A0000}"/>
    <cellStyle name="Normal 55 6" xfId="25771" xr:uid="{00000000-0005-0000-0000-0000645A0000}"/>
    <cellStyle name="Normal 55 7" xfId="32278" xr:uid="{6489D0CE-1BD1-4F42-85F4-27C9349AB7F5}"/>
    <cellStyle name="Normal 56" xfId="1019" xr:uid="{00000000-0005-0000-0000-0000655A0000}"/>
    <cellStyle name="Normal 56 2" xfId="25772" xr:uid="{00000000-0005-0000-0000-0000665A0000}"/>
    <cellStyle name="Normal 56 2 2" xfId="25773" xr:uid="{00000000-0005-0000-0000-0000675A0000}"/>
    <cellStyle name="Normal 56 2 2 2" xfId="25774" xr:uid="{00000000-0005-0000-0000-0000685A0000}"/>
    <cellStyle name="Normal 56 2 2 2 2" xfId="25775" xr:uid="{00000000-0005-0000-0000-0000695A0000}"/>
    <cellStyle name="Normal 56 2 2 3" xfId="25776" xr:uid="{00000000-0005-0000-0000-00006A5A0000}"/>
    <cellStyle name="Normal 56 2 2 4" xfId="25777" xr:uid="{00000000-0005-0000-0000-00006B5A0000}"/>
    <cellStyle name="Normal 56 2 3" xfId="25778" xr:uid="{00000000-0005-0000-0000-00006C5A0000}"/>
    <cellStyle name="Normal 56 2 3 2" xfId="25779" xr:uid="{00000000-0005-0000-0000-00006D5A0000}"/>
    <cellStyle name="Normal 56 2 4" xfId="25780" xr:uid="{00000000-0005-0000-0000-00006E5A0000}"/>
    <cellStyle name="Normal 56 2 5" xfId="25781" xr:uid="{00000000-0005-0000-0000-00006F5A0000}"/>
    <cellStyle name="Normal 56 3" xfId="25782" xr:uid="{00000000-0005-0000-0000-0000705A0000}"/>
    <cellStyle name="Normal 56 3 2" xfId="25783" xr:uid="{00000000-0005-0000-0000-0000715A0000}"/>
    <cellStyle name="Normal 56 3 2 2" xfId="25784" xr:uid="{00000000-0005-0000-0000-0000725A0000}"/>
    <cellStyle name="Normal 56 3 3" xfId="25785" xr:uid="{00000000-0005-0000-0000-0000735A0000}"/>
    <cellStyle name="Normal 56 3 4" xfId="25786" xr:uid="{00000000-0005-0000-0000-0000745A0000}"/>
    <cellStyle name="Normal 56 4" xfId="25787" xr:uid="{00000000-0005-0000-0000-0000755A0000}"/>
    <cellStyle name="Normal 56 4 2" xfId="25788" xr:uid="{00000000-0005-0000-0000-0000765A0000}"/>
    <cellStyle name="Normal 56 5" xfId="25789" xr:uid="{00000000-0005-0000-0000-0000775A0000}"/>
    <cellStyle name="Normal 56 6" xfId="25790" xr:uid="{00000000-0005-0000-0000-0000785A0000}"/>
    <cellStyle name="Normal 56 7" xfId="32279" xr:uid="{E2E750F1-40CC-4B42-BF66-C2A7FA2E8A45}"/>
    <cellStyle name="Normal 57" xfId="3470" xr:uid="{00000000-0005-0000-0000-0000795A0000}"/>
    <cellStyle name="Normal 57 2" xfId="25791" xr:uid="{00000000-0005-0000-0000-00007A5A0000}"/>
    <cellStyle name="Normal 57 2 2" xfId="25792" xr:uid="{00000000-0005-0000-0000-00007B5A0000}"/>
    <cellStyle name="Normal 57 2 2 2" xfId="25793" xr:uid="{00000000-0005-0000-0000-00007C5A0000}"/>
    <cellStyle name="Normal 57 2 2 2 2" xfId="25794" xr:uid="{00000000-0005-0000-0000-00007D5A0000}"/>
    <cellStyle name="Normal 57 2 2 3" xfId="25795" xr:uid="{00000000-0005-0000-0000-00007E5A0000}"/>
    <cellStyle name="Normal 57 2 2 4" xfId="25796" xr:uid="{00000000-0005-0000-0000-00007F5A0000}"/>
    <cellStyle name="Normal 57 2 3" xfId="25797" xr:uid="{00000000-0005-0000-0000-0000805A0000}"/>
    <cellStyle name="Normal 57 2 3 2" xfId="25798" xr:uid="{00000000-0005-0000-0000-0000815A0000}"/>
    <cellStyle name="Normal 57 2 4" xfId="25799" xr:uid="{00000000-0005-0000-0000-0000825A0000}"/>
    <cellStyle name="Normal 57 2 5" xfId="25800" xr:uid="{00000000-0005-0000-0000-0000835A0000}"/>
    <cellStyle name="Normal 57 3" xfId="25801" xr:uid="{00000000-0005-0000-0000-0000845A0000}"/>
    <cellStyle name="Normal 57 3 2" xfId="25802" xr:uid="{00000000-0005-0000-0000-0000855A0000}"/>
    <cellStyle name="Normal 57 3 2 2" xfId="25803" xr:uid="{00000000-0005-0000-0000-0000865A0000}"/>
    <cellStyle name="Normal 57 3 3" xfId="25804" xr:uid="{00000000-0005-0000-0000-0000875A0000}"/>
    <cellStyle name="Normal 57 3 4" xfId="25805" xr:uid="{00000000-0005-0000-0000-0000885A0000}"/>
    <cellStyle name="Normal 57 4" xfId="25806" xr:uid="{00000000-0005-0000-0000-0000895A0000}"/>
    <cellStyle name="Normal 57 4 2" xfId="25807" xr:uid="{00000000-0005-0000-0000-00008A5A0000}"/>
    <cellStyle name="Normal 57 5" xfId="25808" xr:uid="{00000000-0005-0000-0000-00008B5A0000}"/>
    <cellStyle name="Normal 57 6" xfId="25809" xr:uid="{00000000-0005-0000-0000-00008C5A0000}"/>
    <cellStyle name="Normal 57 7" xfId="31797" xr:uid="{00000000-0005-0000-0000-00008D5A0000}"/>
    <cellStyle name="Normal 57 8" xfId="32280" xr:uid="{465AD519-9288-431B-81C2-80B18AF14071}"/>
    <cellStyle name="Normal 58" xfId="25810" xr:uid="{00000000-0005-0000-0000-00008E5A0000}"/>
    <cellStyle name="Normal 58 2" xfId="25811" xr:uid="{00000000-0005-0000-0000-00008F5A0000}"/>
    <cellStyle name="Normal 58 2 2" xfId="25812" xr:uid="{00000000-0005-0000-0000-0000905A0000}"/>
    <cellStyle name="Normal 58 2 2 2" xfId="25813" xr:uid="{00000000-0005-0000-0000-0000915A0000}"/>
    <cellStyle name="Normal 58 2 2 2 2" xfId="25814" xr:uid="{00000000-0005-0000-0000-0000925A0000}"/>
    <cellStyle name="Normal 58 2 2 3" xfId="25815" xr:uid="{00000000-0005-0000-0000-0000935A0000}"/>
    <cellStyle name="Normal 58 2 2 4" xfId="25816" xr:uid="{00000000-0005-0000-0000-0000945A0000}"/>
    <cellStyle name="Normal 58 2 3" xfId="25817" xr:uid="{00000000-0005-0000-0000-0000955A0000}"/>
    <cellStyle name="Normal 58 2 3 2" xfId="25818" xr:uid="{00000000-0005-0000-0000-0000965A0000}"/>
    <cellStyle name="Normal 58 2 4" xfId="25819" xr:uid="{00000000-0005-0000-0000-0000975A0000}"/>
    <cellStyle name="Normal 58 2 5" xfId="25820" xr:uid="{00000000-0005-0000-0000-0000985A0000}"/>
    <cellStyle name="Normal 58 3" xfId="25821" xr:uid="{00000000-0005-0000-0000-0000995A0000}"/>
    <cellStyle name="Normal 58 3 2" xfId="25822" xr:uid="{00000000-0005-0000-0000-00009A5A0000}"/>
    <cellStyle name="Normal 58 3 2 2" xfId="25823" xr:uid="{00000000-0005-0000-0000-00009B5A0000}"/>
    <cellStyle name="Normal 58 3 3" xfId="25824" xr:uid="{00000000-0005-0000-0000-00009C5A0000}"/>
    <cellStyle name="Normal 58 3 4" xfId="25825" xr:uid="{00000000-0005-0000-0000-00009D5A0000}"/>
    <cellStyle name="Normal 58 4" xfId="25826" xr:uid="{00000000-0005-0000-0000-00009E5A0000}"/>
    <cellStyle name="Normal 58 4 2" xfId="25827" xr:uid="{00000000-0005-0000-0000-00009F5A0000}"/>
    <cellStyle name="Normal 58 5" xfId="25828" xr:uid="{00000000-0005-0000-0000-0000A05A0000}"/>
    <cellStyle name="Normal 58 6" xfId="25829" xr:uid="{00000000-0005-0000-0000-0000A15A0000}"/>
    <cellStyle name="Normal 58 7" xfId="32281" xr:uid="{67C0D684-5DD6-4C07-B67C-D6B4DB6D29C5}"/>
    <cellStyle name="Normal 59" xfId="25830" xr:uid="{00000000-0005-0000-0000-0000A25A0000}"/>
    <cellStyle name="Normal 59 2" xfId="25831" xr:uid="{00000000-0005-0000-0000-0000A35A0000}"/>
    <cellStyle name="Normal 59 2 2" xfId="25832" xr:uid="{00000000-0005-0000-0000-0000A45A0000}"/>
    <cellStyle name="Normal 59 2 2 2" xfId="25833" xr:uid="{00000000-0005-0000-0000-0000A55A0000}"/>
    <cellStyle name="Normal 59 2 2 2 2" xfId="25834" xr:uid="{00000000-0005-0000-0000-0000A65A0000}"/>
    <cellStyle name="Normal 59 2 2 3" xfId="25835" xr:uid="{00000000-0005-0000-0000-0000A75A0000}"/>
    <cellStyle name="Normal 59 2 2 4" xfId="25836" xr:uid="{00000000-0005-0000-0000-0000A85A0000}"/>
    <cellStyle name="Normal 59 2 3" xfId="25837" xr:uid="{00000000-0005-0000-0000-0000A95A0000}"/>
    <cellStyle name="Normal 59 2 3 2" xfId="25838" xr:uid="{00000000-0005-0000-0000-0000AA5A0000}"/>
    <cellStyle name="Normal 59 2 4" xfId="25839" xr:uid="{00000000-0005-0000-0000-0000AB5A0000}"/>
    <cellStyle name="Normal 59 2 5" xfId="25840" xr:uid="{00000000-0005-0000-0000-0000AC5A0000}"/>
    <cellStyle name="Normal 59 2 6" xfId="32283" xr:uid="{AB746261-012E-449B-820C-8183461DCEF9}"/>
    <cellStyle name="Normal 59 3" xfId="25841" xr:uid="{00000000-0005-0000-0000-0000AD5A0000}"/>
    <cellStyle name="Normal 59 3 2" xfId="25842" xr:uid="{00000000-0005-0000-0000-0000AE5A0000}"/>
    <cellStyle name="Normal 59 3 2 2" xfId="25843" xr:uid="{00000000-0005-0000-0000-0000AF5A0000}"/>
    <cellStyle name="Normal 59 3 3" xfId="25844" xr:uid="{00000000-0005-0000-0000-0000B05A0000}"/>
    <cellStyle name="Normal 59 3 4" xfId="25845" xr:uid="{00000000-0005-0000-0000-0000B15A0000}"/>
    <cellStyle name="Normal 59 4" xfId="25846" xr:uid="{00000000-0005-0000-0000-0000B25A0000}"/>
    <cellStyle name="Normal 59 4 2" xfId="25847" xr:uid="{00000000-0005-0000-0000-0000B35A0000}"/>
    <cellStyle name="Normal 59 5" xfId="25848" xr:uid="{00000000-0005-0000-0000-0000B45A0000}"/>
    <cellStyle name="Normal 59 6" xfId="25849" xr:uid="{00000000-0005-0000-0000-0000B55A0000}"/>
    <cellStyle name="Normal 59 7" xfId="32282" xr:uid="{BD2740DD-8CEE-473E-A3BD-2E9666FD7DD3}"/>
    <cellStyle name="Normal 6" xfId="128" xr:uid="{00000000-0005-0000-0000-0000B65A0000}"/>
    <cellStyle name="Normal 6 10" xfId="25850" xr:uid="{00000000-0005-0000-0000-0000B75A0000}"/>
    <cellStyle name="Normal 6 10 2" xfId="25851" xr:uid="{00000000-0005-0000-0000-0000B85A0000}"/>
    <cellStyle name="Normal 6 10 2 2" xfId="25852" xr:uid="{00000000-0005-0000-0000-0000B95A0000}"/>
    <cellStyle name="Normal 6 10 2 2 2" xfId="25853" xr:uid="{00000000-0005-0000-0000-0000BA5A0000}"/>
    <cellStyle name="Normal 6 10 2 2 2 2" xfId="25854" xr:uid="{00000000-0005-0000-0000-0000BB5A0000}"/>
    <cellStyle name="Normal 6 10 2 2 3" xfId="25855" xr:uid="{00000000-0005-0000-0000-0000BC5A0000}"/>
    <cellStyle name="Normal 6 10 2 2 4" xfId="25856" xr:uid="{00000000-0005-0000-0000-0000BD5A0000}"/>
    <cellStyle name="Normal 6 10 2 3" xfId="25857" xr:uid="{00000000-0005-0000-0000-0000BE5A0000}"/>
    <cellStyle name="Normal 6 10 2 3 2" xfId="25858" xr:uid="{00000000-0005-0000-0000-0000BF5A0000}"/>
    <cellStyle name="Normal 6 10 2 3 3" xfId="25859" xr:uid="{00000000-0005-0000-0000-0000C05A0000}"/>
    <cellStyle name="Normal 6 10 2 3 4" xfId="25860" xr:uid="{00000000-0005-0000-0000-0000C15A0000}"/>
    <cellStyle name="Normal 6 10 2 4" xfId="25861" xr:uid="{00000000-0005-0000-0000-0000C25A0000}"/>
    <cellStyle name="Normal 6 10 2 4 2" xfId="25862" xr:uid="{00000000-0005-0000-0000-0000C35A0000}"/>
    <cellStyle name="Normal 6 10 2 4 3" xfId="25863" xr:uid="{00000000-0005-0000-0000-0000C45A0000}"/>
    <cellStyle name="Normal 6 10 2 5" xfId="25864" xr:uid="{00000000-0005-0000-0000-0000C55A0000}"/>
    <cellStyle name="Normal 6 10 2 6" xfId="25865" xr:uid="{00000000-0005-0000-0000-0000C65A0000}"/>
    <cellStyle name="Normal 6 10 2 7" xfId="25866" xr:uid="{00000000-0005-0000-0000-0000C75A0000}"/>
    <cellStyle name="Normal 6 10 3" xfId="25867" xr:uid="{00000000-0005-0000-0000-0000C85A0000}"/>
    <cellStyle name="Normal 6 10 3 2" xfId="25868" xr:uid="{00000000-0005-0000-0000-0000C95A0000}"/>
    <cellStyle name="Normal 6 10 3 2 2" xfId="25869" xr:uid="{00000000-0005-0000-0000-0000CA5A0000}"/>
    <cellStyle name="Normal 6 10 3 3" xfId="25870" xr:uid="{00000000-0005-0000-0000-0000CB5A0000}"/>
    <cellStyle name="Normal 6 10 3 4" xfId="25871" xr:uid="{00000000-0005-0000-0000-0000CC5A0000}"/>
    <cellStyle name="Normal 6 10 4" xfId="25872" xr:uid="{00000000-0005-0000-0000-0000CD5A0000}"/>
    <cellStyle name="Normal 6 10 4 2" xfId="25873" xr:uid="{00000000-0005-0000-0000-0000CE5A0000}"/>
    <cellStyle name="Normal 6 10 4 3" xfId="25874" xr:uid="{00000000-0005-0000-0000-0000CF5A0000}"/>
    <cellStyle name="Normal 6 10 4 4" xfId="25875" xr:uid="{00000000-0005-0000-0000-0000D05A0000}"/>
    <cellStyle name="Normal 6 10 5" xfId="25876" xr:uid="{00000000-0005-0000-0000-0000D15A0000}"/>
    <cellStyle name="Normal 6 10 5 2" xfId="25877" xr:uid="{00000000-0005-0000-0000-0000D25A0000}"/>
    <cellStyle name="Normal 6 10 5 3" xfId="25878" xr:uid="{00000000-0005-0000-0000-0000D35A0000}"/>
    <cellStyle name="Normal 6 10 6" xfId="25879" xr:uid="{00000000-0005-0000-0000-0000D45A0000}"/>
    <cellStyle name="Normal 6 10 7" xfId="25880" xr:uid="{00000000-0005-0000-0000-0000D55A0000}"/>
    <cellStyle name="Normal 6 10 8" xfId="25881" xr:uid="{00000000-0005-0000-0000-0000D65A0000}"/>
    <cellStyle name="Normal 6 11" xfId="25882" xr:uid="{00000000-0005-0000-0000-0000D75A0000}"/>
    <cellStyle name="Normal 6 11 2" xfId="25883" xr:uid="{00000000-0005-0000-0000-0000D85A0000}"/>
    <cellStyle name="Normal 6 11 2 2" xfId="25884" xr:uid="{00000000-0005-0000-0000-0000D95A0000}"/>
    <cellStyle name="Normal 6 11 2 2 2" xfId="25885" xr:uid="{00000000-0005-0000-0000-0000DA5A0000}"/>
    <cellStyle name="Normal 6 11 2 3" xfId="25886" xr:uid="{00000000-0005-0000-0000-0000DB5A0000}"/>
    <cellStyle name="Normal 6 11 2 4" xfId="25887" xr:uid="{00000000-0005-0000-0000-0000DC5A0000}"/>
    <cellStyle name="Normal 6 11 3" xfId="25888" xr:uid="{00000000-0005-0000-0000-0000DD5A0000}"/>
    <cellStyle name="Normal 6 11 3 2" xfId="25889" xr:uid="{00000000-0005-0000-0000-0000DE5A0000}"/>
    <cellStyle name="Normal 6 11 3 3" xfId="25890" xr:uid="{00000000-0005-0000-0000-0000DF5A0000}"/>
    <cellStyle name="Normal 6 11 3 4" xfId="25891" xr:uid="{00000000-0005-0000-0000-0000E05A0000}"/>
    <cellStyle name="Normal 6 11 4" xfId="25892" xr:uid="{00000000-0005-0000-0000-0000E15A0000}"/>
    <cellStyle name="Normal 6 11 4 2" xfId="25893" xr:uid="{00000000-0005-0000-0000-0000E25A0000}"/>
    <cellStyle name="Normal 6 11 4 3" xfId="25894" xr:uid="{00000000-0005-0000-0000-0000E35A0000}"/>
    <cellStyle name="Normal 6 11 5" xfId="25895" xr:uid="{00000000-0005-0000-0000-0000E45A0000}"/>
    <cellStyle name="Normal 6 11 6" xfId="25896" xr:uid="{00000000-0005-0000-0000-0000E55A0000}"/>
    <cellStyle name="Normal 6 11 7" xfId="25897" xr:uid="{00000000-0005-0000-0000-0000E65A0000}"/>
    <cellStyle name="Normal 6 12" xfId="25898" xr:uid="{00000000-0005-0000-0000-0000E75A0000}"/>
    <cellStyle name="Normal 6 12 2" xfId="25899" xr:uid="{00000000-0005-0000-0000-0000E85A0000}"/>
    <cellStyle name="Normal 6 12 2 2" xfId="25900" xr:uid="{00000000-0005-0000-0000-0000E95A0000}"/>
    <cellStyle name="Normal 6 12 3" xfId="25901" xr:uid="{00000000-0005-0000-0000-0000EA5A0000}"/>
    <cellStyle name="Normal 6 12 4" xfId="25902" xr:uid="{00000000-0005-0000-0000-0000EB5A0000}"/>
    <cellStyle name="Normal 6 13" xfId="25903" xr:uid="{00000000-0005-0000-0000-0000EC5A0000}"/>
    <cellStyle name="Normal 6 14" xfId="25904" xr:uid="{00000000-0005-0000-0000-0000ED5A0000}"/>
    <cellStyle name="Normal 6 14 2" xfId="25905" xr:uid="{00000000-0005-0000-0000-0000EE5A0000}"/>
    <cellStyle name="Normal 6 14 3" xfId="25906" xr:uid="{00000000-0005-0000-0000-0000EF5A0000}"/>
    <cellStyle name="Normal 6 14 4" xfId="25907" xr:uid="{00000000-0005-0000-0000-0000F05A0000}"/>
    <cellStyle name="Normal 6 15" xfId="25908" xr:uid="{00000000-0005-0000-0000-0000F15A0000}"/>
    <cellStyle name="Normal 6 15 2" xfId="25909" xr:uid="{00000000-0005-0000-0000-0000F25A0000}"/>
    <cellStyle name="Normal 6 15 3" xfId="25910" xr:uid="{00000000-0005-0000-0000-0000F35A0000}"/>
    <cellStyle name="Normal 6 16" xfId="25911" xr:uid="{00000000-0005-0000-0000-0000F45A0000}"/>
    <cellStyle name="Normal 6 17" xfId="25912" xr:uid="{00000000-0005-0000-0000-0000F55A0000}"/>
    <cellStyle name="Normal 6 18" xfId="25913" xr:uid="{00000000-0005-0000-0000-0000F65A0000}"/>
    <cellStyle name="Normal 6 19" xfId="32284" xr:uid="{C748F7CF-21CE-4894-AFDB-41322911853F}"/>
    <cellStyle name="Normal 6 2" xfId="1020" xr:uid="{00000000-0005-0000-0000-0000F75A0000}"/>
    <cellStyle name="Normal 6 2 10" xfId="25914" xr:uid="{00000000-0005-0000-0000-0000F85A0000}"/>
    <cellStyle name="Normal 6 2 11" xfId="25915" xr:uid="{00000000-0005-0000-0000-0000F95A0000}"/>
    <cellStyle name="Normal 6 2 11 2" xfId="25916" xr:uid="{00000000-0005-0000-0000-0000FA5A0000}"/>
    <cellStyle name="Normal 6 2 11 3" xfId="25917" xr:uid="{00000000-0005-0000-0000-0000FB5A0000}"/>
    <cellStyle name="Normal 6 2 11 4" xfId="25918" xr:uid="{00000000-0005-0000-0000-0000FC5A0000}"/>
    <cellStyle name="Normal 6 2 12" xfId="25919" xr:uid="{00000000-0005-0000-0000-0000FD5A0000}"/>
    <cellStyle name="Normal 6 2 12 2" xfId="25920" xr:uid="{00000000-0005-0000-0000-0000FE5A0000}"/>
    <cellStyle name="Normal 6 2 12 3" xfId="25921" xr:uid="{00000000-0005-0000-0000-0000FF5A0000}"/>
    <cellStyle name="Normal 6 2 13" xfId="25922" xr:uid="{00000000-0005-0000-0000-0000005B0000}"/>
    <cellStyle name="Normal 6 2 14" xfId="25923" xr:uid="{00000000-0005-0000-0000-0000015B0000}"/>
    <cellStyle name="Normal 6 2 15" xfId="25924" xr:uid="{00000000-0005-0000-0000-0000025B0000}"/>
    <cellStyle name="Normal 6 2 16" xfId="32285" xr:uid="{AF6AD128-8BAE-4CDF-B335-CCC4FFDA90CD}"/>
    <cellStyle name="Normal 6 2 2" xfId="25925" xr:uid="{00000000-0005-0000-0000-0000035B0000}"/>
    <cellStyle name="Normal 6 2 2 10" xfId="25926" xr:uid="{00000000-0005-0000-0000-0000045B0000}"/>
    <cellStyle name="Normal 6 2 2 10 2" xfId="25927" xr:uid="{00000000-0005-0000-0000-0000055B0000}"/>
    <cellStyle name="Normal 6 2 2 10 3" xfId="25928" xr:uid="{00000000-0005-0000-0000-0000065B0000}"/>
    <cellStyle name="Normal 6 2 2 10 4" xfId="25929" xr:uid="{00000000-0005-0000-0000-0000075B0000}"/>
    <cellStyle name="Normal 6 2 2 11" xfId="25930" xr:uid="{00000000-0005-0000-0000-0000085B0000}"/>
    <cellStyle name="Normal 6 2 2 11 2" xfId="25931" xr:uid="{00000000-0005-0000-0000-0000095B0000}"/>
    <cellStyle name="Normal 6 2 2 11 3" xfId="25932" xr:uid="{00000000-0005-0000-0000-00000A5B0000}"/>
    <cellStyle name="Normal 6 2 2 12" xfId="25933" xr:uid="{00000000-0005-0000-0000-00000B5B0000}"/>
    <cellStyle name="Normal 6 2 2 13" xfId="25934" xr:uid="{00000000-0005-0000-0000-00000C5B0000}"/>
    <cellStyle name="Normal 6 2 2 14" xfId="25935" xr:uid="{00000000-0005-0000-0000-00000D5B0000}"/>
    <cellStyle name="Normal 6 2 2 2" xfId="25936" xr:uid="{00000000-0005-0000-0000-00000E5B0000}"/>
    <cellStyle name="Normal 6 2 2 2 10" xfId="25937" xr:uid="{00000000-0005-0000-0000-00000F5B0000}"/>
    <cellStyle name="Normal 6 2 2 2 11" xfId="25938" xr:uid="{00000000-0005-0000-0000-0000105B0000}"/>
    <cellStyle name="Normal 6 2 2 2 2" xfId="25939" xr:uid="{00000000-0005-0000-0000-0000115B0000}"/>
    <cellStyle name="Normal 6 2 2 2 2 10" xfId="25940" xr:uid="{00000000-0005-0000-0000-0000125B0000}"/>
    <cellStyle name="Normal 6 2 2 2 2 2" xfId="25941" xr:uid="{00000000-0005-0000-0000-0000135B0000}"/>
    <cellStyle name="Normal 6 2 2 2 2 2 2" xfId="25942" xr:uid="{00000000-0005-0000-0000-0000145B0000}"/>
    <cellStyle name="Normal 6 2 2 2 2 2 2 2" xfId="25943" xr:uid="{00000000-0005-0000-0000-0000155B0000}"/>
    <cellStyle name="Normal 6 2 2 2 2 2 2 2 2" xfId="25944" xr:uid="{00000000-0005-0000-0000-0000165B0000}"/>
    <cellStyle name="Normal 6 2 2 2 2 2 2 2 2 2" xfId="25945" xr:uid="{00000000-0005-0000-0000-0000175B0000}"/>
    <cellStyle name="Normal 6 2 2 2 2 2 2 2 3" xfId="25946" xr:uid="{00000000-0005-0000-0000-0000185B0000}"/>
    <cellStyle name="Normal 6 2 2 2 2 2 2 2 4" xfId="25947" xr:uid="{00000000-0005-0000-0000-0000195B0000}"/>
    <cellStyle name="Normal 6 2 2 2 2 2 2 3" xfId="25948" xr:uid="{00000000-0005-0000-0000-00001A5B0000}"/>
    <cellStyle name="Normal 6 2 2 2 2 2 2 3 2" xfId="25949" xr:uid="{00000000-0005-0000-0000-00001B5B0000}"/>
    <cellStyle name="Normal 6 2 2 2 2 2 2 3 3" xfId="25950" xr:uid="{00000000-0005-0000-0000-00001C5B0000}"/>
    <cellStyle name="Normal 6 2 2 2 2 2 2 3 4" xfId="25951" xr:uid="{00000000-0005-0000-0000-00001D5B0000}"/>
    <cellStyle name="Normal 6 2 2 2 2 2 2 4" xfId="25952" xr:uid="{00000000-0005-0000-0000-00001E5B0000}"/>
    <cellStyle name="Normal 6 2 2 2 2 2 2 4 2" xfId="25953" xr:uid="{00000000-0005-0000-0000-00001F5B0000}"/>
    <cellStyle name="Normal 6 2 2 2 2 2 2 4 3" xfId="25954" xr:uid="{00000000-0005-0000-0000-0000205B0000}"/>
    <cellStyle name="Normal 6 2 2 2 2 2 2 5" xfId="25955" xr:uid="{00000000-0005-0000-0000-0000215B0000}"/>
    <cellStyle name="Normal 6 2 2 2 2 2 2 6" xfId="25956" xr:uid="{00000000-0005-0000-0000-0000225B0000}"/>
    <cellStyle name="Normal 6 2 2 2 2 2 2 7" xfId="25957" xr:uid="{00000000-0005-0000-0000-0000235B0000}"/>
    <cellStyle name="Normal 6 2 2 2 2 2 3" xfId="25958" xr:uid="{00000000-0005-0000-0000-0000245B0000}"/>
    <cellStyle name="Normal 6 2 2 2 2 2 3 2" xfId="25959" xr:uid="{00000000-0005-0000-0000-0000255B0000}"/>
    <cellStyle name="Normal 6 2 2 2 2 2 3 2 2" xfId="25960" xr:uid="{00000000-0005-0000-0000-0000265B0000}"/>
    <cellStyle name="Normal 6 2 2 2 2 2 3 3" xfId="25961" xr:uid="{00000000-0005-0000-0000-0000275B0000}"/>
    <cellStyle name="Normal 6 2 2 2 2 2 3 4" xfId="25962" xr:uid="{00000000-0005-0000-0000-0000285B0000}"/>
    <cellStyle name="Normal 6 2 2 2 2 2 4" xfId="25963" xr:uid="{00000000-0005-0000-0000-0000295B0000}"/>
    <cellStyle name="Normal 6 2 2 2 2 2 4 2" xfId="25964" xr:uid="{00000000-0005-0000-0000-00002A5B0000}"/>
    <cellStyle name="Normal 6 2 2 2 2 2 4 3" xfId="25965" xr:uid="{00000000-0005-0000-0000-00002B5B0000}"/>
    <cellStyle name="Normal 6 2 2 2 2 2 4 4" xfId="25966" xr:uid="{00000000-0005-0000-0000-00002C5B0000}"/>
    <cellStyle name="Normal 6 2 2 2 2 2 5" xfId="25967" xr:uid="{00000000-0005-0000-0000-00002D5B0000}"/>
    <cellStyle name="Normal 6 2 2 2 2 2 5 2" xfId="25968" xr:uid="{00000000-0005-0000-0000-00002E5B0000}"/>
    <cellStyle name="Normal 6 2 2 2 2 2 5 3" xfId="25969" xr:uid="{00000000-0005-0000-0000-00002F5B0000}"/>
    <cellStyle name="Normal 6 2 2 2 2 2 6" xfId="25970" xr:uid="{00000000-0005-0000-0000-0000305B0000}"/>
    <cellStyle name="Normal 6 2 2 2 2 2 7" xfId="25971" xr:uid="{00000000-0005-0000-0000-0000315B0000}"/>
    <cellStyle name="Normal 6 2 2 2 2 2 8" xfId="25972" xr:uid="{00000000-0005-0000-0000-0000325B0000}"/>
    <cellStyle name="Normal 6 2 2 2 2 3" xfId="25973" xr:uid="{00000000-0005-0000-0000-0000335B0000}"/>
    <cellStyle name="Normal 6 2 2 2 2 3 2" xfId="25974" xr:uid="{00000000-0005-0000-0000-0000345B0000}"/>
    <cellStyle name="Normal 6 2 2 2 2 3 2 2" xfId="25975" xr:uid="{00000000-0005-0000-0000-0000355B0000}"/>
    <cellStyle name="Normal 6 2 2 2 2 3 2 2 2" xfId="25976" xr:uid="{00000000-0005-0000-0000-0000365B0000}"/>
    <cellStyle name="Normal 6 2 2 2 2 3 2 2 2 2" xfId="25977" xr:uid="{00000000-0005-0000-0000-0000375B0000}"/>
    <cellStyle name="Normal 6 2 2 2 2 3 2 2 3" xfId="25978" xr:uid="{00000000-0005-0000-0000-0000385B0000}"/>
    <cellStyle name="Normal 6 2 2 2 2 3 2 2 4" xfId="25979" xr:uid="{00000000-0005-0000-0000-0000395B0000}"/>
    <cellStyle name="Normal 6 2 2 2 2 3 2 3" xfId="25980" xr:uid="{00000000-0005-0000-0000-00003A5B0000}"/>
    <cellStyle name="Normal 6 2 2 2 2 3 2 3 2" xfId="25981" xr:uid="{00000000-0005-0000-0000-00003B5B0000}"/>
    <cellStyle name="Normal 6 2 2 2 2 3 2 3 3" xfId="25982" xr:uid="{00000000-0005-0000-0000-00003C5B0000}"/>
    <cellStyle name="Normal 6 2 2 2 2 3 2 3 4" xfId="25983" xr:uid="{00000000-0005-0000-0000-00003D5B0000}"/>
    <cellStyle name="Normal 6 2 2 2 2 3 2 4" xfId="25984" xr:uid="{00000000-0005-0000-0000-00003E5B0000}"/>
    <cellStyle name="Normal 6 2 2 2 2 3 2 4 2" xfId="25985" xr:uid="{00000000-0005-0000-0000-00003F5B0000}"/>
    <cellStyle name="Normal 6 2 2 2 2 3 2 4 3" xfId="25986" xr:uid="{00000000-0005-0000-0000-0000405B0000}"/>
    <cellStyle name="Normal 6 2 2 2 2 3 2 5" xfId="25987" xr:uid="{00000000-0005-0000-0000-0000415B0000}"/>
    <cellStyle name="Normal 6 2 2 2 2 3 2 6" xfId="25988" xr:uid="{00000000-0005-0000-0000-0000425B0000}"/>
    <cellStyle name="Normal 6 2 2 2 2 3 2 7" xfId="25989" xr:uid="{00000000-0005-0000-0000-0000435B0000}"/>
    <cellStyle name="Normal 6 2 2 2 2 3 3" xfId="25990" xr:uid="{00000000-0005-0000-0000-0000445B0000}"/>
    <cellStyle name="Normal 6 2 2 2 2 3 3 2" xfId="25991" xr:uid="{00000000-0005-0000-0000-0000455B0000}"/>
    <cellStyle name="Normal 6 2 2 2 2 3 3 2 2" xfId="25992" xr:uid="{00000000-0005-0000-0000-0000465B0000}"/>
    <cellStyle name="Normal 6 2 2 2 2 3 3 3" xfId="25993" xr:uid="{00000000-0005-0000-0000-0000475B0000}"/>
    <cellStyle name="Normal 6 2 2 2 2 3 3 4" xfId="25994" xr:uid="{00000000-0005-0000-0000-0000485B0000}"/>
    <cellStyle name="Normal 6 2 2 2 2 3 4" xfId="25995" xr:uid="{00000000-0005-0000-0000-0000495B0000}"/>
    <cellStyle name="Normal 6 2 2 2 2 3 4 2" xfId="25996" xr:uid="{00000000-0005-0000-0000-00004A5B0000}"/>
    <cellStyle name="Normal 6 2 2 2 2 3 4 3" xfId="25997" xr:uid="{00000000-0005-0000-0000-00004B5B0000}"/>
    <cellStyle name="Normal 6 2 2 2 2 3 4 4" xfId="25998" xr:uid="{00000000-0005-0000-0000-00004C5B0000}"/>
    <cellStyle name="Normal 6 2 2 2 2 3 5" xfId="25999" xr:uid="{00000000-0005-0000-0000-00004D5B0000}"/>
    <cellStyle name="Normal 6 2 2 2 2 3 5 2" xfId="26000" xr:uid="{00000000-0005-0000-0000-00004E5B0000}"/>
    <cellStyle name="Normal 6 2 2 2 2 3 5 3" xfId="26001" xr:uid="{00000000-0005-0000-0000-00004F5B0000}"/>
    <cellStyle name="Normal 6 2 2 2 2 3 6" xfId="26002" xr:uid="{00000000-0005-0000-0000-0000505B0000}"/>
    <cellStyle name="Normal 6 2 2 2 2 3 7" xfId="26003" xr:uid="{00000000-0005-0000-0000-0000515B0000}"/>
    <cellStyle name="Normal 6 2 2 2 2 3 8" xfId="26004" xr:uid="{00000000-0005-0000-0000-0000525B0000}"/>
    <cellStyle name="Normal 6 2 2 2 2 4" xfId="26005" xr:uid="{00000000-0005-0000-0000-0000535B0000}"/>
    <cellStyle name="Normal 6 2 2 2 2 4 2" xfId="26006" xr:uid="{00000000-0005-0000-0000-0000545B0000}"/>
    <cellStyle name="Normal 6 2 2 2 2 4 2 2" xfId="26007" xr:uid="{00000000-0005-0000-0000-0000555B0000}"/>
    <cellStyle name="Normal 6 2 2 2 2 4 2 2 2" xfId="26008" xr:uid="{00000000-0005-0000-0000-0000565B0000}"/>
    <cellStyle name="Normal 6 2 2 2 2 4 2 3" xfId="26009" xr:uid="{00000000-0005-0000-0000-0000575B0000}"/>
    <cellStyle name="Normal 6 2 2 2 2 4 2 4" xfId="26010" xr:uid="{00000000-0005-0000-0000-0000585B0000}"/>
    <cellStyle name="Normal 6 2 2 2 2 4 3" xfId="26011" xr:uid="{00000000-0005-0000-0000-0000595B0000}"/>
    <cellStyle name="Normal 6 2 2 2 2 4 3 2" xfId="26012" xr:uid="{00000000-0005-0000-0000-00005A5B0000}"/>
    <cellStyle name="Normal 6 2 2 2 2 4 3 3" xfId="26013" xr:uid="{00000000-0005-0000-0000-00005B5B0000}"/>
    <cellStyle name="Normal 6 2 2 2 2 4 3 4" xfId="26014" xr:uid="{00000000-0005-0000-0000-00005C5B0000}"/>
    <cellStyle name="Normal 6 2 2 2 2 4 4" xfId="26015" xr:uid="{00000000-0005-0000-0000-00005D5B0000}"/>
    <cellStyle name="Normal 6 2 2 2 2 4 4 2" xfId="26016" xr:uid="{00000000-0005-0000-0000-00005E5B0000}"/>
    <cellStyle name="Normal 6 2 2 2 2 4 4 3" xfId="26017" xr:uid="{00000000-0005-0000-0000-00005F5B0000}"/>
    <cellStyle name="Normal 6 2 2 2 2 4 5" xfId="26018" xr:uid="{00000000-0005-0000-0000-0000605B0000}"/>
    <cellStyle name="Normal 6 2 2 2 2 4 6" xfId="26019" xr:uid="{00000000-0005-0000-0000-0000615B0000}"/>
    <cellStyle name="Normal 6 2 2 2 2 4 7" xfId="26020" xr:uid="{00000000-0005-0000-0000-0000625B0000}"/>
    <cellStyle name="Normal 6 2 2 2 2 5" xfId="26021" xr:uid="{00000000-0005-0000-0000-0000635B0000}"/>
    <cellStyle name="Normal 6 2 2 2 2 5 2" xfId="26022" xr:uid="{00000000-0005-0000-0000-0000645B0000}"/>
    <cellStyle name="Normal 6 2 2 2 2 5 2 2" xfId="26023" xr:uid="{00000000-0005-0000-0000-0000655B0000}"/>
    <cellStyle name="Normal 6 2 2 2 2 5 3" xfId="26024" xr:uid="{00000000-0005-0000-0000-0000665B0000}"/>
    <cellStyle name="Normal 6 2 2 2 2 5 4" xfId="26025" xr:uid="{00000000-0005-0000-0000-0000675B0000}"/>
    <cellStyle name="Normal 6 2 2 2 2 6" xfId="26026" xr:uid="{00000000-0005-0000-0000-0000685B0000}"/>
    <cellStyle name="Normal 6 2 2 2 2 6 2" xfId="26027" xr:uid="{00000000-0005-0000-0000-0000695B0000}"/>
    <cellStyle name="Normal 6 2 2 2 2 6 3" xfId="26028" xr:uid="{00000000-0005-0000-0000-00006A5B0000}"/>
    <cellStyle name="Normal 6 2 2 2 2 6 4" xfId="26029" xr:uid="{00000000-0005-0000-0000-00006B5B0000}"/>
    <cellStyle name="Normal 6 2 2 2 2 7" xfId="26030" xr:uid="{00000000-0005-0000-0000-00006C5B0000}"/>
    <cellStyle name="Normal 6 2 2 2 2 7 2" xfId="26031" xr:uid="{00000000-0005-0000-0000-00006D5B0000}"/>
    <cellStyle name="Normal 6 2 2 2 2 7 3" xfId="26032" xr:uid="{00000000-0005-0000-0000-00006E5B0000}"/>
    <cellStyle name="Normal 6 2 2 2 2 8" xfId="26033" xr:uid="{00000000-0005-0000-0000-00006F5B0000}"/>
    <cellStyle name="Normal 6 2 2 2 2 9" xfId="26034" xr:uid="{00000000-0005-0000-0000-0000705B0000}"/>
    <cellStyle name="Normal 6 2 2 2 3" xfId="26035" xr:uid="{00000000-0005-0000-0000-0000715B0000}"/>
    <cellStyle name="Normal 6 2 2 2 3 2" xfId="26036" xr:uid="{00000000-0005-0000-0000-0000725B0000}"/>
    <cellStyle name="Normal 6 2 2 2 3 2 2" xfId="26037" xr:uid="{00000000-0005-0000-0000-0000735B0000}"/>
    <cellStyle name="Normal 6 2 2 2 3 2 2 2" xfId="26038" xr:uid="{00000000-0005-0000-0000-0000745B0000}"/>
    <cellStyle name="Normal 6 2 2 2 3 2 2 2 2" xfId="26039" xr:uid="{00000000-0005-0000-0000-0000755B0000}"/>
    <cellStyle name="Normal 6 2 2 2 3 2 2 3" xfId="26040" xr:uid="{00000000-0005-0000-0000-0000765B0000}"/>
    <cellStyle name="Normal 6 2 2 2 3 2 2 4" xfId="26041" xr:uid="{00000000-0005-0000-0000-0000775B0000}"/>
    <cellStyle name="Normal 6 2 2 2 3 2 3" xfId="26042" xr:uid="{00000000-0005-0000-0000-0000785B0000}"/>
    <cellStyle name="Normal 6 2 2 2 3 2 3 2" xfId="26043" xr:uid="{00000000-0005-0000-0000-0000795B0000}"/>
    <cellStyle name="Normal 6 2 2 2 3 2 3 3" xfId="26044" xr:uid="{00000000-0005-0000-0000-00007A5B0000}"/>
    <cellStyle name="Normal 6 2 2 2 3 2 3 4" xfId="26045" xr:uid="{00000000-0005-0000-0000-00007B5B0000}"/>
    <cellStyle name="Normal 6 2 2 2 3 2 4" xfId="26046" xr:uid="{00000000-0005-0000-0000-00007C5B0000}"/>
    <cellStyle name="Normal 6 2 2 2 3 2 4 2" xfId="26047" xr:uid="{00000000-0005-0000-0000-00007D5B0000}"/>
    <cellStyle name="Normal 6 2 2 2 3 2 4 3" xfId="26048" xr:uid="{00000000-0005-0000-0000-00007E5B0000}"/>
    <cellStyle name="Normal 6 2 2 2 3 2 5" xfId="26049" xr:uid="{00000000-0005-0000-0000-00007F5B0000}"/>
    <cellStyle name="Normal 6 2 2 2 3 2 6" xfId="26050" xr:uid="{00000000-0005-0000-0000-0000805B0000}"/>
    <cellStyle name="Normal 6 2 2 2 3 2 7" xfId="26051" xr:uid="{00000000-0005-0000-0000-0000815B0000}"/>
    <cellStyle name="Normal 6 2 2 2 3 3" xfId="26052" xr:uid="{00000000-0005-0000-0000-0000825B0000}"/>
    <cellStyle name="Normal 6 2 2 2 3 3 2" xfId="26053" xr:uid="{00000000-0005-0000-0000-0000835B0000}"/>
    <cellStyle name="Normal 6 2 2 2 3 3 2 2" xfId="26054" xr:uid="{00000000-0005-0000-0000-0000845B0000}"/>
    <cellStyle name="Normal 6 2 2 2 3 3 3" xfId="26055" xr:uid="{00000000-0005-0000-0000-0000855B0000}"/>
    <cellStyle name="Normal 6 2 2 2 3 3 4" xfId="26056" xr:uid="{00000000-0005-0000-0000-0000865B0000}"/>
    <cellStyle name="Normal 6 2 2 2 3 4" xfId="26057" xr:uid="{00000000-0005-0000-0000-0000875B0000}"/>
    <cellStyle name="Normal 6 2 2 2 3 4 2" xfId="26058" xr:uid="{00000000-0005-0000-0000-0000885B0000}"/>
    <cellStyle name="Normal 6 2 2 2 3 4 3" xfId="26059" xr:uid="{00000000-0005-0000-0000-0000895B0000}"/>
    <cellStyle name="Normal 6 2 2 2 3 4 4" xfId="26060" xr:uid="{00000000-0005-0000-0000-00008A5B0000}"/>
    <cellStyle name="Normal 6 2 2 2 3 5" xfId="26061" xr:uid="{00000000-0005-0000-0000-00008B5B0000}"/>
    <cellStyle name="Normal 6 2 2 2 3 5 2" xfId="26062" xr:uid="{00000000-0005-0000-0000-00008C5B0000}"/>
    <cellStyle name="Normal 6 2 2 2 3 5 3" xfId="26063" xr:uid="{00000000-0005-0000-0000-00008D5B0000}"/>
    <cellStyle name="Normal 6 2 2 2 3 6" xfId="26064" xr:uid="{00000000-0005-0000-0000-00008E5B0000}"/>
    <cellStyle name="Normal 6 2 2 2 3 7" xfId="26065" xr:uid="{00000000-0005-0000-0000-00008F5B0000}"/>
    <cellStyle name="Normal 6 2 2 2 3 8" xfId="26066" xr:uid="{00000000-0005-0000-0000-0000905B0000}"/>
    <cellStyle name="Normal 6 2 2 2 4" xfId="26067" xr:uid="{00000000-0005-0000-0000-0000915B0000}"/>
    <cellStyle name="Normal 6 2 2 2 4 2" xfId="26068" xr:uid="{00000000-0005-0000-0000-0000925B0000}"/>
    <cellStyle name="Normal 6 2 2 2 4 2 2" xfId="26069" xr:uid="{00000000-0005-0000-0000-0000935B0000}"/>
    <cellStyle name="Normal 6 2 2 2 4 2 2 2" xfId="26070" xr:uid="{00000000-0005-0000-0000-0000945B0000}"/>
    <cellStyle name="Normal 6 2 2 2 4 2 2 2 2" xfId="26071" xr:uid="{00000000-0005-0000-0000-0000955B0000}"/>
    <cellStyle name="Normal 6 2 2 2 4 2 2 3" xfId="26072" xr:uid="{00000000-0005-0000-0000-0000965B0000}"/>
    <cellStyle name="Normal 6 2 2 2 4 2 2 4" xfId="26073" xr:uid="{00000000-0005-0000-0000-0000975B0000}"/>
    <cellStyle name="Normal 6 2 2 2 4 2 3" xfId="26074" xr:uid="{00000000-0005-0000-0000-0000985B0000}"/>
    <cellStyle name="Normal 6 2 2 2 4 2 3 2" xfId="26075" xr:uid="{00000000-0005-0000-0000-0000995B0000}"/>
    <cellStyle name="Normal 6 2 2 2 4 2 3 3" xfId="26076" xr:uid="{00000000-0005-0000-0000-00009A5B0000}"/>
    <cellStyle name="Normal 6 2 2 2 4 2 3 4" xfId="26077" xr:uid="{00000000-0005-0000-0000-00009B5B0000}"/>
    <cellStyle name="Normal 6 2 2 2 4 2 4" xfId="26078" xr:uid="{00000000-0005-0000-0000-00009C5B0000}"/>
    <cellStyle name="Normal 6 2 2 2 4 2 4 2" xfId="26079" xr:uid="{00000000-0005-0000-0000-00009D5B0000}"/>
    <cellStyle name="Normal 6 2 2 2 4 2 4 3" xfId="26080" xr:uid="{00000000-0005-0000-0000-00009E5B0000}"/>
    <cellStyle name="Normal 6 2 2 2 4 2 5" xfId="26081" xr:uid="{00000000-0005-0000-0000-00009F5B0000}"/>
    <cellStyle name="Normal 6 2 2 2 4 2 6" xfId="26082" xr:uid="{00000000-0005-0000-0000-0000A05B0000}"/>
    <cellStyle name="Normal 6 2 2 2 4 2 7" xfId="26083" xr:uid="{00000000-0005-0000-0000-0000A15B0000}"/>
    <cellStyle name="Normal 6 2 2 2 4 3" xfId="26084" xr:uid="{00000000-0005-0000-0000-0000A25B0000}"/>
    <cellStyle name="Normal 6 2 2 2 4 3 2" xfId="26085" xr:uid="{00000000-0005-0000-0000-0000A35B0000}"/>
    <cellStyle name="Normal 6 2 2 2 4 3 2 2" xfId="26086" xr:uid="{00000000-0005-0000-0000-0000A45B0000}"/>
    <cellStyle name="Normal 6 2 2 2 4 3 3" xfId="26087" xr:uid="{00000000-0005-0000-0000-0000A55B0000}"/>
    <cellStyle name="Normal 6 2 2 2 4 3 4" xfId="26088" xr:uid="{00000000-0005-0000-0000-0000A65B0000}"/>
    <cellStyle name="Normal 6 2 2 2 4 4" xfId="26089" xr:uid="{00000000-0005-0000-0000-0000A75B0000}"/>
    <cellStyle name="Normal 6 2 2 2 4 4 2" xfId="26090" xr:uid="{00000000-0005-0000-0000-0000A85B0000}"/>
    <cellStyle name="Normal 6 2 2 2 4 4 3" xfId="26091" xr:uid="{00000000-0005-0000-0000-0000A95B0000}"/>
    <cellStyle name="Normal 6 2 2 2 4 4 4" xfId="26092" xr:uid="{00000000-0005-0000-0000-0000AA5B0000}"/>
    <cellStyle name="Normal 6 2 2 2 4 5" xfId="26093" xr:uid="{00000000-0005-0000-0000-0000AB5B0000}"/>
    <cellStyle name="Normal 6 2 2 2 4 5 2" xfId="26094" xr:uid="{00000000-0005-0000-0000-0000AC5B0000}"/>
    <cellStyle name="Normal 6 2 2 2 4 5 3" xfId="26095" xr:uid="{00000000-0005-0000-0000-0000AD5B0000}"/>
    <cellStyle name="Normal 6 2 2 2 4 6" xfId="26096" xr:uid="{00000000-0005-0000-0000-0000AE5B0000}"/>
    <cellStyle name="Normal 6 2 2 2 4 7" xfId="26097" xr:uid="{00000000-0005-0000-0000-0000AF5B0000}"/>
    <cellStyle name="Normal 6 2 2 2 4 8" xfId="26098" xr:uid="{00000000-0005-0000-0000-0000B05B0000}"/>
    <cellStyle name="Normal 6 2 2 2 5" xfId="26099" xr:uid="{00000000-0005-0000-0000-0000B15B0000}"/>
    <cellStyle name="Normal 6 2 2 2 5 2" xfId="26100" xr:uid="{00000000-0005-0000-0000-0000B25B0000}"/>
    <cellStyle name="Normal 6 2 2 2 5 2 2" xfId="26101" xr:uid="{00000000-0005-0000-0000-0000B35B0000}"/>
    <cellStyle name="Normal 6 2 2 2 5 2 2 2" xfId="26102" xr:uid="{00000000-0005-0000-0000-0000B45B0000}"/>
    <cellStyle name="Normal 6 2 2 2 5 2 3" xfId="26103" xr:uid="{00000000-0005-0000-0000-0000B55B0000}"/>
    <cellStyle name="Normal 6 2 2 2 5 2 4" xfId="26104" xr:uid="{00000000-0005-0000-0000-0000B65B0000}"/>
    <cellStyle name="Normal 6 2 2 2 5 3" xfId="26105" xr:uid="{00000000-0005-0000-0000-0000B75B0000}"/>
    <cellStyle name="Normal 6 2 2 2 5 3 2" xfId="26106" xr:uid="{00000000-0005-0000-0000-0000B85B0000}"/>
    <cellStyle name="Normal 6 2 2 2 5 3 3" xfId="26107" xr:uid="{00000000-0005-0000-0000-0000B95B0000}"/>
    <cellStyle name="Normal 6 2 2 2 5 3 4" xfId="26108" xr:uid="{00000000-0005-0000-0000-0000BA5B0000}"/>
    <cellStyle name="Normal 6 2 2 2 5 4" xfId="26109" xr:uid="{00000000-0005-0000-0000-0000BB5B0000}"/>
    <cellStyle name="Normal 6 2 2 2 5 4 2" xfId="26110" xr:uid="{00000000-0005-0000-0000-0000BC5B0000}"/>
    <cellStyle name="Normal 6 2 2 2 5 4 3" xfId="26111" xr:uid="{00000000-0005-0000-0000-0000BD5B0000}"/>
    <cellStyle name="Normal 6 2 2 2 5 5" xfId="26112" xr:uid="{00000000-0005-0000-0000-0000BE5B0000}"/>
    <cellStyle name="Normal 6 2 2 2 5 6" xfId="26113" xr:uid="{00000000-0005-0000-0000-0000BF5B0000}"/>
    <cellStyle name="Normal 6 2 2 2 5 7" xfId="26114" xr:uid="{00000000-0005-0000-0000-0000C05B0000}"/>
    <cellStyle name="Normal 6 2 2 2 6" xfId="26115" xr:uid="{00000000-0005-0000-0000-0000C15B0000}"/>
    <cellStyle name="Normal 6 2 2 2 6 2" xfId="26116" xr:uid="{00000000-0005-0000-0000-0000C25B0000}"/>
    <cellStyle name="Normal 6 2 2 2 6 2 2" xfId="26117" xr:uid="{00000000-0005-0000-0000-0000C35B0000}"/>
    <cellStyle name="Normal 6 2 2 2 6 3" xfId="26118" xr:uid="{00000000-0005-0000-0000-0000C45B0000}"/>
    <cellStyle name="Normal 6 2 2 2 6 4" xfId="26119" xr:uid="{00000000-0005-0000-0000-0000C55B0000}"/>
    <cellStyle name="Normal 6 2 2 2 7" xfId="26120" xr:uid="{00000000-0005-0000-0000-0000C65B0000}"/>
    <cellStyle name="Normal 6 2 2 2 7 2" xfId="26121" xr:uid="{00000000-0005-0000-0000-0000C75B0000}"/>
    <cellStyle name="Normal 6 2 2 2 7 3" xfId="26122" xr:uid="{00000000-0005-0000-0000-0000C85B0000}"/>
    <cellStyle name="Normal 6 2 2 2 7 4" xfId="26123" xr:uid="{00000000-0005-0000-0000-0000C95B0000}"/>
    <cellStyle name="Normal 6 2 2 2 8" xfId="26124" xr:uid="{00000000-0005-0000-0000-0000CA5B0000}"/>
    <cellStyle name="Normal 6 2 2 2 8 2" xfId="26125" xr:uid="{00000000-0005-0000-0000-0000CB5B0000}"/>
    <cellStyle name="Normal 6 2 2 2 8 3" xfId="26126" xr:uid="{00000000-0005-0000-0000-0000CC5B0000}"/>
    <cellStyle name="Normal 6 2 2 2 9" xfId="26127" xr:uid="{00000000-0005-0000-0000-0000CD5B0000}"/>
    <cellStyle name="Normal 6 2 2 3" xfId="26128" xr:uid="{00000000-0005-0000-0000-0000CE5B0000}"/>
    <cellStyle name="Normal 6 2 2 3 10" xfId="26129" xr:uid="{00000000-0005-0000-0000-0000CF5B0000}"/>
    <cellStyle name="Normal 6 2 2 3 11" xfId="26130" xr:uid="{00000000-0005-0000-0000-0000D05B0000}"/>
    <cellStyle name="Normal 6 2 2 3 2" xfId="26131" xr:uid="{00000000-0005-0000-0000-0000D15B0000}"/>
    <cellStyle name="Normal 6 2 2 3 2 10" xfId="26132" xr:uid="{00000000-0005-0000-0000-0000D25B0000}"/>
    <cellStyle name="Normal 6 2 2 3 2 2" xfId="26133" xr:uid="{00000000-0005-0000-0000-0000D35B0000}"/>
    <cellStyle name="Normal 6 2 2 3 2 2 2" xfId="26134" xr:uid="{00000000-0005-0000-0000-0000D45B0000}"/>
    <cellStyle name="Normal 6 2 2 3 2 2 2 2" xfId="26135" xr:uid="{00000000-0005-0000-0000-0000D55B0000}"/>
    <cellStyle name="Normal 6 2 2 3 2 2 2 2 2" xfId="26136" xr:uid="{00000000-0005-0000-0000-0000D65B0000}"/>
    <cellStyle name="Normal 6 2 2 3 2 2 2 2 2 2" xfId="26137" xr:uid="{00000000-0005-0000-0000-0000D75B0000}"/>
    <cellStyle name="Normal 6 2 2 3 2 2 2 2 3" xfId="26138" xr:uid="{00000000-0005-0000-0000-0000D85B0000}"/>
    <cellStyle name="Normal 6 2 2 3 2 2 2 2 4" xfId="26139" xr:uid="{00000000-0005-0000-0000-0000D95B0000}"/>
    <cellStyle name="Normal 6 2 2 3 2 2 2 3" xfId="26140" xr:uid="{00000000-0005-0000-0000-0000DA5B0000}"/>
    <cellStyle name="Normal 6 2 2 3 2 2 2 3 2" xfId="26141" xr:uid="{00000000-0005-0000-0000-0000DB5B0000}"/>
    <cellStyle name="Normal 6 2 2 3 2 2 2 3 3" xfId="26142" xr:uid="{00000000-0005-0000-0000-0000DC5B0000}"/>
    <cellStyle name="Normal 6 2 2 3 2 2 2 3 4" xfId="26143" xr:uid="{00000000-0005-0000-0000-0000DD5B0000}"/>
    <cellStyle name="Normal 6 2 2 3 2 2 2 4" xfId="26144" xr:uid="{00000000-0005-0000-0000-0000DE5B0000}"/>
    <cellStyle name="Normal 6 2 2 3 2 2 2 4 2" xfId="26145" xr:uid="{00000000-0005-0000-0000-0000DF5B0000}"/>
    <cellStyle name="Normal 6 2 2 3 2 2 2 4 3" xfId="26146" xr:uid="{00000000-0005-0000-0000-0000E05B0000}"/>
    <cellStyle name="Normal 6 2 2 3 2 2 2 5" xfId="26147" xr:uid="{00000000-0005-0000-0000-0000E15B0000}"/>
    <cellStyle name="Normal 6 2 2 3 2 2 2 6" xfId="26148" xr:uid="{00000000-0005-0000-0000-0000E25B0000}"/>
    <cellStyle name="Normal 6 2 2 3 2 2 2 7" xfId="26149" xr:uid="{00000000-0005-0000-0000-0000E35B0000}"/>
    <cellStyle name="Normal 6 2 2 3 2 2 3" xfId="26150" xr:uid="{00000000-0005-0000-0000-0000E45B0000}"/>
    <cellStyle name="Normal 6 2 2 3 2 2 3 2" xfId="26151" xr:uid="{00000000-0005-0000-0000-0000E55B0000}"/>
    <cellStyle name="Normal 6 2 2 3 2 2 3 2 2" xfId="26152" xr:uid="{00000000-0005-0000-0000-0000E65B0000}"/>
    <cellStyle name="Normal 6 2 2 3 2 2 3 3" xfId="26153" xr:uid="{00000000-0005-0000-0000-0000E75B0000}"/>
    <cellStyle name="Normal 6 2 2 3 2 2 3 4" xfId="26154" xr:uid="{00000000-0005-0000-0000-0000E85B0000}"/>
    <cellStyle name="Normal 6 2 2 3 2 2 4" xfId="26155" xr:uid="{00000000-0005-0000-0000-0000E95B0000}"/>
    <cellStyle name="Normal 6 2 2 3 2 2 4 2" xfId="26156" xr:uid="{00000000-0005-0000-0000-0000EA5B0000}"/>
    <cellStyle name="Normal 6 2 2 3 2 2 4 3" xfId="26157" xr:uid="{00000000-0005-0000-0000-0000EB5B0000}"/>
    <cellStyle name="Normal 6 2 2 3 2 2 4 4" xfId="26158" xr:uid="{00000000-0005-0000-0000-0000EC5B0000}"/>
    <cellStyle name="Normal 6 2 2 3 2 2 5" xfId="26159" xr:uid="{00000000-0005-0000-0000-0000ED5B0000}"/>
    <cellStyle name="Normal 6 2 2 3 2 2 5 2" xfId="26160" xr:uid="{00000000-0005-0000-0000-0000EE5B0000}"/>
    <cellStyle name="Normal 6 2 2 3 2 2 5 3" xfId="26161" xr:uid="{00000000-0005-0000-0000-0000EF5B0000}"/>
    <cellStyle name="Normal 6 2 2 3 2 2 6" xfId="26162" xr:uid="{00000000-0005-0000-0000-0000F05B0000}"/>
    <cellStyle name="Normal 6 2 2 3 2 2 7" xfId="26163" xr:uid="{00000000-0005-0000-0000-0000F15B0000}"/>
    <cellStyle name="Normal 6 2 2 3 2 2 8" xfId="26164" xr:uid="{00000000-0005-0000-0000-0000F25B0000}"/>
    <cellStyle name="Normal 6 2 2 3 2 3" xfId="26165" xr:uid="{00000000-0005-0000-0000-0000F35B0000}"/>
    <cellStyle name="Normal 6 2 2 3 2 3 2" xfId="26166" xr:uid="{00000000-0005-0000-0000-0000F45B0000}"/>
    <cellStyle name="Normal 6 2 2 3 2 3 2 2" xfId="26167" xr:uid="{00000000-0005-0000-0000-0000F55B0000}"/>
    <cellStyle name="Normal 6 2 2 3 2 3 2 2 2" xfId="26168" xr:uid="{00000000-0005-0000-0000-0000F65B0000}"/>
    <cellStyle name="Normal 6 2 2 3 2 3 2 2 2 2" xfId="26169" xr:uid="{00000000-0005-0000-0000-0000F75B0000}"/>
    <cellStyle name="Normal 6 2 2 3 2 3 2 2 3" xfId="26170" xr:uid="{00000000-0005-0000-0000-0000F85B0000}"/>
    <cellStyle name="Normal 6 2 2 3 2 3 2 2 4" xfId="26171" xr:uid="{00000000-0005-0000-0000-0000F95B0000}"/>
    <cellStyle name="Normal 6 2 2 3 2 3 2 3" xfId="26172" xr:uid="{00000000-0005-0000-0000-0000FA5B0000}"/>
    <cellStyle name="Normal 6 2 2 3 2 3 2 3 2" xfId="26173" xr:uid="{00000000-0005-0000-0000-0000FB5B0000}"/>
    <cellStyle name="Normal 6 2 2 3 2 3 2 3 3" xfId="26174" xr:uid="{00000000-0005-0000-0000-0000FC5B0000}"/>
    <cellStyle name="Normal 6 2 2 3 2 3 2 3 4" xfId="26175" xr:uid="{00000000-0005-0000-0000-0000FD5B0000}"/>
    <cellStyle name="Normal 6 2 2 3 2 3 2 4" xfId="26176" xr:uid="{00000000-0005-0000-0000-0000FE5B0000}"/>
    <cellStyle name="Normal 6 2 2 3 2 3 2 4 2" xfId="26177" xr:uid="{00000000-0005-0000-0000-0000FF5B0000}"/>
    <cellStyle name="Normal 6 2 2 3 2 3 2 4 3" xfId="26178" xr:uid="{00000000-0005-0000-0000-0000005C0000}"/>
    <cellStyle name="Normal 6 2 2 3 2 3 2 5" xfId="26179" xr:uid="{00000000-0005-0000-0000-0000015C0000}"/>
    <cellStyle name="Normal 6 2 2 3 2 3 2 6" xfId="26180" xr:uid="{00000000-0005-0000-0000-0000025C0000}"/>
    <cellStyle name="Normal 6 2 2 3 2 3 2 7" xfId="26181" xr:uid="{00000000-0005-0000-0000-0000035C0000}"/>
    <cellStyle name="Normal 6 2 2 3 2 3 3" xfId="26182" xr:uid="{00000000-0005-0000-0000-0000045C0000}"/>
    <cellStyle name="Normal 6 2 2 3 2 3 3 2" xfId="26183" xr:uid="{00000000-0005-0000-0000-0000055C0000}"/>
    <cellStyle name="Normal 6 2 2 3 2 3 3 2 2" xfId="26184" xr:uid="{00000000-0005-0000-0000-0000065C0000}"/>
    <cellStyle name="Normal 6 2 2 3 2 3 3 3" xfId="26185" xr:uid="{00000000-0005-0000-0000-0000075C0000}"/>
    <cellStyle name="Normal 6 2 2 3 2 3 3 4" xfId="26186" xr:uid="{00000000-0005-0000-0000-0000085C0000}"/>
    <cellStyle name="Normal 6 2 2 3 2 3 4" xfId="26187" xr:uid="{00000000-0005-0000-0000-0000095C0000}"/>
    <cellStyle name="Normal 6 2 2 3 2 3 4 2" xfId="26188" xr:uid="{00000000-0005-0000-0000-00000A5C0000}"/>
    <cellStyle name="Normal 6 2 2 3 2 3 4 3" xfId="26189" xr:uid="{00000000-0005-0000-0000-00000B5C0000}"/>
    <cellStyle name="Normal 6 2 2 3 2 3 4 4" xfId="26190" xr:uid="{00000000-0005-0000-0000-00000C5C0000}"/>
    <cellStyle name="Normal 6 2 2 3 2 3 5" xfId="26191" xr:uid="{00000000-0005-0000-0000-00000D5C0000}"/>
    <cellStyle name="Normal 6 2 2 3 2 3 5 2" xfId="26192" xr:uid="{00000000-0005-0000-0000-00000E5C0000}"/>
    <cellStyle name="Normal 6 2 2 3 2 3 5 3" xfId="26193" xr:uid="{00000000-0005-0000-0000-00000F5C0000}"/>
    <cellStyle name="Normal 6 2 2 3 2 3 6" xfId="26194" xr:uid="{00000000-0005-0000-0000-0000105C0000}"/>
    <cellStyle name="Normal 6 2 2 3 2 3 7" xfId="26195" xr:uid="{00000000-0005-0000-0000-0000115C0000}"/>
    <cellStyle name="Normal 6 2 2 3 2 3 8" xfId="26196" xr:uid="{00000000-0005-0000-0000-0000125C0000}"/>
    <cellStyle name="Normal 6 2 2 3 2 4" xfId="26197" xr:uid="{00000000-0005-0000-0000-0000135C0000}"/>
    <cellStyle name="Normal 6 2 2 3 2 4 2" xfId="26198" xr:uid="{00000000-0005-0000-0000-0000145C0000}"/>
    <cellStyle name="Normal 6 2 2 3 2 4 2 2" xfId="26199" xr:uid="{00000000-0005-0000-0000-0000155C0000}"/>
    <cellStyle name="Normal 6 2 2 3 2 4 2 2 2" xfId="26200" xr:uid="{00000000-0005-0000-0000-0000165C0000}"/>
    <cellStyle name="Normal 6 2 2 3 2 4 2 3" xfId="26201" xr:uid="{00000000-0005-0000-0000-0000175C0000}"/>
    <cellStyle name="Normal 6 2 2 3 2 4 2 4" xfId="26202" xr:uid="{00000000-0005-0000-0000-0000185C0000}"/>
    <cellStyle name="Normal 6 2 2 3 2 4 3" xfId="26203" xr:uid="{00000000-0005-0000-0000-0000195C0000}"/>
    <cellStyle name="Normal 6 2 2 3 2 4 3 2" xfId="26204" xr:uid="{00000000-0005-0000-0000-00001A5C0000}"/>
    <cellStyle name="Normal 6 2 2 3 2 4 3 3" xfId="26205" xr:uid="{00000000-0005-0000-0000-00001B5C0000}"/>
    <cellStyle name="Normal 6 2 2 3 2 4 3 4" xfId="26206" xr:uid="{00000000-0005-0000-0000-00001C5C0000}"/>
    <cellStyle name="Normal 6 2 2 3 2 4 4" xfId="26207" xr:uid="{00000000-0005-0000-0000-00001D5C0000}"/>
    <cellStyle name="Normal 6 2 2 3 2 4 4 2" xfId="26208" xr:uid="{00000000-0005-0000-0000-00001E5C0000}"/>
    <cellStyle name="Normal 6 2 2 3 2 4 4 3" xfId="26209" xr:uid="{00000000-0005-0000-0000-00001F5C0000}"/>
    <cellStyle name="Normal 6 2 2 3 2 4 5" xfId="26210" xr:uid="{00000000-0005-0000-0000-0000205C0000}"/>
    <cellStyle name="Normal 6 2 2 3 2 4 6" xfId="26211" xr:uid="{00000000-0005-0000-0000-0000215C0000}"/>
    <cellStyle name="Normal 6 2 2 3 2 4 7" xfId="26212" xr:uid="{00000000-0005-0000-0000-0000225C0000}"/>
    <cellStyle name="Normal 6 2 2 3 2 5" xfId="26213" xr:uid="{00000000-0005-0000-0000-0000235C0000}"/>
    <cellStyle name="Normal 6 2 2 3 2 5 2" xfId="26214" xr:uid="{00000000-0005-0000-0000-0000245C0000}"/>
    <cellStyle name="Normal 6 2 2 3 2 5 2 2" xfId="26215" xr:uid="{00000000-0005-0000-0000-0000255C0000}"/>
    <cellStyle name="Normal 6 2 2 3 2 5 3" xfId="26216" xr:uid="{00000000-0005-0000-0000-0000265C0000}"/>
    <cellStyle name="Normal 6 2 2 3 2 5 4" xfId="26217" xr:uid="{00000000-0005-0000-0000-0000275C0000}"/>
    <cellStyle name="Normal 6 2 2 3 2 6" xfId="26218" xr:uid="{00000000-0005-0000-0000-0000285C0000}"/>
    <cellStyle name="Normal 6 2 2 3 2 6 2" xfId="26219" xr:uid="{00000000-0005-0000-0000-0000295C0000}"/>
    <cellStyle name="Normal 6 2 2 3 2 6 3" xfId="26220" xr:uid="{00000000-0005-0000-0000-00002A5C0000}"/>
    <cellStyle name="Normal 6 2 2 3 2 6 4" xfId="26221" xr:uid="{00000000-0005-0000-0000-00002B5C0000}"/>
    <cellStyle name="Normal 6 2 2 3 2 7" xfId="26222" xr:uid="{00000000-0005-0000-0000-00002C5C0000}"/>
    <cellStyle name="Normal 6 2 2 3 2 7 2" xfId="26223" xr:uid="{00000000-0005-0000-0000-00002D5C0000}"/>
    <cellStyle name="Normal 6 2 2 3 2 7 3" xfId="26224" xr:uid="{00000000-0005-0000-0000-00002E5C0000}"/>
    <cellStyle name="Normal 6 2 2 3 2 8" xfId="26225" xr:uid="{00000000-0005-0000-0000-00002F5C0000}"/>
    <cellStyle name="Normal 6 2 2 3 2 9" xfId="26226" xr:uid="{00000000-0005-0000-0000-0000305C0000}"/>
    <cellStyle name="Normal 6 2 2 3 3" xfId="26227" xr:uid="{00000000-0005-0000-0000-0000315C0000}"/>
    <cellStyle name="Normal 6 2 2 3 3 2" xfId="26228" xr:uid="{00000000-0005-0000-0000-0000325C0000}"/>
    <cellStyle name="Normal 6 2 2 3 3 2 2" xfId="26229" xr:uid="{00000000-0005-0000-0000-0000335C0000}"/>
    <cellStyle name="Normal 6 2 2 3 3 2 2 2" xfId="26230" xr:uid="{00000000-0005-0000-0000-0000345C0000}"/>
    <cellStyle name="Normal 6 2 2 3 3 2 2 2 2" xfId="26231" xr:uid="{00000000-0005-0000-0000-0000355C0000}"/>
    <cellStyle name="Normal 6 2 2 3 3 2 2 3" xfId="26232" xr:uid="{00000000-0005-0000-0000-0000365C0000}"/>
    <cellStyle name="Normal 6 2 2 3 3 2 2 4" xfId="26233" xr:uid="{00000000-0005-0000-0000-0000375C0000}"/>
    <cellStyle name="Normal 6 2 2 3 3 2 3" xfId="26234" xr:uid="{00000000-0005-0000-0000-0000385C0000}"/>
    <cellStyle name="Normal 6 2 2 3 3 2 3 2" xfId="26235" xr:uid="{00000000-0005-0000-0000-0000395C0000}"/>
    <cellStyle name="Normal 6 2 2 3 3 2 3 3" xfId="26236" xr:uid="{00000000-0005-0000-0000-00003A5C0000}"/>
    <cellStyle name="Normal 6 2 2 3 3 2 3 4" xfId="26237" xr:uid="{00000000-0005-0000-0000-00003B5C0000}"/>
    <cellStyle name="Normal 6 2 2 3 3 2 4" xfId="26238" xr:uid="{00000000-0005-0000-0000-00003C5C0000}"/>
    <cellStyle name="Normal 6 2 2 3 3 2 4 2" xfId="26239" xr:uid="{00000000-0005-0000-0000-00003D5C0000}"/>
    <cellStyle name="Normal 6 2 2 3 3 2 4 3" xfId="26240" xr:uid="{00000000-0005-0000-0000-00003E5C0000}"/>
    <cellStyle name="Normal 6 2 2 3 3 2 5" xfId="26241" xr:uid="{00000000-0005-0000-0000-00003F5C0000}"/>
    <cellStyle name="Normal 6 2 2 3 3 2 6" xfId="26242" xr:uid="{00000000-0005-0000-0000-0000405C0000}"/>
    <cellStyle name="Normal 6 2 2 3 3 2 7" xfId="26243" xr:uid="{00000000-0005-0000-0000-0000415C0000}"/>
    <cellStyle name="Normal 6 2 2 3 3 3" xfId="26244" xr:uid="{00000000-0005-0000-0000-0000425C0000}"/>
    <cellStyle name="Normal 6 2 2 3 3 3 2" xfId="26245" xr:uid="{00000000-0005-0000-0000-0000435C0000}"/>
    <cellStyle name="Normal 6 2 2 3 3 3 2 2" xfId="26246" xr:uid="{00000000-0005-0000-0000-0000445C0000}"/>
    <cellStyle name="Normal 6 2 2 3 3 3 3" xfId="26247" xr:uid="{00000000-0005-0000-0000-0000455C0000}"/>
    <cellStyle name="Normal 6 2 2 3 3 3 4" xfId="26248" xr:uid="{00000000-0005-0000-0000-0000465C0000}"/>
    <cellStyle name="Normal 6 2 2 3 3 4" xfId="26249" xr:uid="{00000000-0005-0000-0000-0000475C0000}"/>
    <cellStyle name="Normal 6 2 2 3 3 4 2" xfId="26250" xr:uid="{00000000-0005-0000-0000-0000485C0000}"/>
    <cellStyle name="Normal 6 2 2 3 3 4 3" xfId="26251" xr:uid="{00000000-0005-0000-0000-0000495C0000}"/>
    <cellStyle name="Normal 6 2 2 3 3 4 4" xfId="26252" xr:uid="{00000000-0005-0000-0000-00004A5C0000}"/>
    <cellStyle name="Normal 6 2 2 3 3 5" xfId="26253" xr:uid="{00000000-0005-0000-0000-00004B5C0000}"/>
    <cellStyle name="Normal 6 2 2 3 3 5 2" xfId="26254" xr:uid="{00000000-0005-0000-0000-00004C5C0000}"/>
    <cellStyle name="Normal 6 2 2 3 3 5 3" xfId="26255" xr:uid="{00000000-0005-0000-0000-00004D5C0000}"/>
    <cellStyle name="Normal 6 2 2 3 3 6" xfId="26256" xr:uid="{00000000-0005-0000-0000-00004E5C0000}"/>
    <cellStyle name="Normal 6 2 2 3 3 7" xfId="26257" xr:uid="{00000000-0005-0000-0000-00004F5C0000}"/>
    <cellStyle name="Normal 6 2 2 3 3 8" xfId="26258" xr:uid="{00000000-0005-0000-0000-0000505C0000}"/>
    <cellStyle name="Normal 6 2 2 3 4" xfId="26259" xr:uid="{00000000-0005-0000-0000-0000515C0000}"/>
    <cellStyle name="Normal 6 2 2 3 4 2" xfId="26260" xr:uid="{00000000-0005-0000-0000-0000525C0000}"/>
    <cellStyle name="Normal 6 2 2 3 4 2 2" xfId="26261" xr:uid="{00000000-0005-0000-0000-0000535C0000}"/>
    <cellStyle name="Normal 6 2 2 3 4 2 2 2" xfId="26262" xr:uid="{00000000-0005-0000-0000-0000545C0000}"/>
    <cellStyle name="Normal 6 2 2 3 4 2 2 2 2" xfId="26263" xr:uid="{00000000-0005-0000-0000-0000555C0000}"/>
    <cellStyle name="Normal 6 2 2 3 4 2 2 3" xfId="26264" xr:uid="{00000000-0005-0000-0000-0000565C0000}"/>
    <cellStyle name="Normal 6 2 2 3 4 2 2 4" xfId="26265" xr:uid="{00000000-0005-0000-0000-0000575C0000}"/>
    <cellStyle name="Normal 6 2 2 3 4 2 3" xfId="26266" xr:uid="{00000000-0005-0000-0000-0000585C0000}"/>
    <cellStyle name="Normal 6 2 2 3 4 2 3 2" xfId="26267" xr:uid="{00000000-0005-0000-0000-0000595C0000}"/>
    <cellStyle name="Normal 6 2 2 3 4 2 3 3" xfId="26268" xr:uid="{00000000-0005-0000-0000-00005A5C0000}"/>
    <cellStyle name="Normal 6 2 2 3 4 2 3 4" xfId="26269" xr:uid="{00000000-0005-0000-0000-00005B5C0000}"/>
    <cellStyle name="Normal 6 2 2 3 4 2 4" xfId="26270" xr:uid="{00000000-0005-0000-0000-00005C5C0000}"/>
    <cellStyle name="Normal 6 2 2 3 4 2 4 2" xfId="26271" xr:uid="{00000000-0005-0000-0000-00005D5C0000}"/>
    <cellStyle name="Normal 6 2 2 3 4 2 4 3" xfId="26272" xr:uid="{00000000-0005-0000-0000-00005E5C0000}"/>
    <cellStyle name="Normal 6 2 2 3 4 2 5" xfId="26273" xr:uid="{00000000-0005-0000-0000-00005F5C0000}"/>
    <cellStyle name="Normal 6 2 2 3 4 2 6" xfId="26274" xr:uid="{00000000-0005-0000-0000-0000605C0000}"/>
    <cellStyle name="Normal 6 2 2 3 4 2 7" xfId="26275" xr:uid="{00000000-0005-0000-0000-0000615C0000}"/>
    <cellStyle name="Normal 6 2 2 3 4 3" xfId="26276" xr:uid="{00000000-0005-0000-0000-0000625C0000}"/>
    <cellStyle name="Normal 6 2 2 3 4 3 2" xfId="26277" xr:uid="{00000000-0005-0000-0000-0000635C0000}"/>
    <cellStyle name="Normal 6 2 2 3 4 3 2 2" xfId="26278" xr:uid="{00000000-0005-0000-0000-0000645C0000}"/>
    <cellStyle name="Normal 6 2 2 3 4 3 3" xfId="26279" xr:uid="{00000000-0005-0000-0000-0000655C0000}"/>
    <cellStyle name="Normal 6 2 2 3 4 3 4" xfId="26280" xr:uid="{00000000-0005-0000-0000-0000665C0000}"/>
    <cellStyle name="Normal 6 2 2 3 4 4" xfId="26281" xr:uid="{00000000-0005-0000-0000-0000675C0000}"/>
    <cellStyle name="Normal 6 2 2 3 4 4 2" xfId="26282" xr:uid="{00000000-0005-0000-0000-0000685C0000}"/>
    <cellStyle name="Normal 6 2 2 3 4 4 3" xfId="26283" xr:uid="{00000000-0005-0000-0000-0000695C0000}"/>
    <cellStyle name="Normal 6 2 2 3 4 4 4" xfId="26284" xr:uid="{00000000-0005-0000-0000-00006A5C0000}"/>
    <cellStyle name="Normal 6 2 2 3 4 5" xfId="26285" xr:uid="{00000000-0005-0000-0000-00006B5C0000}"/>
    <cellStyle name="Normal 6 2 2 3 4 5 2" xfId="26286" xr:uid="{00000000-0005-0000-0000-00006C5C0000}"/>
    <cellStyle name="Normal 6 2 2 3 4 5 3" xfId="26287" xr:uid="{00000000-0005-0000-0000-00006D5C0000}"/>
    <cellStyle name="Normal 6 2 2 3 4 6" xfId="26288" xr:uid="{00000000-0005-0000-0000-00006E5C0000}"/>
    <cellStyle name="Normal 6 2 2 3 4 7" xfId="26289" xr:uid="{00000000-0005-0000-0000-00006F5C0000}"/>
    <cellStyle name="Normal 6 2 2 3 4 8" xfId="26290" xr:uid="{00000000-0005-0000-0000-0000705C0000}"/>
    <cellStyle name="Normal 6 2 2 3 5" xfId="26291" xr:uid="{00000000-0005-0000-0000-0000715C0000}"/>
    <cellStyle name="Normal 6 2 2 3 5 2" xfId="26292" xr:uid="{00000000-0005-0000-0000-0000725C0000}"/>
    <cellStyle name="Normal 6 2 2 3 5 2 2" xfId="26293" xr:uid="{00000000-0005-0000-0000-0000735C0000}"/>
    <cellStyle name="Normal 6 2 2 3 5 2 2 2" xfId="26294" xr:uid="{00000000-0005-0000-0000-0000745C0000}"/>
    <cellStyle name="Normal 6 2 2 3 5 2 3" xfId="26295" xr:uid="{00000000-0005-0000-0000-0000755C0000}"/>
    <cellStyle name="Normal 6 2 2 3 5 2 4" xfId="26296" xr:uid="{00000000-0005-0000-0000-0000765C0000}"/>
    <cellStyle name="Normal 6 2 2 3 5 3" xfId="26297" xr:uid="{00000000-0005-0000-0000-0000775C0000}"/>
    <cellStyle name="Normal 6 2 2 3 5 3 2" xfId="26298" xr:uid="{00000000-0005-0000-0000-0000785C0000}"/>
    <cellStyle name="Normal 6 2 2 3 5 3 3" xfId="26299" xr:uid="{00000000-0005-0000-0000-0000795C0000}"/>
    <cellStyle name="Normal 6 2 2 3 5 3 4" xfId="26300" xr:uid="{00000000-0005-0000-0000-00007A5C0000}"/>
    <cellStyle name="Normal 6 2 2 3 5 4" xfId="26301" xr:uid="{00000000-0005-0000-0000-00007B5C0000}"/>
    <cellStyle name="Normal 6 2 2 3 5 4 2" xfId="26302" xr:uid="{00000000-0005-0000-0000-00007C5C0000}"/>
    <cellStyle name="Normal 6 2 2 3 5 4 3" xfId="26303" xr:uid="{00000000-0005-0000-0000-00007D5C0000}"/>
    <cellStyle name="Normal 6 2 2 3 5 5" xfId="26304" xr:uid="{00000000-0005-0000-0000-00007E5C0000}"/>
    <cellStyle name="Normal 6 2 2 3 5 6" xfId="26305" xr:uid="{00000000-0005-0000-0000-00007F5C0000}"/>
    <cellStyle name="Normal 6 2 2 3 5 7" xfId="26306" xr:uid="{00000000-0005-0000-0000-0000805C0000}"/>
    <cellStyle name="Normal 6 2 2 3 6" xfId="26307" xr:uid="{00000000-0005-0000-0000-0000815C0000}"/>
    <cellStyle name="Normal 6 2 2 3 6 2" xfId="26308" xr:uid="{00000000-0005-0000-0000-0000825C0000}"/>
    <cellStyle name="Normal 6 2 2 3 6 2 2" xfId="26309" xr:uid="{00000000-0005-0000-0000-0000835C0000}"/>
    <cellStyle name="Normal 6 2 2 3 6 3" xfId="26310" xr:uid="{00000000-0005-0000-0000-0000845C0000}"/>
    <cellStyle name="Normal 6 2 2 3 6 4" xfId="26311" xr:uid="{00000000-0005-0000-0000-0000855C0000}"/>
    <cellStyle name="Normal 6 2 2 3 7" xfId="26312" xr:uid="{00000000-0005-0000-0000-0000865C0000}"/>
    <cellStyle name="Normal 6 2 2 3 7 2" xfId="26313" xr:uid="{00000000-0005-0000-0000-0000875C0000}"/>
    <cellStyle name="Normal 6 2 2 3 7 3" xfId="26314" xr:uid="{00000000-0005-0000-0000-0000885C0000}"/>
    <cellStyle name="Normal 6 2 2 3 7 4" xfId="26315" xr:uid="{00000000-0005-0000-0000-0000895C0000}"/>
    <cellStyle name="Normal 6 2 2 3 8" xfId="26316" xr:uid="{00000000-0005-0000-0000-00008A5C0000}"/>
    <cellStyle name="Normal 6 2 2 3 8 2" xfId="26317" xr:uid="{00000000-0005-0000-0000-00008B5C0000}"/>
    <cellStyle name="Normal 6 2 2 3 8 3" xfId="26318" xr:uid="{00000000-0005-0000-0000-00008C5C0000}"/>
    <cellStyle name="Normal 6 2 2 3 9" xfId="26319" xr:uid="{00000000-0005-0000-0000-00008D5C0000}"/>
    <cellStyle name="Normal 6 2 2 4" xfId="26320" xr:uid="{00000000-0005-0000-0000-00008E5C0000}"/>
    <cellStyle name="Normal 6 2 2 4 10" xfId="26321" xr:uid="{00000000-0005-0000-0000-00008F5C0000}"/>
    <cellStyle name="Normal 6 2 2 4 2" xfId="26322" xr:uid="{00000000-0005-0000-0000-0000905C0000}"/>
    <cellStyle name="Normal 6 2 2 4 2 2" xfId="26323" xr:uid="{00000000-0005-0000-0000-0000915C0000}"/>
    <cellStyle name="Normal 6 2 2 4 2 2 2" xfId="26324" xr:uid="{00000000-0005-0000-0000-0000925C0000}"/>
    <cellStyle name="Normal 6 2 2 4 2 2 2 2" xfId="26325" xr:uid="{00000000-0005-0000-0000-0000935C0000}"/>
    <cellStyle name="Normal 6 2 2 4 2 2 2 2 2" xfId="26326" xr:uid="{00000000-0005-0000-0000-0000945C0000}"/>
    <cellStyle name="Normal 6 2 2 4 2 2 2 3" xfId="26327" xr:uid="{00000000-0005-0000-0000-0000955C0000}"/>
    <cellStyle name="Normal 6 2 2 4 2 2 2 4" xfId="26328" xr:uid="{00000000-0005-0000-0000-0000965C0000}"/>
    <cellStyle name="Normal 6 2 2 4 2 2 3" xfId="26329" xr:uid="{00000000-0005-0000-0000-0000975C0000}"/>
    <cellStyle name="Normal 6 2 2 4 2 2 3 2" xfId="26330" xr:uid="{00000000-0005-0000-0000-0000985C0000}"/>
    <cellStyle name="Normal 6 2 2 4 2 2 3 3" xfId="26331" xr:uid="{00000000-0005-0000-0000-0000995C0000}"/>
    <cellStyle name="Normal 6 2 2 4 2 2 3 4" xfId="26332" xr:uid="{00000000-0005-0000-0000-00009A5C0000}"/>
    <cellStyle name="Normal 6 2 2 4 2 2 4" xfId="26333" xr:uid="{00000000-0005-0000-0000-00009B5C0000}"/>
    <cellStyle name="Normal 6 2 2 4 2 2 4 2" xfId="26334" xr:uid="{00000000-0005-0000-0000-00009C5C0000}"/>
    <cellStyle name="Normal 6 2 2 4 2 2 4 3" xfId="26335" xr:uid="{00000000-0005-0000-0000-00009D5C0000}"/>
    <cellStyle name="Normal 6 2 2 4 2 2 5" xfId="26336" xr:uid="{00000000-0005-0000-0000-00009E5C0000}"/>
    <cellStyle name="Normal 6 2 2 4 2 2 6" xfId="26337" xr:uid="{00000000-0005-0000-0000-00009F5C0000}"/>
    <cellStyle name="Normal 6 2 2 4 2 2 7" xfId="26338" xr:uid="{00000000-0005-0000-0000-0000A05C0000}"/>
    <cellStyle name="Normal 6 2 2 4 2 3" xfId="26339" xr:uid="{00000000-0005-0000-0000-0000A15C0000}"/>
    <cellStyle name="Normal 6 2 2 4 2 3 2" xfId="26340" xr:uid="{00000000-0005-0000-0000-0000A25C0000}"/>
    <cellStyle name="Normal 6 2 2 4 2 3 2 2" xfId="26341" xr:uid="{00000000-0005-0000-0000-0000A35C0000}"/>
    <cellStyle name="Normal 6 2 2 4 2 3 3" xfId="26342" xr:uid="{00000000-0005-0000-0000-0000A45C0000}"/>
    <cellStyle name="Normal 6 2 2 4 2 3 4" xfId="26343" xr:uid="{00000000-0005-0000-0000-0000A55C0000}"/>
    <cellStyle name="Normal 6 2 2 4 2 4" xfId="26344" xr:uid="{00000000-0005-0000-0000-0000A65C0000}"/>
    <cellStyle name="Normal 6 2 2 4 2 4 2" xfId="26345" xr:uid="{00000000-0005-0000-0000-0000A75C0000}"/>
    <cellStyle name="Normal 6 2 2 4 2 4 3" xfId="26346" xr:uid="{00000000-0005-0000-0000-0000A85C0000}"/>
    <cellStyle name="Normal 6 2 2 4 2 4 4" xfId="26347" xr:uid="{00000000-0005-0000-0000-0000A95C0000}"/>
    <cellStyle name="Normal 6 2 2 4 2 5" xfId="26348" xr:uid="{00000000-0005-0000-0000-0000AA5C0000}"/>
    <cellStyle name="Normal 6 2 2 4 2 5 2" xfId="26349" xr:uid="{00000000-0005-0000-0000-0000AB5C0000}"/>
    <cellStyle name="Normal 6 2 2 4 2 5 3" xfId="26350" xr:uid="{00000000-0005-0000-0000-0000AC5C0000}"/>
    <cellStyle name="Normal 6 2 2 4 2 6" xfId="26351" xr:uid="{00000000-0005-0000-0000-0000AD5C0000}"/>
    <cellStyle name="Normal 6 2 2 4 2 7" xfId="26352" xr:uid="{00000000-0005-0000-0000-0000AE5C0000}"/>
    <cellStyle name="Normal 6 2 2 4 2 8" xfId="26353" xr:uid="{00000000-0005-0000-0000-0000AF5C0000}"/>
    <cellStyle name="Normal 6 2 2 4 3" xfId="26354" xr:uid="{00000000-0005-0000-0000-0000B05C0000}"/>
    <cellStyle name="Normal 6 2 2 4 3 2" xfId="26355" xr:uid="{00000000-0005-0000-0000-0000B15C0000}"/>
    <cellStyle name="Normal 6 2 2 4 3 2 2" xfId="26356" xr:uid="{00000000-0005-0000-0000-0000B25C0000}"/>
    <cellStyle name="Normal 6 2 2 4 3 2 2 2" xfId="26357" xr:uid="{00000000-0005-0000-0000-0000B35C0000}"/>
    <cellStyle name="Normal 6 2 2 4 3 2 2 2 2" xfId="26358" xr:uid="{00000000-0005-0000-0000-0000B45C0000}"/>
    <cellStyle name="Normal 6 2 2 4 3 2 2 3" xfId="26359" xr:uid="{00000000-0005-0000-0000-0000B55C0000}"/>
    <cellStyle name="Normal 6 2 2 4 3 2 2 4" xfId="26360" xr:uid="{00000000-0005-0000-0000-0000B65C0000}"/>
    <cellStyle name="Normal 6 2 2 4 3 2 3" xfId="26361" xr:uid="{00000000-0005-0000-0000-0000B75C0000}"/>
    <cellStyle name="Normal 6 2 2 4 3 2 3 2" xfId="26362" xr:uid="{00000000-0005-0000-0000-0000B85C0000}"/>
    <cellStyle name="Normal 6 2 2 4 3 2 3 3" xfId="26363" xr:uid="{00000000-0005-0000-0000-0000B95C0000}"/>
    <cellStyle name="Normal 6 2 2 4 3 2 3 4" xfId="26364" xr:uid="{00000000-0005-0000-0000-0000BA5C0000}"/>
    <cellStyle name="Normal 6 2 2 4 3 2 4" xfId="26365" xr:uid="{00000000-0005-0000-0000-0000BB5C0000}"/>
    <cellStyle name="Normal 6 2 2 4 3 2 4 2" xfId="26366" xr:uid="{00000000-0005-0000-0000-0000BC5C0000}"/>
    <cellStyle name="Normal 6 2 2 4 3 2 4 3" xfId="26367" xr:uid="{00000000-0005-0000-0000-0000BD5C0000}"/>
    <cellStyle name="Normal 6 2 2 4 3 2 5" xfId="26368" xr:uid="{00000000-0005-0000-0000-0000BE5C0000}"/>
    <cellStyle name="Normal 6 2 2 4 3 2 6" xfId="26369" xr:uid="{00000000-0005-0000-0000-0000BF5C0000}"/>
    <cellStyle name="Normal 6 2 2 4 3 2 7" xfId="26370" xr:uid="{00000000-0005-0000-0000-0000C05C0000}"/>
    <cellStyle name="Normal 6 2 2 4 3 3" xfId="26371" xr:uid="{00000000-0005-0000-0000-0000C15C0000}"/>
    <cellStyle name="Normal 6 2 2 4 3 3 2" xfId="26372" xr:uid="{00000000-0005-0000-0000-0000C25C0000}"/>
    <cellStyle name="Normal 6 2 2 4 3 3 2 2" xfId="26373" xr:uid="{00000000-0005-0000-0000-0000C35C0000}"/>
    <cellStyle name="Normal 6 2 2 4 3 3 3" xfId="26374" xr:uid="{00000000-0005-0000-0000-0000C45C0000}"/>
    <cellStyle name="Normal 6 2 2 4 3 3 4" xfId="26375" xr:uid="{00000000-0005-0000-0000-0000C55C0000}"/>
    <cellStyle name="Normal 6 2 2 4 3 4" xfId="26376" xr:uid="{00000000-0005-0000-0000-0000C65C0000}"/>
    <cellStyle name="Normal 6 2 2 4 3 4 2" xfId="26377" xr:uid="{00000000-0005-0000-0000-0000C75C0000}"/>
    <cellStyle name="Normal 6 2 2 4 3 4 3" xfId="26378" xr:uid="{00000000-0005-0000-0000-0000C85C0000}"/>
    <cellStyle name="Normal 6 2 2 4 3 4 4" xfId="26379" xr:uid="{00000000-0005-0000-0000-0000C95C0000}"/>
    <cellStyle name="Normal 6 2 2 4 3 5" xfId="26380" xr:uid="{00000000-0005-0000-0000-0000CA5C0000}"/>
    <cellStyle name="Normal 6 2 2 4 3 5 2" xfId="26381" xr:uid="{00000000-0005-0000-0000-0000CB5C0000}"/>
    <cellStyle name="Normal 6 2 2 4 3 5 3" xfId="26382" xr:uid="{00000000-0005-0000-0000-0000CC5C0000}"/>
    <cellStyle name="Normal 6 2 2 4 3 6" xfId="26383" xr:uid="{00000000-0005-0000-0000-0000CD5C0000}"/>
    <cellStyle name="Normal 6 2 2 4 3 7" xfId="26384" xr:uid="{00000000-0005-0000-0000-0000CE5C0000}"/>
    <cellStyle name="Normal 6 2 2 4 3 8" xfId="26385" xr:uid="{00000000-0005-0000-0000-0000CF5C0000}"/>
    <cellStyle name="Normal 6 2 2 4 4" xfId="26386" xr:uid="{00000000-0005-0000-0000-0000D05C0000}"/>
    <cellStyle name="Normal 6 2 2 4 4 2" xfId="26387" xr:uid="{00000000-0005-0000-0000-0000D15C0000}"/>
    <cellStyle name="Normal 6 2 2 4 4 2 2" xfId="26388" xr:uid="{00000000-0005-0000-0000-0000D25C0000}"/>
    <cellStyle name="Normal 6 2 2 4 4 2 2 2" xfId="26389" xr:uid="{00000000-0005-0000-0000-0000D35C0000}"/>
    <cellStyle name="Normal 6 2 2 4 4 2 3" xfId="26390" xr:uid="{00000000-0005-0000-0000-0000D45C0000}"/>
    <cellStyle name="Normal 6 2 2 4 4 2 4" xfId="26391" xr:uid="{00000000-0005-0000-0000-0000D55C0000}"/>
    <cellStyle name="Normal 6 2 2 4 4 3" xfId="26392" xr:uid="{00000000-0005-0000-0000-0000D65C0000}"/>
    <cellStyle name="Normal 6 2 2 4 4 3 2" xfId="26393" xr:uid="{00000000-0005-0000-0000-0000D75C0000}"/>
    <cellStyle name="Normal 6 2 2 4 4 3 3" xfId="26394" xr:uid="{00000000-0005-0000-0000-0000D85C0000}"/>
    <cellStyle name="Normal 6 2 2 4 4 3 4" xfId="26395" xr:uid="{00000000-0005-0000-0000-0000D95C0000}"/>
    <cellStyle name="Normal 6 2 2 4 4 4" xfId="26396" xr:uid="{00000000-0005-0000-0000-0000DA5C0000}"/>
    <cellStyle name="Normal 6 2 2 4 4 4 2" xfId="26397" xr:uid="{00000000-0005-0000-0000-0000DB5C0000}"/>
    <cellStyle name="Normal 6 2 2 4 4 4 3" xfId="26398" xr:uid="{00000000-0005-0000-0000-0000DC5C0000}"/>
    <cellStyle name="Normal 6 2 2 4 4 5" xfId="26399" xr:uid="{00000000-0005-0000-0000-0000DD5C0000}"/>
    <cellStyle name="Normal 6 2 2 4 4 6" xfId="26400" xr:uid="{00000000-0005-0000-0000-0000DE5C0000}"/>
    <cellStyle name="Normal 6 2 2 4 4 7" xfId="26401" xr:uid="{00000000-0005-0000-0000-0000DF5C0000}"/>
    <cellStyle name="Normal 6 2 2 4 5" xfId="26402" xr:uid="{00000000-0005-0000-0000-0000E05C0000}"/>
    <cellStyle name="Normal 6 2 2 4 5 2" xfId="26403" xr:uid="{00000000-0005-0000-0000-0000E15C0000}"/>
    <cellStyle name="Normal 6 2 2 4 5 2 2" xfId="26404" xr:uid="{00000000-0005-0000-0000-0000E25C0000}"/>
    <cellStyle name="Normal 6 2 2 4 5 3" xfId="26405" xr:uid="{00000000-0005-0000-0000-0000E35C0000}"/>
    <cellStyle name="Normal 6 2 2 4 5 4" xfId="26406" xr:uid="{00000000-0005-0000-0000-0000E45C0000}"/>
    <cellStyle name="Normal 6 2 2 4 6" xfId="26407" xr:uid="{00000000-0005-0000-0000-0000E55C0000}"/>
    <cellStyle name="Normal 6 2 2 4 6 2" xfId="26408" xr:uid="{00000000-0005-0000-0000-0000E65C0000}"/>
    <cellStyle name="Normal 6 2 2 4 6 3" xfId="26409" xr:uid="{00000000-0005-0000-0000-0000E75C0000}"/>
    <cellStyle name="Normal 6 2 2 4 6 4" xfId="26410" xr:uid="{00000000-0005-0000-0000-0000E85C0000}"/>
    <cellStyle name="Normal 6 2 2 4 7" xfId="26411" xr:uid="{00000000-0005-0000-0000-0000E95C0000}"/>
    <cellStyle name="Normal 6 2 2 4 7 2" xfId="26412" xr:uid="{00000000-0005-0000-0000-0000EA5C0000}"/>
    <cellStyle name="Normal 6 2 2 4 7 3" xfId="26413" xr:uid="{00000000-0005-0000-0000-0000EB5C0000}"/>
    <cellStyle name="Normal 6 2 2 4 8" xfId="26414" xr:uid="{00000000-0005-0000-0000-0000EC5C0000}"/>
    <cellStyle name="Normal 6 2 2 4 9" xfId="26415" xr:uid="{00000000-0005-0000-0000-0000ED5C0000}"/>
    <cellStyle name="Normal 6 2 2 5" xfId="26416" xr:uid="{00000000-0005-0000-0000-0000EE5C0000}"/>
    <cellStyle name="Normal 6 2 2 5 2" xfId="26417" xr:uid="{00000000-0005-0000-0000-0000EF5C0000}"/>
    <cellStyle name="Normal 6 2 2 5 2 2" xfId="26418" xr:uid="{00000000-0005-0000-0000-0000F05C0000}"/>
    <cellStyle name="Normal 6 2 2 5 2 2 2" xfId="26419" xr:uid="{00000000-0005-0000-0000-0000F15C0000}"/>
    <cellStyle name="Normal 6 2 2 5 2 2 2 2" xfId="26420" xr:uid="{00000000-0005-0000-0000-0000F25C0000}"/>
    <cellStyle name="Normal 6 2 2 5 2 2 3" xfId="26421" xr:uid="{00000000-0005-0000-0000-0000F35C0000}"/>
    <cellStyle name="Normal 6 2 2 5 2 2 4" xfId="26422" xr:uid="{00000000-0005-0000-0000-0000F45C0000}"/>
    <cellStyle name="Normal 6 2 2 5 2 3" xfId="26423" xr:uid="{00000000-0005-0000-0000-0000F55C0000}"/>
    <cellStyle name="Normal 6 2 2 5 2 3 2" xfId="26424" xr:uid="{00000000-0005-0000-0000-0000F65C0000}"/>
    <cellStyle name="Normal 6 2 2 5 2 3 3" xfId="26425" xr:uid="{00000000-0005-0000-0000-0000F75C0000}"/>
    <cellStyle name="Normal 6 2 2 5 2 3 4" xfId="26426" xr:uid="{00000000-0005-0000-0000-0000F85C0000}"/>
    <cellStyle name="Normal 6 2 2 5 2 4" xfId="26427" xr:uid="{00000000-0005-0000-0000-0000F95C0000}"/>
    <cellStyle name="Normal 6 2 2 5 2 4 2" xfId="26428" xr:uid="{00000000-0005-0000-0000-0000FA5C0000}"/>
    <cellStyle name="Normal 6 2 2 5 2 4 3" xfId="26429" xr:uid="{00000000-0005-0000-0000-0000FB5C0000}"/>
    <cellStyle name="Normal 6 2 2 5 2 5" xfId="26430" xr:uid="{00000000-0005-0000-0000-0000FC5C0000}"/>
    <cellStyle name="Normal 6 2 2 5 2 6" xfId="26431" xr:uid="{00000000-0005-0000-0000-0000FD5C0000}"/>
    <cellStyle name="Normal 6 2 2 5 2 7" xfId="26432" xr:uid="{00000000-0005-0000-0000-0000FE5C0000}"/>
    <cellStyle name="Normal 6 2 2 5 3" xfId="26433" xr:uid="{00000000-0005-0000-0000-0000FF5C0000}"/>
    <cellStyle name="Normal 6 2 2 5 3 2" xfId="26434" xr:uid="{00000000-0005-0000-0000-0000005D0000}"/>
    <cellStyle name="Normal 6 2 2 5 3 2 2" xfId="26435" xr:uid="{00000000-0005-0000-0000-0000015D0000}"/>
    <cellStyle name="Normal 6 2 2 5 3 3" xfId="26436" xr:uid="{00000000-0005-0000-0000-0000025D0000}"/>
    <cellStyle name="Normal 6 2 2 5 3 4" xfId="26437" xr:uid="{00000000-0005-0000-0000-0000035D0000}"/>
    <cellStyle name="Normal 6 2 2 5 4" xfId="26438" xr:uid="{00000000-0005-0000-0000-0000045D0000}"/>
    <cellStyle name="Normal 6 2 2 5 4 2" xfId="26439" xr:uid="{00000000-0005-0000-0000-0000055D0000}"/>
    <cellStyle name="Normal 6 2 2 5 4 3" xfId="26440" xr:uid="{00000000-0005-0000-0000-0000065D0000}"/>
    <cellStyle name="Normal 6 2 2 5 4 4" xfId="26441" xr:uid="{00000000-0005-0000-0000-0000075D0000}"/>
    <cellStyle name="Normal 6 2 2 5 5" xfId="26442" xr:uid="{00000000-0005-0000-0000-0000085D0000}"/>
    <cellStyle name="Normal 6 2 2 5 5 2" xfId="26443" xr:uid="{00000000-0005-0000-0000-0000095D0000}"/>
    <cellStyle name="Normal 6 2 2 5 5 3" xfId="26444" xr:uid="{00000000-0005-0000-0000-00000A5D0000}"/>
    <cellStyle name="Normal 6 2 2 5 6" xfId="26445" xr:uid="{00000000-0005-0000-0000-00000B5D0000}"/>
    <cellStyle name="Normal 6 2 2 5 7" xfId="26446" xr:uid="{00000000-0005-0000-0000-00000C5D0000}"/>
    <cellStyle name="Normal 6 2 2 5 8" xfId="26447" xr:uid="{00000000-0005-0000-0000-00000D5D0000}"/>
    <cellStyle name="Normal 6 2 2 6" xfId="26448" xr:uid="{00000000-0005-0000-0000-00000E5D0000}"/>
    <cellStyle name="Normal 6 2 2 6 2" xfId="26449" xr:uid="{00000000-0005-0000-0000-00000F5D0000}"/>
    <cellStyle name="Normal 6 2 2 6 2 2" xfId="26450" xr:uid="{00000000-0005-0000-0000-0000105D0000}"/>
    <cellStyle name="Normal 6 2 2 6 2 2 2" xfId="26451" xr:uid="{00000000-0005-0000-0000-0000115D0000}"/>
    <cellStyle name="Normal 6 2 2 6 2 2 2 2" xfId="26452" xr:uid="{00000000-0005-0000-0000-0000125D0000}"/>
    <cellStyle name="Normal 6 2 2 6 2 2 3" xfId="26453" xr:uid="{00000000-0005-0000-0000-0000135D0000}"/>
    <cellStyle name="Normal 6 2 2 6 2 2 4" xfId="26454" xr:uid="{00000000-0005-0000-0000-0000145D0000}"/>
    <cellStyle name="Normal 6 2 2 6 2 3" xfId="26455" xr:uid="{00000000-0005-0000-0000-0000155D0000}"/>
    <cellStyle name="Normal 6 2 2 6 2 3 2" xfId="26456" xr:uid="{00000000-0005-0000-0000-0000165D0000}"/>
    <cellStyle name="Normal 6 2 2 6 2 3 3" xfId="26457" xr:uid="{00000000-0005-0000-0000-0000175D0000}"/>
    <cellStyle name="Normal 6 2 2 6 2 3 4" xfId="26458" xr:uid="{00000000-0005-0000-0000-0000185D0000}"/>
    <cellStyle name="Normal 6 2 2 6 2 4" xfId="26459" xr:uid="{00000000-0005-0000-0000-0000195D0000}"/>
    <cellStyle name="Normal 6 2 2 6 2 4 2" xfId="26460" xr:uid="{00000000-0005-0000-0000-00001A5D0000}"/>
    <cellStyle name="Normal 6 2 2 6 2 4 3" xfId="26461" xr:uid="{00000000-0005-0000-0000-00001B5D0000}"/>
    <cellStyle name="Normal 6 2 2 6 2 5" xfId="26462" xr:uid="{00000000-0005-0000-0000-00001C5D0000}"/>
    <cellStyle name="Normal 6 2 2 6 2 6" xfId="26463" xr:uid="{00000000-0005-0000-0000-00001D5D0000}"/>
    <cellStyle name="Normal 6 2 2 6 2 7" xfId="26464" xr:uid="{00000000-0005-0000-0000-00001E5D0000}"/>
    <cellStyle name="Normal 6 2 2 6 3" xfId="26465" xr:uid="{00000000-0005-0000-0000-00001F5D0000}"/>
    <cellStyle name="Normal 6 2 2 6 3 2" xfId="26466" xr:uid="{00000000-0005-0000-0000-0000205D0000}"/>
    <cellStyle name="Normal 6 2 2 6 3 2 2" xfId="26467" xr:uid="{00000000-0005-0000-0000-0000215D0000}"/>
    <cellStyle name="Normal 6 2 2 6 3 3" xfId="26468" xr:uid="{00000000-0005-0000-0000-0000225D0000}"/>
    <cellStyle name="Normal 6 2 2 6 3 4" xfId="26469" xr:uid="{00000000-0005-0000-0000-0000235D0000}"/>
    <cellStyle name="Normal 6 2 2 6 4" xfId="26470" xr:uid="{00000000-0005-0000-0000-0000245D0000}"/>
    <cellStyle name="Normal 6 2 2 6 4 2" xfId="26471" xr:uid="{00000000-0005-0000-0000-0000255D0000}"/>
    <cellStyle name="Normal 6 2 2 6 4 3" xfId="26472" xr:uid="{00000000-0005-0000-0000-0000265D0000}"/>
    <cellStyle name="Normal 6 2 2 6 4 4" xfId="26473" xr:uid="{00000000-0005-0000-0000-0000275D0000}"/>
    <cellStyle name="Normal 6 2 2 6 5" xfId="26474" xr:uid="{00000000-0005-0000-0000-0000285D0000}"/>
    <cellStyle name="Normal 6 2 2 6 5 2" xfId="26475" xr:uid="{00000000-0005-0000-0000-0000295D0000}"/>
    <cellStyle name="Normal 6 2 2 6 5 3" xfId="26476" xr:uid="{00000000-0005-0000-0000-00002A5D0000}"/>
    <cellStyle name="Normal 6 2 2 6 6" xfId="26477" xr:uid="{00000000-0005-0000-0000-00002B5D0000}"/>
    <cellStyle name="Normal 6 2 2 6 7" xfId="26478" xr:uid="{00000000-0005-0000-0000-00002C5D0000}"/>
    <cellStyle name="Normal 6 2 2 6 8" xfId="26479" xr:uid="{00000000-0005-0000-0000-00002D5D0000}"/>
    <cellStyle name="Normal 6 2 2 7" xfId="26480" xr:uid="{00000000-0005-0000-0000-00002E5D0000}"/>
    <cellStyle name="Normal 6 2 2 7 2" xfId="26481" xr:uid="{00000000-0005-0000-0000-00002F5D0000}"/>
    <cellStyle name="Normal 6 2 2 7 2 2" xfId="26482" xr:uid="{00000000-0005-0000-0000-0000305D0000}"/>
    <cellStyle name="Normal 6 2 2 7 2 2 2" xfId="26483" xr:uid="{00000000-0005-0000-0000-0000315D0000}"/>
    <cellStyle name="Normal 6 2 2 7 2 3" xfId="26484" xr:uid="{00000000-0005-0000-0000-0000325D0000}"/>
    <cellStyle name="Normal 6 2 2 7 2 4" xfId="26485" xr:uid="{00000000-0005-0000-0000-0000335D0000}"/>
    <cellStyle name="Normal 6 2 2 7 3" xfId="26486" xr:uid="{00000000-0005-0000-0000-0000345D0000}"/>
    <cellStyle name="Normal 6 2 2 7 3 2" xfId="26487" xr:uid="{00000000-0005-0000-0000-0000355D0000}"/>
    <cellStyle name="Normal 6 2 2 7 3 3" xfId="26488" xr:uid="{00000000-0005-0000-0000-0000365D0000}"/>
    <cellStyle name="Normal 6 2 2 7 3 4" xfId="26489" xr:uid="{00000000-0005-0000-0000-0000375D0000}"/>
    <cellStyle name="Normal 6 2 2 7 4" xfId="26490" xr:uid="{00000000-0005-0000-0000-0000385D0000}"/>
    <cellStyle name="Normal 6 2 2 7 4 2" xfId="26491" xr:uid="{00000000-0005-0000-0000-0000395D0000}"/>
    <cellStyle name="Normal 6 2 2 7 4 3" xfId="26492" xr:uid="{00000000-0005-0000-0000-00003A5D0000}"/>
    <cellStyle name="Normal 6 2 2 7 5" xfId="26493" xr:uid="{00000000-0005-0000-0000-00003B5D0000}"/>
    <cellStyle name="Normal 6 2 2 7 6" xfId="26494" xr:uid="{00000000-0005-0000-0000-00003C5D0000}"/>
    <cellStyle name="Normal 6 2 2 7 7" xfId="26495" xr:uid="{00000000-0005-0000-0000-00003D5D0000}"/>
    <cellStyle name="Normal 6 2 2 8" xfId="26496" xr:uid="{00000000-0005-0000-0000-00003E5D0000}"/>
    <cellStyle name="Normal 6 2 2 8 2" xfId="26497" xr:uid="{00000000-0005-0000-0000-00003F5D0000}"/>
    <cellStyle name="Normal 6 2 2 8 2 2" xfId="26498" xr:uid="{00000000-0005-0000-0000-0000405D0000}"/>
    <cellStyle name="Normal 6 2 2 8 3" xfId="26499" xr:uid="{00000000-0005-0000-0000-0000415D0000}"/>
    <cellStyle name="Normal 6 2 2 8 4" xfId="26500" xr:uid="{00000000-0005-0000-0000-0000425D0000}"/>
    <cellStyle name="Normal 6 2 2 9" xfId="26501" xr:uid="{00000000-0005-0000-0000-0000435D0000}"/>
    <cellStyle name="Normal 6 2 3" xfId="26502" xr:uid="{00000000-0005-0000-0000-0000445D0000}"/>
    <cellStyle name="Normal 6 2 3 10" xfId="26503" xr:uid="{00000000-0005-0000-0000-0000455D0000}"/>
    <cellStyle name="Normal 6 2 3 11" xfId="26504" xr:uid="{00000000-0005-0000-0000-0000465D0000}"/>
    <cellStyle name="Normal 6 2 3 12" xfId="26505" xr:uid="{00000000-0005-0000-0000-0000475D0000}"/>
    <cellStyle name="Normal 6 2 3 2" xfId="26506" xr:uid="{00000000-0005-0000-0000-0000485D0000}"/>
    <cellStyle name="Normal 6 2 3 2 10" xfId="26507" xr:uid="{00000000-0005-0000-0000-0000495D0000}"/>
    <cellStyle name="Normal 6 2 3 2 2" xfId="26508" xr:uid="{00000000-0005-0000-0000-00004A5D0000}"/>
    <cellStyle name="Normal 6 2 3 2 2 2" xfId="26509" xr:uid="{00000000-0005-0000-0000-00004B5D0000}"/>
    <cellStyle name="Normal 6 2 3 2 2 2 2" xfId="26510" xr:uid="{00000000-0005-0000-0000-00004C5D0000}"/>
    <cellStyle name="Normal 6 2 3 2 2 2 2 2" xfId="26511" xr:uid="{00000000-0005-0000-0000-00004D5D0000}"/>
    <cellStyle name="Normal 6 2 3 2 2 2 2 2 2" xfId="26512" xr:uid="{00000000-0005-0000-0000-00004E5D0000}"/>
    <cellStyle name="Normal 6 2 3 2 2 2 2 3" xfId="26513" xr:uid="{00000000-0005-0000-0000-00004F5D0000}"/>
    <cellStyle name="Normal 6 2 3 2 2 2 2 4" xfId="26514" xr:uid="{00000000-0005-0000-0000-0000505D0000}"/>
    <cellStyle name="Normal 6 2 3 2 2 2 3" xfId="26515" xr:uid="{00000000-0005-0000-0000-0000515D0000}"/>
    <cellStyle name="Normal 6 2 3 2 2 2 3 2" xfId="26516" xr:uid="{00000000-0005-0000-0000-0000525D0000}"/>
    <cellStyle name="Normal 6 2 3 2 2 2 3 3" xfId="26517" xr:uid="{00000000-0005-0000-0000-0000535D0000}"/>
    <cellStyle name="Normal 6 2 3 2 2 2 3 4" xfId="26518" xr:uid="{00000000-0005-0000-0000-0000545D0000}"/>
    <cellStyle name="Normal 6 2 3 2 2 2 4" xfId="26519" xr:uid="{00000000-0005-0000-0000-0000555D0000}"/>
    <cellStyle name="Normal 6 2 3 2 2 2 4 2" xfId="26520" xr:uid="{00000000-0005-0000-0000-0000565D0000}"/>
    <cellStyle name="Normal 6 2 3 2 2 2 4 3" xfId="26521" xr:uid="{00000000-0005-0000-0000-0000575D0000}"/>
    <cellStyle name="Normal 6 2 3 2 2 2 5" xfId="26522" xr:uid="{00000000-0005-0000-0000-0000585D0000}"/>
    <cellStyle name="Normal 6 2 3 2 2 2 6" xfId="26523" xr:uid="{00000000-0005-0000-0000-0000595D0000}"/>
    <cellStyle name="Normal 6 2 3 2 2 2 7" xfId="26524" xr:uid="{00000000-0005-0000-0000-00005A5D0000}"/>
    <cellStyle name="Normal 6 2 3 2 2 3" xfId="26525" xr:uid="{00000000-0005-0000-0000-00005B5D0000}"/>
    <cellStyle name="Normal 6 2 3 2 2 3 2" xfId="26526" xr:uid="{00000000-0005-0000-0000-00005C5D0000}"/>
    <cellStyle name="Normal 6 2 3 2 2 3 2 2" xfId="26527" xr:uid="{00000000-0005-0000-0000-00005D5D0000}"/>
    <cellStyle name="Normal 6 2 3 2 2 3 3" xfId="26528" xr:uid="{00000000-0005-0000-0000-00005E5D0000}"/>
    <cellStyle name="Normal 6 2 3 2 2 3 4" xfId="26529" xr:uid="{00000000-0005-0000-0000-00005F5D0000}"/>
    <cellStyle name="Normal 6 2 3 2 2 4" xfId="26530" xr:uid="{00000000-0005-0000-0000-0000605D0000}"/>
    <cellStyle name="Normal 6 2 3 2 2 4 2" xfId="26531" xr:uid="{00000000-0005-0000-0000-0000615D0000}"/>
    <cellStyle name="Normal 6 2 3 2 2 4 3" xfId="26532" xr:uid="{00000000-0005-0000-0000-0000625D0000}"/>
    <cellStyle name="Normal 6 2 3 2 2 4 4" xfId="26533" xr:uid="{00000000-0005-0000-0000-0000635D0000}"/>
    <cellStyle name="Normal 6 2 3 2 2 5" xfId="26534" xr:uid="{00000000-0005-0000-0000-0000645D0000}"/>
    <cellStyle name="Normal 6 2 3 2 2 5 2" xfId="26535" xr:uid="{00000000-0005-0000-0000-0000655D0000}"/>
    <cellStyle name="Normal 6 2 3 2 2 5 3" xfId="26536" xr:uid="{00000000-0005-0000-0000-0000665D0000}"/>
    <cellStyle name="Normal 6 2 3 2 2 6" xfId="26537" xr:uid="{00000000-0005-0000-0000-0000675D0000}"/>
    <cellStyle name="Normal 6 2 3 2 2 7" xfId="26538" xr:uid="{00000000-0005-0000-0000-0000685D0000}"/>
    <cellStyle name="Normal 6 2 3 2 2 8" xfId="26539" xr:uid="{00000000-0005-0000-0000-0000695D0000}"/>
    <cellStyle name="Normal 6 2 3 2 3" xfId="26540" xr:uid="{00000000-0005-0000-0000-00006A5D0000}"/>
    <cellStyle name="Normal 6 2 3 2 3 2" xfId="26541" xr:uid="{00000000-0005-0000-0000-00006B5D0000}"/>
    <cellStyle name="Normal 6 2 3 2 3 2 2" xfId="26542" xr:uid="{00000000-0005-0000-0000-00006C5D0000}"/>
    <cellStyle name="Normal 6 2 3 2 3 2 2 2" xfId="26543" xr:uid="{00000000-0005-0000-0000-00006D5D0000}"/>
    <cellStyle name="Normal 6 2 3 2 3 2 2 2 2" xfId="26544" xr:uid="{00000000-0005-0000-0000-00006E5D0000}"/>
    <cellStyle name="Normal 6 2 3 2 3 2 2 3" xfId="26545" xr:uid="{00000000-0005-0000-0000-00006F5D0000}"/>
    <cellStyle name="Normal 6 2 3 2 3 2 2 4" xfId="26546" xr:uid="{00000000-0005-0000-0000-0000705D0000}"/>
    <cellStyle name="Normal 6 2 3 2 3 2 3" xfId="26547" xr:uid="{00000000-0005-0000-0000-0000715D0000}"/>
    <cellStyle name="Normal 6 2 3 2 3 2 3 2" xfId="26548" xr:uid="{00000000-0005-0000-0000-0000725D0000}"/>
    <cellStyle name="Normal 6 2 3 2 3 2 3 3" xfId="26549" xr:uid="{00000000-0005-0000-0000-0000735D0000}"/>
    <cellStyle name="Normal 6 2 3 2 3 2 3 4" xfId="26550" xr:uid="{00000000-0005-0000-0000-0000745D0000}"/>
    <cellStyle name="Normal 6 2 3 2 3 2 4" xfId="26551" xr:uid="{00000000-0005-0000-0000-0000755D0000}"/>
    <cellStyle name="Normal 6 2 3 2 3 2 4 2" xfId="26552" xr:uid="{00000000-0005-0000-0000-0000765D0000}"/>
    <cellStyle name="Normal 6 2 3 2 3 2 4 3" xfId="26553" xr:uid="{00000000-0005-0000-0000-0000775D0000}"/>
    <cellStyle name="Normal 6 2 3 2 3 2 5" xfId="26554" xr:uid="{00000000-0005-0000-0000-0000785D0000}"/>
    <cellStyle name="Normal 6 2 3 2 3 2 6" xfId="26555" xr:uid="{00000000-0005-0000-0000-0000795D0000}"/>
    <cellStyle name="Normal 6 2 3 2 3 2 7" xfId="26556" xr:uid="{00000000-0005-0000-0000-00007A5D0000}"/>
    <cellStyle name="Normal 6 2 3 2 3 3" xfId="26557" xr:uid="{00000000-0005-0000-0000-00007B5D0000}"/>
    <cellStyle name="Normal 6 2 3 2 3 3 2" xfId="26558" xr:uid="{00000000-0005-0000-0000-00007C5D0000}"/>
    <cellStyle name="Normal 6 2 3 2 3 3 2 2" xfId="26559" xr:uid="{00000000-0005-0000-0000-00007D5D0000}"/>
    <cellStyle name="Normal 6 2 3 2 3 3 3" xfId="26560" xr:uid="{00000000-0005-0000-0000-00007E5D0000}"/>
    <cellStyle name="Normal 6 2 3 2 3 3 4" xfId="26561" xr:uid="{00000000-0005-0000-0000-00007F5D0000}"/>
    <cellStyle name="Normal 6 2 3 2 3 4" xfId="26562" xr:uid="{00000000-0005-0000-0000-0000805D0000}"/>
    <cellStyle name="Normal 6 2 3 2 3 4 2" xfId="26563" xr:uid="{00000000-0005-0000-0000-0000815D0000}"/>
    <cellStyle name="Normal 6 2 3 2 3 4 3" xfId="26564" xr:uid="{00000000-0005-0000-0000-0000825D0000}"/>
    <cellStyle name="Normal 6 2 3 2 3 4 4" xfId="26565" xr:uid="{00000000-0005-0000-0000-0000835D0000}"/>
    <cellStyle name="Normal 6 2 3 2 3 5" xfId="26566" xr:uid="{00000000-0005-0000-0000-0000845D0000}"/>
    <cellStyle name="Normal 6 2 3 2 3 5 2" xfId="26567" xr:uid="{00000000-0005-0000-0000-0000855D0000}"/>
    <cellStyle name="Normal 6 2 3 2 3 5 3" xfId="26568" xr:uid="{00000000-0005-0000-0000-0000865D0000}"/>
    <cellStyle name="Normal 6 2 3 2 3 6" xfId="26569" xr:uid="{00000000-0005-0000-0000-0000875D0000}"/>
    <cellStyle name="Normal 6 2 3 2 3 7" xfId="26570" xr:uid="{00000000-0005-0000-0000-0000885D0000}"/>
    <cellStyle name="Normal 6 2 3 2 3 8" xfId="26571" xr:uid="{00000000-0005-0000-0000-0000895D0000}"/>
    <cellStyle name="Normal 6 2 3 2 4" xfId="26572" xr:uid="{00000000-0005-0000-0000-00008A5D0000}"/>
    <cellStyle name="Normal 6 2 3 2 4 2" xfId="26573" xr:uid="{00000000-0005-0000-0000-00008B5D0000}"/>
    <cellStyle name="Normal 6 2 3 2 4 2 2" xfId="26574" xr:uid="{00000000-0005-0000-0000-00008C5D0000}"/>
    <cellStyle name="Normal 6 2 3 2 4 2 2 2" xfId="26575" xr:uid="{00000000-0005-0000-0000-00008D5D0000}"/>
    <cellStyle name="Normal 6 2 3 2 4 2 3" xfId="26576" xr:uid="{00000000-0005-0000-0000-00008E5D0000}"/>
    <cellStyle name="Normal 6 2 3 2 4 2 4" xfId="26577" xr:uid="{00000000-0005-0000-0000-00008F5D0000}"/>
    <cellStyle name="Normal 6 2 3 2 4 3" xfId="26578" xr:uid="{00000000-0005-0000-0000-0000905D0000}"/>
    <cellStyle name="Normal 6 2 3 2 4 3 2" xfId="26579" xr:uid="{00000000-0005-0000-0000-0000915D0000}"/>
    <cellStyle name="Normal 6 2 3 2 4 3 3" xfId="26580" xr:uid="{00000000-0005-0000-0000-0000925D0000}"/>
    <cellStyle name="Normal 6 2 3 2 4 3 4" xfId="26581" xr:uid="{00000000-0005-0000-0000-0000935D0000}"/>
    <cellStyle name="Normal 6 2 3 2 4 4" xfId="26582" xr:uid="{00000000-0005-0000-0000-0000945D0000}"/>
    <cellStyle name="Normal 6 2 3 2 4 4 2" xfId="26583" xr:uid="{00000000-0005-0000-0000-0000955D0000}"/>
    <cellStyle name="Normal 6 2 3 2 4 4 3" xfId="26584" xr:uid="{00000000-0005-0000-0000-0000965D0000}"/>
    <cellStyle name="Normal 6 2 3 2 4 5" xfId="26585" xr:uid="{00000000-0005-0000-0000-0000975D0000}"/>
    <cellStyle name="Normal 6 2 3 2 4 6" xfId="26586" xr:uid="{00000000-0005-0000-0000-0000985D0000}"/>
    <cellStyle name="Normal 6 2 3 2 4 7" xfId="26587" xr:uid="{00000000-0005-0000-0000-0000995D0000}"/>
    <cellStyle name="Normal 6 2 3 2 5" xfId="26588" xr:uid="{00000000-0005-0000-0000-00009A5D0000}"/>
    <cellStyle name="Normal 6 2 3 2 5 2" xfId="26589" xr:uid="{00000000-0005-0000-0000-00009B5D0000}"/>
    <cellStyle name="Normal 6 2 3 2 5 2 2" xfId="26590" xr:uid="{00000000-0005-0000-0000-00009C5D0000}"/>
    <cellStyle name="Normal 6 2 3 2 5 3" xfId="26591" xr:uid="{00000000-0005-0000-0000-00009D5D0000}"/>
    <cellStyle name="Normal 6 2 3 2 5 4" xfId="26592" xr:uid="{00000000-0005-0000-0000-00009E5D0000}"/>
    <cellStyle name="Normal 6 2 3 2 6" xfId="26593" xr:uid="{00000000-0005-0000-0000-00009F5D0000}"/>
    <cellStyle name="Normal 6 2 3 2 6 2" xfId="26594" xr:uid="{00000000-0005-0000-0000-0000A05D0000}"/>
    <cellStyle name="Normal 6 2 3 2 6 3" xfId="26595" xr:uid="{00000000-0005-0000-0000-0000A15D0000}"/>
    <cellStyle name="Normal 6 2 3 2 6 4" xfId="26596" xr:uid="{00000000-0005-0000-0000-0000A25D0000}"/>
    <cellStyle name="Normal 6 2 3 2 7" xfId="26597" xr:uid="{00000000-0005-0000-0000-0000A35D0000}"/>
    <cellStyle name="Normal 6 2 3 2 7 2" xfId="26598" xr:uid="{00000000-0005-0000-0000-0000A45D0000}"/>
    <cellStyle name="Normal 6 2 3 2 7 3" xfId="26599" xr:uid="{00000000-0005-0000-0000-0000A55D0000}"/>
    <cellStyle name="Normal 6 2 3 2 8" xfId="26600" xr:uid="{00000000-0005-0000-0000-0000A65D0000}"/>
    <cellStyle name="Normal 6 2 3 2 9" xfId="26601" xr:uid="{00000000-0005-0000-0000-0000A75D0000}"/>
    <cellStyle name="Normal 6 2 3 3" xfId="26602" xr:uid="{00000000-0005-0000-0000-0000A85D0000}"/>
    <cellStyle name="Normal 6 2 3 3 2" xfId="26603" xr:uid="{00000000-0005-0000-0000-0000A95D0000}"/>
    <cellStyle name="Normal 6 2 3 3 2 2" xfId="26604" xr:uid="{00000000-0005-0000-0000-0000AA5D0000}"/>
    <cellStyle name="Normal 6 2 3 3 2 2 2" xfId="26605" xr:uid="{00000000-0005-0000-0000-0000AB5D0000}"/>
    <cellStyle name="Normal 6 2 3 3 2 2 2 2" xfId="26606" xr:uid="{00000000-0005-0000-0000-0000AC5D0000}"/>
    <cellStyle name="Normal 6 2 3 3 2 2 3" xfId="26607" xr:uid="{00000000-0005-0000-0000-0000AD5D0000}"/>
    <cellStyle name="Normal 6 2 3 3 2 2 4" xfId="26608" xr:uid="{00000000-0005-0000-0000-0000AE5D0000}"/>
    <cellStyle name="Normal 6 2 3 3 2 3" xfId="26609" xr:uid="{00000000-0005-0000-0000-0000AF5D0000}"/>
    <cellStyle name="Normal 6 2 3 3 2 3 2" xfId="26610" xr:uid="{00000000-0005-0000-0000-0000B05D0000}"/>
    <cellStyle name="Normal 6 2 3 3 2 3 3" xfId="26611" xr:uid="{00000000-0005-0000-0000-0000B15D0000}"/>
    <cellStyle name="Normal 6 2 3 3 2 3 4" xfId="26612" xr:uid="{00000000-0005-0000-0000-0000B25D0000}"/>
    <cellStyle name="Normal 6 2 3 3 2 4" xfId="26613" xr:uid="{00000000-0005-0000-0000-0000B35D0000}"/>
    <cellStyle name="Normal 6 2 3 3 2 4 2" xfId="26614" xr:uid="{00000000-0005-0000-0000-0000B45D0000}"/>
    <cellStyle name="Normal 6 2 3 3 2 4 3" xfId="26615" xr:uid="{00000000-0005-0000-0000-0000B55D0000}"/>
    <cellStyle name="Normal 6 2 3 3 2 5" xfId="26616" xr:uid="{00000000-0005-0000-0000-0000B65D0000}"/>
    <cellStyle name="Normal 6 2 3 3 2 6" xfId="26617" xr:uid="{00000000-0005-0000-0000-0000B75D0000}"/>
    <cellStyle name="Normal 6 2 3 3 2 7" xfId="26618" xr:uid="{00000000-0005-0000-0000-0000B85D0000}"/>
    <cellStyle name="Normal 6 2 3 3 3" xfId="26619" xr:uid="{00000000-0005-0000-0000-0000B95D0000}"/>
    <cellStyle name="Normal 6 2 3 3 3 2" xfId="26620" xr:uid="{00000000-0005-0000-0000-0000BA5D0000}"/>
    <cellStyle name="Normal 6 2 3 3 3 2 2" xfId="26621" xr:uid="{00000000-0005-0000-0000-0000BB5D0000}"/>
    <cellStyle name="Normal 6 2 3 3 3 3" xfId="26622" xr:uid="{00000000-0005-0000-0000-0000BC5D0000}"/>
    <cellStyle name="Normal 6 2 3 3 3 4" xfId="26623" xr:uid="{00000000-0005-0000-0000-0000BD5D0000}"/>
    <cellStyle name="Normal 6 2 3 3 4" xfId="26624" xr:uid="{00000000-0005-0000-0000-0000BE5D0000}"/>
    <cellStyle name="Normal 6 2 3 3 4 2" xfId="26625" xr:uid="{00000000-0005-0000-0000-0000BF5D0000}"/>
    <cellStyle name="Normal 6 2 3 3 4 3" xfId="26626" xr:uid="{00000000-0005-0000-0000-0000C05D0000}"/>
    <cellStyle name="Normal 6 2 3 3 4 4" xfId="26627" xr:uid="{00000000-0005-0000-0000-0000C15D0000}"/>
    <cellStyle name="Normal 6 2 3 3 5" xfId="26628" xr:uid="{00000000-0005-0000-0000-0000C25D0000}"/>
    <cellStyle name="Normal 6 2 3 3 5 2" xfId="26629" xr:uid="{00000000-0005-0000-0000-0000C35D0000}"/>
    <cellStyle name="Normal 6 2 3 3 5 3" xfId="26630" xr:uid="{00000000-0005-0000-0000-0000C45D0000}"/>
    <cellStyle name="Normal 6 2 3 3 6" xfId="26631" xr:uid="{00000000-0005-0000-0000-0000C55D0000}"/>
    <cellStyle name="Normal 6 2 3 3 7" xfId="26632" xr:uid="{00000000-0005-0000-0000-0000C65D0000}"/>
    <cellStyle name="Normal 6 2 3 3 8" xfId="26633" xr:uid="{00000000-0005-0000-0000-0000C75D0000}"/>
    <cellStyle name="Normal 6 2 3 4" xfId="26634" xr:uid="{00000000-0005-0000-0000-0000C85D0000}"/>
    <cellStyle name="Normal 6 2 3 4 2" xfId="26635" xr:uid="{00000000-0005-0000-0000-0000C95D0000}"/>
    <cellStyle name="Normal 6 2 3 4 2 2" xfId="26636" xr:uid="{00000000-0005-0000-0000-0000CA5D0000}"/>
    <cellStyle name="Normal 6 2 3 4 2 2 2" xfId="26637" xr:uid="{00000000-0005-0000-0000-0000CB5D0000}"/>
    <cellStyle name="Normal 6 2 3 4 2 2 2 2" xfId="26638" xr:uid="{00000000-0005-0000-0000-0000CC5D0000}"/>
    <cellStyle name="Normal 6 2 3 4 2 2 3" xfId="26639" xr:uid="{00000000-0005-0000-0000-0000CD5D0000}"/>
    <cellStyle name="Normal 6 2 3 4 2 2 4" xfId="26640" xr:uid="{00000000-0005-0000-0000-0000CE5D0000}"/>
    <cellStyle name="Normal 6 2 3 4 2 3" xfId="26641" xr:uid="{00000000-0005-0000-0000-0000CF5D0000}"/>
    <cellStyle name="Normal 6 2 3 4 2 3 2" xfId="26642" xr:uid="{00000000-0005-0000-0000-0000D05D0000}"/>
    <cellStyle name="Normal 6 2 3 4 2 3 3" xfId="26643" xr:uid="{00000000-0005-0000-0000-0000D15D0000}"/>
    <cellStyle name="Normal 6 2 3 4 2 3 4" xfId="26644" xr:uid="{00000000-0005-0000-0000-0000D25D0000}"/>
    <cellStyle name="Normal 6 2 3 4 2 4" xfId="26645" xr:uid="{00000000-0005-0000-0000-0000D35D0000}"/>
    <cellStyle name="Normal 6 2 3 4 2 4 2" xfId="26646" xr:uid="{00000000-0005-0000-0000-0000D45D0000}"/>
    <cellStyle name="Normal 6 2 3 4 2 4 3" xfId="26647" xr:uid="{00000000-0005-0000-0000-0000D55D0000}"/>
    <cellStyle name="Normal 6 2 3 4 2 5" xfId="26648" xr:uid="{00000000-0005-0000-0000-0000D65D0000}"/>
    <cellStyle name="Normal 6 2 3 4 2 6" xfId="26649" xr:uid="{00000000-0005-0000-0000-0000D75D0000}"/>
    <cellStyle name="Normal 6 2 3 4 2 7" xfId="26650" xr:uid="{00000000-0005-0000-0000-0000D85D0000}"/>
    <cellStyle name="Normal 6 2 3 4 3" xfId="26651" xr:uid="{00000000-0005-0000-0000-0000D95D0000}"/>
    <cellStyle name="Normal 6 2 3 4 3 2" xfId="26652" xr:uid="{00000000-0005-0000-0000-0000DA5D0000}"/>
    <cellStyle name="Normal 6 2 3 4 3 2 2" xfId="26653" xr:uid="{00000000-0005-0000-0000-0000DB5D0000}"/>
    <cellStyle name="Normal 6 2 3 4 3 3" xfId="26654" xr:uid="{00000000-0005-0000-0000-0000DC5D0000}"/>
    <cellStyle name="Normal 6 2 3 4 3 4" xfId="26655" xr:uid="{00000000-0005-0000-0000-0000DD5D0000}"/>
    <cellStyle name="Normal 6 2 3 4 4" xfId="26656" xr:uid="{00000000-0005-0000-0000-0000DE5D0000}"/>
    <cellStyle name="Normal 6 2 3 4 4 2" xfId="26657" xr:uid="{00000000-0005-0000-0000-0000DF5D0000}"/>
    <cellStyle name="Normal 6 2 3 4 4 3" xfId="26658" xr:uid="{00000000-0005-0000-0000-0000E05D0000}"/>
    <cellStyle name="Normal 6 2 3 4 4 4" xfId="26659" xr:uid="{00000000-0005-0000-0000-0000E15D0000}"/>
    <cellStyle name="Normal 6 2 3 4 5" xfId="26660" xr:uid="{00000000-0005-0000-0000-0000E25D0000}"/>
    <cellStyle name="Normal 6 2 3 4 5 2" xfId="26661" xr:uid="{00000000-0005-0000-0000-0000E35D0000}"/>
    <cellStyle name="Normal 6 2 3 4 5 3" xfId="26662" xr:uid="{00000000-0005-0000-0000-0000E45D0000}"/>
    <cellStyle name="Normal 6 2 3 4 6" xfId="26663" xr:uid="{00000000-0005-0000-0000-0000E55D0000}"/>
    <cellStyle name="Normal 6 2 3 4 7" xfId="26664" xr:uid="{00000000-0005-0000-0000-0000E65D0000}"/>
    <cellStyle name="Normal 6 2 3 4 8" xfId="26665" xr:uid="{00000000-0005-0000-0000-0000E75D0000}"/>
    <cellStyle name="Normal 6 2 3 5" xfId="26666" xr:uid="{00000000-0005-0000-0000-0000E85D0000}"/>
    <cellStyle name="Normal 6 2 3 5 2" xfId="26667" xr:uid="{00000000-0005-0000-0000-0000E95D0000}"/>
    <cellStyle name="Normal 6 2 3 5 2 2" xfId="26668" xr:uid="{00000000-0005-0000-0000-0000EA5D0000}"/>
    <cellStyle name="Normal 6 2 3 5 2 2 2" xfId="26669" xr:uid="{00000000-0005-0000-0000-0000EB5D0000}"/>
    <cellStyle name="Normal 6 2 3 5 2 3" xfId="26670" xr:uid="{00000000-0005-0000-0000-0000EC5D0000}"/>
    <cellStyle name="Normal 6 2 3 5 2 4" xfId="26671" xr:uid="{00000000-0005-0000-0000-0000ED5D0000}"/>
    <cellStyle name="Normal 6 2 3 5 3" xfId="26672" xr:uid="{00000000-0005-0000-0000-0000EE5D0000}"/>
    <cellStyle name="Normal 6 2 3 5 3 2" xfId="26673" xr:uid="{00000000-0005-0000-0000-0000EF5D0000}"/>
    <cellStyle name="Normal 6 2 3 5 3 3" xfId="26674" xr:uid="{00000000-0005-0000-0000-0000F05D0000}"/>
    <cellStyle name="Normal 6 2 3 5 3 4" xfId="26675" xr:uid="{00000000-0005-0000-0000-0000F15D0000}"/>
    <cellStyle name="Normal 6 2 3 5 4" xfId="26676" xr:uid="{00000000-0005-0000-0000-0000F25D0000}"/>
    <cellStyle name="Normal 6 2 3 5 4 2" xfId="26677" xr:uid="{00000000-0005-0000-0000-0000F35D0000}"/>
    <cellStyle name="Normal 6 2 3 5 4 3" xfId="26678" xr:uid="{00000000-0005-0000-0000-0000F45D0000}"/>
    <cellStyle name="Normal 6 2 3 5 5" xfId="26679" xr:uid="{00000000-0005-0000-0000-0000F55D0000}"/>
    <cellStyle name="Normal 6 2 3 5 6" xfId="26680" xr:uid="{00000000-0005-0000-0000-0000F65D0000}"/>
    <cellStyle name="Normal 6 2 3 5 7" xfId="26681" xr:uid="{00000000-0005-0000-0000-0000F75D0000}"/>
    <cellStyle name="Normal 6 2 3 6" xfId="26682" xr:uid="{00000000-0005-0000-0000-0000F85D0000}"/>
    <cellStyle name="Normal 6 2 3 6 2" xfId="26683" xr:uid="{00000000-0005-0000-0000-0000F95D0000}"/>
    <cellStyle name="Normal 6 2 3 6 2 2" xfId="26684" xr:uid="{00000000-0005-0000-0000-0000FA5D0000}"/>
    <cellStyle name="Normal 6 2 3 6 3" xfId="26685" xr:uid="{00000000-0005-0000-0000-0000FB5D0000}"/>
    <cellStyle name="Normal 6 2 3 6 4" xfId="26686" xr:uid="{00000000-0005-0000-0000-0000FC5D0000}"/>
    <cellStyle name="Normal 6 2 3 7" xfId="26687" xr:uid="{00000000-0005-0000-0000-0000FD5D0000}"/>
    <cellStyle name="Normal 6 2 3 8" xfId="26688" xr:uid="{00000000-0005-0000-0000-0000FE5D0000}"/>
    <cellStyle name="Normal 6 2 3 8 2" xfId="26689" xr:uid="{00000000-0005-0000-0000-0000FF5D0000}"/>
    <cellStyle name="Normal 6 2 3 8 3" xfId="26690" xr:uid="{00000000-0005-0000-0000-0000005E0000}"/>
    <cellStyle name="Normal 6 2 3 8 4" xfId="26691" xr:uid="{00000000-0005-0000-0000-0000015E0000}"/>
    <cellStyle name="Normal 6 2 3 9" xfId="26692" xr:uid="{00000000-0005-0000-0000-0000025E0000}"/>
    <cellStyle name="Normal 6 2 3 9 2" xfId="26693" xr:uid="{00000000-0005-0000-0000-0000035E0000}"/>
    <cellStyle name="Normal 6 2 3 9 3" xfId="26694" xr:uid="{00000000-0005-0000-0000-0000045E0000}"/>
    <cellStyle name="Normal 6 2 4" xfId="26695" xr:uid="{00000000-0005-0000-0000-0000055E0000}"/>
    <cellStyle name="Normal 6 2 4 10" xfId="26696" xr:uid="{00000000-0005-0000-0000-0000065E0000}"/>
    <cellStyle name="Normal 6 2 4 11" xfId="26697" xr:uid="{00000000-0005-0000-0000-0000075E0000}"/>
    <cellStyle name="Normal 6 2 4 2" xfId="26698" xr:uid="{00000000-0005-0000-0000-0000085E0000}"/>
    <cellStyle name="Normal 6 2 4 2 10" xfId="26699" xr:uid="{00000000-0005-0000-0000-0000095E0000}"/>
    <cellStyle name="Normal 6 2 4 2 2" xfId="26700" xr:uid="{00000000-0005-0000-0000-00000A5E0000}"/>
    <cellStyle name="Normal 6 2 4 2 2 2" xfId="26701" xr:uid="{00000000-0005-0000-0000-00000B5E0000}"/>
    <cellStyle name="Normal 6 2 4 2 2 2 2" xfId="26702" xr:uid="{00000000-0005-0000-0000-00000C5E0000}"/>
    <cellStyle name="Normal 6 2 4 2 2 2 2 2" xfId="26703" xr:uid="{00000000-0005-0000-0000-00000D5E0000}"/>
    <cellStyle name="Normal 6 2 4 2 2 2 2 2 2" xfId="26704" xr:uid="{00000000-0005-0000-0000-00000E5E0000}"/>
    <cellStyle name="Normal 6 2 4 2 2 2 2 3" xfId="26705" xr:uid="{00000000-0005-0000-0000-00000F5E0000}"/>
    <cellStyle name="Normal 6 2 4 2 2 2 2 4" xfId="26706" xr:uid="{00000000-0005-0000-0000-0000105E0000}"/>
    <cellStyle name="Normal 6 2 4 2 2 2 3" xfId="26707" xr:uid="{00000000-0005-0000-0000-0000115E0000}"/>
    <cellStyle name="Normal 6 2 4 2 2 2 3 2" xfId="26708" xr:uid="{00000000-0005-0000-0000-0000125E0000}"/>
    <cellStyle name="Normal 6 2 4 2 2 2 3 3" xfId="26709" xr:uid="{00000000-0005-0000-0000-0000135E0000}"/>
    <cellStyle name="Normal 6 2 4 2 2 2 3 4" xfId="26710" xr:uid="{00000000-0005-0000-0000-0000145E0000}"/>
    <cellStyle name="Normal 6 2 4 2 2 2 4" xfId="26711" xr:uid="{00000000-0005-0000-0000-0000155E0000}"/>
    <cellStyle name="Normal 6 2 4 2 2 2 4 2" xfId="26712" xr:uid="{00000000-0005-0000-0000-0000165E0000}"/>
    <cellStyle name="Normal 6 2 4 2 2 2 4 3" xfId="26713" xr:uid="{00000000-0005-0000-0000-0000175E0000}"/>
    <cellStyle name="Normal 6 2 4 2 2 2 5" xfId="26714" xr:uid="{00000000-0005-0000-0000-0000185E0000}"/>
    <cellStyle name="Normal 6 2 4 2 2 2 6" xfId="26715" xr:uid="{00000000-0005-0000-0000-0000195E0000}"/>
    <cellStyle name="Normal 6 2 4 2 2 2 7" xfId="26716" xr:uid="{00000000-0005-0000-0000-00001A5E0000}"/>
    <cellStyle name="Normal 6 2 4 2 2 3" xfId="26717" xr:uid="{00000000-0005-0000-0000-00001B5E0000}"/>
    <cellStyle name="Normal 6 2 4 2 2 3 2" xfId="26718" xr:uid="{00000000-0005-0000-0000-00001C5E0000}"/>
    <cellStyle name="Normal 6 2 4 2 2 3 2 2" xfId="26719" xr:uid="{00000000-0005-0000-0000-00001D5E0000}"/>
    <cellStyle name="Normal 6 2 4 2 2 3 3" xfId="26720" xr:uid="{00000000-0005-0000-0000-00001E5E0000}"/>
    <cellStyle name="Normal 6 2 4 2 2 3 4" xfId="26721" xr:uid="{00000000-0005-0000-0000-00001F5E0000}"/>
    <cellStyle name="Normal 6 2 4 2 2 4" xfId="26722" xr:uid="{00000000-0005-0000-0000-0000205E0000}"/>
    <cellStyle name="Normal 6 2 4 2 2 4 2" xfId="26723" xr:uid="{00000000-0005-0000-0000-0000215E0000}"/>
    <cellStyle name="Normal 6 2 4 2 2 4 3" xfId="26724" xr:uid="{00000000-0005-0000-0000-0000225E0000}"/>
    <cellStyle name="Normal 6 2 4 2 2 4 4" xfId="26725" xr:uid="{00000000-0005-0000-0000-0000235E0000}"/>
    <cellStyle name="Normal 6 2 4 2 2 5" xfId="26726" xr:uid="{00000000-0005-0000-0000-0000245E0000}"/>
    <cellStyle name="Normal 6 2 4 2 2 5 2" xfId="26727" xr:uid="{00000000-0005-0000-0000-0000255E0000}"/>
    <cellStyle name="Normal 6 2 4 2 2 5 3" xfId="26728" xr:uid="{00000000-0005-0000-0000-0000265E0000}"/>
    <cellStyle name="Normal 6 2 4 2 2 6" xfId="26729" xr:uid="{00000000-0005-0000-0000-0000275E0000}"/>
    <cellStyle name="Normal 6 2 4 2 2 7" xfId="26730" xr:uid="{00000000-0005-0000-0000-0000285E0000}"/>
    <cellStyle name="Normal 6 2 4 2 2 8" xfId="26731" xr:uid="{00000000-0005-0000-0000-0000295E0000}"/>
    <cellStyle name="Normal 6 2 4 2 3" xfId="26732" xr:uid="{00000000-0005-0000-0000-00002A5E0000}"/>
    <cellStyle name="Normal 6 2 4 2 3 2" xfId="26733" xr:uid="{00000000-0005-0000-0000-00002B5E0000}"/>
    <cellStyle name="Normal 6 2 4 2 3 2 2" xfId="26734" xr:uid="{00000000-0005-0000-0000-00002C5E0000}"/>
    <cellStyle name="Normal 6 2 4 2 3 2 2 2" xfId="26735" xr:uid="{00000000-0005-0000-0000-00002D5E0000}"/>
    <cellStyle name="Normal 6 2 4 2 3 2 2 2 2" xfId="26736" xr:uid="{00000000-0005-0000-0000-00002E5E0000}"/>
    <cellStyle name="Normal 6 2 4 2 3 2 2 3" xfId="26737" xr:uid="{00000000-0005-0000-0000-00002F5E0000}"/>
    <cellStyle name="Normal 6 2 4 2 3 2 2 4" xfId="26738" xr:uid="{00000000-0005-0000-0000-0000305E0000}"/>
    <cellStyle name="Normal 6 2 4 2 3 2 3" xfId="26739" xr:uid="{00000000-0005-0000-0000-0000315E0000}"/>
    <cellStyle name="Normal 6 2 4 2 3 2 3 2" xfId="26740" xr:uid="{00000000-0005-0000-0000-0000325E0000}"/>
    <cellStyle name="Normal 6 2 4 2 3 2 3 3" xfId="26741" xr:uid="{00000000-0005-0000-0000-0000335E0000}"/>
    <cellStyle name="Normal 6 2 4 2 3 2 3 4" xfId="26742" xr:uid="{00000000-0005-0000-0000-0000345E0000}"/>
    <cellStyle name="Normal 6 2 4 2 3 2 4" xfId="26743" xr:uid="{00000000-0005-0000-0000-0000355E0000}"/>
    <cellStyle name="Normal 6 2 4 2 3 2 4 2" xfId="26744" xr:uid="{00000000-0005-0000-0000-0000365E0000}"/>
    <cellStyle name="Normal 6 2 4 2 3 2 4 3" xfId="26745" xr:uid="{00000000-0005-0000-0000-0000375E0000}"/>
    <cellStyle name="Normal 6 2 4 2 3 2 5" xfId="26746" xr:uid="{00000000-0005-0000-0000-0000385E0000}"/>
    <cellStyle name="Normal 6 2 4 2 3 2 6" xfId="26747" xr:uid="{00000000-0005-0000-0000-0000395E0000}"/>
    <cellStyle name="Normal 6 2 4 2 3 2 7" xfId="26748" xr:uid="{00000000-0005-0000-0000-00003A5E0000}"/>
    <cellStyle name="Normal 6 2 4 2 3 3" xfId="26749" xr:uid="{00000000-0005-0000-0000-00003B5E0000}"/>
    <cellStyle name="Normal 6 2 4 2 3 3 2" xfId="26750" xr:uid="{00000000-0005-0000-0000-00003C5E0000}"/>
    <cellStyle name="Normal 6 2 4 2 3 3 2 2" xfId="26751" xr:uid="{00000000-0005-0000-0000-00003D5E0000}"/>
    <cellStyle name="Normal 6 2 4 2 3 3 3" xfId="26752" xr:uid="{00000000-0005-0000-0000-00003E5E0000}"/>
    <cellStyle name="Normal 6 2 4 2 3 3 4" xfId="26753" xr:uid="{00000000-0005-0000-0000-00003F5E0000}"/>
    <cellStyle name="Normal 6 2 4 2 3 4" xfId="26754" xr:uid="{00000000-0005-0000-0000-0000405E0000}"/>
    <cellStyle name="Normal 6 2 4 2 3 4 2" xfId="26755" xr:uid="{00000000-0005-0000-0000-0000415E0000}"/>
    <cellStyle name="Normal 6 2 4 2 3 4 3" xfId="26756" xr:uid="{00000000-0005-0000-0000-0000425E0000}"/>
    <cellStyle name="Normal 6 2 4 2 3 4 4" xfId="26757" xr:uid="{00000000-0005-0000-0000-0000435E0000}"/>
    <cellStyle name="Normal 6 2 4 2 3 5" xfId="26758" xr:uid="{00000000-0005-0000-0000-0000445E0000}"/>
    <cellStyle name="Normal 6 2 4 2 3 5 2" xfId="26759" xr:uid="{00000000-0005-0000-0000-0000455E0000}"/>
    <cellStyle name="Normal 6 2 4 2 3 5 3" xfId="26760" xr:uid="{00000000-0005-0000-0000-0000465E0000}"/>
    <cellStyle name="Normal 6 2 4 2 3 6" xfId="26761" xr:uid="{00000000-0005-0000-0000-0000475E0000}"/>
    <cellStyle name="Normal 6 2 4 2 3 7" xfId="26762" xr:uid="{00000000-0005-0000-0000-0000485E0000}"/>
    <cellStyle name="Normal 6 2 4 2 3 8" xfId="26763" xr:uid="{00000000-0005-0000-0000-0000495E0000}"/>
    <cellStyle name="Normal 6 2 4 2 4" xfId="26764" xr:uid="{00000000-0005-0000-0000-00004A5E0000}"/>
    <cellStyle name="Normal 6 2 4 2 4 2" xfId="26765" xr:uid="{00000000-0005-0000-0000-00004B5E0000}"/>
    <cellStyle name="Normal 6 2 4 2 4 2 2" xfId="26766" xr:uid="{00000000-0005-0000-0000-00004C5E0000}"/>
    <cellStyle name="Normal 6 2 4 2 4 2 2 2" xfId="26767" xr:uid="{00000000-0005-0000-0000-00004D5E0000}"/>
    <cellStyle name="Normal 6 2 4 2 4 2 3" xfId="26768" xr:uid="{00000000-0005-0000-0000-00004E5E0000}"/>
    <cellStyle name="Normal 6 2 4 2 4 2 4" xfId="26769" xr:uid="{00000000-0005-0000-0000-00004F5E0000}"/>
    <cellStyle name="Normal 6 2 4 2 4 3" xfId="26770" xr:uid="{00000000-0005-0000-0000-0000505E0000}"/>
    <cellStyle name="Normal 6 2 4 2 4 3 2" xfId="26771" xr:uid="{00000000-0005-0000-0000-0000515E0000}"/>
    <cellStyle name="Normal 6 2 4 2 4 3 3" xfId="26772" xr:uid="{00000000-0005-0000-0000-0000525E0000}"/>
    <cellStyle name="Normal 6 2 4 2 4 3 4" xfId="26773" xr:uid="{00000000-0005-0000-0000-0000535E0000}"/>
    <cellStyle name="Normal 6 2 4 2 4 4" xfId="26774" xr:uid="{00000000-0005-0000-0000-0000545E0000}"/>
    <cellStyle name="Normal 6 2 4 2 4 4 2" xfId="26775" xr:uid="{00000000-0005-0000-0000-0000555E0000}"/>
    <cellStyle name="Normal 6 2 4 2 4 4 3" xfId="26776" xr:uid="{00000000-0005-0000-0000-0000565E0000}"/>
    <cellStyle name="Normal 6 2 4 2 4 5" xfId="26777" xr:uid="{00000000-0005-0000-0000-0000575E0000}"/>
    <cellStyle name="Normal 6 2 4 2 4 6" xfId="26778" xr:uid="{00000000-0005-0000-0000-0000585E0000}"/>
    <cellStyle name="Normal 6 2 4 2 4 7" xfId="26779" xr:uid="{00000000-0005-0000-0000-0000595E0000}"/>
    <cellStyle name="Normal 6 2 4 2 5" xfId="26780" xr:uid="{00000000-0005-0000-0000-00005A5E0000}"/>
    <cellStyle name="Normal 6 2 4 2 5 2" xfId="26781" xr:uid="{00000000-0005-0000-0000-00005B5E0000}"/>
    <cellStyle name="Normal 6 2 4 2 5 2 2" xfId="26782" xr:uid="{00000000-0005-0000-0000-00005C5E0000}"/>
    <cellStyle name="Normal 6 2 4 2 5 3" xfId="26783" xr:uid="{00000000-0005-0000-0000-00005D5E0000}"/>
    <cellStyle name="Normal 6 2 4 2 5 4" xfId="26784" xr:uid="{00000000-0005-0000-0000-00005E5E0000}"/>
    <cellStyle name="Normal 6 2 4 2 6" xfId="26785" xr:uid="{00000000-0005-0000-0000-00005F5E0000}"/>
    <cellStyle name="Normal 6 2 4 2 6 2" xfId="26786" xr:uid="{00000000-0005-0000-0000-0000605E0000}"/>
    <cellStyle name="Normal 6 2 4 2 6 3" xfId="26787" xr:uid="{00000000-0005-0000-0000-0000615E0000}"/>
    <cellStyle name="Normal 6 2 4 2 6 4" xfId="26788" xr:uid="{00000000-0005-0000-0000-0000625E0000}"/>
    <cellStyle name="Normal 6 2 4 2 7" xfId="26789" xr:uid="{00000000-0005-0000-0000-0000635E0000}"/>
    <cellStyle name="Normal 6 2 4 2 7 2" xfId="26790" xr:uid="{00000000-0005-0000-0000-0000645E0000}"/>
    <cellStyle name="Normal 6 2 4 2 7 3" xfId="26791" xr:uid="{00000000-0005-0000-0000-0000655E0000}"/>
    <cellStyle name="Normal 6 2 4 2 8" xfId="26792" xr:uid="{00000000-0005-0000-0000-0000665E0000}"/>
    <cellStyle name="Normal 6 2 4 2 9" xfId="26793" xr:uid="{00000000-0005-0000-0000-0000675E0000}"/>
    <cellStyle name="Normal 6 2 4 3" xfId="26794" xr:uid="{00000000-0005-0000-0000-0000685E0000}"/>
    <cellStyle name="Normal 6 2 4 3 2" xfId="26795" xr:uid="{00000000-0005-0000-0000-0000695E0000}"/>
    <cellStyle name="Normal 6 2 4 3 2 2" xfId="26796" xr:uid="{00000000-0005-0000-0000-00006A5E0000}"/>
    <cellStyle name="Normal 6 2 4 3 2 2 2" xfId="26797" xr:uid="{00000000-0005-0000-0000-00006B5E0000}"/>
    <cellStyle name="Normal 6 2 4 3 2 2 2 2" xfId="26798" xr:uid="{00000000-0005-0000-0000-00006C5E0000}"/>
    <cellStyle name="Normal 6 2 4 3 2 2 3" xfId="26799" xr:uid="{00000000-0005-0000-0000-00006D5E0000}"/>
    <cellStyle name="Normal 6 2 4 3 2 2 4" xfId="26800" xr:uid="{00000000-0005-0000-0000-00006E5E0000}"/>
    <cellStyle name="Normal 6 2 4 3 2 3" xfId="26801" xr:uid="{00000000-0005-0000-0000-00006F5E0000}"/>
    <cellStyle name="Normal 6 2 4 3 2 3 2" xfId="26802" xr:uid="{00000000-0005-0000-0000-0000705E0000}"/>
    <cellStyle name="Normal 6 2 4 3 2 3 3" xfId="26803" xr:uid="{00000000-0005-0000-0000-0000715E0000}"/>
    <cellStyle name="Normal 6 2 4 3 2 3 4" xfId="26804" xr:uid="{00000000-0005-0000-0000-0000725E0000}"/>
    <cellStyle name="Normal 6 2 4 3 2 4" xfId="26805" xr:uid="{00000000-0005-0000-0000-0000735E0000}"/>
    <cellStyle name="Normal 6 2 4 3 2 4 2" xfId="26806" xr:uid="{00000000-0005-0000-0000-0000745E0000}"/>
    <cellStyle name="Normal 6 2 4 3 2 4 3" xfId="26807" xr:uid="{00000000-0005-0000-0000-0000755E0000}"/>
    <cellStyle name="Normal 6 2 4 3 2 5" xfId="26808" xr:uid="{00000000-0005-0000-0000-0000765E0000}"/>
    <cellStyle name="Normal 6 2 4 3 2 6" xfId="26809" xr:uid="{00000000-0005-0000-0000-0000775E0000}"/>
    <cellStyle name="Normal 6 2 4 3 2 7" xfId="26810" xr:uid="{00000000-0005-0000-0000-0000785E0000}"/>
    <cellStyle name="Normal 6 2 4 3 3" xfId="26811" xr:uid="{00000000-0005-0000-0000-0000795E0000}"/>
    <cellStyle name="Normal 6 2 4 3 3 2" xfId="26812" xr:uid="{00000000-0005-0000-0000-00007A5E0000}"/>
    <cellStyle name="Normal 6 2 4 3 3 2 2" xfId="26813" xr:uid="{00000000-0005-0000-0000-00007B5E0000}"/>
    <cellStyle name="Normal 6 2 4 3 3 3" xfId="26814" xr:uid="{00000000-0005-0000-0000-00007C5E0000}"/>
    <cellStyle name="Normal 6 2 4 3 3 4" xfId="26815" xr:uid="{00000000-0005-0000-0000-00007D5E0000}"/>
    <cellStyle name="Normal 6 2 4 3 4" xfId="26816" xr:uid="{00000000-0005-0000-0000-00007E5E0000}"/>
    <cellStyle name="Normal 6 2 4 3 4 2" xfId="26817" xr:uid="{00000000-0005-0000-0000-00007F5E0000}"/>
    <cellStyle name="Normal 6 2 4 3 4 3" xfId="26818" xr:uid="{00000000-0005-0000-0000-0000805E0000}"/>
    <cellStyle name="Normal 6 2 4 3 4 4" xfId="26819" xr:uid="{00000000-0005-0000-0000-0000815E0000}"/>
    <cellStyle name="Normal 6 2 4 3 5" xfId="26820" xr:uid="{00000000-0005-0000-0000-0000825E0000}"/>
    <cellStyle name="Normal 6 2 4 3 5 2" xfId="26821" xr:uid="{00000000-0005-0000-0000-0000835E0000}"/>
    <cellStyle name="Normal 6 2 4 3 5 3" xfId="26822" xr:uid="{00000000-0005-0000-0000-0000845E0000}"/>
    <cellStyle name="Normal 6 2 4 3 6" xfId="26823" xr:uid="{00000000-0005-0000-0000-0000855E0000}"/>
    <cellStyle name="Normal 6 2 4 3 7" xfId="26824" xr:uid="{00000000-0005-0000-0000-0000865E0000}"/>
    <cellStyle name="Normal 6 2 4 3 8" xfId="26825" xr:uid="{00000000-0005-0000-0000-0000875E0000}"/>
    <cellStyle name="Normal 6 2 4 4" xfId="26826" xr:uid="{00000000-0005-0000-0000-0000885E0000}"/>
    <cellStyle name="Normal 6 2 4 4 2" xfId="26827" xr:uid="{00000000-0005-0000-0000-0000895E0000}"/>
    <cellStyle name="Normal 6 2 4 4 2 2" xfId="26828" xr:uid="{00000000-0005-0000-0000-00008A5E0000}"/>
    <cellStyle name="Normal 6 2 4 4 2 2 2" xfId="26829" xr:uid="{00000000-0005-0000-0000-00008B5E0000}"/>
    <cellStyle name="Normal 6 2 4 4 2 2 2 2" xfId="26830" xr:uid="{00000000-0005-0000-0000-00008C5E0000}"/>
    <cellStyle name="Normal 6 2 4 4 2 2 3" xfId="26831" xr:uid="{00000000-0005-0000-0000-00008D5E0000}"/>
    <cellStyle name="Normal 6 2 4 4 2 2 4" xfId="26832" xr:uid="{00000000-0005-0000-0000-00008E5E0000}"/>
    <cellStyle name="Normal 6 2 4 4 2 3" xfId="26833" xr:uid="{00000000-0005-0000-0000-00008F5E0000}"/>
    <cellStyle name="Normal 6 2 4 4 2 3 2" xfId="26834" xr:uid="{00000000-0005-0000-0000-0000905E0000}"/>
    <cellStyle name="Normal 6 2 4 4 2 3 3" xfId="26835" xr:uid="{00000000-0005-0000-0000-0000915E0000}"/>
    <cellStyle name="Normal 6 2 4 4 2 3 4" xfId="26836" xr:uid="{00000000-0005-0000-0000-0000925E0000}"/>
    <cellStyle name="Normal 6 2 4 4 2 4" xfId="26837" xr:uid="{00000000-0005-0000-0000-0000935E0000}"/>
    <cellStyle name="Normal 6 2 4 4 2 4 2" xfId="26838" xr:uid="{00000000-0005-0000-0000-0000945E0000}"/>
    <cellStyle name="Normal 6 2 4 4 2 4 3" xfId="26839" xr:uid="{00000000-0005-0000-0000-0000955E0000}"/>
    <cellStyle name="Normal 6 2 4 4 2 5" xfId="26840" xr:uid="{00000000-0005-0000-0000-0000965E0000}"/>
    <cellStyle name="Normal 6 2 4 4 2 6" xfId="26841" xr:uid="{00000000-0005-0000-0000-0000975E0000}"/>
    <cellStyle name="Normal 6 2 4 4 2 7" xfId="26842" xr:uid="{00000000-0005-0000-0000-0000985E0000}"/>
    <cellStyle name="Normal 6 2 4 4 3" xfId="26843" xr:uid="{00000000-0005-0000-0000-0000995E0000}"/>
    <cellStyle name="Normal 6 2 4 4 3 2" xfId="26844" xr:uid="{00000000-0005-0000-0000-00009A5E0000}"/>
    <cellStyle name="Normal 6 2 4 4 3 2 2" xfId="26845" xr:uid="{00000000-0005-0000-0000-00009B5E0000}"/>
    <cellStyle name="Normal 6 2 4 4 3 3" xfId="26846" xr:uid="{00000000-0005-0000-0000-00009C5E0000}"/>
    <cellStyle name="Normal 6 2 4 4 3 4" xfId="26847" xr:uid="{00000000-0005-0000-0000-00009D5E0000}"/>
    <cellStyle name="Normal 6 2 4 4 4" xfId="26848" xr:uid="{00000000-0005-0000-0000-00009E5E0000}"/>
    <cellStyle name="Normal 6 2 4 4 4 2" xfId="26849" xr:uid="{00000000-0005-0000-0000-00009F5E0000}"/>
    <cellStyle name="Normal 6 2 4 4 4 3" xfId="26850" xr:uid="{00000000-0005-0000-0000-0000A05E0000}"/>
    <cellStyle name="Normal 6 2 4 4 4 4" xfId="26851" xr:uid="{00000000-0005-0000-0000-0000A15E0000}"/>
    <cellStyle name="Normal 6 2 4 4 5" xfId="26852" xr:uid="{00000000-0005-0000-0000-0000A25E0000}"/>
    <cellStyle name="Normal 6 2 4 4 5 2" xfId="26853" xr:uid="{00000000-0005-0000-0000-0000A35E0000}"/>
    <cellStyle name="Normal 6 2 4 4 5 3" xfId="26854" xr:uid="{00000000-0005-0000-0000-0000A45E0000}"/>
    <cellStyle name="Normal 6 2 4 4 6" xfId="26855" xr:uid="{00000000-0005-0000-0000-0000A55E0000}"/>
    <cellStyle name="Normal 6 2 4 4 7" xfId="26856" xr:uid="{00000000-0005-0000-0000-0000A65E0000}"/>
    <cellStyle name="Normal 6 2 4 4 8" xfId="26857" xr:uid="{00000000-0005-0000-0000-0000A75E0000}"/>
    <cellStyle name="Normal 6 2 4 5" xfId="26858" xr:uid="{00000000-0005-0000-0000-0000A85E0000}"/>
    <cellStyle name="Normal 6 2 4 5 2" xfId="26859" xr:uid="{00000000-0005-0000-0000-0000A95E0000}"/>
    <cellStyle name="Normal 6 2 4 5 2 2" xfId="26860" xr:uid="{00000000-0005-0000-0000-0000AA5E0000}"/>
    <cellStyle name="Normal 6 2 4 5 2 2 2" xfId="26861" xr:uid="{00000000-0005-0000-0000-0000AB5E0000}"/>
    <cellStyle name="Normal 6 2 4 5 2 3" xfId="26862" xr:uid="{00000000-0005-0000-0000-0000AC5E0000}"/>
    <cellStyle name="Normal 6 2 4 5 2 4" xfId="26863" xr:uid="{00000000-0005-0000-0000-0000AD5E0000}"/>
    <cellStyle name="Normal 6 2 4 5 3" xfId="26864" xr:uid="{00000000-0005-0000-0000-0000AE5E0000}"/>
    <cellStyle name="Normal 6 2 4 5 3 2" xfId="26865" xr:uid="{00000000-0005-0000-0000-0000AF5E0000}"/>
    <cellStyle name="Normal 6 2 4 5 3 3" xfId="26866" xr:uid="{00000000-0005-0000-0000-0000B05E0000}"/>
    <cellStyle name="Normal 6 2 4 5 3 4" xfId="26867" xr:uid="{00000000-0005-0000-0000-0000B15E0000}"/>
    <cellStyle name="Normal 6 2 4 5 4" xfId="26868" xr:uid="{00000000-0005-0000-0000-0000B25E0000}"/>
    <cellStyle name="Normal 6 2 4 5 4 2" xfId="26869" xr:uid="{00000000-0005-0000-0000-0000B35E0000}"/>
    <cellStyle name="Normal 6 2 4 5 4 3" xfId="26870" xr:uid="{00000000-0005-0000-0000-0000B45E0000}"/>
    <cellStyle name="Normal 6 2 4 5 5" xfId="26871" xr:uid="{00000000-0005-0000-0000-0000B55E0000}"/>
    <cellStyle name="Normal 6 2 4 5 6" xfId="26872" xr:uid="{00000000-0005-0000-0000-0000B65E0000}"/>
    <cellStyle name="Normal 6 2 4 5 7" xfId="26873" xr:uid="{00000000-0005-0000-0000-0000B75E0000}"/>
    <cellStyle name="Normal 6 2 4 6" xfId="26874" xr:uid="{00000000-0005-0000-0000-0000B85E0000}"/>
    <cellStyle name="Normal 6 2 4 6 2" xfId="26875" xr:uid="{00000000-0005-0000-0000-0000B95E0000}"/>
    <cellStyle name="Normal 6 2 4 6 2 2" xfId="26876" xr:uid="{00000000-0005-0000-0000-0000BA5E0000}"/>
    <cellStyle name="Normal 6 2 4 6 3" xfId="26877" xr:uid="{00000000-0005-0000-0000-0000BB5E0000}"/>
    <cellStyle name="Normal 6 2 4 6 4" xfId="26878" xr:uid="{00000000-0005-0000-0000-0000BC5E0000}"/>
    <cellStyle name="Normal 6 2 4 7" xfId="26879" xr:uid="{00000000-0005-0000-0000-0000BD5E0000}"/>
    <cellStyle name="Normal 6 2 4 7 2" xfId="26880" xr:uid="{00000000-0005-0000-0000-0000BE5E0000}"/>
    <cellStyle name="Normal 6 2 4 7 3" xfId="26881" xr:uid="{00000000-0005-0000-0000-0000BF5E0000}"/>
    <cellStyle name="Normal 6 2 4 7 4" xfId="26882" xr:uid="{00000000-0005-0000-0000-0000C05E0000}"/>
    <cellStyle name="Normal 6 2 4 8" xfId="26883" xr:uid="{00000000-0005-0000-0000-0000C15E0000}"/>
    <cellStyle name="Normal 6 2 4 8 2" xfId="26884" xr:uid="{00000000-0005-0000-0000-0000C25E0000}"/>
    <cellStyle name="Normal 6 2 4 8 3" xfId="26885" xr:uid="{00000000-0005-0000-0000-0000C35E0000}"/>
    <cellStyle name="Normal 6 2 4 9" xfId="26886" xr:uid="{00000000-0005-0000-0000-0000C45E0000}"/>
    <cellStyle name="Normal 6 2 5" xfId="26887" xr:uid="{00000000-0005-0000-0000-0000C55E0000}"/>
    <cellStyle name="Normal 6 2 5 10" xfId="26888" xr:uid="{00000000-0005-0000-0000-0000C65E0000}"/>
    <cellStyle name="Normal 6 2 5 2" xfId="26889" xr:uid="{00000000-0005-0000-0000-0000C75E0000}"/>
    <cellStyle name="Normal 6 2 5 2 2" xfId="26890" xr:uid="{00000000-0005-0000-0000-0000C85E0000}"/>
    <cellStyle name="Normal 6 2 5 2 2 2" xfId="26891" xr:uid="{00000000-0005-0000-0000-0000C95E0000}"/>
    <cellStyle name="Normal 6 2 5 2 2 2 2" xfId="26892" xr:uid="{00000000-0005-0000-0000-0000CA5E0000}"/>
    <cellStyle name="Normal 6 2 5 2 2 2 2 2" xfId="26893" xr:uid="{00000000-0005-0000-0000-0000CB5E0000}"/>
    <cellStyle name="Normal 6 2 5 2 2 2 3" xfId="26894" xr:uid="{00000000-0005-0000-0000-0000CC5E0000}"/>
    <cellStyle name="Normal 6 2 5 2 2 2 4" xfId="26895" xr:uid="{00000000-0005-0000-0000-0000CD5E0000}"/>
    <cellStyle name="Normal 6 2 5 2 2 3" xfId="26896" xr:uid="{00000000-0005-0000-0000-0000CE5E0000}"/>
    <cellStyle name="Normal 6 2 5 2 2 3 2" xfId="26897" xr:uid="{00000000-0005-0000-0000-0000CF5E0000}"/>
    <cellStyle name="Normal 6 2 5 2 2 3 3" xfId="26898" xr:uid="{00000000-0005-0000-0000-0000D05E0000}"/>
    <cellStyle name="Normal 6 2 5 2 2 3 4" xfId="26899" xr:uid="{00000000-0005-0000-0000-0000D15E0000}"/>
    <cellStyle name="Normal 6 2 5 2 2 4" xfId="26900" xr:uid="{00000000-0005-0000-0000-0000D25E0000}"/>
    <cellStyle name="Normal 6 2 5 2 2 4 2" xfId="26901" xr:uid="{00000000-0005-0000-0000-0000D35E0000}"/>
    <cellStyle name="Normal 6 2 5 2 2 4 3" xfId="26902" xr:uid="{00000000-0005-0000-0000-0000D45E0000}"/>
    <cellStyle name="Normal 6 2 5 2 2 5" xfId="26903" xr:uid="{00000000-0005-0000-0000-0000D55E0000}"/>
    <cellStyle name="Normal 6 2 5 2 2 6" xfId="26904" xr:uid="{00000000-0005-0000-0000-0000D65E0000}"/>
    <cellStyle name="Normal 6 2 5 2 2 7" xfId="26905" xr:uid="{00000000-0005-0000-0000-0000D75E0000}"/>
    <cellStyle name="Normal 6 2 5 2 3" xfId="26906" xr:uid="{00000000-0005-0000-0000-0000D85E0000}"/>
    <cellStyle name="Normal 6 2 5 2 3 2" xfId="26907" xr:uid="{00000000-0005-0000-0000-0000D95E0000}"/>
    <cellStyle name="Normal 6 2 5 2 3 2 2" xfId="26908" xr:uid="{00000000-0005-0000-0000-0000DA5E0000}"/>
    <cellStyle name="Normal 6 2 5 2 3 3" xfId="26909" xr:uid="{00000000-0005-0000-0000-0000DB5E0000}"/>
    <cellStyle name="Normal 6 2 5 2 3 4" xfId="26910" xr:uid="{00000000-0005-0000-0000-0000DC5E0000}"/>
    <cellStyle name="Normal 6 2 5 2 4" xfId="26911" xr:uid="{00000000-0005-0000-0000-0000DD5E0000}"/>
    <cellStyle name="Normal 6 2 5 2 4 2" xfId="26912" xr:uid="{00000000-0005-0000-0000-0000DE5E0000}"/>
    <cellStyle name="Normal 6 2 5 2 4 3" xfId="26913" xr:uid="{00000000-0005-0000-0000-0000DF5E0000}"/>
    <cellStyle name="Normal 6 2 5 2 4 4" xfId="26914" xr:uid="{00000000-0005-0000-0000-0000E05E0000}"/>
    <cellStyle name="Normal 6 2 5 2 5" xfId="26915" xr:uid="{00000000-0005-0000-0000-0000E15E0000}"/>
    <cellStyle name="Normal 6 2 5 2 5 2" xfId="26916" xr:uid="{00000000-0005-0000-0000-0000E25E0000}"/>
    <cellStyle name="Normal 6 2 5 2 5 3" xfId="26917" xr:uid="{00000000-0005-0000-0000-0000E35E0000}"/>
    <cellStyle name="Normal 6 2 5 2 6" xfId="26918" xr:uid="{00000000-0005-0000-0000-0000E45E0000}"/>
    <cellStyle name="Normal 6 2 5 2 7" xfId="26919" xr:uid="{00000000-0005-0000-0000-0000E55E0000}"/>
    <cellStyle name="Normal 6 2 5 2 8" xfId="26920" xr:uid="{00000000-0005-0000-0000-0000E65E0000}"/>
    <cellStyle name="Normal 6 2 5 3" xfId="26921" xr:uid="{00000000-0005-0000-0000-0000E75E0000}"/>
    <cellStyle name="Normal 6 2 5 3 2" xfId="26922" xr:uid="{00000000-0005-0000-0000-0000E85E0000}"/>
    <cellStyle name="Normal 6 2 5 3 2 2" xfId="26923" xr:uid="{00000000-0005-0000-0000-0000E95E0000}"/>
    <cellStyle name="Normal 6 2 5 3 2 2 2" xfId="26924" xr:uid="{00000000-0005-0000-0000-0000EA5E0000}"/>
    <cellStyle name="Normal 6 2 5 3 2 2 2 2" xfId="26925" xr:uid="{00000000-0005-0000-0000-0000EB5E0000}"/>
    <cellStyle name="Normal 6 2 5 3 2 2 3" xfId="26926" xr:uid="{00000000-0005-0000-0000-0000EC5E0000}"/>
    <cellStyle name="Normal 6 2 5 3 2 2 4" xfId="26927" xr:uid="{00000000-0005-0000-0000-0000ED5E0000}"/>
    <cellStyle name="Normal 6 2 5 3 2 3" xfId="26928" xr:uid="{00000000-0005-0000-0000-0000EE5E0000}"/>
    <cellStyle name="Normal 6 2 5 3 2 3 2" xfId="26929" xr:uid="{00000000-0005-0000-0000-0000EF5E0000}"/>
    <cellStyle name="Normal 6 2 5 3 2 3 3" xfId="26930" xr:uid="{00000000-0005-0000-0000-0000F05E0000}"/>
    <cellStyle name="Normal 6 2 5 3 2 3 4" xfId="26931" xr:uid="{00000000-0005-0000-0000-0000F15E0000}"/>
    <cellStyle name="Normal 6 2 5 3 2 4" xfId="26932" xr:uid="{00000000-0005-0000-0000-0000F25E0000}"/>
    <cellStyle name="Normal 6 2 5 3 2 4 2" xfId="26933" xr:uid="{00000000-0005-0000-0000-0000F35E0000}"/>
    <cellStyle name="Normal 6 2 5 3 2 4 3" xfId="26934" xr:uid="{00000000-0005-0000-0000-0000F45E0000}"/>
    <cellStyle name="Normal 6 2 5 3 2 5" xfId="26935" xr:uid="{00000000-0005-0000-0000-0000F55E0000}"/>
    <cellStyle name="Normal 6 2 5 3 2 6" xfId="26936" xr:uid="{00000000-0005-0000-0000-0000F65E0000}"/>
    <cellStyle name="Normal 6 2 5 3 2 7" xfId="26937" xr:uid="{00000000-0005-0000-0000-0000F75E0000}"/>
    <cellStyle name="Normal 6 2 5 3 3" xfId="26938" xr:uid="{00000000-0005-0000-0000-0000F85E0000}"/>
    <cellStyle name="Normal 6 2 5 3 3 2" xfId="26939" xr:uid="{00000000-0005-0000-0000-0000F95E0000}"/>
    <cellStyle name="Normal 6 2 5 3 3 2 2" xfId="26940" xr:uid="{00000000-0005-0000-0000-0000FA5E0000}"/>
    <cellStyle name="Normal 6 2 5 3 3 3" xfId="26941" xr:uid="{00000000-0005-0000-0000-0000FB5E0000}"/>
    <cellStyle name="Normal 6 2 5 3 3 4" xfId="26942" xr:uid="{00000000-0005-0000-0000-0000FC5E0000}"/>
    <cellStyle name="Normal 6 2 5 3 4" xfId="26943" xr:uid="{00000000-0005-0000-0000-0000FD5E0000}"/>
    <cellStyle name="Normal 6 2 5 3 4 2" xfId="26944" xr:uid="{00000000-0005-0000-0000-0000FE5E0000}"/>
    <cellStyle name="Normal 6 2 5 3 4 3" xfId="26945" xr:uid="{00000000-0005-0000-0000-0000FF5E0000}"/>
    <cellStyle name="Normal 6 2 5 3 4 4" xfId="26946" xr:uid="{00000000-0005-0000-0000-0000005F0000}"/>
    <cellStyle name="Normal 6 2 5 3 5" xfId="26947" xr:uid="{00000000-0005-0000-0000-0000015F0000}"/>
    <cellStyle name="Normal 6 2 5 3 5 2" xfId="26948" xr:uid="{00000000-0005-0000-0000-0000025F0000}"/>
    <cellStyle name="Normal 6 2 5 3 5 3" xfId="26949" xr:uid="{00000000-0005-0000-0000-0000035F0000}"/>
    <cellStyle name="Normal 6 2 5 3 6" xfId="26950" xr:uid="{00000000-0005-0000-0000-0000045F0000}"/>
    <cellStyle name="Normal 6 2 5 3 7" xfId="26951" xr:uid="{00000000-0005-0000-0000-0000055F0000}"/>
    <cellStyle name="Normal 6 2 5 3 8" xfId="26952" xr:uid="{00000000-0005-0000-0000-0000065F0000}"/>
    <cellStyle name="Normal 6 2 5 4" xfId="26953" xr:uid="{00000000-0005-0000-0000-0000075F0000}"/>
    <cellStyle name="Normal 6 2 5 4 2" xfId="26954" xr:uid="{00000000-0005-0000-0000-0000085F0000}"/>
    <cellStyle name="Normal 6 2 5 4 2 2" xfId="26955" xr:uid="{00000000-0005-0000-0000-0000095F0000}"/>
    <cellStyle name="Normal 6 2 5 4 2 2 2" xfId="26956" xr:uid="{00000000-0005-0000-0000-00000A5F0000}"/>
    <cellStyle name="Normal 6 2 5 4 2 3" xfId="26957" xr:uid="{00000000-0005-0000-0000-00000B5F0000}"/>
    <cellStyle name="Normal 6 2 5 4 2 4" xfId="26958" xr:uid="{00000000-0005-0000-0000-00000C5F0000}"/>
    <cellStyle name="Normal 6 2 5 4 3" xfId="26959" xr:uid="{00000000-0005-0000-0000-00000D5F0000}"/>
    <cellStyle name="Normal 6 2 5 4 3 2" xfId="26960" xr:uid="{00000000-0005-0000-0000-00000E5F0000}"/>
    <cellStyle name="Normal 6 2 5 4 3 3" xfId="26961" xr:uid="{00000000-0005-0000-0000-00000F5F0000}"/>
    <cellStyle name="Normal 6 2 5 4 3 4" xfId="26962" xr:uid="{00000000-0005-0000-0000-0000105F0000}"/>
    <cellStyle name="Normal 6 2 5 4 4" xfId="26963" xr:uid="{00000000-0005-0000-0000-0000115F0000}"/>
    <cellStyle name="Normal 6 2 5 4 4 2" xfId="26964" xr:uid="{00000000-0005-0000-0000-0000125F0000}"/>
    <cellStyle name="Normal 6 2 5 4 4 3" xfId="26965" xr:uid="{00000000-0005-0000-0000-0000135F0000}"/>
    <cellStyle name="Normal 6 2 5 4 5" xfId="26966" xr:uid="{00000000-0005-0000-0000-0000145F0000}"/>
    <cellStyle name="Normal 6 2 5 4 6" xfId="26967" xr:uid="{00000000-0005-0000-0000-0000155F0000}"/>
    <cellStyle name="Normal 6 2 5 4 7" xfId="26968" xr:uid="{00000000-0005-0000-0000-0000165F0000}"/>
    <cellStyle name="Normal 6 2 5 5" xfId="26969" xr:uid="{00000000-0005-0000-0000-0000175F0000}"/>
    <cellStyle name="Normal 6 2 5 5 2" xfId="26970" xr:uid="{00000000-0005-0000-0000-0000185F0000}"/>
    <cellStyle name="Normal 6 2 5 5 2 2" xfId="26971" xr:uid="{00000000-0005-0000-0000-0000195F0000}"/>
    <cellStyle name="Normal 6 2 5 5 3" xfId="26972" xr:uid="{00000000-0005-0000-0000-00001A5F0000}"/>
    <cellStyle name="Normal 6 2 5 5 4" xfId="26973" xr:uid="{00000000-0005-0000-0000-00001B5F0000}"/>
    <cellStyle name="Normal 6 2 5 6" xfId="26974" xr:uid="{00000000-0005-0000-0000-00001C5F0000}"/>
    <cellStyle name="Normal 6 2 5 6 2" xfId="26975" xr:uid="{00000000-0005-0000-0000-00001D5F0000}"/>
    <cellStyle name="Normal 6 2 5 6 3" xfId="26976" xr:uid="{00000000-0005-0000-0000-00001E5F0000}"/>
    <cellStyle name="Normal 6 2 5 6 4" xfId="26977" xr:uid="{00000000-0005-0000-0000-00001F5F0000}"/>
    <cellStyle name="Normal 6 2 5 7" xfId="26978" xr:uid="{00000000-0005-0000-0000-0000205F0000}"/>
    <cellStyle name="Normal 6 2 5 7 2" xfId="26979" xr:uid="{00000000-0005-0000-0000-0000215F0000}"/>
    <cellStyle name="Normal 6 2 5 7 3" xfId="26980" xr:uid="{00000000-0005-0000-0000-0000225F0000}"/>
    <cellStyle name="Normal 6 2 5 8" xfId="26981" xr:uid="{00000000-0005-0000-0000-0000235F0000}"/>
    <cellStyle name="Normal 6 2 5 9" xfId="26982" xr:uid="{00000000-0005-0000-0000-0000245F0000}"/>
    <cellStyle name="Normal 6 2 6" xfId="26983" xr:uid="{00000000-0005-0000-0000-0000255F0000}"/>
    <cellStyle name="Normal 6 2 6 2" xfId="26984" xr:uid="{00000000-0005-0000-0000-0000265F0000}"/>
    <cellStyle name="Normal 6 2 6 2 2" xfId="26985" xr:uid="{00000000-0005-0000-0000-0000275F0000}"/>
    <cellStyle name="Normal 6 2 6 2 2 2" xfId="26986" xr:uid="{00000000-0005-0000-0000-0000285F0000}"/>
    <cellStyle name="Normal 6 2 6 2 2 2 2" xfId="26987" xr:uid="{00000000-0005-0000-0000-0000295F0000}"/>
    <cellStyle name="Normal 6 2 6 2 2 3" xfId="26988" xr:uid="{00000000-0005-0000-0000-00002A5F0000}"/>
    <cellStyle name="Normal 6 2 6 2 2 4" xfId="26989" xr:uid="{00000000-0005-0000-0000-00002B5F0000}"/>
    <cellStyle name="Normal 6 2 6 2 3" xfId="26990" xr:uid="{00000000-0005-0000-0000-00002C5F0000}"/>
    <cellStyle name="Normal 6 2 6 2 3 2" xfId="26991" xr:uid="{00000000-0005-0000-0000-00002D5F0000}"/>
    <cellStyle name="Normal 6 2 6 2 3 3" xfId="26992" xr:uid="{00000000-0005-0000-0000-00002E5F0000}"/>
    <cellStyle name="Normal 6 2 6 2 3 4" xfId="26993" xr:uid="{00000000-0005-0000-0000-00002F5F0000}"/>
    <cellStyle name="Normal 6 2 6 2 4" xfId="26994" xr:uid="{00000000-0005-0000-0000-0000305F0000}"/>
    <cellStyle name="Normal 6 2 6 2 4 2" xfId="26995" xr:uid="{00000000-0005-0000-0000-0000315F0000}"/>
    <cellStyle name="Normal 6 2 6 2 4 3" xfId="26996" xr:uid="{00000000-0005-0000-0000-0000325F0000}"/>
    <cellStyle name="Normal 6 2 6 2 5" xfId="26997" xr:uid="{00000000-0005-0000-0000-0000335F0000}"/>
    <cellStyle name="Normal 6 2 6 2 6" xfId="26998" xr:uid="{00000000-0005-0000-0000-0000345F0000}"/>
    <cellStyle name="Normal 6 2 6 2 7" xfId="26999" xr:uid="{00000000-0005-0000-0000-0000355F0000}"/>
    <cellStyle name="Normal 6 2 6 3" xfId="27000" xr:uid="{00000000-0005-0000-0000-0000365F0000}"/>
    <cellStyle name="Normal 6 2 6 3 2" xfId="27001" xr:uid="{00000000-0005-0000-0000-0000375F0000}"/>
    <cellStyle name="Normal 6 2 6 3 2 2" xfId="27002" xr:uid="{00000000-0005-0000-0000-0000385F0000}"/>
    <cellStyle name="Normal 6 2 6 3 3" xfId="27003" xr:uid="{00000000-0005-0000-0000-0000395F0000}"/>
    <cellStyle name="Normal 6 2 6 3 4" xfId="27004" xr:uid="{00000000-0005-0000-0000-00003A5F0000}"/>
    <cellStyle name="Normal 6 2 6 4" xfId="27005" xr:uid="{00000000-0005-0000-0000-00003B5F0000}"/>
    <cellStyle name="Normal 6 2 6 4 2" xfId="27006" xr:uid="{00000000-0005-0000-0000-00003C5F0000}"/>
    <cellStyle name="Normal 6 2 6 4 3" xfId="27007" xr:uid="{00000000-0005-0000-0000-00003D5F0000}"/>
    <cellStyle name="Normal 6 2 6 4 4" xfId="27008" xr:uid="{00000000-0005-0000-0000-00003E5F0000}"/>
    <cellStyle name="Normal 6 2 6 5" xfId="27009" xr:uid="{00000000-0005-0000-0000-00003F5F0000}"/>
    <cellStyle name="Normal 6 2 6 5 2" xfId="27010" xr:uid="{00000000-0005-0000-0000-0000405F0000}"/>
    <cellStyle name="Normal 6 2 6 5 3" xfId="27011" xr:uid="{00000000-0005-0000-0000-0000415F0000}"/>
    <cellStyle name="Normal 6 2 6 6" xfId="27012" xr:uid="{00000000-0005-0000-0000-0000425F0000}"/>
    <cellStyle name="Normal 6 2 6 7" xfId="27013" xr:uid="{00000000-0005-0000-0000-0000435F0000}"/>
    <cellStyle name="Normal 6 2 6 8" xfId="27014" xr:uid="{00000000-0005-0000-0000-0000445F0000}"/>
    <cellStyle name="Normal 6 2 7" xfId="27015" xr:uid="{00000000-0005-0000-0000-0000455F0000}"/>
    <cellStyle name="Normal 6 2 7 2" xfId="27016" xr:uid="{00000000-0005-0000-0000-0000465F0000}"/>
    <cellStyle name="Normal 6 2 7 2 2" xfId="27017" xr:uid="{00000000-0005-0000-0000-0000475F0000}"/>
    <cellStyle name="Normal 6 2 7 2 2 2" xfId="27018" xr:uid="{00000000-0005-0000-0000-0000485F0000}"/>
    <cellStyle name="Normal 6 2 7 2 2 2 2" xfId="27019" xr:uid="{00000000-0005-0000-0000-0000495F0000}"/>
    <cellStyle name="Normal 6 2 7 2 2 3" xfId="27020" xr:uid="{00000000-0005-0000-0000-00004A5F0000}"/>
    <cellStyle name="Normal 6 2 7 2 2 4" xfId="27021" xr:uid="{00000000-0005-0000-0000-00004B5F0000}"/>
    <cellStyle name="Normal 6 2 7 2 3" xfId="27022" xr:uid="{00000000-0005-0000-0000-00004C5F0000}"/>
    <cellStyle name="Normal 6 2 7 2 3 2" xfId="27023" xr:uid="{00000000-0005-0000-0000-00004D5F0000}"/>
    <cellStyle name="Normal 6 2 7 2 3 3" xfId="27024" xr:uid="{00000000-0005-0000-0000-00004E5F0000}"/>
    <cellStyle name="Normal 6 2 7 2 3 4" xfId="27025" xr:uid="{00000000-0005-0000-0000-00004F5F0000}"/>
    <cellStyle name="Normal 6 2 7 2 4" xfId="27026" xr:uid="{00000000-0005-0000-0000-0000505F0000}"/>
    <cellStyle name="Normal 6 2 7 2 4 2" xfId="27027" xr:uid="{00000000-0005-0000-0000-0000515F0000}"/>
    <cellStyle name="Normal 6 2 7 2 4 3" xfId="27028" xr:uid="{00000000-0005-0000-0000-0000525F0000}"/>
    <cellStyle name="Normal 6 2 7 2 5" xfId="27029" xr:uid="{00000000-0005-0000-0000-0000535F0000}"/>
    <cellStyle name="Normal 6 2 7 2 6" xfId="27030" xr:uid="{00000000-0005-0000-0000-0000545F0000}"/>
    <cellStyle name="Normal 6 2 7 2 7" xfId="27031" xr:uid="{00000000-0005-0000-0000-0000555F0000}"/>
    <cellStyle name="Normal 6 2 7 3" xfId="27032" xr:uid="{00000000-0005-0000-0000-0000565F0000}"/>
    <cellStyle name="Normal 6 2 7 3 2" xfId="27033" xr:uid="{00000000-0005-0000-0000-0000575F0000}"/>
    <cellStyle name="Normal 6 2 7 3 2 2" xfId="27034" xr:uid="{00000000-0005-0000-0000-0000585F0000}"/>
    <cellStyle name="Normal 6 2 7 3 3" xfId="27035" xr:uid="{00000000-0005-0000-0000-0000595F0000}"/>
    <cellStyle name="Normal 6 2 7 3 4" xfId="27036" xr:uid="{00000000-0005-0000-0000-00005A5F0000}"/>
    <cellStyle name="Normal 6 2 7 4" xfId="27037" xr:uid="{00000000-0005-0000-0000-00005B5F0000}"/>
    <cellStyle name="Normal 6 2 7 4 2" xfId="27038" xr:uid="{00000000-0005-0000-0000-00005C5F0000}"/>
    <cellStyle name="Normal 6 2 7 4 3" xfId="27039" xr:uid="{00000000-0005-0000-0000-00005D5F0000}"/>
    <cellStyle name="Normal 6 2 7 4 4" xfId="27040" xr:uid="{00000000-0005-0000-0000-00005E5F0000}"/>
    <cellStyle name="Normal 6 2 7 5" xfId="27041" xr:uid="{00000000-0005-0000-0000-00005F5F0000}"/>
    <cellStyle name="Normal 6 2 7 5 2" xfId="27042" xr:uid="{00000000-0005-0000-0000-0000605F0000}"/>
    <cellStyle name="Normal 6 2 7 5 3" xfId="27043" xr:uid="{00000000-0005-0000-0000-0000615F0000}"/>
    <cellStyle name="Normal 6 2 7 6" xfId="27044" xr:uid="{00000000-0005-0000-0000-0000625F0000}"/>
    <cellStyle name="Normal 6 2 7 7" xfId="27045" xr:uid="{00000000-0005-0000-0000-0000635F0000}"/>
    <cellStyle name="Normal 6 2 7 8" xfId="27046" xr:uid="{00000000-0005-0000-0000-0000645F0000}"/>
    <cellStyle name="Normal 6 2 8" xfId="27047" xr:uid="{00000000-0005-0000-0000-0000655F0000}"/>
    <cellStyle name="Normal 6 2 8 2" xfId="27048" xr:uid="{00000000-0005-0000-0000-0000665F0000}"/>
    <cellStyle name="Normal 6 2 8 2 2" xfId="27049" xr:uid="{00000000-0005-0000-0000-0000675F0000}"/>
    <cellStyle name="Normal 6 2 8 2 2 2" xfId="27050" xr:uid="{00000000-0005-0000-0000-0000685F0000}"/>
    <cellStyle name="Normal 6 2 8 2 3" xfId="27051" xr:uid="{00000000-0005-0000-0000-0000695F0000}"/>
    <cellStyle name="Normal 6 2 8 2 4" xfId="27052" xr:uid="{00000000-0005-0000-0000-00006A5F0000}"/>
    <cellStyle name="Normal 6 2 8 3" xfId="27053" xr:uid="{00000000-0005-0000-0000-00006B5F0000}"/>
    <cellStyle name="Normal 6 2 8 3 2" xfId="27054" xr:uid="{00000000-0005-0000-0000-00006C5F0000}"/>
    <cellStyle name="Normal 6 2 8 3 3" xfId="27055" xr:uid="{00000000-0005-0000-0000-00006D5F0000}"/>
    <cellStyle name="Normal 6 2 8 3 4" xfId="27056" xr:uid="{00000000-0005-0000-0000-00006E5F0000}"/>
    <cellStyle name="Normal 6 2 8 4" xfId="27057" xr:uid="{00000000-0005-0000-0000-00006F5F0000}"/>
    <cellStyle name="Normal 6 2 8 4 2" xfId="27058" xr:uid="{00000000-0005-0000-0000-0000705F0000}"/>
    <cellStyle name="Normal 6 2 8 4 3" xfId="27059" xr:uid="{00000000-0005-0000-0000-0000715F0000}"/>
    <cellStyle name="Normal 6 2 8 5" xfId="27060" xr:uid="{00000000-0005-0000-0000-0000725F0000}"/>
    <cellStyle name="Normal 6 2 8 6" xfId="27061" xr:uid="{00000000-0005-0000-0000-0000735F0000}"/>
    <cellStyle name="Normal 6 2 8 7" xfId="27062" xr:uid="{00000000-0005-0000-0000-0000745F0000}"/>
    <cellStyle name="Normal 6 2 9" xfId="27063" xr:uid="{00000000-0005-0000-0000-0000755F0000}"/>
    <cellStyle name="Normal 6 2 9 2" xfId="27064" xr:uid="{00000000-0005-0000-0000-0000765F0000}"/>
    <cellStyle name="Normal 6 2 9 2 2" xfId="27065" xr:uid="{00000000-0005-0000-0000-0000775F0000}"/>
    <cellStyle name="Normal 6 2 9 3" xfId="27066" xr:uid="{00000000-0005-0000-0000-0000785F0000}"/>
    <cellStyle name="Normal 6 2 9 4" xfId="27067" xr:uid="{00000000-0005-0000-0000-0000795F0000}"/>
    <cellStyle name="Normal 6 3" xfId="27068" xr:uid="{00000000-0005-0000-0000-00007A5F0000}"/>
    <cellStyle name="Normal 6 3 10" xfId="27069" xr:uid="{00000000-0005-0000-0000-00007B5F0000}"/>
    <cellStyle name="Normal 6 3 11" xfId="27070" xr:uid="{00000000-0005-0000-0000-00007C5F0000}"/>
    <cellStyle name="Normal 6 3 11 2" xfId="27071" xr:uid="{00000000-0005-0000-0000-00007D5F0000}"/>
    <cellStyle name="Normal 6 3 11 3" xfId="27072" xr:uid="{00000000-0005-0000-0000-00007E5F0000}"/>
    <cellStyle name="Normal 6 3 11 4" xfId="27073" xr:uid="{00000000-0005-0000-0000-00007F5F0000}"/>
    <cellStyle name="Normal 6 3 12" xfId="27074" xr:uid="{00000000-0005-0000-0000-0000805F0000}"/>
    <cellStyle name="Normal 6 3 12 2" xfId="27075" xr:uid="{00000000-0005-0000-0000-0000815F0000}"/>
    <cellStyle name="Normal 6 3 12 3" xfId="27076" xr:uid="{00000000-0005-0000-0000-0000825F0000}"/>
    <cellStyle name="Normal 6 3 13" xfId="27077" xr:uid="{00000000-0005-0000-0000-0000835F0000}"/>
    <cellStyle name="Normal 6 3 14" xfId="27078" xr:uid="{00000000-0005-0000-0000-0000845F0000}"/>
    <cellStyle name="Normal 6 3 15" xfId="27079" xr:uid="{00000000-0005-0000-0000-0000855F0000}"/>
    <cellStyle name="Normal 6 3 16" xfId="32286" xr:uid="{DF8F5A07-BD1B-4DE0-B7B5-717E0174C498}"/>
    <cellStyle name="Normal 6 3 2" xfId="27080" xr:uid="{00000000-0005-0000-0000-0000865F0000}"/>
    <cellStyle name="Normal 6 3 2 10" xfId="27081" xr:uid="{00000000-0005-0000-0000-0000875F0000}"/>
    <cellStyle name="Normal 6 3 2 10 2" xfId="27082" xr:uid="{00000000-0005-0000-0000-0000885F0000}"/>
    <cellStyle name="Normal 6 3 2 10 3" xfId="27083" xr:uid="{00000000-0005-0000-0000-0000895F0000}"/>
    <cellStyle name="Normal 6 3 2 11" xfId="27084" xr:uid="{00000000-0005-0000-0000-00008A5F0000}"/>
    <cellStyle name="Normal 6 3 2 12" xfId="27085" xr:uid="{00000000-0005-0000-0000-00008B5F0000}"/>
    <cellStyle name="Normal 6 3 2 13" xfId="27086" xr:uid="{00000000-0005-0000-0000-00008C5F0000}"/>
    <cellStyle name="Normal 6 3 2 2" xfId="27087" xr:uid="{00000000-0005-0000-0000-00008D5F0000}"/>
    <cellStyle name="Normal 6 3 2 2 10" xfId="27088" xr:uid="{00000000-0005-0000-0000-00008E5F0000}"/>
    <cellStyle name="Normal 6 3 2 2 11" xfId="27089" xr:uid="{00000000-0005-0000-0000-00008F5F0000}"/>
    <cellStyle name="Normal 6 3 2 2 2" xfId="27090" xr:uid="{00000000-0005-0000-0000-0000905F0000}"/>
    <cellStyle name="Normal 6 3 2 2 2 10" xfId="27091" xr:uid="{00000000-0005-0000-0000-0000915F0000}"/>
    <cellStyle name="Normal 6 3 2 2 2 2" xfId="27092" xr:uid="{00000000-0005-0000-0000-0000925F0000}"/>
    <cellStyle name="Normal 6 3 2 2 2 2 2" xfId="27093" xr:uid="{00000000-0005-0000-0000-0000935F0000}"/>
    <cellStyle name="Normal 6 3 2 2 2 2 2 2" xfId="27094" xr:uid="{00000000-0005-0000-0000-0000945F0000}"/>
    <cellStyle name="Normal 6 3 2 2 2 2 2 2 2" xfId="27095" xr:uid="{00000000-0005-0000-0000-0000955F0000}"/>
    <cellStyle name="Normal 6 3 2 2 2 2 2 2 2 2" xfId="27096" xr:uid="{00000000-0005-0000-0000-0000965F0000}"/>
    <cellStyle name="Normal 6 3 2 2 2 2 2 2 3" xfId="27097" xr:uid="{00000000-0005-0000-0000-0000975F0000}"/>
    <cellStyle name="Normal 6 3 2 2 2 2 2 2 4" xfId="27098" xr:uid="{00000000-0005-0000-0000-0000985F0000}"/>
    <cellStyle name="Normal 6 3 2 2 2 2 2 3" xfId="27099" xr:uid="{00000000-0005-0000-0000-0000995F0000}"/>
    <cellStyle name="Normal 6 3 2 2 2 2 2 3 2" xfId="27100" xr:uid="{00000000-0005-0000-0000-00009A5F0000}"/>
    <cellStyle name="Normal 6 3 2 2 2 2 2 3 3" xfId="27101" xr:uid="{00000000-0005-0000-0000-00009B5F0000}"/>
    <cellStyle name="Normal 6 3 2 2 2 2 2 3 4" xfId="27102" xr:uid="{00000000-0005-0000-0000-00009C5F0000}"/>
    <cellStyle name="Normal 6 3 2 2 2 2 2 4" xfId="27103" xr:uid="{00000000-0005-0000-0000-00009D5F0000}"/>
    <cellStyle name="Normal 6 3 2 2 2 2 2 4 2" xfId="27104" xr:uid="{00000000-0005-0000-0000-00009E5F0000}"/>
    <cellStyle name="Normal 6 3 2 2 2 2 2 4 3" xfId="27105" xr:uid="{00000000-0005-0000-0000-00009F5F0000}"/>
    <cellStyle name="Normal 6 3 2 2 2 2 2 5" xfId="27106" xr:uid="{00000000-0005-0000-0000-0000A05F0000}"/>
    <cellStyle name="Normal 6 3 2 2 2 2 2 6" xfId="27107" xr:uid="{00000000-0005-0000-0000-0000A15F0000}"/>
    <cellStyle name="Normal 6 3 2 2 2 2 2 7" xfId="27108" xr:uid="{00000000-0005-0000-0000-0000A25F0000}"/>
    <cellStyle name="Normal 6 3 2 2 2 2 3" xfId="27109" xr:uid="{00000000-0005-0000-0000-0000A35F0000}"/>
    <cellStyle name="Normal 6 3 2 2 2 2 3 2" xfId="27110" xr:uid="{00000000-0005-0000-0000-0000A45F0000}"/>
    <cellStyle name="Normal 6 3 2 2 2 2 3 2 2" xfId="27111" xr:uid="{00000000-0005-0000-0000-0000A55F0000}"/>
    <cellStyle name="Normal 6 3 2 2 2 2 3 3" xfId="27112" xr:uid="{00000000-0005-0000-0000-0000A65F0000}"/>
    <cellStyle name="Normal 6 3 2 2 2 2 3 4" xfId="27113" xr:uid="{00000000-0005-0000-0000-0000A75F0000}"/>
    <cellStyle name="Normal 6 3 2 2 2 2 4" xfId="27114" xr:uid="{00000000-0005-0000-0000-0000A85F0000}"/>
    <cellStyle name="Normal 6 3 2 2 2 2 4 2" xfId="27115" xr:uid="{00000000-0005-0000-0000-0000A95F0000}"/>
    <cellStyle name="Normal 6 3 2 2 2 2 4 3" xfId="27116" xr:uid="{00000000-0005-0000-0000-0000AA5F0000}"/>
    <cellStyle name="Normal 6 3 2 2 2 2 4 4" xfId="27117" xr:uid="{00000000-0005-0000-0000-0000AB5F0000}"/>
    <cellStyle name="Normal 6 3 2 2 2 2 5" xfId="27118" xr:uid="{00000000-0005-0000-0000-0000AC5F0000}"/>
    <cellStyle name="Normal 6 3 2 2 2 2 5 2" xfId="27119" xr:uid="{00000000-0005-0000-0000-0000AD5F0000}"/>
    <cellStyle name="Normal 6 3 2 2 2 2 5 3" xfId="27120" xr:uid="{00000000-0005-0000-0000-0000AE5F0000}"/>
    <cellStyle name="Normal 6 3 2 2 2 2 6" xfId="27121" xr:uid="{00000000-0005-0000-0000-0000AF5F0000}"/>
    <cellStyle name="Normal 6 3 2 2 2 2 7" xfId="27122" xr:uid="{00000000-0005-0000-0000-0000B05F0000}"/>
    <cellStyle name="Normal 6 3 2 2 2 2 8" xfId="27123" xr:uid="{00000000-0005-0000-0000-0000B15F0000}"/>
    <cellStyle name="Normal 6 3 2 2 2 3" xfId="27124" xr:uid="{00000000-0005-0000-0000-0000B25F0000}"/>
    <cellStyle name="Normal 6 3 2 2 2 3 2" xfId="27125" xr:uid="{00000000-0005-0000-0000-0000B35F0000}"/>
    <cellStyle name="Normal 6 3 2 2 2 3 2 2" xfId="27126" xr:uid="{00000000-0005-0000-0000-0000B45F0000}"/>
    <cellStyle name="Normal 6 3 2 2 2 3 2 2 2" xfId="27127" xr:uid="{00000000-0005-0000-0000-0000B55F0000}"/>
    <cellStyle name="Normal 6 3 2 2 2 3 2 2 2 2" xfId="27128" xr:uid="{00000000-0005-0000-0000-0000B65F0000}"/>
    <cellStyle name="Normal 6 3 2 2 2 3 2 2 3" xfId="27129" xr:uid="{00000000-0005-0000-0000-0000B75F0000}"/>
    <cellStyle name="Normal 6 3 2 2 2 3 2 2 4" xfId="27130" xr:uid="{00000000-0005-0000-0000-0000B85F0000}"/>
    <cellStyle name="Normal 6 3 2 2 2 3 2 3" xfId="27131" xr:uid="{00000000-0005-0000-0000-0000B95F0000}"/>
    <cellStyle name="Normal 6 3 2 2 2 3 2 3 2" xfId="27132" xr:uid="{00000000-0005-0000-0000-0000BA5F0000}"/>
    <cellStyle name="Normal 6 3 2 2 2 3 2 3 3" xfId="27133" xr:uid="{00000000-0005-0000-0000-0000BB5F0000}"/>
    <cellStyle name="Normal 6 3 2 2 2 3 2 3 4" xfId="27134" xr:uid="{00000000-0005-0000-0000-0000BC5F0000}"/>
    <cellStyle name="Normal 6 3 2 2 2 3 2 4" xfId="27135" xr:uid="{00000000-0005-0000-0000-0000BD5F0000}"/>
    <cellStyle name="Normal 6 3 2 2 2 3 2 4 2" xfId="27136" xr:uid="{00000000-0005-0000-0000-0000BE5F0000}"/>
    <cellStyle name="Normal 6 3 2 2 2 3 2 4 3" xfId="27137" xr:uid="{00000000-0005-0000-0000-0000BF5F0000}"/>
    <cellStyle name="Normal 6 3 2 2 2 3 2 5" xfId="27138" xr:uid="{00000000-0005-0000-0000-0000C05F0000}"/>
    <cellStyle name="Normal 6 3 2 2 2 3 2 6" xfId="27139" xr:uid="{00000000-0005-0000-0000-0000C15F0000}"/>
    <cellStyle name="Normal 6 3 2 2 2 3 2 7" xfId="27140" xr:uid="{00000000-0005-0000-0000-0000C25F0000}"/>
    <cellStyle name="Normal 6 3 2 2 2 3 3" xfId="27141" xr:uid="{00000000-0005-0000-0000-0000C35F0000}"/>
    <cellStyle name="Normal 6 3 2 2 2 3 3 2" xfId="27142" xr:uid="{00000000-0005-0000-0000-0000C45F0000}"/>
    <cellStyle name="Normal 6 3 2 2 2 3 3 2 2" xfId="27143" xr:uid="{00000000-0005-0000-0000-0000C55F0000}"/>
    <cellStyle name="Normal 6 3 2 2 2 3 3 3" xfId="27144" xr:uid="{00000000-0005-0000-0000-0000C65F0000}"/>
    <cellStyle name="Normal 6 3 2 2 2 3 3 4" xfId="27145" xr:uid="{00000000-0005-0000-0000-0000C75F0000}"/>
    <cellStyle name="Normal 6 3 2 2 2 3 4" xfId="27146" xr:uid="{00000000-0005-0000-0000-0000C85F0000}"/>
    <cellStyle name="Normal 6 3 2 2 2 3 4 2" xfId="27147" xr:uid="{00000000-0005-0000-0000-0000C95F0000}"/>
    <cellStyle name="Normal 6 3 2 2 2 3 4 3" xfId="27148" xr:uid="{00000000-0005-0000-0000-0000CA5F0000}"/>
    <cellStyle name="Normal 6 3 2 2 2 3 4 4" xfId="27149" xr:uid="{00000000-0005-0000-0000-0000CB5F0000}"/>
    <cellStyle name="Normal 6 3 2 2 2 3 5" xfId="27150" xr:uid="{00000000-0005-0000-0000-0000CC5F0000}"/>
    <cellStyle name="Normal 6 3 2 2 2 3 5 2" xfId="27151" xr:uid="{00000000-0005-0000-0000-0000CD5F0000}"/>
    <cellStyle name="Normal 6 3 2 2 2 3 5 3" xfId="27152" xr:uid="{00000000-0005-0000-0000-0000CE5F0000}"/>
    <cellStyle name="Normal 6 3 2 2 2 3 6" xfId="27153" xr:uid="{00000000-0005-0000-0000-0000CF5F0000}"/>
    <cellStyle name="Normal 6 3 2 2 2 3 7" xfId="27154" xr:uid="{00000000-0005-0000-0000-0000D05F0000}"/>
    <cellStyle name="Normal 6 3 2 2 2 3 8" xfId="27155" xr:uid="{00000000-0005-0000-0000-0000D15F0000}"/>
    <cellStyle name="Normal 6 3 2 2 2 4" xfId="27156" xr:uid="{00000000-0005-0000-0000-0000D25F0000}"/>
    <cellStyle name="Normal 6 3 2 2 2 4 2" xfId="27157" xr:uid="{00000000-0005-0000-0000-0000D35F0000}"/>
    <cellStyle name="Normal 6 3 2 2 2 4 2 2" xfId="27158" xr:uid="{00000000-0005-0000-0000-0000D45F0000}"/>
    <cellStyle name="Normal 6 3 2 2 2 4 2 2 2" xfId="27159" xr:uid="{00000000-0005-0000-0000-0000D55F0000}"/>
    <cellStyle name="Normal 6 3 2 2 2 4 2 3" xfId="27160" xr:uid="{00000000-0005-0000-0000-0000D65F0000}"/>
    <cellStyle name="Normal 6 3 2 2 2 4 2 4" xfId="27161" xr:uid="{00000000-0005-0000-0000-0000D75F0000}"/>
    <cellStyle name="Normal 6 3 2 2 2 4 3" xfId="27162" xr:uid="{00000000-0005-0000-0000-0000D85F0000}"/>
    <cellStyle name="Normal 6 3 2 2 2 4 3 2" xfId="27163" xr:uid="{00000000-0005-0000-0000-0000D95F0000}"/>
    <cellStyle name="Normal 6 3 2 2 2 4 3 3" xfId="27164" xr:uid="{00000000-0005-0000-0000-0000DA5F0000}"/>
    <cellStyle name="Normal 6 3 2 2 2 4 3 4" xfId="27165" xr:uid="{00000000-0005-0000-0000-0000DB5F0000}"/>
    <cellStyle name="Normal 6 3 2 2 2 4 4" xfId="27166" xr:uid="{00000000-0005-0000-0000-0000DC5F0000}"/>
    <cellStyle name="Normal 6 3 2 2 2 4 4 2" xfId="27167" xr:uid="{00000000-0005-0000-0000-0000DD5F0000}"/>
    <cellStyle name="Normal 6 3 2 2 2 4 4 3" xfId="27168" xr:uid="{00000000-0005-0000-0000-0000DE5F0000}"/>
    <cellStyle name="Normal 6 3 2 2 2 4 5" xfId="27169" xr:uid="{00000000-0005-0000-0000-0000DF5F0000}"/>
    <cellStyle name="Normal 6 3 2 2 2 4 6" xfId="27170" xr:uid="{00000000-0005-0000-0000-0000E05F0000}"/>
    <cellStyle name="Normal 6 3 2 2 2 4 7" xfId="27171" xr:uid="{00000000-0005-0000-0000-0000E15F0000}"/>
    <cellStyle name="Normal 6 3 2 2 2 5" xfId="27172" xr:uid="{00000000-0005-0000-0000-0000E25F0000}"/>
    <cellStyle name="Normal 6 3 2 2 2 5 2" xfId="27173" xr:uid="{00000000-0005-0000-0000-0000E35F0000}"/>
    <cellStyle name="Normal 6 3 2 2 2 5 2 2" xfId="27174" xr:uid="{00000000-0005-0000-0000-0000E45F0000}"/>
    <cellStyle name="Normal 6 3 2 2 2 5 3" xfId="27175" xr:uid="{00000000-0005-0000-0000-0000E55F0000}"/>
    <cellStyle name="Normal 6 3 2 2 2 5 4" xfId="27176" xr:uid="{00000000-0005-0000-0000-0000E65F0000}"/>
    <cellStyle name="Normal 6 3 2 2 2 6" xfId="27177" xr:uid="{00000000-0005-0000-0000-0000E75F0000}"/>
    <cellStyle name="Normal 6 3 2 2 2 6 2" xfId="27178" xr:uid="{00000000-0005-0000-0000-0000E85F0000}"/>
    <cellStyle name="Normal 6 3 2 2 2 6 3" xfId="27179" xr:uid="{00000000-0005-0000-0000-0000E95F0000}"/>
    <cellStyle name="Normal 6 3 2 2 2 6 4" xfId="27180" xr:uid="{00000000-0005-0000-0000-0000EA5F0000}"/>
    <cellStyle name="Normal 6 3 2 2 2 7" xfId="27181" xr:uid="{00000000-0005-0000-0000-0000EB5F0000}"/>
    <cellStyle name="Normal 6 3 2 2 2 7 2" xfId="27182" xr:uid="{00000000-0005-0000-0000-0000EC5F0000}"/>
    <cellStyle name="Normal 6 3 2 2 2 7 3" xfId="27183" xr:uid="{00000000-0005-0000-0000-0000ED5F0000}"/>
    <cellStyle name="Normal 6 3 2 2 2 8" xfId="27184" xr:uid="{00000000-0005-0000-0000-0000EE5F0000}"/>
    <cellStyle name="Normal 6 3 2 2 2 9" xfId="27185" xr:uid="{00000000-0005-0000-0000-0000EF5F0000}"/>
    <cellStyle name="Normal 6 3 2 2 3" xfId="27186" xr:uid="{00000000-0005-0000-0000-0000F05F0000}"/>
    <cellStyle name="Normal 6 3 2 2 3 2" xfId="27187" xr:uid="{00000000-0005-0000-0000-0000F15F0000}"/>
    <cellStyle name="Normal 6 3 2 2 3 2 2" xfId="27188" xr:uid="{00000000-0005-0000-0000-0000F25F0000}"/>
    <cellStyle name="Normal 6 3 2 2 3 2 2 2" xfId="27189" xr:uid="{00000000-0005-0000-0000-0000F35F0000}"/>
    <cellStyle name="Normal 6 3 2 2 3 2 2 2 2" xfId="27190" xr:uid="{00000000-0005-0000-0000-0000F45F0000}"/>
    <cellStyle name="Normal 6 3 2 2 3 2 2 3" xfId="27191" xr:uid="{00000000-0005-0000-0000-0000F55F0000}"/>
    <cellStyle name="Normal 6 3 2 2 3 2 2 4" xfId="27192" xr:uid="{00000000-0005-0000-0000-0000F65F0000}"/>
    <cellStyle name="Normal 6 3 2 2 3 2 3" xfId="27193" xr:uid="{00000000-0005-0000-0000-0000F75F0000}"/>
    <cellStyle name="Normal 6 3 2 2 3 2 3 2" xfId="27194" xr:uid="{00000000-0005-0000-0000-0000F85F0000}"/>
    <cellStyle name="Normal 6 3 2 2 3 2 3 3" xfId="27195" xr:uid="{00000000-0005-0000-0000-0000F95F0000}"/>
    <cellStyle name="Normal 6 3 2 2 3 2 3 4" xfId="27196" xr:uid="{00000000-0005-0000-0000-0000FA5F0000}"/>
    <cellStyle name="Normal 6 3 2 2 3 2 4" xfId="27197" xr:uid="{00000000-0005-0000-0000-0000FB5F0000}"/>
    <cellStyle name="Normal 6 3 2 2 3 2 4 2" xfId="27198" xr:uid="{00000000-0005-0000-0000-0000FC5F0000}"/>
    <cellStyle name="Normal 6 3 2 2 3 2 4 3" xfId="27199" xr:uid="{00000000-0005-0000-0000-0000FD5F0000}"/>
    <cellStyle name="Normal 6 3 2 2 3 2 5" xfId="27200" xr:uid="{00000000-0005-0000-0000-0000FE5F0000}"/>
    <cellStyle name="Normal 6 3 2 2 3 2 6" xfId="27201" xr:uid="{00000000-0005-0000-0000-0000FF5F0000}"/>
    <cellStyle name="Normal 6 3 2 2 3 2 7" xfId="27202" xr:uid="{00000000-0005-0000-0000-000000600000}"/>
    <cellStyle name="Normal 6 3 2 2 3 3" xfId="27203" xr:uid="{00000000-0005-0000-0000-000001600000}"/>
    <cellStyle name="Normal 6 3 2 2 3 3 2" xfId="27204" xr:uid="{00000000-0005-0000-0000-000002600000}"/>
    <cellStyle name="Normal 6 3 2 2 3 3 2 2" xfId="27205" xr:uid="{00000000-0005-0000-0000-000003600000}"/>
    <cellStyle name="Normal 6 3 2 2 3 3 3" xfId="27206" xr:uid="{00000000-0005-0000-0000-000004600000}"/>
    <cellStyle name="Normal 6 3 2 2 3 3 4" xfId="27207" xr:uid="{00000000-0005-0000-0000-000005600000}"/>
    <cellStyle name="Normal 6 3 2 2 3 4" xfId="27208" xr:uid="{00000000-0005-0000-0000-000006600000}"/>
    <cellStyle name="Normal 6 3 2 2 3 4 2" xfId="27209" xr:uid="{00000000-0005-0000-0000-000007600000}"/>
    <cellStyle name="Normal 6 3 2 2 3 4 3" xfId="27210" xr:uid="{00000000-0005-0000-0000-000008600000}"/>
    <cellStyle name="Normal 6 3 2 2 3 4 4" xfId="27211" xr:uid="{00000000-0005-0000-0000-000009600000}"/>
    <cellStyle name="Normal 6 3 2 2 3 5" xfId="27212" xr:uid="{00000000-0005-0000-0000-00000A600000}"/>
    <cellStyle name="Normal 6 3 2 2 3 5 2" xfId="27213" xr:uid="{00000000-0005-0000-0000-00000B600000}"/>
    <cellStyle name="Normal 6 3 2 2 3 5 3" xfId="27214" xr:uid="{00000000-0005-0000-0000-00000C600000}"/>
    <cellStyle name="Normal 6 3 2 2 3 6" xfId="27215" xr:uid="{00000000-0005-0000-0000-00000D600000}"/>
    <cellStyle name="Normal 6 3 2 2 3 7" xfId="27216" xr:uid="{00000000-0005-0000-0000-00000E600000}"/>
    <cellStyle name="Normal 6 3 2 2 3 8" xfId="27217" xr:uid="{00000000-0005-0000-0000-00000F600000}"/>
    <cellStyle name="Normal 6 3 2 2 4" xfId="27218" xr:uid="{00000000-0005-0000-0000-000010600000}"/>
    <cellStyle name="Normal 6 3 2 2 4 2" xfId="27219" xr:uid="{00000000-0005-0000-0000-000011600000}"/>
    <cellStyle name="Normal 6 3 2 2 4 2 2" xfId="27220" xr:uid="{00000000-0005-0000-0000-000012600000}"/>
    <cellStyle name="Normal 6 3 2 2 4 2 2 2" xfId="27221" xr:uid="{00000000-0005-0000-0000-000013600000}"/>
    <cellStyle name="Normal 6 3 2 2 4 2 2 2 2" xfId="27222" xr:uid="{00000000-0005-0000-0000-000014600000}"/>
    <cellStyle name="Normal 6 3 2 2 4 2 2 3" xfId="27223" xr:uid="{00000000-0005-0000-0000-000015600000}"/>
    <cellStyle name="Normal 6 3 2 2 4 2 2 4" xfId="27224" xr:uid="{00000000-0005-0000-0000-000016600000}"/>
    <cellStyle name="Normal 6 3 2 2 4 2 3" xfId="27225" xr:uid="{00000000-0005-0000-0000-000017600000}"/>
    <cellStyle name="Normal 6 3 2 2 4 2 3 2" xfId="27226" xr:uid="{00000000-0005-0000-0000-000018600000}"/>
    <cellStyle name="Normal 6 3 2 2 4 2 3 3" xfId="27227" xr:uid="{00000000-0005-0000-0000-000019600000}"/>
    <cellStyle name="Normal 6 3 2 2 4 2 3 4" xfId="27228" xr:uid="{00000000-0005-0000-0000-00001A600000}"/>
    <cellStyle name="Normal 6 3 2 2 4 2 4" xfId="27229" xr:uid="{00000000-0005-0000-0000-00001B600000}"/>
    <cellStyle name="Normal 6 3 2 2 4 2 4 2" xfId="27230" xr:uid="{00000000-0005-0000-0000-00001C600000}"/>
    <cellStyle name="Normal 6 3 2 2 4 2 4 3" xfId="27231" xr:uid="{00000000-0005-0000-0000-00001D600000}"/>
    <cellStyle name="Normal 6 3 2 2 4 2 5" xfId="27232" xr:uid="{00000000-0005-0000-0000-00001E600000}"/>
    <cellStyle name="Normal 6 3 2 2 4 2 6" xfId="27233" xr:uid="{00000000-0005-0000-0000-00001F600000}"/>
    <cellStyle name="Normal 6 3 2 2 4 2 7" xfId="27234" xr:uid="{00000000-0005-0000-0000-000020600000}"/>
    <cellStyle name="Normal 6 3 2 2 4 3" xfId="27235" xr:uid="{00000000-0005-0000-0000-000021600000}"/>
    <cellStyle name="Normal 6 3 2 2 4 3 2" xfId="27236" xr:uid="{00000000-0005-0000-0000-000022600000}"/>
    <cellStyle name="Normal 6 3 2 2 4 3 2 2" xfId="27237" xr:uid="{00000000-0005-0000-0000-000023600000}"/>
    <cellStyle name="Normal 6 3 2 2 4 3 3" xfId="27238" xr:uid="{00000000-0005-0000-0000-000024600000}"/>
    <cellStyle name="Normal 6 3 2 2 4 3 4" xfId="27239" xr:uid="{00000000-0005-0000-0000-000025600000}"/>
    <cellStyle name="Normal 6 3 2 2 4 4" xfId="27240" xr:uid="{00000000-0005-0000-0000-000026600000}"/>
    <cellStyle name="Normal 6 3 2 2 4 4 2" xfId="27241" xr:uid="{00000000-0005-0000-0000-000027600000}"/>
    <cellStyle name="Normal 6 3 2 2 4 4 3" xfId="27242" xr:uid="{00000000-0005-0000-0000-000028600000}"/>
    <cellStyle name="Normal 6 3 2 2 4 4 4" xfId="27243" xr:uid="{00000000-0005-0000-0000-000029600000}"/>
    <cellStyle name="Normal 6 3 2 2 4 5" xfId="27244" xr:uid="{00000000-0005-0000-0000-00002A600000}"/>
    <cellStyle name="Normal 6 3 2 2 4 5 2" xfId="27245" xr:uid="{00000000-0005-0000-0000-00002B600000}"/>
    <cellStyle name="Normal 6 3 2 2 4 5 3" xfId="27246" xr:uid="{00000000-0005-0000-0000-00002C600000}"/>
    <cellStyle name="Normal 6 3 2 2 4 6" xfId="27247" xr:uid="{00000000-0005-0000-0000-00002D600000}"/>
    <cellStyle name="Normal 6 3 2 2 4 7" xfId="27248" xr:uid="{00000000-0005-0000-0000-00002E600000}"/>
    <cellStyle name="Normal 6 3 2 2 4 8" xfId="27249" xr:uid="{00000000-0005-0000-0000-00002F600000}"/>
    <cellStyle name="Normal 6 3 2 2 5" xfId="27250" xr:uid="{00000000-0005-0000-0000-000030600000}"/>
    <cellStyle name="Normal 6 3 2 2 5 2" xfId="27251" xr:uid="{00000000-0005-0000-0000-000031600000}"/>
    <cellStyle name="Normal 6 3 2 2 5 2 2" xfId="27252" xr:uid="{00000000-0005-0000-0000-000032600000}"/>
    <cellStyle name="Normal 6 3 2 2 5 2 2 2" xfId="27253" xr:uid="{00000000-0005-0000-0000-000033600000}"/>
    <cellStyle name="Normal 6 3 2 2 5 2 3" xfId="27254" xr:uid="{00000000-0005-0000-0000-000034600000}"/>
    <cellStyle name="Normal 6 3 2 2 5 2 4" xfId="27255" xr:uid="{00000000-0005-0000-0000-000035600000}"/>
    <cellStyle name="Normal 6 3 2 2 5 3" xfId="27256" xr:uid="{00000000-0005-0000-0000-000036600000}"/>
    <cellStyle name="Normal 6 3 2 2 5 3 2" xfId="27257" xr:uid="{00000000-0005-0000-0000-000037600000}"/>
    <cellStyle name="Normal 6 3 2 2 5 3 3" xfId="27258" xr:uid="{00000000-0005-0000-0000-000038600000}"/>
    <cellStyle name="Normal 6 3 2 2 5 3 4" xfId="27259" xr:uid="{00000000-0005-0000-0000-000039600000}"/>
    <cellStyle name="Normal 6 3 2 2 5 4" xfId="27260" xr:uid="{00000000-0005-0000-0000-00003A600000}"/>
    <cellStyle name="Normal 6 3 2 2 5 4 2" xfId="27261" xr:uid="{00000000-0005-0000-0000-00003B600000}"/>
    <cellStyle name="Normal 6 3 2 2 5 4 3" xfId="27262" xr:uid="{00000000-0005-0000-0000-00003C600000}"/>
    <cellStyle name="Normal 6 3 2 2 5 5" xfId="27263" xr:uid="{00000000-0005-0000-0000-00003D600000}"/>
    <cellStyle name="Normal 6 3 2 2 5 6" xfId="27264" xr:uid="{00000000-0005-0000-0000-00003E600000}"/>
    <cellStyle name="Normal 6 3 2 2 5 7" xfId="27265" xr:uid="{00000000-0005-0000-0000-00003F600000}"/>
    <cellStyle name="Normal 6 3 2 2 6" xfId="27266" xr:uid="{00000000-0005-0000-0000-000040600000}"/>
    <cellStyle name="Normal 6 3 2 2 6 2" xfId="27267" xr:uid="{00000000-0005-0000-0000-000041600000}"/>
    <cellStyle name="Normal 6 3 2 2 6 2 2" xfId="27268" xr:uid="{00000000-0005-0000-0000-000042600000}"/>
    <cellStyle name="Normal 6 3 2 2 6 3" xfId="27269" xr:uid="{00000000-0005-0000-0000-000043600000}"/>
    <cellStyle name="Normal 6 3 2 2 6 4" xfId="27270" xr:uid="{00000000-0005-0000-0000-000044600000}"/>
    <cellStyle name="Normal 6 3 2 2 7" xfId="27271" xr:uid="{00000000-0005-0000-0000-000045600000}"/>
    <cellStyle name="Normal 6 3 2 2 7 2" xfId="27272" xr:uid="{00000000-0005-0000-0000-000046600000}"/>
    <cellStyle name="Normal 6 3 2 2 7 3" xfId="27273" xr:uid="{00000000-0005-0000-0000-000047600000}"/>
    <cellStyle name="Normal 6 3 2 2 7 4" xfId="27274" xr:uid="{00000000-0005-0000-0000-000048600000}"/>
    <cellStyle name="Normal 6 3 2 2 8" xfId="27275" xr:uid="{00000000-0005-0000-0000-000049600000}"/>
    <cellStyle name="Normal 6 3 2 2 8 2" xfId="27276" xr:uid="{00000000-0005-0000-0000-00004A600000}"/>
    <cellStyle name="Normal 6 3 2 2 8 3" xfId="27277" xr:uid="{00000000-0005-0000-0000-00004B600000}"/>
    <cellStyle name="Normal 6 3 2 2 9" xfId="27278" xr:uid="{00000000-0005-0000-0000-00004C600000}"/>
    <cellStyle name="Normal 6 3 2 3" xfId="27279" xr:uid="{00000000-0005-0000-0000-00004D600000}"/>
    <cellStyle name="Normal 6 3 2 3 10" xfId="27280" xr:uid="{00000000-0005-0000-0000-00004E600000}"/>
    <cellStyle name="Normal 6 3 2 3 11" xfId="27281" xr:uid="{00000000-0005-0000-0000-00004F600000}"/>
    <cellStyle name="Normal 6 3 2 3 2" xfId="27282" xr:uid="{00000000-0005-0000-0000-000050600000}"/>
    <cellStyle name="Normal 6 3 2 3 2 10" xfId="27283" xr:uid="{00000000-0005-0000-0000-000051600000}"/>
    <cellStyle name="Normal 6 3 2 3 2 2" xfId="27284" xr:uid="{00000000-0005-0000-0000-000052600000}"/>
    <cellStyle name="Normal 6 3 2 3 2 2 2" xfId="27285" xr:uid="{00000000-0005-0000-0000-000053600000}"/>
    <cellStyle name="Normal 6 3 2 3 2 2 2 2" xfId="27286" xr:uid="{00000000-0005-0000-0000-000054600000}"/>
    <cellStyle name="Normal 6 3 2 3 2 2 2 2 2" xfId="27287" xr:uid="{00000000-0005-0000-0000-000055600000}"/>
    <cellStyle name="Normal 6 3 2 3 2 2 2 2 2 2" xfId="27288" xr:uid="{00000000-0005-0000-0000-000056600000}"/>
    <cellStyle name="Normal 6 3 2 3 2 2 2 2 3" xfId="27289" xr:uid="{00000000-0005-0000-0000-000057600000}"/>
    <cellStyle name="Normal 6 3 2 3 2 2 2 2 4" xfId="27290" xr:uid="{00000000-0005-0000-0000-000058600000}"/>
    <cellStyle name="Normal 6 3 2 3 2 2 2 3" xfId="27291" xr:uid="{00000000-0005-0000-0000-000059600000}"/>
    <cellStyle name="Normal 6 3 2 3 2 2 2 3 2" xfId="27292" xr:uid="{00000000-0005-0000-0000-00005A600000}"/>
    <cellStyle name="Normal 6 3 2 3 2 2 2 3 3" xfId="27293" xr:uid="{00000000-0005-0000-0000-00005B600000}"/>
    <cellStyle name="Normal 6 3 2 3 2 2 2 3 4" xfId="27294" xr:uid="{00000000-0005-0000-0000-00005C600000}"/>
    <cellStyle name="Normal 6 3 2 3 2 2 2 4" xfId="27295" xr:uid="{00000000-0005-0000-0000-00005D600000}"/>
    <cellStyle name="Normal 6 3 2 3 2 2 2 4 2" xfId="27296" xr:uid="{00000000-0005-0000-0000-00005E600000}"/>
    <cellStyle name="Normal 6 3 2 3 2 2 2 4 3" xfId="27297" xr:uid="{00000000-0005-0000-0000-00005F600000}"/>
    <cellStyle name="Normal 6 3 2 3 2 2 2 5" xfId="27298" xr:uid="{00000000-0005-0000-0000-000060600000}"/>
    <cellStyle name="Normal 6 3 2 3 2 2 2 6" xfId="27299" xr:uid="{00000000-0005-0000-0000-000061600000}"/>
    <cellStyle name="Normal 6 3 2 3 2 2 2 7" xfId="27300" xr:uid="{00000000-0005-0000-0000-000062600000}"/>
    <cellStyle name="Normal 6 3 2 3 2 2 3" xfId="27301" xr:uid="{00000000-0005-0000-0000-000063600000}"/>
    <cellStyle name="Normal 6 3 2 3 2 2 3 2" xfId="27302" xr:uid="{00000000-0005-0000-0000-000064600000}"/>
    <cellStyle name="Normal 6 3 2 3 2 2 3 2 2" xfId="27303" xr:uid="{00000000-0005-0000-0000-000065600000}"/>
    <cellStyle name="Normal 6 3 2 3 2 2 3 3" xfId="27304" xr:uid="{00000000-0005-0000-0000-000066600000}"/>
    <cellStyle name="Normal 6 3 2 3 2 2 3 4" xfId="27305" xr:uid="{00000000-0005-0000-0000-000067600000}"/>
    <cellStyle name="Normal 6 3 2 3 2 2 4" xfId="27306" xr:uid="{00000000-0005-0000-0000-000068600000}"/>
    <cellStyle name="Normal 6 3 2 3 2 2 4 2" xfId="27307" xr:uid="{00000000-0005-0000-0000-000069600000}"/>
    <cellStyle name="Normal 6 3 2 3 2 2 4 3" xfId="27308" xr:uid="{00000000-0005-0000-0000-00006A600000}"/>
    <cellStyle name="Normal 6 3 2 3 2 2 4 4" xfId="27309" xr:uid="{00000000-0005-0000-0000-00006B600000}"/>
    <cellStyle name="Normal 6 3 2 3 2 2 5" xfId="27310" xr:uid="{00000000-0005-0000-0000-00006C600000}"/>
    <cellStyle name="Normal 6 3 2 3 2 2 5 2" xfId="27311" xr:uid="{00000000-0005-0000-0000-00006D600000}"/>
    <cellStyle name="Normal 6 3 2 3 2 2 5 3" xfId="27312" xr:uid="{00000000-0005-0000-0000-00006E600000}"/>
    <cellStyle name="Normal 6 3 2 3 2 2 6" xfId="27313" xr:uid="{00000000-0005-0000-0000-00006F600000}"/>
    <cellStyle name="Normal 6 3 2 3 2 2 7" xfId="27314" xr:uid="{00000000-0005-0000-0000-000070600000}"/>
    <cellStyle name="Normal 6 3 2 3 2 2 8" xfId="27315" xr:uid="{00000000-0005-0000-0000-000071600000}"/>
    <cellStyle name="Normal 6 3 2 3 2 3" xfId="27316" xr:uid="{00000000-0005-0000-0000-000072600000}"/>
    <cellStyle name="Normal 6 3 2 3 2 3 2" xfId="27317" xr:uid="{00000000-0005-0000-0000-000073600000}"/>
    <cellStyle name="Normal 6 3 2 3 2 3 2 2" xfId="27318" xr:uid="{00000000-0005-0000-0000-000074600000}"/>
    <cellStyle name="Normal 6 3 2 3 2 3 2 2 2" xfId="27319" xr:uid="{00000000-0005-0000-0000-000075600000}"/>
    <cellStyle name="Normal 6 3 2 3 2 3 2 2 2 2" xfId="27320" xr:uid="{00000000-0005-0000-0000-000076600000}"/>
    <cellStyle name="Normal 6 3 2 3 2 3 2 2 3" xfId="27321" xr:uid="{00000000-0005-0000-0000-000077600000}"/>
    <cellStyle name="Normal 6 3 2 3 2 3 2 2 4" xfId="27322" xr:uid="{00000000-0005-0000-0000-000078600000}"/>
    <cellStyle name="Normal 6 3 2 3 2 3 2 3" xfId="27323" xr:uid="{00000000-0005-0000-0000-000079600000}"/>
    <cellStyle name="Normal 6 3 2 3 2 3 2 3 2" xfId="27324" xr:uid="{00000000-0005-0000-0000-00007A600000}"/>
    <cellStyle name="Normal 6 3 2 3 2 3 2 3 3" xfId="27325" xr:uid="{00000000-0005-0000-0000-00007B600000}"/>
    <cellStyle name="Normal 6 3 2 3 2 3 2 3 4" xfId="27326" xr:uid="{00000000-0005-0000-0000-00007C600000}"/>
    <cellStyle name="Normal 6 3 2 3 2 3 2 4" xfId="27327" xr:uid="{00000000-0005-0000-0000-00007D600000}"/>
    <cellStyle name="Normal 6 3 2 3 2 3 2 4 2" xfId="27328" xr:uid="{00000000-0005-0000-0000-00007E600000}"/>
    <cellStyle name="Normal 6 3 2 3 2 3 2 4 3" xfId="27329" xr:uid="{00000000-0005-0000-0000-00007F600000}"/>
    <cellStyle name="Normal 6 3 2 3 2 3 2 5" xfId="27330" xr:uid="{00000000-0005-0000-0000-000080600000}"/>
    <cellStyle name="Normal 6 3 2 3 2 3 2 6" xfId="27331" xr:uid="{00000000-0005-0000-0000-000081600000}"/>
    <cellStyle name="Normal 6 3 2 3 2 3 2 7" xfId="27332" xr:uid="{00000000-0005-0000-0000-000082600000}"/>
    <cellStyle name="Normal 6 3 2 3 2 3 3" xfId="27333" xr:uid="{00000000-0005-0000-0000-000083600000}"/>
    <cellStyle name="Normal 6 3 2 3 2 3 3 2" xfId="27334" xr:uid="{00000000-0005-0000-0000-000084600000}"/>
    <cellStyle name="Normal 6 3 2 3 2 3 3 2 2" xfId="27335" xr:uid="{00000000-0005-0000-0000-000085600000}"/>
    <cellStyle name="Normal 6 3 2 3 2 3 3 3" xfId="27336" xr:uid="{00000000-0005-0000-0000-000086600000}"/>
    <cellStyle name="Normal 6 3 2 3 2 3 3 4" xfId="27337" xr:uid="{00000000-0005-0000-0000-000087600000}"/>
    <cellStyle name="Normal 6 3 2 3 2 3 4" xfId="27338" xr:uid="{00000000-0005-0000-0000-000088600000}"/>
    <cellStyle name="Normal 6 3 2 3 2 3 4 2" xfId="27339" xr:uid="{00000000-0005-0000-0000-000089600000}"/>
    <cellStyle name="Normal 6 3 2 3 2 3 4 3" xfId="27340" xr:uid="{00000000-0005-0000-0000-00008A600000}"/>
    <cellStyle name="Normal 6 3 2 3 2 3 4 4" xfId="27341" xr:uid="{00000000-0005-0000-0000-00008B600000}"/>
    <cellStyle name="Normal 6 3 2 3 2 3 5" xfId="27342" xr:uid="{00000000-0005-0000-0000-00008C600000}"/>
    <cellStyle name="Normal 6 3 2 3 2 3 5 2" xfId="27343" xr:uid="{00000000-0005-0000-0000-00008D600000}"/>
    <cellStyle name="Normal 6 3 2 3 2 3 5 3" xfId="27344" xr:uid="{00000000-0005-0000-0000-00008E600000}"/>
    <cellStyle name="Normal 6 3 2 3 2 3 6" xfId="27345" xr:uid="{00000000-0005-0000-0000-00008F600000}"/>
    <cellStyle name="Normal 6 3 2 3 2 3 7" xfId="27346" xr:uid="{00000000-0005-0000-0000-000090600000}"/>
    <cellStyle name="Normal 6 3 2 3 2 3 8" xfId="27347" xr:uid="{00000000-0005-0000-0000-000091600000}"/>
    <cellStyle name="Normal 6 3 2 3 2 4" xfId="27348" xr:uid="{00000000-0005-0000-0000-000092600000}"/>
    <cellStyle name="Normal 6 3 2 3 2 4 2" xfId="27349" xr:uid="{00000000-0005-0000-0000-000093600000}"/>
    <cellStyle name="Normal 6 3 2 3 2 4 2 2" xfId="27350" xr:uid="{00000000-0005-0000-0000-000094600000}"/>
    <cellStyle name="Normal 6 3 2 3 2 4 2 2 2" xfId="27351" xr:uid="{00000000-0005-0000-0000-000095600000}"/>
    <cellStyle name="Normal 6 3 2 3 2 4 2 3" xfId="27352" xr:uid="{00000000-0005-0000-0000-000096600000}"/>
    <cellStyle name="Normal 6 3 2 3 2 4 2 4" xfId="27353" xr:uid="{00000000-0005-0000-0000-000097600000}"/>
    <cellStyle name="Normal 6 3 2 3 2 4 3" xfId="27354" xr:uid="{00000000-0005-0000-0000-000098600000}"/>
    <cellStyle name="Normal 6 3 2 3 2 4 3 2" xfId="27355" xr:uid="{00000000-0005-0000-0000-000099600000}"/>
    <cellStyle name="Normal 6 3 2 3 2 4 3 3" xfId="27356" xr:uid="{00000000-0005-0000-0000-00009A600000}"/>
    <cellStyle name="Normal 6 3 2 3 2 4 3 4" xfId="27357" xr:uid="{00000000-0005-0000-0000-00009B600000}"/>
    <cellStyle name="Normal 6 3 2 3 2 4 4" xfId="27358" xr:uid="{00000000-0005-0000-0000-00009C600000}"/>
    <cellStyle name="Normal 6 3 2 3 2 4 4 2" xfId="27359" xr:uid="{00000000-0005-0000-0000-00009D600000}"/>
    <cellStyle name="Normal 6 3 2 3 2 4 4 3" xfId="27360" xr:uid="{00000000-0005-0000-0000-00009E600000}"/>
    <cellStyle name="Normal 6 3 2 3 2 4 5" xfId="27361" xr:uid="{00000000-0005-0000-0000-00009F600000}"/>
    <cellStyle name="Normal 6 3 2 3 2 4 6" xfId="27362" xr:uid="{00000000-0005-0000-0000-0000A0600000}"/>
    <cellStyle name="Normal 6 3 2 3 2 4 7" xfId="27363" xr:uid="{00000000-0005-0000-0000-0000A1600000}"/>
    <cellStyle name="Normal 6 3 2 3 2 5" xfId="27364" xr:uid="{00000000-0005-0000-0000-0000A2600000}"/>
    <cellStyle name="Normal 6 3 2 3 2 5 2" xfId="27365" xr:uid="{00000000-0005-0000-0000-0000A3600000}"/>
    <cellStyle name="Normal 6 3 2 3 2 5 2 2" xfId="27366" xr:uid="{00000000-0005-0000-0000-0000A4600000}"/>
    <cellStyle name="Normal 6 3 2 3 2 5 3" xfId="27367" xr:uid="{00000000-0005-0000-0000-0000A5600000}"/>
    <cellStyle name="Normal 6 3 2 3 2 5 4" xfId="27368" xr:uid="{00000000-0005-0000-0000-0000A6600000}"/>
    <cellStyle name="Normal 6 3 2 3 2 6" xfId="27369" xr:uid="{00000000-0005-0000-0000-0000A7600000}"/>
    <cellStyle name="Normal 6 3 2 3 2 6 2" xfId="27370" xr:uid="{00000000-0005-0000-0000-0000A8600000}"/>
    <cellStyle name="Normal 6 3 2 3 2 6 3" xfId="27371" xr:uid="{00000000-0005-0000-0000-0000A9600000}"/>
    <cellStyle name="Normal 6 3 2 3 2 6 4" xfId="27372" xr:uid="{00000000-0005-0000-0000-0000AA600000}"/>
    <cellStyle name="Normal 6 3 2 3 2 7" xfId="27373" xr:uid="{00000000-0005-0000-0000-0000AB600000}"/>
    <cellStyle name="Normal 6 3 2 3 2 7 2" xfId="27374" xr:uid="{00000000-0005-0000-0000-0000AC600000}"/>
    <cellStyle name="Normal 6 3 2 3 2 7 3" xfId="27375" xr:uid="{00000000-0005-0000-0000-0000AD600000}"/>
    <cellStyle name="Normal 6 3 2 3 2 8" xfId="27376" xr:uid="{00000000-0005-0000-0000-0000AE600000}"/>
    <cellStyle name="Normal 6 3 2 3 2 9" xfId="27377" xr:uid="{00000000-0005-0000-0000-0000AF600000}"/>
    <cellStyle name="Normal 6 3 2 3 3" xfId="27378" xr:uid="{00000000-0005-0000-0000-0000B0600000}"/>
    <cellStyle name="Normal 6 3 2 3 3 2" xfId="27379" xr:uid="{00000000-0005-0000-0000-0000B1600000}"/>
    <cellStyle name="Normal 6 3 2 3 3 2 2" xfId="27380" xr:uid="{00000000-0005-0000-0000-0000B2600000}"/>
    <cellStyle name="Normal 6 3 2 3 3 2 2 2" xfId="27381" xr:uid="{00000000-0005-0000-0000-0000B3600000}"/>
    <cellStyle name="Normal 6 3 2 3 3 2 2 2 2" xfId="27382" xr:uid="{00000000-0005-0000-0000-0000B4600000}"/>
    <cellStyle name="Normal 6 3 2 3 3 2 2 3" xfId="27383" xr:uid="{00000000-0005-0000-0000-0000B5600000}"/>
    <cellStyle name="Normal 6 3 2 3 3 2 2 4" xfId="27384" xr:uid="{00000000-0005-0000-0000-0000B6600000}"/>
    <cellStyle name="Normal 6 3 2 3 3 2 3" xfId="27385" xr:uid="{00000000-0005-0000-0000-0000B7600000}"/>
    <cellStyle name="Normal 6 3 2 3 3 2 3 2" xfId="27386" xr:uid="{00000000-0005-0000-0000-0000B8600000}"/>
    <cellStyle name="Normal 6 3 2 3 3 2 3 3" xfId="27387" xr:uid="{00000000-0005-0000-0000-0000B9600000}"/>
    <cellStyle name="Normal 6 3 2 3 3 2 3 4" xfId="27388" xr:uid="{00000000-0005-0000-0000-0000BA600000}"/>
    <cellStyle name="Normal 6 3 2 3 3 2 4" xfId="27389" xr:uid="{00000000-0005-0000-0000-0000BB600000}"/>
    <cellStyle name="Normal 6 3 2 3 3 2 4 2" xfId="27390" xr:uid="{00000000-0005-0000-0000-0000BC600000}"/>
    <cellStyle name="Normal 6 3 2 3 3 2 4 3" xfId="27391" xr:uid="{00000000-0005-0000-0000-0000BD600000}"/>
    <cellStyle name="Normal 6 3 2 3 3 2 5" xfId="27392" xr:uid="{00000000-0005-0000-0000-0000BE600000}"/>
    <cellStyle name="Normal 6 3 2 3 3 2 6" xfId="27393" xr:uid="{00000000-0005-0000-0000-0000BF600000}"/>
    <cellStyle name="Normal 6 3 2 3 3 2 7" xfId="27394" xr:uid="{00000000-0005-0000-0000-0000C0600000}"/>
    <cellStyle name="Normal 6 3 2 3 3 3" xfId="27395" xr:uid="{00000000-0005-0000-0000-0000C1600000}"/>
    <cellStyle name="Normal 6 3 2 3 3 3 2" xfId="27396" xr:uid="{00000000-0005-0000-0000-0000C2600000}"/>
    <cellStyle name="Normal 6 3 2 3 3 3 2 2" xfId="27397" xr:uid="{00000000-0005-0000-0000-0000C3600000}"/>
    <cellStyle name="Normal 6 3 2 3 3 3 3" xfId="27398" xr:uid="{00000000-0005-0000-0000-0000C4600000}"/>
    <cellStyle name="Normal 6 3 2 3 3 3 4" xfId="27399" xr:uid="{00000000-0005-0000-0000-0000C5600000}"/>
    <cellStyle name="Normal 6 3 2 3 3 4" xfId="27400" xr:uid="{00000000-0005-0000-0000-0000C6600000}"/>
    <cellStyle name="Normal 6 3 2 3 3 4 2" xfId="27401" xr:uid="{00000000-0005-0000-0000-0000C7600000}"/>
    <cellStyle name="Normal 6 3 2 3 3 4 3" xfId="27402" xr:uid="{00000000-0005-0000-0000-0000C8600000}"/>
    <cellStyle name="Normal 6 3 2 3 3 4 4" xfId="27403" xr:uid="{00000000-0005-0000-0000-0000C9600000}"/>
    <cellStyle name="Normal 6 3 2 3 3 5" xfId="27404" xr:uid="{00000000-0005-0000-0000-0000CA600000}"/>
    <cellStyle name="Normal 6 3 2 3 3 5 2" xfId="27405" xr:uid="{00000000-0005-0000-0000-0000CB600000}"/>
    <cellStyle name="Normal 6 3 2 3 3 5 3" xfId="27406" xr:uid="{00000000-0005-0000-0000-0000CC600000}"/>
    <cellStyle name="Normal 6 3 2 3 3 6" xfId="27407" xr:uid="{00000000-0005-0000-0000-0000CD600000}"/>
    <cellStyle name="Normal 6 3 2 3 3 7" xfId="27408" xr:uid="{00000000-0005-0000-0000-0000CE600000}"/>
    <cellStyle name="Normal 6 3 2 3 3 8" xfId="27409" xr:uid="{00000000-0005-0000-0000-0000CF600000}"/>
    <cellStyle name="Normal 6 3 2 3 4" xfId="27410" xr:uid="{00000000-0005-0000-0000-0000D0600000}"/>
    <cellStyle name="Normal 6 3 2 3 4 2" xfId="27411" xr:uid="{00000000-0005-0000-0000-0000D1600000}"/>
    <cellStyle name="Normal 6 3 2 3 4 2 2" xfId="27412" xr:uid="{00000000-0005-0000-0000-0000D2600000}"/>
    <cellStyle name="Normal 6 3 2 3 4 2 2 2" xfId="27413" xr:uid="{00000000-0005-0000-0000-0000D3600000}"/>
    <cellStyle name="Normal 6 3 2 3 4 2 2 2 2" xfId="27414" xr:uid="{00000000-0005-0000-0000-0000D4600000}"/>
    <cellStyle name="Normal 6 3 2 3 4 2 2 3" xfId="27415" xr:uid="{00000000-0005-0000-0000-0000D5600000}"/>
    <cellStyle name="Normal 6 3 2 3 4 2 2 4" xfId="27416" xr:uid="{00000000-0005-0000-0000-0000D6600000}"/>
    <cellStyle name="Normal 6 3 2 3 4 2 3" xfId="27417" xr:uid="{00000000-0005-0000-0000-0000D7600000}"/>
    <cellStyle name="Normal 6 3 2 3 4 2 3 2" xfId="27418" xr:uid="{00000000-0005-0000-0000-0000D8600000}"/>
    <cellStyle name="Normal 6 3 2 3 4 2 3 3" xfId="27419" xr:uid="{00000000-0005-0000-0000-0000D9600000}"/>
    <cellStyle name="Normal 6 3 2 3 4 2 3 4" xfId="27420" xr:uid="{00000000-0005-0000-0000-0000DA600000}"/>
    <cellStyle name="Normal 6 3 2 3 4 2 4" xfId="27421" xr:uid="{00000000-0005-0000-0000-0000DB600000}"/>
    <cellStyle name="Normal 6 3 2 3 4 2 4 2" xfId="27422" xr:uid="{00000000-0005-0000-0000-0000DC600000}"/>
    <cellStyle name="Normal 6 3 2 3 4 2 4 3" xfId="27423" xr:uid="{00000000-0005-0000-0000-0000DD600000}"/>
    <cellStyle name="Normal 6 3 2 3 4 2 5" xfId="27424" xr:uid="{00000000-0005-0000-0000-0000DE600000}"/>
    <cellStyle name="Normal 6 3 2 3 4 2 6" xfId="27425" xr:uid="{00000000-0005-0000-0000-0000DF600000}"/>
    <cellStyle name="Normal 6 3 2 3 4 2 7" xfId="27426" xr:uid="{00000000-0005-0000-0000-0000E0600000}"/>
    <cellStyle name="Normal 6 3 2 3 4 3" xfId="27427" xr:uid="{00000000-0005-0000-0000-0000E1600000}"/>
    <cellStyle name="Normal 6 3 2 3 4 3 2" xfId="27428" xr:uid="{00000000-0005-0000-0000-0000E2600000}"/>
    <cellStyle name="Normal 6 3 2 3 4 3 2 2" xfId="27429" xr:uid="{00000000-0005-0000-0000-0000E3600000}"/>
    <cellStyle name="Normal 6 3 2 3 4 3 3" xfId="27430" xr:uid="{00000000-0005-0000-0000-0000E4600000}"/>
    <cellStyle name="Normal 6 3 2 3 4 3 4" xfId="27431" xr:uid="{00000000-0005-0000-0000-0000E5600000}"/>
    <cellStyle name="Normal 6 3 2 3 4 4" xfId="27432" xr:uid="{00000000-0005-0000-0000-0000E6600000}"/>
    <cellStyle name="Normal 6 3 2 3 4 4 2" xfId="27433" xr:uid="{00000000-0005-0000-0000-0000E7600000}"/>
    <cellStyle name="Normal 6 3 2 3 4 4 3" xfId="27434" xr:uid="{00000000-0005-0000-0000-0000E8600000}"/>
    <cellStyle name="Normal 6 3 2 3 4 4 4" xfId="27435" xr:uid="{00000000-0005-0000-0000-0000E9600000}"/>
    <cellStyle name="Normal 6 3 2 3 4 5" xfId="27436" xr:uid="{00000000-0005-0000-0000-0000EA600000}"/>
    <cellStyle name="Normal 6 3 2 3 4 5 2" xfId="27437" xr:uid="{00000000-0005-0000-0000-0000EB600000}"/>
    <cellStyle name="Normal 6 3 2 3 4 5 3" xfId="27438" xr:uid="{00000000-0005-0000-0000-0000EC600000}"/>
    <cellStyle name="Normal 6 3 2 3 4 6" xfId="27439" xr:uid="{00000000-0005-0000-0000-0000ED600000}"/>
    <cellStyle name="Normal 6 3 2 3 4 7" xfId="27440" xr:uid="{00000000-0005-0000-0000-0000EE600000}"/>
    <cellStyle name="Normal 6 3 2 3 4 8" xfId="27441" xr:uid="{00000000-0005-0000-0000-0000EF600000}"/>
    <cellStyle name="Normal 6 3 2 3 5" xfId="27442" xr:uid="{00000000-0005-0000-0000-0000F0600000}"/>
    <cellStyle name="Normal 6 3 2 3 5 2" xfId="27443" xr:uid="{00000000-0005-0000-0000-0000F1600000}"/>
    <cellStyle name="Normal 6 3 2 3 5 2 2" xfId="27444" xr:uid="{00000000-0005-0000-0000-0000F2600000}"/>
    <cellStyle name="Normal 6 3 2 3 5 2 2 2" xfId="27445" xr:uid="{00000000-0005-0000-0000-0000F3600000}"/>
    <cellStyle name="Normal 6 3 2 3 5 2 3" xfId="27446" xr:uid="{00000000-0005-0000-0000-0000F4600000}"/>
    <cellStyle name="Normal 6 3 2 3 5 2 4" xfId="27447" xr:uid="{00000000-0005-0000-0000-0000F5600000}"/>
    <cellStyle name="Normal 6 3 2 3 5 3" xfId="27448" xr:uid="{00000000-0005-0000-0000-0000F6600000}"/>
    <cellStyle name="Normal 6 3 2 3 5 3 2" xfId="27449" xr:uid="{00000000-0005-0000-0000-0000F7600000}"/>
    <cellStyle name="Normal 6 3 2 3 5 3 3" xfId="27450" xr:uid="{00000000-0005-0000-0000-0000F8600000}"/>
    <cellStyle name="Normal 6 3 2 3 5 3 4" xfId="27451" xr:uid="{00000000-0005-0000-0000-0000F9600000}"/>
    <cellStyle name="Normal 6 3 2 3 5 4" xfId="27452" xr:uid="{00000000-0005-0000-0000-0000FA600000}"/>
    <cellStyle name="Normal 6 3 2 3 5 4 2" xfId="27453" xr:uid="{00000000-0005-0000-0000-0000FB600000}"/>
    <cellStyle name="Normal 6 3 2 3 5 4 3" xfId="27454" xr:uid="{00000000-0005-0000-0000-0000FC600000}"/>
    <cellStyle name="Normal 6 3 2 3 5 5" xfId="27455" xr:uid="{00000000-0005-0000-0000-0000FD600000}"/>
    <cellStyle name="Normal 6 3 2 3 5 6" xfId="27456" xr:uid="{00000000-0005-0000-0000-0000FE600000}"/>
    <cellStyle name="Normal 6 3 2 3 5 7" xfId="27457" xr:uid="{00000000-0005-0000-0000-0000FF600000}"/>
    <cellStyle name="Normal 6 3 2 3 6" xfId="27458" xr:uid="{00000000-0005-0000-0000-000000610000}"/>
    <cellStyle name="Normal 6 3 2 3 6 2" xfId="27459" xr:uid="{00000000-0005-0000-0000-000001610000}"/>
    <cellStyle name="Normal 6 3 2 3 6 2 2" xfId="27460" xr:uid="{00000000-0005-0000-0000-000002610000}"/>
    <cellStyle name="Normal 6 3 2 3 6 3" xfId="27461" xr:uid="{00000000-0005-0000-0000-000003610000}"/>
    <cellStyle name="Normal 6 3 2 3 6 4" xfId="27462" xr:uid="{00000000-0005-0000-0000-000004610000}"/>
    <cellStyle name="Normal 6 3 2 3 7" xfId="27463" xr:uid="{00000000-0005-0000-0000-000005610000}"/>
    <cellStyle name="Normal 6 3 2 3 7 2" xfId="27464" xr:uid="{00000000-0005-0000-0000-000006610000}"/>
    <cellStyle name="Normal 6 3 2 3 7 3" xfId="27465" xr:uid="{00000000-0005-0000-0000-000007610000}"/>
    <cellStyle name="Normal 6 3 2 3 7 4" xfId="27466" xr:uid="{00000000-0005-0000-0000-000008610000}"/>
    <cellStyle name="Normal 6 3 2 3 8" xfId="27467" xr:uid="{00000000-0005-0000-0000-000009610000}"/>
    <cellStyle name="Normal 6 3 2 3 8 2" xfId="27468" xr:uid="{00000000-0005-0000-0000-00000A610000}"/>
    <cellStyle name="Normal 6 3 2 3 8 3" xfId="27469" xr:uid="{00000000-0005-0000-0000-00000B610000}"/>
    <cellStyle name="Normal 6 3 2 3 9" xfId="27470" xr:uid="{00000000-0005-0000-0000-00000C610000}"/>
    <cellStyle name="Normal 6 3 2 4" xfId="27471" xr:uid="{00000000-0005-0000-0000-00000D610000}"/>
    <cellStyle name="Normal 6 3 2 4 10" xfId="27472" xr:uid="{00000000-0005-0000-0000-00000E610000}"/>
    <cellStyle name="Normal 6 3 2 4 2" xfId="27473" xr:uid="{00000000-0005-0000-0000-00000F610000}"/>
    <cellStyle name="Normal 6 3 2 4 2 2" xfId="27474" xr:uid="{00000000-0005-0000-0000-000010610000}"/>
    <cellStyle name="Normal 6 3 2 4 2 2 2" xfId="27475" xr:uid="{00000000-0005-0000-0000-000011610000}"/>
    <cellStyle name="Normal 6 3 2 4 2 2 2 2" xfId="27476" xr:uid="{00000000-0005-0000-0000-000012610000}"/>
    <cellStyle name="Normal 6 3 2 4 2 2 2 2 2" xfId="27477" xr:uid="{00000000-0005-0000-0000-000013610000}"/>
    <cellStyle name="Normal 6 3 2 4 2 2 2 3" xfId="27478" xr:uid="{00000000-0005-0000-0000-000014610000}"/>
    <cellStyle name="Normal 6 3 2 4 2 2 2 4" xfId="27479" xr:uid="{00000000-0005-0000-0000-000015610000}"/>
    <cellStyle name="Normal 6 3 2 4 2 2 3" xfId="27480" xr:uid="{00000000-0005-0000-0000-000016610000}"/>
    <cellStyle name="Normal 6 3 2 4 2 2 3 2" xfId="27481" xr:uid="{00000000-0005-0000-0000-000017610000}"/>
    <cellStyle name="Normal 6 3 2 4 2 2 3 3" xfId="27482" xr:uid="{00000000-0005-0000-0000-000018610000}"/>
    <cellStyle name="Normal 6 3 2 4 2 2 3 4" xfId="27483" xr:uid="{00000000-0005-0000-0000-000019610000}"/>
    <cellStyle name="Normal 6 3 2 4 2 2 4" xfId="27484" xr:uid="{00000000-0005-0000-0000-00001A610000}"/>
    <cellStyle name="Normal 6 3 2 4 2 2 4 2" xfId="27485" xr:uid="{00000000-0005-0000-0000-00001B610000}"/>
    <cellStyle name="Normal 6 3 2 4 2 2 4 3" xfId="27486" xr:uid="{00000000-0005-0000-0000-00001C610000}"/>
    <cellStyle name="Normal 6 3 2 4 2 2 5" xfId="27487" xr:uid="{00000000-0005-0000-0000-00001D610000}"/>
    <cellStyle name="Normal 6 3 2 4 2 2 6" xfId="27488" xr:uid="{00000000-0005-0000-0000-00001E610000}"/>
    <cellStyle name="Normal 6 3 2 4 2 2 7" xfId="27489" xr:uid="{00000000-0005-0000-0000-00001F610000}"/>
    <cellStyle name="Normal 6 3 2 4 2 3" xfId="27490" xr:uid="{00000000-0005-0000-0000-000020610000}"/>
    <cellStyle name="Normal 6 3 2 4 2 3 2" xfId="27491" xr:uid="{00000000-0005-0000-0000-000021610000}"/>
    <cellStyle name="Normal 6 3 2 4 2 3 2 2" xfId="27492" xr:uid="{00000000-0005-0000-0000-000022610000}"/>
    <cellStyle name="Normal 6 3 2 4 2 3 3" xfId="27493" xr:uid="{00000000-0005-0000-0000-000023610000}"/>
    <cellStyle name="Normal 6 3 2 4 2 3 4" xfId="27494" xr:uid="{00000000-0005-0000-0000-000024610000}"/>
    <cellStyle name="Normal 6 3 2 4 2 4" xfId="27495" xr:uid="{00000000-0005-0000-0000-000025610000}"/>
    <cellStyle name="Normal 6 3 2 4 2 4 2" xfId="27496" xr:uid="{00000000-0005-0000-0000-000026610000}"/>
    <cellStyle name="Normal 6 3 2 4 2 4 3" xfId="27497" xr:uid="{00000000-0005-0000-0000-000027610000}"/>
    <cellStyle name="Normal 6 3 2 4 2 4 4" xfId="27498" xr:uid="{00000000-0005-0000-0000-000028610000}"/>
    <cellStyle name="Normal 6 3 2 4 2 5" xfId="27499" xr:uid="{00000000-0005-0000-0000-000029610000}"/>
    <cellStyle name="Normal 6 3 2 4 2 5 2" xfId="27500" xr:uid="{00000000-0005-0000-0000-00002A610000}"/>
    <cellStyle name="Normal 6 3 2 4 2 5 3" xfId="27501" xr:uid="{00000000-0005-0000-0000-00002B610000}"/>
    <cellStyle name="Normal 6 3 2 4 2 6" xfId="27502" xr:uid="{00000000-0005-0000-0000-00002C610000}"/>
    <cellStyle name="Normal 6 3 2 4 2 7" xfId="27503" xr:uid="{00000000-0005-0000-0000-00002D610000}"/>
    <cellStyle name="Normal 6 3 2 4 2 8" xfId="27504" xr:uid="{00000000-0005-0000-0000-00002E610000}"/>
    <cellStyle name="Normal 6 3 2 4 3" xfId="27505" xr:uid="{00000000-0005-0000-0000-00002F610000}"/>
    <cellStyle name="Normal 6 3 2 4 3 2" xfId="27506" xr:uid="{00000000-0005-0000-0000-000030610000}"/>
    <cellStyle name="Normal 6 3 2 4 3 2 2" xfId="27507" xr:uid="{00000000-0005-0000-0000-000031610000}"/>
    <cellStyle name="Normal 6 3 2 4 3 2 2 2" xfId="27508" xr:uid="{00000000-0005-0000-0000-000032610000}"/>
    <cellStyle name="Normal 6 3 2 4 3 2 2 2 2" xfId="27509" xr:uid="{00000000-0005-0000-0000-000033610000}"/>
    <cellStyle name="Normal 6 3 2 4 3 2 2 3" xfId="27510" xr:uid="{00000000-0005-0000-0000-000034610000}"/>
    <cellStyle name="Normal 6 3 2 4 3 2 2 4" xfId="27511" xr:uid="{00000000-0005-0000-0000-000035610000}"/>
    <cellStyle name="Normal 6 3 2 4 3 2 3" xfId="27512" xr:uid="{00000000-0005-0000-0000-000036610000}"/>
    <cellStyle name="Normal 6 3 2 4 3 2 3 2" xfId="27513" xr:uid="{00000000-0005-0000-0000-000037610000}"/>
    <cellStyle name="Normal 6 3 2 4 3 2 3 3" xfId="27514" xr:uid="{00000000-0005-0000-0000-000038610000}"/>
    <cellStyle name="Normal 6 3 2 4 3 2 3 4" xfId="27515" xr:uid="{00000000-0005-0000-0000-000039610000}"/>
    <cellStyle name="Normal 6 3 2 4 3 2 4" xfId="27516" xr:uid="{00000000-0005-0000-0000-00003A610000}"/>
    <cellStyle name="Normal 6 3 2 4 3 2 4 2" xfId="27517" xr:uid="{00000000-0005-0000-0000-00003B610000}"/>
    <cellStyle name="Normal 6 3 2 4 3 2 4 3" xfId="27518" xr:uid="{00000000-0005-0000-0000-00003C610000}"/>
    <cellStyle name="Normal 6 3 2 4 3 2 5" xfId="27519" xr:uid="{00000000-0005-0000-0000-00003D610000}"/>
    <cellStyle name="Normal 6 3 2 4 3 2 6" xfId="27520" xr:uid="{00000000-0005-0000-0000-00003E610000}"/>
    <cellStyle name="Normal 6 3 2 4 3 2 7" xfId="27521" xr:uid="{00000000-0005-0000-0000-00003F610000}"/>
    <cellStyle name="Normal 6 3 2 4 3 3" xfId="27522" xr:uid="{00000000-0005-0000-0000-000040610000}"/>
    <cellStyle name="Normal 6 3 2 4 3 3 2" xfId="27523" xr:uid="{00000000-0005-0000-0000-000041610000}"/>
    <cellStyle name="Normal 6 3 2 4 3 3 2 2" xfId="27524" xr:uid="{00000000-0005-0000-0000-000042610000}"/>
    <cellStyle name="Normal 6 3 2 4 3 3 3" xfId="27525" xr:uid="{00000000-0005-0000-0000-000043610000}"/>
    <cellStyle name="Normal 6 3 2 4 3 3 4" xfId="27526" xr:uid="{00000000-0005-0000-0000-000044610000}"/>
    <cellStyle name="Normal 6 3 2 4 3 4" xfId="27527" xr:uid="{00000000-0005-0000-0000-000045610000}"/>
    <cellStyle name="Normal 6 3 2 4 3 4 2" xfId="27528" xr:uid="{00000000-0005-0000-0000-000046610000}"/>
    <cellStyle name="Normal 6 3 2 4 3 4 3" xfId="27529" xr:uid="{00000000-0005-0000-0000-000047610000}"/>
    <cellStyle name="Normal 6 3 2 4 3 4 4" xfId="27530" xr:uid="{00000000-0005-0000-0000-000048610000}"/>
    <cellStyle name="Normal 6 3 2 4 3 5" xfId="27531" xr:uid="{00000000-0005-0000-0000-000049610000}"/>
    <cellStyle name="Normal 6 3 2 4 3 5 2" xfId="27532" xr:uid="{00000000-0005-0000-0000-00004A610000}"/>
    <cellStyle name="Normal 6 3 2 4 3 5 3" xfId="27533" xr:uid="{00000000-0005-0000-0000-00004B610000}"/>
    <cellStyle name="Normal 6 3 2 4 3 6" xfId="27534" xr:uid="{00000000-0005-0000-0000-00004C610000}"/>
    <cellStyle name="Normal 6 3 2 4 3 7" xfId="27535" xr:uid="{00000000-0005-0000-0000-00004D610000}"/>
    <cellStyle name="Normal 6 3 2 4 3 8" xfId="27536" xr:uid="{00000000-0005-0000-0000-00004E610000}"/>
    <cellStyle name="Normal 6 3 2 4 4" xfId="27537" xr:uid="{00000000-0005-0000-0000-00004F610000}"/>
    <cellStyle name="Normal 6 3 2 4 4 2" xfId="27538" xr:uid="{00000000-0005-0000-0000-000050610000}"/>
    <cellStyle name="Normal 6 3 2 4 4 2 2" xfId="27539" xr:uid="{00000000-0005-0000-0000-000051610000}"/>
    <cellStyle name="Normal 6 3 2 4 4 2 2 2" xfId="27540" xr:uid="{00000000-0005-0000-0000-000052610000}"/>
    <cellStyle name="Normal 6 3 2 4 4 2 3" xfId="27541" xr:uid="{00000000-0005-0000-0000-000053610000}"/>
    <cellStyle name="Normal 6 3 2 4 4 2 4" xfId="27542" xr:uid="{00000000-0005-0000-0000-000054610000}"/>
    <cellStyle name="Normal 6 3 2 4 4 3" xfId="27543" xr:uid="{00000000-0005-0000-0000-000055610000}"/>
    <cellStyle name="Normal 6 3 2 4 4 3 2" xfId="27544" xr:uid="{00000000-0005-0000-0000-000056610000}"/>
    <cellStyle name="Normal 6 3 2 4 4 3 3" xfId="27545" xr:uid="{00000000-0005-0000-0000-000057610000}"/>
    <cellStyle name="Normal 6 3 2 4 4 3 4" xfId="27546" xr:uid="{00000000-0005-0000-0000-000058610000}"/>
    <cellStyle name="Normal 6 3 2 4 4 4" xfId="27547" xr:uid="{00000000-0005-0000-0000-000059610000}"/>
    <cellStyle name="Normal 6 3 2 4 4 4 2" xfId="27548" xr:uid="{00000000-0005-0000-0000-00005A610000}"/>
    <cellStyle name="Normal 6 3 2 4 4 4 3" xfId="27549" xr:uid="{00000000-0005-0000-0000-00005B610000}"/>
    <cellStyle name="Normal 6 3 2 4 4 5" xfId="27550" xr:uid="{00000000-0005-0000-0000-00005C610000}"/>
    <cellStyle name="Normal 6 3 2 4 4 6" xfId="27551" xr:uid="{00000000-0005-0000-0000-00005D610000}"/>
    <cellStyle name="Normal 6 3 2 4 4 7" xfId="27552" xr:uid="{00000000-0005-0000-0000-00005E610000}"/>
    <cellStyle name="Normal 6 3 2 4 5" xfId="27553" xr:uid="{00000000-0005-0000-0000-00005F610000}"/>
    <cellStyle name="Normal 6 3 2 4 5 2" xfId="27554" xr:uid="{00000000-0005-0000-0000-000060610000}"/>
    <cellStyle name="Normal 6 3 2 4 5 2 2" xfId="27555" xr:uid="{00000000-0005-0000-0000-000061610000}"/>
    <cellStyle name="Normal 6 3 2 4 5 3" xfId="27556" xr:uid="{00000000-0005-0000-0000-000062610000}"/>
    <cellStyle name="Normal 6 3 2 4 5 4" xfId="27557" xr:uid="{00000000-0005-0000-0000-000063610000}"/>
    <cellStyle name="Normal 6 3 2 4 6" xfId="27558" xr:uid="{00000000-0005-0000-0000-000064610000}"/>
    <cellStyle name="Normal 6 3 2 4 6 2" xfId="27559" xr:uid="{00000000-0005-0000-0000-000065610000}"/>
    <cellStyle name="Normal 6 3 2 4 6 3" xfId="27560" xr:uid="{00000000-0005-0000-0000-000066610000}"/>
    <cellStyle name="Normal 6 3 2 4 6 4" xfId="27561" xr:uid="{00000000-0005-0000-0000-000067610000}"/>
    <cellStyle name="Normal 6 3 2 4 7" xfId="27562" xr:uid="{00000000-0005-0000-0000-000068610000}"/>
    <cellStyle name="Normal 6 3 2 4 7 2" xfId="27563" xr:uid="{00000000-0005-0000-0000-000069610000}"/>
    <cellStyle name="Normal 6 3 2 4 7 3" xfId="27564" xr:uid="{00000000-0005-0000-0000-00006A610000}"/>
    <cellStyle name="Normal 6 3 2 4 8" xfId="27565" xr:uid="{00000000-0005-0000-0000-00006B610000}"/>
    <cellStyle name="Normal 6 3 2 4 9" xfId="27566" xr:uid="{00000000-0005-0000-0000-00006C610000}"/>
    <cellStyle name="Normal 6 3 2 5" xfId="27567" xr:uid="{00000000-0005-0000-0000-00006D610000}"/>
    <cellStyle name="Normal 6 3 2 5 2" xfId="27568" xr:uid="{00000000-0005-0000-0000-00006E610000}"/>
    <cellStyle name="Normal 6 3 2 5 2 2" xfId="27569" xr:uid="{00000000-0005-0000-0000-00006F610000}"/>
    <cellStyle name="Normal 6 3 2 5 2 2 2" xfId="27570" xr:uid="{00000000-0005-0000-0000-000070610000}"/>
    <cellStyle name="Normal 6 3 2 5 2 2 2 2" xfId="27571" xr:uid="{00000000-0005-0000-0000-000071610000}"/>
    <cellStyle name="Normal 6 3 2 5 2 2 3" xfId="27572" xr:uid="{00000000-0005-0000-0000-000072610000}"/>
    <cellStyle name="Normal 6 3 2 5 2 2 4" xfId="27573" xr:uid="{00000000-0005-0000-0000-000073610000}"/>
    <cellStyle name="Normal 6 3 2 5 2 3" xfId="27574" xr:uid="{00000000-0005-0000-0000-000074610000}"/>
    <cellStyle name="Normal 6 3 2 5 2 3 2" xfId="27575" xr:uid="{00000000-0005-0000-0000-000075610000}"/>
    <cellStyle name="Normal 6 3 2 5 2 3 3" xfId="27576" xr:uid="{00000000-0005-0000-0000-000076610000}"/>
    <cellStyle name="Normal 6 3 2 5 2 3 4" xfId="27577" xr:uid="{00000000-0005-0000-0000-000077610000}"/>
    <cellStyle name="Normal 6 3 2 5 2 4" xfId="27578" xr:uid="{00000000-0005-0000-0000-000078610000}"/>
    <cellStyle name="Normal 6 3 2 5 2 4 2" xfId="27579" xr:uid="{00000000-0005-0000-0000-000079610000}"/>
    <cellStyle name="Normal 6 3 2 5 2 4 3" xfId="27580" xr:uid="{00000000-0005-0000-0000-00007A610000}"/>
    <cellStyle name="Normal 6 3 2 5 2 5" xfId="27581" xr:uid="{00000000-0005-0000-0000-00007B610000}"/>
    <cellStyle name="Normal 6 3 2 5 2 6" xfId="27582" xr:uid="{00000000-0005-0000-0000-00007C610000}"/>
    <cellStyle name="Normal 6 3 2 5 2 7" xfId="27583" xr:uid="{00000000-0005-0000-0000-00007D610000}"/>
    <cellStyle name="Normal 6 3 2 5 3" xfId="27584" xr:uid="{00000000-0005-0000-0000-00007E610000}"/>
    <cellStyle name="Normal 6 3 2 5 3 2" xfId="27585" xr:uid="{00000000-0005-0000-0000-00007F610000}"/>
    <cellStyle name="Normal 6 3 2 5 3 2 2" xfId="27586" xr:uid="{00000000-0005-0000-0000-000080610000}"/>
    <cellStyle name="Normal 6 3 2 5 3 3" xfId="27587" xr:uid="{00000000-0005-0000-0000-000081610000}"/>
    <cellStyle name="Normal 6 3 2 5 3 4" xfId="27588" xr:uid="{00000000-0005-0000-0000-000082610000}"/>
    <cellStyle name="Normal 6 3 2 5 4" xfId="27589" xr:uid="{00000000-0005-0000-0000-000083610000}"/>
    <cellStyle name="Normal 6 3 2 5 4 2" xfId="27590" xr:uid="{00000000-0005-0000-0000-000084610000}"/>
    <cellStyle name="Normal 6 3 2 5 4 3" xfId="27591" xr:uid="{00000000-0005-0000-0000-000085610000}"/>
    <cellStyle name="Normal 6 3 2 5 4 4" xfId="27592" xr:uid="{00000000-0005-0000-0000-000086610000}"/>
    <cellStyle name="Normal 6 3 2 5 5" xfId="27593" xr:uid="{00000000-0005-0000-0000-000087610000}"/>
    <cellStyle name="Normal 6 3 2 5 5 2" xfId="27594" xr:uid="{00000000-0005-0000-0000-000088610000}"/>
    <cellStyle name="Normal 6 3 2 5 5 3" xfId="27595" xr:uid="{00000000-0005-0000-0000-000089610000}"/>
    <cellStyle name="Normal 6 3 2 5 6" xfId="27596" xr:uid="{00000000-0005-0000-0000-00008A610000}"/>
    <cellStyle name="Normal 6 3 2 5 7" xfId="27597" xr:uid="{00000000-0005-0000-0000-00008B610000}"/>
    <cellStyle name="Normal 6 3 2 5 8" xfId="27598" xr:uid="{00000000-0005-0000-0000-00008C610000}"/>
    <cellStyle name="Normal 6 3 2 6" xfId="27599" xr:uid="{00000000-0005-0000-0000-00008D610000}"/>
    <cellStyle name="Normal 6 3 2 6 2" xfId="27600" xr:uid="{00000000-0005-0000-0000-00008E610000}"/>
    <cellStyle name="Normal 6 3 2 6 2 2" xfId="27601" xr:uid="{00000000-0005-0000-0000-00008F610000}"/>
    <cellStyle name="Normal 6 3 2 6 2 2 2" xfId="27602" xr:uid="{00000000-0005-0000-0000-000090610000}"/>
    <cellStyle name="Normal 6 3 2 6 2 2 2 2" xfId="27603" xr:uid="{00000000-0005-0000-0000-000091610000}"/>
    <cellStyle name="Normal 6 3 2 6 2 2 3" xfId="27604" xr:uid="{00000000-0005-0000-0000-000092610000}"/>
    <cellStyle name="Normal 6 3 2 6 2 2 4" xfId="27605" xr:uid="{00000000-0005-0000-0000-000093610000}"/>
    <cellStyle name="Normal 6 3 2 6 2 3" xfId="27606" xr:uid="{00000000-0005-0000-0000-000094610000}"/>
    <cellStyle name="Normal 6 3 2 6 2 3 2" xfId="27607" xr:uid="{00000000-0005-0000-0000-000095610000}"/>
    <cellStyle name="Normal 6 3 2 6 2 3 3" xfId="27608" xr:uid="{00000000-0005-0000-0000-000096610000}"/>
    <cellStyle name="Normal 6 3 2 6 2 3 4" xfId="27609" xr:uid="{00000000-0005-0000-0000-000097610000}"/>
    <cellStyle name="Normal 6 3 2 6 2 4" xfId="27610" xr:uid="{00000000-0005-0000-0000-000098610000}"/>
    <cellStyle name="Normal 6 3 2 6 2 4 2" xfId="27611" xr:uid="{00000000-0005-0000-0000-000099610000}"/>
    <cellStyle name="Normal 6 3 2 6 2 4 3" xfId="27612" xr:uid="{00000000-0005-0000-0000-00009A610000}"/>
    <cellStyle name="Normal 6 3 2 6 2 5" xfId="27613" xr:uid="{00000000-0005-0000-0000-00009B610000}"/>
    <cellStyle name="Normal 6 3 2 6 2 6" xfId="27614" xr:uid="{00000000-0005-0000-0000-00009C610000}"/>
    <cellStyle name="Normal 6 3 2 6 2 7" xfId="27615" xr:uid="{00000000-0005-0000-0000-00009D610000}"/>
    <cellStyle name="Normal 6 3 2 6 3" xfId="27616" xr:uid="{00000000-0005-0000-0000-00009E610000}"/>
    <cellStyle name="Normal 6 3 2 6 3 2" xfId="27617" xr:uid="{00000000-0005-0000-0000-00009F610000}"/>
    <cellStyle name="Normal 6 3 2 6 3 2 2" xfId="27618" xr:uid="{00000000-0005-0000-0000-0000A0610000}"/>
    <cellStyle name="Normal 6 3 2 6 3 3" xfId="27619" xr:uid="{00000000-0005-0000-0000-0000A1610000}"/>
    <cellStyle name="Normal 6 3 2 6 3 4" xfId="27620" xr:uid="{00000000-0005-0000-0000-0000A2610000}"/>
    <cellStyle name="Normal 6 3 2 6 4" xfId="27621" xr:uid="{00000000-0005-0000-0000-0000A3610000}"/>
    <cellStyle name="Normal 6 3 2 6 4 2" xfId="27622" xr:uid="{00000000-0005-0000-0000-0000A4610000}"/>
    <cellStyle name="Normal 6 3 2 6 4 3" xfId="27623" xr:uid="{00000000-0005-0000-0000-0000A5610000}"/>
    <cellStyle name="Normal 6 3 2 6 4 4" xfId="27624" xr:uid="{00000000-0005-0000-0000-0000A6610000}"/>
    <cellStyle name="Normal 6 3 2 6 5" xfId="27625" xr:uid="{00000000-0005-0000-0000-0000A7610000}"/>
    <cellStyle name="Normal 6 3 2 6 5 2" xfId="27626" xr:uid="{00000000-0005-0000-0000-0000A8610000}"/>
    <cellStyle name="Normal 6 3 2 6 5 3" xfId="27627" xr:uid="{00000000-0005-0000-0000-0000A9610000}"/>
    <cellStyle name="Normal 6 3 2 6 6" xfId="27628" xr:uid="{00000000-0005-0000-0000-0000AA610000}"/>
    <cellStyle name="Normal 6 3 2 6 7" xfId="27629" xr:uid="{00000000-0005-0000-0000-0000AB610000}"/>
    <cellStyle name="Normal 6 3 2 6 8" xfId="27630" xr:uid="{00000000-0005-0000-0000-0000AC610000}"/>
    <cellStyle name="Normal 6 3 2 7" xfId="27631" xr:uid="{00000000-0005-0000-0000-0000AD610000}"/>
    <cellStyle name="Normal 6 3 2 7 2" xfId="27632" xr:uid="{00000000-0005-0000-0000-0000AE610000}"/>
    <cellStyle name="Normal 6 3 2 7 2 2" xfId="27633" xr:uid="{00000000-0005-0000-0000-0000AF610000}"/>
    <cellStyle name="Normal 6 3 2 7 2 2 2" xfId="27634" xr:uid="{00000000-0005-0000-0000-0000B0610000}"/>
    <cellStyle name="Normal 6 3 2 7 2 3" xfId="27635" xr:uid="{00000000-0005-0000-0000-0000B1610000}"/>
    <cellStyle name="Normal 6 3 2 7 2 4" xfId="27636" xr:uid="{00000000-0005-0000-0000-0000B2610000}"/>
    <cellStyle name="Normal 6 3 2 7 3" xfId="27637" xr:uid="{00000000-0005-0000-0000-0000B3610000}"/>
    <cellStyle name="Normal 6 3 2 7 3 2" xfId="27638" xr:uid="{00000000-0005-0000-0000-0000B4610000}"/>
    <cellStyle name="Normal 6 3 2 7 3 3" xfId="27639" xr:uid="{00000000-0005-0000-0000-0000B5610000}"/>
    <cellStyle name="Normal 6 3 2 7 3 4" xfId="27640" xr:uid="{00000000-0005-0000-0000-0000B6610000}"/>
    <cellStyle name="Normal 6 3 2 7 4" xfId="27641" xr:uid="{00000000-0005-0000-0000-0000B7610000}"/>
    <cellStyle name="Normal 6 3 2 7 4 2" xfId="27642" xr:uid="{00000000-0005-0000-0000-0000B8610000}"/>
    <cellStyle name="Normal 6 3 2 7 4 3" xfId="27643" xr:uid="{00000000-0005-0000-0000-0000B9610000}"/>
    <cellStyle name="Normal 6 3 2 7 5" xfId="27644" xr:uid="{00000000-0005-0000-0000-0000BA610000}"/>
    <cellStyle name="Normal 6 3 2 7 6" xfId="27645" xr:uid="{00000000-0005-0000-0000-0000BB610000}"/>
    <cellStyle name="Normal 6 3 2 7 7" xfId="27646" xr:uid="{00000000-0005-0000-0000-0000BC610000}"/>
    <cellStyle name="Normal 6 3 2 8" xfId="27647" xr:uid="{00000000-0005-0000-0000-0000BD610000}"/>
    <cellStyle name="Normal 6 3 2 8 2" xfId="27648" xr:uid="{00000000-0005-0000-0000-0000BE610000}"/>
    <cellStyle name="Normal 6 3 2 8 2 2" xfId="27649" xr:uid="{00000000-0005-0000-0000-0000BF610000}"/>
    <cellStyle name="Normal 6 3 2 8 3" xfId="27650" xr:uid="{00000000-0005-0000-0000-0000C0610000}"/>
    <cellStyle name="Normal 6 3 2 8 4" xfId="27651" xr:uid="{00000000-0005-0000-0000-0000C1610000}"/>
    <cellStyle name="Normal 6 3 2 9" xfId="27652" xr:uid="{00000000-0005-0000-0000-0000C2610000}"/>
    <cellStyle name="Normal 6 3 2 9 2" xfId="27653" xr:uid="{00000000-0005-0000-0000-0000C3610000}"/>
    <cellStyle name="Normal 6 3 2 9 3" xfId="27654" xr:uid="{00000000-0005-0000-0000-0000C4610000}"/>
    <cellStyle name="Normal 6 3 2 9 4" xfId="27655" xr:uid="{00000000-0005-0000-0000-0000C5610000}"/>
    <cellStyle name="Normal 6 3 3" xfId="27656" xr:uid="{00000000-0005-0000-0000-0000C6610000}"/>
    <cellStyle name="Normal 6 3 3 10" xfId="27657" xr:uid="{00000000-0005-0000-0000-0000C7610000}"/>
    <cellStyle name="Normal 6 3 3 11" xfId="27658" xr:uid="{00000000-0005-0000-0000-0000C8610000}"/>
    <cellStyle name="Normal 6 3 3 2" xfId="27659" xr:uid="{00000000-0005-0000-0000-0000C9610000}"/>
    <cellStyle name="Normal 6 3 3 2 10" xfId="27660" xr:uid="{00000000-0005-0000-0000-0000CA610000}"/>
    <cellStyle name="Normal 6 3 3 2 2" xfId="27661" xr:uid="{00000000-0005-0000-0000-0000CB610000}"/>
    <cellStyle name="Normal 6 3 3 2 2 2" xfId="27662" xr:uid="{00000000-0005-0000-0000-0000CC610000}"/>
    <cellStyle name="Normal 6 3 3 2 2 2 2" xfId="27663" xr:uid="{00000000-0005-0000-0000-0000CD610000}"/>
    <cellStyle name="Normal 6 3 3 2 2 2 2 2" xfId="27664" xr:uid="{00000000-0005-0000-0000-0000CE610000}"/>
    <cellStyle name="Normal 6 3 3 2 2 2 2 2 2" xfId="27665" xr:uid="{00000000-0005-0000-0000-0000CF610000}"/>
    <cellStyle name="Normal 6 3 3 2 2 2 2 3" xfId="27666" xr:uid="{00000000-0005-0000-0000-0000D0610000}"/>
    <cellStyle name="Normal 6 3 3 2 2 2 2 4" xfId="27667" xr:uid="{00000000-0005-0000-0000-0000D1610000}"/>
    <cellStyle name="Normal 6 3 3 2 2 2 3" xfId="27668" xr:uid="{00000000-0005-0000-0000-0000D2610000}"/>
    <cellStyle name="Normal 6 3 3 2 2 2 3 2" xfId="27669" xr:uid="{00000000-0005-0000-0000-0000D3610000}"/>
    <cellStyle name="Normal 6 3 3 2 2 2 3 3" xfId="27670" xr:uid="{00000000-0005-0000-0000-0000D4610000}"/>
    <cellStyle name="Normal 6 3 3 2 2 2 3 4" xfId="27671" xr:uid="{00000000-0005-0000-0000-0000D5610000}"/>
    <cellStyle name="Normal 6 3 3 2 2 2 4" xfId="27672" xr:uid="{00000000-0005-0000-0000-0000D6610000}"/>
    <cellStyle name="Normal 6 3 3 2 2 2 4 2" xfId="27673" xr:uid="{00000000-0005-0000-0000-0000D7610000}"/>
    <cellStyle name="Normal 6 3 3 2 2 2 4 3" xfId="27674" xr:uid="{00000000-0005-0000-0000-0000D8610000}"/>
    <cellStyle name="Normal 6 3 3 2 2 2 5" xfId="27675" xr:uid="{00000000-0005-0000-0000-0000D9610000}"/>
    <cellStyle name="Normal 6 3 3 2 2 2 6" xfId="27676" xr:uid="{00000000-0005-0000-0000-0000DA610000}"/>
    <cellStyle name="Normal 6 3 3 2 2 2 7" xfId="27677" xr:uid="{00000000-0005-0000-0000-0000DB610000}"/>
    <cellStyle name="Normal 6 3 3 2 2 3" xfId="27678" xr:uid="{00000000-0005-0000-0000-0000DC610000}"/>
    <cellStyle name="Normal 6 3 3 2 2 3 2" xfId="27679" xr:uid="{00000000-0005-0000-0000-0000DD610000}"/>
    <cellStyle name="Normal 6 3 3 2 2 3 2 2" xfId="27680" xr:uid="{00000000-0005-0000-0000-0000DE610000}"/>
    <cellStyle name="Normal 6 3 3 2 2 3 3" xfId="27681" xr:uid="{00000000-0005-0000-0000-0000DF610000}"/>
    <cellStyle name="Normal 6 3 3 2 2 3 4" xfId="27682" xr:uid="{00000000-0005-0000-0000-0000E0610000}"/>
    <cellStyle name="Normal 6 3 3 2 2 4" xfId="27683" xr:uid="{00000000-0005-0000-0000-0000E1610000}"/>
    <cellStyle name="Normal 6 3 3 2 2 4 2" xfId="27684" xr:uid="{00000000-0005-0000-0000-0000E2610000}"/>
    <cellStyle name="Normal 6 3 3 2 2 4 3" xfId="27685" xr:uid="{00000000-0005-0000-0000-0000E3610000}"/>
    <cellStyle name="Normal 6 3 3 2 2 4 4" xfId="27686" xr:uid="{00000000-0005-0000-0000-0000E4610000}"/>
    <cellStyle name="Normal 6 3 3 2 2 5" xfId="27687" xr:uid="{00000000-0005-0000-0000-0000E5610000}"/>
    <cellStyle name="Normal 6 3 3 2 2 5 2" xfId="27688" xr:uid="{00000000-0005-0000-0000-0000E6610000}"/>
    <cellStyle name="Normal 6 3 3 2 2 5 3" xfId="27689" xr:uid="{00000000-0005-0000-0000-0000E7610000}"/>
    <cellStyle name="Normal 6 3 3 2 2 6" xfId="27690" xr:uid="{00000000-0005-0000-0000-0000E8610000}"/>
    <cellStyle name="Normal 6 3 3 2 2 7" xfId="27691" xr:uid="{00000000-0005-0000-0000-0000E9610000}"/>
    <cellStyle name="Normal 6 3 3 2 2 8" xfId="27692" xr:uid="{00000000-0005-0000-0000-0000EA610000}"/>
    <cellStyle name="Normal 6 3 3 2 3" xfId="27693" xr:uid="{00000000-0005-0000-0000-0000EB610000}"/>
    <cellStyle name="Normal 6 3 3 2 3 2" xfId="27694" xr:uid="{00000000-0005-0000-0000-0000EC610000}"/>
    <cellStyle name="Normal 6 3 3 2 3 2 2" xfId="27695" xr:uid="{00000000-0005-0000-0000-0000ED610000}"/>
    <cellStyle name="Normal 6 3 3 2 3 2 2 2" xfId="27696" xr:uid="{00000000-0005-0000-0000-0000EE610000}"/>
    <cellStyle name="Normal 6 3 3 2 3 2 2 2 2" xfId="27697" xr:uid="{00000000-0005-0000-0000-0000EF610000}"/>
    <cellStyle name="Normal 6 3 3 2 3 2 2 3" xfId="27698" xr:uid="{00000000-0005-0000-0000-0000F0610000}"/>
    <cellStyle name="Normal 6 3 3 2 3 2 2 4" xfId="27699" xr:uid="{00000000-0005-0000-0000-0000F1610000}"/>
    <cellStyle name="Normal 6 3 3 2 3 2 3" xfId="27700" xr:uid="{00000000-0005-0000-0000-0000F2610000}"/>
    <cellStyle name="Normal 6 3 3 2 3 2 3 2" xfId="27701" xr:uid="{00000000-0005-0000-0000-0000F3610000}"/>
    <cellStyle name="Normal 6 3 3 2 3 2 3 3" xfId="27702" xr:uid="{00000000-0005-0000-0000-0000F4610000}"/>
    <cellStyle name="Normal 6 3 3 2 3 2 3 4" xfId="27703" xr:uid="{00000000-0005-0000-0000-0000F5610000}"/>
    <cellStyle name="Normal 6 3 3 2 3 2 4" xfId="27704" xr:uid="{00000000-0005-0000-0000-0000F6610000}"/>
    <cellStyle name="Normal 6 3 3 2 3 2 4 2" xfId="27705" xr:uid="{00000000-0005-0000-0000-0000F7610000}"/>
    <cellStyle name="Normal 6 3 3 2 3 2 4 3" xfId="27706" xr:uid="{00000000-0005-0000-0000-0000F8610000}"/>
    <cellStyle name="Normal 6 3 3 2 3 2 5" xfId="27707" xr:uid="{00000000-0005-0000-0000-0000F9610000}"/>
    <cellStyle name="Normal 6 3 3 2 3 2 6" xfId="27708" xr:uid="{00000000-0005-0000-0000-0000FA610000}"/>
    <cellStyle name="Normal 6 3 3 2 3 2 7" xfId="27709" xr:uid="{00000000-0005-0000-0000-0000FB610000}"/>
    <cellStyle name="Normal 6 3 3 2 3 3" xfId="27710" xr:uid="{00000000-0005-0000-0000-0000FC610000}"/>
    <cellStyle name="Normal 6 3 3 2 3 3 2" xfId="27711" xr:uid="{00000000-0005-0000-0000-0000FD610000}"/>
    <cellStyle name="Normal 6 3 3 2 3 3 2 2" xfId="27712" xr:uid="{00000000-0005-0000-0000-0000FE610000}"/>
    <cellStyle name="Normal 6 3 3 2 3 3 3" xfId="27713" xr:uid="{00000000-0005-0000-0000-0000FF610000}"/>
    <cellStyle name="Normal 6 3 3 2 3 3 4" xfId="27714" xr:uid="{00000000-0005-0000-0000-000000620000}"/>
    <cellStyle name="Normal 6 3 3 2 3 4" xfId="27715" xr:uid="{00000000-0005-0000-0000-000001620000}"/>
    <cellStyle name="Normal 6 3 3 2 3 4 2" xfId="27716" xr:uid="{00000000-0005-0000-0000-000002620000}"/>
    <cellStyle name="Normal 6 3 3 2 3 4 3" xfId="27717" xr:uid="{00000000-0005-0000-0000-000003620000}"/>
    <cellStyle name="Normal 6 3 3 2 3 4 4" xfId="27718" xr:uid="{00000000-0005-0000-0000-000004620000}"/>
    <cellStyle name="Normal 6 3 3 2 3 5" xfId="27719" xr:uid="{00000000-0005-0000-0000-000005620000}"/>
    <cellStyle name="Normal 6 3 3 2 3 5 2" xfId="27720" xr:uid="{00000000-0005-0000-0000-000006620000}"/>
    <cellStyle name="Normal 6 3 3 2 3 5 3" xfId="27721" xr:uid="{00000000-0005-0000-0000-000007620000}"/>
    <cellStyle name="Normal 6 3 3 2 3 6" xfId="27722" xr:uid="{00000000-0005-0000-0000-000008620000}"/>
    <cellStyle name="Normal 6 3 3 2 3 7" xfId="27723" xr:uid="{00000000-0005-0000-0000-000009620000}"/>
    <cellStyle name="Normal 6 3 3 2 3 8" xfId="27724" xr:uid="{00000000-0005-0000-0000-00000A620000}"/>
    <cellStyle name="Normal 6 3 3 2 4" xfId="27725" xr:uid="{00000000-0005-0000-0000-00000B620000}"/>
    <cellStyle name="Normal 6 3 3 2 4 2" xfId="27726" xr:uid="{00000000-0005-0000-0000-00000C620000}"/>
    <cellStyle name="Normal 6 3 3 2 4 2 2" xfId="27727" xr:uid="{00000000-0005-0000-0000-00000D620000}"/>
    <cellStyle name="Normal 6 3 3 2 4 2 2 2" xfId="27728" xr:uid="{00000000-0005-0000-0000-00000E620000}"/>
    <cellStyle name="Normal 6 3 3 2 4 2 3" xfId="27729" xr:uid="{00000000-0005-0000-0000-00000F620000}"/>
    <cellStyle name="Normal 6 3 3 2 4 2 4" xfId="27730" xr:uid="{00000000-0005-0000-0000-000010620000}"/>
    <cellStyle name="Normal 6 3 3 2 4 3" xfId="27731" xr:uid="{00000000-0005-0000-0000-000011620000}"/>
    <cellStyle name="Normal 6 3 3 2 4 3 2" xfId="27732" xr:uid="{00000000-0005-0000-0000-000012620000}"/>
    <cellStyle name="Normal 6 3 3 2 4 3 3" xfId="27733" xr:uid="{00000000-0005-0000-0000-000013620000}"/>
    <cellStyle name="Normal 6 3 3 2 4 3 4" xfId="27734" xr:uid="{00000000-0005-0000-0000-000014620000}"/>
    <cellStyle name="Normal 6 3 3 2 4 4" xfId="27735" xr:uid="{00000000-0005-0000-0000-000015620000}"/>
    <cellStyle name="Normal 6 3 3 2 4 4 2" xfId="27736" xr:uid="{00000000-0005-0000-0000-000016620000}"/>
    <cellStyle name="Normal 6 3 3 2 4 4 3" xfId="27737" xr:uid="{00000000-0005-0000-0000-000017620000}"/>
    <cellStyle name="Normal 6 3 3 2 4 5" xfId="27738" xr:uid="{00000000-0005-0000-0000-000018620000}"/>
    <cellStyle name="Normal 6 3 3 2 4 6" xfId="27739" xr:uid="{00000000-0005-0000-0000-000019620000}"/>
    <cellStyle name="Normal 6 3 3 2 4 7" xfId="27740" xr:uid="{00000000-0005-0000-0000-00001A620000}"/>
    <cellStyle name="Normal 6 3 3 2 5" xfId="27741" xr:uid="{00000000-0005-0000-0000-00001B620000}"/>
    <cellStyle name="Normal 6 3 3 2 5 2" xfId="27742" xr:uid="{00000000-0005-0000-0000-00001C620000}"/>
    <cellStyle name="Normal 6 3 3 2 5 2 2" xfId="27743" xr:uid="{00000000-0005-0000-0000-00001D620000}"/>
    <cellStyle name="Normal 6 3 3 2 5 3" xfId="27744" xr:uid="{00000000-0005-0000-0000-00001E620000}"/>
    <cellStyle name="Normal 6 3 3 2 5 4" xfId="27745" xr:uid="{00000000-0005-0000-0000-00001F620000}"/>
    <cellStyle name="Normal 6 3 3 2 6" xfId="27746" xr:uid="{00000000-0005-0000-0000-000020620000}"/>
    <cellStyle name="Normal 6 3 3 2 6 2" xfId="27747" xr:uid="{00000000-0005-0000-0000-000021620000}"/>
    <cellStyle name="Normal 6 3 3 2 6 3" xfId="27748" xr:uid="{00000000-0005-0000-0000-000022620000}"/>
    <cellStyle name="Normal 6 3 3 2 6 4" xfId="27749" xr:uid="{00000000-0005-0000-0000-000023620000}"/>
    <cellStyle name="Normal 6 3 3 2 7" xfId="27750" xr:uid="{00000000-0005-0000-0000-000024620000}"/>
    <cellStyle name="Normal 6 3 3 2 7 2" xfId="27751" xr:uid="{00000000-0005-0000-0000-000025620000}"/>
    <cellStyle name="Normal 6 3 3 2 7 3" xfId="27752" xr:uid="{00000000-0005-0000-0000-000026620000}"/>
    <cellStyle name="Normal 6 3 3 2 8" xfId="27753" xr:uid="{00000000-0005-0000-0000-000027620000}"/>
    <cellStyle name="Normal 6 3 3 2 9" xfId="27754" xr:uid="{00000000-0005-0000-0000-000028620000}"/>
    <cellStyle name="Normal 6 3 3 3" xfId="27755" xr:uid="{00000000-0005-0000-0000-000029620000}"/>
    <cellStyle name="Normal 6 3 3 3 2" xfId="27756" xr:uid="{00000000-0005-0000-0000-00002A620000}"/>
    <cellStyle name="Normal 6 3 3 3 2 2" xfId="27757" xr:uid="{00000000-0005-0000-0000-00002B620000}"/>
    <cellStyle name="Normal 6 3 3 3 2 2 2" xfId="27758" xr:uid="{00000000-0005-0000-0000-00002C620000}"/>
    <cellStyle name="Normal 6 3 3 3 2 2 2 2" xfId="27759" xr:uid="{00000000-0005-0000-0000-00002D620000}"/>
    <cellStyle name="Normal 6 3 3 3 2 2 3" xfId="27760" xr:uid="{00000000-0005-0000-0000-00002E620000}"/>
    <cellStyle name="Normal 6 3 3 3 2 2 4" xfId="27761" xr:uid="{00000000-0005-0000-0000-00002F620000}"/>
    <cellStyle name="Normal 6 3 3 3 2 3" xfId="27762" xr:uid="{00000000-0005-0000-0000-000030620000}"/>
    <cellStyle name="Normal 6 3 3 3 2 3 2" xfId="27763" xr:uid="{00000000-0005-0000-0000-000031620000}"/>
    <cellStyle name="Normal 6 3 3 3 2 3 3" xfId="27764" xr:uid="{00000000-0005-0000-0000-000032620000}"/>
    <cellStyle name="Normal 6 3 3 3 2 3 4" xfId="27765" xr:uid="{00000000-0005-0000-0000-000033620000}"/>
    <cellStyle name="Normal 6 3 3 3 2 4" xfId="27766" xr:uid="{00000000-0005-0000-0000-000034620000}"/>
    <cellStyle name="Normal 6 3 3 3 2 4 2" xfId="27767" xr:uid="{00000000-0005-0000-0000-000035620000}"/>
    <cellStyle name="Normal 6 3 3 3 2 4 3" xfId="27768" xr:uid="{00000000-0005-0000-0000-000036620000}"/>
    <cellStyle name="Normal 6 3 3 3 2 5" xfId="27769" xr:uid="{00000000-0005-0000-0000-000037620000}"/>
    <cellStyle name="Normal 6 3 3 3 2 6" xfId="27770" xr:uid="{00000000-0005-0000-0000-000038620000}"/>
    <cellStyle name="Normal 6 3 3 3 2 7" xfId="27771" xr:uid="{00000000-0005-0000-0000-000039620000}"/>
    <cellStyle name="Normal 6 3 3 3 3" xfId="27772" xr:uid="{00000000-0005-0000-0000-00003A620000}"/>
    <cellStyle name="Normal 6 3 3 3 3 2" xfId="27773" xr:uid="{00000000-0005-0000-0000-00003B620000}"/>
    <cellStyle name="Normal 6 3 3 3 3 2 2" xfId="27774" xr:uid="{00000000-0005-0000-0000-00003C620000}"/>
    <cellStyle name="Normal 6 3 3 3 3 3" xfId="27775" xr:uid="{00000000-0005-0000-0000-00003D620000}"/>
    <cellStyle name="Normal 6 3 3 3 3 4" xfId="27776" xr:uid="{00000000-0005-0000-0000-00003E620000}"/>
    <cellStyle name="Normal 6 3 3 3 4" xfId="27777" xr:uid="{00000000-0005-0000-0000-00003F620000}"/>
    <cellStyle name="Normal 6 3 3 3 4 2" xfId="27778" xr:uid="{00000000-0005-0000-0000-000040620000}"/>
    <cellStyle name="Normal 6 3 3 3 4 3" xfId="27779" xr:uid="{00000000-0005-0000-0000-000041620000}"/>
    <cellStyle name="Normal 6 3 3 3 4 4" xfId="27780" xr:uid="{00000000-0005-0000-0000-000042620000}"/>
    <cellStyle name="Normal 6 3 3 3 5" xfId="27781" xr:uid="{00000000-0005-0000-0000-000043620000}"/>
    <cellStyle name="Normal 6 3 3 3 5 2" xfId="27782" xr:uid="{00000000-0005-0000-0000-000044620000}"/>
    <cellStyle name="Normal 6 3 3 3 5 3" xfId="27783" xr:uid="{00000000-0005-0000-0000-000045620000}"/>
    <cellStyle name="Normal 6 3 3 3 6" xfId="27784" xr:uid="{00000000-0005-0000-0000-000046620000}"/>
    <cellStyle name="Normal 6 3 3 3 7" xfId="27785" xr:uid="{00000000-0005-0000-0000-000047620000}"/>
    <cellStyle name="Normal 6 3 3 3 8" xfId="27786" xr:uid="{00000000-0005-0000-0000-000048620000}"/>
    <cellStyle name="Normal 6 3 3 4" xfId="27787" xr:uid="{00000000-0005-0000-0000-000049620000}"/>
    <cellStyle name="Normal 6 3 3 4 2" xfId="27788" xr:uid="{00000000-0005-0000-0000-00004A620000}"/>
    <cellStyle name="Normal 6 3 3 4 2 2" xfId="27789" xr:uid="{00000000-0005-0000-0000-00004B620000}"/>
    <cellStyle name="Normal 6 3 3 4 2 2 2" xfId="27790" xr:uid="{00000000-0005-0000-0000-00004C620000}"/>
    <cellStyle name="Normal 6 3 3 4 2 2 2 2" xfId="27791" xr:uid="{00000000-0005-0000-0000-00004D620000}"/>
    <cellStyle name="Normal 6 3 3 4 2 2 3" xfId="27792" xr:uid="{00000000-0005-0000-0000-00004E620000}"/>
    <cellStyle name="Normal 6 3 3 4 2 2 4" xfId="27793" xr:uid="{00000000-0005-0000-0000-00004F620000}"/>
    <cellStyle name="Normal 6 3 3 4 2 3" xfId="27794" xr:uid="{00000000-0005-0000-0000-000050620000}"/>
    <cellStyle name="Normal 6 3 3 4 2 3 2" xfId="27795" xr:uid="{00000000-0005-0000-0000-000051620000}"/>
    <cellStyle name="Normal 6 3 3 4 2 3 3" xfId="27796" xr:uid="{00000000-0005-0000-0000-000052620000}"/>
    <cellStyle name="Normal 6 3 3 4 2 3 4" xfId="27797" xr:uid="{00000000-0005-0000-0000-000053620000}"/>
    <cellStyle name="Normal 6 3 3 4 2 4" xfId="27798" xr:uid="{00000000-0005-0000-0000-000054620000}"/>
    <cellStyle name="Normal 6 3 3 4 2 4 2" xfId="27799" xr:uid="{00000000-0005-0000-0000-000055620000}"/>
    <cellStyle name="Normal 6 3 3 4 2 4 3" xfId="27800" xr:uid="{00000000-0005-0000-0000-000056620000}"/>
    <cellStyle name="Normal 6 3 3 4 2 5" xfId="27801" xr:uid="{00000000-0005-0000-0000-000057620000}"/>
    <cellStyle name="Normal 6 3 3 4 2 6" xfId="27802" xr:uid="{00000000-0005-0000-0000-000058620000}"/>
    <cellStyle name="Normal 6 3 3 4 2 7" xfId="27803" xr:uid="{00000000-0005-0000-0000-000059620000}"/>
    <cellStyle name="Normal 6 3 3 4 3" xfId="27804" xr:uid="{00000000-0005-0000-0000-00005A620000}"/>
    <cellStyle name="Normal 6 3 3 4 3 2" xfId="27805" xr:uid="{00000000-0005-0000-0000-00005B620000}"/>
    <cellStyle name="Normal 6 3 3 4 3 2 2" xfId="27806" xr:uid="{00000000-0005-0000-0000-00005C620000}"/>
    <cellStyle name="Normal 6 3 3 4 3 3" xfId="27807" xr:uid="{00000000-0005-0000-0000-00005D620000}"/>
    <cellStyle name="Normal 6 3 3 4 3 4" xfId="27808" xr:uid="{00000000-0005-0000-0000-00005E620000}"/>
    <cellStyle name="Normal 6 3 3 4 4" xfId="27809" xr:uid="{00000000-0005-0000-0000-00005F620000}"/>
    <cellStyle name="Normal 6 3 3 4 4 2" xfId="27810" xr:uid="{00000000-0005-0000-0000-000060620000}"/>
    <cellStyle name="Normal 6 3 3 4 4 3" xfId="27811" xr:uid="{00000000-0005-0000-0000-000061620000}"/>
    <cellStyle name="Normal 6 3 3 4 4 4" xfId="27812" xr:uid="{00000000-0005-0000-0000-000062620000}"/>
    <cellStyle name="Normal 6 3 3 4 5" xfId="27813" xr:uid="{00000000-0005-0000-0000-000063620000}"/>
    <cellStyle name="Normal 6 3 3 4 5 2" xfId="27814" xr:uid="{00000000-0005-0000-0000-000064620000}"/>
    <cellStyle name="Normal 6 3 3 4 5 3" xfId="27815" xr:uid="{00000000-0005-0000-0000-000065620000}"/>
    <cellStyle name="Normal 6 3 3 4 6" xfId="27816" xr:uid="{00000000-0005-0000-0000-000066620000}"/>
    <cellStyle name="Normal 6 3 3 4 7" xfId="27817" xr:uid="{00000000-0005-0000-0000-000067620000}"/>
    <cellStyle name="Normal 6 3 3 4 8" xfId="27818" xr:uid="{00000000-0005-0000-0000-000068620000}"/>
    <cellStyle name="Normal 6 3 3 5" xfId="27819" xr:uid="{00000000-0005-0000-0000-000069620000}"/>
    <cellStyle name="Normal 6 3 3 5 2" xfId="27820" xr:uid="{00000000-0005-0000-0000-00006A620000}"/>
    <cellStyle name="Normal 6 3 3 5 2 2" xfId="27821" xr:uid="{00000000-0005-0000-0000-00006B620000}"/>
    <cellStyle name="Normal 6 3 3 5 2 2 2" xfId="27822" xr:uid="{00000000-0005-0000-0000-00006C620000}"/>
    <cellStyle name="Normal 6 3 3 5 2 3" xfId="27823" xr:uid="{00000000-0005-0000-0000-00006D620000}"/>
    <cellStyle name="Normal 6 3 3 5 2 4" xfId="27824" xr:uid="{00000000-0005-0000-0000-00006E620000}"/>
    <cellStyle name="Normal 6 3 3 5 3" xfId="27825" xr:uid="{00000000-0005-0000-0000-00006F620000}"/>
    <cellStyle name="Normal 6 3 3 5 3 2" xfId="27826" xr:uid="{00000000-0005-0000-0000-000070620000}"/>
    <cellStyle name="Normal 6 3 3 5 3 3" xfId="27827" xr:uid="{00000000-0005-0000-0000-000071620000}"/>
    <cellStyle name="Normal 6 3 3 5 3 4" xfId="27828" xr:uid="{00000000-0005-0000-0000-000072620000}"/>
    <cellStyle name="Normal 6 3 3 5 4" xfId="27829" xr:uid="{00000000-0005-0000-0000-000073620000}"/>
    <cellStyle name="Normal 6 3 3 5 4 2" xfId="27830" xr:uid="{00000000-0005-0000-0000-000074620000}"/>
    <cellStyle name="Normal 6 3 3 5 4 3" xfId="27831" xr:uid="{00000000-0005-0000-0000-000075620000}"/>
    <cellStyle name="Normal 6 3 3 5 5" xfId="27832" xr:uid="{00000000-0005-0000-0000-000076620000}"/>
    <cellStyle name="Normal 6 3 3 5 6" xfId="27833" xr:uid="{00000000-0005-0000-0000-000077620000}"/>
    <cellStyle name="Normal 6 3 3 5 7" xfId="27834" xr:uid="{00000000-0005-0000-0000-000078620000}"/>
    <cellStyle name="Normal 6 3 3 6" xfId="27835" xr:uid="{00000000-0005-0000-0000-000079620000}"/>
    <cellStyle name="Normal 6 3 3 6 2" xfId="27836" xr:uid="{00000000-0005-0000-0000-00007A620000}"/>
    <cellStyle name="Normal 6 3 3 6 2 2" xfId="27837" xr:uid="{00000000-0005-0000-0000-00007B620000}"/>
    <cellStyle name="Normal 6 3 3 6 3" xfId="27838" xr:uid="{00000000-0005-0000-0000-00007C620000}"/>
    <cellStyle name="Normal 6 3 3 6 4" xfId="27839" xr:uid="{00000000-0005-0000-0000-00007D620000}"/>
    <cellStyle name="Normal 6 3 3 7" xfId="27840" xr:uid="{00000000-0005-0000-0000-00007E620000}"/>
    <cellStyle name="Normal 6 3 3 7 2" xfId="27841" xr:uid="{00000000-0005-0000-0000-00007F620000}"/>
    <cellStyle name="Normal 6 3 3 7 3" xfId="27842" xr:uid="{00000000-0005-0000-0000-000080620000}"/>
    <cellStyle name="Normal 6 3 3 7 4" xfId="27843" xr:uid="{00000000-0005-0000-0000-000081620000}"/>
    <cellStyle name="Normal 6 3 3 8" xfId="27844" xr:uid="{00000000-0005-0000-0000-000082620000}"/>
    <cellStyle name="Normal 6 3 3 8 2" xfId="27845" xr:uid="{00000000-0005-0000-0000-000083620000}"/>
    <cellStyle name="Normal 6 3 3 8 3" xfId="27846" xr:uid="{00000000-0005-0000-0000-000084620000}"/>
    <cellStyle name="Normal 6 3 3 9" xfId="27847" xr:uid="{00000000-0005-0000-0000-000085620000}"/>
    <cellStyle name="Normal 6 3 4" xfId="27848" xr:uid="{00000000-0005-0000-0000-000086620000}"/>
    <cellStyle name="Normal 6 3 4 10" xfId="27849" xr:uid="{00000000-0005-0000-0000-000087620000}"/>
    <cellStyle name="Normal 6 3 4 11" xfId="27850" xr:uid="{00000000-0005-0000-0000-000088620000}"/>
    <cellStyle name="Normal 6 3 4 2" xfId="27851" xr:uid="{00000000-0005-0000-0000-000089620000}"/>
    <cellStyle name="Normal 6 3 4 2 10" xfId="27852" xr:uid="{00000000-0005-0000-0000-00008A620000}"/>
    <cellStyle name="Normal 6 3 4 2 2" xfId="27853" xr:uid="{00000000-0005-0000-0000-00008B620000}"/>
    <cellStyle name="Normal 6 3 4 2 2 2" xfId="27854" xr:uid="{00000000-0005-0000-0000-00008C620000}"/>
    <cellStyle name="Normal 6 3 4 2 2 2 2" xfId="27855" xr:uid="{00000000-0005-0000-0000-00008D620000}"/>
    <cellStyle name="Normal 6 3 4 2 2 2 2 2" xfId="27856" xr:uid="{00000000-0005-0000-0000-00008E620000}"/>
    <cellStyle name="Normal 6 3 4 2 2 2 2 2 2" xfId="27857" xr:uid="{00000000-0005-0000-0000-00008F620000}"/>
    <cellStyle name="Normal 6 3 4 2 2 2 2 3" xfId="27858" xr:uid="{00000000-0005-0000-0000-000090620000}"/>
    <cellStyle name="Normal 6 3 4 2 2 2 2 4" xfId="27859" xr:uid="{00000000-0005-0000-0000-000091620000}"/>
    <cellStyle name="Normal 6 3 4 2 2 2 3" xfId="27860" xr:uid="{00000000-0005-0000-0000-000092620000}"/>
    <cellStyle name="Normal 6 3 4 2 2 2 3 2" xfId="27861" xr:uid="{00000000-0005-0000-0000-000093620000}"/>
    <cellStyle name="Normal 6 3 4 2 2 2 3 3" xfId="27862" xr:uid="{00000000-0005-0000-0000-000094620000}"/>
    <cellStyle name="Normal 6 3 4 2 2 2 3 4" xfId="27863" xr:uid="{00000000-0005-0000-0000-000095620000}"/>
    <cellStyle name="Normal 6 3 4 2 2 2 4" xfId="27864" xr:uid="{00000000-0005-0000-0000-000096620000}"/>
    <cellStyle name="Normal 6 3 4 2 2 2 4 2" xfId="27865" xr:uid="{00000000-0005-0000-0000-000097620000}"/>
    <cellStyle name="Normal 6 3 4 2 2 2 4 3" xfId="27866" xr:uid="{00000000-0005-0000-0000-000098620000}"/>
    <cellStyle name="Normal 6 3 4 2 2 2 5" xfId="27867" xr:uid="{00000000-0005-0000-0000-000099620000}"/>
    <cellStyle name="Normal 6 3 4 2 2 2 6" xfId="27868" xr:uid="{00000000-0005-0000-0000-00009A620000}"/>
    <cellStyle name="Normal 6 3 4 2 2 2 7" xfId="27869" xr:uid="{00000000-0005-0000-0000-00009B620000}"/>
    <cellStyle name="Normal 6 3 4 2 2 3" xfId="27870" xr:uid="{00000000-0005-0000-0000-00009C620000}"/>
    <cellStyle name="Normal 6 3 4 2 2 3 2" xfId="27871" xr:uid="{00000000-0005-0000-0000-00009D620000}"/>
    <cellStyle name="Normal 6 3 4 2 2 3 2 2" xfId="27872" xr:uid="{00000000-0005-0000-0000-00009E620000}"/>
    <cellStyle name="Normal 6 3 4 2 2 3 3" xfId="27873" xr:uid="{00000000-0005-0000-0000-00009F620000}"/>
    <cellStyle name="Normal 6 3 4 2 2 3 4" xfId="27874" xr:uid="{00000000-0005-0000-0000-0000A0620000}"/>
    <cellStyle name="Normal 6 3 4 2 2 4" xfId="27875" xr:uid="{00000000-0005-0000-0000-0000A1620000}"/>
    <cellStyle name="Normal 6 3 4 2 2 4 2" xfId="27876" xr:uid="{00000000-0005-0000-0000-0000A2620000}"/>
    <cellStyle name="Normal 6 3 4 2 2 4 3" xfId="27877" xr:uid="{00000000-0005-0000-0000-0000A3620000}"/>
    <cellStyle name="Normal 6 3 4 2 2 4 4" xfId="27878" xr:uid="{00000000-0005-0000-0000-0000A4620000}"/>
    <cellStyle name="Normal 6 3 4 2 2 5" xfId="27879" xr:uid="{00000000-0005-0000-0000-0000A5620000}"/>
    <cellStyle name="Normal 6 3 4 2 2 5 2" xfId="27880" xr:uid="{00000000-0005-0000-0000-0000A6620000}"/>
    <cellStyle name="Normal 6 3 4 2 2 5 3" xfId="27881" xr:uid="{00000000-0005-0000-0000-0000A7620000}"/>
    <cellStyle name="Normal 6 3 4 2 2 6" xfId="27882" xr:uid="{00000000-0005-0000-0000-0000A8620000}"/>
    <cellStyle name="Normal 6 3 4 2 2 7" xfId="27883" xr:uid="{00000000-0005-0000-0000-0000A9620000}"/>
    <cellStyle name="Normal 6 3 4 2 2 8" xfId="27884" xr:uid="{00000000-0005-0000-0000-0000AA620000}"/>
    <cellStyle name="Normal 6 3 4 2 3" xfId="27885" xr:uid="{00000000-0005-0000-0000-0000AB620000}"/>
    <cellStyle name="Normal 6 3 4 2 3 2" xfId="27886" xr:uid="{00000000-0005-0000-0000-0000AC620000}"/>
    <cellStyle name="Normal 6 3 4 2 3 2 2" xfId="27887" xr:uid="{00000000-0005-0000-0000-0000AD620000}"/>
    <cellStyle name="Normal 6 3 4 2 3 2 2 2" xfId="27888" xr:uid="{00000000-0005-0000-0000-0000AE620000}"/>
    <cellStyle name="Normal 6 3 4 2 3 2 2 2 2" xfId="27889" xr:uid="{00000000-0005-0000-0000-0000AF620000}"/>
    <cellStyle name="Normal 6 3 4 2 3 2 2 3" xfId="27890" xr:uid="{00000000-0005-0000-0000-0000B0620000}"/>
    <cellStyle name="Normal 6 3 4 2 3 2 2 4" xfId="27891" xr:uid="{00000000-0005-0000-0000-0000B1620000}"/>
    <cellStyle name="Normal 6 3 4 2 3 2 3" xfId="27892" xr:uid="{00000000-0005-0000-0000-0000B2620000}"/>
    <cellStyle name="Normal 6 3 4 2 3 2 3 2" xfId="27893" xr:uid="{00000000-0005-0000-0000-0000B3620000}"/>
    <cellStyle name="Normal 6 3 4 2 3 2 3 3" xfId="27894" xr:uid="{00000000-0005-0000-0000-0000B4620000}"/>
    <cellStyle name="Normal 6 3 4 2 3 2 3 4" xfId="27895" xr:uid="{00000000-0005-0000-0000-0000B5620000}"/>
    <cellStyle name="Normal 6 3 4 2 3 2 4" xfId="27896" xr:uid="{00000000-0005-0000-0000-0000B6620000}"/>
    <cellStyle name="Normal 6 3 4 2 3 2 4 2" xfId="27897" xr:uid="{00000000-0005-0000-0000-0000B7620000}"/>
    <cellStyle name="Normal 6 3 4 2 3 2 4 3" xfId="27898" xr:uid="{00000000-0005-0000-0000-0000B8620000}"/>
    <cellStyle name="Normal 6 3 4 2 3 2 5" xfId="27899" xr:uid="{00000000-0005-0000-0000-0000B9620000}"/>
    <cellStyle name="Normal 6 3 4 2 3 2 6" xfId="27900" xr:uid="{00000000-0005-0000-0000-0000BA620000}"/>
    <cellStyle name="Normal 6 3 4 2 3 2 7" xfId="27901" xr:uid="{00000000-0005-0000-0000-0000BB620000}"/>
    <cellStyle name="Normal 6 3 4 2 3 3" xfId="27902" xr:uid="{00000000-0005-0000-0000-0000BC620000}"/>
    <cellStyle name="Normal 6 3 4 2 3 3 2" xfId="27903" xr:uid="{00000000-0005-0000-0000-0000BD620000}"/>
    <cellStyle name="Normal 6 3 4 2 3 3 2 2" xfId="27904" xr:uid="{00000000-0005-0000-0000-0000BE620000}"/>
    <cellStyle name="Normal 6 3 4 2 3 3 3" xfId="27905" xr:uid="{00000000-0005-0000-0000-0000BF620000}"/>
    <cellStyle name="Normal 6 3 4 2 3 3 4" xfId="27906" xr:uid="{00000000-0005-0000-0000-0000C0620000}"/>
    <cellStyle name="Normal 6 3 4 2 3 4" xfId="27907" xr:uid="{00000000-0005-0000-0000-0000C1620000}"/>
    <cellStyle name="Normal 6 3 4 2 3 4 2" xfId="27908" xr:uid="{00000000-0005-0000-0000-0000C2620000}"/>
    <cellStyle name="Normal 6 3 4 2 3 4 3" xfId="27909" xr:uid="{00000000-0005-0000-0000-0000C3620000}"/>
    <cellStyle name="Normal 6 3 4 2 3 4 4" xfId="27910" xr:uid="{00000000-0005-0000-0000-0000C4620000}"/>
    <cellStyle name="Normal 6 3 4 2 3 5" xfId="27911" xr:uid="{00000000-0005-0000-0000-0000C5620000}"/>
    <cellStyle name="Normal 6 3 4 2 3 5 2" xfId="27912" xr:uid="{00000000-0005-0000-0000-0000C6620000}"/>
    <cellStyle name="Normal 6 3 4 2 3 5 3" xfId="27913" xr:uid="{00000000-0005-0000-0000-0000C7620000}"/>
    <cellStyle name="Normal 6 3 4 2 3 6" xfId="27914" xr:uid="{00000000-0005-0000-0000-0000C8620000}"/>
    <cellStyle name="Normal 6 3 4 2 3 7" xfId="27915" xr:uid="{00000000-0005-0000-0000-0000C9620000}"/>
    <cellStyle name="Normal 6 3 4 2 3 8" xfId="27916" xr:uid="{00000000-0005-0000-0000-0000CA620000}"/>
    <cellStyle name="Normal 6 3 4 2 4" xfId="27917" xr:uid="{00000000-0005-0000-0000-0000CB620000}"/>
    <cellStyle name="Normal 6 3 4 2 4 2" xfId="27918" xr:uid="{00000000-0005-0000-0000-0000CC620000}"/>
    <cellStyle name="Normal 6 3 4 2 4 2 2" xfId="27919" xr:uid="{00000000-0005-0000-0000-0000CD620000}"/>
    <cellStyle name="Normal 6 3 4 2 4 2 2 2" xfId="27920" xr:uid="{00000000-0005-0000-0000-0000CE620000}"/>
    <cellStyle name="Normal 6 3 4 2 4 2 3" xfId="27921" xr:uid="{00000000-0005-0000-0000-0000CF620000}"/>
    <cellStyle name="Normal 6 3 4 2 4 2 4" xfId="27922" xr:uid="{00000000-0005-0000-0000-0000D0620000}"/>
    <cellStyle name="Normal 6 3 4 2 4 3" xfId="27923" xr:uid="{00000000-0005-0000-0000-0000D1620000}"/>
    <cellStyle name="Normal 6 3 4 2 4 3 2" xfId="27924" xr:uid="{00000000-0005-0000-0000-0000D2620000}"/>
    <cellStyle name="Normal 6 3 4 2 4 3 3" xfId="27925" xr:uid="{00000000-0005-0000-0000-0000D3620000}"/>
    <cellStyle name="Normal 6 3 4 2 4 3 4" xfId="27926" xr:uid="{00000000-0005-0000-0000-0000D4620000}"/>
    <cellStyle name="Normal 6 3 4 2 4 4" xfId="27927" xr:uid="{00000000-0005-0000-0000-0000D5620000}"/>
    <cellStyle name="Normal 6 3 4 2 4 4 2" xfId="27928" xr:uid="{00000000-0005-0000-0000-0000D6620000}"/>
    <cellStyle name="Normal 6 3 4 2 4 4 3" xfId="27929" xr:uid="{00000000-0005-0000-0000-0000D7620000}"/>
    <cellStyle name="Normal 6 3 4 2 4 5" xfId="27930" xr:uid="{00000000-0005-0000-0000-0000D8620000}"/>
    <cellStyle name="Normal 6 3 4 2 4 6" xfId="27931" xr:uid="{00000000-0005-0000-0000-0000D9620000}"/>
    <cellStyle name="Normal 6 3 4 2 4 7" xfId="27932" xr:uid="{00000000-0005-0000-0000-0000DA620000}"/>
    <cellStyle name="Normal 6 3 4 2 5" xfId="27933" xr:uid="{00000000-0005-0000-0000-0000DB620000}"/>
    <cellStyle name="Normal 6 3 4 2 5 2" xfId="27934" xr:uid="{00000000-0005-0000-0000-0000DC620000}"/>
    <cellStyle name="Normal 6 3 4 2 5 2 2" xfId="27935" xr:uid="{00000000-0005-0000-0000-0000DD620000}"/>
    <cellStyle name="Normal 6 3 4 2 5 3" xfId="27936" xr:uid="{00000000-0005-0000-0000-0000DE620000}"/>
    <cellStyle name="Normal 6 3 4 2 5 4" xfId="27937" xr:uid="{00000000-0005-0000-0000-0000DF620000}"/>
    <cellStyle name="Normal 6 3 4 2 6" xfId="27938" xr:uid="{00000000-0005-0000-0000-0000E0620000}"/>
    <cellStyle name="Normal 6 3 4 2 6 2" xfId="27939" xr:uid="{00000000-0005-0000-0000-0000E1620000}"/>
    <cellStyle name="Normal 6 3 4 2 6 3" xfId="27940" xr:uid="{00000000-0005-0000-0000-0000E2620000}"/>
    <cellStyle name="Normal 6 3 4 2 6 4" xfId="27941" xr:uid="{00000000-0005-0000-0000-0000E3620000}"/>
    <cellStyle name="Normal 6 3 4 2 7" xfId="27942" xr:uid="{00000000-0005-0000-0000-0000E4620000}"/>
    <cellStyle name="Normal 6 3 4 2 7 2" xfId="27943" xr:uid="{00000000-0005-0000-0000-0000E5620000}"/>
    <cellStyle name="Normal 6 3 4 2 7 3" xfId="27944" xr:uid="{00000000-0005-0000-0000-0000E6620000}"/>
    <cellStyle name="Normal 6 3 4 2 8" xfId="27945" xr:uid="{00000000-0005-0000-0000-0000E7620000}"/>
    <cellStyle name="Normal 6 3 4 2 9" xfId="27946" xr:uid="{00000000-0005-0000-0000-0000E8620000}"/>
    <cellStyle name="Normal 6 3 4 3" xfId="27947" xr:uid="{00000000-0005-0000-0000-0000E9620000}"/>
    <cellStyle name="Normal 6 3 4 3 2" xfId="27948" xr:uid="{00000000-0005-0000-0000-0000EA620000}"/>
    <cellStyle name="Normal 6 3 4 3 2 2" xfId="27949" xr:uid="{00000000-0005-0000-0000-0000EB620000}"/>
    <cellStyle name="Normal 6 3 4 3 2 2 2" xfId="27950" xr:uid="{00000000-0005-0000-0000-0000EC620000}"/>
    <cellStyle name="Normal 6 3 4 3 2 2 2 2" xfId="27951" xr:uid="{00000000-0005-0000-0000-0000ED620000}"/>
    <cellStyle name="Normal 6 3 4 3 2 2 3" xfId="27952" xr:uid="{00000000-0005-0000-0000-0000EE620000}"/>
    <cellStyle name="Normal 6 3 4 3 2 2 4" xfId="27953" xr:uid="{00000000-0005-0000-0000-0000EF620000}"/>
    <cellStyle name="Normal 6 3 4 3 2 3" xfId="27954" xr:uid="{00000000-0005-0000-0000-0000F0620000}"/>
    <cellStyle name="Normal 6 3 4 3 2 3 2" xfId="27955" xr:uid="{00000000-0005-0000-0000-0000F1620000}"/>
    <cellStyle name="Normal 6 3 4 3 2 3 3" xfId="27956" xr:uid="{00000000-0005-0000-0000-0000F2620000}"/>
    <cellStyle name="Normal 6 3 4 3 2 3 4" xfId="27957" xr:uid="{00000000-0005-0000-0000-0000F3620000}"/>
    <cellStyle name="Normal 6 3 4 3 2 4" xfId="27958" xr:uid="{00000000-0005-0000-0000-0000F4620000}"/>
    <cellStyle name="Normal 6 3 4 3 2 4 2" xfId="27959" xr:uid="{00000000-0005-0000-0000-0000F5620000}"/>
    <cellStyle name="Normal 6 3 4 3 2 4 3" xfId="27960" xr:uid="{00000000-0005-0000-0000-0000F6620000}"/>
    <cellStyle name="Normal 6 3 4 3 2 5" xfId="27961" xr:uid="{00000000-0005-0000-0000-0000F7620000}"/>
    <cellStyle name="Normal 6 3 4 3 2 6" xfId="27962" xr:uid="{00000000-0005-0000-0000-0000F8620000}"/>
    <cellStyle name="Normal 6 3 4 3 2 7" xfId="27963" xr:uid="{00000000-0005-0000-0000-0000F9620000}"/>
    <cellStyle name="Normal 6 3 4 3 3" xfId="27964" xr:uid="{00000000-0005-0000-0000-0000FA620000}"/>
    <cellStyle name="Normal 6 3 4 3 3 2" xfId="27965" xr:uid="{00000000-0005-0000-0000-0000FB620000}"/>
    <cellStyle name="Normal 6 3 4 3 3 2 2" xfId="27966" xr:uid="{00000000-0005-0000-0000-0000FC620000}"/>
    <cellStyle name="Normal 6 3 4 3 3 3" xfId="27967" xr:uid="{00000000-0005-0000-0000-0000FD620000}"/>
    <cellStyle name="Normal 6 3 4 3 3 4" xfId="27968" xr:uid="{00000000-0005-0000-0000-0000FE620000}"/>
    <cellStyle name="Normal 6 3 4 3 4" xfId="27969" xr:uid="{00000000-0005-0000-0000-0000FF620000}"/>
    <cellStyle name="Normal 6 3 4 3 4 2" xfId="27970" xr:uid="{00000000-0005-0000-0000-000000630000}"/>
    <cellStyle name="Normal 6 3 4 3 4 3" xfId="27971" xr:uid="{00000000-0005-0000-0000-000001630000}"/>
    <cellStyle name="Normal 6 3 4 3 4 4" xfId="27972" xr:uid="{00000000-0005-0000-0000-000002630000}"/>
    <cellStyle name="Normal 6 3 4 3 5" xfId="27973" xr:uid="{00000000-0005-0000-0000-000003630000}"/>
    <cellStyle name="Normal 6 3 4 3 5 2" xfId="27974" xr:uid="{00000000-0005-0000-0000-000004630000}"/>
    <cellStyle name="Normal 6 3 4 3 5 3" xfId="27975" xr:uid="{00000000-0005-0000-0000-000005630000}"/>
    <cellStyle name="Normal 6 3 4 3 6" xfId="27976" xr:uid="{00000000-0005-0000-0000-000006630000}"/>
    <cellStyle name="Normal 6 3 4 3 7" xfId="27977" xr:uid="{00000000-0005-0000-0000-000007630000}"/>
    <cellStyle name="Normal 6 3 4 3 8" xfId="27978" xr:uid="{00000000-0005-0000-0000-000008630000}"/>
    <cellStyle name="Normal 6 3 4 4" xfId="27979" xr:uid="{00000000-0005-0000-0000-000009630000}"/>
    <cellStyle name="Normal 6 3 4 4 2" xfId="27980" xr:uid="{00000000-0005-0000-0000-00000A630000}"/>
    <cellStyle name="Normal 6 3 4 4 2 2" xfId="27981" xr:uid="{00000000-0005-0000-0000-00000B630000}"/>
    <cellStyle name="Normal 6 3 4 4 2 2 2" xfId="27982" xr:uid="{00000000-0005-0000-0000-00000C630000}"/>
    <cellStyle name="Normal 6 3 4 4 2 2 2 2" xfId="27983" xr:uid="{00000000-0005-0000-0000-00000D630000}"/>
    <cellStyle name="Normal 6 3 4 4 2 2 3" xfId="27984" xr:uid="{00000000-0005-0000-0000-00000E630000}"/>
    <cellStyle name="Normal 6 3 4 4 2 2 4" xfId="27985" xr:uid="{00000000-0005-0000-0000-00000F630000}"/>
    <cellStyle name="Normal 6 3 4 4 2 3" xfId="27986" xr:uid="{00000000-0005-0000-0000-000010630000}"/>
    <cellStyle name="Normal 6 3 4 4 2 3 2" xfId="27987" xr:uid="{00000000-0005-0000-0000-000011630000}"/>
    <cellStyle name="Normal 6 3 4 4 2 3 3" xfId="27988" xr:uid="{00000000-0005-0000-0000-000012630000}"/>
    <cellStyle name="Normal 6 3 4 4 2 3 4" xfId="27989" xr:uid="{00000000-0005-0000-0000-000013630000}"/>
    <cellStyle name="Normal 6 3 4 4 2 4" xfId="27990" xr:uid="{00000000-0005-0000-0000-000014630000}"/>
    <cellStyle name="Normal 6 3 4 4 2 4 2" xfId="27991" xr:uid="{00000000-0005-0000-0000-000015630000}"/>
    <cellStyle name="Normal 6 3 4 4 2 4 3" xfId="27992" xr:uid="{00000000-0005-0000-0000-000016630000}"/>
    <cellStyle name="Normal 6 3 4 4 2 5" xfId="27993" xr:uid="{00000000-0005-0000-0000-000017630000}"/>
    <cellStyle name="Normal 6 3 4 4 2 6" xfId="27994" xr:uid="{00000000-0005-0000-0000-000018630000}"/>
    <cellStyle name="Normal 6 3 4 4 2 7" xfId="27995" xr:uid="{00000000-0005-0000-0000-000019630000}"/>
    <cellStyle name="Normal 6 3 4 4 3" xfId="27996" xr:uid="{00000000-0005-0000-0000-00001A630000}"/>
    <cellStyle name="Normal 6 3 4 4 3 2" xfId="27997" xr:uid="{00000000-0005-0000-0000-00001B630000}"/>
    <cellStyle name="Normal 6 3 4 4 3 2 2" xfId="27998" xr:uid="{00000000-0005-0000-0000-00001C630000}"/>
    <cellStyle name="Normal 6 3 4 4 3 3" xfId="27999" xr:uid="{00000000-0005-0000-0000-00001D630000}"/>
    <cellStyle name="Normal 6 3 4 4 3 4" xfId="28000" xr:uid="{00000000-0005-0000-0000-00001E630000}"/>
    <cellStyle name="Normal 6 3 4 4 4" xfId="28001" xr:uid="{00000000-0005-0000-0000-00001F630000}"/>
    <cellStyle name="Normal 6 3 4 4 4 2" xfId="28002" xr:uid="{00000000-0005-0000-0000-000020630000}"/>
    <cellStyle name="Normal 6 3 4 4 4 3" xfId="28003" xr:uid="{00000000-0005-0000-0000-000021630000}"/>
    <cellStyle name="Normal 6 3 4 4 4 4" xfId="28004" xr:uid="{00000000-0005-0000-0000-000022630000}"/>
    <cellStyle name="Normal 6 3 4 4 5" xfId="28005" xr:uid="{00000000-0005-0000-0000-000023630000}"/>
    <cellStyle name="Normal 6 3 4 4 5 2" xfId="28006" xr:uid="{00000000-0005-0000-0000-000024630000}"/>
    <cellStyle name="Normal 6 3 4 4 5 3" xfId="28007" xr:uid="{00000000-0005-0000-0000-000025630000}"/>
    <cellStyle name="Normal 6 3 4 4 6" xfId="28008" xr:uid="{00000000-0005-0000-0000-000026630000}"/>
    <cellStyle name="Normal 6 3 4 4 7" xfId="28009" xr:uid="{00000000-0005-0000-0000-000027630000}"/>
    <cellStyle name="Normal 6 3 4 4 8" xfId="28010" xr:uid="{00000000-0005-0000-0000-000028630000}"/>
    <cellStyle name="Normal 6 3 4 5" xfId="28011" xr:uid="{00000000-0005-0000-0000-000029630000}"/>
    <cellStyle name="Normal 6 3 4 5 2" xfId="28012" xr:uid="{00000000-0005-0000-0000-00002A630000}"/>
    <cellStyle name="Normal 6 3 4 5 2 2" xfId="28013" xr:uid="{00000000-0005-0000-0000-00002B630000}"/>
    <cellStyle name="Normal 6 3 4 5 2 2 2" xfId="28014" xr:uid="{00000000-0005-0000-0000-00002C630000}"/>
    <cellStyle name="Normal 6 3 4 5 2 3" xfId="28015" xr:uid="{00000000-0005-0000-0000-00002D630000}"/>
    <cellStyle name="Normal 6 3 4 5 2 4" xfId="28016" xr:uid="{00000000-0005-0000-0000-00002E630000}"/>
    <cellStyle name="Normal 6 3 4 5 3" xfId="28017" xr:uid="{00000000-0005-0000-0000-00002F630000}"/>
    <cellStyle name="Normal 6 3 4 5 3 2" xfId="28018" xr:uid="{00000000-0005-0000-0000-000030630000}"/>
    <cellStyle name="Normal 6 3 4 5 3 3" xfId="28019" xr:uid="{00000000-0005-0000-0000-000031630000}"/>
    <cellStyle name="Normal 6 3 4 5 3 4" xfId="28020" xr:uid="{00000000-0005-0000-0000-000032630000}"/>
    <cellStyle name="Normal 6 3 4 5 4" xfId="28021" xr:uid="{00000000-0005-0000-0000-000033630000}"/>
    <cellStyle name="Normal 6 3 4 5 4 2" xfId="28022" xr:uid="{00000000-0005-0000-0000-000034630000}"/>
    <cellStyle name="Normal 6 3 4 5 4 3" xfId="28023" xr:uid="{00000000-0005-0000-0000-000035630000}"/>
    <cellStyle name="Normal 6 3 4 5 5" xfId="28024" xr:uid="{00000000-0005-0000-0000-000036630000}"/>
    <cellStyle name="Normal 6 3 4 5 6" xfId="28025" xr:uid="{00000000-0005-0000-0000-000037630000}"/>
    <cellStyle name="Normal 6 3 4 5 7" xfId="28026" xr:uid="{00000000-0005-0000-0000-000038630000}"/>
    <cellStyle name="Normal 6 3 4 6" xfId="28027" xr:uid="{00000000-0005-0000-0000-000039630000}"/>
    <cellStyle name="Normal 6 3 4 6 2" xfId="28028" xr:uid="{00000000-0005-0000-0000-00003A630000}"/>
    <cellStyle name="Normal 6 3 4 6 2 2" xfId="28029" xr:uid="{00000000-0005-0000-0000-00003B630000}"/>
    <cellStyle name="Normal 6 3 4 6 3" xfId="28030" xr:uid="{00000000-0005-0000-0000-00003C630000}"/>
    <cellStyle name="Normal 6 3 4 6 4" xfId="28031" xr:uid="{00000000-0005-0000-0000-00003D630000}"/>
    <cellStyle name="Normal 6 3 4 7" xfId="28032" xr:uid="{00000000-0005-0000-0000-00003E630000}"/>
    <cellStyle name="Normal 6 3 4 7 2" xfId="28033" xr:uid="{00000000-0005-0000-0000-00003F630000}"/>
    <cellStyle name="Normal 6 3 4 7 3" xfId="28034" xr:uid="{00000000-0005-0000-0000-000040630000}"/>
    <cellStyle name="Normal 6 3 4 7 4" xfId="28035" xr:uid="{00000000-0005-0000-0000-000041630000}"/>
    <cellStyle name="Normal 6 3 4 8" xfId="28036" xr:uid="{00000000-0005-0000-0000-000042630000}"/>
    <cellStyle name="Normal 6 3 4 8 2" xfId="28037" xr:uid="{00000000-0005-0000-0000-000043630000}"/>
    <cellStyle name="Normal 6 3 4 8 3" xfId="28038" xr:uid="{00000000-0005-0000-0000-000044630000}"/>
    <cellStyle name="Normal 6 3 4 9" xfId="28039" xr:uid="{00000000-0005-0000-0000-000045630000}"/>
    <cellStyle name="Normal 6 3 5" xfId="28040" xr:uid="{00000000-0005-0000-0000-000046630000}"/>
    <cellStyle name="Normal 6 3 5 10" xfId="28041" xr:uid="{00000000-0005-0000-0000-000047630000}"/>
    <cellStyle name="Normal 6 3 5 2" xfId="28042" xr:uid="{00000000-0005-0000-0000-000048630000}"/>
    <cellStyle name="Normal 6 3 5 2 2" xfId="28043" xr:uid="{00000000-0005-0000-0000-000049630000}"/>
    <cellStyle name="Normal 6 3 5 2 2 2" xfId="28044" xr:uid="{00000000-0005-0000-0000-00004A630000}"/>
    <cellStyle name="Normal 6 3 5 2 2 2 2" xfId="28045" xr:uid="{00000000-0005-0000-0000-00004B630000}"/>
    <cellStyle name="Normal 6 3 5 2 2 2 2 2" xfId="28046" xr:uid="{00000000-0005-0000-0000-00004C630000}"/>
    <cellStyle name="Normal 6 3 5 2 2 2 3" xfId="28047" xr:uid="{00000000-0005-0000-0000-00004D630000}"/>
    <cellStyle name="Normal 6 3 5 2 2 2 4" xfId="28048" xr:uid="{00000000-0005-0000-0000-00004E630000}"/>
    <cellStyle name="Normal 6 3 5 2 2 3" xfId="28049" xr:uid="{00000000-0005-0000-0000-00004F630000}"/>
    <cellStyle name="Normal 6 3 5 2 2 3 2" xfId="28050" xr:uid="{00000000-0005-0000-0000-000050630000}"/>
    <cellStyle name="Normal 6 3 5 2 2 3 3" xfId="28051" xr:uid="{00000000-0005-0000-0000-000051630000}"/>
    <cellStyle name="Normal 6 3 5 2 2 3 4" xfId="28052" xr:uid="{00000000-0005-0000-0000-000052630000}"/>
    <cellStyle name="Normal 6 3 5 2 2 4" xfId="28053" xr:uid="{00000000-0005-0000-0000-000053630000}"/>
    <cellStyle name="Normal 6 3 5 2 2 4 2" xfId="28054" xr:uid="{00000000-0005-0000-0000-000054630000}"/>
    <cellStyle name="Normal 6 3 5 2 2 4 3" xfId="28055" xr:uid="{00000000-0005-0000-0000-000055630000}"/>
    <cellStyle name="Normal 6 3 5 2 2 5" xfId="28056" xr:uid="{00000000-0005-0000-0000-000056630000}"/>
    <cellStyle name="Normal 6 3 5 2 2 6" xfId="28057" xr:uid="{00000000-0005-0000-0000-000057630000}"/>
    <cellStyle name="Normal 6 3 5 2 2 7" xfId="28058" xr:uid="{00000000-0005-0000-0000-000058630000}"/>
    <cellStyle name="Normal 6 3 5 2 3" xfId="28059" xr:uid="{00000000-0005-0000-0000-000059630000}"/>
    <cellStyle name="Normal 6 3 5 2 3 2" xfId="28060" xr:uid="{00000000-0005-0000-0000-00005A630000}"/>
    <cellStyle name="Normal 6 3 5 2 3 2 2" xfId="28061" xr:uid="{00000000-0005-0000-0000-00005B630000}"/>
    <cellStyle name="Normal 6 3 5 2 3 3" xfId="28062" xr:uid="{00000000-0005-0000-0000-00005C630000}"/>
    <cellStyle name="Normal 6 3 5 2 3 4" xfId="28063" xr:uid="{00000000-0005-0000-0000-00005D630000}"/>
    <cellStyle name="Normal 6 3 5 2 4" xfId="28064" xr:uid="{00000000-0005-0000-0000-00005E630000}"/>
    <cellStyle name="Normal 6 3 5 2 4 2" xfId="28065" xr:uid="{00000000-0005-0000-0000-00005F630000}"/>
    <cellStyle name="Normal 6 3 5 2 4 3" xfId="28066" xr:uid="{00000000-0005-0000-0000-000060630000}"/>
    <cellStyle name="Normal 6 3 5 2 4 4" xfId="28067" xr:uid="{00000000-0005-0000-0000-000061630000}"/>
    <cellStyle name="Normal 6 3 5 2 5" xfId="28068" xr:uid="{00000000-0005-0000-0000-000062630000}"/>
    <cellStyle name="Normal 6 3 5 2 5 2" xfId="28069" xr:uid="{00000000-0005-0000-0000-000063630000}"/>
    <cellStyle name="Normal 6 3 5 2 5 3" xfId="28070" xr:uid="{00000000-0005-0000-0000-000064630000}"/>
    <cellStyle name="Normal 6 3 5 2 6" xfId="28071" xr:uid="{00000000-0005-0000-0000-000065630000}"/>
    <cellStyle name="Normal 6 3 5 2 7" xfId="28072" xr:uid="{00000000-0005-0000-0000-000066630000}"/>
    <cellStyle name="Normal 6 3 5 2 8" xfId="28073" xr:uid="{00000000-0005-0000-0000-000067630000}"/>
    <cellStyle name="Normal 6 3 5 3" xfId="28074" xr:uid="{00000000-0005-0000-0000-000068630000}"/>
    <cellStyle name="Normal 6 3 5 3 2" xfId="28075" xr:uid="{00000000-0005-0000-0000-000069630000}"/>
    <cellStyle name="Normal 6 3 5 3 2 2" xfId="28076" xr:uid="{00000000-0005-0000-0000-00006A630000}"/>
    <cellStyle name="Normal 6 3 5 3 2 2 2" xfId="28077" xr:uid="{00000000-0005-0000-0000-00006B630000}"/>
    <cellStyle name="Normal 6 3 5 3 2 2 2 2" xfId="28078" xr:uid="{00000000-0005-0000-0000-00006C630000}"/>
    <cellStyle name="Normal 6 3 5 3 2 2 3" xfId="28079" xr:uid="{00000000-0005-0000-0000-00006D630000}"/>
    <cellStyle name="Normal 6 3 5 3 2 2 4" xfId="28080" xr:uid="{00000000-0005-0000-0000-00006E630000}"/>
    <cellStyle name="Normal 6 3 5 3 2 3" xfId="28081" xr:uid="{00000000-0005-0000-0000-00006F630000}"/>
    <cellStyle name="Normal 6 3 5 3 2 3 2" xfId="28082" xr:uid="{00000000-0005-0000-0000-000070630000}"/>
    <cellStyle name="Normal 6 3 5 3 2 3 3" xfId="28083" xr:uid="{00000000-0005-0000-0000-000071630000}"/>
    <cellStyle name="Normal 6 3 5 3 2 3 4" xfId="28084" xr:uid="{00000000-0005-0000-0000-000072630000}"/>
    <cellStyle name="Normal 6 3 5 3 2 4" xfId="28085" xr:uid="{00000000-0005-0000-0000-000073630000}"/>
    <cellStyle name="Normal 6 3 5 3 2 4 2" xfId="28086" xr:uid="{00000000-0005-0000-0000-000074630000}"/>
    <cellStyle name="Normal 6 3 5 3 2 4 3" xfId="28087" xr:uid="{00000000-0005-0000-0000-000075630000}"/>
    <cellStyle name="Normal 6 3 5 3 2 5" xfId="28088" xr:uid="{00000000-0005-0000-0000-000076630000}"/>
    <cellStyle name="Normal 6 3 5 3 2 6" xfId="28089" xr:uid="{00000000-0005-0000-0000-000077630000}"/>
    <cellStyle name="Normal 6 3 5 3 2 7" xfId="28090" xr:uid="{00000000-0005-0000-0000-000078630000}"/>
    <cellStyle name="Normal 6 3 5 3 3" xfId="28091" xr:uid="{00000000-0005-0000-0000-000079630000}"/>
    <cellStyle name="Normal 6 3 5 3 3 2" xfId="28092" xr:uid="{00000000-0005-0000-0000-00007A630000}"/>
    <cellStyle name="Normal 6 3 5 3 3 2 2" xfId="28093" xr:uid="{00000000-0005-0000-0000-00007B630000}"/>
    <cellStyle name="Normal 6 3 5 3 3 3" xfId="28094" xr:uid="{00000000-0005-0000-0000-00007C630000}"/>
    <cellStyle name="Normal 6 3 5 3 3 4" xfId="28095" xr:uid="{00000000-0005-0000-0000-00007D630000}"/>
    <cellStyle name="Normal 6 3 5 3 4" xfId="28096" xr:uid="{00000000-0005-0000-0000-00007E630000}"/>
    <cellStyle name="Normal 6 3 5 3 4 2" xfId="28097" xr:uid="{00000000-0005-0000-0000-00007F630000}"/>
    <cellStyle name="Normal 6 3 5 3 4 3" xfId="28098" xr:uid="{00000000-0005-0000-0000-000080630000}"/>
    <cellStyle name="Normal 6 3 5 3 4 4" xfId="28099" xr:uid="{00000000-0005-0000-0000-000081630000}"/>
    <cellStyle name="Normal 6 3 5 3 5" xfId="28100" xr:uid="{00000000-0005-0000-0000-000082630000}"/>
    <cellStyle name="Normal 6 3 5 3 5 2" xfId="28101" xr:uid="{00000000-0005-0000-0000-000083630000}"/>
    <cellStyle name="Normal 6 3 5 3 5 3" xfId="28102" xr:uid="{00000000-0005-0000-0000-000084630000}"/>
    <cellStyle name="Normal 6 3 5 3 6" xfId="28103" xr:uid="{00000000-0005-0000-0000-000085630000}"/>
    <cellStyle name="Normal 6 3 5 3 7" xfId="28104" xr:uid="{00000000-0005-0000-0000-000086630000}"/>
    <cellStyle name="Normal 6 3 5 3 8" xfId="28105" xr:uid="{00000000-0005-0000-0000-000087630000}"/>
    <cellStyle name="Normal 6 3 5 4" xfId="28106" xr:uid="{00000000-0005-0000-0000-000088630000}"/>
    <cellStyle name="Normal 6 3 5 4 2" xfId="28107" xr:uid="{00000000-0005-0000-0000-000089630000}"/>
    <cellStyle name="Normal 6 3 5 4 2 2" xfId="28108" xr:uid="{00000000-0005-0000-0000-00008A630000}"/>
    <cellStyle name="Normal 6 3 5 4 2 2 2" xfId="28109" xr:uid="{00000000-0005-0000-0000-00008B630000}"/>
    <cellStyle name="Normal 6 3 5 4 2 3" xfId="28110" xr:uid="{00000000-0005-0000-0000-00008C630000}"/>
    <cellStyle name="Normal 6 3 5 4 2 4" xfId="28111" xr:uid="{00000000-0005-0000-0000-00008D630000}"/>
    <cellStyle name="Normal 6 3 5 4 3" xfId="28112" xr:uid="{00000000-0005-0000-0000-00008E630000}"/>
    <cellStyle name="Normal 6 3 5 4 3 2" xfId="28113" xr:uid="{00000000-0005-0000-0000-00008F630000}"/>
    <cellStyle name="Normal 6 3 5 4 3 3" xfId="28114" xr:uid="{00000000-0005-0000-0000-000090630000}"/>
    <cellStyle name="Normal 6 3 5 4 3 4" xfId="28115" xr:uid="{00000000-0005-0000-0000-000091630000}"/>
    <cellStyle name="Normal 6 3 5 4 4" xfId="28116" xr:uid="{00000000-0005-0000-0000-000092630000}"/>
    <cellStyle name="Normal 6 3 5 4 4 2" xfId="28117" xr:uid="{00000000-0005-0000-0000-000093630000}"/>
    <cellStyle name="Normal 6 3 5 4 4 3" xfId="28118" xr:uid="{00000000-0005-0000-0000-000094630000}"/>
    <cellStyle name="Normal 6 3 5 4 5" xfId="28119" xr:uid="{00000000-0005-0000-0000-000095630000}"/>
    <cellStyle name="Normal 6 3 5 4 6" xfId="28120" xr:uid="{00000000-0005-0000-0000-000096630000}"/>
    <cellStyle name="Normal 6 3 5 4 7" xfId="28121" xr:uid="{00000000-0005-0000-0000-000097630000}"/>
    <cellStyle name="Normal 6 3 5 5" xfId="28122" xr:uid="{00000000-0005-0000-0000-000098630000}"/>
    <cellStyle name="Normal 6 3 5 5 2" xfId="28123" xr:uid="{00000000-0005-0000-0000-000099630000}"/>
    <cellStyle name="Normal 6 3 5 5 2 2" xfId="28124" xr:uid="{00000000-0005-0000-0000-00009A630000}"/>
    <cellStyle name="Normal 6 3 5 5 3" xfId="28125" xr:uid="{00000000-0005-0000-0000-00009B630000}"/>
    <cellStyle name="Normal 6 3 5 5 4" xfId="28126" xr:uid="{00000000-0005-0000-0000-00009C630000}"/>
    <cellStyle name="Normal 6 3 5 6" xfId="28127" xr:uid="{00000000-0005-0000-0000-00009D630000}"/>
    <cellStyle name="Normal 6 3 5 6 2" xfId="28128" xr:uid="{00000000-0005-0000-0000-00009E630000}"/>
    <cellStyle name="Normal 6 3 5 6 3" xfId="28129" xr:uid="{00000000-0005-0000-0000-00009F630000}"/>
    <cellStyle name="Normal 6 3 5 6 4" xfId="28130" xr:uid="{00000000-0005-0000-0000-0000A0630000}"/>
    <cellStyle name="Normal 6 3 5 7" xfId="28131" xr:uid="{00000000-0005-0000-0000-0000A1630000}"/>
    <cellStyle name="Normal 6 3 5 7 2" xfId="28132" xr:uid="{00000000-0005-0000-0000-0000A2630000}"/>
    <cellStyle name="Normal 6 3 5 7 3" xfId="28133" xr:uid="{00000000-0005-0000-0000-0000A3630000}"/>
    <cellStyle name="Normal 6 3 5 8" xfId="28134" xr:uid="{00000000-0005-0000-0000-0000A4630000}"/>
    <cellStyle name="Normal 6 3 5 9" xfId="28135" xr:uid="{00000000-0005-0000-0000-0000A5630000}"/>
    <cellStyle name="Normal 6 3 6" xfId="28136" xr:uid="{00000000-0005-0000-0000-0000A6630000}"/>
    <cellStyle name="Normal 6 3 6 2" xfId="28137" xr:uid="{00000000-0005-0000-0000-0000A7630000}"/>
    <cellStyle name="Normal 6 3 6 2 2" xfId="28138" xr:uid="{00000000-0005-0000-0000-0000A8630000}"/>
    <cellStyle name="Normal 6 3 6 2 2 2" xfId="28139" xr:uid="{00000000-0005-0000-0000-0000A9630000}"/>
    <cellStyle name="Normal 6 3 6 2 2 2 2" xfId="28140" xr:uid="{00000000-0005-0000-0000-0000AA630000}"/>
    <cellStyle name="Normal 6 3 6 2 2 3" xfId="28141" xr:uid="{00000000-0005-0000-0000-0000AB630000}"/>
    <cellStyle name="Normal 6 3 6 2 2 4" xfId="28142" xr:uid="{00000000-0005-0000-0000-0000AC630000}"/>
    <cellStyle name="Normal 6 3 6 2 3" xfId="28143" xr:uid="{00000000-0005-0000-0000-0000AD630000}"/>
    <cellStyle name="Normal 6 3 6 2 3 2" xfId="28144" xr:uid="{00000000-0005-0000-0000-0000AE630000}"/>
    <cellStyle name="Normal 6 3 6 2 3 3" xfId="28145" xr:uid="{00000000-0005-0000-0000-0000AF630000}"/>
    <cellStyle name="Normal 6 3 6 2 3 4" xfId="28146" xr:uid="{00000000-0005-0000-0000-0000B0630000}"/>
    <cellStyle name="Normal 6 3 6 2 4" xfId="28147" xr:uid="{00000000-0005-0000-0000-0000B1630000}"/>
    <cellStyle name="Normal 6 3 6 2 4 2" xfId="28148" xr:uid="{00000000-0005-0000-0000-0000B2630000}"/>
    <cellStyle name="Normal 6 3 6 2 4 3" xfId="28149" xr:uid="{00000000-0005-0000-0000-0000B3630000}"/>
    <cellStyle name="Normal 6 3 6 2 5" xfId="28150" xr:uid="{00000000-0005-0000-0000-0000B4630000}"/>
    <cellStyle name="Normal 6 3 6 2 6" xfId="28151" xr:uid="{00000000-0005-0000-0000-0000B5630000}"/>
    <cellStyle name="Normal 6 3 6 2 7" xfId="28152" xr:uid="{00000000-0005-0000-0000-0000B6630000}"/>
    <cellStyle name="Normal 6 3 6 3" xfId="28153" xr:uid="{00000000-0005-0000-0000-0000B7630000}"/>
    <cellStyle name="Normal 6 3 6 3 2" xfId="28154" xr:uid="{00000000-0005-0000-0000-0000B8630000}"/>
    <cellStyle name="Normal 6 3 6 3 2 2" xfId="28155" xr:uid="{00000000-0005-0000-0000-0000B9630000}"/>
    <cellStyle name="Normal 6 3 6 3 3" xfId="28156" xr:uid="{00000000-0005-0000-0000-0000BA630000}"/>
    <cellStyle name="Normal 6 3 6 3 4" xfId="28157" xr:uid="{00000000-0005-0000-0000-0000BB630000}"/>
    <cellStyle name="Normal 6 3 6 4" xfId="28158" xr:uid="{00000000-0005-0000-0000-0000BC630000}"/>
    <cellStyle name="Normal 6 3 6 4 2" xfId="28159" xr:uid="{00000000-0005-0000-0000-0000BD630000}"/>
    <cellStyle name="Normal 6 3 6 4 3" xfId="28160" xr:uid="{00000000-0005-0000-0000-0000BE630000}"/>
    <cellStyle name="Normal 6 3 6 4 4" xfId="28161" xr:uid="{00000000-0005-0000-0000-0000BF630000}"/>
    <cellStyle name="Normal 6 3 6 5" xfId="28162" xr:uid="{00000000-0005-0000-0000-0000C0630000}"/>
    <cellStyle name="Normal 6 3 6 5 2" xfId="28163" xr:uid="{00000000-0005-0000-0000-0000C1630000}"/>
    <cellStyle name="Normal 6 3 6 5 3" xfId="28164" xr:uid="{00000000-0005-0000-0000-0000C2630000}"/>
    <cellStyle name="Normal 6 3 6 6" xfId="28165" xr:uid="{00000000-0005-0000-0000-0000C3630000}"/>
    <cellStyle name="Normal 6 3 6 7" xfId="28166" xr:uid="{00000000-0005-0000-0000-0000C4630000}"/>
    <cellStyle name="Normal 6 3 6 8" xfId="28167" xr:uid="{00000000-0005-0000-0000-0000C5630000}"/>
    <cellStyle name="Normal 6 3 7" xfId="28168" xr:uid="{00000000-0005-0000-0000-0000C6630000}"/>
    <cellStyle name="Normal 6 3 7 2" xfId="28169" xr:uid="{00000000-0005-0000-0000-0000C7630000}"/>
    <cellStyle name="Normal 6 3 7 2 2" xfId="28170" xr:uid="{00000000-0005-0000-0000-0000C8630000}"/>
    <cellStyle name="Normal 6 3 7 2 2 2" xfId="28171" xr:uid="{00000000-0005-0000-0000-0000C9630000}"/>
    <cellStyle name="Normal 6 3 7 2 2 2 2" xfId="28172" xr:uid="{00000000-0005-0000-0000-0000CA630000}"/>
    <cellStyle name="Normal 6 3 7 2 2 3" xfId="28173" xr:uid="{00000000-0005-0000-0000-0000CB630000}"/>
    <cellStyle name="Normal 6 3 7 2 2 4" xfId="28174" xr:uid="{00000000-0005-0000-0000-0000CC630000}"/>
    <cellStyle name="Normal 6 3 7 2 3" xfId="28175" xr:uid="{00000000-0005-0000-0000-0000CD630000}"/>
    <cellStyle name="Normal 6 3 7 2 3 2" xfId="28176" xr:uid="{00000000-0005-0000-0000-0000CE630000}"/>
    <cellStyle name="Normal 6 3 7 2 3 3" xfId="28177" xr:uid="{00000000-0005-0000-0000-0000CF630000}"/>
    <cellStyle name="Normal 6 3 7 2 3 4" xfId="28178" xr:uid="{00000000-0005-0000-0000-0000D0630000}"/>
    <cellStyle name="Normal 6 3 7 2 4" xfId="28179" xr:uid="{00000000-0005-0000-0000-0000D1630000}"/>
    <cellStyle name="Normal 6 3 7 2 4 2" xfId="28180" xr:uid="{00000000-0005-0000-0000-0000D2630000}"/>
    <cellStyle name="Normal 6 3 7 2 4 3" xfId="28181" xr:uid="{00000000-0005-0000-0000-0000D3630000}"/>
    <cellStyle name="Normal 6 3 7 2 5" xfId="28182" xr:uid="{00000000-0005-0000-0000-0000D4630000}"/>
    <cellStyle name="Normal 6 3 7 2 6" xfId="28183" xr:uid="{00000000-0005-0000-0000-0000D5630000}"/>
    <cellStyle name="Normal 6 3 7 2 7" xfId="28184" xr:uid="{00000000-0005-0000-0000-0000D6630000}"/>
    <cellStyle name="Normal 6 3 7 3" xfId="28185" xr:uid="{00000000-0005-0000-0000-0000D7630000}"/>
    <cellStyle name="Normal 6 3 7 3 2" xfId="28186" xr:uid="{00000000-0005-0000-0000-0000D8630000}"/>
    <cellStyle name="Normal 6 3 7 3 2 2" xfId="28187" xr:uid="{00000000-0005-0000-0000-0000D9630000}"/>
    <cellStyle name="Normal 6 3 7 3 3" xfId="28188" xr:uid="{00000000-0005-0000-0000-0000DA630000}"/>
    <cellStyle name="Normal 6 3 7 3 4" xfId="28189" xr:uid="{00000000-0005-0000-0000-0000DB630000}"/>
    <cellStyle name="Normal 6 3 7 4" xfId="28190" xr:uid="{00000000-0005-0000-0000-0000DC630000}"/>
    <cellStyle name="Normal 6 3 7 4 2" xfId="28191" xr:uid="{00000000-0005-0000-0000-0000DD630000}"/>
    <cellStyle name="Normal 6 3 7 4 3" xfId="28192" xr:uid="{00000000-0005-0000-0000-0000DE630000}"/>
    <cellStyle name="Normal 6 3 7 4 4" xfId="28193" xr:uid="{00000000-0005-0000-0000-0000DF630000}"/>
    <cellStyle name="Normal 6 3 7 5" xfId="28194" xr:uid="{00000000-0005-0000-0000-0000E0630000}"/>
    <cellStyle name="Normal 6 3 7 5 2" xfId="28195" xr:uid="{00000000-0005-0000-0000-0000E1630000}"/>
    <cellStyle name="Normal 6 3 7 5 3" xfId="28196" xr:uid="{00000000-0005-0000-0000-0000E2630000}"/>
    <cellStyle name="Normal 6 3 7 6" xfId="28197" xr:uid="{00000000-0005-0000-0000-0000E3630000}"/>
    <cellStyle name="Normal 6 3 7 7" xfId="28198" xr:uid="{00000000-0005-0000-0000-0000E4630000}"/>
    <cellStyle name="Normal 6 3 7 8" xfId="28199" xr:uid="{00000000-0005-0000-0000-0000E5630000}"/>
    <cellStyle name="Normal 6 3 8" xfId="28200" xr:uid="{00000000-0005-0000-0000-0000E6630000}"/>
    <cellStyle name="Normal 6 3 8 2" xfId="28201" xr:uid="{00000000-0005-0000-0000-0000E7630000}"/>
    <cellStyle name="Normal 6 3 8 2 2" xfId="28202" xr:uid="{00000000-0005-0000-0000-0000E8630000}"/>
    <cellStyle name="Normal 6 3 8 2 2 2" xfId="28203" xr:uid="{00000000-0005-0000-0000-0000E9630000}"/>
    <cellStyle name="Normal 6 3 8 2 3" xfId="28204" xr:uid="{00000000-0005-0000-0000-0000EA630000}"/>
    <cellStyle name="Normal 6 3 8 2 4" xfId="28205" xr:uid="{00000000-0005-0000-0000-0000EB630000}"/>
    <cellStyle name="Normal 6 3 8 3" xfId="28206" xr:uid="{00000000-0005-0000-0000-0000EC630000}"/>
    <cellStyle name="Normal 6 3 8 3 2" xfId="28207" xr:uid="{00000000-0005-0000-0000-0000ED630000}"/>
    <cellStyle name="Normal 6 3 8 3 3" xfId="28208" xr:uid="{00000000-0005-0000-0000-0000EE630000}"/>
    <cellStyle name="Normal 6 3 8 3 4" xfId="28209" xr:uid="{00000000-0005-0000-0000-0000EF630000}"/>
    <cellStyle name="Normal 6 3 8 4" xfId="28210" xr:uid="{00000000-0005-0000-0000-0000F0630000}"/>
    <cellStyle name="Normal 6 3 8 4 2" xfId="28211" xr:uid="{00000000-0005-0000-0000-0000F1630000}"/>
    <cellStyle name="Normal 6 3 8 4 3" xfId="28212" xr:uid="{00000000-0005-0000-0000-0000F2630000}"/>
    <cellStyle name="Normal 6 3 8 5" xfId="28213" xr:uid="{00000000-0005-0000-0000-0000F3630000}"/>
    <cellStyle name="Normal 6 3 8 6" xfId="28214" xr:uid="{00000000-0005-0000-0000-0000F4630000}"/>
    <cellStyle name="Normal 6 3 8 7" xfId="28215" xr:uid="{00000000-0005-0000-0000-0000F5630000}"/>
    <cellStyle name="Normal 6 3 9" xfId="28216" xr:uid="{00000000-0005-0000-0000-0000F6630000}"/>
    <cellStyle name="Normal 6 3 9 2" xfId="28217" xr:uid="{00000000-0005-0000-0000-0000F7630000}"/>
    <cellStyle name="Normal 6 3 9 2 2" xfId="28218" xr:uid="{00000000-0005-0000-0000-0000F8630000}"/>
    <cellStyle name="Normal 6 3 9 3" xfId="28219" xr:uid="{00000000-0005-0000-0000-0000F9630000}"/>
    <cellStyle name="Normal 6 3 9 4" xfId="28220" xr:uid="{00000000-0005-0000-0000-0000FA630000}"/>
    <cellStyle name="Normal 6 4" xfId="28221" xr:uid="{00000000-0005-0000-0000-0000FB630000}"/>
    <cellStyle name="Normal 6 4 10" xfId="28222" xr:uid="{00000000-0005-0000-0000-0000FC630000}"/>
    <cellStyle name="Normal 6 4 10 2" xfId="28223" xr:uid="{00000000-0005-0000-0000-0000FD630000}"/>
    <cellStyle name="Normal 6 4 10 3" xfId="28224" xr:uid="{00000000-0005-0000-0000-0000FE630000}"/>
    <cellStyle name="Normal 6 4 10 4" xfId="28225" xr:uid="{00000000-0005-0000-0000-0000FF630000}"/>
    <cellStyle name="Normal 6 4 11" xfId="28226" xr:uid="{00000000-0005-0000-0000-000000640000}"/>
    <cellStyle name="Normal 6 4 11 2" xfId="28227" xr:uid="{00000000-0005-0000-0000-000001640000}"/>
    <cellStyle name="Normal 6 4 11 3" xfId="28228" xr:uid="{00000000-0005-0000-0000-000002640000}"/>
    <cellStyle name="Normal 6 4 12" xfId="28229" xr:uid="{00000000-0005-0000-0000-000003640000}"/>
    <cellStyle name="Normal 6 4 13" xfId="28230" xr:uid="{00000000-0005-0000-0000-000004640000}"/>
    <cellStyle name="Normal 6 4 14" xfId="28231" xr:uid="{00000000-0005-0000-0000-000005640000}"/>
    <cellStyle name="Normal 6 4 2" xfId="28232" xr:uid="{00000000-0005-0000-0000-000006640000}"/>
    <cellStyle name="Normal 6 4 2 10" xfId="28233" xr:uid="{00000000-0005-0000-0000-000007640000}"/>
    <cellStyle name="Normal 6 4 2 11" xfId="28234" xr:uid="{00000000-0005-0000-0000-000008640000}"/>
    <cellStyle name="Normal 6 4 2 2" xfId="28235" xr:uid="{00000000-0005-0000-0000-000009640000}"/>
    <cellStyle name="Normal 6 4 2 2 10" xfId="28236" xr:uid="{00000000-0005-0000-0000-00000A640000}"/>
    <cellStyle name="Normal 6 4 2 2 2" xfId="28237" xr:uid="{00000000-0005-0000-0000-00000B640000}"/>
    <cellStyle name="Normal 6 4 2 2 2 2" xfId="28238" xr:uid="{00000000-0005-0000-0000-00000C640000}"/>
    <cellStyle name="Normal 6 4 2 2 2 2 2" xfId="28239" xr:uid="{00000000-0005-0000-0000-00000D640000}"/>
    <cellStyle name="Normal 6 4 2 2 2 2 2 2" xfId="28240" xr:uid="{00000000-0005-0000-0000-00000E640000}"/>
    <cellStyle name="Normal 6 4 2 2 2 2 2 2 2" xfId="28241" xr:uid="{00000000-0005-0000-0000-00000F640000}"/>
    <cellStyle name="Normal 6 4 2 2 2 2 2 3" xfId="28242" xr:uid="{00000000-0005-0000-0000-000010640000}"/>
    <cellStyle name="Normal 6 4 2 2 2 2 2 4" xfId="28243" xr:uid="{00000000-0005-0000-0000-000011640000}"/>
    <cellStyle name="Normal 6 4 2 2 2 2 3" xfId="28244" xr:uid="{00000000-0005-0000-0000-000012640000}"/>
    <cellStyle name="Normal 6 4 2 2 2 2 3 2" xfId="28245" xr:uid="{00000000-0005-0000-0000-000013640000}"/>
    <cellStyle name="Normal 6 4 2 2 2 2 3 3" xfId="28246" xr:uid="{00000000-0005-0000-0000-000014640000}"/>
    <cellStyle name="Normal 6 4 2 2 2 2 3 4" xfId="28247" xr:uid="{00000000-0005-0000-0000-000015640000}"/>
    <cellStyle name="Normal 6 4 2 2 2 2 4" xfId="28248" xr:uid="{00000000-0005-0000-0000-000016640000}"/>
    <cellStyle name="Normal 6 4 2 2 2 2 4 2" xfId="28249" xr:uid="{00000000-0005-0000-0000-000017640000}"/>
    <cellStyle name="Normal 6 4 2 2 2 2 4 3" xfId="28250" xr:uid="{00000000-0005-0000-0000-000018640000}"/>
    <cellStyle name="Normal 6 4 2 2 2 2 5" xfId="28251" xr:uid="{00000000-0005-0000-0000-000019640000}"/>
    <cellStyle name="Normal 6 4 2 2 2 2 6" xfId="28252" xr:uid="{00000000-0005-0000-0000-00001A640000}"/>
    <cellStyle name="Normal 6 4 2 2 2 2 7" xfId="28253" xr:uid="{00000000-0005-0000-0000-00001B640000}"/>
    <cellStyle name="Normal 6 4 2 2 2 3" xfId="28254" xr:uid="{00000000-0005-0000-0000-00001C640000}"/>
    <cellStyle name="Normal 6 4 2 2 2 3 2" xfId="28255" xr:uid="{00000000-0005-0000-0000-00001D640000}"/>
    <cellStyle name="Normal 6 4 2 2 2 3 2 2" xfId="28256" xr:uid="{00000000-0005-0000-0000-00001E640000}"/>
    <cellStyle name="Normal 6 4 2 2 2 3 3" xfId="28257" xr:uid="{00000000-0005-0000-0000-00001F640000}"/>
    <cellStyle name="Normal 6 4 2 2 2 3 4" xfId="28258" xr:uid="{00000000-0005-0000-0000-000020640000}"/>
    <cellStyle name="Normal 6 4 2 2 2 4" xfId="28259" xr:uid="{00000000-0005-0000-0000-000021640000}"/>
    <cellStyle name="Normal 6 4 2 2 2 4 2" xfId="28260" xr:uid="{00000000-0005-0000-0000-000022640000}"/>
    <cellStyle name="Normal 6 4 2 2 2 4 3" xfId="28261" xr:uid="{00000000-0005-0000-0000-000023640000}"/>
    <cellStyle name="Normal 6 4 2 2 2 4 4" xfId="28262" xr:uid="{00000000-0005-0000-0000-000024640000}"/>
    <cellStyle name="Normal 6 4 2 2 2 5" xfId="28263" xr:uid="{00000000-0005-0000-0000-000025640000}"/>
    <cellStyle name="Normal 6 4 2 2 2 5 2" xfId="28264" xr:uid="{00000000-0005-0000-0000-000026640000}"/>
    <cellStyle name="Normal 6 4 2 2 2 5 3" xfId="28265" xr:uid="{00000000-0005-0000-0000-000027640000}"/>
    <cellStyle name="Normal 6 4 2 2 2 6" xfId="28266" xr:uid="{00000000-0005-0000-0000-000028640000}"/>
    <cellStyle name="Normal 6 4 2 2 2 7" xfId="28267" xr:uid="{00000000-0005-0000-0000-000029640000}"/>
    <cellStyle name="Normal 6 4 2 2 2 8" xfId="28268" xr:uid="{00000000-0005-0000-0000-00002A640000}"/>
    <cellStyle name="Normal 6 4 2 2 3" xfId="28269" xr:uid="{00000000-0005-0000-0000-00002B640000}"/>
    <cellStyle name="Normal 6 4 2 2 3 2" xfId="28270" xr:uid="{00000000-0005-0000-0000-00002C640000}"/>
    <cellStyle name="Normal 6 4 2 2 3 2 2" xfId="28271" xr:uid="{00000000-0005-0000-0000-00002D640000}"/>
    <cellStyle name="Normal 6 4 2 2 3 2 2 2" xfId="28272" xr:uid="{00000000-0005-0000-0000-00002E640000}"/>
    <cellStyle name="Normal 6 4 2 2 3 2 2 2 2" xfId="28273" xr:uid="{00000000-0005-0000-0000-00002F640000}"/>
    <cellStyle name="Normal 6 4 2 2 3 2 2 3" xfId="28274" xr:uid="{00000000-0005-0000-0000-000030640000}"/>
    <cellStyle name="Normal 6 4 2 2 3 2 2 4" xfId="28275" xr:uid="{00000000-0005-0000-0000-000031640000}"/>
    <cellStyle name="Normal 6 4 2 2 3 2 3" xfId="28276" xr:uid="{00000000-0005-0000-0000-000032640000}"/>
    <cellStyle name="Normal 6 4 2 2 3 2 3 2" xfId="28277" xr:uid="{00000000-0005-0000-0000-000033640000}"/>
    <cellStyle name="Normal 6 4 2 2 3 2 3 3" xfId="28278" xr:uid="{00000000-0005-0000-0000-000034640000}"/>
    <cellStyle name="Normal 6 4 2 2 3 2 3 4" xfId="28279" xr:uid="{00000000-0005-0000-0000-000035640000}"/>
    <cellStyle name="Normal 6 4 2 2 3 2 4" xfId="28280" xr:uid="{00000000-0005-0000-0000-000036640000}"/>
    <cellStyle name="Normal 6 4 2 2 3 2 4 2" xfId="28281" xr:uid="{00000000-0005-0000-0000-000037640000}"/>
    <cellStyle name="Normal 6 4 2 2 3 2 4 3" xfId="28282" xr:uid="{00000000-0005-0000-0000-000038640000}"/>
    <cellStyle name="Normal 6 4 2 2 3 2 5" xfId="28283" xr:uid="{00000000-0005-0000-0000-000039640000}"/>
    <cellStyle name="Normal 6 4 2 2 3 2 6" xfId="28284" xr:uid="{00000000-0005-0000-0000-00003A640000}"/>
    <cellStyle name="Normal 6 4 2 2 3 2 7" xfId="28285" xr:uid="{00000000-0005-0000-0000-00003B640000}"/>
    <cellStyle name="Normal 6 4 2 2 3 3" xfId="28286" xr:uid="{00000000-0005-0000-0000-00003C640000}"/>
    <cellStyle name="Normal 6 4 2 2 3 3 2" xfId="28287" xr:uid="{00000000-0005-0000-0000-00003D640000}"/>
    <cellStyle name="Normal 6 4 2 2 3 3 2 2" xfId="28288" xr:uid="{00000000-0005-0000-0000-00003E640000}"/>
    <cellStyle name="Normal 6 4 2 2 3 3 3" xfId="28289" xr:uid="{00000000-0005-0000-0000-00003F640000}"/>
    <cellStyle name="Normal 6 4 2 2 3 3 4" xfId="28290" xr:uid="{00000000-0005-0000-0000-000040640000}"/>
    <cellStyle name="Normal 6 4 2 2 3 4" xfId="28291" xr:uid="{00000000-0005-0000-0000-000041640000}"/>
    <cellStyle name="Normal 6 4 2 2 3 4 2" xfId="28292" xr:uid="{00000000-0005-0000-0000-000042640000}"/>
    <cellStyle name="Normal 6 4 2 2 3 4 3" xfId="28293" xr:uid="{00000000-0005-0000-0000-000043640000}"/>
    <cellStyle name="Normal 6 4 2 2 3 4 4" xfId="28294" xr:uid="{00000000-0005-0000-0000-000044640000}"/>
    <cellStyle name="Normal 6 4 2 2 3 5" xfId="28295" xr:uid="{00000000-0005-0000-0000-000045640000}"/>
    <cellStyle name="Normal 6 4 2 2 3 5 2" xfId="28296" xr:uid="{00000000-0005-0000-0000-000046640000}"/>
    <cellStyle name="Normal 6 4 2 2 3 5 3" xfId="28297" xr:uid="{00000000-0005-0000-0000-000047640000}"/>
    <cellStyle name="Normal 6 4 2 2 3 6" xfId="28298" xr:uid="{00000000-0005-0000-0000-000048640000}"/>
    <cellStyle name="Normal 6 4 2 2 3 7" xfId="28299" xr:uid="{00000000-0005-0000-0000-000049640000}"/>
    <cellStyle name="Normal 6 4 2 2 3 8" xfId="28300" xr:uid="{00000000-0005-0000-0000-00004A640000}"/>
    <cellStyle name="Normal 6 4 2 2 4" xfId="28301" xr:uid="{00000000-0005-0000-0000-00004B640000}"/>
    <cellStyle name="Normal 6 4 2 2 4 2" xfId="28302" xr:uid="{00000000-0005-0000-0000-00004C640000}"/>
    <cellStyle name="Normal 6 4 2 2 4 2 2" xfId="28303" xr:uid="{00000000-0005-0000-0000-00004D640000}"/>
    <cellStyle name="Normal 6 4 2 2 4 2 2 2" xfId="28304" xr:uid="{00000000-0005-0000-0000-00004E640000}"/>
    <cellStyle name="Normal 6 4 2 2 4 2 3" xfId="28305" xr:uid="{00000000-0005-0000-0000-00004F640000}"/>
    <cellStyle name="Normal 6 4 2 2 4 2 4" xfId="28306" xr:uid="{00000000-0005-0000-0000-000050640000}"/>
    <cellStyle name="Normal 6 4 2 2 4 3" xfId="28307" xr:uid="{00000000-0005-0000-0000-000051640000}"/>
    <cellStyle name="Normal 6 4 2 2 4 3 2" xfId="28308" xr:uid="{00000000-0005-0000-0000-000052640000}"/>
    <cellStyle name="Normal 6 4 2 2 4 3 3" xfId="28309" xr:uid="{00000000-0005-0000-0000-000053640000}"/>
    <cellStyle name="Normal 6 4 2 2 4 3 4" xfId="28310" xr:uid="{00000000-0005-0000-0000-000054640000}"/>
    <cellStyle name="Normal 6 4 2 2 4 4" xfId="28311" xr:uid="{00000000-0005-0000-0000-000055640000}"/>
    <cellStyle name="Normal 6 4 2 2 4 4 2" xfId="28312" xr:uid="{00000000-0005-0000-0000-000056640000}"/>
    <cellStyle name="Normal 6 4 2 2 4 4 3" xfId="28313" xr:uid="{00000000-0005-0000-0000-000057640000}"/>
    <cellStyle name="Normal 6 4 2 2 4 5" xfId="28314" xr:uid="{00000000-0005-0000-0000-000058640000}"/>
    <cellStyle name="Normal 6 4 2 2 4 6" xfId="28315" xr:uid="{00000000-0005-0000-0000-000059640000}"/>
    <cellStyle name="Normal 6 4 2 2 4 7" xfId="28316" xr:uid="{00000000-0005-0000-0000-00005A640000}"/>
    <cellStyle name="Normal 6 4 2 2 5" xfId="28317" xr:uid="{00000000-0005-0000-0000-00005B640000}"/>
    <cellStyle name="Normal 6 4 2 2 5 2" xfId="28318" xr:uid="{00000000-0005-0000-0000-00005C640000}"/>
    <cellStyle name="Normal 6 4 2 2 5 2 2" xfId="28319" xr:uid="{00000000-0005-0000-0000-00005D640000}"/>
    <cellStyle name="Normal 6 4 2 2 5 3" xfId="28320" xr:uid="{00000000-0005-0000-0000-00005E640000}"/>
    <cellStyle name="Normal 6 4 2 2 5 4" xfId="28321" xr:uid="{00000000-0005-0000-0000-00005F640000}"/>
    <cellStyle name="Normal 6 4 2 2 6" xfId="28322" xr:uid="{00000000-0005-0000-0000-000060640000}"/>
    <cellStyle name="Normal 6 4 2 2 6 2" xfId="28323" xr:uid="{00000000-0005-0000-0000-000061640000}"/>
    <cellStyle name="Normal 6 4 2 2 6 3" xfId="28324" xr:uid="{00000000-0005-0000-0000-000062640000}"/>
    <cellStyle name="Normal 6 4 2 2 6 4" xfId="28325" xr:uid="{00000000-0005-0000-0000-000063640000}"/>
    <cellStyle name="Normal 6 4 2 2 7" xfId="28326" xr:uid="{00000000-0005-0000-0000-000064640000}"/>
    <cellStyle name="Normal 6 4 2 2 7 2" xfId="28327" xr:uid="{00000000-0005-0000-0000-000065640000}"/>
    <cellStyle name="Normal 6 4 2 2 7 3" xfId="28328" xr:uid="{00000000-0005-0000-0000-000066640000}"/>
    <cellStyle name="Normal 6 4 2 2 8" xfId="28329" xr:uid="{00000000-0005-0000-0000-000067640000}"/>
    <cellStyle name="Normal 6 4 2 2 9" xfId="28330" xr:uid="{00000000-0005-0000-0000-000068640000}"/>
    <cellStyle name="Normal 6 4 2 3" xfId="28331" xr:uid="{00000000-0005-0000-0000-000069640000}"/>
    <cellStyle name="Normal 6 4 2 3 2" xfId="28332" xr:uid="{00000000-0005-0000-0000-00006A640000}"/>
    <cellStyle name="Normal 6 4 2 3 2 2" xfId="28333" xr:uid="{00000000-0005-0000-0000-00006B640000}"/>
    <cellStyle name="Normal 6 4 2 3 2 2 2" xfId="28334" xr:uid="{00000000-0005-0000-0000-00006C640000}"/>
    <cellStyle name="Normal 6 4 2 3 2 2 2 2" xfId="28335" xr:uid="{00000000-0005-0000-0000-00006D640000}"/>
    <cellStyle name="Normal 6 4 2 3 2 2 3" xfId="28336" xr:uid="{00000000-0005-0000-0000-00006E640000}"/>
    <cellStyle name="Normal 6 4 2 3 2 2 4" xfId="28337" xr:uid="{00000000-0005-0000-0000-00006F640000}"/>
    <cellStyle name="Normal 6 4 2 3 2 3" xfId="28338" xr:uid="{00000000-0005-0000-0000-000070640000}"/>
    <cellStyle name="Normal 6 4 2 3 2 3 2" xfId="28339" xr:uid="{00000000-0005-0000-0000-000071640000}"/>
    <cellStyle name="Normal 6 4 2 3 2 3 3" xfId="28340" xr:uid="{00000000-0005-0000-0000-000072640000}"/>
    <cellStyle name="Normal 6 4 2 3 2 3 4" xfId="28341" xr:uid="{00000000-0005-0000-0000-000073640000}"/>
    <cellStyle name="Normal 6 4 2 3 2 4" xfId="28342" xr:uid="{00000000-0005-0000-0000-000074640000}"/>
    <cellStyle name="Normal 6 4 2 3 2 4 2" xfId="28343" xr:uid="{00000000-0005-0000-0000-000075640000}"/>
    <cellStyle name="Normal 6 4 2 3 2 4 3" xfId="28344" xr:uid="{00000000-0005-0000-0000-000076640000}"/>
    <cellStyle name="Normal 6 4 2 3 2 5" xfId="28345" xr:uid="{00000000-0005-0000-0000-000077640000}"/>
    <cellStyle name="Normal 6 4 2 3 2 6" xfId="28346" xr:uid="{00000000-0005-0000-0000-000078640000}"/>
    <cellStyle name="Normal 6 4 2 3 2 7" xfId="28347" xr:uid="{00000000-0005-0000-0000-000079640000}"/>
    <cellStyle name="Normal 6 4 2 3 3" xfId="28348" xr:uid="{00000000-0005-0000-0000-00007A640000}"/>
    <cellStyle name="Normal 6 4 2 3 3 2" xfId="28349" xr:uid="{00000000-0005-0000-0000-00007B640000}"/>
    <cellStyle name="Normal 6 4 2 3 3 2 2" xfId="28350" xr:uid="{00000000-0005-0000-0000-00007C640000}"/>
    <cellStyle name="Normal 6 4 2 3 3 3" xfId="28351" xr:uid="{00000000-0005-0000-0000-00007D640000}"/>
    <cellStyle name="Normal 6 4 2 3 3 4" xfId="28352" xr:uid="{00000000-0005-0000-0000-00007E640000}"/>
    <cellStyle name="Normal 6 4 2 3 4" xfId="28353" xr:uid="{00000000-0005-0000-0000-00007F640000}"/>
    <cellStyle name="Normal 6 4 2 3 4 2" xfId="28354" xr:uid="{00000000-0005-0000-0000-000080640000}"/>
    <cellStyle name="Normal 6 4 2 3 4 3" xfId="28355" xr:uid="{00000000-0005-0000-0000-000081640000}"/>
    <cellStyle name="Normal 6 4 2 3 4 4" xfId="28356" xr:uid="{00000000-0005-0000-0000-000082640000}"/>
    <cellStyle name="Normal 6 4 2 3 5" xfId="28357" xr:uid="{00000000-0005-0000-0000-000083640000}"/>
    <cellStyle name="Normal 6 4 2 3 5 2" xfId="28358" xr:uid="{00000000-0005-0000-0000-000084640000}"/>
    <cellStyle name="Normal 6 4 2 3 5 3" xfId="28359" xr:uid="{00000000-0005-0000-0000-000085640000}"/>
    <cellStyle name="Normal 6 4 2 3 6" xfId="28360" xr:uid="{00000000-0005-0000-0000-000086640000}"/>
    <cellStyle name="Normal 6 4 2 3 7" xfId="28361" xr:uid="{00000000-0005-0000-0000-000087640000}"/>
    <cellStyle name="Normal 6 4 2 3 8" xfId="28362" xr:uid="{00000000-0005-0000-0000-000088640000}"/>
    <cellStyle name="Normal 6 4 2 4" xfId="28363" xr:uid="{00000000-0005-0000-0000-000089640000}"/>
    <cellStyle name="Normal 6 4 2 4 2" xfId="28364" xr:uid="{00000000-0005-0000-0000-00008A640000}"/>
    <cellStyle name="Normal 6 4 2 4 2 2" xfId="28365" xr:uid="{00000000-0005-0000-0000-00008B640000}"/>
    <cellStyle name="Normal 6 4 2 4 2 2 2" xfId="28366" xr:uid="{00000000-0005-0000-0000-00008C640000}"/>
    <cellStyle name="Normal 6 4 2 4 2 2 2 2" xfId="28367" xr:uid="{00000000-0005-0000-0000-00008D640000}"/>
    <cellStyle name="Normal 6 4 2 4 2 2 3" xfId="28368" xr:uid="{00000000-0005-0000-0000-00008E640000}"/>
    <cellStyle name="Normal 6 4 2 4 2 2 4" xfId="28369" xr:uid="{00000000-0005-0000-0000-00008F640000}"/>
    <cellStyle name="Normal 6 4 2 4 2 3" xfId="28370" xr:uid="{00000000-0005-0000-0000-000090640000}"/>
    <cellStyle name="Normal 6 4 2 4 2 3 2" xfId="28371" xr:uid="{00000000-0005-0000-0000-000091640000}"/>
    <cellStyle name="Normal 6 4 2 4 2 3 3" xfId="28372" xr:uid="{00000000-0005-0000-0000-000092640000}"/>
    <cellStyle name="Normal 6 4 2 4 2 3 4" xfId="28373" xr:uid="{00000000-0005-0000-0000-000093640000}"/>
    <cellStyle name="Normal 6 4 2 4 2 4" xfId="28374" xr:uid="{00000000-0005-0000-0000-000094640000}"/>
    <cellStyle name="Normal 6 4 2 4 2 4 2" xfId="28375" xr:uid="{00000000-0005-0000-0000-000095640000}"/>
    <cellStyle name="Normal 6 4 2 4 2 4 3" xfId="28376" xr:uid="{00000000-0005-0000-0000-000096640000}"/>
    <cellStyle name="Normal 6 4 2 4 2 5" xfId="28377" xr:uid="{00000000-0005-0000-0000-000097640000}"/>
    <cellStyle name="Normal 6 4 2 4 2 6" xfId="28378" xr:uid="{00000000-0005-0000-0000-000098640000}"/>
    <cellStyle name="Normal 6 4 2 4 2 7" xfId="28379" xr:uid="{00000000-0005-0000-0000-000099640000}"/>
    <cellStyle name="Normal 6 4 2 4 3" xfId="28380" xr:uid="{00000000-0005-0000-0000-00009A640000}"/>
    <cellStyle name="Normal 6 4 2 4 3 2" xfId="28381" xr:uid="{00000000-0005-0000-0000-00009B640000}"/>
    <cellStyle name="Normal 6 4 2 4 3 2 2" xfId="28382" xr:uid="{00000000-0005-0000-0000-00009C640000}"/>
    <cellStyle name="Normal 6 4 2 4 3 3" xfId="28383" xr:uid="{00000000-0005-0000-0000-00009D640000}"/>
    <cellStyle name="Normal 6 4 2 4 3 4" xfId="28384" xr:uid="{00000000-0005-0000-0000-00009E640000}"/>
    <cellStyle name="Normal 6 4 2 4 4" xfId="28385" xr:uid="{00000000-0005-0000-0000-00009F640000}"/>
    <cellStyle name="Normal 6 4 2 4 4 2" xfId="28386" xr:uid="{00000000-0005-0000-0000-0000A0640000}"/>
    <cellStyle name="Normal 6 4 2 4 4 3" xfId="28387" xr:uid="{00000000-0005-0000-0000-0000A1640000}"/>
    <cellStyle name="Normal 6 4 2 4 4 4" xfId="28388" xr:uid="{00000000-0005-0000-0000-0000A2640000}"/>
    <cellStyle name="Normal 6 4 2 4 5" xfId="28389" xr:uid="{00000000-0005-0000-0000-0000A3640000}"/>
    <cellStyle name="Normal 6 4 2 4 5 2" xfId="28390" xr:uid="{00000000-0005-0000-0000-0000A4640000}"/>
    <cellStyle name="Normal 6 4 2 4 5 3" xfId="28391" xr:uid="{00000000-0005-0000-0000-0000A5640000}"/>
    <cellStyle name="Normal 6 4 2 4 6" xfId="28392" xr:uid="{00000000-0005-0000-0000-0000A6640000}"/>
    <cellStyle name="Normal 6 4 2 4 7" xfId="28393" xr:uid="{00000000-0005-0000-0000-0000A7640000}"/>
    <cellStyle name="Normal 6 4 2 4 8" xfId="28394" xr:uid="{00000000-0005-0000-0000-0000A8640000}"/>
    <cellStyle name="Normal 6 4 2 5" xfId="28395" xr:uid="{00000000-0005-0000-0000-0000A9640000}"/>
    <cellStyle name="Normal 6 4 2 5 2" xfId="28396" xr:uid="{00000000-0005-0000-0000-0000AA640000}"/>
    <cellStyle name="Normal 6 4 2 5 2 2" xfId="28397" xr:uid="{00000000-0005-0000-0000-0000AB640000}"/>
    <cellStyle name="Normal 6 4 2 5 2 2 2" xfId="28398" xr:uid="{00000000-0005-0000-0000-0000AC640000}"/>
    <cellStyle name="Normal 6 4 2 5 2 3" xfId="28399" xr:uid="{00000000-0005-0000-0000-0000AD640000}"/>
    <cellStyle name="Normal 6 4 2 5 2 4" xfId="28400" xr:uid="{00000000-0005-0000-0000-0000AE640000}"/>
    <cellStyle name="Normal 6 4 2 5 3" xfId="28401" xr:uid="{00000000-0005-0000-0000-0000AF640000}"/>
    <cellStyle name="Normal 6 4 2 5 3 2" xfId="28402" xr:uid="{00000000-0005-0000-0000-0000B0640000}"/>
    <cellStyle name="Normal 6 4 2 5 3 3" xfId="28403" xr:uid="{00000000-0005-0000-0000-0000B1640000}"/>
    <cellStyle name="Normal 6 4 2 5 3 4" xfId="28404" xr:uid="{00000000-0005-0000-0000-0000B2640000}"/>
    <cellStyle name="Normal 6 4 2 5 4" xfId="28405" xr:uid="{00000000-0005-0000-0000-0000B3640000}"/>
    <cellStyle name="Normal 6 4 2 5 4 2" xfId="28406" xr:uid="{00000000-0005-0000-0000-0000B4640000}"/>
    <cellStyle name="Normal 6 4 2 5 4 3" xfId="28407" xr:uid="{00000000-0005-0000-0000-0000B5640000}"/>
    <cellStyle name="Normal 6 4 2 5 5" xfId="28408" xr:uid="{00000000-0005-0000-0000-0000B6640000}"/>
    <cellStyle name="Normal 6 4 2 5 6" xfId="28409" xr:uid="{00000000-0005-0000-0000-0000B7640000}"/>
    <cellStyle name="Normal 6 4 2 5 7" xfId="28410" xr:uid="{00000000-0005-0000-0000-0000B8640000}"/>
    <cellStyle name="Normal 6 4 2 6" xfId="28411" xr:uid="{00000000-0005-0000-0000-0000B9640000}"/>
    <cellStyle name="Normal 6 4 2 6 2" xfId="28412" xr:uid="{00000000-0005-0000-0000-0000BA640000}"/>
    <cellStyle name="Normal 6 4 2 6 2 2" xfId="28413" xr:uid="{00000000-0005-0000-0000-0000BB640000}"/>
    <cellStyle name="Normal 6 4 2 6 3" xfId="28414" xr:uid="{00000000-0005-0000-0000-0000BC640000}"/>
    <cellStyle name="Normal 6 4 2 6 4" xfId="28415" xr:uid="{00000000-0005-0000-0000-0000BD640000}"/>
    <cellStyle name="Normal 6 4 2 7" xfId="28416" xr:uid="{00000000-0005-0000-0000-0000BE640000}"/>
    <cellStyle name="Normal 6 4 2 7 2" xfId="28417" xr:uid="{00000000-0005-0000-0000-0000BF640000}"/>
    <cellStyle name="Normal 6 4 2 7 3" xfId="28418" xr:uid="{00000000-0005-0000-0000-0000C0640000}"/>
    <cellStyle name="Normal 6 4 2 7 4" xfId="28419" xr:uid="{00000000-0005-0000-0000-0000C1640000}"/>
    <cellStyle name="Normal 6 4 2 8" xfId="28420" xr:uid="{00000000-0005-0000-0000-0000C2640000}"/>
    <cellStyle name="Normal 6 4 2 8 2" xfId="28421" xr:uid="{00000000-0005-0000-0000-0000C3640000}"/>
    <cellStyle name="Normal 6 4 2 8 3" xfId="28422" xr:uid="{00000000-0005-0000-0000-0000C4640000}"/>
    <cellStyle name="Normal 6 4 2 9" xfId="28423" xr:uid="{00000000-0005-0000-0000-0000C5640000}"/>
    <cellStyle name="Normal 6 4 3" xfId="28424" xr:uid="{00000000-0005-0000-0000-0000C6640000}"/>
    <cellStyle name="Normal 6 4 3 10" xfId="28425" xr:uid="{00000000-0005-0000-0000-0000C7640000}"/>
    <cellStyle name="Normal 6 4 3 11" xfId="28426" xr:uid="{00000000-0005-0000-0000-0000C8640000}"/>
    <cellStyle name="Normal 6 4 3 2" xfId="28427" xr:uid="{00000000-0005-0000-0000-0000C9640000}"/>
    <cellStyle name="Normal 6 4 3 2 10" xfId="28428" xr:uid="{00000000-0005-0000-0000-0000CA640000}"/>
    <cellStyle name="Normal 6 4 3 2 2" xfId="28429" xr:uid="{00000000-0005-0000-0000-0000CB640000}"/>
    <cellStyle name="Normal 6 4 3 2 2 2" xfId="28430" xr:uid="{00000000-0005-0000-0000-0000CC640000}"/>
    <cellStyle name="Normal 6 4 3 2 2 2 2" xfId="28431" xr:uid="{00000000-0005-0000-0000-0000CD640000}"/>
    <cellStyle name="Normal 6 4 3 2 2 2 2 2" xfId="28432" xr:uid="{00000000-0005-0000-0000-0000CE640000}"/>
    <cellStyle name="Normal 6 4 3 2 2 2 2 2 2" xfId="28433" xr:uid="{00000000-0005-0000-0000-0000CF640000}"/>
    <cellStyle name="Normal 6 4 3 2 2 2 2 3" xfId="28434" xr:uid="{00000000-0005-0000-0000-0000D0640000}"/>
    <cellStyle name="Normal 6 4 3 2 2 2 2 4" xfId="28435" xr:uid="{00000000-0005-0000-0000-0000D1640000}"/>
    <cellStyle name="Normal 6 4 3 2 2 2 3" xfId="28436" xr:uid="{00000000-0005-0000-0000-0000D2640000}"/>
    <cellStyle name="Normal 6 4 3 2 2 2 3 2" xfId="28437" xr:uid="{00000000-0005-0000-0000-0000D3640000}"/>
    <cellStyle name="Normal 6 4 3 2 2 2 3 3" xfId="28438" xr:uid="{00000000-0005-0000-0000-0000D4640000}"/>
    <cellStyle name="Normal 6 4 3 2 2 2 3 4" xfId="28439" xr:uid="{00000000-0005-0000-0000-0000D5640000}"/>
    <cellStyle name="Normal 6 4 3 2 2 2 4" xfId="28440" xr:uid="{00000000-0005-0000-0000-0000D6640000}"/>
    <cellStyle name="Normal 6 4 3 2 2 2 4 2" xfId="28441" xr:uid="{00000000-0005-0000-0000-0000D7640000}"/>
    <cellStyle name="Normal 6 4 3 2 2 2 4 3" xfId="28442" xr:uid="{00000000-0005-0000-0000-0000D8640000}"/>
    <cellStyle name="Normal 6 4 3 2 2 2 5" xfId="28443" xr:uid="{00000000-0005-0000-0000-0000D9640000}"/>
    <cellStyle name="Normal 6 4 3 2 2 2 6" xfId="28444" xr:uid="{00000000-0005-0000-0000-0000DA640000}"/>
    <cellStyle name="Normal 6 4 3 2 2 2 7" xfId="28445" xr:uid="{00000000-0005-0000-0000-0000DB640000}"/>
    <cellStyle name="Normal 6 4 3 2 2 3" xfId="28446" xr:uid="{00000000-0005-0000-0000-0000DC640000}"/>
    <cellStyle name="Normal 6 4 3 2 2 3 2" xfId="28447" xr:uid="{00000000-0005-0000-0000-0000DD640000}"/>
    <cellStyle name="Normal 6 4 3 2 2 3 2 2" xfId="28448" xr:uid="{00000000-0005-0000-0000-0000DE640000}"/>
    <cellStyle name="Normal 6 4 3 2 2 3 3" xfId="28449" xr:uid="{00000000-0005-0000-0000-0000DF640000}"/>
    <cellStyle name="Normal 6 4 3 2 2 3 4" xfId="28450" xr:uid="{00000000-0005-0000-0000-0000E0640000}"/>
    <cellStyle name="Normal 6 4 3 2 2 4" xfId="28451" xr:uid="{00000000-0005-0000-0000-0000E1640000}"/>
    <cellStyle name="Normal 6 4 3 2 2 4 2" xfId="28452" xr:uid="{00000000-0005-0000-0000-0000E2640000}"/>
    <cellStyle name="Normal 6 4 3 2 2 4 3" xfId="28453" xr:uid="{00000000-0005-0000-0000-0000E3640000}"/>
    <cellStyle name="Normal 6 4 3 2 2 4 4" xfId="28454" xr:uid="{00000000-0005-0000-0000-0000E4640000}"/>
    <cellStyle name="Normal 6 4 3 2 2 5" xfId="28455" xr:uid="{00000000-0005-0000-0000-0000E5640000}"/>
    <cellStyle name="Normal 6 4 3 2 2 5 2" xfId="28456" xr:uid="{00000000-0005-0000-0000-0000E6640000}"/>
    <cellStyle name="Normal 6 4 3 2 2 5 3" xfId="28457" xr:uid="{00000000-0005-0000-0000-0000E7640000}"/>
    <cellStyle name="Normal 6 4 3 2 2 6" xfId="28458" xr:uid="{00000000-0005-0000-0000-0000E8640000}"/>
    <cellStyle name="Normal 6 4 3 2 2 7" xfId="28459" xr:uid="{00000000-0005-0000-0000-0000E9640000}"/>
    <cellStyle name="Normal 6 4 3 2 2 8" xfId="28460" xr:uid="{00000000-0005-0000-0000-0000EA640000}"/>
    <cellStyle name="Normal 6 4 3 2 3" xfId="28461" xr:uid="{00000000-0005-0000-0000-0000EB640000}"/>
    <cellStyle name="Normal 6 4 3 2 3 2" xfId="28462" xr:uid="{00000000-0005-0000-0000-0000EC640000}"/>
    <cellStyle name="Normal 6 4 3 2 3 2 2" xfId="28463" xr:uid="{00000000-0005-0000-0000-0000ED640000}"/>
    <cellStyle name="Normal 6 4 3 2 3 2 2 2" xfId="28464" xr:uid="{00000000-0005-0000-0000-0000EE640000}"/>
    <cellStyle name="Normal 6 4 3 2 3 2 2 2 2" xfId="28465" xr:uid="{00000000-0005-0000-0000-0000EF640000}"/>
    <cellStyle name="Normal 6 4 3 2 3 2 2 3" xfId="28466" xr:uid="{00000000-0005-0000-0000-0000F0640000}"/>
    <cellStyle name="Normal 6 4 3 2 3 2 2 4" xfId="28467" xr:uid="{00000000-0005-0000-0000-0000F1640000}"/>
    <cellStyle name="Normal 6 4 3 2 3 2 3" xfId="28468" xr:uid="{00000000-0005-0000-0000-0000F2640000}"/>
    <cellStyle name="Normal 6 4 3 2 3 2 3 2" xfId="28469" xr:uid="{00000000-0005-0000-0000-0000F3640000}"/>
    <cellStyle name="Normal 6 4 3 2 3 2 3 3" xfId="28470" xr:uid="{00000000-0005-0000-0000-0000F4640000}"/>
    <cellStyle name="Normal 6 4 3 2 3 2 3 4" xfId="28471" xr:uid="{00000000-0005-0000-0000-0000F5640000}"/>
    <cellStyle name="Normal 6 4 3 2 3 2 4" xfId="28472" xr:uid="{00000000-0005-0000-0000-0000F6640000}"/>
    <cellStyle name="Normal 6 4 3 2 3 2 4 2" xfId="28473" xr:uid="{00000000-0005-0000-0000-0000F7640000}"/>
    <cellStyle name="Normal 6 4 3 2 3 2 4 3" xfId="28474" xr:uid="{00000000-0005-0000-0000-0000F8640000}"/>
    <cellStyle name="Normal 6 4 3 2 3 2 5" xfId="28475" xr:uid="{00000000-0005-0000-0000-0000F9640000}"/>
    <cellStyle name="Normal 6 4 3 2 3 2 6" xfId="28476" xr:uid="{00000000-0005-0000-0000-0000FA640000}"/>
    <cellStyle name="Normal 6 4 3 2 3 2 7" xfId="28477" xr:uid="{00000000-0005-0000-0000-0000FB640000}"/>
    <cellStyle name="Normal 6 4 3 2 3 3" xfId="28478" xr:uid="{00000000-0005-0000-0000-0000FC640000}"/>
    <cellStyle name="Normal 6 4 3 2 3 3 2" xfId="28479" xr:uid="{00000000-0005-0000-0000-0000FD640000}"/>
    <cellStyle name="Normal 6 4 3 2 3 3 2 2" xfId="28480" xr:uid="{00000000-0005-0000-0000-0000FE640000}"/>
    <cellStyle name="Normal 6 4 3 2 3 3 3" xfId="28481" xr:uid="{00000000-0005-0000-0000-0000FF640000}"/>
    <cellStyle name="Normal 6 4 3 2 3 3 4" xfId="28482" xr:uid="{00000000-0005-0000-0000-000000650000}"/>
    <cellStyle name="Normal 6 4 3 2 3 4" xfId="28483" xr:uid="{00000000-0005-0000-0000-000001650000}"/>
    <cellStyle name="Normal 6 4 3 2 3 4 2" xfId="28484" xr:uid="{00000000-0005-0000-0000-000002650000}"/>
    <cellStyle name="Normal 6 4 3 2 3 4 3" xfId="28485" xr:uid="{00000000-0005-0000-0000-000003650000}"/>
    <cellStyle name="Normal 6 4 3 2 3 4 4" xfId="28486" xr:uid="{00000000-0005-0000-0000-000004650000}"/>
    <cellStyle name="Normal 6 4 3 2 3 5" xfId="28487" xr:uid="{00000000-0005-0000-0000-000005650000}"/>
    <cellStyle name="Normal 6 4 3 2 3 5 2" xfId="28488" xr:uid="{00000000-0005-0000-0000-000006650000}"/>
    <cellStyle name="Normal 6 4 3 2 3 5 3" xfId="28489" xr:uid="{00000000-0005-0000-0000-000007650000}"/>
    <cellStyle name="Normal 6 4 3 2 3 6" xfId="28490" xr:uid="{00000000-0005-0000-0000-000008650000}"/>
    <cellStyle name="Normal 6 4 3 2 3 7" xfId="28491" xr:uid="{00000000-0005-0000-0000-000009650000}"/>
    <cellStyle name="Normal 6 4 3 2 3 8" xfId="28492" xr:uid="{00000000-0005-0000-0000-00000A650000}"/>
    <cellStyle name="Normal 6 4 3 2 4" xfId="28493" xr:uid="{00000000-0005-0000-0000-00000B650000}"/>
    <cellStyle name="Normal 6 4 3 2 4 2" xfId="28494" xr:uid="{00000000-0005-0000-0000-00000C650000}"/>
    <cellStyle name="Normal 6 4 3 2 4 2 2" xfId="28495" xr:uid="{00000000-0005-0000-0000-00000D650000}"/>
    <cellStyle name="Normal 6 4 3 2 4 2 2 2" xfId="28496" xr:uid="{00000000-0005-0000-0000-00000E650000}"/>
    <cellStyle name="Normal 6 4 3 2 4 2 3" xfId="28497" xr:uid="{00000000-0005-0000-0000-00000F650000}"/>
    <cellStyle name="Normal 6 4 3 2 4 2 4" xfId="28498" xr:uid="{00000000-0005-0000-0000-000010650000}"/>
    <cellStyle name="Normal 6 4 3 2 4 3" xfId="28499" xr:uid="{00000000-0005-0000-0000-000011650000}"/>
    <cellStyle name="Normal 6 4 3 2 4 3 2" xfId="28500" xr:uid="{00000000-0005-0000-0000-000012650000}"/>
    <cellStyle name="Normal 6 4 3 2 4 3 3" xfId="28501" xr:uid="{00000000-0005-0000-0000-000013650000}"/>
    <cellStyle name="Normal 6 4 3 2 4 3 4" xfId="28502" xr:uid="{00000000-0005-0000-0000-000014650000}"/>
    <cellStyle name="Normal 6 4 3 2 4 4" xfId="28503" xr:uid="{00000000-0005-0000-0000-000015650000}"/>
    <cellStyle name="Normal 6 4 3 2 4 4 2" xfId="28504" xr:uid="{00000000-0005-0000-0000-000016650000}"/>
    <cellStyle name="Normal 6 4 3 2 4 4 3" xfId="28505" xr:uid="{00000000-0005-0000-0000-000017650000}"/>
    <cellStyle name="Normal 6 4 3 2 4 5" xfId="28506" xr:uid="{00000000-0005-0000-0000-000018650000}"/>
    <cellStyle name="Normal 6 4 3 2 4 6" xfId="28507" xr:uid="{00000000-0005-0000-0000-000019650000}"/>
    <cellStyle name="Normal 6 4 3 2 4 7" xfId="28508" xr:uid="{00000000-0005-0000-0000-00001A650000}"/>
    <cellStyle name="Normal 6 4 3 2 5" xfId="28509" xr:uid="{00000000-0005-0000-0000-00001B650000}"/>
    <cellStyle name="Normal 6 4 3 2 5 2" xfId="28510" xr:uid="{00000000-0005-0000-0000-00001C650000}"/>
    <cellStyle name="Normal 6 4 3 2 5 2 2" xfId="28511" xr:uid="{00000000-0005-0000-0000-00001D650000}"/>
    <cellStyle name="Normal 6 4 3 2 5 3" xfId="28512" xr:uid="{00000000-0005-0000-0000-00001E650000}"/>
    <cellStyle name="Normal 6 4 3 2 5 4" xfId="28513" xr:uid="{00000000-0005-0000-0000-00001F650000}"/>
    <cellStyle name="Normal 6 4 3 2 6" xfId="28514" xr:uid="{00000000-0005-0000-0000-000020650000}"/>
    <cellStyle name="Normal 6 4 3 2 6 2" xfId="28515" xr:uid="{00000000-0005-0000-0000-000021650000}"/>
    <cellStyle name="Normal 6 4 3 2 6 3" xfId="28516" xr:uid="{00000000-0005-0000-0000-000022650000}"/>
    <cellStyle name="Normal 6 4 3 2 6 4" xfId="28517" xr:uid="{00000000-0005-0000-0000-000023650000}"/>
    <cellStyle name="Normal 6 4 3 2 7" xfId="28518" xr:uid="{00000000-0005-0000-0000-000024650000}"/>
    <cellStyle name="Normal 6 4 3 2 7 2" xfId="28519" xr:uid="{00000000-0005-0000-0000-000025650000}"/>
    <cellStyle name="Normal 6 4 3 2 7 3" xfId="28520" xr:uid="{00000000-0005-0000-0000-000026650000}"/>
    <cellStyle name="Normal 6 4 3 2 8" xfId="28521" xr:uid="{00000000-0005-0000-0000-000027650000}"/>
    <cellStyle name="Normal 6 4 3 2 9" xfId="28522" xr:uid="{00000000-0005-0000-0000-000028650000}"/>
    <cellStyle name="Normal 6 4 3 3" xfId="28523" xr:uid="{00000000-0005-0000-0000-000029650000}"/>
    <cellStyle name="Normal 6 4 3 3 2" xfId="28524" xr:uid="{00000000-0005-0000-0000-00002A650000}"/>
    <cellStyle name="Normal 6 4 3 3 2 2" xfId="28525" xr:uid="{00000000-0005-0000-0000-00002B650000}"/>
    <cellStyle name="Normal 6 4 3 3 2 2 2" xfId="28526" xr:uid="{00000000-0005-0000-0000-00002C650000}"/>
    <cellStyle name="Normal 6 4 3 3 2 2 2 2" xfId="28527" xr:uid="{00000000-0005-0000-0000-00002D650000}"/>
    <cellStyle name="Normal 6 4 3 3 2 2 3" xfId="28528" xr:uid="{00000000-0005-0000-0000-00002E650000}"/>
    <cellStyle name="Normal 6 4 3 3 2 2 4" xfId="28529" xr:uid="{00000000-0005-0000-0000-00002F650000}"/>
    <cellStyle name="Normal 6 4 3 3 2 3" xfId="28530" xr:uid="{00000000-0005-0000-0000-000030650000}"/>
    <cellStyle name="Normal 6 4 3 3 2 3 2" xfId="28531" xr:uid="{00000000-0005-0000-0000-000031650000}"/>
    <cellStyle name="Normal 6 4 3 3 2 3 3" xfId="28532" xr:uid="{00000000-0005-0000-0000-000032650000}"/>
    <cellStyle name="Normal 6 4 3 3 2 3 4" xfId="28533" xr:uid="{00000000-0005-0000-0000-000033650000}"/>
    <cellStyle name="Normal 6 4 3 3 2 4" xfId="28534" xr:uid="{00000000-0005-0000-0000-000034650000}"/>
    <cellStyle name="Normal 6 4 3 3 2 4 2" xfId="28535" xr:uid="{00000000-0005-0000-0000-000035650000}"/>
    <cellStyle name="Normal 6 4 3 3 2 4 3" xfId="28536" xr:uid="{00000000-0005-0000-0000-000036650000}"/>
    <cellStyle name="Normal 6 4 3 3 2 5" xfId="28537" xr:uid="{00000000-0005-0000-0000-000037650000}"/>
    <cellStyle name="Normal 6 4 3 3 2 6" xfId="28538" xr:uid="{00000000-0005-0000-0000-000038650000}"/>
    <cellStyle name="Normal 6 4 3 3 2 7" xfId="28539" xr:uid="{00000000-0005-0000-0000-000039650000}"/>
    <cellStyle name="Normal 6 4 3 3 3" xfId="28540" xr:uid="{00000000-0005-0000-0000-00003A650000}"/>
    <cellStyle name="Normal 6 4 3 3 3 2" xfId="28541" xr:uid="{00000000-0005-0000-0000-00003B650000}"/>
    <cellStyle name="Normal 6 4 3 3 3 2 2" xfId="28542" xr:uid="{00000000-0005-0000-0000-00003C650000}"/>
    <cellStyle name="Normal 6 4 3 3 3 3" xfId="28543" xr:uid="{00000000-0005-0000-0000-00003D650000}"/>
    <cellStyle name="Normal 6 4 3 3 3 4" xfId="28544" xr:uid="{00000000-0005-0000-0000-00003E650000}"/>
    <cellStyle name="Normal 6 4 3 3 4" xfId="28545" xr:uid="{00000000-0005-0000-0000-00003F650000}"/>
    <cellStyle name="Normal 6 4 3 3 4 2" xfId="28546" xr:uid="{00000000-0005-0000-0000-000040650000}"/>
    <cellStyle name="Normal 6 4 3 3 4 3" xfId="28547" xr:uid="{00000000-0005-0000-0000-000041650000}"/>
    <cellStyle name="Normal 6 4 3 3 4 4" xfId="28548" xr:uid="{00000000-0005-0000-0000-000042650000}"/>
    <cellStyle name="Normal 6 4 3 3 5" xfId="28549" xr:uid="{00000000-0005-0000-0000-000043650000}"/>
    <cellStyle name="Normal 6 4 3 3 5 2" xfId="28550" xr:uid="{00000000-0005-0000-0000-000044650000}"/>
    <cellStyle name="Normal 6 4 3 3 5 3" xfId="28551" xr:uid="{00000000-0005-0000-0000-000045650000}"/>
    <cellStyle name="Normal 6 4 3 3 6" xfId="28552" xr:uid="{00000000-0005-0000-0000-000046650000}"/>
    <cellStyle name="Normal 6 4 3 3 7" xfId="28553" xr:uid="{00000000-0005-0000-0000-000047650000}"/>
    <cellStyle name="Normal 6 4 3 3 8" xfId="28554" xr:uid="{00000000-0005-0000-0000-000048650000}"/>
    <cellStyle name="Normal 6 4 3 4" xfId="28555" xr:uid="{00000000-0005-0000-0000-000049650000}"/>
    <cellStyle name="Normal 6 4 3 4 2" xfId="28556" xr:uid="{00000000-0005-0000-0000-00004A650000}"/>
    <cellStyle name="Normal 6 4 3 4 2 2" xfId="28557" xr:uid="{00000000-0005-0000-0000-00004B650000}"/>
    <cellStyle name="Normal 6 4 3 4 2 2 2" xfId="28558" xr:uid="{00000000-0005-0000-0000-00004C650000}"/>
    <cellStyle name="Normal 6 4 3 4 2 2 2 2" xfId="28559" xr:uid="{00000000-0005-0000-0000-00004D650000}"/>
    <cellStyle name="Normal 6 4 3 4 2 2 3" xfId="28560" xr:uid="{00000000-0005-0000-0000-00004E650000}"/>
    <cellStyle name="Normal 6 4 3 4 2 2 4" xfId="28561" xr:uid="{00000000-0005-0000-0000-00004F650000}"/>
    <cellStyle name="Normal 6 4 3 4 2 3" xfId="28562" xr:uid="{00000000-0005-0000-0000-000050650000}"/>
    <cellStyle name="Normal 6 4 3 4 2 3 2" xfId="28563" xr:uid="{00000000-0005-0000-0000-000051650000}"/>
    <cellStyle name="Normal 6 4 3 4 2 3 3" xfId="28564" xr:uid="{00000000-0005-0000-0000-000052650000}"/>
    <cellStyle name="Normal 6 4 3 4 2 3 4" xfId="28565" xr:uid="{00000000-0005-0000-0000-000053650000}"/>
    <cellStyle name="Normal 6 4 3 4 2 4" xfId="28566" xr:uid="{00000000-0005-0000-0000-000054650000}"/>
    <cellStyle name="Normal 6 4 3 4 2 4 2" xfId="28567" xr:uid="{00000000-0005-0000-0000-000055650000}"/>
    <cellStyle name="Normal 6 4 3 4 2 4 3" xfId="28568" xr:uid="{00000000-0005-0000-0000-000056650000}"/>
    <cellStyle name="Normal 6 4 3 4 2 5" xfId="28569" xr:uid="{00000000-0005-0000-0000-000057650000}"/>
    <cellStyle name="Normal 6 4 3 4 2 6" xfId="28570" xr:uid="{00000000-0005-0000-0000-000058650000}"/>
    <cellStyle name="Normal 6 4 3 4 2 7" xfId="28571" xr:uid="{00000000-0005-0000-0000-000059650000}"/>
    <cellStyle name="Normal 6 4 3 4 3" xfId="28572" xr:uid="{00000000-0005-0000-0000-00005A650000}"/>
    <cellStyle name="Normal 6 4 3 4 3 2" xfId="28573" xr:uid="{00000000-0005-0000-0000-00005B650000}"/>
    <cellStyle name="Normal 6 4 3 4 3 2 2" xfId="28574" xr:uid="{00000000-0005-0000-0000-00005C650000}"/>
    <cellStyle name="Normal 6 4 3 4 3 3" xfId="28575" xr:uid="{00000000-0005-0000-0000-00005D650000}"/>
    <cellStyle name="Normal 6 4 3 4 3 4" xfId="28576" xr:uid="{00000000-0005-0000-0000-00005E650000}"/>
    <cellStyle name="Normal 6 4 3 4 4" xfId="28577" xr:uid="{00000000-0005-0000-0000-00005F650000}"/>
    <cellStyle name="Normal 6 4 3 4 4 2" xfId="28578" xr:uid="{00000000-0005-0000-0000-000060650000}"/>
    <cellStyle name="Normal 6 4 3 4 4 3" xfId="28579" xr:uid="{00000000-0005-0000-0000-000061650000}"/>
    <cellStyle name="Normal 6 4 3 4 4 4" xfId="28580" xr:uid="{00000000-0005-0000-0000-000062650000}"/>
    <cellStyle name="Normal 6 4 3 4 5" xfId="28581" xr:uid="{00000000-0005-0000-0000-000063650000}"/>
    <cellStyle name="Normal 6 4 3 4 5 2" xfId="28582" xr:uid="{00000000-0005-0000-0000-000064650000}"/>
    <cellStyle name="Normal 6 4 3 4 5 3" xfId="28583" xr:uid="{00000000-0005-0000-0000-000065650000}"/>
    <cellStyle name="Normal 6 4 3 4 6" xfId="28584" xr:uid="{00000000-0005-0000-0000-000066650000}"/>
    <cellStyle name="Normal 6 4 3 4 7" xfId="28585" xr:uid="{00000000-0005-0000-0000-000067650000}"/>
    <cellStyle name="Normal 6 4 3 4 8" xfId="28586" xr:uid="{00000000-0005-0000-0000-000068650000}"/>
    <cellStyle name="Normal 6 4 3 5" xfId="28587" xr:uid="{00000000-0005-0000-0000-000069650000}"/>
    <cellStyle name="Normal 6 4 3 5 2" xfId="28588" xr:uid="{00000000-0005-0000-0000-00006A650000}"/>
    <cellStyle name="Normal 6 4 3 5 2 2" xfId="28589" xr:uid="{00000000-0005-0000-0000-00006B650000}"/>
    <cellStyle name="Normal 6 4 3 5 2 2 2" xfId="28590" xr:uid="{00000000-0005-0000-0000-00006C650000}"/>
    <cellStyle name="Normal 6 4 3 5 2 3" xfId="28591" xr:uid="{00000000-0005-0000-0000-00006D650000}"/>
    <cellStyle name="Normal 6 4 3 5 2 4" xfId="28592" xr:uid="{00000000-0005-0000-0000-00006E650000}"/>
    <cellStyle name="Normal 6 4 3 5 3" xfId="28593" xr:uid="{00000000-0005-0000-0000-00006F650000}"/>
    <cellStyle name="Normal 6 4 3 5 3 2" xfId="28594" xr:uid="{00000000-0005-0000-0000-000070650000}"/>
    <cellStyle name="Normal 6 4 3 5 3 3" xfId="28595" xr:uid="{00000000-0005-0000-0000-000071650000}"/>
    <cellStyle name="Normal 6 4 3 5 3 4" xfId="28596" xr:uid="{00000000-0005-0000-0000-000072650000}"/>
    <cellStyle name="Normal 6 4 3 5 4" xfId="28597" xr:uid="{00000000-0005-0000-0000-000073650000}"/>
    <cellStyle name="Normal 6 4 3 5 4 2" xfId="28598" xr:uid="{00000000-0005-0000-0000-000074650000}"/>
    <cellStyle name="Normal 6 4 3 5 4 3" xfId="28599" xr:uid="{00000000-0005-0000-0000-000075650000}"/>
    <cellStyle name="Normal 6 4 3 5 5" xfId="28600" xr:uid="{00000000-0005-0000-0000-000076650000}"/>
    <cellStyle name="Normal 6 4 3 5 6" xfId="28601" xr:uid="{00000000-0005-0000-0000-000077650000}"/>
    <cellStyle name="Normal 6 4 3 5 7" xfId="28602" xr:uid="{00000000-0005-0000-0000-000078650000}"/>
    <cellStyle name="Normal 6 4 3 6" xfId="28603" xr:uid="{00000000-0005-0000-0000-000079650000}"/>
    <cellStyle name="Normal 6 4 3 6 2" xfId="28604" xr:uid="{00000000-0005-0000-0000-00007A650000}"/>
    <cellStyle name="Normal 6 4 3 6 2 2" xfId="28605" xr:uid="{00000000-0005-0000-0000-00007B650000}"/>
    <cellStyle name="Normal 6 4 3 6 3" xfId="28606" xr:uid="{00000000-0005-0000-0000-00007C650000}"/>
    <cellStyle name="Normal 6 4 3 6 4" xfId="28607" xr:uid="{00000000-0005-0000-0000-00007D650000}"/>
    <cellStyle name="Normal 6 4 3 7" xfId="28608" xr:uid="{00000000-0005-0000-0000-00007E650000}"/>
    <cellStyle name="Normal 6 4 3 7 2" xfId="28609" xr:uid="{00000000-0005-0000-0000-00007F650000}"/>
    <cellStyle name="Normal 6 4 3 7 3" xfId="28610" xr:uid="{00000000-0005-0000-0000-000080650000}"/>
    <cellStyle name="Normal 6 4 3 7 4" xfId="28611" xr:uid="{00000000-0005-0000-0000-000081650000}"/>
    <cellStyle name="Normal 6 4 3 8" xfId="28612" xr:uid="{00000000-0005-0000-0000-000082650000}"/>
    <cellStyle name="Normal 6 4 3 8 2" xfId="28613" xr:uid="{00000000-0005-0000-0000-000083650000}"/>
    <cellStyle name="Normal 6 4 3 8 3" xfId="28614" xr:uid="{00000000-0005-0000-0000-000084650000}"/>
    <cellStyle name="Normal 6 4 3 9" xfId="28615" xr:uid="{00000000-0005-0000-0000-000085650000}"/>
    <cellStyle name="Normal 6 4 4" xfId="28616" xr:uid="{00000000-0005-0000-0000-000086650000}"/>
    <cellStyle name="Normal 6 4 4 10" xfId="28617" xr:uid="{00000000-0005-0000-0000-000087650000}"/>
    <cellStyle name="Normal 6 4 4 2" xfId="28618" xr:uid="{00000000-0005-0000-0000-000088650000}"/>
    <cellStyle name="Normal 6 4 4 2 2" xfId="28619" xr:uid="{00000000-0005-0000-0000-000089650000}"/>
    <cellStyle name="Normal 6 4 4 2 2 2" xfId="28620" xr:uid="{00000000-0005-0000-0000-00008A650000}"/>
    <cellStyle name="Normal 6 4 4 2 2 2 2" xfId="28621" xr:uid="{00000000-0005-0000-0000-00008B650000}"/>
    <cellStyle name="Normal 6 4 4 2 2 2 2 2" xfId="28622" xr:uid="{00000000-0005-0000-0000-00008C650000}"/>
    <cellStyle name="Normal 6 4 4 2 2 2 3" xfId="28623" xr:uid="{00000000-0005-0000-0000-00008D650000}"/>
    <cellStyle name="Normal 6 4 4 2 2 2 4" xfId="28624" xr:uid="{00000000-0005-0000-0000-00008E650000}"/>
    <cellStyle name="Normal 6 4 4 2 2 3" xfId="28625" xr:uid="{00000000-0005-0000-0000-00008F650000}"/>
    <cellStyle name="Normal 6 4 4 2 2 3 2" xfId="28626" xr:uid="{00000000-0005-0000-0000-000090650000}"/>
    <cellStyle name="Normal 6 4 4 2 2 3 3" xfId="28627" xr:uid="{00000000-0005-0000-0000-000091650000}"/>
    <cellStyle name="Normal 6 4 4 2 2 3 4" xfId="28628" xr:uid="{00000000-0005-0000-0000-000092650000}"/>
    <cellStyle name="Normal 6 4 4 2 2 4" xfId="28629" xr:uid="{00000000-0005-0000-0000-000093650000}"/>
    <cellStyle name="Normal 6 4 4 2 2 4 2" xfId="28630" xr:uid="{00000000-0005-0000-0000-000094650000}"/>
    <cellStyle name="Normal 6 4 4 2 2 4 3" xfId="28631" xr:uid="{00000000-0005-0000-0000-000095650000}"/>
    <cellStyle name="Normal 6 4 4 2 2 5" xfId="28632" xr:uid="{00000000-0005-0000-0000-000096650000}"/>
    <cellStyle name="Normal 6 4 4 2 2 6" xfId="28633" xr:uid="{00000000-0005-0000-0000-000097650000}"/>
    <cellStyle name="Normal 6 4 4 2 2 7" xfId="28634" xr:uid="{00000000-0005-0000-0000-000098650000}"/>
    <cellStyle name="Normal 6 4 4 2 3" xfId="28635" xr:uid="{00000000-0005-0000-0000-000099650000}"/>
    <cellStyle name="Normal 6 4 4 2 3 2" xfId="28636" xr:uid="{00000000-0005-0000-0000-00009A650000}"/>
    <cellStyle name="Normal 6 4 4 2 3 2 2" xfId="28637" xr:uid="{00000000-0005-0000-0000-00009B650000}"/>
    <cellStyle name="Normal 6 4 4 2 3 3" xfId="28638" xr:uid="{00000000-0005-0000-0000-00009C650000}"/>
    <cellStyle name="Normal 6 4 4 2 3 4" xfId="28639" xr:uid="{00000000-0005-0000-0000-00009D650000}"/>
    <cellStyle name="Normal 6 4 4 2 4" xfId="28640" xr:uid="{00000000-0005-0000-0000-00009E650000}"/>
    <cellStyle name="Normal 6 4 4 2 4 2" xfId="28641" xr:uid="{00000000-0005-0000-0000-00009F650000}"/>
    <cellStyle name="Normal 6 4 4 2 4 3" xfId="28642" xr:uid="{00000000-0005-0000-0000-0000A0650000}"/>
    <cellStyle name="Normal 6 4 4 2 4 4" xfId="28643" xr:uid="{00000000-0005-0000-0000-0000A1650000}"/>
    <cellStyle name="Normal 6 4 4 2 5" xfId="28644" xr:uid="{00000000-0005-0000-0000-0000A2650000}"/>
    <cellStyle name="Normal 6 4 4 2 5 2" xfId="28645" xr:uid="{00000000-0005-0000-0000-0000A3650000}"/>
    <cellStyle name="Normal 6 4 4 2 5 3" xfId="28646" xr:uid="{00000000-0005-0000-0000-0000A4650000}"/>
    <cellStyle name="Normal 6 4 4 2 6" xfId="28647" xr:uid="{00000000-0005-0000-0000-0000A5650000}"/>
    <cellStyle name="Normal 6 4 4 2 7" xfId="28648" xr:uid="{00000000-0005-0000-0000-0000A6650000}"/>
    <cellStyle name="Normal 6 4 4 2 8" xfId="28649" xr:uid="{00000000-0005-0000-0000-0000A7650000}"/>
    <cellStyle name="Normal 6 4 4 3" xfId="28650" xr:uid="{00000000-0005-0000-0000-0000A8650000}"/>
    <cellStyle name="Normal 6 4 4 3 2" xfId="28651" xr:uid="{00000000-0005-0000-0000-0000A9650000}"/>
    <cellStyle name="Normal 6 4 4 3 2 2" xfId="28652" xr:uid="{00000000-0005-0000-0000-0000AA650000}"/>
    <cellStyle name="Normal 6 4 4 3 2 2 2" xfId="28653" xr:uid="{00000000-0005-0000-0000-0000AB650000}"/>
    <cellStyle name="Normal 6 4 4 3 2 2 2 2" xfId="28654" xr:uid="{00000000-0005-0000-0000-0000AC650000}"/>
    <cellStyle name="Normal 6 4 4 3 2 2 3" xfId="28655" xr:uid="{00000000-0005-0000-0000-0000AD650000}"/>
    <cellStyle name="Normal 6 4 4 3 2 2 4" xfId="28656" xr:uid="{00000000-0005-0000-0000-0000AE650000}"/>
    <cellStyle name="Normal 6 4 4 3 2 3" xfId="28657" xr:uid="{00000000-0005-0000-0000-0000AF650000}"/>
    <cellStyle name="Normal 6 4 4 3 2 3 2" xfId="28658" xr:uid="{00000000-0005-0000-0000-0000B0650000}"/>
    <cellStyle name="Normal 6 4 4 3 2 3 3" xfId="28659" xr:uid="{00000000-0005-0000-0000-0000B1650000}"/>
    <cellStyle name="Normal 6 4 4 3 2 3 4" xfId="28660" xr:uid="{00000000-0005-0000-0000-0000B2650000}"/>
    <cellStyle name="Normal 6 4 4 3 2 4" xfId="28661" xr:uid="{00000000-0005-0000-0000-0000B3650000}"/>
    <cellStyle name="Normal 6 4 4 3 2 4 2" xfId="28662" xr:uid="{00000000-0005-0000-0000-0000B4650000}"/>
    <cellStyle name="Normal 6 4 4 3 2 4 3" xfId="28663" xr:uid="{00000000-0005-0000-0000-0000B5650000}"/>
    <cellStyle name="Normal 6 4 4 3 2 5" xfId="28664" xr:uid="{00000000-0005-0000-0000-0000B6650000}"/>
    <cellStyle name="Normal 6 4 4 3 2 6" xfId="28665" xr:uid="{00000000-0005-0000-0000-0000B7650000}"/>
    <cellStyle name="Normal 6 4 4 3 2 7" xfId="28666" xr:uid="{00000000-0005-0000-0000-0000B8650000}"/>
    <cellStyle name="Normal 6 4 4 3 3" xfId="28667" xr:uid="{00000000-0005-0000-0000-0000B9650000}"/>
    <cellStyle name="Normal 6 4 4 3 3 2" xfId="28668" xr:uid="{00000000-0005-0000-0000-0000BA650000}"/>
    <cellStyle name="Normal 6 4 4 3 3 2 2" xfId="28669" xr:uid="{00000000-0005-0000-0000-0000BB650000}"/>
    <cellStyle name="Normal 6 4 4 3 3 3" xfId="28670" xr:uid="{00000000-0005-0000-0000-0000BC650000}"/>
    <cellStyle name="Normal 6 4 4 3 3 4" xfId="28671" xr:uid="{00000000-0005-0000-0000-0000BD650000}"/>
    <cellStyle name="Normal 6 4 4 3 4" xfId="28672" xr:uid="{00000000-0005-0000-0000-0000BE650000}"/>
    <cellStyle name="Normal 6 4 4 3 4 2" xfId="28673" xr:uid="{00000000-0005-0000-0000-0000BF650000}"/>
    <cellStyle name="Normal 6 4 4 3 4 3" xfId="28674" xr:uid="{00000000-0005-0000-0000-0000C0650000}"/>
    <cellStyle name="Normal 6 4 4 3 4 4" xfId="28675" xr:uid="{00000000-0005-0000-0000-0000C1650000}"/>
    <cellStyle name="Normal 6 4 4 3 5" xfId="28676" xr:uid="{00000000-0005-0000-0000-0000C2650000}"/>
    <cellStyle name="Normal 6 4 4 3 5 2" xfId="28677" xr:uid="{00000000-0005-0000-0000-0000C3650000}"/>
    <cellStyle name="Normal 6 4 4 3 5 3" xfId="28678" xr:uid="{00000000-0005-0000-0000-0000C4650000}"/>
    <cellStyle name="Normal 6 4 4 3 6" xfId="28679" xr:uid="{00000000-0005-0000-0000-0000C5650000}"/>
    <cellStyle name="Normal 6 4 4 3 7" xfId="28680" xr:uid="{00000000-0005-0000-0000-0000C6650000}"/>
    <cellStyle name="Normal 6 4 4 3 8" xfId="28681" xr:uid="{00000000-0005-0000-0000-0000C7650000}"/>
    <cellStyle name="Normal 6 4 4 4" xfId="28682" xr:uid="{00000000-0005-0000-0000-0000C8650000}"/>
    <cellStyle name="Normal 6 4 4 4 2" xfId="28683" xr:uid="{00000000-0005-0000-0000-0000C9650000}"/>
    <cellStyle name="Normal 6 4 4 4 2 2" xfId="28684" xr:uid="{00000000-0005-0000-0000-0000CA650000}"/>
    <cellStyle name="Normal 6 4 4 4 2 2 2" xfId="28685" xr:uid="{00000000-0005-0000-0000-0000CB650000}"/>
    <cellStyle name="Normal 6 4 4 4 2 3" xfId="28686" xr:uid="{00000000-0005-0000-0000-0000CC650000}"/>
    <cellStyle name="Normal 6 4 4 4 2 4" xfId="28687" xr:uid="{00000000-0005-0000-0000-0000CD650000}"/>
    <cellStyle name="Normal 6 4 4 4 3" xfId="28688" xr:uid="{00000000-0005-0000-0000-0000CE650000}"/>
    <cellStyle name="Normal 6 4 4 4 3 2" xfId="28689" xr:uid="{00000000-0005-0000-0000-0000CF650000}"/>
    <cellStyle name="Normal 6 4 4 4 3 3" xfId="28690" xr:uid="{00000000-0005-0000-0000-0000D0650000}"/>
    <cellStyle name="Normal 6 4 4 4 3 4" xfId="28691" xr:uid="{00000000-0005-0000-0000-0000D1650000}"/>
    <cellStyle name="Normal 6 4 4 4 4" xfId="28692" xr:uid="{00000000-0005-0000-0000-0000D2650000}"/>
    <cellStyle name="Normal 6 4 4 4 4 2" xfId="28693" xr:uid="{00000000-0005-0000-0000-0000D3650000}"/>
    <cellStyle name="Normal 6 4 4 4 4 3" xfId="28694" xr:uid="{00000000-0005-0000-0000-0000D4650000}"/>
    <cellStyle name="Normal 6 4 4 4 5" xfId="28695" xr:uid="{00000000-0005-0000-0000-0000D5650000}"/>
    <cellStyle name="Normal 6 4 4 4 6" xfId="28696" xr:uid="{00000000-0005-0000-0000-0000D6650000}"/>
    <cellStyle name="Normal 6 4 4 4 7" xfId="28697" xr:uid="{00000000-0005-0000-0000-0000D7650000}"/>
    <cellStyle name="Normal 6 4 4 5" xfId="28698" xr:uid="{00000000-0005-0000-0000-0000D8650000}"/>
    <cellStyle name="Normal 6 4 4 5 2" xfId="28699" xr:uid="{00000000-0005-0000-0000-0000D9650000}"/>
    <cellStyle name="Normal 6 4 4 5 2 2" xfId="28700" xr:uid="{00000000-0005-0000-0000-0000DA650000}"/>
    <cellStyle name="Normal 6 4 4 5 3" xfId="28701" xr:uid="{00000000-0005-0000-0000-0000DB650000}"/>
    <cellStyle name="Normal 6 4 4 5 4" xfId="28702" xr:uid="{00000000-0005-0000-0000-0000DC650000}"/>
    <cellStyle name="Normal 6 4 4 6" xfId="28703" xr:uid="{00000000-0005-0000-0000-0000DD650000}"/>
    <cellStyle name="Normal 6 4 4 6 2" xfId="28704" xr:uid="{00000000-0005-0000-0000-0000DE650000}"/>
    <cellStyle name="Normal 6 4 4 6 3" xfId="28705" xr:uid="{00000000-0005-0000-0000-0000DF650000}"/>
    <cellStyle name="Normal 6 4 4 6 4" xfId="28706" xr:uid="{00000000-0005-0000-0000-0000E0650000}"/>
    <cellStyle name="Normal 6 4 4 7" xfId="28707" xr:uid="{00000000-0005-0000-0000-0000E1650000}"/>
    <cellStyle name="Normal 6 4 4 7 2" xfId="28708" xr:uid="{00000000-0005-0000-0000-0000E2650000}"/>
    <cellStyle name="Normal 6 4 4 7 3" xfId="28709" xr:uid="{00000000-0005-0000-0000-0000E3650000}"/>
    <cellStyle name="Normal 6 4 4 8" xfId="28710" xr:uid="{00000000-0005-0000-0000-0000E4650000}"/>
    <cellStyle name="Normal 6 4 4 9" xfId="28711" xr:uid="{00000000-0005-0000-0000-0000E5650000}"/>
    <cellStyle name="Normal 6 4 5" xfId="28712" xr:uid="{00000000-0005-0000-0000-0000E6650000}"/>
    <cellStyle name="Normal 6 4 5 2" xfId="28713" xr:uid="{00000000-0005-0000-0000-0000E7650000}"/>
    <cellStyle name="Normal 6 4 5 2 2" xfId="28714" xr:uid="{00000000-0005-0000-0000-0000E8650000}"/>
    <cellStyle name="Normal 6 4 5 2 2 2" xfId="28715" xr:uid="{00000000-0005-0000-0000-0000E9650000}"/>
    <cellStyle name="Normal 6 4 5 2 2 2 2" xfId="28716" xr:uid="{00000000-0005-0000-0000-0000EA650000}"/>
    <cellStyle name="Normal 6 4 5 2 2 3" xfId="28717" xr:uid="{00000000-0005-0000-0000-0000EB650000}"/>
    <cellStyle name="Normal 6 4 5 2 2 4" xfId="28718" xr:uid="{00000000-0005-0000-0000-0000EC650000}"/>
    <cellStyle name="Normal 6 4 5 2 3" xfId="28719" xr:uid="{00000000-0005-0000-0000-0000ED650000}"/>
    <cellStyle name="Normal 6 4 5 2 3 2" xfId="28720" xr:uid="{00000000-0005-0000-0000-0000EE650000}"/>
    <cellStyle name="Normal 6 4 5 2 3 3" xfId="28721" xr:uid="{00000000-0005-0000-0000-0000EF650000}"/>
    <cellStyle name="Normal 6 4 5 2 3 4" xfId="28722" xr:uid="{00000000-0005-0000-0000-0000F0650000}"/>
    <cellStyle name="Normal 6 4 5 2 4" xfId="28723" xr:uid="{00000000-0005-0000-0000-0000F1650000}"/>
    <cellStyle name="Normal 6 4 5 2 4 2" xfId="28724" xr:uid="{00000000-0005-0000-0000-0000F2650000}"/>
    <cellStyle name="Normal 6 4 5 2 4 3" xfId="28725" xr:uid="{00000000-0005-0000-0000-0000F3650000}"/>
    <cellStyle name="Normal 6 4 5 2 5" xfId="28726" xr:uid="{00000000-0005-0000-0000-0000F4650000}"/>
    <cellStyle name="Normal 6 4 5 2 6" xfId="28727" xr:uid="{00000000-0005-0000-0000-0000F5650000}"/>
    <cellStyle name="Normal 6 4 5 2 7" xfId="28728" xr:uid="{00000000-0005-0000-0000-0000F6650000}"/>
    <cellStyle name="Normal 6 4 5 3" xfId="28729" xr:uid="{00000000-0005-0000-0000-0000F7650000}"/>
    <cellStyle name="Normal 6 4 5 3 2" xfId="28730" xr:uid="{00000000-0005-0000-0000-0000F8650000}"/>
    <cellStyle name="Normal 6 4 5 3 2 2" xfId="28731" xr:uid="{00000000-0005-0000-0000-0000F9650000}"/>
    <cellStyle name="Normal 6 4 5 3 3" xfId="28732" xr:uid="{00000000-0005-0000-0000-0000FA650000}"/>
    <cellStyle name="Normal 6 4 5 3 4" xfId="28733" xr:uid="{00000000-0005-0000-0000-0000FB650000}"/>
    <cellStyle name="Normal 6 4 5 4" xfId="28734" xr:uid="{00000000-0005-0000-0000-0000FC650000}"/>
    <cellStyle name="Normal 6 4 5 4 2" xfId="28735" xr:uid="{00000000-0005-0000-0000-0000FD650000}"/>
    <cellStyle name="Normal 6 4 5 4 3" xfId="28736" xr:uid="{00000000-0005-0000-0000-0000FE650000}"/>
    <cellStyle name="Normal 6 4 5 4 4" xfId="28737" xr:uid="{00000000-0005-0000-0000-0000FF650000}"/>
    <cellStyle name="Normal 6 4 5 5" xfId="28738" xr:uid="{00000000-0005-0000-0000-000000660000}"/>
    <cellStyle name="Normal 6 4 5 5 2" xfId="28739" xr:uid="{00000000-0005-0000-0000-000001660000}"/>
    <cellStyle name="Normal 6 4 5 5 3" xfId="28740" xr:uid="{00000000-0005-0000-0000-000002660000}"/>
    <cellStyle name="Normal 6 4 5 6" xfId="28741" xr:uid="{00000000-0005-0000-0000-000003660000}"/>
    <cellStyle name="Normal 6 4 5 7" xfId="28742" xr:uid="{00000000-0005-0000-0000-000004660000}"/>
    <cellStyle name="Normal 6 4 5 8" xfId="28743" xr:uid="{00000000-0005-0000-0000-000005660000}"/>
    <cellStyle name="Normal 6 4 6" xfId="28744" xr:uid="{00000000-0005-0000-0000-000006660000}"/>
    <cellStyle name="Normal 6 4 6 2" xfId="28745" xr:uid="{00000000-0005-0000-0000-000007660000}"/>
    <cellStyle name="Normal 6 4 6 2 2" xfId="28746" xr:uid="{00000000-0005-0000-0000-000008660000}"/>
    <cellStyle name="Normal 6 4 6 2 2 2" xfId="28747" xr:uid="{00000000-0005-0000-0000-000009660000}"/>
    <cellStyle name="Normal 6 4 6 2 2 2 2" xfId="28748" xr:uid="{00000000-0005-0000-0000-00000A660000}"/>
    <cellStyle name="Normal 6 4 6 2 2 3" xfId="28749" xr:uid="{00000000-0005-0000-0000-00000B660000}"/>
    <cellStyle name="Normal 6 4 6 2 2 4" xfId="28750" xr:uid="{00000000-0005-0000-0000-00000C660000}"/>
    <cellStyle name="Normal 6 4 6 2 3" xfId="28751" xr:uid="{00000000-0005-0000-0000-00000D660000}"/>
    <cellStyle name="Normal 6 4 6 2 3 2" xfId="28752" xr:uid="{00000000-0005-0000-0000-00000E660000}"/>
    <cellStyle name="Normal 6 4 6 2 3 3" xfId="28753" xr:uid="{00000000-0005-0000-0000-00000F660000}"/>
    <cellStyle name="Normal 6 4 6 2 3 4" xfId="28754" xr:uid="{00000000-0005-0000-0000-000010660000}"/>
    <cellStyle name="Normal 6 4 6 2 4" xfId="28755" xr:uid="{00000000-0005-0000-0000-000011660000}"/>
    <cellStyle name="Normal 6 4 6 2 4 2" xfId="28756" xr:uid="{00000000-0005-0000-0000-000012660000}"/>
    <cellStyle name="Normal 6 4 6 2 4 3" xfId="28757" xr:uid="{00000000-0005-0000-0000-000013660000}"/>
    <cellStyle name="Normal 6 4 6 2 5" xfId="28758" xr:uid="{00000000-0005-0000-0000-000014660000}"/>
    <cellStyle name="Normal 6 4 6 2 6" xfId="28759" xr:uid="{00000000-0005-0000-0000-000015660000}"/>
    <cellStyle name="Normal 6 4 6 2 7" xfId="28760" xr:uid="{00000000-0005-0000-0000-000016660000}"/>
    <cellStyle name="Normal 6 4 6 3" xfId="28761" xr:uid="{00000000-0005-0000-0000-000017660000}"/>
    <cellStyle name="Normal 6 4 6 3 2" xfId="28762" xr:uid="{00000000-0005-0000-0000-000018660000}"/>
    <cellStyle name="Normal 6 4 6 3 2 2" xfId="28763" xr:uid="{00000000-0005-0000-0000-000019660000}"/>
    <cellStyle name="Normal 6 4 6 3 3" xfId="28764" xr:uid="{00000000-0005-0000-0000-00001A660000}"/>
    <cellStyle name="Normal 6 4 6 3 4" xfId="28765" xr:uid="{00000000-0005-0000-0000-00001B660000}"/>
    <cellStyle name="Normal 6 4 6 4" xfId="28766" xr:uid="{00000000-0005-0000-0000-00001C660000}"/>
    <cellStyle name="Normal 6 4 6 4 2" xfId="28767" xr:uid="{00000000-0005-0000-0000-00001D660000}"/>
    <cellStyle name="Normal 6 4 6 4 3" xfId="28768" xr:uid="{00000000-0005-0000-0000-00001E660000}"/>
    <cellStyle name="Normal 6 4 6 4 4" xfId="28769" xr:uid="{00000000-0005-0000-0000-00001F660000}"/>
    <cellStyle name="Normal 6 4 6 5" xfId="28770" xr:uid="{00000000-0005-0000-0000-000020660000}"/>
    <cellStyle name="Normal 6 4 6 5 2" xfId="28771" xr:uid="{00000000-0005-0000-0000-000021660000}"/>
    <cellStyle name="Normal 6 4 6 5 3" xfId="28772" xr:uid="{00000000-0005-0000-0000-000022660000}"/>
    <cellStyle name="Normal 6 4 6 6" xfId="28773" xr:uid="{00000000-0005-0000-0000-000023660000}"/>
    <cellStyle name="Normal 6 4 6 7" xfId="28774" xr:uid="{00000000-0005-0000-0000-000024660000}"/>
    <cellStyle name="Normal 6 4 6 8" xfId="28775" xr:uid="{00000000-0005-0000-0000-000025660000}"/>
    <cellStyle name="Normal 6 4 7" xfId="28776" xr:uid="{00000000-0005-0000-0000-000026660000}"/>
    <cellStyle name="Normal 6 4 7 2" xfId="28777" xr:uid="{00000000-0005-0000-0000-000027660000}"/>
    <cellStyle name="Normal 6 4 7 2 2" xfId="28778" xr:uid="{00000000-0005-0000-0000-000028660000}"/>
    <cellStyle name="Normal 6 4 7 2 2 2" xfId="28779" xr:uid="{00000000-0005-0000-0000-000029660000}"/>
    <cellStyle name="Normal 6 4 7 2 3" xfId="28780" xr:uid="{00000000-0005-0000-0000-00002A660000}"/>
    <cellStyle name="Normal 6 4 7 2 4" xfId="28781" xr:uid="{00000000-0005-0000-0000-00002B660000}"/>
    <cellStyle name="Normal 6 4 7 3" xfId="28782" xr:uid="{00000000-0005-0000-0000-00002C660000}"/>
    <cellStyle name="Normal 6 4 7 3 2" xfId="28783" xr:uid="{00000000-0005-0000-0000-00002D660000}"/>
    <cellStyle name="Normal 6 4 7 3 3" xfId="28784" xr:uid="{00000000-0005-0000-0000-00002E660000}"/>
    <cellStyle name="Normal 6 4 7 3 4" xfId="28785" xr:uid="{00000000-0005-0000-0000-00002F660000}"/>
    <cellStyle name="Normal 6 4 7 4" xfId="28786" xr:uid="{00000000-0005-0000-0000-000030660000}"/>
    <cellStyle name="Normal 6 4 7 4 2" xfId="28787" xr:uid="{00000000-0005-0000-0000-000031660000}"/>
    <cellStyle name="Normal 6 4 7 4 3" xfId="28788" xr:uid="{00000000-0005-0000-0000-000032660000}"/>
    <cellStyle name="Normal 6 4 7 5" xfId="28789" xr:uid="{00000000-0005-0000-0000-000033660000}"/>
    <cellStyle name="Normal 6 4 7 6" xfId="28790" xr:uid="{00000000-0005-0000-0000-000034660000}"/>
    <cellStyle name="Normal 6 4 7 7" xfId="28791" xr:uid="{00000000-0005-0000-0000-000035660000}"/>
    <cellStyle name="Normal 6 4 8" xfId="28792" xr:uid="{00000000-0005-0000-0000-000036660000}"/>
    <cellStyle name="Normal 6 4 8 2" xfId="28793" xr:uid="{00000000-0005-0000-0000-000037660000}"/>
    <cellStyle name="Normal 6 4 8 2 2" xfId="28794" xr:uid="{00000000-0005-0000-0000-000038660000}"/>
    <cellStyle name="Normal 6 4 8 3" xfId="28795" xr:uid="{00000000-0005-0000-0000-000039660000}"/>
    <cellStyle name="Normal 6 4 8 4" xfId="28796" xr:uid="{00000000-0005-0000-0000-00003A660000}"/>
    <cellStyle name="Normal 6 4 9" xfId="28797" xr:uid="{00000000-0005-0000-0000-00003B660000}"/>
    <cellStyle name="Normal 6 5" xfId="28798" xr:uid="{00000000-0005-0000-0000-00003C660000}"/>
    <cellStyle name="Normal 6 5 10" xfId="28799" xr:uid="{00000000-0005-0000-0000-00003D660000}"/>
    <cellStyle name="Normal 6 5 11" xfId="28800" xr:uid="{00000000-0005-0000-0000-00003E660000}"/>
    <cellStyle name="Normal 6 5 2" xfId="28801" xr:uid="{00000000-0005-0000-0000-00003F660000}"/>
    <cellStyle name="Normal 6 5 2 10" xfId="28802" xr:uid="{00000000-0005-0000-0000-000040660000}"/>
    <cellStyle name="Normal 6 5 2 2" xfId="28803" xr:uid="{00000000-0005-0000-0000-000041660000}"/>
    <cellStyle name="Normal 6 5 2 2 2" xfId="28804" xr:uid="{00000000-0005-0000-0000-000042660000}"/>
    <cellStyle name="Normal 6 5 2 2 2 2" xfId="28805" xr:uid="{00000000-0005-0000-0000-000043660000}"/>
    <cellStyle name="Normal 6 5 2 2 2 2 2" xfId="28806" xr:uid="{00000000-0005-0000-0000-000044660000}"/>
    <cellStyle name="Normal 6 5 2 2 2 2 2 2" xfId="28807" xr:uid="{00000000-0005-0000-0000-000045660000}"/>
    <cellStyle name="Normal 6 5 2 2 2 2 3" xfId="28808" xr:uid="{00000000-0005-0000-0000-000046660000}"/>
    <cellStyle name="Normal 6 5 2 2 2 2 4" xfId="28809" xr:uid="{00000000-0005-0000-0000-000047660000}"/>
    <cellStyle name="Normal 6 5 2 2 2 3" xfId="28810" xr:uid="{00000000-0005-0000-0000-000048660000}"/>
    <cellStyle name="Normal 6 5 2 2 2 3 2" xfId="28811" xr:uid="{00000000-0005-0000-0000-000049660000}"/>
    <cellStyle name="Normal 6 5 2 2 2 3 3" xfId="28812" xr:uid="{00000000-0005-0000-0000-00004A660000}"/>
    <cellStyle name="Normal 6 5 2 2 2 3 4" xfId="28813" xr:uid="{00000000-0005-0000-0000-00004B660000}"/>
    <cellStyle name="Normal 6 5 2 2 2 4" xfId="28814" xr:uid="{00000000-0005-0000-0000-00004C660000}"/>
    <cellStyle name="Normal 6 5 2 2 2 4 2" xfId="28815" xr:uid="{00000000-0005-0000-0000-00004D660000}"/>
    <cellStyle name="Normal 6 5 2 2 2 4 3" xfId="28816" xr:uid="{00000000-0005-0000-0000-00004E660000}"/>
    <cellStyle name="Normal 6 5 2 2 2 5" xfId="28817" xr:uid="{00000000-0005-0000-0000-00004F660000}"/>
    <cellStyle name="Normal 6 5 2 2 2 6" xfId="28818" xr:uid="{00000000-0005-0000-0000-000050660000}"/>
    <cellStyle name="Normal 6 5 2 2 2 7" xfId="28819" xr:uid="{00000000-0005-0000-0000-000051660000}"/>
    <cellStyle name="Normal 6 5 2 2 3" xfId="28820" xr:uid="{00000000-0005-0000-0000-000052660000}"/>
    <cellStyle name="Normal 6 5 2 2 3 2" xfId="28821" xr:uid="{00000000-0005-0000-0000-000053660000}"/>
    <cellStyle name="Normal 6 5 2 2 3 2 2" xfId="28822" xr:uid="{00000000-0005-0000-0000-000054660000}"/>
    <cellStyle name="Normal 6 5 2 2 3 3" xfId="28823" xr:uid="{00000000-0005-0000-0000-000055660000}"/>
    <cellStyle name="Normal 6 5 2 2 3 4" xfId="28824" xr:uid="{00000000-0005-0000-0000-000056660000}"/>
    <cellStyle name="Normal 6 5 2 2 4" xfId="28825" xr:uid="{00000000-0005-0000-0000-000057660000}"/>
    <cellStyle name="Normal 6 5 2 2 4 2" xfId="28826" xr:uid="{00000000-0005-0000-0000-000058660000}"/>
    <cellStyle name="Normal 6 5 2 2 4 3" xfId="28827" xr:uid="{00000000-0005-0000-0000-000059660000}"/>
    <cellStyle name="Normal 6 5 2 2 4 4" xfId="28828" xr:uid="{00000000-0005-0000-0000-00005A660000}"/>
    <cellStyle name="Normal 6 5 2 2 5" xfId="28829" xr:uid="{00000000-0005-0000-0000-00005B660000}"/>
    <cellStyle name="Normal 6 5 2 2 5 2" xfId="28830" xr:uid="{00000000-0005-0000-0000-00005C660000}"/>
    <cellStyle name="Normal 6 5 2 2 5 3" xfId="28831" xr:uid="{00000000-0005-0000-0000-00005D660000}"/>
    <cellStyle name="Normal 6 5 2 2 6" xfId="28832" xr:uid="{00000000-0005-0000-0000-00005E660000}"/>
    <cellStyle name="Normal 6 5 2 2 7" xfId="28833" xr:uid="{00000000-0005-0000-0000-00005F660000}"/>
    <cellStyle name="Normal 6 5 2 2 8" xfId="28834" xr:uid="{00000000-0005-0000-0000-000060660000}"/>
    <cellStyle name="Normal 6 5 2 3" xfId="28835" xr:uid="{00000000-0005-0000-0000-000061660000}"/>
    <cellStyle name="Normal 6 5 2 3 2" xfId="28836" xr:uid="{00000000-0005-0000-0000-000062660000}"/>
    <cellStyle name="Normal 6 5 2 3 2 2" xfId="28837" xr:uid="{00000000-0005-0000-0000-000063660000}"/>
    <cellStyle name="Normal 6 5 2 3 2 2 2" xfId="28838" xr:uid="{00000000-0005-0000-0000-000064660000}"/>
    <cellStyle name="Normal 6 5 2 3 2 2 2 2" xfId="28839" xr:uid="{00000000-0005-0000-0000-000065660000}"/>
    <cellStyle name="Normal 6 5 2 3 2 2 3" xfId="28840" xr:uid="{00000000-0005-0000-0000-000066660000}"/>
    <cellStyle name="Normal 6 5 2 3 2 2 4" xfId="28841" xr:uid="{00000000-0005-0000-0000-000067660000}"/>
    <cellStyle name="Normal 6 5 2 3 2 3" xfId="28842" xr:uid="{00000000-0005-0000-0000-000068660000}"/>
    <cellStyle name="Normal 6 5 2 3 2 3 2" xfId="28843" xr:uid="{00000000-0005-0000-0000-000069660000}"/>
    <cellStyle name="Normal 6 5 2 3 2 3 3" xfId="28844" xr:uid="{00000000-0005-0000-0000-00006A660000}"/>
    <cellStyle name="Normal 6 5 2 3 2 3 4" xfId="28845" xr:uid="{00000000-0005-0000-0000-00006B660000}"/>
    <cellStyle name="Normal 6 5 2 3 2 4" xfId="28846" xr:uid="{00000000-0005-0000-0000-00006C660000}"/>
    <cellStyle name="Normal 6 5 2 3 2 4 2" xfId="28847" xr:uid="{00000000-0005-0000-0000-00006D660000}"/>
    <cellStyle name="Normal 6 5 2 3 2 4 3" xfId="28848" xr:uid="{00000000-0005-0000-0000-00006E660000}"/>
    <cellStyle name="Normal 6 5 2 3 2 5" xfId="28849" xr:uid="{00000000-0005-0000-0000-00006F660000}"/>
    <cellStyle name="Normal 6 5 2 3 2 6" xfId="28850" xr:uid="{00000000-0005-0000-0000-000070660000}"/>
    <cellStyle name="Normal 6 5 2 3 2 7" xfId="28851" xr:uid="{00000000-0005-0000-0000-000071660000}"/>
    <cellStyle name="Normal 6 5 2 3 3" xfId="28852" xr:uid="{00000000-0005-0000-0000-000072660000}"/>
    <cellStyle name="Normal 6 5 2 3 3 2" xfId="28853" xr:uid="{00000000-0005-0000-0000-000073660000}"/>
    <cellStyle name="Normal 6 5 2 3 3 2 2" xfId="28854" xr:uid="{00000000-0005-0000-0000-000074660000}"/>
    <cellStyle name="Normal 6 5 2 3 3 3" xfId="28855" xr:uid="{00000000-0005-0000-0000-000075660000}"/>
    <cellStyle name="Normal 6 5 2 3 3 4" xfId="28856" xr:uid="{00000000-0005-0000-0000-000076660000}"/>
    <cellStyle name="Normal 6 5 2 3 4" xfId="28857" xr:uid="{00000000-0005-0000-0000-000077660000}"/>
    <cellStyle name="Normal 6 5 2 3 4 2" xfId="28858" xr:uid="{00000000-0005-0000-0000-000078660000}"/>
    <cellStyle name="Normal 6 5 2 3 4 3" xfId="28859" xr:uid="{00000000-0005-0000-0000-000079660000}"/>
    <cellStyle name="Normal 6 5 2 3 4 4" xfId="28860" xr:uid="{00000000-0005-0000-0000-00007A660000}"/>
    <cellStyle name="Normal 6 5 2 3 5" xfId="28861" xr:uid="{00000000-0005-0000-0000-00007B660000}"/>
    <cellStyle name="Normal 6 5 2 3 5 2" xfId="28862" xr:uid="{00000000-0005-0000-0000-00007C660000}"/>
    <cellStyle name="Normal 6 5 2 3 5 3" xfId="28863" xr:uid="{00000000-0005-0000-0000-00007D660000}"/>
    <cellStyle name="Normal 6 5 2 3 6" xfId="28864" xr:uid="{00000000-0005-0000-0000-00007E660000}"/>
    <cellStyle name="Normal 6 5 2 3 7" xfId="28865" xr:uid="{00000000-0005-0000-0000-00007F660000}"/>
    <cellStyle name="Normal 6 5 2 3 8" xfId="28866" xr:uid="{00000000-0005-0000-0000-000080660000}"/>
    <cellStyle name="Normal 6 5 2 4" xfId="28867" xr:uid="{00000000-0005-0000-0000-000081660000}"/>
    <cellStyle name="Normal 6 5 2 4 2" xfId="28868" xr:uid="{00000000-0005-0000-0000-000082660000}"/>
    <cellStyle name="Normal 6 5 2 4 2 2" xfId="28869" xr:uid="{00000000-0005-0000-0000-000083660000}"/>
    <cellStyle name="Normal 6 5 2 4 2 2 2" xfId="28870" xr:uid="{00000000-0005-0000-0000-000084660000}"/>
    <cellStyle name="Normal 6 5 2 4 2 3" xfId="28871" xr:uid="{00000000-0005-0000-0000-000085660000}"/>
    <cellStyle name="Normal 6 5 2 4 2 4" xfId="28872" xr:uid="{00000000-0005-0000-0000-000086660000}"/>
    <cellStyle name="Normal 6 5 2 4 3" xfId="28873" xr:uid="{00000000-0005-0000-0000-000087660000}"/>
    <cellStyle name="Normal 6 5 2 4 3 2" xfId="28874" xr:uid="{00000000-0005-0000-0000-000088660000}"/>
    <cellStyle name="Normal 6 5 2 4 3 3" xfId="28875" xr:uid="{00000000-0005-0000-0000-000089660000}"/>
    <cellStyle name="Normal 6 5 2 4 3 4" xfId="28876" xr:uid="{00000000-0005-0000-0000-00008A660000}"/>
    <cellStyle name="Normal 6 5 2 4 4" xfId="28877" xr:uid="{00000000-0005-0000-0000-00008B660000}"/>
    <cellStyle name="Normal 6 5 2 4 4 2" xfId="28878" xr:uid="{00000000-0005-0000-0000-00008C660000}"/>
    <cellStyle name="Normal 6 5 2 4 4 3" xfId="28879" xr:uid="{00000000-0005-0000-0000-00008D660000}"/>
    <cellStyle name="Normal 6 5 2 4 5" xfId="28880" xr:uid="{00000000-0005-0000-0000-00008E660000}"/>
    <cellStyle name="Normal 6 5 2 4 6" xfId="28881" xr:uid="{00000000-0005-0000-0000-00008F660000}"/>
    <cellStyle name="Normal 6 5 2 4 7" xfId="28882" xr:uid="{00000000-0005-0000-0000-000090660000}"/>
    <cellStyle name="Normal 6 5 2 5" xfId="28883" xr:uid="{00000000-0005-0000-0000-000091660000}"/>
    <cellStyle name="Normal 6 5 2 5 2" xfId="28884" xr:uid="{00000000-0005-0000-0000-000092660000}"/>
    <cellStyle name="Normal 6 5 2 5 2 2" xfId="28885" xr:uid="{00000000-0005-0000-0000-000093660000}"/>
    <cellStyle name="Normal 6 5 2 5 3" xfId="28886" xr:uid="{00000000-0005-0000-0000-000094660000}"/>
    <cellStyle name="Normal 6 5 2 5 4" xfId="28887" xr:uid="{00000000-0005-0000-0000-000095660000}"/>
    <cellStyle name="Normal 6 5 2 6" xfId="28888" xr:uid="{00000000-0005-0000-0000-000096660000}"/>
    <cellStyle name="Normal 6 5 2 6 2" xfId="28889" xr:uid="{00000000-0005-0000-0000-000097660000}"/>
    <cellStyle name="Normal 6 5 2 6 3" xfId="28890" xr:uid="{00000000-0005-0000-0000-000098660000}"/>
    <cellStyle name="Normal 6 5 2 6 4" xfId="28891" xr:uid="{00000000-0005-0000-0000-000099660000}"/>
    <cellStyle name="Normal 6 5 2 7" xfId="28892" xr:uid="{00000000-0005-0000-0000-00009A660000}"/>
    <cellStyle name="Normal 6 5 2 7 2" xfId="28893" xr:uid="{00000000-0005-0000-0000-00009B660000}"/>
    <cellStyle name="Normal 6 5 2 7 3" xfId="28894" xr:uid="{00000000-0005-0000-0000-00009C660000}"/>
    <cellStyle name="Normal 6 5 2 8" xfId="28895" xr:uid="{00000000-0005-0000-0000-00009D660000}"/>
    <cellStyle name="Normal 6 5 2 9" xfId="28896" xr:uid="{00000000-0005-0000-0000-00009E660000}"/>
    <cellStyle name="Normal 6 5 3" xfId="28897" xr:uid="{00000000-0005-0000-0000-00009F660000}"/>
    <cellStyle name="Normal 6 5 3 2" xfId="28898" xr:uid="{00000000-0005-0000-0000-0000A0660000}"/>
    <cellStyle name="Normal 6 5 3 2 2" xfId="28899" xr:uid="{00000000-0005-0000-0000-0000A1660000}"/>
    <cellStyle name="Normal 6 5 3 2 2 2" xfId="28900" xr:uid="{00000000-0005-0000-0000-0000A2660000}"/>
    <cellStyle name="Normal 6 5 3 2 2 2 2" xfId="28901" xr:uid="{00000000-0005-0000-0000-0000A3660000}"/>
    <cellStyle name="Normal 6 5 3 2 2 3" xfId="28902" xr:uid="{00000000-0005-0000-0000-0000A4660000}"/>
    <cellStyle name="Normal 6 5 3 2 2 4" xfId="28903" xr:uid="{00000000-0005-0000-0000-0000A5660000}"/>
    <cellStyle name="Normal 6 5 3 2 3" xfId="28904" xr:uid="{00000000-0005-0000-0000-0000A6660000}"/>
    <cellStyle name="Normal 6 5 3 2 3 2" xfId="28905" xr:uid="{00000000-0005-0000-0000-0000A7660000}"/>
    <cellStyle name="Normal 6 5 3 2 3 3" xfId="28906" xr:uid="{00000000-0005-0000-0000-0000A8660000}"/>
    <cellStyle name="Normal 6 5 3 2 3 4" xfId="28907" xr:uid="{00000000-0005-0000-0000-0000A9660000}"/>
    <cellStyle name="Normal 6 5 3 2 4" xfId="28908" xr:uid="{00000000-0005-0000-0000-0000AA660000}"/>
    <cellStyle name="Normal 6 5 3 2 4 2" xfId="28909" xr:uid="{00000000-0005-0000-0000-0000AB660000}"/>
    <cellStyle name="Normal 6 5 3 2 4 3" xfId="28910" xr:uid="{00000000-0005-0000-0000-0000AC660000}"/>
    <cellStyle name="Normal 6 5 3 2 5" xfId="28911" xr:uid="{00000000-0005-0000-0000-0000AD660000}"/>
    <cellStyle name="Normal 6 5 3 2 6" xfId="28912" xr:uid="{00000000-0005-0000-0000-0000AE660000}"/>
    <cellStyle name="Normal 6 5 3 2 7" xfId="28913" xr:uid="{00000000-0005-0000-0000-0000AF660000}"/>
    <cellStyle name="Normal 6 5 3 3" xfId="28914" xr:uid="{00000000-0005-0000-0000-0000B0660000}"/>
    <cellStyle name="Normal 6 5 3 3 2" xfId="28915" xr:uid="{00000000-0005-0000-0000-0000B1660000}"/>
    <cellStyle name="Normal 6 5 3 3 2 2" xfId="28916" xr:uid="{00000000-0005-0000-0000-0000B2660000}"/>
    <cellStyle name="Normal 6 5 3 3 3" xfId="28917" xr:uid="{00000000-0005-0000-0000-0000B3660000}"/>
    <cellStyle name="Normal 6 5 3 3 4" xfId="28918" xr:uid="{00000000-0005-0000-0000-0000B4660000}"/>
    <cellStyle name="Normal 6 5 3 4" xfId="28919" xr:uid="{00000000-0005-0000-0000-0000B5660000}"/>
    <cellStyle name="Normal 6 5 3 4 2" xfId="28920" xr:uid="{00000000-0005-0000-0000-0000B6660000}"/>
    <cellStyle name="Normal 6 5 3 4 3" xfId="28921" xr:uid="{00000000-0005-0000-0000-0000B7660000}"/>
    <cellStyle name="Normal 6 5 3 4 4" xfId="28922" xr:uid="{00000000-0005-0000-0000-0000B8660000}"/>
    <cellStyle name="Normal 6 5 3 5" xfId="28923" xr:uid="{00000000-0005-0000-0000-0000B9660000}"/>
    <cellStyle name="Normal 6 5 3 5 2" xfId="28924" xr:uid="{00000000-0005-0000-0000-0000BA660000}"/>
    <cellStyle name="Normal 6 5 3 5 3" xfId="28925" xr:uid="{00000000-0005-0000-0000-0000BB660000}"/>
    <cellStyle name="Normal 6 5 3 6" xfId="28926" xr:uid="{00000000-0005-0000-0000-0000BC660000}"/>
    <cellStyle name="Normal 6 5 3 7" xfId="28927" xr:uid="{00000000-0005-0000-0000-0000BD660000}"/>
    <cellStyle name="Normal 6 5 3 8" xfId="28928" xr:uid="{00000000-0005-0000-0000-0000BE660000}"/>
    <cellStyle name="Normal 6 5 4" xfId="28929" xr:uid="{00000000-0005-0000-0000-0000BF660000}"/>
    <cellStyle name="Normal 6 5 4 2" xfId="28930" xr:uid="{00000000-0005-0000-0000-0000C0660000}"/>
    <cellStyle name="Normal 6 5 4 2 2" xfId="28931" xr:uid="{00000000-0005-0000-0000-0000C1660000}"/>
    <cellStyle name="Normal 6 5 4 2 2 2" xfId="28932" xr:uid="{00000000-0005-0000-0000-0000C2660000}"/>
    <cellStyle name="Normal 6 5 4 2 2 2 2" xfId="28933" xr:uid="{00000000-0005-0000-0000-0000C3660000}"/>
    <cellStyle name="Normal 6 5 4 2 2 3" xfId="28934" xr:uid="{00000000-0005-0000-0000-0000C4660000}"/>
    <cellStyle name="Normal 6 5 4 2 2 4" xfId="28935" xr:uid="{00000000-0005-0000-0000-0000C5660000}"/>
    <cellStyle name="Normal 6 5 4 2 3" xfId="28936" xr:uid="{00000000-0005-0000-0000-0000C6660000}"/>
    <cellStyle name="Normal 6 5 4 2 3 2" xfId="28937" xr:uid="{00000000-0005-0000-0000-0000C7660000}"/>
    <cellStyle name="Normal 6 5 4 2 3 3" xfId="28938" xr:uid="{00000000-0005-0000-0000-0000C8660000}"/>
    <cellStyle name="Normal 6 5 4 2 3 4" xfId="28939" xr:uid="{00000000-0005-0000-0000-0000C9660000}"/>
    <cellStyle name="Normal 6 5 4 2 4" xfId="28940" xr:uid="{00000000-0005-0000-0000-0000CA660000}"/>
    <cellStyle name="Normal 6 5 4 2 4 2" xfId="28941" xr:uid="{00000000-0005-0000-0000-0000CB660000}"/>
    <cellStyle name="Normal 6 5 4 2 4 3" xfId="28942" xr:uid="{00000000-0005-0000-0000-0000CC660000}"/>
    <cellStyle name="Normal 6 5 4 2 5" xfId="28943" xr:uid="{00000000-0005-0000-0000-0000CD660000}"/>
    <cellStyle name="Normal 6 5 4 2 6" xfId="28944" xr:uid="{00000000-0005-0000-0000-0000CE660000}"/>
    <cellStyle name="Normal 6 5 4 2 7" xfId="28945" xr:uid="{00000000-0005-0000-0000-0000CF660000}"/>
    <cellStyle name="Normal 6 5 4 3" xfId="28946" xr:uid="{00000000-0005-0000-0000-0000D0660000}"/>
    <cellStyle name="Normal 6 5 4 3 2" xfId="28947" xr:uid="{00000000-0005-0000-0000-0000D1660000}"/>
    <cellStyle name="Normal 6 5 4 3 2 2" xfId="28948" xr:uid="{00000000-0005-0000-0000-0000D2660000}"/>
    <cellStyle name="Normal 6 5 4 3 3" xfId="28949" xr:uid="{00000000-0005-0000-0000-0000D3660000}"/>
    <cellStyle name="Normal 6 5 4 3 4" xfId="28950" xr:uid="{00000000-0005-0000-0000-0000D4660000}"/>
    <cellStyle name="Normal 6 5 4 4" xfId="28951" xr:uid="{00000000-0005-0000-0000-0000D5660000}"/>
    <cellStyle name="Normal 6 5 4 4 2" xfId="28952" xr:uid="{00000000-0005-0000-0000-0000D6660000}"/>
    <cellStyle name="Normal 6 5 4 4 3" xfId="28953" xr:uid="{00000000-0005-0000-0000-0000D7660000}"/>
    <cellStyle name="Normal 6 5 4 4 4" xfId="28954" xr:uid="{00000000-0005-0000-0000-0000D8660000}"/>
    <cellStyle name="Normal 6 5 4 5" xfId="28955" xr:uid="{00000000-0005-0000-0000-0000D9660000}"/>
    <cellStyle name="Normal 6 5 4 5 2" xfId="28956" xr:uid="{00000000-0005-0000-0000-0000DA660000}"/>
    <cellStyle name="Normal 6 5 4 5 3" xfId="28957" xr:uid="{00000000-0005-0000-0000-0000DB660000}"/>
    <cellStyle name="Normal 6 5 4 6" xfId="28958" xr:uid="{00000000-0005-0000-0000-0000DC660000}"/>
    <cellStyle name="Normal 6 5 4 7" xfId="28959" xr:uid="{00000000-0005-0000-0000-0000DD660000}"/>
    <cellStyle name="Normal 6 5 4 8" xfId="28960" xr:uid="{00000000-0005-0000-0000-0000DE660000}"/>
    <cellStyle name="Normal 6 5 5" xfId="28961" xr:uid="{00000000-0005-0000-0000-0000DF660000}"/>
    <cellStyle name="Normal 6 5 5 2" xfId="28962" xr:uid="{00000000-0005-0000-0000-0000E0660000}"/>
    <cellStyle name="Normal 6 5 5 2 2" xfId="28963" xr:uid="{00000000-0005-0000-0000-0000E1660000}"/>
    <cellStyle name="Normal 6 5 5 2 2 2" xfId="28964" xr:uid="{00000000-0005-0000-0000-0000E2660000}"/>
    <cellStyle name="Normal 6 5 5 2 3" xfId="28965" xr:uid="{00000000-0005-0000-0000-0000E3660000}"/>
    <cellStyle name="Normal 6 5 5 2 4" xfId="28966" xr:uid="{00000000-0005-0000-0000-0000E4660000}"/>
    <cellStyle name="Normal 6 5 5 3" xfId="28967" xr:uid="{00000000-0005-0000-0000-0000E5660000}"/>
    <cellStyle name="Normal 6 5 5 3 2" xfId="28968" xr:uid="{00000000-0005-0000-0000-0000E6660000}"/>
    <cellStyle name="Normal 6 5 5 3 3" xfId="28969" xr:uid="{00000000-0005-0000-0000-0000E7660000}"/>
    <cellStyle name="Normal 6 5 5 3 4" xfId="28970" xr:uid="{00000000-0005-0000-0000-0000E8660000}"/>
    <cellStyle name="Normal 6 5 5 4" xfId="28971" xr:uid="{00000000-0005-0000-0000-0000E9660000}"/>
    <cellStyle name="Normal 6 5 5 4 2" xfId="28972" xr:uid="{00000000-0005-0000-0000-0000EA660000}"/>
    <cellStyle name="Normal 6 5 5 4 3" xfId="28973" xr:uid="{00000000-0005-0000-0000-0000EB660000}"/>
    <cellStyle name="Normal 6 5 5 5" xfId="28974" xr:uid="{00000000-0005-0000-0000-0000EC660000}"/>
    <cellStyle name="Normal 6 5 5 6" xfId="28975" xr:uid="{00000000-0005-0000-0000-0000ED660000}"/>
    <cellStyle name="Normal 6 5 5 7" xfId="28976" xr:uid="{00000000-0005-0000-0000-0000EE660000}"/>
    <cellStyle name="Normal 6 5 6" xfId="28977" xr:uid="{00000000-0005-0000-0000-0000EF660000}"/>
    <cellStyle name="Normal 6 5 6 2" xfId="28978" xr:uid="{00000000-0005-0000-0000-0000F0660000}"/>
    <cellStyle name="Normal 6 5 6 2 2" xfId="28979" xr:uid="{00000000-0005-0000-0000-0000F1660000}"/>
    <cellStyle name="Normal 6 5 6 3" xfId="28980" xr:uid="{00000000-0005-0000-0000-0000F2660000}"/>
    <cellStyle name="Normal 6 5 6 4" xfId="28981" xr:uid="{00000000-0005-0000-0000-0000F3660000}"/>
    <cellStyle name="Normal 6 5 7" xfId="28982" xr:uid="{00000000-0005-0000-0000-0000F4660000}"/>
    <cellStyle name="Normal 6 5 7 2" xfId="28983" xr:uid="{00000000-0005-0000-0000-0000F5660000}"/>
    <cellStyle name="Normal 6 5 7 3" xfId="28984" xr:uid="{00000000-0005-0000-0000-0000F6660000}"/>
    <cellStyle name="Normal 6 5 7 4" xfId="28985" xr:uid="{00000000-0005-0000-0000-0000F7660000}"/>
    <cellStyle name="Normal 6 5 8" xfId="28986" xr:uid="{00000000-0005-0000-0000-0000F8660000}"/>
    <cellStyle name="Normal 6 5 8 2" xfId="28987" xr:uid="{00000000-0005-0000-0000-0000F9660000}"/>
    <cellStyle name="Normal 6 5 8 3" xfId="28988" xr:uid="{00000000-0005-0000-0000-0000FA660000}"/>
    <cellStyle name="Normal 6 5 9" xfId="28989" xr:uid="{00000000-0005-0000-0000-0000FB660000}"/>
    <cellStyle name="Normal 6 6" xfId="28990" xr:uid="{00000000-0005-0000-0000-0000FC660000}"/>
    <cellStyle name="Normal 6 6 10" xfId="28991" xr:uid="{00000000-0005-0000-0000-0000FD660000}"/>
    <cellStyle name="Normal 6 6 11" xfId="28992" xr:uid="{00000000-0005-0000-0000-0000FE660000}"/>
    <cellStyle name="Normal 6 6 2" xfId="28993" xr:uid="{00000000-0005-0000-0000-0000FF660000}"/>
    <cellStyle name="Normal 6 6 2 10" xfId="28994" xr:uid="{00000000-0005-0000-0000-000000670000}"/>
    <cellStyle name="Normal 6 6 2 2" xfId="28995" xr:uid="{00000000-0005-0000-0000-000001670000}"/>
    <cellStyle name="Normal 6 6 2 2 2" xfId="28996" xr:uid="{00000000-0005-0000-0000-000002670000}"/>
    <cellStyle name="Normal 6 6 2 2 2 2" xfId="28997" xr:uid="{00000000-0005-0000-0000-000003670000}"/>
    <cellStyle name="Normal 6 6 2 2 2 2 2" xfId="28998" xr:uid="{00000000-0005-0000-0000-000004670000}"/>
    <cellStyle name="Normal 6 6 2 2 2 2 2 2" xfId="28999" xr:uid="{00000000-0005-0000-0000-000005670000}"/>
    <cellStyle name="Normal 6 6 2 2 2 2 3" xfId="29000" xr:uid="{00000000-0005-0000-0000-000006670000}"/>
    <cellStyle name="Normal 6 6 2 2 2 2 4" xfId="29001" xr:uid="{00000000-0005-0000-0000-000007670000}"/>
    <cellStyle name="Normal 6 6 2 2 2 3" xfId="29002" xr:uid="{00000000-0005-0000-0000-000008670000}"/>
    <cellStyle name="Normal 6 6 2 2 2 3 2" xfId="29003" xr:uid="{00000000-0005-0000-0000-000009670000}"/>
    <cellStyle name="Normal 6 6 2 2 2 3 3" xfId="29004" xr:uid="{00000000-0005-0000-0000-00000A670000}"/>
    <cellStyle name="Normal 6 6 2 2 2 3 4" xfId="29005" xr:uid="{00000000-0005-0000-0000-00000B670000}"/>
    <cellStyle name="Normal 6 6 2 2 2 4" xfId="29006" xr:uid="{00000000-0005-0000-0000-00000C670000}"/>
    <cellStyle name="Normal 6 6 2 2 2 4 2" xfId="29007" xr:uid="{00000000-0005-0000-0000-00000D670000}"/>
    <cellStyle name="Normal 6 6 2 2 2 4 3" xfId="29008" xr:uid="{00000000-0005-0000-0000-00000E670000}"/>
    <cellStyle name="Normal 6 6 2 2 2 5" xfId="29009" xr:uid="{00000000-0005-0000-0000-00000F670000}"/>
    <cellStyle name="Normal 6 6 2 2 2 6" xfId="29010" xr:uid="{00000000-0005-0000-0000-000010670000}"/>
    <cellStyle name="Normal 6 6 2 2 2 7" xfId="29011" xr:uid="{00000000-0005-0000-0000-000011670000}"/>
    <cellStyle name="Normal 6 6 2 2 3" xfId="29012" xr:uid="{00000000-0005-0000-0000-000012670000}"/>
    <cellStyle name="Normal 6 6 2 2 3 2" xfId="29013" xr:uid="{00000000-0005-0000-0000-000013670000}"/>
    <cellStyle name="Normal 6 6 2 2 3 2 2" xfId="29014" xr:uid="{00000000-0005-0000-0000-000014670000}"/>
    <cellStyle name="Normal 6 6 2 2 3 3" xfId="29015" xr:uid="{00000000-0005-0000-0000-000015670000}"/>
    <cellStyle name="Normal 6 6 2 2 3 4" xfId="29016" xr:uid="{00000000-0005-0000-0000-000016670000}"/>
    <cellStyle name="Normal 6 6 2 2 4" xfId="29017" xr:uid="{00000000-0005-0000-0000-000017670000}"/>
    <cellStyle name="Normal 6 6 2 2 4 2" xfId="29018" xr:uid="{00000000-0005-0000-0000-000018670000}"/>
    <cellStyle name="Normal 6 6 2 2 4 3" xfId="29019" xr:uid="{00000000-0005-0000-0000-000019670000}"/>
    <cellStyle name="Normal 6 6 2 2 4 4" xfId="29020" xr:uid="{00000000-0005-0000-0000-00001A670000}"/>
    <cellStyle name="Normal 6 6 2 2 5" xfId="29021" xr:uid="{00000000-0005-0000-0000-00001B670000}"/>
    <cellStyle name="Normal 6 6 2 2 5 2" xfId="29022" xr:uid="{00000000-0005-0000-0000-00001C670000}"/>
    <cellStyle name="Normal 6 6 2 2 5 3" xfId="29023" xr:uid="{00000000-0005-0000-0000-00001D670000}"/>
    <cellStyle name="Normal 6 6 2 2 6" xfId="29024" xr:uid="{00000000-0005-0000-0000-00001E670000}"/>
    <cellStyle name="Normal 6 6 2 2 7" xfId="29025" xr:uid="{00000000-0005-0000-0000-00001F670000}"/>
    <cellStyle name="Normal 6 6 2 2 8" xfId="29026" xr:uid="{00000000-0005-0000-0000-000020670000}"/>
    <cellStyle name="Normal 6 6 2 3" xfId="29027" xr:uid="{00000000-0005-0000-0000-000021670000}"/>
    <cellStyle name="Normal 6 6 2 3 2" xfId="29028" xr:uid="{00000000-0005-0000-0000-000022670000}"/>
    <cellStyle name="Normal 6 6 2 3 2 2" xfId="29029" xr:uid="{00000000-0005-0000-0000-000023670000}"/>
    <cellStyle name="Normal 6 6 2 3 2 2 2" xfId="29030" xr:uid="{00000000-0005-0000-0000-000024670000}"/>
    <cellStyle name="Normal 6 6 2 3 2 2 2 2" xfId="29031" xr:uid="{00000000-0005-0000-0000-000025670000}"/>
    <cellStyle name="Normal 6 6 2 3 2 2 3" xfId="29032" xr:uid="{00000000-0005-0000-0000-000026670000}"/>
    <cellStyle name="Normal 6 6 2 3 2 2 4" xfId="29033" xr:uid="{00000000-0005-0000-0000-000027670000}"/>
    <cellStyle name="Normal 6 6 2 3 2 3" xfId="29034" xr:uid="{00000000-0005-0000-0000-000028670000}"/>
    <cellStyle name="Normal 6 6 2 3 2 3 2" xfId="29035" xr:uid="{00000000-0005-0000-0000-000029670000}"/>
    <cellStyle name="Normal 6 6 2 3 2 3 3" xfId="29036" xr:uid="{00000000-0005-0000-0000-00002A670000}"/>
    <cellStyle name="Normal 6 6 2 3 2 3 4" xfId="29037" xr:uid="{00000000-0005-0000-0000-00002B670000}"/>
    <cellStyle name="Normal 6 6 2 3 2 4" xfId="29038" xr:uid="{00000000-0005-0000-0000-00002C670000}"/>
    <cellStyle name="Normal 6 6 2 3 2 4 2" xfId="29039" xr:uid="{00000000-0005-0000-0000-00002D670000}"/>
    <cellStyle name="Normal 6 6 2 3 2 4 3" xfId="29040" xr:uid="{00000000-0005-0000-0000-00002E670000}"/>
    <cellStyle name="Normal 6 6 2 3 2 5" xfId="29041" xr:uid="{00000000-0005-0000-0000-00002F670000}"/>
    <cellStyle name="Normal 6 6 2 3 2 6" xfId="29042" xr:uid="{00000000-0005-0000-0000-000030670000}"/>
    <cellStyle name="Normal 6 6 2 3 2 7" xfId="29043" xr:uid="{00000000-0005-0000-0000-000031670000}"/>
    <cellStyle name="Normal 6 6 2 3 3" xfId="29044" xr:uid="{00000000-0005-0000-0000-000032670000}"/>
    <cellStyle name="Normal 6 6 2 3 3 2" xfId="29045" xr:uid="{00000000-0005-0000-0000-000033670000}"/>
    <cellStyle name="Normal 6 6 2 3 3 2 2" xfId="29046" xr:uid="{00000000-0005-0000-0000-000034670000}"/>
    <cellStyle name="Normal 6 6 2 3 3 3" xfId="29047" xr:uid="{00000000-0005-0000-0000-000035670000}"/>
    <cellStyle name="Normal 6 6 2 3 3 4" xfId="29048" xr:uid="{00000000-0005-0000-0000-000036670000}"/>
    <cellStyle name="Normal 6 6 2 3 4" xfId="29049" xr:uid="{00000000-0005-0000-0000-000037670000}"/>
    <cellStyle name="Normal 6 6 2 3 4 2" xfId="29050" xr:uid="{00000000-0005-0000-0000-000038670000}"/>
    <cellStyle name="Normal 6 6 2 3 4 3" xfId="29051" xr:uid="{00000000-0005-0000-0000-000039670000}"/>
    <cellStyle name="Normal 6 6 2 3 4 4" xfId="29052" xr:uid="{00000000-0005-0000-0000-00003A670000}"/>
    <cellStyle name="Normal 6 6 2 3 5" xfId="29053" xr:uid="{00000000-0005-0000-0000-00003B670000}"/>
    <cellStyle name="Normal 6 6 2 3 5 2" xfId="29054" xr:uid="{00000000-0005-0000-0000-00003C670000}"/>
    <cellStyle name="Normal 6 6 2 3 5 3" xfId="29055" xr:uid="{00000000-0005-0000-0000-00003D670000}"/>
    <cellStyle name="Normal 6 6 2 3 6" xfId="29056" xr:uid="{00000000-0005-0000-0000-00003E670000}"/>
    <cellStyle name="Normal 6 6 2 3 7" xfId="29057" xr:uid="{00000000-0005-0000-0000-00003F670000}"/>
    <cellStyle name="Normal 6 6 2 3 8" xfId="29058" xr:uid="{00000000-0005-0000-0000-000040670000}"/>
    <cellStyle name="Normal 6 6 2 4" xfId="29059" xr:uid="{00000000-0005-0000-0000-000041670000}"/>
    <cellStyle name="Normal 6 6 2 4 2" xfId="29060" xr:uid="{00000000-0005-0000-0000-000042670000}"/>
    <cellStyle name="Normal 6 6 2 4 2 2" xfId="29061" xr:uid="{00000000-0005-0000-0000-000043670000}"/>
    <cellStyle name="Normal 6 6 2 4 2 2 2" xfId="29062" xr:uid="{00000000-0005-0000-0000-000044670000}"/>
    <cellStyle name="Normal 6 6 2 4 2 3" xfId="29063" xr:uid="{00000000-0005-0000-0000-000045670000}"/>
    <cellStyle name="Normal 6 6 2 4 2 4" xfId="29064" xr:uid="{00000000-0005-0000-0000-000046670000}"/>
    <cellStyle name="Normal 6 6 2 4 3" xfId="29065" xr:uid="{00000000-0005-0000-0000-000047670000}"/>
    <cellStyle name="Normal 6 6 2 4 3 2" xfId="29066" xr:uid="{00000000-0005-0000-0000-000048670000}"/>
    <cellStyle name="Normal 6 6 2 4 3 3" xfId="29067" xr:uid="{00000000-0005-0000-0000-000049670000}"/>
    <cellStyle name="Normal 6 6 2 4 3 4" xfId="29068" xr:uid="{00000000-0005-0000-0000-00004A670000}"/>
    <cellStyle name="Normal 6 6 2 4 4" xfId="29069" xr:uid="{00000000-0005-0000-0000-00004B670000}"/>
    <cellStyle name="Normal 6 6 2 4 4 2" xfId="29070" xr:uid="{00000000-0005-0000-0000-00004C670000}"/>
    <cellStyle name="Normal 6 6 2 4 4 3" xfId="29071" xr:uid="{00000000-0005-0000-0000-00004D670000}"/>
    <cellStyle name="Normal 6 6 2 4 5" xfId="29072" xr:uid="{00000000-0005-0000-0000-00004E670000}"/>
    <cellStyle name="Normal 6 6 2 4 6" xfId="29073" xr:uid="{00000000-0005-0000-0000-00004F670000}"/>
    <cellStyle name="Normal 6 6 2 4 7" xfId="29074" xr:uid="{00000000-0005-0000-0000-000050670000}"/>
    <cellStyle name="Normal 6 6 2 5" xfId="29075" xr:uid="{00000000-0005-0000-0000-000051670000}"/>
    <cellStyle name="Normal 6 6 2 5 2" xfId="29076" xr:uid="{00000000-0005-0000-0000-000052670000}"/>
    <cellStyle name="Normal 6 6 2 5 2 2" xfId="29077" xr:uid="{00000000-0005-0000-0000-000053670000}"/>
    <cellStyle name="Normal 6 6 2 5 3" xfId="29078" xr:uid="{00000000-0005-0000-0000-000054670000}"/>
    <cellStyle name="Normal 6 6 2 5 4" xfId="29079" xr:uid="{00000000-0005-0000-0000-000055670000}"/>
    <cellStyle name="Normal 6 6 2 6" xfId="29080" xr:uid="{00000000-0005-0000-0000-000056670000}"/>
    <cellStyle name="Normal 6 6 2 6 2" xfId="29081" xr:uid="{00000000-0005-0000-0000-000057670000}"/>
    <cellStyle name="Normal 6 6 2 6 3" xfId="29082" xr:uid="{00000000-0005-0000-0000-000058670000}"/>
    <cellStyle name="Normal 6 6 2 6 4" xfId="29083" xr:uid="{00000000-0005-0000-0000-000059670000}"/>
    <cellStyle name="Normal 6 6 2 7" xfId="29084" xr:uid="{00000000-0005-0000-0000-00005A670000}"/>
    <cellStyle name="Normal 6 6 2 7 2" xfId="29085" xr:uid="{00000000-0005-0000-0000-00005B670000}"/>
    <cellStyle name="Normal 6 6 2 7 3" xfId="29086" xr:uid="{00000000-0005-0000-0000-00005C670000}"/>
    <cellStyle name="Normal 6 6 2 8" xfId="29087" xr:uid="{00000000-0005-0000-0000-00005D670000}"/>
    <cellStyle name="Normal 6 6 2 9" xfId="29088" xr:uid="{00000000-0005-0000-0000-00005E670000}"/>
    <cellStyle name="Normal 6 6 3" xfId="29089" xr:uid="{00000000-0005-0000-0000-00005F670000}"/>
    <cellStyle name="Normal 6 6 3 2" xfId="29090" xr:uid="{00000000-0005-0000-0000-000060670000}"/>
    <cellStyle name="Normal 6 6 3 2 2" xfId="29091" xr:uid="{00000000-0005-0000-0000-000061670000}"/>
    <cellStyle name="Normal 6 6 3 2 2 2" xfId="29092" xr:uid="{00000000-0005-0000-0000-000062670000}"/>
    <cellStyle name="Normal 6 6 3 2 2 2 2" xfId="29093" xr:uid="{00000000-0005-0000-0000-000063670000}"/>
    <cellStyle name="Normal 6 6 3 2 2 3" xfId="29094" xr:uid="{00000000-0005-0000-0000-000064670000}"/>
    <cellStyle name="Normal 6 6 3 2 2 4" xfId="29095" xr:uid="{00000000-0005-0000-0000-000065670000}"/>
    <cellStyle name="Normal 6 6 3 2 3" xfId="29096" xr:uid="{00000000-0005-0000-0000-000066670000}"/>
    <cellStyle name="Normal 6 6 3 2 3 2" xfId="29097" xr:uid="{00000000-0005-0000-0000-000067670000}"/>
    <cellStyle name="Normal 6 6 3 2 3 3" xfId="29098" xr:uid="{00000000-0005-0000-0000-000068670000}"/>
    <cellStyle name="Normal 6 6 3 2 3 4" xfId="29099" xr:uid="{00000000-0005-0000-0000-000069670000}"/>
    <cellStyle name="Normal 6 6 3 2 4" xfId="29100" xr:uid="{00000000-0005-0000-0000-00006A670000}"/>
    <cellStyle name="Normal 6 6 3 2 4 2" xfId="29101" xr:uid="{00000000-0005-0000-0000-00006B670000}"/>
    <cellStyle name="Normal 6 6 3 2 4 3" xfId="29102" xr:uid="{00000000-0005-0000-0000-00006C670000}"/>
    <cellStyle name="Normal 6 6 3 2 5" xfId="29103" xr:uid="{00000000-0005-0000-0000-00006D670000}"/>
    <cellStyle name="Normal 6 6 3 2 6" xfId="29104" xr:uid="{00000000-0005-0000-0000-00006E670000}"/>
    <cellStyle name="Normal 6 6 3 2 7" xfId="29105" xr:uid="{00000000-0005-0000-0000-00006F670000}"/>
    <cellStyle name="Normal 6 6 3 3" xfId="29106" xr:uid="{00000000-0005-0000-0000-000070670000}"/>
    <cellStyle name="Normal 6 6 3 3 2" xfId="29107" xr:uid="{00000000-0005-0000-0000-000071670000}"/>
    <cellStyle name="Normal 6 6 3 3 2 2" xfId="29108" xr:uid="{00000000-0005-0000-0000-000072670000}"/>
    <cellStyle name="Normal 6 6 3 3 3" xfId="29109" xr:uid="{00000000-0005-0000-0000-000073670000}"/>
    <cellStyle name="Normal 6 6 3 3 4" xfId="29110" xr:uid="{00000000-0005-0000-0000-000074670000}"/>
    <cellStyle name="Normal 6 6 3 4" xfId="29111" xr:uid="{00000000-0005-0000-0000-000075670000}"/>
    <cellStyle name="Normal 6 6 3 4 2" xfId="29112" xr:uid="{00000000-0005-0000-0000-000076670000}"/>
    <cellStyle name="Normal 6 6 3 4 3" xfId="29113" xr:uid="{00000000-0005-0000-0000-000077670000}"/>
    <cellStyle name="Normal 6 6 3 4 4" xfId="29114" xr:uid="{00000000-0005-0000-0000-000078670000}"/>
    <cellStyle name="Normal 6 6 3 5" xfId="29115" xr:uid="{00000000-0005-0000-0000-000079670000}"/>
    <cellStyle name="Normal 6 6 3 5 2" xfId="29116" xr:uid="{00000000-0005-0000-0000-00007A670000}"/>
    <cellStyle name="Normal 6 6 3 5 3" xfId="29117" xr:uid="{00000000-0005-0000-0000-00007B670000}"/>
    <cellStyle name="Normal 6 6 3 6" xfId="29118" xr:uid="{00000000-0005-0000-0000-00007C670000}"/>
    <cellStyle name="Normal 6 6 3 7" xfId="29119" xr:uid="{00000000-0005-0000-0000-00007D670000}"/>
    <cellStyle name="Normal 6 6 3 8" xfId="29120" xr:uid="{00000000-0005-0000-0000-00007E670000}"/>
    <cellStyle name="Normal 6 6 4" xfId="29121" xr:uid="{00000000-0005-0000-0000-00007F670000}"/>
    <cellStyle name="Normal 6 6 4 2" xfId="29122" xr:uid="{00000000-0005-0000-0000-000080670000}"/>
    <cellStyle name="Normal 6 6 4 2 2" xfId="29123" xr:uid="{00000000-0005-0000-0000-000081670000}"/>
    <cellStyle name="Normal 6 6 4 2 2 2" xfId="29124" xr:uid="{00000000-0005-0000-0000-000082670000}"/>
    <cellStyle name="Normal 6 6 4 2 2 2 2" xfId="29125" xr:uid="{00000000-0005-0000-0000-000083670000}"/>
    <cellStyle name="Normal 6 6 4 2 2 3" xfId="29126" xr:uid="{00000000-0005-0000-0000-000084670000}"/>
    <cellStyle name="Normal 6 6 4 2 2 4" xfId="29127" xr:uid="{00000000-0005-0000-0000-000085670000}"/>
    <cellStyle name="Normal 6 6 4 2 3" xfId="29128" xr:uid="{00000000-0005-0000-0000-000086670000}"/>
    <cellStyle name="Normal 6 6 4 2 3 2" xfId="29129" xr:uid="{00000000-0005-0000-0000-000087670000}"/>
    <cellStyle name="Normal 6 6 4 2 3 3" xfId="29130" xr:uid="{00000000-0005-0000-0000-000088670000}"/>
    <cellStyle name="Normal 6 6 4 2 3 4" xfId="29131" xr:uid="{00000000-0005-0000-0000-000089670000}"/>
    <cellStyle name="Normal 6 6 4 2 4" xfId="29132" xr:uid="{00000000-0005-0000-0000-00008A670000}"/>
    <cellStyle name="Normal 6 6 4 2 4 2" xfId="29133" xr:uid="{00000000-0005-0000-0000-00008B670000}"/>
    <cellStyle name="Normal 6 6 4 2 4 3" xfId="29134" xr:uid="{00000000-0005-0000-0000-00008C670000}"/>
    <cellStyle name="Normal 6 6 4 2 5" xfId="29135" xr:uid="{00000000-0005-0000-0000-00008D670000}"/>
    <cellStyle name="Normal 6 6 4 2 6" xfId="29136" xr:uid="{00000000-0005-0000-0000-00008E670000}"/>
    <cellStyle name="Normal 6 6 4 2 7" xfId="29137" xr:uid="{00000000-0005-0000-0000-00008F670000}"/>
    <cellStyle name="Normal 6 6 4 3" xfId="29138" xr:uid="{00000000-0005-0000-0000-000090670000}"/>
    <cellStyle name="Normal 6 6 4 3 2" xfId="29139" xr:uid="{00000000-0005-0000-0000-000091670000}"/>
    <cellStyle name="Normal 6 6 4 3 2 2" xfId="29140" xr:uid="{00000000-0005-0000-0000-000092670000}"/>
    <cellStyle name="Normal 6 6 4 3 3" xfId="29141" xr:uid="{00000000-0005-0000-0000-000093670000}"/>
    <cellStyle name="Normal 6 6 4 3 4" xfId="29142" xr:uid="{00000000-0005-0000-0000-000094670000}"/>
    <cellStyle name="Normal 6 6 4 4" xfId="29143" xr:uid="{00000000-0005-0000-0000-000095670000}"/>
    <cellStyle name="Normal 6 6 4 4 2" xfId="29144" xr:uid="{00000000-0005-0000-0000-000096670000}"/>
    <cellStyle name="Normal 6 6 4 4 3" xfId="29145" xr:uid="{00000000-0005-0000-0000-000097670000}"/>
    <cellStyle name="Normal 6 6 4 4 4" xfId="29146" xr:uid="{00000000-0005-0000-0000-000098670000}"/>
    <cellStyle name="Normal 6 6 4 5" xfId="29147" xr:uid="{00000000-0005-0000-0000-000099670000}"/>
    <cellStyle name="Normal 6 6 4 5 2" xfId="29148" xr:uid="{00000000-0005-0000-0000-00009A670000}"/>
    <cellStyle name="Normal 6 6 4 5 3" xfId="29149" xr:uid="{00000000-0005-0000-0000-00009B670000}"/>
    <cellStyle name="Normal 6 6 4 6" xfId="29150" xr:uid="{00000000-0005-0000-0000-00009C670000}"/>
    <cellStyle name="Normal 6 6 4 7" xfId="29151" xr:uid="{00000000-0005-0000-0000-00009D670000}"/>
    <cellStyle name="Normal 6 6 4 8" xfId="29152" xr:uid="{00000000-0005-0000-0000-00009E670000}"/>
    <cellStyle name="Normal 6 6 5" xfId="29153" xr:uid="{00000000-0005-0000-0000-00009F670000}"/>
    <cellStyle name="Normal 6 6 5 2" xfId="29154" xr:uid="{00000000-0005-0000-0000-0000A0670000}"/>
    <cellStyle name="Normal 6 6 5 2 2" xfId="29155" xr:uid="{00000000-0005-0000-0000-0000A1670000}"/>
    <cellStyle name="Normal 6 6 5 2 2 2" xfId="29156" xr:uid="{00000000-0005-0000-0000-0000A2670000}"/>
    <cellStyle name="Normal 6 6 5 2 3" xfId="29157" xr:uid="{00000000-0005-0000-0000-0000A3670000}"/>
    <cellStyle name="Normal 6 6 5 2 4" xfId="29158" xr:uid="{00000000-0005-0000-0000-0000A4670000}"/>
    <cellStyle name="Normal 6 6 5 3" xfId="29159" xr:uid="{00000000-0005-0000-0000-0000A5670000}"/>
    <cellStyle name="Normal 6 6 5 3 2" xfId="29160" xr:uid="{00000000-0005-0000-0000-0000A6670000}"/>
    <cellStyle name="Normal 6 6 5 3 3" xfId="29161" xr:uid="{00000000-0005-0000-0000-0000A7670000}"/>
    <cellStyle name="Normal 6 6 5 3 4" xfId="29162" xr:uid="{00000000-0005-0000-0000-0000A8670000}"/>
    <cellStyle name="Normal 6 6 5 4" xfId="29163" xr:uid="{00000000-0005-0000-0000-0000A9670000}"/>
    <cellStyle name="Normal 6 6 5 4 2" xfId="29164" xr:uid="{00000000-0005-0000-0000-0000AA670000}"/>
    <cellStyle name="Normal 6 6 5 4 3" xfId="29165" xr:uid="{00000000-0005-0000-0000-0000AB670000}"/>
    <cellStyle name="Normal 6 6 5 5" xfId="29166" xr:uid="{00000000-0005-0000-0000-0000AC670000}"/>
    <cellStyle name="Normal 6 6 5 6" xfId="29167" xr:uid="{00000000-0005-0000-0000-0000AD670000}"/>
    <cellStyle name="Normal 6 6 5 7" xfId="29168" xr:uid="{00000000-0005-0000-0000-0000AE670000}"/>
    <cellStyle name="Normal 6 6 6" xfId="29169" xr:uid="{00000000-0005-0000-0000-0000AF670000}"/>
    <cellStyle name="Normal 6 6 6 2" xfId="29170" xr:uid="{00000000-0005-0000-0000-0000B0670000}"/>
    <cellStyle name="Normal 6 6 6 2 2" xfId="29171" xr:uid="{00000000-0005-0000-0000-0000B1670000}"/>
    <cellStyle name="Normal 6 6 6 3" xfId="29172" xr:uid="{00000000-0005-0000-0000-0000B2670000}"/>
    <cellStyle name="Normal 6 6 6 4" xfId="29173" xr:uid="{00000000-0005-0000-0000-0000B3670000}"/>
    <cellStyle name="Normal 6 6 7" xfId="29174" xr:uid="{00000000-0005-0000-0000-0000B4670000}"/>
    <cellStyle name="Normal 6 6 7 2" xfId="29175" xr:uid="{00000000-0005-0000-0000-0000B5670000}"/>
    <cellStyle name="Normal 6 6 7 3" xfId="29176" xr:uid="{00000000-0005-0000-0000-0000B6670000}"/>
    <cellStyle name="Normal 6 6 7 4" xfId="29177" xr:uid="{00000000-0005-0000-0000-0000B7670000}"/>
    <cellStyle name="Normal 6 6 8" xfId="29178" xr:uid="{00000000-0005-0000-0000-0000B8670000}"/>
    <cellStyle name="Normal 6 6 8 2" xfId="29179" xr:uid="{00000000-0005-0000-0000-0000B9670000}"/>
    <cellStyle name="Normal 6 6 8 3" xfId="29180" xr:uid="{00000000-0005-0000-0000-0000BA670000}"/>
    <cellStyle name="Normal 6 6 9" xfId="29181" xr:uid="{00000000-0005-0000-0000-0000BB670000}"/>
    <cellStyle name="Normal 6 7" xfId="29182" xr:uid="{00000000-0005-0000-0000-0000BC670000}"/>
    <cellStyle name="Normal 6 7 10" xfId="29183" xr:uid="{00000000-0005-0000-0000-0000BD670000}"/>
    <cellStyle name="Normal 6 7 2" xfId="29184" xr:uid="{00000000-0005-0000-0000-0000BE670000}"/>
    <cellStyle name="Normal 6 7 2 2" xfId="29185" xr:uid="{00000000-0005-0000-0000-0000BF670000}"/>
    <cellStyle name="Normal 6 7 2 2 2" xfId="29186" xr:uid="{00000000-0005-0000-0000-0000C0670000}"/>
    <cellStyle name="Normal 6 7 2 2 2 2" xfId="29187" xr:uid="{00000000-0005-0000-0000-0000C1670000}"/>
    <cellStyle name="Normal 6 7 2 2 2 2 2" xfId="29188" xr:uid="{00000000-0005-0000-0000-0000C2670000}"/>
    <cellStyle name="Normal 6 7 2 2 2 3" xfId="29189" xr:uid="{00000000-0005-0000-0000-0000C3670000}"/>
    <cellStyle name="Normal 6 7 2 2 2 4" xfId="29190" xr:uid="{00000000-0005-0000-0000-0000C4670000}"/>
    <cellStyle name="Normal 6 7 2 2 3" xfId="29191" xr:uid="{00000000-0005-0000-0000-0000C5670000}"/>
    <cellStyle name="Normal 6 7 2 2 3 2" xfId="29192" xr:uid="{00000000-0005-0000-0000-0000C6670000}"/>
    <cellStyle name="Normal 6 7 2 2 3 3" xfId="29193" xr:uid="{00000000-0005-0000-0000-0000C7670000}"/>
    <cellStyle name="Normal 6 7 2 2 3 4" xfId="29194" xr:uid="{00000000-0005-0000-0000-0000C8670000}"/>
    <cellStyle name="Normal 6 7 2 2 4" xfId="29195" xr:uid="{00000000-0005-0000-0000-0000C9670000}"/>
    <cellStyle name="Normal 6 7 2 2 4 2" xfId="29196" xr:uid="{00000000-0005-0000-0000-0000CA670000}"/>
    <cellStyle name="Normal 6 7 2 2 4 3" xfId="29197" xr:uid="{00000000-0005-0000-0000-0000CB670000}"/>
    <cellStyle name="Normal 6 7 2 2 5" xfId="29198" xr:uid="{00000000-0005-0000-0000-0000CC670000}"/>
    <cellStyle name="Normal 6 7 2 2 6" xfId="29199" xr:uid="{00000000-0005-0000-0000-0000CD670000}"/>
    <cellStyle name="Normal 6 7 2 2 7" xfId="29200" xr:uid="{00000000-0005-0000-0000-0000CE670000}"/>
    <cellStyle name="Normal 6 7 2 3" xfId="29201" xr:uid="{00000000-0005-0000-0000-0000CF670000}"/>
    <cellStyle name="Normal 6 7 2 3 2" xfId="29202" xr:uid="{00000000-0005-0000-0000-0000D0670000}"/>
    <cellStyle name="Normal 6 7 2 3 2 2" xfId="29203" xr:uid="{00000000-0005-0000-0000-0000D1670000}"/>
    <cellStyle name="Normal 6 7 2 3 3" xfId="29204" xr:uid="{00000000-0005-0000-0000-0000D2670000}"/>
    <cellStyle name="Normal 6 7 2 3 4" xfId="29205" xr:uid="{00000000-0005-0000-0000-0000D3670000}"/>
    <cellStyle name="Normal 6 7 2 4" xfId="29206" xr:uid="{00000000-0005-0000-0000-0000D4670000}"/>
    <cellStyle name="Normal 6 7 2 4 2" xfId="29207" xr:uid="{00000000-0005-0000-0000-0000D5670000}"/>
    <cellStyle name="Normal 6 7 2 4 3" xfId="29208" xr:uid="{00000000-0005-0000-0000-0000D6670000}"/>
    <cellStyle name="Normal 6 7 2 4 4" xfId="29209" xr:uid="{00000000-0005-0000-0000-0000D7670000}"/>
    <cellStyle name="Normal 6 7 2 5" xfId="29210" xr:uid="{00000000-0005-0000-0000-0000D8670000}"/>
    <cellStyle name="Normal 6 7 2 5 2" xfId="29211" xr:uid="{00000000-0005-0000-0000-0000D9670000}"/>
    <cellStyle name="Normal 6 7 2 5 3" xfId="29212" xr:uid="{00000000-0005-0000-0000-0000DA670000}"/>
    <cellStyle name="Normal 6 7 2 6" xfId="29213" xr:uid="{00000000-0005-0000-0000-0000DB670000}"/>
    <cellStyle name="Normal 6 7 2 7" xfId="29214" xr:uid="{00000000-0005-0000-0000-0000DC670000}"/>
    <cellStyle name="Normal 6 7 2 8" xfId="29215" xr:uid="{00000000-0005-0000-0000-0000DD670000}"/>
    <cellStyle name="Normal 6 7 3" xfId="29216" xr:uid="{00000000-0005-0000-0000-0000DE670000}"/>
    <cellStyle name="Normal 6 7 3 2" xfId="29217" xr:uid="{00000000-0005-0000-0000-0000DF670000}"/>
    <cellStyle name="Normal 6 7 3 2 2" xfId="29218" xr:uid="{00000000-0005-0000-0000-0000E0670000}"/>
    <cellStyle name="Normal 6 7 3 2 2 2" xfId="29219" xr:uid="{00000000-0005-0000-0000-0000E1670000}"/>
    <cellStyle name="Normal 6 7 3 2 2 2 2" xfId="29220" xr:uid="{00000000-0005-0000-0000-0000E2670000}"/>
    <cellStyle name="Normal 6 7 3 2 2 3" xfId="29221" xr:uid="{00000000-0005-0000-0000-0000E3670000}"/>
    <cellStyle name="Normal 6 7 3 2 2 4" xfId="29222" xr:uid="{00000000-0005-0000-0000-0000E4670000}"/>
    <cellStyle name="Normal 6 7 3 2 3" xfId="29223" xr:uid="{00000000-0005-0000-0000-0000E5670000}"/>
    <cellStyle name="Normal 6 7 3 2 3 2" xfId="29224" xr:uid="{00000000-0005-0000-0000-0000E6670000}"/>
    <cellStyle name="Normal 6 7 3 2 3 3" xfId="29225" xr:uid="{00000000-0005-0000-0000-0000E7670000}"/>
    <cellStyle name="Normal 6 7 3 2 3 4" xfId="29226" xr:uid="{00000000-0005-0000-0000-0000E8670000}"/>
    <cellStyle name="Normal 6 7 3 2 4" xfId="29227" xr:uid="{00000000-0005-0000-0000-0000E9670000}"/>
    <cellStyle name="Normal 6 7 3 2 4 2" xfId="29228" xr:uid="{00000000-0005-0000-0000-0000EA670000}"/>
    <cellStyle name="Normal 6 7 3 2 4 3" xfId="29229" xr:uid="{00000000-0005-0000-0000-0000EB670000}"/>
    <cellStyle name="Normal 6 7 3 2 5" xfId="29230" xr:uid="{00000000-0005-0000-0000-0000EC670000}"/>
    <cellStyle name="Normal 6 7 3 2 6" xfId="29231" xr:uid="{00000000-0005-0000-0000-0000ED670000}"/>
    <cellStyle name="Normal 6 7 3 2 7" xfId="29232" xr:uid="{00000000-0005-0000-0000-0000EE670000}"/>
    <cellStyle name="Normal 6 7 3 3" xfId="29233" xr:uid="{00000000-0005-0000-0000-0000EF670000}"/>
    <cellStyle name="Normal 6 7 3 3 2" xfId="29234" xr:uid="{00000000-0005-0000-0000-0000F0670000}"/>
    <cellStyle name="Normal 6 7 3 3 2 2" xfId="29235" xr:uid="{00000000-0005-0000-0000-0000F1670000}"/>
    <cellStyle name="Normal 6 7 3 3 3" xfId="29236" xr:uid="{00000000-0005-0000-0000-0000F2670000}"/>
    <cellStyle name="Normal 6 7 3 3 4" xfId="29237" xr:uid="{00000000-0005-0000-0000-0000F3670000}"/>
    <cellStyle name="Normal 6 7 3 4" xfId="29238" xr:uid="{00000000-0005-0000-0000-0000F4670000}"/>
    <cellStyle name="Normal 6 7 3 4 2" xfId="29239" xr:uid="{00000000-0005-0000-0000-0000F5670000}"/>
    <cellStyle name="Normal 6 7 3 4 3" xfId="29240" xr:uid="{00000000-0005-0000-0000-0000F6670000}"/>
    <cellStyle name="Normal 6 7 3 4 4" xfId="29241" xr:uid="{00000000-0005-0000-0000-0000F7670000}"/>
    <cellStyle name="Normal 6 7 3 5" xfId="29242" xr:uid="{00000000-0005-0000-0000-0000F8670000}"/>
    <cellStyle name="Normal 6 7 3 5 2" xfId="29243" xr:uid="{00000000-0005-0000-0000-0000F9670000}"/>
    <cellStyle name="Normal 6 7 3 5 3" xfId="29244" xr:uid="{00000000-0005-0000-0000-0000FA670000}"/>
    <cellStyle name="Normal 6 7 3 6" xfId="29245" xr:uid="{00000000-0005-0000-0000-0000FB670000}"/>
    <cellStyle name="Normal 6 7 3 7" xfId="29246" xr:uid="{00000000-0005-0000-0000-0000FC670000}"/>
    <cellStyle name="Normal 6 7 3 8" xfId="29247" xr:uid="{00000000-0005-0000-0000-0000FD670000}"/>
    <cellStyle name="Normal 6 7 4" xfId="29248" xr:uid="{00000000-0005-0000-0000-0000FE670000}"/>
    <cellStyle name="Normal 6 7 4 2" xfId="29249" xr:uid="{00000000-0005-0000-0000-0000FF670000}"/>
    <cellStyle name="Normal 6 7 4 2 2" xfId="29250" xr:uid="{00000000-0005-0000-0000-000000680000}"/>
    <cellStyle name="Normal 6 7 4 2 2 2" xfId="29251" xr:uid="{00000000-0005-0000-0000-000001680000}"/>
    <cellStyle name="Normal 6 7 4 2 3" xfId="29252" xr:uid="{00000000-0005-0000-0000-000002680000}"/>
    <cellStyle name="Normal 6 7 4 2 4" xfId="29253" xr:uid="{00000000-0005-0000-0000-000003680000}"/>
    <cellStyle name="Normal 6 7 4 3" xfId="29254" xr:uid="{00000000-0005-0000-0000-000004680000}"/>
    <cellStyle name="Normal 6 7 4 3 2" xfId="29255" xr:uid="{00000000-0005-0000-0000-000005680000}"/>
    <cellStyle name="Normal 6 7 4 3 3" xfId="29256" xr:uid="{00000000-0005-0000-0000-000006680000}"/>
    <cellStyle name="Normal 6 7 4 3 4" xfId="29257" xr:uid="{00000000-0005-0000-0000-000007680000}"/>
    <cellStyle name="Normal 6 7 4 4" xfId="29258" xr:uid="{00000000-0005-0000-0000-000008680000}"/>
    <cellStyle name="Normal 6 7 4 4 2" xfId="29259" xr:uid="{00000000-0005-0000-0000-000009680000}"/>
    <cellStyle name="Normal 6 7 4 4 3" xfId="29260" xr:uid="{00000000-0005-0000-0000-00000A680000}"/>
    <cellStyle name="Normal 6 7 4 5" xfId="29261" xr:uid="{00000000-0005-0000-0000-00000B680000}"/>
    <cellStyle name="Normal 6 7 4 6" xfId="29262" xr:uid="{00000000-0005-0000-0000-00000C680000}"/>
    <cellStyle name="Normal 6 7 4 7" xfId="29263" xr:uid="{00000000-0005-0000-0000-00000D680000}"/>
    <cellStyle name="Normal 6 7 5" xfId="29264" xr:uid="{00000000-0005-0000-0000-00000E680000}"/>
    <cellStyle name="Normal 6 7 5 2" xfId="29265" xr:uid="{00000000-0005-0000-0000-00000F680000}"/>
    <cellStyle name="Normal 6 7 5 2 2" xfId="29266" xr:uid="{00000000-0005-0000-0000-000010680000}"/>
    <cellStyle name="Normal 6 7 5 3" xfId="29267" xr:uid="{00000000-0005-0000-0000-000011680000}"/>
    <cellStyle name="Normal 6 7 5 4" xfId="29268" xr:uid="{00000000-0005-0000-0000-000012680000}"/>
    <cellStyle name="Normal 6 7 6" xfId="29269" xr:uid="{00000000-0005-0000-0000-000013680000}"/>
    <cellStyle name="Normal 6 7 6 2" xfId="29270" xr:uid="{00000000-0005-0000-0000-000014680000}"/>
    <cellStyle name="Normal 6 7 6 3" xfId="29271" xr:uid="{00000000-0005-0000-0000-000015680000}"/>
    <cellStyle name="Normal 6 7 6 4" xfId="29272" xr:uid="{00000000-0005-0000-0000-000016680000}"/>
    <cellStyle name="Normal 6 7 7" xfId="29273" xr:uid="{00000000-0005-0000-0000-000017680000}"/>
    <cellStyle name="Normal 6 7 7 2" xfId="29274" xr:uid="{00000000-0005-0000-0000-000018680000}"/>
    <cellStyle name="Normal 6 7 7 3" xfId="29275" xr:uid="{00000000-0005-0000-0000-000019680000}"/>
    <cellStyle name="Normal 6 7 8" xfId="29276" xr:uid="{00000000-0005-0000-0000-00001A680000}"/>
    <cellStyle name="Normal 6 7 9" xfId="29277" xr:uid="{00000000-0005-0000-0000-00001B680000}"/>
    <cellStyle name="Normal 6 8" xfId="29278" xr:uid="{00000000-0005-0000-0000-00001C680000}"/>
    <cellStyle name="Normal 6 8 2" xfId="29279" xr:uid="{00000000-0005-0000-0000-00001D680000}"/>
    <cellStyle name="Normal 6 8 2 2" xfId="29280" xr:uid="{00000000-0005-0000-0000-00001E680000}"/>
    <cellStyle name="Normal 6 8 2 2 2" xfId="29281" xr:uid="{00000000-0005-0000-0000-00001F680000}"/>
    <cellStyle name="Normal 6 8 2 2 2 2" xfId="29282" xr:uid="{00000000-0005-0000-0000-000020680000}"/>
    <cellStyle name="Normal 6 8 2 2 3" xfId="29283" xr:uid="{00000000-0005-0000-0000-000021680000}"/>
    <cellStyle name="Normal 6 8 2 2 4" xfId="29284" xr:uid="{00000000-0005-0000-0000-000022680000}"/>
    <cellStyle name="Normal 6 8 2 3" xfId="29285" xr:uid="{00000000-0005-0000-0000-000023680000}"/>
    <cellStyle name="Normal 6 8 2 3 2" xfId="29286" xr:uid="{00000000-0005-0000-0000-000024680000}"/>
    <cellStyle name="Normal 6 8 2 3 3" xfId="29287" xr:uid="{00000000-0005-0000-0000-000025680000}"/>
    <cellStyle name="Normal 6 8 2 3 4" xfId="29288" xr:uid="{00000000-0005-0000-0000-000026680000}"/>
    <cellStyle name="Normal 6 8 2 4" xfId="29289" xr:uid="{00000000-0005-0000-0000-000027680000}"/>
    <cellStyle name="Normal 6 8 2 4 2" xfId="29290" xr:uid="{00000000-0005-0000-0000-000028680000}"/>
    <cellStyle name="Normal 6 8 2 4 3" xfId="29291" xr:uid="{00000000-0005-0000-0000-000029680000}"/>
    <cellStyle name="Normal 6 8 2 5" xfId="29292" xr:uid="{00000000-0005-0000-0000-00002A680000}"/>
    <cellStyle name="Normal 6 8 2 6" xfId="29293" xr:uid="{00000000-0005-0000-0000-00002B680000}"/>
    <cellStyle name="Normal 6 8 2 7" xfId="29294" xr:uid="{00000000-0005-0000-0000-00002C680000}"/>
    <cellStyle name="Normal 6 8 3" xfId="29295" xr:uid="{00000000-0005-0000-0000-00002D680000}"/>
    <cellStyle name="Normal 6 8 3 2" xfId="29296" xr:uid="{00000000-0005-0000-0000-00002E680000}"/>
    <cellStyle name="Normal 6 8 3 2 2" xfId="29297" xr:uid="{00000000-0005-0000-0000-00002F680000}"/>
    <cellStyle name="Normal 6 8 3 3" xfId="29298" xr:uid="{00000000-0005-0000-0000-000030680000}"/>
    <cellStyle name="Normal 6 8 3 4" xfId="29299" xr:uid="{00000000-0005-0000-0000-000031680000}"/>
    <cellStyle name="Normal 6 8 4" xfId="29300" xr:uid="{00000000-0005-0000-0000-000032680000}"/>
    <cellStyle name="Normal 6 8 4 2" xfId="29301" xr:uid="{00000000-0005-0000-0000-000033680000}"/>
    <cellStyle name="Normal 6 8 4 3" xfId="29302" xr:uid="{00000000-0005-0000-0000-000034680000}"/>
    <cellStyle name="Normal 6 8 4 4" xfId="29303" xr:uid="{00000000-0005-0000-0000-000035680000}"/>
    <cellStyle name="Normal 6 8 5" xfId="29304" xr:uid="{00000000-0005-0000-0000-000036680000}"/>
    <cellStyle name="Normal 6 8 5 2" xfId="29305" xr:uid="{00000000-0005-0000-0000-000037680000}"/>
    <cellStyle name="Normal 6 8 5 3" xfId="29306" xr:uid="{00000000-0005-0000-0000-000038680000}"/>
    <cellStyle name="Normal 6 8 6" xfId="29307" xr:uid="{00000000-0005-0000-0000-000039680000}"/>
    <cellStyle name="Normal 6 8 7" xfId="29308" xr:uid="{00000000-0005-0000-0000-00003A680000}"/>
    <cellStyle name="Normal 6 8 8" xfId="29309" xr:uid="{00000000-0005-0000-0000-00003B680000}"/>
    <cellStyle name="Normal 6 9" xfId="29310" xr:uid="{00000000-0005-0000-0000-00003C680000}"/>
    <cellStyle name="Normal 6 9 2" xfId="29311" xr:uid="{00000000-0005-0000-0000-00003D680000}"/>
    <cellStyle name="Normal 6 9 2 2" xfId="29312" xr:uid="{00000000-0005-0000-0000-00003E680000}"/>
    <cellStyle name="Normal 6 9 2 2 2" xfId="29313" xr:uid="{00000000-0005-0000-0000-00003F680000}"/>
    <cellStyle name="Normal 6 9 2 2 2 2" xfId="29314" xr:uid="{00000000-0005-0000-0000-000040680000}"/>
    <cellStyle name="Normal 6 9 2 2 3" xfId="29315" xr:uid="{00000000-0005-0000-0000-000041680000}"/>
    <cellStyle name="Normal 6 9 2 2 4" xfId="29316" xr:uid="{00000000-0005-0000-0000-000042680000}"/>
    <cellStyle name="Normal 6 9 2 3" xfId="29317" xr:uid="{00000000-0005-0000-0000-000043680000}"/>
    <cellStyle name="Normal 6 9 2 3 2" xfId="29318" xr:uid="{00000000-0005-0000-0000-000044680000}"/>
    <cellStyle name="Normal 6 9 2 3 3" xfId="29319" xr:uid="{00000000-0005-0000-0000-000045680000}"/>
    <cellStyle name="Normal 6 9 2 3 4" xfId="29320" xr:uid="{00000000-0005-0000-0000-000046680000}"/>
    <cellStyle name="Normal 6 9 2 4" xfId="29321" xr:uid="{00000000-0005-0000-0000-000047680000}"/>
    <cellStyle name="Normal 6 9 2 4 2" xfId="29322" xr:uid="{00000000-0005-0000-0000-000048680000}"/>
    <cellStyle name="Normal 6 9 2 4 3" xfId="29323" xr:uid="{00000000-0005-0000-0000-000049680000}"/>
    <cellStyle name="Normal 6 9 2 5" xfId="29324" xr:uid="{00000000-0005-0000-0000-00004A680000}"/>
    <cellStyle name="Normal 6 9 2 6" xfId="29325" xr:uid="{00000000-0005-0000-0000-00004B680000}"/>
    <cellStyle name="Normal 6 9 2 7" xfId="29326" xr:uid="{00000000-0005-0000-0000-00004C680000}"/>
    <cellStyle name="Normal 6 9 3" xfId="29327" xr:uid="{00000000-0005-0000-0000-00004D680000}"/>
    <cellStyle name="Normal 6 9 3 2" xfId="29328" xr:uid="{00000000-0005-0000-0000-00004E680000}"/>
    <cellStyle name="Normal 6 9 3 2 2" xfId="29329" xr:uid="{00000000-0005-0000-0000-00004F680000}"/>
    <cellStyle name="Normal 6 9 3 3" xfId="29330" xr:uid="{00000000-0005-0000-0000-000050680000}"/>
    <cellStyle name="Normal 6 9 3 4" xfId="29331" xr:uid="{00000000-0005-0000-0000-000051680000}"/>
    <cellStyle name="Normal 6 9 4" xfId="29332" xr:uid="{00000000-0005-0000-0000-000052680000}"/>
    <cellStyle name="Normal 6 9 4 2" xfId="29333" xr:uid="{00000000-0005-0000-0000-000053680000}"/>
    <cellStyle name="Normal 6 9 4 3" xfId="29334" xr:uid="{00000000-0005-0000-0000-000054680000}"/>
    <cellStyle name="Normal 6 9 4 4" xfId="29335" xr:uid="{00000000-0005-0000-0000-000055680000}"/>
    <cellStyle name="Normal 6 9 5" xfId="29336" xr:uid="{00000000-0005-0000-0000-000056680000}"/>
    <cellStyle name="Normal 6 9 5 2" xfId="29337" xr:uid="{00000000-0005-0000-0000-000057680000}"/>
    <cellStyle name="Normal 6 9 5 3" xfId="29338" xr:uid="{00000000-0005-0000-0000-000058680000}"/>
    <cellStyle name="Normal 6 9 6" xfId="29339" xr:uid="{00000000-0005-0000-0000-000059680000}"/>
    <cellStyle name="Normal 6 9 7" xfId="29340" xr:uid="{00000000-0005-0000-0000-00005A680000}"/>
    <cellStyle name="Normal 6 9 8" xfId="29341" xr:uid="{00000000-0005-0000-0000-00005B680000}"/>
    <cellStyle name="Normal 60" xfId="29342" xr:uid="{00000000-0005-0000-0000-00005C680000}"/>
    <cellStyle name="Normal 60 2" xfId="29343" xr:uid="{00000000-0005-0000-0000-00005D680000}"/>
    <cellStyle name="Normal 60 2 2" xfId="29344" xr:uid="{00000000-0005-0000-0000-00005E680000}"/>
    <cellStyle name="Normal 60 2 2 2" xfId="29345" xr:uid="{00000000-0005-0000-0000-00005F680000}"/>
    <cellStyle name="Normal 60 2 2 2 2" xfId="29346" xr:uid="{00000000-0005-0000-0000-000060680000}"/>
    <cellStyle name="Normal 60 2 2 3" xfId="29347" xr:uid="{00000000-0005-0000-0000-000061680000}"/>
    <cellStyle name="Normal 60 2 2 4" xfId="29348" xr:uid="{00000000-0005-0000-0000-000062680000}"/>
    <cellStyle name="Normal 60 2 3" xfId="29349" xr:uid="{00000000-0005-0000-0000-000063680000}"/>
    <cellStyle name="Normal 60 2 3 2" xfId="29350" xr:uid="{00000000-0005-0000-0000-000064680000}"/>
    <cellStyle name="Normal 60 2 4" xfId="29351" xr:uid="{00000000-0005-0000-0000-000065680000}"/>
    <cellStyle name="Normal 60 2 5" xfId="29352" xr:uid="{00000000-0005-0000-0000-000066680000}"/>
    <cellStyle name="Normal 60 2 6" xfId="32288" xr:uid="{90FCDD4B-E28D-4965-9A2A-5FB38F44F715}"/>
    <cellStyle name="Normal 60 3" xfId="29353" xr:uid="{00000000-0005-0000-0000-000067680000}"/>
    <cellStyle name="Normal 60 3 2" xfId="29354" xr:uid="{00000000-0005-0000-0000-000068680000}"/>
    <cellStyle name="Normal 60 3 2 2" xfId="29355" xr:uid="{00000000-0005-0000-0000-000069680000}"/>
    <cellStyle name="Normal 60 3 3" xfId="29356" xr:uid="{00000000-0005-0000-0000-00006A680000}"/>
    <cellStyle name="Normal 60 3 4" xfId="29357" xr:uid="{00000000-0005-0000-0000-00006B680000}"/>
    <cellStyle name="Normal 60 4" xfId="29358" xr:uid="{00000000-0005-0000-0000-00006C680000}"/>
    <cellStyle name="Normal 60 4 2" xfId="29359" xr:uid="{00000000-0005-0000-0000-00006D680000}"/>
    <cellStyle name="Normal 60 5" xfId="29360" xr:uid="{00000000-0005-0000-0000-00006E680000}"/>
    <cellStyle name="Normal 60 6" xfId="29361" xr:uid="{00000000-0005-0000-0000-00006F680000}"/>
    <cellStyle name="Normal 60 7" xfId="32287" xr:uid="{CC8AADB8-C6C9-401C-8D97-B58ACBA18E05}"/>
    <cellStyle name="Normal 61" xfId="29362" xr:uid="{00000000-0005-0000-0000-000070680000}"/>
    <cellStyle name="Normal 61 2" xfId="29363" xr:uid="{00000000-0005-0000-0000-000071680000}"/>
    <cellStyle name="Normal 61 2 2" xfId="29364" xr:uid="{00000000-0005-0000-0000-000072680000}"/>
    <cellStyle name="Normal 61 2 2 2" xfId="29365" xr:uid="{00000000-0005-0000-0000-000073680000}"/>
    <cellStyle name="Normal 61 2 2 2 2" xfId="29366" xr:uid="{00000000-0005-0000-0000-000074680000}"/>
    <cellStyle name="Normal 61 2 2 3" xfId="29367" xr:uid="{00000000-0005-0000-0000-000075680000}"/>
    <cellStyle name="Normal 61 2 2 4" xfId="29368" xr:uid="{00000000-0005-0000-0000-000076680000}"/>
    <cellStyle name="Normal 61 2 3" xfId="29369" xr:uid="{00000000-0005-0000-0000-000077680000}"/>
    <cellStyle name="Normal 61 2 3 2" xfId="29370" xr:uid="{00000000-0005-0000-0000-000078680000}"/>
    <cellStyle name="Normal 61 2 4" xfId="29371" xr:uid="{00000000-0005-0000-0000-000079680000}"/>
    <cellStyle name="Normal 61 2 5" xfId="29372" xr:uid="{00000000-0005-0000-0000-00007A680000}"/>
    <cellStyle name="Normal 61 2 6" xfId="32290" xr:uid="{BC8B0C15-76D9-426B-8054-5E6C073D868A}"/>
    <cellStyle name="Normal 61 3" xfId="29373" xr:uid="{00000000-0005-0000-0000-00007B680000}"/>
    <cellStyle name="Normal 61 3 2" xfId="29374" xr:uid="{00000000-0005-0000-0000-00007C680000}"/>
    <cellStyle name="Normal 61 3 2 2" xfId="29375" xr:uid="{00000000-0005-0000-0000-00007D680000}"/>
    <cellStyle name="Normal 61 3 3" xfId="29376" xr:uid="{00000000-0005-0000-0000-00007E680000}"/>
    <cellStyle name="Normal 61 3 4" xfId="29377" xr:uid="{00000000-0005-0000-0000-00007F680000}"/>
    <cellStyle name="Normal 61 4" xfId="29378" xr:uid="{00000000-0005-0000-0000-000080680000}"/>
    <cellStyle name="Normal 61 4 2" xfId="29379" xr:uid="{00000000-0005-0000-0000-000081680000}"/>
    <cellStyle name="Normal 61 5" xfId="29380" xr:uid="{00000000-0005-0000-0000-000082680000}"/>
    <cellStyle name="Normal 61 6" xfId="29381" xr:uid="{00000000-0005-0000-0000-000083680000}"/>
    <cellStyle name="Normal 61 7" xfId="32289" xr:uid="{C496869E-0656-42CC-85E7-047BBBEBE37A}"/>
    <cellStyle name="Normal 62" xfId="29382" xr:uid="{00000000-0005-0000-0000-000084680000}"/>
    <cellStyle name="Normal 62 2" xfId="29383" xr:uid="{00000000-0005-0000-0000-000085680000}"/>
    <cellStyle name="Normal 62 2 2" xfId="29384" xr:uid="{00000000-0005-0000-0000-000086680000}"/>
    <cellStyle name="Normal 62 2 2 2" xfId="29385" xr:uid="{00000000-0005-0000-0000-000087680000}"/>
    <cellStyle name="Normal 62 2 2 2 2" xfId="29386" xr:uid="{00000000-0005-0000-0000-000088680000}"/>
    <cellStyle name="Normal 62 2 2 3" xfId="29387" xr:uid="{00000000-0005-0000-0000-000089680000}"/>
    <cellStyle name="Normal 62 2 2 4" xfId="29388" xr:uid="{00000000-0005-0000-0000-00008A680000}"/>
    <cellStyle name="Normal 62 2 3" xfId="29389" xr:uid="{00000000-0005-0000-0000-00008B680000}"/>
    <cellStyle name="Normal 62 2 3 2" xfId="29390" xr:uid="{00000000-0005-0000-0000-00008C680000}"/>
    <cellStyle name="Normal 62 2 4" xfId="29391" xr:uid="{00000000-0005-0000-0000-00008D680000}"/>
    <cellStyle name="Normal 62 2 5" xfId="29392" xr:uid="{00000000-0005-0000-0000-00008E680000}"/>
    <cellStyle name="Normal 62 2 6" xfId="32292" xr:uid="{D0835D33-B054-48F8-BBFF-3ED1F20A74AB}"/>
    <cellStyle name="Normal 62 3" xfId="29393" xr:uid="{00000000-0005-0000-0000-00008F680000}"/>
    <cellStyle name="Normal 62 3 2" xfId="29394" xr:uid="{00000000-0005-0000-0000-000090680000}"/>
    <cellStyle name="Normal 62 3 2 2" xfId="29395" xr:uid="{00000000-0005-0000-0000-000091680000}"/>
    <cellStyle name="Normal 62 3 3" xfId="29396" xr:uid="{00000000-0005-0000-0000-000092680000}"/>
    <cellStyle name="Normal 62 3 4" xfId="29397" xr:uid="{00000000-0005-0000-0000-000093680000}"/>
    <cellStyle name="Normal 62 4" xfId="29398" xr:uid="{00000000-0005-0000-0000-000094680000}"/>
    <cellStyle name="Normal 62 4 2" xfId="29399" xr:uid="{00000000-0005-0000-0000-000095680000}"/>
    <cellStyle name="Normal 62 5" xfId="29400" xr:uid="{00000000-0005-0000-0000-000096680000}"/>
    <cellStyle name="Normal 62 6" xfId="29401" xr:uid="{00000000-0005-0000-0000-000097680000}"/>
    <cellStyle name="Normal 62 7" xfId="32291" xr:uid="{B3A92F82-21B3-48B6-85C2-E191BA2E5F92}"/>
    <cellStyle name="Normal 63" xfId="29402" xr:uid="{00000000-0005-0000-0000-000098680000}"/>
    <cellStyle name="Normal 63 2" xfId="29403" xr:uid="{00000000-0005-0000-0000-000099680000}"/>
    <cellStyle name="Normal 63 2 2" xfId="29404" xr:uid="{00000000-0005-0000-0000-00009A680000}"/>
    <cellStyle name="Normal 63 2 2 2" xfId="29405" xr:uid="{00000000-0005-0000-0000-00009B680000}"/>
    <cellStyle name="Normal 63 2 2 2 2" xfId="29406" xr:uid="{00000000-0005-0000-0000-00009C680000}"/>
    <cellStyle name="Normal 63 2 2 3" xfId="29407" xr:uid="{00000000-0005-0000-0000-00009D680000}"/>
    <cellStyle name="Normal 63 2 2 4" xfId="29408" xr:uid="{00000000-0005-0000-0000-00009E680000}"/>
    <cellStyle name="Normal 63 2 3" xfId="29409" xr:uid="{00000000-0005-0000-0000-00009F680000}"/>
    <cellStyle name="Normal 63 2 3 2" xfId="29410" xr:uid="{00000000-0005-0000-0000-0000A0680000}"/>
    <cellStyle name="Normal 63 2 4" xfId="29411" xr:uid="{00000000-0005-0000-0000-0000A1680000}"/>
    <cellStyle name="Normal 63 2 5" xfId="29412" xr:uid="{00000000-0005-0000-0000-0000A2680000}"/>
    <cellStyle name="Normal 63 2 6" xfId="32294" xr:uid="{6080E8BF-4C00-459A-A362-06AA8F837956}"/>
    <cellStyle name="Normal 63 3" xfId="29413" xr:uid="{00000000-0005-0000-0000-0000A3680000}"/>
    <cellStyle name="Normal 63 3 2" xfId="29414" xr:uid="{00000000-0005-0000-0000-0000A4680000}"/>
    <cellStyle name="Normal 63 3 2 2" xfId="29415" xr:uid="{00000000-0005-0000-0000-0000A5680000}"/>
    <cellStyle name="Normal 63 3 3" xfId="29416" xr:uid="{00000000-0005-0000-0000-0000A6680000}"/>
    <cellStyle name="Normal 63 3 4" xfId="29417" xr:uid="{00000000-0005-0000-0000-0000A7680000}"/>
    <cellStyle name="Normal 63 4" xfId="29418" xr:uid="{00000000-0005-0000-0000-0000A8680000}"/>
    <cellStyle name="Normal 63 4 2" xfId="29419" xr:uid="{00000000-0005-0000-0000-0000A9680000}"/>
    <cellStyle name="Normal 63 5" xfId="29420" xr:uid="{00000000-0005-0000-0000-0000AA680000}"/>
    <cellStyle name="Normal 63 6" xfId="29421" xr:uid="{00000000-0005-0000-0000-0000AB680000}"/>
    <cellStyle name="Normal 63 7" xfId="32293" xr:uid="{2326D7A5-ED28-4173-955F-97F8F9017890}"/>
    <cellStyle name="Normal 64" xfId="29422" xr:uid="{00000000-0005-0000-0000-0000AC680000}"/>
    <cellStyle name="Normal 64 2" xfId="29423" xr:uid="{00000000-0005-0000-0000-0000AD680000}"/>
    <cellStyle name="Normal 64 2 2" xfId="29424" xr:uid="{00000000-0005-0000-0000-0000AE680000}"/>
    <cellStyle name="Normal 64 2 2 2" xfId="29425" xr:uid="{00000000-0005-0000-0000-0000AF680000}"/>
    <cellStyle name="Normal 64 2 2 2 2" xfId="29426" xr:uid="{00000000-0005-0000-0000-0000B0680000}"/>
    <cellStyle name="Normal 64 2 2 3" xfId="29427" xr:uid="{00000000-0005-0000-0000-0000B1680000}"/>
    <cellStyle name="Normal 64 2 2 4" xfId="29428" xr:uid="{00000000-0005-0000-0000-0000B2680000}"/>
    <cellStyle name="Normal 64 2 3" xfId="29429" xr:uid="{00000000-0005-0000-0000-0000B3680000}"/>
    <cellStyle name="Normal 64 2 3 2" xfId="29430" xr:uid="{00000000-0005-0000-0000-0000B4680000}"/>
    <cellStyle name="Normal 64 2 4" xfId="29431" xr:uid="{00000000-0005-0000-0000-0000B5680000}"/>
    <cellStyle name="Normal 64 2 5" xfId="29432" xr:uid="{00000000-0005-0000-0000-0000B6680000}"/>
    <cellStyle name="Normal 64 2 6" xfId="32296" xr:uid="{13B18342-CABF-4D15-8DF0-988FA5B9666F}"/>
    <cellStyle name="Normal 64 3" xfId="29433" xr:uid="{00000000-0005-0000-0000-0000B7680000}"/>
    <cellStyle name="Normal 64 3 2" xfId="29434" xr:uid="{00000000-0005-0000-0000-0000B8680000}"/>
    <cellStyle name="Normal 64 3 2 2" xfId="29435" xr:uid="{00000000-0005-0000-0000-0000B9680000}"/>
    <cellStyle name="Normal 64 3 3" xfId="29436" xr:uid="{00000000-0005-0000-0000-0000BA680000}"/>
    <cellStyle name="Normal 64 3 4" xfId="29437" xr:uid="{00000000-0005-0000-0000-0000BB680000}"/>
    <cellStyle name="Normal 64 4" xfId="29438" xr:uid="{00000000-0005-0000-0000-0000BC680000}"/>
    <cellStyle name="Normal 64 4 2" xfId="29439" xr:uid="{00000000-0005-0000-0000-0000BD680000}"/>
    <cellStyle name="Normal 64 5" xfId="29440" xr:uid="{00000000-0005-0000-0000-0000BE680000}"/>
    <cellStyle name="Normal 64 6" xfId="29441" xr:uid="{00000000-0005-0000-0000-0000BF680000}"/>
    <cellStyle name="Normal 64 7" xfId="32295" xr:uid="{A013DFDB-343E-4F1C-82C6-5273A56BC6B4}"/>
    <cellStyle name="Normal 65" xfId="29442" xr:uid="{00000000-0005-0000-0000-0000C0680000}"/>
    <cellStyle name="Normal 65 2" xfId="29443" xr:uid="{00000000-0005-0000-0000-0000C1680000}"/>
    <cellStyle name="Normal 65 2 2" xfId="29444" xr:uid="{00000000-0005-0000-0000-0000C2680000}"/>
    <cellStyle name="Normal 65 2 2 2" xfId="29445" xr:uid="{00000000-0005-0000-0000-0000C3680000}"/>
    <cellStyle name="Normal 65 2 2 2 2" xfId="29446" xr:uid="{00000000-0005-0000-0000-0000C4680000}"/>
    <cellStyle name="Normal 65 2 2 3" xfId="29447" xr:uid="{00000000-0005-0000-0000-0000C5680000}"/>
    <cellStyle name="Normal 65 2 2 4" xfId="29448" xr:uid="{00000000-0005-0000-0000-0000C6680000}"/>
    <cellStyle name="Normal 65 2 3" xfId="29449" xr:uid="{00000000-0005-0000-0000-0000C7680000}"/>
    <cellStyle name="Normal 65 2 3 2" xfId="29450" xr:uid="{00000000-0005-0000-0000-0000C8680000}"/>
    <cellStyle name="Normal 65 2 4" xfId="29451" xr:uid="{00000000-0005-0000-0000-0000C9680000}"/>
    <cellStyle name="Normal 65 2 5" xfId="29452" xr:uid="{00000000-0005-0000-0000-0000CA680000}"/>
    <cellStyle name="Normal 65 2 6" xfId="32298" xr:uid="{3A36CFC2-9F37-4CB6-A032-E60022B1785A}"/>
    <cellStyle name="Normal 65 3" xfId="29453" xr:uid="{00000000-0005-0000-0000-0000CB680000}"/>
    <cellStyle name="Normal 65 3 2" xfId="29454" xr:uid="{00000000-0005-0000-0000-0000CC680000}"/>
    <cellStyle name="Normal 65 3 2 2" xfId="29455" xr:uid="{00000000-0005-0000-0000-0000CD680000}"/>
    <cellStyle name="Normal 65 3 3" xfId="29456" xr:uid="{00000000-0005-0000-0000-0000CE680000}"/>
    <cellStyle name="Normal 65 3 4" xfId="29457" xr:uid="{00000000-0005-0000-0000-0000CF680000}"/>
    <cellStyle name="Normal 65 4" xfId="29458" xr:uid="{00000000-0005-0000-0000-0000D0680000}"/>
    <cellStyle name="Normal 65 4 2" xfId="29459" xr:uid="{00000000-0005-0000-0000-0000D1680000}"/>
    <cellStyle name="Normal 65 5" xfId="29460" xr:uid="{00000000-0005-0000-0000-0000D2680000}"/>
    <cellStyle name="Normal 65 6" xfId="29461" xr:uid="{00000000-0005-0000-0000-0000D3680000}"/>
    <cellStyle name="Normal 65 7" xfId="32297" xr:uid="{D866CE94-E50A-488E-80EC-816757B08C32}"/>
    <cellStyle name="Normal 66" xfId="29462" xr:uid="{00000000-0005-0000-0000-0000D4680000}"/>
    <cellStyle name="Normal 66 2" xfId="29463" xr:uid="{00000000-0005-0000-0000-0000D5680000}"/>
    <cellStyle name="Normal 66 2 2" xfId="29464" xr:uid="{00000000-0005-0000-0000-0000D6680000}"/>
    <cellStyle name="Normal 66 2 2 2" xfId="29465" xr:uid="{00000000-0005-0000-0000-0000D7680000}"/>
    <cellStyle name="Normal 66 2 2 2 2" xfId="29466" xr:uid="{00000000-0005-0000-0000-0000D8680000}"/>
    <cellStyle name="Normal 66 2 2 3" xfId="29467" xr:uid="{00000000-0005-0000-0000-0000D9680000}"/>
    <cellStyle name="Normal 66 2 2 4" xfId="29468" xr:uid="{00000000-0005-0000-0000-0000DA680000}"/>
    <cellStyle name="Normal 66 2 3" xfId="29469" xr:uid="{00000000-0005-0000-0000-0000DB680000}"/>
    <cellStyle name="Normal 66 2 3 2" xfId="29470" xr:uid="{00000000-0005-0000-0000-0000DC680000}"/>
    <cellStyle name="Normal 66 2 4" xfId="29471" xr:uid="{00000000-0005-0000-0000-0000DD680000}"/>
    <cellStyle name="Normal 66 2 5" xfId="29472" xr:uid="{00000000-0005-0000-0000-0000DE680000}"/>
    <cellStyle name="Normal 66 2 6" xfId="32300" xr:uid="{CC004624-1862-4811-915A-7045C5D4F4F6}"/>
    <cellStyle name="Normal 66 3" xfId="29473" xr:uid="{00000000-0005-0000-0000-0000DF680000}"/>
    <cellStyle name="Normal 66 3 2" xfId="29474" xr:uid="{00000000-0005-0000-0000-0000E0680000}"/>
    <cellStyle name="Normal 66 3 2 2" xfId="29475" xr:uid="{00000000-0005-0000-0000-0000E1680000}"/>
    <cellStyle name="Normal 66 3 3" xfId="29476" xr:uid="{00000000-0005-0000-0000-0000E2680000}"/>
    <cellStyle name="Normal 66 3 4" xfId="29477" xr:uid="{00000000-0005-0000-0000-0000E3680000}"/>
    <cellStyle name="Normal 66 4" xfId="29478" xr:uid="{00000000-0005-0000-0000-0000E4680000}"/>
    <cellStyle name="Normal 66 4 2" xfId="29479" xr:uid="{00000000-0005-0000-0000-0000E5680000}"/>
    <cellStyle name="Normal 66 5" xfId="29480" xr:uid="{00000000-0005-0000-0000-0000E6680000}"/>
    <cellStyle name="Normal 66 6" xfId="29481" xr:uid="{00000000-0005-0000-0000-0000E7680000}"/>
    <cellStyle name="Normal 66 7" xfId="32299" xr:uid="{A7FEC530-753C-4951-A850-8459DD048CF9}"/>
    <cellStyle name="Normal 67" xfId="29482" xr:uid="{00000000-0005-0000-0000-0000E8680000}"/>
    <cellStyle name="Normal 67 2" xfId="29483" xr:uid="{00000000-0005-0000-0000-0000E9680000}"/>
    <cellStyle name="Normal 67 2 2" xfId="29484" xr:uid="{00000000-0005-0000-0000-0000EA680000}"/>
    <cellStyle name="Normal 67 2 2 2" xfId="29485" xr:uid="{00000000-0005-0000-0000-0000EB680000}"/>
    <cellStyle name="Normal 67 2 2 2 2" xfId="29486" xr:uid="{00000000-0005-0000-0000-0000EC680000}"/>
    <cellStyle name="Normal 67 2 2 3" xfId="29487" xr:uid="{00000000-0005-0000-0000-0000ED680000}"/>
    <cellStyle name="Normal 67 2 2 4" xfId="29488" xr:uid="{00000000-0005-0000-0000-0000EE680000}"/>
    <cellStyle name="Normal 67 2 3" xfId="29489" xr:uid="{00000000-0005-0000-0000-0000EF680000}"/>
    <cellStyle name="Normal 67 2 3 2" xfId="29490" xr:uid="{00000000-0005-0000-0000-0000F0680000}"/>
    <cellStyle name="Normal 67 2 4" xfId="29491" xr:uid="{00000000-0005-0000-0000-0000F1680000}"/>
    <cellStyle name="Normal 67 2 5" xfId="29492" xr:uid="{00000000-0005-0000-0000-0000F2680000}"/>
    <cellStyle name="Normal 67 3" xfId="29493" xr:uid="{00000000-0005-0000-0000-0000F3680000}"/>
    <cellStyle name="Normal 67 3 2" xfId="29494" xr:uid="{00000000-0005-0000-0000-0000F4680000}"/>
    <cellStyle name="Normal 67 3 2 2" xfId="29495" xr:uid="{00000000-0005-0000-0000-0000F5680000}"/>
    <cellStyle name="Normal 67 3 3" xfId="29496" xr:uid="{00000000-0005-0000-0000-0000F6680000}"/>
    <cellStyle name="Normal 67 3 4" xfId="29497" xr:uid="{00000000-0005-0000-0000-0000F7680000}"/>
    <cellStyle name="Normal 67 4" xfId="29498" xr:uid="{00000000-0005-0000-0000-0000F8680000}"/>
    <cellStyle name="Normal 67 4 2" xfId="29499" xr:uid="{00000000-0005-0000-0000-0000F9680000}"/>
    <cellStyle name="Normal 67 5" xfId="29500" xr:uid="{00000000-0005-0000-0000-0000FA680000}"/>
    <cellStyle name="Normal 67 6" xfId="29501" xr:uid="{00000000-0005-0000-0000-0000FB680000}"/>
    <cellStyle name="Normal 67 7" xfId="32301" xr:uid="{4BF8DC0D-86D3-4F06-9754-8F778ABCCB1D}"/>
    <cellStyle name="Normal 68" xfId="29502" xr:uid="{00000000-0005-0000-0000-0000FC680000}"/>
    <cellStyle name="Normal 68 2" xfId="29503" xr:uid="{00000000-0005-0000-0000-0000FD680000}"/>
    <cellStyle name="Normal 68 2 2" xfId="29504" xr:uid="{00000000-0005-0000-0000-0000FE680000}"/>
    <cellStyle name="Normal 68 2 2 2" xfId="29505" xr:uid="{00000000-0005-0000-0000-0000FF680000}"/>
    <cellStyle name="Normal 68 2 2 2 2" xfId="29506" xr:uid="{00000000-0005-0000-0000-000000690000}"/>
    <cellStyle name="Normal 68 2 2 3" xfId="29507" xr:uid="{00000000-0005-0000-0000-000001690000}"/>
    <cellStyle name="Normal 68 2 2 4" xfId="29508" xr:uid="{00000000-0005-0000-0000-000002690000}"/>
    <cellStyle name="Normal 68 2 3" xfId="29509" xr:uid="{00000000-0005-0000-0000-000003690000}"/>
    <cellStyle name="Normal 68 2 3 2" xfId="29510" xr:uid="{00000000-0005-0000-0000-000004690000}"/>
    <cellStyle name="Normal 68 2 4" xfId="29511" xr:uid="{00000000-0005-0000-0000-000005690000}"/>
    <cellStyle name="Normal 68 2 5" xfId="29512" xr:uid="{00000000-0005-0000-0000-000006690000}"/>
    <cellStyle name="Normal 68 3" xfId="29513" xr:uid="{00000000-0005-0000-0000-000007690000}"/>
    <cellStyle name="Normal 68 3 2" xfId="29514" xr:uid="{00000000-0005-0000-0000-000008690000}"/>
    <cellStyle name="Normal 68 3 2 2" xfId="29515" xr:uid="{00000000-0005-0000-0000-000009690000}"/>
    <cellStyle name="Normal 68 3 3" xfId="29516" xr:uid="{00000000-0005-0000-0000-00000A690000}"/>
    <cellStyle name="Normal 68 3 4" xfId="29517" xr:uid="{00000000-0005-0000-0000-00000B690000}"/>
    <cellStyle name="Normal 68 4" xfId="29518" xr:uid="{00000000-0005-0000-0000-00000C690000}"/>
    <cellStyle name="Normal 68 4 2" xfId="29519" xr:uid="{00000000-0005-0000-0000-00000D690000}"/>
    <cellStyle name="Normal 68 5" xfId="29520" xr:uid="{00000000-0005-0000-0000-00000E690000}"/>
    <cellStyle name="Normal 68 6" xfId="29521" xr:uid="{00000000-0005-0000-0000-00000F690000}"/>
    <cellStyle name="Normal 68 7" xfId="32302" xr:uid="{CD5D084C-9ED9-40ED-B6CE-2994B8B4BA0E}"/>
    <cellStyle name="Normal 69" xfId="29522" xr:uid="{00000000-0005-0000-0000-000010690000}"/>
    <cellStyle name="Normal 69 2" xfId="29523" xr:uid="{00000000-0005-0000-0000-000011690000}"/>
    <cellStyle name="Normal 69 2 2" xfId="29524" xr:uid="{00000000-0005-0000-0000-000012690000}"/>
    <cellStyle name="Normal 69 2 2 2" xfId="29525" xr:uid="{00000000-0005-0000-0000-000013690000}"/>
    <cellStyle name="Normal 69 2 2 2 2" xfId="29526" xr:uid="{00000000-0005-0000-0000-000014690000}"/>
    <cellStyle name="Normal 69 2 2 3" xfId="29527" xr:uid="{00000000-0005-0000-0000-000015690000}"/>
    <cellStyle name="Normal 69 2 2 4" xfId="29528" xr:uid="{00000000-0005-0000-0000-000016690000}"/>
    <cellStyle name="Normal 69 2 3" xfId="29529" xr:uid="{00000000-0005-0000-0000-000017690000}"/>
    <cellStyle name="Normal 69 2 3 2" xfId="29530" xr:uid="{00000000-0005-0000-0000-000018690000}"/>
    <cellStyle name="Normal 69 2 4" xfId="29531" xr:uid="{00000000-0005-0000-0000-000019690000}"/>
    <cellStyle name="Normal 69 2 5" xfId="29532" xr:uid="{00000000-0005-0000-0000-00001A690000}"/>
    <cellStyle name="Normal 69 3" xfId="29533" xr:uid="{00000000-0005-0000-0000-00001B690000}"/>
    <cellStyle name="Normal 69 3 2" xfId="29534" xr:uid="{00000000-0005-0000-0000-00001C690000}"/>
    <cellStyle name="Normal 69 3 2 2" xfId="29535" xr:uid="{00000000-0005-0000-0000-00001D690000}"/>
    <cellStyle name="Normal 69 3 3" xfId="29536" xr:uid="{00000000-0005-0000-0000-00001E690000}"/>
    <cellStyle name="Normal 69 3 4" xfId="29537" xr:uid="{00000000-0005-0000-0000-00001F690000}"/>
    <cellStyle name="Normal 69 4" xfId="29538" xr:uid="{00000000-0005-0000-0000-000020690000}"/>
    <cellStyle name="Normal 69 4 2" xfId="29539" xr:uid="{00000000-0005-0000-0000-000021690000}"/>
    <cellStyle name="Normal 69 5" xfId="29540" xr:uid="{00000000-0005-0000-0000-000022690000}"/>
    <cellStyle name="Normal 69 6" xfId="29541" xr:uid="{00000000-0005-0000-0000-000023690000}"/>
    <cellStyle name="Normal 69 7" xfId="32303" xr:uid="{19A45895-F22C-4A8F-BF93-DAEAD79C98AD}"/>
    <cellStyle name="Normal 7" xfId="129" xr:uid="{00000000-0005-0000-0000-000024690000}"/>
    <cellStyle name="Normal 7 2" xfId="667" xr:uid="{00000000-0005-0000-0000-000025690000}"/>
    <cellStyle name="Normal 7 2 2" xfId="29542" xr:uid="{00000000-0005-0000-0000-000026690000}"/>
    <cellStyle name="Normal 7 2 3" xfId="29543" xr:uid="{00000000-0005-0000-0000-000027690000}"/>
    <cellStyle name="Normal 7 2 4" xfId="29544" xr:uid="{00000000-0005-0000-0000-000028690000}"/>
    <cellStyle name="Normal 7 2 5" xfId="32305" xr:uid="{78D158B3-D982-42C5-875B-70384640BFA2}"/>
    <cellStyle name="Normal 7 3" xfId="29545" xr:uid="{00000000-0005-0000-0000-000029690000}"/>
    <cellStyle name="Normal 7 3 2" xfId="32306" xr:uid="{0C2B1207-8827-4B40-8449-AE897481A6AE}"/>
    <cellStyle name="Normal 7 4" xfId="29546" xr:uid="{00000000-0005-0000-0000-00002A690000}"/>
    <cellStyle name="Normal 7 4 2" xfId="32307" xr:uid="{761F26D0-2212-4F90-8DB0-9BD2B97DFF5B}"/>
    <cellStyle name="Normal 7 5" xfId="29547" xr:uid="{00000000-0005-0000-0000-00002B690000}"/>
    <cellStyle name="Normal 7 6" xfId="29548" xr:uid="{00000000-0005-0000-0000-00002C690000}"/>
    <cellStyle name="Normal 7 7" xfId="31719" xr:uid="{00000000-0005-0000-0000-00002D690000}"/>
    <cellStyle name="Normal 7 8" xfId="32304" xr:uid="{FE609570-6452-4D9D-A3A0-E59529FE8B11}"/>
    <cellStyle name="Normal 70" xfId="29549" xr:uid="{00000000-0005-0000-0000-00002E690000}"/>
    <cellStyle name="Normal 70 2" xfId="29550" xr:uid="{00000000-0005-0000-0000-00002F690000}"/>
    <cellStyle name="Normal 70 2 2" xfId="29551" xr:uid="{00000000-0005-0000-0000-000030690000}"/>
    <cellStyle name="Normal 70 2 2 2" xfId="29552" xr:uid="{00000000-0005-0000-0000-000031690000}"/>
    <cellStyle name="Normal 70 2 2 2 2" xfId="29553" xr:uid="{00000000-0005-0000-0000-000032690000}"/>
    <cellStyle name="Normal 70 2 2 3" xfId="29554" xr:uid="{00000000-0005-0000-0000-000033690000}"/>
    <cellStyle name="Normal 70 2 2 4" xfId="29555" xr:uid="{00000000-0005-0000-0000-000034690000}"/>
    <cellStyle name="Normal 70 2 3" xfId="29556" xr:uid="{00000000-0005-0000-0000-000035690000}"/>
    <cellStyle name="Normal 70 2 3 2" xfId="29557" xr:uid="{00000000-0005-0000-0000-000036690000}"/>
    <cellStyle name="Normal 70 2 4" xfId="29558" xr:uid="{00000000-0005-0000-0000-000037690000}"/>
    <cellStyle name="Normal 70 2 5" xfId="29559" xr:uid="{00000000-0005-0000-0000-000038690000}"/>
    <cellStyle name="Normal 70 3" xfId="29560" xr:uid="{00000000-0005-0000-0000-000039690000}"/>
    <cellStyle name="Normal 70 3 2" xfId="29561" xr:uid="{00000000-0005-0000-0000-00003A690000}"/>
    <cellStyle name="Normal 70 3 2 2" xfId="29562" xr:uid="{00000000-0005-0000-0000-00003B690000}"/>
    <cellStyle name="Normal 70 3 3" xfId="29563" xr:uid="{00000000-0005-0000-0000-00003C690000}"/>
    <cellStyle name="Normal 70 3 4" xfId="29564" xr:uid="{00000000-0005-0000-0000-00003D690000}"/>
    <cellStyle name="Normal 70 4" xfId="29565" xr:uid="{00000000-0005-0000-0000-00003E690000}"/>
    <cellStyle name="Normal 70 4 2" xfId="29566" xr:uid="{00000000-0005-0000-0000-00003F690000}"/>
    <cellStyle name="Normal 70 5" xfId="29567" xr:uid="{00000000-0005-0000-0000-000040690000}"/>
    <cellStyle name="Normal 70 6" xfId="29568" xr:uid="{00000000-0005-0000-0000-000041690000}"/>
    <cellStyle name="Normal 70 7" xfId="32308" xr:uid="{87E12B2B-1C3A-4398-BF9B-EC985B60CF1F}"/>
    <cellStyle name="Normal 71" xfId="29569" xr:uid="{00000000-0005-0000-0000-000042690000}"/>
    <cellStyle name="Normal 71 2" xfId="29570" xr:uid="{00000000-0005-0000-0000-000043690000}"/>
    <cellStyle name="Normal 71 2 2" xfId="29571" xr:uid="{00000000-0005-0000-0000-000044690000}"/>
    <cellStyle name="Normal 71 2 2 2" xfId="29572" xr:uid="{00000000-0005-0000-0000-000045690000}"/>
    <cellStyle name="Normal 71 2 2 2 2" xfId="29573" xr:uid="{00000000-0005-0000-0000-000046690000}"/>
    <cellStyle name="Normal 71 2 2 3" xfId="29574" xr:uid="{00000000-0005-0000-0000-000047690000}"/>
    <cellStyle name="Normal 71 2 2 4" xfId="29575" xr:uid="{00000000-0005-0000-0000-000048690000}"/>
    <cellStyle name="Normal 71 2 3" xfId="29576" xr:uid="{00000000-0005-0000-0000-000049690000}"/>
    <cellStyle name="Normal 71 2 3 2" xfId="29577" xr:uid="{00000000-0005-0000-0000-00004A690000}"/>
    <cellStyle name="Normal 71 2 4" xfId="29578" xr:uid="{00000000-0005-0000-0000-00004B690000}"/>
    <cellStyle name="Normal 71 2 5" xfId="29579" xr:uid="{00000000-0005-0000-0000-00004C690000}"/>
    <cellStyle name="Normal 71 3" xfId="29580" xr:uid="{00000000-0005-0000-0000-00004D690000}"/>
    <cellStyle name="Normal 71 3 2" xfId="29581" xr:uid="{00000000-0005-0000-0000-00004E690000}"/>
    <cellStyle name="Normal 71 3 2 2" xfId="29582" xr:uid="{00000000-0005-0000-0000-00004F690000}"/>
    <cellStyle name="Normal 71 3 3" xfId="29583" xr:uid="{00000000-0005-0000-0000-000050690000}"/>
    <cellStyle name="Normal 71 3 4" xfId="29584" xr:uid="{00000000-0005-0000-0000-000051690000}"/>
    <cellStyle name="Normal 71 4" xfId="29585" xr:uid="{00000000-0005-0000-0000-000052690000}"/>
    <cellStyle name="Normal 71 4 2" xfId="29586" xr:uid="{00000000-0005-0000-0000-000053690000}"/>
    <cellStyle name="Normal 71 5" xfId="29587" xr:uid="{00000000-0005-0000-0000-000054690000}"/>
    <cellStyle name="Normal 71 6" xfId="29588" xr:uid="{00000000-0005-0000-0000-000055690000}"/>
    <cellStyle name="Normal 71 7" xfId="32309" xr:uid="{BFCEC0A1-4EA1-4761-971D-EB97A34D08BA}"/>
    <cellStyle name="Normal 72" xfId="29589" xr:uid="{00000000-0005-0000-0000-000056690000}"/>
    <cellStyle name="Normal 72 2" xfId="29590" xr:uid="{00000000-0005-0000-0000-000057690000}"/>
    <cellStyle name="Normal 72 2 2" xfId="29591" xr:uid="{00000000-0005-0000-0000-000058690000}"/>
    <cellStyle name="Normal 72 2 2 2" xfId="29592" xr:uid="{00000000-0005-0000-0000-000059690000}"/>
    <cellStyle name="Normal 72 2 2 2 2" xfId="29593" xr:uid="{00000000-0005-0000-0000-00005A690000}"/>
    <cellStyle name="Normal 72 2 2 3" xfId="29594" xr:uid="{00000000-0005-0000-0000-00005B690000}"/>
    <cellStyle name="Normal 72 2 2 4" xfId="29595" xr:uid="{00000000-0005-0000-0000-00005C690000}"/>
    <cellStyle name="Normal 72 2 3" xfId="29596" xr:uid="{00000000-0005-0000-0000-00005D690000}"/>
    <cellStyle name="Normal 72 2 3 2" xfId="29597" xr:uid="{00000000-0005-0000-0000-00005E690000}"/>
    <cellStyle name="Normal 72 2 4" xfId="29598" xr:uid="{00000000-0005-0000-0000-00005F690000}"/>
    <cellStyle name="Normal 72 2 5" xfId="29599" xr:uid="{00000000-0005-0000-0000-000060690000}"/>
    <cellStyle name="Normal 72 3" xfId="29600" xr:uid="{00000000-0005-0000-0000-000061690000}"/>
    <cellStyle name="Normal 72 3 2" xfId="29601" xr:uid="{00000000-0005-0000-0000-000062690000}"/>
    <cellStyle name="Normal 72 3 2 2" xfId="29602" xr:uid="{00000000-0005-0000-0000-000063690000}"/>
    <cellStyle name="Normal 72 3 3" xfId="29603" xr:uid="{00000000-0005-0000-0000-000064690000}"/>
    <cellStyle name="Normal 72 3 4" xfId="29604" xr:uid="{00000000-0005-0000-0000-000065690000}"/>
    <cellStyle name="Normal 72 4" xfId="29605" xr:uid="{00000000-0005-0000-0000-000066690000}"/>
    <cellStyle name="Normal 72 4 2" xfId="29606" xr:uid="{00000000-0005-0000-0000-000067690000}"/>
    <cellStyle name="Normal 72 5" xfId="29607" xr:uid="{00000000-0005-0000-0000-000068690000}"/>
    <cellStyle name="Normal 72 6" xfId="29608" xr:uid="{00000000-0005-0000-0000-000069690000}"/>
    <cellStyle name="Normal 72 7" xfId="32310" xr:uid="{51F309A6-7AE6-4435-8173-A583CAFEE687}"/>
    <cellStyle name="Normal 73" xfId="29609" xr:uid="{00000000-0005-0000-0000-00006A690000}"/>
    <cellStyle name="Normal 73 2" xfId="29610" xr:uid="{00000000-0005-0000-0000-00006B690000}"/>
    <cellStyle name="Normal 73 2 2" xfId="29611" xr:uid="{00000000-0005-0000-0000-00006C690000}"/>
    <cellStyle name="Normal 73 2 2 2" xfId="29612" xr:uid="{00000000-0005-0000-0000-00006D690000}"/>
    <cellStyle name="Normal 73 2 2 2 2" xfId="29613" xr:uid="{00000000-0005-0000-0000-00006E690000}"/>
    <cellStyle name="Normal 73 2 2 3" xfId="29614" xr:uid="{00000000-0005-0000-0000-00006F690000}"/>
    <cellStyle name="Normal 73 2 2 4" xfId="29615" xr:uid="{00000000-0005-0000-0000-000070690000}"/>
    <cellStyle name="Normal 73 2 3" xfId="29616" xr:uid="{00000000-0005-0000-0000-000071690000}"/>
    <cellStyle name="Normal 73 2 3 2" xfId="29617" xr:uid="{00000000-0005-0000-0000-000072690000}"/>
    <cellStyle name="Normal 73 2 4" xfId="29618" xr:uid="{00000000-0005-0000-0000-000073690000}"/>
    <cellStyle name="Normal 73 2 5" xfId="29619" xr:uid="{00000000-0005-0000-0000-000074690000}"/>
    <cellStyle name="Normal 73 3" xfId="29620" xr:uid="{00000000-0005-0000-0000-000075690000}"/>
    <cellStyle name="Normal 73 3 2" xfId="29621" xr:uid="{00000000-0005-0000-0000-000076690000}"/>
    <cellStyle name="Normal 73 3 2 2" xfId="29622" xr:uid="{00000000-0005-0000-0000-000077690000}"/>
    <cellStyle name="Normal 73 3 3" xfId="29623" xr:uid="{00000000-0005-0000-0000-000078690000}"/>
    <cellStyle name="Normal 73 3 4" xfId="29624" xr:uid="{00000000-0005-0000-0000-000079690000}"/>
    <cellStyle name="Normal 73 4" xfId="29625" xr:uid="{00000000-0005-0000-0000-00007A690000}"/>
    <cellStyle name="Normal 73 4 2" xfId="29626" xr:uid="{00000000-0005-0000-0000-00007B690000}"/>
    <cellStyle name="Normal 73 5" xfId="29627" xr:uid="{00000000-0005-0000-0000-00007C690000}"/>
    <cellStyle name="Normal 73 6" xfId="29628" xr:uid="{00000000-0005-0000-0000-00007D690000}"/>
    <cellStyle name="Normal 73 7" xfId="32491" xr:uid="{8CB7D299-4C51-420E-920B-AF4B90E12EEF}"/>
    <cellStyle name="Normal 74" xfId="29629" xr:uid="{00000000-0005-0000-0000-00007E690000}"/>
    <cellStyle name="Normal 74 2" xfId="29630" xr:uid="{00000000-0005-0000-0000-00007F690000}"/>
    <cellStyle name="Normal 74 2 2" xfId="29631" xr:uid="{00000000-0005-0000-0000-000080690000}"/>
    <cellStyle name="Normal 74 2 2 2" xfId="29632" xr:uid="{00000000-0005-0000-0000-000081690000}"/>
    <cellStyle name="Normal 74 2 2 2 2" xfId="29633" xr:uid="{00000000-0005-0000-0000-000082690000}"/>
    <cellStyle name="Normal 74 2 2 3" xfId="29634" xr:uid="{00000000-0005-0000-0000-000083690000}"/>
    <cellStyle name="Normal 74 2 2 4" xfId="29635" xr:uid="{00000000-0005-0000-0000-000084690000}"/>
    <cellStyle name="Normal 74 2 3" xfId="29636" xr:uid="{00000000-0005-0000-0000-000085690000}"/>
    <cellStyle name="Normal 74 2 3 2" xfId="29637" xr:uid="{00000000-0005-0000-0000-000086690000}"/>
    <cellStyle name="Normal 74 2 4" xfId="29638" xr:uid="{00000000-0005-0000-0000-000087690000}"/>
    <cellStyle name="Normal 74 2 5" xfId="29639" xr:uid="{00000000-0005-0000-0000-000088690000}"/>
    <cellStyle name="Normal 74 3" xfId="29640" xr:uid="{00000000-0005-0000-0000-000089690000}"/>
    <cellStyle name="Normal 74 3 2" xfId="29641" xr:uid="{00000000-0005-0000-0000-00008A690000}"/>
    <cellStyle name="Normal 74 3 2 2" xfId="29642" xr:uid="{00000000-0005-0000-0000-00008B690000}"/>
    <cellStyle name="Normal 74 3 3" xfId="29643" xr:uid="{00000000-0005-0000-0000-00008C690000}"/>
    <cellStyle name="Normal 74 3 4" xfId="29644" xr:uid="{00000000-0005-0000-0000-00008D690000}"/>
    <cellStyle name="Normal 74 4" xfId="29645" xr:uid="{00000000-0005-0000-0000-00008E690000}"/>
    <cellStyle name="Normal 74 4 2" xfId="29646" xr:uid="{00000000-0005-0000-0000-00008F690000}"/>
    <cellStyle name="Normal 74 5" xfId="29647" xr:uid="{00000000-0005-0000-0000-000090690000}"/>
    <cellStyle name="Normal 74 6" xfId="29648" xr:uid="{00000000-0005-0000-0000-000091690000}"/>
    <cellStyle name="Normal 74 7" xfId="32492" xr:uid="{3052288A-770D-4606-A756-7EE27857EA21}"/>
    <cellStyle name="Normal 75" xfId="29649" xr:uid="{00000000-0005-0000-0000-000092690000}"/>
    <cellStyle name="Normal 75 2" xfId="29650" xr:uid="{00000000-0005-0000-0000-000093690000}"/>
    <cellStyle name="Normal 75 2 2" xfId="29651" xr:uid="{00000000-0005-0000-0000-000094690000}"/>
    <cellStyle name="Normal 75 2 2 2" xfId="29652" xr:uid="{00000000-0005-0000-0000-000095690000}"/>
    <cellStyle name="Normal 75 2 2 2 2" xfId="29653" xr:uid="{00000000-0005-0000-0000-000096690000}"/>
    <cellStyle name="Normal 75 2 2 3" xfId="29654" xr:uid="{00000000-0005-0000-0000-000097690000}"/>
    <cellStyle name="Normal 75 2 2 4" xfId="29655" xr:uid="{00000000-0005-0000-0000-000098690000}"/>
    <cellStyle name="Normal 75 2 3" xfId="29656" xr:uid="{00000000-0005-0000-0000-000099690000}"/>
    <cellStyle name="Normal 75 2 3 2" xfId="29657" xr:uid="{00000000-0005-0000-0000-00009A690000}"/>
    <cellStyle name="Normal 75 2 4" xfId="29658" xr:uid="{00000000-0005-0000-0000-00009B690000}"/>
    <cellStyle name="Normal 75 2 5" xfId="29659" xr:uid="{00000000-0005-0000-0000-00009C690000}"/>
    <cellStyle name="Normal 75 3" xfId="29660" xr:uid="{00000000-0005-0000-0000-00009D690000}"/>
    <cellStyle name="Normal 75 3 2" xfId="29661" xr:uid="{00000000-0005-0000-0000-00009E690000}"/>
    <cellStyle name="Normal 75 3 2 2" xfId="29662" xr:uid="{00000000-0005-0000-0000-00009F690000}"/>
    <cellStyle name="Normal 75 3 3" xfId="29663" xr:uid="{00000000-0005-0000-0000-0000A0690000}"/>
    <cellStyle name="Normal 75 3 4" xfId="29664" xr:uid="{00000000-0005-0000-0000-0000A1690000}"/>
    <cellStyle name="Normal 75 4" xfId="29665" xr:uid="{00000000-0005-0000-0000-0000A2690000}"/>
    <cellStyle name="Normal 75 4 2" xfId="29666" xr:uid="{00000000-0005-0000-0000-0000A3690000}"/>
    <cellStyle name="Normal 75 5" xfId="29667" xr:uid="{00000000-0005-0000-0000-0000A4690000}"/>
    <cellStyle name="Normal 75 6" xfId="29668" xr:uid="{00000000-0005-0000-0000-0000A5690000}"/>
    <cellStyle name="Normal 75 7" xfId="32493" xr:uid="{10B05D9C-1055-4A9F-A67C-066571D93841}"/>
    <cellStyle name="Normal 76" xfId="29669" xr:uid="{00000000-0005-0000-0000-0000A6690000}"/>
    <cellStyle name="Normal 76 2" xfId="29670" xr:uid="{00000000-0005-0000-0000-0000A7690000}"/>
    <cellStyle name="Normal 76 2 2" xfId="29671" xr:uid="{00000000-0005-0000-0000-0000A8690000}"/>
    <cellStyle name="Normal 76 2 2 2" xfId="29672" xr:uid="{00000000-0005-0000-0000-0000A9690000}"/>
    <cellStyle name="Normal 76 2 2 2 2" xfId="29673" xr:uid="{00000000-0005-0000-0000-0000AA690000}"/>
    <cellStyle name="Normal 76 2 2 3" xfId="29674" xr:uid="{00000000-0005-0000-0000-0000AB690000}"/>
    <cellStyle name="Normal 76 2 2 4" xfId="29675" xr:uid="{00000000-0005-0000-0000-0000AC690000}"/>
    <cellStyle name="Normal 76 2 3" xfId="29676" xr:uid="{00000000-0005-0000-0000-0000AD690000}"/>
    <cellStyle name="Normal 76 2 3 2" xfId="29677" xr:uid="{00000000-0005-0000-0000-0000AE690000}"/>
    <cellStyle name="Normal 76 2 4" xfId="29678" xr:uid="{00000000-0005-0000-0000-0000AF690000}"/>
    <cellStyle name="Normal 76 2 5" xfId="29679" xr:uid="{00000000-0005-0000-0000-0000B0690000}"/>
    <cellStyle name="Normal 76 3" xfId="29680" xr:uid="{00000000-0005-0000-0000-0000B1690000}"/>
    <cellStyle name="Normal 76 3 2" xfId="29681" xr:uid="{00000000-0005-0000-0000-0000B2690000}"/>
    <cellStyle name="Normal 76 3 2 2" xfId="29682" xr:uid="{00000000-0005-0000-0000-0000B3690000}"/>
    <cellStyle name="Normal 76 3 3" xfId="29683" xr:uid="{00000000-0005-0000-0000-0000B4690000}"/>
    <cellStyle name="Normal 76 3 4" xfId="29684" xr:uid="{00000000-0005-0000-0000-0000B5690000}"/>
    <cellStyle name="Normal 76 4" xfId="29685" xr:uid="{00000000-0005-0000-0000-0000B6690000}"/>
    <cellStyle name="Normal 76 4 2" xfId="29686" xr:uid="{00000000-0005-0000-0000-0000B7690000}"/>
    <cellStyle name="Normal 76 5" xfId="29687" xr:uid="{00000000-0005-0000-0000-0000B8690000}"/>
    <cellStyle name="Normal 76 6" xfId="29688" xr:uid="{00000000-0005-0000-0000-0000B9690000}"/>
    <cellStyle name="Normal 76 7" xfId="32494" xr:uid="{C13F3F79-D747-4288-89DC-6379F34043D1}"/>
    <cellStyle name="Normal 77" xfId="29689" xr:uid="{00000000-0005-0000-0000-0000BA690000}"/>
    <cellStyle name="Normal 77 2" xfId="29690" xr:uid="{00000000-0005-0000-0000-0000BB690000}"/>
    <cellStyle name="Normal 77 2 2" xfId="29691" xr:uid="{00000000-0005-0000-0000-0000BC690000}"/>
    <cellStyle name="Normal 77 2 2 2" xfId="29692" xr:uid="{00000000-0005-0000-0000-0000BD690000}"/>
    <cellStyle name="Normal 77 2 2 2 2" xfId="29693" xr:uid="{00000000-0005-0000-0000-0000BE690000}"/>
    <cellStyle name="Normal 77 2 2 3" xfId="29694" xr:uid="{00000000-0005-0000-0000-0000BF690000}"/>
    <cellStyle name="Normal 77 2 2 4" xfId="29695" xr:uid="{00000000-0005-0000-0000-0000C0690000}"/>
    <cellStyle name="Normal 77 2 3" xfId="29696" xr:uid="{00000000-0005-0000-0000-0000C1690000}"/>
    <cellStyle name="Normal 77 2 3 2" xfId="29697" xr:uid="{00000000-0005-0000-0000-0000C2690000}"/>
    <cellStyle name="Normal 77 2 4" xfId="29698" xr:uid="{00000000-0005-0000-0000-0000C3690000}"/>
    <cellStyle name="Normal 77 2 5" xfId="29699" xr:uid="{00000000-0005-0000-0000-0000C4690000}"/>
    <cellStyle name="Normal 77 3" xfId="29700" xr:uid="{00000000-0005-0000-0000-0000C5690000}"/>
    <cellStyle name="Normal 77 3 2" xfId="29701" xr:uid="{00000000-0005-0000-0000-0000C6690000}"/>
    <cellStyle name="Normal 77 3 2 2" xfId="29702" xr:uid="{00000000-0005-0000-0000-0000C7690000}"/>
    <cellStyle name="Normal 77 3 3" xfId="29703" xr:uid="{00000000-0005-0000-0000-0000C8690000}"/>
    <cellStyle name="Normal 77 3 4" xfId="29704" xr:uid="{00000000-0005-0000-0000-0000C9690000}"/>
    <cellStyle name="Normal 77 4" xfId="29705" xr:uid="{00000000-0005-0000-0000-0000CA690000}"/>
    <cellStyle name="Normal 77 4 2" xfId="29706" xr:uid="{00000000-0005-0000-0000-0000CB690000}"/>
    <cellStyle name="Normal 77 5" xfId="29707" xr:uid="{00000000-0005-0000-0000-0000CC690000}"/>
    <cellStyle name="Normal 77 6" xfId="29708" xr:uid="{00000000-0005-0000-0000-0000CD690000}"/>
    <cellStyle name="Normal 77 7" xfId="32495" xr:uid="{62329416-0BCE-4E6D-B6EC-4FAB7BF5C1C4}"/>
    <cellStyle name="Normal 78" xfId="29709" xr:uid="{00000000-0005-0000-0000-0000CE690000}"/>
    <cellStyle name="Normal 78 2" xfId="29710" xr:uid="{00000000-0005-0000-0000-0000CF690000}"/>
    <cellStyle name="Normal 78 2 2" xfId="29711" xr:uid="{00000000-0005-0000-0000-0000D0690000}"/>
    <cellStyle name="Normal 78 2 2 2" xfId="29712" xr:uid="{00000000-0005-0000-0000-0000D1690000}"/>
    <cellStyle name="Normal 78 2 2 2 2" xfId="29713" xr:uid="{00000000-0005-0000-0000-0000D2690000}"/>
    <cellStyle name="Normal 78 2 2 3" xfId="29714" xr:uid="{00000000-0005-0000-0000-0000D3690000}"/>
    <cellStyle name="Normal 78 2 2 4" xfId="29715" xr:uid="{00000000-0005-0000-0000-0000D4690000}"/>
    <cellStyle name="Normal 78 2 3" xfId="29716" xr:uid="{00000000-0005-0000-0000-0000D5690000}"/>
    <cellStyle name="Normal 78 2 3 2" xfId="29717" xr:uid="{00000000-0005-0000-0000-0000D6690000}"/>
    <cellStyle name="Normal 78 2 4" xfId="29718" xr:uid="{00000000-0005-0000-0000-0000D7690000}"/>
    <cellStyle name="Normal 78 2 5" xfId="29719" xr:uid="{00000000-0005-0000-0000-0000D8690000}"/>
    <cellStyle name="Normal 78 3" xfId="29720" xr:uid="{00000000-0005-0000-0000-0000D9690000}"/>
    <cellStyle name="Normal 78 3 2" xfId="29721" xr:uid="{00000000-0005-0000-0000-0000DA690000}"/>
    <cellStyle name="Normal 78 3 2 2" xfId="29722" xr:uid="{00000000-0005-0000-0000-0000DB690000}"/>
    <cellStyle name="Normal 78 3 3" xfId="29723" xr:uid="{00000000-0005-0000-0000-0000DC690000}"/>
    <cellStyle name="Normal 78 3 4" xfId="29724" xr:uid="{00000000-0005-0000-0000-0000DD690000}"/>
    <cellStyle name="Normal 78 4" xfId="29725" xr:uid="{00000000-0005-0000-0000-0000DE690000}"/>
    <cellStyle name="Normal 78 4 2" xfId="29726" xr:uid="{00000000-0005-0000-0000-0000DF690000}"/>
    <cellStyle name="Normal 78 5" xfId="29727" xr:uid="{00000000-0005-0000-0000-0000E0690000}"/>
    <cellStyle name="Normal 78 6" xfId="29728" xr:uid="{00000000-0005-0000-0000-0000E1690000}"/>
    <cellStyle name="Normal 78 7" xfId="32496" xr:uid="{047D1347-8E91-47B9-8E36-27617AC45CCB}"/>
    <cellStyle name="Normal 79" xfId="29729" xr:uid="{00000000-0005-0000-0000-0000E2690000}"/>
    <cellStyle name="Normal 79 2" xfId="29730" xr:uid="{00000000-0005-0000-0000-0000E3690000}"/>
    <cellStyle name="Normal 79 2 2" xfId="29731" xr:uid="{00000000-0005-0000-0000-0000E4690000}"/>
    <cellStyle name="Normal 79 2 2 2" xfId="29732" xr:uid="{00000000-0005-0000-0000-0000E5690000}"/>
    <cellStyle name="Normal 79 2 2 2 2" xfId="29733" xr:uid="{00000000-0005-0000-0000-0000E6690000}"/>
    <cellStyle name="Normal 79 2 2 3" xfId="29734" xr:uid="{00000000-0005-0000-0000-0000E7690000}"/>
    <cellStyle name="Normal 79 2 2 4" xfId="29735" xr:uid="{00000000-0005-0000-0000-0000E8690000}"/>
    <cellStyle name="Normal 79 2 3" xfId="29736" xr:uid="{00000000-0005-0000-0000-0000E9690000}"/>
    <cellStyle name="Normal 79 2 3 2" xfId="29737" xr:uid="{00000000-0005-0000-0000-0000EA690000}"/>
    <cellStyle name="Normal 79 2 4" xfId="29738" xr:uid="{00000000-0005-0000-0000-0000EB690000}"/>
    <cellStyle name="Normal 79 2 5" xfId="29739" xr:uid="{00000000-0005-0000-0000-0000EC690000}"/>
    <cellStyle name="Normal 79 3" xfId="29740" xr:uid="{00000000-0005-0000-0000-0000ED690000}"/>
    <cellStyle name="Normal 79 3 2" xfId="29741" xr:uid="{00000000-0005-0000-0000-0000EE690000}"/>
    <cellStyle name="Normal 79 3 2 2" xfId="29742" xr:uid="{00000000-0005-0000-0000-0000EF690000}"/>
    <cellStyle name="Normal 79 3 3" xfId="29743" xr:uid="{00000000-0005-0000-0000-0000F0690000}"/>
    <cellStyle name="Normal 79 3 4" xfId="29744" xr:uid="{00000000-0005-0000-0000-0000F1690000}"/>
    <cellStyle name="Normal 79 4" xfId="29745" xr:uid="{00000000-0005-0000-0000-0000F2690000}"/>
    <cellStyle name="Normal 79 4 2" xfId="29746" xr:uid="{00000000-0005-0000-0000-0000F3690000}"/>
    <cellStyle name="Normal 79 5" xfId="29747" xr:uid="{00000000-0005-0000-0000-0000F4690000}"/>
    <cellStyle name="Normal 79 6" xfId="29748" xr:uid="{00000000-0005-0000-0000-0000F5690000}"/>
    <cellStyle name="Normal 79 7" xfId="32499" xr:uid="{F553C615-B341-4C39-845B-DE6B3E72B6C7}"/>
    <cellStyle name="Normal 8" xfId="130" xr:uid="{00000000-0005-0000-0000-0000F6690000}"/>
    <cellStyle name="Normal 8 10" xfId="32312" xr:uid="{450D1226-2CCA-4AD5-8703-6432AF57D2C1}"/>
    <cellStyle name="Normal 8 11" xfId="32311" xr:uid="{79706CF5-85F1-4546-BD1B-6AC0608671DF}"/>
    <cellStyle name="Normal 8 2" xfId="1021" xr:uid="{00000000-0005-0000-0000-0000F7690000}"/>
    <cellStyle name="Normal 8 2 2" xfId="29749" xr:uid="{00000000-0005-0000-0000-0000F8690000}"/>
    <cellStyle name="Normal 8 2 2 2" xfId="32315" xr:uid="{504EDD17-5E24-47BA-8880-9E6D14FD0F80}"/>
    <cellStyle name="Normal 8 2 2 2 2" xfId="32316" xr:uid="{99258A3E-FDF4-4CA2-8D1F-E2BE5E2E01F4}"/>
    <cellStyle name="Normal 8 2 2 2 2 2" xfId="32317" xr:uid="{360AF2B9-A79F-4E17-8201-E31E45E3B6FD}"/>
    <cellStyle name="Normal 8 2 2 2 3" xfId="32318" xr:uid="{F4F4F711-4715-46BA-BF68-DC86597CEEE8}"/>
    <cellStyle name="Normal 8 2 2 3" xfId="32319" xr:uid="{BD88E67B-CB2A-4888-A66A-9432AC89F218}"/>
    <cellStyle name="Normal 8 2 2 3 2" xfId="32320" xr:uid="{E1FC5824-1EA7-4416-B8A4-6501336FD004}"/>
    <cellStyle name="Normal 8 2 2 4" xfId="32321" xr:uid="{257A4FAC-2318-4476-BE28-DBC75BCBB7C7}"/>
    <cellStyle name="Normal 8 2 2 5" xfId="32314" xr:uid="{46856DA7-F940-405C-9AD1-1AEF8FEA46D7}"/>
    <cellStyle name="Normal 8 2 3" xfId="29750" xr:uid="{00000000-0005-0000-0000-0000F9690000}"/>
    <cellStyle name="Normal 8 2 3 2" xfId="32323" xr:uid="{075AC955-D602-4661-BC27-3E04A3FF70EE}"/>
    <cellStyle name="Normal 8 2 3 2 2" xfId="32324" xr:uid="{DA9AD980-5072-45F2-92CD-4530C787EA7A}"/>
    <cellStyle name="Normal 8 2 3 3" xfId="32325" xr:uid="{59BD2532-8305-4EBE-97B1-86B8A43EB743}"/>
    <cellStyle name="Normal 8 2 3 4" xfId="32322" xr:uid="{584E7FDA-53C0-4467-AB8B-041F789ABBC7}"/>
    <cellStyle name="Normal 8 2 4" xfId="32326" xr:uid="{602F0D78-FEAB-4EDD-9A50-31527C1066D1}"/>
    <cellStyle name="Normal 8 2 4 2" xfId="32327" xr:uid="{7412D809-0A78-468F-8AEA-7F5DC2F26389}"/>
    <cellStyle name="Normal 8 2 5" xfId="32328" xr:uid="{CE1A02E1-935B-44BD-AE7C-5A9DA91CCD45}"/>
    <cellStyle name="Normal 8 2 6" xfId="32329" xr:uid="{D8DB26B9-5705-42E7-ACF3-B1B62E0D1D7B}"/>
    <cellStyle name="Normal 8 2 7" xfId="32313" xr:uid="{5D0193D5-3D82-4B92-A885-30FB61C9D112}"/>
    <cellStyle name="Normal 8 3" xfId="29751" xr:uid="{00000000-0005-0000-0000-0000FA690000}"/>
    <cellStyle name="Normal 8 3 2" xfId="32331" xr:uid="{0523F87D-28B3-4123-BB3B-A3194F220AE7}"/>
    <cellStyle name="Normal 8 3 2 2" xfId="32332" xr:uid="{2368A227-D162-4E3C-8924-0575FB26B7B8}"/>
    <cellStyle name="Normal 8 3 2 2 2" xfId="32333" xr:uid="{C0133AF0-76DD-40ED-8B44-2D2D5F5FA119}"/>
    <cellStyle name="Normal 8 3 2 3" xfId="32334" xr:uid="{482A91B0-6BDC-429A-8D21-32AACF68E2CF}"/>
    <cellStyle name="Normal 8 3 3" xfId="32335" xr:uid="{9E81BD58-B5B1-4D20-ACD9-18CE82ADA25B}"/>
    <cellStyle name="Normal 8 3 3 2" xfId="32336" xr:uid="{B6FA02B7-CEC7-4EB9-AEBF-ADD396C83E17}"/>
    <cellStyle name="Normal 8 3 4" xfId="32337" xr:uid="{841C0EC0-EF48-452B-ABA8-54DB4A6439E5}"/>
    <cellStyle name="Normal 8 3 5" xfId="32330" xr:uid="{E0C2E901-BACC-4326-894A-0912A40497B2}"/>
    <cellStyle name="Normal 8 4" xfId="29752" xr:uid="{00000000-0005-0000-0000-0000FB690000}"/>
    <cellStyle name="Normal 8 4 2" xfId="32339" xr:uid="{F2406058-79B3-4237-A3CD-29EEC46E9896}"/>
    <cellStyle name="Normal 8 4 2 2" xfId="32340" xr:uid="{A448E3EF-B805-4BE1-99EF-63C12345AEC4}"/>
    <cellStyle name="Normal 8 4 2 2 2" xfId="32341" xr:uid="{F4DEA6C6-90D1-4717-AC4D-0863D3C54611}"/>
    <cellStyle name="Normal 8 4 2 3" xfId="32342" xr:uid="{46348934-AA0A-4A9B-908E-A3A1238ECF4B}"/>
    <cellStyle name="Normal 8 4 3" xfId="32343" xr:uid="{A51E53AE-5E42-4EDF-A035-86F535CE377B}"/>
    <cellStyle name="Normal 8 4 3 2" xfId="32344" xr:uid="{E31FF6E3-8014-45C0-A398-A5BA25900DE6}"/>
    <cellStyle name="Normal 8 4 4" xfId="32345" xr:uid="{57C25AC3-64B2-4474-8CC1-B7207CB64D7D}"/>
    <cellStyle name="Normal 8 4 5" xfId="32338" xr:uid="{E70D3C35-CB5B-41CA-B062-94622EB9718E}"/>
    <cellStyle name="Normal 8 5" xfId="29753" xr:uid="{00000000-0005-0000-0000-0000FC690000}"/>
    <cellStyle name="Normal 8 5 2" xfId="32347" xr:uid="{0381990D-6FCC-4C40-AD50-76C0BFABCB96}"/>
    <cellStyle name="Normal 8 5 2 2" xfId="32348" xr:uid="{F6AB954C-9F10-47BD-AF91-26D4F72D38AD}"/>
    <cellStyle name="Normal 8 5 2 2 2" xfId="32349" xr:uid="{4DC85903-7300-4D92-AD57-21D8B41B46D4}"/>
    <cellStyle name="Normal 8 5 2 3" xfId="32350" xr:uid="{4C55846C-E60C-4B34-9716-F68E10B2E999}"/>
    <cellStyle name="Normal 8 5 3" xfId="32351" xr:uid="{418D0FEB-8BBB-4E4F-AF53-C2ADF378B773}"/>
    <cellStyle name="Normal 8 5 3 2" xfId="32352" xr:uid="{5F99FD99-2C16-45E1-8883-D98BE126AD99}"/>
    <cellStyle name="Normal 8 5 4" xfId="32353" xr:uid="{97E765BB-FB42-4139-9340-811C4FC5B96D}"/>
    <cellStyle name="Normal 8 5 5" xfId="32346" xr:uid="{BF4C193F-6DFD-410D-9E6D-112D3C1AB648}"/>
    <cellStyle name="Normal 8 6" xfId="29754" xr:uid="{00000000-0005-0000-0000-0000FD690000}"/>
    <cellStyle name="Normal 8 6 2" xfId="32355" xr:uid="{907DD3EA-B5D8-4971-8676-33730A80C733}"/>
    <cellStyle name="Normal 8 6 2 2" xfId="32356" xr:uid="{B8F80AED-CEDA-4ED1-B6D3-07DE693BB0CF}"/>
    <cellStyle name="Normal 8 6 3" xfId="32357" xr:uid="{12B1D714-B221-409C-ABE7-0076642071B3}"/>
    <cellStyle name="Normal 8 6 4" xfId="32354" xr:uid="{FE31A4AD-6131-4B6B-9968-C6AE33F1BC0E}"/>
    <cellStyle name="Normal 8 7" xfId="31720" xr:uid="{00000000-0005-0000-0000-0000FE690000}"/>
    <cellStyle name="Normal 8 7 2" xfId="32359" xr:uid="{8BCB2003-7643-437B-96E9-B7D0BF246FFE}"/>
    <cellStyle name="Normal 8 7 3" xfId="32358" xr:uid="{D17EEF42-1D56-421A-AC8D-A598165FA371}"/>
    <cellStyle name="Normal 8 8" xfId="32360" xr:uid="{EC6E7160-B504-41C0-9618-08F62895A470}"/>
    <cellStyle name="Normal 8 9" xfId="32361" xr:uid="{90B57D5D-E4DD-4875-AAC6-95BB44B98F4F}"/>
    <cellStyle name="Normal 8_CapX" xfId="32362" xr:uid="{3DCD7EDA-2F5C-4D30-B29D-390001EEBC33}"/>
    <cellStyle name="Normal 80" xfId="29755" xr:uid="{00000000-0005-0000-0000-0000FF690000}"/>
    <cellStyle name="Normal 80 2" xfId="29756" xr:uid="{00000000-0005-0000-0000-0000006A0000}"/>
    <cellStyle name="Normal 80 2 2" xfId="29757" xr:uid="{00000000-0005-0000-0000-0000016A0000}"/>
    <cellStyle name="Normal 80 2 2 2" xfId="29758" xr:uid="{00000000-0005-0000-0000-0000026A0000}"/>
    <cellStyle name="Normal 80 2 2 2 2" xfId="29759" xr:uid="{00000000-0005-0000-0000-0000036A0000}"/>
    <cellStyle name="Normal 80 2 2 3" xfId="29760" xr:uid="{00000000-0005-0000-0000-0000046A0000}"/>
    <cellStyle name="Normal 80 2 2 4" xfId="29761" xr:uid="{00000000-0005-0000-0000-0000056A0000}"/>
    <cellStyle name="Normal 80 2 3" xfId="29762" xr:uid="{00000000-0005-0000-0000-0000066A0000}"/>
    <cellStyle name="Normal 80 2 3 2" xfId="29763" xr:uid="{00000000-0005-0000-0000-0000076A0000}"/>
    <cellStyle name="Normal 80 2 4" xfId="29764" xr:uid="{00000000-0005-0000-0000-0000086A0000}"/>
    <cellStyle name="Normal 80 2 5" xfId="29765" xr:uid="{00000000-0005-0000-0000-0000096A0000}"/>
    <cellStyle name="Normal 80 3" xfId="29766" xr:uid="{00000000-0005-0000-0000-00000A6A0000}"/>
    <cellStyle name="Normal 80 3 2" xfId="29767" xr:uid="{00000000-0005-0000-0000-00000B6A0000}"/>
    <cellStyle name="Normal 80 3 2 2" xfId="29768" xr:uid="{00000000-0005-0000-0000-00000C6A0000}"/>
    <cellStyle name="Normal 80 3 3" xfId="29769" xr:uid="{00000000-0005-0000-0000-00000D6A0000}"/>
    <cellStyle name="Normal 80 3 4" xfId="29770" xr:uid="{00000000-0005-0000-0000-00000E6A0000}"/>
    <cellStyle name="Normal 80 4" xfId="29771" xr:uid="{00000000-0005-0000-0000-00000F6A0000}"/>
    <cellStyle name="Normal 80 4 2" xfId="29772" xr:uid="{00000000-0005-0000-0000-0000106A0000}"/>
    <cellStyle name="Normal 80 5" xfId="29773" xr:uid="{00000000-0005-0000-0000-0000116A0000}"/>
    <cellStyle name="Normal 80 6" xfId="29774" xr:uid="{00000000-0005-0000-0000-0000126A0000}"/>
    <cellStyle name="Normal 80 7" xfId="32501" xr:uid="{F369E111-E8E8-4D5F-8B3E-D029AB8AB1E7}"/>
    <cellStyle name="Normal 81" xfId="29775" xr:uid="{00000000-0005-0000-0000-0000136A0000}"/>
    <cellStyle name="Normal 81 2" xfId="29776" xr:uid="{00000000-0005-0000-0000-0000146A0000}"/>
    <cellStyle name="Normal 81 2 2" xfId="29777" xr:uid="{00000000-0005-0000-0000-0000156A0000}"/>
    <cellStyle name="Normal 81 2 2 2" xfId="29778" xr:uid="{00000000-0005-0000-0000-0000166A0000}"/>
    <cellStyle name="Normal 81 2 2 2 2" xfId="29779" xr:uid="{00000000-0005-0000-0000-0000176A0000}"/>
    <cellStyle name="Normal 81 2 2 3" xfId="29780" xr:uid="{00000000-0005-0000-0000-0000186A0000}"/>
    <cellStyle name="Normal 81 2 2 4" xfId="29781" xr:uid="{00000000-0005-0000-0000-0000196A0000}"/>
    <cellStyle name="Normal 81 2 3" xfId="29782" xr:uid="{00000000-0005-0000-0000-00001A6A0000}"/>
    <cellStyle name="Normal 81 2 3 2" xfId="29783" xr:uid="{00000000-0005-0000-0000-00001B6A0000}"/>
    <cellStyle name="Normal 81 2 4" xfId="29784" xr:uid="{00000000-0005-0000-0000-00001C6A0000}"/>
    <cellStyle name="Normal 81 2 5" xfId="29785" xr:uid="{00000000-0005-0000-0000-00001D6A0000}"/>
    <cellStyle name="Normal 81 3" xfId="29786" xr:uid="{00000000-0005-0000-0000-00001E6A0000}"/>
    <cellStyle name="Normal 81 3 2" xfId="29787" xr:uid="{00000000-0005-0000-0000-00001F6A0000}"/>
    <cellStyle name="Normal 81 3 2 2" xfId="29788" xr:uid="{00000000-0005-0000-0000-0000206A0000}"/>
    <cellStyle name="Normal 81 3 3" xfId="29789" xr:uid="{00000000-0005-0000-0000-0000216A0000}"/>
    <cellStyle name="Normal 81 3 4" xfId="29790" xr:uid="{00000000-0005-0000-0000-0000226A0000}"/>
    <cellStyle name="Normal 81 4" xfId="29791" xr:uid="{00000000-0005-0000-0000-0000236A0000}"/>
    <cellStyle name="Normal 81 4 2" xfId="29792" xr:uid="{00000000-0005-0000-0000-0000246A0000}"/>
    <cellStyle name="Normal 81 5" xfId="29793" xr:uid="{00000000-0005-0000-0000-0000256A0000}"/>
    <cellStyle name="Normal 81 6" xfId="29794" xr:uid="{00000000-0005-0000-0000-0000266A0000}"/>
    <cellStyle name="Normal 81 7" xfId="32503" xr:uid="{00B926DB-169B-4755-9FA9-E671C378FF1E}"/>
    <cellStyle name="Normal 82" xfId="29795" xr:uid="{00000000-0005-0000-0000-0000276A0000}"/>
    <cellStyle name="Normal 82 2" xfId="29796" xr:uid="{00000000-0005-0000-0000-0000286A0000}"/>
    <cellStyle name="Normal 82 2 2" xfId="29797" xr:uid="{00000000-0005-0000-0000-0000296A0000}"/>
    <cellStyle name="Normal 82 2 2 2" xfId="29798" xr:uid="{00000000-0005-0000-0000-00002A6A0000}"/>
    <cellStyle name="Normal 82 2 2 2 2" xfId="29799" xr:uid="{00000000-0005-0000-0000-00002B6A0000}"/>
    <cellStyle name="Normal 82 2 2 3" xfId="29800" xr:uid="{00000000-0005-0000-0000-00002C6A0000}"/>
    <cellStyle name="Normal 82 2 2 4" xfId="29801" xr:uid="{00000000-0005-0000-0000-00002D6A0000}"/>
    <cellStyle name="Normal 82 2 3" xfId="29802" xr:uid="{00000000-0005-0000-0000-00002E6A0000}"/>
    <cellStyle name="Normal 82 2 3 2" xfId="29803" xr:uid="{00000000-0005-0000-0000-00002F6A0000}"/>
    <cellStyle name="Normal 82 2 4" xfId="29804" xr:uid="{00000000-0005-0000-0000-0000306A0000}"/>
    <cellStyle name="Normal 82 2 5" xfId="29805" xr:uid="{00000000-0005-0000-0000-0000316A0000}"/>
    <cellStyle name="Normal 82 3" xfId="29806" xr:uid="{00000000-0005-0000-0000-0000326A0000}"/>
    <cellStyle name="Normal 82 3 2" xfId="29807" xr:uid="{00000000-0005-0000-0000-0000336A0000}"/>
    <cellStyle name="Normal 82 3 2 2" xfId="29808" xr:uid="{00000000-0005-0000-0000-0000346A0000}"/>
    <cellStyle name="Normal 82 3 3" xfId="29809" xr:uid="{00000000-0005-0000-0000-0000356A0000}"/>
    <cellStyle name="Normal 82 3 4" xfId="29810" xr:uid="{00000000-0005-0000-0000-0000366A0000}"/>
    <cellStyle name="Normal 82 4" xfId="29811" xr:uid="{00000000-0005-0000-0000-0000376A0000}"/>
    <cellStyle name="Normal 82 4 2" xfId="29812" xr:uid="{00000000-0005-0000-0000-0000386A0000}"/>
    <cellStyle name="Normal 82 5" xfId="29813" xr:uid="{00000000-0005-0000-0000-0000396A0000}"/>
    <cellStyle name="Normal 82 6" xfId="29814" xr:uid="{00000000-0005-0000-0000-00003A6A0000}"/>
    <cellStyle name="Normal 82 7" xfId="32504" xr:uid="{C2890B55-0D8A-43BF-B3C6-2BD2296A45B1}"/>
    <cellStyle name="Normal 83" xfId="29815" xr:uid="{00000000-0005-0000-0000-00003B6A0000}"/>
    <cellStyle name="Normal 83 2" xfId="29816" xr:uid="{00000000-0005-0000-0000-00003C6A0000}"/>
    <cellStyle name="Normal 83 2 2" xfId="29817" xr:uid="{00000000-0005-0000-0000-00003D6A0000}"/>
    <cellStyle name="Normal 83 2 2 2" xfId="29818" xr:uid="{00000000-0005-0000-0000-00003E6A0000}"/>
    <cellStyle name="Normal 83 2 2 2 2" xfId="29819" xr:uid="{00000000-0005-0000-0000-00003F6A0000}"/>
    <cellStyle name="Normal 83 2 2 3" xfId="29820" xr:uid="{00000000-0005-0000-0000-0000406A0000}"/>
    <cellStyle name="Normal 83 2 2 4" xfId="29821" xr:uid="{00000000-0005-0000-0000-0000416A0000}"/>
    <cellStyle name="Normal 83 2 3" xfId="29822" xr:uid="{00000000-0005-0000-0000-0000426A0000}"/>
    <cellStyle name="Normal 83 2 3 2" xfId="29823" xr:uid="{00000000-0005-0000-0000-0000436A0000}"/>
    <cellStyle name="Normal 83 2 4" xfId="29824" xr:uid="{00000000-0005-0000-0000-0000446A0000}"/>
    <cellStyle name="Normal 83 2 5" xfId="29825" xr:uid="{00000000-0005-0000-0000-0000456A0000}"/>
    <cellStyle name="Normal 83 2 6" xfId="32509" xr:uid="{7C68202B-5EB8-4D21-A401-330EC5CE556C}"/>
    <cellStyle name="Normal 83 3" xfId="29826" xr:uid="{00000000-0005-0000-0000-0000466A0000}"/>
    <cellStyle name="Normal 83 3 2" xfId="29827" xr:uid="{00000000-0005-0000-0000-0000476A0000}"/>
    <cellStyle name="Normal 83 3 2 2" xfId="29828" xr:uid="{00000000-0005-0000-0000-0000486A0000}"/>
    <cellStyle name="Normal 83 3 3" xfId="29829" xr:uid="{00000000-0005-0000-0000-0000496A0000}"/>
    <cellStyle name="Normal 83 3 4" xfId="29830" xr:uid="{00000000-0005-0000-0000-00004A6A0000}"/>
    <cellStyle name="Normal 83 4" xfId="29831" xr:uid="{00000000-0005-0000-0000-00004B6A0000}"/>
    <cellStyle name="Normal 83 4 2" xfId="29832" xr:uid="{00000000-0005-0000-0000-00004C6A0000}"/>
    <cellStyle name="Normal 83 5" xfId="29833" xr:uid="{00000000-0005-0000-0000-00004D6A0000}"/>
    <cellStyle name="Normal 83 6" xfId="29834" xr:uid="{00000000-0005-0000-0000-00004E6A0000}"/>
    <cellStyle name="Normal 83 7" xfId="32505" xr:uid="{6BB8E106-6AFB-49E0-A886-FB093171DD2B}"/>
    <cellStyle name="Normal 84" xfId="29835" xr:uid="{00000000-0005-0000-0000-00004F6A0000}"/>
    <cellStyle name="Normal 84 2" xfId="29836" xr:uid="{00000000-0005-0000-0000-0000506A0000}"/>
    <cellStyle name="Normal 84 2 2" xfId="29837" xr:uid="{00000000-0005-0000-0000-0000516A0000}"/>
    <cellStyle name="Normal 84 2 2 2" xfId="29838" xr:uid="{00000000-0005-0000-0000-0000526A0000}"/>
    <cellStyle name="Normal 84 2 2 2 2" xfId="29839" xr:uid="{00000000-0005-0000-0000-0000536A0000}"/>
    <cellStyle name="Normal 84 2 2 3" xfId="29840" xr:uid="{00000000-0005-0000-0000-0000546A0000}"/>
    <cellStyle name="Normal 84 2 2 4" xfId="29841" xr:uid="{00000000-0005-0000-0000-0000556A0000}"/>
    <cellStyle name="Normal 84 2 3" xfId="29842" xr:uid="{00000000-0005-0000-0000-0000566A0000}"/>
    <cellStyle name="Normal 84 2 3 2" xfId="29843" xr:uid="{00000000-0005-0000-0000-0000576A0000}"/>
    <cellStyle name="Normal 84 2 4" xfId="29844" xr:uid="{00000000-0005-0000-0000-0000586A0000}"/>
    <cellStyle name="Normal 84 2 5" xfId="29845" xr:uid="{00000000-0005-0000-0000-0000596A0000}"/>
    <cellStyle name="Normal 84 3" xfId="29846" xr:uid="{00000000-0005-0000-0000-00005A6A0000}"/>
    <cellStyle name="Normal 84 3 2" xfId="29847" xr:uid="{00000000-0005-0000-0000-00005B6A0000}"/>
    <cellStyle name="Normal 84 3 2 2" xfId="29848" xr:uid="{00000000-0005-0000-0000-00005C6A0000}"/>
    <cellStyle name="Normal 84 3 3" xfId="29849" xr:uid="{00000000-0005-0000-0000-00005D6A0000}"/>
    <cellStyle name="Normal 84 3 4" xfId="29850" xr:uid="{00000000-0005-0000-0000-00005E6A0000}"/>
    <cellStyle name="Normal 84 4" xfId="29851" xr:uid="{00000000-0005-0000-0000-00005F6A0000}"/>
    <cellStyle name="Normal 84 4 2" xfId="29852" xr:uid="{00000000-0005-0000-0000-0000606A0000}"/>
    <cellStyle name="Normal 84 5" xfId="29853" xr:uid="{00000000-0005-0000-0000-0000616A0000}"/>
    <cellStyle name="Normal 84 6" xfId="29854" xr:uid="{00000000-0005-0000-0000-0000626A0000}"/>
    <cellStyle name="Normal 84 7" xfId="32524" xr:uid="{39CD562A-F466-4359-AC42-A0B95914189B}"/>
    <cellStyle name="Normal 85" xfId="29855" xr:uid="{00000000-0005-0000-0000-0000636A0000}"/>
    <cellStyle name="Normal 85 2" xfId="29856" xr:uid="{00000000-0005-0000-0000-0000646A0000}"/>
    <cellStyle name="Normal 85 2 2" xfId="29857" xr:uid="{00000000-0005-0000-0000-0000656A0000}"/>
    <cellStyle name="Normal 85 2 2 2" xfId="29858" xr:uid="{00000000-0005-0000-0000-0000666A0000}"/>
    <cellStyle name="Normal 85 2 2 2 2" xfId="29859" xr:uid="{00000000-0005-0000-0000-0000676A0000}"/>
    <cellStyle name="Normal 85 2 2 3" xfId="29860" xr:uid="{00000000-0005-0000-0000-0000686A0000}"/>
    <cellStyle name="Normal 85 2 2 4" xfId="29861" xr:uid="{00000000-0005-0000-0000-0000696A0000}"/>
    <cellStyle name="Normal 85 2 3" xfId="29862" xr:uid="{00000000-0005-0000-0000-00006A6A0000}"/>
    <cellStyle name="Normal 85 2 3 2" xfId="29863" xr:uid="{00000000-0005-0000-0000-00006B6A0000}"/>
    <cellStyle name="Normal 85 2 4" xfId="29864" xr:uid="{00000000-0005-0000-0000-00006C6A0000}"/>
    <cellStyle name="Normal 85 2 5" xfId="29865" xr:uid="{00000000-0005-0000-0000-00006D6A0000}"/>
    <cellStyle name="Normal 85 3" xfId="29866" xr:uid="{00000000-0005-0000-0000-00006E6A0000}"/>
    <cellStyle name="Normal 85 3 2" xfId="29867" xr:uid="{00000000-0005-0000-0000-00006F6A0000}"/>
    <cellStyle name="Normal 85 3 2 2" xfId="29868" xr:uid="{00000000-0005-0000-0000-0000706A0000}"/>
    <cellStyle name="Normal 85 3 3" xfId="29869" xr:uid="{00000000-0005-0000-0000-0000716A0000}"/>
    <cellStyle name="Normal 85 3 4" xfId="29870" xr:uid="{00000000-0005-0000-0000-0000726A0000}"/>
    <cellStyle name="Normal 85 4" xfId="29871" xr:uid="{00000000-0005-0000-0000-0000736A0000}"/>
    <cellStyle name="Normal 85 4 2" xfId="29872" xr:uid="{00000000-0005-0000-0000-0000746A0000}"/>
    <cellStyle name="Normal 85 5" xfId="29873" xr:uid="{00000000-0005-0000-0000-0000756A0000}"/>
    <cellStyle name="Normal 85 6" xfId="29874" xr:uid="{00000000-0005-0000-0000-0000766A0000}"/>
    <cellStyle name="Normal 86" xfId="29875" xr:uid="{00000000-0005-0000-0000-0000776A0000}"/>
    <cellStyle name="Normal 86 2" xfId="29876" xr:uid="{00000000-0005-0000-0000-0000786A0000}"/>
    <cellStyle name="Normal 86 2 2" xfId="29877" xr:uid="{00000000-0005-0000-0000-0000796A0000}"/>
    <cellStyle name="Normal 86 2 2 2" xfId="29878" xr:uid="{00000000-0005-0000-0000-00007A6A0000}"/>
    <cellStyle name="Normal 86 2 2 2 2" xfId="29879" xr:uid="{00000000-0005-0000-0000-00007B6A0000}"/>
    <cellStyle name="Normal 86 2 2 3" xfId="29880" xr:uid="{00000000-0005-0000-0000-00007C6A0000}"/>
    <cellStyle name="Normal 86 2 2 4" xfId="29881" xr:uid="{00000000-0005-0000-0000-00007D6A0000}"/>
    <cellStyle name="Normal 86 2 3" xfId="29882" xr:uid="{00000000-0005-0000-0000-00007E6A0000}"/>
    <cellStyle name="Normal 86 2 3 2" xfId="29883" xr:uid="{00000000-0005-0000-0000-00007F6A0000}"/>
    <cellStyle name="Normal 86 2 4" xfId="29884" xr:uid="{00000000-0005-0000-0000-0000806A0000}"/>
    <cellStyle name="Normal 86 2 5" xfId="29885" xr:uid="{00000000-0005-0000-0000-0000816A0000}"/>
    <cellStyle name="Normal 86 3" xfId="29886" xr:uid="{00000000-0005-0000-0000-0000826A0000}"/>
    <cellStyle name="Normal 86 3 2" xfId="29887" xr:uid="{00000000-0005-0000-0000-0000836A0000}"/>
    <cellStyle name="Normal 86 3 2 2" xfId="29888" xr:uid="{00000000-0005-0000-0000-0000846A0000}"/>
    <cellStyle name="Normal 86 3 3" xfId="29889" xr:uid="{00000000-0005-0000-0000-0000856A0000}"/>
    <cellStyle name="Normal 86 3 4" xfId="29890" xr:uid="{00000000-0005-0000-0000-0000866A0000}"/>
    <cellStyle name="Normal 86 4" xfId="29891" xr:uid="{00000000-0005-0000-0000-0000876A0000}"/>
    <cellStyle name="Normal 86 4 2" xfId="29892" xr:uid="{00000000-0005-0000-0000-0000886A0000}"/>
    <cellStyle name="Normal 86 5" xfId="29893" xr:uid="{00000000-0005-0000-0000-0000896A0000}"/>
    <cellStyle name="Normal 86 6" xfId="29894" xr:uid="{00000000-0005-0000-0000-00008A6A0000}"/>
    <cellStyle name="Normal 87" xfId="29895" xr:uid="{00000000-0005-0000-0000-00008B6A0000}"/>
    <cellStyle name="Normal 87 2" xfId="29896" xr:uid="{00000000-0005-0000-0000-00008C6A0000}"/>
    <cellStyle name="Normal 87 2 2" xfId="29897" xr:uid="{00000000-0005-0000-0000-00008D6A0000}"/>
    <cellStyle name="Normal 87 2 2 2" xfId="29898" xr:uid="{00000000-0005-0000-0000-00008E6A0000}"/>
    <cellStyle name="Normal 87 2 2 2 2" xfId="29899" xr:uid="{00000000-0005-0000-0000-00008F6A0000}"/>
    <cellStyle name="Normal 87 2 2 3" xfId="29900" xr:uid="{00000000-0005-0000-0000-0000906A0000}"/>
    <cellStyle name="Normal 87 2 2 4" xfId="29901" xr:uid="{00000000-0005-0000-0000-0000916A0000}"/>
    <cellStyle name="Normal 87 2 3" xfId="29902" xr:uid="{00000000-0005-0000-0000-0000926A0000}"/>
    <cellStyle name="Normal 87 2 3 2" xfId="29903" xr:uid="{00000000-0005-0000-0000-0000936A0000}"/>
    <cellStyle name="Normal 87 2 4" xfId="29904" xr:uid="{00000000-0005-0000-0000-0000946A0000}"/>
    <cellStyle name="Normal 87 2 5" xfId="29905" xr:uid="{00000000-0005-0000-0000-0000956A0000}"/>
    <cellStyle name="Normal 87 3" xfId="29906" xr:uid="{00000000-0005-0000-0000-0000966A0000}"/>
    <cellStyle name="Normal 87 3 2" xfId="29907" xr:uid="{00000000-0005-0000-0000-0000976A0000}"/>
    <cellStyle name="Normal 87 3 2 2" xfId="29908" xr:uid="{00000000-0005-0000-0000-0000986A0000}"/>
    <cellStyle name="Normal 87 3 3" xfId="29909" xr:uid="{00000000-0005-0000-0000-0000996A0000}"/>
    <cellStyle name="Normal 87 3 4" xfId="29910" xr:uid="{00000000-0005-0000-0000-00009A6A0000}"/>
    <cellStyle name="Normal 87 4" xfId="29911" xr:uid="{00000000-0005-0000-0000-00009B6A0000}"/>
    <cellStyle name="Normal 87 4 2" xfId="29912" xr:uid="{00000000-0005-0000-0000-00009C6A0000}"/>
    <cellStyle name="Normal 87 5" xfId="29913" xr:uid="{00000000-0005-0000-0000-00009D6A0000}"/>
    <cellStyle name="Normal 87 6" xfId="29914" xr:uid="{00000000-0005-0000-0000-00009E6A0000}"/>
    <cellStyle name="Normal 88" xfId="29915" xr:uid="{00000000-0005-0000-0000-00009F6A0000}"/>
    <cellStyle name="Normal 88 2" xfId="29916" xr:uid="{00000000-0005-0000-0000-0000A06A0000}"/>
    <cellStyle name="Normal 88 2 2" xfId="29917" xr:uid="{00000000-0005-0000-0000-0000A16A0000}"/>
    <cellStyle name="Normal 88 2 2 2" xfId="29918" xr:uid="{00000000-0005-0000-0000-0000A26A0000}"/>
    <cellStyle name="Normal 88 2 2 2 2" xfId="29919" xr:uid="{00000000-0005-0000-0000-0000A36A0000}"/>
    <cellStyle name="Normal 88 2 2 3" xfId="29920" xr:uid="{00000000-0005-0000-0000-0000A46A0000}"/>
    <cellStyle name="Normal 88 2 2 4" xfId="29921" xr:uid="{00000000-0005-0000-0000-0000A56A0000}"/>
    <cellStyle name="Normal 88 2 3" xfId="29922" xr:uid="{00000000-0005-0000-0000-0000A66A0000}"/>
    <cellStyle name="Normal 88 2 3 2" xfId="29923" xr:uid="{00000000-0005-0000-0000-0000A76A0000}"/>
    <cellStyle name="Normal 88 2 4" xfId="29924" xr:uid="{00000000-0005-0000-0000-0000A86A0000}"/>
    <cellStyle name="Normal 88 2 5" xfId="29925" xr:uid="{00000000-0005-0000-0000-0000A96A0000}"/>
    <cellStyle name="Normal 88 3" xfId="29926" xr:uid="{00000000-0005-0000-0000-0000AA6A0000}"/>
    <cellStyle name="Normal 88 3 2" xfId="29927" xr:uid="{00000000-0005-0000-0000-0000AB6A0000}"/>
    <cellStyle name="Normal 88 3 2 2" xfId="29928" xr:uid="{00000000-0005-0000-0000-0000AC6A0000}"/>
    <cellStyle name="Normal 88 3 3" xfId="29929" xr:uid="{00000000-0005-0000-0000-0000AD6A0000}"/>
    <cellStyle name="Normal 88 3 4" xfId="29930" xr:uid="{00000000-0005-0000-0000-0000AE6A0000}"/>
    <cellStyle name="Normal 88 4" xfId="29931" xr:uid="{00000000-0005-0000-0000-0000AF6A0000}"/>
    <cellStyle name="Normal 88 4 2" xfId="29932" xr:uid="{00000000-0005-0000-0000-0000B06A0000}"/>
    <cellStyle name="Normal 88 5" xfId="29933" xr:uid="{00000000-0005-0000-0000-0000B16A0000}"/>
    <cellStyle name="Normal 88 6" xfId="29934" xr:uid="{00000000-0005-0000-0000-0000B26A0000}"/>
    <cellStyle name="Normal 89" xfId="29935" xr:uid="{00000000-0005-0000-0000-0000B36A0000}"/>
    <cellStyle name="Normal 89 2" xfId="29936" xr:uid="{00000000-0005-0000-0000-0000B46A0000}"/>
    <cellStyle name="Normal 89 2 2" xfId="29937" xr:uid="{00000000-0005-0000-0000-0000B56A0000}"/>
    <cellStyle name="Normal 89 2 2 2" xfId="29938" xr:uid="{00000000-0005-0000-0000-0000B66A0000}"/>
    <cellStyle name="Normal 89 2 2 2 2" xfId="29939" xr:uid="{00000000-0005-0000-0000-0000B76A0000}"/>
    <cellStyle name="Normal 89 2 2 3" xfId="29940" xr:uid="{00000000-0005-0000-0000-0000B86A0000}"/>
    <cellStyle name="Normal 89 2 2 4" xfId="29941" xr:uid="{00000000-0005-0000-0000-0000B96A0000}"/>
    <cellStyle name="Normal 89 2 3" xfId="29942" xr:uid="{00000000-0005-0000-0000-0000BA6A0000}"/>
    <cellStyle name="Normal 89 2 3 2" xfId="29943" xr:uid="{00000000-0005-0000-0000-0000BB6A0000}"/>
    <cellStyle name="Normal 89 2 4" xfId="29944" xr:uid="{00000000-0005-0000-0000-0000BC6A0000}"/>
    <cellStyle name="Normal 89 2 5" xfId="29945" xr:uid="{00000000-0005-0000-0000-0000BD6A0000}"/>
    <cellStyle name="Normal 89 3" xfId="29946" xr:uid="{00000000-0005-0000-0000-0000BE6A0000}"/>
    <cellStyle name="Normal 89 3 2" xfId="29947" xr:uid="{00000000-0005-0000-0000-0000BF6A0000}"/>
    <cellStyle name="Normal 89 3 2 2" xfId="29948" xr:uid="{00000000-0005-0000-0000-0000C06A0000}"/>
    <cellStyle name="Normal 89 3 3" xfId="29949" xr:uid="{00000000-0005-0000-0000-0000C16A0000}"/>
    <cellStyle name="Normal 89 3 4" xfId="29950" xr:uid="{00000000-0005-0000-0000-0000C26A0000}"/>
    <cellStyle name="Normal 89 4" xfId="29951" xr:uid="{00000000-0005-0000-0000-0000C36A0000}"/>
    <cellStyle name="Normal 89 4 2" xfId="29952" xr:uid="{00000000-0005-0000-0000-0000C46A0000}"/>
    <cellStyle name="Normal 89 5" xfId="29953" xr:uid="{00000000-0005-0000-0000-0000C56A0000}"/>
    <cellStyle name="Normal 89 6" xfId="29954" xr:uid="{00000000-0005-0000-0000-0000C66A0000}"/>
    <cellStyle name="Normal 9" xfId="131" xr:uid="{00000000-0005-0000-0000-0000C76A0000}"/>
    <cellStyle name="Normal 9 2" xfId="29955" xr:uid="{00000000-0005-0000-0000-0000C86A0000}"/>
    <cellStyle name="Normal 9 2 2" xfId="29956" xr:uid="{00000000-0005-0000-0000-0000C96A0000}"/>
    <cellStyle name="Normal 9 2 3" xfId="29957" xr:uid="{00000000-0005-0000-0000-0000CA6A0000}"/>
    <cellStyle name="Normal 9 2 4" xfId="32364" xr:uid="{EC0D3587-1DF9-47F7-8C3F-6A7ABC735004}"/>
    <cellStyle name="Normal 9 3" xfId="29958" xr:uid="{00000000-0005-0000-0000-0000CB6A0000}"/>
    <cellStyle name="Normal 9 4" xfId="29959" xr:uid="{00000000-0005-0000-0000-0000CC6A0000}"/>
    <cellStyle name="Normal 9 5" xfId="29960" xr:uid="{00000000-0005-0000-0000-0000CD6A0000}"/>
    <cellStyle name="Normal 9 6" xfId="32363" xr:uid="{EBDDB6F9-11C7-4982-8066-A2FD69AD781F}"/>
    <cellStyle name="Normal 90" xfId="29961" xr:uid="{00000000-0005-0000-0000-0000CE6A0000}"/>
    <cellStyle name="Normal 90 2" xfId="29962" xr:uid="{00000000-0005-0000-0000-0000CF6A0000}"/>
    <cellStyle name="Normal 90 2 2" xfId="29963" xr:uid="{00000000-0005-0000-0000-0000D06A0000}"/>
    <cellStyle name="Normal 90 2 2 2" xfId="29964" xr:uid="{00000000-0005-0000-0000-0000D16A0000}"/>
    <cellStyle name="Normal 90 2 2 2 2" xfId="29965" xr:uid="{00000000-0005-0000-0000-0000D26A0000}"/>
    <cellStyle name="Normal 90 2 2 3" xfId="29966" xr:uid="{00000000-0005-0000-0000-0000D36A0000}"/>
    <cellStyle name="Normal 90 2 2 4" xfId="29967" xr:uid="{00000000-0005-0000-0000-0000D46A0000}"/>
    <cellStyle name="Normal 90 2 3" xfId="29968" xr:uid="{00000000-0005-0000-0000-0000D56A0000}"/>
    <cellStyle name="Normal 90 2 3 2" xfId="29969" xr:uid="{00000000-0005-0000-0000-0000D66A0000}"/>
    <cellStyle name="Normal 90 2 4" xfId="29970" xr:uid="{00000000-0005-0000-0000-0000D76A0000}"/>
    <cellStyle name="Normal 90 2 5" xfId="29971" xr:uid="{00000000-0005-0000-0000-0000D86A0000}"/>
    <cellStyle name="Normal 90 3" xfId="29972" xr:uid="{00000000-0005-0000-0000-0000D96A0000}"/>
    <cellStyle name="Normal 90 3 2" xfId="29973" xr:uid="{00000000-0005-0000-0000-0000DA6A0000}"/>
    <cellStyle name="Normal 90 3 2 2" xfId="29974" xr:uid="{00000000-0005-0000-0000-0000DB6A0000}"/>
    <cellStyle name="Normal 90 3 3" xfId="29975" xr:uid="{00000000-0005-0000-0000-0000DC6A0000}"/>
    <cellStyle name="Normal 90 3 4" xfId="29976" xr:uid="{00000000-0005-0000-0000-0000DD6A0000}"/>
    <cellStyle name="Normal 90 4" xfId="29977" xr:uid="{00000000-0005-0000-0000-0000DE6A0000}"/>
    <cellStyle name="Normal 90 4 2" xfId="29978" xr:uid="{00000000-0005-0000-0000-0000DF6A0000}"/>
    <cellStyle name="Normal 90 5" xfId="29979" xr:uid="{00000000-0005-0000-0000-0000E06A0000}"/>
    <cellStyle name="Normal 90 6" xfId="29980" xr:uid="{00000000-0005-0000-0000-0000E16A0000}"/>
    <cellStyle name="Normal 91" xfId="29981" xr:uid="{00000000-0005-0000-0000-0000E26A0000}"/>
    <cellStyle name="Normal 91 2" xfId="29982" xr:uid="{00000000-0005-0000-0000-0000E36A0000}"/>
    <cellStyle name="Normal 91 2 2" xfId="29983" xr:uid="{00000000-0005-0000-0000-0000E46A0000}"/>
    <cellStyle name="Normal 91 2 2 2" xfId="29984" xr:uid="{00000000-0005-0000-0000-0000E56A0000}"/>
    <cellStyle name="Normal 91 2 2 2 2" xfId="29985" xr:uid="{00000000-0005-0000-0000-0000E66A0000}"/>
    <cellStyle name="Normal 91 2 2 3" xfId="29986" xr:uid="{00000000-0005-0000-0000-0000E76A0000}"/>
    <cellStyle name="Normal 91 2 2 4" xfId="29987" xr:uid="{00000000-0005-0000-0000-0000E86A0000}"/>
    <cellStyle name="Normal 91 2 3" xfId="29988" xr:uid="{00000000-0005-0000-0000-0000E96A0000}"/>
    <cellStyle name="Normal 91 2 3 2" xfId="29989" xr:uid="{00000000-0005-0000-0000-0000EA6A0000}"/>
    <cellStyle name="Normal 91 2 4" xfId="29990" xr:uid="{00000000-0005-0000-0000-0000EB6A0000}"/>
    <cellStyle name="Normal 91 2 5" xfId="29991" xr:uid="{00000000-0005-0000-0000-0000EC6A0000}"/>
    <cellStyle name="Normal 91 3" xfId="29992" xr:uid="{00000000-0005-0000-0000-0000ED6A0000}"/>
    <cellStyle name="Normal 91 3 2" xfId="29993" xr:uid="{00000000-0005-0000-0000-0000EE6A0000}"/>
    <cellStyle name="Normal 91 3 2 2" xfId="29994" xr:uid="{00000000-0005-0000-0000-0000EF6A0000}"/>
    <cellStyle name="Normal 91 3 3" xfId="29995" xr:uid="{00000000-0005-0000-0000-0000F06A0000}"/>
    <cellStyle name="Normal 91 3 4" xfId="29996" xr:uid="{00000000-0005-0000-0000-0000F16A0000}"/>
    <cellStyle name="Normal 91 4" xfId="29997" xr:uid="{00000000-0005-0000-0000-0000F26A0000}"/>
    <cellStyle name="Normal 91 4 2" xfId="29998" xr:uid="{00000000-0005-0000-0000-0000F36A0000}"/>
    <cellStyle name="Normal 91 5" xfId="29999" xr:uid="{00000000-0005-0000-0000-0000F46A0000}"/>
    <cellStyle name="Normal 91 6" xfId="30000" xr:uid="{00000000-0005-0000-0000-0000F56A0000}"/>
    <cellStyle name="Normal 92" xfId="30001" xr:uid="{00000000-0005-0000-0000-0000F66A0000}"/>
    <cellStyle name="Normal 92 2" xfId="30002" xr:uid="{00000000-0005-0000-0000-0000F76A0000}"/>
    <cellStyle name="Normal 92 2 2" xfId="30003" xr:uid="{00000000-0005-0000-0000-0000F86A0000}"/>
    <cellStyle name="Normal 92 2 2 2" xfId="30004" xr:uid="{00000000-0005-0000-0000-0000F96A0000}"/>
    <cellStyle name="Normal 92 2 2 2 2" xfId="30005" xr:uid="{00000000-0005-0000-0000-0000FA6A0000}"/>
    <cellStyle name="Normal 92 2 2 3" xfId="30006" xr:uid="{00000000-0005-0000-0000-0000FB6A0000}"/>
    <cellStyle name="Normal 92 2 2 4" xfId="30007" xr:uid="{00000000-0005-0000-0000-0000FC6A0000}"/>
    <cellStyle name="Normal 92 2 3" xfId="30008" xr:uid="{00000000-0005-0000-0000-0000FD6A0000}"/>
    <cellStyle name="Normal 92 2 3 2" xfId="30009" xr:uid="{00000000-0005-0000-0000-0000FE6A0000}"/>
    <cellStyle name="Normal 92 2 4" xfId="30010" xr:uid="{00000000-0005-0000-0000-0000FF6A0000}"/>
    <cellStyle name="Normal 92 2 5" xfId="30011" xr:uid="{00000000-0005-0000-0000-0000006B0000}"/>
    <cellStyle name="Normal 92 3" xfId="30012" xr:uid="{00000000-0005-0000-0000-0000016B0000}"/>
    <cellStyle name="Normal 92 3 2" xfId="30013" xr:uid="{00000000-0005-0000-0000-0000026B0000}"/>
    <cellStyle name="Normal 92 3 2 2" xfId="30014" xr:uid="{00000000-0005-0000-0000-0000036B0000}"/>
    <cellStyle name="Normal 92 3 3" xfId="30015" xr:uid="{00000000-0005-0000-0000-0000046B0000}"/>
    <cellStyle name="Normal 92 3 4" xfId="30016" xr:uid="{00000000-0005-0000-0000-0000056B0000}"/>
    <cellStyle name="Normal 92 4" xfId="30017" xr:uid="{00000000-0005-0000-0000-0000066B0000}"/>
    <cellStyle name="Normal 92 4 2" xfId="30018" xr:uid="{00000000-0005-0000-0000-0000076B0000}"/>
    <cellStyle name="Normal 92 5" xfId="30019" xr:uid="{00000000-0005-0000-0000-0000086B0000}"/>
    <cellStyle name="Normal 92 6" xfId="30020" xr:uid="{00000000-0005-0000-0000-0000096B0000}"/>
    <cellStyle name="Normal 93" xfId="30021" xr:uid="{00000000-0005-0000-0000-00000A6B0000}"/>
    <cellStyle name="Normal 93 2" xfId="30022" xr:uid="{00000000-0005-0000-0000-00000B6B0000}"/>
    <cellStyle name="Normal 93 2 2" xfId="30023" xr:uid="{00000000-0005-0000-0000-00000C6B0000}"/>
    <cellStyle name="Normal 93 2 2 2" xfId="30024" xr:uid="{00000000-0005-0000-0000-00000D6B0000}"/>
    <cellStyle name="Normal 93 2 2 2 2" xfId="30025" xr:uid="{00000000-0005-0000-0000-00000E6B0000}"/>
    <cellStyle name="Normal 93 2 2 3" xfId="30026" xr:uid="{00000000-0005-0000-0000-00000F6B0000}"/>
    <cellStyle name="Normal 93 2 2 4" xfId="30027" xr:uid="{00000000-0005-0000-0000-0000106B0000}"/>
    <cellStyle name="Normal 93 2 3" xfId="30028" xr:uid="{00000000-0005-0000-0000-0000116B0000}"/>
    <cellStyle name="Normal 93 2 3 2" xfId="30029" xr:uid="{00000000-0005-0000-0000-0000126B0000}"/>
    <cellStyle name="Normal 93 2 4" xfId="30030" xr:uid="{00000000-0005-0000-0000-0000136B0000}"/>
    <cellStyle name="Normal 93 2 5" xfId="30031" xr:uid="{00000000-0005-0000-0000-0000146B0000}"/>
    <cellStyle name="Normal 93 3" xfId="30032" xr:uid="{00000000-0005-0000-0000-0000156B0000}"/>
    <cellStyle name="Normal 93 3 2" xfId="30033" xr:uid="{00000000-0005-0000-0000-0000166B0000}"/>
    <cellStyle name="Normal 93 3 2 2" xfId="30034" xr:uid="{00000000-0005-0000-0000-0000176B0000}"/>
    <cellStyle name="Normal 93 3 3" xfId="30035" xr:uid="{00000000-0005-0000-0000-0000186B0000}"/>
    <cellStyle name="Normal 93 3 4" xfId="30036" xr:uid="{00000000-0005-0000-0000-0000196B0000}"/>
    <cellStyle name="Normal 93 4" xfId="30037" xr:uid="{00000000-0005-0000-0000-00001A6B0000}"/>
    <cellStyle name="Normal 93 4 2" xfId="30038" xr:uid="{00000000-0005-0000-0000-00001B6B0000}"/>
    <cellStyle name="Normal 93 5" xfId="30039" xr:uid="{00000000-0005-0000-0000-00001C6B0000}"/>
    <cellStyle name="Normal 93 6" xfId="30040" xr:uid="{00000000-0005-0000-0000-00001D6B0000}"/>
    <cellStyle name="Normal 94" xfId="30041" xr:uid="{00000000-0005-0000-0000-00001E6B0000}"/>
    <cellStyle name="Normal 94 2" xfId="30042" xr:uid="{00000000-0005-0000-0000-00001F6B0000}"/>
    <cellStyle name="Normal 94 2 2" xfId="30043" xr:uid="{00000000-0005-0000-0000-0000206B0000}"/>
    <cellStyle name="Normal 94 2 2 2" xfId="30044" xr:uid="{00000000-0005-0000-0000-0000216B0000}"/>
    <cellStyle name="Normal 94 2 2 2 2" xfId="30045" xr:uid="{00000000-0005-0000-0000-0000226B0000}"/>
    <cellStyle name="Normal 94 2 2 3" xfId="30046" xr:uid="{00000000-0005-0000-0000-0000236B0000}"/>
    <cellStyle name="Normal 94 2 2 4" xfId="30047" xr:uid="{00000000-0005-0000-0000-0000246B0000}"/>
    <cellStyle name="Normal 94 2 3" xfId="30048" xr:uid="{00000000-0005-0000-0000-0000256B0000}"/>
    <cellStyle name="Normal 94 2 3 2" xfId="30049" xr:uid="{00000000-0005-0000-0000-0000266B0000}"/>
    <cellStyle name="Normal 94 2 4" xfId="30050" xr:uid="{00000000-0005-0000-0000-0000276B0000}"/>
    <cellStyle name="Normal 94 2 5" xfId="30051" xr:uid="{00000000-0005-0000-0000-0000286B0000}"/>
    <cellStyle name="Normal 94 3" xfId="30052" xr:uid="{00000000-0005-0000-0000-0000296B0000}"/>
    <cellStyle name="Normal 94 3 2" xfId="30053" xr:uid="{00000000-0005-0000-0000-00002A6B0000}"/>
    <cellStyle name="Normal 94 3 2 2" xfId="30054" xr:uid="{00000000-0005-0000-0000-00002B6B0000}"/>
    <cellStyle name="Normal 94 3 3" xfId="30055" xr:uid="{00000000-0005-0000-0000-00002C6B0000}"/>
    <cellStyle name="Normal 94 3 4" xfId="30056" xr:uid="{00000000-0005-0000-0000-00002D6B0000}"/>
    <cellStyle name="Normal 94 4" xfId="30057" xr:uid="{00000000-0005-0000-0000-00002E6B0000}"/>
    <cellStyle name="Normal 94 4 2" xfId="30058" xr:uid="{00000000-0005-0000-0000-00002F6B0000}"/>
    <cellStyle name="Normal 94 5" xfId="30059" xr:uid="{00000000-0005-0000-0000-0000306B0000}"/>
    <cellStyle name="Normal 94 6" xfId="30060" xr:uid="{00000000-0005-0000-0000-0000316B0000}"/>
    <cellStyle name="Normal 95" xfId="30061" xr:uid="{00000000-0005-0000-0000-0000326B0000}"/>
    <cellStyle name="Normal 95 2" xfId="30062" xr:uid="{00000000-0005-0000-0000-0000336B0000}"/>
    <cellStyle name="Normal 95 2 2" xfId="30063" xr:uid="{00000000-0005-0000-0000-0000346B0000}"/>
    <cellStyle name="Normal 95 2 2 2" xfId="30064" xr:uid="{00000000-0005-0000-0000-0000356B0000}"/>
    <cellStyle name="Normal 95 2 2 2 2" xfId="30065" xr:uid="{00000000-0005-0000-0000-0000366B0000}"/>
    <cellStyle name="Normal 95 2 2 3" xfId="30066" xr:uid="{00000000-0005-0000-0000-0000376B0000}"/>
    <cellStyle name="Normal 95 2 2 4" xfId="30067" xr:uid="{00000000-0005-0000-0000-0000386B0000}"/>
    <cellStyle name="Normal 95 2 3" xfId="30068" xr:uid="{00000000-0005-0000-0000-0000396B0000}"/>
    <cellStyle name="Normal 95 2 3 2" xfId="30069" xr:uid="{00000000-0005-0000-0000-00003A6B0000}"/>
    <cellStyle name="Normal 95 2 4" xfId="30070" xr:uid="{00000000-0005-0000-0000-00003B6B0000}"/>
    <cellStyle name="Normal 95 2 5" xfId="30071" xr:uid="{00000000-0005-0000-0000-00003C6B0000}"/>
    <cellStyle name="Normal 95 3" xfId="30072" xr:uid="{00000000-0005-0000-0000-00003D6B0000}"/>
    <cellStyle name="Normal 95 3 2" xfId="30073" xr:uid="{00000000-0005-0000-0000-00003E6B0000}"/>
    <cellStyle name="Normal 95 3 2 2" xfId="30074" xr:uid="{00000000-0005-0000-0000-00003F6B0000}"/>
    <cellStyle name="Normal 95 3 3" xfId="30075" xr:uid="{00000000-0005-0000-0000-0000406B0000}"/>
    <cellStyle name="Normal 95 3 4" xfId="30076" xr:uid="{00000000-0005-0000-0000-0000416B0000}"/>
    <cellStyle name="Normal 95 4" xfId="30077" xr:uid="{00000000-0005-0000-0000-0000426B0000}"/>
    <cellStyle name="Normal 95 4 2" xfId="30078" xr:uid="{00000000-0005-0000-0000-0000436B0000}"/>
    <cellStyle name="Normal 95 5" xfId="30079" xr:uid="{00000000-0005-0000-0000-0000446B0000}"/>
    <cellStyle name="Normal 95 6" xfId="30080" xr:uid="{00000000-0005-0000-0000-0000456B0000}"/>
    <cellStyle name="Normal 96" xfId="30081" xr:uid="{00000000-0005-0000-0000-0000466B0000}"/>
    <cellStyle name="Normal 96 2" xfId="30082" xr:uid="{00000000-0005-0000-0000-0000476B0000}"/>
    <cellStyle name="Normal 96 2 2" xfId="30083" xr:uid="{00000000-0005-0000-0000-0000486B0000}"/>
    <cellStyle name="Normal 96 2 2 2" xfId="30084" xr:uid="{00000000-0005-0000-0000-0000496B0000}"/>
    <cellStyle name="Normal 96 2 2 2 2" xfId="30085" xr:uid="{00000000-0005-0000-0000-00004A6B0000}"/>
    <cellStyle name="Normal 96 2 2 3" xfId="30086" xr:uid="{00000000-0005-0000-0000-00004B6B0000}"/>
    <cellStyle name="Normal 96 2 2 4" xfId="30087" xr:uid="{00000000-0005-0000-0000-00004C6B0000}"/>
    <cellStyle name="Normal 96 2 3" xfId="30088" xr:uid="{00000000-0005-0000-0000-00004D6B0000}"/>
    <cellStyle name="Normal 96 2 3 2" xfId="30089" xr:uid="{00000000-0005-0000-0000-00004E6B0000}"/>
    <cellStyle name="Normal 96 2 4" xfId="30090" xr:uid="{00000000-0005-0000-0000-00004F6B0000}"/>
    <cellStyle name="Normal 96 2 5" xfId="30091" xr:uid="{00000000-0005-0000-0000-0000506B0000}"/>
    <cellStyle name="Normal 96 3" xfId="30092" xr:uid="{00000000-0005-0000-0000-0000516B0000}"/>
    <cellStyle name="Normal 96 3 2" xfId="30093" xr:uid="{00000000-0005-0000-0000-0000526B0000}"/>
    <cellStyle name="Normal 96 3 2 2" xfId="30094" xr:uid="{00000000-0005-0000-0000-0000536B0000}"/>
    <cellStyle name="Normal 96 3 3" xfId="30095" xr:uid="{00000000-0005-0000-0000-0000546B0000}"/>
    <cellStyle name="Normal 96 3 4" xfId="30096" xr:uid="{00000000-0005-0000-0000-0000556B0000}"/>
    <cellStyle name="Normal 96 4" xfId="30097" xr:uid="{00000000-0005-0000-0000-0000566B0000}"/>
    <cellStyle name="Normal 96 4 2" xfId="30098" xr:uid="{00000000-0005-0000-0000-0000576B0000}"/>
    <cellStyle name="Normal 96 5" xfId="30099" xr:uid="{00000000-0005-0000-0000-0000586B0000}"/>
    <cellStyle name="Normal 96 6" xfId="30100" xr:uid="{00000000-0005-0000-0000-0000596B0000}"/>
    <cellStyle name="Normal 97" xfId="30101" xr:uid="{00000000-0005-0000-0000-00005A6B0000}"/>
    <cellStyle name="Normal 97 2" xfId="30102" xr:uid="{00000000-0005-0000-0000-00005B6B0000}"/>
    <cellStyle name="Normal 97 2 2" xfId="30103" xr:uid="{00000000-0005-0000-0000-00005C6B0000}"/>
    <cellStyle name="Normal 97 2 2 2" xfId="30104" xr:uid="{00000000-0005-0000-0000-00005D6B0000}"/>
    <cellStyle name="Normal 97 2 2 2 2" xfId="30105" xr:uid="{00000000-0005-0000-0000-00005E6B0000}"/>
    <cellStyle name="Normal 97 2 2 3" xfId="30106" xr:uid="{00000000-0005-0000-0000-00005F6B0000}"/>
    <cellStyle name="Normal 97 2 2 4" xfId="30107" xr:uid="{00000000-0005-0000-0000-0000606B0000}"/>
    <cellStyle name="Normal 97 2 3" xfId="30108" xr:uid="{00000000-0005-0000-0000-0000616B0000}"/>
    <cellStyle name="Normal 97 2 3 2" xfId="30109" xr:uid="{00000000-0005-0000-0000-0000626B0000}"/>
    <cellStyle name="Normal 97 2 4" xfId="30110" xr:uid="{00000000-0005-0000-0000-0000636B0000}"/>
    <cellStyle name="Normal 97 2 5" xfId="30111" xr:uid="{00000000-0005-0000-0000-0000646B0000}"/>
    <cellStyle name="Normal 97 3" xfId="30112" xr:uid="{00000000-0005-0000-0000-0000656B0000}"/>
    <cellStyle name="Normal 97 3 2" xfId="30113" xr:uid="{00000000-0005-0000-0000-0000666B0000}"/>
    <cellStyle name="Normal 97 3 2 2" xfId="30114" xr:uid="{00000000-0005-0000-0000-0000676B0000}"/>
    <cellStyle name="Normal 97 3 3" xfId="30115" xr:uid="{00000000-0005-0000-0000-0000686B0000}"/>
    <cellStyle name="Normal 97 3 4" xfId="30116" xr:uid="{00000000-0005-0000-0000-0000696B0000}"/>
    <cellStyle name="Normal 97 4" xfId="30117" xr:uid="{00000000-0005-0000-0000-00006A6B0000}"/>
    <cellStyle name="Normal 97 4 2" xfId="30118" xr:uid="{00000000-0005-0000-0000-00006B6B0000}"/>
    <cellStyle name="Normal 97 5" xfId="30119" xr:uid="{00000000-0005-0000-0000-00006C6B0000}"/>
    <cellStyle name="Normal 97 6" xfId="30120" xr:uid="{00000000-0005-0000-0000-00006D6B0000}"/>
    <cellStyle name="Normal 98" xfId="30121" xr:uid="{00000000-0005-0000-0000-00006E6B0000}"/>
    <cellStyle name="Normal 98 2" xfId="30122" xr:uid="{00000000-0005-0000-0000-00006F6B0000}"/>
    <cellStyle name="Normal 98 2 2" xfId="30123" xr:uid="{00000000-0005-0000-0000-0000706B0000}"/>
    <cellStyle name="Normal 98 2 2 2" xfId="30124" xr:uid="{00000000-0005-0000-0000-0000716B0000}"/>
    <cellStyle name="Normal 98 2 2 2 2" xfId="30125" xr:uid="{00000000-0005-0000-0000-0000726B0000}"/>
    <cellStyle name="Normal 98 2 2 3" xfId="30126" xr:uid="{00000000-0005-0000-0000-0000736B0000}"/>
    <cellStyle name="Normal 98 2 2 4" xfId="30127" xr:uid="{00000000-0005-0000-0000-0000746B0000}"/>
    <cellStyle name="Normal 98 2 3" xfId="30128" xr:uid="{00000000-0005-0000-0000-0000756B0000}"/>
    <cellStyle name="Normal 98 2 3 2" xfId="30129" xr:uid="{00000000-0005-0000-0000-0000766B0000}"/>
    <cellStyle name="Normal 98 2 4" xfId="30130" xr:uid="{00000000-0005-0000-0000-0000776B0000}"/>
    <cellStyle name="Normal 98 2 5" xfId="30131" xr:uid="{00000000-0005-0000-0000-0000786B0000}"/>
    <cellStyle name="Normal 98 3" xfId="30132" xr:uid="{00000000-0005-0000-0000-0000796B0000}"/>
    <cellStyle name="Normal 98 3 2" xfId="30133" xr:uid="{00000000-0005-0000-0000-00007A6B0000}"/>
    <cellStyle name="Normal 98 3 2 2" xfId="30134" xr:uid="{00000000-0005-0000-0000-00007B6B0000}"/>
    <cellStyle name="Normal 98 3 3" xfId="30135" xr:uid="{00000000-0005-0000-0000-00007C6B0000}"/>
    <cellStyle name="Normal 98 3 4" xfId="30136" xr:uid="{00000000-0005-0000-0000-00007D6B0000}"/>
    <cellStyle name="Normal 98 4" xfId="30137" xr:uid="{00000000-0005-0000-0000-00007E6B0000}"/>
    <cellStyle name="Normal 98 4 2" xfId="30138" xr:uid="{00000000-0005-0000-0000-00007F6B0000}"/>
    <cellStyle name="Normal 98 5" xfId="30139" xr:uid="{00000000-0005-0000-0000-0000806B0000}"/>
    <cellStyle name="Normal 98 6" xfId="30140" xr:uid="{00000000-0005-0000-0000-0000816B0000}"/>
    <cellStyle name="Normal 99" xfId="30141" xr:uid="{00000000-0005-0000-0000-0000826B0000}"/>
    <cellStyle name="Normal 99 2" xfId="30142" xr:uid="{00000000-0005-0000-0000-0000836B0000}"/>
    <cellStyle name="Normal 99 2 2" xfId="30143" xr:uid="{00000000-0005-0000-0000-0000846B0000}"/>
    <cellStyle name="Normal 99 2 2 2" xfId="30144" xr:uid="{00000000-0005-0000-0000-0000856B0000}"/>
    <cellStyle name="Normal 99 2 3" xfId="30145" xr:uid="{00000000-0005-0000-0000-0000866B0000}"/>
    <cellStyle name="Normal 99 2 4" xfId="30146" xr:uid="{00000000-0005-0000-0000-0000876B0000}"/>
    <cellStyle name="Normal 99 3" xfId="30147" xr:uid="{00000000-0005-0000-0000-0000886B0000}"/>
    <cellStyle name="Normal 99 3 2" xfId="30148" xr:uid="{00000000-0005-0000-0000-0000896B0000}"/>
    <cellStyle name="Normal 99 4" xfId="30149" xr:uid="{00000000-0005-0000-0000-00008A6B0000}"/>
    <cellStyle name="Normal 99 5" xfId="30150" xr:uid="{00000000-0005-0000-0000-00008B6B0000}"/>
    <cellStyle name="Normal Bold" xfId="31753" xr:uid="{00000000-0005-0000-0000-00008C6B0000}"/>
    <cellStyle name="Normal_EquityTemplate1" xfId="1" xr:uid="{00000000-0005-0000-0000-00008D6B0000}"/>
    <cellStyle name="Normal_TRC " xfId="663" xr:uid="{00000000-0005-0000-0000-00008E6B0000}"/>
    <cellStyle name="Normal0" xfId="1022" xr:uid="{00000000-0005-0000-0000-00008F6B0000}"/>
    <cellStyle name="Note 2" xfId="132" xr:uid="{00000000-0005-0000-0000-0000906B0000}"/>
    <cellStyle name="Note 2 2" xfId="30151" xr:uid="{00000000-0005-0000-0000-0000916B0000}"/>
    <cellStyle name="Note 2 2 2" xfId="30152" xr:uid="{00000000-0005-0000-0000-0000926B0000}"/>
    <cellStyle name="Note 2 3" xfId="30153" xr:uid="{00000000-0005-0000-0000-0000936B0000}"/>
    <cellStyle name="Note 2 3 2" xfId="30154" xr:uid="{00000000-0005-0000-0000-0000946B0000}"/>
    <cellStyle name="Note 2 4" xfId="30155" xr:uid="{00000000-0005-0000-0000-0000956B0000}"/>
    <cellStyle name="Note 2 5" xfId="32365" xr:uid="{3CB0DA00-6C1F-415D-A4D3-5DA3A39687FD}"/>
    <cellStyle name="Note 3" xfId="472" xr:uid="{00000000-0005-0000-0000-0000966B0000}"/>
    <cellStyle name="Note 3 2" xfId="30156" xr:uid="{00000000-0005-0000-0000-0000976B0000}"/>
    <cellStyle name="Note 4" xfId="473" xr:uid="{00000000-0005-0000-0000-0000986B0000}"/>
    <cellStyle name="Note 4 2" xfId="30157" xr:uid="{00000000-0005-0000-0000-0000996B0000}"/>
    <cellStyle name="Note 5" xfId="30158" xr:uid="{00000000-0005-0000-0000-00009A6B0000}"/>
    <cellStyle name="Note 6" xfId="30159" xr:uid="{00000000-0005-0000-0000-00009B6B0000}"/>
    <cellStyle name="Note 7" xfId="30160" xr:uid="{00000000-0005-0000-0000-00009C6B0000}"/>
    <cellStyle name="Number" xfId="474" xr:uid="{00000000-0005-0000-0000-00009D6B0000}"/>
    <cellStyle name="Number 2" xfId="475" xr:uid="{00000000-0005-0000-0000-00009E6B0000}"/>
    <cellStyle name="Number 3" xfId="476" xr:uid="{00000000-0005-0000-0000-00009F6B0000}"/>
    <cellStyle name="Numbered Items" xfId="477" xr:uid="{00000000-0005-0000-0000-0000A06B0000}"/>
    <cellStyle name="OddBodyShade" xfId="478" xr:uid="{00000000-0005-0000-0000-0000A16B0000}"/>
    <cellStyle name="OddBodyShade 2" xfId="479" xr:uid="{00000000-0005-0000-0000-0000A26B0000}"/>
    <cellStyle name="OddBodyShade 2 2" xfId="32367" xr:uid="{EC454908-3B08-47D7-927E-F6376BA410AF}"/>
    <cellStyle name="OddBodyShade 3" xfId="480" xr:uid="{00000000-0005-0000-0000-0000A36B0000}"/>
    <cellStyle name="OddBodyShade 4" xfId="32366" xr:uid="{BF86FBD9-4214-4550-B1C7-CA38A14A44E7}"/>
    <cellStyle name="Œ…‹æØ‚è [0.00]_!!!GO" xfId="1023" xr:uid="{00000000-0005-0000-0000-0000A46B0000}"/>
    <cellStyle name="Œ…‹æØ‚è_!!!GO" xfId="1024" xr:uid="{00000000-0005-0000-0000-0000A56B0000}"/>
    <cellStyle name="One Pager Input" xfId="30161" xr:uid="{00000000-0005-0000-0000-0000A66B0000}"/>
    <cellStyle name="One Pager Input 2" xfId="30162" xr:uid="{00000000-0005-0000-0000-0000A76B0000}"/>
    <cellStyle name="Output 2" xfId="133" xr:uid="{00000000-0005-0000-0000-0000A86B0000}"/>
    <cellStyle name="Output 2 2" xfId="30163" xr:uid="{00000000-0005-0000-0000-0000A96B0000}"/>
    <cellStyle name="Output 2 3" xfId="30164" xr:uid="{00000000-0005-0000-0000-0000AA6B0000}"/>
    <cellStyle name="Output 2 4" xfId="30165" xr:uid="{00000000-0005-0000-0000-0000AB6B0000}"/>
    <cellStyle name="Output 3" xfId="481" xr:uid="{00000000-0005-0000-0000-0000AC6B0000}"/>
    <cellStyle name="Output 4" xfId="482" xr:uid="{00000000-0005-0000-0000-0000AD6B0000}"/>
    <cellStyle name="Output Amounts" xfId="659" xr:uid="{00000000-0005-0000-0000-0000AE6B0000}"/>
    <cellStyle name="Output Column Headings" xfId="483" xr:uid="{00000000-0005-0000-0000-0000AF6B0000}"/>
    <cellStyle name="Output Line Items" xfId="660" xr:uid="{00000000-0005-0000-0000-0000B06B0000}"/>
    <cellStyle name="Output Report Heading" xfId="661" xr:uid="{00000000-0005-0000-0000-0000B16B0000}"/>
    <cellStyle name="Output Report Title" xfId="662" xr:uid="{00000000-0005-0000-0000-0000B26B0000}"/>
    <cellStyle name="Overrideable" xfId="30166" xr:uid="{00000000-0005-0000-0000-0000B36B0000}"/>
    <cellStyle name="Overrideable 2" xfId="30167" xr:uid="{00000000-0005-0000-0000-0000B46B0000}"/>
    <cellStyle name="Overscore" xfId="484" xr:uid="{00000000-0005-0000-0000-0000B56B0000}"/>
    <cellStyle name="Overscore 2" xfId="485" xr:uid="{00000000-0005-0000-0000-0000B66B0000}"/>
    <cellStyle name="Overscore 2 2" xfId="32369" xr:uid="{B8387E6B-98B1-4A06-8FF9-950B60F5672A}"/>
    <cellStyle name="Overscore 3" xfId="486" xr:uid="{00000000-0005-0000-0000-0000B76B0000}"/>
    <cellStyle name="Overscore 4" xfId="32368" xr:uid="{FCBFF841-C982-4692-873F-D8B59CA29F80}"/>
    <cellStyle name="Overunder" xfId="487" xr:uid="{00000000-0005-0000-0000-0000B86B0000}"/>
    <cellStyle name="Overunder 2" xfId="488" xr:uid="{00000000-0005-0000-0000-0000B96B0000}"/>
    <cellStyle name="Overunder 2 2" xfId="32371" xr:uid="{7B09EBC5-CFAA-4AC3-AE30-D45E65205102}"/>
    <cellStyle name="Overunder 3" xfId="489" xr:uid="{00000000-0005-0000-0000-0000BA6B0000}"/>
    <cellStyle name="Overunder 4" xfId="32370" xr:uid="{5999F057-3D77-4588-BFD7-DB25F384A6BA}"/>
    <cellStyle name="P" xfId="490" xr:uid="{00000000-0005-0000-0000-0000BB6B0000}"/>
    <cellStyle name="P 2" xfId="32372" xr:uid="{6AA3EF86-5BA6-472C-BDB2-F9D3423DABA4}"/>
    <cellStyle name="Page Heading" xfId="1025" xr:uid="{00000000-0005-0000-0000-0000BC6B0000}"/>
    <cellStyle name="Page Heading Large" xfId="491" xr:uid="{00000000-0005-0000-0000-0000BD6B0000}"/>
    <cellStyle name="Page Heading Small" xfId="492" xr:uid="{00000000-0005-0000-0000-0000BE6B0000}"/>
    <cellStyle name="Page Number" xfId="493" xr:uid="{00000000-0005-0000-0000-0000BF6B0000}"/>
    <cellStyle name="Pam" xfId="1026" xr:uid="{00000000-0005-0000-0000-0000C06B0000}"/>
    <cellStyle name="Pay Rate" xfId="32373" xr:uid="{6E34274F-6C8A-4AC3-AFAC-FD0DFD9D116D}"/>
    <cellStyle name="Pay Rate 2" xfId="32374" xr:uid="{78321AA7-FE95-4B90-9A3E-4F6525122F09}"/>
    <cellStyle name="PB Table Heading" xfId="134" xr:uid="{00000000-0005-0000-0000-0000C16B0000}"/>
    <cellStyle name="PB Table Highlight1" xfId="135" xr:uid="{00000000-0005-0000-0000-0000C26B0000}"/>
    <cellStyle name="PB Table Highlight2" xfId="136" xr:uid="{00000000-0005-0000-0000-0000C36B0000}"/>
    <cellStyle name="PB Table Highlight3" xfId="137" xr:uid="{00000000-0005-0000-0000-0000C46B0000}"/>
    <cellStyle name="PB Table Standard Row" xfId="138" xr:uid="{00000000-0005-0000-0000-0000C56B0000}"/>
    <cellStyle name="PB Table Subtotal Row" xfId="139" xr:uid="{00000000-0005-0000-0000-0000C66B0000}"/>
    <cellStyle name="PB Table Total Row" xfId="140" xr:uid="{00000000-0005-0000-0000-0000C76B0000}"/>
    <cellStyle name="pb_page_heading_LS" xfId="32375" xr:uid="{3845D613-BC95-4A32-B407-C085A15FA2DE}"/>
    <cellStyle name="per.style" xfId="1027" xr:uid="{00000000-0005-0000-0000-0000C86B0000}"/>
    <cellStyle name="Percen - Style2" xfId="31754" xr:uid="{00000000-0005-0000-0000-0000C96B0000}"/>
    <cellStyle name="Percen - Style3" xfId="494" xr:uid="{00000000-0005-0000-0000-0000CA6B0000}"/>
    <cellStyle name="Percent" xfId="184" builtinId="5"/>
    <cellStyle name="Percent [0%]" xfId="30168" xr:uid="{00000000-0005-0000-0000-0000CC6B0000}"/>
    <cellStyle name="Percent [0.00%]" xfId="30169" xr:uid="{00000000-0005-0000-0000-0000CD6B0000}"/>
    <cellStyle name="Percent [0]" xfId="495" xr:uid="{00000000-0005-0000-0000-0000CE6B0000}"/>
    <cellStyle name="Percent [0] 2" xfId="496" xr:uid="{00000000-0005-0000-0000-0000CF6B0000}"/>
    <cellStyle name="Percent [0] 3" xfId="497" xr:uid="{00000000-0005-0000-0000-0000D06B0000}"/>
    <cellStyle name="Percent [00]" xfId="498" xr:uid="{00000000-0005-0000-0000-0000D16B0000}"/>
    <cellStyle name="Percent [00] 2" xfId="499" xr:uid="{00000000-0005-0000-0000-0000D26B0000}"/>
    <cellStyle name="Percent [00] 3" xfId="500" xr:uid="{00000000-0005-0000-0000-0000D36B0000}"/>
    <cellStyle name="Percent [1]" xfId="501" xr:uid="{00000000-0005-0000-0000-0000D46B0000}"/>
    <cellStyle name="Percent [1] 2" xfId="502" xr:uid="{00000000-0005-0000-0000-0000D56B0000}"/>
    <cellStyle name="Percent [1] 3" xfId="503" xr:uid="{00000000-0005-0000-0000-0000D66B0000}"/>
    <cellStyle name="Percent [1][]" xfId="31755" xr:uid="{00000000-0005-0000-0000-0000D76B0000}"/>
    <cellStyle name="Percent [1]_Annual Partnership Splits" xfId="31756" xr:uid="{00000000-0005-0000-0000-0000D86B0000}"/>
    <cellStyle name="Percent [2]" xfId="504" xr:uid="{00000000-0005-0000-0000-0000D96B0000}"/>
    <cellStyle name="Percent [2] 2" xfId="505" xr:uid="{00000000-0005-0000-0000-0000DA6B0000}"/>
    <cellStyle name="Percent [2] 3" xfId="506" xr:uid="{00000000-0005-0000-0000-0000DB6B0000}"/>
    <cellStyle name="Percent [3]" xfId="1028" xr:uid="{00000000-0005-0000-0000-0000DC6B0000}"/>
    <cellStyle name="Percent [3] 2" xfId="1029" xr:uid="{00000000-0005-0000-0000-0000DD6B0000}"/>
    <cellStyle name="Percent 0%" xfId="507" xr:uid="{00000000-0005-0000-0000-0000DE6B0000}"/>
    <cellStyle name="Percent 0.0%" xfId="508" xr:uid="{00000000-0005-0000-0000-0000DF6B0000}"/>
    <cellStyle name="Percent 0.00%" xfId="509" xr:uid="{00000000-0005-0000-0000-0000E06B0000}"/>
    <cellStyle name="percent 1 decimal" xfId="1030" xr:uid="{00000000-0005-0000-0000-0000E16B0000}"/>
    <cellStyle name="Percent 10" xfId="141" xr:uid="{00000000-0005-0000-0000-0000E26B0000}"/>
    <cellStyle name="Percent 10 2" xfId="30170" xr:uid="{00000000-0005-0000-0000-0000E36B0000}"/>
    <cellStyle name="Percent 10 3" xfId="32377" xr:uid="{DCC737FC-114C-43C1-92EF-6FED1B259141}"/>
    <cellStyle name="Percent 100" xfId="30171" xr:uid="{00000000-0005-0000-0000-0000E46B0000}"/>
    <cellStyle name="Percent 101" xfId="30172" xr:uid="{00000000-0005-0000-0000-0000E56B0000}"/>
    <cellStyle name="Percent 102" xfId="30173" xr:uid="{00000000-0005-0000-0000-0000E66B0000}"/>
    <cellStyle name="Percent 103" xfId="30174" xr:uid="{00000000-0005-0000-0000-0000E76B0000}"/>
    <cellStyle name="Percent 104" xfId="30175" xr:uid="{00000000-0005-0000-0000-0000E86B0000}"/>
    <cellStyle name="Percent 105" xfId="30176" xr:uid="{00000000-0005-0000-0000-0000E96B0000}"/>
    <cellStyle name="Percent 106" xfId="30177" xr:uid="{00000000-0005-0000-0000-0000EA6B0000}"/>
    <cellStyle name="Percent 107" xfId="30178" xr:uid="{00000000-0005-0000-0000-0000EB6B0000}"/>
    <cellStyle name="Percent 108" xfId="30179" xr:uid="{00000000-0005-0000-0000-0000EC6B0000}"/>
    <cellStyle name="Percent 109" xfId="30180" xr:uid="{00000000-0005-0000-0000-0000ED6B0000}"/>
    <cellStyle name="Percent 11" xfId="142" xr:uid="{00000000-0005-0000-0000-0000EE6B0000}"/>
    <cellStyle name="Percent 11 2" xfId="30181" xr:uid="{00000000-0005-0000-0000-0000EF6B0000}"/>
    <cellStyle name="Percent 11 3" xfId="32378" xr:uid="{C932EAA6-9C93-49E1-93B6-524EDCE90ECB}"/>
    <cellStyle name="Percent 110" xfId="30182" xr:uid="{00000000-0005-0000-0000-0000F06B0000}"/>
    <cellStyle name="Percent 111" xfId="30183" xr:uid="{00000000-0005-0000-0000-0000F16B0000}"/>
    <cellStyle name="Percent 112" xfId="30184" xr:uid="{00000000-0005-0000-0000-0000F26B0000}"/>
    <cellStyle name="Percent 113" xfId="30185" xr:uid="{00000000-0005-0000-0000-0000F36B0000}"/>
    <cellStyle name="Percent 114" xfId="30186" xr:uid="{00000000-0005-0000-0000-0000F46B0000}"/>
    <cellStyle name="Percent 115" xfId="30187" xr:uid="{00000000-0005-0000-0000-0000F56B0000}"/>
    <cellStyle name="Percent 116" xfId="30188" xr:uid="{00000000-0005-0000-0000-0000F66B0000}"/>
    <cellStyle name="Percent 117" xfId="30189" xr:uid="{00000000-0005-0000-0000-0000F76B0000}"/>
    <cellStyle name="Percent 118" xfId="30190" xr:uid="{00000000-0005-0000-0000-0000F86B0000}"/>
    <cellStyle name="Percent 119" xfId="30191" xr:uid="{00000000-0005-0000-0000-0000F96B0000}"/>
    <cellStyle name="Percent 12" xfId="143" xr:uid="{00000000-0005-0000-0000-0000FA6B0000}"/>
    <cellStyle name="Percent 12 2" xfId="30192" xr:uid="{00000000-0005-0000-0000-0000FB6B0000}"/>
    <cellStyle name="Percent 12 2 2" xfId="32380" xr:uid="{DD99249F-711F-434E-8D83-460205BD6770}"/>
    <cellStyle name="Percent 12 2 3" xfId="32379" xr:uid="{3A454D14-E7AE-4376-83F0-A0528BCBFEEA}"/>
    <cellStyle name="Percent 12 3" xfId="32381" xr:uid="{D62C9477-AB4F-434D-9609-ACF7098C9D62}"/>
    <cellStyle name="Percent 120" xfId="30193" xr:uid="{00000000-0005-0000-0000-0000FC6B0000}"/>
    <cellStyle name="Percent 121" xfId="30194" xr:uid="{00000000-0005-0000-0000-0000FD6B0000}"/>
    <cellStyle name="Percent 122" xfId="30195" xr:uid="{00000000-0005-0000-0000-0000FE6B0000}"/>
    <cellStyle name="Percent 123" xfId="30196" xr:uid="{00000000-0005-0000-0000-0000FF6B0000}"/>
    <cellStyle name="Percent 124" xfId="30197" xr:uid="{00000000-0005-0000-0000-0000006C0000}"/>
    <cellStyle name="Percent 125" xfId="30198" xr:uid="{00000000-0005-0000-0000-0000016C0000}"/>
    <cellStyle name="Percent 126" xfId="30199" xr:uid="{00000000-0005-0000-0000-0000026C0000}"/>
    <cellStyle name="Percent 127" xfId="30200" xr:uid="{00000000-0005-0000-0000-0000036C0000}"/>
    <cellStyle name="Percent 128" xfId="30201" xr:uid="{00000000-0005-0000-0000-0000046C0000}"/>
    <cellStyle name="Percent 129" xfId="30202" xr:uid="{00000000-0005-0000-0000-0000056C0000}"/>
    <cellStyle name="Percent 13" xfId="144" xr:uid="{00000000-0005-0000-0000-0000066C0000}"/>
    <cellStyle name="Percent 13 2" xfId="30203" xr:uid="{00000000-0005-0000-0000-0000076C0000}"/>
    <cellStyle name="Percent 13 2 2" xfId="32384" xr:uid="{30A04840-EFB9-40E4-B23E-4A8DA336BD6F}"/>
    <cellStyle name="Percent 13 2 3" xfId="32383" xr:uid="{A933538E-D6E0-422A-854F-0F90F6BCC5EA}"/>
    <cellStyle name="Percent 13 3" xfId="32385" xr:uid="{3AD77D52-7018-45A4-BCD3-FB723B6845E7}"/>
    <cellStyle name="Percent 13 4" xfId="32382" xr:uid="{FD370211-10D0-428A-8A42-42BF52C5B2AF}"/>
    <cellStyle name="Percent 130" xfId="30204" xr:uid="{00000000-0005-0000-0000-0000086C0000}"/>
    <cellStyle name="Percent 131" xfId="30205" xr:uid="{00000000-0005-0000-0000-0000096C0000}"/>
    <cellStyle name="Percent 132" xfId="30206" xr:uid="{00000000-0005-0000-0000-00000A6C0000}"/>
    <cellStyle name="Percent 133" xfId="31790" xr:uid="{00000000-0005-0000-0000-00000B6C0000}"/>
    <cellStyle name="Percent 134" xfId="31814" xr:uid="{3ECBEE00-CB94-4735-902B-C3998A5EB537}"/>
    <cellStyle name="Percent 135" xfId="31818" xr:uid="{9EF9339F-343E-417E-8B98-57913EA0146F}"/>
    <cellStyle name="Percent 136" xfId="31822" xr:uid="{E8DF9230-F52A-461B-B476-6E3818C654A0}"/>
    <cellStyle name="Percent 137" xfId="31826" xr:uid="{E9E10CA5-BAD6-46E4-B832-2BEAEA8F8A00}"/>
    <cellStyle name="Percent 138" xfId="31830" xr:uid="{61085FE6-21E7-4DB5-816B-590A6A067EAD}"/>
    <cellStyle name="Percent 139" xfId="31837" xr:uid="{C9929BF1-725E-491D-BBF2-E02DBAA1621F}"/>
    <cellStyle name="Percent 14" xfId="145" xr:uid="{00000000-0005-0000-0000-00000C6C0000}"/>
    <cellStyle name="Percent 14 2" xfId="30207" xr:uid="{00000000-0005-0000-0000-00000D6C0000}"/>
    <cellStyle name="Percent 14 2 2" xfId="32387" xr:uid="{02191F5C-B944-4A8B-B51F-027A051D36F7}"/>
    <cellStyle name="Percent 14 2 3" xfId="32386" xr:uid="{8AD0F0DB-6663-4370-84F2-AB56644BFEBE}"/>
    <cellStyle name="Percent 14 3" xfId="32388" xr:uid="{0C5D5586-BF19-4CCE-B225-C1371FB833BC}"/>
    <cellStyle name="Percent 140" xfId="32376" xr:uid="{9AB22B69-364D-4EA1-9B5E-881C7B98ECEC}"/>
    <cellStyle name="Percent 141" xfId="32538" xr:uid="{032AE0AD-364E-4AD1-BF6F-016F54AFD9E7}"/>
    <cellStyle name="Percent 142" xfId="32532" xr:uid="{1953C83A-0F33-40EE-815A-DCE90038829A}"/>
    <cellStyle name="Percent 143" xfId="32537" xr:uid="{C1EA18AF-6797-410C-A9E0-E982E47F060A}"/>
    <cellStyle name="Percent 144" xfId="32533" xr:uid="{1D777CAF-7E8F-4A5B-8A54-C58106046FCA}"/>
    <cellStyle name="Percent 145" xfId="32536" xr:uid="{E383F8E9-7B35-402B-8E64-12C6B190A970}"/>
    <cellStyle name="Percent 146" xfId="32534" xr:uid="{18C38259-8E15-45D3-8135-B80425140E5E}"/>
    <cellStyle name="Percent 147" xfId="32535" xr:uid="{9A48F88F-38C9-412D-ACBB-02C6B5F09D97}"/>
    <cellStyle name="Percent 148" xfId="32554" xr:uid="{FA3AB50D-BBEA-43A4-BA86-E54D10DF5C97}"/>
    <cellStyle name="Percent 15" xfId="146" xr:uid="{00000000-0005-0000-0000-00000E6C0000}"/>
    <cellStyle name="Percent 15 2" xfId="30208" xr:uid="{00000000-0005-0000-0000-00000F6C0000}"/>
    <cellStyle name="Percent 15 3" xfId="32389" xr:uid="{844136FF-352A-4495-BC27-C97FDF782475}"/>
    <cellStyle name="Percent 16" xfId="147" xr:uid="{00000000-0005-0000-0000-0000106C0000}"/>
    <cellStyle name="Percent 16 2" xfId="30209" xr:uid="{00000000-0005-0000-0000-0000116C0000}"/>
    <cellStyle name="Percent 16 2 6" xfId="31795" xr:uid="{00000000-0005-0000-0000-0000126C0000}"/>
    <cellStyle name="Percent 16 3" xfId="32390" xr:uid="{432DF11F-68AA-4275-8556-C1EA0FE06C24}"/>
    <cellStyle name="Percent 17" xfId="148" xr:uid="{00000000-0005-0000-0000-0000136C0000}"/>
    <cellStyle name="Percent 17 2" xfId="30210" xr:uid="{00000000-0005-0000-0000-0000146C0000}"/>
    <cellStyle name="Percent 17 3" xfId="32391" xr:uid="{C81C5AEA-2682-4BBA-BB91-BCFB37D94F8C}"/>
    <cellStyle name="Percent 18" xfId="149" xr:uid="{00000000-0005-0000-0000-0000156C0000}"/>
    <cellStyle name="Percent 18 2" xfId="30211" xr:uid="{00000000-0005-0000-0000-0000166C0000}"/>
    <cellStyle name="Percent 18 3" xfId="32392" xr:uid="{14774A83-FDEC-4FEA-B9EE-26D77A0E356A}"/>
    <cellStyle name="Percent 19" xfId="150" xr:uid="{00000000-0005-0000-0000-0000176C0000}"/>
    <cellStyle name="Percent 19 2" xfId="30212" xr:uid="{00000000-0005-0000-0000-0000186C0000}"/>
    <cellStyle name="Percent 19 3" xfId="32393" xr:uid="{B092E2FF-5F05-420F-9FEC-A29F11142613}"/>
    <cellStyle name="Percent 2" xfId="151" xr:uid="{00000000-0005-0000-0000-0000196C0000}"/>
    <cellStyle name="Percent 2 10" xfId="31804" xr:uid="{79931800-A1B3-4154-8567-F074E7A02DC1}"/>
    <cellStyle name="Percent 2 11" xfId="32394" xr:uid="{B529605C-380C-4221-88AD-546BB508621C}"/>
    <cellStyle name="Percent 2 2 2" xfId="30213" xr:uid="{00000000-0005-0000-0000-00001B6C0000}"/>
    <cellStyle name="Percent 2 2 2 2" xfId="32397" xr:uid="{31D46A8A-BC8A-43EB-A003-93F641FB8512}"/>
    <cellStyle name="Percent 2 2 2 2 2" xfId="32398" xr:uid="{DFCD406D-EA87-4B61-B082-626CAE74BA18}"/>
    <cellStyle name="Percent 2 2 2 2 2 2" xfId="32399" xr:uid="{08DB8F63-531E-4842-B16D-3BF148F1A841}"/>
    <cellStyle name="Percent 2 2 2 2 3" xfId="32400" xr:uid="{2C61C9F0-759C-4710-8167-0C73D31C019A}"/>
    <cellStyle name="Percent 2 2 2 3" xfId="32401" xr:uid="{BF4F79A3-7CC5-446A-BB2C-155001A3DADA}"/>
    <cellStyle name="Percent 2 2 2 3 2" xfId="32402" xr:uid="{BED9E0A4-BE73-46FD-B1CC-2066CAB05174}"/>
    <cellStyle name="Percent 2 2 2 4" xfId="32403" xr:uid="{834350D4-6B68-4ECD-8770-7ED78C18EA3F}"/>
    <cellStyle name="Percent 2 2 2 5" xfId="32396" xr:uid="{6884D7C4-1FC2-4B80-B311-7295DD3B742A}"/>
    <cellStyle name="Percent 2 2 3" xfId="32404" xr:uid="{A2175E1A-CB47-4CA1-81E6-8A9EBB90F33D}"/>
    <cellStyle name="Percent 2 2 3 2" xfId="32405" xr:uid="{8E112B12-6D36-4E02-A99E-16305CB6296C}"/>
    <cellStyle name="Percent 2 2 3 2 2" xfId="32406" xr:uid="{95D3F86C-8510-453B-9B87-0AB61F8E2FA5}"/>
    <cellStyle name="Percent 2 2 3 3" xfId="32407" xr:uid="{1F4C6368-4B14-4B95-AE1B-B342546069DA}"/>
    <cellStyle name="Percent 2 2 4" xfId="32408" xr:uid="{37FB0F63-E57E-4075-832C-25C92C9476C0}"/>
    <cellStyle name="Percent 2 2 4 2" xfId="32409" xr:uid="{3877BAC2-EF7D-4CE3-88A6-F04DFFAC2B97}"/>
    <cellStyle name="Percent 2 2 5" xfId="32410" xr:uid="{AB89211E-0661-4C6C-A6DB-3C44C94D93AF}"/>
    <cellStyle name="Percent 2 2 6" xfId="32395" xr:uid="{2865F893-B83E-47E7-8ED4-D15C4424AFFC}"/>
    <cellStyle name="Percent 2 3" xfId="152" xr:uid="{00000000-0005-0000-0000-00001C6C0000}"/>
    <cellStyle name="Percent 2 3 2" xfId="1031" xr:uid="{00000000-0005-0000-0000-00001D6C0000}"/>
    <cellStyle name="Percent 2 3 2 2" xfId="32413" xr:uid="{A9B8F2FF-25D5-4702-A694-5F249AC3C269}"/>
    <cellStyle name="Percent 2 3 2 2 2" xfId="32414" xr:uid="{2D802367-646C-44D0-AAE1-FB0FA9436579}"/>
    <cellStyle name="Percent 2 3 2 3" xfId="32415" xr:uid="{BA9586EF-C27A-49D3-92A9-2B3528A004D7}"/>
    <cellStyle name="Percent 2 3 2 4" xfId="32412" xr:uid="{BCE74EA1-CEAB-4B3A-A9B5-B19E4DE5C49D}"/>
    <cellStyle name="Percent 2 3 3" xfId="32416" xr:uid="{D3194252-1338-4E0D-AA04-28809EF39D07}"/>
    <cellStyle name="Percent 2 3 3 2" xfId="32417" xr:uid="{4CC150F4-8FA0-43CF-A646-75E01CCE1020}"/>
    <cellStyle name="Percent 2 3 4" xfId="32418" xr:uid="{F03024C0-AE15-405B-9EF2-936736182432}"/>
    <cellStyle name="Percent 2 3 5" xfId="32411" xr:uid="{9B4A5C99-BE1F-4E61-ACD6-C5F8E6A69637}"/>
    <cellStyle name="Percent 2 4" xfId="153" xr:uid="{00000000-0005-0000-0000-00001E6C0000}"/>
    <cellStyle name="Percent 2 4 2" xfId="30214" xr:uid="{00000000-0005-0000-0000-00001F6C0000}"/>
    <cellStyle name="Percent 2 4 2 2" xfId="32421" xr:uid="{2674E681-BBBB-4B5B-9222-BCCFDCB2C9AD}"/>
    <cellStyle name="Percent 2 4 2 2 2" xfId="32422" xr:uid="{A9B5C295-F6F0-4913-8294-0732A482B47B}"/>
    <cellStyle name="Percent 2 4 2 3" xfId="32423" xr:uid="{773E3F35-FD2C-47B5-AB9C-455BF41B6898}"/>
    <cellStyle name="Percent 2 4 2 4" xfId="32420" xr:uid="{58FF7895-8392-42DF-B305-901282EF9C36}"/>
    <cellStyle name="Percent 2 4 3" xfId="32424" xr:uid="{ECABC00D-6D49-4050-A2D2-5B945FEA10A3}"/>
    <cellStyle name="Percent 2 4 3 2" xfId="32425" xr:uid="{E44BEFE4-F59F-4E09-AC3B-9EA40124A1ED}"/>
    <cellStyle name="Percent 2 4 4" xfId="32426" xr:uid="{978B7049-DED8-4FE8-879A-25FB34AAC39F}"/>
    <cellStyle name="Percent 2 4 5" xfId="32419" xr:uid="{9A5F9831-5F23-456E-A85A-3BD9405AFFD4}"/>
    <cellStyle name="Percent 2 5" xfId="154" xr:uid="{00000000-0005-0000-0000-0000206C0000}"/>
    <cellStyle name="Percent 2 5 2" xfId="32428" xr:uid="{990CE075-4BE3-4604-9787-4B573BFD22AC}"/>
    <cellStyle name="Percent 2 5 2 2" xfId="32429" xr:uid="{9102063D-0855-49D5-B726-EE0C8454576D}"/>
    <cellStyle name="Percent 2 5 2 2 2" xfId="32430" xr:uid="{5636AB29-868C-4A2D-92A9-9BA1F1F829EE}"/>
    <cellStyle name="Percent 2 5 2 3" xfId="32431" xr:uid="{51E440AA-6FFF-4004-AE10-4ED0926F3C92}"/>
    <cellStyle name="Percent 2 5 3" xfId="32432" xr:uid="{313DDCEF-63EE-44FC-9481-37247D6450A7}"/>
    <cellStyle name="Percent 2 5 3 2" xfId="32433" xr:uid="{7F01F447-01A1-487E-976C-8CC78D3568AD}"/>
    <cellStyle name="Percent 2 5 4" xfId="32434" xr:uid="{7D61887F-B2C8-4633-9E5C-1E98291C8C13}"/>
    <cellStyle name="Percent 2 5 5" xfId="32427" xr:uid="{1A8E2E4C-DF7C-4378-990D-F3ECCBC11EA9}"/>
    <cellStyle name="Percent 2 6" xfId="155" xr:uid="{00000000-0005-0000-0000-0000216C0000}"/>
    <cellStyle name="Percent 2 6 2" xfId="32436" xr:uid="{100A2788-F38B-4B0A-95E3-B3E0A95324A9}"/>
    <cellStyle name="Percent 2 6 2 2" xfId="32437" xr:uid="{AA5CC761-4838-41CD-95D7-5F0710D454C1}"/>
    <cellStyle name="Percent 2 6 3" xfId="32438" xr:uid="{96DF13FD-1103-464C-9CD8-66BCE3A5C2CE}"/>
    <cellStyle name="Percent 2 6 4" xfId="32435" xr:uid="{D803C0EB-6404-4131-93D8-49BC5168A3E7}"/>
    <cellStyle name="Percent 2 7" xfId="156" xr:uid="{00000000-0005-0000-0000-0000226C0000}"/>
    <cellStyle name="Percent 2 8" xfId="157" xr:uid="{00000000-0005-0000-0000-0000236C0000}"/>
    <cellStyle name="Percent 2 8 2" xfId="32439" xr:uid="{29351E55-9092-466B-B393-D2BE28E0C43E}"/>
    <cellStyle name="Percent 2 9" xfId="188" xr:uid="{00000000-0005-0000-0000-0000246C0000}"/>
    <cellStyle name="Percent 2 9 2" xfId="32516" xr:uid="{0BC4E7CD-85B0-4BE1-BAAE-060C403111F2}"/>
    <cellStyle name="percent 2 decimal" xfId="1032" xr:uid="{00000000-0005-0000-0000-0000256C0000}"/>
    <cellStyle name="Percent 20" xfId="158" xr:uid="{00000000-0005-0000-0000-0000266C0000}"/>
    <cellStyle name="Percent 20 2" xfId="30215" xr:uid="{00000000-0005-0000-0000-0000276C0000}"/>
    <cellStyle name="Percent 20 3" xfId="32440" xr:uid="{45880FD0-B519-4DD6-8F54-23444C6EB737}"/>
    <cellStyle name="Percent 21" xfId="159" xr:uid="{00000000-0005-0000-0000-0000286C0000}"/>
    <cellStyle name="Percent 21 2" xfId="30216" xr:uid="{00000000-0005-0000-0000-0000296C0000}"/>
    <cellStyle name="Percent 21 3" xfId="32441" xr:uid="{9227DA8D-7193-47DA-877C-37BE8E0AB577}"/>
    <cellStyle name="Percent 22" xfId="160" xr:uid="{00000000-0005-0000-0000-00002A6C0000}"/>
    <cellStyle name="Percent 22 2" xfId="30217" xr:uid="{00000000-0005-0000-0000-00002B6C0000}"/>
    <cellStyle name="Percent 22 3" xfId="32442" xr:uid="{4C7A465D-FB5E-497F-8791-589D6F3F2B79}"/>
    <cellStyle name="Percent 23" xfId="161" xr:uid="{00000000-0005-0000-0000-00002C6C0000}"/>
    <cellStyle name="Percent 23 2" xfId="30218" xr:uid="{00000000-0005-0000-0000-00002D6C0000}"/>
    <cellStyle name="Percent 23 3" xfId="32443" xr:uid="{87B681F5-242D-44F6-AE2E-DE05D5A1C014}"/>
    <cellStyle name="Percent 24" xfId="162" xr:uid="{00000000-0005-0000-0000-00002E6C0000}"/>
    <cellStyle name="Percent 24 2" xfId="30219" xr:uid="{00000000-0005-0000-0000-00002F6C0000}"/>
    <cellStyle name="Percent 24 3" xfId="32444" xr:uid="{98C67386-5090-4198-A642-55A67AB88612}"/>
    <cellStyle name="Percent 25" xfId="163" xr:uid="{00000000-0005-0000-0000-0000306C0000}"/>
    <cellStyle name="Percent 25 2" xfId="30220" xr:uid="{00000000-0005-0000-0000-0000316C0000}"/>
    <cellStyle name="Percent 25 3" xfId="32445" xr:uid="{40F520D7-3655-4FD9-B37E-B70B7C856D78}"/>
    <cellStyle name="Percent 26" xfId="164" xr:uid="{00000000-0005-0000-0000-0000326C0000}"/>
    <cellStyle name="Percent 26 2" xfId="30221" xr:uid="{00000000-0005-0000-0000-0000336C0000}"/>
    <cellStyle name="Percent 26 3" xfId="32446" xr:uid="{F0E45BD3-1E36-4EC3-8B33-3291D775285D}"/>
    <cellStyle name="Percent 27" xfId="165" xr:uid="{00000000-0005-0000-0000-0000346C0000}"/>
    <cellStyle name="Percent 27 2" xfId="30222" xr:uid="{00000000-0005-0000-0000-0000356C0000}"/>
    <cellStyle name="Percent 27 3" xfId="32447" xr:uid="{B28219F7-7869-4B45-9FDE-78DE5521785E}"/>
    <cellStyle name="Percent 28 2" xfId="30223" xr:uid="{00000000-0005-0000-0000-0000376C0000}"/>
    <cellStyle name="Percent 28 3" xfId="32448" xr:uid="{D2D23FF9-9D71-491A-9B06-6F0ED36FB44B}"/>
    <cellStyle name="Percent 29" xfId="166" xr:uid="{00000000-0005-0000-0000-0000386C0000}"/>
    <cellStyle name="Percent 29 2" xfId="30224" xr:uid="{00000000-0005-0000-0000-0000396C0000}"/>
    <cellStyle name="Percent 29 3" xfId="32449" xr:uid="{295288CC-DEDE-4A07-8D14-A874F41834E8}"/>
    <cellStyle name="Percent 3" xfId="167" xr:uid="{00000000-0005-0000-0000-00003A6C0000}"/>
    <cellStyle name="Percent 3 10" xfId="30225" xr:uid="{00000000-0005-0000-0000-00003B6C0000}"/>
    <cellStyle name="Percent 3 10 2" xfId="30226" xr:uid="{00000000-0005-0000-0000-00003C6C0000}"/>
    <cellStyle name="Percent 3 10 3" xfId="30227" xr:uid="{00000000-0005-0000-0000-00003D6C0000}"/>
    <cellStyle name="Percent 3 10 4" xfId="30228" xr:uid="{00000000-0005-0000-0000-00003E6C0000}"/>
    <cellStyle name="Percent 3 11" xfId="30229" xr:uid="{00000000-0005-0000-0000-00003F6C0000}"/>
    <cellStyle name="Percent 3 11 2" xfId="30230" xr:uid="{00000000-0005-0000-0000-0000406C0000}"/>
    <cellStyle name="Percent 3 11 3" xfId="30231" xr:uid="{00000000-0005-0000-0000-0000416C0000}"/>
    <cellStyle name="Percent 3 12" xfId="30232" xr:uid="{00000000-0005-0000-0000-0000426C0000}"/>
    <cellStyle name="Percent 3 13" xfId="30233" xr:uid="{00000000-0005-0000-0000-0000436C0000}"/>
    <cellStyle name="Percent 3 14" xfId="30234" xr:uid="{00000000-0005-0000-0000-0000446C0000}"/>
    <cellStyle name="Percent 3 15" xfId="32450" xr:uid="{0A27FAD4-1DCA-4DBE-B84C-80D52F4C61B6}"/>
    <cellStyle name="Percent 3 2" xfId="168" xr:uid="{00000000-0005-0000-0000-0000456C0000}"/>
    <cellStyle name="Percent 3 2 10" xfId="30235" xr:uid="{00000000-0005-0000-0000-0000466C0000}"/>
    <cellStyle name="Percent 3 2 10 2" xfId="30236" xr:uid="{00000000-0005-0000-0000-0000476C0000}"/>
    <cellStyle name="Percent 3 2 10 3" xfId="30237" xr:uid="{00000000-0005-0000-0000-0000486C0000}"/>
    <cellStyle name="Percent 3 2 10 4" xfId="30238" xr:uid="{00000000-0005-0000-0000-0000496C0000}"/>
    <cellStyle name="Percent 3 2 11" xfId="30239" xr:uid="{00000000-0005-0000-0000-00004A6C0000}"/>
    <cellStyle name="Percent 3 2 11 2" xfId="30240" xr:uid="{00000000-0005-0000-0000-00004B6C0000}"/>
    <cellStyle name="Percent 3 2 11 3" xfId="30241" xr:uid="{00000000-0005-0000-0000-00004C6C0000}"/>
    <cellStyle name="Percent 3 2 12" xfId="30242" xr:uid="{00000000-0005-0000-0000-00004D6C0000}"/>
    <cellStyle name="Percent 3 2 13" xfId="30243" xr:uid="{00000000-0005-0000-0000-00004E6C0000}"/>
    <cellStyle name="Percent 3 2 14" xfId="30244" xr:uid="{00000000-0005-0000-0000-00004F6C0000}"/>
    <cellStyle name="Percent 3 2 2" xfId="30245" xr:uid="{00000000-0005-0000-0000-0000506C0000}"/>
    <cellStyle name="Percent 3 2 2 10" xfId="30246" xr:uid="{00000000-0005-0000-0000-0000516C0000}"/>
    <cellStyle name="Percent 3 2 2 11" xfId="30247" xr:uid="{00000000-0005-0000-0000-0000526C0000}"/>
    <cellStyle name="Percent 3 2 2 2" xfId="30248" xr:uid="{00000000-0005-0000-0000-0000536C0000}"/>
    <cellStyle name="Percent 3 2 2 2 10" xfId="30249" xr:uid="{00000000-0005-0000-0000-0000546C0000}"/>
    <cellStyle name="Percent 3 2 2 2 2" xfId="30250" xr:uid="{00000000-0005-0000-0000-0000556C0000}"/>
    <cellStyle name="Percent 3 2 2 2 2 2" xfId="30251" xr:uid="{00000000-0005-0000-0000-0000566C0000}"/>
    <cellStyle name="Percent 3 2 2 2 2 2 2" xfId="30252" xr:uid="{00000000-0005-0000-0000-0000576C0000}"/>
    <cellStyle name="Percent 3 2 2 2 2 2 2 2" xfId="30253" xr:uid="{00000000-0005-0000-0000-0000586C0000}"/>
    <cellStyle name="Percent 3 2 2 2 2 2 2 2 2" xfId="30254" xr:uid="{00000000-0005-0000-0000-0000596C0000}"/>
    <cellStyle name="Percent 3 2 2 2 2 2 2 3" xfId="30255" xr:uid="{00000000-0005-0000-0000-00005A6C0000}"/>
    <cellStyle name="Percent 3 2 2 2 2 2 2 4" xfId="30256" xr:uid="{00000000-0005-0000-0000-00005B6C0000}"/>
    <cellStyle name="Percent 3 2 2 2 2 2 3" xfId="30257" xr:uid="{00000000-0005-0000-0000-00005C6C0000}"/>
    <cellStyle name="Percent 3 2 2 2 2 2 3 2" xfId="30258" xr:uid="{00000000-0005-0000-0000-00005D6C0000}"/>
    <cellStyle name="Percent 3 2 2 2 2 2 3 3" xfId="30259" xr:uid="{00000000-0005-0000-0000-00005E6C0000}"/>
    <cellStyle name="Percent 3 2 2 2 2 2 3 4" xfId="30260" xr:uid="{00000000-0005-0000-0000-00005F6C0000}"/>
    <cellStyle name="Percent 3 2 2 2 2 2 4" xfId="30261" xr:uid="{00000000-0005-0000-0000-0000606C0000}"/>
    <cellStyle name="Percent 3 2 2 2 2 2 4 2" xfId="30262" xr:uid="{00000000-0005-0000-0000-0000616C0000}"/>
    <cellStyle name="Percent 3 2 2 2 2 2 4 3" xfId="30263" xr:uid="{00000000-0005-0000-0000-0000626C0000}"/>
    <cellStyle name="Percent 3 2 2 2 2 2 5" xfId="30264" xr:uid="{00000000-0005-0000-0000-0000636C0000}"/>
    <cellStyle name="Percent 3 2 2 2 2 2 6" xfId="30265" xr:uid="{00000000-0005-0000-0000-0000646C0000}"/>
    <cellStyle name="Percent 3 2 2 2 2 2 7" xfId="30266" xr:uid="{00000000-0005-0000-0000-0000656C0000}"/>
    <cellStyle name="Percent 3 2 2 2 2 3" xfId="30267" xr:uid="{00000000-0005-0000-0000-0000666C0000}"/>
    <cellStyle name="Percent 3 2 2 2 2 3 2" xfId="30268" xr:uid="{00000000-0005-0000-0000-0000676C0000}"/>
    <cellStyle name="Percent 3 2 2 2 2 3 2 2" xfId="30269" xr:uid="{00000000-0005-0000-0000-0000686C0000}"/>
    <cellStyle name="Percent 3 2 2 2 2 3 3" xfId="30270" xr:uid="{00000000-0005-0000-0000-0000696C0000}"/>
    <cellStyle name="Percent 3 2 2 2 2 3 4" xfId="30271" xr:uid="{00000000-0005-0000-0000-00006A6C0000}"/>
    <cellStyle name="Percent 3 2 2 2 2 4" xfId="30272" xr:uid="{00000000-0005-0000-0000-00006B6C0000}"/>
    <cellStyle name="Percent 3 2 2 2 2 4 2" xfId="30273" xr:uid="{00000000-0005-0000-0000-00006C6C0000}"/>
    <cellStyle name="Percent 3 2 2 2 2 4 3" xfId="30274" xr:uid="{00000000-0005-0000-0000-00006D6C0000}"/>
    <cellStyle name="Percent 3 2 2 2 2 4 4" xfId="30275" xr:uid="{00000000-0005-0000-0000-00006E6C0000}"/>
    <cellStyle name="Percent 3 2 2 2 2 5" xfId="30276" xr:uid="{00000000-0005-0000-0000-00006F6C0000}"/>
    <cellStyle name="Percent 3 2 2 2 2 5 2" xfId="30277" xr:uid="{00000000-0005-0000-0000-0000706C0000}"/>
    <cellStyle name="Percent 3 2 2 2 2 5 3" xfId="30278" xr:uid="{00000000-0005-0000-0000-0000716C0000}"/>
    <cellStyle name="Percent 3 2 2 2 2 6" xfId="30279" xr:uid="{00000000-0005-0000-0000-0000726C0000}"/>
    <cellStyle name="Percent 3 2 2 2 2 7" xfId="30280" xr:uid="{00000000-0005-0000-0000-0000736C0000}"/>
    <cellStyle name="Percent 3 2 2 2 2 8" xfId="30281" xr:uid="{00000000-0005-0000-0000-0000746C0000}"/>
    <cellStyle name="Percent 3 2 2 2 3" xfId="30282" xr:uid="{00000000-0005-0000-0000-0000756C0000}"/>
    <cellStyle name="Percent 3 2 2 2 3 2" xfId="30283" xr:uid="{00000000-0005-0000-0000-0000766C0000}"/>
    <cellStyle name="Percent 3 2 2 2 3 2 2" xfId="30284" xr:uid="{00000000-0005-0000-0000-0000776C0000}"/>
    <cellStyle name="Percent 3 2 2 2 3 2 2 2" xfId="30285" xr:uid="{00000000-0005-0000-0000-0000786C0000}"/>
    <cellStyle name="Percent 3 2 2 2 3 2 2 2 2" xfId="30286" xr:uid="{00000000-0005-0000-0000-0000796C0000}"/>
    <cellStyle name="Percent 3 2 2 2 3 2 2 3" xfId="30287" xr:uid="{00000000-0005-0000-0000-00007A6C0000}"/>
    <cellStyle name="Percent 3 2 2 2 3 2 2 4" xfId="30288" xr:uid="{00000000-0005-0000-0000-00007B6C0000}"/>
    <cellStyle name="Percent 3 2 2 2 3 2 3" xfId="30289" xr:uid="{00000000-0005-0000-0000-00007C6C0000}"/>
    <cellStyle name="Percent 3 2 2 2 3 2 3 2" xfId="30290" xr:uid="{00000000-0005-0000-0000-00007D6C0000}"/>
    <cellStyle name="Percent 3 2 2 2 3 2 3 3" xfId="30291" xr:uid="{00000000-0005-0000-0000-00007E6C0000}"/>
    <cellStyle name="Percent 3 2 2 2 3 2 3 4" xfId="30292" xr:uid="{00000000-0005-0000-0000-00007F6C0000}"/>
    <cellStyle name="Percent 3 2 2 2 3 2 4" xfId="30293" xr:uid="{00000000-0005-0000-0000-0000806C0000}"/>
    <cellStyle name="Percent 3 2 2 2 3 2 4 2" xfId="30294" xr:uid="{00000000-0005-0000-0000-0000816C0000}"/>
    <cellStyle name="Percent 3 2 2 2 3 2 4 3" xfId="30295" xr:uid="{00000000-0005-0000-0000-0000826C0000}"/>
    <cellStyle name="Percent 3 2 2 2 3 2 5" xfId="30296" xr:uid="{00000000-0005-0000-0000-0000836C0000}"/>
    <cellStyle name="Percent 3 2 2 2 3 2 6" xfId="30297" xr:uid="{00000000-0005-0000-0000-0000846C0000}"/>
    <cellStyle name="Percent 3 2 2 2 3 2 7" xfId="30298" xr:uid="{00000000-0005-0000-0000-0000856C0000}"/>
    <cellStyle name="Percent 3 2 2 2 3 3" xfId="30299" xr:uid="{00000000-0005-0000-0000-0000866C0000}"/>
    <cellStyle name="Percent 3 2 2 2 3 3 2" xfId="30300" xr:uid="{00000000-0005-0000-0000-0000876C0000}"/>
    <cellStyle name="Percent 3 2 2 2 3 3 2 2" xfId="30301" xr:uid="{00000000-0005-0000-0000-0000886C0000}"/>
    <cellStyle name="Percent 3 2 2 2 3 3 3" xfId="30302" xr:uid="{00000000-0005-0000-0000-0000896C0000}"/>
    <cellStyle name="Percent 3 2 2 2 3 3 4" xfId="30303" xr:uid="{00000000-0005-0000-0000-00008A6C0000}"/>
    <cellStyle name="Percent 3 2 2 2 3 4" xfId="30304" xr:uid="{00000000-0005-0000-0000-00008B6C0000}"/>
    <cellStyle name="Percent 3 2 2 2 3 4 2" xfId="30305" xr:uid="{00000000-0005-0000-0000-00008C6C0000}"/>
    <cellStyle name="Percent 3 2 2 2 3 4 3" xfId="30306" xr:uid="{00000000-0005-0000-0000-00008D6C0000}"/>
    <cellStyle name="Percent 3 2 2 2 3 4 4" xfId="30307" xr:uid="{00000000-0005-0000-0000-00008E6C0000}"/>
    <cellStyle name="Percent 3 2 2 2 3 5" xfId="30308" xr:uid="{00000000-0005-0000-0000-00008F6C0000}"/>
    <cellStyle name="Percent 3 2 2 2 3 5 2" xfId="30309" xr:uid="{00000000-0005-0000-0000-0000906C0000}"/>
    <cellStyle name="Percent 3 2 2 2 3 5 3" xfId="30310" xr:uid="{00000000-0005-0000-0000-0000916C0000}"/>
    <cellStyle name="Percent 3 2 2 2 3 6" xfId="30311" xr:uid="{00000000-0005-0000-0000-0000926C0000}"/>
    <cellStyle name="Percent 3 2 2 2 3 7" xfId="30312" xr:uid="{00000000-0005-0000-0000-0000936C0000}"/>
    <cellStyle name="Percent 3 2 2 2 3 8" xfId="30313" xr:uid="{00000000-0005-0000-0000-0000946C0000}"/>
    <cellStyle name="Percent 3 2 2 2 4" xfId="30314" xr:uid="{00000000-0005-0000-0000-0000956C0000}"/>
    <cellStyle name="Percent 3 2 2 2 4 2" xfId="30315" xr:uid="{00000000-0005-0000-0000-0000966C0000}"/>
    <cellStyle name="Percent 3 2 2 2 4 2 2" xfId="30316" xr:uid="{00000000-0005-0000-0000-0000976C0000}"/>
    <cellStyle name="Percent 3 2 2 2 4 2 2 2" xfId="30317" xr:uid="{00000000-0005-0000-0000-0000986C0000}"/>
    <cellStyle name="Percent 3 2 2 2 4 2 3" xfId="30318" xr:uid="{00000000-0005-0000-0000-0000996C0000}"/>
    <cellStyle name="Percent 3 2 2 2 4 2 4" xfId="30319" xr:uid="{00000000-0005-0000-0000-00009A6C0000}"/>
    <cellStyle name="Percent 3 2 2 2 4 3" xfId="30320" xr:uid="{00000000-0005-0000-0000-00009B6C0000}"/>
    <cellStyle name="Percent 3 2 2 2 4 3 2" xfId="30321" xr:uid="{00000000-0005-0000-0000-00009C6C0000}"/>
    <cellStyle name="Percent 3 2 2 2 4 3 3" xfId="30322" xr:uid="{00000000-0005-0000-0000-00009D6C0000}"/>
    <cellStyle name="Percent 3 2 2 2 4 3 4" xfId="30323" xr:uid="{00000000-0005-0000-0000-00009E6C0000}"/>
    <cellStyle name="Percent 3 2 2 2 4 4" xfId="30324" xr:uid="{00000000-0005-0000-0000-00009F6C0000}"/>
    <cellStyle name="Percent 3 2 2 2 4 4 2" xfId="30325" xr:uid="{00000000-0005-0000-0000-0000A06C0000}"/>
    <cellStyle name="Percent 3 2 2 2 4 4 3" xfId="30326" xr:uid="{00000000-0005-0000-0000-0000A16C0000}"/>
    <cellStyle name="Percent 3 2 2 2 4 5" xfId="30327" xr:uid="{00000000-0005-0000-0000-0000A26C0000}"/>
    <cellStyle name="Percent 3 2 2 2 4 6" xfId="30328" xr:uid="{00000000-0005-0000-0000-0000A36C0000}"/>
    <cellStyle name="Percent 3 2 2 2 4 7" xfId="30329" xr:uid="{00000000-0005-0000-0000-0000A46C0000}"/>
    <cellStyle name="Percent 3 2 2 2 5" xfId="30330" xr:uid="{00000000-0005-0000-0000-0000A56C0000}"/>
    <cellStyle name="Percent 3 2 2 2 5 2" xfId="30331" xr:uid="{00000000-0005-0000-0000-0000A66C0000}"/>
    <cellStyle name="Percent 3 2 2 2 5 2 2" xfId="30332" xr:uid="{00000000-0005-0000-0000-0000A76C0000}"/>
    <cellStyle name="Percent 3 2 2 2 5 3" xfId="30333" xr:uid="{00000000-0005-0000-0000-0000A86C0000}"/>
    <cellStyle name="Percent 3 2 2 2 5 4" xfId="30334" xr:uid="{00000000-0005-0000-0000-0000A96C0000}"/>
    <cellStyle name="Percent 3 2 2 2 6" xfId="30335" xr:uid="{00000000-0005-0000-0000-0000AA6C0000}"/>
    <cellStyle name="Percent 3 2 2 2 6 2" xfId="30336" xr:uid="{00000000-0005-0000-0000-0000AB6C0000}"/>
    <cellStyle name="Percent 3 2 2 2 6 3" xfId="30337" xr:uid="{00000000-0005-0000-0000-0000AC6C0000}"/>
    <cellStyle name="Percent 3 2 2 2 6 4" xfId="30338" xr:uid="{00000000-0005-0000-0000-0000AD6C0000}"/>
    <cellStyle name="Percent 3 2 2 2 7" xfId="30339" xr:uid="{00000000-0005-0000-0000-0000AE6C0000}"/>
    <cellStyle name="Percent 3 2 2 2 7 2" xfId="30340" xr:uid="{00000000-0005-0000-0000-0000AF6C0000}"/>
    <cellStyle name="Percent 3 2 2 2 7 3" xfId="30341" xr:uid="{00000000-0005-0000-0000-0000B06C0000}"/>
    <cellStyle name="Percent 3 2 2 2 8" xfId="30342" xr:uid="{00000000-0005-0000-0000-0000B16C0000}"/>
    <cellStyle name="Percent 3 2 2 2 9" xfId="30343" xr:uid="{00000000-0005-0000-0000-0000B26C0000}"/>
    <cellStyle name="Percent 3 2 2 3" xfId="30344" xr:uid="{00000000-0005-0000-0000-0000B36C0000}"/>
    <cellStyle name="Percent 3 2 2 3 2" xfId="30345" xr:uid="{00000000-0005-0000-0000-0000B46C0000}"/>
    <cellStyle name="Percent 3 2 2 3 2 2" xfId="30346" xr:uid="{00000000-0005-0000-0000-0000B56C0000}"/>
    <cellStyle name="Percent 3 2 2 3 2 2 2" xfId="30347" xr:uid="{00000000-0005-0000-0000-0000B66C0000}"/>
    <cellStyle name="Percent 3 2 2 3 2 2 2 2" xfId="30348" xr:uid="{00000000-0005-0000-0000-0000B76C0000}"/>
    <cellStyle name="Percent 3 2 2 3 2 2 3" xfId="30349" xr:uid="{00000000-0005-0000-0000-0000B86C0000}"/>
    <cellStyle name="Percent 3 2 2 3 2 2 4" xfId="30350" xr:uid="{00000000-0005-0000-0000-0000B96C0000}"/>
    <cellStyle name="Percent 3 2 2 3 2 3" xfId="30351" xr:uid="{00000000-0005-0000-0000-0000BA6C0000}"/>
    <cellStyle name="Percent 3 2 2 3 2 3 2" xfId="30352" xr:uid="{00000000-0005-0000-0000-0000BB6C0000}"/>
    <cellStyle name="Percent 3 2 2 3 2 3 3" xfId="30353" xr:uid="{00000000-0005-0000-0000-0000BC6C0000}"/>
    <cellStyle name="Percent 3 2 2 3 2 3 4" xfId="30354" xr:uid="{00000000-0005-0000-0000-0000BD6C0000}"/>
    <cellStyle name="Percent 3 2 2 3 2 4" xfId="30355" xr:uid="{00000000-0005-0000-0000-0000BE6C0000}"/>
    <cellStyle name="Percent 3 2 2 3 2 4 2" xfId="30356" xr:uid="{00000000-0005-0000-0000-0000BF6C0000}"/>
    <cellStyle name="Percent 3 2 2 3 2 4 3" xfId="30357" xr:uid="{00000000-0005-0000-0000-0000C06C0000}"/>
    <cellStyle name="Percent 3 2 2 3 2 5" xfId="30358" xr:uid="{00000000-0005-0000-0000-0000C16C0000}"/>
    <cellStyle name="Percent 3 2 2 3 2 6" xfId="30359" xr:uid="{00000000-0005-0000-0000-0000C26C0000}"/>
    <cellStyle name="Percent 3 2 2 3 2 7" xfId="30360" xr:uid="{00000000-0005-0000-0000-0000C36C0000}"/>
    <cellStyle name="Percent 3 2 2 3 3" xfId="30361" xr:uid="{00000000-0005-0000-0000-0000C46C0000}"/>
    <cellStyle name="Percent 3 2 2 3 3 2" xfId="30362" xr:uid="{00000000-0005-0000-0000-0000C56C0000}"/>
    <cellStyle name="Percent 3 2 2 3 3 2 2" xfId="30363" xr:uid="{00000000-0005-0000-0000-0000C66C0000}"/>
    <cellStyle name="Percent 3 2 2 3 3 3" xfId="30364" xr:uid="{00000000-0005-0000-0000-0000C76C0000}"/>
    <cellStyle name="Percent 3 2 2 3 3 4" xfId="30365" xr:uid="{00000000-0005-0000-0000-0000C86C0000}"/>
    <cellStyle name="Percent 3 2 2 3 4" xfId="30366" xr:uid="{00000000-0005-0000-0000-0000C96C0000}"/>
    <cellStyle name="Percent 3 2 2 3 4 2" xfId="30367" xr:uid="{00000000-0005-0000-0000-0000CA6C0000}"/>
    <cellStyle name="Percent 3 2 2 3 4 3" xfId="30368" xr:uid="{00000000-0005-0000-0000-0000CB6C0000}"/>
    <cellStyle name="Percent 3 2 2 3 4 4" xfId="30369" xr:uid="{00000000-0005-0000-0000-0000CC6C0000}"/>
    <cellStyle name="Percent 3 2 2 3 5" xfId="30370" xr:uid="{00000000-0005-0000-0000-0000CD6C0000}"/>
    <cellStyle name="Percent 3 2 2 3 5 2" xfId="30371" xr:uid="{00000000-0005-0000-0000-0000CE6C0000}"/>
    <cellStyle name="Percent 3 2 2 3 5 3" xfId="30372" xr:uid="{00000000-0005-0000-0000-0000CF6C0000}"/>
    <cellStyle name="Percent 3 2 2 3 6" xfId="30373" xr:uid="{00000000-0005-0000-0000-0000D06C0000}"/>
    <cellStyle name="Percent 3 2 2 3 7" xfId="30374" xr:uid="{00000000-0005-0000-0000-0000D16C0000}"/>
    <cellStyle name="Percent 3 2 2 3 8" xfId="30375" xr:uid="{00000000-0005-0000-0000-0000D26C0000}"/>
    <cellStyle name="Percent 3 2 2 4" xfId="30376" xr:uid="{00000000-0005-0000-0000-0000D36C0000}"/>
    <cellStyle name="Percent 3 2 2 4 2" xfId="30377" xr:uid="{00000000-0005-0000-0000-0000D46C0000}"/>
    <cellStyle name="Percent 3 2 2 4 2 2" xfId="30378" xr:uid="{00000000-0005-0000-0000-0000D56C0000}"/>
    <cellStyle name="Percent 3 2 2 4 2 2 2" xfId="30379" xr:uid="{00000000-0005-0000-0000-0000D66C0000}"/>
    <cellStyle name="Percent 3 2 2 4 2 2 2 2" xfId="30380" xr:uid="{00000000-0005-0000-0000-0000D76C0000}"/>
    <cellStyle name="Percent 3 2 2 4 2 2 3" xfId="30381" xr:uid="{00000000-0005-0000-0000-0000D86C0000}"/>
    <cellStyle name="Percent 3 2 2 4 2 2 4" xfId="30382" xr:uid="{00000000-0005-0000-0000-0000D96C0000}"/>
    <cellStyle name="Percent 3 2 2 4 2 3" xfId="30383" xr:uid="{00000000-0005-0000-0000-0000DA6C0000}"/>
    <cellStyle name="Percent 3 2 2 4 2 3 2" xfId="30384" xr:uid="{00000000-0005-0000-0000-0000DB6C0000}"/>
    <cellStyle name="Percent 3 2 2 4 2 3 3" xfId="30385" xr:uid="{00000000-0005-0000-0000-0000DC6C0000}"/>
    <cellStyle name="Percent 3 2 2 4 2 3 4" xfId="30386" xr:uid="{00000000-0005-0000-0000-0000DD6C0000}"/>
    <cellStyle name="Percent 3 2 2 4 2 4" xfId="30387" xr:uid="{00000000-0005-0000-0000-0000DE6C0000}"/>
    <cellStyle name="Percent 3 2 2 4 2 4 2" xfId="30388" xr:uid="{00000000-0005-0000-0000-0000DF6C0000}"/>
    <cellStyle name="Percent 3 2 2 4 2 4 3" xfId="30389" xr:uid="{00000000-0005-0000-0000-0000E06C0000}"/>
    <cellStyle name="Percent 3 2 2 4 2 5" xfId="30390" xr:uid="{00000000-0005-0000-0000-0000E16C0000}"/>
    <cellStyle name="Percent 3 2 2 4 2 6" xfId="30391" xr:uid="{00000000-0005-0000-0000-0000E26C0000}"/>
    <cellStyle name="Percent 3 2 2 4 2 7" xfId="30392" xr:uid="{00000000-0005-0000-0000-0000E36C0000}"/>
    <cellStyle name="Percent 3 2 2 4 3" xfId="30393" xr:uid="{00000000-0005-0000-0000-0000E46C0000}"/>
    <cellStyle name="Percent 3 2 2 4 3 2" xfId="30394" xr:uid="{00000000-0005-0000-0000-0000E56C0000}"/>
    <cellStyle name="Percent 3 2 2 4 3 2 2" xfId="30395" xr:uid="{00000000-0005-0000-0000-0000E66C0000}"/>
    <cellStyle name="Percent 3 2 2 4 3 3" xfId="30396" xr:uid="{00000000-0005-0000-0000-0000E76C0000}"/>
    <cellStyle name="Percent 3 2 2 4 3 4" xfId="30397" xr:uid="{00000000-0005-0000-0000-0000E86C0000}"/>
    <cellStyle name="Percent 3 2 2 4 4" xfId="30398" xr:uid="{00000000-0005-0000-0000-0000E96C0000}"/>
    <cellStyle name="Percent 3 2 2 4 4 2" xfId="30399" xr:uid="{00000000-0005-0000-0000-0000EA6C0000}"/>
    <cellStyle name="Percent 3 2 2 4 4 3" xfId="30400" xr:uid="{00000000-0005-0000-0000-0000EB6C0000}"/>
    <cellStyle name="Percent 3 2 2 4 4 4" xfId="30401" xr:uid="{00000000-0005-0000-0000-0000EC6C0000}"/>
    <cellStyle name="Percent 3 2 2 4 5" xfId="30402" xr:uid="{00000000-0005-0000-0000-0000ED6C0000}"/>
    <cellStyle name="Percent 3 2 2 4 5 2" xfId="30403" xr:uid="{00000000-0005-0000-0000-0000EE6C0000}"/>
    <cellStyle name="Percent 3 2 2 4 5 3" xfId="30404" xr:uid="{00000000-0005-0000-0000-0000EF6C0000}"/>
    <cellStyle name="Percent 3 2 2 4 6" xfId="30405" xr:uid="{00000000-0005-0000-0000-0000F06C0000}"/>
    <cellStyle name="Percent 3 2 2 4 7" xfId="30406" xr:uid="{00000000-0005-0000-0000-0000F16C0000}"/>
    <cellStyle name="Percent 3 2 2 4 8" xfId="30407" xr:uid="{00000000-0005-0000-0000-0000F26C0000}"/>
    <cellStyle name="Percent 3 2 2 5" xfId="30408" xr:uid="{00000000-0005-0000-0000-0000F36C0000}"/>
    <cellStyle name="Percent 3 2 2 5 2" xfId="30409" xr:uid="{00000000-0005-0000-0000-0000F46C0000}"/>
    <cellStyle name="Percent 3 2 2 5 2 2" xfId="30410" xr:uid="{00000000-0005-0000-0000-0000F56C0000}"/>
    <cellStyle name="Percent 3 2 2 5 2 2 2" xfId="30411" xr:uid="{00000000-0005-0000-0000-0000F66C0000}"/>
    <cellStyle name="Percent 3 2 2 5 2 3" xfId="30412" xr:uid="{00000000-0005-0000-0000-0000F76C0000}"/>
    <cellStyle name="Percent 3 2 2 5 2 4" xfId="30413" xr:uid="{00000000-0005-0000-0000-0000F86C0000}"/>
    <cellStyle name="Percent 3 2 2 5 3" xfId="30414" xr:uid="{00000000-0005-0000-0000-0000F96C0000}"/>
    <cellStyle name="Percent 3 2 2 5 3 2" xfId="30415" xr:uid="{00000000-0005-0000-0000-0000FA6C0000}"/>
    <cellStyle name="Percent 3 2 2 5 3 3" xfId="30416" xr:uid="{00000000-0005-0000-0000-0000FB6C0000}"/>
    <cellStyle name="Percent 3 2 2 5 3 4" xfId="30417" xr:uid="{00000000-0005-0000-0000-0000FC6C0000}"/>
    <cellStyle name="Percent 3 2 2 5 4" xfId="30418" xr:uid="{00000000-0005-0000-0000-0000FD6C0000}"/>
    <cellStyle name="Percent 3 2 2 5 4 2" xfId="30419" xr:uid="{00000000-0005-0000-0000-0000FE6C0000}"/>
    <cellStyle name="Percent 3 2 2 5 4 3" xfId="30420" xr:uid="{00000000-0005-0000-0000-0000FF6C0000}"/>
    <cellStyle name="Percent 3 2 2 5 5" xfId="30421" xr:uid="{00000000-0005-0000-0000-0000006D0000}"/>
    <cellStyle name="Percent 3 2 2 5 6" xfId="30422" xr:uid="{00000000-0005-0000-0000-0000016D0000}"/>
    <cellStyle name="Percent 3 2 2 5 7" xfId="30423" xr:uid="{00000000-0005-0000-0000-0000026D0000}"/>
    <cellStyle name="Percent 3 2 2 6" xfId="30424" xr:uid="{00000000-0005-0000-0000-0000036D0000}"/>
    <cellStyle name="Percent 3 2 2 6 2" xfId="30425" xr:uid="{00000000-0005-0000-0000-0000046D0000}"/>
    <cellStyle name="Percent 3 2 2 6 2 2" xfId="30426" xr:uid="{00000000-0005-0000-0000-0000056D0000}"/>
    <cellStyle name="Percent 3 2 2 6 3" xfId="30427" xr:uid="{00000000-0005-0000-0000-0000066D0000}"/>
    <cellStyle name="Percent 3 2 2 6 4" xfId="30428" xr:uid="{00000000-0005-0000-0000-0000076D0000}"/>
    <cellStyle name="Percent 3 2 2 7" xfId="30429" xr:uid="{00000000-0005-0000-0000-0000086D0000}"/>
    <cellStyle name="Percent 3 2 2 7 2" xfId="30430" xr:uid="{00000000-0005-0000-0000-0000096D0000}"/>
    <cellStyle name="Percent 3 2 2 7 3" xfId="30431" xr:uid="{00000000-0005-0000-0000-00000A6D0000}"/>
    <cellStyle name="Percent 3 2 2 7 4" xfId="30432" xr:uid="{00000000-0005-0000-0000-00000B6D0000}"/>
    <cellStyle name="Percent 3 2 2 8" xfId="30433" xr:uid="{00000000-0005-0000-0000-00000C6D0000}"/>
    <cellStyle name="Percent 3 2 2 8 2" xfId="30434" xr:uid="{00000000-0005-0000-0000-00000D6D0000}"/>
    <cellStyle name="Percent 3 2 2 8 3" xfId="30435" xr:uid="{00000000-0005-0000-0000-00000E6D0000}"/>
    <cellStyle name="Percent 3 2 2 9" xfId="30436" xr:uid="{00000000-0005-0000-0000-00000F6D0000}"/>
    <cellStyle name="Percent 3 2 3" xfId="30437" xr:uid="{00000000-0005-0000-0000-0000106D0000}"/>
    <cellStyle name="Percent 3 2 3 10" xfId="30438" xr:uid="{00000000-0005-0000-0000-0000116D0000}"/>
    <cellStyle name="Percent 3 2 3 11" xfId="30439" xr:uid="{00000000-0005-0000-0000-0000126D0000}"/>
    <cellStyle name="Percent 3 2 3 2" xfId="30440" xr:uid="{00000000-0005-0000-0000-0000136D0000}"/>
    <cellStyle name="Percent 3 2 3 2 10" xfId="30441" xr:uid="{00000000-0005-0000-0000-0000146D0000}"/>
    <cellStyle name="Percent 3 2 3 2 2" xfId="30442" xr:uid="{00000000-0005-0000-0000-0000156D0000}"/>
    <cellStyle name="Percent 3 2 3 2 2 2" xfId="30443" xr:uid="{00000000-0005-0000-0000-0000166D0000}"/>
    <cellStyle name="Percent 3 2 3 2 2 2 2" xfId="30444" xr:uid="{00000000-0005-0000-0000-0000176D0000}"/>
    <cellStyle name="Percent 3 2 3 2 2 2 2 2" xfId="30445" xr:uid="{00000000-0005-0000-0000-0000186D0000}"/>
    <cellStyle name="Percent 3 2 3 2 2 2 2 2 2" xfId="30446" xr:uid="{00000000-0005-0000-0000-0000196D0000}"/>
    <cellStyle name="Percent 3 2 3 2 2 2 2 3" xfId="30447" xr:uid="{00000000-0005-0000-0000-00001A6D0000}"/>
    <cellStyle name="Percent 3 2 3 2 2 2 2 4" xfId="30448" xr:uid="{00000000-0005-0000-0000-00001B6D0000}"/>
    <cellStyle name="Percent 3 2 3 2 2 2 3" xfId="30449" xr:uid="{00000000-0005-0000-0000-00001C6D0000}"/>
    <cellStyle name="Percent 3 2 3 2 2 2 3 2" xfId="30450" xr:uid="{00000000-0005-0000-0000-00001D6D0000}"/>
    <cellStyle name="Percent 3 2 3 2 2 2 3 3" xfId="30451" xr:uid="{00000000-0005-0000-0000-00001E6D0000}"/>
    <cellStyle name="Percent 3 2 3 2 2 2 3 4" xfId="30452" xr:uid="{00000000-0005-0000-0000-00001F6D0000}"/>
    <cellStyle name="Percent 3 2 3 2 2 2 4" xfId="30453" xr:uid="{00000000-0005-0000-0000-0000206D0000}"/>
    <cellStyle name="Percent 3 2 3 2 2 2 4 2" xfId="30454" xr:uid="{00000000-0005-0000-0000-0000216D0000}"/>
    <cellStyle name="Percent 3 2 3 2 2 2 4 3" xfId="30455" xr:uid="{00000000-0005-0000-0000-0000226D0000}"/>
    <cellStyle name="Percent 3 2 3 2 2 2 5" xfId="30456" xr:uid="{00000000-0005-0000-0000-0000236D0000}"/>
    <cellStyle name="Percent 3 2 3 2 2 2 6" xfId="30457" xr:uid="{00000000-0005-0000-0000-0000246D0000}"/>
    <cellStyle name="Percent 3 2 3 2 2 2 7" xfId="30458" xr:uid="{00000000-0005-0000-0000-0000256D0000}"/>
    <cellStyle name="Percent 3 2 3 2 2 3" xfId="30459" xr:uid="{00000000-0005-0000-0000-0000266D0000}"/>
    <cellStyle name="Percent 3 2 3 2 2 3 2" xfId="30460" xr:uid="{00000000-0005-0000-0000-0000276D0000}"/>
    <cellStyle name="Percent 3 2 3 2 2 3 2 2" xfId="30461" xr:uid="{00000000-0005-0000-0000-0000286D0000}"/>
    <cellStyle name="Percent 3 2 3 2 2 3 3" xfId="30462" xr:uid="{00000000-0005-0000-0000-0000296D0000}"/>
    <cellStyle name="Percent 3 2 3 2 2 3 4" xfId="30463" xr:uid="{00000000-0005-0000-0000-00002A6D0000}"/>
    <cellStyle name="Percent 3 2 3 2 2 4" xfId="30464" xr:uid="{00000000-0005-0000-0000-00002B6D0000}"/>
    <cellStyle name="Percent 3 2 3 2 2 4 2" xfId="30465" xr:uid="{00000000-0005-0000-0000-00002C6D0000}"/>
    <cellStyle name="Percent 3 2 3 2 2 4 3" xfId="30466" xr:uid="{00000000-0005-0000-0000-00002D6D0000}"/>
    <cellStyle name="Percent 3 2 3 2 2 4 4" xfId="30467" xr:uid="{00000000-0005-0000-0000-00002E6D0000}"/>
    <cellStyle name="Percent 3 2 3 2 2 5" xfId="30468" xr:uid="{00000000-0005-0000-0000-00002F6D0000}"/>
    <cellStyle name="Percent 3 2 3 2 2 5 2" xfId="30469" xr:uid="{00000000-0005-0000-0000-0000306D0000}"/>
    <cellStyle name="Percent 3 2 3 2 2 5 3" xfId="30470" xr:uid="{00000000-0005-0000-0000-0000316D0000}"/>
    <cellStyle name="Percent 3 2 3 2 2 6" xfId="30471" xr:uid="{00000000-0005-0000-0000-0000326D0000}"/>
    <cellStyle name="Percent 3 2 3 2 2 7" xfId="30472" xr:uid="{00000000-0005-0000-0000-0000336D0000}"/>
    <cellStyle name="Percent 3 2 3 2 2 8" xfId="30473" xr:uid="{00000000-0005-0000-0000-0000346D0000}"/>
    <cellStyle name="Percent 3 2 3 2 3" xfId="30474" xr:uid="{00000000-0005-0000-0000-0000356D0000}"/>
    <cellStyle name="Percent 3 2 3 2 3 2" xfId="30475" xr:uid="{00000000-0005-0000-0000-0000366D0000}"/>
    <cellStyle name="Percent 3 2 3 2 3 2 2" xfId="30476" xr:uid="{00000000-0005-0000-0000-0000376D0000}"/>
    <cellStyle name="Percent 3 2 3 2 3 2 2 2" xfId="30477" xr:uid="{00000000-0005-0000-0000-0000386D0000}"/>
    <cellStyle name="Percent 3 2 3 2 3 2 2 2 2" xfId="30478" xr:uid="{00000000-0005-0000-0000-0000396D0000}"/>
    <cellStyle name="Percent 3 2 3 2 3 2 2 3" xfId="30479" xr:uid="{00000000-0005-0000-0000-00003A6D0000}"/>
    <cellStyle name="Percent 3 2 3 2 3 2 2 4" xfId="30480" xr:uid="{00000000-0005-0000-0000-00003B6D0000}"/>
    <cellStyle name="Percent 3 2 3 2 3 2 3" xfId="30481" xr:uid="{00000000-0005-0000-0000-00003C6D0000}"/>
    <cellStyle name="Percent 3 2 3 2 3 2 3 2" xfId="30482" xr:uid="{00000000-0005-0000-0000-00003D6D0000}"/>
    <cellStyle name="Percent 3 2 3 2 3 2 3 3" xfId="30483" xr:uid="{00000000-0005-0000-0000-00003E6D0000}"/>
    <cellStyle name="Percent 3 2 3 2 3 2 3 4" xfId="30484" xr:uid="{00000000-0005-0000-0000-00003F6D0000}"/>
    <cellStyle name="Percent 3 2 3 2 3 2 4" xfId="30485" xr:uid="{00000000-0005-0000-0000-0000406D0000}"/>
    <cellStyle name="Percent 3 2 3 2 3 2 4 2" xfId="30486" xr:uid="{00000000-0005-0000-0000-0000416D0000}"/>
    <cellStyle name="Percent 3 2 3 2 3 2 4 3" xfId="30487" xr:uid="{00000000-0005-0000-0000-0000426D0000}"/>
    <cellStyle name="Percent 3 2 3 2 3 2 5" xfId="30488" xr:uid="{00000000-0005-0000-0000-0000436D0000}"/>
    <cellStyle name="Percent 3 2 3 2 3 2 6" xfId="30489" xr:uid="{00000000-0005-0000-0000-0000446D0000}"/>
    <cellStyle name="Percent 3 2 3 2 3 2 7" xfId="30490" xr:uid="{00000000-0005-0000-0000-0000456D0000}"/>
    <cellStyle name="Percent 3 2 3 2 3 3" xfId="30491" xr:uid="{00000000-0005-0000-0000-0000466D0000}"/>
    <cellStyle name="Percent 3 2 3 2 3 3 2" xfId="30492" xr:uid="{00000000-0005-0000-0000-0000476D0000}"/>
    <cellStyle name="Percent 3 2 3 2 3 3 2 2" xfId="30493" xr:uid="{00000000-0005-0000-0000-0000486D0000}"/>
    <cellStyle name="Percent 3 2 3 2 3 3 3" xfId="30494" xr:uid="{00000000-0005-0000-0000-0000496D0000}"/>
    <cellStyle name="Percent 3 2 3 2 3 3 4" xfId="30495" xr:uid="{00000000-0005-0000-0000-00004A6D0000}"/>
    <cellStyle name="Percent 3 2 3 2 3 4" xfId="30496" xr:uid="{00000000-0005-0000-0000-00004B6D0000}"/>
    <cellStyle name="Percent 3 2 3 2 3 4 2" xfId="30497" xr:uid="{00000000-0005-0000-0000-00004C6D0000}"/>
    <cellStyle name="Percent 3 2 3 2 3 4 3" xfId="30498" xr:uid="{00000000-0005-0000-0000-00004D6D0000}"/>
    <cellStyle name="Percent 3 2 3 2 3 4 4" xfId="30499" xr:uid="{00000000-0005-0000-0000-00004E6D0000}"/>
    <cellStyle name="Percent 3 2 3 2 3 5" xfId="30500" xr:uid="{00000000-0005-0000-0000-00004F6D0000}"/>
    <cellStyle name="Percent 3 2 3 2 3 5 2" xfId="30501" xr:uid="{00000000-0005-0000-0000-0000506D0000}"/>
    <cellStyle name="Percent 3 2 3 2 3 5 3" xfId="30502" xr:uid="{00000000-0005-0000-0000-0000516D0000}"/>
    <cellStyle name="Percent 3 2 3 2 3 6" xfId="30503" xr:uid="{00000000-0005-0000-0000-0000526D0000}"/>
    <cellStyle name="Percent 3 2 3 2 3 7" xfId="30504" xr:uid="{00000000-0005-0000-0000-0000536D0000}"/>
    <cellStyle name="Percent 3 2 3 2 3 8" xfId="30505" xr:uid="{00000000-0005-0000-0000-0000546D0000}"/>
    <cellStyle name="Percent 3 2 3 2 4" xfId="30506" xr:uid="{00000000-0005-0000-0000-0000556D0000}"/>
    <cellStyle name="Percent 3 2 3 2 4 2" xfId="30507" xr:uid="{00000000-0005-0000-0000-0000566D0000}"/>
    <cellStyle name="Percent 3 2 3 2 4 2 2" xfId="30508" xr:uid="{00000000-0005-0000-0000-0000576D0000}"/>
    <cellStyle name="Percent 3 2 3 2 4 2 2 2" xfId="30509" xr:uid="{00000000-0005-0000-0000-0000586D0000}"/>
    <cellStyle name="Percent 3 2 3 2 4 2 3" xfId="30510" xr:uid="{00000000-0005-0000-0000-0000596D0000}"/>
    <cellStyle name="Percent 3 2 3 2 4 2 4" xfId="30511" xr:uid="{00000000-0005-0000-0000-00005A6D0000}"/>
    <cellStyle name="Percent 3 2 3 2 4 3" xfId="30512" xr:uid="{00000000-0005-0000-0000-00005B6D0000}"/>
    <cellStyle name="Percent 3 2 3 2 4 3 2" xfId="30513" xr:uid="{00000000-0005-0000-0000-00005C6D0000}"/>
    <cellStyle name="Percent 3 2 3 2 4 3 3" xfId="30514" xr:uid="{00000000-0005-0000-0000-00005D6D0000}"/>
    <cellStyle name="Percent 3 2 3 2 4 3 4" xfId="30515" xr:uid="{00000000-0005-0000-0000-00005E6D0000}"/>
    <cellStyle name="Percent 3 2 3 2 4 4" xfId="30516" xr:uid="{00000000-0005-0000-0000-00005F6D0000}"/>
    <cellStyle name="Percent 3 2 3 2 4 4 2" xfId="30517" xr:uid="{00000000-0005-0000-0000-0000606D0000}"/>
    <cellStyle name="Percent 3 2 3 2 4 4 3" xfId="30518" xr:uid="{00000000-0005-0000-0000-0000616D0000}"/>
    <cellStyle name="Percent 3 2 3 2 4 5" xfId="30519" xr:uid="{00000000-0005-0000-0000-0000626D0000}"/>
    <cellStyle name="Percent 3 2 3 2 4 6" xfId="30520" xr:uid="{00000000-0005-0000-0000-0000636D0000}"/>
    <cellStyle name="Percent 3 2 3 2 4 7" xfId="30521" xr:uid="{00000000-0005-0000-0000-0000646D0000}"/>
    <cellStyle name="Percent 3 2 3 2 5" xfId="30522" xr:uid="{00000000-0005-0000-0000-0000656D0000}"/>
    <cellStyle name="Percent 3 2 3 2 5 2" xfId="30523" xr:uid="{00000000-0005-0000-0000-0000666D0000}"/>
    <cellStyle name="Percent 3 2 3 2 5 2 2" xfId="30524" xr:uid="{00000000-0005-0000-0000-0000676D0000}"/>
    <cellStyle name="Percent 3 2 3 2 5 3" xfId="30525" xr:uid="{00000000-0005-0000-0000-0000686D0000}"/>
    <cellStyle name="Percent 3 2 3 2 5 4" xfId="30526" xr:uid="{00000000-0005-0000-0000-0000696D0000}"/>
    <cellStyle name="Percent 3 2 3 2 6" xfId="30527" xr:uid="{00000000-0005-0000-0000-00006A6D0000}"/>
    <cellStyle name="Percent 3 2 3 2 6 2" xfId="30528" xr:uid="{00000000-0005-0000-0000-00006B6D0000}"/>
    <cellStyle name="Percent 3 2 3 2 6 3" xfId="30529" xr:uid="{00000000-0005-0000-0000-00006C6D0000}"/>
    <cellStyle name="Percent 3 2 3 2 6 4" xfId="30530" xr:uid="{00000000-0005-0000-0000-00006D6D0000}"/>
    <cellStyle name="Percent 3 2 3 2 7" xfId="30531" xr:uid="{00000000-0005-0000-0000-00006E6D0000}"/>
    <cellStyle name="Percent 3 2 3 2 7 2" xfId="30532" xr:uid="{00000000-0005-0000-0000-00006F6D0000}"/>
    <cellStyle name="Percent 3 2 3 2 7 3" xfId="30533" xr:uid="{00000000-0005-0000-0000-0000706D0000}"/>
    <cellStyle name="Percent 3 2 3 2 8" xfId="30534" xr:uid="{00000000-0005-0000-0000-0000716D0000}"/>
    <cellStyle name="Percent 3 2 3 2 9" xfId="30535" xr:uid="{00000000-0005-0000-0000-0000726D0000}"/>
    <cellStyle name="Percent 3 2 3 3" xfId="30536" xr:uid="{00000000-0005-0000-0000-0000736D0000}"/>
    <cellStyle name="Percent 3 2 3 3 2" xfId="30537" xr:uid="{00000000-0005-0000-0000-0000746D0000}"/>
    <cellStyle name="Percent 3 2 3 3 2 2" xfId="30538" xr:uid="{00000000-0005-0000-0000-0000756D0000}"/>
    <cellStyle name="Percent 3 2 3 3 2 2 2" xfId="30539" xr:uid="{00000000-0005-0000-0000-0000766D0000}"/>
    <cellStyle name="Percent 3 2 3 3 2 2 2 2" xfId="30540" xr:uid="{00000000-0005-0000-0000-0000776D0000}"/>
    <cellStyle name="Percent 3 2 3 3 2 2 3" xfId="30541" xr:uid="{00000000-0005-0000-0000-0000786D0000}"/>
    <cellStyle name="Percent 3 2 3 3 2 2 4" xfId="30542" xr:uid="{00000000-0005-0000-0000-0000796D0000}"/>
    <cellStyle name="Percent 3 2 3 3 2 3" xfId="30543" xr:uid="{00000000-0005-0000-0000-00007A6D0000}"/>
    <cellStyle name="Percent 3 2 3 3 2 3 2" xfId="30544" xr:uid="{00000000-0005-0000-0000-00007B6D0000}"/>
    <cellStyle name="Percent 3 2 3 3 2 3 3" xfId="30545" xr:uid="{00000000-0005-0000-0000-00007C6D0000}"/>
    <cellStyle name="Percent 3 2 3 3 2 3 4" xfId="30546" xr:uid="{00000000-0005-0000-0000-00007D6D0000}"/>
    <cellStyle name="Percent 3 2 3 3 2 4" xfId="30547" xr:uid="{00000000-0005-0000-0000-00007E6D0000}"/>
    <cellStyle name="Percent 3 2 3 3 2 4 2" xfId="30548" xr:uid="{00000000-0005-0000-0000-00007F6D0000}"/>
    <cellStyle name="Percent 3 2 3 3 2 4 3" xfId="30549" xr:uid="{00000000-0005-0000-0000-0000806D0000}"/>
    <cellStyle name="Percent 3 2 3 3 2 5" xfId="30550" xr:uid="{00000000-0005-0000-0000-0000816D0000}"/>
    <cellStyle name="Percent 3 2 3 3 2 6" xfId="30551" xr:uid="{00000000-0005-0000-0000-0000826D0000}"/>
    <cellStyle name="Percent 3 2 3 3 2 7" xfId="30552" xr:uid="{00000000-0005-0000-0000-0000836D0000}"/>
    <cellStyle name="Percent 3 2 3 3 3" xfId="30553" xr:uid="{00000000-0005-0000-0000-0000846D0000}"/>
    <cellStyle name="Percent 3 2 3 3 3 2" xfId="30554" xr:uid="{00000000-0005-0000-0000-0000856D0000}"/>
    <cellStyle name="Percent 3 2 3 3 3 2 2" xfId="30555" xr:uid="{00000000-0005-0000-0000-0000866D0000}"/>
    <cellStyle name="Percent 3 2 3 3 3 3" xfId="30556" xr:uid="{00000000-0005-0000-0000-0000876D0000}"/>
    <cellStyle name="Percent 3 2 3 3 3 4" xfId="30557" xr:uid="{00000000-0005-0000-0000-0000886D0000}"/>
    <cellStyle name="Percent 3 2 3 3 4" xfId="30558" xr:uid="{00000000-0005-0000-0000-0000896D0000}"/>
    <cellStyle name="Percent 3 2 3 3 4 2" xfId="30559" xr:uid="{00000000-0005-0000-0000-00008A6D0000}"/>
    <cellStyle name="Percent 3 2 3 3 4 3" xfId="30560" xr:uid="{00000000-0005-0000-0000-00008B6D0000}"/>
    <cellStyle name="Percent 3 2 3 3 4 4" xfId="30561" xr:uid="{00000000-0005-0000-0000-00008C6D0000}"/>
    <cellStyle name="Percent 3 2 3 3 5" xfId="30562" xr:uid="{00000000-0005-0000-0000-00008D6D0000}"/>
    <cellStyle name="Percent 3 2 3 3 5 2" xfId="30563" xr:uid="{00000000-0005-0000-0000-00008E6D0000}"/>
    <cellStyle name="Percent 3 2 3 3 5 3" xfId="30564" xr:uid="{00000000-0005-0000-0000-00008F6D0000}"/>
    <cellStyle name="Percent 3 2 3 3 6" xfId="30565" xr:uid="{00000000-0005-0000-0000-0000906D0000}"/>
    <cellStyle name="Percent 3 2 3 3 7" xfId="30566" xr:uid="{00000000-0005-0000-0000-0000916D0000}"/>
    <cellStyle name="Percent 3 2 3 3 8" xfId="30567" xr:uid="{00000000-0005-0000-0000-0000926D0000}"/>
    <cellStyle name="Percent 3 2 3 4" xfId="30568" xr:uid="{00000000-0005-0000-0000-0000936D0000}"/>
    <cellStyle name="Percent 3 2 3 4 2" xfId="30569" xr:uid="{00000000-0005-0000-0000-0000946D0000}"/>
    <cellStyle name="Percent 3 2 3 4 2 2" xfId="30570" xr:uid="{00000000-0005-0000-0000-0000956D0000}"/>
    <cellStyle name="Percent 3 2 3 4 2 2 2" xfId="30571" xr:uid="{00000000-0005-0000-0000-0000966D0000}"/>
    <cellStyle name="Percent 3 2 3 4 2 2 2 2" xfId="30572" xr:uid="{00000000-0005-0000-0000-0000976D0000}"/>
    <cellStyle name="Percent 3 2 3 4 2 2 3" xfId="30573" xr:uid="{00000000-0005-0000-0000-0000986D0000}"/>
    <cellStyle name="Percent 3 2 3 4 2 2 4" xfId="30574" xr:uid="{00000000-0005-0000-0000-0000996D0000}"/>
    <cellStyle name="Percent 3 2 3 4 2 3" xfId="30575" xr:uid="{00000000-0005-0000-0000-00009A6D0000}"/>
    <cellStyle name="Percent 3 2 3 4 2 3 2" xfId="30576" xr:uid="{00000000-0005-0000-0000-00009B6D0000}"/>
    <cellStyle name="Percent 3 2 3 4 2 3 3" xfId="30577" xr:uid="{00000000-0005-0000-0000-00009C6D0000}"/>
    <cellStyle name="Percent 3 2 3 4 2 3 4" xfId="30578" xr:uid="{00000000-0005-0000-0000-00009D6D0000}"/>
    <cellStyle name="Percent 3 2 3 4 2 4" xfId="30579" xr:uid="{00000000-0005-0000-0000-00009E6D0000}"/>
    <cellStyle name="Percent 3 2 3 4 2 4 2" xfId="30580" xr:uid="{00000000-0005-0000-0000-00009F6D0000}"/>
    <cellStyle name="Percent 3 2 3 4 2 4 3" xfId="30581" xr:uid="{00000000-0005-0000-0000-0000A06D0000}"/>
    <cellStyle name="Percent 3 2 3 4 2 5" xfId="30582" xr:uid="{00000000-0005-0000-0000-0000A16D0000}"/>
    <cellStyle name="Percent 3 2 3 4 2 6" xfId="30583" xr:uid="{00000000-0005-0000-0000-0000A26D0000}"/>
    <cellStyle name="Percent 3 2 3 4 2 7" xfId="30584" xr:uid="{00000000-0005-0000-0000-0000A36D0000}"/>
    <cellStyle name="Percent 3 2 3 4 3" xfId="30585" xr:uid="{00000000-0005-0000-0000-0000A46D0000}"/>
    <cellStyle name="Percent 3 2 3 4 3 2" xfId="30586" xr:uid="{00000000-0005-0000-0000-0000A56D0000}"/>
    <cellStyle name="Percent 3 2 3 4 3 2 2" xfId="30587" xr:uid="{00000000-0005-0000-0000-0000A66D0000}"/>
    <cellStyle name="Percent 3 2 3 4 3 3" xfId="30588" xr:uid="{00000000-0005-0000-0000-0000A76D0000}"/>
    <cellStyle name="Percent 3 2 3 4 3 4" xfId="30589" xr:uid="{00000000-0005-0000-0000-0000A86D0000}"/>
    <cellStyle name="Percent 3 2 3 4 4" xfId="30590" xr:uid="{00000000-0005-0000-0000-0000A96D0000}"/>
    <cellStyle name="Percent 3 2 3 4 4 2" xfId="30591" xr:uid="{00000000-0005-0000-0000-0000AA6D0000}"/>
    <cellStyle name="Percent 3 2 3 4 4 3" xfId="30592" xr:uid="{00000000-0005-0000-0000-0000AB6D0000}"/>
    <cellStyle name="Percent 3 2 3 4 4 4" xfId="30593" xr:uid="{00000000-0005-0000-0000-0000AC6D0000}"/>
    <cellStyle name="Percent 3 2 3 4 5" xfId="30594" xr:uid="{00000000-0005-0000-0000-0000AD6D0000}"/>
    <cellStyle name="Percent 3 2 3 4 5 2" xfId="30595" xr:uid="{00000000-0005-0000-0000-0000AE6D0000}"/>
    <cellStyle name="Percent 3 2 3 4 5 3" xfId="30596" xr:uid="{00000000-0005-0000-0000-0000AF6D0000}"/>
    <cellStyle name="Percent 3 2 3 4 6" xfId="30597" xr:uid="{00000000-0005-0000-0000-0000B06D0000}"/>
    <cellStyle name="Percent 3 2 3 4 7" xfId="30598" xr:uid="{00000000-0005-0000-0000-0000B16D0000}"/>
    <cellStyle name="Percent 3 2 3 4 8" xfId="30599" xr:uid="{00000000-0005-0000-0000-0000B26D0000}"/>
    <cellStyle name="Percent 3 2 3 5" xfId="30600" xr:uid="{00000000-0005-0000-0000-0000B36D0000}"/>
    <cellStyle name="Percent 3 2 3 5 2" xfId="30601" xr:uid="{00000000-0005-0000-0000-0000B46D0000}"/>
    <cellStyle name="Percent 3 2 3 5 2 2" xfId="30602" xr:uid="{00000000-0005-0000-0000-0000B56D0000}"/>
    <cellStyle name="Percent 3 2 3 5 2 2 2" xfId="30603" xr:uid="{00000000-0005-0000-0000-0000B66D0000}"/>
    <cellStyle name="Percent 3 2 3 5 2 3" xfId="30604" xr:uid="{00000000-0005-0000-0000-0000B76D0000}"/>
    <cellStyle name="Percent 3 2 3 5 2 4" xfId="30605" xr:uid="{00000000-0005-0000-0000-0000B86D0000}"/>
    <cellStyle name="Percent 3 2 3 5 3" xfId="30606" xr:uid="{00000000-0005-0000-0000-0000B96D0000}"/>
    <cellStyle name="Percent 3 2 3 5 3 2" xfId="30607" xr:uid="{00000000-0005-0000-0000-0000BA6D0000}"/>
    <cellStyle name="Percent 3 2 3 5 3 3" xfId="30608" xr:uid="{00000000-0005-0000-0000-0000BB6D0000}"/>
    <cellStyle name="Percent 3 2 3 5 3 4" xfId="30609" xr:uid="{00000000-0005-0000-0000-0000BC6D0000}"/>
    <cellStyle name="Percent 3 2 3 5 4" xfId="30610" xr:uid="{00000000-0005-0000-0000-0000BD6D0000}"/>
    <cellStyle name="Percent 3 2 3 5 4 2" xfId="30611" xr:uid="{00000000-0005-0000-0000-0000BE6D0000}"/>
    <cellStyle name="Percent 3 2 3 5 4 3" xfId="30612" xr:uid="{00000000-0005-0000-0000-0000BF6D0000}"/>
    <cellStyle name="Percent 3 2 3 5 5" xfId="30613" xr:uid="{00000000-0005-0000-0000-0000C06D0000}"/>
    <cellStyle name="Percent 3 2 3 5 6" xfId="30614" xr:uid="{00000000-0005-0000-0000-0000C16D0000}"/>
    <cellStyle name="Percent 3 2 3 5 7" xfId="30615" xr:uid="{00000000-0005-0000-0000-0000C26D0000}"/>
    <cellStyle name="Percent 3 2 3 6" xfId="30616" xr:uid="{00000000-0005-0000-0000-0000C36D0000}"/>
    <cellStyle name="Percent 3 2 3 6 2" xfId="30617" xr:uid="{00000000-0005-0000-0000-0000C46D0000}"/>
    <cellStyle name="Percent 3 2 3 6 2 2" xfId="30618" xr:uid="{00000000-0005-0000-0000-0000C56D0000}"/>
    <cellStyle name="Percent 3 2 3 6 3" xfId="30619" xr:uid="{00000000-0005-0000-0000-0000C66D0000}"/>
    <cellStyle name="Percent 3 2 3 6 4" xfId="30620" xr:uid="{00000000-0005-0000-0000-0000C76D0000}"/>
    <cellStyle name="Percent 3 2 3 7" xfId="30621" xr:uid="{00000000-0005-0000-0000-0000C86D0000}"/>
    <cellStyle name="Percent 3 2 3 7 2" xfId="30622" xr:uid="{00000000-0005-0000-0000-0000C96D0000}"/>
    <cellStyle name="Percent 3 2 3 7 3" xfId="30623" xr:uid="{00000000-0005-0000-0000-0000CA6D0000}"/>
    <cellStyle name="Percent 3 2 3 7 4" xfId="30624" xr:uid="{00000000-0005-0000-0000-0000CB6D0000}"/>
    <cellStyle name="Percent 3 2 3 8" xfId="30625" xr:uid="{00000000-0005-0000-0000-0000CC6D0000}"/>
    <cellStyle name="Percent 3 2 3 8 2" xfId="30626" xr:uid="{00000000-0005-0000-0000-0000CD6D0000}"/>
    <cellStyle name="Percent 3 2 3 8 3" xfId="30627" xr:uid="{00000000-0005-0000-0000-0000CE6D0000}"/>
    <cellStyle name="Percent 3 2 3 9" xfId="30628" xr:uid="{00000000-0005-0000-0000-0000CF6D0000}"/>
    <cellStyle name="Percent 3 2 4" xfId="30629" xr:uid="{00000000-0005-0000-0000-0000D06D0000}"/>
    <cellStyle name="Percent 3 2 4 10" xfId="30630" xr:uid="{00000000-0005-0000-0000-0000D16D0000}"/>
    <cellStyle name="Percent 3 2 4 2" xfId="30631" xr:uid="{00000000-0005-0000-0000-0000D26D0000}"/>
    <cellStyle name="Percent 3 2 4 2 2" xfId="30632" xr:uid="{00000000-0005-0000-0000-0000D36D0000}"/>
    <cellStyle name="Percent 3 2 4 2 2 2" xfId="30633" xr:uid="{00000000-0005-0000-0000-0000D46D0000}"/>
    <cellStyle name="Percent 3 2 4 2 2 2 2" xfId="30634" xr:uid="{00000000-0005-0000-0000-0000D56D0000}"/>
    <cellStyle name="Percent 3 2 4 2 2 2 2 2" xfId="30635" xr:uid="{00000000-0005-0000-0000-0000D66D0000}"/>
    <cellStyle name="Percent 3 2 4 2 2 2 3" xfId="30636" xr:uid="{00000000-0005-0000-0000-0000D76D0000}"/>
    <cellStyle name="Percent 3 2 4 2 2 2 4" xfId="30637" xr:uid="{00000000-0005-0000-0000-0000D86D0000}"/>
    <cellStyle name="Percent 3 2 4 2 2 3" xfId="30638" xr:uid="{00000000-0005-0000-0000-0000D96D0000}"/>
    <cellStyle name="Percent 3 2 4 2 2 3 2" xfId="30639" xr:uid="{00000000-0005-0000-0000-0000DA6D0000}"/>
    <cellStyle name="Percent 3 2 4 2 2 3 3" xfId="30640" xr:uid="{00000000-0005-0000-0000-0000DB6D0000}"/>
    <cellStyle name="Percent 3 2 4 2 2 3 4" xfId="30641" xr:uid="{00000000-0005-0000-0000-0000DC6D0000}"/>
    <cellStyle name="Percent 3 2 4 2 2 4" xfId="30642" xr:uid="{00000000-0005-0000-0000-0000DD6D0000}"/>
    <cellStyle name="Percent 3 2 4 2 2 4 2" xfId="30643" xr:uid="{00000000-0005-0000-0000-0000DE6D0000}"/>
    <cellStyle name="Percent 3 2 4 2 2 4 3" xfId="30644" xr:uid="{00000000-0005-0000-0000-0000DF6D0000}"/>
    <cellStyle name="Percent 3 2 4 2 2 5" xfId="30645" xr:uid="{00000000-0005-0000-0000-0000E06D0000}"/>
    <cellStyle name="Percent 3 2 4 2 2 6" xfId="30646" xr:uid="{00000000-0005-0000-0000-0000E16D0000}"/>
    <cellStyle name="Percent 3 2 4 2 2 7" xfId="30647" xr:uid="{00000000-0005-0000-0000-0000E26D0000}"/>
    <cellStyle name="Percent 3 2 4 2 3" xfId="30648" xr:uid="{00000000-0005-0000-0000-0000E36D0000}"/>
    <cellStyle name="Percent 3 2 4 2 3 2" xfId="30649" xr:uid="{00000000-0005-0000-0000-0000E46D0000}"/>
    <cellStyle name="Percent 3 2 4 2 3 2 2" xfId="30650" xr:uid="{00000000-0005-0000-0000-0000E56D0000}"/>
    <cellStyle name="Percent 3 2 4 2 3 3" xfId="30651" xr:uid="{00000000-0005-0000-0000-0000E66D0000}"/>
    <cellStyle name="Percent 3 2 4 2 3 4" xfId="30652" xr:uid="{00000000-0005-0000-0000-0000E76D0000}"/>
    <cellStyle name="Percent 3 2 4 2 4" xfId="30653" xr:uid="{00000000-0005-0000-0000-0000E86D0000}"/>
    <cellStyle name="Percent 3 2 4 2 4 2" xfId="30654" xr:uid="{00000000-0005-0000-0000-0000E96D0000}"/>
    <cellStyle name="Percent 3 2 4 2 4 3" xfId="30655" xr:uid="{00000000-0005-0000-0000-0000EA6D0000}"/>
    <cellStyle name="Percent 3 2 4 2 4 4" xfId="30656" xr:uid="{00000000-0005-0000-0000-0000EB6D0000}"/>
    <cellStyle name="Percent 3 2 4 2 5" xfId="30657" xr:uid="{00000000-0005-0000-0000-0000EC6D0000}"/>
    <cellStyle name="Percent 3 2 4 2 5 2" xfId="30658" xr:uid="{00000000-0005-0000-0000-0000ED6D0000}"/>
    <cellStyle name="Percent 3 2 4 2 5 3" xfId="30659" xr:uid="{00000000-0005-0000-0000-0000EE6D0000}"/>
    <cellStyle name="Percent 3 2 4 2 6" xfId="30660" xr:uid="{00000000-0005-0000-0000-0000EF6D0000}"/>
    <cellStyle name="Percent 3 2 4 2 7" xfId="30661" xr:uid="{00000000-0005-0000-0000-0000F06D0000}"/>
    <cellStyle name="Percent 3 2 4 2 8" xfId="30662" xr:uid="{00000000-0005-0000-0000-0000F16D0000}"/>
    <cellStyle name="Percent 3 2 4 3" xfId="30663" xr:uid="{00000000-0005-0000-0000-0000F26D0000}"/>
    <cellStyle name="Percent 3 2 4 3 2" xfId="30664" xr:uid="{00000000-0005-0000-0000-0000F36D0000}"/>
    <cellStyle name="Percent 3 2 4 3 2 2" xfId="30665" xr:uid="{00000000-0005-0000-0000-0000F46D0000}"/>
    <cellStyle name="Percent 3 2 4 3 2 2 2" xfId="30666" xr:uid="{00000000-0005-0000-0000-0000F56D0000}"/>
    <cellStyle name="Percent 3 2 4 3 2 2 2 2" xfId="30667" xr:uid="{00000000-0005-0000-0000-0000F66D0000}"/>
    <cellStyle name="Percent 3 2 4 3 2 2 3" xfId="30668" xr:uid="{00000000-0005-0000-0000-0000F76D0000}"/>
    <cellStyle name="Percent 3 2 4 3 2 2 4" xfId="30669" xr:uid="{00000000-0005-0000-0000-0000F86D0000}"/>
    <cellStyle name="Percent 3 2 4 3 2 3" xfId="30670" xr:uid="{00000000-0005-0000-0000-0000F96D0000}"/>
    <cellStyle name="Percent 3 2 4 3 2 3 2" xfId="30671" xr:uid="{00000000-0005-0000-0000-0000FA6D0000}"/>
    <cellStyle name="Percent 3 2 4 3 2 3 3" xfId="30672" xr:uid="{00000000-0005-0000-0000-0000FB6D0000}"/>
    <cellStyle name="Percent 3 2 4 3 2 3 4" xfId="30673" xr:uid="{00000000-0005-0000-0000-0000FC6D0000}"/>
    <cellStyle name="Percent 3 2 4 3 2 4" xfId="30674" xr:uid="{00000000-0005-0000-0000-0000FD6D0000}"/>
    <cellStyle name="Percent 3 2 4 3 2 4 2" xfId="30675" xr:uid="{00000000-0005-0000-0000-0000FE6D0000}"/>
    <cellStyle name="Percent 3 2 4 3 2 4 3" xfId="30676" xr:uid="{00000000-0005-0000-0000-0000FF6D0000}"/>
    <cellStyle name="Percent 3 2 4 3 2 5" xfId="30677" xr:uid="{00000000-0005-0000-0000-0000006E0000}"/>
    <cellStyle name="Percent 3 2 4 3 2 6" xfId="30678" xr:uid="{00000000-0005-0000-0000-0000016E0000}"/>
    <cellStyle name="Percent 3 2 4 3 2 7" xfId="30679" xr:uid="{00000000-0005-0000-0000-0000026E0000}"/>
    <cellStyle name="Percent 3 2 4 3 3" xfId="30680" xr:uid="{00000000-0005-0000-0000-0000036E0000}"/>
    <cellStyle name="Percent 3 2 4 3 3 2" xfId="30681" xr:uid="{00000000-0005-0000-0000-0000046E0000}"/>
    <cellStyle name="Percent 3 2 4 3 3 2 2" xfId="30682" xr:uid="{00000000-0005-0000-0000-0000056E0000}"/>
    <cellStyle name="Percent 3 2 4 3 3 3" xfId="30683" xr:uid="{00000000-0005-0000-0000-0000066E0000}"/>
    <cellStyle name="Percent 3 2 4 3 3 4" xfId="30684" xr:uid="{00000000-0005-0000-0000-0000076E0000}"/>
    <cellStyle name="Percent 3 2 4 3 4" xfId="30685" xr:uid="{00000000-0005-0000-0000-0000086E0000}"/>
    <cellStyle name="Percent 3 2 4 3 4 2" xfId="30686" xr:uid="{00000000-0005-0000-0000-0000096E0000}"/>
    <cellStyle name="Percent 3 2 4 3 4 3" xfId="30687" xr:uid="{00000000-0005-0000-0000-00000A6E0000}"/>
    <cellStyle name="Percent 3 2 4 3 4 4" xfId="30688" xr:uid="{00000000-0005-0000-0000-00000B6E0000}"/>
    <cellStyle name="Percent 3 2 4 3 5" xfId="30689" xr:uid="{00000000-0005-0000-0000-00000C6E0000}"/>
    <cellStyle name="Percent 3 2 4 3 5 2" xfId="30690" xr:uid="{00000000-0005-0000-0000-00000D6E0000}"/>
    <cellStyle name="Percent 3 2 4 3 5 3" xfId="30691" xr:uid="{00000000-0005-0000-0000-00000E6E0000}"/>
    <cellStyle name="Percent 3 2 4 3 6" xfId="30692" xr:uid="{00000000-0005-0000-0000-00000F6E0000}"/>
    <cellStyle name="Percent 3 2 4 3 7" xfId="30693" xr:uid="{00000000-0005-0000-0000-0000106E0000}"/>
    <cellStyle name="Percent 3 2 4 3 8" xfId="30694" xr:uid="{00000000-0005-0000-0000-0000116E0000}"/>
    <cellStyle name="Percent 3 2 4 4" xfId="30695" xr:uid="{00000000-0005-0000-0000-0000126E0000}"/>
    <cellStyle name="Percent 3 2 4 4 2" xfId="30696" xr:uid="{00000000-0005-0000-0000-0000136E0000}"/>
    <cellStyle name="Percent 3 2 4 4 2 2" xfId="30697" xr:uid="{00000000-0005-0000-0000-0000146E0000}"/>
    <cellStyle name="Percent 3 2 4 4 2 2 2" xfId="30698" xr:uid="{00000000-0005-0000-0000-0000156E0000}"/>
    <cellStyle name="Percent 3 2 4 4 2 3" xfId="30699" xr:uid="{00000000-0005-0000-0000-0000166E0000}"/>
    <cellStyle name="Percent 3 2 4 4 2 4" xfId="30700" xr:uid="{00000000-0005-0000-0000-0000176E0000}"/>
    <cellStyle name="Percent 3 2 4 4 3" xfId="30701" xr:uid="{00000000-0005-0000-0000-0000186E0000}"/>
    <cellStyle name="Percent 3 2 4 4 3 2" xfId="30702" xr:uid="{00000000-0005-0000-0000-0000196E0000}"/>
    <cellStyle name="Percent 3 2 4 4 3 3" xfId="30703" xr:uid="{00000000-0005-0000-0000-00001A6E0000}"/>
    <cellStyle name="Percent 3 2 4 4 3 4" xfId="30704" xr:uid="{00000000-0005-0000-0000-00001B6E0000}"/>
    <cellStyle name="Percent 3 2 4 4 4" xfId="30705" xr:uid="{00000000-0005-0000-0000-00001C6E0000}"/>
    <cellStyle name="Percent 3 2 4 4 4 2" xfId="30706" xr:uid="{00000000-0005-0000-0000-00001D6E0000}"/>
    <cellStyle name="Percent 3 2 4 4 4 3" xfId="30707" xr:uid="{00000000-0005-0000-0000-00001E6E0000}"/>
    <cellStyle name="Percent 3 2 4 4 5" xfId="30708" xr:uid="{00000000-0005-0000-0000-00001F6E0000}"/>
    <cellStyle name="Percent 3 2 4 4 6" xfId="30709" xr:uid="{00000000-0005-0000-0000-0000206E0000}"/>
    <cellStyle name="Percent 3 2 4 4 7" xfId="30710" xr:uid="{00000000-0005-0000-0000-0000216E0000}"/>
    <cellStyle name="Percent 3 2 4 5" xfId="30711" xr:uid="{00000000-0005-0000-0000-0000226E0000}"/>
    <cellStyle name="Percent 3 2 4 5 2" xfId="30712" xr:uid="{00000000-0005-0000-0000-0000236E0000}"/>
    <cellStyle name="Percent 3 2 4 5 2 2" xfId="30713" xr:uid="{00000000-0005-0000-0000-0000246E0000}"/>
    <cellStyle name="Percent 3 2 4 5 3" xfId="30714" xr:uid="{00000000-0005-0000-0000-0000256E0000}"/>
    <cellStyle name="Percent 3 2 4 5 4" xfId="30715" xr:uid="{00000000-0005-0000-0000-0000266E0000}"/>
    <cellStyle name="Percent 3 2 4 6" xfId="30716" xr:uid="{00000000-0005-0000-0000-0000276E0000}"/>
    <cellStyle name="Percent 3 2 4 6 2" xfId="30717" xr:uid="{00000000-0005-0000-0000-0000286E0000}"/>
    <cellStyle name="Percent 3 2 4 6 3" xfId="30718" xr:uid="{00000000-0005-0000-0000-0000296E0000}"/>
    <cellStyle name="Percent 3 2 4 6 4" xfId="30719" xr:uid="{00000000-0005-0000-0000-00002A6E0000}"/>
    <cellStyle name="Percent 3 2 4 7" xfId="30720" xr:uid="{00000000-0005-0000-0000-00002B6E0000}"/>
    <cellStyle name="Percent 3 2 4 7 2" xfId="30721" xr:uid="{00000000-0005-0000-0000-00002C6E0000}"/>
    <cellStyle name="Percent 3 2 4 7 3" xfId="30722" xr:uid="{00000000-0005-0000-0000-00002D6E0000}"/>
    <cellStyle name="Percent 3 2 4 8" xfId="30723" xr:uid="{00000000-0005-0000-0000-00002E6E0000}"/>
    <cellStyle name="Percent 3 2 4 9" xfId="30724" xr:uid="{00000000-0005-0000-0000-00002F6E0000}"/>
    <cellStyle name="Percent 3 2 5" xfId="30725" xr:uid="{00000000-0005-0000-0000-0000306E0000}"/>
    <cellStyle name="Percent 3 2 5 2" xfId="30726" xr:uid="{00000000-0005-0000-0000-0000316E0000}"/>
    <cellStyle name="Percent 3 2 5 2 2" xfId="30727" xr:uid="{00000000-0005-0000-0000-0000326E0000}"/>
    <cellStyle name="Percent 3 2 5 2 2 2" xfId="30728" xr:uid="{00000000-0005-0000-0000-0000336E0000}"/>
    <cellStyle name="Percent 3 2 5 2 2 2 2" xfId="30729" xr:uid="{00000000-0005-0000-0000-0000346E0000}"/>
    <cellStyle name="Percent 3 2 5 2 2 3" xfId="30730" xr:uid="{00000000-0005-0000-0000-0000356E0000}"/>
    <cellStyle name="Percent 3 2 5 2 2 4" xfId="30731" xr:uid="{00000000-0005-0000-0000-0000366E0000}"/>
    <cellStyle name="Percent 3 2 5 2 3" xfId="30732" xr:uid="{00000000-0005-0000-0000-0000376E0000}"/>
    <cellStyle name="Percent 3 2 5 2 3 2" xfId="30733" xr:uid="{00000000-0005-0000-0000-0000386E0000}"/>
    <cellStyle name="Percent 3 2 5 2 3 3" xfId="30734" xr:uid="{00000000-0005-0000-0000-0000396E0000}"/>
    <cellStyle name="Percent 3 2 5 2 3 4" xfId="30735" xr:uid="{00000000-0005-0000-0000-00003A6E0000}"/>
    <cellStyle name="Percent 3 2 5 2 4" xfId="30736" xr:uid="{00000000-0005-0000-0000-00003B6E0000}"/>
    <cellStyle name="Percent 3 2 5 2 4 2" xfId="30737" xr:uid="{00000000-0005-0000-0000-00003C6E0000}"/>
    <cellStyle name="Percent 3 2 5 2 4 3" xfId="30738" xr:uid="{00000000-0005-0000-0000-00003D6E0000}"/>
    <cellStyle name="Percent 3 2 5 2 5" xfId="30739" xr:uid="{00000000-0005-0000-0000-00003E6E0000}"/>
    <cellStyle name="Percent 3 2 5 2 6" xfId="30740" xr:uid="{00000000-0005-0000-0000-00003F6E0000}"/>
    <cellStyle name="Percent 3 2 5 2 7" xfId="30741" xr:uid="{00000000-0005-0000-0000-0000406E0000}"/>
    <cellStyle name="Percent 3 2 5 3" xfId="30742" xr:uid="{00000000-0005-0000-0000-0000416E0000}"/>
    <cellStyle name="Percent 3 2 5 3 2" xfId="30743" xr:uid="{00000000-0005-0000-0000-0000426E0000}"/>
    <cellStyle name="Percent 3 2 5 3 2 2" xfId="30744" xr:uid="{00000000-0005-0000-0000-0000436E0000}"/>
    <cellStyle name="Percent 3 2 5 3 3" xfId="30745" xr:uid="{00000000-0005-0000-0000-0000446E0000}"/>
    <cellStyle name="Percent 3 2 5 3 4" xfId="30746" xr:uid="{00000000-0005-0000-0000-0000456E0000}"/>
    <cellStyle name="Percent 3 2 5 4" xfId="30747" xr:uid="{00000000-0005-0000-0000-0000466E0000}"/>
    <cellStyle name="Percent 3 2 5 4 2" xfId="30748" xr:uid="{00000000-0005-0000-0000-0000476E0000}"/>
    <cellStyle name="Percent 3 2 5 4 3" xfId="30749" xr:uid="{00000000-0005-0000-0000-0000486E0000}"/>
    <cellStyle name="Percent 3 2 5 4 4" xfId="30750" xr:uid="{00000000-0005-0000-0000-0000496E0000}"/>
    <cellStyle name="Percent 3 2 5 5" xfId="30751" xr:uid="{00000000-0005-0000-0000-00004A6E0000}"/>
    <cellStyle name="Percent 3 2 5 5 2" xfId="30752" xr:uid="{00000000-0005-0000-0000-00004B6E0000}"/>
    <cellStyle name="Percent 3 2 5 5 3" xfId="30753" xr:uid="{00000000-0005-0000-0000-00004C6E0000}"/>
    <cellStyle name="Percent 3 2 5 6" xfId="30754" xr:uid="{00000000-0005-0000-0000-00004D6E0000}"/>
    <cellStyle name="Percent 3 2 5 7" xfId="30755" xr:uid="{00000000-0005-0000-0000-00004E6E0000}"/>
    <cellStyle name="Percent 3 2 5 8" xfId="30756" xr:uid="{00000000-0005-0000-0000-00004F6E0000}"/>
    <cellStyle name="Percent 3 2 6" xfId="30757" xr:uid="{00000000-0005-0000-0000-0000506E0000}"/>
    <cellStyle name="Percent 3 2 6 2" xfId="30758" xr:uid="{00000000-0005-0000-0000-0000516E0000}"/>
    <cellStyle name="Percent 3 2 6 2 2" xfId="30759" xr:uid="{00000000-0005-0000-0000-0000526E0000}"/>
    <cellStyle name="Percent 3 2 6 2 2 2" xfId="30760" xr:uid="{00000000-0005-0000-0000-0000536E0000}"/>
    <cellStyle name="Percent 3 2 6 2 2 2 2" xfId="30761" xr:uid="{00000000-0005-0000-0000-0000546E0000}"/>
    <cellStyle name="Percent 3 2 6 2 2 3" xfId="30762" xr:uid="{00000000-0005-0000-0000-0000556E0000}"/>
    <cellStyle name="Percent 3 2 6 2 2 4" xfId="30763" xr:uid="{00000000-0005-0000-0000-0000566E0000}"/>
    <cellStyle name="Percent 3 2 6 2 3" xfId="30764" xr:uid="{00000000-0005-0000-0000-0000576E0000}"/>
    <cellStyle name="Percent 3 2 6 2 3 2" xfId="30765" xr:uid="{00000000-0005-0000-0000-0000586E0000}"/>
    <cellStyle name="Percent 3 2 6 2 3 3" xfId="30766" xr:uid="{00000000-0005-0000-0000-0000596E0000}"/>
    <cellStyle name="Percent 3 2 6 2 3 4" xfId="30767" xr:uid="{00000000-0005-0000-0000-00005A6E0000}"/>
    <cellStyle name="Percent 3 2 6 2 4" xfId="30768" xr:uid="{00000000-0005-0000-0000-00005B6E0000}"/>
    <cellStyle name="Percent 3 2 6 2 4 2" xfId="30769" xr:uid="{00000000-0005-0000-0000-00005C6E0000}"/>
    <cellStyle name="Percent 3 2 6 2 4 3" xfId="30770" xr:uid="{00000000-0005-0000-0000-00005D6E0000}"/>
    <cellStyle name="Percent 3 2 6 2 5" xfId="30771" xr:uid="{00000000-0005-0000-0000-00005E6E0000}"/>
    <cellStyle name="Percent 3 2 6 2 6" xfId="30772" xr:uid="{00000000-0005-0000-0000-00005F6E0000}"/>
    <cellStyle name="Percent 3 2 6 2 7" xfId="30773" xr:uid="{00000000-0005-0000-0000-0000606E0000}"/>
    <cellStyle name="Percent 3 2 6 3" xfId="30774" xr:uid="{00000000-0005-0000-0000-0000616E0000}"/>
    <cellStyle name="Percent 3 2 6 3 2" xfId="30775" xr:uid="{00000000-0005-0000-0000-0000626E0000}"/>
    <cellStyle name="Percent 3 2 6 3 2 2" xfId="30776" xr:uid="{00000000-0005-0000-0000-0000636E0000}"/>
    <cellStyle name="Percent 3 2 6 3 3" xfId="30777" xr:uid="{00000000-0005-0000-0000-0000646E0000}"/>
    <cellStyle name="Percent 3 2 6 3 4" xfId="30778" xr:uid="{00000000-0005-0000-0000-0000656E0000}"/>
    <cellStyle name="Percent 3 2 6 4" xfId="30779" xr:uid="{00000000-0005-0000-0000-0000666E0000}"/>
    <cellStyle name="Percent 3 2 6 4 2" xfId="30780" xr:uid="{00000000-0005-0000-0000-0000676E0000}"/>
    <cellStyle name="Percent 3 2 6 4 3" xfId="30781" xr:uid="{00000000-0005-0000-0000-0000686E0000}"/>
    <cellStyle name="Percent 3 2 6 4 4" xfId="30782" xr:uid="{00000000-0005-0000-0000-0000696E0000}"/>
    <cellStyle name="Percent 3 2 6 5" xfId="30783" xr:uid="{00000000-0005-0000-0000-00006A6E0000}"/>
    <cellStyle name="Percent 3 2 6 5 2" xfId="30784" xr:uid="{00000000-0005-0000-0000-00006B6E0000}"/>
    <cellStyle name="Percent 3 2 6 5 3" xfId="30785" xr:uid="{00000000-0005-0000-0000-00006C6E0000}"/>
    <cellStyle name="Percent 3 2 6 6" xfId="30786" xr:uid="{00000000-0005-0000-0000-00006D6E0000}"/>
    <cellStyle name="Percent 3 2 6 7" xfId="30787" xr:uid="{00000000-0005-0000-0000-00006E6E0000}"/>
    <cellStyle name="Percent 3 2 6 8" xfId="30788" xr:uid="{00000000-0005-0000-0000-00006F6E0000}"/>
    <cellStyle name="Percent 3 2 7" xfId="30789" xr:uid="{00000000-0005-0000-0000-0000706E0000}"/>
    <cellStyle name="Percent 3 2 7 2" xfId="30790" xr:uid="{00000000-0005-0000-0000-0000716E0000}"/>
    <cellStyle name="Percent 3 2 7 2 2" xfId="30791" xr:uid="{00000000-0005-0000-0000-0000726E0000}"/>
    <cellStyle name="Percent 3 2 7 2 2 2" xfId="30792" xr:uid="{00000000-0005-0000-0000-0000736E0000}"/>
    <cellStyle name="Percent 3 2 7 2 3" xfId="30793" xr:uid="{00000000-0005-0000-0000-0000746E0000}"/>
    <cellStyle name="Percent 3 2 7 2 4" xfId="30794" xr:uid="{00000000-0005-0000-0000-0000756E0000}"/>
    <cellStyle name="Percent 3 2 7 3" xfId="30795" xr:uid="{00000000-0005-0000-0000-0000766E0000}"/>
    <cellStyle name="Percent 3 2 7 3 2" xfId="30796" xr:uid="{00000000-0005-0000-0000-0000776E0000}"/>
    <cellStyle name="Percent 3 2 7 3 3" xfId="30797" xr:uid="{00000000-0005-0000-0000-0000786E0000}"/>
    <cellStyle name="Percent 3 2 7 3 4" xfId="30798" xr:uid="{00000000-0005-0000-0000-0000796E0000}"/>
    <cellStyle name="Percent 3 2 7 4" xfId="30799" xr:uid="{00000000-0005-0000-0000-00007A6E0000}"/>
    <cellStyle name="Percent 3 2 7 4 2" xfId="30800" xr:uid="{00000000-0005-0000-0000-00007B6E0000}"/>
    <cellStyle name="Percent 3 2 7 4 3" xfId="30801" xr:uid="{00000000-0005-0000-0000-00007C6E0000}"/>
    <cellStyle name="Percent 3 2 7 5" xfId="30802" xr:uid="{00000000-0005-0000-0000-00007D6E0000}"/>
    <cellStyle name="Percent 3 2 7 6" xfId="30803" xr:uid="{00000000-0005-0000-0000-00007E6E0000}"/>
    <cellStyle name="Percent 3 2 7 7" xfId="30804" xr:uid="{00000000-0005-0000-0000-00007F6E0000}"/>
    <cellStyle name="Percent 3 2 8" xfId="30805" xr:uid="{00000000-0005-0000-0000-0000806E0000}"/>
    <cellStyle name="Percent 3 2 8 2" xfId="30806" xr:uid="{00000000-0005-0000-0000-0000816E0000}"/>
    <cellStyle name="Percent 3 2 8 2 2" xfId="30807" xr:uid="{00000000-0005-0000-0000-0000826E0000}"/>
    <cellStyle name="Percent 3 2 8 3" xfId="30808" xr:uid="{00000000-0005-0000-0000-0000836E0000}"/>
    <cellStyle name="Percent 3 2 8 4" xfId="30809" xr:uid="{00000000-0005-0000-0000-0000846E0000}"/>
    <cellStyle name="Percent 3 3" xfId="169" xr:uid="{00000000-0005-0000-0000-0000866E0000}"/>
    <cellStyle name="Percent 3 3 10" xfId="30810" xr:uid="{00000000-0005-0000-0000-0000876E0000}"/>
    <cellStyle name="Percent 3 3 11" xfId="30811" xr:uid="{00000000-0005-0000-0000-0000886E0000}"/>
    <cellStyle name="Percent 3 3 2" xfId="30812" xr:uid="{00000000-0005-0000-0000-0000896E0000}"/>
    <cellStyle name="Percent 3 3 2 10" xfId="30813" xr:uid="{00000000-0005-0000-0000-00008A6E0000}"/>
    <cellStyle name="Percent 3 3 2 2" xfId="30814" xr:uid="{00000000-0005-0000-0000-00008B6E0000}"/>
    <cellStyle name="Percent 3 3 2 2 2" xfId="30815" xr:uid="{00000000-0005-0000-0000-00008C6E0000}"/>
    <cellStyle name="Percent 3 3 2 2 2 2" xfId="30816" xr:uid="{00000000-0005-0000-0000-00008D6E0000}"/>
    <cellStyle name="Percent 3 3 2 2 2 2 2" xfId="30817" xr:uid="{00000000-0005-0000-0000-00008E6E0000}"/>
    <cellStyle name="Percent 3 3 2 2 2 2 2 2" xfId="30818" xr:uid="{00000000-0005-0000-0000-00008F6E0000}"/>
    <cellStyle name="Percent 3 3 2 2 2 2 3" xfId="30819" xr:uid="{00000000-0005-0000-0000-0000906E0000}"/>
    <cellStyle name="Percent 3 3 2 2 2 2 4" xfId="30820" xr:uid="{00000000-0005-0000-0000-0000916E0000}"/>
    <cellStyle name="Percent 3 3 2 2 2 3" xfId="30821" xr:uid="{00000000-0005-0000-0000-0000926E0000}"/>
    <cellStyle name="Percent 3 3 2 2 2 3 2" xfId="30822" xr:uid="{00000000-0005-0000-0000-0000936E0000}"/>
    <cellStyle name="Percent 3 3 2 2 2 3 3" xfId="30823" xr:uid="{00000000-0005-0000-0000-0000946E0000}"/>
    <cellStyle name="Percent 3 3 2 2 2 3 4" xfId="30824" xr:uid="{00000000-0005-0000-0000-0000956E0000}"/>
    <cellStyle name="Percent 3 3 2 2 2 4" xfId="30825" xr:uid="{00000000-0005-0000-0000-0000966E0000}"/>
    <cellStyle name="Percent 3 3 2 2 2 4 2" xfId="30826" xr:uid="{00000000-0005-0000-0000-0000976E0000}"/>
    <cellStyle name="Percent 3 3 2 2 2 4 3" xfId="30827" xr:uid="{00000000-0005-0000-0000-0000986E0000}"/>
    <cellStyle name="Percent 3 3 2 2 2 5" xfId="30828" xr:uid="{00000000-0005-0000-0000-0000996E0000}"/>
    <cellStyle name="Percent 3 3 2 2 2 6" xfId="30829" xr:uid="{00000000-0005-0000-0000-00009A6E0000}"/>
    <cellStyle name="Percent 3 3 2 2 2 7" xfId="30830" xr:uid="{00000000-0005-0000-0000-00009B6E0000}"/>
    <cellStyle name="Percent 3 3 2 2 3" xfId="30831" xr:uid="{00000000-0005-0000-0000-00009C6E0000}"/>
    <cellStyle name="Percent 3 3 2 2 3 2" xfId="30832" xr:uid="{00000000-0005-0000-0000-00009D6E0000}"/>
    <cellStyle name="Percent 3 3 2 2 3 2 2" xfId="30833" xr:uid="{00000000-0005-0000-0000-00009E6E0000}"/>
    <cellStyle name="Percent 3 3 2 2 3 3" xfId="30834" xr:uid="{00000000-0005-0000-0000-00009F6E0000}"/>
    <cellStyle name="Percent 3 3 2 2 3 4" xfId="30835" xr:uid="{00000000-0005-0000-0000-0000A06E0000}"/>
    <cellStyle name="Percent 3 3 2 2 4" xfId="30836" xr:uid="{00000000-0005-0000-0000-0000A16E0000}"/>
    <cellStyle name="Percent 3 3 2 2 4 2" xfId="30837" xr:uid="{00000000-0005-0000-0000-0000A26E0000}"/>
    <cellStyle name="Percent 3 3 2 2 4 3" xfId="30838" xr:uid="{00000000-0005-0000-0000-0000A36E0000}"/>
    <cellStyle name="Percent 3 3 2 2 4 4" xfId="30839" xr:uid="{00000000-0005-0000-0000-0000A46E0000}"/>
    <cellStyle name="Percent 3 3 2 2 5" xfId="30840" xr:uid="{00000000-0005-0000-0000-0000A56E0000}"/>
    <cellStyle name="Percent 3 3 2 2 5 2" xfId="30841" xr:uid="{00000000-0005-0000-0000-0000A66E0000}"/>
    <cellStyle name="Percent 3 3 2 2 5 3" xfId="30842" xr:uid="{00000000-0005-0000-0000-0000A76E0000}"/>
    <cellStyle name="Percent 3 3 2 2 6" xfId="30843" xr:uid="{00000000-0005-0000-0000-0000A86E0000}"/>
    <cellStyle name="Percent 3 3 2 2 7" xfId="30844" xr:uid="{00000000-0005-0000-0000-0000A96E0000}"/>
    <cellStyle name="Percent 3 3 2 2 8" xfId="30845" xr:uid="{00000000-0005-0000-0000-0000AA6E0000}"/>
    <cellStyle name="Percent 3 3 2 3" xfId="30846" xr:uid="{00000000-0005-0000-0000-0000AB6E0000}"/>
    <cellStyle name="Percent 3 3 2 3 2" xfId="30847" xr:uid="{00000000-0005-0000-0000-0000AC6E0000}"/>
    <cellStyle name="Percent 3 3 2 3 2 2" xfId="30848" xr:uid="{00000000-0005-0000-0000-0000AD6E0000}"/>
    <cellStyle name="Percent 3 3 2 3 2 2 2" xfId="30849" xr:uid="{00000000-0005-0000-0000-0000AE6E0000}"/>
    <cellStyle name="Percent 3 3 2 3 2 2 2 2" xfId="30850" xr:uid="{00000000-0005-0000-0000-0000AF6E0000}"/>
    <cellStyle name="Percent 3 3 2 3 2 2 3" xfId="30851" xr:uid="{00000000-0005-0000-0000-0000B06E0000}"/>
    <cellStyle name="Percent 3 3 2 3 2 2 4" xfId="30852" xr:uid="{00000000-0005-0000-0000-0000B16E0000}"/>
    <cellStyle name="Percent 3 3 2 3 2 3" xfId="30853" xr:uid="{00000000-0005-0000-0000-0000B26E0000}"/>
    <cellStyle name="Percent 3 3 2 3 2 3 2" xfId="30854" xr:uid="{00000000-0005-0000-0000-0000B36E0000}"/>
    <cellStyle name="Percent 3 3 2 3 2 3 3" xfId="30855" xr:uid="{00000000-0005-0000-0000-0000B46E0000}"/>
    <cellStyle name="Percent 3 3 2 3 2 3 4" xfId="30856" xr:uid="{00000000-0005-0000-0000-0000B56E0000}"/>
    <cellStyle name="Percent 3 3 2 3 2 4" xfId="30857" xr:uid="{00000000-0005-0000-0000-0000B66E0000}"/>
    <cellStyle name="Percent 3 3 2 3 2 4 2" xfId="30858" xr:uid="{00000000-0005-0000-0000-0000B76E0000}"/>
    <cellStyle name="Percent 3 3 2 3 2 4 3" xfId="30859" xr:uid="{00000000-0005-0000-0000-0000B86E0000}"/>
    <cellStyle name="Percent 3 3 2 3 2 5" xfId="30860" xr:uid="{00000000-0005-0000-0000-0000B96E0000}"/>
    <cellStyle name="Percent 3 3 2 3 2 6" xfId="30861" xr:uid="{00000000-0005-0000-0000-0000BA6E0000}"/>
    <cellStyle name="Percent 3 3 2 3 2 7" xfId="30862" xr:uid="{00000000-0005-0000-0000-0000BB6E0000}"/>
    <cellStyle name="Percent 3 3 2 3 3" xfId="30863" xr:uid="{00000000-0005-0000-0000-0000BC6E0000}"/>
    <cellStyle name="Percent 3 3 2 3 3 2" xfId="30864" xr:uid="{00000000-0005-0000-0000-0000BD6E0000}"/>
    <cellStyle name="Percent 3 3 2 3 3 2 2" xfId="30865" xr:uid="{00000000-0005-0000-0000-0000BE6E0000}"/>
    <cellStyle name="Percent 3 3 2 3 3 3" xfId="30866" xr:uid="{00000000-0005-0000-0000-0000BF6E0000}"/>
    <cellStyle name="Percent 3 3 2 3 3 4" xfId="30867" xr:uid="{00000000-0005-0000-0000-0000C06E0000}"/>
    <cellStyle name="Percent 3 3 2 3 4" xfId="30868" xr:uid="{00000000-0005-0000-0000-0000C16E0000}"/>
    <cellStyle name="Percent 3 3 2 3 4 2" xfId="30869" xr:uid="{00000000-0005-0000-0000-0000C26E0000}"/>
    <cellStyle name="Percent 3 3 2 3 4 3" xfId="30870" xr:uid="{00000000-0005-0000-0000-0000C36E0000}"/>
    <cellStyle name="Percent 3 3 2 3 4 4" xfId="30871" xr:uid="{00000000-0005-0000-0000-0000C46E0000}"/>
    <cellStyle name="Percent 3 3 2 3 5" xfId="30872" xr:uid="{00000000-0005-0000-0000-0000C56E0000}"/>
    <cellStyle name="Percent 3 3 2 3 5 2" xfId="30873" xr:uid="{00000000-0005-0000-0000-0000C66E0000}"/>
    <cellStyle name="Percent 3 3 2 3 5 3" xfId="30874" xr:uid="{00000000-0005-0000-0000-0000C76E0000}"/>
    <cellStyle name="Percent 3 3 2 3 6" xfId="30875" xr:uid="{00000000-0005-0000-0000-0000C86E0000}"/>
    <cellStyle name="Percent 3 3 2 3 7" xfId="30876" xr:uid="{00000000-0005-0000-0000-0000C96E0000}"/>
    <cellStyle name="Percent 3 3 2 3 8" xfId="30877" xr:uid="{00000000-0005-0000-0000-0000CA6E0000}"/>
    <cellStyle name="Percent 3 3 2 4" xfId="30878" xr:uid="{00000000-0005-0000-0000-0000CB6E0000}"/>
    <cellStyle name="Percent 3 3 2 4 2" xfId="30879" xr:uid="{00000000-0005-0000-0000-0000CC6E0000}"/>
    <cellStyle name="Percent 3 3 2 4 2 2" xfId="30880" xr:uid="{00000000-0005-0000-0000-0000CD6E0000}"/>
    <cellStyle name="Percent 3 3 2 4 2 2 2" xfId="30881" xr:uid="{00000000-0005-0000-0000-0000CE6E0000}"/>
    <cellStyle name="Percent 3 3 2 4 2 3" xfId="30882" xr:uid="{00000000-0005-0000-0000-0000CF6E0000}"/>
    <cellStyle name="Percent 3 3 2 4 2 4" xfId="30883" xr:uid="{00000000-0005-0000-0000-0000D06E0000}"/>
    <cellStyle name="Percent 3 3 2 4 3" xfId="30884" xr:uid="{00000000-0005-0000-0000-0000D16E0000}"/>
    <cellStyle name="Percent 3 3 2 4 3 2" xfId="30885" xr:uid="{00000000-0005-0000-0000-0000D26E0000}"/>
    <cellStyle name="Percent 3 3 2 4 3 3" xfId="30886" xr:uid="{00000000-0005-0000-0000-0000D36E0000}"/>
    <cellStyle name="Percent 3 3 2 4 3 4" xfId="30887" xr:uid="{00000000-0005-0000-0000-0000D46E0000}"/>
    <cellStyle name="Percent 3 3 2 4 4" xfId="30888" xr:uid="{00000000-0005-0000-0000-0000D56E0000}"/>
    <cellStyle name="Percent 3 3 2 4 4 2" xfId="30889" xr:uid="{00000000-0005-0000-0000-0000D66E0000}"/>
    <cellStyle name="Percent 3 3 2 4 4 3" xfId="30890" xr:uid="{00000000-0005-0000-0000-0000D76E0000}"/>
    <cellStyle name="Percent 3 3 2 4 5" xfId="30891" xr:uid="{00000000-0005-0000-0000-0000D86E0000}"/>
    <cellStyle name="Percent 3 3 2 4 6" xfId="30892" xr:uid="{00000000-0005-0000-0000-0000D96E0000}"/>
    <cellStyle name="Percent 3 3 2 4 7" xfId="30893" xr:uid="{00000000-0005-0000-0000-0000DA6E0000}"/>
    <cellStyle name="Percent 3 3 2 5" xfId="30894" xr:uid="{00000000-0005-0000-0000-0000DB6E0000}"/>
    <cellStyle name="Percent 3 3 2 5 2" xfId="30895" xr:uid="{00000000-0005-0000-0000-0000DC6E0000}"/>
    <cellStyle name="Percent 3 3 2 5 2 2" xfId="30896" xr:uid="{00000000-0005-0000-0000-0000DD6E0000}"/>
    <cellStyle name="Percent 3 3 2 5 3" xfId="30897" xr:uid="{00000000-0005-0000-0000-0000DE6E0000}"/>
    <cellStyle name="Percent 3 3 2 5 4" xfId="30898" xr:uid="{00000000-0005-0000-0000-0000DF6E0000}"/>
    <cellStyle name="Percent 3 3 2 6" xfId="30899" xr:uid="{00000000-0005-0000-0000-0000E06E0000}"/>
    <cellStyle name="Percent 3 3 2 6 2" xfId="30900" xr:uid="{00000000-0005-0000-0000-0000E16E0000}"/>
    <cellStyle name="Percent 3 3 2 6 3" xfId="30901" xr:uid="{00000000-0005-0000-0000-0000E26E0000}"/>
    <cellStyle name="Percent 3 3 2 6 4" xfId="30902" xr:uid="{00000000-0005-0000-0000-0000E36E0000}"/>
    <cellStyle name="Percent 3 3 2 7" xfId="30903" xr:uid="{00000000-0005-0000-0000-0000E46E0000}"/>
    <cellStyle name="Percent 3 3 2 7 2" xfId="30904" xr:uid="{00000000-0005-0000-0000-0000E56E0000}"/>
    <cellStyle name="Percent 3 3 2 7 3" xfId="30905" xr:uid="{00000000-0005-0000-0000-0000E66E0000}"/>
    <cellStyle name="Percent 3 3 2 8" xfId="30906" xr:uid="{00000000-0005-0000-0000-0000E76E0000}"/>
    <cellStyle name="Percent 3 3 2 9" xfId="30907" xr:uid="{00000000-0005-0000-0000-0000E86E0000}"/>
    <cellStyle name="Percent 3 3 3" xfId="30908" xr:uid="{00000000-0005-0000-0000-0000E96E0000}"/>
    <cellStyle name="Percent 3 3 3 2" xfId="30909" xr:uid="{00000000-0005-0000-0000-0000EA6E0000}"/>
    <cellStyle name="Percent 3 3 3 2 2" xfId="30910" xr:uid="{00000000-0005-0000-0000-0000EB6E0000}"/>
    <cellStyle name="Percent 3 3 3 2 2 2" xfId="30911" xr:uid="{00000000-0005-0000-0000-0000EC6E0000}"/>
    <cellStyle name="Percent 3 3 3 2 2 2 2" xfId="30912" xr:uid="{00000000-0005-0000-0000-0000ED6E0000}"/>
    <cellStyle name="Percent 3 3 3 2 2 3" xfId="30913" xr:uid="{00000000-0005-0000-0000-0000EE6E0000}"/>
    <cellStyle name="Percent 3 3 3 2 2 4" xfId="30914" xr:uid="{00000000-0005-0000-0000-0000EF6E0000}"/>
    <cellStyle name="Percent 3 3 3 2 3" xfId="30915" xr:uid="{00000000-0005-0000-0000-0000F06E0000}"/>
    <cellStyle name="Percent 3 3 3 2 3 2" xfId="30916" xr:uid="{00000000-0005-0000-0000-0000F16E0000}"/>
    <cellStyle name="Percent 3 3 3 2 3 3" xfId="30917" xr:uid="{00000000-0005-0000-0000-0000F26E0000}"/>
    <cellStyle name="Percent 3 3 3 2 3 4" xfId="30918" xr:uid="{00000000-0005-0000-0000-0000F36E0000}"/>
    <cellStyle name="Percent 3 3 3 2 4" xfId="30919" xr:uid="{00000000-0005-0000-0000-0000F46E0000}"/>
    <cellStyle name="Percent 3 3 3 2 4 2" xfId="30920" xr:uid="{00000000-0005-0000-0000-0000F56E0000}"/>
    <cellStyle name="Percent 3 3 3 2 4 3" xfId="30921" xr:uid="{00000000-0005-0000-0000-0000F66E0000}"/>
    <cellStyle name="Percent 3 3 3 2 5" xfId="30922" xr:uid="{00000000-0005-0000-0000-0000F76E0000}"/>
    <cellStyle name="Percent 3 3 3 2 6" xfId="30923" xr:uid="{00000000-0005-0000-0000-0000F86E0000}"/>
    <cellStyle name="Percent 3 3 3 2 7" xfId="30924" xr:uid="{00000000-0005-0000-0000-0000F96E0000}"/>
    <cellStyle name="Percent 3 3 3 3" xfId="30925" xr:uid="{00000000-0005-0000-0000-0000FA6E0000}"/>
    <cellStyle name="Percent 3 3 3 3 2" xfId="30926" xr:uid="{00000000-0005-0000-0000-0000FB6E0000}"/>
    <cellStyle name="Percent 3 3 3 3 2 2" xfId="30927" xr:uid="{00000000-0005-0000-0000-0000FC6E0000}"/>
    <cellStyle name="Percent 3 3 3 3 3" xfId="30928" xr:uid="{00000000-0005-0000-0000-0000FD6E0000}"/>
    <cellStyle name="Percent 3 3 3 3 4" xfId="30929" xr:uid="{00000000-0005-0000-0000-0000FE6E0000}"/>
    <cellStyle name="Percent 3 3 3 4" xfId="30930" xr:uid="{00000000-0005-0000-0000-0000FF6E0000}"/>
    <cellStyle name="Percent 3 3 3 4 2" xfId="30931" xr:uid="{00000000-0005-0000-0000-0000006F0000}"/>
    <cellStyle name="Percent 3 3 3 4 3" xfId="30932" xr:uid="{00000000-0005-0000-0000-0000016F0000}"/>
    <cellStyle name="Percent 3 3 3 4 4" xfId="30933" xr:uid="{00000000-0005-0000-0000-0000026F0000}"/>
    <cellStyle name="Percent 3 3 3 5" xfId="30934" xr:uid="{00000000-0005-0000-0000-0000036F0000}"/>
    <cellStyle name="Percent 3 3 3 5 2" xfId="30935" xr:uid="{00000000-0005-0000-0000-0000046F0000}"/>
    <cellStyle name="Percent 3 3 3 5 3" xfId="30936" xr:uid="{00000000-0005-0000-0000-0000056F0000}"/>
    <cellStyle name="Percent 3 3 3 6" xfId="30937" xr:uid="{00000000-0005-0000-0000-0000066F0000}"/>
    <cellStyle name="Percent 3 3 3 7" xfId="30938" xr:uid="{00000000-0005-0000-0000-0000076F0000}"/>
    <cellStyle name="Percent 3 3 3 8" xfId="30939" xr:uid="{00000000-0005-0000-0000-0000086F0000}"/>
    <cellStyle name="Percent 3 3 4" xfId="30940" xr:uid="{00000000-0005-0000-0000-0000096F0000}"/>
    <cellStyle name="Percent 3 3 4 2" xfId="30941" xr:uid="{00000000-0005-0000-0000-00000A6F0000}"/>
    <cellStyle name="Percent 3 3 4 2 2" xfId="30942" xr:uid="{00000000-0005-0000-0000-00000B6F0000}"/>
    <cellStyle name="Percent 3 3 4 2 2 2" xfId="30943" xr:uid="{00000000-0005-0000-0000-00000C6F0000}"/>
    <cellStyle name="Percent 3 3 4 2 2 2 2" xfId="30944" xr:uid="{00000000-0005-0000-0000-00000D6F0000}"/>
    <cellStyle name="Percent 3 3 4 2 2 3" xfId="30945" xr:uid="{00000000-0005-0000-0000-00000E6F0000}"/>
    <cellStyle name="Percent 3 3 4 2 2 4" xfId="30946" xr:uid="{00000000-0005-0000-0000-00000F6F0000}"/>
    <cellStyle name="Percent 3 3 4 2 3" xfId="30947" xr:uid="{00000000-0005-0000-0000-0000106F0000}"/>
    <cellStyle name="Percent 3 3 4 2 3 2" xfId="30948" xr:uid="{00000000-0005-0000-0000-0000116F0000}"/>
    <cellStyle name="Percent 3 3 4 2 3 3" xfId="30949" xr:uid="{00000000-0005-0000-0000-0000126F0000}"/>
    <cellStyle name="Percent 3 3 4 2 3 4" xfId="30950" xr:uid="{00000000-0005-0000-0000-0000136F0000}"/>
    <cellStyle name="Percent 3 3 4 2 4" xfId="30951" xr:uid="{00000000-0005-0000-0000-0000146F0000}"/>
    <cellStyle name="Percent 3 3 4 2 4 2" xfId="30952" xr:uid="{00000000-0005-0000-0000-0000156F0000}"/>
    <cellStyle name="Percent 3 3 4 2 4 3" xfId="30953" xr:uid="{00000000-0005-0000-0000-0000166F0000}"/>
    <cellStyle name="Percent 3 3 4 2 5" xfId="30954" xr:uid="{00000000-0005-0000-0000-0000176F0000}"/>
    <cellStyle name="Percent 3 3 4 2 6" xfId="30955" xr:uid="{00000000-0005-0000-0000-0000186F0000}"/>
    <cellStyle name="Percent 3 3 4 2 7" xfId="30956" xr:uid="{00000000-0005-0000-0000-0000196F0000}"/>
    <cellStyle name="Percent 3 3 4 3" xfId="30957" xr:uid="{00000000-0005-0000-0000-00001A6F0000}"/>
    <cellStyle name="Percent 3 3 4 3 2" xfId="30958" xr:uid="{00000000-0005-0000-0000-00001B6F0000}"/>
    <cellStyle name="Percent 3 3 4 3 2 2" xfId="30959" xr:uid="{00000000-0005-0000-0000-00001C6F0000}"/>
    <cellStyle name="Percent 3 3 4 3 3" xfId="30960" xr:uid="{00000000-0005-0000-0000-00001D6F0000}"/>
    <cellStyle name="Percent 3 3 4 3 4" xfId="30961" xr:uid="{00000000-0005-0000-0000-00001E6F0000}"/>
    <cellStyle name="Percent 3 3 4 4" xfId="30962" xr:uid="{00000000-0005-0000-0000-00001F6F0000}"/>
    <cellStyle name="Percent 3 3 4 4 2" xfId="30963" xr:uid="{00000000-0005-0000-0000-0000206F0000}"/>
    <cellStyle name="Percent 3 3 4 4 3" xfId="30964" xr:uid="{00000000-0005-0000-0000-0000216F0000}"/>
    <cellStyle name="Percent 3 3 4 4 4" xfId="30965" xr:uid="{00000000-0005-0000-0000-0000226F0000}"/>
    <cellStyle name="Percent 3 3 4 5" xfId="30966" xr:uid="{00000000-0005-0000-0000-0000236F0000}"/>
    <cellStyle name="Percent 3 3 4 5 2" xfId="30967" xr:uid="{00000000-0005-0000-0000-0000246F0000}"/>
    <cellStyle name="Percent 3 3 4 5 3" xfId="30968" xr:uid="{00000000-0005-0000-0000-0000256F0000}"/>
    <cellStyle name="Percent 3 3 4 6" xfId="30969" xr:uid="{00000000-0005-0000-0000-0000266F0000}"/>
    <cellStyle name="Percent 3 3 4 7" xfId="30970" xr:uid="{00000000-0005-0000-0000-0000276F0000}"/>
    <cellStyle name="Percent 3 3 4 8" xfId="30971" xr:uid="{00000000-0005-0000-0000-0000286F0000}"/>
    <cellStyle name="Percent 3 3 5" xfId="30972" xr:uid="{00000000-0005-0000-0000-0000296F0000}"/>
    <cellStyle name="Percent 3 3 5 2" xfId="30973" xr:uid="{00000000-0005-0000-0000-00002A6F0000}"/>
    <cellStyle name="Percent 3 3 5 2 2" xfId="30974" xr:uid="{00000000-0005-0000-0000-00002B6F0000}"/>
    <cellStyle name="Percent 3 3 5 2 2 2" xfId="30975" xr:uid="{00000000-0005-0000-0000-00002C6F0000}"/>
    <cellStyle name="Percent 3 3 5 2 3" xfId="30976" xr:uid="{00000000-0005-0000-0000-00002D6F0000}"/>
    <cellStyle name="Percent 3 3 5 2 4" xfId="30977" xr:uid="{00000000-0005-0000-0000-00002E6F0000}"/>
    <cellStyle name="Percent 3 3 5 3" xfId="30978" xr:uid="{00000000-0005-0000-0000-00002F6F0000}"/>
    <cellStyle name="Percent 3 3 5 3 2" xfId="30979" xr:uid="{00000000-0005-0000-0000-0000306F0000}"/>
    <cellStyle name="Percent 3 3 5 3 3" xfId="30980" xr:uid="{00000000-0005-0000-0000-0000316F0000}"/>
    <cellStyle name="Percent 3 3 5 3 4" xfId="30981" xr:uid="{00000000-0005-0000-0000-0000326F0000}"/>
    <cellStyle name="Percent 3 3 5 4" xfId="30982" xr:uid="{00000000-0005-0000-0000-0000336F0000}"/>
    <cellStyle name="Percent 3 3 5 4 2" xfId="30983" xr:uid="{00000000-0005-0000-0000-0000346F0000}"/>
    <cellStyle name="Percent 3 3 5 4 3" xfId="30984" xr:uid="{00000000-0005-0000-0000-0000356F0000}"/>
    <cellStyle name="Percent 3 3 5 5" xfId="30985" xr:uid="{00000000-0005-0000-0000-0000366F0000}"/>
    <cellStyle name="Percent 3 3 5 6" xfId="30986" xr:uid="{00000000-0005-0000-0000-0000376F0000}"/>
    <cellStyle name="Percent 3 3 5 7" xfId="30987" xr:uid="{00000000-0005-0000-0000-0000386F0000}"/>
    <cellStyle name="Percent 3 3 6" xfId="30988" xr:uid="{00000000-0005-0000-0000-0000396F0000}"/>
    <cellStyle name="Percent 3 3 6 2" xfId="30989" xr:uid="{00000000-0005-0000-0000-00003A6F0000}"/>
    <cellStyle name="Percent 3 3 6 2 2" xfId="30990" xr:uid="{00000000-0005-0000-0000-00003B6F0000}"/>
    <cellStyle name="Percent 3 3 6 3" xfId="30991" xr:uid="{00000000-0005-0000-0000-00003C6F0000}"/>
    <cellStyle name="Percent 3 3 6 4" xfId="30992" xr:uid="{00000000-0005-0000-0000-00003D6F0000}"/>
    <cellStyle name="Percent 3 3 7" xfId="30993" xr:uid="{00000000-0005-0000-0000-00003E6F0000}"/>
    <cellStyle name="Percent 3 3 7 2" xfId="30994" xr:uid="{00000000-0005-0000-0000-00003F6F0000}"/>
    <cellStyle name="Percent 3 3 7 3" xfId="30995" xr:uid="{00000000-0005-0000-0000-0000406F0000}"/>
    <cellStyle name="Percent 3 3 7 4" xfId="30996" xr:uid="{00000000-0005-0000-0000-0000416F0000}"/>
    <cellStyle name="Percent 3 3 8" xfId="30997" xr:uid="{00000000-0005-0000-0000-0000426F0000}"/>
    <cellStyle name="Percent 3 3 8 2" xfId="30998" xr:uid="{00000000-0005-0000-0000-0000436F0000}"/>
    <cellStyle name="Percent 3 3 8 3" xfId="30999" xr:uid="{00000000-0005-0000-0000-0000446F0000}"/>
    <cellStyle name="Percent 3 3 9" xfId="31000" xr:uid="{00000000-0005-0000-0000-0000456F0000}"/>
    <cellStyle name="Percent 3 4" xfId="31001" xr:uid="{00000000-0005-0000-0000-0000466F0000}"/>
    <cellStyle name="Percent 3 4 10" xfId="31002" xr:uid="{00000000-0005-0000-0000-0000476F0000}"/>
    <cellStyle name="Percent 3 4 11" xfId="31003" xr:uid="{00000000-0005-0000-0000-0000486F0000}"/>
    <cellStyle name="Percent 3 4 2" xfId="31004" xr:uid="{00000000-0005-0000-0000-0000496F0000}"/>
    <cellStyle name="Percent 3 4 2 10" xfId="31005" xr:uid="{00000000-0005-0000-0000-00004A6F0000}"/>
    <cellStyle name="Percent 3 4 2 2" xfId="31006" xr:uid="{00000000-0005-0000-0000-00004B6F0000}"/>
    <cellStyle name="Percent 3 4 2 2 2" xfId="31007" xr:uid="{00000000-0005-0000-0000-00004C6F0000}"/>
    <cellStyle name="Percent 3 4 2 2 2 2" xfId="31008" xr:uid="{00000000-0005-0000-0000-00004D6F0000}"/>
    <cellStyle name="Percent 3 4 2 2 2 2 2" xfId="31009" xr:uid="{00000000-0005-0000-0000-00004E6F0000}"/>
    <cellStyle name="Percent 3 4 2 2 2 2 2 2" xfId="31010" xr:uid="{00000000-0005-0000-0000-00004F6F0000}"/>
    <cellStyle name="Percent 3 4 2 2 2 2 3" xfId="31011" xr:uid="{00000000-0005-0000-0000-0000506F0000}"/>
    <cellStyle name="Percent 3 4 2 2 2 2 4" xfId="31012" xr:uid="{00000000-0005-0000-0000-0000516F0000}"/>
    <cellStyle name="Percent 3 4 2 2 2 3" xfId="31013" xr:uid="{00000000-0005-0000-0000-0000526F0000}"/>
    <cellStyle name="Percent 3 4 2 2 2 3 2" xfId="31014" xr:uid="{00000000-0005-0000-0000-0000536F0000}"/>
    <cellStyle name="Percent 3 4 2 2 2 3 3" xfId="31015" xr:uid="{00000000-0005-0000-0000-0000546F0000}"/>
    <cellStyle name="Percent 3 4 2 2 2 3 4" xfId="31016" xr:uid="{00000000-0005-0000-0000-0000556F0000}"/>
    <cellStyle name="Percent 3 4 2 2 2 4" xfId="31017" xr:uid="{00000000-0005-0000-0000-0000566F0000}"/>
    <cellStyle name="Percent 3 4 2 2 2 4 2" xfId="31018" xr:uid="{00000000-0005-0000-0000-0000576F0000}"/>
    <cellStyle name="Percent 3 4 2 2 2 4 3" xfId="31019" xr:uid="{00000000-0005-0000-0000-0000586F0000}"/>
    <cellStyle name="Percent 3 4 2 2 2 5" xfId="31020" xr:uid="{00000000-0005-0000-0000-0000596F0000}"/>
    <cellStyle name="Percent 3 4 2 2 2 6" xfId="31021" xr:uid="{00000000-0005-0000-0000-00005A6F0000}"/>
    <cellStyle name="Percent 3 4 2 2 2 7" xfId="31022" xr:uid="{00000000-0005-0000-0000-00005B6F0000}"/>
    <cellStyle name="Percent 3 4 2 2 3" xfId="31023" xr:uid="{00000000-0005-0000-0000-00005C6F0000}"/>
    <cellStyle name="Percent 3 4 2 2 3 2" xfId="31024" xr:uid="{00000000-0005-0000-0000-00005D6F0000}"/>
    <cellStyle name="Percent 3 4 2 2 3 2 2" xfId="31025" xr:uid="{00000000-0005-0000-0000-00005E6F0000}"/>
    <cellStyle name="Percent 3 4 2 2 3 3" xfId="31026" xr:uid="{00000000-0005-0000-0000-00005F6F0000}"/>
    <cellStyle name="Percent 3 4 2 2 3 4" xfId="31027" xr:uid="{00000000-0005-0000-0000-0000606F0000}"/>
    <cellStyle name="Percent 3 4 2 2 4" xfId="31028" xr:uid="{00000000-0005-0000-0000-0000616F0000}"/>
    <cellStyle name="Percent 3 4 2 2 4 2" xfId="31029" xr:uid="{00000000-0005-0000-0000-0000626F0000}"/>
    <cellStyle name="Percent 3 4 2 2 4 3" xfId="31030" xr:uid="{00000000-0005-0000-0000-0000636F0000}"/>
    <cellStyle name="Percent 3 4 2 2 4 4" xfId="31031" xr:uid="{00000000-0005-0000-0000-0000646F0000}"/>
    <cellStyle name="Percent 3 4 2 2 5" xfId="31032" xr:uid="{00000000-0005-0000-0000-0000656F0000}"/>
    <cellStyle name="Percent 3 4 2 2 5 2" xfId="31033" xr:uid="{00000000-0005-0000-0000-0000666F0000}"/>
    <cellStyle name="Percent 3 4 2 2 5 3" xfId="31034" xr:uid="{00000000-0005-0000-0000-0000676F0000}"/>
    <cellStyle name="Percent 3 4 2 2 6" xfId="31035" xr:uid="{00000000-0005-0000-0000-0000686F0000}"/>
    <cellStyle name="Percent 3 4 2 2 7" xfId="31036" xr:uid="{00000000-0005-0000-0000-0000696F0000}"/>
    <cellStyle name="Percent 3 4 2 2 8" xfId="31037" xr:uid="{00000000-0005-0000-0000-00006A6F0000}"/>
    <cellStyle name="Percent 3 4 2 3" xfId="31038" xr:uid="{00000000-0005-0000-0000-00006B6F0000}"/>
    <cellStyle name="Percent 3 4 2 3 2" xfId="31039" xr:uid="{00000000-0005-0000-0000-00006C6F0000}"/>
    <cellStyle name="Percent 3 4 2 3 2 2" xfId="31040" xr:uid="{00000000-0005-0000-0000-00006D6F0000}"/>
    <cellStyle name="Percent 3 4 2 3 2 2 2" xfId="31041" xr:uid="{00000000-0005-0000-0000-00006E6F0000}"/>
    <cellStyle name="Percent 3 4 2 3 2 2 2 2" xfId="31042" xr:uid="{00000000-0005-0000-0000-00006F6F0000}"/>
    <cellStyle name="Percent 3 4 2 3 2 2 3" xfId="31043" xr:uid="{00000000-0005-0000-0000-0000706F0000}"/>
    <cellStyle name="Percent 3 4 2 3 2 2 4" xfId="31044" xr:uid="{00000000-0005-0000-0000-0000716F0000}"/>
    <cellStyle name="Percent 3 4 2 3 2 3" xfId="31045" xr:uid="{00000000-0005-0000-0000-0000726F0000}"/>
    <cellStyle name="Percent 3 4 2 3 2 3 2" xfId="31046" xr:uid="{00000000-0005-0000-0000-0000736F0000}"/>
    <cellStyle name="Percent 3 4 2 3 2 3 3" xfId="31047" xr:uid="{00000000-0005-0000-0000-0000746F0000}"/>
    <cellStyle name="Percent 3 4 2 3 2 3 4" xfId="31048" xr:uid="{00000000-0005-0000-0000-0000756F0000}"/>
    <cellStyle name="Percent 3 4 2 3 2 4" xfId="31049" xr:uid="{00000000-0005-0000-0000-0000766F0000}"/>
    <cellStyle name="Percent 3 4 2 3 2 4 2" xfId="31050" xr:uid="{00000000-0005-0000-0000-0000776F0000}"/>
    <cellStyle name="Percent 3 4 2 3 2 4 3" xfId="31051" xr:uid="{00000000-0005-0000-0000-0000786F0000}"/>
    <cellStyle name="Percent 3 4 2 3 2 5" xfId="31052" xr:uid="{00000000-0005-0000-0000-0000796F0000}"/>
    <cellStyle name="Percent 3 4 2 3 2 6" xfId="31053" xr:uid="{00000000-0005-0000-0000-00007A6F0000}"/>
    <cellStyle name="Percent 3 4 2 3 2 7" xfId="31054" xr:uid="{00000000-0005-0000-0000-00007B6F0000}"/>
    <cellStyle name="Percent 3 4 2 3 3" xfId="31055" xr:uid="{00000000-0005-0000-0000-00007C6F0000}"/>
    <cellStyle name="Percent 3 4 2 3 3 2" xfId="31056" xr:uid="{00000000-0005-0000-0000-00007D6F0000}"/>
    <cellStyle name="Percent 3 4 2 3 3 2 2" xfId="31057" xr:uid="{00000000-0005-0000-0000-00007E6F0000}"/>
    <cellStyle name="Percent 3 4 2 3 3 3" xfId="31058" xr:uid="{00000000-0005-0000-0000-00007F6F0000}"/>
    <cellStyle name="Percent 3 4 2 3 3 4" xfId="31059" xr:uid="{00000000-0005-0000-0000-0000806F0000}"/>
    <cellStyle name="Percent 3 4 2 3 4" xfId="31060" xr:uid="{00000000-0005-0000-0000-0000816F0000}"/>
    <cellStyle name="Percent 3 4 2 3 4 2" xfId="31061" xr:uid="{00000000-0005-0000-0000-0000826F0000}"/>
    <cellStyle name="Percent 3 4 2 3 4 3" xfId="31062" xr:uid="{00000000-0005-0000-0000-0000836F0000}"/>
    <cellStyle name="Percent 3 4 2 3 4 4" xfId="31063" xr:uid="{00000000-0005-0000-0000-0000846F0000}"/>
    <cellStyle name="Percent 3 4 2 3 5" xfId="31064" xr:uid="{00000000-0005-0000-0000-0000856F0000}"/>
    <cellStyle name="Percent 3 4 2 3 5 2" xfId="31065" xr:uid="{00000000-0005-0000-0000-0000866F0000}"/>
    <cellStyle name="Percent 3 4 2 3 5 3" xfId="31066" xr:uid="{00000000-0005-0000-0000-0000876F0000}"/>
    <cellStyle name="Percent 3 4 2 3 6" xfId="31067" xr:uid="{00000000-0005-0000-0000-0000886F0000}"/>
    <cellStyle name="Percent 3 4 2 3 7" xfId="31068" xr:uid="{00000000-0005-0000-0000-0000896F0000}"/>
    <cellStyle name="Percent 3 4 2 3 8" xfId="31069" xr:uid="{00000000-0005-0000-0000-00008A6F0000}"/>
    <cellStyle name="Percent 3 4 2 4" xfId="31070" xr:uid="{00000000-0005-0000-0000-00008B6F0000}"/>
    <cellStyle name="Percent 3 4 2 4 2" xfId="31071" xr:uid="{00000000-0005-0000-0000-00008C6F0000}"/>
    <cellStyle name="Percent 3 4 2 4 2 2" xfId="31072" xr:uid="{00000000-0005-0000-0000-00008D6F0000}"/>
    <cellStyle name="Percent 3 4 2 4 2 2 2" xfId="31073" xr:uid="{00000000-0005-0000-0000-00008E6F0000}"/>
    <cellStyle name="Percent 3 4 2 4 2 3" xfId="31074" xr:uid="{00000000-0005-0000-0000-00008F6F0000}"/>
    <cellStyle name="Percent 3 4 2 4 2 4" xfId="31075" xr:uid="{00000000-0005-0000-0000-0000906F0000}"/>
    <cellStyle name="Percent 3 4 2 4 3" xfId="31076" xr:uid="{00000000-0005-0000-0000-0000916F0000}"/>
    <cellStyle name="Percent 3 4 2 4 3 2" xfId="31077" xr:uid="{00000000-0005-0000-0000-0000926F0000}"/>
    <cellStyle name="Percent 3 4 2 4 3 3" xfId="31078" xr:uid="{00000000-0005-0000-0000-0000936F0000}"/>
    <cellStyle name="Percent 3 4 2 4 3 4" xfId="31079" xr:uid="{00000000-0005-0000-0000-0000946F0000}"/>
    <cellStyle name="Percent 3 4 2 4 4" xfId="31080" xr:uid="{00000000-0005-0000-0000-0000956F0000}"/>
    <cellStyle name="Percent 3 4 2 4 4 2" xfId="31081" xr:uid="{00000000-0005-0000-0000-0000966F0000}"/>
    <cellStyle name="Percent 3 4 2 4 4 3" xfId="31082" xr:uid="{00000000-0005-0000-0000-0000976F0000}"/>
    <cellStyle name="Percent 3 4 2 4 5" xfId="31083" xr:uid="{00000000-0005-0000-0000-0000986F0000}"/>
    <cellStyle name="Percent 3 4 2 4 6" xfId="31084" xr:uid="{00000000-0005-0000-0000-0000996F0000}"/>
    <cellStyle name="Percent 3 4 2 4 7" xfId="31085" xr:uid="{00000000-0005-0000-0000-00009A6F0000}"/>
    <cellStyle name="Percent 3 4 2 5" xfId="31086" xr:uid="{00000000-0005-0000-0000-00009B6F0000}"/>
    <cellStyle name="Percent 3 4 2 5 2" xfId="31087" xr:uid="{00000000-0005-0000-0000-00009C6F0000}"/>
    <cellStyle name="Percent 3 4 2 5 2 2" xfId="31088" xr:uid="{00000000-0005-0000-0000-00009D6F0000}"/>
    <cellStyle name="Percent 3 4 2 5 3" xfId="31089" xr:uid="{00000000-0005-0000-0000-00009E6F0000}"/>
    <cellStyle name="Percent 3 4 2 5 4" xfId="31090" xr:uid="{00000000-0005-0000-0000-00009F6F0000}"/>
    <cellStyle name="Percent 3 4 2 6" xfId="31091" xr:uid="{00000000-0005-0000-0000-0000A06F0000}"/>
    <cellStyle name="Percent 3 4 2 6 2" xfId="31092" xr:uid="{00000000-0005-0000-0000-0000A16F0000}"/>
    <cellStyle name="Percent 3 4 2 6 3" xfId="31093" xr:uid="{00000000-0005-0000-0000-0000A26F0000}"/>
    <cellStyle name="Percent 3 4 2 6 4" xfId="31094" xr:uid="{00000000-0005-0000-0000-0000A36F0000}"/>
    <cellStyle name="Percent 3 4 2 7" xfId="31095" xr:uid="{00000000-0005-0000-0000-0000A46F0000}"/>
    <cellStyle name="Percent 3 4 2 7 2" xfId="31096" xr:uid="{00000000-0005-0000-0000-0000A56F0000}"/>
    <cellStyle name="Percent 3 4 2 7 3" xfId="31097" xr:uid="{00000000-0005-0000-0000-0000A66F0000}"/>
    <cellStyle name="Percent 3 4 2 8" xfId="31098" xr:uid="{00000000-0005-0000-0000-0000A76F0000}"/>
    <cellStyle name="Percent 3 4 2 9" xfId="31099" xr:uid="{00000000-0005-0000-0000-0000A86F0000}"/>
    <cellStyle name="Percent 3 4 3" xfId="31100" xr:uid="{00000000-0005-0000-0000-0000A96F0000}"/>
    <cellStyle name="Percent 3 4 3 2" xfId="31101" xr:uid="{00000000-0005-0000-0000-0000AA6F0000}"/>
    <cellStyle name="Percent 3 4 3 2 2" xfId="31102" xr:uid="{00000000-0005-0000-0000-0000AB6F0000}"/>
    <cellStyle name="Percent 3 4 3 2 2 2" xfId="31103" xr:uid="{00000000-0005-0000-0000-0000AC6F0000}"/>
    <cellStyle name="Percent 3 4 3 2 2 2 2" xfId="31104" xr:uid="{00000000-0005-0000-0000-0000AD6F0000}"/>
    <cellStyle name="Percent 3 4 3 2 2 3" xfId="31105" xr:uid="{00000000-0005-0000-0000-0000AE6F0000}"/>
    <cellStyle name="Percent 3 4 3 2 2 4" xfId="31106" xr:uid="{00000000-0005-0000-0000-0000AF6F0000}"/>
    <cellStyle name="Percent 3 4 3 2 3" xfId="31107" xr:uid="{00000000-0005-0000-0000-0000B06F0000}"/>
    <cellStyle name="Percent 3 4 3 2 3 2" xfId="31108" xr:uid="{00000000-0005-0000-0000-0000B16F0000}"/>
    <cellStyle name="Percent 3 4 3 2 3 3" xfId="31109" xr:uid="{00000000-0005-0000-0000-0000B26F0000}"/>
    <cellStyle name="Percent 3 4 3 2 3 4" xfId="31110" xr:uid="{00000000-0005-0000-0000-0000B36F0000}"/>
    <cellStyle name="Percent 3 4 3 2 4" xfId="31111" xr:uid="{00000000-0005-0000-0000-0000B46F0000}"/>
    <cellStyle name="Percent 3 4 3 2 4 2" xfId="31112" xr:uid="{00000000-0005-0000-0000-0000B56F0000}"/>
    <cellStyle name="Percent 3 4 3 2 4 3" xfId="31113" xr:uid="{00000000-0005-0000-0000-0000B66F0000}"/>
    <cellStyle name="Percent 3 4 3 2 5" xfId="31114" xr:uid="{00000000-0005-0000-0000-0000B76F0000}"/>
    <cellStyle name="Percent 3 4 3 2 6" xfId="31115" xr:uid="{00000000-0005-0000-0000-0000B86F0000}"/>
    <cellStyle name="Percent 3 4 3 2 7" xfId="31116" xr:uid="{00000000-0005-0000-0000-0000B96F0000}"/>
    <cellStyle name="Percent 3 4 3 3" xfId="31117" xr:uid="{00000000-0005-0000-0000-0000BA6F0000}"/>
    <cellStyle name="Percent 3 4 3 3 2" xfId="31118" xr:uid="{00000000-0005-0000-0000-0000BB6F0000}"/>
    <cellStyle name="Percent 3 4 3 3 2 2" xfId="31119" xr:uid="{00000000-0005-0000-0000-0000BC6F0000}"/>
    <cellStyle name="Percent 3 4 3 3 3" xfId="31120" xr:uid="{00000000-0005-0000-0000-0000BD6F0000}"/>
    <cellStyle name="Percent 3 4 3 3 4" xfId="31121" xr:uid="{00000000-0005-0000-0000-0000BE6F0000}"/>
    <cellStyle name="Percent 3 4 3 4" xfId="31122" xr:uid="{00000000-0005-0000-0000-0000BF6F0000}"/>
    <cellStyle name="Percent 3 4 3 4 2" xfId="31123" xr:uid="{00000000-0005-0000-0000-0000C06F0000}"/>
    <cellStyle name="Percent 3 4 3 4 3" xfId="31124" xr:uid="{00000000-0005-0000-0000-0000C16F0000}"/>
    <cellStyle name="Percent 3 4 3 4 4" xfId="31125" xr:uid="{00000000-0005-0000-0000-0000C26F0000}"/>
    <cellStyle name="Percent 3 4 3 5" xfId="31126" xr:uid="{00000000-0005-0000-0000-0000C36F0000}"/>
    <cellStyle name="Percent 3 4 3 5 2" xfId="31127" xr:uid="{00000000-0005-0000-0000-0000C46F0000}"/>
    <cellStyle name="Percent 3 4 3 5 3" xfId="31128" xr:uid="{00000000-0005-0000-0000-0000C56F0000}"/>
    <cellStyle name="Percent 3 4 3 6" xfId="31129" xr:uid="{00000000-0005-0000-0000-0000C66F0000}"/>
    <cellStyle name="Percent 3 4 3 7" xfId="31130" xr:uid="{00000000-0005-0000-0000-0000C76F0000}"/>
    <cellStyle name="Percent 3 4 3 8" xfId="31131" xr:uid="{00000000-0005-0000-0000-0000C86F0000}"/>
    <cellStyle name="Percent 3 4 4" xfId="31132" xr:uid="{00000000-0005-0000-0000-0000C96F0000}"/>
    <cellStyle name="Percent 3 4 4 2" xfId="31133" xr:uid="{00000000-0005-0000-0000-0000CA6F0000}"/>
    <cellStyle name="Percent 3 4 4 2 2" xfId="31134" xr:uid="{00000000-0005-0000-0000-0000CB6F0000}"/>
    <cellStyle name="Percent 3 4 4 2 2 2" xfId="31135" xr:uid="{00000000-0005-0000-0000-0000CC6F0000}"/>
    <cellStyle name="Percent 3 4 4 2 2 2 2" xfId="31136" xr:uid="{00000000-0005-0000-0000-0000CD6F0000}"/>
    <cellStyle name="Percent 3 4 4 2 2 3" xfId="31137" xr:uid="{00000000-0005-0000-0000-0000CE6F0000}"/>
    <cellStyle name="Percent 3 4 4 2 2 4" xfId="31138" xr:uid="{00000000-0005-0000-0000-0000CF6F0000}"/>
    <cellStyle name="Percent 3 4 4 2 3" xfId="31139" xr:uid="{00000000-0005-0000-0000-0000D06F0000}"/>
    <cellStyle name="Percent 3 4 4 2 3 2" xfId="31140" xr:uid="{00000000-0005-0000-0000-0000D16F0000}"/>
    <cellStyle name="Percent 3 4 4 2 3 3" xfId="31141" xr:uid="{00000000-0005-0000-0000-0000D26F0000}"/>
    <cellStyle name="Percent 3 4 4 2 3 4" xfId="31142" xr:uid="{00000000-0005-0000-0000-0000D36F0000}"/>
    <cellStyle name="Percent 3 4 4 2 4" xfId="31143" xr:uid="{00000000-0005-0000-0000-0000D46F0000}"/>
    <cellStyle name="Percent 3 4 4 2 4 2" xfId="31144" xr:uid="{00000000-0005-0000-0000-0000D56F0000}"/>
    <cellStyle name="Percent 3 4 4 2 4 3" xfId="31145" xr:uid="{00000000-0005-0000-0000-0000D66F0000}"/>
    <cellStyle name="Percent 3 4 4 2 5" xfId="31146" xr:uid="{00000000-0005-0000-0000-0000D76F0000}"/>
    <cellStyle name="Percent 3 4 4 2 6" xfId="31147" xr:uid="{00000000-0005-0000-0000-0000D86F0000}"/>
    <cellStyle name="Percent 3 4 4 2 7" xfId="31148" xr:uid="{00000000-0005-0000-0000-0000D96F0000}"/>
    <cellStyle name="Percent 3 4 4 3" xfId="31149" xr:uid="{00000000-0005-0000-0000-0000DA6F0000}"/>
    <cellStyle name="Percent 3 4 4 3 2" xfId="31150" xr:uid="{00000000-0005-0000-0000-0000DB6F0000}"/>
    <cellStyle name="Percent 3 4 4 3 2 2" xfId="31151" xr:uid="{00000000-0005-0000-0000-0000DC6F0000}"/>
    <cellStyle name="Percent 3 4 4 3 3" xfId="31152" xr:uid="{00000000-0005-0000-0000-0000DD6F0000}"/>
    <cellStyle name="Percent 3 4 4 3 4" xfId="31153" xr:uid="{00000000-0005-0000-0000-0000DE6F0000}"/>
    <cellStyle name="Percent 3 4 4 4" xfId="31154" xr:uid="{00000000-0005-0000-0000-0000DF6F0000}"/>
    <cellStyle name="Percent 3 4 4 4 2" xfId="31155" xr:uid="{00000000-0005-0000-0000-0000E06F0000}"/>
    <cellStyle name="Percent 3 4 4 4 3" xfId="31156" xr:uid="{00000000-0005-0000-0000-0000E16F0000}"/>
    <cellStyle name="Percent 3 4 4 4 4" xfId="31157" xr:uid="{00000000-0005-0000-0000-0000E26F0000}"/>
    <cellStyle name="Percent 3 4 4 5" xfId="31158" xr:uid="{00000000-0005-0000-0000-0000E36F0000}"/>
    <cellStyle name="Percent 3 4 4 5 2" xfId="31159" xr:uid="{00000000-0005-0000-0000-0000E46F0000}"/>
    <cellStyle name="Percent 3 4 4 5 3" xfId="31160" xr:uid="{00000000-0005-0000-0000-0000E56F0000}"/>
    <cellStyle name="Percent 3 4 4 6" xfId="31161" xr:uid="{00000000-0005-0000-0000-0000E66F0000}"/>
    <cellStyle name="Percent 3 4 4 7" xfId="31162" xr:uid="{00000000-0005-0000-0000-0000E76F0000}"/>
    <cellStyle name="Percent 3 4 4 8" xfId="31163" xr:uid="{00000000-0005-0000-0000-0000E86F0000}"/>
    <cellStyle name="Percent 3 4 5" xfId="31164" xr:uid="{00000000-0005-0000-0000-0000E96F0000}"/>
    <cellStyle name="Percent 3 4 5 2" xfId="31165" xr:uid="{00000000-0005-0000-0000-0000EA6F0000}"/>
    <cellStyle name="Percent 3 4 5 2 2" xfId="31166" xr:uid="{00000000-0005-0000-0000-0000EB6F0000}"/>
    <cellStyle name="Percent 3 4 5 2 2 2" xfId="31167" xr:uid="{00000000-0005-0000-0000-0000EC6F0000}"/>
    <cellStyle name="Percent 3 4 5 2 3" xfId="31168" xr:uid="{00000000-0005-0000-0000-0000ED6F0000}"/>
    <cellStyle name="Percent 3 4 5 2 4" xfId="31169" xr:uid="{00000000-0005-0000-0000-0000EE6F0000}"/>
    <cellStyle name="Percent 3 4 5 3" xfId="31170" xr:uid="{00000000-0005-0000-0000-0000EF6F0000}"/>
    <cellStyle name="Percent 3 4 5 3 2" xfId="31171" xr:uid="{00000000-0005-0000-0000-0000F06F0000}"/>
    <cellStyle name="Percent 3 4 5 3 3" xfId="31172" xr:uid="{00000000-0005-0000-0000-0000F16F0000}"/>
    <cellStyle name="Percent 3 4 5 3 4" xfId="31173" xr:uid="{00000000-0005-0000-0000-0000F26F0000}"/>
    <cellStyle name="Percent 3 4 5 4" xfId="31174" xr:uid="{00000000-0005-0000-0000-0000F36F0000}"/>
    <cellStyle name="Percent 3 4 5 4 2" xfId="31175" xr:uid="{00000000-0005-0000-0000-0000F46F0000}"/>
    <cellStyle name="Percent 3 4 5 4 3" xfId="31176" xr:uid="{00000000-0005-0000-0000-0000F56F0000}"/>
    <cellStyle name="Percent 3 4 5 5" xfId="31177" xr:uid="{00000000-0005-0000-0000-0000F66F0000}"/>
    <cellStyle name="Percent 3 4 5 6" xfId="31178" xr:uid="{00000000-0005-0000-0000-0000F76F0000}"/>
    <cellStyle name="Percent 3 4 5 7" xfId="31179" xr:uid="{00000000-0005-0000-0000-0000F86F0000}"/>
    <cellStyle name="Percent 3 4 6" xfId="31180" xr:uid="{00000000-0005-0000-0000-0000F96F0000}"/>
    <cellStyle name="Percent 3 4 6 2" xfId="31181" xr:uid="{00000000-0005-0000-0000-0000FA6F0000}"/>
    <cellStyle name="Percent 3 4 6 2 2" xfId="31182" xr:uid="{00000000-0005-0000-0000-0000FB6F0000}"/>
    <cellStyle name="Percent 3 4 6 3" xfId="31183" xr:uid="{00000000-0005-0000-0000-0000FC6F0000}"/>
    <cellStyle name="Percent 3 4 6 4" xfId="31184" xr:uid="{00000000-0005-0000-0000-0000FD6F0000}"/>
    <cellStyle name="Percent 3 4 7" xfId="31185" xr:uid="{00000000-0005-0000-0000-0000FE6F0000}"/>
    <cellStyle name="Percent 3 4 7 2" xfId="31186" xr:uid="{00000000-0005-0000-0000-0000FF6F0000}"/>
    <cellStyle name="Percent 3 4 7 3" xfId="31187" xr:uid="{00000000-0005-0000-0000-000000700000}"/>
    <cellStyle name="Percent 3 4 7 4" xfId="31188" xr:uid="{00000000-0005-0000-0000-000001700000}"/>
    <cellStyle name="Percent 3 4 8" xfId="31189" xr:uid="{00000000-0005-0000-0000-000002700000}"/>
    <cellStyle name="Percent 3 4 8 2" xfId="31190" xr:uid="{00000000-0005-0000-0000-000003700000}"/>
    <cellStyle name="Percent 3 4 8 3" xfId="31191" xr:uid="{00000000-0005-0000-0000-000004700000}"/>
    <cellStyle name="Percent 3 4 9" xfId="31192" xr:uid="{00000000-0005-0000-0000-000005700000}"/>
    <cellStyle name="Percent 3 5" xfId="31193" xr:uid="{00000000-0005-0000-0000-000006700000}"/>
    <cellStyle name="Percent 3 5 10" xfId="31194" xr:uid="{00000000-0005-0000-0000-000007700000}"/>
    <cellStyle name="Percent 3 5 2" xfId="31195" xr:uid="{00000000-0005-0000-0000-000008700000}"/>
    <cellStyle name="Percent 3 5 2 2" xfId="31196" xr:uid="{00000000-0005-0000-0000-000009700000}"/>
    <cellStyle name="Percent 3 5 2 2 2" xfId="31197" xr:uid="{00000000-0005-0000-0000-00000A700000}"/>
    <cellStyle name="Percent 3 5 2 2 2 2" xfId="31198" xr:uid="{00000000-0005-0000-0000-00000B700000}"/>
    <cellStyle name="Percent 3 5 2 2 2 2 2" xfId="31199" xr:uid="{00000000-0005-0000-0000-00000C700000}"/>
    <cellStyle name="Percent 3 5 2 2 2 3" xfId="31200" xr:uid="{00000000-0005-0000-0000-00000D700000}"/>
    <cellStyle name="Percent 3 5 2 2 2 4" xfId="31201" xr:uid="{00000000-0005-0000-0000-00000E700000}"/>
    <cellStyle name="Percent 3 5 2 2 3" xfId="31202" xr:uid="{00000000-0005-0000-0000-00000F700000}"/>
    <cellStyle name="Percent 3 5 2 2 3 2" xfId="31203" xr:uid="{00000000-0005-0000-0000-000010700000}"/>
    <cellStyle name="Percent 3 5 2 2 3 3" xfId="31204" xr:uid="{00000000-0005-0000-0000-000011700000}"/>
    <cellStyle name="Percent 3 5 2 2 3 4" xfId="31205" xr:uid="{00000000-0005-0000-0000-000012700000}"/>
    <cellStyle name="Percent 3 5 2 2 4" xfId="31206" xr:uid="{00000000-0005-0000-0000-000013700000}"/>
    <cellStyle name="Percent 3 5 2 2 4 2" xfId="31207" xr:uid="{00000000-0005-0000-0000-000014700000}"/>
    <cellStyle name="Percent 3 5 2 2 4 3" xfId="31208" xr:uid="{00000000-0005-0000-0000-000015700000}"/>
    <cellStyle name="Percent 3 5 2 2 5" xfId="31209" xr:uid="{00000000-0005-0000-0000-000016700000}"/>
    <cellStyle name="Percent 3 5 2 2 6" xfId="31210" xr:uid="{00000000-0005-0000-0000-000017700000}"/>
    <cellStyle name="Percent 3 5 2 2 7" xfId="31211" xr:uid="{00000000-0005-0000-0000-000018700000}"/>
    <cellStyle name="Percent 3 5 2 3" xfId="31212" xr:uid="{00000000-0005-0000-0000-000019700000}"/>
    <cellStyle name="Percent 3 5 2 3 2" xfId="31213" xr:uid="{00000000-0005-0000-0000-00001A700000}"/>
    <cellStyle name="Percent 3 5 2 3 2 2" xfId="31214" xr:uid="{00000000-0005-0000-0000-00001B700000}"/>
    <cellStyle name="Percent 3 5 2 3 3" xfId="31215" xr:uid="{00000000-0005-0000-0000-00001C700000}"/>
    <cellStyle name="Percent 3 5 2 3 4" xfId="31216" xr:uid="{00000000-0005-0000-0000-00001D700000}"/>
    <cellStyle name="Percent 3 5 2 4" xfId="31217" xr:uid="{00000000-0005-0000-0000-00001E700000}"/>
    <cellStyle name="Percent 3 5 2 4 2" xfId="31218" xr:uid="{00000000-0005-0000-0000-00001F700000}"/>
    <cellStyle name="Percent 3 5 2 4 3" xfId="31219" xr:uid="{00000000-0005-0000-0000-000020700000}"/>
    <cellStyle name="Percent 3 5 2 4 4" xfId="31220" xr:uid="{00000000-0005-0000-0000-000021700000}"/>
    <cellStyle name="Percent 3 5 2 5" xfId="31221" xr:uid="{00000000-0005-0000-0000-000022700000}"/>
    <cellStyle name="Percent 3 5 2 5 2" xfId="31222" xr:uid="{00000000-0005-0000-0000-000023700000}"/>
    <cellStyle name="Percent 3 5 2 5 3" xfId="31223" xr:uid="{00000000-0005-0000-0000-000024700000}"/>
    <cellStyle name="Percent 3 5 2 6" xfId="31224" xr:uid="{00000000-0005-0000-0000-000025700000}"/>
    <cellStyle name="Percent 3 5 2 7" xfId="31225" xr:uid="{00000000-0005-0000-0000-000026700000}"/>
    <cellStyle name="Percent 3 5 2 8" xfId="31226" xr:uid="{00000000-0005-0000-0000-000027700000}"/>
    <cellStyle name="Percent 3 5 3" xfId="31227" xr:uid="{00000000-0005-0000-0000-000028700000}"/>
    <cellStyle name="Percent 3 5 3 2" xfId="31228" xr:uid="{00000000-0005-0000-0000-000029700000}"/>
    <cellStyle name="Percent 3 5 3 2 2" xfId="31229" xr:uid="{00000000-0005-0000-0000-00002A700000}"/>
    <cellStyle name="Percent 3 5 3 2 2 2" xfId="31230" xr:uid="{00000000-0005-0000-0000-00002B700000}"/>
    <cellStyle name="Percent 3 5 3 2 2 2 2" xfId="31231" xr:uid="{00000000-0005-0000-0000-00002C700000}"/>
    <cellStyle name="Percent 3 5 3 2 2 3" xfId="31232" xr:uid="{00000000-0005-0000-0000-00002D700000}"/>
    <cellStyle name="Percent 3 5 3 2 2 4" xfId="31233" xr:uid="{00000000-0005-0000-0000-00002E700000}"/>
    <cellStyle name="Percent 3 5 3 2 3" xfId="31234" xr:uid="{00000000-0005-0000-0000-00002F700000}"/>
    <cellStyle name="Percent 3 5 3 2 3 2" xfId="31235" xr:uid="{00000000-0005-0000-0000-000030700000}"/>
    <cellStyle name="Percent 3 5 3 2 3 3" xfId="31236" xr:uid="{00000000-0005-0000-0000-000031700000}"/>
    <cellStyle name="Percent 3 5 3 2 3 4" xfId="31237" xr:uid="{00000000-0005-0000-0000-000032700000}"/>
    <cellStyle name="Percent 3 5 3 2 4" xfId="31238" xr:uid="{00000000-0005-0000-0000-000033700000}"/>
    <cellStyle name="Percent 3 5 3 2 4 2" xfId="31239" xr:uid="{00000000-0005-0000-0000-000034700000}"/>
    <cellStyle name="Percent 3 5 3 2 4 3" xfId="31240" xr:uid="{00000000-0005-0000-0000-000035700000}"/>
    <cellStyle name="Percent 3 5 3 2 5" xfId="31241" xr:uid="{00000000-0005-0000-0000-000036700000}"/>
    <cellStyle name="Percent 3 5 3 2 6" xfId="31242" xr:uid="{00000000-0005-0000-0000-000037700000}"/>
    <cellStyle name="Percent 3 5 3 2 7" xfId="31243" xr:uid="{00000000-0005-0000-0000-000038700000}"/>
    <cellStyle name="Percent 3 5 3 3" xfId="31244" xr:uid="{00000000-0005-0000-0000-000039700000}"/>
    <cellStyle name="Percent 3 5 3 3 2" xfId="31245" xr:uid="{00000000-0005-0000-0000-00003A700000}"/>
    <cellStyle name="Percent 3 5 3 3 2 2" xfId="31246" xr:uid="{00000000-0005-0000-0000-00003B700000}"/>
    <cellStyle name="Percent 3 5 3 3 3" xfId="31247" xr:uid="{00000000-0005-0000-0000-00003C700000}"/>
    <cellStyle name="Percent 3 5 3 3 4" xfId="31248" xr:uid="{00000000-0005-0000-0000-00003D700000}"/>
    <cellStyle name="Percent 3 5 3 4" xfId="31249" xr:uid="{00000000-0005-0000-0000-00003E700000}"/>
    <cellStyle name="Percent 3 5 3 4 2" xfId="31250" xr:uid="{00000000-0005-0000-0000-00003F700000}"/>
    <cellStyle name="Percent 3 5 3 4 3" xfId="31251" xr:uid="{00000000-0005-0000-0000-000040700000}"/>
    <cellStyle name="Percent 3 5 3 4 4" xfId="31252" xr:uid="{00000000-0005-0000-0000-000041700000}"/>
    <cellStyle name="Percent 3 5 3 5" xfId="31253" xr:uid="{00000000-0005-0000-0000-000042700000}"/>
    <cellStyle name="Percent 3 5 3 5 2" xfId="31254" xr:uid="{00000000-0005-0000-0000-000043700000}"/>
    <cellStyle name="Percent 3 5 3 5 3" xfId="31255" xr:uid="{00000000-0005-0000-0000-000044700000}"/>
    <cellStyle name="Percent 3 5 3 6" xfId="31256" xr:uid="{00000000-0005-0000-0000-000045700000}"/>
    <cellStyle name="Percent 3 5 3 7" xfId="31257" xr:uid="{00000000-0005-0000-0000-000046700000}"/>
    <cellStyle name="Percent 3 5 3 8" xfId="31258" xr:uid="{00000000-0005-0000-0000-000047700000}"/>
    <cellStyle name="Percent 3 5 4" xfId="31259" xr:uid="{00000000-0005-0000-0000-000048700000}"/>
    <cellStyle name="Percent 3 5 4 2" xfId="31260" xr:uid="{00000000-0005-0000-0000-000049700000}"/>
    <cellStyle name="Percent 3 5 4 2 2" xfId="31261" xr:uid="{00000000-0005-0000-0000-00004A700000}"/>
    <cellStyle name="Percent 3 5 4 2 2 2" xfId="31262" xr:uid="{00000000-0005-0000-0000-00004B700000}"/>
    <cellStyle name="Percent 3 5 4 2 3" xfId="31263" xr:uid="{00000000-0005-0000-0000-00004C700000}"/>
    <cellStyle name="Percent 3 5 4 2 4" xfId="31264" xr:uid="{00000000-0005-0000-0000-00004D700000}"/>
    <cellStyle name="Percent 3 5 4 3" xfId="31265" xr:uid="{00000000-0005-0000-0000-00004E700000}"/>
    <cellStyle name="Percent 3 5 4 3 2" xfId="31266" xr:uid="{00000000-0005-0000-0000-00004F700000}"/>
    <cellStyle name="Percent 3 5 4 3 3" xfId="31267" xr:uid="{00000000-0005-0000-0000-000050700000}"/>
    <cellStyle name="Percent 3 5 4 3 4" xfId="31268" xr:uid="{00000000-0005-0000-0000-000051700000}"/>
    <cellStyle name="Percent 3 5 4 4" xfId="31269" xr:uid="{00000000-0005-0000-0000-000052700000}"/>
    <cellStyle name="Percent 3 5 4 4 2" xfId="31270" xr:uid="{00000000-0005-0000-0000-000053700000}"/>
    <cellStyle name="Percent 3 5 4 4 3" xfId="31271" xr:uid="{00000000-0005-0000-0000-000054700000}"/>
    <cellStyle name="Percent 3 5 4 5" xfId="31272" xr:uid="{00000000-0005-0000-0000-000055700000}"/>
    <cellStyle name="Percent 3 5 4 6" xfId="31273" xr:uid="{00000000-0005-0000-0000-000056700000}"/>
    <cellStyle name="Percent 3 5 4 7" xfId="31274" xr:uid="{00000000-0005-0000-0000-000057700000}"/>
    <cellStyle name="Percent 3 5 5" xfId="31275" xr:uid="{00000000-0005-0000-0000-000058700000}"/>
    <cellStyle name="Percent 3 5 5 2" xfId="31276" xr:uid="{00000000-0005-0000-0000-000059700000}"/>
    <cellStyle name="Percent 3 5 5 2 2" xfId="31277" xr:uid="{00000000-0005-0000-0000-00005A700000}"/>
    <cellStyle name="Percent 3 5 5 3" xfId="31278" xr:uid="{00000000-0005-0000-0000-00005B700000}"/>
    <cellStyle name="Percent 3 5 5 4" xfId="31279" xr:uid="{00000000-0005-0000-0000-00005C700000}"/>
    <cellStyle name="Percent 3 5 6" xfId="31280" xr:uid="{00000000-0005-0000-0000-00005D700000}"/>
    <cellStyle name="Percent 3 5 6 2" xfId="31281" xr:uid="{00000000-0005-0000-0000-00005E700000}"/>
    <cellStyle name="Percent 3 5 6 3" xfId="31282" xr:uid="{00000000-0005-0000-0000-00005F700000}"/>
    <cellStyle name="Percent 3 5 6 4" xfId="31283" xr:uid="{00000000-0005-0000-0000-000060700000}"/>
    <cellStyle name="Percent 3 5 7" xfId="31284" xr:uid="{00000000-0005-0000-0000-000061700000}"/>
    <cellStyle name="Percent 3 5 7 2" xfId="31285" xr:uid="{00000000-0005-0000-0000-000062700000}"/>
    <cellStyle name="Percent 3 5 7 3" xfId="31286" xr:uid="{00000000-0005-0000-0000-000063700000}"/>
    <cellStyle name="Percent 3 5 8" xfId="31287" xr:uid="{00000000-0005-0000-0000-000064700000}"/>
    <cellStyle name="Percent 3 5 9" xfId="31288" xr:uid="{00000000-0005-0000-0000-000065700000}"/>
    <cellStyle name="Percent 3 6" xfId="31289" xr:uid="{00000000-0005-0000-0000-000066700000}"/>
    <cellStyle name="Percent 3 6 2" xfId="31290" xr:uid="{00000000-0005-0000-0000-000067700000}"/>
    <cellStyle name="Percent 3 6 2 2" xfId="31291" xr:uid="{00000000-0005-0000-0000-000068700000}"/>
    <cellStyle name="Percent 3 6 2 2 2" xfId="31292" xr:uid="{00000000-0005-0000-0000-000069700000}"/>
    <cellStyle name="Percent 3 6 2 2 2 2" xfId="31293" xr:uid="{00000000-0005-0000-0000-00006A700000}"/>
    <cellStyle name="Percent 3 6 2 2 2 2 2" xfId="31294" xr:uid="{00000000-0005-0000-0000-00006B700000}"/>
    <cellStyle name="Percent 3 6 2 2 2 3" xfId="31295" xr:uid="{00000000-0005-0000-0000-00006C700000}"/>
    <cellStyle name="Percent 3 6 2 2 2 4" xfId="31296" xr:uid="{00000000-0005-0000-0000-00006D700000}"/>
    <cellStyle name="Percent 3 6 2 2 3" xfId="31297" xr:uid="{00000000-0005-0000-0000-00006E700000}"/>
    <cellStyle name="Percent 3 6 2 2 3 2" xfId="31298" xr:uid="{00000000-0005-0000-0000-00006F700000}"/>
    <cellStyle name="Percent 3 6 2 2 3 3" xfId="31299" xr:uid="{00000000-0005-0000-0000-000070700000}"/>
    <cellStyle name="Percent 3 6 2 2 3 4" xfId="31300" xr:uid="{00000000-0005-0000-0000-000071700000}"/>
    <cellStyle name="Percent 3 6 2 2 4" xfId="31301" xr:uid="{00000000-0005-0000-0000-000072700000}"/>
    <cellStyle name="Percent 3 6 2 2 4 2" xfId="31302" xr:uid="{00000000-0005-0000-0000-000073700000}"/>
    <cellStyle name="Percent 3 6 2 2 4 3" xfId="31303" xr:uid="{00000000-0005-0000-0000-000074700000}"/>
    <cellStyle name="Percent 3 6 2 2 5" xfId="31304" xr:uid="{00000000-0005-0000-0000-000075700000}"/>
    <cellStyle name="Percent 3 6 2 2 6" xfId="31305" xr:uid="{00000000-0005-0000-0000-000076700000}"/>
    <cellStyle name="Percent 3 6 2 2 7" xfId="31306" xr:uid="{00000000-0005-0000-0000-000077700000}"/>
    <cellStyle name="Percent 3 6 2 3" xfId="31307" xr:uid="{00000000-0005-0000-0000-000078700000}"/>
    <cellStyle name="Percent 3 6 2 3 2" xfId="31308" xr:uid="{00000000-0005-0000-0000-000079700000}"/>
    <cellStyle name="Percent 3 6 2 3 2 2" xfId="31309" xr:uid="{00000000-0005-0000-0000-00007A700000}"/>
    <cellStyle name="Percent 3 6 2 3 3" xfId="31310" xr:uid="{00000000-0005-0000-0000-00007B700000}"/>
    <cellStyle name="Percent 3 6 2 3 4" xfId="31311" xr:uid="{00000000-0005-0000-0000-00007C700000}"/>
    <cellStyle name="Percent 3 6 2 4" xfId="31312" xr:uid="{00000000-0005-0000-0000-00007D700000}"/>
    <cellStyle name="Percent 3 6 2 4 2" xfId="31313" xr:uid="{00000000-0005-0000-0000-00007E700000}"/>
    <cellStyle name="Percent 3 6 2 4 3" xfId="31314" xr:uid="{00000000-0005-0000-0000-00007F700000}"/>
    <cellStyle name="Percent 3 6 2 4 4" xfId="31315" xr:uid="{00000000-0005-0000-0000-000080700000}"/>
    <cellStyle name="Percent 3 6 2 5" xfId="31316" xr:uid="{00000000-0005-0000-0000-000081700000}"/>
    <cellStyle name="Percent 3 6 2 5 2" xfId="31317" xr:uid="{00000000-0005-0000-0000-000082700000}"/>
    <cellStyle name="Percent 3 6 2 5 3" xfId="31318" xr:uid="{00000000-0005-0000-0000-000083700000}"/>
    <cellStyle name="Percent 3 6 2 6" xfId="31319" xr:uid="{00000000-0005-0000-0000-000084700000}"/>
    <cellStyle name="Percent 3 6 2 7" xfId="31320" xr:uid="{00000000-0005-0000-0000-000085700000}"/>
    <cellStyle name="Percent 3 6 2 8" xfId="31321" xr:uid="{00000000-0005-0000-0000-000086700000}"/>
    <cellStyle name="Percent 3 6 3" xfId="31322" xr:uid="{00000000-0005-0000-0000-000087700000}"/>
    <cellStyle name="Percent 3 6 3 2" xfId="31323" xr:uid="{00000000-0005-0000-0000-000088700000}"/>
    <cellStyle name="Percent 3 6 3 2 2" xfId="31324" xr:uid="{00000000-0005-0000-0000-000089700000}"/>
    <cellStyle name="Percent 3 6 3 2 2 2" xfId="31325" xr:uid="{00000000-0005-0000-0000-00008A700000}"/>
    <cellStyle name="Percent 3 6 3 2 3" xfId="31326" xr:uid="{00000000-0005-0000-0000-00008B700000}"/>
    <cellStyle name="Percent 3 6 3 2 4" xfId="31327" xr:uid="{00000000-0005-0000-0000-00008C700000}"/>
    <cellStyle name="Percent 3 6 3 3" xfId="31328" xr:uid="{00000000-0005-0000-0000-00008D700000}"/>
    <cellStyle name="Percent 3 6 3 3 2" xfId="31329" xr:uid="{00000000-0005-0000-0000-00008E700000}"/>
    <cellStyle name="Percent 3 6 3 3 3" xfId="31330" xr:uid="{00000000-0005-0000-0000-00008F700000}"/>
    <cellStyle name="Percent 3 6 3 3 4" xfId="31331" xr:uid="{00000000-0005-0000-0000-000090700000}"/>
    <cellStyle name="Percent 3 6 3 4" xfId="31332" xr:uid="{00000000-0005-0000-0000-000091700000}"/>
    <cellStyle name="Percent 3 6 3 4 2" xfId="31333" xr:uid="{00000000-0005-0000-0000-000092700000}"/>
    <cellStyle name="Percent 3 6 3 4 3" xfId="31334" xr:uid="{00000000-0005-0000-0000-000093700000}"/>
    <cellStyle name="Percent 3 6 3 5" xfId="31335" xr:uid="{00000000-0005-0000-0000-000094700000}"/>
    <cellStyle name="Percent 3 6 3 6" xfId="31336" xr:uid="{00000000-0005-0000-0000-000095700000}"/>
    <cellStyle name="Percent 3 6 3 7" xfId="31337" xr:uid="{00000000-0005-0000-0000-000096700000}"/>
    <cellStyle name="Percent 3 6 4" xfId="31338" xr:uid="{00000000-0005-0000-0000-000097700000}"/>
    <cellStyle name="Percent 3 6 4 2" xfId="31339" xr:uid="{00000000-0005-0000-0000-000098700000}"/>
    <cellStyle name="Percent 3 6 4 2 2" xfId="31340" xr:uid="{00000000-0005-0000-0000-000099700000}"/>
    <cellStyle name="Percent 3 6 4 3" xfId="31341" xr:uid="{00000000-0005-0000-0000-00009A700000}"/>
    <cellStyle name="Percent 3 6 4 4" xfId="31342" xr:uid="{00000000-0005-0000-0000-00009B700000}"/>
    <cellStyle name="Percent 3 6 5" xfId="31343" xr:uid="{00000000-0005-0000-0000-00009C700000}"/>
    <cellStyle name="Percent 3 6 5 2" xfId="31344" xr:uid="{00000000-0005-0000-0000-00009D700000}"/>
    <cellStyle name="Percent 3 6 5 3" xfId="31345" xr:uid="{00000000-0005-0000-0000-00009E700000}"/>
    <cellStyle name="Percent 3 6 5 4" xfId="31346" xr:uid="{00000000-0005-0000-0000-00009F700000}"/>
    <cellStyle name="Percent 3 6 6" xfId="31347" xr:uid="{00000000-0005-0000-0000-0000A0700000}"/>
    <cellStyle name="Percent 3 6 6 2" xfId="31348" xr:uid="{00000000-0005-0000-0000-0000A1700000}"/>
    <cellStyle name="Percent 3 6 6 3" xfId="31349" xr:uid="{00000000-0005-0000-0000-0000A2700000}"/>
    <cellStyle name="Percent 3 6 7" xfId="31350" xr:uid="{00000000-0005-0000-0000-0000A3700000}"/>
    <cellStyle name="Percent 3 6 8" xfId="31351" xr:uid="{00000000-0005-0000-0000-0000A4700000}"/>
    <cellStyle name="Percent 3 6 9" xfId="31352" xr:uid="{00000000-0005-0000-0000-0000A5700000}"/>
    <cellStyle name="Percent 3 7" xfId="31353" xr:uid="{00000000-0005-0000-0000-0000A6700000}"/>
    <cellStyle name="Percent 3 7 2" xfId="31354" xr:uid="{00000000-0005-0000-0000-0000A7700000}"/>
    <cellStyle name="Percent 3 8" xfId="31355" xr:uid="{00000000-0005-0000-0000-0000A8700000}"/>
    <cellStyle name="Percent 3 8 2" xfId="31356" xr:uid="{00000000-0005-0000-0000-0000A9700000}"/>
    <cellStyle name="Percent 3 8 2 2" xfId="31357" xr:uid="{00000000-0005-0000-0000-0000AA700000}"/>
    <cellStyle name="Percent 3 8 2 2 2" xfId="31358" xr:uid="{00000000-0005-0000-0000-0000AB700000}"/>
    <cellStyle name="Percent 3 8 2 2 2 2" xfId="31359" xr:uid="{00000000-0005-0000-0000-0000AC700000}"/>
    <cellStyle name="Percent 3 8 2 2 3" xfId="31360" xr:uid="{00000000-0005-0000-0000-0000AD700000}"/>
    <cellStyle name="Percent 3 8 2 2 4" xfId="31361" xr:uid="{00000000-0005-0000-0000-0000AE700000}"/>
    <cellStyle name="Percent 3 8 2 3" xfId="31362" xr:uid="{00000000-0005-0000-0000-0000AF700000}"/>
    <cellStyle name="Percent 3 8 2 3 2" xfId="31363" xr:uid="{00000000-0005-0000-0000-0000B0700000}"/>
    <cellStyle name="Percent 3 8 2 3 3" xfId="31364" xr:uid="{00000000-0005-0000-0000-0000B1700000}"/>
    <cellStyle name="Percent 3 8 2 3 4" xfId="31365" xr:uid="{00000000-0005-0000-0000-0000B2700000}"/>
    <cellStyle name="Percent 3 8 2 4" xfId="31366" xr:uid="{00000000-0005-0000-0000-0000B3700000}"/>
    <cellStyle name="Percent 3 8 2 4 2" xfId="31367" xr:uid="{00000000-0005-0000-0000-0000B4700000}"/>
    <cellStyle name="Percent 3 8 2 4 3" xfId="31368" xr:uid="{00000000-0005-0000-0000-0000B5700000}"/>
    <cellStyle name="Percent 3 8 2 5" xfId="31369" xr:uid="{00000000-0005-0000-0000-0000B6700000}"/>
    <cellStyle name="Percent 3 8 2 6" xfId="31370" xr:uid="{00000000-0005-0000-0000-0000B7700000}"/>
    <cellStyle name="Percent 3 8 2 7" xfId="31371" xr:uid="{00000000-0005-0000-0000-0000B8700000}"/>
    <cellStyle name="Percent 3 8 3" xfId="31372" xr:uid="{00000000-0005-0000-0000-0000B9700000}"/>
    <cellStyle name="Percent 3 8 3 2" xfId="31373" xr:uid="{00000000-0005-0000-0000-0000BA700000}"/>
    <cellStyle name="Percent 3 8 3 2 2" xfId="31374" xr:uid="{00000000-0005-0000-0000-0000BB700000}"/>
    <cellStyle name="Percent 3 8 3 3" xfId="31375" xr:uid="{00000000-0005-0000-0000-0000BC700000}"/>
    <cellStyle name="Percent 3 8 3 4" xfId="31376" xr:uid="{00000000-0005-0000-0000-0000BD700000}"/>
    <cellStyle name="Percent 3 8 4" xfId="31377" xr:uid="{00000000-0005-0000-0000-0000BE700000}"/>
    <cellStyle name="Percent 3 8 5" xfId="31378" xr:uid="{00000000-0005-0000-0000-0000BF700000}"/>
    <cellStyle name="Percent 3 8 5 2" xfId="31379" xr:uid="{00000000-0005-0000-0000-0000C0700000}"/>
    <cellStyle name="Percent 3 8 5 3" xfId="31380" xr:uid="{00000000-0005-0000-0000-0000C1700000}"/>
    <cellStyle name="Percent 3 8 5 4" xfId="31381" xr:uid="{00000000-0005-0000-0000-0000C2700000}"/>
    <cellStyle name="Percent 3 8 6" xfId="31382" xr:uid="{00000000-0005-0000-0000-0000C3700000}"/>
    <cellStyle name="Percent 3 8 6 2" xfId="31383" xr:uid="{00000000-0005-0000-0000-0000C4700000}"/>
    <cellStyle name="Percent 3 8 6 3" xfId="31384" xr:uid="{00000000-0005-0000-0000-0000C5700000}"/>
    <cellStyle name="Percent 3 8 7" xfId="31385" xr:uid="{00000000-0005-0000-0000-0000C6700000}"/>
    <cellStyle name="Percent 3 8 8" xfId="31386" xr:uid="{00000000-0005-0000-0000-0000C7700000}"/>
    <cellStyle name="Percent 3 8 9" xfId="31387" xr:uid="{00000000-0005-0000-0000-0000C8700000}"/>
    <cellStyle name="Percent 3 9" xfId="31388" xr:uid="{00000000-0005-0000-0000-0000C9700000}"/>
    <cellStyle name="Percent 3 9 2" xfId="31389" xr:uid="{00000000-0005-0000-0000-0000CA700000}"/>
    <cellStyle name="Percent 3 9 2 2" xfId="31390" xr:uid="{00000000-0005-0000-0000-0000CB700000}"/>
    <cellStyle name="Percent 3 9 2 2 2" xfId="31391" xr:uid="{00000000-0005-0000-0000-0000CC700000}"/>
    <cellStyle name="Percent 3 9 2 3" xfId="31392" xr:uid="{00000000-0005-0000-0000-0000CD700000}"/>
    <cellStyle name="Percent 3 9 2 4" xfId="31393" xr:uid="{00000000-0005-0000-0000-0000CE700000}"/>
    <cellStyle name="Percent 3 9 3" xfId="31394" xr:uid="{00000000-0005-0000-0000-0000CF700000}"/>
    <cellStyle name="Percent 3 9 3 2" xfId="31395" xr:uid="{00000000-0005-0000-0000-0000D0700000}"/>
    <cellStyle name="Percent 3 9 3 3" xfId="31396" xr:uid="{00000000-0005-0000-0000-0000D1700000}"/>
    <cellStyle name="Percent 3 9 3 4" xfId="31397" xr:uid="{00000000-0005-0000-0000-0000D2700000}"/>
    <cellStyle name="Percent 3 9 4" xfId="31398" xr:uid="{00000000-0005-0000-0000-0000D3700000}"/>
    <cellStyle name="Percent 3 9 4 2" xfId="31399" xr:uid="{00000000-0005-0000-0000-0000D4700000}"/>
    <cellStyle name="Percent 3 9 4 3" xfId="31400" xr:uid="{00000000-0005-0000-0000-0000D5700000}"/>
    <cellStyle name="Percent 3 9 5" xfId="31401" xr:uid="{00000000-0005-0000-0000-0000D6700000}"/>
    <cellStyle name="Percent 3 9 6" xfId="31402" xr:uid="{00000000-0005-0000-0000-0000D7700000}"/>
    <cellStyle name="Percent 3 9 7" xfId="31403" xr:uid="{00000000-0005-0000-0000-0000D8700000}"/>
    <cellStyle name="Percent 30" xfId="170" xr:uid="{00000000-0005-0000-0000-0000D9700000}"/>
    <cellStyle name="Percent 30 2" xfId="31404" xr:uid="{00000000-0005-0000-0000-0000DA700000}"/>
    <cellStyle name="Percent 30 3" xfId="32451" xr:uid="{D834B3C1-D181-4D18-A19F-FD1102B824F9}"/>
    <cellStyle name="Percent 31" xfId="171" xr:uid="{00000000-0005-0000-0000-0000DB700000}"/>
    <cellStyle name="Percent 31 2" xfId="31405" xr:uid="{00000000-0005-0000-0000-0000DC700000}"/>
    <cellStyle name="Percent 31 3" xfId="32452" xr:uid="{3FADAA6C-BAFA-4F94-B59C-A63F350E52CC}"/>
    <cellStyle name="Percent 32" xfId="172" xr:uid="{00000000-0005-0000-0000-0000DD700000}"/>
    <cellStyle name="Percent 32 2" xfId="31406" xr:uid="{00000000-0005-0000-0000-0000DE700000}"/>
    <cellStyle name="Percent 32 2 2" xfId="31407" xr:uid="{00000000-0005-0000-0000-0000DF700000}"/>
    <cellStyle name="Percent 32 2 2 2" xfId="31408" xr:uid="{00000000-0005-0000-0000-0000E0700000}"/>
    <cellStyle name="Percent 32 2 2 2 2" xfId="31409" xr:uid="{00000000-0005-0000-0000-0000E1700000}"/>
    <cellStyle name="Percent 32 2 2 3" xfId="31410" xr:uid="{00000000-0005-0000-0000-0000E2700000}"/>
    <cellStyle name="Percent 32 2 2 4" xfId="31411" xr:uid="{00000000-0005-0000-0000-0000E3700000}"/>
    <cellStyle name="Percent 32 2 3" xfId="31412" xr:uid="{00000000-0005-0000-0000-0000E4700000}"/>
    <cellStyle name="Percent 32 2 3 2" xfId="31413" xr:uid="{00000000-0005-0000-0000-0000E5700000}"/>
    <cellStyle name="Percent 32 2 3 3" xfId="31414" xr:uid="{00000000-0005-0000-0000-0000E6700000}"/>
    <cellStyle name="Percent 32 2 3 4" xfId="31415" xr:uid="{00000000-0005-0000-0000-0000E7700000}"/>
    <cellStyle name="Percent 32 2 4" xfId="31416" xr:uid="{00000000-0005-0000-0000-0000E8700000}"/>
    <cellStyle name="Percent 32 2 4 2" xfId="31417" xr:uid="{00000000-0005-0000-0000-0000E9700000}"/>
    <cellStyle name="Percent 32 2 4 3" xfId="31418" xr:uid="{00000000-0005-0000-0000-0000EA700000}"/>
    <cellStyle name="Percent 32 2 5" xfId="31419" xr:uid="{00000000-0005-0000-0000-0000EB700000}"/>
    <cellStyle name="Percent 32 2 6" xfId="31420" xr:uid="{00000000-0005-0000-0000-0000EC700000}"/>
    <cellStyle name="Percent 32 2 7" xfId="31421" xr:uid="{00000000-0005-0000-0000-0000ED700000}"/>
    <cellStyle name="Percent 32 3" xfId="31422" xr:uid="{00000000-0005-0000-0000-0000EE700000}"/>
    <cellStyle name="Percent 32 3 2" xfId="31423" xr:uid="{00000000-0005-0000-0000-0000EF700000}"/>
    <cellStyle name="Percent 32 3 2 2" xfId="31424" xr:uid="{00000000-0005-0000-0000-0000F0700000}"/>
    <cellStyle name="Percent 32 3 3" xfId="31425" xr:uid="{00000000-0005-0000-0000-0000F1700000}"/>
    <cellStyle name="Percent 32 3 4" xfId="31426" xr:uid="{00000000-0005-0000-0000-0000F2700000}"/>
    <cellStyle name="Percent 32 4" xfId="31427" xr:uid="{00000000-0005-0000-0000-0000F3700000}"/>
    <cellStyle name="Percent 32 4 2" xfId="31428" xr:uid="{00000000-0005-0000-0000-0000F4700000}"/>
    <cellStyle name="Percent 32 4 3" xfId="31429" xr:uid="{00000000-0005-0000-0000-0000F5700000}"/>
    <cellStyle name="Percent 32 4 4" xfId="31430" xr:uid="{00000000-0005-0000-0000-0000F6700000}"/>
    <cellStyle name="Percent 32 5" xfId="31431" xr:uid="{00000000-0005-0000-0000-0000F7700000}"/>
    <cellStyle name="Percent 32 5 2" xfId="31432" xr:uid="{00000000-0005-0000-0000-0000F8700000}"/>
    <cellStyle name="Percent 32 5 3" xfId="31433" xr:uid="{00000000-0005-0000-0000-0000F9700000}"/>
    <cellStyle name="Percent 32 6" xfId="31434" xr:uid="{00000000-0005-0000-0000-0000FA700000}"/>
    <cellStyle name="Percent 32 7" xfId="31435" xr:uid="{00000000-0005-0000-0000-0000FB700000}"/>
    <cellStyle name="Percent 32 8" xfId="31436" xr:uid="{00000000-0005-0000-0000-0000FC700000}"/>
    <cellStyle name="Percent 32 9" xfId="32453" xr:uid="{B1BC8616-688F-4EB7-90CE-DA9351E3CEDD}"/>
    <cellStyle name="Percent 33" xfId="173" xr:uid="{00000000-0005-0000-0000-0000FD700000}"/>
    <cellStyle name="Percent 33 2" xfId="31437" xr:uid="{00000000-0005-0000-0000-0000FE700000}"/>
    <cellStyle name="Percent 33 2 2" xfId="31438" xr:uid="{00000000-0005-0000-0000-0000FF700000}"/>
    <cellStyle name="Percent 33 2 2 2" xfId="31439" xr:uid="{00000000-0005-0000-0000-000000710000}"/>
    <cellStyle name="Percent 33 2 2 2 2" xfId="31440" xr:uid="{00000000-0005-0000-0000-000001710000}"/>
    <cellStyle name="Percent 33 2 2 3" xfId="31441" xr:uid="{00000000-0005-0000-0000-000002710000}"/>
    <cellStyle name="Percent 33 2 2 4" xfId="31442" xr:uid="{00000000-0005-0000-0000-000003710000}"/>
    <cellStyle name="Percent 33 2 3" xfId="31443" xr:uid="{00000000-0005-0000-0000-000004710000}"/>
    <cellStyle name="Percent 33 2 3 2" xfId="31444" xr:uid="{00000000-0005-0000-0000-000005710000}"/>
    <cellStyle name="Percent 33 2 3 3" xfId="31445" xr:uid="{00000000-0005-0000-0000-000006710000}"/>
    <cellStyle name="Percent 33 2 3 4" xfId="31446" xr:uid="{00000000-0005-0000-0000-000007710000}"/>
    <cellStyle name="Percent 33 2 4" xfId="31447" xr:uid="{00000000-0005-0000-0000-000008710000}"/>
    <cellStyle name="Percent 33 2 4 2" xfId="31448" xr:uid="{00000000-0005-0000-0000-000009710000}"/>
    <cellStyle name="Percent 33 2 4 3" xfId="31449" xr:uid="{00000000-0005-0000-0000-00000A710000}"/>
    <cellStyle name="Percent 33 2 5" xfId="31450" xr:uid="{00000000-0005-0000-0000-00000B710000}"/>
    <cellStyle name="Percent 33 2 6" xfId="31451" xr:uid="{00000000-0005-0000-0000-00000C710000}"/>
    <cellStyle name="Percent 33 2 7" xfId="31452" xr:uid="{00000000-0005-0000-0000-00000D710000}"/>
    <cellStyle name="Percent 33 2 8" xfId="32454" xr:uid="{38A0AAB5-9671-4A7C-8918-FB2E0B4BB922}"/>
    <cellStyle name="Percent 33 3" xfId="31453" xr:uid="{00000000-0005-0000-0000-00000E710000}"/>
    <cellStyle name="Percent 33 3 2" xfId="31454" xr:uid="{00000000-0005-0000-0000-00000F710000}"/>
    <cellStyle name="Percent 33 3 2 2" xfId="31455" xr:uid="{00000000-0005-0000-0000-000010710000}"/>
    <cellStyle name="Percent 33 3 3" xfId="31456" xr:uid="{00000000-0005-0000-0000-000011710000}"/>
    <cellStyle name="Percent 33 3 4" xfId="31457" xr:uid="{00000000-0005-0000-0000-000012710000}"/>
    <cellStyle name="Percent 33 4" xfId="31458" xr:uid="{00000000-0005-0000-0000-000013710000}"/>
    <cellStyle name="Percent 33 4 2" xfId="31459" xr:uid="{00000000-0005-0000-0000-000014710000}"/>
    <cellStyle name="Percent 33 4 3" xfId="31460" xr:uid="{00000000-0005-0000-0000-000015710000}"/>
    <cellStyle name="Percent 33 4 4" xfId="31461" xr:uid="{00000000-0005-0000-0000-000016710000}"/>
    <cellStyle name="Percent 33 5" xfId="31462" xr:uid="{00000000-0005-0000-0000-000017710000}"/>
    <cellStyle name="Percent 33 5 2" xfId="31463" xr:uid="{00000000-0005-0000-0000-000018710000}"/>
    <cellStyle name="Percent 33 5 3" xfId="31464" xr:uid="{00000000-0005-0000-0000-000019710000}"/>
    <cellStyle name="Percent 33 6" xfId="31465" xr:uid="{00000000-0005-0000-0000-00001A710000}"/>
    <cellStyle name="Percent 33 7" xfId="31466" xr:uid="{00000000-0005-0000-0000-00001B710000}"/>
    <cellStyle name="Percent 33 8" xfId="31467" xr:uid="{00000000-0005-0000-0000-00001C710000}"/>
    <cellStyle name="Percent 34" xfId="174" xr:uid="{00000000-0005-0000-0000-00001D710000}"/>
    <cellStyle name="Percent 34 2" xfId="31468" xr:uid="{00000000-0005-0000-0000-00001E710000}"/>
    <cellStyle name="Percent 34 2 2" xfId="31469" xr:uid="{00000000-0005-0000-0000-00001F710000}"/>
    <cellStyle name="Percent 34 2 2 2" xfId="31470" xr:uid="{00000000-0005-0000-0000-000020710000}"/>
    <cellStyle name="Percent 34 2 2 2 2" xfId="31471" xr:uid="{00000000-0005-0000-0000-000021710000}"/>
    <cellStyle name="Percent 34 2 2 3" xfId="31472" xr:uid="{00000000-0005-0000-0000-000022710000}"/>
    <cellStyle name="Percent 34 2 2 4" xfId="31473" xr:uid="{00000000-0005-0000-0000-000023710000}"/>
    <cellStyle name="Percent 34 2 3" xfId="31474" xr:uid="{00000000-0005-0000-0000-000024710000}"/>
    <cellStyle name="Percent 34 2 3 2" xfId="31475" xr:uid="{00000000-0005-0000-0000-000025710000}"/>
    <cellStyle name="Percent 34 2 3 3" xfId="31476" xr:uid="{00000000-0005-0000-0000-000026710000}"/>
    <cellStyle name="Percent 34 2 3 4" xfId="31477" xr:uid="{00000000-0005-0000-0000-000027710000}"/>
    <cellStyle name="Percent 34 2 4" xfId="31478" xr:uid="{00000000-0005-0000-0000-000028710000}"/>
    <cellStyle name="Percent 34 2 4 2" xfId="31479" xr:uid="{00000000-0005-0000-0000-000029710000}"/>
    <cellStyle name="Percent 34 2 4 3" xfId="31480" xr:uid="{00000000-0005-0000-0000-00002A710000}"/>
    <cellStyle name="Percent 34 2 5" xfId="31481" xr:uid="{00000000-0005-0000-0000-00002B710000}"/>
    <cellStyle name="Percent 34 2 6" xfId="31482" xr:uid="{00000000-0005-0000-0000-00002C710000}"/>
    <cellStyle name="Percent 34 2 7" xfId="31483" xr:uid="{00000000-0005-0000-0000-00002D710000}"/>
    <cellStyle name="Percent 34 2 8" xfId="32455" xr:uid="{48DE9A6B-CEFA-4014-A4C2-BC713091F89C}"/>
    <cellStyle name="Percent 34 3" xfId="31484" xr:uid="{00000000-0005-0000-0000-00002E710000}"/>
    <cellStyle name="Percent 34 3 2" xfId="31485" xr:uid="{00000000-0005-0000-0000-00002F710000}"/>
    <cellStyle name="Percent 34 3 2 2" xfId="31486" xr:uid="{00000000-0005-0000-0000-000030710000}"/>
    <cellStyle name="Percent 34 3 3" xfId="31487" xr:uid="{00000000-0005-0000-0000-000031710000}"/>
    <cellStyle name="Percent 34 3 4" xfId="31488" xr:uid="{00000000-0005-0000-0000-000032710000}"/>
    <cellStyle name="Percent 34 4" xfId="31489" xr:uid="{00000000-0005-0000-0000-000033710000}"/>
    <cellStyle name="Percent 34 4 2" xfId="31490" xr:uid="{00000000-0005-0000-0000-000034710000}"/>
    <cellStyle name="Percent 34 4 3" xfId="31491" xr:uid="{00000000-0005-0000-0000-000035710000}"/>
    <cellStyle name="Percent 34 4 4" xfId="31492" xr:uid="{00000000-0005-0000-0000-000036710000}"/>
    <cellStyle name="Percent 34 5" xfId="31493" xr:uid="{00000000-0005-0000-0000-000037710000}"/>
    <cellStyle name="Percent 34 5 2" xfId="31494" xr:uid="{00000000-0005-0000-0000-000038710000}"/>
    <cellStyle name="Percent 34 5 3" xfId="31495" xr:uid="{00000000-0005-0000-0000-000039710000}"/>
    <cellStyle name="Percent 34 6" xfId="31496" xr:uid="{00000000-0005-0000-0000-00003A710000}"/>
    <cellStyle name="Percent 34 7" xfId="31497" xr:uid="{00000000-0005-0000-0000-00003B710000}"/>
    <cellStyle name="Percent 34 8" xfId="31498" xr:uid="{00000000-0005-0000-0000-00003C710000}"/>
    <cellStyle name="Percent 35" xfId="191" xr:uid="{00000000-0005-0000-0000-00003D710000}"/>
    <cellStyle name="Percent 35 2" xfId="654" xr:uid="{00000000-0005-0000-0000-00003E710000}"/>
    <cellStyle name="Percent 35 2 2" xfId="673" xr:uid="{00000000-0005-0000-0000-00003F710000}"/>
    <cellStyle name="Percent 35 2 2 2" xfId="3477" xr:uid="{00000000-0005-0000-0000-000040710000}"/>
    <cellStyle name="Percent 35 2 2 2 2" xfId="31499" xr:uid="{00000000-0005-0000-0000-000041710000}"/>
    <cellStyle name="Percent 35 2 2 2 3" xfId="31767" xr:uid="{00000000-0005-0000-0000-000042710000}"/>
    <cellStyle name="Percent 35 2 2 2 3 2" xfId="31782" xr:uid="{00000000-0005-0000-0000-000043710000}"/>
    <cellStyle name="Percent 35 2 2 3" xfId="31500" xr:uid="{00000000-0005-0000-0000-000044710000}"/>
    <cellStyle name="Percent 35 2 2 4" xfId="31501" xr:uid="{00000000-0005-0000-0000-000045710000}"/>
    <cellStyle name="Percent 35 2 2 5" xfId="31763" xr:uid="{00000000-0005-0000-0000-000046710000}"/>
    <cellStyle name="Percent 35 2 2 5 2" xfId="31771" xr:uid="{00000000-0005-0000-0000-000047710000}"/>
    <cellStyle name="Percent 35 2 2 5 3" xfId="31778" xr:uid="{00000000-0005-0000-0000-000048710000}"/>
    <cellStyle name="Percent 35 2 3" xfId="31502" xr:uid="{00000000-0005-0000-0000-000049710000}"/>
    <cellStyle name="Percent 35 2 3 2" xfId="31503" xr:uid="{00000000-0005-0000-0000-00004A710000}"/>
    <cellStyle name="Percent 35 2 3 3" xfId="31504" xr:uid="{00000000-0005-0000-0000-00004B710000}"/>
    <cellStyle name="Percent 35 2 3 4" xfId="31505" xr:uid="{00000000-0005-0000-0000-00004C710000}"/>
    <cellStyle name="Percent 35 2 3 5" xfId="31785" xr:uid="{00000000-0005-0000-0000-00004D710000}"/>
    <cellStyle name="Percent 35 2 4" xfId="31506" xr:uid="{00000000-0005-0000-0000-00004E710000}"/>
    <cellStyle name="Percent 35 2 4 2" xfId="31507" xr:uid="{00000000-0005-0000-0000-00004F710000}"/>
    <cellStyle name="Percent 35 2 4 3" xfId="31508" xr:uid="{00000000-0005-0000-0000-000050710000}"/>
    <cellStyle name="Percent 35 2 5" xfId="31509" xr:uid="{00000000-0005-0000-0000-000051710000}"/>
    <cellStyle name="Percent 35 2 6" xfId="31510" xr:uid="{00000000-0005-0000-0000-000052710000}"/>
    <cellStyle name="Percent 35 2 7" xfId="31511" xr:uid="{00000000-0005-0000-0000-000053710000}"/>
    <cellStyle name="Percent 35 2 8" xfId="32457" xr:uid="{759F6651-302F-4B7A-A711-471CB241CC4E}"/>
    <cellStyle name="Percent 35 3" xfId="31512" xr:uid="{00000000-0005-0000-0000-000054710000}"/>
    <cellStyle name="Percent 35 3 2" xfId="31513" xr:uid="{00000000-0005-0000-0000-000055710000}"/>
    <cellStyle name="Percent 35 3 2 2" xfId="31514" xr:uid="{00000000-0005-0000-0000-000056710000}"/>
    <cellStyle name="Percent 35 3 3" xfId="31515" xr:uid="{00000000-0005-0000-0000-000057710000}"/>
    <cellStyle name="Percent 35 3 4" xfId="31516" xr:uid="{00000000-0005-0000-0000-000058710000}"/>
    <cellStyle name="Percent 35 4" xfId="31517" xr:uid="{00000000-0005-0000-0000-000059710000}"/>
    <cellStyle name="Percent 35 4 2" xfId="31518" xr:uid="{00000000-0005-0000-0000-00005A710000}"/>
    <cellStyle name="Percent 35 4 3" xfId="31519" xr:uid="{00000000-0005-0000-0000-00005B710000}"/>
    <cellStyle name="Percent 35 4 4" xfId="31520" xr:uid="{00000000-0005-0000-0000-00005C710000}"/>
    <cellStyle name="Percent 35 5" xfId="31521" xr:uid="{00000000-0005-0000-0000-00005D710000}"/>
    <cellStyle name="Percent 35 5 2" xfId="31522" xr:uid="{00000000-0005-0000-0000-00005E710000}"/>
    <cellStyle name="Percent 35 5 3" xfId="31523" xr:uid="{00000000-0005-0000-0000-00005F710000}"/>
    <cellStyle name="Percent 35 6" xfId="31524" xr:uid="{00000000-0005-0000-0000-000060710000}"/>
    <cellStyle name="Percent 35 7" xfId="31525" xr:uid="{00000000-0005-0000-0000-000061710000}"/>
    <cellStyle name="Percent 35 8" xfId="31526" xr:uid="{00000000-0005-0000-0000-000062710000}"/>
    <cellStyle name="Percent 35 9" xfId="32456" xr:uid="{281BFA79-129E-4C3D-81DE-DD208D877878}"/>
    <cellStyle name="Percent 36" xfId="666" xr:uid="{00000000-0005-0000-0000-000063710000}"/>
    <cellStyle name="Percent 36 2" xfId="675" xr:uid="{00000000-0005-0000-0000-000064710000}"/>
    <cellStyle name="Percent 36 2 2" xfId="31527" xr:uid="{00000000-0005-0000-0000-000065710000}"/>
    <cellStyle name="Percent 36 2 3" xfId="32459" xr:uid="{18FB5ADD-CD39-4AAF-8BFD-7D3FFA4F890A}"/>
    <cellStyle name="Percent 36 3" xfId="32458" xr:uid="{707725AC-6925-461A-ACDE-F58771ABE867}"/>
    <cellStyle name="Percent 37" xfId="1033" xr:uid="{00000000-0005-0000-0000-000066710000}"/>
    <cellStyle name="Percent 37 2" xfId="32460" xr:uid="{617E6CAE-7DAE-47B1-8A6B-13EFCE3CA65F}"/>
    <cellStyle name="Percent 38" xfId="3472" xr:uid="{00000000-0005-0000-0000-000067710000}"/>
    <cellStyle name="Percent 38 2" xfId="31798" xr:uid="{00000000-0005-0000-0000-000068710000}"/>
    <cellStyle name="Percent 38 3" xfId="32461" xr:uid="{164A17B7-F1FB-40EE-8C78-CAE2FD42C730}"/>
    <cellStyle name="Percent 39" xfId="31528" xr:uid="{00000000-0005-0000-0000-000069710000}"/>
    <cellStyle name="Percent 39 2" xfId="32462" xr:uid="{748269AF-49A4-4D71-9FF7-920DCBF3E0BD}"/>
    <cellStyle name="Percent 4" xfId="175" xr:uid="{00000000-0005-0000-0000-00006A710000}"/>
    <cellStyle name="Percent 4 2" xfId="31529" xr:uid="{00000000-0005-0000-0000-00006B710000}"/>
    <cellStyle name="Percent 4 2 2" xfId="31530" xr:uid="{00000000-0005-0000-0000-00006C710000}"/>
    <cellStyle name="Percent 4 2 2 2" xfId="31531" xr:uid="{00000000-0005-0000-0000-00006D710000}"/>
    <cellStyle name="Percent 4 2 3" xfId="31532" xr:uid="{00000000-0005-0000-0000-00006E710000}"/>
    <cellStyle name="Percent 4 2 4" xfId="31533" xr:uid="{00000000-0005-0000-0000-00006F710000}"/>
    <cellStyle name="Percent 4 2 5" xfId="32464" xr:uid="{299B6B81-E702-4B9E-B14C-1A385834BEF6}"/>
    <cellStyle name="Percent 4 3" xfId="31534" xr:uid="{00000000-0005-0000-0000-000070710000}"/>
    <cellStyle name="Percent 4 3 2" xfId="31535" xr:uid="{00000000-0005-0000-0000-000071710000}"/>
    <cellStyle name="Percent 4 3 2 2" xfId="31536" xr:uid="{00000000-0005-0000-0000-000072710000}"/>
    <cellStyle name="Percent 4 3 3" xfId="31537" xr:uid="{00000000-0005-0000-0000-000073710000}"/>
    <cellStyle name="Percent 4 3 4" xfId="31538" xr:uid="{00000000-0005-0000-0000-000074710000}"/>
    <cellStyle name="Percent 4 3 5" xfId="32465" xr:uid="{02B1D3AA-E05A-4114-B8E3-2491347141EB}"/>
    <cellStyle name="Percent 4 4" xfId="31834" xr:uid="{30C7EEE4-E871-45EA-A5BA-B746B7EEA22C}"/>
    <cellStyle name="Percent 4 5" xfId="32463" xr:uid="{BD1B944E-B84F-49C0-805D-EED62AB1D7A1}"/>
    <cellStyle name="Percent 40" xfId="31539" xr:uid="{00000000-0005-0000-0000-000075710000}"/>
    <cellStyle name="Percent 40 2" xfId="32466" xr:uid="{305B283E-A534-401A-967C-10670E6AD3A5}"/>
    <cellStyle name="Percent 41" xfId="31540" xr:uid="{00000000-0005-0000-0000-000076710000}"/>
    <cellStyle name="Percent 41 2" xfId="31541" xr:uid="{00000000-0005-0000-0000-000077710000}"/>
    <cellStyle name="Percent 41 2 2" xfId="31542" xr:uid="{00000000-0005-0000-0000-000078710000}"/>
    <cellStyle name="Percent 41 2 2 2" xfId="31543" xr:uid="{00000000-0005-0000-0000-000079710000}"/>
    <cellStyle name="Percent 41 2 3" xfId="31544" xr:uid="{00000000-0005-0000-0000-00007A710000}"/>
    <cellStyle name="Percent 41 2 4" xfId="31545" xr:uid="{00000000-0005-0000-0000-00007B710000}"/>
    <cellStyle name="Percent 41 3" xfId="31546" xr:uid="{00000000-0005-0000-0000-00007C710000}"/>
    <cellStyle name="Percent 41 3 2" xfId="31547" xr:uid="{00000000-0005-0000-0000-00007D710000}"/>
    <cellStyle name="Percent 41 3 3" xfId="31548" xr:uid="{00000000-0005-0000-0000-00007E710000}"/>
    <cellStyle name="Percent 41 3 4" xfId="31549" xr:uid="{00000000-0005-0000-0000-00007F710000}"/>
    <cellStyle name="Percent 41 4" xfId="31550" xr:uid="{00000000-0005-0000-0000-000080710000}"/>
    <cellStyle name="Percent 41 4 2" xfId="31551" xr:uid="{00000000-0005-0000-0000-000081710000}"/>
    <cellStyle name="Percent 41 4 3" xfId="31552" xr:uid="{00000000-0005-0000-0000-000082710000}"/>
    <cellStyle name="Percent 41 5" xfId="31553" xr:uid="{00000000-0005-0000-0000-000083710000}"/>
    <cellStyle name="Percent 41 5 2" xfId="31554" xr:uid="{00000000-0005-0000-0000-000084710000}"/>
    <cellStyle name="Percent 41 6" xfId="31555" xr:uid="{00000000-0005-0000-0000-000085710000}"/>
    <cellStyle name="Percent 41 7" xfId="31556" xr:uid="{00000000-0005-0000-0000-000086710000}"/>
    <cellStyle name="Percent 41 8" xfId="31557" xr:uid="{00000000-0005-0000-0000-000087710000}"/>
    <cellStyle name="Percent 41 9" xfId="32467" xr:uid="{AB1C3191-F62A-4705-A3BB-5C4037FE21FA}"/>
    <cellStyle name="Percent 42" xfId="31558" xr:uid="{00000000-0005-0000-0000-000088710000}"/>
    <cellStyle name="Percent 42 2" xfId="31559" xr:uid="{00000000-0005-0000-0000-000089710000}"/>
    <cellStyle name="Percent 42 2 2" xfId="31560" xr:uid="{00000000-0005-0000-0000-00008A710000}"/>
    <cellStyle name="Percent 42 2 2 2" xfId="31561" xr:uid="{00000000-0005-0000-0000-00008B710000}"/>
    <cellStyle name="Percent 42 2 3" xfId="31562" xr:uid="{00000000-0005-0000-0000-00008C710000}"/>
    <cellStyle name="Percent 42 2 4" xfId="31563" xr:uid="{00000000-0005-0000-0000-00008D710000}"/>
    <cellStyle name="Percent 42 3" xfId="31564" xr:uid="{00000000-0005-0000-0000-00008E710000}"/>
    <cellStyle name="Percent 42 3 2" xfId="31565" xr:uid="{00000000-0005-0000-0000-00008F710000}"/>
    <cellStyle name="Percent 42 3 3" xfId="31566" xr:uid="{00000000-0005-0000-0000-000090710000}"/>
    <cellStyle name="Percent 42 3 4" xfId="31567" xr:uid="{00000000-0005-0000-0000-000091710000}"/>
    <cellStyle name="Percent 42 4" xfId="31568" xr:uid="{00000000-0005-0000-0000-000092710000}"/>
    <cellStyle name="Percent 42 4 2" xfId="31569" xr:uid="{00000000-0005-0000-0000-000093710000}"/>
    <cellStyle name="Percent 42 4 3" xfId="31570" xr:uid="{00000000-0005-0000-0000-000094710000}"/>
    <cellStyle name="Percent 42 5" xfId="31571" xr:uid="{00000000-0005-0000-0000-000095710000}"/>
    <cellStyle name="Percent 42 6" xfId="31572" xr:uid="{00000000-0005-0000-0000-000096710000}"/>
    <cellStyle name="Percent 42 7" xfId="31573" xr:uid="{00000000-0005-0000-0000-000097710000}"/>
    <cellStyle name="Percent 42 8" xfId="32498" xr:uid="{57B92CA1-7E3B-42BC-BDA7-C9F9DEE5D15D}"/>
    <cellStyle name="Percent 43" xfId="31574" xr:uid="{00000000-0005-0000-0000-000098710000}"/>
    <cellStyle name="Percent 43 2" xfId="31575" xr:uid="{00000000-0005-0000-0000-000099710000}"/>
    <cellStyle name="Percent 43 2 2" xfId="31576" xr:uid="{00000000-0005-0000-0000-00009A710000}"/>
    <cellStyle name="Percent 43 2 2 2" xfId="31577" xr:uid="{00000000-0005-0000-0000-00009B710000}"/>
    <cellStyle name="Percent 43 2 3" xfId="31578" xr:uid="{00000000-0005-0000-0000-00009C710000}"/>
    <cellStyle name="Percent 43 2 4" xfId="31579" xr:uid="{00000000-0005-0000-0000-00009D710000}"/>
    <cellStyle name="Percent 43 3" xfId="31580" xr:uid="{00000000-0005-0000-0000-00009E710000}"/>
    <cellStyle name="Percent 43 3 2" xfId="31581" xr:uid="{00000000-0005-0000-0000-00009F710000}"/>
    <cellStyle name="Percent 43 3 3" xfId="31582" xr:uid="{00000000-0005-0000-0000-0000A0710000}"/>
    <cellStyle name="Percent 43 3 4" xfId="31583" xr:uid="{00000000-0005-0000-0000-0000A1710000}"/>
    <cellStyle name="Percent 43 4" xfId="31584" xr:uid="{00000000-0005-0000-0000-0000A2710000}"/>
    <cellStyle name="Percent 43 4 2" xfId="31585" xr:uid="{00000000-0005-0000-0000-0000A3710000}"/>
    <cellStyle name="Percent 43 4 3" xfId="31586" xr:uid="{00000000-0005-0000-0000-0000A4710000}"/>
    <cellStyle name="Percent 43 5" xfId="31587" xr:uid="{00000000-0005-0000-0000-0000A5710000}"/>
    <cellStyle name="Percent 43 6" xfId="31588" xr:uid="{00000000-0005-0000-0000-0000A6710000}"/>
    <cellStyle name="Percent 43 7" xfId="31589" xr:uid="{00000000-0005-0000-0000-0000A7710000}"/>
    <cellStyle name="Percent 43 8" xfId="32500" xr:uid="{4B43E6F0-63A2-4D61-8395-55433BD2FE47}"/>
    <cellStyle name="Percent 44" xfId="31590" xr:uid="{00000000-0005-0000-0000-0000A8710000}"/>
    <cellStyle name="Percent 44 2" xfId="31591" xr:uid="{00000000-0005-0000-0000-0000A9710000}"/>
    <cellStyle name="Percent 44 2 2" xfId="31592" xr:uid="{00000000-0005-0000-0000-0000AA710000}"/>
    <cellStyle name="Percent 44 3" xfId="31593" xr:uid="{00000000-0005-0000-0000-0000AB710000}"/>
    <cellStyle name="Percent 44 4" xfId="31594" xr:uid="{00000000-0005-0000-0000-0000AC710000}"/>
    <cellStyle name="Percent 44 5" xfId="32502" xr:uid="{27209CC9-3810-42EF-81A9-C9FD87B10A2A}"/>
    <cellStyle name="Percent 45" xfId="31595" xr:uid="{00000000-0005-0000-0000-0000AD710000}"/>
    <cellStyle name="Percent 45 2" xfId="31596" xr:uid="{00000000-0005-0000-0000-0000AE710000}"/>
    <cellStyle name="Percent 45 2 2" xfId="32511" xr:uid="{C75E8015-A995-4187-A3C2-E40E2BDFF8D3}"/>
    <cellStyle name="Percent 46" xfId="31597" xr:uid="{00000000-0005-0000-0000-0000AF710000}"/>
    <cellStyle name="Percent 46 2" xfId="31598" xr:uid="{00000000-0005-0000-0000-0000B0710000}"/>
    <cellStyle name="Percent 46 3" xfId="32514" xr:uid="{82AE6B43-6455-445D-87FB-698C1195DDE7}"/>
    <cellStyle name="Percent 47" xfId="31599" xr:uid="{00000000-0005-0000-0000-0000B1710000}"/>
    <cellStyle name="Percent 47 2" xfId="31600" xr:uid="{00000000-0005-0000-0000-0000B2710000}"/>
    <cellStyle name="Percent 48" xfId="31601" xr:uid="{00000000-0005-0000-0000-0000B3710000}"/>
    <cellStyle name="Percent 48 2" xfId="31602" xr:uid="{00000000-0005-0000-0000-0000B4710000}"/>
    <cellStyle name="Percent 49" xfId="31603" xr:uid="{00000000-0005-0000-0000-0000B5710000}"/>
    <cellStyle name="Percent 49 2" xfId="31604" xr:uid="{00000000-0005-0000-0000-0000B6710000}"/>
    <cellStyle name="Percent 5" xfId="176" xr:uid="{00000000-0005-0000-0000-0000B7710000}"/>
    <cellStyle name="Percent 5 2" xfId="31605" xr:uid="{00000000-0005-0000-0000-0000B8710000}"/>
    <cellStyle name="Percent 50" xfId="31606" xr:uid="{00000000-0005-0000-0000-0000B9710000}"/>
    <cellStyle name="Percent 50 2" xfId="31607" xr:uid="{00000000-0005-0000-0000-0000BA710000}"/>
    <cellStyle name="Percent 51" xfId="31608" xr:uid="{00000000-0005-0000-0000-0000BB710000}"/>
    <cellStyle name="Percent 51 2" xfId="31609" xr:uid="{00000000-0005-0000-0000-0000BC710000}"/>
    <cellStyle name="Percent 52" xfId="31610" xr:uid="{00000000-0005-0000-0000-0000BD710000}"/>
    <cellStyle name="Percent 52 2" xfId="31611" xr:uid="{00000000-0005-0000-0000-0000BE710000}"/>
    <cellStyle name="Percent 53" xfId="31612" xr:uid="{00000000-0005-0000-0000-0000BF710000}"/>
    <cellStyle name="Percent 53 2" xfId="31613" xr:uid="{00000000-0005-0000-0000-0000C0710000}"/>
    <cellStyle name="Percent 54" xfId="31614" xr:uid="{00000000-0005-0000-0000-0000C1710000}"/>
    <cellStyle name="Percent 54 2" xfId="31615" xr:uid="{00000000-0005-0000-0000-0000C2710000}"/>
    <cellStyle name="Percent 55" xfId="31616" xr:uid="{00000000-0005-0000-0000-0000C3710000}"/>
    <cellStyle name="Percent 55 2" xfId="31617" xr:uid="{00000000-0005-0000-0000-0000C4710000}"/>
    <cellStyle name="Percent 56" xfId="31618" xr:uid="{00000000-0005-0000-0000-0000C5710000}"/>
    <cellStyle name="Percent 56 2" xfId="31619" xr:uid="{00000000-0005-0000-0000-0000C6710000}"/>
    <cellStyle name="Percent 57" xfId="31620" xr:uid="{00000000-0005-0000-0000-0000C7710000}"/>
    <cellStyle name="Percent 57 2" xfId="31621" xr:uid="{00000000-0005-0000-0000-0000C8710000}"/>
    <cellStyle name="Percent 58" xfId="31622" xr:uid="{00000000-0005-0000-0000-0000C9710000}"/>
    <cellStyle name="Percent 59" xfId="31623" xr:uid="{00000000-0005-0000-0000-0000CA710000}"/>
    <cellStyle name="Percent 6" xfId="177" xr:uid="{00000000-0005-0000-0000-0000CB710000}"/>
    <cellStyle name="Percent 6 2" xfId="31624" xr:uid="{00000000-0005-0000-0000-0000CC710000}"/>
    <cellStyle name="Percent 6 3" xfId="31625" xr:uid="{00000000-0005-0000-0000-0000CD710000}"/>
    <cellStyle name="Percent 6 3 2" xfId="31626" xr:uid="{00000000-0005-0000-0000-0000CE710000}"/>
    <cellStyle name="Percent 6 3 2 2" xfId="31627" xr:uid="{00000000-0005-0000-0000-0000CF710000}"/>
    <cellStyle name="Percent 6 3 3" xfId="31628" xr:uid="{00000000-0005-0000-0000-0000D0710000}"/>
    <cellStyle name="Percent 6 3 4" xfId="31629" xr:uid="{00000000-0005-0000-0000-0000D1710000}"/>
    <cellStyle name="Percent 6 4" xfId="32468" xr:uid="{FEAF71A8-D679-48F6-AA15-D0F1D0F07A8D}"/>
    <cellStyle name="Percent 60" xfId="31630" xr:uid="{00000000-0005-0000-0000-0000D2710000}"/>
    <cellStyle name="Percent 61" xfId="31631" xr:uid="{00000000-0005-0000-0000-0000D3710000}"/>
    <cellStyle name="Percent 62" xfId="31632" xr:uid="{00000000-0005-0000-0000-0000D4710000}"/>
    <cellStyle name="Percent 63" xfId="31633" xr:uid="{00000000-0005-0000-0000-0000D5710000}"/>
    <cellStyle name="Percent 64" xfId="31634" xr:uid="{00000000-0005-0000-0000-0000D6710000}"/>
    <cellStyle name="Percent 65" xfId="31635" xr:uid="{00000000-0005-0000-0000-0000D7710000}"/>
    <cellStyle name="Percent 66" xfId="31636" xr:uid="{00000000-0005-0000-0000-0000D8710000}"/>
    <cellStyle name="Percent 67" xfId="31637" xr:uid="{00000000-0005-0000-0000-0000D9710000}"/>
    <cellStyle name="Percent 68" xfId="31638" xr:uid="{00000000-0005-0000-0000-0000DA710000}"/>
    <cellStyle name="Percent 69" xfId="31639" xr:uid="{00000000-0005-0000-0000-0000DB710000}"/>
    <cellStyle name="Percent 7" xfId="178" xr:uid="{00000000-0005-0000-0000-0000DC710000}"/>
    <cellStyle name="Percent 7 2" xfId="1034" xr:uid="{00000000-0005-0000-0000-0000DD710000}"/>
    <cellStyle name="Percent 7 3" xfId="32469" xr:uid="{102AD33D-032F-4120-B4EC-29C791F0ECFF}"/>
    <cellStyle name="Percent 70" xfId="31640" xr:uid="{00000000-0005-0000-0000-0000DE710000}"/>
    <cellStyle name="Percent 71" xfId="31641" xr:uid="{00000000-0005-0000-0000-0000DF710000}"/>
    <cellStyle name="Percent 72" xfId="31642" xr:uid="{00000000-0005-0000-0000-0000E0710000}"/>
    <cellStyle name="Percent 73" xfId="31643" xr:uid="{00000000-0005-0000-0000-0000E1710000}"/>
    <cellStyle name="Percent 74" xfId="31644" xr:uid="{00000000-0005-0000-0000-0000E2710000}"/>
    <cellStyle name="Percent 75" xfId="31645" xr:uid="{00000000-0005-0000-0000-0000E3710000}"/>
    <cellStyle name="Percent 76" xfId="31646" xr:uid="{00000000-0005-0000-0000-0000E4710000}"/>
    <cellStyle name="Percent 77" xfId="31647" xr:uid="{00000000-0005-0000-0000-0000E5710000}"/>
    <cellStyle name="Percent 78" xfId="31648" xr:uid="{00000000-0005-0000-0000-0000E6710000}"/>
    <cellStyle name="Percent 79" xfId="31649" xr:uid="{00000000-0005-0000-0000-0000E7710000}"/>
    <cellStyle name="Percent 8" xfId="179" xr:uid="{00000000-0005-0000-0000-0000E8710000}"/>
    <cellStyle name="Percent 8 2" xfId="31650" xr:uid="{00000000-0005-0000-0000-0000E9710000}"/>
    <cellStyle name="Percent 8 3" xfId="32470" xr:uid="{0935AE8A-3D90-489B-99A3-34F6B9177240}"/>
    <cellStyle name="Percent 80" xfId="31651" xr:uid="{00000000-0005-0000-0000-0000EA710000}"/>
    <cellStyle name="Percent 81" xfId="31652" xr:uid="{00000000-0005-0000-0000-0000EB710000}"/>
    <cellStyle name="Percent 82" xfId="31653" xr:uid="{00000000-0005-0000-0000-0000EC710000}"/>
    <cellStyle name="Percent 83" xfId="31654" xr:uid="{00000000-0005-0000-0000-0000ED710000}"/>
    <cellStyle name="Percent 84" xfId="31655" xr:uid="{00000000-0005-0000-0000-0000EE710000}"/>
    <cellStyle name="Percent 85" xfId="31656" xr:uid="{00000000-0005-0000-0000-0000EF710000}"/>
    <cellStyle name="Percent 86" xfId="31657" xr:uid="{00000000-0005-0000-0000-0000F0710000}"/>
    <cellStyle name="Percent 87" xfId="31658" xr:uid="{00000000-0005-0000-0000-0000F1710000}"/>
    <cellStyle name="Percent 88" xfId="31659" xr:uid="{00000000-0005-0000-0000-0000F2710000}"/>
    <cellStyle name="Percent 89" xfId="31660" xr:uid="{00000000-0005-0000-0000-0000F3710000}"/>
    <cellStyle name="Percent 9" xfId="180" xr:uid="{00000000-0005-0000-0000-0000F4710000}"/>
    <cellStyle name="Percent 9 2" xfId="31661" xr:uid="{00000000-0005-0000-0000-0000F5710000}"/>
    <cellStyle name="Percent 9 3" xfId="32471" xr:uid="{8B1EC0C4-46F3-46CA-B89D-927F788E7F19}"/>
    <cellStyle name="Percent 90" xfId="31662" xr:uid="{00000000-0005-0000-0000-0000F6710000}"/>
    <cellStyle name="Percent 91" xfId="31663" xr:uid="{00000000-0005-0000-0000-0000F7710000}"/>
    <cellStyle name="Percent 92" xfId="31664" xr:uid="{00000000-0005-0000-0000-0000F8710000}"/>
    <cellStyle name="Percent 93" xfId="31665" xr:uid="{00000000-0005-0000-0000-0000F9710000}"/>
    <cellStyle name="Percent 94" xfId="31666" xr:uid="{00000000-0005-0000-0000-0000FA710000}"/>
    <cellStyle name="Percent 95" xfId="31667" xr:uid="{00000000-0005-0000-0000-0000FB710000}"/>
    <cellStyle name="Percent 96" xfId="31668" xr:uid="{00000000-0005-0000-0000-0000FC710000}"/>
    <cellStyle name="Percent 97" xfId="31669" xr:uid="{00000000-0005-0000-0000-0000FD710000}"/>
    <cellStyle name="Percent 98" xfId="31670" xr:uid="{00000000-0005-0000-0000-0000FE710000}"/>
    <cellStyle name="Percent 99" xfId="31671" xr:uid="{00000000-0005-0000-0000-0000FF710000}"/>
    <cellStyle name="Percent Hard" xfId="510" xr:uid="{00000000-0005-0000-0000-000000720000}"/>
    <cellStyle name="Percent Hard 2" xfId="511" xr:uid="{00000000-0005-0000-0000-000001720000}"/>
    <cellStyle name="Percent Hard 3" xfId="512" xr:uid="{00000000-0005-0000-0000-000002720000}"/>
    <cellStyle name="percent no decimal" xfId="1035" xr:uid="{00000000-0005-0000-0000-000003720000}"/>
    <cellStyle name="Percent1" xfId="1036" xr:uid="{00000000-0005-0000-0000-000004720000}"/>
    <cellStyle name="Percent2" xfId="1037" xr:uid="{00000000-0005-0000-0000-000005720000}"/>
    <cellStyle name="Porcentaje" xfId="1038" xr:uid="{00000000-0005-0000-0000-000006720000}"/>
    <cellStyle name="PrePop Currency (0)" xfId="513" xr:uid="{00000000-0005-0000-0000-000007720000}"/>
    <cellStyle name="PrePop Currency (0) 2" xfId="514" xr:uid="{00000000-0005-0000-0000-000008720000}"/>
    <cellStyle name="PrePop Currency (0) 3" xfId="515" xr:uid="{00000000-0005-0000-0000-000009720000}"/>
    <cellStyle name="PrePop Currency (2)" xfId="516" xr:uid="{00000000-0005-0000-0000-00000A720000}"/>
    <cellStyle name="PrePop Currency (2) 2" xfId="517" xr:uid="{00000000-0005-0000-0000-00000B720000}"/>
    <cellStyle name="PrePop Currency (2) 3" xfId="518" xr:uid="{00000000-0005-0000-0000-00000C720000}"/>
    <cellStyle name="PrePop Units (0)" xfId="519" xr:uid="{00000000-0005-0000-0000-00000D720000}"/>
    <cellStyle name="PrePop Units (0) 2" xfId="520" xr:uid="{00000000-0005-0000-0000-00000E720000}"/>
    <cellStyle name="PrePop Units (0) 3" xfId="521" xr:uid="{00000000-0005-0000-0000-00000F720000}"/>
    <cellStyle name="PrePop Units (1)" xfId="522" xr:uid="{00000000-0005-0000-0000-000010720000}"/>
    <cellStyle name="PrePop Units (1) 2" xfId="523" xr:uid="{00000000-0005-0000-0000-000011720000}"/>
    <cellStyle name="PrePop Units (1) 3" xfId="524" xr:uid="{00000000-0005-0000-0000-000012720000}"/>
    <cellStyle name="PrePop Units (2)" xfId="525" xr:uid="{00000000-0005-0000-0000-000013720000}"/>
    <cellStyle name="PrePop Units (2) 2" xfId="526" xr:uid="{00000000-0005-0000-0000-000014720000}"/>
    <cellStyle name="PrePop Units (2) 3" xfId="527" xr:uid="{00000000-0005-0000-0000-000015720000}"/>
    <cellStyle name="pricing" xfId="1039" xr:uid="{00000000-0005-0000-0000-000016720000}"/>
    <cellStyle name="PSChar" xfId="528" xr:uid="{00000000-0005-0000-0000-000017720000}"/>
    <cellStyle name="PSChar 2" xfId="529" xr:uid="{00000000-0005-0000-0000-000018720000}"/>
    <cellStyle name="PSChar 3" xfId="530" xr:uid="{00000000-0005-0000-0000-000019720000}"/>
    <cellStyle name="PSDate" xfId="531" xr:uid="{00000000-0005-0000-0000-00001A720000}"/>
    <cellStyle name="PSDate 2" xfId="532" xr:uid="{00000000-0005-0000-0000-00001B720000}"/>
    <cellStyle name="PSDate 3" xfId="533" xr:uid="{00000000-0005-0000-0000-00001C720000}"/>
    <cellStyle name="PSDec" xfId="534" xr:uid="{00000000-0005-0000-0000-00001D720000}"/>
    <cellStyle name="PSDec 2" xfId="535" xr:uid="{00000000-0005-0000-0000-00001E720000}"/>
    <cellStyle name="PSDec 3" xfId="536" xr:uid="{00000000-0005-0000-0000-00001F720000}"/>
    <cellStyle name="PSHeading" xfId="537" xr:uid="{00000000-0005-0000-0000-000020720000}"/>
    <cellStyle name="PSHeading 2" xfId="538" xr:uid="{00000000-0005-0000-0000-000021720000}"/>
    <cellStyle name="PSHeading 3" xfId="539" xr:uid="{00000000-0005-0000-0000-000022720000}"/>
    <cellStyle name="PSHeading 4" xfId="32473" xr:uid="{4FCC1A71-360B-4A33-AB8F-E483ED1BD88B}"/>
    <cellStyle name="PSInt" xfId="540" xr:uid="{00000000-0005-0000-0000-000023720000}"/>
    <cellStyle name="PSInt 2" xfId="541" xr:uid="{00000000-0005-0000-0000-000024720000}"/>
    <cellStyle name="PSInt 3" xfId="542" xr:uid="{00000000-0005-0000-0000-000025720000}"/>
    <cellStyle name="PSSpacer" xfId="543" xr:uid="{00000000-0005-0000-0000-000026720000}"/>
    <cellStyle name="PSSpacer 2" xfId="544" xr:uid="{00000000-0005-0000-0000-000027720000}"/>
    <cellStyle name="PSSpacer 3" xfId="545" xr:uid="{00000000-0005-0000-0000-000028720000}"/>
    <cellStyle name="Randy" xfId="546" xr:uid="{00000000-0005-0000-0000-000029720000}"/>
    <cellStyle name="RateCell" xfId="31672" xr:uid="{00000000-0005-0000-0000-00002A720000}"/>
    <cellStyle name="RateHdr" xfId="31673" xr:uid="{00000000-0005-0000-0000-00002B720000}"/>
    <cellStyle name="Reg1" xfId="547" xr:uid="{00000000-0005-0000-0000-00002C720000}"/>
    <cellStyle name="Reg2" xfId="548" xr:uid="{00000000-0005-0000-0000-00002D720000}"/>
    <cellStyle name="Reg3" xfId="549" xr:uid="{00000000-0005-0000-0000-00002E720000}"/>
    <cellStyle name="Reg4" xfId="550" xr:uid="{00000000-0005-0000-0000-00002F720000}"/>
    <cellStyle name="Reg5" xfId="551" xr:uid="{00000000-0005-0000-0000-000030720000}"/>
    <cellStyle name="Reg5 2" xfId="32474" xr:uid="{FED6D883-BD73-435C-B943-4DC59B552054}"/>
    <cellStyle name="Reg6" xfId="552" xr:uid="{00000000-0005-0000-0000-000031720000}"/>
    <cellStyle name="Reg7" xfId="553" xr:uid="{00000000-0005-0000-0000-000032720000}"/>
    <cellStyle name="Reg8" xfId="554" xr:uid="{00000000-0005-0000-0000-000033720000}"/>
    <cellStyle name="Reg9" xfId="555" xr:uid="{00000000-0005-0000-0000-000034720000}"/>
    <cellStyle name="RevList" xfId="556" xr:uid="{00000000-0005-0000-0000-000035720000}"/>
    <cellStyle name="RM" xfId="1040" xr:uid="{00000000-0005-0000-0000-000036720000}"/>
    <cellStyle name="RSVD" xfId="1041" xr:uid="{00000000-0005-0000-0000-000037720000}"/>
    <cellStyle name="SchedGen" xfId="1042" xr:uid="{00000000-0005-0000-0000-000038720000}"/>
    <cellStyle name="SchedValue" xfId="31674" xr:uid="{00000000-0005-0000-0000-000039720000}"/>
    <cellStyle name="SchedValue2" xfId="31675" xr:uid="{00000000-0005-0000-0000-00003A720000}"/>
    <cellStyle name="ScotchRule" xfId="31757" xr:uid="{00000000-0005-0000-0000-00003B720000}"/>
    <cellStyle name="Shade" xfId="1043" xr:uid="{00000000-0005-0000-0000-00003C720000}"/>
    <cellStyle name="Shaded" xfId="557" xr:uid="{00000000-0005-0000-0000-00003D720000}"/>
    <cellStyle name="Shaded 2" xfId="1044" xr:uid="{00000000-0005-0000-0000-00003E720000}"/>
    <cellStyle name="Short $" xfId="558" xr:uid="{00000000-0005-0000-0000-00003F720000}"/>
    <cellStyle name="Short $ 2" xfId="559" xr:uid="{00000000-0005-0000-0000-000040720000}"/>
    <cellStyle name="Short $ 3" xfId="560" xr:uid="{00000000-0005-0000-0000-000041720000}"/>
    <cellStyle name="Single Accounting" xfId="561" xr:uid="{00000000-0005-0000-0000-000042720000}"/>
    <cellStyle name="SpecialHeader" xfId="562" xr:uid="{00000000-0005-0000-0000-000043720000}"/>
    <cellStyle name="SpecialHeader 2" xfId="563" xr:uid="{00000000-0005-0000-0000-000044720000}"/>
    <cellStyle name="SpecialHeader 3" xfId="564" xr:uid="{00000000-0005-0000-0000-000045720000}"/>
    <cellStyle name="SPOl" xfId="31758" xr:uid="{00000000-0005-0000-0000-000046720000}"/>
    <cellStyle name="SS Col Hdr" xfId="565" xr:uid="{00000000-0005-0000-0000-000047720000}"/>
    <cellStyle name="SS Dim 1 Blank" xfId="566" xr:uid="{00000000-0005-0000-0000-000048720000}"/>
    <cellStyle name="SS Dim 1 Blank 2" xfId="567" xr:uid="{00000000-0005-0000-0000-000049720000}"/>
    <cellStyle name="SS Dim 1 Blank 3" xfId="568" xr:uid="{00000000-0005-0000-0000-00004A720000}"/>
    <cellStyle name="SS Dim 1 Title" xfId="569" xr:uid="{00000000-0005-0000-0000-00004B720000}"/>
    <cellStyle name="SS Dim 1 Value" xfId="570" xr:uid="{00000000-0005-0000-0000-00004C720000}"/>
    <cellStyle name="SS Dim 2 Blank" xfId="571" xr:uid="{00000000-0005-0000-0000-00004D720000}"/>
    <cellStyle name="SS Dim 2 Title" xfId="572" xr:uid="{00000000-0005-0000-0000-00004E720000}"/>
    <cellStyle name="SS Dim 2 Value" xfId="573" xr:uid="{00000000-0005-0000-0000-00004F720000}"/>
    <cellStyle name="SS Dim 3 Blank" xfId="574" xr:uid="{00000000-0005-0000-0000-000050720000}"/>
    <cellStyle name="SS Dim 3 Title" xfId="575" xr:uid="{00000000-0005-0000-0000-000051720000}"/>
    <cellStyle name="SS Dim 3 Value" xfId="576" xr:uid="{00000000-0005-0000-0000-000052720000}"/>
    <cellStyle name="SS Dim 4 Blank" xfId="577" xr:uid="{00000000-0005-0000-0000-000053720000}"/>
    <cellStyle name="SS Dim 4 Title" xfId="578" xr:uid="{00000000-0005-0000-0000-000054720000}"/>
    <cellStyle name="SS Dim 4 Value" xfId="579" xr:uid="{00000000-0005-0000-0000-000055720000}"/>
    <cellStyle name="SS Dim 5 Blank" xfId="580" xr:uid="{00000000-0005-0000-0000-000056720000}"/>
    <cellStyle name="SS Dim 5 Title" xfId="581" xr:uid="{00000000-0005-0000-0000-000057720000}"/>
    <cellStyle name="SS Dim 5 Value" xfId="582" xr:uid="{00000000-0005-0000-0000-000058720000}"/>
    <cellStyle name="SS Other Measure" xfId="583" xr:uid="{00000000-0005-0000-0000-000059720000}"/>
    <cellStyle name="SS Other Measure 2" xfId="584" xr:uid="{00000000-0005-0000-0000-00005A720000}"/>
    <cellStyle name="SS Other Measure 3" xfId="585" xr:uid="{00000000-0005-0000-0000-00005B720000}"/>
    <cellStyle name="SS Sum Measure" xfId="586" xr:uid="{00000000-0005-0000-0000-00005C720000}"/>
    <cellStyle name="SS Sum Measure 2" xfId="587" xr:uid="{00000000-0005-0000-0000-00005D720000}"/>
    <cellStyle name="SS Sum Measure 3" xfId="588" xr:uid="{00000000-0005-0000-0000-00005E720000}"/>
    <cellStyle name="SS Unbound Dim" xfId="589" xr:uid="{00000000-0005-0000-0000-00005F720000}"/>
    <cellStyle name="SS Unbound Dim 2" xfId="590" xr:uid="{00000000-0005-0000-0000-000060720000}"/>
    <cellStyle name="SS Unbound Dim 3" xfId="591" xr:uid="{00000000-0005-0000-0000-000061720000}"/>
    <cellStyle name="SS WAvg Measure" xfId="592" xr:uid="{00000000-0005-0000-0000-000062720000}"/>
    <cellStyle name="SS WAvg Measure 2" xfId="593" xr:uid="{00000000-0005-0000-0000-000063720000}"/>
    <cellStyle name="SS WAvg Measure 3" xfId="594" xr:uid="{00000000-0005-0000-0000-000064720000}"/>
    <cellStyle name="Standard Currency" xfId="31774" xr:uid="{00000000-0005-0000-0000-000065720000}"/>
    <cellStyle name="Standard_Anpassen der Amortisation" xfId="31676" xr:uid="{00000000-0005-0000-0000-000066720000}"/>
    <cellStyle name="STYL1 - Style1" xfId="1045" xr:uid="{00000000-0005-0000-0000-000067720000}"/>
    <cellStyle name="STYL2 - Style2" xfId="1046" xr:uid="{00000000-0005-0000-0000-000068720000}"/>
    <cellStyle name="STYL3 - Style3" xfId="1047" xr:uid="{00000000-0005-0000-0000-000069720000}"/>
    <cellStyle name="STYL4 - Style4" xfId="1048" xr:uid="{00000000-0005-0000-0000-00006A720000}"/>
    <cellStyle name="STYL5 - Style5" xfId="1049" xr:uid="{00000000-0005-0000-0000-00006B720000}"/>
    <cellStyle name="STYL6 - Style6" xfId="1050" xr:uid="{00000000-0005-0000-0000-00006C720000}"/>
    <cellStyle name="Style 1" xfId="595" xr:uid="{00000000-0005-0000-0000-00006D720000}"/>
    <cellStyle name="Style 1 2" xfId="596" xr:uid="{00000000-0005-0000-0000-00006E720000}"/>
    <cellStyle name="Style 1 3" xfId="597" xr:uid="{00000000-0005-0000-0000-00006F720000}"/>
    <cellStyle name="Style 1000" xfId="1051" xr:uid="{00000000-0005-0000-0000-000070720000}"/>
    <cellStyle name="Style 1001" xfId="1052" xr:uid="{00000000-0005-0000-0000-000071720000}"/>
    <cellStyle name="Style 1002" xfId="1053" xr:uid="{00000000-0005-0000-0000-000072720000}"/>
    <cellStyle name="Style 1003" xfId="1054" xr:uid="{00000000-0005-0000-0000-000073720000}"/>
    <cellStyle name="Style 1004" xfId="1055" xr:uid="{00000000-0005-0000-0000-000074720000}"/>
    <cellStyle name="Style 1024" xfId="1056" xr:uid="{00000000-0005-0000-0000-000075720000}"/>
    <cellStyle name="Style 1025" xfId="1057" xr:uid="{00000000-0005-0000-0000-000076720000}"/>
    <cellStyle name="Style 1028" xfId="1058" xr:uid="{00000000-0005-0000-0000-000077720000}"/>
    <cellStyle name="Style 1087" xfId="1059" xr:uid="{00000000-0005-0000-0000-000078720000}"/>
    <cellStyle name="Style 1087 2" xfId="1060" xr:uid="{00000000-0005-0000-0000-000079720000}"/>
    <cellStyle name="Style 1087 2 2" xfId="1061" xr:uid="{00000000-0005-0000-0000-00007A720000}"/>
    <cellStyle name="Style 1087 2 2 2" xfId="1062" xr:uid="{00000000-0005-0000-0000-00007B720000}"/>
    <cellStyle name="Style 1087 2 3" xfId="1063" xr:uid="{00000000-0005-0000-0000-00007C720000}"/>
    <cellStyle name="Style 1087 3" xfId="1064" xr:uid="{00000000-0005-0000-0000-00007D720000}"/>
    <cellStyle name="Style 1087 3 2" xfId="1065" xr:uid="{00000000-0005-0000-0000-00007E720000}"/>
    <cellStyle name="Style 1087 4" xfId="1066" xr:uid="{00000000-0005-0000-0000-00007F720000}"/>
    <cellStyle name="Style 1087 4 2" xfId="1067" xr:uid="{00000000-0005-0000-0000-000080720000}"/>
    <cellStyle name="Style 1087 5" xfId="1068" xr:uid="{00000000-0005-0000-0000-000081720000}"/>
    <cellStyle name="Style 1087_MF 2009 Projection" xfId="1069" xr:uid="{00000000-0005-0000-0000-000082720000}"/>
    <cellStyle name="Style 1101" xfId="1070" xr:uid="{00000000-0005-0000-0000-000083720000}"/>
    <cellStyle name="Style 1103" xfId="1071" xr:uid="{00000000-0005-0000-0000-000084720000}"/>
    <cellStyle name="Style 1104" xfId="1072" xr:uid="{00000000-0005-0000-0000-000085720000}"/>
    <cellStyle name="Style 1105" xfId="1073" xr:uid="{00000000-0005-0000-0000-000086720000}"/>
    <cellStyle name="Style 1106" xfId="1074" xr:uid="{00000000-0005-0000-0000-000087720000}"/>
    <cellStyle name="Style 1107" xfId="1075" xr:uid="{00000000-0005-0000-0000-000088720000}"/>
    <cellStyle name="Style 1108" xfId="1076" xr:uid="{00000000-0005-0000-0000-000089720000}"/>
    <cellStyle name="Style 1109" xfId="1077" xr:uid="{00000000-0005-0000-0000-00008A720000}"/>
    <cellStyle name="Style 1110" xfId="1078" xr:uid="{00000000-0005-0000-0000-00008B720000}"/>
    <cellStyle name="Style 1111" xfId="1079" xr:uid="{00000000-0005-0000-0000-00008C720000}"/>
    <cellStyle name="Style 1112" xfId="1080" xr:uid="{00000000-0005-0000-0000-00008D720000}"/>
    <cellStyle name="Style 1113" xfId="1081" xr:uid="{00000000-0005-0000-0000-00008E720000}"/>
    <cellStyle name="Style 1114" xfId="1082" xr:uid="{00000000-0005-0000-0000-00008F720000}"/>
    <cellStyle name="Style 1115" xfId="1083" xr:uid="{00000000-0005-0000-0000-000090720000}"/>
    <cellStyle name="Style 1134" xfId="1084" xr:uid="{00000000-0005-0000-0000-000091720000}"/>
    <cellStyle name="Style 1161" xfId="31677" xr:uid="{00000000-0005-0000-0000-000092720000}"/>
    <cellStyle name="Style 1161 2" xfId="31678" xr:uid="{00000000-0005-0000-0000-000093720000}"/>
    <cellStyle name="Style 1161 3" xfId="31679" xr:uid="{00000000-0005-0000-0000-000094720000}"/>
    <cellStyle name="Style 1165" xfId="31680" xr:uid="{00000000-0005-0000-0000-000095720000}"/>
    <cellStyle name="Style 1165 2" xfId="31681" xr:uid="{00000000-0005-0000-0000-000096720000}"/>
    <cellStyle name="Style 1165 3" xfId="31682" xr:uid="{00000000-0005-0000-0000-000097720000}"/>
    <cellStyle name="Style 1169" xfId="1085" xr:uid="{00000000-0005-0000-0000-000098720000}"/>
    <cellStyle name="Style 1170" xfId="1086" xr:uid="{00000000-0005-0000-0000-000099720000}"/>
    <cellStyle name="Style 1171" xfId="1087" xr:uid="{00000000-0005-0000-0000-00009A720000}"/>
    <cellStyle name="Style 1172" xfId="1088" xr:uid="{00000000-0005-0000-0000-00009B720000}"/>
    <cellStyle name="Style 1173" xfId="1089" xr:uid="{00000000-0005-0000-0000-00009C720000}"/>
    <cellStyle name="Style 1177" xfId="1090" xr:uid="{00000000-0005-0000-0000-00009D720000}"/>
    <cellStyle name="Style 1178" xfId="1091" xr:uid="{00000000-0005-0000-0000-00009E720000}"/>
    <cellStyle name="Style 1179" xfId="1092" xr:uid="{00000000-0005-0000-0000-00009F720000}"/>
    <cellStyle name="Style 1180" xfId="1093" xr:uid="{00000000-0005-0000-0000-0000A0720000}"/>
    <cellStyle name="Style 1181" xfId="1094" xr:uid="{00000000-0005-0000-0000-0000A1720000}"/>
    <cellStyle name="Style 1182" xfId="1095" xr:uid="{00000000-0005-0000-0000-0000A2720000}"/>
    <cellStyle name="Style 1183" xfId="1096" xr:uid="{00000000-0005-0000-0000-0000A3720000}"/>
    <cellStyle name="Style 1184" xfId="1097" xr:uid="{00000000-0005-0000-0000-0000A4720000}"/>
    <cellStyle name="Style 1185" xfId="1098" xr:uid="{00000000-0005-0000-0000-0000A5720000}"/>
    <cellStyle name="Style 1186" xfId="1099" xr:uid="{00000000-0005-0000-0000-0000A6720000}"/>
    <cellStyle name="Style 1187" xfId="1100" xr:uid="{00000000-0005-0000-0000-0000A7720000}"/>
    <cellStyle name="Style 1188" xfId="1101" xr:uid="{00000000-0005-0000-0000-0000A8720000}"/>
    <cellStyle name="Style 1193" xfId="1102" xr:uid="{00000000-0005-0000-0000-0000A9720000}"/>
    <cellStyle name="Style 1194" xfId="1103" xr:uid="{00000000-0005-0000-0000-0000AA720000}"/>
    <cellStyle name="Style 1195" xfId="1104" xr:uid="{00000000-0005-0000-0000-0000AB720000}"/>
    <cellStyle name="Style 1196" xfId="1105" xr:uid="{00000000-0005-0000-0000-0000AC720000}"/>
    <cellStyle name="Style 1197" xfId="1106" xr:uid="{00000000-0005-0000-0000-0000AD720000}"/>
    <cellStyle name="Style 1201" xfId="1107" xr:uid="{00000000-0005-0000-0000-0000AE720000}"/>
    <cellStyle name="Style 1202" xfId="1108" xr:uid="{00000000-0005-0000-0000-0000AF720000}"/>
    <cellStyle name="Style 1203" xfId="1109" xr:uid="{00000000-0005-0000-0000-0000B0720000}"/>
    <cellStyle name="Style 1204" xfId="1110" xr:uid="{00000000-0005-0000-0000-0000B1720000}"/>
    <cellStyle name="Style 1209" xfId="1111" xr:uid="{00000000-0005-0000-0000-0000B2720000}"/>
    <cellStyle name="Style 1210" xfId="1112" xr:uid="{00000000-0005-0000-0000-0000B3720000}"/>
    <cellStyle name="Style 1211" xfId="1113" xr:uid="{00000000-0005-0000-0000-0000B4720000}"/>
    <cellStyle name="Style 1212" xfId="1114" xr:uid="{00000000-0005-0000-0000-0000B5720000}"/>
    <cellStyle name="Style 1213" xfId="1115" xr:uid="{00000000-0005-0000-0000-0000B6720000}"/>
    <cellStyle name="Style 1214" xfId="1116" xr:uid="{00000000-0005-0000-0000-0000B7720000}"/>
    <cellStyle name="Style 1215" xfId="1117" xr:uid="{00000000-0005-0000-0000-0000B8720000}"/>
    <cellStyle name="Style 1216" xfId="1118" xr:uid="{00000000-0005-0000-0000-0000B9720000}"/>
    <cellStyle name="Style 1217" xfId="1119" xr:uid="{00000000-0005-0000-0000-0000BA720000}"/>
    <cellStyle name="Style 1218" xfId="1120" xr:uid="{00000000-0005-0000-0000-0000BB720000}"/>
    <cellStyle name="Style 1219" xfId="1121" xr:uid="{00000000-0005-0000-0000-0000BC720000}"/>
    <cellStyle name="Style 1220" xfId="1122" xr:uid="{00000000-0005-0000-0000-0000BD720000}"/>
    <cellStyle name="Style 1221" xfId="1123" xr:uid="{00000000-0005-0000-0000-0000BE720000}"/>
    <cellStyle name="Style 1222" xfId="1124" xr:uid="{00000000-0005-0000-0000-0000BF720000}"/>
    <cellStyle name="Style 1223" xfId="1125" xr:uid="{00000000-0005-0000-0000-0000C0720000}"/>
    <cellStyle name="Style 1224" xfId="1126" xr:uid="{00000000-0005-0000-0000-0000C1720000}"/>
    <cellStyle name="Style 1225" xfId="1127" xr:uid="{00000000-0005-0000-0000-0000C2720000}"/>
    <cellStyle name="Style 1226" xfId="1128" xr:uid="{00000000-0005-0000-0000-0000C3720000}"/>
    <cellStyle name="Style 1227" xfId="1129" xr:uid="{00000000-0005-0000-0000-0000C4720000}"/>
    <cellStyle name="Style 1228" xfId="1130" xr:uid="{00000000-0005-0000-0000-0000C5720000}"/>
    <cellStyle name="Style 1229" xfId="1131" xr:uid="{00000000-0005-0000-0000-0000C6720000}"/>
    <cellStyle name="Style 1230" xfId="1132" xr:uid="{00000000-0005-0000-0000-0000C7720000}"/>
    <cellStyle name="Style 1231" xfId="1133" xr:uid="{00000000-0005-0000-0000-0000C8720000}"/>
    <cellStyle name="Style 1232" xfId="1134" xr:uid="{00000000-0005-0000-0000-0000C9720000}"/>
    <cellStyle name="Style 1233" xfId="1135" xr:uid="{00000000-0005-0000-0000-0000CA720000}"/>
    <cellStyle name="Style 1234" xfId="1136" xr:uid="{00000000-0005-0000-0000-0000CB720000}"/>
    <cellStyle name="Style 1235" xfId="1137" xr:uid="{00000000-0005-0000-0000-0000CC720000}"/>
    <cellStyle name="Style 1237" xfId="1138" xr:uid="{00000000-0005-0000-0000-0000CD720000}"/>
    <cellStyle name="Style 1238" xfId="1139" xr:uid="{00000000-0005-0000-0000-0000CE720000}"/>
    <cellStyle name="Style 1239" xfId="1140" xr:uid="{00000000-0005-0000-0000-0000CF720000}"/>
    <cellStyle name="Style 1240" xfId="1141" xr:uid="{00000000-0005-0000-0000-0000D0720000}"/>
    <cellStyle name="Style 1241" xfId="1142" xr:uid="{00000000-0005-0000-0000-0000D1720000}"/>
    <cellStyle name="Style 1242" xfId="1143" xr:uid="{00000000-0005-0000-0000-0000D2720000}"/>
    <cellStyle name="Style 1243" xfId="1144" xr:uid="{00000000-0005-0000-0000-0000D3720000}"/>
    <cellStyle name="Style 1244" xfId="1145" xr:uid="{00000000-0005-0000-0000-0000D4720000}"/>
    <cellStyle name="Style 1245" xfId="1146" xr:uid="{00000000-0005-0000-0000-0000D5720000}"/>
    <cellStyle name="Style 1246" xfId="1147" xr:uid="{00000000-0005-0000-0000-0000D6720000}"/>
    <cellStyle name="Style 1247" xfId="1148" xr:uid="{00000000-0005-0000-0000-0000D7720000}"/>
    <cellStyle name="Style 1248" xfId="1149" xr:uid="{00000000-0005-0000-0000-0000D8720000}"/>
    <cellStyle name="Style 1249" xfId="1150" xr:uid="{00000000-0005-0000-0000-0000D9720000}"/>
    <cellStyle name="Style 1250" xfId="1151" xr:uid="{00000000-0005-0000-0000-0000DA720000}"/>
    <cellStyle name="Style 1251" xfId="1152" xr:uid="{00000000-0005-0000-0000-0000DB720000}"/>
    <cellStyle name="Style 1252" xfId="1153" xr:uid="{00000000-0005-0000-0000-0000DC720000}"/>
    <cellStyle name="Style 1253" xfId="1154" xr:uid="{00000000-0005-0000-0000-0000DD720000}"/>
    <cellStyle name="Style 1254" xfId="1155" xr:uid="{00000000-0005-0000-0000-0000DE720000}"/>
    <cellStyle name="Style 1255" xfId="1156" xr:uid="{00000000-0005-0000-0000-0000DF720000}"/>
    <cellStyle name="Style 1256" xfId="1157" xr:uid="{00000000-0005-0000-0000-0000E0720000}"/>
    <cellStyle name="Style 1257" xfId="1158" xr:uid="{00000000-0005-0000-0000-0000E1720000}"/>
    <cellStyle name="Style 1258" xfId="1159" xr:uid="{00000000-0005-0000-0000-0000E2720000}"/>
    <cellStyle name="Style 1259" xfId="1160" xr:uid="{00000000-0005-0000-0000-0000E3720000}"/>
    <cellStyle name="Style 1260" xfId="1161" xr:uid="{00000000-0005-0000-0000-0000E4720000}"/>
    <cellStyle name="Style 1261" xfId="1162" xr:uid="{00000000-0005-0000-0000-0000E5720000}"/>
    <cellStyle name="Style 1262" xfId="1163" xr:uid="{00000000-0005-0000-0000-0000E6720000}"/>
    <cellStyle name="Style 1263" xfId="1164" xr:uid="{00000000-0005-0000-0000-0000E7720000}"/>
    <cellStyle name="Style 1264" xfId="1165" xr:uid="{00000000-0005-0000-0000-0000E8720000}"/>
    <cellStyle name="Style 1265" xfId="1166" xr:uid="{00000000-0005-0000-0000-0000E9720000}"/>
    <cellStyle name="Style 1266" xfId="1167" xr:uid="{00000000-0005-0000-0000-0000EA720000}"/>
    <cellStyle name="Style 1267" xfId="1168" xr:uid="{00000000-0005-0000-0000-0000EB720000}"/>
    <cellStyle name="Style 1269" xfId="1169" xr:uid="{00000000-0005-0000-0000-0000EC720000}"/>
    <cellStyle name="Style 1270" xfId="1170" xr:uid="{00000000-0005-0000-0000-0000ED720000}"/>
    <cellStyle name="Style 1272" xfId="1171" xr:uid="{00000000-0005-0000-0000-0000EE720000}"/>
    <cellStyle name="Style 1273" xfId="1172" xr:uid="{00000000-0005-0000-0000-0000EF720000}"/>
    <cellStyle name="Style 1274" xfId="1173" xr:uid="{00000000-0005-0000-0000-0000F0720000}"/>
    <cellStyle name="Style 1275" xfId="1174" xr:uid="{00000000-0005-0000-0000-0000F1720000}"/>
    <cellStyle name="Style 1276" xfId="1175" xr:uid="{00000000-0005-0000-0000-0000F2720000}"/>
    <cellStyle name="Style 1278" xfId="1176" xr:uid="{00000000-0005-0000-0000-0000F3720000}"/>
    <cellStyle name="Style 1279" xfId="1177" xr:uid="{00000000-0005-0000-0000-0000F4720000}"/>
    <cellStyle name="Style 1280" xfId="1178" xr:uid="{00000000-0005-0000-0000-0000F5720000}"/>
    <cellStyle name="Style 1281" xfId="1179" xr:uid="{00000000-0005-0000-0000-0000F6720000}"/>
    <cellStyle name="Style 1282" xfId="1180" xr:uid="{00000000-0005-0000-0000-0000F7720000}"/>
    <cellStyle name="Style 1283" xfId="1181" xr:uid="{00000000-0005-0000-0000-0000F8720000}"/>
    <cellStyle name="Style 1283 2" xfId="31683" xr:uid="{00000000-0005-0000-0000-0000F9720000}"/>
    <cellStyle name="Style 1283 2 2" xfId="31684" xr:uid="{00000000-0005-0000-0000-0000FA720000}"/>
    <cellStyle name="Style 1283 3" xfId="31685" xr:uid="{00000000-0005-0000-0000-0000FB720000}"/>
    <cellStyle name="Style 1283 4" xfId="31686" xr:uid="{00000000-0005-0000-0000-0000FC720000}"/>
    <cellStyle name="Style 1284" xfId="1182" xr:uid="{00000000-0005-0000-0000-0000FD720000}"/>
    <cellStyle name="Style 1285" xfId="1183" xr:uid="{00000000-0005-0000-0000-0000FE720000}"/>
    <cellStyle name="Style 1286" xfId="1184" xr:uid="{00000000-0005-0000-0000-0000FF720000}"/>
    <cellStyle name="Style 1287" xfId="1185" xr:uid="{00000000-0005-0000-0000-000000730000}"/>
    <cellStyle name="Style 1287 2" xfId="31687" xr:uid="{00000000-0005-0000-0000-000001730000}"/>
    <cellStyle name="Style 1287 2 2" xfId="31688" xr:uid="{00000000-0005-0000-0000-000002730000}"/>
    <cellStyle name="Style 1287 3" xfId="31689" xr:uid="{00000000-0005-0000-0000-000003730000}"/>
    <cellStyle name="Style 1287 4" xfId="31690" xr:uid="{00000000-0005-0000-0000-000004730000}"/>
    <cellStyle name="Style 1288" xfId="1186" xr:uid="{00000000-0005-0000-0000-000005730000}"/>
    <cellStyle name="Style 1289" xfId="1187" xr:uid="{00000000-0005-0000-0000-000006730000}"/>
    <cellStyle name="Style 1290" xfId="1188" xr:uid="{00000000-0005-0000-0000-000007730000}"/>
    <cellStyle name="Style 1291" xfId="1189" xr:uid="{00000000-0005-0000-0000-000008730000}"/>
    <cellStyle name="Style 1292" xfId="1190" xr:uid="{00000000-0005-0000-0000-000009730000}"/>
    <cellStyle name="Style 1293" xfId="31691" xr:uid="{00000000-0005-0000-0000-00000A730000}"/>
    <cellStyle name="Style 1294" xfId="1191" xr:uid="{00000000-0005-0000-0000-00000B730000}"/>
    <cellStyle name="Style 1294 2" xfId="1192" xr:uid="{00000000-0005-0000-0000-00000C730000}"/>
    <cellStyle name="Style 1295" xfId="1193" xr:uid="{00000000-0005-0000-0000-00000D730000}"/>
    <cellStyle name="Style 1296" xfId="1194" xr:uid="{00000000-0005-0000-0000-00000E730000}"/>
    <cellStyle name="Style 1296 2" xfId="1195" xr:uid="{00000000-0005-0000-0000-00000F730000}"/>
    <cellStyle name="Style 1297" xfId="1196" xr:uid="{00000000-0005-0000-0000-000010730000}"/>
    <cellStyle name="Style 1297 2" xfId="1197" xr:uid="{00000000-0005-0000-0000-000011730000}"/>
    <cellStyle name="Style 1298" xfId="1198" xr:uid="{00000000-0005-0000-0000-000012730000}"/>
    <cellStyle name="Style 1299" xfId="1199" xr:uid="{00000000-0005-0000-0000-000013730000}"/>
    <cellStyle name="Style 1299 2" xfId="1200" xr:uid="{00000000-0005-0000-0000-000014730000}"/>
    <cellStyle name="Style 1300" xfId="1201" xr:uid="{00000000-0005-0000-0000-000015730000}"/>
    <cellStyle name="Style 1301" xfId="1202" xr:uid="{00000000-0005-0000-0000-000016730000}"/>
    <cellStyle name="Style 1301 2" xfId="1203" xr:uid="{00000000-0005-0000-0000-000017730000}"/>
    <cellStyle name="Style 1302" xfId="1204" xr:uid="{00000000-0005-0000-0000-000018730000}"/>
    <cellStyle name="Style 1302 2" xfId="1205" xr:uid="{00000000-0005-0000-0000-000019730000}"/>
    <cellStyle name="Style 1303" xfId="1206" xr:uid="{00000000-0005-0000-0000-00001A730000}"/>
    <cellStyle name="Style 1303 2" xfId="1207" xr:uid="{00000000-0005-0000-0000-00001B730000}"/>
    <cellStyle name="Style 1304" xfId="1208" xr:uid="{00000000-0005-0000-0000-00001C730000}"/>
    <cellStyle name="Style 1304 2" xfId="1209" xr:uid="{00000000-0005-0000-0000-00001D730000}"/>
    <cellStyle name="Style 1305" xfId="1210" xr:uid="{00000000-0005-0000-0000-00001E730000}"/>
    <cellStyle name="Style 1305 2" xfId="1211" xr:uid="{00000000-0005-0000-0000-00001F730000}"/>
    <cellStyle name="Style 1306" xfId="1212" xr:uid="{00000000-0005-0000-0000-000020730000}"/>
    <cellStyle name="Style 1306 2" xfId="1213" xr:uid="{00000000-0005-0000-0000-000021730000}"/>
    <cellStyle name="Style 1307" xfId="1214" xr:uid="{00000000-0005-0000-0000-000022730000}"/>
    <cellStyle name="Style 1307 2" xfId="1215" xr:uid="{00000000-0005-0000-0000-000023730000}"/>
    <cellStyle name="Style 1308" xfId="1216" xr:uid="{00000000-0005-0000-0000-000024730000}"/>
    <cellStyle name="Style 1308 2" xfId="1217" xr:uid="{00000000-0005-0000-0000-000025730000}"/>
    <cellStyle name="Style 1309" xfId="1218" xr:uid="{00000000-0005-0000-0000-000026730000}"/>
    <cellStyle name="Style 1310" xfId="1219" xr:uid="{00000000-0005-0000-0000-000027730000}"/>
    <cellStyle name="Style 1311" xfId="1220" xr:uid="{00000000-0005-0000-0000-000028730000}"/>
    <cellStyle name="Style 1312" xfId="1221" xr:uid="{00000000-0005-0000-0000-000029730000}"/>
    <cellStyle name="Style 1313" xfId="1222" xr:uid="{00000000-0005-0000-0000-00002A730000}"/>
    <cellStyle name="Style 1314" xfId="1223" xr:uid="{00000000-0005-0000-0000-00002B730000}"/>
    <cellStyle name="Style 1315" xfId="1224" xr:uid="{00000000-0005-0000-0000-00002C730000}"/>
    <cellStyle name="Style 1316" xfId="1225" xr:uid="{00000000-0005-0000-0000-00002D730000}"/>
    <cellStyle name="Style 1317" xfId="1226" xr:uid="{00000000-0005-0000-0000-00002E730000}"/>
    <cellStyle name="Style 1318" xfId="1227" xr:uid="{00000000-0005-0000-0000-00002F730000}"/>
    <cellStyle name="Style 1318 2" xfId="1228" xr:uid="{00000000-0005-0000-0000-000030730000}"/>
    <cellStyle name="Style 1319" xfId="1229" xr:uid="{00000000-0005-0000-0000-000031730000}"/>
    <cellStyle name="Style 1320" xfId="1230" xr:uid="{00000000-0005-0000-0000-000032730000}"/>
    <cellStyle name="Style 1320 2" xfId="1231" xr:uid="{00000000-0005-0000-0000-000033730000}"/>
    <cellStyle name="Style 1321" xfId="1232" xr:uid="{00000000-0005-0000-0000-000034730000}"/>
    <cellStyle name="Style 1322" xfId="1233" xr:uid="{00000000-0005-0000-0000-000035730000}"/>
    <cellStyle name="Style 1323" xfId="1234" xr:uid="{00000000-0005-0000-0000-000036730000}"/>
    <cellStyle name="Style 1323 2" xfId="1235" xr:uid="{00000000-0005-0000-0000-000037730000}"/>
    <cellStyle name="Style 1324" xfId="1236" xr:uid="{00000000-0005-0000-0000-000038730000}"/>
    <cellStyle name="Style 1325" xfId="1237" xr:uid="{00000000-0005-0000-0000-000039730000}"/>
    <cellStyle name="Style 1326" xfId="1238" xr:uid="{00000000-0005-0000-0000-00003A730000}"/>
    <cellStyle name="Style 1327" xfId="1239" xr:uid="{00000000-0005-0000-0000-00003B730000}"/>
    <cellStyle name="Style 1328" xfId="1240" xr:uid="{00000000-0005-0000-0000-00003C730000}"/>
    <cellStyle name="Style 1329" xfId="1241" xr:uid="{00000000-0005-0000-0000-00003D730000}"/>
    <cellStyle name="Style 1330" xfId="1242" xr:uid="{00000000-0005-0000-0000-00003E730000}"/>
    <cellStyle name="Style 1331" xfId="1243" xr:uid="{00000000-0005-0000-0000-00003F730000}"/>
    <cellStyle name="Style 1332" xfId="1244" xr:uid="{00000000-0005-0000-0000-000040730000}"/>
    <cellStyle name="Style 1333" xfId="1245" xr:uid="{00000000-0005-0000-0000-000041730000}"/>
    <cellStyle name="Style 1334" xfId="1246" xr:uid="{00000000-0005-0000-0000-000042730000}"/>
    <cellStyle name="Style 1334 2" xfId="1247" xr:uid="{00000000-0005-0000-0000-000043730000}"/>
    <cellStyle name="Style 1335" xfId="1248" xr:uid="{00000000-0005-0000-0000-000044730000}"/>
    <cellStyle name="Style 1336" xfId="1249" xr:uid="{00000000-0005-0000-0000-000045730000}"/>
    <cellStyle name="Style 1336 2" xfId="1250" xr:uid="{00000000-0005-0000-0000-000046730000}"/>
    <cellStyle name="Style 1337" xfId="1251" xr:uid="{00000000-0005-0000-0000-000047730000}"/>
    <cellStyle name="Style 1337 2" xfId="1252" xr:uid="{00000000-0005-0000-0000-000048730000}"/>
    <cellStyle name="Style 1338" xfId="1253" xr:uid="{00000000-0005-0000-0000-000049730000}"/>
    <cellStyle name="Style 1339" xfId="1254" xr:uid="{00000000-0005-0000-0000-00004A730000}"/>
    <cellStyle name="Style 1339 2" xfId="1255" xr:uid="{00000000-0005-0000-0000-00004B730000}"/>
    <cellStyle name="Style 1340" xfId="1256" xr:uid="{00000000-0005-0000-0000-00004C730000}"/>
    <cellStyle name="Style 1341" xfId="1257" xr:uid="{00000000-0005-0000-0000-00004D730000}"/>
    <cellStyle name="Style 1342" xfId="1258" xr:uid="{00000000-0005-0000-0000-00004E730000}"/>
    <cellStyle name="Style 1343" xfId="1259" xr:uid="{00000000-0005-0000-0000-00004F730000}"/>
    <cellStyle name="Style 1344" xfId="1260" xr:uid="{00000000-0005-0000-0000-000050730000}"/>
    <cellStyle name="Style 1345" xfId="1261" xr:uid="{00000000-0005-0000-0000-000051730000}"/>
    <cellStyle name="Style 1346" xfId="1262" xr:uid="{00000000-0005-0000-0000-000052730000}"/>
    <cellStyle name="Style 1347" xfId="1263" xr:uid="{00000000-0005-0000-0000-000053730000}"/>
    <cellStyle name="Style 1348" xfId="1264" xr:uid="{00000000-0005-0000-0000-000054730000}"/>
    <cellStyle name="Style 1349" xfId="1265" xr:uid="{00000000-0005-0000-0000-000055730000}"/>
    <cellStyle name="Style 1350" xfId="1266" xr:uid="{00000000-0005-0000-0000-000056730000}"/>
    <cellStyle name="Style 1351" xfId="1267" xr:uid="{00000000-0005-0000-0000-000057730000}"/>
    <cellStyle name="Style 1352" xfId="1268" xr:uid="{00000000-0005-0000-0000-000058730000}"/>
    <cellStyle name="Style 1353" xfId="1269" xr:uid="{00000000-0005-0000-0000-000059730000}"/>
    <cellStyle name="Style 1354" xfId="1270" xr:uid="{00000000-0005-0000-0000-00005A730000}"/>
    <cellStyle name="Style 1355" xfId="1271" xr:uid="{00000000-0005-0000-0000-00005B730000}"/>
    <cellStyle name="Style 1355 2" xfId="1272" xr:uid="{00000000-0005-0000-0000-00005C730000}"/>
    <cellStyle name="Style 1356" xfId="1273" xr:uid="{00000000-0005-0000-0000-00005D730000}"/>
    <cellStyle name="Style 1357" xfId="1274" xr:uid="{00000000-0005-0000-0000-00005E730000}"/>
    <cellStyle name="Style 1357 2" xfId="1275" xr:uid="{00000000-0005-0000-0000-00005F730000}"/>
    <cellStyle name="Style 1358" xfId="1276" xr:uid="{00000000-0005-0000-0000-000060730000}"/>
    <cellStyle name="Style 1358 2" xfId="1277" xr:uid="{00000000-0005-0000-0000-000061730000}"/>
    <cellStyle name="Style 1359" xfId="1278" xr:uid="{00000000-0005-0000-0000-000062730000}"/>
    <cellStyle name="Style 1359 2" xfId="1279" xr:uid="{00000000-0005-0000-0000-000063730000}"/>
    <cellStyle name="Style 1360" xfId="1280" xr:uid="{00000000-0005-0000-0000-000064730000}"/>
    <cellStyle name="Style 1360 2" xfId="1281" xr:uid="{00000000-0005-0000-0000-000065730000}"/>
    <cellStyle name="Style 1361" xfId="1282" xr:uid="{00000000-0005-0000-0000-000066730000}"/>
    <cellStyle name="Style 1361 2" xfId="1283" xr:uid="{00000000-0005-0000-0000-000067730000}"/>
    <cellStyle name="Style 1362" xfId="1284" xr:uid="{00000000-0005-0000-0000-000068730000}"/>
    <cellStyle name="Style 1362 2" xfId="1285" xr:uid="{00000000-0005-0000-0000-000069730000}"/>
    <cellStyle name="Style 1363" xfId="1286" xr:uid="{00000000-0005-0000-0000-00006A730000}"/>
    <cellStyle name="Style 1363 2" xfId="1287" xr:uid="{00000000-0005-0000-0000-00006B730000}"/>
    <cellStyle name="Style 1364" xfId="1288" xr:uid="{00000000-0005-0000-0000-00006C730000}"/>
    <cellStyle name="Style 1364 2" xfId="1289" xr:uid="{00000000-0005-0000-0000-00006D730000}"/>
    <cellStyle name="Style 1365" xfId="1290" xr:uid="{00000000-0005-0000-0000-00006E730000}"/>
    <cellStyle name="Style 1366" xfId="1291" xr:uid="{00000000-0005-0000-0000-00006F730000}"/>
    <cellStyle name="Style 1367" xfId="1292" xr:uid="{00000000-0005-0000-0000-000070730000}"/>
    <cellStyle name="Style 1369" xfId="1293" xr:uid="{00000000-0005-0000-0000-000071730000}"/>
    <cellStyle name="Style 1371" xfId="1294" xr:uid="{00000000-0005-0000-0000-000072730000}"/>
    <cellStyle name="Style 1373" xfId="1295" xr:uid="{00000000-0005-0000-0000-000073730000}"/>
    <cellStyle name="Style 1374" xfId="1296" xr:uid="{00000000-0005-0000-0000-000074730000}"/>
    <cellStyle name="Style 1375" xfId="1297" xr:uid="{00000000-0005-0000-0000-000075730000}"/>
    <cellStyle name="Style 1376" xfId="1298" xr:uid="{00000000-0005-0000-0000-000076730000}"/>
    <cellStyle name="Style 1376 2" xfId="1299" xr:uid="{00000000-0005-0000-0000-000077730000}"/>
    <cellStyle name="Style 1377" xfId="1300" xr:uid="{00000000-0005-0000-0000-000078730000}"/>
    <cellStyle name="Style 1377 2" xfId="1301" xr:uid="{00000000-0005-0000-0000-000079730000}"/>
    <cellStyle name="Style 1378" xfId="1302" xr:uid="{00000000-0005-0000-0000-00007A730000}"/>
    <cellStyle name="Style 1378 2" xfId="1303" xr:uid="{00000000-0005-0000-0000-00007B730000}"/>
    <cellStyle name="Style 1379" xfId="1304" xr:uid="{00000000-0005-0000-0000-00007C730000}"/>
    <cellStyle name="Style 1379 2" xfId="1305" xr:uid="{00000000-0005-0000-0000-00007D730000}"/>
    <cellStyle name="Style 1380" xfId="1306" xr:uid="{00000000-0005-0000-0000-00007E730000}"/>
    <cellStyle name="Style 1380 2" xfId="1307" xr:uid="{00000000-0005-0000-0000-00007F730000}"/>
    <cellStyle name="Style 1381" xfId="1308" xr:uid="{00000000-0005-0000-0000-000080730000}"/>
    <cellStyle name="Style 1381 2" xfId="1309" xr:uid="{00000000-0005-0000-0000-000081730000}"/>
    <cellStyle name="Style 1382" xfId="1310" xr:uid="{00000000-0005-0000-0000-000082730000}"/>
    <cellStyle name="Style 1383" xfId="1311" xr:uid="{00000000-0005-0000-0000-000083730000}"/>
    <cellStyle name="Style 1384" xfId="1312" xr:uid="{00000000-0005-0000-0000-000084730000}"/>
    <cellStyle name="Style 1385" xfId="1313" xr:uid="{00000000-0005-0000-0000-000085730000}"/>
    <cellStyle name="Style 1385 2" xfId="1314" xr:uid="{00000000-0005-0000-0000-000086730000}"/>
    <cellStyle name="Style 1386" xfId="1315" xr:uid="{00000000-0005-0000-0000-000087730000}"/>
    <cellStyle name="Style 1387" xfId="1316" xr:uid="{00000000-0005-0000-0000-000088730000}"/>
    <cellStyle name="Style 1389" xfId="1317" xr:uid="{00000000-0005-0000-0000-000089730000}"/>
    <cellStyle name="Style 1390" xfId="1318" xr:uid="{00000000-0005-0000-0000-00008A730000}"/>
    <cellStyle name="Style 1391" xfId="1319" xr:uid="{00000000-0005-0000-0000-00008B730000}"/>
    <cellStyle name="Style 1392" xfId="1320" xr:uid="{00000000-0005-0000-0000-00008C730000}"/>
    <cellStyle name="Style 1393" xfId="1321" xr:uid="{00000000-0005-0000-0000-00008D730000}"/>
    <cellStyle name="Style 1394" xfId="1322" xr:uid="{00000000-0005-0000-0000-00008E730000}"/>
    <cellStyle name="Style 1395" xfId="1323" xr:uid="{00000000-0005-0000-0000-00008F730000}"/>
    <cellStyle name="Style 1396" xfId="1324" xr:uid="{00000000-0005-0000-0000-000090730000}"/>
    <cellStyle name="Style 1397" xfId="1325" xr:uid="{00000000-0005-0000-0000-000091730000}"/>
    <cellStyle name="Style 1398" xfId="1326" xr:uid="{00000000-0005-0000-0000-000092730000}"/>
    <cellStyle name="Style 1399" xfId="1327" xr:uid="{00000000-0005-0000-0000-000093730000}"/>
    <cellStyle name="Style 1408" xfId="1328" xr:uid="{00000000-0005-0000-0000-000094730000}"/>
    <cellStyle name="Style 1412" xfId="1329" xr:uid="{00000000-0005-0000-0000-000095730000}"/>
    <cellStyle name="Style 1414" xfId="1330" xr:uid="{00000000-0005-0000-0000-000096730000}"/>
    <cellStyle name="Style 1434" xfId="1331" xr:uid="{00000000-0005-0000-0000-000097730000}"/>
    <cellStyle name="Style 1436" xfId="1332" xr:uid="{00000000-0005-0000-0000-000098730000}"/>
    <cellStyle name="Style 1438" xfId="1333" xr:uid="{00000000-0005-0000-0000-000099730000}"/>
    <cellStyle name="Style 1440" xfId="1334" xr:uid="{00000000-0005-0000-0000-00009A730000}"/>
    <cellStyle name="Style 1442" xfId="1335" xr:uid="{00000000-0005-0000-0000-00009B730000}"/>
    <cellStyle name="Style 1444" xfId="1336" xr:uid="{00000000-0005-0000-0000-00009C730000}"/>
    <cellStyle name="Style 1445" xfId="1337" xr:uid="{00000000-0005-0000-0000-00009D730000}"/>
    <cellStyle name="Style 1446" xfId="1338" xr:uid="{00000000-0005-0000-0000-00009E730000}"/>
    <cellStyle name="Style 1447" xfId="1339" xr:uid="{00000000-0005-0000-0000-00009F730000}"/>
    <cellStyle name="Style 1448" xfId="1340" xr:uid="{00000000-0005-0000-0000-0000A0730000}"/>
    <cellStyle name="Style 1449" xfId="1341" xr:uid="{00000000-0005-0000-0000-0000A1730000}"/>
    <cellStyle name="Style 1450" xfId="1342" xr:uid="{00000000-0005-0000-0000-0000A2730000}"/>
    <cellStyle name="Style 1451" xfId="1343" xr:uid="{00000000-0005-0000-0000-0000A3730000}"/>
    <cellStyle name="Style 1452" xfId="1344" xr:uid="{00000000-0005-0000-0000-0000A4730000}"/>
    <cellStyle name="Style 1452 2" xfId="31692" xr:uid="{00000000-0005-0000-0000-0000A5730000}"/>
    <cellStyle name="Style 1452 2 2" xfId="31693" xr:uid="{00000000-0005-0000-0000-0000A6730000}"/>
    <cellStyle name="Style 1452 2 3" xfId="31694" xr:uid="{00000000-0005-0000-0000-0000A7730000}"/>
    <cellStyle name="Style 1452 2 4" xfId="31695" xr:uid="{00000000-0005-0000-0000-0000A8730000}"/>
    <cellStyle name="Style 1452 3" xfId="31696" xr:uid="{00000000-0005-0000-0000-0000A9730000}"/>
    <cellStyle name="Style 1453" xfId="1345" xr:uid="{00000000-0005-0000-0000-0000AA730000}"/>
    <cellStyle name="Style 1454" xfId="1346" xr:uid="{00000000-0005-0000-0000-0000AB730000}"/>
    <cellStyle name="Style 1456" xfId="31697" xr:uid="{00000000-0005-0000-0000-0000AC730000}"/>
    <cellStyle name="Style 1456 2" xfId="31698" xr:uid="{00000000-0005-0000-0000-0000AD730000}"/>
    <cellStyle name="Style 1456 2 2" xfId="31699" xr:uid="{00000000-0005-0000-0000-0000AE730000}"/>
    <cellStyle name="Style 1456 2 3" xfId="31700" xr:uid="{00000000-0005-0000-0000-0000AF730000}"/>
    <cellStyle name="Style 1456 2 4" xfId="31701" xr:uid="{00000000-0005-0000-0000-0000B0730000}"/>
    <cellStyle name="Style 1456 3" xfId="31702" xr:uid="{00000000-0005-0000-0000-0000B1730000}"/>
    <cellStyle name="Style 1457" xfId="1347" xr:uid="{00000000-0005-0000-0000-0000B2730000}"/>
    <cellStyle name="Style 1463" xfId="1348" xr:uid="{00000000-0005-0000-0000-0000B3730000}"/>
    <cellStyle name="Style 1464" xfId="1349" xr:uid="{00000000-0005-0000-0000-0000B4730000}"/>
    <cellStyle name="Style 1466" xfId="1350" xr:uid="{00000000-0005-0000-0000-0000B5730000}"/>
    <cellStyle name="Style 1467" xfId="1351" xr:uid="{00000000-0005-0000-0000-0000B6730000}"/>
    <cellStyle name="Style 1468" xfId="1352" xr:uid="{00000000-0005-0000-0000-0000B7730000}"/>
    <cellStyle name="Style 1469" xfId="1353" xr:uid="{00000000-0005-0000-0000-0000B8730000}"/>
    <cellStyle name="Style 1470" xfId="1354" xr:uid="{00000000-0005-0000-0000-0000B9730000}"/>
    <cellStyle name="Style 1471" xfId="1355" xr:uid="{00000000-0005-0000-0000-0000BA730000}"/>
    <cellStyle name="Style 1472" xfId="1356" xr:uid="{00000000-0005-0000-0000-0000BB730000}"/>
    <cellStyle name="Style 1473" xfId="1357" xr:uid="{00000000-0005-0000-0000-0000BC730000}"/>
    <cellStyle name="Style 1474" xfId="1358" xr:uid="{00000000-0005-0000-0000-0000BD730000}"/>
    <cellStyle name="Style 1475" xfId="1359" xr:uid="{00000000-0005-0000-0000-0000BE730000}"/>
    <cellStyle name="Style 1476" xfId="1360" xr:uid="{00000000-0005-0000-0000-0000BF730000}"/>
    <cellStyle name="Style 1477" xfId="1361" xr:uid="{00000000-0005-0000-0000-0000C0730000}"/>
    <cellStyle name="Style 1478" xfId="1362" xr:uid="{00000000-0005-0000-0000-0000C1730000}"/>
    <cellStyle name="Style 1479" xfId="1363" xr:uid="{00000000-0005-0000-0000-0000C2730000}"/>
    <cellStyle name="Style 1480" xfId="1364" xr:uid="{00000000-0005-0000-0000-0000C3730000}"/>
    <cellStyle name="Style 1481" xfId="1365" xr:uid="{00000000-0005-0000-0000-0000C4730000}"/>
    <cellStyle name="Style 1482" xfId="1366" xr:uid="{00000000-0005-0000-0000-0000C5730000}"/>
    <cellStyle name="Style 1483" xfId="1367" xr:uid="{00000000-0005-0000-0000-0000C6730000}"/>
    <cellStyle name="Style 1484" xfId="1368" xr:uid="{00000000-0005-0000-0000-0000C7730000}"/>
    <cellStyle name="Style 1485" xfId="1369" xr:uid="{00000000-0005-0000-0000-0000C8730000}"/>
    <cellStyle name="Style 1486" xfId="1370" xr:uid="{00000000-0005-0000-0000-0000C9730000}"/>
    <cellStyle name="Style 1487" xfId="1371" xr:uid="{00000000-0005-0000-0000-0000CA730000}"/>
    <cellStyle name="Style 1488" xfId="1372" xr:uid="{00000000-0005-0000-0000-0000CB730000}"/>
    <cellStyle name="Style 1489" xfId="1373" xr:uid="{00000000-0005-0000-0000-0000CC730000}"/>
    <cellStyle name="Style 1490" xfId="1374" xr:uid="{00000000-0005-0000-0000-0000CD730000}"/>
    <cellStyle name="Style 1491" xfId="1375" xr:uid="{00000000-0005-0000-0000-0000CE730000}"/>
    <cellStyle name="Style 1492" xfId="1376" xr:uid="{00000000-0005-0000-0000-0000CF730000}"/>
    <cellStyle name="Style 1493" xfId="1377" xr:uid="{00000000-0005-0000-0000-0000D0730000}"/>
    <cellStyle name="Style 1494" xfId="1378" xr:uid="{00000000-0005-0000-0000-0000D1730000}"/>
    <cellStyle name="Style 1495" xfId="1379" xr:uid="{00000000-0005-0000-0000-0000D2730000}"/>
    <cellStyle name="Style 1496" xfId="1380" xr:uid="{00000000-0005-0000-0000-0000D3730000}"/>
    <cellStyle name="Style 1497" xfId="1381" xr:uid="{00000000-0005-0000-0000-0000D4730000}"/>
    <cellStyle name="Style 1498" xfId="1382" xr:uid="{00000000-0005-0000-0000-0000D5730000}"/>
    <cellStyle name="Style 1499" xfId="1383" xr:uid="{00000000-0005-0000-0000-0000D6730000}"/>
    <cellStyle name="Style 1500" xfId="1384" xr:uid="{00000000-0005-0000-0000-0000D7730000}"/>
    <cellStyle name="Style 1501" xfId="1385" xr:uid="{00000000-0005-0000-0000-0000D8730000}"/>
    <cellStyle name="Style 1502" xfId="1386" xr:uid="{00000000-0005-0000-0000-0000D9730000}"/>
    <cellStyle name="Style 1503" xfId="1387" xr:uid="{00000000-0005-0000-0000-0000DA730000}"/>
    <cellStyle name="Style 1503 2" xfId="1388" xr:uid="{00000000-0005-0000-0000-0000DB730000}"/>
    <cellStyle name="Style 1504" xfId="1389" xr:uid="{00000000-0005-0000-0000-0000DC730000}"/>
    <cellStyle name="Style 1504 2" xfId="1390" xr:uid="{00000000-0005-0000-0000-0000DD730000}"/>
    <cellStyle name="Style 1504 3" xfId="1391" xr:uid="{00000000-0005-0000-0000-0000DE730000}"/>
    <cellStyle name="Style 1505" xfId="1392" xr:uid="{00000000-0005-0000-0000-0000DF730000}"/>
    <cellStyle name="Style 1505 2" xfId="1393" xr:uid="{00000000-0005-0000-0000-0000E0730000}"/>
    <cellStyle name="Style 1506" xfId="1394" xr:uid="{00000000-0005-0000-0000-0000E1730000}"/>
    <cellStyle name="Style 1506 2" xfId="1395" xr:uid="{00000000-0005-0000-0000-0000E2730000}"/>
    <cellStyle name="Style 1506 3" xfId="1396" xr:uid="{00000000-0005-0000-0000-0000E3730000}"/>
    <cellStyle name="Style 1507" xfId="1397" xr:uid="{00000000-0005-0000-0000-0000E4730000}"/>
    <cellStyle name="Style 1507 2" xfId="1398" xr:uid="{00000000-0005-0000-0000-0000E5730000}"/>
    <cellStyle name="Style 1507 3" xfId="1399" xr:uid="{00000000-0005-0000-0000-0000E6730000}"/>
    <cellStyle name="Style 1508" xfId="1400" xr:uid="{00000000-0005-0000-0000-0000E7730000}"/>
    <cellStyle name="Style 1508 2" xfId="1401" xr:uid="{00000000-0005-0000-0000-0000E8730000}"/>
    <cellStyle name="Style 1508 3" xfId="1402" xr:uid="{00000000-0005-0000-0000-0000E9730000}"/>
    <cellStyle name="Style 1509" xfId="1403" xr:uid="{00000000-0005-0000-0000-0000EA730000}"/>
    <cellStyle name="Style 1509 2" xfId="1404" xr:uid="{00000000-0005-0000-0000-0000EB730000}"/>
    <cellStyle name="Style 1509 3" xfId="1405" xr:uid="{00000000-0005-0000-0000-0000EC730000}"/>
    <cellStyle name="Style 1510" xfId="1406" xr:uid="{00000000-0005-0000-0000-0000ED730000}"/>
    <cellStyle name="Style 1510 2" xfId="1407" xr:uid="{00000000-0005-0000-0000-0000EE730000}"/>
    <cellStyle name="Style 1510 3" xfId="1408" xr:uid="{00000000-0005-0000-0000-0000EF730000}"/>
    <cellStyle name="Style 1511" xfId="1409" xr:uid="{00000000-0005-0000-0000-0000F0730000}"/>
    <cellStyle name="Style 1511 2" xfId="1410" xr:uid="{00000000-0005-0000-0000-0000F1730000}"/>
    <cellStyle name="Style 1511 3" xfId="1411" xr:uid="{00000000-0005-0000-0000-0000F2730000}"/>
    <cellStyle name="Style 1512" xfId="1412" xr:uid="{00000000-0005-0000-0000-0000F3730000}"/>
    <cellStyle name="Style 1512 2" xfId="1413" xr:uid="{00000000-0005-0000-0000-0000F4730000}"/>
    <cellStyle name="Style 1513" xfId="1414" xr:uid="{00000000-0005-0000-0000-0000F5730000}"/>
    <cellStyle name="Style 1514" xfId="1415" xr:uid="{00000000-0005-0000-0000-0000F6730000}"/>
    <cellStyle name="Style 1515" xfId="1416" xr:uid="{00000000-0005-0000-0000-0000F7730000}"/>
    <cellStyle name="Style 1516" xfId="1417" xr:uid="{00000000-0005-0000-0000-0000F8730000}"/>
    <cellStyle name="Style 1517" xfId="1418" xr:uid="{00000000-0005-0000-0000-0000F9730000}"/>
    <cellStyle name="Style 1518" xfId="1419" xr:uid="{00000000-0005-0000-0000-0000FA730000}"/>
    <cellStyle name="Style 1519" xfId="1420" xr:uid="{00000000-0005-0000-0000-0000FB730000}"/>
    <cellStyle name="Style 1520" xfId="1421" xr:uid="{00000000-0005-0000-0000-0000FC730000}"/>
    <cellStyle name="Style 1521" xfId="1422" xr:uid="{00000000-0005-0000-0000-0000FD730000}"/>
    <cellStyle name="Style 1522" xfId="1423" xr:uid="{00000000-0005-0000-0000-0000FE730000}"/>
    <cellStyle name="Style 1523" xfId="1424" xr:uid="{00000000-0005-0000-0000-0000FF730000}"/>
    <cellStyle name="Style 1524" xfId="1425" xr:uid="{00000000-0005-0000-0000-000000740000}"/>
    <cellStyle name="Style 1525" xfId="1426" xr:uid="{00000000-0005-0000-0000-000001740000}"/>
    <cellStyle name="Style 1526" xfId="1427" xr:uid="{00000000-0005-0000-0000-000002740000}"/>
    <cellStyle name="Style 1527" xfId="1428" xr:uid="{00000000-0005-0000-0000-000003740000}"/>
    <cellStyle name="Style 1528" xfId="1429" xr:uid="{00000000-0005-0000-0000-000004740000}"/>
    <cellStyle name="Style 1529" xfId="1430" xr:uid="{00000000-0005-0000-0000-000005740000}"/>
    <cellStyle name="Style 1530" xfId="1431" xr:uid="{00000000-0005-0000-0000-000006740000}"/>
    <cellStyle name="Style 1531" xfId="1432" xr:uid="{00000000-0005-0000-0000-000007740000}"/>
    <cellStyle name="Style 1532" xfId="1433" xr:uid="{00000000-0005-0000-0000-000008740000}"/>
    <cellStyle name="Style 1533" xfId="1434" xr:uid="{00000000-0005-0000-0000-000009740000}"/>
    <cellStyle name="Style 1534" xfId="1435" xr:uid="{00000000-0005-0000-0000-00000A740000}"/>
    <cellStyle name="Style 1535" xfId="1436" xr:uid="{00000000-0005-0000-0000-00000B740000}"/>
    <cellStyle name="Style 1535 2" xfId="1437" xr:uid="{00000000-0005-0000-0000-00000C740000}"/>
    <cellStyle name="Style 1536" xfId="1438" xr:uid="{00000000-0005-0000-0000-00000D740000}"/>
    <cellStyle name="Style 1536 2" xfId="1439" xr:uid="{00000000-0005-0000-0000-00000E740000}"/>
    <cellStyle name="Style 1536 3" xfId="1440" xr:uid="{00000000-0005-0000-0000-00000F740000}"/>
    <cellStyle name="Style 1537" xfId="1441" xr:uid="{00000000-0005-0000-0000-000010740000}"/>
    <cellStyle name="Style 1537 2" xfId="1442" xr:uid="{00000000-0005-0000-0000-000011740000}"/>
    <cellStyle name="Style 1537 3" xfId="1443" xr:uid="{00000000-0005-0000-0000-000012740000}"/>
    <cellStyle name="Style 1538" xfId="1444" xr:uid="{00000000-0005-0000-0000-000013740000}"/>
    <cellStyle name="Style 1538 2" xfId="1445" xr:uid="{00000000-0005-0000-0000-000014740000}"/>
    <cellStyle name="Style 1538 3" xfId="1446" xr:uid="{00000000-0005-0000-0000-000015740000}"/>
    <cellStyle name="Style 1539" xfId="1447" xr:uid="{00000000-0005-0000-0000-000016740000}"/>
    <cellStyle name="Style 1539 2" xfId="1448" xr:uid="{00000000-0005-0000-0000-000017740000}"/>
    <cellStyle name="Style 1539 3" xfId="1449" xr:uid="{00000000-0005-0000-0000-000018740000}"/>
    <cellStyle name="Style 1540" xfId="1450" xr:uid="{00000000-0005-0000-0000-000019740000}"/>
    <cellStyle name="Style 1540 2" xfId="1451" xr:uid="{00000000-0005-0000-0000-00001A740000}"/>
    <cellStyle name="Style 1540 3" xfId="1452" xr:uid="{00000000-0005-0000-0000-00001B740000}"/>
    <cellStyle name="Style 1541" xfId="1453" xr:uid="{00000000-0005-0000-0000-00001C740000}"/>
    <cellStyle name="Style 1541 2" xfId="1454" xr:uid="{00000000-0005-0000-0000-00001D740000}"/>
    <cellStyle name="Style 1541 3" xfId="1455" xr:uid="{00000000-0005-0000-0000-00001E740000}"/>
    <cellStyle name="Style 1542" xfId="1456" xr:uid="{00000000-0005-0000-0000-00001F740000}"/>
    <cellStyle name="Style 1542 2" xfId="1457" xr:uid="{00000000-0005-0000-0000-000020740000}"/>
    <cellStyle name="Style 1542 3" xfId="1458" xr:uid="{00000000-0005-0000-0000-000021740000}"/>
    <cellStyle name="Style 1543" xfId="1459" xr:uid="{00000000-0005-0000-0000-000022740000}"/>
    <cellStyle name="Style 1543 2" xfId="1460" xr:uid="{00000000-0005-0000-0000-000023740000}"/>
    <cellStyle name="Style 1543 3" xfId="1461" xr:uid="{00000000-0005-0000-0000-000024740000}"/>
    <cellStyle name="Style 1544" xfId="1462" xr:uid="{00000000-0005-0000-0000-000025740000}"/>
    <cellStyle name="Style 1544 2" xfId="1463" xr:uid="{00000000-0005-0000-0000-000026740000}"/>
    <cellStyle name="Style 1545" xfId="1464" xr:uid="{00000000-0005-0000-0000-000027740000}"/>
    <cellStyle name="Style 1546" xfId="1465" xr:uid="{00000000-0005-0000-0000-000028740000}"/>
    <cellStyle name="Style 1547" xfId="1466" xr:uid="{00000000-0005-0000-0000-000029740000}"/>
    <cellStyle name="Style 1548" xfId="1467" xr:uid="{00000000-0005-0000-0000-00002A740000}"/>
    <cellStyle name="Style 1549" xfId="1468" xr:uid="{00000000-0005-0000-0000-00002B740000}"/>
    <cellStyle name="Style 1550" xfId="1469" xr:uid="{00000000-0005-0000-0000-00002C740000}"/>
    <cellStyle name="Style 1551" xfId="1470" xr:uid="{00000000-0005-0000-0000-00002D740000}"/>
    <cellStyle name="Style 1552" xfId="1471" xr:uid="{00000000-0005-0000-0000-00002E740000}"/>
    <cellStyle name="Style 1553" xfId="1472" xr:uid="{00000000-0005-0000-0000-00002F740000}"/>
    <cellStyle name="Style 1554" xfId="1473" xr:uid="{00000000-0005-0000-0000-000030740000}"/>
    <cellStyle name="Style 1555" xfId="1474" xr:uid="{00000000-0005-0000-0000-000031740000}"/>
    <cellStyle name="Style 1556" xfId="1475" xr:uid="{00000000-0005-0000-0000-000032740000}"/>
    <cellStyle name="Style 1557" xfId="1476" xr:uid="{00000000-0005-0000-0000-000033740000}"/>
    <cellStyle name="Style 1558" xfId="1477" xr:uid="{00000000-0005-0000-0000-000034740000}"/>
    <cellStyle name="Style 1559" xfId="1478" xr:uid="{00000000-0005-0000-0000-000035740000}"/>
    <cellStyle name="Style 1560" xfId="1479" xr:uid="{00000000-0005-0000-0000-000036740000}"/>
    <cellStyle name="Style 1561" xfId="1480" xr:uid="{00000000-0005-0000-0000-000037740000}"/>
    <cellStyle name="Style 1562" xfId="1481" xr:uid="{00000000-0005-0000-0000-000038740000}"/>
    <cellStyle name="Style 1563" xfId="1482" xr:uid="{00000000-0005-0000-0000-000039740000}"/>
    <cellStyle name="Style 1563 2" xfId="1483" xr:uid="{00000000-0005-0000-0000-00003A740000}"/>
    <cellStyle name="Style 1564" xfId="1484" xr:uid="{00000000-0005-0000-0000-00003B740000}"/>
    <cellStyle name="Style 1564 2" xfId="1485" xr:uid="{00000000-0005-0000-0000-00003C740000}"/>
    <cellStyle name="Style 1565" xfId="1486" xr:uid="{00000000-0005-0000-0000-00003D740000}"/>
    <cellStyle name="Style 1565 2" xfId="1487" xr:uid="{00000000-0005-0000-0000-00003E740000}"/>
    <cellStyle name="Style 1566" xfId="1488" xr:uid="{00000000-0005-0000-0000-00003F740000}"/>
    <cellStyle name="Style 1566 2" xfId="1489" xr:uid="{00000000-0005-0000-0000-000040740000}"/>
    <cellStyle name="Style 1567" xfId="1490" xr:uid="{00000000-0005-0000-0000-000041740000}"/>
    <cellStyle name="Style 1567 2" xfId="1491" xr:uid="{00000000-0005-0000-0000-000042740000}"/>
    <cellStyle name="Style 1567 3" xfId="1492" xr:uid="{00000000-0005-0000-0000-000043740000}"/>
    <cellStyle name="Style 1568" xfId="1493" xr:uid="{00000000-0005-0000-0000-000044740000}"/>
    <cellStyle name="Style 1568 2" xfId="1494" xr:uid="{00000000-0005-0000-0000-000045740000}"/>
    <cellStyle name="Style 1568 3" xfId="1495" xr:uid="{00000000-0005-0000-0000-000046740000}"/>
    <cellStyle name="Style 1568 4" xfId="1496" xr:uid="{00000000-0005-0000-0000-000047740000}"/>
    <cellStyle name="Style 1569" xfId="1497" xr:uid="{00000000-0005-0000-0000-000048740000}"/>
    <cellStyle name="Style 1569 2" xfId="1498" xr:uid="{00000000-0005-0000-0000-000049740000}"/>
    <cellStyle name="Style 1569 3" xfId="1499" xr:uid="{00000000-0005-0000-0000-00004A740000}"/>
    <cellStyle name="Style 1569 4" xfId="1500" xr:uid="{00000000-0005-0000-0000-00004B740000}"/>
    <cellStyle name="Style 1569 5" xfId="1501" xr:uid="{00000000-0005-0000-0000-00004C740000}"/>
    <cellStyle name="Style 1570" xfId="1502" xr:uid="{00000000-0005-0000-0000-00004D740000}"/>
    <cellStyle name="Style 1570 2" xfId="1503" xr:uid="{00000000-0005-0000-0000-00004E740000}"/>
    <cellStyle name="Style 1570 3" xfId="1504" xr:uid="{00000000-0005-0000-0000-00004F740000}"/>
    <cellStyle name="Style 1570 4" xfId="1505" xr:uid="{00000000-0005-0000-0000-000050740000}"/>
    <cellStyle name="Style 1570 5" xfId="1506" xr:uid="{00000000-0005-0000-0000-000051740000}"/>
    <cellStyle name="Style 1571" xfId="1507" xr:uid="{00000000-0005-0000-0000-000052740000}"/>
    <cellStyle name="Style 1571 2" xfId="1508" xr:uid="{00000000-0005-0000-0000-000053740000}"/>
    <cellStyle name="Style 1571 3" xfId="1509" xr:uid="{00000000-0005-0000-0000-000054740000}"/>
    <cellStyle name="Style 1571 4" xfId="1510" xr:uid="{00000000-0005-0000-0000-000055740000}"/>
    <cellStyle name="Style 1571 5" xfId="1511" xr:uid="{00000000-0005-0000-0000-000056740000}"/>
    <cellStyle name="Style 1571 6" xfId="1512" xr:uid="{00000000-0005-0000-0000-000057740000}"/>
    <cellStyle name="Style 1572" xfId="1513" xr:uid="{00000000-0005-0000-0000-000058740000}"/>
    <cellStyle name="Style 1572 2" xfId="1514" xr:uid="{00000000-0005-0000-0000-000059740000}"/>
    <cellStyle name="Style 1572 3" xfId="1515" xr:uid="{00000000-0005-0000-0000-00005A740000}"/>
    <cellStyle name="Style 1572 4" xfId="1516" xr:uid="{00000000-0005-0000-0000-00005B740000}"/>
    <cellStyle name="Style 1572 5" xfId="1517" xr:uid="{00000000-0005-0000-0000-00005C740000}"/>
    <cellStyle name="Style 1573" xfId="1518" xr:uid="{00000000-0005-0000-0000-00005D740000}"/>
    <cellStyle name="Style 1573 2" xfId="1519" xr:uid="{00000000-0005-0000-0000-00005E740000}"/>
    <cellStyle name="Style 1573 3" xfId="1520" xr:uid="{00000000-0005-0000-0000-00005F740000}"/>
    <cellStyle name="Style 1573 4" xfId="1521" xr:uid="{00000000-0005-0000-0000-000060740000}"/>
    <cellStyle name="Style 1573 5" xfId="1522" xr:uid="{00000000-0005-0000-0000-000061740000}"/>
    <cellStyle name="Style 1574" xfId="1523" xr:uid="{00000000-0005-0000-0000-000062740000}"/>
    <cellStyle name="Style 1574 2" xfId="1524" xr:uid="{00000000-0005-0000-0000-000063740000}"/>
    <cellStyle name="Style 1574 3" xfId="1525" xr:uid="{00000000-0005-0000-0000-000064740000}"/>
    <cellStyle name="Style 1574 4" xfId="1526" xr:uid="{00000000-0005-0000-0000-000065740000}"/>
    <cellStyle name="Style 1574 5" xfId="1527" xr:uid="{00000000-0005-0000-0000-000066740000}"/>
    <cellStyle name="Style 1575" xfId="1528" xr:uid="{00000000-0005-0000-0000-000067740000}"/>
    <cellStyle name="Style 1575 2" xfId="1529" xr:uid="{00000000-0005-0000-0000-000068740000}"/>
    <cellStyle name="Style 1575 3" xfId="1530" xr:uid="{00000000-0005-0000-0000-000069740000}"/>
    <cellStyle name="Style 1575 4" xfId="1531" xr:uid="{00000000-0005-0000-0000-00006A740000}"/>
    <cellStyle name="Style 1575 5" xfId="1532" xr:uid="{00000000-0005-0000-0000-00006B740000}"/>
    <cellStyle name="Style 1576" xfId="1533" xr:uid="{00000000-0005-0000-0000-00006C740000}"/>
    <cellStyle name="Style 1576 2" xfId="1534" xr:uid="{00000000-0005-0000-0000-00006D740000}"/>
    <cellStyle name="Style 1576 3" xfId="1535" xr:uid="{00000000-0005-0000-0000-00006E740000}"/>
    <cellStyle name="Style 1576 4" xfId="1536" xr:uid="{00000000-0005-0000-0000-00006F740000}"/>
    <cellStyle name="Style 1577" xfId="1537" xr:uid="{00000000-0005-0000-0000-000070740000}"/>
    <cellStyle name="Style 1577 2" xfId="1538" xr:uid="{00000000-0005-0000-0000-000071740000}"/>
    <cellStyle name="Style 1577 3" xfId="1539" xr:uid="{00000000-0005-0000-0000-000072740000}"/>
    <cellStyle name="Style 1578" xfId="1540" xr:uid="{00000000-0005-0000-0000-000073740000}"/>
    <cellStyle name="Style 1578 2" xfId="1541" xr:uid="{00000000-0005-0000-0000-000074740000}"/>
    <cellStyle name="Style 1579" xfId="1542" xr:uid="{00000000-0005-0000-0000-000075740000}"/>
    <cellStyle name="Style 1579 2" xfId="1543" xr:uid="{00000000-0005-0000-0000-000076740000}"/>
    <cellStyle name="Style 1580" xfId="1544" xr:uid="{00000000-0005-0000-0000-000077740000}"/>
    <cellStyle name="Style 1581" xfId="1545" xr:uid="{00000000-0005-0000-0000-000078740000}"/>
    <cellStyle name="Style 1582" xfId="1546" xr:uid="{00000000-0005-0000-0000-000079740000}"/>
    <cellStyle name="Style 1583" xfId="1547" xr:uid="{00000000-0005-0000-0000-00007A740000}"/>
    <cellStyle name="Style 1584" xfId="1548" xr:uid="{00000000-0005-0000-0000-00007B740000}"/>
    <cellStyle name="Style 1585" xfId="1549" xr:uid="{00000000-0005-0000-0000-00007C740000}"/>
    <cellStyle name="Style 1586" xfId="1550" xr:uid="{00000000-0005-0000-0000-00007D740000}"/>
    <cellStyle name="Style 1587" xfId="1551" xr:uid="{00000000-0005-0000-0000-00007E740000}"/>
    <cellStyle name="Style 1587 2" xfId="1552" xr:uid="{00000000-0005-0000-0000-00007F740000}"/>
    <cellStyle name="Style 1588" xfId="1553" xr:uid="{00000000-0005-0000-0000-000080740000}"/>
    <cellStyle name="Style 1588 2" xfId="1554" xr:uid="{00000000-0005-0000-0000-000081740000}"/>
    <cellStyle name="Style 1589" xfId="1555" xr:uid="{00000000-0005-0000-0000-000082740000}"/>
    <cellStyle name="Style 1589 2" xfId="1556" xr:uid="{00000000-0005-0000-0000-000083740000}"/>
    <cellStyle name="Style 1590" xfId="1557" xr:uid="{00000000-0005-0000-0000-000084740000}"/>
    <cellStyle name="Style 1590 2" xfId="1558" xr:uid="{00000000-0005-0000-0000-000085740000}"/>
    <cellStyle name="Style 1591" xfId="1559" xr:uid="{00000000-0005-0000-0000-000086740000}"/>
    <cellStyle name="Style 1591 2" xfId="1560" xr:uid="{00000000-0005-0000-0000-000087740000}"/>
    <cellStyle name="Style 1591 3" xfId="1561" xr:uid="{00000000-0005-0000-0000-000088740000}"/>
    <cellStyle name="Style 1592" xfId="1562" xr:uid="{00000000-0005-0000-0000-000089740000}"/>
    <cellStyle name="Style 1592 2" xfId="1563" xr:uid="{00000000-0005-0000-0000-00008A740000}"/>
    <cellStyle name="Style 1592 3" xfId="1564" xr:uid="{00000000-0005-0000-0000-00008B740000}"/>
    <cellStyle name="Style 1593" xfId="1565" xr:uid="{00000000-0005-0000-0000-00008C740000}"/>
    <cellStyle name="Style 1593 2" xfId="1566" xr:uid="{00000000-0005-0000-0000-00008D740000}"/>
    <cellStyle name="Style 1593 3" xfId="1567" xr:uid="{00000000-0005-0000-0000-00008E740000}"/>
    <cellStyle name="Style 1594" xfId="1568" xr:uid="{00000000-0005-0000-0000-00008F740000}"/>
    <cellStyle name="Style 1594 2" xfId="1569" xr:uid="{00000000-0005-0000-0000-000090740000}"/>
    <cellStyle name="Style 1594 3" xfId="1570" xr:uid="{00000000-0005-0000-0000-000091740000}"/>
    <cellStyle name="Style 1595" xfId="1571" xr:uid="{00000000-0005-0000-0000-000092740000}"/>
    <cellStyle name="Style 1595 2" xfId="1572" xr:uid="{00000000-0005-0000-0000-000093740000}"/>
    <cellStyle name="Style 1595 3" xfId="1573" xr:uid="{00000000-0005-0000-0000-000094740000}"/>
    <cellStyle name="Style 1596" xfId="1574" xr:uid="{00000000-0005-0000-0000-000095740000}"/>
    <cellStyle name="Style 1596 2" xfId="1575" xr:uid="{00000000-0005-0000-0000-000096740000}"/>
    <cellStyle name="Style 1597" xfId="1576" xr:uid="{00000000-0005-0000-0000-000097740000}"/>
    <cellStyle name="Style 1597 2" xfId="1577" xr:uid="{00000000-0005-0000-0000-000098740000}"/>
    <cellStyle name="Style 1598" xfId="1578" xr:uid="{00000000-0005-0000-0000-000099740000}"/>
    <cellStyle name="Style 1598 2" xfId="1579" xr:uid="{00000000-0005-0000-0000-00009A740000}"/>
    <cellStyle name="Style 1599" xfId="1580" xr:uid="{00000000-0005-0000-0000-00009B740000}"/>
    <cellStyle name="Style 1599 2" xfId="1581" xr:uid="{00000000-0005-0000-0000-00009C740000}"/>
    <cellStyle name="Style 1599 3" xfId="1582" xr:uid="{00000000-0005-0000-0000-00009D740000}"/>
    <cellStyle name="Style 1600" xfId="1583" xr:uid="{00000000-0005-0000-0000-00009E740000}"/>
    <cellStyle name="Style 1600 2" xfId="1584" xr:uid="{00000000-0005-0000-0000-00009F740000}"/>
    <cellStyle name="Style 1601" xfId="1585" xr:uid="{00000000-0005-0000-0000-0000A0740000}"/>
    <cellStyle name="Style 1602" xfId="1586" xr:uid="{00000000-0005-0000-0000-0000A1740000}"/>
    <cellStyle name="Style 1602 2" xfId="1587" xr:uid="{00000000-0005-0000-0000-0000A2740000}"/>
    <cellStyle name="Style 1603" xfId="1588" xr:uid="{00000000-0005-0000-0000-0000A3740000}"/>
    <cellStyle name="Style 1604" xfId="1589" xr:uid="{00000000-0005-0000-0000-0000A4740000}"/>
    <cellStyle name="Style 1604 2" xfId="1590" xr:uid="{00000000-0005-0000-0000-0000A5740000}"/>
    <cellStyle name="Style 1605" xfId="1591" xr:uid="{00000000-0005-0000-0000-0000A6740000}"/>
    <cellStyle name="Style 1605 2" xfId="1592" xr:uid="{00000000-0005-0000-0000-0000A7740000}"/>
    <cellStyle name="Style 1606" xfId="1593" xr:uid="{00000000-0005-0000-0000-0000A8740000}"/>
    <cellStyle name="Style 1606 2" xfId="1594" xr:uid="{00000000-0005-0000-0000-0000A9740000}"/>
    <cellStyle name="Style 1607" xfId="1595" xr:uid="{00000000-0005-0000-0000-0000AA740000}"/>
    <cellStyle name="Style 1607 2" xfId="1596" xr:uid="{00000000-0005-0000-0000-0000AB740000}"/>
    <cellStyle name="Style 1608" xfId="1597" xr:uid="{00000000-0005-0000-0000-0000AC740000}"/>
    <cellStyle name="Style 1609" xfId="1598" xr:uid="{00000000-0005-0000-0000-0000AD740000}"/>
    <cellStyle name="Style 1610" xfId="1599" xr:uid="{00000000-0005-0000-0000-0000AE740000}"/>
    <cellStyle name="Style 1611" xfId="1600" xr:uid="{00000000-0005-0000-0000-0000AF740000}"/>
    <cellStyle name="Style 1612" xfId="1601" xr:uid="{00000000-0005-0000-0000-0000B0740000}"/>
    <cellStyle name="Style 1613" xfId="1602" xr:uid="{00000000-0005-0000-0000-0000B1740000}"/>
    <cellStyle name="Style 1614" xfId="1603" xr:uid="{00000000-0005-0000-0000-0000B2740000}"/>
    <cellStyle name="Style 1615" xfId="1604" xr:uid="{00000000-0005-0000-0000-0000B3740000}"/>
    <cellStyle name="Style 1616" xfId="1605" xr:uid="{00000000-0005-0000-0000-0000B4740000}"/>
    <cellStyle name="Style 1617" xfId="1606" xr:uid="{00000000-0005-0000-0000-0000B5740000}"/>
    <cellStyle name="Style 1618" xfId="1607" xr:uid="{00000000-0005-0000-0000-0000B6740000}"/>
    <cellStyle name="Style 1619" xfId="1608" xr:uid="{00000000-0005-0000-0000-0000B7740000}"/>
    <cellStyle name="Style 1620" xfId="1609" xr:uid="{00000000-0005-0000-0000-0000B8740000}"/>
    <cellStyle name="Style 1621" xfId="1610" xr:uid="{00000000-0005-0000-0000-0000B9740000}"/>
    <cellStyle name="Style 1622" xfId="1611" xr:uid="{00000000-0005-0000-0000-0000BA740000}"/>
    <cellStyle name="Style 1623" xfId="1612" xr:uid="{00000000-0005-0000-0000-0000BB740000}"/>
    <cellStyle name="Style 1623 2" xfId="1613" xr:uid="{00000000-0005-0000-0000-0000BC740000}"/>
    <cellStyle name="Style 1624" xfId="1614" xr:uid="{00000000-0005-0000-0000-0000BD740000}"/>
    <cellStyle name="Style 1624 2" xfId="1615" xr:uid="{00000000-0005-0000-0000-0000BE740000}"/>
    <cellStyle name="Style 1625" xfId="1616" xr:uid="{00000000-0005-0000-0000-0000BF740000}"/>
    <cellStyle name="Style 1625 2" xfId="1617" xr:uid="{00000000-0005-0000-0000-0000C0740000}"/>
    <cellStyle name="Style 1626" xfId="1618" xr:uid="{00000000-0005-0000-0000-0000C1740000}"/>
    <cellStyle name="Style 1626 2" xfId="1619" xr:uid="{00000000-0005-0000-0000-0000C2740000}"/>
    <cellStyle name="Style 1627" xfId="1620" xr:uid="{00000000-0005-0000-0000-0000C3740000}"/>
    <cellStyle name="Style 1627 2" xfId="1621" xr:uid="{00000000-0005-0000-0000-0000C4740000}"/>
    <cellStyle name="Style 1628" xfId="1622" xr:uid="{00000000-0005-0000-0000-0000C5740000}"/>
    <cellStyle name="Style 1628 2" xfId="1623" xr:uid="{00000000-0005-0000-0000-0000C6740000}"/>
    <cellStyle name="Style 1629" xfId="1624" xr:uid="{00000000-0005-0000-0000-0000C7740000}"/>
    <cellStyle name="Style 1629 2" xfId="1625" xr:uid="{00000000-0005-0000-0000-0000C8740000}"/>
    <cellStyle name="Style 1630" xfId="1626" xr:uid="{00000000-0005-0000-0000-0000C9740000}"/>
    <cellStyle name="Style 1630 2" xfId="1627" xr:uid="{00000000-0005-0000-0000-0000CA740000}"/>
    <cellStyle name="Style 1631" xfId="1628" xr:uid="{00000000-0005-0000-0000-0000CB740000}"/>
    <cellStyle name="Style 1631 2" xfId="1629" xr:uid="{00000000-0005-0000-0000-0000CC740000}"/>
    <cellStyle name="Style 1631 3" xfId="1630" xr:uid="{00000000-0005-0000-0000-0000CD740000}"/>
    <cellStyle name="Style 1632" xfId="1631" xr:uid="{00000000-0005-0000-0000-0000CE740000}"/>
    <cellStyle name="Style 1632 2" xfId="1632" xr:uid="{00000000-0005-0000-0000-0000CF740000}"/>
    <cellStyle name="Style 1633" xfId="1633" xr:uid="{00000000-0005-0000-0000-0000D0740000}"/>
    <cellStyle name="Style 1633 2" xfId="1634" xr:uid="{00000000-0005-0000-0000-0000D1740000}"/>
    <cellStyle name="Style 1634" xfId="1635" xr:uid="{00000000-0005-0000-0000-0000D2740000}"/>
    <cellStyle name="Style 1634 2" xfId="1636" xr:uid="{00000000-0005-0000-0000-0000D3740000}"/>
    <cellStyle name="Style 1635" xfId="1637" xr:uid="{00000000-0005-0000-0000-0000D4740000}"/>
    <cellStyle name="Style 1635 2" xfId="1638" xr:uid="{00000000-0005-0000-0000-0000D5740000}"/>
    <cellStyle name="Style 1636" xfId="1639" xr:uid="{00000000-0005-0000-0000-0000D6740000}"/>
    <cellStyle name="Style 1636 2" xfId="1640" xr:uid="{00000000-0005-0000-0000-0000D7740000}"/>
    <cellStyle name="Style 1637" xfId="1641" xr:uid="{00000000-0005-0000-0000-0000D8740000}"/>
    <cellStyle name="Style 1637 2" xfId="1642" xr:uid="{00000000-0005-0000-0000-0000D9740000}"/>
    <cellStyle name="Style 1638" xfId="1643" xr:uid="{00000000-0005-0000-0000-0000DA740000}"/>
    <cellStyle name="Style 1638 2" xfId="1644" xr:uid="{00000000-0005-0000-0000-0000DB740000}"/>
    <cellStyle name="Style 1639" xfId="1645" xr:uid="{00000000-0005-0000-0000-0000DC740000}"/>
    <cellStyle name="Style 1639 2" xfId="1646" xr:uid="{00000000-0005-0000-0000-0000DD740000}"/>
    <cellStyle name="Style 1639 3" xfId="1647" xr:uid="{00000000-0005-0000-0000-0000DE740000}"/>
    <cellStyle name="Style 1640" xfId="1648" xr:uid="{00000000-0005-0000-0000-0000DF740000}"/>
    <cellStyle name="Style 1640 2" xfId="1649" xr:uid="{00000000-0005-0000-0000-0000E0740000}"/>
    <cellStyle name="Style 1641" xfId="1650" xr:uid="{00000000-0005-0000-0000-0000E1740000}"/>
    <cellStyle name="Style 1641 2" xfId="1651" xr:uid="{00000000-0005-0000-0000-0000E2740000}"/>
    <cellStyle name="Style 1642" xfId="1652" xr:uid="{00000000-0005-0000-0000-0000E3740000}"/>
    <cellStyle name="Style 1642 2" xfId="1653" xr:uid="{00000000-0005-0000-0000-0000E4740000}"/>
    <cellStyle name="Style 1643" xfId="1654" xr:uid="{00000000-0005-0000-0000-0000E5740000}"/>
    <cellStyle name="Style 1644" xfId="1655" xr:uid="{00000000-0005-0000-0000-0000E6740000}"/>
    <cellStyle name="Style 1644 2" xfId="1656" xr:uid="{00000000-0005-0000-0000-0000E7740000}"/>
    <cellStyle name="Style 1645" xfId="1657" xr:uid="{00000000-0005-0000-0000-0000E8740000}"/>
    <cellStyle name="Style 1646" xfId="1658" xr:uid="{00000000-0005-0000-0000-0000E9740000}"/>
    <cellStyle name="Style 1646 2" xfId="1659" xr:uid="{00000000-0005-0000-0000-0000EA740000}"/>
    <cellStyle name="Style 1647" xfId="1660" xr:uid="{00000000-0005-0000-0000-0000EB740000}"/>
    <cellStyle name="Style 1648" xfId="1661" xr:uid="{00000000-0005-0000-0000-0000EC740000}"/>
    <cellStyle name="Style 1649" xfId="1662" xr:uid="{00000000-0005-0000-0000-0000ED740000}"/>
    <cellStyle name="Style 1650" xfId="1663" xr:uid="{00000000-0005-0000-0000-0000EE740000}"/>
    <cellStyle name="Style 1651" xfId="1664" xr:uid="{00000000-0005-0000-0000-0000EF740000}"/>
    <cellStyle name="Style 1652" xfId="1665" xr:uid="{00000000-0005-0000-0000-0000F0740000}"/>
    <cellStyle name="Style 1652 2" xfId="1666" xr:uid="{00000000-0005-0000-0000-0000F1740000}"/>
    <cellStyle name="Style 1653" xfId="1667" xr:uid="{00000000-0005-0000-0000-0000F2740000}"/>
    <cellStyle name="Style 1653 2" xfId="1668" xr:uid="{00000000-0005-0000-0000-0000F3740000}"/>
    <cellStyle name="Style 1654" xfId="1669" xr:uid="{00000000-0005-0000-0000-0000F4740000}"/>
    <cellStyle name="Style 1654 2" xfId="1670" xr:uid="{00000000-0005-0000-0000-0000F5740000}"/>
    <cellStyle name="Style 1655" xfId="1671" xr:uid="{00000000-0005-0000-0000-0000F6740000}"/>
    <cellStyle name="Style 1655 2" xfId="1672" xr:uid="{00000000-0005-0000-0000-0000F7740000}"/>
    <cellStyle name="Style 1655 3" xfId="1673" xr:uid="{00000000-0005-0000-0000-0000F8740000}"/>
    <cellStyle name="Style 1656" xfId="1674" xr:uid="{00000000-0005-0000-0000-0000F9740000}"/>
    <cellStyle name="Style 1656 2" xfId="1675" xr:uid="{00000000-0005-0000-0000-0000FA740000}"/>
    <cellStyle name="Style 1656 3" xfId="1676" xr:uid="{00000000-0005-0000-0000-0000FB740000}"/>
    <cellStyle name="Style 1657" xfId="1677" xr:uid="{00000000-0005-0000-0000-0000FC740000}"/>
    <cellStyle name="Style 1657 2" xfId="1678" xr:uid="{00000000-0005-0000-0000-0000FD740000}"/>
    <cellStyle name="Style 1657 3" xfId="1679" xr:uid="{00000000-0005-0000-0000-0000FE740000}"/>
    <cellStyle name="Style 1658" xfId="1680" xr:uid="{00000000-0005-0000-0000-0000FF740000}"/>
    <cellStyle name="Style 1658 2" xfId="1681" xr:uid="{00000000-0005-0000-0000-000000750000}"/>
    <cellStyle name="Style 1658 3" xfId="1682" xr:uid="{00000000-0005-0000-0000-000001750000}"/>
    <cellStyle name="Style 1659" xfId="1683" xr:uid="{00000000-0005-0000-0000-000002750000}"/>
    <cellStyle name="Style 1659 2" xfId="1684" xr:uid="{00000000-0005-0000-0000-000003750000}"/>
    <cellStyle name="Style 1659 3" xfId="1685" xr:uid="{00000000-0005-0000-0000-000004750000}"/>
    <cellStyle name="Style 1660" xfId="1686" xr:uid="{00000000-0005-0000-0000-000005750000}"/>
    <cellStyle name="Style 1660 2" xfId="1687" xr:uid="{00000000-0005-0000-0000-000006750000}"/>
    <cellStyle name="Style 1660 3" xfId="1688" xr:uid="{00000000-0005-0000-0000-000007750000}"/>
    <cellStyle name="Style 1661" xfId="1689" xr:uid="{00000000-0005-0000-0000-000008750000}"/>
    <cellStyle name="Style 1661 2" xfId="1690" xr:uid="{00000000-0005-0000-0000-000009750000}"/>
    <cellStyle name="Style 1662" xfId="1691" xr:uid="{00000000-0005-0000-0000-00000A750000}"/>
    <cellStyle name="Style 1662 2" xfId="1692" xr:uid="{00000000-0005-0000-0000-00000B750000}"/>
    <cellStyle name="Style 1663" xfId="1693" xr:uid="{00000000-0005-0000-0000-00000C750000}"/>
    <cellStyle name="Style 1663 2" xfId="1694" xr:uid="{00000000-0005-0000-0000-00000D750000}"/>
    <cellStyle name="Style 1664" xfId="1695" xr:uid="{00000000-0005-0000-0000-00000E750000}"/>
    <cellStyle name="Style 1665" xfId="1696" xr:uid="{00000000-0005-0000-0000-00000F750000}"/>
    <cellStyle name="Style 1666" xfId="1697" xr:uid="{00000000-0005-0000-0000-000010750000}"/>
    <cellStyle name="Style 1667" xfId="1698" xr:uid="{00000000-0005-0000-0000-000011750000}"/>
    <cellStyle name="Style 1668" xfId="1699" xr:uid="{00000000-0005-0000-0000-000012750000}"/>
    <cellStyle name="Style 1669" xfId="1700" xr:uid="{00000000-0005-0000-0000-000013750000}"/>
    <cellStyle name="Style 1670" xfId="1701" xr:uid="{00000000-0005-0000-0000-000014750000}"/>
    <cellStyle name="Style 1671" xfId="1702" xr:uid="{00000000-0005-0000-0000-000015750000}"/>
    <cellStyle name="Style 1671 2" xfId="1703" xr:uid="{00000000-0005-0000-0000-000016750000}"/>
    <cellStyle name="Style 1672" xfId="1704" xr:uid="{00000000-0005-0000-0000-000017750000}"/>
    <cellStyle name="Style 1672 2" xfId="1705" xr:uid="{00000000-0005-0000-0000-000018750000}"/>
    <cellStyle name="Style 1672 3" xfId="1706" xr:uid="{00000000-0005-0000-0000-000019750000}"/>
    <cellStyle name="Style 1673" xfId="1707" xr:uid="{00000000-0005-0000-0000-00001A750000}"/>
    <cellStyle name="Style 1673 2" xfId="1708" xr:uid="{00000000-0005-0000-0000-00001B750000}"/>
    <cellStyle name="Style 1673 3" xfId="1709" xr:uid="{00000000-0005-0000-0000-00001C750000}"/>
    <cellStyle name="Style 1674" xfId="1710" xr:uid="{00000000-0005-0000-0000-00001D750000}"/>
    <cellStyle name="Style 1674 2" xfId="1711" xr:uid="{00000000-0005-0000-0000-00001E750000}"/>
    <cellStyle name="Style 1674 3" xfId="1712" xr:uid="{00000000-0005-0000-0000-00001F750000}"/>
    <cellStyle name="Style 1675" xfId="1713" xr:uid="{00000000-0005-0000-0000-000020750000}"/>
    <cellStyle name="Style 1675 2" xfId="1714" xr:uid="{00000000-0005-0000-0000-000021750000}"/>
    <cellStyle name="Style 1675 3" xfId="1715" xr:uid="{00000000-0005-0000-0000-000022750000}"/>
    <cellStyle name="Style 1676" xfId="1716" xr:uid="{00000000-0005-0000-0000-000023750000}"/>
    <cellStyle name="Style 1676 2" xfId="1717" xr:uid="{00000000-0005-0000-0000-000024750000}"/>
    <cellStyle name="Style 1676 3" xfId="1718" xr:uid="{00000000-0005-0000-0000-000025750000}"/>
    <cellStyle name="Style 1677" xfId="1719" xr:uid="{00000000-0005-0000-0000-000026750000}"/>
    <cellStyle name="Style 1677 2" xfId="1720" xr:uid="{00000000-0005-0000-0000-000027750000}"/>
    <cellStyle name="Style 1677 3" xfId="1721" xr:uid="{00000000-0005-0000-0000-000028750000}"/>
    <cellStyle name="Style 1678" xfId="1722" xr:uid="{00000000-0005-0000-0000-000029750000}"/>
    <cellStyle name="Style 1678 2" xfId="1723" xr:uid="{00000000-0005-0000-0000-00002A750000}"/>
    <cellStyle name="Style 1679" xfId="1724" xr:uid="{00000000-0005-0000-0000-00002B750000}"/>
    <cellStyle name="Style 1679 2" xfId="1725" xr:uid="{00000000-0005-0000-0000-00002C750000}"/>
    <cellStyle name="Style 1679 3" xfId="1726" xr:uid="{00000000-0005-0000-0000-00002D750000}"/>
    <cellStyle name="Style 1680" xfId="1727" xr:uid="{00000000-0005-0000-0000-00002E750000}"/>
    <cellStyle name="Style 1681" xfId="1728" xr:uid="{00000000-0005-0000-0000-00002F750000}"/>
    <cellStyle name="Style 1682" xfId="1729" xr:uid="{00000000-0005-0000-0000-000030750000}"/>
    <cellStyle name="Style 1683" xfId="1730" xr:uid="{00000000-0005-0000-0000-000031750000}"/>
    <cellStyle name="Style 1684" xfId="1731" xr:uid="{00000000-0005-0000-0000-000032750000}"/>
    <cellStyle name="Style 1685" xfId="1732" xr:uid="{00000000-0005-0000-0000-000033750000}"/>
    <cellStyle name="Style 1686" xfId="1733" xr:uid="{00000000-0005-0000-0000-000034750000}"/>
    <cellStyle name="Style 1687" xfId="1734" xr:uid="{00000000-0005-0000-0000-000035750000}"/>
    <cellStyle name="Style 1688" xfId="1735" xr:uid="{00000000-0005-0000-0000-000036750000}"/>
    <cellStyle name="Style 1689" xfId="1736" xr:uid="{00000000-0005-0000-0000-000037750000}"/>
    <cellStyle name="Style 1690" xfId="1737" xr:uid="{00000000-0005-0000-0000-000038750000}"/>
    <cellStyle name="Style 1691" xfId="1738" xr:uid="{00000000-0005-0000-0000-000039750000}"/>
    <cellStyle name="Style 1697" xfId="1739" xr:uid="{00000000-0005-0000-0000-00003A750000}"/>
    <cellStyle name="Style 1701" xfId="1740" xr:uid="{00000000-0005-0000-0000-00003B750000}"/>
    <cellStyle name="Style 1703" xfId="1741" xr:uid="{00000000-0005-0000-0000-00003C750000}"/>
    <cellStyle name="Style 1704" xfId="1742" xr:uid="{00000000-0005-0000-0000-00003D750000}"/>
    <cellStyle name="Style 1705" xfId="1743" xr:uid="{00000000-0005-0000-0000-00003E750000}"/>
    <cellStyle name="Style 1706" xfId="1744" xr:uid="{00000000-0005-0000-0000-00003F750000}"/>
    <cellStyle name="Style 1707" xfId="1745" xr:uid="{00000000-0005-0000-0000-000040750000}"/>
    <cellStyle name="Style 1708" xfId="1746" xr:uid="{00000000-0005-0000-0000-000041750000}"/>
    <cellStyle name="Style 1709" xfId="1747" xr:uid="{00000000-0005-0000-0000-000042750000}"/>
    <cellStyle name="Style 1710" xfId="1748" xr:uid="{00000000-0005-0000-0000-000043750000}"/>
    <cellStyle name="Style 1710 2" xfId="1749" xr:uid="{00000000-0005-0000-0000-000044750000}"/>
    <cellStyle name="Style 1711" xfId="1750" xr:uid="{00000000-0005-0000-0000-000045750000}"/>
    <cellStyle name="Style 1712" xfId="1751" xr:uid="{00000000-0005-0000-0000-000046750000}"/>
    <cellStyle name="Style 1713" xfId="1752" xr:uid="{00000000-0005-0000-0000-000047750000}"/>
    <cellStyle name="Style 1717" xfId="1753" xr:uid="{00000000-0005-0000-0000-000048750000}"/>
    <cellStyle name="Style 1719" xfId="1754" xr:uid="{00000000-0005-0000-0000-000049750000}"/>
    <cellStyle name="Style 1720" xfId="1755" xr:uid="{00000000-0005-0000-0000-00004A750000}"/>
    <cellStyle name="Style 1721" xfId="1756" xr:uid="{00000000-0005-0000-0000-00004B750000}"/>
    <cellStyle name="Style 1722" xfId="1757" xr:uid="{00000000-0005-0000-0000-00004C750000}"/>
    <cellStyle name="Style 1723" xfId="1758" xr:uid="{00000000-0005-0000-0000-00004D750000}"/>
    <cellStyle name="Style 1724" xfId="1759" xr:uid="{00000000-0005-0000-0000-00004E750000}"/>
    <cellStyle name="Style 1725" xfId="1760" xr:uid="{00000000-0005-0000-0000-00004F750000}"/>
    <cellStyle name="Style 1726" xfId="1761" xr:uid="{00000000-0005-0000-0000-000050750000}"/>
    <cellStyle name="Style 1726 2" xfId="1762" xr:uid="{00000000-0005-0000-0000-000051750000}"/>
    <cellStyle name="Style 1727" xfId="1763" xr:uid="{00000000-0005-0000-0000-000052750000}"/>
    <cellStyle name="Style 1728" xfId="1764" xr:uid="{00000000-0005-0000-0000-000053750000}"/>
    <cellStyle name="Style 1729" xfId="1765" xr:uid="{00000000-0005-0000-0000-000054750000}"/>
    <cellStyle name="Style 1754" xfId="1766" xr:uid="{00000000-0005-0000-0000-000055750000}"/>
    <cellStyle name="Style 1757" xfId="1767" xr:uid="{00000000-0005-0000-0000-000056750000}"/>
    <cellStyle name="Style 1759" xfId="1768" xr:uid="{00000000-0005-0000-0000-000057750000}"/>
    <cellStyle name="Style 1761" xfId="1769" xr:uid="{00000000-0005-0000-0000-000058750000}"/>
    <cellStyle name="Style 1763" xfId="1770" xr:uid="{00000000-0005-0000-0000-000059750000}"/>
    <cellStyle name="Style 1764" xfId="1771" xr:uid="{00000000-0005-0000-0000-00005A750000}"/>
    <cellStyle name="Style 1765" xfId="1772" xr:uid="{00000000-0005-0000-0000-00005B750000}"/>
    <cellStyle name="Style 1766" xfId="1773" xr:uid="{00000000-0005-0000-0000-00005C750000}"/>
    <cellStyle name="Style 1767" xfId="1774" xr:uid="{00000000-0005-0000-0000-00005D750000}"/>
    <cellStyle name="Style 1768" xfId="1775" xr:uid="{00000000-0005-0000-0000-00005E750000}"/>
    <cellStyle name="Style 1769" xfId="1776" xr:uid="{00000000-0005-0000-0000-00005F750000}"/>
    <cellStyle name="Style 1770" xfId="1777" xr:uid="{00000000-0005-0000-0000-000060750000}"/>
    <cellStyle name="Style 1771" xfId="1778" xr:uid="{00000000-0005-0000-0000-000061750000}"/>
    <cellStyle name="Style 1772" xfId="1779" xr:uid="{00000000-0005-0000-0000-000062750000}"/>
    <cellStyle name="Style 1773" xfId="1780" xr:uid="{00000000-0005-0000-0000-000063750000}"/>
    <cellStyle name="Style 1783" xfId="1781" xr:uid="{00000000-0005-0000-0000-000064750000}"/>
    <cellStyle name="Style 1785" xfId="1782" xr:uid="{00000000-0005-0000-0000-000065750000}"/>
    <cellStyle name="Style 1786" xfId="1783" xr:uid="{00000000-0005-0000-0000-000066750000}"/>
    <cellStyle name="Style 1787" xfId="1784" xr:uid="{00000000-0005-0000-0000-000067750000}"/>
    <cellStyle name="Style 1789" xfId="1785" xr:uid="{00000000-0005-0000-0000-000068750000}"/>
    <cellStyle name="Style 1790" xfId="1786" xr:uid="{00000000-0005-0000-0000-000069750000}"/>
    <cellStyle name="Style 1791" xfId="1787" xr:uid="{00000000-0005-0000-0000-00006A750000}"/>
    <cellStyle name="Style 1792" xfId="1788" xr:uid="{00000000-0005-0000-0000-00006B750000}"/>
    <cellStyle name="Style 1793" xfId="1789" xr:uid="{00000000-0005-0000-0000-00006C750000}"/>
    <cellStyle name="Style 1794" xfId="1790" xr:uid="{00000000-0005-0000-0000-00006D750000}"/>
    <cellStyle name="Style 1795" xfId="1791" xr:uid="{00000000-0005-0000-0000-00006E750000}"/>
    <cellStyle name="Style 1796" xfId="1792" xr:uid="{00000000-0005-0000-0000-00006F750000}"/>
    <cellStyle name="Style 1797" xfId="1793" xr:uid="{00000000-0005-0000-0000-000070750000}"/>
    <cellStyle name="Style 1798" xfId="1794" xr:uid="{00000000-0005-0000-0000-000071750000}"/>
    <cellStyle name="Style 1799" xfId="1795" xr:uid="{00000000-0005-0000-0000-000072750000}"/>
    <cellStyle name="Style 1800" xfId="1796" xr:uid="{00000000-0005-0000-0000-000073750000}"/>
    <cellStyle name="Style 1801" xfId="1797" xr:uid="{00000000-0005-0000-0000-000074750000}"/>
    <cellStyle name="Style 1802" xfId="1798" xr:uid="{00000000-0005-0000-0000-000075750000}"/>
    <cellStyle name="Style 1803" xfId="1799" xr:uid="{00000000-0005-0000-0000-000076750000}"/>
    <cellStyle name="Style 1804" xfId="1800" xr:uid="{00000000-0005-0000-0000-000077750000}"/>
    <cellStyle name="Style 1805" xfId="1801" xr:uid="{00000000-0005-0000-0000-000078750000}"/>
    <cellStyle name="Style 1806" xfId="1802" xr:uid="{00000000-0005-0000-0000-000079750000}"/>
    <cellStyle name="Style 1807" xfId="1803" xr:uid="{00000000-0005-0000-0000-00007A750000}"/>
    <cellStyle name="Style 1808" xfId="1804" xr:uid="{00000000-0005-0000-0000-00007B750000}"/>
    <cellStyle name="Style 1809" xfId="1805" xr:uid="{00000000-0005-0000-0000-00007C750000}"/>
    <cellStyle name="Style 1810" xfId="1806" xr:uid="{00000000-0005-0000-0000-00007D750000}"/>
    <cellStyle name="Style 1811" xfId="1807" xr:uid="{00000000-0005-0000-0000-00007E750000}"/>
    <cellStyle name="Style 1812" xfId="1808" xr:uid="{00000000-0005-0000-0000-00007F750000}"/>
    <cellStyle name="Style 1813" xfId="1809" xr:uid="{00000000-0005-0000-0000-000080750000}"/>
    <cellStyle name="Style 1814" xfId="1810" xr:uid="{00000000-0005-0000-0000-000081750000}"/>
    <cellStyle name="Style 1815" xfId="1811" xr:uid="{00000000-0005-0000-0000-000082750000}"/>
    <cellStyle name="Style 1816" xfId="1812" xr:uid="{00000000-0005-0000-0000-000083750000}"/>
    <cellStyle name="Style 1817" xfId="1813" xr:uid="{00000000-0005-0000-0000-000084750000}"/>
    <cellStyle name="Style 1818" xfId="1814" xr:uid="{00000000-0005-0000-0000-000085750000}"/>
    <cellStyle name="Style 1819" xfId="1815" xr:uid="{00000000-0005-0000-0000-000086750000}"/>
    <cellStyle name="Style 1820" xfId="1816" xr:uid="{00000000-0005-0000-0000-000087750000}"/>
    <cellStyle name="Style 1821" xfId="1817" xr:uid="{00000000-0005-0000-0000-000088750000}"/>
    <cellStyle name="Style 1828" xfId="1818" xr:uid="{00000000-0005-0000-0000-000089750000}"/>
    <cellStyle name="Style 1830" xfId="1819" xr:uid="{00000000-0005-0000-0000-00008A750000}"/>
    <cellStyle name="Style 1831" xfId="1820" xr:uid="{00000000-0005-0000-0000-00008B750000}"/>
    <cellStyle name="Style 1832" xfId="1821" xr:uid="{00000000-0005-0000-0000-00008C750000}"/>
    <cellStyle name="Style 1833" xfId="1822" xr:uid="{00000000-0005-0000-0000-00008D750000}"/>
    <cellStyle name="Style 1834" xfId="1823" xr:uid="{00000000-0005-0000-0000-00008E750000}"/>
    <cellStyle name="Style 1835" xfId="1824" xr:uid="{00000000-0005-0000-0000-00008F750000}"/>
    <cellStyle name="Style 1836" xfId="1825" xr:uid="{00000000-0005-0000-0000-000090750000}"/>
    <cellStyle name="Style 1837" xfId="1826" xr:uid="{00000000-0005-0000-0000-000091750000}"/>
    <cellStyle name="Style 1838" xfId="1827" xr:uid="{00000000-0005-0000-0000-000092750000}"/>
    <cellStyle name="Style 1839" xfId="1828" xr:uid="{00000000-0005-0000-0000-000093750000}"/>
    <cellStyle name="Style 1840" xfId="1829" xr:uid="{00000000-0005-0000-0000-000094750000}"/>
    <cellStyle name="Style 1841" xfId="1830" xr:uid="{00000000-0005-0000-0000-000095750000}"/>
    <cellStyle name="Style 1842" xfId="1831" xr:uid="{00000000-0005-0000-0000-000096750000}"/>
    <cellStyle name="Style 1843" xfId="1832" xr:uid="{00000000-0005-0000-0000-000097750000}"/>
    <cellStyle name="Style 1844" xfId="1833" xr:uid="{00000000-0005-0000-0000-000098750000}"/>
    <cellStyle name="Style 1845" xfId="1834" xr:uid="{00000000-0005-0000-0000-000099750000}"/>
    <cellStyle name="Style 1846" xfId="1835" xr:uid="{00000000-0005-0000-0000-00009A750000}"/>
    <cellStyle name="Style 1847" xfId="1836" xr:uid="{00000000-0005-0000-0000-00009B750000}"/>
    <cellStyle name="Style 1848" xfId="1837" xr:uid="{00000000-0005-0000-0000-00009C750000}"/>
    <cellStyle name="Style 1849" xfId="1838" xr:uid="{00000000-0005-0000-0000-00009D750000}"/>
    <cellStyle name="Style 1850" xfId="1839" xr:uid="{00000000-0005-0000-0000-00009E750000}"/>
    <cellStyle name="Style 1851" xfId="1840" xr:uid="{00000000-0005-0000-0000-00009F750000}"/>
    <cellStyle name="Style 1852" xfId="1841" xr:uid="{00000000-0005-0000-0000-0000A0750000}"/>
    <cellStyle name="Style 1853" xfId="1842" xr:uid="{00000000-0005-0000-0000-0000A1750000}"/>
    <cellStyle name="Style 1854" xfId="1843" xr:uid="{00000000-0005-0000-0000-0000A2750000}"/>
    <cellStyle name="Style 1855" xfId="1844" xr:uid="{00000000-0005-0000-0000-0000A3750000}"/>
    <cellStyle name="Style 1856" xfId="1845" xr:uid="{00000000-0005-0000-0000-0000A4750000}"/>
    <cellStyle name="Style 1857" xfId="1846" xr:uid="{00000000-0005-0000-0000-0000A5750000}"/>
    <cellStyle name="Style 1858" xfId="1847" xr:uid="{00000000-0005-0000-0000-0000A6750000}"/>
    <cellStyle name="Style 1859" xfId="1848" xr:uid="{00000000-0005-0000-0000-0000A7750000}"/>
    <cellStyle name="Style 1860" xfId="1849" xr:uid="{00000000-0005-0000-0000-0000A8750000}"/>
    <cellStyle name="Style 1861" xfId="1850" xr:uid="{00000000-0005-0000-0000-0000A9750000}"/>
    <cellStyle name="Style 1862" xfId="1851" xr:uid="{00000000-0005-0000-0000-0000AA750000}"/>
    <cellStyle name="Style 1863" xfId="1852" xr:uid="{00000000-0005-0000-0000-0000AB750000}"/>
    <cellStyle name="Style 1864" xfId="1853" xr:uid="{00000000-0005-0000-0000-0000AC750000}"/>
    <cellStyle name="Style 1865" xfId="1854" xr:uid="{00000000-0005-0000-0000-0000AD750000}"/>
    <cellStyle name="Style 1866" xfId="1855" xr:uid="{00000000-0005-0000-0000-0000AE750000}"/>
    <cellStyle name="Style 1867" xfId="1856" xr:uid="{00000000-0005-0000-0000-0000AF750000}"/>
    <cellStyle name="Style 1868" xfId="1857" xr:uid="{00000000-0005-0000-0000-0000B0750000}"/>
    <cellStyle name="Style 1869" xfId="1858" xr:uid="{00000000-0005-0000-0000-0000B1750000}"/>
    <cellStyle name="Style 1870" xfId="1859" xr:uid="{00000000-0005-0000-0000-0000B2750000}"/>
    <cellStyle name="Style 1871" xfId="1860" xr:uid="{00000000-0005-0000-0000-0000B3750000}"/>
    <cellStyle name="Style 1872" xfId="1861" xr:uid="{00000000-0005-0000-0000-0000B4750000}"/>
    <cellStyle name="Style 1873" xfId="1862" xr:uid="{00000000-0005-0000-0000-0000B5750000}"/>
    <cellStyle name="Style 1874" xfId="1863" xr:uid="{00000000-0005-0000-0000-0000B6750000}"/>
    <cellStyle name="Style 1875" xfId="1864" xr:uid="{00000000-0005-0000-0000-0000B7750000}"/>
    <cellStyle name="Style 1876" xfId="1865" xr:uid="{00000000-0005-0000-0000-0000B8750000}"/>
    <cellStyle name="Style 1877" xfId="1866" xr:uid="{00000000-0005-0000-0000-0000B9750000}"/>
    <cellStyle name="Style 1878" xfId="1867" xr:uid="{00000000-0005-0000-0000-0000BA750000}"/>
    <cellStyle name="Style 1879" xfId="1868" xr:uid="{00000000-0005-0000-0000-0000BB750000}"/>
    <cellStyle name="Style 1880" xfId="1869" xr:uid="{00000000-0005-0000-0000-0000BC750000}"/>
    <cellStyle name="Style 1881" xfId="1870" xr:uid="{00000000-0005-0000-0000-0000BD750000}"/>
    <cellStyle name="Style 1883" xfId="1871" xr:uid="{00000000-0005-0000-0000-0000BE750000}"/>
    <cellStyle name="Style 1884" xfId="1872" xr:uid="{00000000-0005-0000-0000-0000BF750000}"/>
    <cellStyle name="Style 1885" xfId="1873" xr:uid="{00000000-0005-0000-0000-0000C0750000}"/>
    <cellStyle name="Style 1886" xfId="1874" xr:uid="{00000000-0005-0000-0000-0000C1750000}"/>
    <cellStyle name="Style 1887" xfId="1875" xr:uid="{00000000-0005-0000-0000-0000C2750000}"/>
    <cellStyle name="Style 1888" xfId="1876" xr:uid="{00000000-0005-0000-0000-0000C3750000}"/>
    <cellStyle name="Style 1889" xfId="1877" xr:uid="{00000000-0005-0000-0000-0000C4750000}"/>
    <cellStyle name="Style 1890" xfId="1878" xr:uid="{00000000-0005-0000-0000-0000C5750000}"/>
    <cellStyle name="Style 1891" xfId="1879" xr:uid="{00000000-0005-0000-0000-0000C6750000}"/>
    <cellStyle name="Style 1892" xfId="1880" xr:uid="{00000000-0005-0000-0000-0000C7750000}"/>
    <cellStyle name="Style 1893" xfId="1881" xr:uid="{00000000-0005-0000-0000-0000C8750000}"/>
    <cellStyle name="Style 1894" xfId="1882" xr:uid="{00000000-0005-0000-0000-0000C9750000}"/>
    <cellStyle name="Style 1895" xfId="1883" xr:uid="{00000000-0005-0000-0000-0000CA750000}"/>
    <cellStyle name="Style 1896" xfId="1884" xr:uid="{00000000-0005-0000-0000-0000CB750000}"/>
    <cellStyle name="Style 1897" xfId="1885" xr:uid="{00000000-0005-0000-0000-0000CC750000}"/>
    <cellStyle name="Style 1898" xfId="1886" xr:uid="{00000000-0005-0000-0000-0000CD750000}"/>
    <cellStyle name="Style 1899" xfId="1887" xr:uid="{00000000-0005-0000-0000-0000CE750000}"/>
    <cellStyle name="Style 1900" xfId="1888" xr:uid="{00000000-0005-0000-0000-0000CF750000}"/>
    <cellStyle name="Style 1901" xfId="1889" xr:uid="{00000000-0005-0000-0000-0000D0750000}"/>
    <cellStyle name="Style 1902" xfId="1890" xr:uid="{00000000-0005-0000-0000-0000D1750000}"/>
    <cellStyle name="Style 1903" xfId="1891" xr:uid="{00000000-0005-0000-0000-0000D2750000}"/>
    <cellStyle name="Style 1904" xfId="1892" xr:uid="{00000000-0005-0000-0000-0000D3750000}"/>
    <cellStyle name="Style 1905" xfId="1893" xr:uid="{00000000-0005-0000-0000-0000D4750000}"/>
    <cellStyle name="Style 1906" xfId="1894" xr:uid="{00000000-0005-0000-0000-0000D5750000}"/>
    <cellStyle name="Style 1907" xfId="1895" xr:uid="{00000000-0005-0000-0000-0000D6750000}"/>
    <cellStyle name="Style 1908" xfId="1896" xr:uid="{00000000-0005-0000-0000-0000D7750000}"/>
    <cellStyle name="Style 1909" xfId="1897" xr:uid="{00000000-0005-0000-0000-0000D8750000}"/>
    <cellStyle name="Style 1910" xfId="1898" xr:uid="{00000000-0005-0000-0000-0000D9750000}"/>
    <cellStyle name="Style 1911" xfId="1899" xr:uid="{00000000-0005-0000-0000-0000DA750000}"/>
    <cellStyle name="Style 1912" xfId="1900" xr:uid="{00000000-0005-0000-0000-0000DB750000}"/>
    <cellStyle name="Style 1913" xfId="1901" xr:uid="{00000000-0005-0000-0000-0000DC750000}"/>
    <cellStyle name="Style 1914" xfId="1902" xr:uid="{00000000-0005-0000-0000-0000DD750000}"/>
    <cellStyle name="Style 1915" xfId="1903" xr:uid="{00000000-0005-0000-0000-0000DE750000}"/>
    <cellStyle name="Style 1916" xfId="1904" xr:uid="{00000000-0005-0000-0000-0000DF750000}"/>
    <cellStyle name="Style 1917" xfId="1905" xr:uid="{00000000-0005-0000-0000-0000E0750000}"/>
    <cellStyle name="Style 1918" xfId="1906" xr:uid="{00000000-0005-0000-0000-0000E1750000}"/>
    <cellStyle name="Style 1919" xfId="1907" xr:uid="{00000000-0005-0000-0000-0000E2750000}"/>
    <cellStyle name="Style 1920" xfId="1908" xr:uid="{00000000-0005-0000-0000-0000E3750000}"/>
    <cellStyle name="Style 1921" xfId="1909" xr:uid="{00000000-0005-0000-0000-0000E4750000}"/>
    <cellStyle name="Style 1922" xfId="1910" xr:uid="{00000000-0005-0000-0000-0000E5750000}"/>
    <cellStyle name="Style 1923" xfId="1911" xr:uid="{00000000-0005-0000-0000-0000E6750000}"/>
    <cellStyle name="Style 1924" xfId="1912" xr:uid="{00000000-0005-0000-0000-0000E7750000}"/>
    <cellStyle name="Style 1925" xfId="1913" xr:uid="{00000000-0005-0000-0000-0000E8750000}"/>
    <cellStyle name="Style 1926" xfId="1914" xr:uid="{00000000-0005-0000-0000-0000E9750000}"/>
    <cellStyle name="Style 1927" xfId="1915" xr:uid="{00000000-0005-0000-0000-0000EA750000}"/>
    <cellStyle name="Style 1928" xfId="1916" xr:uid="{00000000-0005-0000-0000-0000EB750000}"/>
    <cellStyle name="Style 1929" xfId="1917" xr:uid="{00000000-0005-0000-0000-0000EC750000}"/>
    <cellStyle name="Style 193" xfId="1918" xr:uid="{00000000-0005-0000-0000-0000ED750000}"/>
    <cellStyle name="Style 1930" xfId="1919" xr:uid="{00000000-0005-0000-0000-0000EE750000}"/>
    <cellStyle name="Style 1931" xfId="1920" xr:uid="{00000000-0005-0000-0000-0000EF750000}"/>
    <cellStyle name="Style 1932" xfId="1921" xr:uid="{00000000-0005-0000-0000-0000F0750000}"/>
    <cellStyle name="Style 1933" xfId="1922" xr:uid="{00000000-0005-0000-0000-0000F1750000}"/>
    <cellStyle name="Style 1934" xfId="1923" xr:uid="{00000000-0005-0000-0000-0000F2750000}"/>
    <cellStyle name="Style 1935" xfId="1924" xr:uid="{00000000-0005-0000-0000-0000F3750000}"/>
    <cellStyle name="Style 1936" xfId="1925" xr:uid="{00000000-0005-0000-0000-0000F4750000}"/>
    <cellStyle name="Style 1937" xfId="1926" xr:uid="{00000000-0005-0000-0000-0000F5750000}"/>
    <cellStyle name="Style 1938" xfId="1927" xr:uid="{00000000-0005-0000-0000-0000F6750000}"/>
    <cellStyle name="Style 1939" xfId="1928" xr:uid="{00000000-0005-0000-0000-0000F7750000}"/>
    <cellStyle name="Style 194" xfId="1929" xr:uid="{00000000-0005-0000-0000-0000F8750000}"/>
    <cellStyle name="Style 1940" xfId="1930" xr:uid="{00000000-0005-0000-0000-0000F9750000}"/>
    <cellStyle name="Style 1941" xfId="1931" xr:uid="{00000000-0005-0000-0000-0000FA750000}"/>
    <cellStyle name="Style 1942" xfId="1932" xr:uid="{00000000-0005-0000-0000-0000FB750000}"/>
    <cellStyle name="Style 1943" xfId="1933" xr:uid="{00000000-0005-0000-0000-0000FC750000}"/>
    <cellStyle name="Style 1944" xfId="1934" xr:uid="{00000000-0005-0000-0000-0000FD750000}"/>
    <cellStyle name="Style 1945" xfId="1935" xr:uid="{00000000-0005-0000-0000-0000FE750000}"/>
    <cellStyle name="Style 1946" xfId="1936" xr:uid="{00000000-0005-0000-0000-0000FF750000}"/>
    <cellStyle name="Style 1947" xfId="1937" xr:uid="{00000000-0005-0000-0000-000000760000}"/>
    <cellStyle name="Style 1948" xfId="1938" xr:uid="{00000000-0005-0000-0000-000001760000}"/>
    <cellStyle name="Style 1949" xfId="1939" xr:uid="{00000000-0005-0000-0000-000002760000}"/>
    <cellStyle name="Style 195" xfId="1940" xr:uid="{00000000-0005-0000-0000-000003760000}"/>
    <cellStyle name="Style 1950" xfId="1941" xr:uid="{00000000-0005-0000-0000-000004760000}"/>
    <cellStyle name="Style 1951" xfId="1942" xr:uid="{00000000-0005-0000-0000-000005760000}"/>
    <cellStyle name="Style 1952" xfId="1943" xr:uid="{00000000-0005-0000-0000-000006760000}"/>
    <cellStyle name="Style 1953" xfId="1944" xr:uid="{00000000-0005-0000-0000-000007760000}"/>
    <cellStyle name="Style 1954" xfId="1945" xr:uid="{00000000-0005-0000-0000-000008760000}"/>
    <cellStyle name="Style 196" xfId="1946" xr:uid="{00000000-0005-0000-0000-000009760000}"/>
    <cellStyle name="Style 1961" xfId="1947" xr:uid="{00000000-0005-0000-0000-00000A760000}"/>
    <cellStyle name="Style 1963" xfId="1948" xr:uid="{00000000-0005-0000-0000-00000B760000}"/>
    <cellStyle name="Style 1966" xfId="1949" xr:uid="{00000000-0005-0000-0000-00000C760000}"/>
    <cellStyle name="Style 1967" xfId="1950" xr:uid="{00000000-0005-0000-0000-00000D760000}"/>
    <cellStyle name="Style 1969" xfId="1951" xr:uid="{00000000-0005-0000-0000-00000E760000}"/>
    <cellStyle name="Style 197" xfId="1952" xr:uid="{00000000-0005-0000-0000-00000F760000}"/>
    <cellStyle name="Style 1970" xfId="1953" xr:uid="{00000000-0005-0000-0000-000010760000}"/>
    <cellStyle name="Style 1971" xfId="1954" xr:uid="{00000000-0005-0000-0000-000011760000}"/>
    <cellStyle name="Style 1972" xfId="1955" xr:uid="{00000000-0005-0000-0000-000012760000}"/>
    <cellStyle name="Style 1973" xfId="1956" xr:uid="{00000000-0005-0000-0000-000013760000}"/>
    <cellStyle name="Style 1974" xfId="1957" xr:uid="{00000000-0005-0000-0000-000014760000}"/>
    <cellStyle name="Style 1975" xfId="1958" xr:uid="{00000000-0005-0000-0000-000015760000}"/>
    <cellStyle name="Style 1976" xfId="1959" xr:uid="{00000000-0005-0000-0000-000016760000}"/>
    <cellStyle name="Style 1977" xfId="1960" xr:uid="{00000000-0005-0000-0000-000017760000}"/>
    <cellStyle name="Style 1978" xfId="1961" xr:uid="{00000000-0005-0000-0000-000018760000}"/>
    <cellStyle name="Style 1979" xfId="1962" xr:uid="{00000000-0005-0000-0000-000019760000}"/>
    <cellStyle name="Style 198" xfId="1963" xr:uid="{00000000-0005-0000-0000-00001A760000}"/>
    <cellStyle name="Style 1980" xfId="1964" xr:uid="{00000000-0005-0000-0000-00001B760000}"/>
    <cellStyle name="Style 1981" xfId="1965" xr:uid="{00000000-0005-0000-0000-00001C760000}"/>
    <cellStyle name="Style 1982" xfId="1966" xr:uid="{00000000-0005-0000-0000-00001D760000}"/>
    <cellStyle name="Style 1983" xfId="1967" xr:uid="{00000000-0005-0000-0000-00001E760000}"/>
    <cellStyle name="Style 1984" xfId="1968" xr:uid="{00000000-0005-0000-0000-00001F760000}"/>
    <cellStyle name="Style 1985" xfId="1969" xr:uid="{00000000-0005-0000-0000-000020760000}"/>
    <cellStyle name="Style 1986" xfId="1970" xr:uid="{00000000-0005-0000-0000-000021760000}"/>
    <cellStyle name="Style 1987" xfId="1971" xr:uid="{00000000-0005-0000-0000-000022760000}"/>
    <cellStyle name="Style 1988" xfId="1972" xr:uid="{00000000-0005-0000-0000-000023760000}"/>
    <cellStyle name="Style 1989" xfId="1973" xr:uid="{00000000-0005-0000-0000-000024760000}"/>
    <cellStyle name="Style 1990" xfId="1974" xr:uid="{00000000-0005-0000-0000-000025760000}"/>
    <cellStyle name="Style 1991" xfId="1975" xr:uid="{00000000-0005-0000-0000-000026760000}"/>
    <cellStyle name="Style 1992" xfId="1976" xr:uid="{00000000-0005-0000-0000-000027760000}"/>
    <cellStyle name="Style 1993" xfId="1977" xr:uid="{00000000-0005-0000-0000-000028760000}"/>
    <cellStyle name="Style 1994" xfId="1978" xr:uid="{00000000-0005-0000-0000-000029760000}"/>
    <cellStyle name="Style 1995" xfId="1979" xr:uid="{00000000-0005-0000-0000-00002A760000}"/>
    <cellStyle name="Style 1996" xfId="1980" xr:uid="{00000000-0005-0000-0000-00002B760000}"/>
    <cellStyle name="Style 1997" xfId="1981" xr:uid="{00000000-0005-0000-0000-00002C760000}"/>
    <cellStyle name="Style 1998" xfId="1982" xr:uid="{00000000-0005-0000-0000-00002D760000}"/>
    <cellStyle name="Style 1999" xfId="1983" xr:uid="{00000000-0005-0000-0000-00002E760000}"/>
    <cellStyle name="Style 2" xfId="598" xr:uid="{00000000-0005-0000-0000-00002F760000}"/>
    <cellStyle name="Style 2 2" xfId="599" xr:uid="{00000000-0005-0000-0000-000030760000}"/>
    <cellStyle name="Style 2 3" xfId="600" xr:uid="{00000000-0005-0000-0000-000031760000}"/>
    <cellStyle name="Style 200" xfId="1984" xr:uid="{00000000-0005-0000-0000-000032760000}"/>
    <cellStyle name="Style 2000" xfId="1985" xr:uid="{00000000-0005-0000-0000-000033760000}"/>
    <cellStyle name="Style 2001" xfId="1986" xr:uid="{00000000-0005-0000-0000-000034760000}"/>
    <cellStyle name="Style 2002" xfId="1987" xr:uid="{00000000-0005-0000-0000-000035760000}"/>
    <cellStyle name="Style 2003" xfId="1988" xr:uid="{00000000-0005-0000-0000-000036760000}"/>
    <cellStyle name="Style 2004" xfId="1989" xr:uid="{00000000-0005-0000-0000-000037760000}"/>
    <cellStyle name="Style 2005" xfId="1990" xr:uid="{00000000-0005-0000-0000-000038760000}"/>
    <cellStyle name="Style 2006" xfId="1991" xr:uid="{00000000-0005-0000-0000-000039760000}"/>
    <cellStyle name="Style 201" xfId="1992" xr:uid="{00000000-0005-0000-0000-00003A760000}"/>
    <cellStyle name="Style 2010" xfId="1993" xr:uid="{00000000-0005-0000-0000-00003B760000}"/>
    <cellStyle name="Style 2011" xfId="1994" xr:uid="{00000000-0005-0000-0000-00003C760000}"/>
    <cellStyle name="Style 2012" xfId="1995" xr:uid="{00000000-0005-0000-0000-00003D760000}"/>
    <cellStyle name="Style 2013" xfId="1996" xr:uid="{00000000-0005-0000-0000-00003E760000}"/>
    <cellStyle name="Style 2014" xfId="1997" xr:uid="{00000000-0005-0000-0000-00003F760000}"/>
    <cellStyle name="Style 2015" xfId="1998" xr:uid="{00000000-0005-0000-0000-000040760000}"/>
    <cellStyle name="Style 2016" xfId="1999" xr:uid="{00000000-0005-0000-0000-000041760000}"/>
    <cellStyle name="Style 2017" xfId="2000" xr:uid="{00000000-0005-0000-0000-000042760000}"/>
    <cellStyle name="Style 2018" xfId="2001" xr:uid="{00000000-0005-0000-0000-000043760000}"/>
    <cellStyle name="Style 2019" xfId="2002" xr:uid="{00000000-0005-0000-0000-000044760000}"/>
    <cellStyle name="Style 202" xfId="2003" xr:uid="{00000000-0005-0000-0000-000045760000}"/>
    <cellStyle name="Style 2020" xfId="2004" xr:uid="{00000000-0005-0000-0000-000046760000}"/>
    <cellStyle name="Style 2021" xfId="2005" xr:uid="{00000000-0005-0000-0000-000047760000}"/>
    <cellStyle name="Style 2022" xfId="2006" xr:uid="{00000000-0005-0000-0000-000048760000}"/>
    <cellStyle name="Style 2023" xfId="2007" xr:uid="{00000000-0005-0000-0000-000049760000}"/>
    <cellStyle name="Style 2024" xfId="2008" xr:uid="{00000000-0005-0000-0000-00004A760000}"/>
    <cellStyle name="Style 2025" xfId="2009" xr:uid="{00000000-0005-0000-0000-00004B760000}"/>
    <cellStyle name="Style 2026" xfId="2010" xr:uid="{00000000-0005-0000-0000-00004C760000}"/>
    <cellStyle name="Style 2027" xfId="2011" xr:uid="{00000000-0005-0000-0000-00004D760000}"/>
    <cellStyle name="Style 2028" xfId="2012" xr:uid="{00000000-0005-0000-0000-00004E760000}"/>
    <cellStyle name="Style 2029" xfId="2013" xr:uid="{00000000-0005-0000-0000-00004F760000}"/>
    <cellStyle name="Style 2030" xfId="2014" xr:uid="{00000000-0005-0000-0000-000050760000}"/>
    <cellStyle name="Style 2031" xfId="2015" xr:uid="{00000000-0005-0000-0000-000051760000}"/>
    <cellStyle name="Style 2032" xfId="2016" xr:uid="{00000000-0005-0000-0000-000052760000}"/>
    <cellStyle name="Style 2033" xfId="2017" xr:uid="{00000000-0005-0000-0000-000053760000}"/>
    <cellStyle name="Style 2034" xfId="2018" xr:uid="{00000000-0005-0000-0000-000054760000}"/>
    <cellStyle name="Style 2035" xfId="2019" xr:uid="{00000000-0005-0000-0000-000055760000}"/>
    <cellStyle name="Style 2036" xfId="2020" xr:uid="{00000000-0005-0000-0000-000056760000}"/>
    <cellStyle name="Style 2037" xfId="2021" xr:uid="{00000000-0005-0000-0000-000057760000}"/>
    <cellStyle name="Style 2038" xfId="2022" xr:uid="{00000000-0005-0000-0000-000058760000}"/>
    <cellStyle name="Style 2039" xfId="2023" xr:uid="{00000000-0005-0000-0000-000059760000}"/>
    <cellStyle name="Style 2040" xfId="2024" xr:uid="{00000000-0005-0000-0000-00005A760000}"/>
    <cellStyle name="Style 2041" xfId="2025" xr:uid="{00000000-0005-0000-0000-00005B760000}"/>
    <cellStyle name="Style 2042" xfId="2026" xr:uid="{00000000-0005-0000-0000-00005C760000}"/>
    <cellStyle name="Style 2043" xfId="2027" xr:uid="{00000000-0005-0000-0000-00005D760000}"/>
    <cellStyle name="Style 2044" xfId="2028" xr:uid="{00000000-0005-0000-0000-00005E760000}"/>
    <cellStyle name="Style 2045" xfId="2029" xr:uid="{00000000-0005-0000-0000-00005F760000}"/>
    <cellStyle name="Style 2046" xfId="2030" xr:uid="{00000000-0005-0000-0000-000060760000}"/>
    <cellStyle name="Style 2047" xfId="2031" xr:uid="{00000000-0005-0000-0000-000061760000}"/>
    <cellStyle name="Style 2048" xfId="2032" xr:uid="{00000000-0005-0000-0000-000062760000}"/>
    <cellStyle name="Style 2049" xfId="2033" xr:uid="{00000000-0005-0000-0000-000063760000}"/>
    <cellStyle name="Style 2050" xfId="2034" xr:uid="{00000000-0005-0000-0000-000064760000}"/>
    <cellStyle name="Style 2051" xfId="2035" xr:uid="{00000000-0005-0000-0000-000065760000}"/>
    <cellStyle name="Style 2052" xfId="2036" xr:uid="{00000000-0005-0000-0000-000066760000}"/>
    <cellStyle name="Style 2053" xfId="2037" xr:uid="{00000000-0005-0000-0000-000067760000}"/>
    <cellStyle name="Style 2054" xfId="2038" xr:uid="{00000000-0005-0000-0000-000068760000}"/>
    <cellStyle name="Style 2055" xfId="2039" xr:uid="{00000000-0005-0000-0000-000069760000}"/>
    <cellStyle name="Style 2056" xfId="2040" xr:uid="{00000000-0005-0000-0000-00006A760000}"/>
    <cellStyle name="Style 2057" xfId="2041" xr:uid="{00000000-0005-0000-0000-00006B760000}"/>
    <cellStyle name="Style 2058" xfId="2042" xr:uid="{00000000-0005-0000-0000-00006C760000}"/>
    <cellStyle name="Style 2059" xfId="2043" xr:uid="{00000000-0005-0000-0000-00006D760000}"/>
    <cellStyle name="Style 2060" xfId="2044" xr:uid="{00000000-0005-0000-0000-00006E760000}"/>
    <cellStyle name="Style 2061" xfId="2045" xr:uid="{00000000-0005-0000-0000-00006F760000}"/>
    <cellStyle name="Style 2062" xfId="2046" xr:uid="{00000000-0005-0000-0000-000070760000}"/>
    <cellStyle name="Style 2063" xfId="2047" xr:uid="{00000000-0005-0000-0000-000071760000}"/>
    <cellStyle name="Style 2064" xfId="2048" xr:uid="{00000000-0005-0000-0000-000072760000}"/>
    <cellStyle name="Style 2065" xfId="2049" xr:uid="{00000000-0005-0000-0000-000073760000}"/>
    <cellStyle name="Style 2066" xfId="2050" xr:uid="{00000000-0005-0000-0000-000074760000}"/>
    <cellStyle name="Style 2067" xfId="2051" xr:uid="{00000000-0005-0000-0000-000075760000}"/>
    <cellStyle name="Style 2068" xfId="2052" xr:uid="{00000000-0005-0000-0000-000076760000}"/>
    <cellStyle name="Style 2069" xfId="2053" xr:uid="{00000000-0005-0000-0000-000077760000}"/>
    <cellStyle name="Style 2070" xfId="2054" xr:uid="{00000000-0005-0000-0000-000078760000}"/>
    <cellStyle name="Style 2071" xfId="2055" xr:uid="{00000000-0005-0000-0000-000079760000}"/>
    <cellStyle name="Style 2072" xfId="2056" xr:uid="{00000000-0005-0000-0000-00007A760000}"/>
    <cellStyle name="Style 2073" xfId="2057" xr:uid="{00000000-0005-0000-0000-00007B760000}"/>
    <cellStyle name="Style 2074" xfId="2058" xr:uid="{00000000-0005-0000-0000-00007C760000}"/>
    <cellStyle name="Style 2075" xfId="2059" xr:uid="{00000000-0005-0000-0000-00007D760000}"/>
    <cellStyle name="Style 2076" xfId="2060" xr:uid="{00000000-0005-0000-0000-00007E760000}"/>
    <cellStyle name="Style 2077" xfId="2061" xr:uid="{00000000-0005-0000-0000-00007F760000}"/>
    <cellStyle name="Style 2078" xfId="2062" xr:uid="{00000000-0005-0000-0000-000080760000}"/>
    <cellStyle name="Style 2079" xfId="2063" xr:uid="{00000000-0005-0000-0000-000081760000}"/>
    <cellStyle name="Style 2080" xfId="2064" xr:uid="{00000000-0005-0000-0000-000082760000}"/>
    <cellStyle name="Style 2081" xfId="2065" xr:uid="{00000000-0005-0000-0000-000083760000}"/>
    <cellStyle name="Style 2082" xfId="2066" xr:uid="{00000000-0005-0000-0000-000084760000}"/>
    <cellStyle name="Style 2083" xfId="2067" xr:uid="{00000000-0005-0000-0000-000085760000}"/>
    <cellStyle name="Style 2084" xfId="2068" xr:uid="{00000000-0005-0000-0000-000086760000}"/>
    <cellStyle name="Style 2085" xfId="2069" xr:uid="{00000000-0005-0000-0000-000087760000}"/>
    <cellStyle name="Style 2086" xfId="2070" xr:uid="{00000000-0005-0000-0000-000088760000}"/>
    <cellStyle name="Style 2087" xfId="2071" xr:uid="{00000000-0005-0000-0000-000089760000}"/>
    <cellStyle name="Style 2088" xfId="2072" xr:uid="{00000000-0005-0000-0000-00008A760000}"/>
    <cellStyle name="Style 2090" xfId="2073" xr:uid="{00000000-0005-0000-0000-00008B760000}"/>
    <cellStyle name="Style 2091" xfId="2074" xr:uid="{00000000-0005-0000-0000-00008C760000}"/>
    <cellStyle name="Style 2092" xfId="2075" xr:uid="{00000000-0005-0000-0000-00008D760000}"/>
    <cellStyle name="Style 2093" xfId="2076" xr:uid="{00000000-0005-0000-0000-00008E760000}"/>
    <cellStyle name="Style 2094" xfId="2077" xr:uid="{00000000-0005-0000-0000-00008F760000}"/>
    <cellStyle name="Style 2095" xfId="2078" xr:uid="{00000000-0005-0000-0000-000090760000}"/>
    <cellStyle name="Style 2096" xfId="2079" xr:uid="{00000000-0005-0000-0000-000091760000}"/>
    <cellStyle name="Style 2097" xfId="2080" xr:uid="{00000000-0005-0000-0000-000092760000}"/>
    <cellStyle name="Style 2098" xfId="2081" xr:uid="{00000000-0005-0000-0000-000093760000}"/>
    <cellStyle name="Style 2099" xfId="2082" xr:uid="{00000000-0005-0000-0000-000094760000}"/>
    <cellStyle name="Style 21" xfId="2083" xr:uid="{00000000-0005-0000-0000-000095760000}"/>
    <cellStyle name="Style 21 2" xfId="32475" xr:uid="{BD71C75E-38E4-43EE-BEE1-0171C696D1E5}"/>
    <cellStyle name="Style 2100" xfId="2084" xr:uid="{00000000-0005-0000-0000-000096760000}"/>
    <cellStyle name="Style 2101" xfId="2085" xr:uid="{00000000-0005-0000-0000-000097760000}"/>
    <cellStyle name="Style 2102" xfId="2086" xr:uid="{00000000-0005-0000-0000-000098760000}"/>
    <cellStyle name="Style 2103" xfId="2087" xr:uid="{00000000-0005-0000-0000-000099760000}"/>
    <cellStyle name="Style 2104" xfId="2088" xr:uid="{00000000-0005-0000-0000-00009A760000}"/>
    <cellStyle name="Style 2105" xfId="2089" xr:uid="{00000000-0005-0000-0000-00009B760000}"/>
    <cellStyle name="Style 2106" xfId="2090" xr:uid="{00000000-0005-0000-0000-00009C760000}"/>
    <cellStyle name="Style 2107" xfId="2091" xr:uid="{00000000-0005-0000-0000-00009D760000}"/>
    <cellStyle name="Style 2108" xfId="2092" xr:uid="{00000000-0005-0000-0000-00009E760000}"/>
    <cellStyle name="Style 2109" xfId="2093" xr:uid="{00000000-0005-0000-0000-00009F760000}"/>
    <cellStyle name="Style 2110" xfId="2094" xr:uid="{00000000-0005-0000-0000-0000A0760000}"/>
    <cellStyle name="Style 2111" xfId="2095" xr:uid="{00000000-0005-0000-0000-0000A1760000}"/>
    <cellStyle name="Style 2112" xfId="2096" xr:uid="{00000000-0005-0000-0000-0000A2760000}"/>
    <cellStyle name="Style 2113" xfId="2097" xr:uid="{00000000-0005-0000-0000-0000A3760000}"/>
    <cellStyle name="Style 2114" xfId="2098" xr:uid="{00000000-0005-0000-0000-0000A4760000}"/>
    <cellStyle name="Style 2115" xfId="2099" xr:uid="{00000000-0005-0000-0000-0000A5760000}"/>
    <cellStyle name="Style 2116" xfId="2100" xr:uid="{00000000-0005-0000-0000-0000A6760000}"/>
    <cellStyle name="Style 2118" xfId="2101" xr:uid="{00000000-0005-0000-0000-0000A7760000}"/>
    <cellStyle name="Style 2120" xfId="2102" xr:uid="{00000000-0005-0000-0000-0000A8760000}"/>
    <cellStyle name="Style 2122" xfId="2103" xr:uid="{00000000-0005-0000-0000-0000A9760000}"/>
    <cellStyle name="Style 2123" xfId="2104" xr:uid="{00000000-0005-0000-0000-0000AA760000}"/>
    <cellStyle name="Style 2124" xfId="2105" xr:uid="{00000000-0005-0000-0000-0000AB760000}"/>
    <cellStyle name="Style 2125" xfId="2106" xr:uid="{00000000-0005-0000-0000-0000AC760000}"/>
    <cellStyle name="Style 2126" xfId="2107" xr:uid="{00000000-0005-0000-0000-0000AD760000}"/>
    <cellStyle name="Style 2127" xfId="2108" xr:uid="{00000000-0005-0000-0000-0000AE760000}"/>
    <cellStyle name="Style 2128" xfId="2109" xr:uid="{00000000-0005-0000-0000-0000AF760000}"/>
    <cellStyle name="Style 2129" xfId="2110" xr:uid="{00000000-0005-0000-0000-0000B0760000}"/>
    <cellStyle name="Style 2130" xfId="2111" xr:uid="{00000000-0005-0000-0000-0000B1760000}"/>
    <cellStyle name="Style 2131" xfId="2112" xr:uid="{00000000-0005-0000-0000-0000B2760000}"/>
    <cellStyle name="Style 2132" xfId="2113" xr:uid="{00000000-0005-0000-0000-0000B3760000}"/>
    <cellStyle name="Style 2133" xfId="2114" xr:uid="{00000000-0005-0000-0000-0000B4760000}"/>
    <cellStyle name="Style 2134" xfId="2115" xr:uid="{00000000-0005-0000-0000-0000B5760000}"/>
    <cellStyle name="Style 2135" xfId="2116" xr:uid="{00000000-0005-0000-0000-0000B6760000}"/>
    <cellStyle name="Style 2136" xfId="2117" xr:uid="{00000000-0005-0000-0000-0000B7760000}"/>
    <cellStyle name="Style 2137" xfId="2118" xr:uid="{00000000-0005-0000-0000-0000B8760000}"/>
    <cellStyle name="Style 2138" xfId="2119" xr:uid="{00000000-0005-0000-0000-0000B9760000}"/>
    <cellStyle name="Style 2139" xfId="2120" xr:uid="{00000000-0005-0000-0000-0000BA760000}"/>
    <cellStyle name="Style 2140" xfId="2121" xr:uid="{00000000-0005-0000-0000-0000BB760000}"/>
    <cellStyle name="Style 2141" xfId="2122" xr:uid="{00000000-0005-0000-0000-0000BC760000}"/>
    <cellStyle name="Style 2142" xfId="2123" xr:uid="{00000000-0005-0000-0000-0000BD760000}"/>
    <cellStyle name="Style 2143" xfId="2124" xr:uid="{00000000-0005-0000-0000-0000BE760000}"/>
    <cellStyle name="Style 2144" xfId="2125" xr:uid="{00000000-0005-0000-0000-0000BF760000}"/>
    <cellStyle name="Style 2145" xfId="2126" xr:uid="{00000000-0005-0000-0000-0000C0760000}"/>
    <cellStyle name="Style 2146" xfId="2127" xr:uid="{00000000-0005-0000-0000-0000C1760000}"/>
    <cellStyle name="Style 2147" xfId="2128" xr:uid="{00000000-0005-0000-0000-0000C2760000}"/>
    <cellStyle name="Style 2148" xfId="2129" xr:uid="{00000000-0005-0000-0000-0000C3760000}"/>
    <cellStyle name="Style 2149" xfId="2130" xr:uid="{00000000-0005-0000-0000-0000C4760000}"/>
    <cellStyle name="Style 2150" xfId="2131" xr:uid="{00000000-0005-0000-0000-0000C5760000}"/>
    <cellStyle name="Style 2151" xfId="2132" xr:uid="{00000000-0005-0000-0000-0000C6760000}"/>
    <cellStyle name="Style 2152" xfId="2133" xr:uid="{00000000-0005-0000-0000-0000C7760000}"/>
    <cellStyle name="Style 2153" xfId="2134" xr:uid="{00000000-0005-0000-0000-0000C8760000}"/>
    <cellStyle name="Style 2154" xfId="2135" xr:uid="{00000000-0005-0000-0000-0000C9760000}"/>
    <cellStyle name="Style 2155" xfId="2136" xr:uid="{00000000-0005-0000-0000-0000CA760000}"/>
    <cellStyle name="Style 2156" xfId="2137" xr:uid="{00000000-0005-0000-0000-0000CB760000}"/>
    <cellStyle name="Style 2157" xfId="2138" xr:uid="{00000000-0005-0000-0000-0000CC760000}"/>
    <cellStyle name="Style 2158" xfId="2139" xr:uid="{00000000-0005-0000-0000-0000CD760000}"/>
    <cellStyle name="Style 2159" xfId="2140" xr:uid="{00000000-0005-0000-0000-0000CE760000}"/>
    <cellStyle name="Style 2160" xfId="2141" xr:uid="{00000000-0005-0000-0000-0000CF760000}"/>
    <cellStyle name="Style 2161" xfId="2142" xr:uid="{00000000-0005-0000-0000-0000D0760000}"/>
    <cellStyle name="Style 2162" xfId="2143" xr:uid="{00000000-0005-0000-0000-0000D1760000}"/>
    <cellStyle name="Style 2163" xfId="2144" xr:uid="{00000000-0005-0000-0000-0000D2760000}"/>
    <cellStyle name="Style 2164" xfId="2145" xr:uid="{00000000-0005-0000-0000-0000D3760000}"/>
    <cellStyle name="Style 2165" xfId="2146" xr:uid="{00000000-0005-0000-0000-0000D4760000}"/>
    <cellStyle name="Style 2166" xfId="2147" xr:uid="{00000000-0005-0000-0000-0000D5760000}"/>
    <cellStyle name="Style 2167" xfId="2148" xr:uid="{00000000-0005-0000-0000-0000D6760000}"/>
    <cellStyle name="Style 2168" xfId="2149" xr:uid="{00000000-0005-0000-0000-0000D7760000}"/>
    <cellStyle name="Style 2169" xfId="2150" xr:uid="{00000000-0005-0000-0000-0000D8760000}"/>
    <cellStyle name="Style 2170" xfId="2151" xr:uid="{00000000-0005-0000-0000-0000D9760000}"/>
    <cellStyle name="Style 2171" xfId="2152" xr:uid="{00000000-0005-0000-0000-0000DA760000}"/>
    <cellStyle name="Style 2172" xfId="2153" xr:uid="{00000000-0005-0000-0000-0000DB760000}"/>
    <cellStyle name="Style 2173" xfId="2154" xr:uid="{00000000-0005-0000-0000-0000DC760000}"/>
    <cellStyle name="Style 2174" xfId="2155" xr:uid="{00000000-0005-0000-0000-0000DD760000}"/>
    <cellStyle name="Style 2181" xfId="2156" xr:uid="{00000000-0005-0000-0000-0000DE760000}"/>
    <cellStyle name="Style 2182" xfId="2157" xr:uid="{00000000-0005-0000-0000-0000DF760000}"/>
    <cellStyle name="Style 2183" xfId="2158" xr:uid="{00000000-0005-0000-0000-0000E0760000}"/>
    <cellStyle name="Style 2184" xfId="2159" xr:uid="{00000000-0005-0000-0000-0000E1760000}"/>
    <cellStyle name="Style 2185" xfId="2160" xr:uid="{00000000-0005-0000-0000-0000E2760000}"/>
    <cellStyle name="Style 2186" xfId="2161" xr:uid="{00000000-0005-0000-0000-0000E3760000}"/>
    <cellStyle name="Style 2187" xfId="2162" xr:uid="{00000000-0005-0000-0000-0000E4760000}"/>
    <cellStyle name="Style 2188" xfId="2163" xr:uid="{00000000-0005-0000-0000-0000E5760000}"/>
    <cellStyle name="Style 2189" xfId="2164" xr:uid="{00000000-0005-0000-0000-0000E6760000}"/>
    <cellStyle name="Style 2190" xfId="2165" xr:uid="{00000000-0005-0000-0000-0000E7760000}"/>
    <cellStyle name="Style 2191" xfId="2166" xr:uid="{00000000-0005-0000-0000-0000E8760000}"/>
    <cellStyle name="Style 2192" xfId="2167" xr:uid="{00000000-0005-0000-0000-0000E9760000}"/>
    <cellStyle name="Style 2193" xfId="2168" xr:uid="{00000000-0005-0000-0000-0000EA760000}"/>
    <cellStyle name="Style 2194" xfId="2169" xr:uid="{00000000-0005-0000-0000-0000EB760000}"/>
    <cellStyle name="Style 2195" xfId="2170" xr:uid="{00000000-0005-0000-0000-0000EC760000}"/>
    <cellStyle name="Style 2196" xfId="2171" xr:uid="{00000000-0005-0000-0000-0000ED760000}"/>
    <cellStyle name="Style 2197" xfId="2172" xr:uid="{00000000-0005-0000-0000-0000EE760000}"/>
    <cellStyle name="Style 2198" xfId="2173" xr:uid="{00000000-0005-0000-0000-0000EF760000}"/>
    <cellStyle name="Style 2199" xfId="2174" xr:uid="{00000000-0005-0000-0000-0000F0760000}"/>
    <cellStyle name="Style 22" xfId="2175" xr:uid="{00000000-0005-0000-0000-0000F1760000}"/>
    <cellStyle name="Style 2200" xfId="2176" xr:uid="{00000000-0005-0000-0000-0000F2760000}"/>
    <cellStyle name="Style 2201" xfId="2177" xr:uid="{00000000-0005-0000-0000-0000F3760000}"/>
    <cellStyle name="Style 2202" xfId="2178" xr:uid="{00000000-0005-0000-0000-0000F4760000}"/>
    <cellStyle name="Style 2203" xfId="2179" xr:uid="{00000000-0005-0000-0000-0000F5760000}"/>
    <cellStyle name="Style 2205" xfId="2180" xr:uid="{00000000-0005-0000-0000-0000F6760000}"/>
    <cellStyle name="Style 2207" xfId="2181" xr:uid="{00000000-0005-0000-0000-0000F7760000}"/>
    <cellStyle name="Style 2208" xfId="2182" xr:uid="{00000000-0005-0000-0000-0000F8760000}"/>
    <cellStyle name="Style 2209" xfId="2183" xr:uid="{00000000-0005-0000-0000-0000F9760000}"/>
    <cellStyle name="Style 2210" xfId="2184" xr:uid="{00000000-0005-0000-0000-0000FA760000}"/>
    <cellStyle name="Style 2211" xfId="2185" xr:uid="{00000000-0005-0000-0000-0000FB760000}"/>
    <cellStyle name="Style 2212" xfId="2186" xr:uid="{00000000-0005-0000-0000-0000FC760000}"/>
    <cellStyle name="Style 2213" xfId="2187" xr:uid="{00000000-0005-0000-0000-0000FD760000}"/>
    <cellStyle name="Style 2214" xfId="2188" xr:uid="{00000000-0005-0000-0000-0000FE760000}"/>
    <cellStyle name="Style 2215" xfId="2189" xr:uid="{00000000-0005-0000-0000-0000FF760000}"/>
    <cellStyle name="Style 2216" xfId="2190" xr:uid="{00000000-0005-0000-0000-000000770000}"/>
    <cellStyle name="Style 2217" xfId="2191" xr:uid="{00000000-0005-0000-0000-000001770000}"/>
    <cellStyle name="Style 2222" xfId="2192" xr:uid="{00000000-0005-0000-0000-000002770000}"/>
    <cellStyle name="Style 2226" xfId="2193" xr:uid="{00000000-0005-0000-0000-000003770000}"/>
    <cellStyle name="Style 2228" xfId="2194" xr:uid="{00000000-0005-0000-0000-000004770000}"/>
    <cellStyle name="Style 2229" xfId="2195" xr:uid="{00000000-0005-0000-0000-000005770000}"/>
    <cellStyle name="Style 2230" xfId="2196" xr:uid="{00000000-0005-0000-0000-000006770000}"/>
    <cellStyle name="Style 2231" xfId="2197" xr:uid="{00000000-0005-0000-0000-000007770000}"/>
    <cellStyle name="Style 2232" xfId="2198" xr:uid="{00000000-0005-0000-0000-000008770000}"/>
    <cellStyle name="Style 2233" xfId="2199" xr:uid="{00000000-0005-0000-0000-000009770000}"/>
    <cellStyle name="Style 2234" xfId="2200" xr:uid="{00000000-0005-0000-0000-00000A770000}"/>
    <cellStyle name="Style 2235" xfId="2201" xr:uid="{00000000-0005-0000-0000-00000B770000}"/>
    <cellStyle name="Style 2236" xfId="2202" xr:uid="{00000000-0005-0000-0000-00000C770000}"/>
    <cellStyle name="Style 2237" xfId="2203" xr:uid="{00000000-0005-0000-0000-00000D770000}"/>
    <cellStyle name="Style 2238" xfId="2204" xr:uid="{00000000-0005-0000-0000-00000E770000}"/>
    <cellStyle name="Style 2239" xfId="2205" xr:uid="{00000000-0005-0000-0000-00000F770000}"/>
    <cellStyle name="Style 2240" xfId="2206" xr:uid="{00000000-0005-0000-0000-000010770000}"/>
    <cellStyle name="Style 2241" xfId="2207" xr:uid="{00000000-0005-0000-0000-000011770000}"/>
    <cellStyle name="Style 2242" xfId="2208" xr:uid="{00000000-0005-0000-0000-000012770000}"/>
    <cellStyle name="Style 2243" xfId="2209" xr:uid="{00000000-0005-0000-0000-000013770000}"/>
    <cellStyle name="Style 2244" xfId="2210" xr:uid="{00000000-0005-0000-0000-000014770000}"/>
    <cellStyle name="Style 2245" xfId="2211" xr:uid="{00000000-0005-0000-0000-000015770000}"/>
    <cellStyle name="Style 2246" xfId="2212" xr:uid="{00000000-0005-0000-0000-000016770000}"/>
    <cellStyle name="Style 2247" xfId="2213" xr:uid="{00000000-0005-0000-0000-000017770000}"/>
    <cellStyle name="Style 2248" xfId="2214" xr:uid="{00000000-0005-0000-0000-000018770000}"/>
    <cellStyle name="Style 2249" xfId="2215" xr:uid="{00000000-0005-0000-0000-000019770000}"/>
    <cellStyle name="Style 2250" xfId="2216" xr:uid="{00000000-0005-0000-0000-00001A770000}"/>
    <cellStyle name="Style 2251" xfId="2217" xr:uid="{00000000-0005-0000-0000-00001B770000}"/>
    <cellStyle name="Style 2252" xfId="2218" xr:uid="{00000000-0005-0000-0000-00001C770000}"/>
    <cellStyle name="Style 2266" xfId="2219" xr:uid="{00000000-0005-0000-0000-00001D770000}"/>
    <cellStyle name="Style 2267" xfId="2220" xr:uid="{00000000-0005-0000-0000-00001E770000}"/>
    <cellStyle name="Style 2268" xfId="2221" xr:uid="{00000000-0005-0000-0000-00001F770000}"/>
    <cellStyle name="Style 2269" xfId="2222" xr:uid="{00000000-0005-0000-0000-000020770000}"/>
    <cellStyle name="Style 227" xfId="2223" xr:uid="{00000000-0005-0000-0000-000021770000}"/>
    <cellStyle name="Style 227 2" xfId="2224" xr:uid="{00000000-0005-0000-0000-000022770000}"/>
    <cellStyle name="Style 227_MF 2009 Projection" xfId="2225" xr:uid="{00000000-0005-0000-0000-000023770000}"/>
    <cellStyle name="Style 2270" xfId="2226" xr:uid="{00000000-0005-0000-0000-000024770000}"/>
    <cellStyle name="Style 2271" xfId="2227" xr:uid="{00000000-0005-0000-0000-000025770000}"/>
    <cellStyle name="Style 2272" xfId="2228" xr:uid="{00000000-0005-0000-0000-000026770000}"/>
    <cellStyle name="Style 2273" xfId="2229" xr:uid="{00000000-0005-0000-0000-000027770000}"/>
    <cellStyle name="Style 2274" xfId="2230" xr:uid="{00000000-0005-0000-0000-000028770000}"/>
    <cellStyle name="Style 2275" xfId="2231" xr:uid="{00000000-0005-0000-0000-000029770000}"/>
    <cellStyle name="Style 2276" xfId="2232" xr:uid="{00000000-0005-0000-0000-00002A770000}"/>
    <cellStyle name="Style 2277" xfId="2233" xr:uid="{00000000-0005-0000-0000-00002B770000}"/>
    <cellStyle name="Style 2278" xfId="2234" xr:uid="{00000000-0005-0000-0000-00002C770000}"/>
    <cellStyle name="Style 2279" xfId="2235" xr:uid="{00000000-0005-0000-0000-00002D770000}"/>
    <cellStyle name="Style 228" xfId="2236" xr:uid="{00000000-0005-0000-0000-00002E770000}"/>
    <cellStyle name="Style 228 2" xfId="2237" xr:uid="{00000000-0005-0000-0000-00002F770000}"/>
    <cellStyle name="Style 229" xfId="2238" xr:uid="{00000000-0005-0000-0000-000030770000}"/>
    <cellStyle name="Style 229 2" xfId="2239" xr:uid="{00000000-0005-0000-0000-000031770000}"/>
    <cellStyle name="Style 229 2 2" xfId="2240" xr:uid="{00000000-0005-0000-0000-000032770000}"/>
    <cellStyle name="Style 229 3" xfId="2241" xr:uid="{00000000-0005-0000-0000-000033770000}"/>
    <cellStyle name="Style 229_MF 2009 Projection" xfId="2242" xr:uid="{00000000-0005-0000-0000-000034770000}"/>
    <cellStyle name="Style 2298" xfId="2243" xr:uid="{00000000-0005-0000-0000-000035770000}"/>
    <cellStyle name="Style 2299" xfId="2244" xr:uid="{00000000-0005-0000-0000-000036770000}"/>
    <cellStyle name="Style 23" xfId="2245" xr:uid="{00000000-0005-0000-0000-000037770000}"/>
    <cellStyle name="Style 230" xfId="2246" xr:uid="{00000000-0005-0000-0000-000038770000}"/>
    <cellStyle name="Style 230 2" xfId="2247" xr:uid="{00000000-0005-0000-0000-000039770000}"/>
    <cellStyle name="Style 230 2 2" xfId="2248" xr:uid="{00000000-0005-0000-0000-00003A770000}"/>
    <cellStyle name="Style 230 3" xfId="2249" xr:uid="{00000000-0005-0000-0000-00003B770000}"/>
    <cellStyle name="Style 230_MF 2009 Projection" xfId="2250" xr:uid="{00000000-0005-0000-0000-00003C770000}"/>
    <cellStyle name="Style 2300" xfId="2251" xr:uid="{00000000-0005-0000-0000-00003D770000}"/>
    <cellStyle name="Style 2301" xfId="2252" xr:uid="{00000000-0005-0000-0000-00003E770000}"/>
    <cellStyle name="Style 2302" xfId="2253" xr:uid="{00000000-0005-0000-0000-00003F770000}"/>
    <cellStyle name="Style 2303" xfId="2254" xr:uid="{00000000-0005-0000-0000-000040770000}"/>
    <cellStyle name="Style 2304" xfId="2255" xr:uid="{00000000-0005-0000-0000-000041770000}"/>
    <cellStyle name="Style 2305" xfId="2256" xr:uid="{00000000-0005-0000-0000-000042770000}"/>
    <cellStyle name="Style 2306" xfId="2257" xr:uid="{00000000-0005-0000-0000-000043770000}"/>
    <cellStyle name="Style 2307" xfId="2258" xr:uid="{00000000-0005-0000-0000-000044770000}"/>
    <cellStyle name="Style 2308" xfId="2259" xr:uid="{00000000-0005-0000-0000-000045770000}"/>
    <cellStyle name="Style 231" xfId="2260" xr:uid="{00000000-0005-0000-0000-000046770000}"/>
    <cellStyle name="Style 231 2" xfId="2261" xr:uid="{00000000-0005-0000-0000-000047770000}"/>
    <cellStyle name="Style 231 2 2" xfId="2262" xr:uid="{00000000-0005-0000-0000-000048770000}"/>
    <cellStyle name="Style 231 3" xfId="2263" xr:uid="{00000000-0005-0000-0000-000049770000}"/>
    <cellStyle name="Style 231_MF 2009 Projection" xfId="2264" xr:uid="{00000000-0005-0000-0000-00004A770000}"/>
    <cellStyle name="Style 2319" xfId="2265" xr:uid="{00000000-0005-0000-0000-00004B770000}"/>
    <cellStyle name="Style 232" xfId="2266" xr:uid="{00000000-0005-0000-0000-00004C770000}"/>
    <cellStyle name="Style 232 2" xfId="2267" xr:uid="{00000000-0005-0000-0000-00004D770000}"/>
    <cellStyle name="Style 232 2 2" xfId="2268" xr:uid="{00000000-0005-0000-0000-00004E770000}"/>
    <cellStyle name="Style 232 3" xfId="2269" xr:uid="{00000000-0005-0000-0000-00004F770000}"/>
    <cellStyle name="Style 232_MF 2009 Projection" xfId="2270" xr:uid="{00000000-0005-0000-0000-000050770000}"/>
    <cellStyle name="Style 2320" xfId="2271" xr:uid="{00000000-0005-0000-0000-000051770000}"/>
    <cellStyle name="Style 2323" xfId="2272" xr:uid="{00000000-0005-0000-0000-000052770000}"/>
    <cellStyle name="Style 2324" xfId="2273" xr:uid="{00000000-0005-0000-0000-000053770000}"/>
    <cellStyle name="Style 2325" xfId="2274" xr:uid="{00000000-0005-0000-0000-000054770000}"/>
    <cellStyle name="Style 2326" xfId="2275" xr:uid="{00000000-0005-0000-0000-000055770000}"/>
    <cellStyle name="Style 2327" xfId="2276" xr:uid="{00000000-0005-0000-0000-000056770000}"/>
    <cellStyle name="Style 2328" xfId="2277" xr:uid="{00000000-0005-0000-0000-000057770000}"/>
    <cellStyle name="Style 2329" xfId="2278" xr:uid="{00000000-0005-0000-0000-000058770000}"/>
    <cellStyle name="Style 233" xfId="2279" xr:uid="{00000000-0005-0000-0000-000059770000}"/>
    <cellStyle name="Style 233 2" xfId="2280" xr:uid="{00000000-0005-0000-0000-00005A770000}"/>
    <cellStyle name="Style 233_MF 2009 Projection" xfId="2281" xr:uid="{00000000-0005-0000-0000-00005B770000}"/>
    <cellStyle name="Style 2330" xfId="2282" xr:uid="{00000000-0005-0000-0000-00005C770000}"/>
    <cellStyle name="Style 2331" xfId="2283" xr:uid="{00000000-0005-0000-0000-00005D770000}"/>
    <cellStyle name="Style 2332" xfId="2284" xr:uid="{00000000-0005-0000-0000-00005E770000}"/>
    <cellStyle name="Style 2333" xfId="2285" xr:uid="{00000000-0005-0000-0000-00005F770000}"/>
    <cellStyle name="Style 2334" xfId="2286" xr:uid="{00000000-0005-0000-0000-000060770000}"/>
    <cellStyle name="Style 2335" xfId="2287" xr:uid="{00000000-0005-0000-0000-000061770000}"/>
    <cellStyle name="Style 2336" xfId="2288" xr:uid="{00000000-0005-0000-0000-000062770000}"/>
    <cellStyle name="Style 234" xfId="2289" xr:uid="{00000000-0005-0000-0000-000063770000}"/>
    <cellStyle name="Style 234 2" xfId="2290" xr:uid="{00000000-0005-0000-0000-000064770000}"/>
    <cellStyle name="Style 234_MF 2009 Projection" xfId="2291" xr:uid="{00000000-0005-0000-0000-000065770000}"/>
    <cellStyle name="Style 235" xfId="2292" xr:uid="{00000000-0005-0000-0000-000066770000}"/>
    <cellStyle name="Style 235 2" xfId="2293" xr:uid="{00000000-0005-0000-0000-000067770000}"/>
    <cellStyle name="Style 235 2 2" xfId="2294" xr:uid="{00000000-0005-0000-0000-000068770000}"/>
    <cellStyle name="Style 235 3" xfId="2295" xr:uid="{00000000-0005-0000-0000-000069770000}"/>
    <cellStyle name="Style 235_MF 2009 Projection" xfId="2296" xr:uid="{00000000-0005-0000-0000-00006A770000}"/>
    <cellStyle name="Style 2351" xfId="2297" xr:uid="{00000000-0005-0000-0000-00006B770000}"/>
    <cellStyle name="Style 2355" xfId="2298" xr:uid="{00000000-0005-0000-0000-00006C770000}"/>
    <cellStyle name="Style 2357" xfId="2299" xr:uid="{00000000-0005-0000-0000-00006D770000}"/>
    <cellStyle name="Style 2358" xfId="2300" xr:uid="{00000000-0005-0000-0000-00006E770000}"/>
    <cellStyle name="Style 2359" xfId="2301" xr:uid="{00000000-0005-0000-0000-00006F770000}"/>
    <cellStyle name="Style 236" xfId="2302" xr:uid="{00000000-0005-0000-0000-000070770000}"/>
    <cellStyle name="Style 236 2" xfId="2303" xr:uid="{00000000-0005-0000-0000-000071770000}"/>
    <cellStyle name="Style 236_MF 2009 Projection" xfId="2304" xr:uid="{00000000-0005-0000-0000-000072770000}"/>
    <cellStyle name="Style 2360" xfId="2305" xr:uid="{00000000-0005-0000-0000-000073770000}"/>
    <cellStyle name="Style 2361" xfId="2306" xr:uid="{00000000-0005-0000-0000-000074770000}"/>
    <cellStyle name="Style 2362" xfId="2307" xr:uid="{00000000-0005-0000-0000-000075770000}"/>
    <cellStyle name="Style 2363" xfId="2308" xr:uid="{00000000-0005-0000-0000-000076770000}"/>
    <cellStyle name="Style 2364" xfId="2309" xr:uid="{00000000-0005-0000-0000-000077770000}"/>
    <cellStyle name="Style 2365" xfId="2310" xr:uid="{00000000-0005-0000-0000-000078770000}"/>
    <cellStyle name="Style 2366" xfId="2311" xr:uid="{00000000-0005-0000-0000-000079770000}"/>
    <cellStyle name="Style 2367" xfId="2312" xr:uid="{00000000-0005-0000-0000-00007A770000}"/>
    <cellStyle name="Style 237" xfId="2313" xr:uid="{00000000-0005-0000-0000-00007B770000}"/>
    <cellStyle name="Style 237 2" xfId="2314" xr:uid="{00000000-0005-0000-0000-00007C770000}"/>
    <cellStyle name="Style 237_MF 2009 Projection" xfId="2315" xr:uid="{00000000-0005-0000-0000-00007D770000}"/>
    <cellStyle name="Style 238" xfId="2316" xr:uid="{00000000-0005-0000-0000-00007E770000}"/>
    <cellStyle name="Style 238 2" xfId="2317" xr:uid="{00000000-0005-0000-0000-00007F770000}"/>
    <cellStyle name="Style 238_MF 2009 Projection" xfId="2318" xr:uid="{00000000-0005-0000-0000-000080770000}"/>
    <cellStyle name="Style 239" xfId="2319" xr:uid="{00000000-0005-0000-0000-000081770000}"/>
    <cellStyle name="Style 239 2" xfId="2320" xr:uid="{00000000-0005-0000-0000-000082770000}"/>
    <cellStyle name="Style 239_MF 2009 Projection" xfId="2321" xr:uid="{00000000-0005-0000-0000-000083770000}"/>
    <cellStyle name="Style 24" xfId="2322" xr:uid="{00000000-0005-0000-0000-000084770000}"/>
    <cellStyle name="Style 24 2" xfId="32476" xr:uid="{6627864C-FAC6-4FB5-B270-ABE637222C04}"/>
    <cellStyle name="Style 240" xfId="2323" xr:uid="{00000000-0005-0000-0000-000085770000}"/>
    <cellStyle name="Style 240 2" xfId="2324" xr:uid="{00000000-0005-0000-0000-000086770000}"/>
    <cellStyle name="Style 240_MF 2009 Projection" xfId="2325" xr:uid="{00000000-0005-0000-0000-000087770000}"/>
    <cellStyle name="Style 241" xfId="2326" xr:uid="{00000000-0005-0000-0000-000088770000}"/>
    <cellStyle name="Style 241 2" xfId="2327" xr:uid="{00000000-0005-0000-0000-000089770000}"/>
    <cellStyle name="Style 241_MF 2009 Projection" xfId="2328" xr:uid="{00000000-0005-0000-0000-00008A770000}"/>
    <cellStyle name="Style 242" xfId="2329" xr:uid="{00000000-0005-0000-0000-00008B770000}"/>
    <cellStyle name="Style 242 2" xfId="2330" xr:uid="{00000000-0005-0000-0000-00008C770000}"/>
    <cellStyle name="Style 242 2 2" xfId="2331" xr:uid="{00000000-0005-0000-0000-00008D770000}"/>
    <cellStyle name="Style 242 3" xfId="2332" xr:uid="{00000000-0005-0000-0000-00008E770000}"/>
    <cellStyle name="Style 242_MF 2009 Projection" xfId="2333" xr:uid="{00000000-0005-0000-0000-00008F770000}"/>
    <cellStyle name="Style 243" xfId="2334" xr:uid="{00000000-0005-0000-0000-000090770000}"/>
    <cellStyle name="Style 243 2" xfId="2335" xr:uid="{00000000-0005-0000-0000-000091770000}"/>
    <cellStyle name="Style 243 2 2" xfId="2336" xr:uid="{00000000-0005-0000-0000-000092770000}"/>
    <cellStyle name="Style 243 3" xfId="2337" xr:uid="{00000000-0005-0000-0000-000093770000}"/>
    <cellStyle name="Style 243_MF 2009 Projection" xfId="2338" xr:uid="{00000000-0005-0000-0000-000094770000}"/>
    <cellStyle name="Style 244" xfId="2339" xr:uid="{00000000-0005-0000-0000-000095770000}"/>
    <cellStyle name="Style 244 2" xfId="2340" xr:uid="{00000000-0005-0000-0000-000096770000}"/>
    <cellStyle name="Style 244_MF 2009 Projection" xfId="2341" xr:uid="{00000000-0005-0000-0000-000097770000}"/>
    <cellStyle name="Style 245" xfId="2342" xr:uid="{00000000-0005-0000-0000-000098770000}"/>
    <cellStyle name="Style 245 2" xfId="2343" xr:uid="{00000000-0005-0000-0000-000099770000}"/>
    <cellStyle name="Style 245_MF 2009 Projection" xfId="2344" xr:uid="{00000000-0005-0000-0000-00009A770000}"/>
    <cellStyle name="Style 246" xfId="2345" xr:uid="{00000000-0005-0000-0000-00009B770000}"/>
    <cellStyle name="Style 246 2" xfId="2346" xr:uid="{00000000-0005-0000-0000-00009C770000}"/>
    <cellStyle name="Style 246_MF 2009 Projection" xfId="2347" xr:uid="{00000000-0005-0000-0000-00009D770000}"/>
    <cellStyle name="Style 247" xfId="2348" xr:uid="{00000000-0005-0000-0000-00009E770000}"/>
    <cellStyle name="Style 247 2" xfId="2349" xr:uid="{00000000-0005-0000-0000-00009F770000}"/>
    <cellStyle name="Style 247_MF 2009 Projection" xfId="2350" xr:uid="{00000000-0005-0000-0000-0000A0770000}"/>
    <cellStyle name="Style 248" xfId="2351" xr:uid="{00000000-0005-0000-0000-0000A1770000}"/>
    <cellStyle name="Style 248 2" xfId="2352" xr:uid="{00000000-0005-0000-0000-0000A2770000}"/>
    <cellStyle name="Style 248 2 2" xfId="2353" xr:uid="{00000000-0005-0000-0000-0000A3770000}"/>
    <cellStyle name="Style 248 3" xfId="2354" xr:uid="{00000000-0005-0000-0000-0000A4770000}"/>
    <cellStyle name="Style 248_MF 2009 Projection" xfId="2355" xr:uid="{00000000-0005-0000-0000-0000A5770000}"/>
    <cellStyle name="Style 249" xfId="2356" xr:uid="{00000000-0005-0000-0000-0000A6770000}"/>
    <cellStyle name="Style 249 2" xfId="2357" xr:uid="{00000000-0005-0000-0000-0000A7770000}"/>
    <cellStyle name="Style 249 2 2" xfId="2358" xr:uid="{00000000-0005-0000-0000-0000A8770000}"/>
    <cellStyle name="Style 249 3" xfId="2359" xr:uid="{00000000-0005-0000-0000-0000A9770000}"/>
    <cellStyle name="Style 249_MF 2009 Projection" xfId="2360" xr:uid="{00000000-0005-0000-0000-0000AA770000}"/>
    <cellStyle name="Style 25" xfId="2361" xr:uid="{00000000-0005-0000-0000-0000AB770000}"/>
    <cellStyle name="Style 25 2" xfId="32477" xr:uid="{2BE33739-6DB3-4695-A67F-079AE3DA8444}"/>
    <cellStyle name="Style 250" xfId="2362" xr:uid="{00000000-0005-0000-0000-0000AC770000}"/>
    <cellStyle name="Style 250 2" xfId="2363" xr:uid="{00000000-0005-0000-0000-0000AD770000}"/>
    <cellStyle name="Style 250 2 2" xfId="2364" xr:uid="{00000000-0005-0000-0000-0000AE770000}"/>
    <cellStyle name="Style 250 3" xfId="2365" xr:uid="{00000000-0005-0000-0000-0000AF770000}"/>
    <cellStyle name="Style 250_MF 2009 Projection" xfId="2366" xr:uid="{00000000-0005-0000-0000-0000B0770000}"/>
    <cellStyle name="Style 251" xfId="2367" xr:uid="{00000000-0005-0000-0000-0000B1770000}"/>
    <cellStyle name="Style 251 2" xfId="2368" xr:uid="{00000000-0005-0000-0000-0000B2770000}"/>
    <cellStyle name="Style 251 2 2" xfId="2369" xr:uid="{00000000-0005-0000-0000-0000B3770000}"/>
    <cellStyle name="Style 251 3" xfId="2370" xr:uid="{00000000-0005-0000-0000-0000B4770000}"/>
    <cellStyle name="Style 251_MF 2009 Projection" xfId="2371" xr:uid="{00000000-0005-0000-0000-0000B5770000}"/>
    <cellStyle name="Style 252" xfId="2372" xr:uid="{00000000-0005-0000-0000-0000B6770000}"/>
    <cellStyle name="Style 252 2" xfId="2373" xr:uid="{00000000-0005-0000-0000-0000B7770000}"/>
    <cellStyle name="Style 252 2 2" xfId="2374" xr:uid="{00000000-0005-0000-0000-0000B8770000}"/>
    <cellStyle name="Style 252 3" xfId="2375" xr:uid="{00000000-0005-0000-0000-0000B9770000}"/>
    <cellStyle name="Style 252_MF 2009 Projection" xfId="2376" xr:uid="{00000000-0005-0000-0000-0000BA770000}"/>
    <cellStyle name="Style 253" xfId="2377" xr:uid="{00000000-0005-0000-0000-0000BB770000}"/>
    <cellStyle name="Style 253 2" xfId="2378" xr:uid="{00000000-0005-0000-0000-0000BC770000}"/>
    <cellStyle name="Style 253 2 2" xfId="2379" xr:uid="{00000000-0005-0000-0000-0000BD770000}"/>
    <cellStyle name="Style 253 3" xfId="2380" xr:uid="{00000000-0005-0000-0000-0000BE770000}"/>
    <cellStyle name="Style 253_MF 2009 Projection" xfId="2381" xr:uid="{00000000-0005-0000-0000-0000BF770000}"/>
    <cellStyle name="Style 254" xfId="2382" xr:uid="{00000000-0005-0000-0000-0000C0770000}"/>
    <cellStyle name="Style 254 2" xfId="2383" xr:uid="{00000000-0005-0000-0000-0000C1770000}"/>
    <cellStyle name="Style 254 2 2" xfId="2384" xr:uid="{00000000-0005-0000-0000-0000C2770000}"/>
    <cellStyle name="Style 254 3" xfId="2385" xr:uid="{00000000-0005-0000-0000-0000C3770000}"/>
    <cellStyle name="Style 254_MF 2009 Projection" xfId="2386" xr:uid="{00000000-0005-0000-0000-0000C4770000}"/>
    <cellStyle name="Style 255" xfId="2387" xr:uid="{00000000-0005-0000-0000-0000C5770000}"/>
    <cellStyle name="Style 255 2" xfId="2388" xr:uid="{00000000-0005-0000-0000-0000C6770000}"/>
    <cellStyle name="Style 255 2 2" xfId="2389" xr:uid="{00000000-0005-0000-0000-0000C7770000}"/>
    <cellStyle name="Style 255 3" xfId="2390" xr:uid="{00000000-0005-0000-0000-0000C8770000}"/>
    <cellStyle name="Style 255_MF 2009 Projection" xfId="2391" xr:uid="{00000000-0005-0000-0000-0000C9770000}"/>
    <cellStyle name="Style 256" xfId="2392" xr:uid="{00000000-0005-0000-0000-0000CA770000}"/>
    <cellStyle name="Style 256 2" xfId="2393" xr:uid="{00000000-0005-0000-0000-0000CB770000}"/>
    <cellStyle name="Style 256 2 2" xfId="2394" xr:uid="{00000000-0005-0000-0000-0000CC770000}"/>
    <cellStyle name="Style 256 3" xfId="2395" xr:uid="{00000000-0005-0000-0000-0000CD770000}"/>
    <cellStyle name="Style 256_MF 2009 Projection" xfId="2396" xr:uid="{00000000-0005-0000-0000-0000CE770000}"/>
    <cellStyle name="Style 257" xfId="2397" xr:uid="{00000000-0005-0000-0000-0000CF770000}"/>
    <cellStyle name="Style 257 2" xfId="2398" xr:uid="{00000000-0005-0000-0000-0000D0770000}"/>
    <cellStyle name="Style 257 2 2" xfId="2399" xr:uid="{00000000-0005-0000-0000-0000D1770000}"/>
    <cellStyle name="Style 257 3" xfId="2400" xr:uid="{00000000-0005-0000-0000-0000D2770000}"/>
    <cellStyle name="Style 257_MF 2009 Projection" xfId="2401" xr:uid="{00000000-0005-0000-0000-0000D3770000}"/>
    <cellStyle name="Style 258" xfId="2402" xr:uid="{00000000-0005-0000-0000-0000D4770000}"/>
    <cellStyle name="Style 258 2" xfId="2403" xr:uid="{00000000-0005-0000-0000-0000D5770000}"/>
    <cellStyle name="Style 258 2 2" xfId="2404" xr:uid="{00000000-0005-0000-0000-0000D6770000}"/>
    <cellStyle name="Style 258 3" xfId="2405" xr:uid="{00000000-0005-0000-0000-0000D7770000}"/>
    <cellStyle name="Style 258_MF 2009 Projection" xfId="2406" xr:uid="{00000000-0005-0000-0000-0000D8770000}"/>
    <cellStyle name="Style 259" xfId="2407" xr:uid="{00000000-0005-0000-0000-0000D9770000}"/>
    <cellStyle name="Style 259 2" xfId="2408" xr:uid="{00000000-0005-0000-0000-0000DA770000}"/>
    <cellStyle name="Style 259 2 2" xfId="2409" xr:uid="{00000000-0005-0000-0000-0000DB770000}"/>
    <cellStyle name="Style 259 3" xfId="2410" xr:uid="{00000000-0005-0000-0000-0000DC770000}"/>
    <cellStyle name="Style 259_MF 2009 Projection" xfId="2411" xr:uid="{00000000-0005-0000-0000-0000DD770000}"/>
    <cellStyle name="Style 26" xfId="2412" xr:uid="{00000000-0005-0000-0000-0000DE770000}"/>
    <cellStyle name="Style 26 2" xfId="32478" xr:uid="{772972F7-BE1D-45BC-9BDD-A32A41B83BA4}"/>
    <cellStyle name="Style 260" xfId="2413" xr:uid="{00000000-0005-0000-0000-0000DF770000}"/>
    <cellStyle name="Style 260 2" xfId="2414" xr:uid="{00000000-0005-0000-0000-0000E0770000}"/>
    <cellStyle name="Style 260 2 2" xfId="2415" xr:uid="{00000000-0005-0000-0000-0000E1770000}"/>
    <cellStyle name="Style 260 3" xfId="2416" xr:uid="{00000000-0005-0000-0000-0000E2770000}"/>
    <cellStyle name="Style 260_MF 2009 Projection" xfId="2417" xr:uid="{00000000-0005-0000-0000-0000E3770000}"/>
    <cellStyle name="Style 27" xfId="2418" xr:uid="{00000000-0005-0000-0000-0000E4770000}"/>
    <cellStyle name="Style 27 2" xfId="32479" xr:uid="{19A9A50E-93BF-44D4-AE7F-8EB3B56679F5}"/>
    <cellStyle name="Style 28" xfId="2419" xr:uid="{00000000-0005-0000-0000-0000E5770000}"/>
    <cellStyle name="Style 29" xfId="2420" xr:uid="{00000000-0005-0000-0000-0000E6770000}"/>
    <cellStyle name="Style 29 2" xfId="2421" xr:uid="{00000000-0005-0000-0000-0000E7770000}"/>
    <cellStyle name="Style 297" xfId="2422" xr:uid="{00000000-0005-0000-0000-0000E8770000}"/>
    <cellStyle name="Style 30" xfId="2423" xr:uid="{00000000-0005-0000-0000-0000E9770000}"/>
    <cellStyle name="Style 30 2" xfId="2424" xr:uid="{00000000-0005-0000-0000-0000EA770000}"/>
    <cellStyle name="Style 300" xfId="2425" xr:uid="{00000000-0005-0000-0000-0000EB770000}"/>
    <cellStyle name="Style 307" xfId="2426" xr:uid="{00000000-0005-0000-0000-0000EC770000}"/>
    <cellStyle name="Style 307 2" xfId="2427" xr:uid="{00000000-0005-0000-0000-0000ED770000}"/>
    <cellStyle name="Style 307_MF 2009 Projection" xfId="2428" xr:uid="{00000000-0005-0000-0000-0000EE770000}"/>
    <cellStyle name="Style 308" xfId="2429" xr:uid="{00000000-0005-0000-0000-0000EF770000}"/>
    <cellStyle name="Style 308 2" xfId="2430" xr:uid="{00000000-0005-0000-0000-0000F0770000}"/>
    <cellStyle name="Style 309" xfId="2431" xr:uid="{00000000-0005-0000-0000-0000F1770000}"/>
    <cellStyle name="Style 309 2" xfId="2432" xr:uid="{00000000-0005-0000-0000-0000F2770000}"/>
    <cellStyle name="Style 309 2 2" xfId="2433" xr:uid="{00000000-0005-0000-0000-0000F3770000}"/>
    <cellStyle name="Style 309 3" xfId="2434" xr:uid="{00000000-0005-0000-0000-0000F4770000}"/>
    <cellStyle name="Style 309_MF 2009 Projection" xfId="2435" xr:uid="{00000000-0005-0000-0000-0000F5770000}"/>
    <cellStyle name="Style 31" xfId="2436" xr:uid="{00000000-0005-0000-0000-0000F6770000}"/>
    <cellStyle name="Style 31 2" xfId="2437" xr:uid="{00000000-0005-0000-0000-0000F7770000}"/>
    <cellStyle name="Style 31_MF 2009 Projection" xfId="2438" xr:uid="{00000000-0005-0000-0000-0000F8770000}"/>
    <cellStyle name="Style 310" xfId="2439" xr:uid="{00000000-0005-0000-0000-0000F9770000}"/>
    <cellStyle name="Style 310 2" xfId="2440" xr:uid="{00000000-0005-0000-0000-0000FA770000}"/>
    <cellStyle name="Style 310 2 2" xfId="2441" xr:uid="{00000000-0005-0000-0000-0000FB770000}"/>
    <cellStyle name="Style 310 3" xfId="2442" xr:uid="{00000000-0005-0000-0000-0000FC770000}"/>
    <cellStyle name="Style 310_MF 2009 Projection" xfId="2443" xr:uid="{00000000-0005-0000-0000-0000FD770000}"/>
    <cellStyle name="Style 311" xfId="2444" xr:uid="{00000000-0005-0000-0000-0000FE770000}"/>
    <cellStyle name="Style 311 2" xfId="2445" xr:uid="{00000000-0005-0000-0000-0000FF770000}"/>
    <cellStyle name="Style 311 2 2" xfId="2446" xr:uid="{00000000-0005-0000-0000-000000780000}"/>
    <cellStyle name="Style 311 3" xfId="2447" xr:uid="{00000000-0005-0000-0000-000001780000}"/>
    <cellStyle name="Style 311_MF 2009 Projection" xfId="2448" xr:uid="{00000000-0005-0000-0000-000002780000}"/>
    <cellStyle name="Style 312" xfId="2449" xr:uid="{00000000-0005-0000-0000-000003780000}"/>
    <cellStyle name="Style 312 2" xfId="2450" xr:uid="{00000000-0005-0000-0000-000004780000}"/>
    <cellStyle name="Style 312_MF 2009 Projection" xfId="2451" xr:uid="{00000000-0005-0000-0000-000005780000}"/>
    <cellStyle name="Style 313" xfId="2452" xr:uid="{00000000-0005-0000-0000-000006780000}"/>
    <cellStyle name="Style 313 2" xfId="2453" xr:uid="{00000000-0005-0000-0000-000007780000}"/>
    <cellStyle name="Style 313_MF 2009 Projection" xfId="2454" xr:uid="{00000000-0005-0000-0000-000008780000}"/>
    <cellStyle name="Style 314" xfId="2455" xr:uid="{00000000-0005-0000-0000-000009780000}"/>
    <cellStyle name="Style 314 2" xfId="2456" xr:uid="{00000000-0005-0000-0000-00000A780000}"/>
    <cellStyle name="Style 314_MF 2009 Projection" xfId="2457" xr:uid="{00000000-0005-0000-0000-00000B780000}"/>
    <cellStyle name="Style 315" xfId="2458" xr:uid="{00000000-0005-0000-0000-00000C780000}"/>
    <cellStyle name="Style 315 2" xfId="2459" xr:uid="{00000000-0005-0000-0000-00000D780000}"/>
    <cellStyle name="Style 315_MF 2009 Projection" xfId="2460" xr:uid="{00000000-0005-0000-0000-00000E780000}"/>
    <cellStyle name="Style 316" xfId="2461" xr:uid="{00000000-0005-0000-0000-00000F780000}"/>
    <cellStyle name="Style 316 2" xfId="2462" xr:uid="{00000000-0005-0000-0000-000010780000}"/>
    <cellStyle name="Style 316 2 2" xfId="2463" xr:uid="{00000000-0005-0000-0000-000011780000}"/>
    <cellStyle name="Style 316 3" xfId="2464" xr:uid="{00000000-0005-0000-0000-000012780000}"/>
    <cellStyle name="Style 316_MF 2009 Projection" xfId="2465" xr:uid="{00000000-0005-0000-0000-000013780000}"/>
    <cellStyle name="Style 317" xfId="2466" xr:uid="{00000000-0005-0000-0000-000014780000}"/>
    <cellStyle name="Style 317 2" xfId="2467" xr:uid="{00000000-0005-0000-0000-000015780000}"/>
    <cellStyle name="Style 317 2 2" xfId="2468" xr:uid="{00000000-0005-0000-0000-000016780000}"/>
    <cellStyle name="Style 317 3" xfId="2469" xr:uid="{00000000-0005-0000-0000-000017780000}"/>
    <cellStyle name="Style 317_MF 2009 Projection" xfId="2470" xr:uid="{00000000-0005-0000-0000-000018780000}"/>
    <cellStyle name="Style 318" xfId="2471" xr:uid="{00000000-0005-0000-0000-000019780000}"/>
    <cellStyle name="Style 318 2" xfId="2472" xr:uid="{00000000-0005-0000-0000-00001A780000}"/>
    <cellStyle name="Style 318 2 2" xfId="2473" xr:uid="{00000000-0005-0000-0000-00001B780000}"/>
    <cellStyle name="Style 318 3" xfId="2474" xr:uid="{00000000-0005-0000-0000-00001C780000}"/>
    <cellStyle name="Style 318_MF 2009 Projection" xfId="2475" xr:uid="{00000000-0005-0000-0000-00001D780000}"/>
    <cellStyle name="Style 319" xfId="2476" xr:uid="{00000000-0005-0000-0000-00001E780000}"/>
    <cellStyle name="Style 319 2" xfId="2477" xr:uid="{00000000-0005-0000-0000-00001F780000}"/>
    <cellStyle name="Style 319 2 2" xfId="2478" xr:uid="{00000000-0005-0000-0000-000020780000}"/>
    <cellStyle name="Style 319 3" xfId="2479" xr:uid="{00000000-0005-0000-0000-000021780000}"/>
    <cellStyle name="Style 319_MF 2009 Projection" xfId="2480" xr:uid="{00000000-0005-0000-0000-000022780000}"/>
    <cellStyle name="Style 32" xfId="2481" xr:uid="{00000000-0005-0000-0000-000023780000}"/>
    <cellStyle name="Style 320" xfId="2482" xr:uid="{00000000-0005-0000-0000-000024780000}"/>
    <cellStyle name="Style 320 2" xfId="2483" xr:uid="{00000000-0005-0000-0000-000025780000}"/>
    <cellStyle name="Style 320 2 2" xfId="2484" xr:uid="{00000000-0005-0000-0000-000026780000}"/>
    <cellStyle name="Style 320 3" xfId="2485" xr:uid="{00000000-0005-0000-0000-000027780000}"/>
    <cellStyle name="Style 320_MF 2009 Projection" xfId="2486" xr:uid="{00000000-0005-0000-0000-000028780000}"/>
    <cellStyle name="Style 321" xfId="2487" xr:uid="{00000000-0005-0000-0000-000029780000}"/>
    <cellStyle name="Style 321 2" xfId="2488" xr:uid="{00000000-0005-0000-0000-00002A780000}"/>
    <cellStyle name="Style 321 2 2" xfId="2489" xr:uid="{00000000-0005-0000-0000-00002B780000}"/>
    <cellStyle name="Style 321 3" xfId="2490" xr:uid="{00000000-0005-0000-0000-00002C780000}"/>
    <cellStyle name="Style 321_MF 2009 Projection" xfId="2491" xr:uid="{00000000-0005-0000-0000-00002D780000}"/>
    <cellStyle name="Style 322" xfId="2492" xr:uid="{00000000-0005-0000-0000-00002E780000}"/>
    <cellStyle name="Style 322 2" xfId="2493" xr:uid="{00000000-0005-0000-0000-00002F780000}"/>
    <cellStyle name="Style 322 2 2" xfId="2494" xr:uid="{00000000-0005-0000-0000-000030780000}"/>
    <cellStyle name="Style 322 3" xfId="2495" xr:uid="{00000000-0005-0000-0000-000031780000}"/>
    <cellStyle name="Style 322_MF 2009 Projection" xfId="2496" xr:uid="{00000000-0005-0000-0000-000032780000}"/>
    <cellStyle name="Style 33" xfId="2497" xr:uid="{00000000-0005-0000-0000-000033780000}"/>
    <cellStyle name="Style 33 2" xfId="2498" xr:uid="{00000000-0005-0000-0000-000034780000}"/>
    <cellStyle name="Style 34" xfId="2499" xr:uid="{00000000-0005-0000-0000-000035780000}"/>
    <cellStyle name="Style 34 2" xfId="2500" xr:uid="{00000000-0005-0000-0000-000036780000}"/>
    <cellStyle name="Style 35" xfId="2501" xr:uid="{00000000-0005-0000-0000-000037780000}"/>
    <cellStyle name="Style 35 2" xfId="2502" xr:uid="{00000000-0005-0000-0000-000038780000}"/>
    <cellStyle name="Style 351" xfId="2503" xr:uid="{00000000-0005-0000-0000-000039780000}"/>
    <cellStyle name="Style 351 2" xfId="2504" xr:uid="{00000000-0005-0000-0000-00003A780000}"/>
    <cellStyle name="Style 351_MF 2009 Projection" xfId="2505" xr:uid="{00000000-0005-0000-0000-00003B780000}"/>
    <cellStyle name="Style 352" xfId="2506" xr:uid="{00000000-0005-0000-0000-00003C780000}"/>
    <cellStyle name="Style 352 2" xfId="2507" xr:uid="{00000000-0005-0000-0000-00003D780000}"/>
    <cellStyle name="Style 353" xfId="2508" xr:uid="{00000000-0005-0000-0000-00003E780000}"/>
    <cellStyle name="Style 353 2" xfId="2509" xr:uid="{00000000-0005-0000-0000-00003F780000}"/>
    <cellStyle name="Style 354" xfId="2510" xr:uid="{00000000-0005-0000-0000-000040780000}"/>
    <cellStyle name="Style 354 2" xfId="2511" xr:uid="{00000000-0005-0000-0000-000041780000}"/>
    <cellStyle name="Style 355" xfId="2512" xr:uid="{00000000-0005-0000-0000-000042780000}"/>
    <cellStyle name="Style 355 2" xfId="2513" xr:uid="{00000000-0005-0000-0000-000043780000}"/>
    <cellStyle name="Style 356" xfId="2514" xr:uid="{00000000-0005-0000-0000-000044780000}"/>
    <cellStyle name="Style 356 2" xfId="2515" xr:uid="{00000000-0005-0000-0000-000045780000}"/>
    <cellStyle name="Style 356_MF 2009 Projection" xfId="2516" xr:uid="{00000000-0005-0000-0000-000046780000}"/>
    <cellStyle name="Style 357" xfId="2517" xr:uid="{00000000-0005-0000-0000-000047780000}"/>
    <cellStyle name="Style 357 2" xfId="2518" xr:uid="{00000000-0005-0000-0000-000048780000}"/>
    <cellStyle name="Style 357_MF 2009 Projection" xfId="2519" xr:uid="{00000000-0005-0000-0000-000049780000}"/>
    <cellStyle name="Style 358" xfId="2520" xr:uid="{00000000-0005-0000-0000-00004A780000}"/>
    <cellStyle name="Style 358 2" xfId="2521" xr:uid="{00000000-0005-0000-0000-00004B780000}"/>
    <cellStyle name="Style 358_MF 2009 Projection" xfId="2522" xr:uid="{00000000-0005-0000-0000-00004C780000}"/>
    <cellStyle name="Style 359" xfId="2523" xr:uid="{00000000-0005-0000-0000-00004D780000}"/>
    <cellStyle name="Style 359 2" xfId="2524" xr:uid="{00000000-0005-0000-0000-00004E780000}"/>
    <cellStyle name="Style 359_MF 2009 Projection" xfId="2525" xr:uid="{00000000-0005-0000-0000-00004F780000}"/>
    <cellStyle name="Style 36" xfId="2526" xr:uid="{00000000-0005-0000-0000-000050780000}"/>
    <cellStyle name="Style 36 2" xfId="2527" xr:uid="{00000000-0005-0000-0000-000051780000}"/>
    <cellStyle name="Style 360" xfId="2528" xr:uid="{00000000-0005-0000-0000-000052780000}"/>
    <cellStyle name="Style 360 2" xfId="2529" xr:uid="{00000000-0005-0000-0000-000053780000}"/>
    <cellStyle name="Style 360 2 2" xfId="2530" xr:uid="{00000000-0005-0000-0000-000054780000}"/>
    <cellStyle name="Style 360 3" xfId="2531" xr:uid="{00000000-0005-0000-0000-000055780000}"/>
    <cellStyle name="Style 360_MF 2009 Projection" xfId="2532" xr:uid="{00000000-0005-0000-0000-000056780000}"/>
    <cellStyle name="Style 361" xfId="2533" xr:uid="{00000000-0005-0000-0000-000057780000}"/>
    <cellStyle name="Style 361 2" xfId="2534" xr:uid="{00000000-0005-0000-0000-000058780000}"/>
    <cellStyle name="Style 361 2 2" xfId="2535" xr:uid="{00000000-0005-0000-0000-000059780000}"/>
    <cellStyle name="Style 361 3" xfId="2536" xr:uid="{00000000-0005-0000-0000-00005A780000}"/>
    <cellStyle name="Style 361_MF 2009 Projection" xfId="2537" xr:uid="{00000000-0005-0000-0000-00005B780000}"/>
    <cellStyle name="Style 362" xfId="2538" xr:uid="{00000000-0005-0000-0000-00005C780000}"/>
    <cellStyle name="Style 362 2" xfId="2539" xr:uid="{00000000-0005-0000-0000-00005D780000}"/>
    <cellStyle name="Style 362 2 2" xfId="2540" xr:uid="{00000000-0005-0000-0000-00005E780000}"/>
    <cellStyle name="Style 362 3" xfId="2541" xr:uid="{00000000-0005-0000-0000-00005F780000}"/>
    <cellStyle name="Style 362_MF 2009 Projection" xfId="2542" xr:uid="{00000000-0005-0000-0000-000060780000}"/>
    <cellStyle name="Style 363" xfId="2543" xr:uid="{00000000-0005-0000-0000-000061780000}"/>
    <cellStyle name="Style 363 2" xfId="2544" xr:uid="{00000000-0005-0000-0000-000062780000}"/>
    <cellStyle name="Style 363 2 2" xfId="2545" xr:uid="{00000000-0005-0000-0000-000063780000}"/>
    <cellStyle name="Style 363 3" xfId="2546" xr:uid="{00000000-0005-0000-0000-000064780000}"/>
    <cellStyle name="Style 363_MF 2009 Projection" xfId="2547" xr:uid="{00000000-0005-0000-0000-000065780000}"/>
    <cellStyle name="Style 364" xfId="2548" xr:uid="{00000000-0005-0000-0000-000066780000}"/>
    <cellStyle name="Style 364 2" xfId="2549" xr:uid="{00000000-0005-0000-0000-000067780000}"/>
    <cellStyle name="Style 364 2 2" xfId="2550" xr:uid="{00000000-0005-0000-0000-000068780000}"/>
    <cellStyle name="Style 364 3" xfId="2551" xr:uid="{00000000-0005-0000-0000-000069780000}"/>
    <cellStyle name="Style 364_MF 2009 Projection" xfId="2552" xr:uid="{00000000-0005-0000-0000-00006A780000}"/>
    <cellStyle name="Style 365" xfId="2553" xr:uid="{00000000-0005-0000-0000-00006B780000}"/>
    <cellStyle name="Style 365 2" xfId="2554" xr:uid="{00000000-0005-0000-0000-00006C780000}"/>
    <cellStyle name="Style 366" xfId="2555" xr:uid="{00000000-0005-0000-0000-00006D780000}"/>
    <cellStyle name="Style 366 2" xfId="2556" xr:uid="{00000000-0005-0000-0000-00006E780000}"/>
    <cellStyle name="Style 366 2 2" xfId="2557" xr:uid="{00000000-0005-0000-0000-00006F780000}"/>
    <cellStyle name="Style 366 3" xfId="2558" xr:uid="{00000000-0005-0000-0000-000070780000}"/>
    <cellStyle name="Style 367" xfId="2559" xr:uid="{00000000-0005-0000-0000-000071780000}"/>
    <cellStyle name="Style 367 2" xfId="2560" xr:uid="{00000000-0005-0000-0000-000072780000}"/>
    <cellStyle name="Style 368" xfId="2561" xr:uid="{00000000-0005-0000-0000-000073780000}"/>
    <cellStyle name="Style 368 2" xfId="2562" xr:uid="{00000000-0005-0000-0000-000074780000}"/>
    <cellStyle name="Style 369" xfId="2563" xr:uid="{00000000-0005-0000-0000-000075780000}"/>
    <cellStyle name="Style 369 2" xfId="2564" xr:uid="{00000000-0005-0000-0000-000076780000}"/>
    <cellStyle name="Style 370" xfId="2565" xr:uid="{00000000-0005-0000-0000-000077780000}"/>
    <cellStyle name="Style 370 2" xfId="2566" xr:uid="{00000000-0005-0000-0000-000078780000}"/>
    <cellStyle name="Style 371" xfId="2567" xr:uid="{00000000-0005-0000-0000-000079780000}"/>
    <cellStyle name="Style 371 2" xfId="2568" xr:uid="{00000000-0005-0000-0000-00007A780000}"/>
    <cellStyle name="Style 372" xfId="2569" xr:uid="{00000000-0005-0000-0000-00007B780000}"/>
    <cellStyle name="Style 372 2" xfId="2570" xr:uid="{00000000-0005-0000-0000-00007C780000}"/>
    <cellStyle name="Style 373" xfId="2571" xr:uid="{00000000-0005-0000-0000-00007D780000}"/>
    <cellStyle name="Style 373 2" xfId="2572" xr:uid="{00000000-0005-0000-0000-00007E780000}"/>
    <cellStyle name="Style 373 2 2" xfId="2573" xr:uid="{00000000-0005-0000-0000-00007F780000}"/>
    <cellStyle name="Style 373 3" xfId="2574" xr:uid="{00000000-0005-0000-0000-000080780000}"/>
    <cellStyle name="Style 374" xfId="2575" xr:uid="{00000000-0005-0000-0000-000081780000}"/>
    <cellStyle name="Style 374 2" xfId="2576" xr:uid="{00000000-0005-0000-0000-000082780000}"/>
    <cellStyle name="Style 374 2 2" xfId="2577" xr:uid="{00000000-0005-0000-0000-000083780000}"/>
    <cellStyle name="Style 374 3" xfId="2578" xr:uid="{00000000-0005-0000-0000-000084780000}"/>
    <cellStyle name="Style 375" xfId="2579" xr:uid="{00000000-0005-0000-0000-000085780000}"/>
    <cellStyle name="Style 375 2" xfId="2580" xr:uid="{00000000-0005-0000-0000-000086780000}"/>
    <cellStyle name="Style 375 2 2" xfId="2581" xr:uid="{00000000-0005-0000-0000-000087780000}"/>
    <cellStyle name="Style 375 3" xfId="2582" xr:uid="{00000000-0005-0000-0000-000088780000}"/>
    <cellStyle name="Style 375_MF 2009 Projection" xfId="2583" xr:uid="{00000000-0005-0000-0000-000089780000}"/>
    <cellStyle name="Style 376" xfId="2584" xr:uid="{00000000-0005-0000-0000-00008A780000}"/>
    <cellStyle name="Style 376 2" xfId="2585" xr:uid="{00000000-0005-0000-0000-00008B780000}"/>
    <cellStyle name="Style 376 2 2" xfId="2586" xr:uid="{00000000-0005-0000-0000-00008C780000}"/>
    <cellStyle name="Style 376 3" xfId="2587" xr:uid="{00000000-0005-0000-0000-00008D780000}"/>
    <cellStyle name="Style 376_MF 2009 Projection" xfId="2588" xr:uid="{00000000-0005-0000-0000-00008E780000}"/>
    <cellStyle name="Style 377" xfId="2589" xr:uid="{00000000-0005-0000-0000-00008F780000}"/>
    <cellStyle name="Style 377 2" xfId="2590" xr:uid="{00000000-0005-0000-0000-000090780000}"/>
    <cellStyle name="Style 377 2 2" xfId="2591" xr:uid="{00000000-0005-0000-0000-000091780000}"/>
    <cellStyle name="Style 377 3" xfId="2592" xr:uid="{00000000-0005-0000-0000-000092780000}"/>
    <cellStyle name="Style 377_MF 2009 Projection" xfId="2593" xr:uid="{00000000-0005-0000-0000-000093780000}"/>
    <cellStyle name="Style 378" xfId="2594" xr:uid="{00000000-0005-0000-0000-000094780000}"/>
    <cellStyle name="Style 378 2" xfId="2595" xr:uid="{00000000-0005-0000-0000-000095780000}"/>
    <cellStyle name="Style 378 2 2" xfId="2596" xr:uid="{00000000-0005-0000-0000-000096780000}"/>
    <cellStyle name="Style 378 3" xfId="2597" xr:uid="{00000000-0005-0000-0000-000097780000}"/>
    <cellStyle name="Style 378_MF 2009 Projection" xfId="2598" xr:uid="{00000000-0005-0000-0000-000098780000}"/>
    <cellStyle name="Style 379" xfId="2599" xr:uid="{00000000-0005-0000-0000-000099780000}"/>
    <cellStyle name="Style 379 2" xfId="2600" xr:uid="{00000000-0005-0000-0000-00009A780000}"/>
    <cellStyle name="Style 379 2 2" xfId="2601" xr:uid="{00000000-0005-0000-0000-00009B780000}"/>
    <cellStyle name="Style 379 3" xfId="2602" xr:uid="{00000000-0005-0000-0000-00009C780000}"/>
    <cellStyle name="Style 379_MF 2009 Projection" xfId="2603" xr:uid="{00000000-0005-0000-0000-00009D780000}"/>
    <cellStyle name="Style 380" xfId="2604" xr:uid="{00000000-0005-0000-0000-00009E780000}"/>
    <cellStyle name="Style 380 2" xfId="2605" xr:uid="{00000000-0005-0000-0000-00009F780000}"/>
    <cellStyle name="Style 380 2 2" xfId="2606" xr:uid="{00000000-0005-0000-0000-0000A0780000}"/>
    <cellStyle name="Style 380 3" xfId="2607" xr:uid="{00000000-0005-0000-0000-0000A1780000}"/>
    <cellStyle name="Style 380_MF 2009 Projection" xfId="2608" xr:uid="{00000000-0005-0000-0000-0000A2780000}"/>
    <cellStyle name="Style 381" xfId="2609" xr:uid="{00000000-0005-0000-0000-0000A3780000}"/>
    <cellStyle name="Style 381 2" xfId="2610" xr:uid="{00000000-0005-0000-0000-0000A4780000}"/>
    <cellStyle name="Style 381_MF 2009 Projection" xfId="2611" xr:uid="{00000000-0005-0000-0000-0000A5780000}"/>
    <cellStyle name="Style 382" xfId="2612" xr:uid="{00000000-0005-0000-0000-0000A6780000}"/>
    <cellStyle name="Style 382 2" xfId="2613" xr:uid="{00000000-0005-0000-0000-0000A7780000}"/>
    <cellStyle name="Style 382 2 2" xfId="2614" xr:uid="{00000000-0005-0000-0000-0000A8780000}"/>
    <cellStyle name="Style 382 3" xfId="2615" xr:uid="{00000000-0005-0000-0000-0000A9780000}"/>
    <cellStyle name="Style 382_MF 2009 Projection" xfId="2616" xr:uid="{00000000-0005-0000-0000-0000AA780000}"/>
    <cellStyle name="Style 383" xfId="2617" xr:uid="{00000000-0005-0000-0000-0000AB780000}"/>
    <cellStyle name="Style 383 2" xfId="2618" xr:uid="{00000000-0005-0000-0000-0000AC780000}"/>
    <cellStyle name="Style 383 2 2" xfId="2619" xr:uid="{00000000-0005-0000-0000-0000AD780000}"/>
    <cellStyle name="Style 383 3" xfId="2620" xr:uid="{00000000-0005-0000-0000-0000AE780000}"/>
    <cellStyle name="Style 383_MF 2009 Projection" xfId="2621" xr:uid="{00000000-0005-0000-0000-0000AF780000}"/>
    <cellStyle name="Style 384" xfId="2622" xr:uid="{00000000-0005-0000-0000-0000B0780000}"/>
    <cellStyle name="Style 384 2" xfId="2623" xr:uid="{00000000-0005-0000-0000-0000B1780000}"/>
    <cellStyle name="Style 384 2 2" xfId="2624" xr:uid="{00000000-0005-0000-0000-0000B2780000}"/>
    <cellStyle name="Style 384 3" xfId="2625" xr:uid="{00000000-0005-0000-0000-0000B3780000}"/>
    <cellStyle name="Style 385" xfId="2626" xr:uid="{00000000-0005-0000-0000-0000B4780000}"/>
    <cellStyle name="Style 385 2" xfId="2627" xr:uid="{00000000-0005-0000-0000-0000B5780000}"/>
    <cellStyle name="Style 385 2 2" xfId="2628" xr:uid="{00000000-0005-0000-0000-0000B6780000}"/>
    <cellStyle name="Style 385 3" xfId="2629" xr:uid="{00000000-0005-0000-0000-0000B7780000}"/>
    <cellStyle name="Style 386" xfId="2630" xr:uid="{00000000-0005-0000-0000-0000B8780000}"/>
    <cellStyle name="Style 386 2" xfId="2631" xr:uid="{00000000-0005-0000-0000-0000B9780000}"/>
    <cellStyle name="Style 386 2 2" xfId="2632" xr:uid="{00000000-0005-0000-0000-0000BA780000}"/>
    <cellStyle name="Style 386 3" xfId="2633" xr:uid="{00000000-0005-0000-0000-0000BB780000}"/>
    <cellStyle name="Style 386_MF 2009 Projection" xfId="2634" xr:uid="{00000000-0005-0000-0000-0000BC780000}"/>
    <cellStyle name="Style 387" xfId="2635" xr:uid="{00000000-0005-0000-0000-0000BD780000}"/>
    <cellStyle name="Style 387 2" xfId="2636" xr:uid="{00000000-0005-0000-0000-0000BE780000}"/>
    <cellStyle name="Style 387 2 2" xfId="2637" xr:uid="{00000000-0005-0000-0000-0000BF780000}"/>
    <cellStyle name="Style 387 3" xfId="2638" xr:uid="{00000000-0005-0000-0000-0000C0780000}"/>
    <cellStyle name="Style 388" xfId="2639" xr:uid="{00000000-0005-0000-0000-0000C1780000}"/>
    <cellStyle name="Style 388 2" xfId="2640" xr:uid="{00000000-0005-0000-0000-0000C2780000}"/>
    <cellStyle name="Style 388 2 2" xfId="2641" xr:uid="{00000000-0005-0000-0000-0000C3780000}"/>
    <cellStyle name="Style 388 3" xfId="2642" xr:uid="{00000000-0005-0000-0000-0000C4780000}"/>
    <cellStyle name="Style 389" xfId="2643" xr:uid="{00000000-0005-0000-0000-0000C5780000}"/>
    <cellStyle name="Style 389 2" xfId="2644" xr:uid="{00000000-0005-0000-0000-0000C6780000}"/>
    <cellStyle name="Style 389 2 2" xfId="2645" xr:uid="{00000000-0005-0000-0000-0000C7780000}"/>
    <cellStyle name="Style 389 3" xfId="2646" xr:uid="{00000000-0005-0000-0000-0000C8780000}"/>
    <cellStyle name="Style 389_MF 2009 Projection" xfId="2647" xr:uid="{00000000-0005-0000-0000-0000C9780000}"/>
    <cellStyle name="Style 39" xfId="2648" xr:uid="{00000000-0005-0000-0000-0000CA780000}"/>
    <cellStyle name="Style 39 2" xfId="2649" xr:uid="{00000000-0005-0000-0000-0000CB780000}"/>
    <cellStyle name="Style 39 2 2" xfId="2650" xr:uid="{00000000-0005-0000-0000-0000CC780000}"/>
    <cellStyle name="Style 39 2 2 2" xfId="2651" xr:uid="{00000000-0005-0000-0000-0000CD780000}"/>
    <cellStyle name="Style 39 3" xfId="2652" xr:uid="{00000000-0005-0000-0000-0000CE780000}"/>
    <cellStyle name="Style 390" xfId="2653" xr:uid="{00000000-0005-0000-0000-0000CF780000}"/>
    <cellStyle name="Style 390 2" xfId="2654" xr:uid="{00000000-0005-0000-0000-0000D0780000}"/>
    <cellStyle name="Style 390_MF 2009 Projection" xfId="2655" xr:uid="{00000000-0005-0000-0000-0000D1780000}"/>
    <cellStyle name="Style 391" xfId="2656" xr:uid="{00000000-0005-0000-0000-0000D2780000}"/>
    <cellStyle name="Style 391 2" xfId="2657" xr:uid="{00000000-0005-0000-0000-0000D3780000}"/>
    <cellStyle name="Style 391_MF 2009 Projection" xfId="2658" xr:uid="{00000000-0005-0000-0000-0000D4780000}"/>
    <cellStyle name="Style 392" xfId="2659" xr:uid="{00000000-0005-0000-0000-0000D5780000}"/>
    <cellStyle name="Style 392 2" xfId="2660" xr:uid="{00000000-0005-0000-0000-0000D6780000}"/>
    <cellStyle name="Style 393" xfId="2661" xr:uid="{00000000-0005-0000-0000-0000D7780000}"/>
    <cellStyle name="Style 393 2" xfId="2662" xr:uid="{00000000-0005-0000-0000-0000D8780000}"/>
    <cellStyle name="Style 393 2 2" xfId="2663" xr:uid="{00000000-0005-0000-0000-0000D9780000}"/>
    <cellStyle name="Style 393 3" xfId="2664" xr:uid="{00000000-0005-0000-0000-0000DA780000}"/>
    <cellStyle name="Style 393_MF 2009 Projection" xfId="2665" xr:uid="{00000000-0005-0000-0000-0000DB780000}"/>
    <cellStyle name="Style 394" xfId="2666" xr:uid="{00000000-0005-0000-0000-0000DC780000}"/>
    <cellStyle name="Style 394 2" xfId="2667" xr:uid="{00000000-0005-0000-0000-0000DD780000}"/>
    <cellStyle name="Style 394 2 2" xfId="2668" xr:uid="{00000000-0005-0000-0000-0000DE780000}"/>
    <cellStyle name="Style 394 3" xfId="2669" xr:uid="{00000000-0005-0000-0000-0000DF780000}"/>
    <cellStyle name="Style 394_MF 2009 Projection" xfId="2670" xr:uid="{00000000-0005-0000-0000-0000E0780000}"/>
    <cellStyle name="Style 395" xfId="2671" xr:uid="{00000000-0005-0000-0000-0000E1780000}"/>
    <cellStyle name="Style 395 2" xfId="2672" xr:uid="{00000000-0005-0000-0000-0000E2780000}"/>
    <cellStyle name="Style 395 2 2" xfId="2673" xr:uid="{00000000-0005-0000-0000-0000E3780000}"/>
    <cellStyle name="Style 395 3" xfId="2674" xr:uid="{00000000-0005-0000-0000-0000E4780000}"/>
    <cellStyle name="Style 395_MF 2009 Projection" xfId="2675" xr:uid="{00000000-0005-0000-0000-0000E5780000}"/>
    <cellStyle name="Style 396" xfId="2676" xr:uid="{00000000-0005-0000-0000-0000E6780000}"/>
    <cellStyle name="Style 396 2" xfId="2677" xr:uid="{00000000-0005-0000-0000-0000E7780000}"/>
    <cellStyle name="Style 396 2 2" xfId="2678" xr:uid="{00000000-0005-0000-0000-0000E8780000}"/>
    <cellStyle name="Style 396 3" xfId="2679" xr:uid="{00000000-0005-0000-0000-0000E9780000}"/>
    <cellStyle name="Style 396_MF 2009 Projection" xfId="2680" xr:uid="{00000000-0005-0000-0000-0000EA780000}"/>
    <cellStyle name="Style 397" xfId="2681" xr:uid="{00000000-0005-0000-0000-0000EB780000}"/>
    <cellStyle name="Style 397 2" xfId="2682" xr:uid="{00000000-0005-0000-0000-0000EC780000}"/>
    <cellStyle name="Style 397_MF 2009 Projection" xfId="2683" xr:uid="{00000000-0005-0000-0000-0000ED780000}"/>
    <cellStyle name="Style 398" xfId="2684" xr:uid="{00000000-0005-0000-0000-0000EE780000}"/>
    <cellStyle name="Style 398 2" xfId="2685" xr:uid="{00000000-0005-0000-0000-0000EF780000}"/>
    <cellStyle name="Style 398 2 2" xfId="2686" xr:uid="{00000000-0005-0000-0000-0000F0780000}"/>
    <cellStyle name="Style 398 3" xfId="2687" xr:uid="{00000000-0005-0000-0000-0000F1780000}"/>
    <cellStyle name="Style 398_MF 2009 Projection" xfId="2688" xr:uid="{00000000-0005-0000-0000-0000F2780000}"/>
    <cellStyle name="Style 399" xfId="2689" xr:uid="{00000000-0005-0000-0000-0000F3780000}"/>
    <cellStyle name="Style 399 2" xfId="2690" xr:uid="{00000000-0005-0000-0000-0000F4780000}"/>
    <cellStyle name="Style 399 2 2" xfId="2691" xr:uid="{00000000-0005-0000-0000-0000F5780000}"/>
    <cellStyle name="Style 399 3" xfId="2692" xr:uid="{00000000-0005-0000-0000-0000F6780000}"/>
    <cellStyle name="Style 399_MF 2009 Projection" xfId="2693" xr:uid="{00000000-0005-0000-0000-0000F7780000}"/>
    <cellStyle name="Style 400" xfId="2694" xr:uid="{00000000-0005-0000-0000-0000F8780000}"/>
    <cellStyle name="Style 400 2" xfId="2695" xr:uid="{00000000-0005-0000-0000-0000F9780000}"/>
    <cellStyle name="Style 400_MF 2009 Projection" xfId="2696" xr:uid="{00000000-0005-0000-0000-0000FA780000}"/>
    <cellStyle name="Style 401" xfId="2697" xr:uid="{00000000-0005-0000-0000-0000FB780000}"/>
    <cellStyle name="Style 401 2" xfId="2698" xr:uid="{00000000-0005-0000-0000-0000FC780000}"/>
    <cellStyle name="Style 401_MF 2009 Projection" xfId="2699" xr:uid="{00000000-0005-0000-0000-0000FD780000}"/>
    <cellStyle name="Style 402" xfId="2700" xr:uid="{00000000-0005-0000-0000-0000FE780000}"/>
    <cellStyle name="Style 402 2" xfId="2701" xr:uid="{00000000-0005-0000-0000-0000FF780000}"/>
    <cellStyle name="Style 402_MF 2009 Projection" xfId="2702" xr:uid="{00000000-0005-0000-0000-000000790000}"/>
    <cellStyle name="Style 403" xfId="2703" xr:uid="{00000000-0005-0000-0000-000001790000}"/>
    <cellStyle name="Style 403 2" xfId="2704" xr:uid="{00000000-0005-0000-0000-000002790000}"/>
    <cellStyle name="Style 403_MF 2009 Projection" xfId="2705" xr:uid="{00000000-0005-0000-0000-000003790000}"/>
    <cellStyle name="Style 404" xfId="2706" xr:uid="{00000000-0005-0000-0000-000004790000}"/>
    <cellStyle name="Style 404 2" xfId="2707" xr:uid="{00000000-0005-0000-0000-000005790000}"/>
    <cellStyle name="Style 404_MF 2009 Projection" xfId="2708" xr:uid="{00000000-0005-0000-0000-000006790000}"/>
    <cellStyle name="Style 405" xfId="2709" xr:uid="{00000000-0005-0000-0000-000007790000}"/>
    <cellStyle name="Style 405 2" xfId="2710" xr:uid="{00000000-0005-0000-0000-000008790000}"/>
    <cellStyle name="Style 405_MF 2009 Projection" xfId="2711" xr:uid="{00000000-0005-0000-0000-000009790000}"/>
    <cellStyle name="Style 406" xfId="2712" xr:uid="{00000000-0005-0000-0000-00000A790000}"/>
    <cellStyle name="Style 406 2" xfId="2713" xr:uid="{00000000-0005-0000-0000-00000B790000}"/>
    <cellStyle name="Style 406_MF 2009 Projection" xfId="2714" xr:uid="{00000000-0005-0000-0000-00000C790000}"/>
    <cellStyle name="Style 407" xfId="2715" xr:uid="{00000000-0005-0000-0000-00000D790000}"/>
    <cellStyle name="Style 407 2" xfId="2716" xr:uid="{00000000-0005-0000-0000-00000E790000}"/>
    <cellStyle name="Style 407_MF 2009 Projection" xfId="2717" xr:uid="{00000000-0005-0000-0000-00000F790000}"/>
    <cellStyle name="Style 408" xfId="2718" xr:uid="{00000000-0005-0000-0000-000010790000}"/>
    <cellStyle name="Style 408 2" xfId="2719" xr:uid="{00000000-0005-0000-0000-000011790000}"/>
    <cellStyle name="Style 408 2 2" xfId="2720" xr:uid="{00000000-0005-0000-0000-000012790000}"/>
    <cellStyle name="Style 408 3" xfId="2721" xr:uid="{00000000-0005-0000-0000-000013790000}"/>
    <cellStyle name="Style 408_MF 2009 Projection" xfId="2722" xr:uid="{00000000-0005-0000-0000-000014790000}"/>
    <cellStyle name="Style 409" xfId="2723" xr:uid="{00000000-0005-0000-0000-000015790000}"/>
    <cellStyle name="Style 409 2" xfId="2724" xr:uid="{00000000-0005-0000-0000-000016790000}"/>
    <cellStyle name="Style 409 2 2" xfId="2725" xr:uid="{00000000-0005-0000-0000-000017790000}"/>
    <cellStyle name="Style 409 3" xfId="2726" xr:uid="{00000000-0005-0000-0000-000018790000}"/>
    <cellStyle name="Style 409_MF 2009 Projection" xfId="2727" xr:uid="{00000000-0005-0000-0000-000019790000}"/>
    <cellStyle name="Style 410" xfId="2728" xr:uid="{00000000-0005-0000-0000-00001A790000}"/>
    <cellStyle name="Style 410 2" xfId="2729" xr:uid="{00000000-0005-0000-0000-00001B790000}"/>
    <cellStyle name="Style 410 2 2" xfId="2730" xr:uid="{00000000-0005-0000-0000-00001C790000}"/>
    <cellStyle name="Style 410 3" xfId="2731" xr:uid="{00000000-0005-0000-0000-00001D790000}"/>
    <cellStyle name="Style 410_MF 2009 Projection" xfId="2732" xr:uid="{00000000-0005-0000-0000-00001E790000}"/>
    <cellStyle name="Style 411" xfId="2733" xr:uid="{00000000-0005-0000-0000-00001F790000}"/>
    <cellStyle name="Style 411 2" xfId="2734" xr:uid="{00000000-0005-0000-0000-000020790000}"/>
    <cellStyle name="Style 411_MF 2009 Projection" xfId="2735" xr:uid="{00000000-0005-0000-0000-000021790000}"/>
    <cellStyle name="Style 438" xfId="2736" xr:uid="{00000000-0005-0000-0000-000022790000}"/>
    <cellStyle name="Style 438 2" xfId="2737" xr:uid="{00000000-0005-0000-0000-000023790000}"/>
    <cellStyle name="Style 439" xfId="2738" xr:uid="{00000000-0005-0000-0000-000024790000}"/>
    <cellStyle name="Style 439 2" xfId="2739" xr:uid="{00000000-0005-0000-0000-000025790000}"/>
    <cellStyle name="Style 440" xfId="2740" xr:uid="{00000000-0005-0000-0000-000026790000}"/>
    <cellStyle name="Style 440 2" xfId="2741" xr:uid="{00000000-0005-0000-0000-000027790000}"/>
    <cellStyle name="Style 440 2 2" xfId="2742" xr:uid="{00000000-0005-0000-0000-000028790000}"/>
    <cellStyle name="Style 440 3" xfId="2743" xr:uid="{00000000-0005-0000-0000-000029790000}"/>
    <cellStyle name="Style 440_MF 2009 Projection" xfId="2744" xr:uid="{00000000-0005-0000-0000-00002A790000}"/>
    <cellStyle name="Style 441" xfId="2745" xr:uid="{00000000-0005-0000-0000-00002B790000}"/>
    <cellStyle name="Style 441 2" xfId="2746" xr:uid="{00000000-0005-0000-0000-00002C790000}"/>
    <cellStyle name="Style 441 2 2" xfId="2747" xr:uid="{00000000-0005-0000-0000-00002D790000}"/>
    <cellStyle name="Style 441 3" xfId="2748" xr:uid="{00000000-0005-0000-0000-00002E790000}"/>
    <cellStyle name="Style 441_MF 2009 Projection" xfId="2749" xr:uid="{00000000-0005-0000-0000-00002F790000}"/>
    <cellStyle name="Style 442" xfId="2750" xr:uid="{00000000-0005-0000-0000-000030790000}"/>
    <cellStyle name="Style 442 2" xfId="2751" xr:uid="{00000000-0005-0000-0000-000031790000}"/>
    <cellStyle name="Style 442 2 2" xfId="2752" xr:uid="{00000000-0005-0000-0000-000032790000}"/>
    <cellStyle name="Style 442 3" xfId="2753" xr:uid="{00000000-0005-0000-0000-000033790000}"/>
    <cellStyle name="Style 442_MF 2009 Projection" xfId="2754" xr:uid="{00000000-0005-0000-0000-000034790000}"/>
    <cellStyle name="Style 443" xfId="2755" xr:uid="{00000000-0005-0000-0000-000035790000}"/>
    <cellStyle name="Style 443 2" xfId="2756" xr:uid="{00000000-0005-0000-0000-000036790000}"/>
    <cellStyle name="Style 444" xfId="2757" xr:uid="{00000000-0005-0000-0000-000037790000}"/>
    <cellStyle name="Style 444 2" xfId="2758" xr:uid="{00000000-0005-0000-0000-000038790000}"/>
    <cellStyle name="Style 445" xfId="2759" xr:uid="{00000000-0005-0000-0000-000039790000}"/>
    <cellStyle name="Style 445 2" xfId="2760" xr:uid="{00000000-0005-0000-0000-00003A790000}"/>
    <cellStyle name="Style 446" xfId="2761" xr:uid="{00000000-0005-0000-0000-00003B790000}"/>
    <cellStyle name="Style 446 2" xfId="2762" xr:uid="{00000000-0005-0000-0000-00003C790000}"/>
    <cellStyle name="Style 447" xfId="2763" xr:uid="{00000000-0005-0000-0000-00003D790000}"/>
    <cellStyle name="Style 447 2" xfId="2764" xr:uid="{00000000-0005-0000-0000-00003E790000}"/>
    <cellStyle name="Style 447 2 2" xfId="2765" xr:uid="{00000000-0005-0000-0000-00003F790000}"/>
    <cellStyle name="Style 447 3" xfId="2766" xr:uid="{00000000-0005-0000-0000-000040790000}"/>
    <cellStyle name="Style 448" xfId="2767" xr:uid="{00000000-0005-0000-0000-000041790000}"/>
    <cellStyle name="Style 448 2" xfId="2768" xr:uid="{00000000-0005-0000-0000-000042790000}"/>
    <cellStyle name="Style 448 2 2" xfId="2769" xr:uid="{00000000-0005-0000-0000-000043790000}"/>
    <cellStyle name="Style 448 3" xfId="2770" xr:uid="{00000000-0005-0000-0000-000044790000}"/>
    <cellStyle name="Style 449" xfId="2771" xr:uid="{00000000-0005-0000-0000-000045790000}"/>
    <cellStyle name="Style 449 2" xfId="2772" xr:uid="{00000000-0005-0000-0000-000046790000}"/>
    <cellStyle name="Style 449 2 2" xfId="2773" xr:uid="{00000000-0005-0000-0000-000047790000}"/>
    <cellStyle name="Style 449 3" xfId="2774" xr:uid="{00000000-0005-0000-0000-000048790000}"/>
    <cellStyle name="Style 449_MF 2009 Projection" xfId="2775" xr:uid="{00000000-0005-0000-0000-000049790000}"/>
    <cellStyle name="Style 450" xfId="2776" xr:uid="{00000000-0005-0000-0000-00004A790000}"/>
    <cellStyle name="Style 450 2" xfId="2777" xr:uid="{00000000-0005-0000-0000-00004B790000}"/>
    <cellStyle name="Style 450 2 2" xfId="2778" xr:uid="{00000000-0005-0000-0000-00004C790000}"/>
    <cellStyle name="Style 450 3" xfId="2779" xr:uid="{00000000-0005-0000-0000-00004D790000}"/>
    <cellStyle name="Style 450_MF 2009 Projection" xfId="2780" xr:uid="{00000000-0005-0000-0000-00004E790000}"/>
    <cellStyle name="Style 451" xfId="2781" xr:uid="{00000000-0005-0000-0000-00004F790000}"/>
    <cellStyle name="Style 451 2" xfId="2782" xr:uid="{00000000-0005-0000-0000-000050790000}"/>
    <cellStyle name="Style 451 2 2" xfId="2783" xr:uid="{00000000-0005-0000-0000-000051790000}"/>
    <cellStyle name="Style 451 3" xfId="2784" xr:uid="{00000000-0005-0000-0000-000052790000}"/>
    <cellStyle name="Style 451_MF 2009 Projection" xfId="2785" xr:uid="{00000000-0005-0000-0000-000053790000}"/>
    <cellStyle name="Style 452" xfId="2786" xr:uid="{00000000-0005-0000-0000-000054790000}"/>
    <cellStyle name="Style 452 2" xfId="2787" xr:uid="{00000000-0005-0000-0000-000055790000}"/>
    <cellStyle name="Style 452 2 2" xfId="2788" xr:uid="{00000000-0005-0000-0000-000056790000}"/>
    <cellStyle name="Style 452 3" xfId="2789" xr:uid="{00000000-0005-0000-0000-000057790000}"/>
    <cellStyle name="Style 453" xfId="2790" xr:uid="{00000000-0005-0000-0000-000058790000}"/>
    <cellStyle name="Style 453 2" xfId="2791" xr:uid="{00000000-0005-0000-0000-000059790000}"/>
    <cellStyle name="Style 453 2 2" xfId="2792" xr:uid="{00000000-0005-0000-0000-00005A790000}"/>
    <cellStyle name="Style 453 3" xfId="2793" xr:uid="{00000000-0005-0000-0000-00005B790000}"/>
    <cellStyle name="Style 459" xfId="2794" xr:uid="{00000000-0005-0000-0000-00005C790000}"/>
    <cellStyle name="Style 459 2" xfId="2795" xr:uid="{00000000-0005-0000-0000-00005D790000}"/>
    <cellStyle name="Style 459 2 2" xfId="2796" xr:uid="{00000000-0005-0000-0000-00005E790000}"/>
    <cellStyle name="Style 459 3" xfId="2797" xr:uid="{00000000-0005-0000-0000-00005F790000}"/>
    <cellStyle name="Style 459_MF 2009 Projection" xfId="2798" xr:uid="{00000000-0005-0000-0000-000060790000}"/>
    <cellStyle name="Style 460" xfId="2799" xr:uid="{00000000-0005-0000-0000-000061790000}"/>
    <cellStyle name="Style 460 2" xfId="2800" xr:uid="{00000000-0005-0000-0000-000062790000}"/>
    <cellStyle name="Style 460 2 2" xfId="2801" xr:uid="{00000000-0005-0000-0000-000063790000}"/>
    <cellStyle name="Style 460 3" xfId="2802" xr:uid="{00000000-0005-0000-0000-000064790000}"/>
    <cellStyle name="Style 460_MF 2009 Projection" xfId="2803" xr:uid="{00000000-0005-0000-0000-000065790000}"/>
    <cellStyle name="Style 461" xfId="2804" xr:uid="{00000000-0005-0000-0000-000066790000}"/>
    <cellStyle name="Style 461 2" xfId="2805" xr:uid="{00000000-0005-0000-0000-000067790000}"/>
    <cellStyle name="Style 461 2 2" xfId="2806" xr:uid="{00000000-0005-0000-0000-000068790000}"/>
    <cellStyle name="Style 461 3" xfId="2807" xr:uid="{00000000-0005-0000-0000-000069790000}"/>
    <cellStyle name="Style 461_MF 2009 Projection" xfId="2808" xr:uid="{00000000-0005-0000-0000-00006A790000}"/>
    <cellStyle name="Style 462" xfId="2809" xr:uid="{00000000-0005-0000-0000-00006B790000}"/>
    <cellStyle name="Style 462 2" xfId="2810" xr:uid="{00000000-0005-0000-0000-00006C790000}"/>
    <cellStyle name="Style 462 2 2" xfId="2811" xr:uid="{00000000-0005-0000-0000-00006D790000}"/>
    <cellStyle name="Style 462 3" xfId="2812" xr:uid="{00000000-0005-0000-0000-00006E790000}"/>
    <cellStyle name="Style 462_MF 2009 Projection" xfId="2813" xr:uid="{00000000-0005-0000-0000-00006F790000}"/>
    <cellStyle name="Style 463" xfId="2814" xr:uid="{00000000-0005-0000-0000-000070790000}"/>
    <cellStyle name="Style 463 2" xfId="2815" xr:uid="{00000000-0005-0000-0000-000071790000}"/>
    <cellStyle name="Style 463_MF 2009 Projection" xfId="2816" xr:uid="{00000000-0005-0000-0000-000072790000}"/>
    <cellStyle name="Style 464" xfId="2817" xr:uid="{00000000-0005-0000-0000-000073790000}"/>
    <cellStyle name="Style 464 2" xfId="2818" xr:uid="{00000000-0005-0000-0000-000074790000}"/>
    <cellStyle name="Style 464_MF 2009 Projection" xfId="2819" xr:uid="{00000000-0005-0000-0000-000075790000}"/>
    <cellStyle name="Style 465" xfId="2820" xr:uid="{00000000-0005-0000-0000-000076790000}"/>
    <cellStyle name="Style 465 2" xfId="2821" xr:uid="{00000000-0005-0000-0000-000077790000}"/>
    <cellStyle name="Style 465 2 2" xfId="2822" xr:uid="{00000000-0005-0000-0000-000078790000}"/>
    <cellStyle name="Style 465 3" xfId="2823" xr:uid="{00000000-0005-0000-0000-000079790000}"/>
    <cellStyle name="Style 465_MF 2009 Projection" xfId="2824" xr:uid="{00000000-0005-0000-0000-00007A790000}"/>
    <cellStyle name="Style 466" xfId="2825" xr:uid="{00000000-0005-0000-0000-00007B790000}"/>
    <cellStyle name="Style 466 2" xfId="2826" xr:uid="{00000000-0005-0000-0000-00007C790000}"/>
    <cellStyle name="Style 466 2 2" xfId="2827" xr:uid="{00000000-0005-0000-0000-00007D790000}"/>
    <cellStyle name="Style 466 3" xfId="2828" xr:uid="{00000000-0005-0000-0000-00007E790000}"/>
    <cellStyle name="Style 466_MF 2009 Projection" xfId="2829" xr:uid="{00000000-0005-0000-0000-00007F790000}"/>
    <cellStyle name="Style 467" xfId="2830" xr:uid="{00000000-0005-0000-0000-000080790000}"/>
    <cellStyle name="Style 467 2" xfId="2831" xr:uid="{00000000-0005-0000-0000-000081790000}"/>
    <cellStyle name="Style 467_MF 2009 Projection" xfId="2832" xr:uid="{00000000-0005-0000-0000-000082790000}"/>
    <cellStyle name="Style 468" xfId="2833" xr:uid="{00000000-0005-0000-0000-000083790000}"/>
    <cellStyle name="Style 468 2" xfId="2834" xr:uid="{00000000-0005-0000-0000-000084790000}"/>
    <cellStyle name="Style 468_MF 2009 Projection" xfId="2835" xr:uid="{00000000-0005-0000-0000-000085790000}"/>
    <cellStyle name="Style 469" xfId="2836" xr:uid="{00000000-0005-0000-0000-000086790000}"/>
    <cellStyle name="Style 469 2" xfId="2837" xr:uid="{00000000-0005-0000-0000-000087790000}"/>
    <cellStyle name="Style 469 2 2" xfId="2838" xr:uid="{00000000-0005-0000-0000-000088790000}"/>
    <cellStyle name="Style 469 3" xfId="2839" xr:uid="{00000000-0005-0000-0000-000089790000}"/>
    <cellStyle name="Style 469_MF 2009 Projection" xfId="2840" xr:uid="{00000000-0005-0000-0000-00008A790000}"/>
    <cellStyle name="Style 470" xfId="2841" xr:uid="{00000000-0005-0000-0000-00008B790000}"/>
    <cellStyle name="Style 470 2" xfId="2842" xr:uid="{00000000-0005-0000-0000-00008C790000}"/>
    <cellStyle name="Style 470 2 2" xfId="2843" xr:uid="{00000000-0005-0000-0000-00008D790000}"/>
    <cellStyle name="Style 470 3" xfId="2844" xr:uid="{00000000-0005-0000-0000-00008E790000}"/>
    <cellStyle name="Style 470_MF 2009 Projection" xfId="2845" xr:uid="{00000000-0005-0000-0000-00008F790000}"/>
    <cellStyle name="Style 471" xfId="2846" xr:uid="{00000000-0005-0000-0000-000090790000}"/>
    <cellStyle name="Style 471 2" xfId="2847" xr:uid="{00000000-0005-0000-0000-000091790000}"/>
    <cellStyle name="Style 471 2 2" xfId="2848" xr:uid="{00000000-0005-0000-0000-000092790000}"/>
    <cellStyle name="Style 471 3" xfId="2849" xr:uid="{00000000-0005-0000-0000-000093790000}"/>
    <cellStyle name="Style 471_MF 2009 Projection" xfId="2850" xr:uid="{00000000-0005-0000-0000-000094790000}"/>
    <cellStyle name="Style 482" xfId="2851" xr:uid="{00000000-0005-0000-0000-000095790000}"/>
    <cellStyle name="Style 482 2" xfId="2852" xr:uid="{00000000-0005-0000-0000-000096790000}"/>
    <cellStyle name="Style 483" xfId="2853" xr:uid="{00000000-0005-0000-0000-000097790000}"/>
    <cellStyle name="Style 483 2" xfId="2854" xr:uid="{00000000-0005-0000-0000-000098790000}"/>
    <cellStyle name="Style 484" xfId="2855" xr:uid="{00000000-0005-0000-0000-000099790000}"/>
    <cellStyle name="Style 484 2" xfId="2856" xr:uid="{00000000-0005-0000-0000-00009A790000}"/>
    <cellStyle name="Style 485" xfId="2857" xr:uid="{00000000-0005-0000-0000-00009B790000}"/>
    <cellStyle name="Style 485 2" xfId="2858" xr:uid="{00000000-0005-0000-0000-00009C790000}"/>
    <cellStyle name="Style 486" xfId="2859" xr:uid="{00000000-0005-0000-0000-00009D790000}"/>
    <cellStyle name="Style 486 2" xfId="2860" xr:uid="{00000000-0005-0000-0000-00009E790000}"/>
    <cellStyle name="Style 486 2 2" xfId="2861" xr:uid="{00000000-0005-0000-0000-00009F790000}"/>
    <cellStyle name="Style 486 3" xfId="2862" xr:uid="{00000000-0005-0000-0000-0000A0790000}"/>
    <cellStyle name="Style 486_MF 2009 Projection" xfId="2863" xr:uid="{00000000-0005-0000-0000-0000A1790000}"/>
    <cellStyle name="Style 487" xfId="2864" xr:uid="{00000000-0005-0000-0000-0000A2790000}"/>
    <cellStyle name="Style 487 2" xfId="2865" xr:uid="{00000000-0005-0000-0000-0000A3790000}"/>
    <cellStyle name="Style 487 2 2" xfId="2866" xr:uid="{00000000-0005-0000-0000-0000A4790000}"/>
    <cellStyle name="Style 487 3" xfId="2867" xr:uid="{00000000-0005-0000-0000-0000A5790000}"/>
    <cellStyle name="Style 487_MF 2009 Projection" xfId="2868" xr:uid="{00000000-0005-0000-0000-0000A6790000}"/>
    <cellStyle name="Style 488" xfId="2869" xr:uid="{00000000-0005-0000-0000-0000A7790000}"/>
    <cellStyle name="Style 488 2" xfId="2870" xr:uid="{00000000-0005-0000-0000-0000A8790000}"/>
    <cellStyle name="Style 488 2 2" xfId="2871" xr:uid="{00000000-0005-0000-0000-0000A9790000}"/>
    <cellStyle name="Style 488 3" xfId="2872" xr:uid="{00000000-0005-0000-0000-0000AA790000}"/>
    <cellStyle name="Style 488_MF 2009 Projection" xfId="2873" xr:uid="{00000000-0005-0000-0000-0000AB790000}"/>
    <cellStyle name="Style 489" xfId="2874" xr:uid="{00000000-0005-0000-0000-0000AC790000}"/>
    <cellStyle name="Style 489 2" xfId="2875" xr:uid="{00000000-0005-0000-0000-0000AD790000}"/>
    <cellStyle name="Style 489 2 2" xfId="2876" xr:uid="{00000000-0005-0000-0000-0000AE790000}"/>
    <cellStyle name="Style 489 3" xfId="2877" xr:uid="{00000000-0005-0000-0000-0000AF790000}"/>
    <cellStyle name="Style 489_MF 2009 Projection" xfId="2878" xr:uid="{00000000-0005-0000-0000-0000B0790000}"/>
    <cellStyle name="Style 490" xfId="2879" xr:uid="{00000000-0005-0000-0000-0000B1790000}"/>
    <cellStyle name="Style 490 2" xfId="2880" xr:uid="{00000000-0005-0000-0000-0000B2790000}"/>
    <cellStyle name="Style 490_MF 2009 Projection" xfId="2881" xr:uid="{00000000-0005-0000-0000-0000B3790000}"/>
    <cellStyle name="Style 491" xfId="2882" xr:uid="{00000000-0005-0000-0000-0000B4790000}"/>
    <cellStyle name="Style 491 2" xfId="2883" xr:uid="{00000000-0005-0000-0000-0000B5790000}"/>
    <cellStyle name="Style 491_MF 2009 Projection" xfId="2884" xr:uid="{00000000-0005-0000-0000-0000B6790000}"/>
    <cellStyle name="Style 492" xfId="2885" xr:uid="{00000000-0005-0000-0000-0000B7790000}"/>
    <cellStyle name="Style 492 2" xfId="2886" xr:uid="{00000000-0005-0000-0000-0000B8790000}"/>
    <cellStyle name="Style 492 2 2" xfId="2887" xr:uid="{00000000-0005-0000-0000-0000B9790000}"/>
    <cellStyle name="Style 492 3" xfId="2888" xr:uid="{00000000-0005-0000-0000-0000BA790000}"/>
    <cellStyle name="Style 492_MF 2009 Projection" xfId="2889" xr:uid="{00000000-0005-0000-0000-0000BB790000}"/>
    <cellStyle name="Style 493" xfId="2890" xr:uid="{00000000-0005-0000-0000-0000BC790000}"/>
    <cellStyle name="Style 493 2" xfId="2891" xr:uid="{00000000-0005-0000-0000-0000BD790000}"/>
    <cellStyle name="Style 493 2 2" xfId="2892" xr:uid="{00000000-0005-0000-0000-0000BE790000}"/>
    <cellStyle name="Style 493 3" xfId="2893" xr:uid="{00000000-0005-0000-0000-0000BF790000}"/>
    <cellStyle name="Style 493_MF 2009 Projection" xfId="2894" xr:uid="{00000000-0005-0000-0000-0000C0790000}"/>
    <cellStyle name="Style 494" xfId="2895" xr:uid="{00000000-0005-0000-0000-0000C1790000}"/>
    <cellStyle name="Style 494 2" xfId="2896" xr:uid="{00000000-0005-0000-0000-0000C2790000}"/>
    <cellStyle name="Style 494_MF 2009 Projection" xfId="2897" xr:uid="{00000000-0005-0000-0000-0000C3790000}"/>
    <cellStyle name="Style 495" xfId="2898" xr:uid="{00000000-0005-0000-0000-0000C4790000}"/>
    <cellStyle name="Style 495 2" xfId="2899" xr:uid="{00000000-0005-0000-0000-0000C5790000}"/>
    <cellStyle name="Style 495_MF 2009 Projection" xfId="2900" xr:uid="{00000000-0005-0000-0000-0000C6790000}"/>
    <cellStyle name="Style 496" xfId="2901" xr:uid="{00000000-0005-0000-0000-0000C7790000}"/>
    <cellStyle name="Style 496 2" xfId="2902" xr:uid="{00000000-0005-0000-0000-0000C8790000}"/>
    <cellStyle name="Style 496 2 2" xfId="2903" xr:uid="{00000000-0005-0000-0000-0000C9790000}"/>
    <cellStyle name="Style 496 3" xfId="2904" xr:uid="{00000000-0005-0000-0000-0000CA790000}"/>
    <cellStyle name="Style 496_MF 2009 Projection" xfId="2905" xr:uid="{00000000-0005-0000-0000-0000CB790000}"/>
    <cellStyle name="Style 497" xfId="2906" xr:uid="{00000000-0005-0000-0000-0000CC790000}"/>
    <cellStyle name="Style 497 2" xfId="2907" xr:uid="{00000000-0005-0000-0000-0000CD790000}"/>
    <cellStyle name="Style 497 2 2" xfId="2908" xr:uid="{00000000-0005-0000-0000-0000CE790000}"/>
    <cellStyle name="Style 497 3" xfId="2909" xr:uid="{00000000-0005-0000-0000-0000CF790000}"/>
    <cellStyle name="Style 497_MF 2009 Projection" xfId="2910" xr:uid="{00000000-0005-0000-0000-0000D0790000}"/>
    <cellStyle name="Style 498" xfId="2911" xr:uid="{00000000-0005-0000-0000-0000D1790000}"/>
    <cellStyle name="Style 498 2" xfId="2912" xr:uid="{00000000-0005-0000-0000-0000D2790000}"/>
    <cellStyle name="Style 498 2 2" xfId="2913" xr:uid="{00000000-0005-0000-0000-0000D3790000}"/>
    <cellStyle name="Style 498 3" xfId="2914" xr:uid="{00000000-0005-0000-0000-0000D4790000}"/>
    <cellStyle name="Style 498_MF 2009 Projection" xfId="2915" xr:uid="{00000000-0005-0000-0000-0000D5790000}"/>
    <cellStyle name="Style 499" xfId="2916" xr:uid="{00000000-0005-0000-0000-0000D6790000}"/>
    <cellStyle name="Style 499 2" xfId="2917" xr:uid="{00000000-0005-0000-0000-0000D7790000}"/>
    <cellStyle name="Style 500" xfId="2918" xr:uid="{00000000-0005-0000-0000-0000D8790000}"/>
    <cellStyle name="Style 501" xfId="2919" xr:uid="{00000000-0005-0000-0000-0000D9790000}"/>
    <cellStyle name="Style 501 2" xfId="2920" xr:uid="{00000000-0005-0000-0000-0000DA790000}"/>
    <cellStyle name="Style 502" xfId="2921" xr:uid="{00000000-0005-0000-0000-0000DB790000}"/>
    <cellStyle name="Style 502 2" xfId="2922" xr:uid="{00000000-0005-0000-0000-0000DC790000}"/>
    <cellStyle name="Style 503" xfId="2923" xr:uid="{00000000-0005-0000-0000-0000DD790000}"/>
    <cellStyle name="Style 504" xfId="2924" xr:uid="{00000000-0005-0000-0000-0000DE790000}"/>
    <cellStyle name="Style 504 2" xfId="2925" xr:uid="{00000000-0005-0000-0000-0000DF790000}"/>
    <cellStyle name="Style 513" xfId="2926" xr:uid="{00000000-0005-0000-0000-0000E0790000}"/>
    <cellStyle name="Style 514" xfId="2927" xr:uid="{00000000-0005-0000-0000-0000E1790000}"/>
    <cellStyle name="Style 515" xfId="2928" xr:uid="{00000000-0005-0000-0000-0000E2790000}"/>
    <cellStyle name="Style 516" xfId="2929" xr:uid="{00000000-0005-0000-0000-0000E3790000}"/>
    <cellStyle name="Style 517" xfId="2930" xr:uid="{00000000-0005-0000-0000-0000E4790000}"/>
    <cellStyle name="Style 518" xfId="2931" xr:uid="{00000000-0005-0000-0000-0000E5790000}"/>
    <cellStyle name="Style 519" xfId="2932" xr:uid="{00000000-0005-0000-0000-0000E6790000}"/>
    <cellStyle name="Style 520" xfId="2933" xr:uid="{00000000-0005-0000-0000-0000E7790000}"/>
    <cellStyle name="Style 521" xfId="2934" xr:uid="{00000000-0005-0000-0000-0000E8790000}"/>
    <cellStyle name="Style 522" xfId="2935" xr:uid="{00000000-0005-0000-0000-0000E9790000}"/>
    <cellStyle name="Style 523" xfId="2936" xr:uid="{00000000-0005-0000-0000-0000EA790000}"/>
    <cellStyle name="Style 524" xfId="2937" xr:uid="{00000000-0005-0000-0000-0000EB790000}"/>
    <cellStyle name="Style 525" xfId="2938" xr:uid="{00000000-0005-0000-0000-0000EC790000}"/>
    <cellStyle name="Style 525 2" xfId="2939" xr:uid="{00000000-0005-0000-0000-0000ED790000}"/>
    <cellStyle name="Style 525 2 2" xfId="2940" xr:uid="{00000000-0005-0000-0000-0000EE790000}"/>
    <cellStyle name="Style 525 3" xfId="2941" xr:uid="{00000000-0005-0000-0000-0000EF790000}"/>
    <cellStyle name="Style 525_MF 2009 Projection" xfId="2942" xr:uid="{00000000-0005-0000-0000-0000F0790000}"/>
    <cellStyle name="Style 526" xfId="2943" xr:uid="{00000000-0005-0000-0000-0000F1790000}"/>
    <cellStyle name="Style 526 2" xfId="2944" xr:uid="{00000000-0005-0000-0000-0000F2790000}"/>
    <cellStyle name="Style 526 2 2" xfId="2945" xr:uid="{00000000-0005-0000-0000-0000F3790000}"/>
    <cellStyle name="Style 526 3" xfId="2946" xr:uid="{00000000-0005-0000-0000-0000F4790000}"/>
    <cellStyle name="Style 526_MF 2009 Projection" xfId="2947" xr:uid="{00000000-0005-0000-0000-0000F5790000}"/>
    <cellStyle name="Style 527" xfId="2948" xr:uid="{00000000-0005-0000-0000-0000F6790000}"/>
    <cellStyle name="Style 527 2" xfId="2949" xr:uid="{00000000-0005-0000-0000-0000F7790000}"/>
    <cellStyle name="Style 527 2 2" xfId="2950" xr:uid="{00000000-0005-0000-0000-0000F8790000}"/>
    <cellStyle name="Style 527 3" xfId="2951" xr:uid="{00000000-0005-0000-0000-0000F9790000}"/>
    <cellStyle name="Style 527_MF 2009 Projection" xfId="2952" xr:uid="{00000000-0005-0000-0000-0000FA790000}"/>
    <cellStyle name="Style 528" xfId="2953" xr:uid="{00000000-0005-0000-0000-0000FB790000}"/>
    <cellStyle name="Style 528 2" xfId="2954" xr:uid="{00000000-0005-0000-0000-0000FC790000}"/>
    <cellStyle name="Style 528 2 2" xfId="2955" xr:uid="{00000000-0005-0000-0000-0000FD790000}"/>
    <cellStyle name="Style 528 3" xfId="2956" xr:uid="{00000000-0005-0000-0000-0000FE790000}"/>
    <cellStyle name="Style 528_MF 2009 Projection" xfId="2957" xr:uid="{00000000-0005-0000-0000-0000FF790000}"/>
    <cellStyle name="Style 529" xfId="2958" xr:uid="{00000000-0005-0000-0000-0000007A0000}"/>
    <cellStyle name="Style 529 2" xfId="2959" xr:uid="{00000000-0005-0000-0000-0000017A0000}"/>
    <cellStyle name="Style 529 2 2" xfId="2960" xr:uid="{00000000-0005-0000-0000-0000027A0000}"/>
    <cellStyle name="Style 529 3" xfId="2961" xr:uid="{00000000-0005-0000-0000-0000037A0000}"/>
    <cellStyle name="Style 529_MF 2009 Projection" xfId="2962" xr:uid="{00000000-0005-0000-0000-0000047A0000}"/>
    <cellStyle name="Style 530" xfId="2963" xr:uid="{00000000-0005-0000-0000-0000057A0000}"/>
    <cellStyle name="Style 530 2" xfId="2964" xr:uid="{00000000-0005-0000-0000-0000067A0000}"/>
    <cellStyle name="Style 530 2 2" xfId="2965" xr:uid="{00000000-0005-0000-0000-0000077A0000}"/>
    <cellStyle name="Style 530 3" xfId="2966" xr:uid="{00000000-0005-0000-0000-0000087A0000}"/>
    <cellStyle name="Style 530_MF 2009 Projection" xfId="2967" xr:uid="{00000000-0005-0000-0000-0000097A0000}"/>
    <cellStyle name="Style 531" xfId="2968" xr:uid="{00000000-0005-0000-0000-00000A7A0000}"/>
    <cellStyle name="Style 531 2" xfId="2969" xr:uid="{00000000-0005-0000-0000-00000B7A0000}"/>
    <cellStyle name="Style 531 2 2" xfId="2970" xr:uid="{00000000-0005-0000-0000-00000C7A0000}"/>
    <cellStyle name="Style 531 3" xfId="2971" xr:uid="{00000000-0005-0000-0000-00000D7A0000}"/>
    <cellStyle name="Style 531_MF 2009 Projection" xfId="2972" xr:uid="{00000000-0005-0000-0000-00000E7A0000}"/>
    <cellStyle name="Style 532" xfId="2973" xr:uid="{00000000-0005-0000-0000-00000F7A0000}"/>
    <cellStyle name="Style 532 2" xfId="2974" xr:uid="{00000000-0005-0000-0000-0000107A0000}"/>
    <cellStyle name="Style 532 2 2" xfId="2975" xr:uid="{00000000-0005-0000-0000-0000117A0000}"/>
    <cellStyle name="Style 532 3" xfId="2976" xr:uid="{00000000-0005-0000-0000-0000127A0000}"/>
    <cellStyle name="Style 532_MF 2009 Projection" xfId="2977" xr:uid="{00000000-0005-0000-0000-0000137A0000}"/>
    <cellStyle name="Style 533" xfId="2978" xr:uid="{00000000-0005-0000-0000-0000147A0000}"/>
    <cellStyle name="Style 533 2" xfId="2979" xr:uid="{00000000-0005-0000-0000-0000157A0000}"/>
    <cellStyle name="Style 533 2 2" xfId="2980" xr:uid="{00000000-0005-0000-0000-0000167A0000}"/>
    <cellStyle name="Style 533 3" xfId="2981" xr:uid="{00000000-0005-0000-0000-0000177A0000}"/>
    <cellStyle name="Style 533_MF 2009 Projection" xfId="2982" xr:uid="{00000000-0005-0000-0000-0000187A0000}"/>
    <cellStyle name="Style 534" xfId="2983" xr:uid="{00000000-0005-0000-0000-0000197A0000}"/>
    <cellStyle name="Style 534 2" xfId="2984" xr:uid="{00000000-0005-0000-0000-00001A7A0000}"/>
    <cellStyle name="Style 534 2 2" xfId="2985" xr:uid="{00000000-0005-0000-0000-00001B7A0000}"/>
    <cellStyle name="Style 534 3" xfId="2986" xr:uid="{00000000-0005-0000-0000-00001C7A0000}"/>
    <cellStyle name="Style 534_MF 2009 Projection" xfId="2987" xr:uid="{00000000-0005-0000-0000-00001D7A0000}"/>
    <cellStyle name="Style 535" xfId="2988" xr:uid="{00000000-0005-0000-0000-00001E7A0000}"/>
    <cellStyle name="Style 535 2" xfId="2989" xr:uid="{00000000-0005-0000-0000-00001F7A0000}"/>
    <cellStyle name="Style 535 2 2" xfId="2990" xr:uid="{00000000-0005-0000-0000-0000207A0000}"/>
    <cellStyle name="Style 535 3" xfId="2991" xr:uid="{00000000-0005-0000-0000-0000217A0000}"/>
    <cellStyle name="Style 535_MF 2009 Projection" xfId="2992" xr:uid="{00000000-0005-0000-0000-0000227A0000}"/>
    <cellStyle name="Style 536" xfId="2993" xr:uid="{00000000-0005-0000-0000-0000237A0000}"/>
    <cellStyle name="Style 536 2" xfId="2994" xr:uid="{00000000-0005-0000-0000-0000247A0000}"/>
    <cellStyle name="Style 536 2 2" xfId="2995" xr:uid="{00000000-0005-0000-0000-0000257A0000}"/>
    <cellStyle name="Style 536 3" xfId="2996" xr:uid="{00000000-0005-0000-0000-0000267A0000}"/>
    <cellStyle name="Style 536_MF 2009 Projection" xfId="2997" xr:uid="{00000000-0005-0000-0000-0000277A0000}"/>
    <cellStyle name="Style 541" xfId="2998" xr:uid="{00000000-0005-0000-0000-0000287A0000}"/>
    <cellStyle name="Style 541 2" xfId="2999" xr:uid="{00000000-0005-0000-0000-0000297A0000}"/>
    <cellStyle name="Style 542" xfId="3000" xr:uid="{00000000-0005-0000-0000-00002A7A0000}"/>
    <cellStyle name="Style 542 2" xfId="3001" xr:uid="{00000000-0005-0000-0000-00002B7A0000}"/>
    <cellStyle name="Style 543" xfId="3002" xr:uid="{00000000-0005-0000-0000-00002C7A0000}"/>
    <cellStyle name="Style 543 2" xfId="3003" xr:uid="{00000000-0005-0000-0000-00002D7A0000}"/>
    <cellStyle name="Style 544" xfId="3004" xr:uid="{00000000-0005-0000-0000-00002E7A0000}"/>
    <cellStyle name="Style 544 2" xfId="3005" xr:uid="{00000000-0005-0000-0000-00002F7A0000}"/>
    <cellStyle name="Style 544 2 2" xfId="3006" xr:uid="{00000000-0005-0000-0000-0000307A0000}"/>
    <cellStyle name="Style 544 3" xfId="3007" xr:uid="{00000000-0005-0000-0000-0000317A0000}"/>
    <cellStyle name="Style 544_MF 2009 Projection" xfId="3008" xr:uid="{00000000-0005-0000-0000-0000327A0000}"/>
    <cellStyle name="Style 545" xfId="3009" xr:uid="{00000000-0005-0000-0000-0000337A0000}"/>
    <cellStyle name="Style 545 2" xfId="3010" xr:uid="{00000000-0005-0000-0000-0000347A0000}"/>
    <cellStyle name="Style 545 2 2" xfId="3011" xr:uid="{00000000-0005-0000-0000-0000357A0000}"/>
    <cellStyle name="Style 545 3" xfId="3012" xr:uid="{00000000-0005-0000-0000-0000367A0000}"/>
    <cellStyle name="Style 545_MF 2009 Projection" xfId="3013" xr:uid="{00000000-0005-0000-0000-0000377A0000}"/>
    <cellStyle name="Style 546" xfId="3014" xr:uid="{00000000-0005-0000-0000-0000387A0000}"/>
    <cellStyle name="Style 546 2" xfId="3015" xr:uid="{00000000-0005-0000-0000-0000397A0000}"/>
    <cellStyle name="Style 546 2 2" xfId="3016" xr:uid="{00000000-0005-0000-0000-00003A7A0000}"/>
    <cellStyle name="Style 546 3" xfId="3017" xr:uid="{00000000-0005-0000-0000-00003B7A0000}"/>
    <cellStyle name="Style 546_MF 2009 Projection" xfId="3018" xr:uid="{00000000-0005-0000-0000-00003C7A0000}"/>
    <cellStyle name="Style 547" xfId="3019" xr:uid="{00000000-0005-0000-0000-00003D7A0000}"/>
    <cellStyle name="Style 547 2" xfId="3020" xr:uid="{00000000-0005-0000-0000-00003E7A0000}"/>
    <cellStyle name="Style 548" xfId="3021" xr:uid="{00000000-0005-0000-0000-00003F7A0000}"/>
    <cellStyle name="Style 548 2" xfId="3022" xr:uid="{00000000-0005-0000-0000-0000407A0000}"/>
    <cellStyle name="Style 549" xfId="3023" xr:uid="{00000000-0005-0000-0000-0000417A0000}"/>
    <cellStyle name="Style 549 2" xfId="3024" xr:uid="{00000000-0005-0000-0000-0000427A0000}"/>
    <cellStyle name="Style 549_MF 2009 Projection" xfId="3025" xr:uid="{00000000-0005-0000-0000-0000437A0000}"/>
    <cellStyle name="Style 550" xfId="3026" xr:uid="{00000000-0005-0000-0000-0000447A0000}"/>
    <cellStyle name="Style 550 2" xfId="3027" xr:uid="{00000000-0005-0000-0000-0000457A0000}"/>
    <cellStyle name="Style 551" xfId="3028" xr:uid="{00000000-0005-0000-0000-0000467A0000}"/>
    <cellStyle name="Style 551 2" xfId="3029" xr:uid="{00000000-0005-0000-0000-0000477A0000}"/>
    <cellStyle name="Style 552" xfId="3030" xr:uid="{00000000-0005-0000-0000-0000487A0000}"/>
    <cellStyle name="Style 552 2" xfId="3031" xr:uid="{00000000-0005-0000-0000-0000497A0000}"/>
    <cellStyle name="Style 553" xfId="3032" xr:uid="{00000000-0005-0000-0000-00004A7A0000}"/>
    <cellStyle name="Style 553 2" xfId="3033" xr:uid="{00000000-0005-0000-0000-00004B7A0000}"/>
    <cellStyle name="Style 553_MF 2009 Projection" xfId="3034" xr:uid="{00000000-0005-0000-0000-00004C7A0000}"/>
    <cellStyle name="Style 554" xfId="3035" xr:uid="{00000000-0005-0000-0000-00004D7A0000}"/>
    <cellStyle name="Style 554 2" xfId="3036" xr:uid="{00000000-0005-0000-0000-00004E7A0000}"/>
    <cellStyle name="Style 554 2 2" xfId="3037" xr:uid="{00000000-0005-0000-0000-00004F7A0000}"/>
    <cellStyle name="Style 554 3" xfId="3038" xr:uid="{00000000-0005-0000-0000-0000507A0000}"/>
    <cellStyle name="Style 555" xfId="3039" xr:uid="{00000000-0005-0000-0000-0000517A0000}"/>
    <cellStyle name="Style 555 2" xfId="3040" xr:uid="{00000000-0005-0000-0000-0000527A0000}"/>
    <cellStyle name="Style 555 2 2" xfId="3041" xr:uid="{00000000-0005-0000-0000-0000537A0000}"/>
    <cellStyle name="Style 555 3" xfId="3042" xr:uid="{00000000-0005-0000-0000-0000547A0000}"/>
    <cellStyle name="Style 556" xfId="3043" xr:uid="{00000000-0005-0000-0000-0000557A0000}"/>
    <cellStyle name="Style 556 2" xfId="3044" xr:uid="{00000000-0005-0000-0000-0000567A0000}"/>
    <cellStyle name="Style 556 2 2" xfId="3045" xr:uid="{00000000-0005-0000-0000-0000577A0000}"/>
    <cellStyle name="Style 556 3" xfId="3046" xr:uid="{00000000-0005-0000-0000-0000587A0000}"/>
    <cellStyle name="Style 557" xfId="3047" xr:uid="{00000000-0005-0000-0000-0000597A0000}"/>
    <cellStyle name="Style 557 2" xfId="3048" xr:uid="{00000000-0005-0000-0000-00005A7A0000}"/>
    <cellStyle name="Style 557 2 2" xfId="3049" xr:uid="{00000000-0005-0000-0000-00005B7A0000}"/>
    <cellStyle name="Style 557 3" xfId="3050" xr:uid="{00000000-0005-0000-0000-00005C7A0000}"/>
    <cellStyle name="Style 558" xfId="3051" xr:uid="{00000000-0005-0000-0000-00005D7A0000}"/>
    <cellStyle name="Style 558 2" xfId="3052" xr:uid="{00000000-0005-0000-0000-00005E7A0000}"/>
    <cellStyle name="Style 558 2 2" xfId="3053" xr:uid="{00000000-0005-0000-0000-00005F7A0000}"/>
    <cellStyle name="Style 558 3" xfId="3054" xr:uid="{00000000-0005-0000-0000-0000607A0000}"/>
    <cellStyle name="Style 559" xfId="3055" xr:uid="{00000000-0005-0000-0000-0000617A0000}"/>
    <cellStyle name="Style 559 2" xfId="3056" xr:uid="{00000000-0005-0000-0000-0000627A0000}"/>
    <cellStyle name="Style 559 2 2" xfId="3057" xr:uid="{00000000-0005-0000-0000-0000637A0000}"/>
    <cellStyle name="Style 559 3" xfId="3058" xr:uid="{00000000-0005-0000-0000-0000647A0000}"/>
    <cellStyle name="Style 559_MF 2009 Projection" xfId="3059" xr:uid="{00000000-0005-0000-0000-0000657A0000}"/>
    <cellStyle name="Style 560" xfId="3060" xr:uid="{00000000-0005-0000-0000-0000667A0000}"/>
    <cellStyle name="Style 560 2" xfId="3061" xr:uid="{00000000-0005-0000-0000-0000677A0000}"/>
    <cellStyle name="Style 560 2 2" xfId="3062" xr:uid="{00000000-0005-0000-0000-0000687A0000}"/>
    <cellStyle name="Style 560 3" xfId="3063" xr:uid="{00000000-0005-0000-0000-0000697A0000}"/>
    <cellStyle name="Style 560_MF 2009 Projection" xfId="3064" xr:uid="{00000000-0005-0000-0000-00006A7A0000}"/>
    <cellStyle name="Style 561" xfId="3065" xr:uid="{00000000-0005-0000-0000-00006B7A0000}"/>
    <cellStyle name="Style 561 2" xfId="3066" xr:uid="{00000000-0005-0000-0000-00006C7A0000}"/>
    <cellStyle name="Style 561 2 2" xfId="3067" xr:uid="{00000000-0005-0000-0000-00006D7A0000}"/>
    <cellStyle name="Style 561 3" xfId="3068" xr:uid="{00000000-0005-0000-0000-00006E7A0000}"/>
    <cellStyle name="Style 574" xfId="3069" xr:uid="{00000000-0005-0000-0000-00006F7A0000}"/>
    <cellStyle name="Style 575" xfId="3070" xr:uid="{00000000-0005-0000-0000-0000707A0000}"/>
    <cellStyle name="Style 576" xfId="3071" xr:uid="{00000000-0005-0000-0000-0000717A0000}"/>
    <cellStyle name="Style 577" xfId="3072" xr:uid="{00000000-0005-0000-0000-0000727A0000}"/>
    <cellStyle name="Style 578" xfId="3073" xr:uid="{00000000-0005-0000-0000-0000737A0000}"/>
    <cellStyle name="Style 579" xfId="3074" xr:uid="{00000000-0005-0000-0000-0000747A0000}"/>
    <cellStyle name="Style 580" xfId="3075" xr:uid="{00000000-0005-0000-0000-0000757A0000}"/>
    <cellStyle name="Style 581" xfId="3076" xr:uid="{00000000-0005-0000-0000-0000767A0000}"/>
    <cellStyle name="Style 582" xfId="3077" xr:uid="{00000000-0005-0000-0000-0000777A0000}"/>
    <cellStyle name="Style 583" xfId="3078" xr:uid="{00000000-0005-0000-0000-0000787A0000}"/>
    <cellStyle name="Style 584" xfId="3079" xr:uid="{00000000-0005-0000-0000-0000797A0000}"/>
    <cellStyle name="Style 585" xfId="3080" xr:uid="{00000000-0005-0000-0000-00007A7A0000}"/>
    <cellStyle name="Style 586" xfId="3081" xr:uid="{00000000-0005-0000-0000-00007B7A0000}"/>
    <cellStyle name="Style 587" xfId="3082" xr:uid="{00000000-0005-0000-0000-00007C7A0000}"/>
    <cellStyle name="Style 588" xfId="3083" xr:uid="{00000000-0005-0000-0000-00007D7A0000}"/>
    <cellStyle name="Style 589" xfId="3084" xr:uid="{00000000-0005-0000-0000-00007E7A0000}"/>
    <cellStyle name="Style 590" xfId="3085" xr:uid="{00000000-0005-0000-0000-00007F7A0000}"/>
    <cellStyle name="Style 591" xfId="3086" xr:uid="{00000000-0005-0000-0000-0000807A0000}"/>
    <cellStyle name="Style 592" xfId="3087" xr:uid="{00000000-0005-0000-0000-0000817A0000}"/>
    <cellStyle name="Style 592 2" xfId="3088" xr:uid="{00000000-0005-0000-0000-0000827A0000}"/>
    <cellStyle name="Style 592 2 2" xfId="3089" xr:uid="{00000000-0005-0000-0000-0000837A0000}"/>
    <cellStyle name="Style 592 3" xfId="3090" xr:uid="{00000000-0005-0000-0000-0000847A0000}"/>
    <cellStyle name="Style 592_MF 2009 Projection" xfId="3091" xr:uid="{00000000-0005-0000-0000-0000857A0000}"/>
    <cellStyle name="Style 593" xfId="3092" xr:uid="{00000000-0005-0000-0000-0000867A0000}"/>
    <cellStyle name="Style 593 2" xfId="3093" xr:uid="{00000000-0005-0000-0000-0000877A0000}"/>
    <cellStyle name="Style 593_MF 2009 Projection" xfId="3094" xr:uid="{00000000-0005-0000-0000-0000887A0000}"/>
    <cellStyle name="Style 594" xfId="3095" xr:uid="{00000000-0005-0000-0000-0000897A0000}"/>
    <cellStyle name="Style 594 2" xfId="3096" xr:uid="{00000000-0005-0000-0000-00008A7A0000}"/>
    <cellStyle name="Style 594 2 2" xfId="3097" xr:uid="{00000000-0005-0000-0000-00008B7A0000}"/>
    <cellStyle name="Style 594 3" xfId="3098" xr:uid="{00000000-0005-0000-0000-00008C7A0000}"/>
    <cellStyle name="Style 594_MF 2009 Projection" xfId="3099" xr:uid="{00000000-0005-0000-0000-00008D7A0000}"/>
    <cellStyle name="Style 595" xfId="3100" xr:uid="{00000000-0005-0000-0000-00008E7A0000}"/>
    <cellStyle name="Style 595 2" xfId="3101" xr:uid="{00000000-0005-0000-0000-00008F7A0000}"/>
    <cellStyle name="Style 595 2 2" xfId="3102" xr:uid="{00000000-0005-0000-0000-0000907A0000}"/>
    <cellStyle name="Style 595 3" xfId="3103" xr:uid="{00000000-0005-0000-0000-0000917A0000}"/>
    <cellStyle name="Style 595_MF 2009 Projection" xfId="3104" xr:uid="{00000000-0005-0000-0000-0000927A0000}"/>
    <cellStyle name="Style 596" xfId="3105" xr:uid="{00000000-0005-0000-0000-0000937A0000}"/>
    <cellStyle name="Style 596 2" xfId="3106" xr:uid="{00000000-0005-0000-0000-0000947A0000}"/>
    <cellStyle name="Style 596 2 2" xfId="3107" xr:uid="{00000000-0005-0000-0000-0000957A0000}"/>
    <cellStyle name="Style 596 3" xfId="3108" xr:uid="{00000000-0005-0000-0000-0000967A0000}"/>
    <cellStyle name="Style 596_MF 2009 Projection" xfId="3109" xr:uid="{00000000-0005-0000-0000-0000977A0000}"/>
    <cellStyle name="Style 597" xfId="3110" xr:uid="{00000000-0005-0000-0000-0000987A0000}"/>
    <cellStyle name="Style 597 2" xfId="3111" xr:uid="{00000000-0005-0000-0000-0000997A0000}"/>
    <cellStyle name="Style 597_MF 2009 Projection" xfId="3112" xr:uid="{00000000-0005-0000-0000-00009A7A0000}"/>
    <cellStyle name="Style 598" xfId="3113" xr:uid="{00000000-0005-0000-0000-00009B7A0000}"/>
    <cellStyle name="Style 598 2" xfId="3114" xr:uid="{00000000-0005-0000-0000-00009C7A0000}"/>
    <cellStyle name="Style 598 2 2" xfId="3115" xr:uid="{00000000-0005-0000-0000-00009D7A0000}"/>
    <cellStyle name="Style 598 3" xfId="3116" xr:uid="{00000000-0005-0000-0000-00009E7A0000}"/>
    <cellStyle name="Style 598_MF 2009 Projection" xfId="3117" xr:uid="{00000000-0005-0000-0000-00009F7A0000}"/>
    <cellStyle name="Style 599" xfId="3118" xr:uid="{00000000-0005-0000-0000-0000A07A0000}"/>
    <cellStyle name="Style 599 2" xfId="3119" xr:uid="{00000000-0005-0000-0000-0000A17A0000}"/>
    <cellStyle name="Style 599 2 2" xfId="3120" xr:uid="{00000000-0005-0000-0000-0000A27A0000}"/>
    <cellStyle name="Style 599 3" xfId="3121" xr:uid="{00000000-0005-0000-0000-0000A37A0000}"/>
    <cellStyle name="Style 599_MF 2009 Projection" xfId="3122" xr:uid="{00000000-0005-0000-0000-0000A47A0000}"/>
    <cellStyle name="Style 609" xfId="3123" xr:uid="{00000000-0005-0000-0000-0000A57A0000}"/>
    <cellStyle name="Style 610" xfId="3124" xr:uid="{00000000-0005-0000-0000-0000A67A0000}"/>
    <cellStyle name="Style 610 2" xfId="3125" xr:uid="{00000000-0005-0000-0000-0000A77A0000}"/>
    <cellStyle name="Style 610 2 2" xfId="3126" xr:uid="{00000000-0005-0000-0000-0000A87A0000}"/>
    <cellStyle name="Style 610 3" xfId="3127" xr:uid="{00000000-0005-0000-0000-0000A97A0000}"/>
    <cellStyle name="Style 610_MF 2009 Projection" xfId="3128" xr:uid="{00000000-0005-0000-0000-0000AA7A0000}"/>
    <cellStyle name="Style 611" xfId="3129" xr:uid="{00000000-0005-0000-0000-0000AB7A0000}"/>
    <cellStyle name="Style 611 2" xfId="3130" xr:uid="{00000000-0005-0000-0000-0000AC7A0000}"/>
    <cellStyle name="Style 611 2 2" xfId="3131" xr:uid="{00000000-0005-0000-0000-0000AD7A0000}"/>
    <cellStyle name="Style 611 3" xfId="3132" xr:uid="{00000000-0005-0000-0000-0000AE7A0000}"/>
    <cellStyle name="Style 611_MF 2009 Projection" xfId="3133" xr:uid="{00000000-0005-0000-0000-0000AF7A0000}"/>
    <cellStyle name="Style 612" xfId="3134" xr:uid="{00000000-0005-0000-0000-0000B07A0000}"/>
    <cellStyle name="Style 612 2" xfId="3135" xr:uid="{00000000-0005-0000-0000-0000B17A0000}"/>
    <cellStyle name="Style 612 2 2" xfId="3136" xr:uid="{00000000-0005-0000-0000-0000B27A0000}"/>
    <cellStyle name="Style 612 3" xfId="3137" xr:uid="{00000000-0005-0000-0000-0000B37A0000}"/>
    <cellStyle name="Style 613" xfId="3138" xr:uid="{00000000-0005-0000-0000-0000B47A0000}"/>
    <cellStyle name="Style 613 2" xfId="3139" xr:uid="{00000000-0005-0000-0000-0000B57A0000}"/>
    <cellStyle name="Style 613 2 2" xfId="3140" xr:uid="{00000000-0005-0000-0000-0000B67A0000}"/>
    <cellStyle name="Style 613 3" xfId="3141" xr:uid="{00000000-0005-0000-0000-0000B77A0000}"/>
    <cellStyle name="Style 614" xfId="3142" xr:uid="{00000000-0005-0000-0000-0000B87A0000}"/>
    <cellStyle name="Style 614 2" xfId="3143" xr:uid="{00000000-0005-0000-0000-0000B97A0000}"/>
    <cellStyle name="Style 615" xfId="3144" xr:uid="{00000000-0005-0000-0000-0000BA7A0000}"/>
    <cellStyle name="Style 615 2" xfId="3145" xr:uid="{00000000-0005-0000-0000-0000BB7A0000}"/>
    <cellStyle name="Style 616" xfId="3146" xr:uid="{00000000-0005-0000-0000-0000BC7A0000}"/>
    <cellStyle name="Style 616 2" xfId="3147" xr:uid="{00000000-0005-0000-0000-0000BD7A0000}"/>
    <cellStyle name="Style 616 2 2" xfId="3148" xr:uid="{00000000-0005-0000-0000-0000BE7A0000}"/>
    <cellStyle name="Style 616 3" xfId="3149" xr:uid="{00000000-0005-0000-0000-0000BF7A0000}"/>
    <cellStyle name="Style 617" xfId="3150" xr:uid="{00000000-0005-0000-0000-0000C07A0000}"/>
    <cellStyle name="Style 617 2" xfId="3151" xr:uid="{00000000-0005-0000-0000-0000C17A0000}"/>
    <cellStyle name="Style 617 2 2" xfId="3152" xr:uid="{00000000-0005-0000-0000-0000C27A0000}"/>
    <cellStyle name="Style 617 3" xfId="3153" xr:uid="{00000000-0005-0000-0000-0000C37A0000}"/>
    <cellStyle name="Style 618" xfId="3154" xr:uid="{00000000-0005-0000-0000-0000C47A0000}"/>
    <cellStyle name="Style 618 2" xfId="3155" xr:uid="{00000000-0005-0000-0000-0000C57A0000}"/>
    <cellStyle name="Style 619" xfId="3156" xr:uid="{00000000-0005-0000-0000-0000C67A0000}"/>
    <cellStyle name="Style 619 2" xfId="3157" xr:uid="{00000000-0005-0000-0000-0000C77A0000}"/>
    <cellStyle name="Style 620" xfId="3158" xr:uid="{00000000-0005-0000-0000-0000C87A0000}"/>
    <cellStyle name="Style 620 2" xfId="3159" xr:uid="{00000000-0005-0000-0000-0000C97A0000}"/>
    <cellStyle name="Style 620 2 2" xfId="3160" xr:uid="{00000000-0005-0000-0000-0000CA7A0000}"/>
    <cellStyle name="Style 620 3" xfId="3161" xr:uid="{00000000-0005-0000-0000-0000CB7A0000}"/>
    <cellStyle name="Style 621" xfId="3162" xr:uid="{00000000-0005-0000-0000-0000CC7A0000}"/>
    <cellStyle name="Style 621 2" xfId="3163" xr:uid="{00000000-0005-0000-0000-0000CD7A0000}"/>
    <cellStyle name="Style 621 2 2" xfId="3164" xr:uid="{00000000-0005-0000-0000-0000CE7A0000}"/>
    <cellStyle name="Style 621 3" xfId="3165" xr:uid="{00000000-0005-0000-0000-0000CF7A0000}"/>
    <cellStyle name="Style 622" xfId="3166" xr:uid="{00000000-0005-0000-0000-0000D07A0000}"/>
    <cellStyle name="Style 622 2" xfId="3167" xr:uid="{00000000-0005-0000-0000-0000D17A0000}"/>
    <cellStyle name="Style 622 2 2" xfId="3168" xr:uid="{00000000-0005-0000-0000-0000D27A0000}"/>
    <cellStyle name="Style 622 3" xfId="3169" xr:uid="{00000000-0005-0000-0000-0000D37A0000}"/>
    <cellStyle name="Style 623" xfId="3170" xr:uid="{00000000-0005-0000-0000-0000D47A0000}"/>
    <cellStyle name="Style 624" xfId="3171" xr:uid="{00000000-0005-0000-0000-0000D57A0000}"/>
    <cellStyle name="Style 625" xfId="3172" xr:uid="{00000000-0005-0000-0000-0000D67A0000}"/>
    <cellStyle name="Style 626" xfId="3173" xr:uid="{00000000-0005-0000-0000-0000D77A0000}"/>
    <cellStyle name="Style 627" xfId="3174" xr:uid="{00000000-0005-0000-0000-0000D87A0000}"/>
    <cellStyle name="Style 637" xfId="3175" xr:uid="{00000000-0005-0000-0000-0000D97A0000}"/>
    <cellStyle name="Style 637 2" xfId="3176" xr:uid="{00000000-0005-0000-0000-0000DA7A0000}"/>
    <cellStyle name="Style 637 2 2" xfId="3177" xr:uid="{00000000-0005-0000-0000-0000DB7A0000}"/>
    <cellStyle name="Style 637 3" xfId="3178" xr:uid="{00000000-0005-0000-0000-0000DC7A0000}"/>
    <cellStyle name="Style 637_MF 2009 Projection" xfId="3179" xr:uid="{00000000-0005-0000-0000-0000DD7A0000}"/>
    <cellStyle name="Style 638" xfId="3180" xr:uid="{00000000-0005-0000-0000-0000DE7A0000}"/>
    <cellStyle name="Style 638 2" xfId="3181" xr:uid="{00000000-0005-0000-0000-0000DF7A0000}"/>
    <cellStyle name="Style 638 2 2" xfId="3182" xr:uid="{00000000-0005-0000-0000-0000E07A0000}"/>
    <cellStyle name="Style 638 3" xfId="3183" xr:uid="{00000000-0005-0000-0000-0000E17A0000}"/>
    <cellStyle name="Style 638_MF 2009 Projection" xfId="3184" xr:uid="{00000000-0005-0000-0000-0000E27A0000}"/>
    <cellStyle name="Style 639" xfId="3185" xr:uid="{00000000-0005-0000-0000-0000E37A0000}"/>
    <cellStyle name="Style 639 2" xfId="3186" xr:uid="{00000000-0005-0000-0000-0000E47A0000}"/>
    <cellStyle name="Style 639 2 2" xfId="3187" xr:uid="{00000000-0005-0000-0000-0000E57A0000}"/>
    <cellStyle name="Style 639 3" xfId="3188" xr:uid="{00000000-0005-0000-0000-0000E67A0000}"/>
    <cellStyle name="Style 640" xfId="3189" xr:uid="{00000000-0005-0000-0000-0000E77A0000}"/>
    <cellStyle name="Style 640 2" xfId="3190" xr:uid="{00000000-0005-0000-0000-0000E87A0000}"/>
    <cellStyle name="Style 640 2 2" xfId="3191" xr:uid="{00000000-0005-0000-0000-0000E97A0000}"/>
    <cellStyle name="Style 640 3" xfId="3192" xr:uid="{00000000-0005-0000-0000-0000EA7A0000}"/>
    <cellStyle name="Style 641" xfId="3193" xr:uid="{00000000-0005-0000-0000-0000EB7A0000}"/>
    <cellStyle name="Style 641 2" xfId="3194" xr:uid="{00000000-0005-0000-0000-0000EC7A0000}"/>
    <cellStyle name="Style 642" xfId="3195" xr:uid="{00000000-0005-0000-0000-0000ED7A0000}"/>
    <cellStyle name="Style 642 2" xfId="3196" xr:uid="{00000000-0005-0000-0000-0000EE7A0000}"/>
    <cellStyle name="Style 643" xfId="3197" xr:uid="{00000000-0005-0000-0000-0000EF7A0000}"/>
    <cellStyle name="Style 643 2" xfId="3198" xr:uid="{00000000-0005-0000-0000-0000F07A0000}"/>
    <cellStyle name="Style 643 2 2" xfId="3199" xr:uid="{00000000-0005-0000-0000-0000F17A0000}"/>
    <cellStyle name="Style 643 3" xfId="3200" xr:uid="{00000000-0005-0000-0000-0000F27A0000}"/>
    <cellStyle name="Style 644" xfId="3201" xr:uid="{00000000-0005-0000-0000-0000F37A0000}"/>
    <cellStyle name="Style 644 2" xfId="3202" xr:uid="{00000000-0005-0000-0000-0000F47A0000}"/>
    <cellStyle name="Style 644 2 2" xfId="3203" xr:uid="{00000000-0005-0000-0000-0000F57A0000}"/>
    <cellStyle name="Style 644 3" xfId="3204" xr:uid="{00000000-0005-0000-0000-0000F67A0000}"/>
    <cellStyle name="Style 645" xfId="3205" xr:uid="{00000000-0005-0000-0000-0000F77A0000}"/>
    <cellStyle name="Style 645 2" xfId="3206" xr:uid="{00000000-0005-0000-0000-0000F87A0000}"/>
    <cellStyle name="Style 646" xfId="3207" xr:uid="{00000000-0005-0000-0000-0000F97A0000}"/>
    <cellStyle name="Style 646 2" xfId="3208" xr:uid="{00000000-0005-0000-0000-0000FA7A0000}"/>
    <cellStyle name="Style 647" xfId="3209" xr:uid="{00000000-0005-0000-0000-0000FB7A0000}"/>
    <cellStyle name="Style 647 2" xfId="3210" xr:uid="{00000000-0005-0000-0000-0000FC7A0000}"/>
    <cellStyle name="Style 647 2 2" xfId="3211" xr:uid="{00000000-0005-0000-0000-0000FD7A0000}"/>
    <cellStyle name="Style 647 3" xfId="3212" xr:uid="{00000000-0005-0000-0000-0000FE7A0000}"/>
    <cellStyle name="Style 648" xfId="3213" xr:uid="{00000000-0005-0000-0000-0000FF7A0000}"/>
    <cellStyle name="Style 648 2" xfId="3214" xr:uid="{00000000-0005-0000-0000-0000007B0000}"/>
    <cellStyle name="Style 648 2 2" xfId="3215" xr:uid="{00000000-0005-0000-0000-0000017B0000}"/>
    <cellStyle name="Style 648 3" xfId="3216" xr:uid="{00000000-0005-0000-0000-0000027B0000}"/>
    <cellStyle name="Style 649" xfId="3217" xr:uid="{00000000-0005-0000-0000-0000037B0000}"/>
    <cellStyle name="Style 649 2" xfId="3218" xr:uid="{00000000-0005-0000-0000-0000047B0000}"/>
    <cellStyle name="Style 649 2 2" xfId="3219" xr:uid="{00000000-0005-0000-0000-0000057B0000}"/>
    <cellStyle name="Style 649 3" xfId="3220" xr:uid="{00000000-0005-0000-0000-0000067B0000}"/>
    <cellStyle name="Style 650" xfId="3221" xr:uid="{00000000-0005-0000-0000-0000077B0000}"/>
    <cellStyle name="Style 650 2" xfId="3222" xr:uid="{00000000-0005-0000-0000-0000087B0000}"/>
    <cellStyle name="Style 651" xfId="3223" xr:uid="{00000000-0005-0000-0000-0000097B0000}"/>
    <cellStyle name="Style 652" xfId="3224" xr:uid="{00000000-0005-0000-0000-00000A7B0000}"/>
    <cellStyle name="Style 652 2" xfId="3225" xr:uid="{00000000-0005-0000-0000-00000B7B0000}"/>
    <cellStyle name="Style 653" xfId="3226" xr:uid="{00000000-0005-0000-0000-00000C7B0000}"/>
    <cellStyle name="Style 653 2" xfId="3227" xr:uid="{00000000-0005-0000-0000-00000D7B0000}"/>
    <cellStyle name="Style 654" xfId="3228" xr:uid="{00000000-0005-0000-0000-00000E7B0000}"/>
    <cellStyle name="Style 655" xfId="3229" xr:uid="{00000000-0005-0000-0000-00000F7B0000}"/>
    <cellStyle name="Style 655 2" xfId="3230" xr:uid="{00000000-0005-0000-0000-0000107B0000}"/>
    <cellStyle name="Style 656" xfId="3231" xr:uid="{00000000-0005-0000-0000-0000117B0000}"/>
    <cellStyle name="Style 657" xfId="3232" xr:uid="{00000000-0005-0000-0000-0000127B0000}"/>
    <cellStyle name="Style 658" xfId="3233" xr:uid="{00000000-0005-0000-0000-0000137B0000}"/>
    <cellStyle name="Style 659" xfId="3234" xr:uid="{00000000-0005-0000-0000-0000147B0000}"/>
    <cellStyle name="Style 669" xfId="3235" xr:uid="{00000000-0005-0000-0000-0000157B0000}"/>
    <cellStyle name="Style 670" xfId="3236" xr:uid="{00000000-0005-0000-0000-0000167B0000}"/>
    <cellStyle name="Style 671" xfId="3237" xr:uid="{00000000-0005-0000-0000-0000177B0000}"/>
    <cellStyle name="Style 672" xfId="3238" xr:uid="{00000000-0005-0000-0000-0000187B0000}"/>
    <cellStyle name="Style 673" xfId="3239" xr:uid="{00000000-0005-0000-0000-0000197B0000}"/>
    <cellStyle name="Style 674" xfId="3240" xr:uid="{00000000-0005-0000-0000-00001A7B0000}"/>
    <cellStyle name="Style 675" xfId="3241" xr:uid="{00000000-0005-0000-0000-00001B7B0000}"/>
    <cellStyle name="Style 676" xfId="3242" xr:uid="{00000000-0005-0000-0000-00001C7B0000}"/>
    <cellStyle name="Style 676 2" xfId="3243" xr:uid="{00000000-0005-0000-0000-00001D7B0000}"/>
    <cellStyle name="Style 676 2 2" xfId="3244" xr:uid="{00000000-0005-0000-0000-00001E7B0000}"/>
    <cellStyle name="Style 676 3" xfId="3245" xr:uid="{00000000-0005-0000-0000-00001F7B0000}"/>
    <cellStyle name="Style 677" xfId="3246" xr:uid="{00000000-0005-0000-0000-0000207B0000}"/>
    <cellStyle name="Style 677 2" xfId="3247" xr:uid="{00000000-0005-0000-0000-0000217B0000}"/>
    <cellStyle name="Style 677 2 2" xfId="3248" xr:uid="{00000000-0005-0000-0000-0000227B0000}"/>
    <cellStyle name="Style 677 3" xfId="3249" xr:uid="{00000000-0005-0000-0000-0000237B0000}"/>
    <cellStyle name="Style 678" xfId="3250" xr:uid="{00000000-0005-0000-0000-0000247B0000}"/>
    <cellStyle name="Style 678 2" xfId="3251" xr:uid="{00000000-0005-0000-0000-0000257B0000}"/>
    <cellStyle name="Style 678 2 2" xfId="3252" xr:uid="{00000000-0005-0000-0000-0000267B0000}"/>
    <cellStyle name="Style 678 3" xfId="3253" xr:uid="{00000000-0005-0000-0000-0000277B0000}"/>
    <cellStyle name="Style 679" xfId="3254" xr:uid="{00000000-0005-0000-0000-0000287B0000}"/>
    <cellStyle name="Style 679 2" xfId="3255" xr:uid="{00000000-0005-0000-0000-0000297B0000}"/>
    <cellStyle name="Style 679 2 2" xfId="3256" xr:uid="{00000000-0005-0000-0000-00002A7B0000}"/>
    <cellStyle name="Style 679 3" xfId="3257" xr:uid="{00000000-0005-0000-0000-00002B7B0000}"/>
    <cellStyle name="Style 680" xfId="3258" xr:uid="{00000000-0005-0000-0000-00002C7B0000}"/>
    <cellStyle name="Style 680 2" xfId="3259" xr:uid="{00000000-0005-0000-0000-00002D7B0000}"/>
    <cellStyle name="Style 680 2 2" xfId="3260" xr:uid="{00000000-0005-0000-0000-00002E7B0000}"/>
    <cellStyle name="Style 680 3" xfId="3261" xr:uid="{00000000-0005-0000-0000-00002F7B0000}"/>
    <cellStyle name="Style 681" xfId="3262" xr:uid="{00000000-0005-0000-0000-0000307B0000}"/>
    <cellStyle name="Style 681 2" xfId="3263" xr:uid="{00000000-0005-0000-0000-0000317B0000}"/>
    <cellStyle name="Style 681 2 2" xfId="3264" xr:uid="{00000000-0005-0000-0000-0000327B0000}"/>
    <cellStyle name="Style 681 3" xfId="3265" xr:uid="{00000000-0005-0000-0000-0000337B0000}"/>
    <cellStyle name="Style 682" xfId="3266" xr:uid="{00000000-0005-0000-0000-0000347B0000}"/>
    <cellStyle name="Style 682 2" xfId="3267" xr:uid="{00000000-0005-0000-0000-0000357B0000}"/>
    <cellStyle name="Style 682 2 2" xfId="3268" xr:uid="{00000000-0005-0000-0000-0000367B0000}"/>
    <cellStyle name="Style 682 3" xfId="3269" xr:uid="{00000000-0005-0000-0000-0000377B0000}"/>
    <cellStyle name="Style 683" xfId="3270" xr:uid="{00000000-0005-0000-0000-0000387B0000}"/>
    <cellStyle name="Style 683 2" xfId="3271" xr:uid="{00000000-0005-0000-0000-0000397B0000}"/>
    <cellStyle name="Style 683 2 2" xfId="3272" xr:uid="{00000000-0005-0000-0000-00003A7B0000}"/>
    <cellStyle name="Style 683 3" xfId="3273" xr:uid="{00000000-0005-0000-0000-00003B7B0000}"/>
    <cellStyle name="Style 684" xfId="3274" xr:uid="{00000000-0005-0000-0000-00003C7B0000}"/>
    <cellStyle name="Style 684 2" xfId="3275" xr:uid="{00000000-0005-0000-0000-00003D7B0000}"/>
    <cellStyle name="Style 684 2 2" xfId="3276" xr:uid="{00000000-0005-0000-0000-00003E7B0000}"/>
    <cellStyle name="Style 684 3" xfId="3277" xr:uid="{00000000-0005-0000-0000-00003F7B0000}"/>
    <cellStyle name="Style 685" xfId="3278" xr:uid="{00000000-0005-0000-0000-0000407B0000}"/>
    <cellStyle name="Style 685 2" xfId="3279" xr:uid="{00000000-0005-0000-0000-0000417B0000}"/>
    <cellStyle name="Style 685 2 2" xfId="3280" xr:uid="{00000000-0005-0000-0000-0000427B0000}"/>
    <cellStyle name="Style 685 3" xfId="3281" xr:uid="{00000000-0005-0000-0000-0000437B0000}"/>
    <cellStyle name="Style 686" xfId="3282" xr:uid="{00000000-0005-0000-0000-0000447B0000}"/>
    <cellStyle name="Style 686 2" xfId="3283" xr:uid="{00000000-0005-0000-0000-0000457B0000}"/>
    <cellStyle name="Style 686 2 2" xfId="3284" xr:uid="{00000000-0005-0000-0000-0000467B0000}"/>
    <cellStyle name="Style 686 3" xfId="3285" xr:uid="{00000000-0005-0000-0000-0000477B0000}"/>
    <cellStyle name="Style 687" xfId="3286" xr:uid="{00000000-0005-0000-0000-0000487B0000}"/>
    <cellStyle name="Style 687 2" xfId="3287" xr:uid="{00000000-0005-0000-0000-0000497B0000}"/>
    <cellStyle name="Style 687 2 2" xfId="3288" xr:uid="{00000000-0005-0000-0000-00004A7B0000}"/>
    <cellStyle name="Style 687 3" xfId="3289" xr:uid="{00000000-0005-0000-0000-00004B7B0000}"/>
    <cellStyle name="Style 707" xfId="3290" xr:uid="{00000000-0005-0000-0000-00004C7B0000}"/>
    <cellStyle name="Style 708" xfId="3291" xr:uid="{00000000-0005-0000-0000-00004D7B0000}"/>
    <cellStyle name="Style 709" xfId="3292" xr:uid="{00000000-0005-0000-0000-00004E7B0000}"/>
    <cellStyle name="Style 710" xfId="3293" xr:uid="{00000000-0005-0000-0000-00004F7B0000}"/>
    <cellStyle name="Style 711" xfId="3294" xr:uid="{00000000-0005-0000-0000-0000507B0000}"/>
    <cellStyle name="Style 712" xfId="3295" xr:uid="{00000000-0005-0000-0000-0000517B0000}"/>
    <cellStyle name="Style 713" xfId="3296" xr:uid="{00000000-0005-0000-0000-0000527B0000}"/>
    <cellStyle name="Style 714" xfId="3297" xr:uid="{00000000-0005-0000-0000-0000537B0000}"/>
    <cellStyle name="Style 715" xfId="3298" xr:uid="{00000000-0005-0000-0000-0000547B0000}"/>
    <cellStyle name="Style 715 2" xfId="3299" xr:uid="{00000000-0005-0000-0000-0000557B0000}"/>
    <cellStyle name="Style 715 2 2" xfId="3300" xr:uid="{00000000-0005-0000-0000-0000567B0000}"/>
    <cellStyle name="Style 715 3" xfId="3301" xr:uid="{00000000-0005-0000-0000-0000577B0000}"/>
    <cellStyle name="Style 716" xfId="3302" xr:uid="{00000000-0005-0000-0000-0000587B0000}"/>
    <cellStyle name="Style 716 2" xfId="3303" xr:uid="{00000000-0005-0000-0000-0000597B0000}"/>
    <cellStyle name="Style 717" xfId="3304" xr:uid="{00000000-0005-0000-0000-00005A7B0000}"/>
    <cellStyle name="Style 717 2" xfId="3305" xr:uid="{00000000-0005-0000-0000-00005B7B0000}"/>
    <cellStyle name="Style 717 2 2" xfId="3306" xr:uid="{00000000-0005-0000-0000-00005C7B0000}"/>
    <cellStyle name="Style 717 3" xfId="3307" xr:uid="{00000000-0005-0000-0000-00005D7B0000}"/>
    <cellStyle name="Style 718" xfId="3308" xr:uid="{00000000-0005-0000-0000-00005E7B0000}"/>
    <cellStyle name="Style 718 2" xfId="3309" xr:uid="{00000000-0005-0000-0000-00005F7B0000}"/>
    <cellStyle name="Style 718 2 2" xfId="3310" xr:uid="{00000000-0005-0000-0000-0000607B0000}"/>
    <cellStyle name="Style 718 3" xfId="3311" xr:uid="{00000000-0005-0000-0000-0000617B0000}"/>
    <cellStyle name="Style 719" xfId="3312" xr:uid="{00000000-0005-0000-0000-0000627B0000}"/>
    <cellStyle name="Style 719 2" xfId="3313" xr:uid="{00000000-0005-0000-0000-0000637B0000}"/>
    <cellStyle name="Style 719 2 2" xfId="3314" xr:uid="{00000000-0005-0000-0000-0000647B0000}"/>
    <cellStyle name="Style 719 3" xfId="3315" xr:uid="{00000000-0005-0000-0000-0000657B0000}"/>
    <cellStyle name="Style 720" xfId="3316" xr:uid="{00000000-0005-0000-0000-0000667B0000}"/>
    <cellStyle name="Style 720 2" xfId="3317" xr:uid="{00000000-0005-0000-0000-0000677B0000}"/>
    <cellStyle name="Style 721" xfId="3318" xr:uid="{00000000-0005-0000-0000-0000687B0000}"/>
    <cellStyle name="Style 721 2" xfId="3319" xr:uid="{00000000-0005-0000-0000-0000697B0000}"/>
    <cellStyle name="Style 721 2 2" xfId="3320" xr:uid="{00000000-0005-0000-0000-00006A7B0000}"/>
    <cellStyle name="Style 721 3" xfId="3321" xr:uid="{00000000-0005-0000-0000-00006B7B0000}"/>
    <cellStyle name="Style 722" xfId="3322" xr:uid="{00000000-0005-0000-0000-00006C7B0000}"/>
    <cellStyle name="Style 722 2" xfId="3323" xr:uid="{00000000-0005-0000-0000-00006D7B0000}"/>
    <cellStyle name="Style 722 2 2" xfId="3324" xr:uid="{00000000-0005-0000-0000-00006E7B0000}"/>
    <cellStyle name="Style 722 3" xfId="3325" xr:uid="{00000000-0005-0000-0000-00006F7B0000}"/>
    <cellStyle name="Style 723" xfId="3326" xr:uid="{00000000-0005-0000-0000-0000707B0000}"/>
    <cellStyle name="Style 724" xfId="3327" xr:uid="{00000000-0005-0000-0000-0000717B0000}"/>
    <cellStyle name="Style 725" xfId="3328" xr:uid="{00000000-0005-0000-0000-0000727B0000}"/>
    <cellStyle name="Style 726" xfId="3329" xr:uid="{00000000-0005-0000-0000-0000737B0000}"/>
    <cellStyle name="Style 727" xfId="3330" xr:uid="{00000000-0005-0000-0000-0000747B0000}"/>
    <cellStyle name="Style 728" xfId="3331" xr:uid="{00000000-0005-0000-0000-0000757B0000}"/>
    <cellStyle name="Style 729" xfId="3332" xr:uid="{00000000-0005-0000-0000-0000767B0000}"/>
    <cellStyle name="Style 730" xfId="3333" xr:uid="{00000000-0005-0000-0000-0000777B0000}"/>
    <cellStyle name="Style 731" xfId="3334" xr:uid="{00000000-0005-0000-0000-0000787B0000}"/>
    <cellStyle name="Style 732" xfId="3335" xr:uid="{00000000-0005-0000-0000-0000797B0000}"/>
    <cellStyle name="Style 733" xfId="3336" xr:uid="{00000000-0005-0000-0000-00007A7B0000}"/>
    <cellStyle name="Style 734" xfId="3337" xr:uid="{00000000-0005-0000-0000-00007B7B0000}"/>
    <cellStyle name="Style 735" xfId="3338" xr:uid="{00000000-0005-0000-0000-00007C7B0000}"/>
    <cellStyle name="Style 736" xfId="3339" xr:uid="{00000000-0005-0000-0000-00007D7B0000}"/>
    <cellStyle name="Style 737" xfId="3340" xr:uid="{00000000-0005-0000-0000-00007E7B0000}"/>
    <cellStyle name="Style 738" xfId="3341" xr:uid="{00000000-0005-0000-0000-00007F7B0000}"/>
    <cellStyle name="Style 739" xfId="3342" xr:uid="{00000000-0005-0000-0000-0000807B0000}"/>
    <cellStyle name="Style 740" xfId="3343" xr:uid="{00000000-0005-0000-0000-0000817B0000}"/>
    <cellStyle name="Style 741" xfId="3344" xr:uid="{00000000-0005-0000-0000-0000827B0000}"/>
    <cellStyle name="Style 742" xfId="3345" xr:uid="{00000000-0005-0000-0000-0000837B0000}"/>
    <cellStyle name="Style 743" xfId="3346" xr:uid="{00000000-0005-0000-0000-0000847B0000}"/>
    <cellStyle name="Style 744" xfId="3347" xr:uid="{00000000-0005-0000-0000-0000857B0000}"/>
    <cellStyle name="Style 745" xfId="3348" xr:uid="{00000000-0005-0000-0000-0000867B0000}"/>
    <cellStyle name="Style 746" xfId="3349" xr:uid="{00000000-0005-0000-0000-0000877B0000}"/>
    <cellStyle name="Style 747" xfId="3350" xr:uid="{00000000-0005-0000-0000-0000887B0000}"/>
    <cellStyle name="Style 775" xfId="3351" xr:uid="{00000000-0005-0000-0000-0000897B0000}"/>
    <cellStyle name="Style 808" xfId="3352" xr:uid="{00000000-0005-0000-0000-00008A7B0000}"/>
    <cellStyle name="Style 838" xfId="31703" xr:uid="{00000000-0005-0000-0000-00008B7B0000}"/>
    <cellStyle name="Style 838 2" xfId="31704" xr:uid="{00000000-0005-0000-0000-00008C7B0000}"/>
    <cellStyle name="Style 854" xfId="3353" xr:uid="{00000000-0005-0000-0000-00008D7B0000}"/>
    <cellStyle name="Style 862" xfId="3354" xr:uid="{00000000-0005-0000-0000-00008E7B0000}"/>
    <cellStyle name="Style 863" xfId="3355" xr:uid="{00000000-0005-0000-0000-00008F7B0000}"/>
    <cellStyle name="Style 864" xfId="3356" xr:uid="{00000000-0005-0000-0000-0000907B0000}"/>
    <cellStyle name="Style 865" xfId="3357" xr:uid="{00000000-0005-0000-0000-0000917B0000}"/>
    <cellStyle name="Style 866" xfId="3358" xr:uid="{00000000-0005-0000-0000-0000927B0000}"/>
    <cellStyle name="Style 867" xfId="3359" xr:uid="{00000000-0005-0000-0000-0000937B0000}"/>
    <cellStyle name="Style 868" xfId="3360" xr:uid="{00000000-0005-0000-0000-0000947B0000}"/>
    <cellStyle name="Style 869" xfId="3361" xr:uid="{00000000-0005-0000-0000-0000957B0000}"/>
    <cellStyle name="Style 886" xfId="3362" xr:uid="{00000000-0005-0000-0000-0000967B0000}"/>
    <cellStyle name="Style 887" xfId="3363" xr:uid="{00000000-0005-0000-0000-0000977B0000}"/>
    <cellStyle name="Style 888" xfId="3364" xr:uid="{00000000-0005-0000-0000-0000987B0000}"/>
    <cellStyle name="Style 889" xfId="3365" xr:uid="{00000000-0005-0000-0000-0000997B0000}"/>
    <cellStyle name="Style 890" xfId="3366" xr:uid="{00000000-0005-0000-0000-00009A7B0000}"/>
    <cellStyle name="Style 891" xfId="3367" xr:uid="{00000000-0005-0000-0000-00009B7B0000}"/>
    <cellStyle name="Style 892" xfId="3368" xr:uid="{00000000-0005-0000-0000-00009C7B0000}"/>
    <cellStyle name="Style 893" xfId="3369" xr:uid="{00000000-0005-0000-0000-00009D7B0000}"/>
    <cellStyle name="Style 894" xfId="3370" xr:uid="{00000000-0005-0000-0000-00009E7B0000}"/>
    <cellStyle name="Style 902" xfId="3371" xr:uid="{00000000-0005-0000-0000-00009F7B0000}"/>
    <cellStyle name="Style 903" xfId="3372" xr:uid="{00000000-0005-0000-0000-0000A07B0000}"/>
    <cellStyle name="Style 904" xfId="3373" xr:uid="{00000000-0005-0000-0000-0000A17B0000}"/>
    <cellStyle name="Style 905" xfId="3374" xr:uid="{00000000-0005-0000-0000-0000A27B0000}"/>
    <cellStyle name="Style 910" xfId="3375" xr:uid="{00000000-0005-0000-0000-0000A37B0000}"/>
    <cellStyle name="Style 911" xfId="3376" xr:uid="{00000000-0005-0000-0000-0000A47B0000}"/>
    <cellStyle name="Style 912" xfId="3377" xr:uid="{00000000-0005-0000-0000-0000A57B0000}"/>
    <cellStyle name="Style 913" xfId="3378" xr:uid="{00000000-0005-0000-0000-0000A67B0000}"/>
    <cellStyle name="Style 914" xfId="3379" xr:uid="{00000000-0005-0000-0000-0000A77B0000}"/>
    <cellStyle name="Style 918" xfId="3380" xr:uid="{00000000-0005-0000-0000-0000A87B0000}"/>
    <cellStyle name="Style 919" xfId="3381" xr:uid="{00000000-0005-0000-0000-0000A97B0000}"/>
    <cellStyle name="Style 920" xfId="3382" xr:uid="{00000000-0005-0000-0000-0000AA7B0000}"/>
    <cellStyle name="Style 921" xfId="3383" xr:uid="{00000000-0005-0000-0000-0000AB7B0000}"/>
    <cellStyle name="Style 926" xfId="3384" xr:uid="{00000000-0005-0000-0000-0000AC7B0000}"/>
    <cellStyle name="Style 927" xfId="3385" xr:uid="{00000000-0005-0000-0000-0000AD7B0000}"/>
    <cellStyle name="Style 928" xfId="3386" xr:uid="{00000000-0005-0000-0000-0000AE7B0000}"/>
    <cellStyle name="Style 929" xfId="3387" xr:uid="{00000000-0005-0000-0000-0000AF7B0000}"/>
    <cellStyle name="Style 934" xfId="3388" xr:uid="{00000000-0005-0000-0000-0000B07B0000}"/>
    <cellStyle name="Style 935" xfId="3389" xr:uid="{00000000-0005-0000-0000-0000B17B0000}"/>
    <cellStyle name="Style 936" xfId="3390" xr:uid="{00000000-0005-0000-0000-0000B27B0000}"/>
    <cellStyle name="Style 937" xfId="3391" xr:uid="{00000000-0005-0000-0000-0000B37B0000}"/>
    <cellStyle name="Style 942" xfId="3392" xr:uid="{00000000-0005-0000-0000-0000B47B0000}"/>
    <cellStyle name="Style 943" xfId="3393" xr:uid="{00000000-0005-0000-0000-0000B57B0000}"/>
    <cellStyle name="Style 944" xfId="3394" xr:uid="{00000000-0005-0000-0000-0000B67B0000}"/>
    <cellStyle name="Style 945" xfId="3395" xr:uid="{00000000-0005-0000-0000-0000B77B0000}"/>
    <cellStyle name="Style 950" xfId="3396" xr:uid="{00000000-0005-0000-0000-0000B87B0000}"/>
    <cellStyle name="Style 951" xfId="3397" xr:uid="{00000000-0005-0000-0000-0000B97B0000}"/>
    <cellStyle name="Style 952" xfId="3398" xr:uid="{00000000-0005-0000-0000-0000BA7B0000}"/>
    <cellStyle name="Style 953" xfId="3399" xr:uid="{00000000-0005-0000-0000-0000BB7B0000}"/>
    <cellStyle name="Style 958" xfId="3400" xr:uid="{00000000-0005-0000-0000-0000BC7B0000}"/>
    <cellStyle name="Style 959" xfId="3401" xr:uid="{00000000-0005-0000-0000-0000BD7B0000}"/>
    <cellStyle name="Style 960" xfId="3402" xr:uid="{00000000-0005-0000-0000-0000BE7B0000}"/>
    <cellStyle name="Style 961" xfId="3403" xr:uid="{00000000-0005-0000-0000-0000BF7B0000}"/>
    <cellStyle name="Style 966" xfId="3404" xr:uid="{00000000-0005-0000-0000-0000C07B0000}"/>
    <cellStyle name="Style 967" xfId="3405" xr:uid="{00000000-0005-0000-0000-0000C17B0000}"/>
    <cellStyle name="Style 968" xfId="3406" xr:uid="{00000000-0005-0000-0000-0000C27B0000}"/>
    <cellStyle name="Style 969" xfId="3407" xr:uid="{00000000-0005-0000-0000-0000C37B0000}"/>
    <cellStyle name="Style 974" xfId="3408" xr:uid="{00000000-0005-0000-0000-0000C47B0000}"/>
    <cellStyle name="Style 975" xfId="3409" xr:uid="{00000000-0005-0000-0000-0000C57B0000}"/>
    <cellStyle name="Style 976" xfId="3410" xr:uid="{00000000-0005-0000-0000-0000C67B0000}"/>
    <cellStyle name="Style 977" xfId="3411" xr:uid="{00000000-0005-0000-0000-0000C77B0000}"/>
    <cellStyle name="Style 979" xfId="3412" xr:uid="{00000000-0005-0000-0000-0000C87B0000}"/>
    <cellStyle name="Style 981" xfId="3413" xr:uid="{00000000-0005-0000-0000-0000C97B0000}"/>
    <cellStyle name="Style 982" xfId="3414" xr:uid="{00000000-0005-0000-0000-0000CA7B0000}"/>
    <cellStyle name="Style 983" xfId="3415" xr:uid="{00000000-0005-0000-0000-0000CB7B0000}"/>
    <cellStyle name="Style 984" xfId="3416" xr:uid="{00000000-0005-0000-0000-0000CC7B0000}"/>
    <cellStyle name="Style 985" xfId="3417" xr:uid="{00000000-0005-0000-0000-0000CD7B0000}"/>
    <cellStyle name="Style 986" xfId="3418" xr:uid="{00000000-0005-0000-0000-0000CE7B0000}"/>
    <cellStyle name="Style 987" xfId="3419" xr:uid="{00000000-0005-0000-0000-0000CF7B0000}"/>
    <cellStyle name="Style 988" xfId="3420" xr:uid="{00000000-0005-0000-0000-0000D07B0000}"/>
    <cellStyle name="Style 989" xfId="3421" xr:uid="{00000000-0005-0000-0000-0000D17B0000}"/>
    <cellStyle name="Style 991" xfId="3422" xr:uid="{00000000-0005-0000-0000-0000D27B0000}"/>
    <cellStyle name="Style 996" xfId="3423" xr:uid="{00000000-0005-0000-0000-0000D37B0000}"/>
    <cellStyle name="Style 997" xfId="3424" xr:uid="{00000000-0005-0000-0000-0000D47B0000}"/>
    <cellStyle name="Style 998" xfId="3425" xr:uid="{00000000-0005-0000-0000-0000D57B0000}"/>
    <cellStyle name="Style 999" xfId="3426" xr:uid="{00000000-0005-0000-0000-0000D67B0000}"/>
    <cellStyle name="STYLE1" xfId="601" xr:uid="{00000000-0005-0000-0000-0000D77B0000}"/>
    <cellStyle name="STYLE2" xfId="602" xr:uid="{00000000-0005-0000-0000-0000D87B0000}"/>
    <cellStyle name="STYLE3" xfId="603" xr:uid="{00000000-0005-0000-0000-0000D97B0000}"/>
    <cellStyle name="STYLE6" xfId="3427" xr:uid="{00000000-0005-0000-0000-0000DA7B0000}"/>
    <cellStyle name="SubHeader" xfId="604" xr:uid="{00000000-0005-0000-0000-0000DB7B0000}"/>
    <cellStyle name="Subtitle" xfId="31759" xr:uid="{00000000-0005-0000-0000-0000DC7B0000}"/>
    <cellStyle name="Subtotal" xfId="605" xr:uid="{00000000-0005-0000-0000-0000DD7B0000}"/>
    <cellStyle name="SubTotal 2" xfId="32480" xr:uid="{05B7A14D-B257-4DD5-B602-1C302ADE1D01}"/>
    <cellStyle name="T" xfId="606" xr:uid="{00000000-0005-0000-0000-0000DE7B0000}"/>
    <cellStyle name="t2" xfId="3428" xr:uid="{00000000-0005-0000-0000-0000DF7B0000}"/>
    <cellStyle name="Table Col Head" xfId="607" xr:uid="{00000000-0005-0000-0000-0000E07B0000}"/>
    <cellStyle name="Table Head" xfId="608" xr:uid="{00000000-0005-0000-0000-0000E17B0000}"/>
    <cellStyle name="Table Head Aligned" xfId="609" xr:uid="{00000000-0005-0000-0000-0000E27B0000}"/>
    <cellStyle name="Table Head Blue" xfId="610" xr:uid="{00000000-0005-0000-0000-0000E37B0000}"/>
    <cellStyle name="Table Head Green" xfId="611" xr:uid="{00000000-0005-0000-0000-0000E47B0000}"/>
    <cellStyle name="Table Label" xfId="3429" xr:uid="{00000000-0005-0000-0000-0000E57B0000}"/>
    <cellStyle name="Table Label 2" xfId="3430" xr:uid="{00000000-0005-0000-0000-0000E67B0000}"/>
    <cellStyle name="Table Sub Head" xfId="612" xr:uid="{00000000-0005-0000-0000-0000E77B0000}"/>
    <cellStyle name="Table Title" xfId="613" xr:uid="{00000000-0005-0000-0000-0000E87B0000}"/>
    <cellStyle name="Table Units" xfId="614" xr:uid="{00000000-0005-0000-0000-0000E97B0000}"/>
    <cellStyle name="TableColumnHeading" xfId="3431" xr:uid="{00000000-0005-0000-0000-0000EA7B0000}"/>
    <cellStyle name="TableSubTitleItalic" xfId="3432" xr:uid="{00000000-0005-0000-0000-0000EB7B0000}"/>
    <cellStyle name="TableText" xfId="3433" xr:uid="{00000000-0005-0000-0000-0000EC7B0000}"/>
    <cellStyle name="TableTitle" xfId="3434" xr:uid="{00000000-0005-0000-0000-0000ED7B0000}"/>
    <cellStyle name="test a style" xfId="32481" xr:uid="{249A34C4-F2B3-46B9-8014-F8C345167E00}"/>
    <cellStyle name="Text [4]" xfId="3435" xr:uid="{00000000-0005-0000-0000-0000EE7B0000}"/>
    <cellStyle name="Text [4] 2" xfId="3436" xr:uid="{00000000-0005-0000-0000-0000EF7B0000}"/>
    <cellStyle name="Text [8]" xfId="3437" xr:uid="{00000000-0005-0000-0000-0000F07B0000}"/>
    <cellStyle name="Text [8] 2" xfId="3438" xr:uid="{00000000-0005-0000-0000-0000F17B0000}"/>
    <cellStyle name="Text [Bullet]" xfId="3439" xr:uid="{00000000-0005-0000-0000-0000F27B0000}"/>
    <cellStyle name="Text [Bullet] 2" xfId="3440" xr:uid="{00000000-0005-0000-0000-0000F37B0000}"/>
    <cellStyle name="Text [Dash]" xfId="3441" xr:uid="{00000000-0005-0000-0000-0000F47B0000}"/>
    <cellStyle name="Text [Dash] 2" xfId="3442" xr:uid="{00000000-0005-0000-0000-0000F57B0000}"/>
    <cellStyle name="Text [Em-Dash]" xfId="3443" xr:uid="{00000000-0005-0000-0000-0000F67B0000}"/>
    <cellStyle name="Text [Em-Dash] 2" xfId="3444" xr:uid="{00000000-0005-0000-0000-0000F77B0000}"/>
    <cellStyle name="Text Indent A" xfId="615" xr:uid="{00000000-0005-0000-0000-0000F87B0000}"/>
    <cellStyle name="Text Indent B" xfId="616" xr:uid="{00000000-0005-0000-0000-0000F97B0000}"/>
    <cellStyle name="Text Indent B 2" xfId="617" xr:uid="{00000000-0005-0000-0000-0000FA7B0000}"/>
    <cellStyle name="Text Indent B 3" xfId="618" xr:uid="{00000000-0005-0000-0000-0000FB7B0000}"/>
    <cellStyle name="Text Indent C" xfId="619" xr:uid="{00000000-0005-0000-0000-0000FC7B0000}"/>
    <cellStyle name="Text Indent C 2" xfId="620" xr:uid="{00000000-0005-0000-0000-0000FD7B0000}"/>
    <cellStyle name="Text Indent C 3" xfId="621" xr:uid="{00000000-0005-0000-0000-0000FE7B0000}"/>
    <cellStyle name="TIME" xfId="622" xr:uid="{00000000-0005-0000-0000-0000FF7B0000}"/>
    <cellStyle name="Times" xfId="3445" xr:uid="{00000000-0005-0000-0000-0000007C0000}"/>
    <cellStyle name="Times [1]" xfId="3446" xr:uid="{00000000-0005-0000-0000-0000017C0000}"/>
    <cellStyle name="Times [1] 2" xfId="3447" xr:uid="{00000000-0005-0000-0000-0000027C0000}"/>
    <cellStyle name="Times [2]" xfId="3448" xr:uid="{00000000-0005-0000-0000-0000037C0000}"/>
    <cellStyle name="Times [2] 2" xfId="3449" xr:uid="{00000000-0005-0000-0000-0000047C0000}"/>
    <cellStyle name="Times [3]" xfId="3450" xr:uid="{00000000-0005-0000-0000-0000057C0000}"/>
    <cellStyle name="Times [3] 2" xfId="3451" xr:uid="{00000000-0005-0000-0000-0000067C0000}"/>
    <cellStyle name="Times 10" xfId="623" xr:uid="{00000000-0005-0000-0000-0000077C0000}"/>
    <cellStyle name="Times 12" xfId="624" xr:uid="{00000000-0005-0000-0000-0000087C0000}"/>
    <cellStyle name="Times 2" xfId="3452" xr:uid="{00000000-0005-0000-0000-0000097C0000}"/>
    <cellStyle name="Times New Roman" xfId="625" xr:uid="{00000000-0005-0000-0000-00000A7C0000}"/>
    <cellStyle name="Title 2" xfId="181" xr:uid="{00000000-0005-0000-0000-00000B7C0000}"/>
    <cellStyle name="Title 2 2" xfId="31705" xr:uid="{00000000-0005-0000-0000-00000C7C0000}"/>
    <cellStyle name="Title 2 3" xfId="31706" xr:uid="{00000000-0005-0000-0000-00000D7C0000}"/>
    <cellStyle name="Title 2 4" xfId="31707" xr:uid="{00000000-0005-0000-0000-00000E7C0000}"/>
    <cellStyle name="Title 3" xfId="626" xr:uid="{00000000-0005-0000-0000-00000F7C0000}"/>
    <cellStyle name="Title 4" xfId="627" xr:uid="{00000000-0005-0000-0000-0000107C0000}"/>
    <cellStyle name="Title1" xfId="628" xr:uid="{00000000-0005-0000-0000-0000117C0000}"/>
    <cellStyle name="TitleOther" xfId="629" xr:uid="{00000000-0005-0000-0000-0000127C0000}"/>
    <cellStyle name="Top and Bottom Border" xfId="3453" xr:uid="{00000000-0005-0000-0000-0000137C0000}"/>
    <cellStyle name="Top and Bottom Border 2" xfId="3454" xr:uid="{00000000-0005-0000-0000-0000147C0000}"/>
    <cellStyle name="TopBot - Style2" xfId="3455" xr:uid="{00000000-0005-0000-0000-0000157C0000}"/>
    <cellStyle name="Total 2" xfId="182" xr:uid="{00000000-0005-0000-0000-0000167C0000}"/>
    <cellStyle name="Total 2 2" xfId="31708" xr:uid="{00000000-0005-0000-0000-0000177C0000}"/>
    <cellStyle name="Total 2 2 2" xfId="31709" xr:uid="{00000000-0005-0000-0000-0000187C0000}"/>
    <cellStyle name="Total 2 3" xfId="31710" xr:uid="{00000000-0005-0000-0000-0000197C0000}"/>
    <cellStyle name="Total 2 4" xfId="31711" xr:uid="{00000000-0005-0000-0000-00001A7C0000}"/>
    <cellStyle name="Total 2 5" xfId="32483" xr:uid="{92351550-1203-4D91-AC41-392E5604BD83}"/>
    <cellStyle name="Total 3" xfId="630" xr:uid="{00000000-0005-0000-0000-00001B7C0000}"/>
    <cellStyle name="Total 3 2" xfId="32484" xr:uid="{EE071E4D-6371-44E7-9DC6-247F5190986E}"/>
    <cellStyle name="Total 4" xfId="631" xr:uid="{00000000-0005-0000-0000-00001C7C0000}"/>
    <cellStyle name="Total Label" xfId="32485" xr:uid="{1EEA17E1-6437-4CFC-87AA-24413B141053}"/>
    <cellStyle name="Total1" xfId="632" xr:uid="{00000000-0005-0000-0000-00001D7C0000}"/>
    <cellStyle name="Total2" xfId="633" xr:uid="{00000000-0005-0000-0000-00001E7C0000}"/>
    <cellStyle name="Total3" xfId="634" xr:uid="{00000000-0005-0000-0000-00001F7C0000}"/>
    <cellStyle name="Total4" xfId="635" xr:uid="{00000000-0005-0000-0000-0000207C0000}"/>
    <cellStyle name="Total5" xfId="636" xr:uid="{00000000-0005-0000-0000-0000217C0000}"/>
    <cellStyle name="Total6" xfId="637" xr:uid="{00000000-0005-0000-0000-0000227C0000}"/>
    <cellStyle name="Total7" xfId="638" xr:uid="{00000000-0005-0000-0000-0000237C0000}"/>
    <cellStyle name="Total8" xfId="639" xr:uid="{00000000-0005-0000-0000-0000247C0000}"/>
    <cellStyle name="Total9" xfId="640" xr:uid="{00000000-0005-0000-0000-0000257C0000}"/>
    <cellStyle name="Totals" xfId="3456" xr:uid="{00000000-0005-0000-0000-0000267C0000}"/>
    <cellStyle name="Totals 2" xfId="3457" xr:uid="{00000000-0005-0000-0000-0000277C0000}"/>
    <cellStyle name="TotShade" xfId="641" xr:uid="{00000000-0005-0000-0000-0000287C0000}"/>
    <cellStyle name="TotShade 2" xfId="642" xr:uid="{00000000-0005-0000-0000-0000297C0000}"/>
    <cellStyle name="TotShade 3" xfId="643" xr:uid="{00000000-0005-0000-0000-00002A7C0000}"/>
    <cellStyle name="Underline" xfId="32487" xr:uid="{0ABC18EE-8309-4743-960C-0B22FFFF778A}"/>
    <cellStyle name="underline 1 decimal" xfId="3458" xr:uid="{00000000-0005-0000-0000-00002B7C0000}"/>
    <cellStyle name="underline 2 decimals" xfId="3459" xr:uid="{00000000-0005-0000-0000-00002C7C0000}"/>
    <cellStyle name="underline 2 decimals 2" xfId="3460" xr:uid="{00000000-0005-0000-0000-00002D7C0000}"/>
    <cellStyle name="underline 2 decimals_MF 2009 Projection" xfId="3461" xr:uid="{00000000-0005-0000-0000-00002E7C0000}"/>
    <cellStyle name="underline flush left" xfId="3462" xr:uid="{00000000-0005-0000-0000-00002F7C0000}"/>
    <cellStyle name="underline no decimals" xfId="3463" xr:uid="{00000000-0005-0000-0000-0000307C0000}"/>
    <cellStyle name="Underlined" xfId="644" xr:uid="{00000000-0005-0000-0000-0000317C0000}"/>
    <cellStyle name="Underscore" xfId="645" xr:uid="{00000000-0005-0000-0000-0000327C0000}"/>
    <cellStyle name="Underscore 2" xfId="646" xr:uid="{00000000-0005-0000-0000-0000337C0000}"/>
    <cellStyle name="Underscore 2 2" xfId="32489" xr:uid="{F1809653-8231-4909-88BC-79BF0CC2CB54}"/>
    <cellStyle name="Underscore 3" xfId="647" xr:uid="{00000000-0005-0000-0000-0000347C0000}"/>
    <cellStyle name="Underscore 4" xfId="32488" xr:uid="{D12CDF48-CBF1-4D73-95BB-D319DDDA52AF}"/>
    <cellStyle name="User_Defined_A" xfId="3464" xr:uid="{00000000-0005-0000-0000-0000357C0000}"/>
    <cellStyle name="Währung [0]_Compiling Utility Macros" xfId="31712" xr:uid="{00000000-0005-0000-0000-0000367C0000}"/>
    <cellStyle name="Währung_Compiling Utility Macros" xfId="31713" xr:uid="{00000000-0005-0000-0000-0000377C0000}"/>
    <cellStyle name="Warning Text 2" xfId="183" xr:uid="{00000000-0005-0000-0000-0000387C0000}"/>
    <cellStyle name="Warning Text 2 2" xfId="31714" xr:uid="{00000000-0005-0000-0000-0000397C0000}"/>
    <cellStyle name="Warning Text 2 3" xfId="31715" xr:uid="{00000000-0005-0000-0000-00003A7C0000}"/>
    <cellStyle name="Warning Text 2 4" xfId="31716" xr:uid="{00000000-0005-0000-0000-00003B7C0000}"/>
    <cellStyle name="Warning Text 3" xfId="648" xr:uid="{00000000-0005-0000-0000-00003C7C0000}"/>
    <cellStyle name="Warning Text 4" xfId="649" xr:uid="{00000000-0005-0000-0000-00003D7C0000}"/>
    <cellStyle name="wcs" xfId="3465" xr:uid="{00000000-0005-0000-0000-00003E7C0000}"/>
    <cellStyle name="Year" xfId="650" xr:uid="{00000000-0005-0000-0000-00003F7C0000}"/>
    <cellStyle name="Year 2" xfId="3466" xr:uid="{00000000-0005-0000-0000-0000407C0000}"/>
    <cellStyle name="Yen" xfId="651" xr:uid="{00000000-0005-0000-0000-0000417C0000}"/>
    <cellStyle name="Zaph Call 11pt" xfId="3467" xr:uid="{00000000-0005-0000-0000-0000427C0000}"/>
    <cellStyle name="桁区切り [0.00]_Book2" xfId="3468" xr:uid="{00000000-0005-0000-0000-0000437C0000}"/>
    <cellStyle name="標準_April 2001 Portfolio IRR" xfId="3469" xr:uid="{00000000-0005-0000-0000-0000447C0000}"/>
  </cellStyles>
  <dxfs count="220"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left/>
        <top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top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top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left/>
        <top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left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top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 patternType="solid">
          <bgColor theme="0" tint="-0.24994659260841701"/>
        </patternFill>
      </fill>
    </dxf>
    <dxf>
      <font>
        <condense val="0"/>
        <extend val="0"/>
        <color indexed="9"/>
      </font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left/>
        <top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top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top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left/>
        <top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left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top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 patternType="solid">
          <bgColor theme="0" tint="-0.24994659260841701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</dxf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left/>
        <top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top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top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>
          <bgColor theme="0" tint="-0.24994659260841701"/>
        </patternFill>
      </fill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left/>
        <top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left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right/>
        <bottom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top/>
      </border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  <border>
        <bottom/>
      </border>
    </dxf>
    <dxf>
      <font>
        <color theme="0" tint="-0.24994659260841701"/>
        <name val="Cambria"/>
        <scheme val="none"/>
      </font>
      <fill>
        <patternFill patternType="solid">
          <bgColor theme="0" tint="-0.24994659260841701"/>
        </patternFill>
      </fill>
    </dxf>
    <dxf>
      <font>
        <condense val="0"/>
        <extend val="0"/>
        <color indexed="9"/>
      </font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>
          <bgColor theme="0" tint="-0.14996795556505021"/>
        </patternFill>
      </fill>
    </dxf>
    <dxf>
      <font>
        <color theme="0" tint="-0.14996795556505021"/>
        <name val="Cambria"/>
        <scheme val="none"/>
      </font>
      <fill>
        <patternFill patternType="solid">
          <bgColor theme="0" tint="-0.14996795556505021"/>
        </patternFill>
      </fill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4" formatCode="0.00%"/>
    </dxf>
    <dxf>
      <numFmt numFmtId="5" formatCode="#,##0_);\(#,##0\)"/>
    </dxf>
    <dxf>
      <fill>
        <patternFill>
          <bgColor rgb="FFFF0000"/>
        </patternFill>
      </fill>
    </dxf>
    <dxf>
      <numFmt numFmtId="14" formatCode="0.00%"/>
    </dxf>
    <dxf>
      <numFmt numFmtId="5" formatCode="#,##0_);\(#,##0\)"/>
    </dxf>
    <dxf>
      <fill>
        <patternFill>
          <bgColor rgb="FFFF0000"/>
        </patternFill>
      </fill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14" formatCode="0.00%"/>
    </dxf>
    <dxf>
      <numFmt numFmtId="5" formatCode="#,##0_);\(#,##0\)"/>
    </dxf>
    <dxf>
      <numFmt numFmtId="324" formatCode="_(* #,##0_);_(* \(#,##0\);_(* &quot;-&quot;??_);_(@_)"/>
    </dxf>
    <dxf>
      <numFmt numFmtId="324" formatCode="_(* #,##0_);_(* \(#,##0\);_(* &quot;-&quot;??_);_(@_)"/>
    </dxf>
    <dxf>
      <numFmt numFmtId="14" formatCode="0.00%"/>
    </dxf>
    <dxf>
      <numFmt numFmtId="5" formatCode="#,##0_);\(#,##0\)"/>
    </dxf>
    <dxf>
      <numFmt numFmtId="171" formatCode="&quot;Period&quot;\ 0"/>
    </dxf>
    <dxf>
      <numFmt numFmtId="171" formatCode="&quot;Period&quot;\ 0"/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theme="0"/>
      </font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</dxfs>
  <tableStyles count="2" defaultTableStyle="TableStyleMedium2" defaultPivotStyle="PivotStyleLight16">
    <tableStyle name="Table Style 1" pivot="0" count="1" xr9:uid="{CFEAA8F8-4A5D-4233-A75C-45C326DD9F88}">
      <tableStyleElement type="firstRowStripe" dxfId="219"/>
    </tableStyle>
    <tableStyle name="Table Style 2" pivot="0" count="0" xr9:uid="{58E05EAC-7A41-4585-BBB2-540796B84994}"/>
  </tableStyles>
  <colors>
    <mruColors>
      <color rgb="FF0066FF"/>
      <color rgb="FFFFFF99"/>
      <color rgb="FFFF5050"/>
      <color rgb="FFFFFFCC"/>
      <color rgb="FF000099"/>
      <color rgb="FF3333FF"/>
      <color rgb="FFDAEEF3"/>
      <color rgb="FF002060"/>
      <color rgb="FFFF00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customXml" Target="../customXml/item2.xml"/><Relationship Id="rId21" Type="http://schemas.openxmlformats.org/officeDocument/2006/relationships/externalLink" Target="externalLinks/externalLink10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76200</xdr:rowOff>
    </xdr:from>
    <xdr:to>
      <xdr:col>1</xdr:col>
      <xdr:colOff>1564006</xdr:colOff>
      <xdr:row>0</xdr:row>
      <xdr:rowOff>600573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02647D-0EDB-4ABD-B930-246C32554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6" y="76200"/>
          <a:ext cx="1554480" cy="523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163831</xdr:colOff>
      <xdr:row>0</xdr:row>
      <xdr:rowOff>47625</xdr:rowOff>
    </xdr:from>
    <xdr:to>
      <xdr:col>4</xdr:col>
      <xdr:colOff>1546861</xdr:colOff>
      <xdr:row>0</xdr:row>
      <xdr:rowOff>571363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DF24BB-F53F-442C-AC64-1893AEEC1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1" y="47625"/>
          <a:ext cx="1554480" cy="5237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66675</xdr:rowOff>
    </xdr:from>
    <xdr:to>
      <xdr:col>2</xdr:col>
      <xdr:colOff>1030606</xdr:colOff>
      <xdr:row>0</xdr:row>
      <xdr:rowOff>590413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03E993-13F5-4B32-8CCB-532BF88B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66675"/>
          <a:ext cx="1554480" cy="5237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3222</xdr:colOff>
      <xdr:row>0</xdr:row>
      <xdr:rowOff>23813</xdr:rowOff>
    </xdr:from>
    <xdr:to>
      <xdr:col>2</xdr:col>
      <xdr:colOff>1554527</xdr:colOff>
      <xdr:row>0</xdr:row>
      <xdr:rowOff>550726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6DE6E5-256A-4D0D-A8D3-AED1F9A70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941" y="23813"/>
          <a:ext cx="1554480" cy="5237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118110</xdr:colOff>
      <xdr:row>0</xdr:row>
      <xdr:rowOff>94298</xdr:rowOff>
    </xdr:from>
    <xdr:to>
      <xdr:col>5</xdr:col>
      <xdr:colOff>29527</xdr:colOff>
      <xdr:row>0</xdr:row>
      <xdr:rowOff>618036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5705D6-CBD9-4AE5-B044-5C14B81AF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" y="94298"/>
          <a:ext cx="1554480" cy="5237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79534</xdr:colOff>
      <xdr:row>0</xdr:row>
      <xdr:rowOff>0</xdr:rowOff>
    </xdr:from>
    <xdr:to>
      <xdr:col>2</xdr:col>
      <xdr:colOff>1097439</xdr:colOff>
      <xdr:row>0</xdr:row>
      <xdr:rowOff>521237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4AB980-B5AE-4371-8917-6B1AAA6C2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34" y="0"/>
          <a:ext cx="1554480" cy="5244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325251</xdr:rowOff>
    </xdr:from>
    <xdr:to>
      <xdr:col>1</xdr:col>
      <xdr:colOff>1889124</xdr:colOff>
      <xdr:row>2</xdr:row>
      <xdr:rowOff>113296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59557E-26B4-44CB-9C6B-6BF35EB64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199" y="325251"/>
          <a:ext cx="1851660" cy="6214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428066</xdr:colOff>
      <xdr:row>0</xdr:row>
      <xdr:rowOff>350184</xdr:rowOff>
    </xdr:from>
    <xdr:to>
      <xdr:col>1</xdr:col>
      <xdr:colOff>1553445</xdr:colOff>
      <xdr:row>2</xdr:row>
      <xdr:rowOff>142992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FF6422-C773-45E4-B5EF-CC6DB9DBF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066" y="350184"/>
          <a:ext cx="1851660" cy="62148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</xdr:row>
          <xdr:rowOff>28575</xdr:rowOff>
        </xdr:from>
        <xdr:to>
          <xdr:col>5</xdr:col>
          <xdr:colOff>38100</xdr:colOff>
          <xdr:row>10</xdr:row>
          <xdr:rowOff>28575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E95D60F1-D824-470E-BC2C-9072296B93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41:$E$147" spid="_x0000_s1161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" y="737235"/>
              <a:ext cx="5722620" cy="11734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11907</xdr:colOff>
      <xdr:row>0</xdr:row>
      <xdr:rowOff>369094</xdr:rowOff>
    </xdr:from>
    <xdr:to>
      <xdr:col>1</xdr:col>
      <xdr:colOff>1863567</xdr:colOff>
      <xdr:row>2</xdr:row>
      <xdr:rowOff>161902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916FEF-CBB3-4E00-830C-21DA933D2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532" y="369094"/>
          <a:ext cx="1851660" cy="6262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52917</xdr:rowOff>
    </xdr:from>
    <xdr:to>
      <xdr:col>3</xdr:col>
      <xdr:colOff>143510</xdr:colOff>
      <xdr:row>2</xdr:row>
      <xdr:rowOff>361663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57E536-DB5A-4CB8-8065-D14DB5E5E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52917"/>
          <a:ext cx="1851660" cy="6262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Documents%20and%20Settings/Kelly/Local%20Settings/Temporary%20Internet%20Files/OLKB1/TEMP/C.Lotus.Notes.Data/GRPFILES/Advisory%20Group/Strategy/Proposals%20Library/2002/Deutsche%20Bank/BDANALY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cld149\Downloads\1234%20W%20Randolph%20-%20Facade%20-%20202310161313.xlsx" TargetMode="External"/><Relationship Id="rId1" Type="http://schemas.openxmlformats.org/officeDocument/2006/relationships/externalLinkPath" Target="file:///C:\Users\mcld149\Downloads\1234%20W%20Randolph%20-%20Facade%20-%202023101613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\estimates\2003%20JOBS\03-098%20Hastings%20200%20McAllister\03-098%20Expande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ome\Conceptual%20Construction\Projects%20(Active)\CalPERS\Estimates\Budget%20Estimate%203.28.00%20Mett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EXCH1\&amp;PROJECT\96115\CON_BUDG\CONVENTI\CONVEN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sites/o365-amercostplanning/Shared%20Documents/Chicago/_Templates%20+%20Standards/CP%20Template%202021_07_20%20MasterForma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Users/dmclough/AppData/Local/Microsoft/Windows/INetCache/Content.Outlook/YYH0CO70/330%20North%20Green%20Fee%20Proposal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2011%20JOBS/11-104%20VA%20Alameda/DESIGN%20DEVELOPMENT%202%20(CURRENT)/11-104%20DD2%20VA%20ALAMEDA%2010-25-201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eystar365.sharepoint.com/sites/Estimating/Shared%20Documents/General/New%20topsheet%20template/Preconstruction%20Budget%20Template%20Single-Tab%2020210830.xlsm" TargetMode="External"/><Relationship Id="rId1" Type="http://schemas.openxmlformats.org/officeDocument/2006/relationships/externalLinkPath" Target="https://greystar365.sharepoint.com/sites/Estimating/Shared%20Documents/General/New%20topsheet%20template/Preconstruction%20Budget%20Template%20Single-Tab%202021083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chi01mf201\&amp;project\52017800\Block-125-budget4-1-9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Users/canderso/AppData/Local/Microsoft/Windows/Temporary%20Internet%20Files/Content.Outlook/60JTPJP8/CCL%20NM%201.14.1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Documents%20and%20Settings/gkertsman/Local%20Settings/Temporary%20Internet%20Files/OLK5B/Copy%20of%20YORAM%2012.14.06%20Copy%20of%2006-151A%20MASTER%20FORMAT%20SOFT%20SUBMITTAL%2012-14-06%20R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Users/petj003/AppData/Local/Microsoft/Windows/INetCache/Content.Outlook/BC7YBC9G/SB%20Nth%20Precinct%20CA%2007.16.2018%20(002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arkmail.clarkus.com/WINDOWS/temp/notesE1EF34/300%20N.%20LaSalle%20SD%20Value%20Engineering%20list%2011-29-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chi01mf201\&amp;project\BUDGET\BUDGET\TEMPD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Corporate%20Strategy%20and%20Investment/3.%20Capital%20Transactions/3.%20Chicago/10.%20Riverline/Models/The%20Cooper%20Model%20-%20with%20REIT%20Tax%20Model%2006.22.2018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EXCH1\&amp;PROJECT\COMMON\BLOCK120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andonZmuda\Desktop\Pittsburgh\Proforma\Proforma_VERVE%20Pittsburgh_20241015.xlsm" TargetMode="External"/><Relationship Id="rId1" Type="http://schemas.openxmlformats.org/officeDocument/2006/relationships/externalLinkPath" Target="file:///C:\Users\BrandonZmuda\Desktop\Pittsburgh\Proforma\Proforma_VERVE%20Pittsburgh_20241015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urk295\Downloads\CHI_DV_RES_Southbank%20C%20-%20Building%20C%20-%20Site%20Paving%20-%20202311201237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ndlease.sharepoint.com/2011%20JOBS/11-104%20VA%20Alameda/SCHEMATIC%20DESIGN%201/Schematic%20Design%204.30.12/11-104B%20VA%20Alameda%20-%204.20.2012%20y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FI\A%20-%20Business%20Development\2010%2011%20Treviso\15%20Cost%20Planning\15.1%20-%20CME%20definitivo\Consegna\OST%20-%20Computo%2020121%20edificio%2029%20carron%20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Exec Sum"/>
      <sheetName val="P&amp;L Bse"/>
      <sheetName val="P&amp;L Bse (2)"/>
      <sheetName val="RECON"/>
      <sheetName val="Sheet1"/>
      <sheetName val="Assum"/>
      <sheetName val="CF 1"/>
      <sheetName val="CF 2"/>
      <sheetName val="CF 3"/>
      <sheetName val="CF 4"/>
      <sheetName val="Assum 2"/>
      <sheetName val="CF 5"/>
      <sheetName val="CF 6"/>
      <sheetName val="CF 7"/>
      <sheetName val="CF 8"/>
      <sheetName val="Assum 3"/>
      <sheetName val="CF 9"/>
      <sheetName val="CF10"/>
      <sheetName val="CF11"/>
      <sheetName val="CF12"/>
      <sheetName val="Assum 4"/>
      <sheetName val="CF 13"/>
      <sheetName val="CF 14"/>
      <sheetName val="CF 15"/>
      <sheetName val="CF 16"/>
      <sheetName val="section II"/>
      <sheetName val="Assum 5"/>
      <sheetName val="CF 17"/>
      <sheetName val="CF 18"/>
      <sheetName val="CF 19"/>
      <sheetName val="CF 20"/>
      <sheetName val="Assum 6"/>
      <sheetName val="CF 21"/>
      <sheetName val="CF 22"/>
      <sheetName val="CF 23"/>
      <sheetName val="CF 24"/>
      <sheetName val="Assum 7"/>
      <sheetName val="CF 25"/>
      <sheetName val="CF 26"/>
      <sheetName val="CF 27"/>
      <sheetName val="Comm1"/>
      <sheetName val="Comm2"/>
      <sheetName val="Comm3"/>
      <sheetName val="Comm4"/>
      <sheetName val="Comm5"/>
      <sheetName val="Comm6"/>
      <sheetName val="Comm7"/>
      <sheetName val="Comm 8"/>
      <sheetName val="Comm 9"/>
      <sheetName val="Sum-cash"/>
      <sheetName val="Exist. oblig.Sum(PT)"/>
      <sheetName val="Summary(AT)"/>
      <sheetName val="Exec Sum"/>
      <sheetName val="tax-Bse"/>
      <sheetName val="TAX-Scen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ade"/>
      <sheetName val="Enumeration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(1)"/>
      <sheetName val="PH (3)"/>
      <sheetName val="CSI 3-PHASE SUMMARY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I"/>
      <sheetName val="Site&amp;Scope"/>
      <sheetName val="Schedule"/>
      <sheetName val="Cost Overview"/>
      <sheetName val="II"/>
      <sheetName val="Costs"/>
      <sheetName val="A&amp;E"/>
      <sheetName val="Other"/>
      <sheetName val="Fees"/>
      <sheetName val="FF&amp;E"/>
      <sheetName val="Notes"/>
      <sheetName val="III"/>
      <sheetName val="AREA"/>
      <sheetName val="Floorgross"/>
      <sheetName val="IV "/>
      <sheetName val="NARRATIVE"/>
      <sheetName val="V"/>
      <sheetName val="COMPEST"/>
      <sheetName val="FF&amp;E EST"/>
      <sheetName val="VI"/>
      <sheetName val="DOCUMENTS"/>
      <sheetName val="VII"/>
      <sheetName val="VIII"/>
      <sheetName val="IX"/>
      <sheetName val="COVER"/>
      <sheetName val="LETTER"/>
      <sheetName val="VE"/>
      <sheetName val="TOPSHEET"/>
      <sheetName val="GENERAL CONDITIONS"/>
      <sheetName val="SUMMARY"/>
      <sheetName val="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 sheet new"/>
      <sheetName val="Comm1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ver"/>
      <sheetName val="TOC"/>
      <sheetName val="Notes + Exclusions"/>
      <sheetName val="Resi Areas Example 01"/>
      <sheetName val="Resi Areas Example 02"/>
      <sheetName val="Office Areas Example"/>
      <sheetName val="Exec Summary"/>
      <sheetName val="TAB 2"/>
      <sheetName val="Summary MF"/>
      <sheetName val="Summary UF"/>
      <sheetName val="Shift Statement UF"/>
      <sheetName val="TAB 3"/>
      <sheetName val="Detail MasterFormat"/>
      <sheetName val="CP Concep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V"/>
      <sheetName val="Summary"/>
      <sheetName val="Non Billable"/>
      <sheetName val="Assumptions"/>
      <sheetName val="Specialty Services"/>
      <sheetName val="Matrix"/>
      <sheetName val="Pick List"/>
      <sheetName val="Pre Construction"/>
      <sheetName val="Manpower"/>
      <sheetName val="BR"/>
      <sheetName val="Field Support"/>
      <sheetName val="General Requirements"/>
      <sheetName val="Assumptions (Bid)"/>
      <sheetName val="Presentation (Bid)"/>
      <sheetName val="Pre Construction (Bid)"/>
      <sheetName val="Manpower (Bid)"/>
      <sheetName val="BR1"/>
      <sheetName val="Field Support (Bid)"/>
      <sheetName val="General Requirements (Bid)"/>
      <sheetName val="Federal Assumptions"/>
      <sheetName val="Federal FB&amp;T"/>
      <sheetName val="330 North Green Fee Propo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ble of Contect"/>
      <sheetName val="SECTION I"/>
      <sheetName val="PREFACE "/>
      <sheetName val="SECTION II"/>
      <sheetName val="SUMMARY"/>
      <sheetName val="OVERALL COST SHEET"/>
      <sheetName val="SECTION III"/>
      <sheetName val="OPC "/>
      <sheetName val="SECTION IV"/>
      <sheetName val="ON SITE UTILITIES"/>
      <sheetName val="SECTION V"/>
      <sheetName val="OPC SITE WORK"/>
      <sheetName val="ALTERNATES"/>
      <sheetName val="SECTION VI"/>
      <sheetName val="CMO BLDG"/>
      <sheetName val="SECTION VII"/>
      <sheetName val="CMO SITE WORK"/>
      <sheetName val="SECTION VIII"/>
      <sheetName val="OFF SITE UTILITIES"/>
      <sheetName val="SECTION IX"/>
      <sheetName val="NORTH ACCESS ROAD"/>
      <sheetName val="ROUTING"/>
      <sheetName val="Sheet1"/>
      <sheetName val="Sheet2"/>
      <sheetName val="Sheet3"/>
      <sheetName val="CUP"/>
      <sheetName val="Project Tracking-OPC"/>
      <sheetName val="Project Tracking"/>
      <sheetName val="Cemetary"/>
      <sheetName val="ph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FK5_nU0-NEOgYH9HeoVlG4inr0ilyzxNgGpAuc5ixWLkq3ieKKSvRY2Sx4IO11Nr" itemId="01TNZ6455STRK44QEYKJEYOY7CPQX4RJ5L">
      <xxl21:absoluteUrl r:id="rId2"/>
    </xxl21:alternateUrls>
    <sheetNames>
      <sheetName val="Lookups"/>
      <sheetName val="Vena Validations"/>
      <sheetName val="Project List"/>
      <sheetName val="BP and CC from Vena"/>
      <sheetName val="VENA SETUP MAPPINGS"/>
      <sheetName val="Topsheet"/>
      <sheetName val="CC LIST"/>
      <sheetName val="BP LIST"/>
      <sheetName val="SETUP"/>
      <sheetName val="Trend Log"/>
      <sheetName val="SKIN AREA"/>
      <sheetName val="FLOOR AREA"/>
      <sheetName val="VARIANCE - BID PACKAGE"/>
      <sheetName val="SUMMARY - BID PACKAGE"/>
      <sheetName val="SUMMARY - COST CODE"/>
      <sheetName val="GC &amp; GR"/>
      <sheetName val="Estimate Detail"/>
      <sheetName val="Change Log"/>
      <sheetName val="vena.tmp.7EC47338204F4F1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um Comparison"/>
      <sheetName val="Core &amp; Shell"/>
      <sheetName val="Build out Hotel"/>
      <sheetName val="Build out Retail"/>
      <sheetName val="Area Sheet"/>
      <sheetName val="Area Distribution"/>
      <sheetName val="Str. Area Distributi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o"/>
      <sheetName val="VE SUM"/>
      <sheetName val="Blank"/>
      <sheetName val="4"/>
      <sheetName val="B1"/>
      <sheetName val="E1"/>
      <sheetName val="E2"/>
      <sheetName val="E3"/>
      <sheetName val="E4"/>
      <sheetName val="E5"/>
      <sheetName val="E6"/>
      <sheetName val="E7"/>
      <sheetName val="E8"/>
      <sheetName val="E9"/>
      <sheetName val="E10"/>
      <sheetName val="E11"/>
      <sheetName val="E12"/>
      <sheetName val="E13"/>
      <sheetName val="E14"/>
      <sheetName val="E15"/>
      <sheetName val="E16"/>
      <sheetName val="E17"/>
      <sheetName val="E18"/>
      <sheetName val="E19"/>
      <sheetName val="E20"/>
      <sheetName val="E21"/>
      <sheetName val="E22"/>
      <sheetName val="E23"/>
      <sheetName val="End"/>
      <sheetName val="compest"/>
      <sheetName val="fact sheet new"/>
      <sheetName val="Comm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FACE AND NOTES (2)"/>
      <sheetName val="Ex Summary"/>
      <sheetName val="#1  SUMMARY TERM B "/>
      <sheetName val="#1 DETAIL EST. TERM B"/>
      <sheetName val="#1a  SUMMARY PED BRIDGE TO PARK"/>
      <sheetName val="#1a DETAIL EST. PED BRDG TO PAR"/>
      <sheetName val="#1b  SUMMARY BAGGAGE TUNNEL "/>
      <sheetName val="#1b DETAIL ESTIMATE BAG TUN(21)"/>
      <sheetName val="#2  SUMMARY CONCOURSE B"/>
      <sheetName val="#2 DETAIL ESTIMATE CONCOURSE B"/>
      <sheetName val="#2a SUMMARY  JET BRIDGES "/>
      <sheetName val="#2a DETAIL ESTIMATE JET BR (20)"/>
      <sheetName val="#2b SUMMARY PASS FIXED WALKWAY"/>
      <sheetName val="#2b DETAIL ESTIMATE PASS FIX WA"/>
      <sheetName val="#2c SUMMARY UTILITY CORRIDOR"/>
      <sheetName val="#2c DETAIL ESTIMATE UTIL CORR"/>
      <sheetName val="#3 SUMMARY BAGGAGE HANDLING SYS"/>
      <sheetName val="#3 DETAIL ESTIMATE BAG HAN (18)"/>
      <sheetName val="#4 SUMMARY FF&amp;E"/>
      <sheetName val="# 4DETAIL ESTIMATE FF&amp;E (17)"/>
      <sheetName val="#5 SUMMARY SECURITY "/>
      <sheetName val="#5 DETAIL ESTIMATE SECURIT (16)"/>
      <sheetName val="#6 SUMMARY COMMUNICATIONS SYS"/>
      <sheetName val="#6 DETAIL ESTIMATE COMMO S (15)"/>
      <sheetName val="#7SUMMARY EXIST BLDG DEMOLITION"/>
      <sheetName val="#7DETAIL ESTIMATE BLDG DEMO(14)"/>
      <sheetName val="#8 SUMMARY  LANDSIDE,R,L,T "/>
      <sheetName val="#8 DETAIL ESTIMATE LAND S  (13)"/>
      <sheetName val="#9 Summary Airside-Apron &amp; Uti"/>
      <sheetName val="#9 Airside-Apron &amp; Utilties"/>
      <sheetName val="#10 SUMMARY AUTO PEOPLE MOVER  "/>
      <sheetName val="#10 DETAIL ESTIMATE AUTO  P.M."/>
      <sheetName val="#10a SUMMARY FIXED FACILITIES"/>
      <sheetName val="#10a DETAIL ESTIMATE (10)"/>
      <sheetName val="#10b SUMMARY SYSTEMS "/>
      <sheetName val="#10b DETAIL ESTIMATE SYSTE  (9)"/>
      <sheetName val="#11 DETAIL ESTIMATE CEN PLT (9)"/>
      <sheetName val="#12 SUMMARY CENT UT TUN (2)"/>
      <sheetName val="#12 DETAIL ESTIMATE CEN UT  (2)"/>
      <sheetName val="#13 Summary Parking"/>
      <sheetName val="#13 Detail Parking"/>
      <sheetName val="#14 SUMMARY HOTEL TOWER  (2)"/>
      <sheetName val="#14 DETAIL ESTIMATE HOTEL  (7)"/>
      <sheetName val="#15 SUMMARY AIRPORT ADMIN O (2)"/>
      <sheetName val="#15 DETAIL ESTIMATE A.P. AD (6)"/>
      <sheetName val="#16 SUMMARY REMOVE LOADING  (2)"/>
      <sheetName val="#16 DETAIL ESTIMATE REM L.D (5)"/>
      <sheetName val="#17 Summary Terminal A"/>
      <sheetName val="#17 Detail Terminal A"/>
      <sheetName val="#18 Summary Concourse A"/>
      <sheetName val="#18 Detail Concourse A"/>
      <sheetName val="#19 SUMMARY BAGGAGE HANDLIN (2)"/>
      <sheetName val="#19 DETAIL ESTIMATE BAG HAN (5)"/>
      <sheetName val="#20 SUMMARY FF&amp;E A (2)"/>
      <sheetName val="#20 DETAIL ESTIMATE FF&amp;E (3)"/>
      <sheetName val="#21 SUMMARY SECURITY A   (2)"/>
      <sheetName val="#21 DETAIL ESTIMATE SECURIA (6)"/>
      <sheetName val="#22 SUMMARY COMMUNICATIONS  (2)"/>
      <sheetName val="#22 DETAIL ESTIMATE COMM SY (5)"/>
      <sheetName val="#23 SUMMARY INTERIM INTL TERM"/>
      <sheetName val="#23 DETAIL ESTIMATE INT INTL(3)"/>
      <sheetName val="#24 SUMMARY PUB SAFETY BLDG (2)"/>
      <sheetName val="#24 DETAIL ESTIMATEPUB SAF (3)"/>
      <sheetName val="#25 SUMMARY CENT REC FACILI (2)"/>
      <sheetName val="#25 DETAIL ESTIMATE CENT RE (2)"/>
      <sheetName val="Take-off Terminal"/>
      <sheetName val="ROU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A"/>
      <sheetName val="Inputs"/>
      <sheetName val="Revenue &amp; Opex Budget"/>
      <sheetName val="Open Site Budget"/>
      <sheetName val="Development Budget"/>
      <sheetName val="Capital Structure"/>
      <sheetName val="Bld A"/>
      <sheetName val="Bld B"/>
      <sheetName val="Bld C"/>
      <sheetName val="Bld D (ACTUAL)"/>
      <sheetName val="Bld D (FSS)"/>
      <sheetName val="Bld E"/>
      <sheetName val="Open Site CF"/>
      <sheetName val="Monthly Cash Flows"/>
      <sheetName val="Timing"/>
      <sheetName val="A - Area"/>
      <sheetName val="B - Area"/>
      <sheetName val="C - Area"/>
      <sheetName val="E - Area"/>
      <sheetName val="Post Diss Comparison"/>
      <sheetName val="Land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VE"/>
      <sheetName val="Bovis"/>
      <sheetName val="TI"/>
      <sheetName val="OWPP TI Budget"/>
      <sheetName val="OWPP FF&amp;E Budg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ing"/>
      <sheetName val="cmo site work"/>
      <sheetName val="opc "/>
    </sheetNames>
    <sheetDataSet>
      <sheetData sheetId="0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User_Guide"/>
      <sheetName val="FMV"/>
      <sheetName val="Summary"/>
      <sheetName val="Financial_Statements (Annual)"/>
      <sheetName val="Annual_CF"/>
      <sheetName val="Inputs"/>
      <sheetName val="Opex_budget"/>
      <sheetName val="Project_Costs"/>
      <sheetName val="Leasing_Schedule"/>
      <sheetName val="Mth_Cashflow"/>
      <sheetName val="Financial Model&gt;&gt;"/>
      <sheetName val="EY Tax Model &gt;&gt;"/>
      <sheetName val="Cover "/>
      <sheetName val="Scope and Limitations"/>
      <sheetName val="Assumptions"/>
      <sheetName val="REIT Inputs"/>
      <sheetName val="Executive Summary"/>
      <sheetName val="REITTI and Distribution Req"/>
      <sheetName val="REIT Income Tests"/>
      <sheetName val="REIT Asset Tests"/>
      <sheetName val="ADS Depreciation"/>
      <sheetName val="MACRS Deprec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-chart"/>
      <sheetName val="Hotel Fact Sheet"/>
      <sheetName val="Hotel  Summary"/>
      <sheetName val="Hotel Detailed Estimate"/>
      <sheetName val="Guestroom Finishes"/>
      <sheetName val="Gross SF Areas"/>
      <sheetName val="17th Floor Alternate"/>
      <sheetName val="detail masterformat"/>
      <sheetName val="Assumptions"/>
      <sheetName val="BR"/>
      <sheetName val="Field Support"/>
      <sheetName val="General Requirements"/>
      <sheetName val="Manpower"/>
      <sheetName val="Pic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ecutive Summary"/>
      <sheetName val="Development Summary"/>
      <sheetName val="Cash Flow"/>
      <sheetName val="Assumptions"/>
      <sheetName val="Development"/>
      <sheetName val="Construction Pricing"/>
      <sheetName val="Program"/>
      <sheetName val="Proforma Comparison"/>
      <sheetName val="Sale Proceeds"/>
      <sheetName val="1-Yr Waterfall"/>
      <sheetName val="3-Yr Waterfall"/>
      <sheetName val="3-Yr Co-GP Waterfall"/>
      <sheetName val="FR Waterfall Analysis"/>
      <sheetName val="4-Yr Waterfall"/>
      <sheetName val="Returns Exhibit"/>
      <sheetName val="Historic OpEx Comparison"/>
      <sheetName val="Change Log"/>
      <sheetName val="Reassessed 1-Yr Waterfall"/>
      <sheetName val="Reassessed 3-Yr Waterfall"/>
      <sheetName val="Reassessed 4-Yr Waterf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ing C _ Site Paving"/>
      <sheetName val="Enumerations"/>
    </sheetNames>
    <sheetDataSet>
      <sheetData sheetId="0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ble of Contect"/>
      <sheetName val="SECTION I"/>
      <sheetName val="PREFACE "/>
      <sheetName val="SECTION II"/>
      <sheetName val="SUMMARY"/>
      <sheetName val="SECTION III"/>
      <sheetName val="OPC "/>
      <sheetName val="SECTION IV"/>
      <sheetName val="CUP"/>
      <sheetName val="SECTION V"/>
      <sheetName val="ON SITE UTILITIES"/>
      <sheetName val="SECTION VI"/>
      <sheetName val="OPC SITE WORK-1"/>
      <sheetName val="SECTION VII"/>
      <sheetName val="OPC SITE WORK-2"/>
      <sheetName val="SECTION VIII"/>
      <sheetName val="CMO BLDG"/>
      <sheetName val="SECTION IX"/>
      <sheetName val="CMO SITE WORK"/>
      <sheetName val="SECTION XII"/>
      <sheetName val="OFF SITE UTILITIES"/>
      <sheetName val="SECTION XIII"/>
      <sheetName val="NORTH ACCESS ROAD"/>
      <sheetName val="ROUTING"/>
      <sheetName val="Sheet1"/>
      <sheetName val="Sheet2"/>
      <sheetName val="Sheet3"/>
      <sheetName val="Comparison Summ W. Concept"/>
      <sheetName val="SECTION X"/>
      <sheetName val="CEMETERY"/>
      <sheetName val="SECTION XI"/>
      <sheetName val="CEMETERY ACCESS 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uto_metrico_estimativo"/>
      <sheetName val="EPU_VENETO_2010"/>
      <sheetName val="NUOVI_PREZZI"/>
      <sheetName val="PACCHETTI"/>
      <sheetName val="DATI"/>
      <sheetName val="Computo_metrico_estimativo2"/>
      <sheetName val="EPU_VENETO_20102"/>
      <sheetName val="NUOVI_PREZZI2"/>
      <sheetName val="Computo_metrico_estimativo1"/>
      <sheetName val="EPU_VENETO_20101"/>
      <sheetName val="NUOVI_PREZZI1"/>
      <sheetName val="Computo metrico estimativo"/>
      <sheetName val="EPU VENETO 2010"/>
      <sheetName val="NUOVI PREZZI"/>
      <sheetName val="Computo_metrico_estimativo3"/>
      <sheetName val="EPU_VENETO_20103"/>
      <sheetName val="NUOVI_PREZZI3"/>
      <sheetName val="Computo_metrico_estimativo4"/>
      <sheetName val="EPU_VENETO_20104"/>
      <sheetName val="NUOVI_PREZZI4"/>
      <sheetName val="Area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70528E5-41B6-412F-8D4E-03E87D7D50F4}">
  <we:reference id="wa200004829" version="1.3.6.1" store="en-US" storeType="OMEX"/>
  <we:alternateReferences>
    <we:reference id="wa200004829" version="1.3.6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_xldudf_TS_BIND</we:customFunctionIds>
        <we:customFunctionIds>_xldudf_TS_SOFR</we:customFunctionIds>
        <we:customFunctionIds>_xldudf_TS_TIMESERIES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F453491-B50A-4FA3-8A75-C684112E9A49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>
    <tabColor rgb="FF0066FF"/>
    <pageSetUpPr fitToPage="1"/>
  </sheetPr>
  <dimension ref="A1:AF107"/>
  <sheetViews>
    <sheetView showGridLines="0" topLeftCell="A4" zoomScaleNormal="100" zoomScaleSheetLayoutView="100" workbookViewId="0">
      <selection activeCell="L5" sqref="L5"/>
    </sheetView>
  </sheetViews>
  <sheetFormatPr defaultRowHeight="12.5" outlineLevelCol="1"/>
  <cols>
    <col min="1" max="1" width="2.54296875" style="1" customWidth="1"/>
    <col min="2" max="2" width="42.54296875" style="1" customWidth="1"/>
    <col min="3" max="5" width="14.54296875" style="1" customWidth="1"/>
    <col min="6" max="6" width="12.81640625" style="1" customWidth="1"/>
    <col min="7" max="8" width="17.81640625" style="1" customWidth="1"/>
    <col min="9" max="9" width="9.453125" style="1" customWidth="1"/>
    <col min="10" max="12" width="14.54296875" style="1" customWidth="1"/>
    <col min="13" max="13" width="9.81640625" style="447" customWidth="1"/>
    <col min="14" max="15" width="9.81640625" style="1" customWidth="1"/>
    <col min="16" max="16" width="14.54296875" style="1" customWidth="1"/>
    <col min="17" max="17" width="9.81640625" style="1" customWidth="1"/>
    <col min="18" max="18" width="12.26953125" style="1" bestFit="1" customWidth="1"/>
    <col min="19" max="19" width="11.54296875" style="1" customWidth="1" outlineLevel="1"/>
    <col min="20" max="20" width="2.54296875" style="1" customWidth="1" outlineLevel="1"/>
    <col min="21" max="21" width="23" style="1" customWidth="1" outlineLevel="1"/>
    <col min="22" max="22" width="2.54296875" style="1" customWidth="1"/>
    <col min="23" max="28" width="9.1796875" style="1"/>
    <col min="29" max="29" width="26.81640625" style="1" customWidth="1"/>
    <col min="30" max="31" width="9.1796875" style="1"/>
    <col min="32" max="32" width="11.54296875" style="1" bestFit="1" customWidth="1"/>
    <col min="33" max="261" width="9.1796875" style="1"/>
    <col min="262" max="262" width="39.453125" style="1" customWidth="1"/>
    <col min="263" max="263" width="18" style="1" customWidth="1"/>
    <col min="264" max="265" width="11" style="1" customWidth="1"/>
    <col min="266" max="266" width="6.54296875" style="1" customWidth="1"/>
    <col min="267" max="267" width="13.54296875" style="1" customWidth="1"/>
    <col min="268" max="269" width="9.1796875" style="1"/>
    <col min="270" max="272" width="10.453125" style="1" customWidth="1"/>
    <col min="273" max="273" width="12.453125" style="1" customWidth="1"/>
    <col min="274" max="517" width="9.1796875" style="1"/>
    <col min="518" max="518" width="39.453125" style="1" customWidth="1"/>
    <col min="519" max="519" width="18" style="1" customWidth="1"/>
    <col min="520" max="521" width="11" style="1" customWidth="1"/>
    <col min="522" max="522" width="6.54296875" style="1" customWidth="1"/>
    <col min="523" max="523" width="13.54296875" style="1" customWidth="1"/>
    <col min="524" max="525" width="9.1796875" style="1"/>
    <col min="526" max="528" width="10.453125" style="1" customWidth="1"/>
    <col min="529" max="529" width="12.453125" style="1" customWidth="1"/>
    <col min="530" max="773" width="9.1796875" style="1"/>
    <col min="774" max="774" width="39.453125" style="1" customWidth="1"/>
    <col min="775" max="775" width="18" style="1" customWidth="1"/>
    <col min="776" max="777" width="11" style="1" customWidth="1"/>
    <col min="778" max="778" width="6.54296875" style="1" customWidth="1"/>
    <col min="779" max="779" width="13.54296875" style="1" customWidth="1"/>
    <col min="780" max="781" width="9.1796875" style="1"/>
    <col min="782" max="784" width="10.453125" style="1" customWidth="1"/>
    <col min="785" max="785" width="12.453125" style="1" customWidth="1"/>
    <col min="786" max="1029" width="9.1796875" style="1"/>
    <col min="1030" max="1030" width="39.453125" style="1" customWidth="1"/>
    <col min="1031" max="1031" width="18" style="1" customWidth="1"/>
    <col min="1032" max="1033" width="11" style="1" customWidth="1"/>
    <col min="1034" max="1034" width="6.54296875" style="1" customWidth="1"/>
    <col min="1035" max="1035" width="13.54296875" style="1" customWidth="1"/>
    <col min="1036" max="1037" width="9.1796875" style="1"/>
    <col min="1038" max="1040" width="10.453125" style="1" customWidth="1"/>
    <col min="1041" max="1041" width="12.453125" style="1" customWidth="1"/>
    <col min="1042" max="1285" width="9.1796875" style="1"/>
    <col min="1286" max="1286" width="39.453125" style="1" customWidth="1"/>
    <col min="1287" max="1287" width="18" style="1" customWidth="1"/>
    <col min="1288" max="1289" width="11" style="1" customWidth="1"/>
    <col min="1290" max="1290" width="6.54296875" style="1" customWidth="1"/>
    <col min="1291" max="1291" width="13.54296875" style="1" customWidth="1"/>
    <col min="1292" max="1293" width="9.1796875" style="1"/>
    <col min="1294" max="1296" width="10.453125" style="1" customWidth="1"/>
    <col min="1297" max="1297" width="12.453125" style="1" customWidth="1"/>
    <col min="1298" max="1541" width="9.1796875" style="1"/>
    <col min="1542" max="1542" width="39.453125" style="1" customWidth="1"/>
    <col min="1543" max="1543" width="18" style="1" customWidth="1"/>
    <col min="1544" max="1545" width="11" style="1" customWidth="1"/>
    <col min="1546" max="1546" width="6.54296875" style="1" customWidth="1"/>
    <col min="1547" max="1547" width="13.54296875" style="1" customWidth="1"/>
    <col min="1548" max="1549" width="9.1796875" style="1"/>
    <col min="1550" max="1552" width="10.453125" style="1" customWidth="1"/>
    <col min="1553" max="1553" width="12.453125" style="1" customWidth="1"/>
    <col min="1554" max="1797" width="9.1796875" style="1"/>
    <col min="1798" max="1798" width="39.453125" style="1" customWidth="1"/>
    <col min="1799" max="1799" width="18" style="1" customWidth="1"/>
    <col min="1800" max="1801" width="11" style="1" customWidth="1"/>
    <col min="1802" max="1802" width="6.54296875" style="1" customWidth="1"/>
    <col min="1803" max="1803" width="13.54296875" style="1" customWidth="1"/>
    <col min="1804" max="1805" width="9.1796875" style="1"/>
    <col min="1806" max="1808" width="10.453125" style="1" customWidth="1"/>
    <col min="1809" max="1809" width="12.453125" style="1" customWidth="1"/>
    <col min="1810" max="2053" width="9.1796875" style="1"/>
    <col min="2054" max="2054" width="39.453125" style="1" customWidth="1"/>
    <col min="2055" max="2055" width="18" style="1" customWidth="1"/>
    <col min="2056" max="2057" width="11" style="1" customWidth="1"/>
    <col min="2058" max="2058" width="6.54296875" style="1" customWidth="1"/>
    <col min="2059" max="2059" width="13.54296875" style="1" customWidth="1"/>
    <col min="2060" max="2061" width="9.1796875" style="1"/>
    <col min="2062" max="2064" width="10.453125" style="1" customWidth="1"/>
    <col min="2065" max="2065" width="12.453125" style="1" customWidth="1"/>
    <col min="2066" max="2309" width="9.1796875" style="1"/>
    <col min="2310" max="2310" width="39.453125" style="1" customWidth="1"/>
    <col min="2311" max="2311" width="18" style="1" customWidth="1"/>
    <col min="2312" max="2313" width="11" style="1" customWidth="1"/>
    <col min="2314" max="2314" width="6.54296875" style="1" customWidth="1"/>
    <col min="2315" max="2315" width="13.54296875" style="1" customWidth="1"/>
    <col min="2316" max="2317" width="9.1796875" style="1"/>
    <col min="2318" max="2320" width="10.453125" style="1" customWidth="1"/>
    <col min="2321" max="2321" width="12.453125" style="1" customWidth="1"/>
    <col min="2322" max="2565" width="9.1796875" style="1"/>
    <col min="2566" max="2566" width="39.453125" style="1" customWidth="1"/>
    <col min="2567" max="2567" width="18" style="1" customWidth="1"/>
    <col min="2568" max="2569" width="11" style="1" customWidth="1"/>
    <col min="2570" max="2570" width="6.54296875" style="1" customWidth="1"/>
    <col min="2571" max="2571" width="13.54296875" style="1" customWidth="1"/>
    <col min="2572" max="2573" width="9.1796875" style="1"/>
    <col min="2574" max="2576" width="10.453125" style="1" customWidth="1"/>
    <col min="2577" max="2577" width="12.453125" style="1" customWidth="1"/>
    <col min="2578" max="2821" width="9.1796875" style="1"/>
    <col min="2822" max="2822" width="39.453125" style="1" customWidth="1"/>
    <col min="2823" max="2823" width="18" style="1" customWidth="1"/>
    <col min="2824" max="2825" width="11" style="1" customWidth="1"/>
    <col min="2826" max="2826" width="6.54296875" style="1" customWidth="1"/>
    <col min="2827" max="2827" width="13.54296875" style="1" customWidth="1"/>
    <col min="2828" max="2829" width="9.1796875" style="1"/>
    <col min="2830" max="2832" width="10.453125" style="1" customWidth="1"/>
    <col min="2833" max="2833" width="12.453125" style="1" customWidth="1"/>
    <col min="2834" max="3077" width="9.1796875" style="1"/>
    <col min="3078" max="3078" width="39.453125" style="1" customWidth="1"/>
    <col min="3079" max="3079" width="18" style="1" customWidth="1"/>
    <col min="3080" max="3081" width="11" style="1" customWidth="1"/>
    <col min="3082" max="3082" width="6.54296875" style="1" customWidth="1"/>
    <col min="3083" max="3083" width="13.54296875" style="1" customWidth="1"/>
    <col min="3084" max="3085" width="9.1796875" style="1"/>
    <col min="3086" max="3088" width="10.453125" style="1" customWidth="1"/>
    <col min="3089" max="3089" width="12.453125" style="1" customWidth="1"/>
    <col min="3090" max="3333" width="9.1796875" style="1"/>
    <col min="3334" max="3334" width="39.453125" style="1" customWidth="1"/>
    <col min="3335" max="3335" width="18" style="1" customWidth="1"/>
    <col min="3336" max="3337" width="11" style="1" customWidth="1"/>
    <col min="3338" max="3338" width="6.54296875" style="1" customWidth="1"/>
    <col min="3339" max="3339" width="13.54296875" style="1" customWidth="1"/>
    <col min="3340" max="3341" width="9.1796875" style="1"/>
    <col min="3342" max="3344" width="10.453125" style="1" customWidth="1"/>
    <col min="3345" max="3345" width="12.453125" style="1" customWidth="1"/>
    <col min="3346" max="3589" width="9.1796875" style="1"/>
    <col min="3590" max="3590" width="39.453125" style="1" customWidth="1"/>
    <col min="3591" max="3591" width="18" style="1" customWidth="1"/>
    <col min="3592" max="3593" width="11" style="1" customWidth="1"/>
    <col min="3594" max="3594" width="6.54296875" style="1" customWidth="1"/>
    <col min="3595" max="3595" width="13.54296875" style="1" customWidth="1"/>
    <col min="3596" max="3597" width="9.1796875" style="1"/>
    <col min="3598" max="3600" width="10.453125" style="1" customWidth="1"/>
    <col min="3601" max="3601" width="12.453125" style="1" customWidth="1"/>
    <col min="3602" max="3845" width="9.1796875" style="1"/>
    <col min="3846" max="3846" width="39.453125" style="1" customWidth="1"/>
    <col min="3847" max="3847" width="18" style="1" customWidth="1"/>
    <col min="3848" max="3849" width="11" style="1" customWidth="1"/>
    <col min="3850" max="3850" width="6.54296875" style="1" customWidth="1"/>
    <col min="3851" max="3851" width="13.54296875" style="1" customWidth="1"/>
    <col min="3852" max="3853" width="9.1796875" style="1"/>
    <col min="3854" max="3856" width="10.453125" style="1" customWidth="1"/>
    <col min="3857" max="3857" width="12.453125" style="1" customWidth="1"/>
    <col min="3858" max="4101" width="9.1796875" style="1"/>
    <col min="4102" max="4102" width="39.453125" style="1" customWidth="1"/>
    <col min="4103" max="4103" width="18" style="1" customWidth="1"/>
    <col min="4104" max="4105" width="11" style="1" customWidth="1"/>
    <col min="4106" max="4106" width="6.54296875" style="1" customWidth="1"/>
    <col min="4107" max="4107" width="13.54296875" style="1" customWidth="1"/>
    <col min="4108" max="4109" width="9.1796875" style="1"/>
    <col min="4110" max="4112" width="10.453125" style="1" customWidth="1"/>
    <col min="4113" max="4113" width="12.453125" style="1" customWidth="1"/>
    <col min="4114" max="4357" width="9.1796875" style="1"/>
    <col min="4358" max="4358" width="39.453125" style="1" customWidth="1"/>
    <col min="4359" max="4359" width="18" style="1" customWidth="1"/>
    <col min="4360" max="4361" width="11" style="1" customWidth="1"/>
    <col min="4362" max="4362" width="6.54296875" style="1" customWidth="1"/>
    <col min="4363" max="4363" width="13.54296875" style="1" customWidth="1"/>
    <col min="4364" max="4365" width="9.1796875" style="1"/>
    <col min="4366" max="4368" width="10.453125" style="1" customWidth="1"/>
    <col min="4369" max="4369" width="12.453125" style="1" customWidth="1"/>
    <col min="4370" max="4613" width="9.1796875" style="1"/>
    <col min="4614" max="4614" width="39.453125" style="1" customWidth="1"/>
    <col min="4615" max="4615" width="18" style="1" customWidth="1"/>
    <col min="4616" max="4617" width="11" style="1" customWidth="1"/>
    <col min="4618" max="4618" width="6.54296875" style="1" customWidth="1"/>
    <col min="4619" max="4619" width="13.54296875" style="1" customWidth="1"/>
    <col min="4620" max="4621" width="9.1796875" style="1"/>
    <col min="4622" max="4624" width="10.453125" style="1" customWidth="1"/>
    <col min="4625" max="4625" width="12.453125" style="1" customWidth="1"/>
    <col min="4626" max="4869" width="9.1796875" style="1"/>
    <col min="4870" max="4870" width="39.453125" style="1" customWidth="1"/>
    <col min="4871" max="4871" width="18" style="1" customWidth="1"/>
    <col min="4872" max="4873" width="11" style="1" customWidth="1"/>
    <col min="4874" max="4874" width="6.54296875" style="1" customWidth="1"/>
    <col min="4875" max="4875" width="13.54296875" style="1" customWidth="1"/>
    <col min="4876" max="4877" width="9.1796875" style="1"/>
    <col min="4878" max="4880" width="10.453125" style="1" customWidth="1"/>
    <col min="4881" max="4881" width="12.453125" style="1" customWidth="1"/>
    <col min="4882" max="5125" width="9.1796875" style="1"/>
    <col min="5126" max="5126" width="39.453125" style="1" customWidth="1"/>
    <col min="5127" max="5127" width="18" style="1" customWidth="1"/>
    <col min="5128" max="5129" width="11" style="1" customWidth="1"/>
    <col min="5130" max="5130" width="6.54296875" style="1" customWidth="1"/>
    <col min="5131" max="5131" width="13.54296875" style="1" customWidth="1"/>
    <col min="5132" max="5133" width="9.1796875" style="1"/>
    <col min="5134" max="5136" width="10.453125" style="1" customWidth="1"/>
    <col min="5137" max="5137" width="12.453125" style="1" customWidth="1"/>
    <col min="5138" max="5381" width="9.1796875" style="1"/>
    <col min="5382" max="5382" width="39.453125" style="1" customWidth="1"/>
    <col min="5383" max="5383" width="18" style="1" customWidth="1"/>
    <col min="5384" max="5385" width="11" style="1" customWidth="1"/>
    <col min="5386" max="5386" width="6.54296875" style="1" customWidth="1"/>
    <col min="5387" max="5387" width="13.54296875" style="1" customWidth="1"/>
    <col min="5388" max="5389" width="9.1796875" style="1"/>
    <col min="5390" max="5392" width="10.453125" style="1" customWidth="1"/>
    <col min="5393" max="5393" width="12.453125" style="1" customWidth="1"/>
    <col min="5394" max="5637" width="9.1796875" style="1"/>
    <col min="5638" max="5638" width="39.453125" style="1" customWidth="1"/>
    <col min="5639" max="5639" width="18" style="1" customWidth="1"/>
    <col min="5640" max="5641" width="11" style="1" customWidth="1"/>
    <col min="5642" max="5642" width="6.54296875" style="1" customWidth="1"/>
    <col min="5643" max="5643" width="13.54296875" style="1" customWidth="1"/>
    <col min="5644" max="5645" width="9.1796875" style="1"/>
    <col min="5646" max="5648" width="10.453125" style="1" customWidth="1"/>
    <col min="5649" max="5649" width="12.453125" style="1" customWidth="1"/>
    <col min="5650" max="5893" width="9.1796875" style="1"/>
    <col min="5894" max="5894" width="39.453125" style="1" customWidth="1"/>
    <col min="5895" max="5895" width="18" style="1" customWidth="1"/>
    <col min="5896" max="5897" width="11" style="1" customWidth="1"/>
    <col min="5898" max="5898" width="6.54296875" style="1" customWidth="1"/>
    <col min="5899" max="5899" width="13.54296875" style="1" customWidth="1"/>
    <col min="5900" max="5901" width="9.1796875" style="1"/>
    <col min="5902" max="5904" width="10.453125" style="1" customWidth="1"/>
    <col min="5905" max="5905" width="12.453125" style="1" customWidth="1"/>
    <col min="5906" max="6149" width="9.1796875" style="1"/>
    <col min="6150" max="6150" width="39.453125" style="1" customWidth="1"/>
    <col min="6151" max="6151" width="18" style="1" customWidth="1"/>
    <col min="6152" max="6153" width="11" style="1" customWidth="1"/>
    <col min="6154" max="6154" width="6.54296875" style="1" customWidth="1"/>
    <col min="6155" max="6155" width="13.54296875" style="1" customWidth="1"/>
    <col min="6156" max="6157" width="9.1796875" style="1"/>
    <col min="6158" max="6160" width="10.453125" style="1" customWidth="1"/>
    <col min="6161" max="6161" width="12.453125" style="1" customWidth="1"/>
    <col min="6162" max="6405" width="9.1796875" style="1"/>
    <col min="6406" max="6406" width="39.453125" style="1" customWidth="1"/>
    <col min="6407" max="6407" width="18" style="1" customWidth="1"/>
    <col min="6408" max="6409" width="11" style="1" customWidth="1"/>
    <col min="6410" max="6410" width="6.54296875" style="1" customWidth="1"/>
    <col min="6411" max="6411" width="13.54296875" style="1" customWidth="1"/>
    <col min="6412" max="6413" width="9.1796875" style="1"/>
    <col min="6414" max="6416" width="10.453125" style="1" customWidth="1"/>
    <col min="6417" max="6417" width="12.453125" style="1" customWidth="1"/>
    <col min="6418" max="6661" width="9.1796875" style="1"/>
    <col min="6662" max="6662" width="39.453125" style="1" customWidth="1"/>
    <col min="6663" max="6663" width="18" style="1" customWidth="1"/>
    <col min="6664" max="6665" width="11" style="1" customWidth="1"/>
    <col min="6666" max="6666" width="6.54296875" style="1" customWidth="1"/>
    <col min="6667" max="6667" width="13.54296875" style="1" customWidth="1"/>
    <col min="6668" max="6669" width="9.1796875" style="1"/>
    <col min="6670" max="6672" width="10.453125" style="1" customWidth="1"/>
    <col min="6673" max="6673" width="12.453125" style="1" customWidth="1"/>
    <col min="6674" max="6917" width="9.1796875" style="1"/>
    <col min="6918" max="6918" width="39.453125" style="1" customWidth="1"/>
    <col min="6919" max="6919" width="18" style="1" customWidth="1"/>
    <col min="6920" max="6921" width="11" style="1" customWidth="1"/>
    <col min="6922" max="6922" width="6.54296875" style="1" customWidth="1"/>
    <col min="6923" max="6923" width="13.54296875" style="1" customWidth="1"/>
    <col min="6924" max="6925" width="9.1796875" style="1"/>
    <col min="6926" max="6928" width="10.453125" style="1" customWidth="1"/>
    <col min="6929" max="6929" width="12.453125" style="1" customWidth="1"/>
    <col min="6930" max="7173" width="9.1796875" style="1"/>
    <col min="7174" max="7174" width="39.453125" style="1" customWidth="1"/>
    <col min="7175" max="7175" width="18" style="1" customWidth="1"/>
    <col min="7176" max="7177" width="11" style="1" customWidth="1"/>
    <col min="7178" max="7178" width="6.54296875" style="1" customWidth="1"/>
    <col min="7179" max="7179" width="13.54296875" style="1" customWidth="1"/>
    <col min="7180" max="7181" width="9.1796875" style="1"/>
    <col min="7182" max="7184" width="10.453125" style="1" customWidth="1"/>
    <col min="7185" max="7185" width="12.453125" style="1" customWidth="1"/>
    <col min="7186" max="7429" width="9.1796875" style="1"/>
    <col min="7430" max="7430" width="39.453125" style="1" customWidth="1"/>
    <col min="7431" max="7431" width="18" style="1" customWidth="1"/>
    <col min="7432" max="7433" width="11" style="1" customWidth="1"/>
    <col min="7434" max="7434" width="6.54296875" style="1" customWidth="1"/>
    <col min="7435" max="7435" width="13.54296875" style="1" customWidth="1"/>
    <col min="7436" max="7437" width="9.1796875" style="1"/>
    <col min="7438" max="7440" width="10.453125" style="1" customWidth="1"/>
    <col min="7441" max="7441" width="12.453125" style="1" customWidth="1"/>
    <col min="7442" max="7685" width="9.1796875" style="1"/>
    <col min="7686" max="7686" width="39.453125" style="1" customWidth="1"/>
    <col min="7687" max="7687" width="18" style="1" customWidth="1"/>
    <col min="7688" max="7689" width="11" style="1" customWidth="1"/>
    <col min="7690" max="7690" width="6.54296875" style="1" customWidth="1"/>
    <col min="7691" max="7691" width="13.54296875" style="1" customWidth="1"/>
    <col min="7692" max="7693" width="9.1796875" style="1"/>
    <col min="7694" max="7696" width="10.453125" style="1" customWidth="1"/>
    <col min="7697" max="7697" width="12.453125" style="1" customWidth="1"/>
    <col min="7698" max="7941" width="9.1796875" style="1"/>
    <col min="7942" max="7942" width="39.453125" style="1" customWidth="1"/>
    <col min="7943" max="7943" width="18" style="1" customWidth="1"/>
    <col min="7944" max="7945" width="11" style="1" customWidth="1"/>
    <col min="7946" max="7946" width="6.54296875" style="1" customWidth="1"/>
    <col min="7947" max="7947" width="13.54296875" style="1" customWidth="1"/>
    <col min="7948" max="7949" width="9.1796875" style="1"/>
    <col min="7950" max="7952" width="10.453125" style="1" customWidth="1"/>
    <col min="7953" max="7953" width="12.453125" style="1" customWidth="1"/>
    <col min="7954" max="8197" width="9.1796875" style="1"/>
    <col min="8198" max="8198" width="39.453125" style="1" customWidth="1"/>
    <col min="8199" max="8199" width="18" style="1" customWidth="1"/>
    <col min="8200" max="8201" width="11" style="1" customWidth="1"/>
    <col min="8202" max="8202" width="6.54296875" style="1" customWidth="1"/>
    <col min="8203" max="8203" width="13.54296875" style="1" customWidth="1"/>
    <col min="8204" max="8205" width="9.1796875" style="1"/>
    <col min="8206" max="8208" width="10.453125" style="1" customWidth="1"/>
    <col min="8209" max="8209" width="12.453125" style="1" customWidth="1"/>
    <col min="8210" max="8453" width="9.1796875" style="1"/>
    <col min="8454" max="8454" width="39.453125" style="1" customWidth="1"/>
    <col min="8455" max="8455" width="18" style="1" customWidth="1"/>
    <col min="8456" max="8457" width="11" style="1" customWidth="1"/>
    <col min="8458" max="8458" width="6.54296875" style="1" customWidth="1"/>
    <col min="8459" max="8459" width="13.54296875" style="1" customWidth="1"/>
    <col min="8460" max="8461" width="9.1796875" style="1"/>
    <col min="8462" max="8464" width="10.453125" style="1" customWidth="1"/>
    <col min="8465" max="8465" width="12.453125" style="1" customWidth="1"/>
    <col min="8466" max="8709" width="9.1796875" style="1"/>
    <col min="8710" max="8710" width="39.453125" style="1" customWidth="1"/>
    <col min="8711" max="8711" width="18" style="1" customWidth="1"/>
    <col min="8712" max="8713" width="11" style="1" customWidth="1"/>
    <col min="8714" max="8714" width="6.54296875" style="1" customWidth="1"/>
    <col min="8715" max="8715" width="13.54296875" style="1" customWidth="1"/>
    <col min="8716" max="8717" width="9.1796875" style="1"/>
    <col min="8718" max="8720" width="10.453125" style="1" customWidth="1"/>
    <col min="8721" max="8721" width="12.453125" style="1" customWidth="1"/>
    <col min="8722" max="8965" width="9.1796875" style="1"/>
    <col min="8966" max="8966" width="39.453125" style="1" customWidth="1"/>
    <col min="8967" max="8967" width="18" style="1" customWidth="1"/>
    <col min="8968" max="8969" width="11" style="1" customWidth="1"/>
    <col min="8970" max="8970" width="6.54296875" style="1" customWidth="1"/>
    <col min="8971" max="8971" width="13.54296875" style="1" customWidth="1"/>
    <col min="8972" max="8973" width="9.1796875" style="1"/>
    <col min="8974" max="8976" width="10.453125" style="1" customWidth="1"/>
    <col min="8977" max="8977" width="12.453125" style="1" customWidth="1"/>
    <col min="8978" max="9221" width="9.1796875" style="1"/>
    <col min="9222" max="9222" width="39.453125" style="1" customWidth="1"/>
    <col min="9223" max="9223" width="18" style="1" customWidth="1"/>
    <col min="9224" max="9225" width="11" style="1" customWidth="1"/>
    <col min="9226" max="9226" width="6.54296875" style="1" customWidth="1"/>
    <col min="9227" max="9227" width="13.54296875" style="1" customWidth="1"/>
    <col min="9228" max="9229" width="9.1796875" style="1"/>
    <col min="9230" max="9232" width="10.453125" style="1" customWidth="1"/>
    <col min="9233" max="9233" width="12.453125" style="1" customWidth="1"/>
    <col min="9234" max="9477" width="9.1796875" style="1"/>
    <col min="9478" max="9478" width="39.453125" style="1" customWidth="1"/>
    <col min="9479" max="9479" width="18" style="1" customWidth="1"/>
    <col min="9480" max="9481" width="11" style="1" customWidth="1"/>
    <col min="9482" max="9482" width="6.54296875" style="1" customWidth="1"/>
    <col min="9483" max="9483" width="13.54296875" style="1" customWidth="1"/>
    <col min="9484" max="9485" width="9.1796875" style="1"/>
    <col min="9486" max="9488" width="10.453125" style="1" customWidth="1"/>
    <col min="9489" max="9489" width="12.453125" style="1" customWidth="1"/>
    <col min="9490" max="9733" width="9.1796875" style="1"/>
    <col min="9734" max="9734" width="39.453125" style="1" customWidth="1"/>
    <col min="9735" max="9735" width="18" style="1" customWidth="1"/>
    <col min="9736" max="9737" width="11" style="1" customWidth="1"/>
    <col min="9738" max="9738" width="6.54296875" style="1" customWidth="1"/>
    <col min="9739" max="9739" width="13.54296875" style="1" customWidth="1"/>
    <col min="9740" max="9741" width="9.1796875" style="1"/>
    <col min="9742" max="9744" width="10.453125" style="1" customWidth="1"/>
    <col min="9745" max="9745" width="12.453125" style="1" customWidth="1"/>
    <col min="9746" max="9989" width="9.1796875" style="1"/>
    <col min="9990" max="9990" width="39.453125" style="1" customWidth="1"/>
    <col min="9991" max="9991" width="18" style="1" customWidth="1"/>
    <col min="9992" max="9993" width="11" style="1" customWidth="1"/>
    <col min="9994" max="9994" width="6.54296875" style="1" customWidth="1"/>
    <col min="9995" max="9995" width="13.54296875" style="1" customWidth="1"/>
    <col min="9996" max="9997" width="9.1796875" style="1"/>
    <col min="9998" max="10000" width="10.453125" style="1" customWidth="1"/>
    <col min="10001" max="10001" width="12.453125" style="1" customWidth="1"/>
    <col min="10002" max="10245" width="9.1796875" style="1"/>
    <col min="10246" max="10246" width="39.453125" style="1" customWidth="1"/>
    <col min="10247" max="10247" width="18" style="1" customWidth="1"/>
    <col min="10248" max="10249" width="11" style="1" customWidth="1"/>
    <col min="10250" max="10250" width="6.54296875" style="1" customWidth="1"/>
    <col min="10251" max="10251" width="13.54296875" style="1" customWidth="1"/>
    <col min="10252" max="10253" width="9.1796875" style="1"/>
    <col min="10254" max="10256" width="10.453125" style="1" customWidth="1"/>
    <col min="10257" max="10257" width="12.453125" style="1" customWidth="1"/>
    <col min="10258" max="10501" width="9.1796875" style="1"/>
    <col min="10502" max="10502" width="39.453125" style="1" customWidth="1"/>
    <col min="10503" max="10503" width="18" style="1" customWidth="1"/>
    <col min="10504" max="10505" width="11" style="1" customWidth="1"/>
    <col min="10506" max="10506" width="6.54296875" style="1" customWidth="1"/>
    <col min="10507" max="10507" width="13.54296875" style="1" customWidth="1"/>
    <col min="10508" max="10509" width="9.1796875" style="1"/>
    <col min="10510" max="10512" width="10.453125" style="1" customWidth="1"/>
    <col min="10513" max="10513" width="12.453125" style="1" customWidth="1"/>
    <col min="10514" max="10757" width="9.1796875" style="1"/>
    <col min="10758" max="10758" width="39.453125" style="1" customWidth="1"/>
    <col min="10759" max="10759" width="18" style="1" customWidth="1"/>
    <col min="10760" max="10761" width="11" style="1" customWidth="1"/>
    <col min="10762" max="10762" width="6.54296875" style="1" customWidth="1"/>
    <col min="10763" max="10763" width="13.54296875" style="1" customWidth="1"/>
    <col min="10764" max="10765" width="9.1796875" style="1"/>
    <col min="10766" max="10768" width="10.453125" style="1" customWidth="1"/>
    <col min="10769" max="10769" width="12.453125" style="1" customWidth="1"/>
    <col min="10770" max="11013" width="9.1796875" style="1"/>
    <col min="11014" max="11014" width="39.453125" style="1" customWidth="1"/>
    <col min="11015" max="11015" width="18" style="1" customWidth="1"/>
    <col min="11016" max="11017" width="11" style="1" customWidth="1"/>
    <col min="11018" max="11018" width="6.54296875" style="1" customWidth="1"/>
    <col min="11019" max="11019" width="13.54296875" style="1" customWidth="1"/>
    <col min="11020" max="11021" width="9.1796875" style="1"/>
    <col min="11022" max="11024" width="10.453125" style="1" customWidth="1"/>
    <col min="11025" max="11025" width="12.453125" style="1" customWidth="1"/>
    <col min="11026" max="11269" width="9.1796875" style="1"/>
    <col min="11270" max="11270" width="39.453125" style="1" customWidth="1"/>
    <col min="11271" max="11271" width="18" style="1" customWidth="1"/>
    <col min="11272" max="11273" width="11" style="1" customWidth="1"/>
    <col min="11274" max="11274" width="6.54296875" style="1" customWidth="1"/>
    <col min="11275" max="11275" width="13.54296875" style="1" customWidth="1"/>
    <col min="11276" max="11277" width="9.1796875" style="1"/>
    <col min="11278" max="11280" width="10.453125" style="1" customWidth="1"/>
    <col min="11281" max="11281" width="12.453125" style="1" customWidth="1"/>
    <col min="11282" max="11525" width="9.1796875" style="1"/>
    <col min="11526" max="11526" width="39.453125" style="1" customWidth="1"/>
    <col min="11527" max="11527" width="18" style="1" customWidth="1"/>
    <col min="11528" max="11529" width="11" style="1" customWidth="1"/>
    <col min="11530" max="11530" width="6.54296875" style="1" customWidth="1"/>
    <col min="11531" max="11531" width="13.54296875" style="1" customWidth="1"/>
    <col min="11532" max="11533" width="9.1796875" style="1"/>
    <col min="11534" max="11536" width="10.453125" style="1" customWidth="1"/>
    <col min="11537" max="11537" width="12.453125" style="1" customWidth="1"/>
    <col min="11538" max="11781" width="9.1796875" style="1"/>
    <col min="11782" max="11782" width="39.453125" style="1" customWidth="1"/>
    <col min="11783" max="11783" width="18" style="1" customWidth="1"/>
    <col min="11784" max="11785" width="11" style="1" customWidth="1"/>
    <col min="11786" max="11786" width="6.54296875" style="1" customWidth="1"/>
    <col min="11787" max="11787" width="13.54296875" style="1" customWidth="1"/>
    <col min="11788" max="11789" width="9.1796875" style="1"/>
    <col min="11790" max="11792" width="10.453125" style="1" customWidth="1"/>
    <col min="11793" max="11793" width="12.453125" style="1" customWidth="1"/>
    <col min="11794" max="12037" width="9.1796875" style="1"/>
    <col min="12038" max="12038" width="39.453125" style="1" customWidth="1"/>
    <col min="12039" max="12039" width="18" style="1" customWidth="1"/>
    <col min="12040" max="12041" width="11" style="1" customWidth="1"/>
    <col min="12042" max="12042" width="6.54296875" style="1" customWidth="1"/>
    <col min="12043" max="12043" width="13.54296875" style="1" customWidth="1"/>
    <col min="12044" max="12045" width="9.1796875" style="1"/>
    <col min="12046" max="12048" width="10.453125" style="1" customWidth="1"/>
    <col min="12049" max="12049" width="12.453125" style="1" customWidth="1"/>
    <col min="12050" max="12293" width="9.1796875" style="1"/>
    <col min="12294" max="12294" width="39.453125" style="1" customWidth="1"/>
    <col min="12295" max="12295" width="18" style="1" customWidth="1"/>
    <col min="12296" max="12297" width="11" style="1" customWidth="1"/>
    <col min="12298" max="12298" width="6.54296875" style="1" customWidth="1"/>
    <col min="12299" max="12299" width="13.54296875" style="1" customWidth="1"/>
    <col min="12300" max="12301" width="9.1796875" style="1"/>
    <col min="12302" max="12304" width="10.453125" style="1" customWidth="1"/>
    <col min="12305" max="12305" width="12.453125" style="1" customWidth="1"/>
    <col min="12306" max="12549" width="9.1796875" style="1"/>
    <col min="12550" max="12550" width="39.453125" style="1" customWidth="1"/>
    <col min="12551" max="12551" width="18" style="1" customWidth="1"/>
    <col min="12552" max="12553" width="11" style="1" customWidth="1"/>
    <col min="12554" max="12554" width="6.54296875" style="1" customWidth="1"/>
    <col min="12555" max="12555" width="13.54296875" style="1" customWidth="1"/>
    <col min="12556" max="12557" width="9.1796875" style="1"/>
    <col min="12558" max="12560" width="10.453125" style="1" customWidth="1"/>
    <col min="12561" max="12561" width="12.453125" style="1" customWidth="1"/>
    <col min="12562" max="12805" width="9.1796875" style="1"/>
    <col min="12806" max="12806" width="39.453125" style="1" customWidth="1"/>
    <col min="12807" max="12807" width="18" style="1" customWidth="1"/>
    <col min="12808" max="12809" width="11" style="1" customWidth="1"/>
    <col min="12810" max="12810" width="6.54296875" style="1" customWidth="1"/>
    <col min="12811" max="12811" width="13.54296875" style="1" customWidth="1"/>
    <col min="12812" max="12813" width="9.1796875" style="1"/>
    <col min="12814" max="12816" width="10.453125" style="1" customWidth="1"/>
    <col min="12817" max="12817" width="12.453125" style="1" customWidth="1"/>
    <col min="12818" max="13061" width="9.1796875" style="1"/>
    <col min="13062" max="13062" width="39.453125" style="1" customWidth="1"/>
    <col min="13063" max="13063" width="18" style="1" customWidth="1"/>
    <col min="13064" max="13065" width="11" style="1" customWidth="1"/>
    <col min="13066" max="13066" width="6.54296875" style="1" customWidth="1"/>
    <col min="13067" max="13067" width="13.54296875" style="1" customWidth="1"/>
    <col min="13068" max="13069" width="9.1796875" style="1"/>
    <col min="13070" max="13072" width="10.453125" style="1" customWidth="1"/>
    <col min="13073" max="13073" width="12.453125" style="1" customWidth="1"/>
    <col min="13074" max="13317" width="9.1796875" style="1"/>
    <col min="13318" max="13318" width="39.453125" style="1" customWidth="1"/>
    <col min="13319" max="13319" width="18" style="1" customWidth="1"/>
    <col min="13320" max="13321" width="11" style="1" customWidth="1"/>
    <col min="13322" max="13322" width="6.54296875" style="1" customWidth="1"/>
    <col min="13323" max="13323" width="13.54296875" style="1" customWidth="1"/>
    <col min="13324" max="13325" width="9.1796875" style="1"/>
    <col min="13326" max="13328" width="10.453125" style="1" customWidth="1"/>
    <col min="13329" max="13329" width="12.453125" style="1" customWidth="1"/>
    <col min="13330" max="13573" width="9.1796875" style="1"/>
    <col min="13574" max="13574" width="39.453125" style="1" customWidth="1"/>
    <col min="13575" max="13575" width="18" style="1" customWidth="1"/>
    <col min="13576" max="13577" width="11" style="1" customWidth="1"/>
    <col min="13578" max="13578" width="6.54296875" style="1" customWidth="1"/>
    <col min="13579" max="13579" width="13.54296875" style="1" customWidth="1"/>
    <col min="13580" max="13581" width="9.1796875" style="1"/>
    <col min="13582" max="13584" width="10.453125" style="1" customWidth="1"/>
    <col min="13585" max="13585" width="12.453125" style="1" customWidth="1"/>
    <col min="13586" max="13829" width="9.1796875" style="1"/>
    <col min="13830" max="13830" width="39.453125" style="1" customWidth="1"/>
    <col min="13831" max="13831" width="18" style="1" customWidth="1"/>
    <col min="13832" max="13833" width="11" style="1" customWidth="1"/>
    <col min="13834" max="13834" width="6.54296875" style="1" customWidth="1"/>
    <col min="13835" max="13835" width="13.54296875" style="1" customWidth="1"/>
    <col min="13836" max="13837" width="9.1796875" style="1"/>
    <col min="13838" max="13840" width="10.453125" style="1" customWidth="1"/>
    <col min="13841" max="13841" width="12.453125" style="1" customWidth="1"/>
    <col min="13842" max="14085" width="9.1796875" style="1"/>
    <col min="14086" max="14086" width="39.453125" style="1" customWidth="1"/>
    <col min="14087" max="14087" width="18" style="1" customWidth="1"/>
    <col min="14088" max="14089" width="11" style="1" customWidth="1"/>
    <col min="14090" max="14090" width="6.54296875" style="1" customWidth="1"/>
    <col min="14091" max="14091" width="13.54296875" style="1" customWidth="1"/>
    <col min="14092" max="14093" width="9.1796875" style="1"/>
    <col min="14094" max="14096" width="10.453125" style="1" customWidth="1"/>
    <col min="14097" max="14097" width="12.453125" style="1" customWidth="1"/>
    <col min="14098" max="14341" width="9.1796875" style="1"/>
    <col min="14342" max="14342" width="39.453125" style="1" customWidth="1"/>
    <col min="14343" max="14343" width="18" style="1" customWidth="1"/>
    <col min="14344" max="14345" width="11" style="1" customWidth="1"/>
    <col min="14346" max="14346" width="6.54296875" style="1" customWidth="1"/>
    <col min="14347" max="14347" width="13.54296875" style="1" customWidth="1"/>
    <col min="14348" max="14349" width="9.1796875" style="1"/>
    <col min="14350" max="14352" width="10.453125" style="1" customWidth="1"/>
    <col min="14353" max="14353" width="12.453125" style="1" customWidth="1"/>
    <col min="14354" max="14597" width="9.1796875" style="1"/>
    <col min="14598" max="14598" width="39.453125" style="1" customWidth="1"/>
    <col min="14599" max="14599" width="18" style="1" customWidth="1"/>
    <col min="14600" max="14601" width="11" style="1" customWidth="1"/>
    <col min="14602" max="14602" width="6.54296875" style="1" customWidth="1"/>
    <col min="14603" max="14603" width="13.54296875" style="1" customWidth="1"/>
    <col min="14604" max="14605" width="9.1796875" style="1"/>
    <col min="14606" max="14608" width="10.453125" style="1" customWidth="1"/>
    <col min="14609" max="14609" width="12.453125" style="1" customWidth="1"/>
    <col min="14610" max="14853" width="9.1796875" style="1"/>
    <col min="14854" max="14854" width="39.453125" style="1" customWidth="1"/>
    <col min="14855" max="14855" width="18" style="1" customWidth="1"/>
    <col min="14856" max="14857" width="11" style="1" customWidth="1"/>
    <col min="14858" max="14858" width="6.54296875" style="1" customWidth="1"/>
    <col min="14859" max="14859" width="13.54296875" style="1" customWidth="1"/>
    <col min="14860" max="14861" width="9.1796875" style="1"/>
    <col min="14862" max="14864" width="10.453125" style="1" customWidth="1"/>
    <col min="14865" max="14865" width="12.453125" style="1" customWidth="1"/>
    <col min="14866" max="15109" width="9.1796875" style="1"/>
    <col min="15110" max="15110" width="39.453125" style="1" customWidth="1"/>
    <col min="15111" max="15111" width="18" style="1" customWidth="1"/>
    <col min="15112" max="15113" width="11" style="1" customWidth="1"/>
    <col min="15114" max="15114" width="6.54296875" style="1" customWidth="1"/>
    <col min="15115" max="15115" width="13.54296875" style="1" customWidth="1"/>
    <col min="15116" max="15117" width="9.1796875" style="1"/>
    <col min="15118" max="15120" width="10.453125" style="1" customWidth="1"/>
    <col min="15121" max="15121" width="12.453125" style="1" customWidth="1"/>
    <col min="15122" max="15365" width="9.1796875" style="1"/>
    <col min="15366" max="15366" width="39.453125" style="1" customWidth="1"/>
    <col min="15367" max="15367" width="18" style="1" customWidth="1"/>
    <col min="15368" max="15369" width="11" style="1" customWidth="1"/>
    <col min="15370" max="15370" width="6.54296875" style="1" customWidth="1"/>
    <col min="15371" max="15371" width="13.54296875" style="1" customWidth="1"/>
    <col min="15372" max="15373" width="9.1796875" style="1"/>
    <col min="15374" max="15376" width="10.453125" style="1" customWidth="1"/>
    <col min="15377" max="15377" width="12.453125" style="1" customWidth="1"/>
    <col min="15378" max="15621" width="9.1796875" style="1"/>
    <col min="15622" max="15622" width="39.453125" style="1" customWidth="1"/>
    <col min="15623" max="15623" width="18" style="1" customWidth="1"/>
    <col min="15624" max="15625" width="11" style="1" customWidth="1"/>
    <col min="15626" max="15626" width="6.54296875" style="1" customWidth="1"/>
    <col min="15627" max="15627" width="13.54296875" style="1" customWidth="1"/>
    <col min="15628" max="15629" width="9.1796875" style="1"/>
    <col min="15630" max="15632" width="10.453125" style="1" customWidth="1"/>
    <col min="15633" max="15633" width="12.453125" style="1" customWidth="1"/>
    <col min="15634" max="15877" width="9.1796875" style="1"/>
    <col min="15878" max="15878" width="39.453125" style="1" customWidth="1"/>
    <col min="15879" max="15879" width="18" style="1" customWidth="1"/>
    <col min="15880" max="15881" width="11" style="1" customWidth="1"/>
    <col min="15882" max="15882" width="6.54296875" style="1" customWidth="1"/>
    <col min="15883" max="15883" width="13.54296875" style="1" customWidth="1"/>
    <col min="15884" max="15885" width="9.1796875" style="1"/>
    <col min="15886" max="15888" width="10.453125" style="1" customWidth="1"/>
    <col min="15889" max="15889" width="12.453125" style="1" customWidth="1"/>
    <col min="15890" max="16133" width="9.1796875" style="1"/>
    <col min="16134" max="16134" width="39.453125" style="1" customWidth="1"/>
    <col min="16135" max="16135" width="18" style="1" customWidth="1"/>
    <col min="16136" max="16137" width="11" style="1" customWidth="1"/>
    <col min="16138" max="16138" width="6.54296875" style="1" customWidth="1"/>
    <col min="16139" max="16139" width="13.54296875" style="1" customWidth="1"/>
    <col min="16140" max="16141" width="9.1796875" style="1"/>
    <col min="16142" max="16144" width="10.453125" style="1" customWidth="1"/>
    <col min="16145" max="16145" width="12.453125" style="1" customWidth="1"/>
    <col min="16146" max="16384" width="9.1796875" style="1"/>
  </cols>
  <sheetData>
    <row r="1" spans="1:32" s="1033" customFormat="1" ht="50.15" customHeight="1">
      <c r="B1" s="2" t="str">
        <f>$E$5&amp; " EXECUTIVE SUMMARY"</f>
        <v>VERVE Chapel Hill EXECUTIVE SUMMARY</v>
      </c>
      <c r="C1" s="2"/>
      <c r="D1" s="1034"/>
      <c r="E1" s="1034"/>
      <c r="F1" s="1034"/>
      <c r="G1" s="1034"/>
      <c r="H1" s="1034"/>
      <c r="I1" s="2"/>
      <c r="J1" s="2"/>
      <c r="K1" s="2"/>
      <c r="L1" s="2"/>
      <c r="N1" s="1715"/>
      <c r="O1"/>
      <c r="P1"/>
      <c r="Q1"/>
      <c r="R1"/>
      <c r="S1"/>
      <c r="T1"/>
      <c r="U1"/>
    </row>
    <row r="2" spans="1:32" ht="4.4000000000000004" customHeight="1" thickBot="1">
      <c r="B2" s="1485"/>
      <c r="C2" s="1479"/>
      <c r="D2" s="1485"/>
      <c r="E2" s="1485"/>
      <c r="F2" s="1485"/>
      <c r="G2" s="1485"/>
      <c r="H2" s="1485"/>
      <c r="I2" s="1485"/>
      <c r="J2" s="1485"/>
      <c r="K2" s="1485"/>
      <c r="L2" s="1485"/>
      <c r="M2" s="1"/>
      <c r="N2" s="1715"/>
      <c r="O2"/>
      <c r="P2"/>
      <c r="Q2"/>
      <c r="R2"/>
      <c r="S2"/>
      <c r="T2"/>
      <c r="U2"/>
    </row>
    <row r="3" spans="1:32" ht="12.75" customHeight="1" thickBot="1">
      <c r="F3" s="448"/>
      <c r="G3" s="448"/>
      <c r="H3" s="448"/>
      <c r="I3" s="446"/>
      <c r="J3" s="446"/>
      <c r="K3" s="446"/>
      <c r="L3" s="446"/>
      <c r="M3" s="1"/>
      <c r="N3" s="1715"/>
      <c r="O3"/>
      <c r="P3"/>
      <c r="Q3"/>
      <c r="R3"/>
      <c r="S3"/>
      <c r="T3"/>
      <c r="U3"/>
    </row>
    <row r="4" spans="1:32" ht="14.25" customHeight="1" thickBot="1">
      <c r="B4" s="449" t="s">
        <v>0</v>
      </c>
      <c r="C4" s="1351"/>
      <c r="D4" s="1351"/>
      <c r="E4" s="1352"/>
      <c r="G4" s="449" t="s">
        <v>1</v>
      </c>
      <c r="H4" s="1351"/>
      <c r="I4" s="1352"/>
      <c r="J4" s="449"/>
      <c r="K4" s="1351"/>
      <c r="L4" s="1352"/>
      <c r="M4" s="1"/>
      <c r="N4" s="1715"/>
      <c r="O4"/>
      <c r="P4"/>
      <c r="Q4"/>
      <c r="R4"/>
      <c r="S4"/>
      <c r="T4"/>
      <c r="U4"/>
    </row>
    <row r="5" spans="1:32" ht="14.25" customHeight="1">
      <c r="B5" s="8" t="s">
        <v>2</v>
      </c>
      <c r="D5" s="1709"/>
      <c r="E5" s="1712" t="s">
        <v>847</v>
      </c>
      <c r="G5" s="604" t="s">
        <v>3</v>
      </c>
      <c r="H5" s="604"/>
      <c r="I5" s="477"/>
      <c r="J5" s="477"/>
      <c r="K5" s="1719" t="s">
        <v>5</v>
      </c>
      <c r="L5" s="735">
        <f ca="1">C48</f>
        <v>238953970.65224046</v>
      </c>
      <c r="M5" s="1"/>
      <c r="N5" s="1715"/>
      <c r="O5"/>
      <c r="P5"/>
      <c r="Q5"/>
      <c r="R5"/>
      <c r="S5"/>
      <c r="T5"/>
      <c r="U5"/>
    </row>
    <row r="6" spans="1:32" ht="14.25" customHeight="1">
      <c r="B6" s="8" t="s">
        <v>4</v>
      </c>
      <c r="D6" s="1709"/>
      <c r="E6" s="1712" t="s">
        <v>848</v>
      </c>
      <c r="G6" s="1717" t="str">
        <f>"Yr. "&amp;K6&amp;" Return on Cost"</f>
        <v>Yr. 2 Return on Cost</v>
      </c>
      <c r="H6" s="604"/>
      <c r="I6" s="8"/>
      <c r="J6" s="8"/>
      <c r="K6" s="1719">
        <v>2</v>
      </c>
      <c r="L6" s="1718">
        <f ca="1">OFFSET('Cash Flow'!$F$46,0,K6-1)</f>
        <v>8.3265659112206333E-2</v>
      </c>
      <c r="M6" s="1"/>
      <c r="N6" s="1715"/>
      <c r="O6"/>
      <c r="P6"/>
      <c r="Q6"/>
      <c r="R6"/>
      <c r="S6"/>
      <c r="T6"/>
      <c r="U6"/>
    </row>
    <row r="7" spans="1:32">
      <c r="B7" s="8" t="s">
        <v>6</v>
      </c>
      <c r="D7" s="1710"/>
      <c r="E7" s="1713">
        <v>46753</v>
      </c>
      <c r="G7" s="1717" t="s">
        <v>9</v>
      </c>
      <c r="H7" s="604"/>
      <c r="I7" s="8"/>
      <c r="J7" s="8"/>
      <c r="K7"/>
      <c r="L7" s="1720">
        <f ca="1">((L6*100)-(J15*100))*100</f>
        <v>317.65659112206339</v>
      </c>
      <c r="M7" s="463"/>
      <c r="N7" s="1715"/>
      <c r="O7"/>
      <c r="P7"/>
      <c r="Q7"/>
      <c r="R7"/>
      <c r="S7"/>
      <c r="T7"/>
      <c r="U7"/>
    </row>
    <row r="8" spans="1:32" ht="14.25" customHeight="1">
      <c r="B8" s="8" t="s">
        <v>7</v>
      </c>
      <c r="E8" s="1713">
        <v>46082</v>
      </c>
      <c r="G8"/>
      <c r="H8" s="604"/>
      <c r="I8" s="8"/>
      <c r="J8" s="8"/>
      <c r="K8" s="8"/>
      <c r="L8"/>
      <c r="M8" s="1716"/>
      <c r="N8" s="1715"/>
      <c r="O8"/>
      <c r="P8"/>
      <c r="Q8"/>
      <c r="R8"/>
      <c r="S8"/>
      <c r="T8"/>
      <c r="U8"/>
    </row>
    <row r="9" spans="1:32" ht="14.25" customHeight="1">
      <c r="B9" s="8" t="s">
        <v>10</v>
      </c>
      <c r="D9" s="1709"/>
      <c r="E9" s="1019">
        <f>+Development!H19</f>
        <v>7.7800045913682281</v>
      </c>
      <c r="M9" s="1"/>
      <c r="N9" s="1715"/>
      <c r="O9"/>
      <c r="P9"/>
      <c r="Q9"/>
      <c r="R9"/>
      <c r="S9"/>
      <c r="T9"/>
      <c r="U9"/>
    </row>
    <row r="10" spans="1:32" ht="14.25" customHeight="1">
      <c r="B10" s="8" t="s">
        <v>11</v>
      </c>
      <c r="D10" s="1709"/>
      <c r="E10" s="1712" t="s">
        <v>849</v>
      </c>
      <c r="G10" s="8" t="s">
        <v>12</v>
      </c>
      <c r="H10" s="8"/>
      <c r="L10" s="1714" t="s">
        <v>13</v>
      </c>
      <c r="M10" s="1"/>
      <c r="N10" s="1715"/>
      <c r="O10"/>
      <c r="P10"/>
      <c r="Q10"/>
      <c r="R10"/>
      <c r="S10"/>
      <c r="T10"/>
      <c r="U10"/>
    </row>
    <row r="11" spans="1:32" ht="14.25" customHeight="1">
      <c r="B11" s="8" t="s">
        <v>14</v>
      </c>
      <c r="E11" s="1712" t="s">
        <v>851</v>
      </c>
      <c r="G11" s="8" t="s">
        <v>15</v>
      </c>
      <c r="H11" s="8"/>
      <c r="L11" s="1714">
        <v>7.4999999999999997E-3</v>
      </c>
      <c r="M11" s="1"/>
      <c r="N11" s="1715"/>
      <c r="O11"/>
      <c r="P11"/>
      <c r="Q11"/>
      <c r="R11"/>
      <c r="S11"/>
      <c r="T11"/>
      <c r="U11"/>
    </row>
    <row r="12" spans="1:32" ht="14.25" customHeight="1">
      <c r="B12" s="8" t="s">
        <v>16</v>
      </c>
      <c r="E12" s="455">
        <f>+Assumptions!D6</f>
        <v>461.33501396496064</v>
      </c>
      <c r="M12" s="1"/>
      <c r="N12" s="1715"/>
      <c r="O12"/>
      <c r="P12"/>
      <c r="Q12"/>
      <c r="R12"/>
      <c r="S12"/>
      <c r="T12"/>
      <c r="U12"/>
    </row>
    <row r="13" spans="1:32" ht="14.25" customHeight="1" thickBot="1">
      <c r="B13" s="8" t="s">
        <v>17</v>
      </c>
      <c r="E13" s="455">
        <f>+Assumptions!M22</f>
        <v>1241.4577061191917</v>
      </c>
      <c r="G13" s="1478" t="str">
        <f>"Holding Period after Delivery ("&amp;TEXT($C$72,"M/d/YY")&amp;")"</f>
        <v>Holding Period after Delivery (8/1/30)</v>
      </c>
      <c r="H13" s="1478"/>
      <c r="I13" s="1479"/>
      <c r="J13" s="1486">
        <v>1</v>
      </c>
      <c r="K13" s="734">
        <v>3</v>
      </c>
      <c r="L13" s="1487">
        <v>4</v>
      </c>
      <c r="AF13" s="453"/>
    </row>
    <row r="14" spans="1:32" ht="14.25" customHeight="1">
      <c r="B14" s="8" t="s">
        <v>18</v>
      </c>
      <c r="E14" s="456">
        <f>Beds/Units</f>
        <v>2.691011235955056</v>
      </c>
      <c r="G14" s="470" t="s">
        <v>19</v>
      </c>
      <c r="H14" s="470"/>
      <c r="J14" s="727">
        <f>+'1-Yr Waterfall'!R12</f>
        <v>48060</v>
      </c>
      <c r="K14" s="912">
        <f>+'3-Yr Waterfall'!R12</f>
        <v>48791</v>
      </c>
      <c r="L14" s="728">
        <f>+'4-Yr Waterfall'!R12</f>
        <v>49156</v>
      </c>
      <c r="AF14" s="453"/>
    </row>
    <row r="15" spans="1:32" ht="14.25" customHeight="1">
      <c r="A15" s="458"/>
      <c r="B15" s="8" t="s">
        <v>20</v>
      </c>
      <c r="E15" s="457">
        <f>+ResiParkingSpaces+Assumptions!D39</f>
        <v>624</v>
      </c>
      <c r="G15" s="470" t="s">
        <v>21</v>
      </c>
      <c r="H15" s="470"/>
      <c r="J15" s="729">
        <v>5.1499999999999997E-2</v>
      </c>
      <c r="K15" s="911">
        <v>5.3499999999999999E-2</v>
      </c>
      <c r="L15" s="730">
        <v>5.45E-2</v>
      </c>
      <c r="V15" s="458"/>
    </row>
    <row r="16" spans="1:32" ht="14.25" customHeight="1">
      <c r="A16" s="458"/>
      <c r="B16" s="8" t="s">
        <v>22</v>
      </c>
      <c r="E16" s="457">
        <f>+Assumptions!D21</f>
        <v>624</v>
      </c>
      <c r="G16" s="731" t="s">
        <v>23</v>
      </c>
      <c r="H16" s="731"/>
      <c r="I16" s="732"/>
      <c r="J16" s="1211">
        <f ca="1">'Returns Exhibit'!F9</f>
        <v>0.3682219204422239</v>
      </c>
      <c r="K16" s="1212">
        <f ca="1">'Returns Exhibit'!F21</f>
        <v>0.29012798174017673</v>
      </c>
      <c r="L16" s="1213">
        <f ca="1">'Returns Exhibit'!F33</f>
        <v>0.26983899469988137</v>
      </c>
      <c r="V16" s="458"/>
      <c r="AF16" s="463"/>
    </row>
    <row r="17" spans="1:23" ht="14.25" customHeight="1">
      <c r="A17" s="458"/>
      <c r="B17" s="8" t="s">
        <v>24</v>
      </c>
      <c r="D17" s="1711"/>
      <c r="E17" s="459">
        <f>E16/Units</f>
        <v>1.3525962285780331</v>
      </c>
      <c r="G17" s="731" t="s">
        <v>25</v>
      </c>
      <c r="H17" s="731"/>
      <c r="I17" s="733"/>
      <c r="J17" s="840">
        <f ca="1">'Returns Exhibit'!G9</f>
        <v>2.780628511729859</v>
      </c>
      <c r="K17" s="1285">
        <f ca="1">'Returns Exhibit'!G21</f>
        <v>3.0807702769756138</v>
      </c>
      <c r="L17" s="840">
        <f ca="1">'Returns Exhibit'!G33</f>
        <v>3.2530537075290673</v>
      </c>
      <c r="V17" s="458"/>
      <c r="W17" s="458"/>
    </row>
    <row r="18" spans="1:23" ht="14.25" customHeight="1">
      <c r="A18" s="458"/>
      <c r="B18" s="8" t="s">
        <v>26</v>
      </c>
      <c r="E18" s="1697">
        <f>E16/Beds</f>
        <v>0.50263492418974931</v>
      </c>
      <c r="U18" s="458"/>
      <c r="V18" s="458"/>
    </row>
    <row r="19" spans="1:23" ht="14.25" customHeight="1">
      <c r="A19" s="458"/>
      <c r="B19" s="8" t="s">
        <v>27</v>
      </c>
      <c r="E19" s="452">
        <f>+Assumptions!U22</f>
        <v>428715</v>
      </c>
      <c r="G19" s="1021"/>
      <c r="U19" s="458"/>
      <c r="V19" s="458"/>
    </row>
    <row r="20" spans="1:23" ht="14.25" customHeight="1">
      <c r="A20" s="458"/>
      <c r="B20" s="8" t="s">
        <v>28</v>
      </c>
      <c r="D20" s="464"/>
      <c r="E20" s="455">
        <f>+Development!H11</f>
        <v>502832</v>
      </c>
      <c r="G20" s="470"/>
      <c r="J20" s="454"/>
      <c r="K20" s="454"/>
      <c r="L20" s="454"/>
      <c r="U20" s="458"/>
      <c r="V20" s="458"/>
    </row>
    <row r="21" spans="1:23" ht="14.25" customHeight="1">
      <c r="B21" s="8" t="s">
        <v>29</v>
      </c>
      <c r="D21" s="464"/>
      <c r="E21" s="455">
        <f>+Assumptions!I45</f>
        <v>1824</v>
      </c>
      <c r="G21" s="470"/>
      <c r="H21" s="470"/>
      <c r="J21" s="514"/>
      <c r="K21" s="514" t="s">
        <v>30</v>
      </c>
      <c r="L21" s="514"/>
    </row>
    <row r="22" spans="1:23" ht="14.25" customHeight="1">
      <c r="B22" s="1551" t="s">
        <v>31</v>
      </c>
      <c r="C22" s="1552"/>
      <c r="D22" s="1552"/>
      <c r="E22" s="1553">
        <f>+Development!H12</f>
        <v>20325</v>
      </c>
      <c r="G22" s="470"/>
      <c r="H22" s="470"/>
      <c r="J22" s="514"/>
      <c r="K22" s="514"/>
      <c r="L22" s="514"/>
    </row>
    <row r="23" spans="1:23" ht="14.25" customHeight="1">
      <c r="B23" s="465" t="s">
        <v>32</v>
      </c>
      <c r="D23" s="466"/>
      <c r="E23" s="467">
        <f>SUM(D20:E22)</f>
        <v>524981</v>
      </c>
      <c r="G23" s="470"/>
      <c r="H23" s="470"/>
      <c r="J23" s="514"/>
      <c r="K23" s="514"/>
      <c r="L23" s="514"/>
    </row>
    <row r="24" spans="1:23" ht="14.25" customHeight="1">
      <c r="B24" s="8" t="s">
        <v>33</v>
      </c>
      <c r="D24" s="464"/>
      <c r="E24" s="455">
        <f>+Development!H14</f>
        <v>232842</v>
      </c>
    </row>
    <row r="25" spans="1:23" ht="14.25" customHeight="1" thickBot="1">
      <c r="A25" s="458"/>
      <c r="U25" s="458"/>
      <c r="V25" s="458"/>
    </row>
    <row r="26" spans="1:23" ht="14.25" customHeight="1" thickBot="1">
      <c r="A26" s="458"/>
      <c r="B26" s="449" t="s">
        <v>34</v>
      </c>
      <c r="C26" s="1351"/>
      <c r="D26" s="1351"/>
      <c r="E26" s="1352"/>
      <c r="G26" s="449" t="s">
        <v>35</v>
      </c>
      <c r="H26" s="1351"/>
      <c r="I26" s="1352"/>
      <c r="J26" s="449"/>
      <c r="K26" s="1351"/>
      <c r="L26" s="1352"/>
      <c r="O26" s="450" t="s">
        <v>16</v>
      </c>
      <c r="V26" s="458"/>
      <c r="W26" s="458"/>
    </row>
    <row r="27" spans="1:23" ht="14.25" customHeight="1" thickBot="1">
      <c r="A27" s="458"/>
      <c r="I27" s="8"/>
      <c r="J27" s="8"/>
      <c r="K27" s="917" t="s">
        <v>36</v>
      </c>
      <c r="L27" s="478" t="s">
        <v>36</v>
      </c>
    </row>
    <row r="28" spans="1:23" ht="14.25" customHeight="1">
      <c r="A28" s="458"/>
      <c r="B28" s="736" t="s">
        <v>37</v>
      </c>
      <c r="C28" s="488" t="s">
        <v>38</v>
      </c>
      <c r="D28" s="925" t="s">
        <v>39</v>
      </c>
      <c r="E28" s="924" t="s">
        <v>40</v>
      </c>
      <c r="G28" s="1551" t="s">
        <v>41</v>
      </c>
      <c r="H28" s="1554" t="s">
        <v>42</v>
      </c>
      <c r="I28" s="1555" t="s">
        <v>43</v>
      </c>
      <c r="J28" s="1554" t="s">
        <v>44</v>
      </c>
      <c r="K28" s="1554" t="s">
        <v>45</v>
      </c>
      <c r="L28" s="1554" t="s">
        <v>46</v>
      </c>
      <c r="O28" s="847">
        <f t="shared" ref="O28:O34" ca="1" si="0">IFERROR(IF(OFFSET(O28,-1,0)+1&gt;$O$35,"",OFFSET(O28,-1,0)+1),"")</f>
        <v>1</v>
      </c>
    </row>
    <row r="29" spans="1:23" ht="14.25" customHeight="1">
      <c r="A29" s="458"/>
      <c r="B29" s="470" t="s">
        <v>47</v>
      </c>
      <c r="C29" s="723">
        <f>+'Development Summary'!I14</f>
        <v>26063675</v>
      </c>
      <c r="D29" s="723">
        <f>IFERROR($C29/Beds,0)</f>
        <v>20994.412352133437</v>
      </c>
      <c r="E29" s="723">
        <f>IFERROR($C29/Units,0)</f>
        <v>56496.199531864688</v>
      </c>
      <c r="G29" s="451" t="str">
        <f ca="1">IFERROR(OFFSET(Assumptions!$H$24,$O28,0),"")</f>
        <v>STUDIO</v>
      </c>
      <c r="H29" s="916">
        <f ca="1">IFERROR(OFFSET(Assumptions!$M$24,$O28,0),"")</f>
        <v>28.509467155138012</v>
      </c>
      <c r="I29" s="846">
        <f t="shared" ref="I29:I34" ca="1" si="1">+IFERROR(H29/$H$36,"")</f>
        <v>2.2964509394572022E-2</v>
      </c>
      <c r="J29" s="915">
        <f ca="1">IFERROR(OFFSET(Assumptions!$I$24,$O28,0),"")</f>
        <v>414</v>
      </c>
      <c r="K29" s="918">
        <f ca="1">IFERROR(OFFSET(Assumptions!$R$24,$O28,0),"")</f>
        <v>1726.8662797454544</v>
      </c>
      <c r="L29" s="919">
        <f ca="1">IFERROR(OFFSET(Assumptions!$T$24,$O28,0),"")</f>
        <v>4.1711745887571361</v>
      </c>
      <c r="O29" s="848">
        <f t="shared" ca="1" si="0"/>
        <v>2</v>
      </c>
    </row>
    <row r="30" spans="1:23" ht="14.25" customHeight="1">
      <c r="A30" s="458"/>
      <c r="B30" s="470" t="s">
        <v>48</v>
      </c>
      <c r="C30" s="724">
        <f>+'Development Summary'!I20</f>
        <v>169703179.17000002</v>
      </c>
      <c r="D30" s="724">
        <f>IFERROR($C30/Beds,0)</f>
        <v>136696.70608473141</v>
      </c>
      <c r="E30" s="724">
        <f t="shared" ref="E30:E42" si="2">IFERROR($C30/Units,0)</f>
        <v>367852.37199205812</v>
      </c>
      <c r="G30" s="451" t="str">
        <f ca="1">IFERROR(OFFSET(Assumptions!$H$24,$O29,0),"")</f>
        <v>1BR/1BA</v>
      </c>
      <c r="H30" s="916">
        <f ca="1">IFERROR(OFFSET(Assumptions!$M$24,$O29,0),"")</f>
        <v>69.977783017156952</v>
      </c>
      <c r="I30" s="846">
        <f t="shared" ca="1" si="1"/>
        <v>5.636743215031316E-2</v>
      </c>
      <c r="J30" s="915">
        <f ca="1">IFERROR(OFFSET(Assumptions!$I$24,$O29,0),"")</f>
        <v>500</v>
      </c>
      <c r="K30" s="918">
        <f ca="1">IFERROR(OFFSET(Assumptions!$R$24,$O29,0),"")</f>
        <v>2100.1338758399997</v>
      </c>
      <c r="L30" s="919">
        <f ca="1">IFERROR(OFFSET(Assumptions!$T$24,$O29,0),"")</f>
        <v>4.2002677516799993</v>
      </c>
      <c r="O30" s="848">
        <f t="shared" ca="1" si="0"/>
        <v>3</v>
      </c>
    </row>
    <row r="31" spans="1:23" ht="14.25" customHeight="1">
      <c r="A31" s="458"/>
      <c r="B31" s="470" t="s">
        <v>49</v>
      </c>
      <c r="C31" s="724">
        <f>+'Development Summary'!I22</f>
        <v>4551801.1022343943</v>
      </c>
      <c r="D31" s="724">
        <f t="shared" ref="D31:D42" si="3">IFERROR($C31/Beds,0)</f>
        <v>3666.4971185070549</v>
      </c>
      <c r="E31" s="724">
        <f t="shared" si="2"/>
        <v>9866.5849424993212</v>
      </c>
      <c r="G31" s="451" t="str">
        <f ca="1">IFERROR(OFFSET(Assumptions!$H$24,$O30,0),"")</f>
        <v>2BR/2BA</v>
      </c>
      <c r="H31" s="916">
        <f ca="1">IFERROR(OFFSET(Assumptions!$M$24,$O30,0),"")</f>
        <v>233.25927672385649</v>
      </c>
      <c r="I31" s="846">
        <f t="shared" ca="1" si="1"/>
        <v>0.18789144050104384</v>
      </c>
      <c r="J31" s="915">
        <f ca="1">IFERROR(OFFSET(Assumptions!$I$24,$O30,0),"")</f>
        <v>749.99999999999989</v>
      </c>
      <c r="K31" s="918">
        <f ca="1">IFERROR(OFFSET(Assumptions!$R$24,$O30,0),"")</f>
        <v>1722.8210706173331</v>
      </c>
      <c r="L31" s="919">
        <f ca="1">IFERROR(OFFSET(Assumptions!$T$24,$O30,0),"")</f>
        <v>4.5941895216462223</v>
      </c>
      <c r="O31" s="848">
        <f t="shared" ca="1" si="0"/>
        <v>4</v>
      </c>
      <c r="P31" s="458"/>
      <c r="Q31" s="458"/>
      <c r="R31" s="458"/>
      <c r="S31" s="458"/>
      <c r="T31" s="458"/>
    </row>
    <row r="32" spans="1:23" ht="14.25" customHeight="1">
      <c r="A32" s="458"/>
      <c r="B32" s="470" t="s">
        <v>50</v>
      </c>
      <c r="C32" s="724">
        <f>+'Development Summary'!I23</f>
        <v>538617.68850000005</v>
      </c>
      <c r="D32" s="724">
        <f t="shared" si="3"/>
        <v>433.85907215778133</v>
      </c>
      <c r="E32" s="724">
        <f t="shared" si="2"/>
        <v>1167.5196379976248</v>
      </c>
      <c r="G32" s="451" t="str">
        <f ca="1">IFERROR(OFFSET(Assumptions!$H$24,$O31,0),"")</f>
        <v>3BR/3BA</v>
      </c>
      <c r="H32" s="916">
        <f ca="1">IFERROR(OFFSET(Assumptions!$M$24,$O31,0),"")</f>
        <v>225.48396749972792</v>
      </c>
      <c r="I32" s="846">
        <f t="shared" ca="1" si="1"/>
        <v>0.18162839248434237</v>
      </c>
      <c r="J32" s="915">
        <f ca="1">IFERROR(OFFSET(Assumptions!$I$24,$O31,0),"")</f>
        <v>1050</v>
      </c>
      <c r="K32" s="918">
        <f ca="1">IFERROR(OFFSET(Assumptions!$R$24,$O31,0),"")</f>
        <v>1684.7353396004596</v>
      </c>
      <c r="L32" s="919">
        <f ca="1">IFERROR(OFFSET(Assumptions!$T$24,$O31,0),"")</f>
        <v>4.8135295417155994</v>
      </c>
      <c r="N32" s="458"/>
      <c r="O32" s="848">
        <f t="shared" ca="1" si="0"/>
        <v>5</v>
      </c>
      <c r="P32" s="458"/>
      <c r="Q32" s="458"/>
      <c r="R32" s="458"/>
      <c r="S32" s="458"/>
      <c r="T32" s="458"/>
    </row>
    <row r="33" spans="1:20" ht="14.25" customHeight="1">
      <c r="A33" s="458"/>
      <c r="B33" s="470" t="s">
        <v>51</v>
      </c>
      <c r="C33" s="724">
        <f>+'Development Summary'!I24</f>
        <v>1321042.2402368602</v>
      </c>
      <c r="D33" s="724">
        <f t="shared" si="3"/>
        <v>1064.1057151809468</v>
      </c>
      <c r="E33" s="724">
        <f t="shared" si="2"/>
        <v>2863.5204357959187</v>
      </c>
      <c r="G33" s="451" t="str">
        <f ca="1">IFERROR(OFFSET(Assumptions!$H$24,$O32,0),"")</f>
        <v>4BR/4BA</v>
      </c>
      <c r="H33" s="916">
        <f ca="1">IFERROR(OFFSET(Assumptions!$M$24,$O32,0),"")</f>
        <v>684.22721172331239</v>
      </c>
      <c r="I33" s="846">
        <f t="shared" ca="1" si="1"/>
        <v>0.55114822546972864</v>
      </c>
      <c r="J33" s="915">
        <f ca="1">IFERROR(OFFSET(Assumptions!$I$24,$O32,0),"")</f>
        <v>1260</v>
      </c>
      <c r="K33" s="918">
        <f ca="1">IFERROR(OFFSET(Assumptions!$R$24,$O32,0),"")</f>
        <v>1693.72685</v>
      </c>
      <c r="L33" s="919">
        <f ca="1">IFERROR(OFFSET(Assumptions!$T$24,$O32,0),"")</f>
        <v>5.3769106349206348</v>
      </c>
      <c r="O33" s="848" t="str">
        <f t="shared" ca="1" si="0"/>
        <v/>
      </c>
    </row>
    <row r="34" spans="1:20" ht="14.25" customHeight="1">
      <c r="A34" s="458"/>
      <c r="B34" s="470" t="s">
        <v>52</v>
      </c>
      <c r="C34" s="724">
        <f>+'Development Summary'!I25</f>
        <v>1290000</v>
      </c>
      <c r="D34" s="724">
        <f t="shared" si="3"/>
        <v>1039.1010451999625</v>
      </c>
      <c r="E34" s="724">
        <f t="shared" si="2"/>
        <v>2796.2325879257414</v>
      </c>
      <c r="G34" s="451" t="str">
        <f ca="1">IFERROR(OFFSET(Assumptions!$H$24,$O33,0),"")</f>
        <v/>
      </c>
      <c r="H34" s="916" t="str">
        <f ca="1">IFERROR(OFFSET(Assumptions!$M$24,$O33,0),"")</f>
        <v/>
      </c>
      <c r="I34" s="846" t="str">
        <f t="shared" ca="1" si="1"/>
        <v/>
      </c>
      <c r="J34" s="915" t="str">
        <f ca="1">IFERROR(OFFSET(Assumptions!$I$24,$O33,0),"")</f>
        <v/>
      </c>
      <c r="K34" s="918" t="str">
        <f ca="1">IFERROR(OFFSET(Assumptions!$R$24,$O33,0),"")</f>
        <v/>
      </c>
      <c r="L34" s="919" t="str">
        <f ca="1">IFERROR(OFFSET(Assumptions!$T$24,$O33,0),"")</f>
        <v/>
      </c>
      <c r="O34" s="849" t="str">
        <f t="shared" ca="1" si="0"/>
        <v/>
      </c>
    </row>
    <row r="35" spans="1:20" ht="14.25" customHeight="1">
      <c r="A35" s="458"/>
      <c r="B35" s="470" t="s">
        <v>53</v>
      </c>
      <c r="C35" s="724">
        <f>+'Development Summary'!I26</f>
        <v>2422981.3165258076</v>
      </c>
      <c r="D35" s="724">
        <f t="shared" si="3"/>
        <v>1951.7228050402698</v>
      </c>
      <c r="E35" s="724">
        <f t="shared" si="2"/>
        <v>5252.1079978330845</v>
      </c>
      <c r="O35" s="850">
        <f ca="1">+Assumptions!F37</f>
        <v>5</v>
      </c>
    </row>
    <row r="36" spans="1:20" ht="14.25" customHeight="1" thickBot="1">
      <c r="A36" s="458"/>
      <c r="B36" s="470" t="s">
        <v>54</v>
      </c>
      <c r="C36" s="724">
        <f>+'Development Summary'!I27</f>
        <v>6448298.9239408392</v>
      </c>
      <c r="D36" s="724">
        <f t="shared" si="3"/>
        <v>5194.1350012625735</v>
      </c>
      <c r="E36" s="724">
        <f t="shared" si="2"/>
        <v>13977.475649465014</v>
      </c>
      <c r="G36" s="1556" t="s">
        <v>55</v>
      </c>
      <c r="H36" s="1557">
        <f ca="1">SUM(H29:H34)</f>
        <v>1241.4577061191917</v>
      </c>
      <c r="I36" s="1558">
        <f ca="1">+H36/$H$36</f>
        <v>1</v>
      </c>
      <c r="J36" s="1559">
        <f>Assumptions!I22</f>
        <v>929.29213483146077</v>
      </c>
      <c r="K36" s="1560">
        <f ca="1">SUMPRODUCT(K29:K34,$H$29:$H$34)/$H$36</f>
        <v>1721.2294426423382</v>
      </c>
      <c r="L36" s="1561">
        <f>Assumptions!S22/Assumptions!I22</f>
        <v>4.9842752307886879</v>
      </c>
      <c r="N36" s="458"/>
      <c r="O36" s="851"/>
      <c r="P36" s="458"/>
      <c r="Q36" s="458"/>
      <c r="R36" s="458"/>
      <c r="S36" s="458"/>
      <c r="T36" s="458"/>
    </row>
    <row r="37" spans="1:20" ht="14.25" customHeight="1">
      <c r="A37" s="458"/>
      <c r="B37" s="470" t="s">
        <v>56</v>
      </c>
      <c r="C37" s="724">
        <f ca="1">+'Development Summary'!I28</f>
        <v>3006319.7152449908</v>
      </c>
      <c r="D37" s="724">
        <f t="shared" ca="1" si="3"/>
        <v>2421.6046188498631</v>
      </c>
      <c r="E37" s="724">
        <f t="shared" ca="1" si="2"/>
        <v>6516.5652383656425</v>
      </c>
      <c r="G37" s="460"/>
      <c r="H37" s="460"/>
      <c r="I37" s="461"/>
      <c r="J37" s="462"/>
      <c r="K37" s="462"/>
      <c r="L37" s="462"/>
      <c r="N37" s="458"/>
      <c r="O37" s="847"/>
      <c r="P37" s="458"/>
      <c r="Q37" s="458"/>
      <c r="R37" s="458"/>
      <c r="S37" s="458"/>
      <c r="T37" s="458"/>
    </row>
    <row r="38" spans="1:20" ht="14.25" customHeight="1">
      <c r="A38" s="458"/>
      <c r="B38" s="470" t="s">
        <v>57</v>
      </c>
      <c r="C38" s="724">
        <f ca="1">+'Development Summary'!I29</f>
        <v>9958874.7844740227</v>
      </c>
      <c r="D38" s="724">
        <f t="shared" ca="1" si="3"/>
        <v>8021.9203081879914</v>
      </c>
      <c r="E38" s="724">
        <f t="shared" ca="1" si="2"/>
        <v>21587.07768326993</v>
      </c>
      <c r="G38" s="1551" t="s">
        <v>41</v>
      </c>
      <c r="H38" s="1551"/>
      <c r="I38" s="1555"/>
      <c r="J38" s="1554" t="s">
        <v>58</v>
      </c>
      <c r="K38" s="1554" t="s">
        <v>59</v>
      </c>
      <c r="L38" s="1554" t="s">
        <v>60</v>
      </c>
      <c r="N38" s="458"/>
      <c r="O38" s="848">
        <f ca="1">IFERROR(IF(OFFSET(O38,-1,0)+1&gt;$O$41,"",OFFSET(O38,-1,0)+1),"")</f>
        <v>1</v>
      </c>
      <c r="P38" s="458"/>
      <c r="Q38" s="458"/>
      <c r="R38" s="458"/>
      <c r="S38" s="458"/>
      <c r="T38" s="458"/>
    </row>
    <row r="39" spans="1:20" ht="14.25" customHeight="1">
      <c r="A39" s="458"/>
      <c r="B39" s="470" t="s">
        <v>61</v>
      </c>
      <c r="C39" s="724">
        <f ca="1">+'Development Summary'!I30</f>
        <v>1064579.7949050893</v>
      </c>
      <c r="D39" s="724">
        <f t="shared" ca="1" si="3"/>
        <v>857.52401363150386</v>
      </c>
      <c r="E39" s="724">
        <f t="shared" ca="1" si="2"/>
        <v>2307.6067557836536</v>
      </c>
      <c r="G39" s="451" t="str">
        <f>IF(Assumptions!$G43=0,"",Assumptions!$G43)</f>
        <v>Retail</v>
      </c>
      <c r="H39" s="451"/>
      <c r="I39" s="452"/>
      <c r="J39" s="920">
        <f>IF(Assumptions!$I43=0,"",Assumptions!$I43)</f>
        <v>1824</v>
      </c>
      <c r="K39" s="918">
        <f>IF(Assumptions!$N43=0,"",Assumptions!$N43)</f>
        <v>63780.289536000004</v>
      </c>
      <c r="L39" s="918">
        <f>IF(Assumptions!$L43=0,"",Assumptions!$L43)</f>
        <v>32</v>
      </c>
      <c r="O39" s="848" t="str">
        <f ca="1">IFERROR(IF(OFFSET(O39,-1,0)+1&gt;$O$41,"",OFFSET(O39,-1,0)+1),"")</f>
        <v/>
      </c>
      <c r="S39" s="458"/>
      <c r="T39" s="458"/>
    </row>
    <row r="40" spans="1:20" ht="14.25" customHeight="1">
      <c r="A40" s="458"/>
      <c r="B40" s="470" t="s">
        <v>62</v>
      </c>
      <c r="C40" s="724">
        <f ca="1">+'Development Summary'!I31</f>
        <v>9190537.3327784799</v>
      </c>
      <c r="D40" s="724">
        <f t="shared" ca="1" si="3"/>
        <v>7403.0208902630966</v>
      </c>
      <c r="E40" s="724">
        <f t="shared" ca="1" si="2"/>
        <v>19921.612395707994</v>
      </c>
      <c r="G40" s="451" t="str">
        <f>IF(Assumptions!$G44=0,"",Assumptions!$G44)</f>
        <v/>
      </c>
      <c r="H40" s="451"/>
      <c r="I40" s="452"/>
      <c r="J40" s="918" t="str">
        <f>IF(Assumptions!$I44=0,"",Assumptions!$I44)</f>
        <v/>
      </c>
      <c r="K40" s="918" t="str">
        <f>IF(Assumptions!$N44=0,"",Assumptions!$N44)</f>
        <v/>
      </c>
      <c r="L40" s="918" t="str">
        <f>IF(Assumptions!$L44=0,"",Assumptions!$L44)</f>
        <v/>
      </c>
      <c r="O40" s="848" t="str">
        <f ca="1">IFERROR(IF(OFFSET(O40,-1,0)+1&gt;$O$41,"",OFFSET(O40,-1,0)+1),"")</f>
        <v/>
      </c>
      <c r="S40" s="458"/>
      <c r="T40" s="458"/>
    </row>
    <row r="41" spans="1:20" ht="14.25" customHeight="1" thickBot="1">
      <c r="A41" s="458"/>
      <c r="B41" s="470" t="s">
        <v>63</v>
      </c>
      <c r="C41" s="724">
        <f>+'Development Summary'!I32</f>
        <v>3394063.5834000004</v>
      </c>
      <c r="D41" s="724">
        <f t="shared" si="3"/>
        <v>2733.9341216946282</v>
      </c>
      <c r="E41" s="724">
        <f t="shared" si="2"/>
        <v>7357.0474398411616</v>
      </c>
      <c r="G41" s="1556" t="s">
        <v>64</v>
      </c>
      <c r="H41" s="1556"/>
      <c r="I41" s="1562"/>
      <c r="J41" s="1560">
        <f>Assumptions!I45</f>
        <v>1824</v>
      </c>
      <c r="K41" s="1560">
        <f>Assumptions!N45</f>
        <v>63780.289536000004</v>
      </c>
      <c r="L41" s="1560">
        <f>Assumptions!L45</f>
        <v>32</v>
      </c>
      <c r="O41" s="1633">
        <f ca="1">+Assumptions!F45</f>
        <v>1</v>
      </c>
      <c r="S41" s="458"/>
      <c r="T41" s="458"/>
    </row>
    <row r="42" spans="1:20" ht="14.25" customHeight="1" thickTop="1" thickBot="1">
      <c r="A42" s="458"/>
      <c r="B42" s="1286" t="s">
        <v>65</v>
      </c>
      <c r="C42" s="1287">
        <f ca="1">+'Development Summary'!I36</f>
        <v>238953970.65224051</v>
      </c>
      <c r="D42" s="1287">
        <f t="shared" ca="1" si="3"/>
        <v>192478.54314684053</v>
      </c>
      <c r="E42" s="1287">
        <f t="shared" ca="1" si="2"/>
        <v>517961.92228840792</v>
      </c>
      <c r="S42" s="458"/>
      <c r="T42" s="458"/>
    </row>
    <row r="43" spans="1:20" ht="14.25" customHeight="1" thickBot="1">
      <c r="A43" s="458"/>
      <c r="G43" s="449" t="str">
        <f>"OPERATING BUDGET (Yr. "&amp;K44&amp;")"</f>
        <v>OPERATING BUDGET (Yr. 2)</v>
      </c>
      <c r="H43" s="1351"/>
      <c r="I43" s="1352"/>
      <c r="J43" s="449"/>
      <c r="K43" s="1351"/>
      <c r="L43" s="1352"/>
      <c r="S43" s="458"/>
      <c r="T43" s="458"/>
    </row>
    <row r="44" spans="1:20" ht="14.25" customHeight="1">
      <c r="A44" s="458"/>
      <c r="B44" s="475" t="s">
        <v>66</v>
      </c>
      <c r="C44" s="488" t="s">
        <v>38</v>
      </c>
      <c r="D44" s="924" t="s">
        <v>39</v>
      </c>
      <c r="E44" s="1188" t="s">
        <v>67</v>
      </c>
      <c r="G44" s="1563"/>
      <c r="H44" s="1563"/>
      <c r="I44" s="1563"/>
      <c r="J44" s="1563"/>
      <c r="K44" s="1564">
        <v>2</v>
      </c>
      <c r="L44" s="1555" t="s">
        <v>68</v>
      </c>
      <c r="S44" s="458"/>
      <c r="T44" s="458"/>
    </row>
    <row r="45" spans="1:20" ht="14.25" customHeight="1">
      <c r="A45" s="458"/>
      <c r="B45" s="470" t="s">
        <v>69</v>
      </c>
      <c r="C45" s="723">
        <f ca="1">Development!G265</f>
        <v>83633889.72828415</v>
      </c>
      <c r="D45" s="723">
        <f ca="1">IFERROR($C45/Beds,0)</f>
        <v>67367.490101394156</v>
      </c>
      <c r="E45" s="1186">
        <f>Development!H265</f>
        <v>0.35</v>
      </c>
      <c r="G45" s="8" t="str">
        <f>'Cash Flow'!B4</f>
        <v>Gross Potential Rent</v>
      </c>
      <c r="H45" s="8"/>
      <c r="K45" s="9">
        <f ca="1">OFFSET('Cash Flow'!F4,0,$K$44-1)</f>
        <v>26578935.337072734</v>
      </c>
      <c r="L45" s="9">
        <f t="shared" ref="L45:L53" ca="1" si="4">IFERROR($K45/Beds,0)</f>
        <v>21409.456968259299</v>
      </c>
      <c r="S45" s="458"/>
      <c r="T45" s="458"/>
    </row>
    <row r="46" spans="1:20" ht="14.25" customHeight="1">
      <c r="A46" s="458"/>
      <c r="B46" s="470" t="s">
        <v>70</v>
      </c>
      <c r="C46" s="9">
        <f ca="1">Development!G266</f>
        <v>0</v>
      </c>
      <c r="D46" s="9">
        <f ca="1">IFERROR($C46/Beds,0)</f>
        <v>0</v>
      </c>
      <c r="E46" s="1187">
        <f>Development!H266</f>
        <v>0</v>
      </c>
      <c r="G46" s="469" t="str">
        <f>'Cash Flow'!B5</f>
        <v>General Vacancy Loss</v>
      </c>
      <c r="H46" s="469"/>
      <c r="K46" s="9">
        <f ca="1">OFFSET('Cash Flow'!F5,0,$K$44-1)</f>
        <v>-1328946.7668536368</v>
      </c>
      <c r="L46" s="9">
        <f t="shared" ca="1" si="4"/>
        <v>-1070.472848412965</v>
      </c>
    </row>
    <row r="47" spans="1:20" ht="14.25" customHeight="1">
      <c r="A47" s="458"/>
      <c r="B47" s="470" t="s">
        <v>71</v>
      </c>
      <c r="C47" s="723">
        <f ca="1">Development!G267</f>
        <v>155320080.9239563</v>
      </c>
      <c r="D47" s="723">
        <f ca="1">IFERROR($C47/Beds,0)</f>
        <v>125111.05304544633</v>
      </c>
      <c r="E47" s="1186">
        <f>Development!H267</f>
        <v>0.65</v>
      </c>
      <c r="G47" s="469" t="str">
        <f>'Cash Flow'!B6</f>
        <v>Collection/ Bad Debt Expense</v>
      </c>
      <c r="H47" s="469"/>
      <c r="K47" s="9">
        <f ca="1">OFFSET('Cash Flow'!F6,0,$K$44-1)</f>
        <v>-189374.91427664322</v>
      </c>
      <c r="L47" s="9">
        <f t="shared" ca="1" si="4"/>
        <v>-152.54238089884751</v>
      </c>
    </row>
    <row r="48" spans="1:20" ht="14.25" customHeight="1" thickBot="1">
      <c r="A48" s="458"/>
      <c r="B48" s="1565" t="s">
        <v>72</v>
      </c>
      <c r="C48" s="1566">
        <f ca="1">SUM(C45:C47)</f>
        <v>238953970.65224046</v>
      </c>
      <c r="D48" s="1567">
        <f ca="1">IFERROR($C$48/Beds,0)</f>
        <v>192478.54314684047</v>
      </c>
      <c r="E48" s="1568">
        <f>SUM(E45:E47)</f>
        <v>1</v>
      </c>
      <c r="G48" s="721" t="str">
        <f>'Cash Flow'!B7</f>
        <v>Parking Revenue</v>
      </c>
      <c r="H48" s="721"/>
      <c r="K48" s="9">
        <f ca="1">OFFSET('Cash Flow'!F7,0,$K$44-1)</f>
        <v>1474866.744624</v>
      </c>
      <c r="L48" s="9">
        <f t="shared" ca="1" si="4"/>
        <v>1188.0120743174145</v>
      </c>
    </row>
    <row r="49" spans="1:29" ht="14.15" customHeight="1">
      <c r="A49" s="458"/>
      <c r="G49" s="471" t="str">
        <f>'Cash Flow'!B8</f>
        <v>Other Income</v>
      </c>
      <c r="H49" s="471"/>
      <c r="K49" s="9">
        <f ca="1">OFFSET('Cash Flow'!F8,0,$K$44-1)</f>
        <v>606220.40785212535</v>
      </c>
      <c r="L49" s="9">
        <f t="shared" ca="1" si="4"/>
        <v>488.31337939588451</v>
      </c>
    </row>
    <row r="50" spans="1:29" ht="14.15" customHeight="1">
      <c r="A50" s="458"/>
      <c r="G50" s="1569" t="str">
        <f>'Cash Flow'!B9</f>
        <v>Utility Income</v>
      </c>
      <c r="H50" s="1569"/>
      <c r="I50" s="1563"/>
      <c r="J50" s="1563"/>
      <c r="K50" s="1570">
        <f ca="1">OFFSET('Cash Flow'!F9,0,$K$44-1)</f>
        <v>634349.82312517846</v>
      </c>
      <c r="L50" s="1570">
        <f t="shared" ca="1" si="4"/>
        <v>510.97175521843741</v>
      </c>
    </row>
    <row r="51" spans="1:29" ht="14.15" customHeight="1">
      <c r="A51" s="458"/>
      <c r="G51" s="471" t="str">
        <f>'Cash Flow'!B10</f>
        <v>Effective Gross Residential Revenue</v>
      </c>
      <c r="H51" s="471"/>
      <c r="K51" s="9">
        <f ca="1">SUM(K45:K50)</f>
        <v>27776050.631543756</v>
      </c>
      <c r="L51" s="9">
        <f t="shared" ca="1" si="4"/>
        <v>22373.738947879221</v>
      </c>
    </row>
    <row r="52" spans="1:29" ht="14.15" customHeight="1" thickBot="1">
      <c r="A52" s="458"/>
      <c r="G52" s="471" t="str">
        <f>'Cash Flow'!B16</f>
        <v>Effective Gross Commercial Revenue</v>
      </c>
      <c r="H52" s="471"/>
      <c r="K52" s="1570">
        <f ca="1">OFFSET('Cash Flow'!F16,0,$K$44-1)</f>
        <v>65325.928399872013</v>
      </c>
      <c r="L52" s="9">
        <f t="shared" ca="1" si="4"/>
        <v>52.62034145656196</v>
      </c>
    </row>
    <row r="53" spans="1:29" ht="14.15" customHeight="1" thickBot="1">
      <c r="A53" s="458"/>
      <c r="B53" s="449" t="s">
        <v>73</v>
      </c>
      <c r="C53" s="1351"/>
      <c r="D53" s="1351"/>
      <c r="E53" s="1352"/>
      <c r="G53" s="465" t="s">
        <v>74</v>
      </c>
      <c r="H53" s="465"/>
      <c r="I53" s="472"/>
      <c r="J53" s="472"/>
      <c r="K53" s="722">
        <f ca="1">+SUM(K51:K52)</f>
        <v>27841376.559943628</v>
      </c>
      <c r="L53" s="722">
        <f t="shared" ca="1" si="4"/>
        <v>22426.359289335782</v>
      </c>
    </row>
    <row r="54" spans="1:29" ht="14.15" customHeight="1">
      <c r="A54" s="458"/>
      <c r="B54" s="1488"/>
      <c r="C54" s="1488"/>
      <c r="D54" s="1555" t="s">
        <v>75</v>
      </c>
      <c r="E54" s="1555" t="s">
        <v>76</v>
      </c>
    </row>
    <row r="55" spans="1:29" ht="14.15" customHeight="1">
      <c r="A55" s="458"/>
      <c r="B55" s="470" t="s">
        <v>77</v>
      </c>
      <c r="D55" s="1214" t="s">
        <v>78</v>
      </c>
      <c r="E55" s="463">
        <v>0.05</v>
      </c>
    </row>
    <row r="56" spans="1:29" ht="14.15" customHeight="1">
      <c r="A56" s="458"/>
      <c r="B56" s="476" t="s">
        <v>79</v>
      </c>
      <c r="D56" s="463">
        <f>+Development!P210</f>
        <v>3.2500000000000001E-2</v>
      </c>
      <c r="E56" s="1214" t="s">
        <v>80</v>
      </c>
      <c r="F56" s="482"/>
    </row>
    <row r="57" spans="1:29" ht="14.15" customHeight="1">
      <c r="A57" s="458"/>
      <c r="B57" s="470" t="s">
        <v>81</v>
      </c>
      <c r="D57" s="454">
        <f ca="1">+Development!G267</f>
        <v>155320080.9239563</v>
      </c>
      <c r="E57" s="454">
        <f ca="1">+'Sale Proceeds'!D59*'Executive Summary'!E58</f>
        <v>237600889.6361191</v>
      </c>
      <c r="G57" s="8" t="s">
        <v>82</v>
      </c>
      <c r="H57" s="8"/>
      <c r="I57" s="454"/>
      <c r="J57" s="454"/>
      <c r="K57" s="454"/>
      <c r="L57" s="454"/>
    </row>
    <row r="58" spans="1:29" ht="14.15" customHeight="1">
      <c r="A58" s="458"/>
      <c r="B58" s="1571" t="s">
        <v>83</v>
      </c>
      <c r="C58" s="1563"/>
      <c r="D58" s="1572">
        <f>+Development!H267</f>
        <v>0.65</v>
      </c>
      <c r="E58" s="1572">
        <v>0.61499999999999999</v>
      </c>
      <c r="G58" s="471" t="str">
        <f>'Cash Flow'!B28</f>
        <v>Ground Lease</v>
      </c>
      <c r="H58" s="471"/>
      <c r="I58" s="454"/>
      <c r="J58" s="873">
        <f t="shared" ref="J58:J69" ca="1" si="5">IFERROR(K58/$K$53,0)</f>
        <v>8.440674601488736E-3</v>
      </c>
      <c r="K58" s="9">
        <f ca="1">OFFSET('Cash Flow'!F28,0,$K$44-1)</f>
        <v>235000.00000000003</v>
      </c>
      <c r="L58" s="9">
        <f t="shared" ref="L58:L69" ca="1" si="6">IFERROR($K58/Beds,0)</f>
        <v>189.29360125735752</v>
      </c>
    </row>
    <row r="59" spans="1:29" ht="14.15" customHeight="1">
      <c r="A59" s="458"/>
      <c r="B59" s="470" t="s">
        <v>84</v>
      </c>
      <c r="D59" s="463"/>
      <c r="E59" s="513">
        <v>30</v>
      </c>
      <c r="G59" s="471" t="str">
        <f>'Cash Flow'!B29</f>
        <v>Property Taxes</v>
      </c>
      <c r="H59" s="471"/>
      <c r="I59" s="454"/>
      <c r="J59" s="873">
        <f t="shared" ca="1" si="5"/>
        <v>8.8594995625072143E-2</v>
      </c>
      <c r="K59" s="9">
        <f ca="1">OFFSET('Cash Flow'!F29,0,$K$44-1)</f>
        <v>2466606.6345241917</v>
      </c>
      <c r="L59" s="9">
        <f t="shared" ca="1" si="6"/>
        <v>1986.8632031249997</v>
      </c>
    </row>
    <row r="60" spans="1:29" ht="14.15" customHeight="1">
      <c r="A60" s="458"/>
      <c r="B60" s="470" t="s">
        <v>85</v>
      </c>
      <c r="D60" s="463"/>
      <c r="E60" s="456">
        <f ca="1">+'3-Yr Waterfall'!D64</f>
        <v>1.299932693478711</v>
      </c>
      <c r="G60" s="471" t="str">
        <f>'Cash Flow'!B31</f>
        <v>Insurance</v>
      </c>
      <c r="H60" s="471"/>
      <c r="I60" s="454"/>
      <c r="J60" s="873">
        <f t="shared" ca="1" si="5"/>
        <v>1.7226804704875136E-2</v>
      </c>
      <c r="K60" s="9">
        <f ca="1">OFFSET('Cash Flow'!F31,0,$K$44-1)</f>
        <v>479617.95671303722</v>
      </c>
      <c r="L60" s="9">
        <f t="shared" ca="1" si="6"/>
        <v>386.33451171874987</v>
      </c>
    </row>
    <row r="61" spans="1:29" ht="14.15" customHeight="1">
      <c r="A61" s="458"/>
      <c r="B61" s="470" t="s">
        <v>86</v>
      </c>
      <c r="D61" s="463"/>
      <c r="E61" s="513">
        <v>5</v>
      </c>
      <c r="G61" s="471" t="str">
        <f>'Cash Flow'!B20</f>
        <v>General &amp; Administrative</v>
      </c>
      <c r="H61" s="471"/>
      <c r="I61" s="454"/>
      <c r="J61" s="873">
        <f t="shared" ca="1" si="5"/>
        <v>1.1818080221964485E-2</v>
      </c>
      <c r="K61" s="9">
        <f ca="1">OFFSET('Cash Flow'!F20,0,$K$44-1)</f>
        <v>329031.62167533539</v>
      </c>
      <c r="L61" s="9">
        <f t="shared" ca="1" si="6"/>
        <v>265.03651316796874</v>
      </c>
    </row>
    <row r="62" spans="1:29" ht="14.15" customHeight="1">
      <c r="A62" s="458"/>
      <c r="B62" s="470" t="s">
        <v>87</v>
      </c>
      <c r="D62" s="463"/>
      <c r="E62" s="480">
        <f>+C73-1</f>
        <v>48060</v>
      </c>
      <c r="G62" s="471" t="str">
        <f>'Cash Flow'!B22</f>
        <v>Leasing and Marketing</v>
      </c>
      <c r="H62" s="471"/>
      <c r="I62" s="454"/>
      <c r="J62" s="873">
        <f t="shared" ca="1" si="5"/>
        <v>8.146802042145523E-3</v>
      </c>
      <c r="K62" s="9">
        <f ca="1">OFFSET('Cash Flow'!F22,0,$K$44-1)</f>
        <v>226818.18341469124</v>
      </c>
      <c r="L62" s="9">
        <f t="shared" ca="1" si="6"/>
        <v>182.70310965624998</v>
      </c>
      <c r="Z62" s="478"/>
      <c r="AA62" s="479"/>
      <c r="AB62" s="479"/>
      <c r="AC62" s="479"/>
    </row>
    <row r="63" spans="1:29" ht="14.15" customHeight="1">
      <c r="A63" s="458"/>
      <c r="B63" s="470" t="s">
        <v>88</v>
      </c>
      <c r="D63" s="463"/>
      <c r="E63" s="480">
        <f>+EDATE(E62,E61*12)</f>
        <v>49887</v>
      </c>
      <c r="G63" s="471" t="str">
        <f>'Cash Flow'!B21</f>
        <v>Payroll</v>
      </c>
      <c r="H63" s="471"/>
      <c r="I63" s="454"/>
      <c r="J63" s="873">
        <f t="shared" ca="1" si="5"/>
        <v>3.7697170638468197E-2</v>
      </c>
      <c r="K63" s="9">
        <f ca="1">OFFSET('Cash Flow'!F21,0,$K$44-1)</f>
        <v>1049541.1229900436</v>
      </c>
      <c r="L63" s="9">
        <f t="shared" ca="1" si="6"/>
        <v>845.41029292968733</v>
      </c>
    </row>
    <row r="64" spans="1:29" ht="14.15" customHeight="1">
      <c r="A64" s="458"/>
      <c r="B64" s="470" t="s">
        <v>89</v>
      </c>
      <c r="D64" s="463"/>
      <c r="E64" s="514">
        <f ca="1">+E57*E55/12</f>
        <v>990003.70681716304</v>
      </c>
      <c r="G64" s="471" t="str">
        <f>'Cash Flow'!B23</f>
        <v>Maintenance and Repairs</v>
      </c>
      <c r="H64" s="471"/>
      <c r="I64" s="454"/>
      <c r="J64" s="873">
        <f t="shared" ca="1" si="5"/>
        <v>3.8666793646142594E-3</v>
      </c>
      <c r="K64" s="9">
        <f ca="1">OFFSET('Cash Flow'!F23,0,$K$44-1)</f>
        <v>107653.67622678916</v>
      </c>
      <c r="L64" s="9">
        <f t="shared" ca="1" si="6"/>
        <v>86.715540687499981</v>
      </c>
      <c r="Y64" s="478"/>
      <c r="Z64" s="478"/>
    </row>
    <row r="65" spans="1:25" ht="14.15" customHeight="1">
      <c r="A65" s="458"/>
      <c r="B65" s="470" t="s">
        <v>90</v>
      </c>
      <c r="D65" s="463"/>
      <c r="E65" s="514">
        <f ca="1">PMT(E55/12,E59*12,-E57,0)</f>
        <v>1275492.952035896</v>
      </c>
      <c r="F65" s="482"/>
      <c r="G65" s="471" t="str">
        <f>'Cash Flow'!B24</f>
        <v>Contract Services</v>
      </c>
      <c r="H65" s="471"/>
      <c r="I65" s="454"/>
      <c r="J65" s="873">
        <f t="shared" ca="1" si="5"/>
        <v>1.5996318654526914E-2</v>
      </c>
      <c r="K65" s="9">
        <f ca="1">OFFSET('Cash Flow'!F24,0,$K$44-1)</f>
        <v>445359.53123353462</v>
      </c>
      <c r="L65" s="9">
        <f t="shared" ca="1" si="6"/>
        <v>358.73918945312494</v>
      </c>
    </row>
    <row r="66" spans="1:25" ht="14.15" customHeight="1">
      <c r="B66" s="470" t="s">
        <v>91</v>
      </c>
      <c r="D66" s="463"/>
      <c r="E66" s="463">
        <v>5.0000000000000001E-3</v>
      </c>
      <c r="G66" s="471" t="str">
        <f>'Cash Flow'!B25</f>
        <v>Turnover</v>
      </c>
      <c r="H66" s="471"/>
      <c r="I66" s="454"/>
      <c r="J66" s="873">
        <f t="shared" ca="1" si="5"/>
        <v>6.632812005797066E-3</v>
      </c>
      <c r="K66" s="9">
        <f ca="1">OFFSET('Cash Flow'!F25,0,$K$44-1)</f>
        <v>184666.61670471111</v>
      </c>
      <c r="L66" s="9">
        <f t="shared" ca="1" si="6"/>
        <v>148.74982514062495</v>
      </c>
    </row>
    <row r="67" spans="1:25" ht="14.15" customHeight="1">
      <c r="G67" s="471" t="str">
        <f>'Cash Flow'!B27</f>
        <v>Utilities</v>
      </c>
      <c r="H67" s="471"/>
      <c r="I67" s="454"/>
      <c r="J67" s="873">
        <f t="shared" ca="1" si="5"/>
        <v>5.040070862226325E-2</v>
      </c>
      <c r="K67" s="9">
        <f ca="1">OFFSET('Cash Flow'!F27,0,$K$44-1)</f>
        <v>1403225.1076404287</v>
      </c>
      <c r="L67" s="9">
        <f t="shared" ca="1" si="6"/>
        <v>1130.3043999999995</v>
      </c>
    </row>
    <row r="68" spans="1:25" ht="14.15" customHeight="1" thickBot="1">
      <c r="G68" s="471" t="str">
        <f>'Cash Flow'!B32</f>
        <v>Management Fees</v>
      </c>
      <c r="H68" s="471"/>
      <c r="J68" s="873">
        <f t="shared" ca="1" si="5"/>
        <v>3.0000000000000002E-2</v>
      </c>
      <c r="K68" s="9">
        <f ca="1">OFFSET('Cash Flow'!F32,0,$K$44-1)</f>
        <v>835241.29679830885</v>
      </c>
      <c r="L68" s="9">
        <f t="shared" ca="1" si="6"/>
        <v>672.79077868007346</v>
      </c>
    </row>
    <row r="69" spans="1:25" ht="14.15" customHeight="1" thickBot="1">
      <c r="B69" s="449" t="s">
        <v>92</v>
      </c>
      <c r="C69" s="1351"/>
      <c r="D69" s="1351"/>
      <c r="E69" s="1352"/>
      <c r="G69" s="471" t="str">
        <f>'Cash Flow'!B34</f>
        <v>Total Commercial Operating Expenses</v>
      </c>
      <c r="H69" s="471"/>
      <c r="J69" s="873">
        <f t="shared" ca="1" si="5"/>
        <v>2.6205600805302899E-4</v>
      </c>
      <c r="K69" s="9">
        <f ca="1">OFFSET('Cash Flow'!F34,0,$K$44-1)</f>
        <v>7296</v>
      </c>
      <c r="L69" s="9">
        <f t="shared" ca="1" si="6"/>
        <v>5.8769621905262994</v>
      </c>
    </row>
    <row r="70" spans="1:25" ht="14.15" customHeight="1">
      <c r="B70" s="1" t="s">
        <v>93</v>
      </c>
      <c r="C70" s="480">
        <f>+StartDate</f>
        <v>46753</v>
      </c>
      <c r="G70" s="465" t="s">
        <v>95</v>
      </c>
      <c r="H70" s="465"/>
      <c r="I70" s="474"/>
      <c r="J70" s="874">
        <f ca="1">SUM(J58:J69)</f>
        <v>0.27908310248926876</v>
      </c>
      <c r="K70" s="722">
        <f ca="1">SUM(K58:K69)</f>
        <v>7770057.7479210701</v>
      </c>
      <c r="L70" s="722">
        <f ca="1">SUM(L58:L69)</f>
        <v>6258.8179280068634</v>
      </c>
      <c r="Y70" s="464"/>
    </row>
    <row r="71" spans="1:25" ht="14.15" customHeight="1">
      <c r="B71" s="1" t="s">
        <v>94</v>
      </c>
      <c r="C71" s="480">
        <f>+Development!M8</f>
        <v>46784</v>
      </c>
      <c r="E71" s="481"/>
      <c r="G71" s="8"/>
      <c r="H71" s="8"/>
      <c r="I71" s="462"/>
      <c r="J71" s="462"/>
      <c r="K71" s="186"/>
      <c r="L71" s="186"/>
    </row>
    <row r="72" spans="1:25" ht="14.15" customHeight="1">
      <c r="B72" s="1" t="s">
        <v>96</v>
      </c>
      <c r="C72" s="480">
        <f>+Development!M9</f>
        <v>47696</v>
      </c>
      <c r="D72" s="457">
        <f>+DATEDIF($C$70,C72,"M")</f>
        <v>31</v>
      </c>
      <c r="E72" s="1" t="s">
        <v>97</v>
      </c>
      <c r="G72" s="8" t="s">
        <v>99</v>
      </c>
      <c r="H72" s="8"/>
      <c r="K72" s="9"/>
      <c r="L72" s="9"/>
    </row>
    <row r="73" spans="1:25" ht="14.15" customHeight="1">
      <c r="B73" s="1" t="s">
        <v>98</v>
      </c>
      <c r="C73" s="480">
        <f>+Development!M10</f>
        <v>48061</v>
      </c>
      <c r="D73" s="457">
        <f>+DATEDIF($C$70,C73,"M")</f>
        <v>43</v>
      </c>
      <c r="E73" s="1" t="s">
        <v>97</v>
      </c>
      <c r="G73" s="719" t="str">
        <f>'Cash Flow'!B41</f>
        <v>Commercial Capital Reserves</v>
      </c>
      <c r="H73" s="719"/>
      <c r="K73" s="9">
        <f ca="1">OFFSET('Cash Flow'!F41,0,$K$44-1)</f>
        <v>0</v>
      </c>
      <c r="L73" s="9">
        <f ca="1">IFERROR($K73/Units,0)</f>
        <v>0</v>
      </c>
    </row>
    <row r="74" spans="1:25" ht="14.15" customHeight="1">
      <c r="G74" s="719" t="str">
        <f>'Cash Flow'!B42</f>
        <v>Residential Capital Reserve</v>
      </c>
      <c r="H74" s="719"/>
      <c r="K74" s="9">
        <f ca="1">OFFSET('Cash Flow'!F42,0,$K$44-1)</f>
        <v>174658.94818494262</v>
      </c>
      <c r="L74" s="9">
        <f ca="1">IFERROR($K74/Beds,0)</f>
        <v>140.68860124999998</v>
      </c>
    </row>
    <row r="75" spans="1:25" ht="14.15" customHeight="1">
      <c r="C75" s="483" t="s">
        <v>100</v>
      </c>
      <c r="D75" s="483" t="s">
        <v>101</v>
      </c>
      <c r="E75" s="484" t="s">
        <v>102</v>
      </c>
      <c r="G75" s="465" t="s">
        <v>104</v>
      </c>
      <c r="H75" s="465"/>
      <c r="I75" s="468"/>
      <c r="J75" s="468"/>
      <c r="K75" s="722">
        <f ca="1">SUM(K73:K74)</f>
        <v>174658.94818494262</v>
      </c>
      <c r="L75" s="722">
        <f ca="1">SUM(L73:L74)</f>
        <v>140.68860124999998</v>
      </c>
    </row>
    <row r="76" spans="1:25" ht="14.15" customHeight="1">
      <c r="B76" s="1" t="s">
        <v>103</v>
      </c>
      <c r="C76" s="485">
        <f>+Development!O7</f>
        <v>1</v>
      </c>
      <c r="D76" s="480">
        <f>+C70</f>
        <v>46753</v>
      </c>
      <c r="E76" s="480">
        <f>EOMONTH(D76-1,C76)</f>
        <v>46783</v>
      </c>
    </row>
    <row r="77" spans="1:25" ht="14.15" customHeight="1" thickBot="1">
      <c r="B77" s="1" t="s">
        <v>105</v>
      </c>
      <c r="C77" s="485">
        <f>+Development!O8</f>
        <v>30</v>
      </c>
      <c r="D77" s="480">
        <f>+E76+1</f>
        <v>46784</v>
      </c>
      <c r="E77" s="480">
        <f>EOMONTH(D77-1,C77)</f>
        <v>47695</v>
      </c>
      <c r="G77" s="1565" t="s">
        <v>106</v>
      </c>
      <c r="H77" s="1565"/>
      <c r="I77" s="1575"/>
      <c r="J77" s="1575"/>
      <c r="K77" s="1576">
        <f ca="1">K53-K70-K75</f>
        <v>19896659.863837618</v>
      </c>
      <c r="L77" s="1576">
        <f ca="1">L53-L70-L75</f>
        <v>16026.852760078918</v>
      </c>
      <c r="S77" s="458"/>
    </row>
    <row r="78" spans="1:25" ht="14.15" customHeight="1" thickBot="1">
      <c r="B78" s="1565" t="s">
        <v>38</v>
      </c>
      <c r="C78" s="1573">
        <f>SUM(C76:C77)</f>
        <v>31</v>
      </c>
      <c r="D78" s="1574">
        <f>D76</f>
        <v>46753</v>
      </c>
      <c r="E78" s="1574">
        <f>E77</f>
        <v>47695</v>
      </c>
      <c r="S78" s="458"/>
    </row>
    <row r="79" spans="1:25" ht="14.15" customHeight="1">
      <c r="C79" s="25"/>
      <c r="S79" s="458"/>
    </row>
    <row r="80" spans="1:25" ht="14.15" customHeight="1">
      <c r="S80" s="458"/>
    </row>
    <row r="81" spans="6:21" ht="14.15" customHeight="1">
      <c r="Q81" s="458"/>
    </row>
    <row r="82" spans="6:21" ht="14.15" customHeight="1">
      <c r="P82" s="458"/>
      <c r="Q82" s="458"/>
    </row>
    <row r="83" spans="6:21" ht="14.15" customHeight="1">
      <c r="P83" s="458"/>
      <c r="Q83" s="458"/>
    </row>
    <row r="84" spans="6:21" ht="14.15" customHeight="1">
      <c r="P84" s="458"/>
      <c r="Q84" s="458"/>
    </row>
    <row r="85" spans="6:21" ht="14.15" customHeight="1">
      <c r="P85" s="458"/>
      <c r="Q85" s="458"/>
    </row>
    <row r="86" spans="6:21" ht="14.15" customHeight="1">
      <c r="F86" s="456"/>
    </row>
    <row r="87" spans="6:21" ht="14.15" customHeight="1"/>
    <row r="88" spans="6:21" ht="14.15" customHeight="1">
      <c r="Q88" s="458"/>
    </row>
    <row r="89" spans="6:21" ht="14.15" customHeight="1">
      <c r="Q89" s="458"/>
    </row>
    <row r="90" spans="6:21" ht="14.15" customHeight="1"/>
    <row r="91" spans="6:21" ht="14.15" customHeight="1"/>
    <row r="92" spans="6:21" ht="14.15" customHeight="1"/>
    <row r="93" spans="6:21" ht="14.15" customHeight="1"/>
    <row r="94" spans="6:21" ht="14.15" customHeight="1">
      <c r="S94" s="487"/>
    </row>
    <row r="95" spans="6:21" ht="14.15" customHeight="1">
      <c r="L95" s="486"/>
      <c r="S95" s="487"/>
    </row>
    <row r="96" spans="6:21" ht="14.15" customHeight="1">
      <c r="U96" s="487"/>
    </row>
    <row r="97" spans="21:21" ht="14.15" customHeight="1">
      <c r="U97" s="487"/>
    </row>
    <row r="98" spans="21:21" ht="14.15" customHeight="1">
      <c r="U98" s="487"/>
    </row>
    <row r="99" spans="21:21" ht="14.15" customHeight="1">
      <c r="U99" s="487"/>
    </row>
    <row r="100" spans="21:21" ht="14.15" customHeight="1">
      <c r="U100" s="487"/>
    </row>
    <row r="101" spans="21:21" ht="14.15" customHeight="1">
      <c r="U101" s="487"/>
    </row>
    <row r="102" spans="21:21" ht="14.15" customHeight="1">
      <c r="U102" s="487"/>
    </row>
    <row r="103" spans="21:21" ht="14.15" customHeight="1">
      <c r="U103" s="487"/>
    </row>
    <row r="104" spans="21:21" ht="14.15" customHeight="1">
      <c r="U104" s="487"/>
    </row>
    <row r="105" spans="21:21" ht="14.15" customHeight="1">
      <c r="U105" s="487"/>
    </row>
    <row r="106" spans="21:21" ht="14.15" customHeight="1"/>
    <row r="107" spans="21:21" ht="14.15" customHeight="1"/>
  </sheetData>
  <conditionalFormatting sqref="E60">
    <cfRule type="cellIs" dxfId="218" priority="3" operator="lessThan">
      <formula>1.245</formula>
    </cfRule>
  </conditionalFormatting>
  <dataValidations count="2">
    <dataValidation type="list" allowBlank="1" showInputMessage="1" showErrorMessage="1" sqref="L10" xr:uid="{275A9391-D1B0-4155-8549-1FD55B02EE10}">
      <formula1>"Cap Sale Yr+1,Cap Sale Yr,$ Amt"</formula1>
    </dataValidation>
    <dataValidation type="list" allowBlank="1" showInputMessage="1" showErrorMessage="1" sqref="K44" xr:uid="{B8D6E609-BC86-4BF4-8B68-12F508E39FBF}">
      <formula1>Yield_Years</formula1>
    </dataValidation>
  </dataValidations>
  <printOptions horizontalCentered="1"/>
  <pageMargins left="0.5" right="0.5" top="0.5" bottom="0.5" header="0.3" footer="0.3"/>
  <pageSetup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0">
    <tabColor theme="3" tint="-0.249977111117893"/>
  </sheetPr>
  <dimension ref="A1:TJ224"/>
  <sheetViews>
    <sheetView showGridLines="0" topLeftCell="D8" zoomScaleNormal="100" zoomScaleSheetLayoutView="100" workbookViewId="0">
      <selection activeCell="I40" sqref="I40"/>
    </sheetView>
  </sheetViews>
  <sheetFormatPr defaultColWidth="9.453125" defaultRowHeight="12.5" outlineLevelRow="2" outlineLevelCol="2"/>
  <cols>
    <col min="1" max="1" width="19.54296875" style="414" hidden="1" customWidth="1" outlineLevel="2"/>
    <col min="2" max="2" width="4.54296875" style="414" hidden="1" customWidth="1" outlineLevel="2"/>
    <col min="3" max="3" width="25.54296875" style="414" hidden="1" customWidth="1" outlineLevel="2"/>
    <col min="4" max="4" width="2.54296875" style="414" customWidth="1" collapsed="1"/>
    <col min="5" max="5" width="35" style="414" bestFit="1" customWidth="1"/>
    <col min="6" max="6" width="1" style="414" customWidth="1"/>
    <col min="7" max="7" width="7.453125" style="1200" customWidth="1"/>
    <col min="8" max="8" width="1" style="1200" customWidth="1"/>
    <col min="9" max="9" width="16.54296875" style="414" customWidth="1"/>
    <col min="10" max="11" width="1" style="414" customWidth="1"/>
    <col min="12" max="12" width="10" style="414" bestFit="1" customWidth="1" outlineLevel="1"/>
    <col min="13" max="13" width="1.26953125" style="414" customWidth="1"/>
    <col min="14" max="14" width="10" style="414" bestFit="1" customWidth="1" outlineLevel="1"/>
    <col min="15" max="15" width="1.26953125" style="414" customWidth="1"/>
    <col min="16" max="16" width="9.7265625" style="414" bestFit="1" customWidth="1" outlineLevel="1"/>
    <col min="17" max="17" width="1.26953125" style="414" customWidth="1"/>
    <col min="18" max="18" width="9" style="414" bestFit="1" customWidth="1" outlineLevel="1"/>
    <col min="19" max="19" width="2.54296875" style="414" customWidth="1"/>
    <col min="20" max="16384" width="9.453125" style="414"/>
  </cols>
  <sheetData>
    <row r="1" spans="1:530" ht="50.15" customHeight="1">
      <c r="D1" s="1220" t="str">
        <f>+'Executive Summary'!E5 &amp; " DEVELOPMENT COST SUMMARY"</f>
        <v>VERVE Chapel Hill DEVELOPMENT COST SUMMARY</v>
      </c>
      <c r="E1" s="1220"/>
      <c r="F1" s="1220"/>
      <c r="G1" s="1220"/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1"/>
      <c r="U1" s="1221"/>
      <c r="V1" s="1221"/>
      <c r="W1" s="1219"/>
      <c r="X1" s="1219"/>
    </row>
    <row r="2" spans="1:530" s="1" customFormat="1" ht="2.15" customHeight="1" thickBot="1">
      <c r="B2" s="414"/>
      <c r="C2" s="414"/>
      <c r="E2" s="1485"/>
      <c r="F2" s="1485"/>
      <c r="G2" s="1489"/>
      <c r="H2" s="1489"/>
      <c r="I2" s="1485"/>
      <c r="J2" s="1485"/>
      <c r="K2" s="1485"/>
      <c r="L2" s="1485"/>
      <c r="M2" s="1485"/>
      <c r="N2" s="1485"/>
      <c r="O2" s="1485"/>
      <c r="P2" s="1485"/>
      <c r="Q2" s="1485"/>
      <c r="R2" s="1485"/>
    </row>
    <row r="3" spans="1:530" ht="6" customHeight="1"/>
    <row r="4" spans="1:530" ht="13" thickBot="1"/>
    <row r="5" spans="1:530" ht="14.5" thickBot="1">
      <c r="E5" s="1205" t="s">
        <v>107</v>
      </c>
      <c r="F5" s="1353"/>
      <c r="G5" s="1353"/>
      <c r="H5" s="1353"/>
      <c r="I5" s="1354"/>
      <c r="J5" s="416"/>
      <c r="K5" s="416"/>
      <c r="L5" s="415" t="s">
        <v>108</v>
      </c>
      <c r="M5" s="415"/>
      <c r="N5" s="415"/>
      <c r="O5" s="415"/>
      <c r="P5" s="415"/>
      <c r="Q5" s="415"/>
      <c r="R5" s="415"/>
      <c r="S5" s="416"/>
    </row>
    <row r="6" spans="1:530" ht="14">
      <c r="L6" s="417" t="s">
        <v>16</v>
      </c>
      <c r="N6" s="417" t="s">
        <v>17</v>
      </c>
      <c r="P6" s="417" t="s">
        <v>109</v>
      </c>
      <c r="R6" s="417" t="s">
        <v>110</v>
      </c>
      <c r="S6" s="416"/>
    </row>
    <row r="7" spans="1:530" ht="14">
      <c r="A7" s="1288" t="s">
        <v>111</v>
      </c>
      <c r="B7" s="1289"/>
      <c r="C7" s="1289"/>
      <c r="G7" s="1201"/>
      <c r="H7" s="1201"/>
      <c r="I7" s="418"/>
      <c r="J7" s="416"/>
      <c r="K7" s="416"/>
      <c r="L7" s="419">
        <f>Development!$H$9</f>
        <v>461.33501396496064</v>
      </c>
      <c r="M7" s="420"/>
      <c r="N7" s="419">
        <f>Development!$H$10</f>
        <v>1241.4577061191917</v>
      </c>
      <c r="O7" s="420"/>
      <c r="P7" s="419">
        <f>Development!$H$15</f>
        <v>757823</v>
      </c>
      <c r="Q7" s="420"/>
      <c r="R7" s="419">
        <f>Development!$H$16</f>
        <v>428715</v>
      </c>
      <c r="S7" s="416"/>
    </row>
    <row r="8" spans="1:530" ht="28.5" customHeight="1">
      <c r="A8" s="1634" t="s">
        <v>112</v>
      </c>
      <c r="B8" s="1634" t="s">
        <v>113</v>
      </c>
      <c r="C8" s="1634" t="s">
        <v>114</v>
      </c>
      <c r="E8" s="1051" t="s">
        <v>115</v>
      </c>
      <c r="F8" s="1051"/>
      <c r="G8" s="1202" t="s">
        <v>67</v>
      </c>
      <c r="H8" s="1202"/>
      <c r="I8" s="417" t="s">
        <v>116</v>
      </c>
      <c r="J8" s="421"/>
      <c r="K8" s="421"/>
      <c r="L8" s="417" t="s">
        <v>40</v>
      </c>
      <c r="M8" s="421"/>
      <c r="N8" s="417" t="s">
        <v>39</v>
      </c>
      <c r="O8" s="421"/>
      <c r="P8" s="417" t="s">
        <v>117</v>
      </c>
      <c r="Q8" s="421"/>
      <c r="R8" s="417" t="s">
        <v>118</v>
      </c>
      <c r="S8" s="416"/>
    </row>
    <row r="9" spans="1:530" s="423" customFormat="1" ht="6" customHeight="1" outlineLevel="2">
      <c r="A9" s="422" t="str">
        <f t="shared" ref="A9:A35" ca="1" si="0">B9&amp;" - "&amp;E9</f>
        <v xml:space="preserve"># - </v>
      </c>
      <c r="B9" s="424" t="str">
        <f t="shared" ref="B9:C36" ca="1" si="1">OFFSET(B9,-1,0)</f>
        <v>#</v>
      </c>
      <c r="C9" s="424" t="str">
        <f t="shared" ca="1" si="1"/>
        <v>Asset</v>
      </c>
      <c r="D9" s="425"/>
      <c r="E9" s="426"/>
      <c r="F9" s="426"/>
      <c r="G9" s="1203"/>
      <c r="H9" s="1203"/>
      <c r="I9" s="427"/>
      <c r="J9" s="414"/>
      <c r="K9" s="414"/>
      <c r="L9" s="427"/>
      <c r="M9" s="414"/>
      <c r="N9" s="427"/>
      <c r="O9" s="414"/>
      <c r="P9" s="427"/>
      <c r="Q9" s="414"/>
      <c r="R9" s="427"/>
      <c r="S9" s="414"/>
      <c r="T9" s="414"/>
      <c r="U9" s="414"/>
      <c r="V9" s="414"/>
      <c r="W9" s="414"/>
      <c r="X9" s="414"/>
      <c r="Y9" s="414"/>
      <c r="Z9" s="414"/>
      <c r="AA9" s="414"/>
      <c r="AB9" s="414"/>
      <c r="AC9" s="414"/>
      <c r="AD9" s="414"/>
      <c r="AE9" s="414"/>
      <c r="AF9" s="414"/>
      <c r="AG9" s="414"/>
      <c r="AH9" s="414"/>
      <c r="AI9" s="414"/>
      <c r="AJ9" s="414"/>
      <c r="AK9" s="414"/>
      <c r="AL9" s="414"/>
      <c r="AM9" s="414"/>
      <c r="AN9" s="414"/>
      <c r="AO9" s="414"/>
      <c r="AP9" s="414"/>
      <c r="AQ9" s="414"/>
      <c r="AR9" s="414"/>
      <c r="AS9" s="414"/>
      <c r="AT9" s="414"/>
      <c r="AU9" s="414"/>
      <c r="AV9" s="414"/>
      <c r="AW9" s="414"/>
      <c r="AX9" s="414"/>
      <c r="AY9" s="414"/>
      <c r="AZ9" s="414"/>
      <c r="BA9" s="414"/>
      <c r="BB9" s="414"/>
      <c r="BC9" s="414"/>
      <c r="BD9" s="414"/>
      <c r="BE9" s="414"/>
      <c r="BF9" s="414"/>
      <c r="BG9" s="414"/>
      <c r="BH9" s="414"/>
      <c r="BI9" s="414"/>
      <c r="BJ9" s="414"/>
      <c r="BK9" s="414"/>
      <c r="BL9" s="414"/>
      <c r="BM9" s="414"/>
      <c r="BN9" s="414"/>
      <c r="BO9" s="414"/>
      <c r="BP9" s="414"/>
      <c r="BQ9" s="414"/>
      <c r="BR9" s="414"/>
      <c r="BS9" s="414"/>
      <c r="BT9" s="414"/>
      <c r="BU9" s="414"/>
      <c r="BV9" s="414"/>
      <c r="BW9" s="414"/>
      <c r="BX9" s="414"/>
      <c r="BY9" s="414"/>
      <c r="BZ9" s="414"/>
      <c r="CA9" s="414"/>
      <c r="CB9" s="414"/>
      <c r="CC9" s="414"/>
      <c r="CD9" s="414"/>
      <c r="CE9" s="414"/>
      <c r="CF9" s="414"/>
      <c r="CG9" s="414"/>
      <c r="CH9" s="414"/>
      <c r="CI9" s="414"/>
      <c r="CJ9" s="414"/>
      <c r="CK9" s="414"/>
      <c r="CL9" s="414"/>
      <c r="CM9" s="414"/>
      <c r="CN9" s="414"/>
      <c r="CO9" s="414"/>
      <c r="CP9" s="414"/>
      <c r="CQ9" s="414"/>
      <c r="CR9" s="414"/>
      <c r="CS9" s="414"/>
      <c r="CT9" s="414"/>
      <c r="CU9" s="414"/>
      <c r="CV9" s="414"/>
      <c r="CW9" s="414"/>
      <c r="CX9" s="414"/>
      <c r="CY9" s="414"/>
      <c r="CZ9" s="414"/>
      <c r="DA9" s="414"/>
      <c r="DB9" s="414"/>
      <c r="DC9" s="414"/>
      <c r="DD9" s="414"/>
      <c r="DE9" s="414"/>
      <c r="DF9" s="414"/>
      <c r="DG9" s="414"/>
      <c r="DH9" s="414"/>
      <c r="DI9" s="414"/>
      <c r="DJ9" s="414"/>
      <c r="DK9" s="414"/>
      <c r="DL9" s="414"/>
      <c r="DM9" s="414"/>
      <c r="DN9" s="414"/>
      <c r="DO9" s="414"/>
      <c r="DP9" s="414"/>
      <c r="DQ9" s="414"/>
      <c r="DR9" s="414"/>
      <c r="DS9" s="414"/>
      <c r="DT9" s="414"/>
      <c r="DU9" s="414"/>
      <c r="DV9" s="414"/>
      <c r="DW9" s="414"/>
      <c r="DX9" s="414"/>
      <c r="DY9" s="414"/>
      <c r="DZ9" s="414"/>
      <c r="EA9" s="414"/>
      <c r="EB9" s="414"/>
      <c r="EC9" s="414"/>
      <c r="ED9" s="414"/>
      <c r="EE9" s="414"/>
      <c r="EF9" s="414"/>
      <c r="EG9" s="414"/>
      <c r="EH9" s="414"/>
      <c r="EI9" s="414"/>
      <c r="EJ9" s="414"/>
      <c r="EK9" s="414"/>
      <c r="EL9" s="414"/>
      <c r="EM9" s="414"/>
      <c r="EN9" s="414"/>
      <c r="EO9" s="414"/>
      <c r="EP9" s="414"/>
      <c r="EQ9" s="414"/>
      <c r="ER9" s="414"/>
      <c r="ES9" s="414"/>
      <c r="ET9" s="414"/>
      <c r="EU9" s="414"/>
      <c r="EV9" s="414"/>
      <c r="EW9" s="414"/>
      <c r="EX9" s="414"/>
      <c r="EY9" s="414"/>
      <c r="EZ9" s="414"/>
      <c r="FA9" s="414"/>
      <c r="FB9" s="414"/>
      <c r="FC9" s="414"/>
      <c r="FD9" s="414"/>
      <c r="FE9" s="414"/>
      <c r="FF9" s="414"/>
      <c r="FG9" s="414"/>
      <c r="FH9" s="414"/>
      <c r="FI9" s="414"/>
      <c r="FJ9" s="414"/>
      <c r="FK9" s="414"/>
      <c r="FL9" s="414"/>
      <c r="FM9" s="414"/>
      <c r="FN9" s="414"/>
      <c r="FO9" s="414"/>
      <c r="FP9" s="414"/>
      <c r="FQ9" s="414"/>
      <c r="FR9" s="414"/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414"/>
      <c r="GD9" s="414"/>
      <c r="GE9" s="414"/>
      <c r="GF9" s="414"/>
      <c r="GG9" s="414"/>
      <c r="GH9" s="414"/>
      <c r="GI9" s="414"/>
      <c r="GJ9" s="414"/>
      <c r="GK9" s="414"/>
      <c r="GL9" s="414"/>
      <c r="GM9" s="414"/>
      <c r="GN9" s="414"/>
      <c r="GO9" s="414"/>
      <c r="GP9" s="414"/>
      <c r="GQ9" s="414"/>
      <c r="GR9" s="414"/>
      <c r="GS9" s="414"/>
      <c r="GT9" s="414"/>
      <c r="GU9" s="414"/>
      <c r="GV9" s="414"/>
      <c r="GW9" s="414"/>
      <c r="GX9" s="414"/>
      <c r="GY9" s="414"/>
      <c r="GZ9" s="414"/>
      <c r="HA9" s="414"/>
      <c r="HB9" s="414"/>
      <c r="HC9" s="414"/>
      <c r="HD9" s="414"/>
      <c r="HE9" s="414"/>
      <c r="HF9" s="414"/>
      <c r="HG9" s="414"/>
      <c r="HH9" s="414"/>
      <c r="HI9" s="414"/>
      <c r="HJ9" s="414"/>
      <c r="HK9" s="414"/>
      <c r="HL9" s="414"/>
      <c r="HM9" s="414"/>
      <c r="HN9" s="414"/>
      <c r="HO9" s="414"/>
      <c r="HP9" s="414"/>
      <c r="HQ9" s="414"/>
      <c r="HR9" s="414"/>
      <c r="HS9" s="414"/>
      <c r="HT9" s="414"/>
      <c r="HU9" s="414"/>
      <c r="HV9" s="414"/>
      <c r="HW9" s="414"/>
      <c r="HX9" s="414"/>
      <c r="HY9" s="414"/>
      <c r="HZ9" s="414"/>
      <c r="IA9" s="414"/>
      <c r="IB9" s="414"/>
      <c r="IC9" s="414"/>
      <c r="ID9" s="414"/>
      <c r="IE9" s="414"/>
      <c r="IF9" s="414"/>
      <c r="IG9" s="414"/>
      <c r="IH9" s="414"/>
      <c r="II9" s="414"/>
      <c r="IJ9" s="414"/>
      <c r="IK9" s="414"/>
      <c r="IL9" s="414"/>
      <c r="IM9" s="414"/>
      <c r="IN9" s="414"/>
      <c r="IO9" s="414"/>
      <c r="IP9" s="414"/>
      <c r="IQ9" s="414"/>
      <c r="IR9" s="414"/>
      <c r="IS9" s="414"/>
      <c r="IT9" s="414"/>
      <c r="IU9" s="414"/>
      <c r="IV9" s="414"/>
      <c r="IW9" s="414"/>
      <c r="IX9" s="414"/>
      <c r="IY9" s="414"/>
      <c r="IZ9" s="414"/>
      <c r="JA9" s="414"/>
      <c r="JB9" s="414"/>
      <c r="JC9" s="414"/>
      <c r="JD9" s="414"/>
      <c r="JE9" s="414"/>
      <c r="JF9" s="414"/>
      <c r="JG9" s="414"/>
      <c r="JH9" s="414"/>
      <c r="JI9" s="414"/>
      <c r="JJ9" s="414"/>
      <c r="JK9" s="414"/>
      <c r="JL9" s="414"/>
      <c r="JM9" s="414"/>
      <c r="JN9" s="414"/>
      <c r="JO9" s="414"/>
      <c r="JP9" s="414"/>
      <c r="JQ9" s="414"/>
      <c r="JR9" s="414"/>
      <c r="JS9" s="414"/>
      <c r="JT9" s="414"/>
      <c r="JU9" s="414"/>
      <c r="JV9" s="414"/>
      <c r="JW9" s="414"/>
      <c r="JX9" s="414"/>
      <c r="JY9" s="414"/>
      <c r="JZ9" s="414"/>
      <c r="KA9" s="414"/>
      <c r="KB9" s="414"/>
      <c r="KC9" s="414"/>
      <c r="KD9" s="414"/>
      <c r="KE9" s="414"/>
      <c r="KF9" s="414"/>
      <c r="KG9" s="414"/>
      <c r="KH9" s="414"/>
      <c r="KI9" s="414"/>
      <c r="KJ9" s="414"/>
      <c r="KK9" s="414"/>
      <c r="KL9" s="414"/>
      <c r="KM9" s="414"/>
      <c r="KN9" s="414"/>
      <c r="KO9" s="414"/>
      <c r="KP9" s="414"/>
      <c r="KQ9" s="414"/>
      <c r="KR9" s="414"/>
      <c r="KS9" s="414"/>
      <c r="KT9" s="414"/>
      <c r="KU9" s="414"/>
      <c r="KV9" s="414"/>
      <c r="KW9" s="414"/>
      <c r="KX9" s="414"/>
      <c r="KY9" s="414"/>
      <c r="KZ9" s="414"/>
      <c r="LA9" s="414"/>
      <c r="LB9" s="414"/>
      <c r="LC9" s="414"/>
      <c r="LD9" s="414"/>
      <c r="LE9" s="414"/>
      <c r="LF9" s="414"/>
      <c r="LG9" s="414"/>
      <c r="LH9" s="414"/>
      <c r="LI9" s="414"/>
      <c r="LJ9" s="414"/>
      <c r="LK9" s="414"/>
      <c r="LL9" s="414"/>
      <c r="LM9" s="414"/>
      <c r="LN9" s="414"/>
      <c r="LO9" s="414"/>
      <c r="LP9" s="414"/>
      <c r="LQ9" s="414"/>
      <c r="LR9" s="414"/>
      <c r="LS9" s="414"/>
      <c r="LT9" s="414"/>
      <c r="LU9" s="414"/>
      <c r="LV9" s="414"/>
      <c r="LW9" s="414"/>
      <c r="LX9" s="414"/>
      <c r="LY9" s="414"/>
      <c r="LZ9" s="414"/>
      <c r="MA9" s="414"/>
      <c r="MB9" s="414"/>
      <c r="MC9" s="414"/>
      <c r="MD9" s="414"/>
      <c r="ME9" s="414"/>
      <c r="MF9" s="414"/>
      <c r="MG9" s="414"/>
      <c r="MH9" s="414"/>
      <c r="MI9" s="414"/>
      <c r="MJ9" s="414"/>
      <c r="MK9" s="414"/>
      <c r="ML9" s="414"/>
      <c r="MM9" s="414"/>
      <c r="MN9" s="414"/>
      <c r="MO9" s="414"/>
      <c r="MP9" s="414"/>
      <c r="MQ9" s="414"/>
      <c r="MR9" s="414"/>
      <c r="MS9" s="414"/>
      <c r="MT9" s="414"/>
      <c r="MU9" s="414"/>
      <c r="MV9" s="414"/>
      <c r="MW9" s="414"/>
      <c r="MX9" s="414"/>
      <c r="MY9" s="414"/>
      <c r="MZ9" s="414"/>
      <c r="NA9" s="414"/>
      <c r="NB9" s="414"/>
      <c r="NC9" s="414"/>
      <c r="ND9" s="414"/>
      <c r="NE9" s="414"/>
      <c r="NF9" s="414"/>
      <c r="NG9" s="414"/>
      <c r="NH9" s="414"/>
      <c r="NI9" s="414"/>
      <c r="NJ9" s="414"/>
      <c r="NK9" s="414"/>
      <c r="NL9" s="414"/>
      <c r="NM9" s="414"/>
      <c r="NN9" s="414"/>
      <c r="NO9" s="414"/>
      <c r="NP9" s="414"/>
      <c r="NQ9" s="414"/>
      <c r="NR9" s="414"/>
      <c r="NS9" s="414"/>
      <c r="NT9" s="414"/>
      <c r="NU9" s="414"/>
      <c r="NV9" s="414"/>
      <c r="NW9" s="414"/>
      <c r="NX9" s="414"/>
      <c r="NY9" s="414"/>
      <c r="NZ9" s="414"/>
      <c r="OA9" s="414"/>
      <c r="OB9" s="414"/>
      <c r="OC9" s="414"/>
      <c r="OD9" s="414"/>
      <c r="OE9" s="414"/>
      <c r="OF9" s="414"/>
      <c r="OG9" s="414"/>
      <c r="OH9" s="414"/>
      <c r="OI9" s="414"/>
      <c r="OJ9" s="414"/>
      <c r="OK9" s="414"/>
      <c r="OL9" s="414"/>
      <c r="OM9" s="414"/>
      <c r="ON9" s="414"/>
      <c r="OO9" s="414"/>
      <c r="OP9" s="414"/>
      <c r="OQ9" s="414"/>
      <c r="OR9" s="414"/>
      <c r="OS9" s="414"/>
      <c r="OT9" s="414"/>
      <c r="OU9" s="414"/>
      <c r="OV9" s="414"/>
      <c r="OW9" s="414"/>
      <c r="OX9" s="414"/>
      <c r="OY9" s="414"/>
      <c r="OZ9" s="414"/>
      <c r="PA9" s="414"/>
      <c r="PB9" s="414"/>
      <c r="PC9" s="414"/>
      <c r="PD9" s="414"/>
      <c r="PE9" s="414"/>
      <c r="PF9" s="414"/>
      <c r="PG9" s="414"/>
      <c r="PH9" s="414"/>
      <c r="PI9" s="414"/>
      <c r="PJ9" s="414"/>
      <c r="PK9" s="414"/>
      <c r="PL9" s="414"/>
      <c r="PM9" s="414"/>
      <c r="PN9" s="414"/>
      <c r="PO9" s="414"/>
      <c r="PP9" s="414"/>
      <c r="PQ9" s="414"/>
      <c r="PR9" s="414"/>
      <c r="PS9" s="414"/>
      <c r="PT9" s="414"/>
      <c r="PU9" s="414"/>
      <c r="PV9" s="414"/>
      <c r="PW9" s="414"/>
      <c r="PX9" s="414"/>
      <c r="PY9" s="414"/>
      <c r="PZ9" s="414"/>
      <c r="QA9" s="414"/>
      <c r="QB9" s="414"/>
      <c r="QC9" s="414"/>
      <c r="QD9" s="414"/>
      <c r="QE9" s="414"/>
      <c r="QF9" s="414"/>
      <c r="QG9" s="414"/>
      <c r="QH9" s="414"/>
      <c r="QI9" s="414"/>
      <c r="QJ9" s="414"/>
      <c r="QK9" s="414"/>
      <c r="QL9" s="414"/>
      <c r="QM9" s="414"/>
      <c r="QN9" s="414"/>
      <c r="QO9" s="414"/>
      <c r="QP9" s="414"/>
      <c r="QQ9" s="414"/>
      <c r="QR9" s="414"/>
      <c r="QS9" s="414"/>
      <c r="QT9" s="414"/>
      <c r="QU9" s="414"/>
      <c r="QV9" s="414"/>
      <c r="QW9" s="414"/>
      <c r="QX9" s="414"/>
      <c r="QY9" s="414"/>
      <c r="QZ9" s="414"/>
      <c r="RA9" s="414"/>
      <c r="RB9" s="414"/>
      <c r="RC9" s="414"/>
      <c r="RD9" s="414"/>
      <c r="RE9" s="414"/>
      <c r="RF9" s="414"/>
      <c r="RG9" s="414"/>
      <c r="RH9" s="414"/>
      <c r="RI9" s="414"/>
      <c r="RJ9" s="414"/>
      <c r="RK9" s="414"/>
      <c r="RL9" s="414"/>
      <c r="RM9" s="414"/>
      <c r="RN9" s="414"/>
      <c r="RO9" s="414"/>
      <c r="RP9" s="414"/>
      <c r="RQ9" s="414"/>
      <c r="RR9" s="414"/>
      <c r="RS9" s="414"/>
      <c r="RT9" s="414"/>
      <c r="RU9" s="414"/>
      <c r="RV9" s="414"/>
      <c r="RW9" s="414"/>
      <c r="RX9" s="414"/>
      <c r="RY9" s="414"/>
      <c r="RZ9" s="414"/>
      <c r="SA9" s="414"/>
      <c r="SB9" s="414"/>
      <c r="SC9" s="414"/>
      <c r="SD9" s="414"/>
      <c r="SE9" s="414"/>
      <c r="SF9" s="414"/>
      <c r="SG9" s="414"/>
      <c r="SH9" s="414"/>
      <c r="SI9" s="414"/>
      <c r="SJ9" s="414"/>
      <c r="SK9" s="414"/>
      <c r="SL9" s="414"/>
      <c r="SM9" s="414"/>
      <c r="SN9" s="414"/>
      <c r="SO9" s="414"/>
      <c r="SP9" s="414"/>
      <c r="SQ9" s="414"/>
      <c r="SR9" s="414"/>
      <c r="SS9" s="414"/>
      <c r="ST9" s="414"/>
      <c r="SU9" s="414"/>
      <c r="SV9" s="414"/>
      <c r="SW9" s="414"/>
      <c r="SX9" s="414"/>
      <c r="SY9" s="414"/>
      <c r="SZ9" s="414"/>
      <c r="TA9" s="414"/>
      <c r="TB9" s="414"/>
      <c r="TC9" s="414"/>
      <c r="TD9" s="414"/>
      <c r="TE9" s="414"/>
      <c r="TF9" s="414"/>
      <c r="TG9" s="414"/>
      <c r="TH9" s="414"/>
      <c r="TI9" s="414"/>
      <c r="TJ9" s="414"/>
    </row>
    <row r="10" spans="1:530" s="423" customFormat="1" ht="15" customHeight="1" outlineLevel="2">
      <c r="A10" s="422" t="str">
        <f t="shared" ca="1" si="0"/>
        <v># - Land Costs</v>
      </c>
      <c r="B10" s="424" t="str">
        <f t="shared" ca="1" si="1"/>
        <v>#</v>
      </c>
      <c r="C10" s="424" t="str">
        <f t="shared" ca="1" si="1"/>
        <v>Asset</v>
      </c>
      <c r="D10" s="425"/>
      <c r="E10" s="428" t="str">
        <f>+Development!E35</f>
        <v>Land Costs</v>
      </c>
      <c r="F10" s="428"/>
      <c r="G10" s="1204">
        <f ca="1">I10/$I$36</f>
        <v>0.1070812923934984</v>
      </c>
      <c r="H10" s="1204"/>
      <c r="I10" s="430">
        <f>+Development!G40</f>
        <v>25587500</v>
      </c>
      <c r="J10" s="429"/>
      <c r="K10" s="429"/>
      <c r="L10" s="431">
        <f>IFERROR($I10/L$7,0)</f>
        <v>55464.0320492635</v>
      </c>
      <c r="M10" s="432"/>
      <c r="N10" s="431">
        <f>IFERROR($I10/N$7,0)</f>
        <v>20610.851158181427</v>
      </c>
      <c r="O10" s="433"/>
      <c r="P10" s="434">
        <f>IFERROR($I10/P$7,0)</f>
        <v>33.76448062410352</v>
      </c>
      <c r="Q10" s="433"/>
      <c r="R10" s="434">
        <f>IFERROR($I10/R$7,0)</f>
        <v>59.684172468889585</v>
      </c>
      <c r="S10" s="429"/>
      <c r="T10" s="414"/>
      <c r="U10" s="414"/>
      <c r="V10" s="414"/>
      <c r="W10" s="414"/>
      <c r="X10" s="414"/>
      <c r="Y10" s="414"/>
      <c r="Z10" s="414"/>
      <c r="AA10" s="414"/>
      <c r="AB10" s="414"/>
      <c r="AC10" s="414"/>
      <c r="AD10" s="414"/>
      <c r="AE10" s="414"/>
      <c r="AF10" s="414"/>
      <c r="AG10" s="414"/>
      <c r="AH10" s="414"/>
      <c r="AI10" s="414"/>
      <c r="AJ10" s="414"/>
      <c r="AK10" s="414"/>
      <c r="AL10" s="414"/>
      <c r="AM10" s="414"/>
      <c r="AN10" s="414"/>
      <c r="AO10" s="414"/>
      <c r="AP10" s="414"/>
      <c r="AQ10" s="414"/>
      <c r="AR10" s="414"/>
      <c r="AS10" s="414"/>
      <c r="AT10" s="414"/>
      <c r="AU10" s="414"/>
      <c r="AV10" s="414"/>
      <c r="AW10" s="414"/>
      <c r="AX10" s="414"/>
      <c r="AY10" s="414"/>
      <c r="AZ10" s="414"/>
      <c r="BA10" s="414"/>
      <c r="BB10" s="414"/>
      <c r="BC10" s="414"/>
      <c r="BD10" s="414"/>
      <c r="BE10" s="414"/>
      <c r="BF10" s="414"/>
      <c r="BG10" s="414"/>
      <c r="BH10" s="414"/>
      <c r="BI10" s="414"/>
      <c r="BJ10" s="414"/>
      <c r="BK10" s="414"/>
      <c r="BL10" s="414"/>
      <c r="BM10" s="414"/>
      <c r="BN10" s="414"/>
      <c r="BO10" s="414"/>
      <c r="BP10" s="414"/>
      <c r="BQ10" s="414"/>
      <c r="BR10" s="414"/>
      <c r="BS10" s="414"/>
      <c r="BT10" s="414"/>
      <c r="BU10" s="414"/>
      <c r="BV10" s="414"/>
      <c r="BW10" s="414"/>
      <c r="BX10" s="414"/>
      <c r="BY10" s="414"/>
      <c r="BZ10" s="414"/>
      <c r="CA10" s="414"/>
      <c r="CB10" s="414"/>
      <c r="CC10" s="414"/>
      <c r="CD10" s="414"/>
      <c r="CE10" s="414"/>
      <c r="CF10" s="414"/>
      <c r="CG10" s="414"/>
      <c r="CH10" s="414"/>
      <c r="CI10" s="414"/>
      <c r="CJ10" s="414"/>
      <c r="CK10" s="414"/>
      <c r="CL10" s="414"/>
      <c r="CM10" s="414"/>
      <c r="CN10" s="414"/>
      <c r="CO10" s="414"/>
      <c r="CP10" s="414"/>
      <c r="CQ10" s="414"/>
      <c r="CR10" s="414"/>
      <c r="CS10" s="414"/>
      <c r="CT10" s="414"/>
      <c r="CU10" s="414"/>
      <c r="CV10" s="414"/>
      <c r="CW10" s="414"/>
      <c r="CX10" s="414"/>
      <c r="CY10" s="414"/>
      <c r="CZ10" s="414"/>
      <c r="DA10" s="414"/>
      <c r="DB10" s="414"/>
      <c r="DC10" s="414"/>
      <c r="DD10" s="414"/>
      <c r="DE10" s="414"/>
      <c r="DF10" s="414"/>
      <c r="DG10" s="414"/>
      <c r="DH10" s="414"/>
      <c r="DI10" s="414"/>
      <c r="DJ10" s="414"/>
      <c r="DK10" s="414"/>
      <c r="DL10" s="414"/>
      <c r="DM10" s="414"/>
      <c r="DN10" s="414"/>
      <c r="DO10" s="414"/>
      <c r="DP10" s="414"/>
      <c r="DQ10" s="414"/>
      <c r="DR10" s="414"/>
      <c r="DS10" s="414"/>
      <c r="DT10" s="414"/>
      <c r="DU10" s="414"/>
      <c r="DV10" s="414"/>
      <c r="DW10" s="414"/>
      <c r="DX10" s="414"/>
      <c r="DY10" s="414"/>
      <c r="DZ10" s="414"/>
      <c r="EA10" s="414"/>
      <c r="EB10" s="414"/>
      <c r="EC10" s="414"/>
      <c r="ED10" s="414"/>
      <c r="EE10" s="414"/>
      <c r="EF10" s="414"/>
      <c r="EG10" s="414"/>
      <c r="EH10" s="414"/>
      <c r="EI10" s="414"/>
      <c r="EJ10" s="414"/>
      <c r="EK10" s="414"/>
      <c r="EL10" s="414"/>
      <c r="EM10" s="414"/>
      <c r="EN10" s="414"/>
      <c r="EO10" s="414"/>
      <c r="EP10" s="414"/>
      <c r="EQ10" s="414"/>
      <c r="ER10" s="414"/>
      <c r="ES10" s="414"/>
      <c r="ET10" s="414"/>
      <c r="EU10" s="414"/>
      <c r="EV10" s="414"/>
      <c r="EW10" s="414"/>
      <c r="EX10" s="414"/>
      <c r="EY10" s="414"/>
      <c r="EZ10" s="414"/>
      <c r="FA10" s="414"/>
      <c r="FB10" s="414"/>
      <c r="FC10" s="414"/>
      <c r="FD10" s="414"/>
      <c r="FE10" s="414"/>
      <c r="FF10" s="414"/>
      <c r="FG10" s="414"/>
      <c r="FH10" s="414"/>
      <c r="FI10" s="414"/>
      <c r="FJ10" s="414"/>
      <c r="FK10" s="414"/>
      <c r="FL10" s="414"/>
      <c r="FM10" s="414"/>
      <c r="FN10" s="414"/>
      <c r="FO10" s="414"/>
      <c r="FP10" s="414"/>
      <c r="FQ10" s="414"/>
      <c r="FR10" s="414"/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  <c r="GD10" s="414"/>
      <c r="GE10" s="414"/>
      <c r="GF10" s="414"/>
      <c r="GG10" s="414"/>
      <c r="GH10" s="414"/>
      <c r="GI10" s="414"/>
      <c r="GJ10" s="414"/>
      <c r="GK10" s="414"/>
      <c r="GL10" s="414"/>
      <c r="GM10" s="414"/>
      <c r="GN10" s="414"/>
      <c r="GO10" s="414"/>
      <c r="GP10" s="414"/>
      <c r="GQ10" s="414"/>
      <c r="GR10" s="414"/>
      <c r="GS10" s="414"/>
      <c r="GT10" s="414"/>
      <c r="GU10" s="414"/>
      <c r="GV10" s="414"/>
      <c r="GW10" s="414"/>
      <c r="GX10" s="414"/>
      <c r="GY10" s="414"/>
      <c r="GZ10" s="414"/>
      <c r="HA10" s="414"/>
      <c r="HB10" s="414"/>
      <c r="HC10" s="414"/>
      <c r="HD10" s="414"/>
      <c r="HE10" s="414"/>
      <c r="HF10" s="414"/>
      <c r="HG10" s="414"/>
      <c r="HH10" s="414"/>
      <c r="HI10" s="414"/>
      <c r="HJ10" s="414"/>
      <c r="HK10" s="414"/>
      <c r="HL10" s="414"/>
      <c r="HM10" s="414"/>
      <c r="HN10" s="414"/>
      <c r="HO10" s="414"/>
      <c r="HP10" s="414"/>
      <c r="HQ10" s="414"/>
      <c r="HR10" s="414"/>
      <c r="HS10" s="414"/>
      <c r="HT10" s="414"/>
      <c r="HU10" s="414"/>
      <c r="HV10" s="414"/>
      <c r="HW10" s="414"/>
      <c r="HX10" s="414"/>
      <c r="HY10" s="414"/>
      <c r="HZ10" s="414"/>
      <c r="IA10" s="414"/>
      <c r="IB10" s="414"/>
      <c r="IC10" s="414"/>
      <c r="ID10" s="414"/>
      <c r="IE10" s="414"/>
      <c r="IF10" s="414"/>
      <c r="IG10" s="414"/>
      <c r="IH10" s="414"/>
      <c r="II10" s="414"/>
      <c r="IJ10" s="414"/>
      <c r="IK10" s="414"/>
      <c r="IL10" s="414"/>
      <c r="IM10" s="414"/>
      <c r="IN10" s="414"/>
      <c r="IO10" s="414"/>
      <c r="IP10" s="414"/>
      <c r="IQ10" s="414"/>
      <c r="IR10" s="414"/>
      <c r="IS10" s="414"/>
      <c r="IT10" s="414"/>
      <c r="IU10" s="414"/>
      <c r="IV10" s="414"/>
      <c r="IW10" s="414"/>
      <c r="IX10" s="414"/>
      <c r="IY10" s="414"/>
      <c r="IZ10" s="414"/>
      <c r="JA10" s="414"/>
      <c r="JB10" s="414"/>
      <c r="JC10" s="414"/>
      <c r="JD10" s="414"/>
      <c r="JE10" s="414"/>
      <c r="JF10" s="414"/>
      <c r="JG10" s="414"/>
      <c r="JH10" s="414"/>
      <c r="JI10" s="414"/>
      <c r="JJ10" s="414"/>
      <c r="JK10" s="414"/>
      <c r="JL10" s="414"/>
      <c r="JM10" s="414"/>
      <c r="JN10" s="414"/>
      <c r="JO10" s="414"/>
      <c r="JP10" s="414"/>
      <c r="JQ10" s="414"/>
      <c r="JR10" s="414"/>
      <c r="JS10" s="414"/>
      <c r="JT10" s="414"/>
      <c r="JU10" s="414"/>
      <c r="JV10" s="414"/>
      <c r="JW10" s="414"/>
      <c r="JX10" s="414"/>
      <c r="JY10" s="414"/>
      <c r="JZ10" s="414"/>
      <c r="KA10" s="414"/>
      <c r="KB10" s="414"/>
      <c r="KC10" s="414"/>
      <c r="KD10" s="414"/>
      <c r="KE10" s="414"/>
      <c r="KF10" s="414"/>
      <c r="KG10" s="414"/>
      <c r="KH10" s="414"/>
      <c r="KI10" s="414"/>
      <c r="KJ10" s="414"/>
      <c r="KK10" s="414"/>
      <c r="KL10" s="414"/>
      <c r="KM10" s="414"/>
      <c r="KN10" s="414"/>
      <c r="KO10" s="414"/>
      <c r="KP10" s="414"/>
      <c r="KQ10" s="414"/>
      <c r="KR10" s="414"/>
      <c r="KS10" s="414"/>
      <c r="KT10" s="414"/>
      <c r="KU10" s="414"/>
      <c r="KV10" s="414"/>
      <c r="KW10" s="414"/>
      <c r="KX10" s="414"/>
      <c r="KY10" s="414"/>
      <c r="KZ10" s="414"/>
      <c r="LA10" s="414"/>
      <c r="LB10" s="414"/>
      <c r="LC10" s="414"/>
      <c r="LD10" s="414"/>
      <c r="LE10" s="414"/>
      <c r="LF10" s="414"/>
      <c r="LG10" s="414"/>
      <c r="LH10" s="414"/>
      <c r="LI10" s="414"/>
      <c r="LJ10" s="414"/>
      <c r="LK10" s="414"/>
      <c r="LL10" s="414"/>
      <c r="LM10" s="414"/>
      <c r="LN10" s="414"/>
      <c r="LO10" s="414"/>
      <c r="LP10" s="414"/>
      <c r="LQ10" s="414"/>
      <c r="LR10" s="414"/>
      <c r="LS10" s="414"/>
      <c r="LT10" s="414"/>
      <c r="LU10" s="414"/>
      <c r="LV10" s="414"/>
      <c r="LW10" s="414"/>
      <c r="LX10" s="414"/>
      <c r="LY10" s="414"/>
      <c r="LZ10" s="414"/>
      <c r="MA10" s="414"/>
      <c r="MB10" s="414"/>
      <c r="MC10" s="414"/>
      <c r="MD10" s="414"/>
      <c r="ME10" s="414"/>
      <c r="MF10" s="414"/>
      <c r="MG10" s="414"/>
      <c r="MH10" s="414"/>
      <c r="MI10" s="414"/>
      <c r="MJ10" s="414"/>
      <c r="MK10" s="414"/>
      <c r="ML10" s="414"/>
      <c r="MM10" s="414"/>
      <c r="MN10" s="414"/>
      <c r="MO10" s="414"/>
      <c r="MP10" s="414"/>
      <c r="MQ10" s="414"/>
      <c r="MR10" s="414"/>
      <c r="MS10" s="414"/>
      <c r="MT10" s="414"/>
      <c r="MU10" s="414"/>
      <c r="MV10" s="414"/>
      <c r="MW10" s="414"/>
      <c r="MX10" s="414"/>
      <c r="MY10" s="414"/>
      <c r="MZ10" s="414"/>
      <c r="NA10" s="414"/>
      <c r="NB10" s="414"/>
      <c r="NC10" s="414"/>
      <c r="ND10" s="414"/>
      <c r="NE10" s="414"/>
      <c r="NF10" s="414"/>
      <c r="NG10" s="414"/>
      <c r="NH10" s="414"/>
      <c r="NI10" s="414"/>
      <c r="NJ10" s="414"/>
      <c r="NK10" s="414"/>
      <c r="NL10" s="414"/>
      <c r="NM10" s="414"/>
      <c r="NN10" s="414"/>
      <c r="NO10" s="414"/>
      <c r="NP10" s="414"/>
      <c r="NQ10" s="414"/>
      <c r="NR10" s="414"/>
      <c r="NS10" s="414"/>
      <c r="NT10" s="414"/>
      <c r="NU10" s="414"/>
      <c r="NV10" s="414"/>
      <c r="NW10" s="414"/>
      <c r="NX10" s="414"/>
      <c r="NY10" s="414"/>
      <c r="NZ10" s="414"/>
      <c r="OA10" s="414"/>
      <c r="OB10" s="414"/>
      <c r="OC10" s="414"/>
      <c r="OD10" s="414"/>
      <c r="OE10" s="414"/>
      <c r="OF10" s="414"/>
      <c r="OG10" s="414"/>
      <c r="OH10" s="414"/>
      <c r="OI10" s="414"/>
      <c r="OJ10" s="414"/>
      <c r="OK10" s="414"/>
      <c r="OL10" s="414"/>
      <c r="OM10" s="414"/>
      <c r="ON10" s="414"/>
      <c r="OO10" s="414"/>
      <c r="OP10" s="414"/>
      <c r="OQ10" s="414"/>
      <c r="OR10" s="414"/>
      <c r="OS10" s="414"/>
      <c r="OT10" s="414"/>
      <c r="OU10" s="414"/>
      <c r="OV10" s="414"/>
      <c r="OW10" s="414"/>
      <c r="OX10" s="414"/>
      <c r="OY10" s="414"/>
      <c r="OZ10" s="414"/>
      <c r="PA10" s="414"/>
      <c r="PB10" s="414"/>
      <c r="PC10" s="414"/>
      <c r="PD10" s="414"/>
      <c r="PE10" s="414"/>
      <c r="PF10" s="414"/>
      <c r="PG10" s="414"/>
      <c r="PH10" s="414"/>
      <c r="PI10" s="414"/>
      <c r="PJ10" s="414"/>
      <c r="PK10" s="414"/>
      <c r="PL10" s="414"/>
      <c r="PM10" s="414"/>
      <c r="PN10" s="414"/>
      <c r="PO10" s="414"/>
      <c r="PP10" s="414"/>
      <c r="PQ10" s="414"/>
      <c r="PR10" s="414"/>
      <c r="PS10" s="414"/>
      <c r="PT10" s="414"/>
      <c r="PU10" s="414"/>
      <c r="PV10" s="414"/>
      <c r="PW10" s="414"/>
      <c r="PX10" s="414"/>
      <c r="PY10" s="414"/>
      <c r="PZ10" s="414"/>
      <c r="QA10" s="414"/>
      <c r="QB10" s="414"/>
      <c r="QC10" s="414"/>
      <c r="QD10" s="414"/>
      <c r="QE10" s="414"/>
      <c r="QF10" s="414"/>
      <c r="QG10" s="414"/>
      <c r="QH10" s="414"/>
      <c r="QI10" s="414"/>
      <c r="QJ10" s="414"/>
      <c r="QK10" s="414"/>
      <c r="QL10" s="414"/>
      <c r="QM10" s="414"/>
      <c r="QN10" s="414"/>
      <c r="QO10" s="414"/>
      <c r="QP10" s="414"/>
      <c r="QQ10" s="414"/>
      <c r="QR10" s="414"/>
      <c r="QS10" s="414"/>
      <c r="QT10" s="414"/>
      <c r="QU10" s="414"/>
      <c r="QV10" s="414"/>
      <c r="QW10" s="414"/>
      <c r="QX10" s="414"/>
      <c r="QY10" s="414"/>
      <c r="QZ10" s="414"/>
      <c r="RA10" s="414"/>
      <c r="RB10" s="414"/>
      <c r="RC10" s="414"/>
      <c r="RD10" s="414"/>
      <c r="RE10" s="414"/>
      <c r="RF10" s="414"/>
      <c r="RG10" s="414"/>
      <c r="RH10" s="414"/>
      <c r="RI10" s="414"/>
      <c r="RJ10" s="414"/>
      <c r="RK10" s="414"/>
      <c r="RL10" s="414"/>
      <c r="RM10" s="414"/>
      <c r="RN10" s="414"/>
      <c r="RO10" s="414"/>
      <c r="RP10" s="414"/>
      <c r="RQ10" s="414"/>
      <c r="RR10" s="414"/>
      <c r="RS10" s="414"/>
      <c r="RT10" s="414"/>
      <c r="RU10" s="414"/>
      <c r="RV10" s="414"/>
      <c r="RW10" s="414"/>
      <c r="RX10" s="414"/>
      <c r="RY10" s="414"/>
      <c r="RZ10" s="414"/>
      <c r="SA10" s="414"/>
      <c r="SB10" s="414"/>
      <c r="SC10" s="414"/>
      <c r="SD10" s="414"/>
      <c r="SE10" s="414"/>
      <c r="SF10" s="414"/>
      <c r="SG10" s="414"/>
      <c r="SH10" s="414"/>
      <c r="SI10" s="414"/>
      <c r="SJ10" s="414"/>
      <c r="SK10" s="414"/>
      <c r="SL10" s="414"/>
      <c r="SM10" s="414"/>
      <c r="SN10" s="414"/>
      <c r="SO10" s="414"/>
      <c r="SP10" s="414"/>
      <c r="SQ10" s="414"/>
      <c r="SR10" s="414"/>
      <c r="SS10" s="414"/>
      <c r="ST10" s="414"/>
      <c r="SU10" s="414"/>
      <c r="SV10" s="414"/>
      <c r="SW10" s="414"/>
      <c r="SX10" s="414"/>
      <c r="SY10" s="414"/>
      <c r="SZ10" s="414"/>
      <c r="TA10" s="414"/>
      <c r="TB10" s="414"/>
      <c r="TC10" s="414"/>
      <c r="TD10" s="414"/>
      <c r="TE10" s="414"/>
      <c r="TF10" s="414"/>
      <c r="TG10" s="414"/>
      <c r="TH10" s="414"/>
      <c r="TI10" s="414"/>
      <c r="TJ10" s="414"/>
    </row>
    <row r="11" spans="1:530" s="423" customFormat="1" ht="15" customHeight="1" outlineLevel="2">
      <c r="A11" s="422" t="str">
        <f t="shared" ca="1" si="0"/>
        <v># - Closing Costs</v>
      </c>
      <c r="B11" s="424" t="str">
        <f t="shared" ca="1" si="1"/>
        <v>#</v>
      </c>
      <c r="C11" s="424" t="str">
        <f t="shared" ca="1" si="1"/>
        <v>Asset</v>
      </c>
      <c r="D11" s="425"/>
      <c r="E11" s="428" t="str">
        <f>+Development!E42</f>
        <v>Closing Costs</v>
      </c>
      <c r="F11" s="428"/>
      <c r="G11" s="1204">
        <f ca="1">I11/$I$36</f>
        <v>9.4652120399021E-4</v>
      </c>
      <c r="H11" s="1204"/>
      <c r="I11" s="430">
        <f>+Development!G49</f>
        <v>226175</v>
      </c>
      <c r="J11" s="429"/>
      <c r="K11" s="429"/>
      <c r="L11" s="431">
        <f>IFERROR($I11/L$7,0)</f>
        <v>490.26194230550743</v>
      </c>
      <c r="M11" s="432"/>
      <c r="N11" s="431">
        <f>IFERROR($I11/N$7,0)</f>
        <v>182.18502240162908</v>
      </c>
      <c r="O11" s="433"/>
      <c r="P11" s="434">
        <f>IFERROR($I11/P$7,0)</f>
        <v>0.29845359668418614</v>
      </c>
      <c r="Q11" s="433"/>
      <c r="R11" s="434">
        <f>IFERROR($I11/R$7,0)</f>
        <v>0.52756493241430791</v>
      </c>
      <c r="S11" s="429"/>
      <c r="T11" s="414"/>
      <c r="U11" s="414"/>
      <c r="V11" s="414"/>
      <c r="W11" s="414"/>
      <c r="X11" s="414"/>
      <c r="Y11" s="414"/>
      <c r="Z11" s="414"/>
      <c r="AA11" s="414"/>
      <c r="AB11" s="414"/>
      <c r="AC11" s="414"/>
      <c r="AD11" s="414"/>
      <c r="AE11" s="414"/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14"/>
      <c r="AW11" s="414"/>
      <c r="AX11" s="414"/>
      <c r="AY11" s="414"/>
      <c r="AZ11" s="414"/>
      <c r="BA11" s="414"/>
      <c r="BB11" s="414"/>
      <c r="BC11" s="414"/>
      <c r="BD11" s="414"/>
      <c r="BE11" s="414"/>
      <c r="BF11" s="414"/>
      <c r="BG11" s="414"/>
      <c r="BH11" s="414"/>
      <c r="BI11" s="414"/>
      <c r="BJ11" s="414"/>
      <c r="BK11" s="414"/>
      <c r="BL11" s="414"/>
      <c r="BM11" s="414"/>
      <c r="BN11" s="414"/>
      <c r="BO11" s="414"/>
      <c r="BP11" s="414"/>
      <c r="BQ11" s="414"/>
      <c r="BR11" s="414"/>
      <c r="BS11" s="414"/>
      <c r="BT11" s="414"/>
      <c r="BU11" s="414"/>
      <c r="BV11" s="414"/>
      <c r="BW11" s="414"/>
      <c r="BX11" s="414"/>
      <c r="BY11" s="414"/>
      <c r="BZ11" s="414"/>
      <c r="CA11" s="414"/>
      <c r="CB11" s="414"/>
      <c r="CC11" s="414"/>
      <c r="CD11" s="414"/>
      <c r="CE11" s="414"/>
      <c r="CF11" s="414"/>
      <c r="CG11" s="414"/>
      <c r="CH11" s="414"/>
      <c r="CI11" s="414"/>
      <c r="CJ11" s="414"/>
      <c r="CK11" s="414"/>
      <c r="CL11" s="414"/>
      <c r="CM11" s="414"/>
      <c r="CN11" s="414"/>
      <c r="CO11" s="414"/>
      <c r="CP11" s="414"/>
      <c r="CQ11" s="414"/>
      <c r="CR11" s="414"/>
      <c r="CS11" s="414"/>
      <c r="CT11" s="414"/>
      <c r="CU11" s="414"/>
      <c r="CV11" s="414"/>
      <c r="CW11" s="414"/>
      <c r="CX11" s="414"/>
      <c r="CY11" s="414"/>
      <c r="CZ11" s="414"/>
      <c r="DA11" s="414"/>
      <c r="DB11" s="414"/>
      <c r="DC11" s="414"/>
      <c r="DD11" s="414"/>
      <c r="DE11" s="414"/>
      <c r="DF11" s="414"/>
      <c r="DG11" s="414"/>
      <c r="DH11" s="414"/>
      <c r="DI11" s="414"/>
      <c r="DJ11" s="414"/>
      <c r="DK11" s="414"/>
      <c r="DL11" s="414"/>
      <c r="DM11" s="414"/>
      <c r="DN11" s="414"/>
      <c r="DO11" s="414"/>
      <c r="DP11" s="414"/>
      <c r="DQ11" s="414"/>
      <c r="DR11" s="414"/>
      <c r="DS11" s="414"/>
      <c r="DT11" s="414"/>
      <c r="DU11" s="414"/>
      <c r="DV11" s="414"/>
      <c r="DW11" s="414"/>
      <c r="DX11" s="414"/>
      <c r="DY11" s="414"/>
      <c r="DZ11" s="414"/>
      <c r="EA11" s="414"/>
      <c r="EB11" s="414"/>
      <c r="EC11" s="414"/>
      <c r="ED11" s="414"/>
      <c r="EE11" s="414"/>
      <c r="EF11" s="414"/>
      <c r="EG11" s="414"/>
      <c r="EH11" s="414"/>
      <c r="EI11" s="414"/>
      <c r="EJ11" s="414"/>
      <c r="EK11" s="414"/>
      <c r="EL11" s="414"/>
      <c r="EM11" s="414"/>
      <c r="EN11" s="414"/>
      <c r="EO11" s="414"/>
      <c r="EP11" s="414"/>
      <c r="EQ11" s="414"/>
      <c r="ER11" s="414"/>
      <c r="ES11" s="414"/>
      <c r="ET11" s="414"/>
      <c r="EU11" s="414"/>
      <c r="EV11" s="414"/>
      <c r="EW11" s="414"/>
      <c r="EX11" s="414"/>
      <c r="EY11" s="414"/>
      <c r="EZ11" s="414"/>
      <c r="FA11" s="414"/>
      <c r="FB11" s="414"/>
      <c r="FC11" s="414"/>
      <c r="FD11" s="414"/>
      <c r="FE11" s="414"/>
      <c r="FF11" s="414"/>
      <c r="FG11" s="414"/>
      <c r="FH11" s="414"/>
      <c r="FI11" s="414"/>
      <c r="FJ11" s="414"/>
      <c r="FK11" s="414"/>
      <c r="FL11" s="414"/>
      <c r="FM11" s="414"/>
      <c r="FN11" s="414"/>
      <c r="FO11" s="414"/>
      <c r="FP11" s="414"/>
      <c r="FQ11" s="414"/>
      <c r="FR11" s="414"/>
      <c r="FS11" s="414"/>
      <c r="FT11" s="414"/>
      <c r="FU11" s="414"/>
      <c r="FV11" s="414"/>
      <c r="FW11" s="414"/>
      <c r="FX11" s="414"/>
      <c r="FY11" s="414"/>
      <c r="FZ11" s="414"/>
      <c r="GA11" s="414"/>
      <c r="GB11" s="414"/>
      <c r="GC11" s="414"/>
      <c r="GD11" s="414"/>
      <c r="GE11" s="414"/>
      <c r="GF11" s="414"/>
      <c r="GG11" s="414"/>
      <c r="GH11" s="414"/>
      <c r="GI11" s="414"/>
      <c r="GJ11" s="414"/>
      <c r="GK11" s="414"/>
      <c r="GL11" s="414"/>
      <c r="GM11" s="414"/>
      <c r="GN11" s="414"/>
      <c r="GO11" s="414"/>
      <c r="GP11" s="414"/>
      <c r="GQ11" s="414"/>
      <c r="GR11" s="414"/>
      <c r="GS11" s="414"/>
      <c r="GT11" s="414"/>
      <c r="GU11" s="414"/>
      <c r="GV11" s="414"/>
      <c r="GW11" s="414"/>
      <c r="GX11" s="414"/>
      <c r="GY11" s="414"/>
      <c r="GZ11" s="414"/>
      <c r="HA11" s="414"/>
      <c r="HB11" s="414"/>
      <c r="HC11" s="414"/>
      <c r="HD11" s="414"/>
      <c r="HE11" s="414"/>
      <c r="HF11" s="414"/>
      <c r="HG11" s="414"/>
      <c r="HH11" s="414"/>
      <c r="HI11" s="414"/>
      <c r="HJ11" s="414"/>
      <c r="HK11" s="414"/>
      <c r="HL11" s="414"/>
      <c r="HM11" s="414"/>
      <c r="HN11" s="414"/>
      <c r="HO11" s="414"/>
      <c r="HP11" s="414"/>
      <c r="HQ11" s="414"/>
      <c r="HR11" s="414"/>
      <c r="HS11" s="414"/>
      <c r="HT11" s="414"/>
      <c r="HU11" s="414"/>
      <c r="HV11" s="414"/>
      <c r="HW11" s="414"/>
      <c r="HX11" s="414"/>
      <c r="HY11" s="414"/>
      <c r="HZ11" s="414"/>
      <c r="IA11" s="414"/>
      <c r="IB11" s="414"/>
      <c r="IC11" s="414"/>
      <c r="ID11" s="414"/>
      <c r="IE11" s="414"/>
      <c r="IF11" s="414"/>
      <c r="IG11" s="414"/>
      <c r="IH11" s="414"/>
      <c r="II11" s="414"/>
      <c r="IJ11" s="414"/>
      <c r="IK11" s="414"/>
      <c r="IL11" s="414"/>
      <c r="IM11" s="414"/>
      <c r="IN11" s="414"/>
      <c r="IO11" s="414"/>
      <c r="IP11" s="414"/>
      <c r="IQ11" s="414"/>
      <c r="IR11" s="414"/>
      <c r="IS11" s="414"/>
      <c r="IT11" s="414"/>
      <c r="IU11" s="414"/>
      <c r="IV11" s="414"/>
      <c r="IW11" s="414"/>
      <c r="IX11" s="414"/>
      <c r="IY11" s="414"/>
      <c r="IZ11" s="414"/>
      <c r="JA11" s="414"/>
      <c r="JB11" s="414"/>
      <c r="JC11" s="414"/>
      <c r="JD11" s="414"/>
      <c r="JE11" s="414"/>
      <c r="JF11" s="414"/>
      <c r="JG11" s="414"/>
      <c r="JH11" s="414"/>
      <c r="JI11" s="414"/>
      <c r="JJ11" s="414"/>
      <c r="JK11" s="414"/>
      <c r="JL11" s="414"/>
      <c r="JM11" s="414"/>
      <c r="JN11" s="414"/>
      <c r="JO11" s="414"/>
      <c r="JP11" s="414"/>
      <c r="JQ11" s="414"/>
      <c r="JR11" s="414"/>
      <c r="JS11" s="414"/>
      <c r="JT11" s="414"/>
      <c r="JU11" s="414"/>
      <c r="JV11" s="414"/>
      <c r="JW11" s="414"/>
      <c r="JX11" s="414"/>
      <c r="JY11" s="414"/>
      <c r="JZ11" s="414"/>
      <c r="KA11" s="414"/>
      <c r="KB11" s="414"/>
      <c r="KC11" s="414"/>
      <c r="KD11" s="414"/>
      <c r="KE11" s="414"/>
      <c r="KF11" s="414"/>
      <c r="KG11" s="414"/>
      <c r="KH11" s="414"/>
      <c r="KI11" s="414"/>
      <c r="KJ11" s="414"/>
      <c r="KK11" s="414"/>
      <c r="KL11" s="414"/>
      <c r="KM11" s="414"/>
      <c r="KN11" s="414"/>
      <c r="KO11" s="414"/>
      <c r="KP11" s="414"/>
      <c r="KQ11" s="414"/>
      <c r="KR11" s="414"/>
      <c r="KS11" s="414"/>
      <c r="KT11" s="414"/>
      <c r="KU11" s="414"/>
      <c r="KV11" s="414"/>
      <c r="KW11" s="414"/>
      <c r="KX11" s="414"/>
      <c r="KY11" s="414"/>
      <c r="KZ11" s="414"/>
      <c r="LA11" s="414"/>
      <c r="LB11" s="414"/>
      <c r="LC11" s="414"/>
      <c r="LD11" s="414"/>
      <c r="LE11" s="414"/>
      <c r="LF11" s="414"/>
      <c r="LG11" s="414"/>
      <c r="LH11" s="414"/>
      <c r="LI11" s="414"/>
      <c r="LJ11" s="414"/>
      <c r="LK11" s="414"/>
      <c r="LL11" s="414"/>
      <c r="LM11" s="414"/>
      <c r="LN11" s="414"/>
      <c r="LO11" s="414"/>
      <c r="LP11" s="414"/>
      <c r="LQ11" s="414"/>
      <c r="LR11" s="414"/>
      <c r="LS11" s="414"/>
      <c r="LT11" s="414"/>
      <c r="LU11" s="414"/>
      <c r="LV11" s="414"/>
      <c r="LW11" s="414"/>
      <c r="LX11" s="414"/>
      <c r="LY11" s="414"/>
      <c r="LZ11" s="414"/>
      <c r="MA11" s="414"/>
      <c r="MB11" s="414"/>
      <c r="MC11" s="414"/>
      <c r="MD11" s="414"/>
      <c r="ME11" s="414"/>
      <c r="MF11" s="414"/>
      <c r="MG11" s="414"/>
      <c r="MH11" s="414"/>
      <c r="MI11" s="414"/>
      <c r="MJ11" s="414"/>
      <c r="MK11" s="414"/>
      <c r="ML11" s="414"/>
      <c r="MM11" s="414"/>
      <c r="MN11" s="414"/>
      <c r="MO11" s="414"/>
      <c r="MP11" s="414"/>
      <c r="MQ11" s="414"/>
      <c r="MR11" s="414"/>
      <c r="MS11" s="414"/>
      <c r="MT11" s="414"/>
      <c r="MU11" s="414"/>
      <c r="MV11" s="414"/>
      <c r="MW11" s="414"/>
      <c r="MX11" s="414"/>
      <c r="MY11" s="414"/>
      <c r="MZ11" s="414"/>
      <c r="NA11" s="414"/>
      <c r="NB11" s="414"/>
      <c r="NC11" s="414"/>
      <c r="ND11" s="414"/>
      <c r="NE11" s="414"/>
      <c r="NF11" s="414"/>
      <c r="NG11" s="414"/>
      <c r="NH11" s="414"/>
      <c r="NI11" s="414"/>
      <c r="NJ11" s="414"/>
      <c r="NK11" s="414"/>
      <c r="NL11" s="414"/>
      <c r="NM11" s="414"/>
      <c r="NN11" s="414"/>
      <c r="NO11" s="414"/>
      <c r="NP11" s="414"/>
      <c r="NQ11" s="414"/>
      <c r="NR11" s="414"/>
      <c r="NS11" s="414"/>
      <c r="NT11" s="414"/>
      <c r="NU11" s="414"/>
      <c r="NV11" s="414"/>
      <c r="NW11" s="414"/>
      <c r="NX11" s="414"/>
      <c r="NY11" s="414"/>
      <c r="NZ11" s="414"/>
      <c r="OA11" s="414"/>
      <c r="OB11" s="414"/>
      <c r="OC11" s="414"/>
      <c r="OD11" s="414"/>
      <c r="OE11" s="414"/>
      <c r="OF11" s="414"/>
      <c r="OG11" s="414"/>
      <c r="OH11" s="414"/>
      <c r="OI11" s="414"/>
      <c r="OJ11" s="414"/>
      <c r="OK11" s="414"/>
      <c r="OL11" s="414"/>
      <c r="OM11" s="414"/>
      <c r="ON11" s="414"/>
      <c r="OO11" s="414"/>
      <c r="OP11" s="414"/>
      <c r="OQ11" s="414"/>
      <c r="OR11" s="414"/>
      <c r="OS11" s="414"/>
      <c r="OT11" s="414"/>
      <c r="OU11" s="414"/>
      <c r="OV11" s="414"/>
      <c r="OW11" s="414"/>
      <c r="OX11" s="414"/>
      <c r="OY11" s="414"/>
      <c r="OZ11" s="414"/>
      <c r="PA11" s="414"/>
      <c r="PB11" s="414"/>
      <c r="PC11" s="414"/>
      <c r="PD11" s="414"/>
      <c r="PE11" s="414"/>
      <c r="PF11" s="414"/>
      <c r="PG11" s="414"/>
      <c r="PH11" s="414"/>
      <c r="PI11" s="414"/>
      <c r="PJ11" s="414"/>
      <c r="PK11" s="414"/>
      <c r="PL11" s="414"/>
      <c r="PM11" s="414"/>
      <c r="PN11" s="414"/>
      <c r="PO11" s="414"/>
      <c r="PP11" s="414"/>
      <c r="PQ11" s="414"/>
      <c r="PR11" s="414"/>
      <c r="PS11" s="414"/>
      <c r="PT11" s="414"/>
      <c r="PU11" s="414"/>
      <c r="PV11" s="414"/>
      <c r="PW11" s="414"/>
      <c r="PX11" s="414"/>
      <c r="PY11" s="414"/>
      <c r="PZ11" s="414"/>
      <c r="QA11" s="414"/>
      <c r="QB11" s="414"/>
      <c r="QC11" s="414"/>
      <c r="QD11" s="414"/>
      <c r="QE11" s="414"/>
      <c r="QF11" s="414"/>
      <c r="QG11" s="414"/>
      <c r="QH11" s="414"/>
      <c r="QI11" s="414"/>
      <c r="QJ11" s="414"/>
      <c r="QK11" s="414"/>
      <c r="QL11" s="414"/>
      <c r="QM11" s="414"/>
      <c r="QN11" s="414"/>
      <c r="QO11" s="414"/>
      <c r="QP11" s="414"/>
      <c r="QQ11" s="414"/>
      <c r="QR11" s="414"/>
      <c r="QS11" s="414"/>
      <c r="QT11" s="414"/>
      <c r="QU11" s="414"/>
      <c r="QV11" s="414"/>
      <c r="QW11" s="414"/>
      <c r="QX11" s="414"/>
      <c r="QY11" s="414"/>
      <c r="QZ11" s="414"/>
      <c r="RA11" s="414"/>
      <c r="RB11" s="414"/>
      <c r="RC11" s="414"/>
      <c r="RD11" s="414"/>
      <c r="RE11" s="414"/>
      <c r="RF11" s="414"/>
      <c r="RG11" s="414"/>
      <c r="RH11" s="414"/>
      <c r="RI11" s="414"/>
      <c r="RJ11" s="414"/>
      <c r="RK11" s="414"/>
      <c r="RL11" s="414"/>
      <c r="RM11" s="414"/>
      <c r="RN11" s="414"/>
      <c r="RO11" s="414"/>
      <c r="RP11" s="414"/>
      <c r="RQ11" s="414"/>
      <c r="RR11" s="414"/>
      <c r="RS11" s="414"/>
      <c r="RT11" s="414"/>
      <c r="RU11" s="414"/>
      <c r="RV11" s="414"/>
      <c r="RW11" s="414"/>
      <c r="RX11" s="414"/>
      <c r="RY11" s="414"/>
      <c r="RZ11" s="414"/>
      <c r="SA11" s="414"/>
      <c r="SB11" s="414"/>
      <c r="SC11" s="414"/>
      <c r="SD11" s="414"/>
      <c r="SE11" s="414"/>
      <c r="SF11" s="414"/>
      <c r="SG11" s="414"/>
      <c r="SH11" s="414"/>
      <c r="SI11" s="414"/>
      <c r="SJ11" s="414"/>
      <c r="SK11" s="414"/>
      <c r="SL11" s="414"/>
      <c r="SM11" s="414"/>
      <c r="SN11" s="414"/>
      <c r="SO11" s="414"/>
      <c r="SP11" s="414"/>
      <c r="SQ11" s="414"/>
      <c r="SR11" s="414"/>
      <c r="SS11" s="414"/>
      <c r="ST11" s="414"/>
      <c r="SU11" s="414"/>
      <c r="SV11" s="414"/>
      <c r="SW11" s="414"/>
      <c r="SX11" s="414"/>
      <c r="SY11" s="414"/>
      <c r="SZ11" s="414"/>
      <c r="TA11" s="414"/>
      <c r="TB11" s="414"/>
      <c r="TC11" s="414"/>
      <c r="TD11" s="414"/>
      <c r="TE11" s="414"/>
      <c r="TF11" s="414"/>
      <c r="TG11" s="414"/>
      <c r="TH11" s="414"/>
      <c r="TI11" s="414"/>
      <c r="TJ11" s="414"/>
    </row>
    <row r="12" spans="1:530" s="423" customFormat="1" ht="15" customHeight="1" outlineLevel="2">
      <c r="A12" s="422" t="str">
        <f t="shared" ca="1" si="0"/>
        <v># - Total Miscellaneous</v>
      </c>
      <c r="B12" s="424" t="str">
        <f t="shared" ca="1" si="1"/>
        <v>#</v>
      </c>
      <c r="C12" s="424" t="str">
        <f t="shared" ca="1" si="1"/>
        <v>Asset</v>
      </c>
      <c r="D12" s="425"/>
      <c r="E12" s="428" t="str">
        <f>+Development!E56</f>
        <v>Total Miscellaneous</v>
      </c>
      <c r="F12" s="428"/>
      <c r="G12" s="1204">
        <f ca="1">I12/$I$36</f>
        <v>1.0462265988617331E-3</v>
      </c>
      <c r="H12" s="1204"/>
      <c r="I12" s="430">
        <f>+Development!G56</f>
        <v>250000</v>
      </c>
      <c r="J12" s="429"/>
      <c r="K12" s="429"/>
      <c r="L12" s="431">
        <f>IFERROR($I12/L$7,0)</f>
        <v>541.90554029568636</v>
      </c>
      <c r="M12" s="432"/>
      <c r="N12" s="431">
        <f>IFERROR($I12/N$7,0)</f>
        <v>201.37617155038032</v>
      </c>
      <c r="O12" s="433"/>
      <c r="P12" s="434">
        <f>IFERROR($I12/P$7,0)</f>
        <v>0.32989233633711301</v>
      </c>
      <c r="Q12" s="433"/>
      <c r="R12" s="434">
        <f>IFERROR($I12/R$7,0)</f>
        <v>0.58313798210932666</v>
      </c>
      <c r="S12" s="429"/>
      <c r="T12" s="414"/>
      <c r="U12" s="414"/>
      <c r="V12" s="414"/>
      <c r="W12" s="414"/>
      <c r="X12" s="414"/>
      <c r="Y12" s="414"/>
      <c r="Z12" s="414"/>
      <c r="AA12" s="414"/>
      <c r="AB12" s="414"/>
      <c r="AC12" s="414"/>
      <c r="AD12" s="414"/>
      <c r="AE12" s="414"/>
      <c r="AF12" s="414"/>
      <c r="AG12" s="414"/>
      <c r="AH12" s="414"/>
      <c r="AI12" s="414"/>
      <c r="AJ12" s="414"/>
      <c r="AK12" s="414"/>
      <c r="AL12" s="414"/>
      <c r="AM12" s="414"/>
      <c r="AN12" s="414"/>
      <c r="AO12" s="414"/>
      <c r="AP12" s="414"/>
      <c r="AQ12" s="414"/>
      <c r="AR12" s="414"/>
      <c r="AS12" s="414"/>
      <c r="AT12" s="414"/>
      <c r="AU12" s="414"/>
      <c r="AV12" s="414"/>
      <c r="AW12" s="414"/>
      <c r="AX12" s="414"/>
      <c r="AY12" s="414"/>
      <c r="AZ12" s="414"/>
      <c r="BA12" s="414"/>
      <c r="BB12" s="414"/>
      <c r="BC12" s="414"/>
      <c r="BD12" s="414"/>
      <c r="BE12" s="414"/>
      <c r="BF12" s="414"/>
      <c r="BG12" s="414"/>
      <c r="BH12" s="414"/>
      <c r="BI12" s="414"/>
      <c r="BJ12" s="414"/>
      <c r="BK12" s="414"/>
      <c r="BL12" s="414"/>
      <c r="BM12" s="414"/>
      <c r="BN12" s="414"/>
      <c r="BO12" s="414"/>
      <c r="BP12" s="414"/>
      <c r="BQ12" s="414"/>
      <c r="BR12" s="414"/>
      <c r="BS12" s="414"/>
      <c r="BT12" s="414"/>
      <c r="BU12" s="414"/>
      <c r="BV12" s="414"/>
      <c r="BW12" s="414"/>
      <c r="BX12" s="414"/>
      <c r="BY12" s="414"/>
      <c r="BZ12" s="414"/>
      <c r="CA12" s="414"/>
      <c r="CB12" s="414"/>
      <c r="CC12" s="414"/>
      <c r="CD12" s="414"/>
      <c r="CE12" s="414"/>
      <c r="CF12" s="414"/>
      <c r="CG12" s="414"/>
      <c r="CH12" s="414"/>
      <c r="CI12" s="414"/>
      <c r="CJ12" s="414"/>
      <c r="CK12" s="414"/>
      <c r="CL12" s="414"/>
      <c r="CM12" s="414"/>
      <c r="CN12" s="414"/>
      <c r="CO12" s="414"/>
      <c r="CP12" s="414"/>
      <c r="CQ12" s="414"/>
      <c r="CR12" s="414"/>
      <c r="CS12" s="414"/>
      <c r="CT12" s="414"/>
      <c r="CU12" s="414"/>
      <c r="CV12" s="414"/>
      <c r="CW12" s="414"/>
      <c r="CX12" s="414"/>
      <c r="CY12" s="414"/>
      <c r="CZ12" s="414"/>
      <c r="DA12" s="414"/>
      <c r="DB12" s="414"/>
      <c r="DC12" s="414"/>
      <c r="DD12" s="414"/>
      <c r="DE12" s="414"/>
      <c r="DF12" s="414"/>
      <c r="DG12" s="414"/>
      <c r="DH12" s="414"/>
      <c r="DI12" s="414"/>
      <c r="DJ12" s="414"/>
      <c r="DK12" s="414"/>
      <c r="DL12" s="414"/>
      <c r="DM12" s="414"/>
      <c r="DN12" s="414"/>
      <c r="DO12" s="414"/>
      <c r="DP12" s="414"/>
      <c r="DQ12" s="414"/>
      <c r="DR12" s="414"/>
      <c r="DS12" s="414"/>
      <c r="DT12" s="414"/>
      <c r="DU12" s="414"/>
      <c r="DV12" s="414"/>
      <c r="DW12" s="414"/>
      <c r="DX12" s="414"/>
      <c r="DY12" s="414"/>
      <c r="DZ12" s="414"/>
      <c r="EA12" s="414"/>
      <c r="EB12" s="414"/>
      <c r="EC12" s="414"/>
      <c r="ED12" s="414"/>
      <c r="EE12" s="414"/>
      <c r="EF12" s="414"/>
      <c r="EG12" s="414"/>
      <c r="EH12" s="414"/>
      <c r="EI12" s="414"/>
      <c r="EJ12" s="414"/>
      <c r="EK12" s="414"/>
      <c r="EL12" s="414"/>
      <c r="EM12" s="414"/>
      <c r="EN12" s="414"/>
      <c r="EO12" s="414"/>
      <c r="EP12" s="414"/>
      <c r="EQ12" s="414"/>
      <c r="ER12" s="414"/>
      <c r="ES12" s="414"/>
      <c r="ET12" s="414"/>
      <c r="EU12" s="414"/>
      <c r="EV12" s="414"/>
      <c r="EW12" s="414"/>
      <c r="EX12" s="414"/>
      <c r="EY12" s="414"/>
      <c r="EZ12" s="414"/>
      <c r="FA12" s="414"/>
      <c r="FB12" s="414"/>
      <c r="FC12" s="414"/>
      <c r="FD12" s="414"/>
      <c r="FE12" s="414"/>
      <c r="FF12" s="414"/>
      <c r="FG12" s="414"/>
      <c r="FH12" s="414"/>
      <c r="FI12" s="414"/>
      <c r="FJ12" s="414"/>
      <c r="FK12" s="414"/>
      <c r="FL12" s="414"/>
      <c r="FM12" s="414"/>
      <c r="FN12" s="414"/>
      <c r="FO12" s="414"/>
      <c r="FP12" s="414"/>
      <c r="FQ12" s="414"/>
      <c r="FR12" s="414"/>
      <c r="FS12" s="414"/>
      <c r="FT12" s="414"/>
      <c r="FU12" s="414"/>
      <c r="FV12" s="414"/>
      <c r="FW12" s="414"/>
      <c r="FX12" s="414"/>
      <c r="FY12" s="414"/>
      <c r="FZ12" s="414"/>
      <c r="GA12" s="414"/>
      <c r="GB12" s="414"/>
      <c r="GC12" s="414"/>
      <c r="GD12" s="414"/>
      <c r="GE12" s="414"/>
      <c r="GF12" s="414"/>
      <c r="GG12" s="414"/>
      <c r="GH12" s="414"/>
      <c r="GI12" s="414"/>
      <c r="GJ12" s="414"/>
      <c r="GK12" s="414"/>
      <c r="GL12" s="414"/>
      <c r="GM12" s="414"/>
      <c r="GN12" s="414"/>
      <c r="GO12" s="414"/>
      <c r="GP12" s="414"/>
      <c r="GQ12" s="414"/>
      <c r="GR12" s="414"/>
      <c r="GS12" s="414"/>
      <c r="GT12" s="414"/>
      <c r="GU12" s="414"/>
      <c r="GV12" s="414"/>
      <c r="GW12" s="414"/>
      <c r="GX12" s="414"/>
      <c r="GY12" s="414"/>
      <c r="GZ12" s="414"/>
      <c r="HA12" s="414"/>
      <c r="HB12" s="414"/>
      <c r="HC12" s="414"/>
      <c r="HD12" s="414"/>
      <c r="HE12" s="414"/>
      <c r="HF12" s="414"/>
      <c r="HG12" s="414"/>
      <c r="HH12" s="414"/>
      <c r="HI12" s="414"/>
      <c r="HJ12" s="414"/>
      <c r="HK12" s="414"/>
      <c r="HL12" s="414"/>
      <c r="HM12" s="414"/>
      <c r="HN12" s="414"/>
      <c r="HO12" s="414"/>
      <c r="HP12" s="414"/>
      <c r="HQ12" s="414"/>
      <c r="HR12" s="414"/>
      <c r="HS12" s="414"/>
      <c r="HT12" s="414"/>
      <c r="HU12" s="414"/>
      <c r="HV12" s="414"/>
      <c r="HW12" s="414"/>
      <c r="HX12" s="414"/>
      <c r="HY12" s="414"/>
      <c r="HZ12" s="414"/>
      <c r="IA12" s="414"/>
      <c r="IB12" s="414"/>
      <c r="IC12" s="414"/>
      <c r="ID12" s="414"/>
      <c r="IE12" s="414"/>
      <c r="IF12" s="414"/>
      <c r="IG12" s="414"/>
      <c r="IH12" s="414"/>
      <c r="II12" s="414"/>
      <c r="IJ12" s="414"/>
      <c r="IK12" s="414"/>
      <c r="IL12" s="414"/>
      <c r="IM12" s="414"/>
      <c r="IN12" s="414"/>
      <c r="IO12" s="414"/>
      <c r="IP12" s="414"/>
      <c r="IQ12" s="414"/>
      <c r="IR12" s="414"/>
      <c r="IS12" s="414"/>
      <c r="IT12" s="414"/>
      <c r="IU12" s="414"/>
      <c r="IV12" s="414"/>
      <c r="IW12" s="414"/>
      <c r="IX12" s="414"/>
      <c r="IY12" s="414"/>
      <c r="IZ12" s="414"/>
      <c r="JA12" s="414"/>
      <c r="JB12" s="414"/>
      <c r="JC12" s="414"/>
      <c r="JD12" s="414"/>
      <c r="JE12" s="414"/>
      <c r="JF12" s="414"/>
      <c r="JG12" s="414"/>
      <c r="JH12" s="414"/>
      <c r="JI12" s="414"/>
      <c r="JJ12" s="414"/>
      <c r="JK12" s="414"/>
      <c r="JL12" s="414"/>
      <c r="JM12" s="414"/>
      <c r="JN12" s="414"/>
      <c r="JO12" s="414"/>
      <c r="JP12" s="414"/>
      <c r="JQ12" s="414"/>
      <c r="JR12" s="414"/>
      <c r="JS12" s="414"/>
      <c r="JT12" s="414"/>
      <c r="JU12" s="414"/>
      <c r="JV12" s="414"/>
      <c r="JW12" s="414"/>
      <c r="JX12" s="414"/>
      <c r="JY12" s="414"/>
      <c r="JZ12" s="414"/>
      <c r="KA12" s="414"/>
      <c r="KB12" s="414"/>
      <c r="KC12" s="414"/>
      <c r="KD12" s="414"/>
      <c r="KE12" s="414"/>
      <c r="KF12" s="414"/>
      <c r="KG12" s="414"/>
      <c r="KH12" s="414"/>
      <c r="KI12" s="414"/>
      <c r="KJ12" s="414"/>
      <c r="KK12" s="414"/>
      <c r="KL12" s="414"/>
      <c r="KM12" s="414"/>
      <c r="KN12" s="414"/>
      <c r="KO12" s="414"/>
      <c r="KP12" s="414"/>
      <c r="KQ12" s="414"/>
      <c r="KR12" s="414"/>
      <c r="KS12" s="414"/>
      <c r="KT12" s="414"/>
      <c r="KU12" s="414"/>
      <c r="KV12" s="414"/>
      <c r="KW12" s="414"/>
      <c r="KX12" s="414"/>
      <c r="KY12" s="414"/>
      <c r="KZ12" s="414"/>
      <c r="LA12" s="414"/>
      <c r="LB12" s="414"/>
      <c r="LC12" s="414"/>
      <c r="LD12" s="414"/>
      <c r="LE12" s="414"/>
      <c r="LF12" s="414"/>
      <c r="LG12" s="414"/>
      <c r="LH12" s="414"/>
      <c r="LI12" s="414"/>
      <c r="LJ12" s="414"/>
      <c r="LK12" s="414"/>
      <c r="LL12" s="414"/>
      <c r="LM12" s="414"/>
      <c r="LN12" s="414"/>
      <c r="LO12" s="414"/>
      <c r="LP12" s="414"/>
      <c r="LQ12" s="414"/>
      <c r="LR12" s="414"/>
      <c r="LS12" s="414"/>
      <c r="LT12" s="414"/>
      <c r="LU12" s="414"/>
      <c r="LV12" s="414"/>
      <c r="LW12" s="414"/>
      <c r="LX12" s="414"/>
      <c r="LY12" s="414"/>
      <c r="LZ12" s="414"/>
      <c r="MA12" s="414"/>
      <c r="MB12" s="414"/>
      <c r="MC12" s="414"/>
      <c r="MD12" s="414"/>
      <c r="ME12" s="414"/>
      <c r="MF12" s="414"/>
      <c r="MG12" s="414"/>
      <c r="MH12" s="414"/>
      <c r="MI12" s="414"/>
      <c r="MJ12" s="414"/>
      <c r="MK12" s="414"/>
      <c r="ML12" s="414"/>
      <c r="MM12" s="414"/>
      <c r="MN12" s="414"/>
      <c r="MO12" s="414"/>
      <c r="MP12" s="414"/>
      <c r="MQ12" s="414"/>
      <c r="MR12" s="414"/>
      <c r="MS12" s="414"/>
      <c r="MT12" s="414"/>
      <c r="MU12" s="414"/>
      <c r="MV12" s="414"/>
      <c r="MW12" s="414"/>
      <c r="MX12" s="414"/>
      <c r="MY12" s="414"/>
      <c r="MZ12" s="414"/>
      <c r="NA12" s="414"/>
      <c r="NB12" s="414"/>
      <c r="NC12" s="414"/>
      <c r="ND12" s="414"/>
      <c r="NE12" s="414"/>
      <c r="NF12" s="414"/>
      <c r="NG12" s="414"/>
      <c r="NH12" s="414"/>
      <c r="NI12" s="414"/>
      <c r="NJ12" s="414"/>
      <c r="NK12" s="414"/>
      <c r="NL12" s="414"/>
      <c r="NM12" s="414"/>
      <c r="NN12" s="414"/>
      <c r="NO12" s="414"/>
      <c r="NP12" s="414"/>
      <c r="NQ12" s="414"/>
      <c r="NR12" s="414"/>
      <c r="NS12" s="414"/>
      <c r="NT12" s="414"/>
      <c r="NU12" s="414"/>
      <c r="NV12" s="414"/>
      <c r="NW12" s="414"/>
      <c r="NX12" s="414"/>
      <c r="NY12" s="414"/>
      <c r="NZ12" s="414"/>
      <c r="OA12" s="414"/>
      <c r="OB12" s="414"/>
      <c r="OC12" s="414"/>
      <c r="OD12" s="414"/>
      <c r="OE12" s="414"/>
      <c r="OF12" s="414"/>
      <c r="OG12" s="414"/>
      <c r="OH12" s="414"/>
      <c r="OI12" s="414"/>
      <c r="OJ12" s="414"/>
      <c r="OK12" s="414"/>
      <c r="OL12" s="414"/>
      <c r="OM12" s="414"/>
      <c r="ON12" s="414"/>
      <c r="OO12" s="414"/>
      <c r="OP12" s="414"/>
      <c r="OQ12" s="414"/>
      <c r="OR12" s="414"/>
      <c r="OS12" s="414"/>
      <c r="OT12" s="414"/>
      <c r="OU12" s="414"/>
      <c r="OV12" s="414"/>
      <c r="OW12" s="414"/>
      <c r="OX12" s="414"/>
      <c r="OY12" s="414"/>
      <c r="OZ12" s="414"/>
      <c r="PA12" s="414"/>
      <c r="PB12" s="414"/>
      <c r="PC12" s="414"/>
      <c r="PD12" s="414"/>
      <c r="PE12" s="414"/>
      <c r="PF12" s="414"/>
      <c r="PG12" s="414"/>
      <c r="PH12" s="414"/>
      <c r="PI12" s="414"/>
      <c r="PJ12" s="414"/>
      <c r="PK12" s="414"/>
      <c r="PL12" s="414"/>
      <c r="PM12" s="414"/>
      <c r="PN12" s="414"/>
      <c r="PO12" s="414"/>
      <c r="PP12" s="414"/>
      <c r="PQ12" s="414"/>
      <c r="PR12" s="414"/>
      <c r="PS12" s="414"/>
      <c r="PT12" s="414"/>
      <c r="PU12" s="414"/>
      <c r="PV12" s="414"/>
      <c r="PW12" s="414"/>
      <c r="PX12" s="414"/>
      <c r="PY12" s="414"/>
      <c r="PZ12" s="414"/>
      <c r="QA12" s="414"/>
      <c r="QB12" s="414"/>
      <c r="QC12" s="414"/>
      <c r="QD12" s="414"/>
      <c r="QE12" s="414"/>
      <c r="QF12" s="414"/>
      <c r="QG12" s="414"/>
      <c r="QH12" s="414"/>
      <c r="QI12" s="414"/>
      <c r="QJ12" s="414"/>
      <c r="QK12" s="414"/>
      <c r="QL12" s="414"/>
      <c r="QM12" s="414"/>
      <c r="QN12" s="414"/>
      <c r="QO12" s="414"/>
      <c r="QP12" s="414"/>
      <c r="QQ12" s="414"/>
      <c r="QR12" s="414"/>
      <c r="QS12" s="414"/>
      <c r="QT12" s="414"/>
      <c r="QU12" s="414"/>
      <c r="QV12" s="414"/>
      <c r="QW12" s="414"/>
      <c r="QX12" s="414"/>
      <c r="QY12" s="414"/>
      <c r="QZ12" s="414"/>
      <c r="RA12" s="414"/>
      <c r="RB12" s="414"/>
      <c r="RC12" s="414"/>
      <c r="RD12" s="414"/>
      <c r="RE12" s="414"/>
      <c r="RF12" s="414"/>
      <c r="RG12" s="414"/>
      <c r="RH12" s="414"/>
      <c r="RI12" s="414"/>
      <c r="RJ12" s="414"/>
      <c r="RK12" s="414"/>
      <c r="RL12" s="414"/>
      <c r="RM12" s="414"/>
      <c r="RN12" s="414"/>
      <c r="RO12" s="414"/>
      <c r="RP12" s="414"/>
      <c r="RQ12" s="414"/>
      <c r="RR12" s="414"/>
      <c r="RS12" s="414"/>
      <c r="RT12" s="414"/>
      <c r="RU12" s="414"/>
      <c r="RV12" s="414"/>
      <c r="RW12" s="414"/>
      <c r="RX12" s="414"/>
      <c r="RY12" s="414"/>
      <c r="RZ12" s="414"/>
      <c r="SA12" s="414"/>
      <c r="SB12" s="414"/>
      <c r="SC12" s="414"/>
      <c r="SD12" s="414"/>
      <c r="SE12" s="414"/>
      <c r="SF12" s="414"/>
      <c r="SG12" s="414"/>
      <c r="SH12" s="414"/>
      <c r="SI12" s="414"/>
      <c r="SJ12" s="414"/>
      <c r="SK12" s="414"/>
      <c r="SL12" s="414"/>
      <c r="SM12" s="414"/>
      <c r="SN12" s="414"/>
      <c r="SO12" s="414"/>
      <c r="SP12" s="414"/>
      <c r="SQ12" s="414"/>
      <c r="SR12" s="414"/>
      <c r="SS12" s="414"/>
      <c r="ST12" s="414"/>
      <c r="SU12" s="414"/>
      <c r="SV12" s="414"/>
      <c r="SW12" s="414"/>
      <c r="SX12" s="414"/>
      <c r="SY12" s="414"/>
      <c r="SZ12" s="414"/>
      <c r="TA12" s="414"/>
      <c r="TB12" s="414"/>
      <c r="TC12" s="414"/>
      <c r="TD12" s="414"/>
      <c r="TE12" s="414"/>
      <c r="TF12" s="414"/>
      <c r="TG12" s="414"/>
      <c r="TH12" s="414"/>
      <c r="TI12" s="414"/>
      <c r="TJ12" s="414"/>
    </row>
    <row r="13" spans="1:530" s="423" customFormat="1" ht="6" customHeight="1" outlineLevel="2">
      <c r="A13" s="422" t="str">
        <f t="shared" ca="1" si="0"/>
        <v xml:space="preserve"># - </v>
      </c>
      <c r="B13" s="424" t="str">
        <f t="shared" ca="1" si="1"/>
        <v>#</v>
      </c>
      <c r="C13" s="424" t="str">
        <f t="shared" ca="1" si="1"/>
        <v>Asset</v>
      </c>
      <c r="D13" s="425"/>
      <c r="E13" s="1577"/>
      <c r="F13" s="1206"/>
      <c r="G13" s="1204"/>
      <c r="H13" s="1204"/>
      <c r="I13" s="1578"/>
      <c r="J13" s="429"/>
      <c r="K13" s="429"/>
      <c r="L13" s="1579"/>
      <c r="M13" s="432"/>
      <c r="N13" s="1579"/>
      <c r="O13" s="433"/>
      <c r="P13" s="1580"/>
      <c r="Q13" s="433"/>
      <c r="R13" s="1580"/>
      <c r="S13" s="429"/>
      <c r="T13" s="414"/>
      <c r="U13" s="414"/>
      <c r="V13" s="414"/>
      <c r="W13" s="414"/>
      <c r="X13" s="414"/>
      <c r="Y13" s="414"/>
      <c r="Z13" s="414"/>
      <c r="AA13" s="414"/>
      <c r="AB13" s="414"/>
      <c r="AC13" s="414"/>
      <c r="AD13" s="414"/>
      <c r="AE13" s="414"/>
      <c r="AF13" s="414"/>
      <c r="AG13" s="414"/>
      <c r="AH13" s="414"/>
      <c r="AI13" s="414"/>
      <c r="AJ13" s="414"/>
      <c r="AK13" s="414"/>
      <c r="AL13" s="414"/>
      <c r="AM13" s="414"/>
      <c r="AN13" s="414"/>
      <c r="AO13" s="414"/>
      <c r="AP13" s="414"/>
      <c r="AQ13" s="414"/>
      <c r="AR13" s="414"/>
      <c r="AS13" s="414"/>
      <c r="AT13" s="414"/>
      <c r="AU13" s="414"/>
      <c r="AV13" s="414"/>
      <c r="AW13" s="414"/>
      <c r="AX13" s="414"/>
      <c r="AY13" s="414"/>
      <c r="AZ13" s="414"/>
      <c r="BA13" s="414"/>
      <c r="BB13" s="414"/>
      <c r="BC13" s="414"/>
      <c r="BD13" s="414"/>
      <c r="BE13" s="414"/>
      <c r="BF13" s="414"/>
      <c r="BG13" s="414"/>
      <c r="BH13" s="414"/>
      <c r="BI13" s="414"/>
      <c r="BJ13" s="414"/>
      <c r="BK13" s="414"/>
      <c r="BL13" s="414"/>
      <c r="BM13" s="414"/>
      <c r="BN13" s="414"/>
      <c r="BO13" s="414"/>
      <c r="BP13" s="414"/>
      <c r="BQ13" s="414"/>
      <c r="BR13" s="414"/>
      <c r="BS13" s="414"/>
      <c r="BT13" s="414"/>
      <c r="BU13" s="414"/>
      <c r="BV13" s="414"/>
      <c r="BW13" s="414"/>
      <c r="BX13" s="414"/>
      <c r="BY13" s="414"/>
      <c r="BZ13" s="414"/>
      <c r="CA13" s="414"/>
      <c r="CB13" s="414"/>
      <c r="CC13" s="414"/>
      <c r="CD13" s="414"/>
      <c r="CE13" s="414"/>
      <c r="CF13" s="414"/>
      <c r="CG13" s="414"/>
      <c r="CH13" s="414"/>
      <c r="CI13" s="414"/>
      <c r="CJ13" s="414"/>
      <c r="CK13" s="414"/>
      <c r="CL13" s="414"/>
      <c r="CM13" s="414"/>
      <c r="CN13" s="414"/>
      <c r="CO13" s="414"/>
      <c r="CP13" s="414"/>
      <c r="CQ13" s="414"/>
      <c r="CR13" s="414"/>
      <c r="CS13" s="414"/>
      <c r="CT13" s="414"/>
      <c r="CU13" s="414"/>
      <c r="CV13" s="414"/>
      <c r="CW13" s="414"/>
      <c r="CX13" s="414"/>
      <c r="CY13" s="414"/>
      <c r="CZ13" s="414"/>
      <c r="DA13" s="414"/>
      <c r="DB13" s="414"/>
      <c r="DC13" s="414"/>
      <c r="DD13" s="414"/>
      <c r="DE13" s="414"/>
      <c r="DF13" s="414"/>
      <c r="DG13" s="414"/>
      <c r="DH13" s="414"/>
      <c r="DI13" s="414"/>
      <c r="DJ13" s="414"/>
      <c r="DK13" s="414"/>
      <c r="DL13" s="414"/>
      <c r="DM13" s="414"/>
      <c r="DN13" s="414"/>
      <c r="DO13" s="414"/>
      <c r="DP13" s="414"/>
      <c r="DQ13" s="414"/>
      <c r="DR13" s="414"/>
      <c r="DS13" s="414"/>
      <c r="DT13" s="414"/>
      <c r="DU13" s="414"/>
      <c r="DV13" s="414"/>
      <c r="DW13" s="414"/>
      <c r="DX13" s="414"/>
      <c r="DY13" s="414"/>
      <c r="DZ13" s="414"/>
      <c r="EA13" s="414"/>
      <c r="EB13" s="414"/>
      <c r="EC13" s="414"/>
      <c r="ED13" s="414"/>
      <c r="EE13" s="414"/>
      <c r="EF13" s="414"/>
      <c r="EG13" s="414"/>
      <c r="EH13" s="414"/>
      <c r="EI13" s="414"/>
      <c r="EJ13" s="414"/>
      <c r="EK13" s="414"/>
      <c r="EL13" s="414"/>
      <c r="EM13" s="414"/>
      <c r="EN13" s="414"/>
      <c r="EO13" s="414"/>
      <c r="EP13" s="414"/>
      <c r="EQ13" s="414"/>
      <c r="ER13" s="414"/>
      <c r="ES13" s="414"/>
      <c r="ET13" s="414"/>
      <c r="EU13" s="414"/>
      <c r="EV13" s="414"/>
      <c r="EW13" s="414"/>
      <c r="EX13" s="414"/>
      <c r="EY13" s="414"/>
      <c r="EZ13" s="414"/>
      <c r="FA13" s="414"/>
      <c r="FB13" s="414"/>
      <c r="FC13" s="414"/>
      <c r="FD13" s="414"/>
      <c r="FE13" s="414"/>
      <c r="FF13" s="414"/>
      <c r="FG13" s="414"/>
      <c r="FH13" s="414"/>
      <c r="FI13" s="414"/>
      <c r="FJ13" s="414"/>
      <c r="FK13" s="414"/>
      <c r="FL13" s="414"/>
      <c r="FM13" s="414"/>
      <c r="FN13" s="414"/>
      <c r="FO13" s="414"/>
      <c r="FP13" s="414"/>
      <c r="FQ13" s="414"/>
      <c r="FR13" s="414"/>
      <c r="FS13" s="414"/>
      <c r="FT13" s="414"/>
      <c r="FU13" s="414"/>
      <c r="FV13" s="414"/>
      <c r="FW13" s="414"/>
      <c r="FX13" s="414"/>
      <c r="FY13" s="414"/>
      <c r="FZ13" s="414"/>
      <c r="GA13" s="414"/>
      <c r="GB13" s="414"/>
      <c r="GC13" s="414"/>
      <c r="GD13" s="414"/>
      <c r="GE13" s="414"/>
      <c r="GF13" s="414"/>
      <c r="GG13" s="414"/>
      <c r="GH13" s="414"/>
      <c r="GI13" s="414"/>
      <c r="GJ13" s="414"/>
      <c r="GK13" s="414"/>
      <c r="GL13" s="414"/>
      <c r="GM13" s="414"/>
      <c r="GN13" s="414"/>
      <c r="GO13" s="414"/>
      <c r="GP13" s="414"/>
      <c r="GQ13" s="414"/>
      <c r="GR13" s="414"/>
      <c r="GS13" s="414"/>
      <c r="GT13" s="414"/>
      <c r="GU13" s="414"/>
      <c r="GV13" s="414"/>
      <c r="GW13" s="414"/>
      <c r="GX13" s="414"/>
      <c r="GY13" s="414"/>
      <c r="GZ13" s="414"/>
      <c r="HA13" s="414"/>
      <c r="HB13" s="414"/>
      <c r="HC13" s="414"/>
      <c r="HD13" s="414"/>
      <c r="HE13" s="414"/>
      <c r="HF13" s="414"/>
      <c r="HG13" s="414"/>
      <c r="HH13" s="414"/>
      <c r="HI13" s="414"/>
      <c r="HJ13" s="414"/>
      <c r="HK13" s="414"/>
      <c r="HL13" s="414"/>
      <c r="HM13" s="414"/>
      <c r="HN13" s="414"/>
      <c r="HO13" s="414"/>
      <c r="HP13" s="414"/>
      <c r="HQ13" s="414"/>
      <c r="HR13" s="414"/>
      <c r="HS13" s="414"/>
      <c r="HT13" s="414"/>
      <c r="HU13" s="414"/>
      <c r="HV13" s="414"/>
      <c r="HW13" s="414"/>
      <c r="HX13" s="414"/>
      <c r="HY13" s="414"/>
      <c r="HZ13" s="414"/>
      <c r="IA13" s="414"/>
      <c r="IB13" s="414"/>
      <c r="IC13" s="414"/>
      <c r="ID13" s="414"/>
      <c r="IE13" s="414"/>
      <c r="IF13" s="414"/>
      <c r="IG13" s="414"/>
      <c r="IH13" s="414"/>
      <c r="II13" s="414"/>
      <c r="IJ13" s="414"/>
      <c r="IK13" s="414"/>
      <c r="IL13" s="414"/>
      <c r="IM13" s="414"/>
      <c r="IN13" s="414"/>
      <c r="IO13" s="414"/>
      <c r="IP13" s="414"/>
      <c r="IQ13" s="414"/>
      <c r="IR13" s="414"/>
      <c r="IS13" s="414"/>
      <c r="IT13" s="414"/>
      <c r="IU13" s="414"/>
      <c r="IV13" s="414"/>
      <c r="IW13" s="414"/>
      <c r="IX13" s="414"/>
      <c r="IY13" s="414"/>
      <c r="IZ13" s="414"/>
      <c r="JA13" s="414"/>
      <c r="JB13" s="414"/>
      <c r="JC13" s="414"/>
      <c r="JD13" s="414"/>
      <c r="JE13" s="414"/>
      <c r="JF13" s="414"/>
      <c r="JG13" s="414"/>
      <c r="JH13" s="414"/>
      <c r="JI13" s="414"/>
      <c r="JJ13" s="414"/>
      <c r="JK13" s="414"/>
      <c r="JL13" s="414"/>
      <c r="JM13" s="414"/>
      <c r="JN13" s="414"/>
      <c r="JO13" s="414"/>
      <c r="JP13" s="414"/>
      <c r="JQ13" s="414"/>
      <c r="JR13" s="414"/>
      <c r="JS13" s="414"/>
      <c r="JT13" s="414"/>
      <c r="JU13" s="414"/>
      <c r="JV13" s="414"/>
      <c r="JW13" s="414"/>
      <c r="JX13" s="414"/>
      <c r="JY13" s="414"/>
      <c r="JZ13" s="414"/>
      <c r="KA13" s="414"/>
      <c r="KB13" s="414"/>
      <c r="KC13" s="414"/>
      <c r="KD13" s="414"/>
      <c r="KE13" s="414"/>
      <c r="KF13" s="414"/>
      <c r="KG13" s="414"/>
      <c r="KH13" s="414"/>
      <c r="KI13" s="414"/>
      <c r="KJ13" s="414"/>
      <c r="KK13" s="414"/>
      <c r="KL13" s="414"/>
      <c r="KM13" s="414"/>
      <c r="KN13" s="414"/>
      <c r="KO13" s="414"/>
      <c r="KP13" s="414"/>
      <c r="KQ13" s="414"/>
      <c r="KR13" s="414"/>
      <c r="KS13" s="414"/>
      <c r="KT13" s="414"/>
      <c r="KU13" s="414"/>
      <c r="KV13" s="414"/>
      <c r="KW13" s="414"/>
      <c r="KX13" s="414"/>
      <c r="KY13" s="414"/>
      <c r="KZ13" s="414"/>
      <c r="LA13" s="414"/>
      <c r="LB13" s="414"/>
      <c r="LC13" s="414"/>
      <c r="LD13" s="414"/>
      <c r="LE13" s="414"/>
      <c r="LF13" s="414"/>
      <c r="LG13" s="414"/>
      <c r="LH13" s="414"/>
      <c r="LI13" s="414"/>
      <c r="LJ13" s="414"/>
      <c r="LK13" s="414"/>
      <c r="LL13" s="414"/>
      <c r="LM13" s="414"/>
      <c r="LN13" s="414"/>
      <c r="LO13" s="414"/>
      <c r="LP13" s="414"/>
      <c r="LQ13" s="414"/>
      <c r="LR13" s="414"/>
      <c r="LS13" s="414"/>
      <c r="LT13" s="414"/>
      <c r="LU13" s="414"/>
      <c r="LV13" s="414"/>
      <c r="LW13" s="414"/>
      <c r="LX13" s="414"/>
      <c r="LY13" s="414"/>
      <c r="LZ13" s="414"/>
      <c r="MA13" s="414"/>
      <c r="MB13" s="414"/>
      <c r="MC13" s="414"/>
      <c r="MD13" s="414"/>
      <c r="ME13" s="414"/>
      <c r="MF13" s="414"/>
      <c r="MG13" s="414"/>
      <c r="MH13" s="414"/>
      <c r="MI13" s="414"/>
      <c r="MJ13" s="414"/>
      <c r="MK13" s="414"/>
      <c r="ML13" s="414"/>
      <c r="MM13" s="414"/>
      <c r="MN13" s="414"/>
      <c r="MO13" s="414"/>
      <c r="MP13" s="414"/>
      <c r="MQ13" s="414"/>
      <c r="MR13" s="414"/>
      <c r="MS13" s="414"/>
      <c r="MT13" s="414"/>
      <c r="MU13" s="414"/>
      <c r="MV13" s="414"/>
      <c r="MW13" s="414"/>
      <c r="MX13" s="414"/>
      <c r="MY13" s="414"/>
      <c r="MZ13" s="414"/>
      <c r="NA13" s="414"/>
      <c r="NB13" s="414"/>
      <c r="NC13" s="414"/>
      <c r="ND13" s="414"/>
      <c r="NE13" s="414"/>
      <c r="NF13" s="414"/>
      <c r="NG13" s="414"/>
      <c r="NH13" s="414"/>
      <c r="NI13" s="414"/>
      <c r="NJ13" s="414"/>
      <c r="NK13" s="414"/>
      <c r="NL13" s="414"/>
      <c r="NM13" s="414"/>
      <c r="NN13" s="414"/>
      <c r="NO13" s="414"/>
      <c r="NP13" s="414"/>
      <c r="NQ13" s="414"/>
      <c r="NR13" s="414"/>
      <c r="NS13" s="414"/>
      <c r="NT13" s="414"/>
      <c r="NU13" s="414"/>
      <c r="NV13" s="414"/>
      <c r="NW13" s="414"/>
      <c r="NX13" s="414"/>
      <c r="NY13" s="414"/>
      <c r="NZ13" s="414"/>
      <c r="OA13" s="414"/>
      <c r="OB13" s="414"/>
      <c r="OC13" s="414"/>
      <c r="OD13" s="414"/>
      <c r="OE13" s="414"/>
      <c r="OF13" s="414"/>
      <c r="OG13" s="414"/>
      <c r="OH13" s="414"/>
      <c r="OI13" s="414"/>
      <c r="OJ13" s="414"/>
      <c r="OK13" s="414"/>
      <c r="OL13" s="414"/>
      <c r="OM13" s="414"/>
      <c r="ON13" s="414"/>
      <c r="OO13" s="414"/>
      <c r="OP13" s="414"/>
      <c r="OQ13" s="414"/>
      <c r="OR13" s="414"/>
      <c r="OS13" s="414"/>
      <c r="OT13" s="414"/>
      <c r="OU13" s="414"/>
      <c r="OV13" s="414"/>
      <c r="OW13" s="414"/>
      <c r="OX13" s="414"/>
      <c r="OY13" s="414"/>
      <c r="OZ13" s="414"/>
      <c r="PA13" s="414"/>
      <c r="PB13" s="414"/>
      <c r="PC13" s="414"/>
      <c r="PD13" s="414"/>
      <c r="PE13" s="414"/>
      <c r="PF13" s="414"/>
      <c r="PG13" s="414"/>
      <c r="PH13" s="414"/>
      <c r="PI13" s="414"/>
      <c r="PJ13" s="414"/>
      <c r="PK13" s="414"/>
      <c r="PL13" s="414"/>
      <c r="PM13" s="414"/>
      <c r="PN13" s="414"/>
      <c r="PO13" s="414"/>
      <c r="PP13" s="414"/>
      <c r="PQ13" s="414"/>
      <c r="PR13" s="414"/>
      <c r="PS13" s="414"/>
      <c r="PT13" s="414"/>
      <c r="PU13" s="414"/>
      <c r="PV13" s="414"/>
      <c r="PW13" s="414"/>
      <c r="PX13" s="414"/>
      <c r="PY13" s="414"/>
      <c r="PZ13" s="414"/>
      <c r="QA13" s="414"/>
      <c r="QB13" s="414"/>
      <c r="QC13" s="414"/>
      <c r="QD13" s="414"/>
      <c r="QE13" s="414"/>
      <c r="QF13" s="414"/>
      <c r="QG13" s="414"/>
      <c r="QH13" s="414"/>
      <c r="QI13" s="414"/>
      <c r="QJ13" s="414"/>
      <c r="QK13" s="414"/>
      <c r="QL13" s="414"/>
      <c r="QM13" s="414"/>
      <c r="QN13" s="414"/>
      <c r="QO13" s="414"/>
      <c r="QP13" s="414"/>
      <c r="QQ13" s="414"/>
      <c r="QR13" s="414"/>
      <c r="QS13" s="414"/>
      <c r="QT13" s="414"/>
      <c r="QU13" s="414"/>
      <c r="QV13" s="414"/>
      <c r="QW13" s="414"/>
      <c r="QX13" s="414"/>
      <c r="QY13" s="414"/>
      <c r="QZ13" s="414"/>
      <c r="RA13" s="414"/>
      <c r="RB13" s="414"/>
      <c r="RC13" s="414"/>
      <c r="RD13" s="414"/>
      <c r="RE13" s="414"/>
      <c r="RF13" s="414"/>
      <c r="RG13" s="414"/>
      <c r="RH13" s="414"/>
      <c r="RI13" s="414"/>
      <c r="RJ13" s="414"/>
      <c r="RK13" s="414"/>
      <c r="RL13" s="414"/>
      <c r="RM13" s="414"/>
      <c r="RN13" s="414"/>
      <c r="RO13" s="414"/>
      <c r="RP13" s="414"/>
      <c r="RQ13" s="414"/>
      <c r="RR13" s="414"/>
      <c r="RS13" s="414"/>
      <c r="RT13" s="414"/>
      <c r="RU13" s="414"/>
      <c r="RV13" s="414"/>
      <c r="RW13" s="414"/>
      <c r="RX13" s="414"/>
      <c r="RY13" s="414"/>
      <c r="RZ13" s="414"/>
      <c r="SA13" s="414"/>
      <c r="SB13" s="414"/>
      <c r="SC13" s="414"/>
      <c r="SD13" s="414"/>
      <c r="SE13" s="414"/>
      <c r="SF13" s="414"/>
      <c r="SG13" s="414"/>
      <c r="SH13" s="414"/>
      <c r="SI13" s="414"/>
      <c r="SJ13" s="414"/>
      <c r="SK13" s="414"/>
      <c r="SL13" s="414"/>
      <c r="SM13" s="414"/>
      <c r="SN13" s="414"/>
      <c r="SO13" s="414"/>
      <c r="SP13" s="414"/>
      <c r="SQ13" s="414"/>
      <c r="SR13" s="414"/>
      <c r="SS13" s="414"/>
      <c r="ST13" s="414"/>
      <c r="SU13" s="414"/>
      <c r="SV13" s="414"/>
      <c r="SW13" s="414"/>
      <c r="SX13" s="414"/>
      <c r="SY13" s="414"/>
      <c r="SZ13" s="414"/>
      <c r="TA13" s="414"/>
      <c r="TB13" s="414"/>
      <c r="TC13" s="414"/>
      <c r="TD13" s="414"/>
      <c r="TE13" s="414"/>
      <c r="TF13" s="414"/>
      <c r="TG13" s="414"/>
      <c r="TH13" s="414"/>
      <c r="TI13" s="414"/>
      <c r="TJ13" s="414"/>
    </row>
    <row r="14" spans="1:530" s="423" customFormat="1" outlineLevel="1">
      <c r="A14" s="422" t="str">
        <f t="shared" ca="1" si="0"/>
        <v># - Total Acquisition Costs</v>
      </c>
      <c r="B14" s="424" t="str">
        <f t="shared" ca="1" si="1"/>
        <v>#</v>
      </c>
      <c r="C14" s="424" t="str">
        <f t="shared" ca="1" si="1"/>
        <v>Asset</v>
      </c>
      <c r="D14" s="425"/>
      <c r="E14" s="435" t="s">
        <v>119</v>
      </c>
      <c r="F14" s="435"/>
      <c r="G14" s="1207">
        <f ca="1">I14/$I$36</f>
        <v>0.10907404019635034</v>
      </c>
      <c r="H14" s="1204"/>
      <c r="I14" s="430">
        <f>+SUM(I10:I13)</f>
        <v>26063675</v>
      </c>
      <c r="J14" s="429"/>
      <c r="K14" s="429"/>
      <c r="L14" s="436">
        <f>IFERROR($I14/L$7,0)</f>
        <v>56496.199531864688</v>
      </c>
      <c r="M14" s="432"/>
      <c r="N14" s="436">
        <f>IFERROR($I14/N$7,0)</f>
        <v>20994.412352133437</v>
      </c>
      <c r="O14" s="433"/>
      <c r="P14" s="437">
        <f>IFERROR($I14/P$7,0)</f>
        <v>34.392826557124813</v>
      </c>
      <c r="Q14" s="433"/>
      <c r="R14" s="437">
        <f>IFERROR($I14/R$7,0)</f>
        <v>60.794875383413221</v>
      </c>
      <c r="S14" s="429"/>
      <c r="T14" s="414"/>
      <c r="U14" s="414"/>
      <c r="V14" s="414"/>
      <c r="W14" s="414"/>
      <c r="X14" s="414"/>
      <c r="Y14" s="414"/>
      <c r="Z14" s="414"/>
      <c r="AA14" s="414"/>
      <c r="AB14" s="414"/>
      <c r="AC14" s="414"/>
      <c r="AD14" s="414"/>
      <c r="AE14" s="414"/>
      <c r="AF14" s="414"/>
      <c r="AG14" s="414"/>
      <c r="AH14" s="414"/>
      <c r="AI14" s="414"/>
      <c r="AJ14" s="414"/>
      <c r="AK14" s="414"/>
      <c r="AL14" s="414"/>
      <c r="AM14" s="414"/>
      <c r="AN14" s="414"/>
      <c r="AO14" s="414"/>
      <c r="AP14" s="414"/>
      <c r="AQ14" s="414"/>
      <c r="AR14" s="414"/>
      <c r="AS14" s="414"/>
      <c r="AT14" s="414"/>
      <c r="AU14" s="414"/>
      <c r="AV14" s="414"/>
      <c r="AW14" s="414"/>
      <c r="AX14" s="414"/>
      <c r="AY14" s="414"/>
      <c r="AZ14" s="414"/>
      <c r="BA14" s="414"/>
      <c r="BB14" s="414"/>
      <c r="BC14" s="414"/>
      <c r="BD14" s="414"/>
      <c r="BE14" s="414"/>
      <c r="BF14" s="414"/>
      <c r="BG14" s="414"/>
      <c r="BH14" s="414"/>
      <c r="BI14" s="414"/>
      <c r="BJ14" s="414"/>
      <c r="BK14" s="414"/>
      <c r="BL14" s="414"/>
      <c r="BM14" s="414"/>
      <c r="BN14" s="414"/>
      <c r="BO14" s="414"/>
      <c r="BP14" s="414"/>
      <c r="BQ14" s="414"/>
      <c r="BR14" s="414"/>
      <c r="BS14" s="414"/>
      <c r="BT14" s="414"/>
      <c r="BU14" s="414"/>
      <c r="BV14" s="414"/>
      <c r="BW14" s="414"/>
      <c r="BX14" s="414"/>
      <c r="BY14" s="414"/>
      <c r="BZ14" s="414"/>
      <c r="CA14" s="414"/>
      <c r="CB14" s="414"/>
      <c r="CC14" s="414"/>
      <c r="CD14" s="414"/>
      <c r="CE14" s="414"/>
      <c r="CF14" s="414"/>
      <c r="CG14" s="414"/>
      <c r="CH14" s="414"/>
      <c r="CI14" s="414"/>
      <c r="CJ14" s="414"/>
      <c r="CK14" s="414"/>
      <c r="CL14" s="414"/>
      <c r="CM14" s="414"/>
      <c r="CN14" s="414"/>
      <c r="CO14" s="414"/>
      <c r="CP14" s="414"/>
      <c r="CQ14" s="414"/>
      <c r="CR14" s="414"/>
      <c r="CS14" s="414"/>
      <c r="CT14" s="414"/>
      <c r="CU14" s="414"/>
      <c r="CV14" s="414"/>
      <c r="CW14" s="414"/>
      <c r="CX14" s="414"/>
      <c r="CY14" s="414"/>
      <c r="CZ14" s="414"/>
      <c r="DA14" s="414"/>
      <c r="DB14" s="414"/>
      <c r="DC14" s="414"/>
      <c r="DD14" s="414"/>
      <c r="DE14" s="414"/>
      <c r="DF14" s="414"/>
      <c r="DG14" s="414"/>
      <c r="DH14" s="414"/>
      <c r="DI14" s="414"/>
      <c r="DJ14" s="414"/>
      <c r="DK14" s="414"/>
      <c r="DL14" s="414"/>
      <c r="DM14" s="414"/>
      <c r="DN14" s="414"/>
      <c r="DO14" s="414"/>
      <c r="DP14" s="414"/>
      <c r="DQ14" s="414"/>
      <c r="DR14" s="414"/>
      <c r="DS14" s="414"/>
      <c r="DT14" s="414"/>
      <c r="DU14" s="414"/>
      <c r="DV14" s="414"/>
      <c r="DW14" s="414"/>
      <c r="DX14" s="414"/>
      <c r="DY14" s="414"/>
      <c r="DZ14" s="414"/>
      <c r="EA14" s="414"/>
      <c r="EB14" s="414"/>
      <c r="EC14" s="414"/>
      <c r="ED14" s="414"/>
      <c r="EE14" s="414"/>
      <c r="EF14" s="414"/>
      <c r="EG14" s="414"/>
      <c r="EH14" s="414"/>
      <c r="EI14" s="414"/>
      <c r="EJ14" s="414"/>
      <c r="EK14" s="414"/>
      <c r="EL14" s="414"/>
      <c r="EM14" s="414"/>
      <c r="EN14" s="414"/>
      <c r="EO14" s="414"/>
      <c r="EP14" s="414"/>
      <c r="EQ14" s="414"/>
      <c r="ER14" s="414"/>
      <c r="ES14" s="414"/>
      <c r="ET14" s="414"/>
      <c r="EU14" s="414"/>
      <c r="EV14" s="414"/>
      <c r="EW14" s="414"/>
      <c r="EX14" s="414"/>
      <c r="EY14" s="414"/>
      <c r="EZ14" s="414"/>
      <c r="FA14" s="414"/>
      <c r="FB14" s="414"/>
      <c r="FC14" s="414"/>
      <c r="FD14" s="414"/>
      <c r="FE14" s="414"/>
      <c r="FF14" s="414"/>
      <c r="FG14" s="414"/>
      <c r="FH14" s="414"/>
      <c r="FI14" s="414"/>
      <c r="FJ14" s="414"/>
      <c r="FK14" s="414"/>
      <c r="FL14" s="414"/>
      <c r="FM14" s="414"/>
      <c r="FN14" s="414"/>
      <c r="FO14" s="414"/>
      <c r="FP14" s="414"/>
      <c r="FQ14" s="414"/>
      <c r="FR14" s="414"/>
      <c r="FS14" s="414"/>
      <c r="FT14" s="414"/>
      <c r="FU14" s="414"/>
      <c r="FV14" s="414"/>
      <c r="FW14" s="414"/>
      <c r="FX14" s="414"/>
      <c r="FY14" s="414"/>
      <c r="FZ14" s="414"/>
      <c r="GA14" s="414"/>
      <c r="GB14" s="414"/>
      <c r="GC14" s="414"/>
      <c r="GD14" s="414"/>
      <c r="GE14" s="414"/>
      <c r="GF14" s="414"/>
      <c r="GG14" s="414"/>
      <c r="GH14" s="414"/>
      <c r="GI14" s="414"/>
      <c r="GJ14" s="414"/>
      <c r="GK14" s="414"/>
      <c r="GL14" s="414"/>
      <c r="GM14" s="414"/>
      <c r="GN14" s="414"/>
      <c r="GO14" s="414"/>
      <c r="GP14" s="414"/>
      <c r="GQ14" s="414"/>
      <c r="GR14" s="414"/>
      <c r="GS14" s="414"/>
      <c r="GT14" s="414"/>
      <c r="GU14" s="414"/>
      <c r="GV14" s="414"/>
      <c r="GW14" s="414"/>
      <c r="GX14" s="414"/>
      <c r="GY14" s="414"/>
      <c r="GZ14" s="414"/>
      <c r="HA14" s="414"/>
      <c r="HB14" s="414"/>
      <c r="HC14" s="414"/>
      <c r="HD14" s="414"/>
      <c r="HE14" s="414"/>
      <c r="HF14" s="414"/>
      <c r="HG14" s="414"/>
      <c r="HH14" s="414"/>
      <c r="HI14" s="414"/>
      <c r="HJ14" s="414"/>
      <c r="HK14" s="414"/>
      <c r="HL14" s="414"/>
      <c r="HM14" s="414"/>
      <c r="HN14" s="414"/>
      <c r="HO14" s="414"/>
      <c r="HP14" s="414"/>
      <c r="HQ14" s="414"/>
      <c r="HR14" s="414"/>
      <c r="HS14" s="414"/>
      <c r="HT14" s="414"/>
      <c r="HU14" s="414"/>
      <c r="HV14" s="414"/>
      <c r="HW14" s="414"/>
      <c r="HX14" s="414"/>
      <c r="HY14" s="414"/>
      <c r="HZ14" s="414"/>
      <c r="IA14" s="414"/>
      <c r="IB14" s="414"/>
      <c r="IC14" s="414"/>
      <c r="ID14" s="414"/>
      <c r="IE14" s="414"/>
      <c r="IF14" s="414"/>
      <c r="IG14" s="414"/>
      <c r="IH14" s="414"/>
      <c r="II14" s="414"/>
      <c r="IJ14" s="414"/>
      <c r="IK14" s="414"/>
      <c r="IL14" s="414"/>
      <c r="IM14" s="414"/>
      <c r="IN14" s="414"/>
      <c r="IO14" s="414"/>
      <c r="IP14" s="414"/>
      <c r="IQ14" s="414"/>
      <c r="IR14" s="414"/>
      <c r="IS14" s="414"/>
      <c r="IT14" s="414"/>
      <c r="IU14" s="414"/>
      <c r="IV14" s="414"/>
      <c r="IW14" s="414"/>
      <c r="IX14" s="414"/>
      <c r="IY14" s="414"/>
      <c r="IZ14" s="414"/>
      <c r="JA14" s="414"/>
      <c r="JB14" s="414"/>
      <c r="JC14" s="414"/>
      <c r="JD14" s="414"/>
      <c r="JE14" s="414"/>
      <c r="JF14" s="414"/>
      <c r="JG14" s="414"/>
      <c r="JH14" s="414"/>
      <c r="JI14" s="414"/>
      <c r="JJ14" s="414"/>
      <c r="JK14" s="414"/>
      <c r="JL14" s="414"/>
      <c r="JM14" s="414"/>
      <c r="JN14" s="414"/>
      <c r="JO14" s="414"/>
      <c r="JP14" s="414"/>
      <c r="JQ14" s="414"/>
      <c r="JR14" s="414"/>
      <c r="JS14" s="414"/>
      <c r="JT14" s="414"/>
      <c r="JU14" s="414"/>
      <c r="JV14" s="414"/>
      <c r="JW14" s="414"/>
      <c r="JX14" s="414"/>
      <c r="JY14" s="414"/>
      <c r="JZ14" s="414"/>
      <c r="KA14" s="414"/>
      <c r="KB14" s="414"/>
      <c r="KC14" s="414"/>
      <c r="KD14" s="414"/>
      <c r="KE14" s="414"/>
      <c r="KF14" s="414"/>
      <c r="KG14" s="414"/>
      <c r="KH14" s="414"/>
      <c r="KI14" s="414"/>
      <c r="KJ14" s="414"/>
      <c r="KK14" s="414"/>
      <c r="KL14" s="414"/>
      <c r="KM14" s="414"/>
      <c r="KN14" s="414"/>
      <c r="KO14" s="414"/>
      <c r="KP14" s="414"/>
      <c r="KQ14" s="414"/>
      <c r="KR14" s="414"/>
      <c r="KS14" s="414"/>
      <c r="KT14" s="414"/>
      <c r="KU14" s="414"/>
      <c r="KV14" s="414"/>
      <c r="KW14" s="414"/>
      <c r="KX14" s="414"/>
      <c r="KY14" s="414"/>
      <c r="KZ14" s="414"/>
      <c r="LA14" s="414"/>
      <c r="LB14" s="414"/>
      <c r="LC14" s="414"/>
      <c r="LD14" s="414"/>
      <c r="LE14" s="414"/>
      <c r="LF14" s="414"/>
      <c r="LG14" s="414"/>
      <c r="LH14" s="414"/>
      <c r="LI14" s="414"/>
      <c r="LJ14" s="414"/>
      <c r="LK14" s="414"/>
      <c r="LL14" s="414"/>
      <c r="LM14" s="414"/>
      <c r="LN14" s="414"/>
      <c r="LO14" s="414"/>
      <c r="LP14" s="414"/>
      <c r="LQ14" s="414"/>
      <c r="LR14" s="414"/>
      <c r="LS14" s="414"/>
      <c r="LT14" s="414"/>
      <c r="LU14" s="414"/>
      <c r="LV14" s="414"/>
      <c r="LW14" s="414"/>
      <c r="LX14" s="414"/>
      <c r="LY14" s="414"/>
      <c r="LZ14" s="414"/>
      <c r="MA14" s="414"/>
      <c r="MB14" s="414"/>
      <c r="MC14" s="414"/>
      <c r="MD14" s="414"/>
      <c r="ME14" s="414"/>
      <c r="MF14" s="414"/>
      <c r="MG14" s="414"/>
      <c r="MH14" s="414"/>
      <c r="MI14" s="414"/>
      <c r="MJ14" s="414"/>
      <c r="MK14" s="414"/>
      <c r="ML14" s="414"/>
      <c r="MM14" s="414"/>
      <c r="MN14" s="414"/>
      <c r="MO14" s="414"/>
      <c r="MP14" s="414"/>
      <c r="MQ14" s="414"/>
      <c r="MR14" s="414"/>
      <c r="MS14" s="414"/>
      <c r="MT14" s="414"/>
      <c r="MU14" s="414"/>
      <c r="MV14" s="414"/>
      <c r="MW14" s="414"/>
      <c r="MX14" s="414"/>
      <c r="MY14" s="414"/>
      <c r="MZ14" s="414"/>
      <c r="NA14" s="414"/>
      <c r="NB14" s="414"/>
      <c r="NC14" s="414"/>
      <c r="ND14" s="414"/>
      <c r="NE14" s="414"/>
      <c r="NF14" s="414"/>
      <c r="NG14" s="414"/>
      <c r="NH14" s="414"/>
      <c r="NI14" s="414"/>
      <c r="NJ14" s="414"/>
      <c r="NK14" s="414"/>
      <c r="NL14" s="414"/>
      <c r="NM14" s="414"/>
      <c r="NN14" s="414"/>
      <c r="NO14" s="414"/>
      <c r="NP14" s="414"/>
      <c r="NQ14" s="414"/>
      <c r="NR14" s="414"/>
      <c r="NS14" s="414"/>
      <c r="NT14" s="414"/>
      <c r="NU14" s="414"/>
      <c r="NV14" s="414"/>
      <c r="NW14" s="414"/>
      <c r="NX14" s="414"/>
      <c r="NY14" s="414"/>
      <c r="NZ14" s="414"/>
      <c r="OA14" s="414"/>
      <c r="OB14" s="414"/>
      <c r="OC14" s="414"/>
      <c r="OD14" s="414"/>
      <c r="OE14" s="414"/>
      <c r="OF14" s="414"/>
      <c r="OG14" s="414"/>
      <c r="OH14" s="414"/>
      <c r="OI14" s="414"/>
      <c r="OJ14" s="414"/>
      <c r="OK14" s="414"/>
      <c r="OL14" s="414"/>
      <c r="OM14" s="414"/>
      <c r="ON14" s="414"/>
      <c r="OO14" s="414"/>
      <c r="OP14" s="414"/>
      <c r="OQ14" s="414"/>
      <c r="OR14" s="414"/>
      <c r="OS14" s="414"/>
      <c r="OT14" s="414"/>
      <c r="OU14" s="414"/>
      <c r="OV14" s="414"/>
      <c r="OW14" s="414"/>
      <c r="OX14" s="414"/>
      <c r="OY14" s="414"/>
      <c r="OZ14" s="414"/>
      <c r="PA14" s="414"/>
      <c r="PB14" s="414"/>
      <c r="PC14" s="414"/>
      <c r="PD14" s="414"/>
      <c r="PE14" s="414"/>
      <c r="PF14" s="414"/>
      <c r="PG14" s="414"/>
      <c r="PH14" s="414"/>
      <c r="PI14" s="414"/>
      <c r="PJ14" s="414"/>
      <c r="PK14" s="414"/>
      <c r="PL14" s="414"/>
      <c r="PM14" s="414"/>
      <c r="PN14" s="414"/>
      <c r="PO14" s="414"/>
      <c r="PP14" s="414"/>
      <c r="PQ14" s="414"/>
      <c r="PR14" s="414"/>
      <c r="PS14" s="414"/>
      <c r="PT14" s="414"/>
      <c r="PU14" s="414"/>
      <c r="PV14" s="414"/>
      <c r="PW14" s="414"/>
      <c r="PX14" s="414"/>
      <c r="PY14" s="414"/>
      <c r="PZ14" s="414"/>
      <c r="QA14" s="414"/>
      <c r="QB14" s="414"/>
      <c r="QC14" s="414"/>
      <c r="QD14" s="414"/>
      <c r="QE14" s="414"/>
      <c r="QF14" s="414"/>
      <c r="QG14" s="414"/>
      <c r="QH14" s="414"/>
      <c r="QI14" s="414"/>
      <c r="QJ14" s="414"/>
      <c r="QK14" s="414"/>
      <c r="QL14" s="414"/>
      <c r="QM14" s="414"/>
      <c r="QN14" s="414"/>
      <c r="QO14" s="414"/>
      <c r="QP14" s="414"/>
      <c r="QQ14" s="414"/>
      <c r="QR14" s="414"/>
      <c r="QS14" s="414"/>
      <c r="QT14" s="414"/>
      <c r="QU14" s="414"/>
      <c r="QV14" s="414"/>
      <c r="QW14" s="414"/>
      <c r="QX14" s="414"/>
      <c r="QY14" s="414"/>
      <c r="QZ14" s="414"/>
      <c r="RA14" s="414"/>
      <c r="RB14" s="414"/>
      <c r="RC14" s="414"/>
      <c r="RD14" s="414"/>
      <c r="RE14" s="414"/>
      <c r="RF14" s="414"/>
      <c r="RG14" s="414"/>
      <c r="RH14" s="414"/>
      <c r="RI14" s="414"/>
      <c r="RJ14" s="414"/>
      <c r="RK14" s="414"/>
      <c r="RL14" s="414"/>
      <c r="RM14" s="414"/>
      <c r="RN14" s="414"/>
      <c r="RO14" s="414"/>
      <c r="RP14" s="414"/>
      <c r="RQ14" s="414"/>
      <c r="RR14" s="414"/>
      <c r="RS14" s="414"/>
      <c r="RT14" s="414"/>
      <c r="RU14" s="414"/>
      <c r="RV14" s="414"/>
      <c r="RW14" s="414"/>
      <c r="RX14" s="414"/>
      <c r="RY14" s="414"/>
      <c r="RZ14" s="414"/>
      <c r="SA14" s="414"/>
      <c r="SB14" s="414"/>
      <c r="SC14" s="414"/>
      <c r="SD14" s="414"/>
      <c r="SE14" s="414"/>
      <c r="SF14" s="414"/>
      <c r="SG14" s="414"/>
      <c r="SH14" s="414"/>
      <c r="SI14" s="414"/>
      <c r="SJ14" s="414"/>
      <c r="SK14" s="414"/>
      <c r="SL14" s="414"/>
      <c r="SM14" s="414"/>
      <c r="SN14" s="414"/>
      <c r="SO14" s="414"/>
      <c r="SP14" s="414"/>
      <c r="SQ14" s="414"/>
      <c r="SR14" s="414"/>
      <c r="SS14" s="414"/>
      <c r="ST14" s="414"/>
      <c r="SU14" s="414"/>
      <c r="SV14" s="414"/>
      <c r="SW14" s="414"/>
      <c r="SX14" s="414"/>
      <c r="SY14" s="414"/>
      <c r="SZ14" s="414"/>
      <c r="TA14" s="414"/>
      <c r="TB14" s="414"/>
      <c r="TC14" s="414"/>
      <c r="TD14" s="414"/>
      <c r="TE14" s="414"/>
      <c r="TF14" s="414"/>
      <c r="TG14" s="414"/>
      <c r="TH14" s="414"/>
      <c r="TI14" s="414"/>
      <c r="TJ14" s="414"/>
    </row>
    <row r="15" spans="1:530" s="423" customFormat="1" ht="6" customHeight="1" outlineLevel="2">
      <c r="A15" s="422" t="str">
        <f t="shared" ca="1" si="0"/>
        <v xml:space="preserve"># - </v>
      </c>
      <c r="B15" s="424" t="str">
        <f t="shared" ca="1" si="1"/>
        <v>#</v>
      </c>
      <c r="C15" s="424" t="str">
        <f t="shared" ca="1" si="1"/>
        <v>Asset</v>
      </c>
      <c r="D15" s="425"/>
      <c r="E15" s="426"/>
      <c r="F15" s="426"/>
      <c r="G15" s="1204"/>
      <c r="H15" s="1204"/>
      <c r="I15" s="430"/>
      <c r="J15" s="429"/>
      <c r="K15" s="429"/>
      <c r="L15" s="436"/>
      <c r="M15" s="432"/>
      <c r="N15" s="436"/>
      <c r="O15" s="433"/>
      <c r="P15" s="437"/>
      <c r="Q15" s="433"/>
      <c r="R15" s="437"/>
      <c r="S15" s="429"/>
      <c r="T15" s="414"/>
      <c r="U15" s="414"/>
      <c r="V15" s="414"/>
      <c r="W15" s="414"/>
      <c r="X15" s="414"/>
      <c r="Y15" s="414"/>
      <c r="Z15" s="414"/>
      <c r="AA15" s="414"/>
      <c r="AB15" s="414"/>
      <c r="AC15" s="414"/>
      <c r="AD15" s="414"/>
      <c r="AE15" s="414"/>
      <c r="AF15" s="414"/>
      <c r="AG15" s="414"/>
      <c r="AH15" s="414"/>
      <c r="AI15" s="414"/>
      <c r="AJ15" s="414"/>
      <c r="AK15" s="414"/>
      <c r="AL15" s="414"/>
      <c r="AM15" s="414"/>
      <c r="AN15" s="414"/>
      <c r="AO15" s="414"/>
      <c r="AP15" s="414"/>
      <c r="AQ15" s="414"/>
      <c r="AR15" s="414"/>
      <c r="AS15" s="414"/>
      <c r="AT15" s="414"/>
      <c r="AU15" s="414"/>
      <c r="AV15" s="414"/>
      <c r="AW15" s="414"/>
      <c r="AX15" s="414"/>
      <c r="AY15" s="414"/>
      <c r="AZ15" s="414"/>
      <c r="BA15" s="414"/>
      <c r="BB15" s="414"/>
      <c r="BC15" s="414"/>
      <c r="BD15" s="414"/>
      <c r="BE15" s="414"/>
      <c r="BF15" s="414"/>
      <c r="BG15" s="414"/>
      <c r="BH15" s="414"/>
      <c r="BI15" s="414"/>
      <c r="BJ15" s="414"/>
      <c r="BK15" s="414"/>
      <c r="BL15" s="414"/>
      <c r="BM15" s="414"/>
      <c r="BN15" s="414"/>
      <c r="BO15" s="414"/>
      <c r="BP15" s="414"/>
      <c r="BQ15" s="414"/>
      <c r="BR15" s="414"/>
      <c r="BS15" s="414"/>
      <c r="BT15" s="414"/>
      <c r="BU15" s="414"/>
      <c r="BV15" s="414"/>
      <c r="BW15" s="414"/>
      <c r="BX15" s="414"/>
      <c r="BY15" s="414"/>
      <c r="BZ15" s="414"/>
      <c r="CA15" s="414"/>
      <c r="CB15" s="414"/>
      <c r="CC15" s="414"/>
      <c r="CD15" s="414"/>
      <c r="CE15" s="414"/>
      <c r="CF15" s="414"/>
      <c r="CG15" s="414"/>
      <c r="CH15" s="414"/>
      <c r="CI15" s="414"/>
      <c r="CJ15" s="414"/>
      <c r="CK15" s="414"/>
      <c r="CL15" s="414"/>
      <c r="CM15" s="414"/>
      <c r="CN15" s="414"/>
      <c r="CO15" s="414"/>
      <c r="CP15" s="414"/>
      <c r="CQ15" s="414"/>
      <c r="CR15" s="414"/>
      <c r="CS15" s="414"/>
      <c r="CT15" s="414"/>
      <c r="CU15" s="414"/>
      <c r="CV15" s="414"/>
      <c r="CW15" s="414"/>
      <c r="CX15" s="414"/>
      <c r="CY15" s="414"/>
      <c r="CZ15" s="414"/>
      <c r="DA15" s="414"/>
      <c r="DB15" s="414"/>
      <c r="DC15" s="414"/>
      <c r="DD15" s="414"/>
      <c r="DE15" s="414"/>
      <c r="DF15" s="414"/>
      <c r="DG15" s="414"/>
      <c r="DH15" s="414"/>
      <c r="DI15" s="414"/>
      <c r="DJ15" s="414"/>
      <c r="DK15" s="414"/>
      <c r="DL15" s="414"/>
      <c r="DM15" s="414"/>
      <c r="DN15" s="414"/>
      <c r="DO15" s="414"/>
      <c r="DP15" s="414"/>
      <c r="DQ15" s="414"/>
      <c r="DR15" s="414"/>
      <c r="DS15" s="414"/>
      <c r="DT15" s="414"/>
      <c r="DU15" s="414"/>
      <c r="DV15" s="414"/>
      <c r="DW15" s="414"/>
      <c r="DX15" s="414"/>
      <c r="DY15" s="414"/>
      <c r="DZ15" s="414"/>
      <c r="EA15" s="414"/>
      <c r="EB15" s="414"/>
      <c r="EC15" s="414"/>
      <c r="ED15" s="414"/>
      <c r="EE15" s="414"/>
      <c r="EF15" s="414"/>
      <c r="EG15" s="414"/>
      <c r="EH15" s="414"/>
      <c r="EI15" s="414"/>
      <c r="EJ15" s="414"/>
      <c r="EK15" s="414"/>
      <c r="EL15" s="414"/>
      <c r="EM15" s="414"/>
      <c r="EN15" s="414"/>
      <c r="EO15" s="414"/>
      <c r="EP15" s="414"/>
      <c r="EQ15" s="414"/>
      <c r="ER15" s="414"/>
      <c r="ES15" s="414"/>
      <c r="ET15" s="414"/>
      <c r="EU15" s="414"/>
      <c r="EV15" s="414"/>
      <c r="EW15" s="414"/>
      <c r="EX15" s="414"/>
      <c r="EY15" s="414"/>
      <c r="EZ15" s="414"/>
      <c r="FA15" s="414"/>
      <c r="FB15" s="414"/>
      <c r="FC15" s="414"/>
      <c r="FD15" s="414"/>
      <c r="FE15" s="414"/>
      <c r="FF15" s="414"/>
      <c r="FG15" s="414"/>
      <c r="FH15" s="414"/>
      <c r="FI15" s="414"/>
      <c r="FJ15" s="414"/>
      <c r="FK15" s="414"/>
      <c r="FL15" s="414"/>
      <c r="FM15" s="414"/>
      <c r="FN15" s="414"/>
      <c r="FO15" s="414"/>
      <c r="FP15" s="414"/>
      <c r="FQ15" s="414"/>
      <c r="FR15" s="414"/>
      <c r="FS15" s="414"/>
      <c r="FT15" s="414"/>
      <c r="FU15" s="414"/>
      <c r="FV15" s="414"/>
      <c r="FW15" s="414"/>
      <c r="FX15" s="414"/>
      <c r="FY15" s="414"/>
      <c r="FZ15" s="414"/>
      <c r="GA15" s="414"/>
      <c r="GB15" s="414"/>
      <c r="GC15" s="414"/>
      <c r="GD15" s="414"/>
      <c r="GE15" s="414"/>
      <c r="GF15" s="414"/>
      <c r="GG15" s="414"/>
      <c r="GH15" s="414"/>
      <c r="GI15" s="414"/>
      <c r="GJ15" s="414"/>
      <c r="GK15" s="414"/>
      <c r="GL15" s="414"/>
      <c r="GM15" s="414"/>
      <c r="GN15" s="414"/>
      <c r="GO15" s="414"/>
      <c r="GP15" s="414"/>
      <c r="GQ15" s="414"/>
      <c r="GR15" s="414"/>
      <c r="GS15" s="414"/>
      <c r="GT15" s="414"/>
      <c r="GU15" s="414"/>
      <c r="GV15" s="414"/>
      <c r="GW15" s="414"/>
      <c r="GX15" s="414"/>
      <c r="GY15" s="414"/>
      <c r="GZ15" s="414"/>
      <c r="HA15" s="414"/>
      <c r="HB15" s="414"/>
      <c r="HC15" s="414"/>
      <c r="HD15" s="414"/>
      <c r="HE15" s="414"/>
      <c r="HF15" s="414"/>
      <c r="HG15" s="414"/>
      <c r="HH15" s="414"/>
      <c r="HI15" s="414"/>
      <c r="HJ15" s="414"/>
      <c r="HK15" s="414"/>
      <c r="HL15" s="414"/>
      <c r="HM15" s="414"/>
      <c r="HN15" s="414"/>
      <c r="HO15" s="414"/>
      <c r="HP15" s="414"/>
      <c r="HQ15" s="414"/>
      <c r="HR15" s="414"/>
      <c r="HS15" s="414"/>
      <c r="HT15" s="414"/>
      <c r="HU15" s="414"/>
      <c r="HV15" s="414"/>
      <c r="HW15" s="414"/>
      <c r="HX15" s="414"/>
      <c r="HY15" s="414"/>
      <c r="HZ15" s="414"/>
      <c r="IA15" s="414"/>
      <c r="IB15" s="414"/>
      <c r="IC15" s="414"/>
      <c r="ID15" s="414"/>
      <c r="IE15" s="414"/>
      <c r="IF15" s="414"/>
      <c r="IG15" s="414"/>
      <c r="IH15" s="414"/>
      <c r="II15" s="414"/>
      <c r="IJ15" s="414"/>
      <c r="IK15" s="414"/>
      <c r="IL15" s="414"/>
      <c r="IM15" s="414"/>
      <c r="IN15" s="414"/>
      <c r="IO15" s="414"/>
      <c r="IP15" s="414"/>
      <c r="IQ15" s="414"/>
      <c r="IR15" s="414"/>
      <c r="IS15" s="414"/>
      <c r="IT15" s="414"/>
      <c r="IU15" s="414"/>
      <c r="IV15" s="414"/>
      <c r="IW15" s="414"/>
      <c r="IX15" s="414"/>
      <c r="IY15" s="414"/>
      <c r="IZ15" s="414"/>
      <c r="JA15" s="414"/>
      <c r="JB15" s="414"/>
      <c r="JC15" s="414"/>
      <c r="JD15" s="414"/>
      <c r="JE15" s="414"/>
      <c r="JF15" s="414"/>
      <c r="JG15" s="414"/>
      <c r="JH15" s="414"/>
      <c r="JI15" s="414"/>
      <c r="JJ15" s="414"/>
      <c r="JK15" s="414"/>
      <c r="JL15" s="414"/>
      <c r="JM15" s="414"/>
      <c r="JN15" s="414"/>
      <c r="JO15" s="414"/>
      <c r="JP15" s="414"/>
      <c r="JQ15" s="414"/>
      <c r="JR15" s="414"/>
      <c r="JS15" s="414"/>
      <c r="JT15" s="414"/>
      <c r="JU15" s="414"/>
      <c r="JV15" s="414"/>
      <c r="JW15" s="414"/>
      <c r="JX15" s="414"/>
      <c r="JY15" s="414"/>
      <c r="JZ15" s="414"/>
      <c r="KA15" s="414"/>
      <c r="KB15" s="414"/>
      <c r="KC15" s="414"/>
      <c r="KD15" s="414"/>
      <c r="KE15" s="414"/>
      <c r="KF15" s="414"/>
      <c r="KG15" s="414"/>
      <c r="KH15" s="414"/>
      <c r="KI15" s="414"/>
      <c r="KJ15" s="414"/>
      <c r="KK15" s="414"/>
      <c r="KL15" s="414"/>
      <c r="KM15" s="414"/>
      <c r="KN15" s="414"/>
      <c r="KO15" s="414"/>
      <c r="KP15" s="414"/>
      <c r="KQ15" s="414"/>
      <c r="KR15" s="414"/>
      <c r="KS15" s="414"/>
      <c r="KT15" s="414"/>
      <c r="KU15" s="414"/>
      <c r="KV15" s="414"/>
      <c r="KW15" s="414"/>
      <c r="KX15" s="414"/>
      <c r="KY15" s="414"/>
      <c r="KZ15" s="414"/>
      <c r="LA15" s="414"/>
      <c r="LB15" s="414"/>
      <c r="LC15" s="414"/>
      <c r="LD15" s="414"/>
      <c r="LE15" s="414"/>
      <c r="LF15" s="414"/>
      <c r="LG15" s="414"/>
      <c r="LH15" s="414"/>
      <c r="LI15" s="414"/>
      <c r="LJ15" s="414"/>
      <c r="LK15" s="414"/>
      <c r="LL15" s="414"/>
      <c r="LM15" s="414"/>
      <c r="LN15" s="414"/>
      <c r="LO15" s="414"/>
      <c r="LP15" s="414"/>
      <c r="LQ15" s="414"/>
      <c r="LR15" s="414"/>
      <c r="LS15" s="414"/>
      <c r="LT15" s="414"/>
      <c r="LU15" s="414"/>
      <c r="LV15" s="414"/>
      <c r="LW15" s="414"/>
      <c r="LX15" s="414"/>
      <c r="LY15" s="414"/>
      <c r="LZ15" s="414"/>
      <c r="MA15" s="414"/>
      <c r="MB15" s="414"/>
      <c r="MC15" s="414"/>
      <c r="MD15" s="414"/>
      <c r="ME15" s="414"/>
      <c r="MF15" s="414"/>
      <c r="MG15" s="414"/>
      <c r="MH15" s="414"/>
      <c r="MI15" s="414"/>
      <c r="MJ15" s="414"/>
      <c r="MK15" s="414"/>
      <c r="ML15" s="414"/>
      <c r="MM15" s="414"/>
      <c r="MN15" s="414"/>
      <c r="MO15" s="414"/>
      <c r="MP15" s="414"/>
      <c r="MQ15" s="414"/>
      <c r="MR15" s="414"/>
      <c r="MS15" s="414"/>
      <c r="MT15" s="414"/>
      <c r="MU15" s="414"/>
      <c r="MV15" s="414"/>
      <c r="MW15" s="414"/>
      <c r="MX15" s="414"/>
      <c r="MY15" s="414"/>
      <c r="MZ15" s="414"/>
      <c r="NA15" s="414"/>
      <c r="NB15" s="414"/>
      <c r="NC15" s="414"/>
      <c r="ND15" s="414"/>
      <c r="NE15" s="414"/>
      <c r="NF15" s="414"/>
      <c r="NG15" s="414"/>
      <c r="NH15" s="414"/>
      <c r="NI15" s="414"/>
      <c r="NJ15" s="414"/>
      <c r="NK15" s="414"/>
      <c r="NL15" s="414"/>
      <c r="NM15" s="414"/>
      <c r="NN15" s="414"/>
      <c r="NO15" s="414"/>
      <c r="NP15" s="414"/>
      <c r="NQ15" s="414"/>
      <c r="NR15" s="414"/>
      <c r="NS15" s="414"/>
      <c r="NT15" s="414"/>
      <c r="NU15" s="414"/>
      <c r="NV15" s="414"/>
      <c r="NW15" s="414"/>
      <c r="NX15" s="414"/>
      <c r="NY15" s="414"/>
      <c r="NZ15" s="414"/>
      <c r="OA15" s="414"/>
      <c r="OB15" s="414"/>
      <c r="OC15" s="414"/>
      <c r="OD15" s="414"/>
      <c r="OE15" s="414"/>
      <c r="OF15" s="414"/>
      <c r="OG15" s="414"/>
      <c r="OH15" s="414"/>
      <c r="OI15" s="414"/>
      <c r="OJ15" s="414"/>
      <c r="OK15" s="414"/>
      <c r="OL15" s="414"/>
      <c r="OM15" s="414"/>
      <c r="ON15" s="414"/>
      <c r="OO15" s="414"/>
      <c r="OP15" s="414"/>
      <c r="OQ15" s="414"/>
      <c r="OR15" s="414"/>
      <c r="OS15" s="414"/>
      <c r="OT15" s="414"/>
      <c r="OU15" s="414"/>
      <c r="OV15" s="414"/>
      <c r="OW15" s="414"/>
      <c r="OX15" s="414"/>
      <c r="OY15" s="414"/>
      <c r="OZ15" s="414"/>
      <c r="PA15" s="414"/>
      <c r="PB15" s="414"/>
      <c r="PC15" s="414"/>
      <c r="PD15" s="414"/>
      <c r="PE15" s="414"/>
      <c r="PF15" s="414"/>
      <c r="PG15" s="414"/>
      <c r="PH15" s="414"/>
      <c r="PI15" s="414"/>
      <c r="PJ15" s="414"/>
      <c r="PK15" s="414"/>
      <c r="PL15" s="414"/>
      <c r="PM15" s="414"/>
      <c r="PN15" s="414"/>
      <c r="PO15" s="414"/>
      <c r="PP15" s="414"/>
      <c r="PQ15" s="414"/>
      <c r="PR15" s="414"/>
      <c r="PS15" s="414"/>
      <c r="PT15" s="414"/>
      <c r="PU15" s="414"/>
      <c r="PV15" s="414"/>
      <c r="PW15" s="414"/>
      <c r="PX15" s="414"/>
      <c r="PY15" s="414"/>
      <c r="PZ15" s="414"/>
      <c r="QA15" s="414"/>
      <c r="QB15" s="414"/>
      <c r="QC15" s="414"/>
      <c r="QD15" s="414"/>
      <c r="QE15" s="414"/>
      <c r="QF15" s="414"/>
      <c r="QG15" s="414"/>
      <c r="QH15" s="414"/>
      <c r="QI15" s="414"/>
      <c r="QJ15" s="414"/>
      <c r="QK15" s="414"/>
      <c r="QL15" s="414"/>
      <c r="QM15" s="414"/>
      <c r="QN15" s="414"/>
      <c r="QO15" s="414"/>
      <c r="QP15" s="414"/>
      <c r="QQ15" s="414"/>
      <c r="QR15" s="414"/>
      <c r="QS15" s="414"/>
      <c r="QT15" s="414"/>
      <c r="QU15" s="414"/>
      <c r="QV15" s="414"/>
      <c r="QW15" s="414"/>
      <c r="QX15" s="414"/>
      <c r="QY15" s="414"/>
      <c r="QZ15" s="414"/>
      <c r="RA15" s="414"/>
      <c r="RB15" s="414"/>
      <c r="RC15" s="414"/>
      <c r="RD15" s="414"/>
      <c r="RE15" s="414"/>
      <c r="RF15" s="414"/>
      <c r="RG15" s="414"/>
      <c r="RH15" s="414"/>
      <c r="RI15" s="414"/>
      <c r="RJ15" s="414"/>
      <c r="RK15" s="414"/>
      <c r="RL15" s="414"/>
      <c r="RM15" s="414"/>
      <c r="RN15" s="414"/>
      <c r="RO15" s="414"/>
      <c r="RP15" s="414"/>
      <c r="RQ15" s="414"/>
      <c r="RR15" s="414"/>
      <c r="RS15" s="414"/>
      <c r="RT15" s="414"/>
      <c r="RU15" s="414"/>
      <c r="RV15" s="414"/>
      <c r="RW15" s="414"/>
      <c r="RX15" s="414"/>
      <c r="RY15" s="414"/>
      <c r="RZ15" s="414"/>
      <c r="SA15" s="414"/>
      <c r="SB15" s="414"/>
      <c r="SC15" s="414"/>
      <c r="SD15" s="414"/>
      <c r="SE15" s="414"/>
      <c r="SF15" s="414"/>
      <c r="SG15" s="414"/>
      <c r="SH15" s="414"/>
      <c r="SI15" s="414"/>
      <c r="SJ15" s="414"/>
      <c r="SK15" s="414"/>
      <c r="SL15" s="414"/>
      <c r="SM15" s="414"/>
      <c r="SN15" s="414"/>
      <c r="SO15" s="414"/>
      <c r="SP15" s="414"/>
      <c r="SQ15" s="414"/>
      <c r="SR15" s="414"/>
      <c r="SS15" s="414"/>
      <c r="ST15" s="414"/>
      <c r="SU15" s="414"/>
      <c r="SV15" s="414"/>
      <c r="SW15" s="414"/>
      <c r="SX15" s="414"/>
      <c r="SY15" s="414"/>
      <c r="SZ15" s="414"/>
      <c r="TA15" s="414"/>
      <c r="TB15" s="414"/>
      <c r="TC15" s="414"/>
      <c r="TD15" s="414"/>
      <c r="TE15" s="414"/>
      <c r="TF15" s="414"/>
      <c r="TG15" s="414"/>
      <c r="TH15" s="414"/>
      <c r="TI15" s="414"/>
      <c r="TJ15" s="414"/>
    </row>
    <row r="16" spans="1:530" s="423" customFormat="1" ht="15" customHeight="1" outlineLevel="2">
      <c r="A16" s="422" t="str">
        <f t="shared" ca="1" si="0"/>
        <v># - Site Work</v>
      </c>
      <c r="B16" s="424" t="str">
        <f t="shared" ca="1" si="1"/>
        <v>#</v>
      </c>
      <c r="C16" s="424" t="str">
        <f t="shared" ca="1" si="1"/>
        <v>Asset</v>
      </c>
      <c r="D16" s="425"/>
      <c r="E16" s="428" t="str">
        <f>+Development!E62</f>
        <v>Site Work</v>
      </c>
      <c r="F16" s="428"/>
      <c r="G16" s="1204">
        <f ca="1">I16/$I$36</f>
        <v>3.2433024564713728E-3</v>
      </c>
      <c r="H16" s="1204"/>
      <c r="I16" s="430">
        <f>+Development!G69</f>
        <v>775000</v>
      </c>
      <c r="J16" s="429"/>
      <c r="K16" s="429"/>
      <c r="L16" s="431">
        <f>IFERROR($I16/L$7,0)</f>
        <v>1679.9071749166276</v>
      </c>
      <c r="M16" s="432"/>
      <c r="N16" s="431">
        <f>IFERROR($I16/N$7,0)</f>
        <v>624.26613180617903</v>
      </c>
      <c r="O16" s="433"/>
      <c r="P16" s="434">
        <f>IFERROR($I16/P$7,0)</f>
        <v>1.0226662426450503</v>
      </c>
      <c r="Q16" s="433"/>
      <c r="R16" s="434">
        <f>IFERROR($I16/R$7,0)</f>
        <v>1.8077277445389128</v>
      </c>
      <c r="S16" s="429"/>
      <c r="T16" s="414"/>
      <c r="U16" s="414"/>
      <c r="V16" s="414"/>
      <c r="W16" s="414"/>
      <c r="X16" s="414"/>
      <c r="Y16" s="414"/>
      <c r="Z16" s="414"/>
      <c r="AA16" s="414"/>
      <c r="AB16" s="414"/>
      <c r="AC16" s="414"/>
      <c r="AD16" s="414"/>
      <c r="AE16" s="414"/>
      <c r="AF16" s="414"/>
      <c r="AG16" s="414"/>
      <c r="AH16" s="414"/>
      <c r="AI16" s="414"/>
      <c r="AJ16" s="414"/>
      <c r="AK16" s="414"/>
      <c r="AL16" s="414"/>
      <c r="AM16" s="414"/>
      <c r="AN16" s="414"/>
      <c r="AO16" s="414"/>
      <c r="AP16" s="414"/>
      <c r="AQ16" s="414"/>
      <c r="AR16" s="414"/>
      <c r="AS16" s="414"/>
      <c r="AT16" s="414"/>
      <c r="AU16" s="414"/>
      <c r="AV16" s="414"/>
      <c r="AW16" s="414"/>
      <c r="AX16" s="414"/>
      <c r="AY16" s="414"/>
      <c r="AZ16" s="414"/>
      <c r="BA16" s="414"/>
      <c r="BB16" s="414"/>
      <c r="BC16" s="414"/>
      <c r="BD16" s="414"/>
      <c r="BE16" s="414"/>
      <c r="BF16" s="414"/>
      <c r="BG16" s="414"/>
      <c r="BH16" s="414"/>
      <c r="BI16" s="414"/>
      <c r="BJ16" s="414"/>
      <c r="BK16" s="414"/>
      <c r="BL16" s="414"/>
      <c r="BM16" s="414"/>
      <c r="BN16" s="414"/>
      <c r="BO16" s="414"/>
      <c r="BP16" s="414"/>
      <c r="BQ16" s="414"/>
      <c r="BR16" s="414"/>
      <c r="BS16" s="414"/>
      <c r="BT16" s="414"/>
      <c r="BU16" s="414"/>
      <c r="BV16" s="414"/>
      <c r="BW16" s="414"/>
      <c r="BX16" s="414"/>
      <c r="BY16" s="414"/>
      <c r="BZ16" s="414"/>
      <c r="CA16" s="414"/>
      <c r="CB16" s="414"/>
      <c r="CC16" s="414"/>
      <c r="CD16" s="414"/>
      <c r="CE16" s="414"/>
      <c r="CF16" s="414"/>
      <c r="CG16" s="414"/>
      <c r="CH16" s="414"/>
      <c r="CI16" s="414"/>
      <c r="CJ16" s="414"/>
      <c r="CK16" s="414"/>
      <c r="CL16" s="414"/>
      <c r="CM16" s="414"/>
      <c r="CN16" s="414"/>
      <c r="CO16" s="414"/>
      <c r="CP16" s="414"/>
      <c r="CQ16" s="414"/>
      <c r="CR16" s="414"/>
      <c r="CS16" s="414"/>
      <c r="CT16" s="414"/>
      <c r="CU16" s="414"/>
      <c r="CV16" s="414"/>
      <c r="CW16" s="414"/>
      <c r="CX16" s="414"/>
      <c r="CY16" s="414"/>
      <c r="CZ16" s="414"/>
      <c r="DA16" s="414"/>
      <c r="DB16" s="414"/>
      <c r="DC16" s="414"/>
      <c r="DD16" s="414"/>
      <c r="DE16" s="414"/>
      <c r="DF16" s="414"/>
      <c r="DG16" s="414"/>
      <c r="DH16" s="414"/>
      <c r="DI16" s="414"/>
      <c r="DJ16" s="414"/>
      <c r="DK16" s="414"/>
      <c r="DL16" s="414"/>
      <c r="DM16" s="414"/>
      <c r="DN16" s="414"/>
      <c r="DO16" s="414"/>
      <c r="DP16" s="414"/>
      <c r="DQ16" s="414"/>
      <c r="DR16" s="414"/>
      <c r="DS16" s="414"/>
      <c r="DT16" s="414"/>
      <c r="DU16" s="414"/>
      <c r="DV16" s="414"/>
      <c r="DW16" s="414"/>
      <c r="DX16" s="414"/>
      <c r="DY16" s="414"/>
      <c r="DZ16" s="414"/>
      <c r="EA16" s="414"/>
      <c r="EB16" s="414"/>
      <c r="EC16" s="414"/>
      <c r="ED16" s="414"/>
      <c r="EE16" s="414"/>
      <c r="EF16" s="414"/>
      <c r="EG16" s="414"/>
      <c r="EH16" s="414"/>
      <c r="EI16" s="414"/>
      <c r="EJ16" s="414"/>
      <c r="EK16" s="414"/>
      <c r="EL16" s="414"/>
      <c r="EM16" s="414"/>
      <c r="EN16" s="414"/>
      <c r="EO16" s="414"/>
      <c r="EP16" s="414"/>
      <c r="EQ16" s="414"/>
      <c r="ER16" s="414"/>
      <c r="ES16" s="414"/>
      <c r="ET16" s="414"/>
      <c r="EU16" s="414"/>
      <c r="EV16" s="414"/>
      <c r="EW16" s="414"/>
      <c r="EX16" s="414"/>
      <c r="EY16" s="414"/>
      <c r="EZ16" s="414"/>
      <c r="FA16" s="414"/>
      <c r="FB16" s="414"/>
      <c r="FC16" s="414"/>
      <c r="FD16" s="414"/>
      <c r="FE16" s="414"/>
      <c r="FF16" s="414"/>
      <c r="FG16" s="414"/>
      <c r="FH16" s="414"/>
      <c r="FI16" s="414"/>
      <c r="FJ16" s="414"/>
      <c r="FK16" s="414"/>
      <c r="FL16" s="414"/>
      <c r="FM16" s="414"/>
      <c r="FN16" s="414"/>
      <c r="FO16" s="414"/>
      <c r="FP16" s="414"/>
      <c r="FQ16" s="414"/>
      <c r="FR16" s="414"/>
      <c r="FS16" s="414"/>
      <c r="FT16" s="414"/>
      <c r="FU16" s="414"/>
      <c r="FV16" s="414"/>
      <c r="FW16" s="414"/>
      <c r="FX16" s="414"/>
      <c r="FY16" s="414"/>
      <c r="FZ16" s="414"/>
      <c r="GA16" s="414"/>
      <c r="GB16" s="414"/>
      <c r="GC16" s="414"/>
      <c r="GD16" s="414"/>
      <c r="GE16" s="414"/>
      <c r="GF16" s="414"/>
      <c r="GG16" s="414"/>
      <c r="GH16" s="414"/>
      <c r="GI16" s="414"/>
      <c r="GJ16" s="414"/>
      <c r="GK16" s="414"/>
      <c r="GL16" s="414"/>
      <c r="GM16" s="414"/>
      <c r="GN16" s="414"/>
      <c r="GO16" s="414"/>
      <c r="GP16" s="414"/>
      <c r="GQ16" s="414"/>
      <c r="GR16" s="414"/>
      <c r="GS16" s="414"/>
      <c r="GT16" s="414"/>
      <c r="GU16" s="414"/>
      <c r="GV16" s="414"/>
      <c r="GW16" s="414"/>
      <c r="GX16" s="414"/>
      <c r="GY16" s="414"/>
      <c r="GZ16" s="414"/>
      <c r="HA16" s="414"/>
      <c r="HB16" s="414"/>
      <c r="HC16" s="414"/>
      <c r="HD16" s="414"/>
      <c r="HE16" s="414"/>
      <c r="HF16" s="414"/>
      <c r="HG16" s="414"/>
      <c r="HH16" s="414"/>
      <c r="HI16" s="414"/>
      <c r="HJ16" s="414"/>
      <c r="HK16" s="414"/>
      <c r="HL16" s="414"/>
      <c r="HM16" s="414"/>
      <c r="HN16" s="414"/>
      <c r="HO16" s="414"/>
      <c r="HP16" s="414"/>
      <c r="HQ16" s="414"/>
      <c r="HR16" s="414"/>
      <c r="HS16" s="414"/>
      <c r="HT16" s="414"/>
      <c r="HU16" s="414"/>
      <c r="HV16" s="414"/>
      <c r="HW16" s="414"/>
      <c r="HX16" s="414"/>
      <c r="HY16" s="414"/>
      <c r="HZ16" s="414"/>
      <c r="IA16" s="414"/>
      <c r="IB16" s="414"/>
      <c r="IC16" s="414"/>
      <c r="ID16" s="414"/>
      <c r="IE16" s="414"/>
      <c r="IF16" s="414"/>
      <c r="IG16" s="414"/>
      <c r="IH16" s="414"/>
      <c r="II16" s="414"/>
      <c r="IJ16" s="414"/>
      <c r="IK16" s="414"/>
      <c r="IL16" s="414"/>
      <c r="IM16" s="414"/>
      <c r="IN16" s="414"/>
      <c r="IO16" s="414"/>
      <c r="IP16" s="414"/>
      <c r="IQ16" s="414"/>
      <c r="IR16" s="414"/>
      <c r="IS16" s="414"/>
      <c r="IT16" s="414"/>
      <c r="IU16" s="414"/>
      <c r="IV16" s="414"/>
      <c r="IW16" s="414"/>
      <c r="IX16" s="414"/>
      <c r="IY16" s="414"/>
      <c r="IZ16" s="414"/>
      <c r="JA16" s="414"/>
      <c r="JB16" s="414"/>
      <c r="JC16" s="414"/>
      <c r="JD16" s="414"/>
      <c r="JE16" s="414"/>
      <c r="JF16" s="414"/>
      <c r="JG16" s="414"/>
      <c r="JH16" s="414"/>
      <c r="JI16" s="414"/>
      <c r="JJ16" s="414"/>
      <c r="JK16" s="414"/>
      <c r="JL16" s="414"/>
      <c r="JM16" s="414"/>
      <c r="JN16" s="414"/>
      <c r="JO16" s="414"/>
      <c r="JP16" s="414"/>
      <c r="JQ16" s="414"/>
      <c r="JR16" s="414"/>
      <c r="JS16" s="414"/>
      <c r="JT16" s="414"/>
      <c r="JU16" s="414"/>
      <c r="JV16" s="414"/>
      <c r="JW16" s="414"/>
      <c r="JX16" s="414"/>
      <c r="JY16" s="414"/>
      <c r="JZ16" s="414"/>
      <c r="KA16" s="414"/>
      <c r="KB16" s="414"/>
      <c r="KC16" s="414"/>
      <c r="KD16" s="414"/>
      <c r="KE16" s="414"/>
      <c r="KF16" s="414"/>
      <c r="KG16" s="414"/>
      <c r="KH16" s="414"/>
      <c r="KI16" s="414"/>
      <c r="KJ16" s="414"/>
      <c r="KK16" s="414"/>
      <c r="KL16" s="414"/>
      <c r="KM16" s="414"/>
      <c r="KN16" s="414"/>
      <c r="KO16" s="414"/>
      <c r="KP16" s="414"/>
      <c r="KQ16" s="414"/>
      <c r="KR16" s="414"/>
      <c r="KS16" s="414"/>
      <c r="KT16" s="414"/>
      <c r="KU16" s="414"/>
      <c r="KV16" s="414"/>
      <c r="KW16" s="414"/>
      <c r="KX16" s="414"/>
      <c r="KY16" s="414"/>
      <c r="KZ16" s="414"/>
      <c r="LA16" s="414"/>
      <c r="LB16" s="414"/>
      <c r="LC16" s="414"/>
      <c r="LD16" s="414"/>
      <c r="LE16" s="414"/>
      <c r="LF16" s="414"/>
      <c r="LG16" s="414"/>
      <c r="LH16" s="414"/>
      <c r="LI16" s="414"/>
      <c r="LJ16" s="414"/>
      <c r="LK16" s="414"/>
      <c r="LL16" s="414"/>
      <c r="LM16" s="414"/>
      <c r="LN16" s="414"/>
      <c r="LO16" s="414"/>
      <c r="LP16" s="414"/>
      <c r="LQ16" s="414"/>
      <c r="LR16" s="414"/>
      <c r="LS16" s="414"/>
      <c r="LT16" s="414"/>
      <c r="LU16" s="414"/>
      <c r="LV16" s="414"/>
      <c r="LW16" s="414"/>
      <c r="LX16" s="414"/>
      <c r="LY16" s="414"/>
      <c r="LZ16" s="414"/>
      <c r="MA16" s="414"/>
      <c r="MB16" s="414"/>
      <c r="MC16" s="414"/>
      <c r="MD16" s="414"/>
      <c r="ME16" s="414"/>
      <c r="MF16" s="414"/>
      <c r="MG16" s="414"/>
      <c r="MH16" s="414"/>
      <c r="MI16" s="414"/>
      <c r="MJ16" s="414"/>
      <c r="MK16" s="414"/>
      <c r="ML16" s="414"/>
      <c r="MM16" s="414"/>
      <c r="MN16" s="414"/>
      <c r="MO16" s="414"/>
      <c r="MP16" s="414"/>
      <c r="MQ16" s="414"/>
      <c r="MR16" s="414"/>
      <c r="MS16" s="414"/>
      <c r="MT16" s="414"/>
      <c r="MU16" s="414"/>
      <c r="MV16" s="414"/>
      <c r="MW16" s="414"/>
      <c r="MX16" s="414"/>
      <c r="MY16" s="414"/>
      <c r="MZ16" s="414"/>
      <c r="NA16" s="414"/>
      <c r="NB16" s="414"/>
      <c r="NC16" s="414"/>
      <c r="ND16" s="414"/>
      <c r="NE16" s="414"/>
      <c r="NF16" s="414"/>
      <c r="NG16" s="414"/>
      <c r="NH16" s="414"/>
      <c r="NI16" s="414"/>
      <c r="NJ16" s="414"/>
      <c r="NK16" s="414"/>
      <c r="NL16" s="414"/>
      <c r="NM16" s="414"/>
      <c r="NN16" s="414"/>
      <c r="NO16" s="414"/>
      <c r="NP16" s="414"/>
      <c r="NQ16" s="414"/>
      <c r="NR16" s="414"/>
      <c r="NS16" s="414"/>
      <c r="NT16" s="414"/>
      <c r="NU16" s="414"/>
      <c r="NV16" s="414"/>
      <c r="NW16" s="414"/>
      <c r="NX16" s="414"/>
      <c r="NY16" s="414"/>
      <c r="NZ16" s="414"/>
      <c r="OA16" s="414"/>
      <c r="OB16" s="414"/>
      <c r="OC16" s="414"/>
      <c r="OD16" s="414"/>
      <c r="OE16" s="414"/>
      <c r="OF16" s="414"/>
      <c r="OG16" s="414"/>
      <c r="OH16" s="414"/>
      <c r="OI16" s="414"/>
      <c r="OJ16" s="414"/>
      <c r="OK16" s="414"/>
      <c r="OL16" s="414"/>
      <c r="OM16" s="414"/>
      <c r="ON16" s="414"/>
      <c r="OO16" s="414"/>
      <c r="OP16" s="414"/>
      <c r="OQ16" s="414"/>
      <c r="OR16" s="414"/>
      <c r="OS16" s="414"/>
      <c r="OT16" s="414"/>
      <c r="OU16" s="414"/>
      <c r="OV16" s="414"/>
      <c r="OW16" s="414"/>
      <c r="OX16" s="414"/>
      <c r="OY16" s="414"/>
      <c r="OZ16" s="414"/>
      <c r="PA16" s="414"/>
      <c r="PB16" s="414"/>
      <c r="PC16" s="414"/>
      <c r="PD16" s="414"/>
      <c r="PE16" s="414"/>
      <c r="PF16" s="414"/>
      <c r="PG16" s="414"/>
      <c r="PH16" s="414"/>
      <c r="PI16" s="414"/>
      <c r="PJ16" s="414"/>
      <c r="PK16" s="414"/>
      <c r="PL16" s="414"/>
      <c r="PM16" s="414"/>
      <c r="PN16" s="414"/>
      <c r="PO16" s="414"/>
      <c r="PP16" s="414"/>
      <c r="PQ16" s="414"/>
      <c r="PR16" s="414"/>
      <c r="PS16" s="414"/>
      <c r="PT16" s="414"/>
      <c r="PU16" s="414"/>
      <c r="PV16" s="414"/>
      <c r="PW16" s="414"/>
      <c r="PX16" s="414"/>
      <c r="PY16" s="414"/>
      <c r="PZ16" s="414"/>
      <c r="QA16" s="414"/>
      <c r="QB16" s="414"/>
      <c r="QC16" s="414"/>
      <c r="QD16" s="414"/>
      <c r="QE16" s="414"/>
      <c r="QF16" s="414"/>
      <c r="QG16" s="414"/>
      <c r="QH16" s="414"/>
      <c r="QI16" s="414"/>
      <c r="QJ16" s="414"/>
      <c r="QK16" s="414"/>
      <c r="QL16" s="414"/>
      <c r="QM16" s="414"/>
      <c r="QN16" s="414"/>
      <c r="QO16" s="414"/>
      <c r="QP16" s="414"/>
      <c r="QQ16" s="414"/>
      <c r="QR16" s="414"/>
      <c r="QS16" s="414"/>
      <c r="QT16" s="414"/>
      <c r="QU16" s="414"/>
      <c r="QV16" s="414"/>
      <c r="QW16" s="414"/>
      <c r="QX16" s="414"/>
      <c r="QY16" s="414"/>
      <c r="QZ16" s="414"/>
      <c r="RA16" s="414"/>
      <c r="RB16" s="414"/>
      <c r="RC16" s="414"/>
      <c r="RD16" s="414"/>
      <c r="RE16" s="414"/>
      <c r="RF16" s="414"/>
      <c r="RG16" s="414"/>
      <c r="RH16" s="414"/>
      <c r="RI16" s="414"/>
      <c r="RJ16" s="414"/>
      <c r="RK16" s="414"/>
      <c r="RL16" s="414"/>
      <c r="RM16" s="414"/>
      <c r="RN16" s="414"/>
      <c r="RO16" s="414"/>
      <c r="RP16" s="414"/>
      <c r="RQ16" s="414"/>
      <c r="RR16" s="414"/>
      <c r="RS16" s="414"/>
      <c r="RT16" s="414"/>
      <c r="RU16" s="414"/>
      <c r="RV16" s="414"/>
      <c r="RW16" s="414"/>
      <c r="RX16" s="414"/>
      <c r="RY16" s="414"/>
      <c r="RZ16" s="414"/>
      <c r="SA16" s="414"/>
      <c r="SB16" s="414"/>
      <c r="SC16" s="414"/>
      <c r="SD16" s="414"/>
      <c r="SE16" s="414"/>
      <c r="SF16" s="414"/>
      <c r="SG16" s="414"/>
      <c r="SH16" s="414"/>
      <c r="SI16" s="414"/>
      <c r="SJ16" s="414"/>
      <c r="SK16" s="414"/>
      <c r="SL16" s="414"/>
      <c r="SM16" s="414"/>
      <c r="SN16" s="414"/>
      <c r="SO16" s="414"/>
      <c r="SP16" s="414"/>
      <c r="SQ16" s="414"/>
      <c r="SR16" s="414"/>
      <c r="SS16" s="414"/>
      <c r="ST16" s="414"/>
      <c r="SU16" s="414"/>
      <c r="SV16" s="414"/>
      <c r="SW16" s="414"/>
      <c r="SX16" s="414"/>
      <c r="SY16" s="414"/>
      <c r="SZ16" s="414"/>
      <c r="TA16" s="414"/>
      <c r="TB16" s="414"/>
      <c r="TC16" s="414"/>
      <c r="TD16" s="414"/>
      <c r="TE16" s="414"/>
      <c r="TF16" s="414"/>
      <c r="TG16" s="414"/>
      <c r="TH16" s="414"/>
      <c r="TI16" s="414"/>
      <c r="TJ16" s="414"/>
    </row>
    <row r="17" spans="1:530" s="423" customFormat="1" ht="15" customHeight="1" outlineLevel="2">
      <c r="A17" s="422" t="str">
        <f t="shared" ca="1" si="0"/>
        <v># - Construction Costs</v>
      </c>
      <c r="B17" s="424" t="str">
        <f t="shared" ca="1" si="1"/>
        <v>#</v>
      </c>
      <c r="C17" s="424" t="str">
        <f t="shared" ca="1" si="1"/>
        <v>Asset</v>
      </c>
      <c r="D17" s="425"/>
      <c r="E17" s="428" t="str">
        <f>+Development!E71</f>
        <v>Construction Costs</v>
      </c>
      <c r="F17" s="428"/>
      <c r="G17" s="1204">
        <f ca="1">I17/$I$36</f>
        <v>0.67312995453039504</v>
      </c>
      <c r="H17" s="1204"/>
      <c r="I17" s="430">
        <f>+Development!G81</f>
        <v>160847075.40000001</v>
      </c>
      <c r="J17" s="429"/>
      <c r="K17" s="429"/>
      <c r="L17" s="431">
        <f>IFERROR($I17/L$7,0)</f>
        <v>348655.685198472</v>
      </c>
      <c r="M17" s="432"/>
      <c r="N17" s="431">
        <f>IFERROR($I17/N$7,0)</f>
        <v>129563.07299650945</v>
      </c>
      <c r="O17" s="433"/>
      <c r="P17" s="434">
        <f>IFERROR($I17/P$7,0)</f>
        <v>212.24886998679111</v>
      </c>
      <c r="Q17" s="433"/>
      <c r="R17" s="434">
        <f>IFERROR($I17/R$7,0)</f>
        <v>375.1841559077709</v>
      </c>
      <c r="S17" s="429"/>
      <c r="T17" s="414"/>
      <c r="U17" s="414"/>
      <c r="V17" s="414"/>
      <c r="W17" s="414"/>
      <c r="X17" s="414"/>
      <c r="Y17" s="414"/>
      <c r="Z17" s="414"/>
      <c r="AA17" s="414"/>
      <c r="AB17" s="414"/>
      <c r="AC17" s="414"/>
      <c r="AD17" s="414"/>
      <c r="AE17" s="414"/>
      <c r="AF17" s="414"/>
      <c r="AG17" s="414"/>
      <c r="AH17" s="414"/>
      <c r="AI17" s="414"/>
      <c r="AJ17" s="414"/>
      <c r="AK17" s="414"/>
      <c r="AL17" s="414"/>
      <c r="AM17" s="414"/>
      <c r="AN17" s="414"/>
      <c r="AO17" s="414"/>
      <c r="AP17" s="414"/>
      <c r="AQ17" s="414"/>
      <c r="AR17" s="414"/>
      <c r="AS17" s="414"/>
      <c r="AT17" s="414"/>
      <c r="AU17" s="414"/>
      <c r="AV17" s="414"/>
      <c r="AW17" s="414"/>
      <c r="AX17" s="414"/>
      <c r="AY17" s="414"/>
      <c r="AZ17" s="414"/>
      <c r="BA17" s="414"/>
      <c r="BB17" s="414"/>
      <c r="BC17" s="414"/>
      <c r="BD17" s="414"/>
      <c r="BE17" s="414"/>
      <c r="BF17" s="414"/>
      <c r="BG17" s="414"/>
      <c r="BH17" s="414"/>
      <c r="BI17" s="414"/>
      <c r="BJ17" s="414"/>
      <c r="BK17" s="414"/>
      <c r="BL17" s="414"/>
      <c r="BM17" s="414"/>
      <c r="BN17" s="414"/>
      <c r="BO17" s="414"/>
      <c r="BP17" s="414"/>
      <c r="BQ17" s="414"/>
      <c r="BR17" s="414"/>
      <c r="BS17" s="414"/>
      <c r="BT17" s="414"/>
      <c r="BU17" s="414"/>
      <c r="BV17" s="414"/>
      <c r="BW17" s="414"/>
      <c r="BX17" s="414"/>
      <c r="BY17" s="414"/>
      <c r="BZ17" s="414"/>
      <c r="CA17" s="414"/>
      <c r="CB17" s="414"/>
      <c r="CC17" s="414"/>
      <c r="CD17" s="414"/>
      <c r="CE17" s="414"/>
      <c r="CF17" s="414"/>
      <c r="CG17" s="414"/>
      <c r="CH17" s="414"/>
      <c r="CI17" s="414"/>
      <c r="CJ17" s="414"/>
      <c r="CK17" s="414"/>
      <c r="CL17" s="414"/>
      <c r="CM17" s="414"/>
      <c r="CN17" s="414"/>
      <c r="CO17" s="414"/>
      <c r="CP17" s="414"/>
      <c r="CQ17" s="414"/>
      <c r="CR17" s="414"/>
      <c r="CS17" s="414"/>
      <c r="CT17" s="414"/>
      <c r="CU17" s="414"/>
      <c r="CV17" s="414"/>
      <c r="CW17" s="414"/>
      <c r="CX17" s="414"/>
      <c r="CY17" s="414"/>
      <c r="CZ17" s="414"/>
      <c r="DA17" s="414"/>
      <c r="DB17" s="414"/>
      <c r="DC17" s="414"/>
      <c r="DD17" s="414"/>
      <c r="DE17" s="414"/>
      <c r="DF17" s="414"/>
      <c r="DG17" s="414"/>
      <c r="DH17" s="414"/>
      <c r="DI17" s="414"/>
      <c r="DJ17" s="414"/>
      <c r="DK17" s="414"/>
      <c r="DL17" s="414"/>
      <c r="DM17" s="414"/>
      <c r="DN17" s="414"/>
      <c r="DO17" s="414"/>
      <c r="DP17" s="414"/>
      <c r="DQ17" s="414"/>
      <c r="DR17" s="414"/>
      <c r="DS17" s="414"/>
      <c r="DT17" s="414"/>
      <c r="DU17" s="414"/>
      <c r="DV17" s="414"/>
      <c r="DW17" s="414"/>
      <c r="DX17" s="414"/>
      <c r="DY17" s="414"/>
      <c r="DZ17" s="414"/>
      <c r="EA17" s="414"/>
      <c r="EB17" s="414"/>
      <c r="EC17" s="414"/>
      <c r="ED17" s="414"/>
      <c r="EE17" s="414"/>
      <c r="EF17" s="414"/>
      <c r="EG17" s="414"/>
      <c r="EH17" s="414"/>
      <c r="EI17" s="414"/>
      <c r="EJ17" s="414"/>
      <c r="EK17" s="414"/>
      <c r="EL17" s="414"/>
      <c r="EM17" s="414"/>
      <c r="EN17" s="414"/>
      <c r="EO17" s="414"/>
      <c r="EP17" s="414"/>
      <c r="EQ17" s="414"/>
      <c r="ER17" s="414"/>
      <c r="ES17" s="414"/>
      <c r="ET17" s="414"/>
      <c r="EU17" s="414"/>
      <c r="EV17" s="414"/>
      <c r="EW17" s="414"/>
      <c r="EX17" s="414"/>
      <c r="EY17" s="414"/>
      <c r="EZ17" s="414"/>
      <c r="FA17" s="414"/>
      <c r="FB17" s="414"/>
      <c r="FC17" s="414"/>
      <c r="FD17" s="414"/>
      <c r="FE17" s="414"/>
      <c r="FF17" s="414"/>
      <c r="FG17" s="414"/>
      <c r="FH17" s="414"/>
      <c r="FI17" s="414"/>
      <c r="FJ17" s="414"/>
      <c r="FK17" s="414"/>
      <c r="FL17" s="414"/>
      <c r="FM17" s="414"/>
      <c r="FN17" s="414"/>
      <c r="FO17" s="414"/>
      <c r="FP17" s="414"/>
      <c r="FQ17" s="414"/>
      <c r="FR17" s="414"/>
      <c r="FS17" s="414"/>
      <c r="FT17" s="414"/>
      <c r="FU17" s="414"/>
      <c r="FV17" s="414"/>
      <c r="FW17" s="414"/>
      <c r="FX17" s="414"/>
      <c r="FY17" s="414"/>
      <c r="FZ17" s="414"/>
      <c r="GA17" s="414"/>
      <c r="GB17" s="414"/>
      <c r="GC17" s="414"/>
      <c r="GD17" s="414"/>
      <c r="GE17" s="414"/>
      <c r="GF17" s="414"/>
      <c r="GG17" s="414"/>
      <c r="GH17" s="414"/>
      <c r="GI17" s="414"/>
      <c r="GJ17" s="414"/>
      <c r="GK17" s="414"/>
      <c r="GL17" s="414"/>
      <c r="GM17" s="414"/>
      <c r="GN17" s="414"/>
      <c r="GO17" s="414"/>
      <c r="GP17" s="414"/>
      <c r="GQ17" s="414"/>
      <c r="GR17" s="414"/>
      <c r="GS17" s="414"/>
      <c r="GT17" s="414"/>
      <c r="GU17" s="414"/>
      <c r="GV17" s="414"/>
      <c r="GW17" s="414"/>
      <c r="GX17" s="414"/>
      <c r="GY17" s="414"/>
      <c r="GZ17" s="414"/>
      <c r="HA17" s="414"/>
      <c r="HB17" s="414"/>
      <c r="HC17" s="414"/>
      <c r="HD17" s="414"/>
      <c r="HE17" s="414"/>
      <c r="HF17" s="414"/>
      <c r="HG17" s="414"/>
      <c r="HH17" s="414"/>
      <c r="HI17" s="414"/>
      <c r="HJ17" s="414"/>
      <c r="HK17" s="414"/>
      <c r="HL17" s="414"/>
      <c r="HM17" s="414"/>
      <c r="HN17" s="414"/>
      <c r="HO17" s="414"/>
      <c r="HP17" s="414"/>
      <c r="HQ17" s="414"/>
      <c r="HR17" s="414"/>
      <c r="HS17" s="414"/>
      <c r="HT17" s="414"/>
      <c r="HU17" s="414"/>
      <c r="HV17" s="414"/>
      <c r="HW17" s="414"/>
      <c r="HX17" s="414"/>
      <c r="HY17" s="414"/>
      <c r="HZ17" s="414"/>
      <c r="IA17" s="414"/>
      <c r="IB17" s="414"/>
      <c r="IC17" s="414"/>
      <c r="ID17" s="414"/>
      <c r="IE17" s="414"/>
      <c r="IF17" s="414"/>
      <c r="IG17" s="414"/>
      <c r="IH17" s="414"/>
      <c r="II17" s="414"/>
      <c r="IJ17" s="414"/>
      <c r="IK17" s="414"/>
      <c r="IL17" s="414"/>
      <c r="IM17" s="414"/>
      <c r="IN17" s="414"/>
      <c r="IO17" s="414"/>
      <c r="IP17" s="414"/>
      <c r="IQ17" s="414"/>
      <c r="IR17" s="414"/>
      <c r="IS17" s="414"/>
      <c r="IT17" s="414"/>
      <c r="IU17" s="414"/>
      <c r="IV17" s="414"/>
      <c r="IW17" s="414"/>
      <c r="IX17" s="414"/>
      <c r="IY17" s="414"/>
      <c r="IZ17" s="414"/>
      <c r="JA17" s="414"/>
      <c r="JB17" s="414"/>
      <c r="JC17" s="414"/>
      <c r="JD17" s="414"/>
      <c r="JE17" s="414"/>
      <c r="JF17" s="414"/>
      <c r="JG17" s="414"/>
      <c r="JH17" s="414"/>
      <c r="JI17" s="414"/>
      <c r="JJ17" s="414"/>
      <c r="JK17" s="414"/>
      <c r="JL17" s="414"/>
      <c r="JM17" s="414"/>
      <c r="JN17" s="414"/>
      <c r="JO17" s="414"/>
      <c r="JP17" s="414"/>
      <c r="JQ17" s="414"/>
      <c r="JR17" s="414"/>
      <c r="JS17" s="414"/>
      <c r="JT17" s="414"/>
      <c r="JU17" s="414"/>
      <c r="JV17" s="414"/>
      <c r="JW17" s="414"/>
      <c r="JX17" s="414"/>
      <c r="JY17" s="414"/>
      <c r="JZ17" s="414"/>
      <c r="KA17" s="414"/>
      <c r="KB17" s="414"/>
      <c r="KC17" s="414"/>
      <c r="KD17" s="414"/>
      <c r="KE17" s="414"/>
      <c r="KF17" s="414"/>
      <c r="KG17" s="414"/>
      <c r="KH17" s="414"/>
      <c r="KI17" s="414"/>
      <c r="KJ17" s="414"/>
      <c r="KK17" s="414"/>
      <c r="KL17" s="414"/>
      <c r="KM17" s="414"/>
      <c r="KN17" s="414"/>
      <c r="KO17" s="414"/>
      <c r="KP17" s="414"/>
      <c r="KQ17" s="414"/>
      <c r="KR17" s="414"/>
      <c r="KS17" s="414"/>
      <c r="KT17" s="414"/>
      <c r="KU17" s="414"/>
      <c r="KV17" s="414"/>
      <c r="KW17" s="414"/>
      <c r="KX17" s="414"/>
      <c r="KY17" s="414"/>
      <c r="KZ17" s="414"/>
      <c r="LA17" s="414"/>
      <c r="LB17" s="414"/>
      <c r="LC17" s="414"/>
      <c r="LD17" s="414"/>
      <c r="LE17" s="414"/>
      <c r="LF17" s="414"/>
      <c r="LG17" s="414"/>
      <c r="LH17" s="414"/>
      <c r="LI17" s="414"/>
      <c r="LJ17" s="414"/>
      <c r="LK17" s="414"/>
      <c r="LL17" s="414"/>
      <c r="LM17" s="414"/>
      <c r="LN17" s="414"/>
      <c r="LO17" s="414"/>
      <c r="LP17" s="414"/>
      <c r="LQ17" s="414"/>
      <c r="LR17" s="414"/>
      <c r="LS17" s="414"/>
      <c r="LT17" s="414"/>
      <c r="LU17" s="414"/>
      <c r="LV17" s="414"/>
      <c r="LW17" s="414"/>
      <c r="LX17" s="414"/>
      <c r="LY17" s="414"/>
      <c r="LZ17" s="414"/>
      <c r="MA17" s="414"/>
      <c r="MB17" s="414"/>
      <c r="MC17" s="414"/>
      <c r="MD17" s="414"/>
      <c r="ME17" s="414"/>
      <c r="MF17" s="414"/>
      <c r="MG17" s="414"/>
      <c r="MH17" s="414"/>
      <c r="MI17" s="414"/>
      <c r="MJ17" s="414"/>
      <c r="MK17" s="414"/>
      <c r="ML17" s="414"/>
      <c r="MM17" s="414"/>
      <c r="MN17" s="414"/>
      <c r="MO17" s="414"/>
      <c r="MP17" s="414"/>
      <c r="MQ17" s="414"/>
      <c r="MR17" s="414"/>
      <c r="MS17" s="414"/>
      <c r="MT17" s="414"/>
      <c r="MU17" s="414"/>
      <c r="MV17" s="414"/>
      <c r="MW17" s="414"/>
      <c r="MX17" s="414"/>
      <c r="MY17" s="414"/>
      <c r="MZ17" s="414"/>
      <c r="NA17" s="414"/>
      <c r="NB17" s="414"/>
      <c r="NC17" s="414"/>
      <c r="ND17" s="414"/>
      <c r="NE17" s="414"/>
      <c r="NF17" s="414"/>
      <c r="NG17" s="414"/>
      <c r="NH17" s="414"/>
      <c r="NI17" s="414"/>
      <c r="NJ17" s="414"/>
      <c r="NK17" s="414"/>
      <c r="NL17" s="414"/>
      <c r="NM17" s="414"/>
      <c r="NN17" s="414"/>
      <c r="NO17" s="414"/>
      <c r="NP17" s="414"/>
      <c r="NQ17" s="414"/>
      <c r="NR17" s="414"/>
      <c r="NS17" s="414"/>
      <c r="NT17" s="414"/>
      <c r="NU17" s="414"/>
      <c r="NV17" s="414"/>
      <c r="NW17" s="414"/>
      <c r="NX17" s="414"/>
      <c r="NY17" s="414"/>
      <c r="NZ17" s="414"/>
      <c r="OA17" s="414"/>
      <c r="OB17" s="414"/>
      <c r="OC17" s="414"/>
      <c r="OD17" s="414"/>
      <c r="OE17" s="414"/>
      <c r="OF17" s="414"/>
      <c r="OG17" s="414"/>
      <c r="OH17" s="414"/>
      <c r="OI17" s="414"/>
      <c r="OJ17" s="414"/>
      <c r="OK17" s="414"/>
      <c r="OL17" s="414"/>
      <c r="OM17" s="414"/>
      <c r="ON17" s="414"/>
      <c r="OO17" s="414"/>
      <c r="OP17" s="414"/>
      <c r="OQ17" s="414"/>
      <c r="OR17" s="414"/>
      <c r="OS17" s="414"/>
      <c r="OT17" s="414"/>
      <c r="OU17" s="414"/>
      <c r="OV17" s="414"/>
      <c r="OW17" s="414"/>
      <c r="OX17" s="414"/>
      <c r="OY17" s="414"/>
      <c r="OZ17" s="414"/>
      <c r="PA17" s="414"/>
      <c r="PB17" s="414"/>
      <c r="PC17" s="414"/>
      <c r="PD17" s="414"/>
      <c r="PE17" s="414"/>
      <c r="PF17" s="414"/>
      <c r="PG17" s="414"/>
      <c r="PH17" s="414"/>
      <c r="PI17" s="414"/>
      <c r="PJ17" s="414"/>
      <c r="PK17" s="414"/>
      <c r="PL17" s="414"/>
      <c r="PM17" s="414"/>
      <c r="PN17" s="414"/>
      <c r="PO17" s="414"/>
      <c r="PP17" s="414"/>
      <c r="PQ17" s="414"/>
      <c r="PR17" s="414"/>
      <c r="PS17" s="414"/>
      <c r="PT17" s="414"/>
      <c r="PU17" s="414"/>
      <c r="PV17" s="414"/>
      <c r="PW17" s="414"/>
      <c r="PX17" s="414"/>
      <c r="PY17" s="414"/>
      <c r="PZ17" s="414"/>
      <c r="QA17" s="414"/>
      <c r="QB17" s="414"/>
      <c r="QC17" s="414"/>
      <c r="QD17" s="414"/>
      <c r="QE17" s="414"/>
      <c r="QF17" s="414"/>
      <c r="QG17" s="414"/>
      <c r="QH17" s="414"/>
      <c r="QI17" s="414"/>
      <c r="QJ17" s="414"/>
      <c r="QK17" s="414"/>
      <c r="QL17" s="414"/>
      <c r="QM17" s="414"/>
      <c r="QN17" s="414"/>
      <c r="QO17" s="414"/>
      <c r="QP17" s="414"/>
      <c r="QQ17" s="414"/>
      <c r="QR17" s="414"/>
      <c r="QS17" s="414"/>
      <c r="QT17" s="414"/>
      <c r="QU17" s="414"/>
      <c r="QV17" s="414"/>
      <c r="QW17" s="414"/>
      <c r="QX17" s="414"/>
      <c r="QY17" s="414"/>
      <c r="QZ17" s="414"/>
      <c r="RA17" s="414"/>
      <c r="RB17" s="414"/>
      <c r="RC17" s="414"/>
      <c r="RD17" s="414"/>
      <c r="RE17" s="414"/>
      <c r="RF17" s="414"/>
      <c r="RG17" s="414"/>
      <c r="RH17" s="414"/>
      <c r="RI17" s="414"/>
      <c r="RJ17" s="414"/>
      <c r="RK17" s="414"/>
      <c r="RL17" s="414"/>
      <c r="RM17" s="414"/>
      <c r="RN17" s="414"/>
      <c r="RO17" s="414"/>
      <c r="RP17" s="414"/>
      <c r="RQ17" s="414"/>
      <c r="RR17" s="414"/>
      <c r="RS17" s="414"/>
      <c r="RT17" s="414"/>
      <c r="RU17" s="414"/>
      <c r="RV17" s="414"/>
      <c r="RW17" s="414"/>
      <c r="RX17" s="414"/>
      <c r="RY17" s="414"/>
      <c r="RZ17" s="414"/>
      <c r="SA17" s="414"/>
      <c r="SB17" s="414"/>
      <c r="SC17" s="414"/>
      <c r="SD17" s="414"/>
      <c r="SE17" s="414"/>
      <c r="SF17" s="414"/>
      <c r="SG17" s="414"/>
      <c r="SH17" s="414"/>
      <c r="SI17" s="414"/>
      <c r="SJ17" s="414"/>
      <c r="SK17" s="414"/>
      <c r="SL17" s="414"/>
      <c r="SM17" s="414"/>
      <c r="SN17" s="414"/>
      <c r="SO17" s="414"/>
      <c r="SP17" s="414"/>
      <c r="SQ17" s="414"/>
      <c r="SR17" s="414"/>
      <c r="SS17" s="414"/>
      <c r="ST17" s="414"/>
      <c r="SU17" s="414"/>
      <c r="SV17" s="414"/>
      <c r="SW17" s="414"/>
      <c r="SX17" s="414"/>
      <c r="SY17" s="414"/>
      <c r="SZ17" s="414"/>
      <c r="TA17" s="414"/>
      <c r="TB17" s="414"/>
      <c r="TC17" s="414"/>
      <c r="TD17" s="414"/>
      <c r="TE17" s="414"/>
      <c r="TF17" s="414"/>
      <c r="TG17" s="414"/>
      <c r="TH17" s="414"/>
      <c r="TI17" s="414"/>
      <c r="TJ17" s="414"/>
    </row>
    <row r="18" spans="1:530" s="423" customFormat="1" ht="15" customHeight="1" outlineLevel="2">
      <c r="A18" s="422" t="str">
        <f t="shared" ca="1" si="0"/>
        <v># - Hard Cost Contingency</v>
      </c>
      <c r="B18" s="424" t="str">
        <f t="shared" ca="1" si="1"/>
        <v>#</v>
      </c>
      <c r="C18" s="424" t="str">
        <f t="shared" ca="1" si="1"/>
        <v>Asset</v>
      </c>
      <c r="D18" s="425"/>
      <c r="E18" s="428" t="str">
        <f>+Development!E83</f>
        <v>Hard Cost Contingency</v>
      </c>
      <c r="F18" s="428"/>
      <c r="G18" s="1204">
        <f ca="1">I18/$I$36</f>
        <v>3.3818662849343324E-2</v>
      </c>
      <c r="H18" s="1204"/>
      <c r="I18" s="430">
        <f>+Development!G87</f>
        <v>8081103.7700000005</v>
      </c>
      <c r="J18" s="429"/>
      <c r="K18" s="429"/>
      <c r="L18" s="431">
        <f>IFERROR($I18/L$7,0)</f>
        <v>17516.779618669432</v>
      </c>
      <c r="M18" s="432"/>
      <c r="N18" s="431">
        <f>IFERROR($I18/N$7,0)</f>
        <v>6509.3669564157817</v>
      </c>
      <c r="O18" s="433"/>
      <c r="P18" s="434">
        <f>IFERROR($I18/P$7,0)</f>
        <v>10.663576811471808</v>
      </c>
      <c r="Q18" s="433"/>
      <c r="R18" s="434">
        <f>IFERROR($I18/R$7,0)</f>
        <v>18.84959418261549</v>
      </c>
      <c r="S18" s="429"/>
      <c r="T18" s="414"/>
      <c r="U18" s="414"/>
      <c r="V18" s="414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14"/>
      <c r="AN18" s="414"/>
      <c r="AO18" s="414"/>
      <c r="AP18" s="414"/>
      <c r="AQ18" s="414"/>
      <c r="AR18" s="414"/>
      <c r="AS18" s="414"/>
      <c r="AT18" s="414"/>
      <c r="AU18" s="414"/>
      <c r="AV18" s="414"/>
      <c r="AW18" s="414"/>
      <c r="AX18" s="414"/>
      <c r="AY18" s="414"/>
      <c r="AZ18" s="414"/>
      <c r="BA18" s="414"/>
      <c r="BB18" s="414"/>
      <c r="BC18" s="414"/>
      <c r="BD18" s="414"/>
      <c r="BE18" s="414"/>
      <c r="BF18" s="414"/>
      <c r="BG18" s="414"/>
      <c r="BH18" s="414"/>
      <c r="BI18" s="414"/>
      <c r="BJ18" s="414"/>
      <c r="BK18" s="414"/>
      <c r="BL18" s="414"/>
      <c r="BM18" s="414"/>
      <c r="BN18" s="414"/>
      <c r="BO18" s="414"/>
      <c r="BP18" s="414"/>
      <c r="BQ18" s="414"/>
      <c r="BR18" s="414"/>
      <c r="BS18" s="414"/>
      <c r="BT18" s="414"/>
      <c r="BU18" s="414"/>
      <c r="BV18" s="414"/>
      <c r="BW18" s="414"/>
      <c r="BX18" s="414"/>
      <c r="BY18" s="414"/>
      <c r="BZ18" s="414"/>
      <c r="CA18" s="414"/>
      <c r="CB18" s="414"/>
      <c r="CC18" s="414"/>
      <c r="CD18" s="414"/>
      <c r="CE18" s="414"/>
      <c r="CF18" s="414"/>
      <c r="CG18" s="414"/>
      <c r="CH18" s="414"/>
      <c r="CI18" s="414"/>
      <c r="CJ18" s="414"/>
      <c r="CK18" s="414"/>
      <c r="CL18" s="414"/>
      <c r="CM18" s="414"/>
      <c r="CN18" s="414"/>
      <c r="CO18" s="414"/>
      <c r="CP18" s="414"/>
      <c r="CQ18" s="414"/>
      <c r="CR18" s="414"/>
      <c r="CS18" s="414"/>
      <c r="CT18" s="414"/>
      <c r="CU18" s="414"/>
      <c r="CV18" s="414"/>
      <c r="CW18" s="414"/>
      <c r="CX18" s="414"/>
      <c r="CY18" s="414"/>
      <c r="CZ18" s="414"/>
      <c r="DA18" s="414"/>
      <c r="DB18" s="414"/>
      <c r="DC18" s="414"/>
      <c r="DD18" s="414"/>
      <c r="DE18" s="414"/>
      <c r="DF18" s="414"/>
      <c r="DG18" s="414"/>
      <c r="DH18" s="414"/>
      <c r="DI18" s="414"/>
      <c r="DJ18" s="414"/>
      <c r="DK18" s="414"/>
      <c r="DL18" s="414"/>
      <c r="DM18" s="414"/>
      <c r="DN18" s="414"/>
      <c r="DO18" s="414"/>
      <c r="DP18" s="414"/>
      <c r="DQ18" s="414"/>
      <c r="DR18" s="414"/>
      <c r="DS18" s="414"/>
      <c r="DT18" s="414"/>
      <c r="DU18" s="414"/>
      <c r="DV18" s="414"/>
      <c r="DW18" s="414"/>
      <c r="DX18" s="414"/>
      <c r="DY18" s="414"/>
      <c r="DZ18" s="414"/>
      <c r="EA18" s="414"/>
      <c r="EB18" s="414"/>
      <c r="EC18" s="414"/>
      <c r="ED18" s="414"/>
      <c r="EE18" s="414"/>
      <c r="EF18" s="414"/>
      <c r="EG18" s="414"/>
      <c r="EH18" s="414"/>
      <c r="EI18" s="414"/>
      <c r="EJ18" s="414"/>
      <c r="EK18" s="414"/>
      <c r="EL18" s="414"/>
      <c r="EM18" s="414"/>
      <c r="EN18" s="414"/>
      <c r="EO18" s="414"/>
      <c r="EP18" s="414"/>
      <c r="EQ18" s="414"/>
      <c r="ER18" s="414"/>
      <c r="ES18" s="414"/>
      <c r="ET18" s="414"/>
      <c r="EU18" s="414"/>
      <c r="EV18" s="414"/>
      <c r="EW18" s="414"/>
      <c r="EX18" s="414"/>
      <c r="EY18" s="414"/>
      <c r="EZ18" s="414"/>
      <c r="FA18" s="414"/>
      <c r="FB18" s="414"/>
      <c r="FC18" s="414"/>
      <c r="FD18" s="414"/>
      <c r="FE18" s="414"/>
      <c r="FF18" s="414"/>
      <c r="FG18" s="414"/>
      <c r="FH18" s="414"/>
      <c r="FI18" s="414"/>
      <c r="FJ18" s="414"/>
      <c r="FK18" s="414"/>
      <c r="FL18" s="414"/>
      <c r="FM18" s="414"/>
      <c r="FN18" s="414"/>
      <c r="FO18" s="414"/>
      <c r="FP18" s="414"/>
      <c r="FQ18" s="414"/>
      <c r="FR18" s="414"/>
      <c r="FS18" s="414"/>
      <c r="FT18" s="414"/>
      <c r="FU18" s="414"/>
      <c r="FV18" s="414"/>
      <c r="FW18" s="414"/>
      <c r="FX18" s="414"/>
      <c r="FY18" s="414"/>
      <c r="FZ18" s="414"/>
      <c r="GA18" s="414"/>
      <c r="GB18" s="414"/>
      <c r="GC18" s="414"/>
      <c r="GD18" s="414"/>
      <c r="GE18" s="414"/>
      <c r="GF18" s="414"/>
      <c r="GG18" s="414"/>
      <c r="GH18" s="414"/>
      <c r="GI18" s="414"/>
      <c r="GJ18" s="414"/>
      <c r="GK18" s="414"/>
      <c r="GL18" s="414"/>
      <c r="GM18" s="414"/>
      <c r="GN18" s="414"/>
      <c r="GO18" s="414"/>
      <c r="GP18" s="414"/>
      <c r="GQ18" s="414"/>
      <c r="GR18" s="414"/>
      <c r="GS18" s="414"/>
      <c r="GT18" s="414"/>
      <c r="GU18" s="414"/>
      <c r="GV18" s="414"/>
      <c r="GW18" s="414"/>
      <c r="GX18" s="414"/>
      <c r="GY18" s="414"/>
      <c r="GZ18" s="414"/>
      <c r="HA18" s="414"/>
      <c r="HB18" s="414"/>
      <c r="HC18" s="414"/>
      <c r="HD18" s="414"/>
      <c r="HE18" s="414"/>
      <c r="HF18" s="414"/>
      <c r="HG18" s="414"/>
      <c r="HH18" s="414"/>
      <c r="HI18" s="414"/>
      <c r="HJ18" s="414"/>
      <c r="HK18" s="414"/>
      <c r="HL18" s="414"/>
      <c r="HM18" s="414"/>
      <c r="HN18" s="414"/>
      <c r="HO18" s="414"/>
      <c r="HP18" s="414"/>
      <c r="HQ18" s="414"/>
      <c r="HR18" s="414"/>
      <c r="HS18" s="414"/>
      <c r="HT18" s="414"/>
      <c r="HU18" s="414"/>
      <c r="HV18" s="414"/>
      <c r="HW18" s="414"/>
      <c r="HX18" s="414"/>
      <c r="HY18" s="414"/>
      <c r="HZ18" s="414"/>
      <c r="IA18" s="414"/>
      <c r="IB18" s="414"/>
      <c r="IC18" s="414"/>
      <c r="ID18" s="414"/>
      <c r="IE18" s="414"/>
      <c r="IF18" s="414"/>
      <c r="IG18" s="414"/>
      <c r="IH18" s="414"/>
      <c r="II18" s="414"/>
      <c r="IJ18" s="414"/>
      <c r="IK18" s="414"/>
      <c r="IL18" s="414"/>
      <c r="IM18" s="414"/>
      <c r="IN18" s="414"/>
      <c r="IO18" s="414"/>
      <c r="IP18" s="414"/>
      <c r="IQ18" s="414"/>
      <c r="IR18" s="414"/>
      <c r="IS18" s="414"/>
      <c r="IT18" s="414"/>
      <c r="IU18" s="414"/>
      <c r="IV18" s="414"/>
      <c r="IW18" s="414"/>
      <c r="IX18" s="414"/>
      <c r="IY18" s="414"/>
      <c r="IZ18" s="414"/>
      <c r="JA18" s="414"/>
      <c r="JB18" s="414"/>
      <c r="JC18" s="414"/>
      <c r="JD18" s="414"/>
      <c r="JE18" s="414"/>
      <c r="JF18" s="414"/>
      <c r="JG18" s="414"/>
      <c r="JH18" s="414"/>
      <c r="JI18" s="414"/>
      <c r="JJ18" s="414"/>
      <c r="JK18" s="414"/>
      <c r="JL18" s="414"/>
      <c r="JM18" s="414"/>
      <c r="JN18" s="414"/>
      <c r="JO18" s="414"/>
      <c r="JP18" s="414"/>
      <c r="JQ18" s="414"/>
      <c r="JR18" s="414"/>
      <c r="JS18" s="414"/>
      <c r="JT18" s="414"/>
      <c r="JU18" s="414"/>
      <c r="JV18" s="414"/>
      <c r="JW18" s="414"/>
      <c r="JX18" s="414"/>
      <c r="JY18" s="414"/>
      <c r="JZ18" s="414"/>
      <c r="KA18" s="414"/>
      <c r="KB18" s="414"/>
      <c r="KC18" s="414"/>
      <c r="KD18" s="414"/>
      <c r="KE18" s="414"/>
      <c r="KF18" s="414"/>
      <c r="KG18" s="414"/>
      <c r="KH18" s="414"/>
      <c r="KI18" s="414"/>
      <c r="KJ18" s="414"/>
      <c r="KK18" s="414"/>
      <c r="KL18" s="414"/>
      <c r="KM18" s="414"/>
      <c r="KN18" s="414"/>
      <c r="KO18" s="414"/>
      <c r="KP18" s="414"/>
      <c r="KQ18" s="414"/>
      <c r="KR18" s="414"/>
      <c r="KS18" s="414"/>
      <c r="KT18" s="414"/>
      <c r="KU18" s="414"/>
      <c r="KV18" s="414"/>
      <c r="KW18" s="414"/>
      <c r="KX18" s="414"/>
      <c r="KY18" s="414"/>
      <c r="KZ18" s="414"/>
      <c r="LA18" s="414"/>
      <c r="LB18" s="414"/>
      <c r="LC18" s="414"/>
      <c r="LD18" s="414"/>
      <c r="LE18" s="414"/>
      <c r="LF18" s="414"/>
      <c r="LG18" s="414"/>
      <c r="LH18" s="414"/>
      <c r="LI18" s="414"/>
      <c r="LJ18" s="414"/>
      <c r="LK18" s="414"/>
      <c r="LL18" s="414"/>
      <c r="LM18" s="414"/>
      <c r="LN18" s="414"/>
      <c r="LO18" s="414"/>
      <c r="LP18" s="414"/>
      <c r="LQ18" s="414"/>
      <c r="LR18" s="414"/>
      <c r="LS18" s="414"/>
      <c r="LT18" s="414"/>
      <c r="LU18" s="414"/>
      <c r="LV18" s="414"/>
      <c r="LW18" s="414"/>
      <c r="LX18" s="414"/>
      <c r="LY18" s="414"/>
      <c r="LZ18" s="414"/>
      <c r="MA18" s="414"/>
      <c r="MB18" s="414"/>
      <c r="MC18" s="414"/>
      <c r="MD18" s="414"/>
      <c r="ME18" s="414"/>
      <c r="MF18" s="414"/>
      <c r="MG18" s="414"/>
      <c r="MH18" s="414"/>
      <c r="MI18" s="414"/>
      <c r="MJ18" s="414"/>
      <c r="MK18" s="414"/>
      <c r="ML18" s="414"/>
      <c r="MM18" s="414"/>
      <c r="MN18" s="414"/>
      <c r="MO18" s="414"/>
      <c r="MP18" s="414"/>
      <c r="MQ18" s="414"/>
      <c r="MR18" s="414"/>
      <c r="MS18" s="414"/>
      <c r="MT18" s="414"/>
      <c r="MU18" s="414"/>
      <c r="MV18" s="414"/>
      <c r="MW18" s="414"/>
      <c r="MX18" s="414"/>
      <c r="MY18" s="414"/>
      <c r="MZ18" s="414"/>
      <c r="NA18" s="414"/>
      <c r="NB18" s="414"/>
      <c r="NC18" s="414"/>
      <c r="ND18" s="414"/>
      <c r="NE18" s="414"/>
      <c r="NF18" s="414"/>
      <c r="NG18" s="414"/>
      <c r="NH18" s="414"/>
      <c r="NI18" s="414"/>
      <c r="NJ18" s="414"/>
      <c r="NK18" s="414"/>
      <c r="NL18" s="414"/>
      <c r="NM18" s="414"/>
      <c r="NN18" s="414"/>
      <c r="NO18" s="414"/>
      <c r="NP18" s="414"/>
      <c r="NQ18" s="414"/>
      <c r="NR18" s="414"/>
      <c r="NS18" s="414"/>
      <c r="NT18" s="414"/>
      <c r="NU18" s="414"/>
      <c r="NV18" s="414"/>
      <c r="NW18" s="414"/>
      <c r="NX18" s="414"/>
      <c r="NY18" s="414"/>
      <c r="NZ18" s="414"/>
      <c r="OA18" s="414"/>
      <c r="OB18" s="414"/>
      <c r="OC18" s="414"/>
      <c r="OD18" s="414"/>
      <c r="OE18" s="414"/>
      <c r="OF18" s="414"/>
      <c r="OG18" s="414"/>
      <c r="OH18" s="414"/>
      <c r="OI18" s="414"/>
      <c r="OJ18" s="414"/>
      <c r="OK18" s="414"/>
      <c r="OL18" s="414"/>
      <c r="OM18" s="414"/>
      <c r="ON18" s="414"/>
      <c r="OO18" s="414"/>
      <c r="OP18" s="414"/>
      <c r="OQ18" s="414"/>
      <c r="OR18" s="414"/>
      <c r="OS18" s="414"/>
      <c r="OT18" s="414"/>
      <c r="OU18" s="414"/>
      <c r="OV18" s="414"/>
      <c r="OW18" s="414"/>
      <c r="OX18" s="414"/>
      <c r="OY18" s="414"/>
      <c r="OZ18" s="414"/>
      <c r="PA18" s="414"/>
      <c r="PB18" s="414"/>
      <c r="PC18" s="414"/>
      <c r="PD18" s="414"/>
      <c r="PE18" s="414"/>
      <c r="PF18" s="414"/>
      <c r="PG18" s="414"/>
      <c r="PH18" s="414"/>
      <c r="PI18" s="414"/>
      <c r="PJ18" s="414"/>
      <c r="PK18" s="414"/>
      <c r="PL18" s="414"/>
      <c r="PM18" s="414"/>
      <c r="PN18" s="414"/>
      <c r="PO18" s="414"/>
      <c r="PP18" s="414"/>
      <c r="PQ18" s="414"/>
      <c r="PR18" s="414"/>
      <c r="PS18" s="414"/>
      <c r="PT18" s="414"/>
      <c r="PU18" s="414"/>
      <c r="PV18" s="414"/>
      <c r="PW18" s="414"/>
      <c r="PX18" s="414"/>
      <c r="PY18" s="414"/>
      <c r="PZ18" s="414"/>
      <c r="QA18" s="414"/>
      <c r="QB18" s="414"/>
      <c r="QC18" s="414"/>
      <c r="QD18" s="414"/>
      <c r="QE18" s="414"/>
      <c r="QF18" s="414"/>
      <c r="QG18" s="414"/>
      <c r="QH18" s="414"/>
      <c r="QI18" s="414"/>
      <c r="QJ18" s="414"/>
      <c r="QK18" s="414"/>
      <c r="QL18" s="414"/>
      <c r="QM18" s="414"/>
      <c r="QN18" s="414"/>
      <c r="QO18" s="414"/>
      <c r="QP18" s="414"/>
      <c r="QQ18" s="414"/>
      <c r="QR18" s="414"/>
      <c r="QS18" s="414"/>
      <c r="QT18" s="414"/>
      <c r="QU18" s="414"/>
      <c r="QV18" s="414"/>
      <c r="QW18" s="414"/>
      <c r="QX18" s="414"/>
      <c r="QY18" s="414"/>
      <c r="QZ18" s="414"/>
      <c r="RA18" s="414"/>
      <c r="RB18" s="414"/>
      <c r="RC18" s="414"/>
      <c r="RD18" s="414"/>
      <c r="RE18" s="414"/>
      <c r="RF18" s="414"/>
      <c r="RG18" s="414"/>
      <c r="RH18" s="414"/>
      <c r="RI18" s="414"/>
      <c r="RJ18" s="414"/>
      <c r="RK18" s="414"/>
      <c r="RL18" s="414"/>
      <c r="RM18" s="414"/>
      <c r="RN18" s="414"/>
      <c r="RO18" s="414"/>
      <c r="RP18" s="414"/>
      <c r="RQ18" s="414"/>
      <c r="RR18" s="414"/>
      <c r="RS18" s="414"/>
      <c r="RT18" s="414"/>
      <c r="RU18" s="414"/>
      <c r="RV18" s="414"/>
      <c r="RW18" s="414"/>
      <c r="RX18" s="414"/>
      <c r="RY18" s="414"/>
      <c r="RZ18" s="414"/>
      <c r="SA18" s="414"/>
      <c r="SB18" s="414"/>
      <c r="SC18" s="414"/>
      <c r="SD18" s="414"/>
      <c r="SE18" s="414"/>
      <c r="SF18" s="414"/>
      <c r="SG18" s="414"/>
      <c r="SH18" s="414"/>
      <c r="SI18" s="414"/>
      <c r="SJ18" s="414"/>
      <c r="SK18" s="414"/>
      <c r="SL18" s="414"/>
      <c r="SM18" s="414"/>
      <c r="SN18" s="414"/>
      <c r="SO18" s="414"/>
      <c r="SP18" s="414"/>
      <c r="SQ18" s="414"/>
      <c r="SR18" s="414"/>
      <c r="SS18" s="414"/>
      <c r="ST18" s="414"/>
      <c r="SU18" s="414"/>
      <c r="SV18" s="414"/>
      <c r="SW18" s="414"/>
      <c r="SX18" s="414"/>
      <c r="SY18" s="414"/>
      <c r="SZ18" s="414"/>
      <c r="TA18" s="414"/>
      <c r="TB18" s="414"/>
      <c r="TC18" s="414"/>
      <c r="TD18" s="414"/>
      <c r="TE18" s="414"/>
      <c r="TF18" s="414"/>
      <c r="TG18" s="414"/>
      <c r="TH18" s="414"/>
      <c r="TI18" s="414"/>
      <c r="TJ18" s="414"/>
    </row>
    <row r="19" spans="1:530" s="423" customFormat="1" ht="6" customHeight="1" outlineLevel="2">
      <c r="A19" s="422" t="str">
        <f t="shared" ca="1" si="0"/>
        <v xml:space="preserve"># - </v>
      </c>
      <c r="B19" s="424" t="str">
        <f t="shared" ca="1" si="1"/>
        <v>#</v>
      </c>
      <c r="C19" s="424" t="str">
        <f t="shared" ca="1" si="1"/>
        <v>Asset</v>
      </c>
      <c r="D19" s="425"/>
      <c r="E19" s="1577"/>
      <c r="F19" s="1206"/>
      <c r="G19" s="1204"/>
      <c r="H19" s="1204"/>
      <c r="I19" s="1578"/>
      <c r="J19" s="429"/>
      <c r="K19" s="429"/>
      <c r="L19" s="1579"/>
      <c r="M19" s="432"/>
      <c r="N19" s="1579"/>
      <c r="O19" s="433"/>
      <c r="P19" s="1580"/>
      <c r="Q19" s="433"/>
      <c r="R19" s="1580"/>
      <c r="S19" s="429"/>
      <c r="T19" s="414"/>
      <c r="U19" s="414"/>
      <c r="V19" s="414"/>
      <c r="W19" s="414"/>
      <c r="X19" s="414"/>
      <c r="Y19" s="414"/>
      <c r="Z19" s="414"/>
      <c r="AA19" s="414"/>
      <c r="AB19" s="414"/>
      <c r="AC19" s="414"/>
      <c r="AD19" s="414"/>
      <c r="AE19" s="414"/>
      <c r="AF19" s="414"/>
      <c r="AG19" s="414"/>
      <c r="AH19" s="414"/>
      <c r="AI19" s="414"/>
      <c r="AJ19" s="414"/>
      <c r="AK19" s="414"/>
      <c r="AL19" s="414"/>
      <c r="AM19" s="414"/>
      <c r="AN19" s="414"/>
      <c r="AO19" s="414"/>
      <c r="AP19" s="414"/>
      <c r="AQ19" s="414"/>
      <c r="AR19" s="414"/>
      <c r="AS19" s="414"/>
      <c r="AT19" s="414"/>
      <c r="AU19" s="414"/>
      <c r="AV19" s="414"/>
      <c r="AW19" s="414"/>
      <c r="AX19" s="414"/>
      <c r="AY19" s="414"/>
      <c r="AZ19" s="414"/>
      <c r="BA19" s="414"/>
      <c r="BB19" s="414"/>
      <c r="BC19" s="414"/>
      <c r="BD19" s="414"/>
      <c r="BE19" s="414"/>
      <c r="BF19" s="414"/>
      <c r="BG19" s="414"/>
      <c r="BH19" s="414"/>
      <c r="BI19" s="414"/>
      <c r="BJ19" s="414"/>
      <c r="BK19" s="414"/>
      <c r="BL19" s="414"/>
      <c r="BM19" s="414"/>
      <c r="BN19" s="414"/>
      <c r="BO19" s="414"/>
      <c r="BP19" s="414"/>
      <c r="BQ19" s="414"/>
      <c r="BR19" s="414"/>
      <c r="BS19" s="414"/>
      <c r="BT19" s="414"/>
      <c r="BU19" s="414"/>
      <c r="BV19" s="414"/>
      <c r="BW19" s="414"/>
      <c r="BX19" s="414"/>
      <c r="BY19" s="414"/>
      <c r="BZ19" s="414"/>
      <c r="CA19" s="414"/>
      <c r="CB19" s="414"/>
      <c r="CC19" s="414"/>
      <c r="CD19" s="414"/>
      <c r="CE19" s="414"/>
      <c r="CF19" s="414"/>
      <c r="CG19" s="414"/>
      <c r="CH19" s="414"/>
      <c r="CI19" s="414"/>
      <c r="CJ19" s="414"/>
      <c r="CK19" s="414"/>
      <c r="CL19" s="414"/>
      <c r="CM19" s="414"/>
      <c r="CN19" s="414"/>
      <c r="CO19" s="414"/>
      <c r="CP19" s="414"/>
      <c r="CQ19" s="414"/>
      <c r="CR19" s="414"/>
      <c r="CS19" s="414"/>
      <c r="CT19" s="414"/>
      <c r="CU19" s="414"/>
      <c r="CV19" s="414"/>
      <c r="CW19" s="414"/>
      <c r="CX19" s="414"/>
      <c r="CY19" s="414"/>
      <c r="CZ19" s="414"/>
      <c r="DA19" s="414"/>
      <c r="DB19" s="414"/>
      <c r="DC19" s="414"/>
      <c r="DD19" s="414"/>
      <c r="DE19" s="414"/>
      <c r="DF19" s="414"/>
      <c r="DG19" s="414"/>
      <c r="DH19" s="414"/>
      <c r="DI19" s="414"/>
      <c r="DJ19" s="414"/>
      <c r="DK19" s="414"/>
      <c r="DL19" s="414"/>
      <c r="DM19" s="414"/>
      <c r="DN19" s="414"/>
      <c r="DO19" s="414"/>
      <c r="DP19" s="414"/>
      <c r="DQ19" s="414"/>
      <c r="DR19" s="414"/>
      <c r="DS19" s="414"/>
      <c r="DT19" s="414"/>
      <c r="DU19" s="414"/>
      <c r="DV19" s="414"/>
      <c r="DW19" s="414"/>
      <c r="DX19" s="414"/>
      <c r="DY19" s="414"/>
      <c r="DZ19" s="414"/>
      <c r="EA19" s="414"/>
      <c r="EB19" s="414"/>
      <c r="EC19" s="414"/>
      <c r="ED19" s="414"/>
      <c r="EE19" s="414"/>
      <c r="EF19" s="414"/>
      <c r="EG19" s="414"/>
      <c r="EH19" s="414"/>
      <c r="EI19" s="414"/>
      <c r="EJ19" s="414"/>
      <c r="EK19" s="414"/>
      <c r="EL19" s="414"/>
      <c r="EM19" s="414"/>
      <c r="EN19" s="414"/>
      <c r="EO19" s="414"/>
      <c r="EP19" s="414"/>
      <c r="EQ19" s="414"/>
      <c r="ER19" s="414"/>
      <c r="ES19" s="414"/>
      <c r="ET19" s="414"/>
      <c r="EU19" s="414"/>
      <c r="EV19" s="414"/>
      <c r="EW19" s="414"/>
      <c r="EX19" s="414"/>
      <c r="EY19" s="414"/>
      <c r="EZ19" s="414"/>
      <c r="FA19" s="414"/>
      <c r="FB19" s="414"/>
      <c r="FC19" s="414"/>
      <c r="FD19" s="414"/>
      <c r="FE19" s="414"/>
      <c r="FF19" s="414"/>
      <c r="FG19" s="414"/>
      <c r="FH19" s="414"/>
      <c r="FI19" s="414"/>
      <c r="FJ19" s="414"/>
      <c r="FK19" s="414"/>
      <c r="FL19" s="414"/>
      <c r="FM19" s="414"/>
      <c r="FN19" s="414"/>
      <c r="FO19" s="414"/>
      <c r="FP19" s="414"/>
      <c r="FQ19" s="414"/>
      <c r="FR19" s="414"/>
      <c r="FS19" s="414"/>
      <c r="FT19" s="414"/>
      <c r="FU19" s="414"/>
      <c r="FV19" s="414"/>
      <c r="FW19" s="414"/>
      <c r="FX19" s="414"/>
      <c r="FY19" s="414"/>
      <c r="FZ19" s="414"/>
      <c r="GA19" s="414"/>
      <c r="GB19" s="414"/>
      <c r="GC19" s="414"/>
      <c r="GD19" s="414"/>
      <c r="GE19" s="414"/>
      <c r="GF19" s="414"/>
      <c r="GG19" s="414"/>
      <c r="GH19" s="414"/>
      <c r="GI19" s="414"/>
      <c r="GJ19" s="414"/>
      <c r="GK19" s="414"/>
      <c r="GL19" s="414"/>
      <c r="GM19" s="414"/>
      <c r="GN19" s="414"/>
      <c r="GO19" s="414"/>
      <c r="GP19" s="414"/>
      <c r="GQ19" s="414"/>
      <c r="GR19" s="414"/>
      <c r="GS19" s="414"/>
      <c r="GT19" s="414"/>
      <c r="GU19" s="414"/>
      <c r="GV19" s="414"/>
      <c r="GW19" s="414"/>
      <c r="GX19" s="414"/>
      <c r="GY19" s="414"/>
      <c r="GZ19" s="414"/>
      <c r="HA19" s="414"/>
      <c r="HB19" s="414"/>
      <c r="HC19" s="414"/>
      <c r="HD19" s="414"/>
      <c r="HE19" s="414"/>
      <c r="HF19" s="414"/>
      <c r="HG19" s="414"/>
      <c r="HH19" s="414"/>
      <c r="HI19" s="414"/>
      <c r="HJ19" s="414"/>
      <c r="HK19" s="414"/>
      <c r="HL19" s="414"/>
      <c r="HM19" s="414"/>
      <c r="HN19" s="414"/>
      <c r="HO19" s="414"/>
      <c r="HP19" s="414"/>
      <c r="HQ19" s="414"/>
      <c r="HR19" s="414"/>
      <c r="HS19" s="414"/>
      <c r="HT19" s="414"/>
      <c r="HU19" s="414"/>
      <c r="HV19" s="414"/>
      <c r="HW19" s="414"/>
      <c r="HX19" s="414"/>
      <c r="HY19" s="414"/>
      <c r="HZ19" s="414"/>
      <c r="IA19" s="414"/>
      <c r="IB19" s="414"/>
      <c r="IC19" s="414"/>
      <c r="ID19" s="414"/>
      <c r="IE19" s="414"/>
      <c r="IF19" s="414"/>
      <c r="IG19" s="414"/>
      <c r="IH19" s="414"/>
      <c r="II19" s="414"/>
      <c r="IJ19" s="414"/>
      <c r="IK19" s="414"/>
      <c r="IL19" s="414"/>
      <c r="IM19" s="414"/>
      <c r="IN19" s="414"/>
      <c r="IO19" s="414"/>
      <c r="IP19" s="414"/>
      <c r="IQ19" s="414"/>
      <c r="IR19" s="414"/>
      <c r="IS19" s="414"/>
      <c r="IT19" s="414"/>
      <c r="IU19" s="414"/>
      <c r="IV19" s="414"/>
      <c r="IW19" s="414"/>
      <c r="IX19" s="414"/>
      <c r="IY19" s="414"/>
      <c r="IZ19" s="414"/>
      <c r="JA19" s="414"/>
      <c r="JB19" s="414"/>
      <c r="JC19" s="414"/>
      <c r="JD19" s="414"/>
      <c r="JE19" s="414"/>
      <c r="JF19" s="414"/>
      <c r="JG19" s="414"/>
      <c r="JH19" s="414"/>
      <c r="JI19" s="414"/>
      <c r="JJ19" s="414"/>
      <c r="JK19" s="414"/>
      <c r="JL19" s="414"/>
      <c r="JM19" s="414"/>
      <c r="JN19" s="414"/>
      <c r="JO19" s="414"/>
      <c r="JP19" s="414"/>
      <c r="JQ19" s="414"/>
      <c r="JR19" s="414"/>
      <c r="JS19" s="414"/>
      <c r="JT19" s="414"/>
      <c r="JU19" s="414"/>
      <c r="JV19" s="414"/>
      <c r="JW19" s="414"/>
      <c r="JX19" s="414"/>
      <c r="JY19" s="414"/>
      <c r="JZ19" s="414"/>
      <c r="KA19" s="414"/>
      <c r="KB19" s="414"/>
      <c r="KC19" s="414"/>
      <c r="KD19" s="414"/>
      <c r="KE19" s="414"/>
      <c r="KF19" s="414"/>
      <c r="KG19" s="414"/>
      <c r="KH19" s="414"/>
      <c r="KI19" s="414"/>
      <c r="KJ19" s="414"/>
      <c r="KK19" s="414"/>
      <c r="KL19" s="414"/>
      <c r="KM19" s="414"/>
      <c r="KN19" s="414"/>
      <c r="KO19" s="414"/>
      <c r="KP19" s="414"/>
      <c r="KQ19" s="414"/>
      <c r="KR19" s="414"/>
      <c r="KS19" s="414"/>
      <c r="KT19" s="414"/>
      <c r="KU19" s="414"/>
      <c r="KV19" s="414"/>
      <c r="KW19" s="414"/>
      <c r="KX19" s="414"/>
      <c r="KY19" s="414"/>
      <c r="KZ19" s="414"/>
      <c r="LA19" s="414"/>
      <c r="LB19" s="414"/>
      <c r="LC19" s="414"/>
      <c r="LD19" s="414"/>
      <c r="LE19" s="414"/>
      <c r="LF19" s="414"/>
      <c r="LG19" s="414"/>
      <c r="LH19" s="414"/>
      <c r="LI19" s="414"/>
      <c r="LJ19" s="414"/>
      <c r="LK19" s="414"/>
      <c r="LL19" s="414"/>
      <c r="LM19" s="414"/>
      <c r="LN19" s="414"/>
      <c r="LO19" s="414"/>
      <c r="LP19" s="414"/>
      <c r="LQ19" s="414"/>
      <c r="LR19" s="414"/>
      <c r="LS19" s="414"/>
      <c r="LT19" s="414"/>
      <c r="LU19" s="414"/>
      <c r="LV19" s="414"/>
      <c r="LW19" s="414"/>
      <c r="LX19" s="414"/>
      <c r="LY19" s="414"/>
      <c r="LZ19" s="414"/>
      <c r="MA19" s="414"/>
      <c r="MB19" s="414"/>
      <c r="MC19" s="414"/>
      <c r="MD19" s="414"/>
      <c r="ME19" s="414"/>
      <c r="MF19" s="414"/>
      <c r="MG19" s="414"/>
      <c r="MH19" s="414"/>
      <c r="MI19" s="414"/>
      <c r="MJ19" s="414"/>
      <c r="MK19" s="414"/>
      <c r="ML19" s="414"/>
      <c r="MM19" s="414"/>
      <c r="MN19" s="414"/>
      <c r="MO19" s="414"/>
      <c r="MP19" s="414"/>
      <c r="MQ19" s="414"/>
      <c r="MR19" s="414"/>
      <c r="MS19" s="414"/>
      <c r="MT19" s="414"/>
      <c r="MU19" s="414"/>
      <c r="MV19" s="414"/>
      <c r="MW19" s="414"/>
      <c r="MX19" s="414"/>
      <c r="MY19" s="414"/>
      <c r="MZ19" s="414"/>
      <c r="NA19" s="414"/>
      <c r="NB19" s="414"/>
      <c r="NC19" s="414"/>
      <c r="ND19" s="414"/>
      <c r="NE19" s="414"/>
      <c r="NF19" s="414"/>
      <c r="NG19" s="414"/>
      <c r="NH19" s="414"/>
      <c r="NI19" s="414"/>
      <c r="NJ19" s="414"/>
      <c r="NK19" s="414"/>
      <c r="NL19" s="414"/>
      <c r="NM19" s="414"/>
      <c r="NN19" s="414"/>
      <c r="NO19" s="414"/>
      <c r="NP19" s="414"/>
      <c r="NQ19" s="414"/>
      <c r="NR19" s="414"/>
      <c r="NS19" s="414"/>
      <c r="NT19" s="414"/>
      <c r="NU19" s="414"/>
      <c r="NV19" s="414"/>
      <c r="NW19" s="414"/>
      <c r="NX19" s="414"/>
      <c r="NY19" s="414"/>
      <c r="NZ19" s="414"/>
      <c r="OA19" s="414"/>
      <c r="OB19" s="414"/>
      <c r="OC19" s="414"/>
      <c r="OD19" s="414"/>
      <c r="OE19" s="414"/>
      <c r="OF19" s="414"/>
      <c r="OG19" s="414"/>
      <c r="OH19" s="414"/>
      <c r="OI19" s="414"/>
      <c r="OJ19" s="414"/>
      <c r="OK19" s="414"/>
      <c r="OL19" s="414"/>
      <c r="OM19" s="414"/>
      <c r="ON19" s="414"/>
      <c r="OO19" s="414"/>
      <c r="OP19" s="414"/>
      <c r="OQ19" s="414"/>
      <c r="OR19" s="414"/>
      <c r="OS19" s="414"/>
      <c r="OT19" s="414"/>
      <c r="OU19" s="414"/>
      <c r="OV19" s="414"/>
      <c r="OW19" s="414"/>
      <c r="OX19" s="414"/>
      <c r="OY19" s="414"/>
      <c r="OZ19" s="414"/>
      <c r="PA19" s="414"/>
      <c r="PB19" s="414"/>
      <c r="PC19" s="414"/>
      <c r="PD19" s="414"/>
      <c r="PE19" s="414"/>
      <c r="PF19" s="414"/>
      <c r="PG19" s="414"/>
      <c r="PH19" s="414"/>
      <c r="PI19" s="414"/>
      <c r="PJ19" s="414"/>
      <c r="PK19" s="414"/>
      <c r="PL19" s="414"/>
      <c r="PM19" s="414"/>
      <c r="PN19" s="414"/>
      <c r="PO19" s="414"/>
      <c r="PP19" s="414"/>
      <c r="PQ19" s="414"/>
      <c r="PR19" s="414"/>
      <c r="PS19" s="414"/>
      <c r="PT19" s="414"/>
      <c r="PU19" s="414"/>
      <c r="PV19" s="414"/>
      <c r="PW19" s="414"/>
      <c r="PX19" s="414"/>
      <c r="PY19" s="414"/>
      <c r="PZ19" s="414"/>
      <c r="QA19" s="414"/>
      <c r="QB19" s="414"/>
      <c r="QC19" s="414"/>
      <c r="QD19" s="414"/>
      <c r="QE19" s="414"/>
      <c r="QF19" s="414"/>
      <c r="QG19" s="414"/>
      <c r="QH19" s="414"/>
      <c r="QI19" s="414"/>
      <c r="QJ19" s="414"/>
      <c r="QK19" s="414"/>
      <c r="QL19" s="414"/>
      <c r="QM19" s="414"/>
      <c r="QN19" s="414"/>
      <c r="QO19" s="414"/>
      <c r="QP19" s="414"/>
      <c r="QQ19" s="414"/>
      <c r="QR19" s="414"/>
      <c r="QS19" s="414"/>
      <c r="QT19" s="414"/>
      <c r="QU19" s="414"/>
      <c r="QV19" s="414"/>
      <c r="QW19" s="414"/>
      <c r="QX19" s="414"/>
      <c r="QY19" s="414"/>
      <c r="QZ19" s="414"/>
      <c r="RA19" s="414"/>
      <c r="RB19" s="414"/>
      <c r="RC19" s="414"/>
      <c r="RD19" s="414"/>
      <c r="RE19" s="414"/>
      <c r="RF19" s="414"/>
      <c r="RG19" s="414"/>
      <c r="RH19" s="414"/>
      <c r="RI19" s="414"/>
      <c r="RJ19" s="414"/>
      <c r="RK19" s="414"/>
      <c r="RL19" s="414"/>
      <c r="RM19" s="414"/>
      <c r="RN19" s="414"/>
      <c r="RO19" s="414"/>
      <c r="RP19" s="414"/>
      <c r="RQ19" s="414"/>
      <c r="RR19" s="414"/>
      <c r="RS19" s="414"/>
      <c r="RT19" s="414"/>
      <c r="RU19" s="414"/>
      <c r="RV19" s="414"/>
      <c r="RW19" s="414"/>
      <c r="RX19" s="414"/>
      <c r="RY19" s="414"/>
      <c r="RZ19" s="414"/>
      <c r="SA19" s="414"/>
      <c r="SB19" s="414"/>
      <c r="SC19" s="414"/>
      <c r="SD19" s="414"/>
      <c r="SE19" s="414"/>
      <c r="SF19" s="414"/>
      <c r="SG19" s="414"/>
      <c r="SH19" s="414"/>
      <c r="SI19" s="414"/>
      <c r="SJ19" s="414"/>
      <c r="SK19" s="414"/>
      <c r="SL19" s="414"/>
      <c r="SM19" s="414"/>
      <c r="SN19" s="414"/>
      <c r="SO19" s="414"/>
      <c r="SP19" s="414"/>
      <c r="SQ19" s="414"/>
      <c r="SR19" s="414"/>
      <c r="SS19" s="414"/>
      <c r="ST19" s="414"/>
      <c r="SU19" s="414"/>
      <c r="SV19" s="414"/>
      <c r="SW19" s="414"/>
      <c r="SX19" s="414"/>
      <c r="SY19" s="414"/>
      <c r="SZ19" s="414"/>
      <c r="TA19" s="414"/>
      <c r="TB19" s="414"/>
      <c r="TC19" s="414"/>
      <c r="TD19" s="414"/>
      <c r="TE19" s="414"/>
      <c r="TF19" s="414"/>
      <c r="TG19" s="414"/>
      <c r="TH19" s="414"/>
      <c r="TI19" s="414"/>
      <c r="TJ19" s="414"/>
    </row>
    <row r="20" spans="1:530" s="423" customFormat="1" outlineLevel="1">
      <c r="A20" s="422" t="str">
        <f t="shared" ca="1" si="0"/>
        <v># - Total Hard Costs</v>
      </c>
      <c r="B20" s="424" t="str">
        <f t="shared" ca="1" si="1"/>
        <v>#</v>
      </c>
      <c r="C20" s="424" t="str">
        <f t="shared" ca="1" si="1"/>
        <v>Asset</v>
      </c>
      <c r="D20" s="425"/>
      <c r="E20" s="435" t="s">
        <v>120</v>
      </c>
      <c r="F20" s="435"/>
      <c r="G20" s="1207">
        <f ca="1">I20/$I$36</f>
        <v>0.71019191983620977</v>
      </c>
      <c r="H20" s="1204"/>
      <c r="I20" s="430">
        <f>+SUM(I16:I19)</f>
        <v>169703179.17000002</v>
      </c>
      <c r="J20" s="429"/>
      <c r="K20" s="429"/>
      <c r="L20" s="436">
        <f>IFERROR($I20/L$7,0)</f>
        <v>367852.37199205812</v>
      </c>
      <c r="M20" s="432"/>
      <c r="N20" s="436">
        <f>IFERROR($I20/N$7,0)</f>
        <v>136696.70608473141</v>
      </c>
      <c r="O20" s="433"/>
      <c r="P20" s="437">
        <f>IFERROR($I20/P$7,0)</f>
        <v>223.93511304090799</v>
      </c>
      <c r="Q20" s="433"/>
      <c r="R20" s="437">
        <f>IFERROR($I20/R$7,0)</f>
        <v>395.84147783492534</v>
      </c>
      <c r="S20" s="429"/>
      <c r="T20" s="414"/>
      <c r="U20" s="414"/>
      <c r="V20" s="414"/>
      <c r="W20" s="414"/>
      <c r="X20" s="414"/>
      <c r="Y20" s="414"/>
      <c r="Z20" s="414"/>
      <c r="AA20" s="414"/>
      <c r="AB20" s="414"/>
      <c r="AC20" s="414"/>
      <c r="AD20" s="414"/>
      <c r="AE20" s="414"/>
      <c r="AF20" s="414"/>
      <c r="AG20" s="414"/>
      <c r="AH20" s="414"/>
      <c r="AI20" s="414"/>
      <c r="AJ20" s="414"/>
      <c r="AK20" s="414"/>
      <c r="AL20" s="414"/>
      <c r="AM20" s="414"/>
      <c r="AN20" s="414"/>
      <c r="AO20" s="414"/>
      <c r="AP20" s="414"/>
      <c r="AQ20" s="414"/>
      <c r="AR20" s="414"/>
      <c r="AS20" s="414"/>
      <c r="AT20" s="414"/>
      <c r="AU20" s="414"/>
      <c r="AV20" s="414"/>
      <c r="AW20" s="414"/>
      <c r="AX20" s="414"/>
      <c r="AY20" s="414"/>
      <c r="AZ20" s="414"/>
      <c r="BA20" s="414"/>
      <c r="BB20" s="414"/>
      <c r="BC20" s="414"/>
      <c r="BD20" s="414"/>
      <c r="BE20" s="414"/>
      <c r="BF20" s="414"/>
      <c r="BG20" s="414"/>
      <c r="BH20" s="414"/>
      <c r="BI20" s="414"/>
      <c r="BJ20" s="414"/>
      <c r="BK20" s="414"/>
      <c r="BL20" s="414"/>
      <c r="BM20" s="414"/>
      <c r="BN20" s="414"/>
      <c r="BO20" s="414"/>
      <c r="BP20" s="414"/>
      <c r="BQ20" s="414"/>
      <c r="BR20" s="414"/>
      <c r="BS20" s="414"/>
      <c r="BT20" s="414"/>
      <c r="BU20" s="414"/>
      <c r="BV20" s="414"/>
      <c r="BW20" s="414"/>
      <c r="BX20" s="414"/>
      <c r="BY20" s="414"/>
      <c r="BZ20" s="414"/>
      <c r="CA20" s="414"/>
      <c r="CB20" s="414"/>
      <c r="CC20" s="414"/>
      <c r="CD20" s="414"/>
      <c r="CE20" s="414"/>
      <c r="CF20" s="414"/>
      <c r="CG20" s="414"/>
      <c r="CH20" s="414"/>
      <c r="CI20" s="414"/>
      <c r="CJ20" s="414"/>
      <c r="CK20" s="414"/>
      <c r="CL20" s="414"/>
      <c r="CM20" s="414"/>
      <c r="CN20" s="414"/>
      <c r="CO20" s="414"/>
      <c r="CP20" s="414"/>
      <c r="CQ20" s="414"/>
      <c r="CR20" s="414"/>
      <c r="CS20" s="414"/>
      <c r="CT20" s="414"/>
      <c r="CU20" s="414"/>
      <c r="CV20" s="414"/>
      <c r="CW20" s="414"/>
      <c r="CX20" s="414"/>
      <c r="CY20" s="414"/>
      <c r="CZ20" s="414"/>
      <c r="DA20" s="414"/>
      <c r="DB20" s="414"/>
      <c r="DC20" s="414"/>
      <c r="DD20" s="414"/>
      <c r="DE20" s="414"/>
      <c r="DF20" s="414"/>
      <c r="DG20" s="414"/>
      <c r="DH20" s="414"/>
      <c r="DI20" s="414"/>
      <c r="DJ20" s="414"/>
      <c r="DK20" s="414"/>
      <c r="DL20" s="414"/>
      <c r="DM20" s="414"/>
      <c r="DN20" s="414"/>
      <c r="DO20" s="414"/>
      <c r="DP20" s="414"/>
      <c r="DQ20" s="414"/>
      <c r="DR20" s="414"/>
      <c r="DS20" s="414"/>
      <c r="DT20" s="414"/>
      <c r="DU20" s="414"/>
      <c r="DV20" s="414"/>
      <c r="DW20" s="414"/>
      <c r="DX20" s="414"/>
      <c r="DY20" s="414"/>
      <c r="DZ20" s="414"/>
      <c r="EA20" s="414"/>
      <c r="EB20" s="414"/>
      <c r="EC20" s="414"/>
      <c r="ED20" s="414"/>
      <c r="EE20" s="414"/>
      <c r="EF20" s="414"/>
      <c r="EG20" s="414"/>
      <c r="EH20" s="414"/>
      <c r="EI20" s="414"/>
      <c r="EJ20" s="414"/>
      <c r="EK20" s="414"/>
      <c r="EL20" s="414"/>
      <c r="EM20" s="414"/>
      <c r="EN20" s="414"/>
      <c r="EO20" s="414"/>
      <c r="EP20" s="414"/>
      <c r="EQ20" s="414"/>
      <c r="ER20" s="414"/>
      <c r="ES20" s="414"/>
      <c r="ET20" s="414"/>
      <c r="EU20" s="414"/>
      <c r="EV20" s="414"/>
      <c r="EW20" s="414"/>
      <c r="EX20" s="414"/>
      <c r="EY20" s="414"/>
      <c r="EZ20" s="414"/>
      <c r="FA20" s="414"/>
      <c r="FB20" s="414"/>
      <c r="FC20" s="414"/>
      <c r="FD20" s="414"/>
      <c r="FE20" s="414"/>
      <c r="FF20" s="414"/>
      <c r="FG20" s="414"/>
      <c r="FH20" s="414"/>
      <c r="FI20" s="414"/>
      <c r="FJ20" s="414"/>
      <c r="FK20" s="414"/>
      <c r="FL20" s="414"/>
      <c r="FM20" s="414"/>
      <c r="FN20" s="414"/>
      <c r="FO20" s="414"/>
      <c r="FP20" s="414"/>
      <c r="FQ20" s="414"/>
      <c r="FR20" s="414"/>
      <c r="FS20" s="414"/>
      <c r="FT20" s="414"/>
      <c r="FU20" s="414"/>
      <c r="FV20" s="414"/>
      <c r="FW20" s="414"/>
      <c r="FX20" s="414"/>
      <c r="FY20" s="414"/>
      <c r="FZ20" s="414"/>
      <c r="GA20" s="414"/>
      <c r="GB20" s="414"/>
      <c r="GC20" s="414"/>
      <c r="GD20" s="414"/>
      <c r="GE20" s="414"/>
      <c r="GF20" s="414"/>
      <c r="GG20" s="414"/>
      <c r="GH20" s="414"/>
      <c r="GI20" s="414"/>
      <c r="GJ20" s="414"/>
      <c r="GK20" s="414"/>
      <c r="GL20" s="414"/>
      <c r="GM20" s="414"/>
      <c r="GN20" s="414"/>
      <c r="GO20" s="414"/>
      <c r="GP20" s="414"/>
      <c r="GQ20" s="414"/>
      <c r="GR20" s="414"/>
      <c r="GS20" s="414"/>
      <c r="GT20" s="414"/>
      <c r="GU20" s="414"/>
      <c r="GV20" s="414"/>
      <c r="GW20" s="414"/>
      <c r="GX20" s="414"/>
      <c r="GY20" s="414"/>
      <c r="GZ20" s="414"/>
      <c r="HA20" s="414"/>
      <c r="HB20" s="414"/>
      <c r="HC20" s="414"/>
      <c r="HD20" s="414"/>
      <c r="HE20" s="414"/>
      <c r="HF20" s="414"/>
      <c r="HG20" s="414"/>
      <c r="HH20" s="414"/>
      <c r="HI20" s="414"/>
      <c r="HJ20" s="414"/>
      <c r="HK20" s="414"/>
      <c r="HL20" s="414"/>
      <c r="HM20" s="414"/>
      <c r="HN20" s="414"/>
      <c r="HO20" s="414"/>
      <c r="HP20" s="414"/>
      <c r="HQ20" s="414"/>
      <c r="HR20" s="414"/>
      <c r="HS20" s="414"/>
      <c r="HT20" s="414"/>
      <c r="HU20" s="414"/>
      <c r="HV20" s="414"/>
      <c r="HW20" s="414"/>
      <c r="HX20" s="414"/>
      <c r="HY20" s="414"/>
      <c r="HZ20" s="414"/>
      <c r="IA20" s="414"/>
      <c r="IB20" s="414"/>
      <c r="IC20" s="414"/>
      <c r="ID20" s="414"/>
      <c r="IE20" s="414"/>
      <c r="IF20" s="414"/>
      <c r="IG20" s="414"/>
      <c r="IH20" s="414"/>
      <c r="II20" s="414"/>
      <c r="IJ20" s="414"/>
      <c r="IK20" s="414"/>
      <c r="IL20" s="414"/>
      <c r="IM20" s="414"/>
      <c r="IN20" s="414"/>
      <c r="IO20" s="414"/>
      <c r="IP20" s="414"/>
      <c r="IQ20" s="414"/>
      <c r="IR20" s="414"/>
      <c r="IS20" s="414"/>
      <c r="IT20" s="414"/>
      <c r="IU20" s="414"/>
      <c r="IV20" s="414"/>
      <c r="IW20" s="414"/>
      <c r="IX20" s="414"/>
      <c r="IY20" s="414"/>
      <c r="IZ20" s="414"/>
      <c r="JA20" s="414"/>
      <c r="JB20" s="414"/>
      <c r="JC20" s="414"/>
      <c r="JD20" s="414"/>
      <c r="JE20" s="414"/>
      <c r="JF20" s="414"/>
      <c r="JG20" s="414"/>
      <c r="JH20" s="414"/>
      <c r="JI20" s="414"/>
      <c r="JJ20" s="414"/>
      <c r="JK20" s="414"/>
      <c r="JL20" s="414"/>
      <c r="JM20" s="414"/>
      <c r="JN20" s="414"/>
      <c r="JO20" s="414"/>
      <c r="JP20" s="414"/>
      <c r="JQ20" s="414"/>
      <c r="JR20" s="414"/>
      <c r="JS20" s="414"/>
      <c r="JT20" s="414"/>
      <c r="JU20" s="414"/>
      <c r="JV20" s="414"/>
      <c r="JW20" s="414"/>
      <c r="JX20" s="414"/>
      <c r="JY20" s="414"/>
      <c r="JZ20" s="414"/>
      <c r="KA20" s="414"/>
      <c r="KB20" s="414"/>
      <c r="KC20" s="414"/>
      <c r="KD20" s="414"/>
      <c r="KE20" s="414"/>
      <c r="KF20" s="414"/>
      <c r="KG20" s="414"/>
      <c r="KH20" s="414"/>
      <c r="KI20" s="414"/>
      <c r="KJ20" s="414"/>
      <c r="KK20" s="414"/>
      <c r="KL20" s="414"/>
      <c r="KM20" s="414"/>
      <c r="KN20" s="414"/>
      <c r="KO20" s="414"/>
      <c r="KP20" s="414"/>
      <c r="KQ20" s="414"/>
      <c r="KR20" s="414"/>
      <c r="KS20" s="414"/>
      <c r="KT20" s="414"/>
      <c r="KU20" s="414"/>
      <c r="KV20" s="414"/>
      <c r="KW20" s="414"/>
      <c r="KX20" s="414"/>
      <c r="KY20" s="414"/>
      <c r="KZ20" s="414"/>
      <c r="LA20" s="414"/>
      <c r="LB20" s="414"/>
      <c r="LC20" s="414"/>
      <c r="LD20" s="414"/>
      <c r="LE20" s="414"/>
      <c r="LF20" s="414"/>
      <c r="LG20" s="414"/>
      <c r="LH20" s="414"/>
      <c r="LI20" s="414"/>
      <c r="LJ20" s="414"/>
      <c r="LK20" s="414"/>
      <c r="LL20" s="414"/>
      <c r="LM20" s="414"/>
      <c r="LN20" s="414"/>
      <c r="LO20" s="414"/>
      <c r="LP20" s="414"/>
      <c r="LQ20" s="414"/>
      <c r="LR20" s="414"/>
      <c r="LS20" s="414"/>
      <c r="LT20" s="414"/>
      <c r="LU20" s="414"/>
      <c r="LV20" s="414"/>
      <c r="LW20" s="414"/>
      <c r="LX20" s="414"/>
      <c r="LY20" s="414"/>
      <c r="LZ20" s="414"/>
      <c r="MA20" s="414"/>
      <c r="MB20" s="414"/>
      <c r="MC20" s="414"/>
      <c r="MD20" s="414"/>
      <c r="ME20" s="414"/>
      <c r="MF20" s="414"/>
      <c r="MG20" s="414"/>
      <c r="MH20" s="414"/>
      <c r="MI20" s="414"/>
      <c r="MJ20" s="414"/>
      <c r="MK20" s="414"/>
      <c r="ML20" s="414"/>
      <c r="MM20" s="414"/>
      <c r="MN20" s="414"/>
      <c r="MO20" s="414"/>
      <c r="MP20" s="414"/>
      <c r="MQ20" s="414"/>
      <c r="MR20" s="414"/>
      <c r="MS20" s="414"/>
      <c r="MT20" s="414"/>
      <c r="MU20" s="414"/>
      <c r="MV20" s="414"/>
      <c r="MW20" s="414"/>
      <c r="MX20" s="414"/>
      <c r="MY20" s="414"/>
      <c r="MZ20" s="414"/>
      <c r="NA20" s="414"/>
      <c r="NB20" s="414"/>
      <c r="NC20" s="414"/>
      <c r="ND20" s="414"/>
      <c r="NE20" s="414"/>
      <c r="NF20" s="414"/>
      <c r="NG20" s="414"/>
      <c r="NH20" s="414"/>
      <c r="NI20" s="414"/>
      <c r="NJ20" s="414"/>
      <c r="NK20" s="414"/>
      <c r="NL20" s="414"/>
      <c r="NM20" s="414"/>
      <c r="NN20" s="414"/>
      <c r="NO20" s="414"/>
      <c r="NP20" s="414"/>
      <c r="NQ20" s="414"/>
      <c r="NR20" s="414"/>
      <c r="NS20" s="414"/>
      <c r="NT20" s="414"/>
      <c r="NU20" s="414"/>
      <c r="NV20" s="414"/>
      <c r="NW20" s="414"/>
      <c r="NX20" s="414"/>
      <c r="NY20" s="414"/>
      <c r="NZ20" s="414"/>
      <c r="OA20" s="414"/>
      <c r="OB20" s="414"/>
      <c r="OC20" s="414"/>
      <c r="OD20" s="414"/>
      <c r="OE20" s="414"/>
      <c r="OF20" s="414"/>
      <c r="OG20" s="414"/>
      <c r="OH20" s="414"/>
      <c r="OI20" s="414"/>
      <c r="OJ20" s="414"/>
      <c r="OK20" s="414"/>
      <c r="OL20" s="414"/>
      <c r="OM20" s="414"/>
      <c r="ON20" s="414"/>
      <c r="OO20" s="414"/>
      <c r="OP20" s="414"/>
      <c r="OQ20" s="414"/>
      <c r="OR20" s="414"/>
      <c r="OS20" s="414"/>
      <c r="OT20" s="414"/>
      <c r="OU20" s="414"/>
      <c r="OV20" s="414"/>
      <c r="OW20" s="414"/>
      <c r="OX20" s="414"/>
      <c r="OY20" s="414"/>
      <c r="OZ20" s="414"/>
      <c r="PA20" s="414"/>
      <c r="PB20" s="414"/>
      <c r="PC20" s="414"/>
      <c r="PD20" s="414"/>
      <c r="PE20" s="414"/>
      <c r="PF20" s="414"/>
      <c r="PG20" s="414"/>
      <c r="PH20" s="414"/>
      <c r="PI20" s="414"/>
      <c r="PJ20" s="414"/>
      <c r="PK20" s="414"/>
      <c r="PL20" s="414"/>
      <c r="PM20" s="414"/>
      <c r="PN20" s="414"/>
      <c r="PO20" s="414"/>
      <c r="PP20" s="414"/>
      <c r="PQ20" s="414"/>
      <c r="PR20" s="414"/>
      <c r="PS20" s="414"/>
      <c r="PT20" s="414"/>
      <c r="PU20" s="414"/>
      <c r="PV20" s="414"/>
      <c r="PW20" s="414"/>
      <c r="PX20" s="414"/>
      <c r="PY20" s="414"/>
      <c r="PZ20" s="414"/>
      <c r="QA20" s="414"/>
      <c r="QB20" s="414"/>
      <c r="QC20" s="414"/>
      <c r="QD20" s="414"/>
      <c r="QE20" s="414"/>
      <c r="QF20" s="414"/>
      <c r="QG20" s="414"/>
      <c r="QH20" s="414"/>
      <c r="QI20" s="414"/>
      <c r="QJ20" s="414"/>
      <c r="QK20" s="414"/>
      <c r="QL20" s="414"/>
      <c r="QM20" s="414"/>
      <c r="QN20" s="414"/>
      <c r="QO20" s="414"/>
      <c r="QP20" s="414"/>
      <c r="QQ20" s="414"/>
      <c r="QR20" s="414"/>
      <c r="QS20" s="414"/>
      <c r="QT20" s="414"/>
      <c r="QU20" s="414"/>
      <c r="QV20" s="414"/>
      <c r="QW20" s="414"/>
      <c r="QX20" s="414"/>
      <c r="QY20" s="414"/>
      <c r="QZ20" s="414"/>
      <c r="RA20" s="414"/>
      <c r="RB20" s="414"/>
      <c r="RC20" s="414"/>
      <c r="RD20" s="414"/>
      <c r="RE20" s="414"/>
      <c r="RF20" s="414"/>
      <c r="RG20" s="414"/>
      <c r="RH20" s="414"/>
      <c r="RI20" s="414"/>
      <c r="RJ20" s="414"/>
      <c r="RK20" s="414"/>
      <c r="RL20" s="414"/>
      <c r="RM20" s="414"/>
      <c r="RN20" s="414"/>
      <c r="RO20" s="414"/>
      <c r="RP20" s="414"/>
      <c r="RQ20" s="414"/>
      <c r="RR20" s="414"/>
      <c r="RS20" s="414"/>
      <c r="RT20" s="414"/>
      <c r="RU20" s="414"/>
      <c r="RV20" s="414"/>
      <c r="RW20" s="414"/>
      <c r="RX20" s="414"/>
      <c r="RY20" s="414"/>
      <c r="RZ20" s="414"/>
      <c r="SA20" s="414"/>
      <c r="SB20" s="414"/>
      <c r="SC20" s="414"/>
      <c r="SD20" s="414"/>
      <c r="SE20" s="414"/>
      <c r="SF20" s="414"/>
      <c r="SG20" s="414"/>
      <c r="SH20" s="414"/>
      <c r="SI20" s="414"/>
      <c r="SJ20" s="414"/>
      <c r="SK20" s="414"/>
      <c r="SL20" s="414"/>
      <c r="SM20" s="414"/>
      <c r="SN20" s="414"/>
      <c r="SO20" s="414"/>
      <c r="SP20" s="414"/>
      <c r="SQ20" s="414"/>
      <c r="SR20" s="414"/>
      <c r="SS20" s="414"/>
      <c r="ST20" s="414"/>
      <c r="SU20" s="414"/>
      <c r="SV20" s="414"/>
      <c r="SW20" s="414"/>
      <c r="SX20" s="414"/>
      <c r="SY20" s="414"/>
      <c r="SZ20" s="414"/>
      <c r="TA20" s="414"/>
      <c r="TB20" s="414"/>
      <c r="TC20" s="414"/>
      <c r="TD20" s="414"/>
      <c r="TE20" s="414"/>
      <c r="TF20" s="414"/>
      <c r="TG20" s="414"/>
      <c r="TH20" s="414"/>
      <c r="TI20" s="414"/>
      <c r="TJ20" s="414"/>
    </row>
    <row r="21" spans="1:530" s="423" customFormat="1" ht="6" customHeight="1" outlineLevel="2">
      <c r="A21" s="422" t="str">
        <f t="shared" ca="1" si="0"/>
        <v xml:space="preserve"># - </v>
      </c>
      <c r="B21" s="424" t="str">
        <f t="shared" ca="1" si="1"/>
        <v>#</v>
      </c>
      <c r="C21" s="424" t="str">
        <f t="shared" ca="1" si="1"/>
        <v>Asset</v>
      </c>
      <c r="D21" s="425"/>
      <c r="E21" s="426"/>
      <c r="F21" s="426"/>
      <c r="G21" s="1204"/>
      <c r="H21" s="1204"/>
      <c r="I21" s="430"/>
      <c r="J21" s="429"/>
      <c r="K21" s="429"/>
      <c r="L21" s="436"/>
      <c r="M21" s="432"/>
      <c r="N21" s="436"/>
      <c r="O21" s="433"/>
      <c r="P21" s="437"/>
      <c r="Q21" s="433"/>
      <c r="R21" s="437"/>
      <c r="S21" s="429"/>
      <c r="T21" s="414"/>
      <c r="U21" s="414"/>
      <c r="V21" s="414"/>
      <c r="W21" s="414"/>
      <c r="X21" s="414"/>
      <c r="Y21" s="414"/>
      <c r="Z21" s="414"/>
      <c r="AA21" s="414"/>
      <c r="AB21" s="414"/>
      <c r="AC21" s="414"/>
      <c r="AD21" s="414"/>
      <c r="AE21" s="414"/>
      <c r="AF21" s="414"/>
      <c r="AG21" s="414"/>
      <c r="AH21" s="414"/>
      <c r="AI21" s="414"/>
      <c r="AJ21" s="414"/>
      <c r="AK21" s="414"/>
      <c r="AL21" s="414"/>
      <c r="AM21" s="414"/>
      <c r="AN21" s="414"/>
      <c r="AO21" s="414"/>
      <c r="AP21" s="414"/>
      <c r="AQ21" s="414"/>
      <c r="AR21" s="414"/>
      <c r="AS21" s="414"/>
      <c r="AT21" s="414"/>
      <c r="AU21" s="414"/>
      <c r="AV21" s="414"/>
      <c r="AW21" s="414"/>
      <c r="AX21" s="414"/>
      <c r="AY21" s="414"/>
      <c r="AZ21" s="414"/>
      <c r="BA21" s="414"/>
      <c r="BB21" s="414"/>
      <c r="BC21" s="414"/>
      <c r="BD21" s="414"/>
      <c r="BE21" s="414"/>
      <c r="BF21" s="414"/>
      <c r="BG21" s="414"/>
      <c r="BH21" s="414"/>
      <c r="BI21" s="414"/>
      <c r="BJ21" s="414"/>
      <c r="BK21" s="414"/>
      <c r="BL21" s="414"/>
      <c r="BM21" s="414"/>
      <c r="BN21" s="414"/>
      <c r="BO21" s="414"/>
      <c r="BP21" s="414"/>
      <c r="BQ21" s="414"/>
      <c r="BR21" s="414"/>
      <c r="BS21" s="414"/>
      <c r="BT21" s="414"/>
      <c r="BU21" s="414"/>
      <c r="BV21" s="414"/>
      <c r="BW21" s="414"/>
      <c r="BX21" s="414"/>
      <c r="BY21" s="414"/>
      <c r="BZ21" s="414"/>
      <c r="CA21" s="414"/>
      <c r="CB21" s="414"/>
      <c r="CC21" s="414"/>
      <c r="CD21" s="414"/>
      <c r="CE21" s="414"/>
      <c r="CF21" s="414"/>
      <c r="CG21" s="414"/>
      <c r="CH21" s="414"/>
      <c r="CI21" s="414"/>
      <c r="CJ21" s="414"/>
      <c r="CK21" s="414"/>
      <c r="CL21" s="414"/>
      <c r="CM21" s="414"/>
      <c r="CN21" s="414"/>
      <c r="CO21" s="414"/>
      <c r="CP21" s="414"/>
      <c r="CQ21" s="414"/>
      <c r="CR21" s="414"/>
      <c r="CS21" s="414"/>
      <c r="CT21" s="414"/>
      <c r="CU21" s="414"/>
      <c r="CV21" s="414"/>
      <c r="CW21" s="414"/>
      <c r="CX21" s="414"/>
      <c r="CY21" s="414"/>
      <c r="CZ21" s="414"/>
      <c r="DA21" s="414"/>
      <c r="DB21" s="414"/>
      <c r="DC21" s="414"/>
      <c r="DD21" s="414"/>
      <c r="DE21" s="414"/>
      <c r="DF21" s="414"/>
      <c r="DG21" s="414"/>
      <c r="DH21" s="414"/>
      <c r="DI21" s="414"/>
      <c r="DJ21" s="414"/>
      <c r="DK21" s="414"/>
      <c r="DL21" s="414"/>
      <c r="DM21" s="414"/>
      <c r="DN21" s="414"/>
      <c r="DO21" s="414"/>
      <c r="DP21" s="414"/>
      <c r="DQ21" s="414"/>
      <c r="DR21" s="414"/>
      <c r="DS21" s="414"/>
      <c r="DT21" s="414"/>
      <c r="DU21" s="414"/>
      <c r="DV21" s="414"/>
      <c r="DW21" s="414"/>
      <c r="DX21" s="414"/>
      <c r="DY21" s="414"/>
      <c r="DZ21" s="414"/>
      <c r="EA21" s="414"/>
      <c r="EB21" s="414"/>
      <c r="EC21" s="414"/>
      <c r="ED21" s="414"/>
      <c r="EE21" s="414"/>
      <c r="EF21" s="414"/>
      <c r="EG21" s="414"/>
      <c r="EH21" s="414"/>
      <c r="EI21" s="414"/>
      <c r="EJ21" s="414"/>
      <c r="EK21" s="414"/>
      <c r="EL21" s="414"/>
      <c r="EM21" s="414"/>
      <c r="EN21" s="414"/>
      <c r="EO21" s="414"/>
      <c r="EP21" s="414"/>
      <c r="EQ21" s="414"/>
      <c r="ER21" s="414"/>
      <c r="ES21" s="414"/>
      <c r="ET21" s="414"/>
      <c r="EU21" s="414"/>
      <c r="EV21" s="414"/>
      <c r="EW21" s="414"/>
      <c r="EX21" s="414"/>
      <c r="EY21" s="414"/>
      <c r="EZ21" s="414"/>
      <c r="FA21" s="414"/>
      <c r="FB21" s="414"/>
      <c r="FC21" s="414"/>
      <c r="FD21" s="414"/>
      <c r="FE21" s="414"/>
      <c r="FF21" s="414"/>
      <c r="FG21" s="414"/>
      <c r="FH21" s="414"/>
      <c r="FI21" s="414"/>
      <c r="FJ21" s="414"/>
      <c r="FK21" s="414"/>
      <c r="FL21" s="414"/>
      <c r="FM21" s="414"/>
      <c r="FN21" s="414"/>
      <c r="FO21" s="414"/>
      <c r="FP21" s="414"/>
      <c r="FQ21" s="414"/>
      <c r="FR21" s="414"/>
      <c r="FS21" s="414"/>
      <c r="FT21" s="414"/>
      <c r="FU21" s="414"/>
      <c r="FV21" s="414"/>
      <c r="FW21" s="414"/>
      <c r="FX21" s="414"/>
      <c r="FY21" s="414"/>
      <c r="FZ21" s="414"/>
      <c r="GA21" s="414"/>
      <c r="GB21" s="414"/>
      <c r="GC21" s="414"/>
      <c r="GD21" s="414"/>
      <c r="GE21" s="414"/>
      <c r="GF21" s="414"/>
      <c r="GG21" s="414"/>
      <c r="GH21" s="414"/>
      <c r="GI21" s="414"/>
      <c r="GJ21" s="414"/>
      <c r="GK21" s="414"/>
      <c r="GL21" s="414"/>
      <c r="GM21" s="414"/>
      <c r="GN21" s="414"/>
      <c r="GO21" s="414"/>
      <c r="GP21" s="414"/>
      <c r="GQ21" s="414"/>
      <c r="GR21" s="414"/>
      <c r="GS21" s="414"/>
      <c r="GT21" s="414"/>
      <c r="GU21" s="414"/>
      <c r="GV21" s="414"/>
      <c r="GW21" s="414"/>
      <c r="GX21" s="414"/>
      <c r="GY21" s="414"/>
      <c r="GZ21" s="414"/>
      <c r="HA21" s="414"/>
      <c r="HB21" s="414"/>
      <c r="HC21" s="414"/>
      <c r="HD21" s="414"/>
      <c r="HE21" s="414"/>
      <c r="HF21" s="414"/>
      <c r="HG21" s="414"/>
      <c r="HH21" s="414"/>
      <c r="HI21" s="414"/>
      <c r="HJ21" s="414"/>
      <c r="HK21" s="414"/>
      <c r="HL21" s="414"/>
      <c r="HM21" s="414"/>
      <c r="HN21" s="414"/>
      <c r="HO21" s="414"/>
      <c r="HP21" s="414"/>
      <c r="HQ21" s="414"/>
      <c r="HR21" s="414"/>
      <c r="HS21" s="414"/>
      <c r="HT21" s="414"/>
      <c r="HU21" s="414"/>
      <c r="HV21" s="414"/>
      <c r="HW21" s="414"/>
      <c r="HX21" s="414"/>
      <c r="HY21" s="414"/>
      <c r="HZ21" s="414"/>
      <c r="IA21" s="414"/>
      <c r="IB21" s="414"/>
      <c r="IC21" s="414"/>
      <c r="ID21" s="414"/>
      <c r="IE21" s="414"/>
      <c r="IF21" s="414"/>
      <c r="IG21" s="414"/>
      <c r="IH21" s="414"/>
      <c r="II21" s="414"/>
      <c r="IJ21" s="414"/>
      <c r="IK21" s="414"/>
      <c r="IL21" s="414"/>
      <c r="IM21" s="414"/>
      <c r="IN21" s="414"/>
      <c r="IO21" s="414"/>
      <c r="IP21" s="414"/>
      <c r="IQ21" s="414"/>
      <c r="IR21" s="414"/>
      <c r="IS21" s="414"/>
      <c r="IT21" s="414"/>
      <c r="IU21" s="414"/>
      <c r="IV21" s="414"/>
      <c r="IW21" s="414"/>
      <c r="IX21" s="414"/>
      <c r="IY21" s="414"/>
      <c r="IZ21" s="414"/>
      <c r="JA21" s="414"/>
      <c r="JB21" s="414"/>
      <c r="JC21" s="414"/>
      <c r="JD21" s="414"/>
      <c r="JE21" s="414"/>
      <c r="JF21" s="414"/>
      <c r="JG21" s="414"/>
      <c r="JH21" s="414"/>
      <c r="JI21" s="414"/>
      <c r="JJ21" s="414"/>
      <c r="JK21" s="414"/>
      <c r="JL21" s="414"/>
      <c r="JM21" s="414"/>
      <c r="JN21" s="414"/>
      <c r="JO21" s="414"/>
      <c r="JP21" s="414"/>
      <c r="JQ21" s="414"/>
      <c r="JR21" s="414"/>
      <c r="JS21" s="414"/>
      <c r="JT21" s="414"/>
      <c r="JU21" s="414"/>
      <c r="JV21" s="414"/>
      <c r="JW21" s="414"/>
      <c r="JX21" s="414"/>
      <c r="JY21" s="414"/>
      <c r="JZ21" s="414"/>
      <c r="KA21" s="414"/>
      <c r="KB21" s="414"/>
      <c r="KC21" s="414"/>
      <c r="KD21" s="414"/>
      <c r="KE21" s="414"/>
      <c r="KF21" s="414"/>
      <c r="KG21" s="414"/>
      <c r="KH21" s="414"/>
      <c r="KI21" s="414"/>
      <c r="KJ21" s="414"/>
      <c r="KK21" s="414"/>
      <c r="KL21" s="414"/>
      <c r="KM21" s="414"/>
      <c r="KN21" s="414"/>
      <c r="KO21" s="414"/>
      <c r="KP21" s="414"/>
      <c r="KQ21" s="414"/>
      <c r="KR21" s="414"/>
      <c r="KS21" s="414"/>
      <c r="KT21" s="414"/>
      <c r="KU21" s="414"/>
      <c r="KV21" s="414"/>
      <c r="KW21" s="414"/>
      <c r="KX21" s="414"/>
      <c r="KY21" s="414"/>
      <c r="KZ21" s="414"/>
      <c r="LA21" s="414"/>
      <c r="LB21" s="414"/>
      <c r="LC21" s="414"/>
      <c r="LD21" s="414"/>
      <c r="LE21" s="414"/>
      <c r="LF21" s="414"/>
      <c r="LG21" s="414"/>
      <c r="LH21" s="414"/>
      <c r="LI21" s="414"/>
      <c r="LJ21" s="414"/>
      <c r="LK21" s="414"/>
      <c r="LL21" s="414"/>
      <c r="LM21" s="414"/>
      <c r="LN21" s="414"/>
      <c r="LO21" s="414"/>
      <c r="LP21" s="414"/>
      <c r="LQ21" s="414"/>
      <c r="LR21" s="414"/>
      <c r="LS21" s="414"/>
      <c r="LT21" s="414"/>
      <c r="LU21" s="414"/>
      <c r="LV21" s="414"/>
      <c r="LW21" s="414"/>
      <c r="LX21" s="414"/>
      <c r="LY21" s="414"/>
      <c r="LZ21" s="414"/>
      <c r="MA21" s="414"/>
      <c r="MB21" s="414"/>
      <c r="MC21" s="414"/>
      <c r="MD21" s="414"/>
      <c r="ME21" s="414"/>
      <c r="MF21" s="414"/>
      <c r="MG21" s="414"/>
      <c r="MH21" s="414"/>
      <c r="MI21" s="414"/>
      <c r="MJ21" s="414"/>
      <c r="MK21" s="414"/>
      <c r="ML21" s="414"/>
      <c r="MM21" s="414"/>
      <c r="MN21" s="414"/>
      <c r="MO21" s="414"/>
      <c r="MP21" s="414"/>
      <c r="MQ21" s="414"/>
      <c r="MR21" s="414"/>
      <c r="MS21" s="414"/>
      <c r="MT21" s="414"/>
      <c r="MU21" s="414"/>
      <c r="MV21" s="414"/>
      <c r="MW21" s="414"/>
      <c r="MX21" s="414"/>
      <c r="MY21" s="414"/>
      <c r="MZ21" s="414"/>
      <c r="NA21" s="414"/>
      <c r="NB21" s="414"/>
      <c r="NC21" s="414"/>
      <c r="ND21" s="414"/>
      <c r="NE21" s="414"/>
      <c r="NF21" s="414"/>
      <c r="NG21" s="414"/>
      <c r="NH21" s="414"/>
      <c r="NI21" s="414"/>
      <c r="NJ21" s="414"/>
      <c r="NK21" s="414"/>
      <c r="NL21" s="414"/>
      <c r="NM21" s="414"/>
      <c r="NN21" s="414"/>
      <c r="NO21" s="414"/>
      <c r="NP21" s="414"/>
      <c r="NQ21" s="414"/>
      <c r="NR21" s="414"/>
      <c r="NS21" s="414"/>
      <c r="NT21" s="414"/>
      <c r="NU21" s="414"/>
      <c r="NV21" s="414"/>
      <c r="NW21" s="414"/>
      <c r="NX21" s="414"/>
      <c r="NY21" s="414"/>
      <c r="NZ21" s="414"/>
      <c r="OA21" s="414"/>
      <c r="OB21" s="414"/>
      <c r="OC21" s="414"/>
      <c r="OD21" s="414"/>
      <c r="OE21" s="414"/>
      <c r="OF21" s="414"/>
      <c r="OG21" s="414"/>
      <c r="OH21" s="414"/>
      <c r="OI21" s="414"/>
      <c r="OJ21" s="414"/>
      <c r="OK21" s="414"/>
      <c r="OL21" s="414"/>
      <c r="OM21" s="414"/>
      <c r="ON21" s="414"/>
      <c r="OO21" s="414"/>
      <c r="OP21" s="414"/>
      <c r="OQ21" s="414"/>
      <c r="OR21" s="414"/>
      <c r="OS21" s="414"/>
      <c r="OT21" s="414"/>
      <c r="OU21" s="414"/>
      <c r="OV21" s="414"/>
      <c r="OW21" s="414"/>
      <c r="OX21" s="414"/>
      <c r="OY21" s="414"/>
      <c r="OZ21" s="414"/>
      <c r="PA21" s="414"/>
      <c r="PB21" s="414"/>
      <c r="PC21" s="414"/>
      <c r="PD21" s="414"/>
      <c r="PE21" s="414"/>
      <c r="PF21" s="414"/>
      <c r="PG21" s="414"/>
      <c r="PH21" s="414"/>
      <c r="PI21" s="414"/>
      <c r="PJ21" s="414"/>
      <c r="PK21" s="414"/>
      <c r="PL21" s="414"/>
      <c r="PM21" s="414"/>
      <c r="PN21" s="414"/>
      <c r="PO21" s="414"/>
      <c r="PP21" s="414"/>
      <c r="PQ21" s="414"/>
      <c r="PR21" s="414"/>
      <c r="PS21" s="414"/>
      <c r="PT21" s="414"/>
      <c r="PU21" s="414"/>
      <c r="PV21" s="414"/>
      <c r="PW21" s="414"/>
      <c r="PX21" s="414"/>
      <c r="PY21" s="414"/>
      <c r="PZ21" s="414"/>
      <c r="QA21" s="414"/>
      <c r="QB21" s="414"/>
      <c r="QC21" s="414"/>
      <c r="QD21" s="414"/>
      <c r="QE21" s="414"/>
      <c r="QF21" s="414"/>
      <c r="QG21" s="414"/>
      <c r="QH21" s="414"/>
      <c r="QI21" s="414"/>
      <c r="QJ21" s="414"/>
      <c r="QK21" s="414"/>
      <c r="QL21" s="414"/>
      <c r="QM21" s="414"/>
      <c r="QN21" s="414"/>
      <c r="QO21" s="414"/>
      <c r="QP21" s="414"/>
      <c r="QQ21" s="414"/>
      <c r="QR21" s="414"/>
      <c r="QS21" s="414"/>
      <c r="QT21" s="414"/>
      <c r="QU21" s="414"/>
      <c r="QV21" s="414"/>
      <c r="QW21" s="414"/>
      <c r="QX21" s="414"/>
      <c r="QY21" s="414"/>
      <c r="QZ21" s="414"/>
      <c r="RA21" s="414"/>
      <c r="RB21" s="414"/>
      <c r="RC21" s="414"/>
      <c r="RD21" s="414"/>
      <c r="RE21" s="414"/>
      <c r="RF21" s="414"/>
      <c r="RG21" s="414"/>
      <c r="RH21" s="414"/>
      <c r="RI21" s="414"/>
      <c r="RJ21" s="414"/>
      <c r="RK21" s="414"/>
      <c r="RL21" s="414"/>
      <c r="RM21" s="414"/>
      <c r="RN21" s="414"/>
      <c r="RO21" s="414"/>
      <c r="RP21" s="414"/>
      <c r="RQ21" s="414"/>
      <c r="RR21" s="414"/>
      <c r="RS21" s="414"/>
      <c r="RT21" s="414"/>
      <c r="RU21" s="414"/>
      <c r="RV21" s="414"/>
      <c r="RW21" s="414"/>
      <c r="RX21" s="414"/>
      <c r="RY21" s="414"/>
      <c r="RZ21" s="414"/>
      <c r="SA21" s="414"/>
      <c r="SB21" s="414"/>
      <c r="SC21" s="414"/>
      <c r="SD21" s="414"/>
      <c r="SE21" s="414"/>
      <c r="SF21" s="414"/>
      <c r="SG21" s="414"/>
      <c r="SH21" s="414"/>
      <c r="SI21" s="414"/>
      <c r="SJ21" s="414"/>
      <c r="SK21" s="414"/>
      <c r="SL21" s="414"/>
      <c r="SM21" s="414"/>
      <c r="SN21" s="414"/>
      <c r="SO21" s="414"/>
      <c r="SP21" s="414"/>
      <c r="SQ21" s="414"/>
      <c r="SR21" s="414"/>
      <c r="SS21" s="414"/>
      <c r="ST21" s="414"/>
      <c r="SU21" s="414"/>
      <c r="SV21" s="414"/>
      <c r="SW21" s="414"/>
      <c r="SX21" s="414"/>
      <c r="SY21" s="414"/>
      <c r="SZ21" s="414"/>
      <c r="TA21" s="414"/>
      <c r="TB21" s="414"/>
      <c r="TC21" s="414"/>
      <c r="TD21" s="414"/>
      <c r="TE21" s="414"/>
      <c r="TF21" s="414"/>
      <c r="TG21" s="414"/>
      <c r="TH21" s="414"/>
      <c r="TI21" s="414"/>
      <c r="TJ21" s="414"/>
    </row>
    <row r="22" spans="1:530" s="423" customFormat="1" ht="15" customHeight="1" outlineLevel="2">
      <c r="A22" s="422" t="str">
        <f t="shared" ca="1" si="0"/>
        <v># - Architectural / Engineering / Design</v>
      </c>
      <c r="B22" s="424" t="str">
        <f t="shared" ca="1" si="1"/>
        <v>#</v>
      </c>
      <c r="C22" s="424" t="str">
        <f t="shared" ca="1" si="1"/>
        <v>Asset</v>
      </c>
      <c r="D22" s="425"/>
      <c r="E22" s="428" t="str">
        <f>+Development!E93</f>
        <v>Architectural / Engineering / Design</v>
      </c>
      <c r="F22" s="428"/>
      <c r="G22" s="1204">
        <f t="shared" ref="G22:G32" ca="1" si="2">I22/$I$36</f>
        <v>1.9048861543543114E-2</v>
      </c>
      <c r="H22" s="1204"/>
      <c r="I22" s="430">
        <f>+Development!G110</f>
        <v>4551801.1022343943</v>
      </c>
      <c r="J22" s="429"/>
      <c r="K22" s="429"/>
      <c r="L22" s="431">
        <f t="shared" ref="L22:L32" si="3">IFERROR($I22/L$7,0)</f>
        <v>9866.5849424993212</v>
      </c>
      <c r="M22" s="432"/>
      <c r="N22" s="431">
        <f t="shared" ref="N22:N32" si="4">IFERROR($I22/N$7,0)</f>
        <v>3666.4971185070549</v>
      </c>
      <c r="O22" s="433"/>
      <c r="P22" s="434">
        <f t="shared" ref="P22:P32" si="5">IFERROR($I22/P$7,0)</f>
        <v>6.0064172006318026</v>
      </c>
      <c r="Q22" s="433"/>
      <c r="R22" s="434">
        <f t="shared" ref="R22:R32" si="6">IFERROR($I22/R$7,0)</f>
        <v>10.617312438879896</v>
      </c>
      <c r="S22" s="429"/>
      <c r="T22" s="414"/>
      <c r="U22" s="414"/>
      <c r="V22" s="414"/>
      <c r="W22" s="414"/>
      <c r="X22" s="414"/>
      <c r="Y22" s="414"/>
      <c r="Z22" s="414"/>
      <c r="AA22" s="414"/>
      <c r="AB22" s="414"/>
      <c r="AC22" s="414"/>
      <c r="AD22" s="414"/>
      <c r="AE22" s="414"/>
      <c r="AF22" s="414"/>
      <c r="AG22" s="414"/>
      <c r="AH22" s="414"/>
      <c r="AI22" s="414"/>
      <c r="AJ22" s="414"/>
      <c r="AK22" s="414"/>
      <c r="AL22" s="414"/>
      <c r="AM22" s="414"/>
      <c r="AN22" s="414"/>
      <c r="AO22" s="414"/>
      <c r="AP22" s="414"/>
      <c r="AQ22" s="414"/>
      <c r="AR22" s="414"/>
      <c r="AS22" s="414"/>
      <c r="AT22" s="414"/>
      <c r="AU22" s="414"/>
      <c r="AV22" s="414"/>
      <c r="AW22" s="414"/>
      <c r="AX22" s="414"/>
      <c r="AY22" s="414"/>
      <c r="AZ22" s="414"/>
      <c r="BA22" s="414"/>
      <c r="BB22" s="414"/>
      <c r="BC22" s="414"/>
      <c r="BD22" s="414"/>
      <c r="BE22" s="414"/>
      <c r="BF22" s="414"/>
      <c r="BG22" s="414"/>
      <c r="BH22" s="414"/>
      <c r="BI22" s="414"/>
      <c r="BJ22" s="414"/>
      <c r="BK22" s="414"/>
      <c r="BL22" s="414"/>
      <c r="BM22" s="414"/>
      <c r="BN22" s="414"/>
      <c r="BO22" s="414"/>
      <c r="BP22" s="414"/>
      <c r="BQ22" s="414"/>
      <c r="BR22" s="414"/>
      <c r="BS22" s="414"/>
      <c r="BT22" s="414"/>
      <c r="BU22" s="414"/>
      <c r="BV22" s="414"/>
      <c r="BW22" s="414"/>
      <c r="BX22" s="414"/>
      <c r="BY22" s="414"/>
      <c r="BZ22" s="414"/>
      <c r="CA22" s="414"/>
      <c r="CB22" s="414"/>
      <c r="CC22" s="414"/>
      <c r="CD22" s="414"/>
      <c r="CE22" s="414"/>
      <c r="CF22" s="414"/>
      <c r="CG22" s="414"/>
      <c r="CH22" s="414"/>
      <c r="CI22" s="414"/>
      <c r="CJ22" s="414"/>
      <c r="CK22" s="414"/>
      <c r="CL22" s="414"/>
      <c r="CM22" s="414"/>
      <c r="CN22" s="414"/>
      <c r="CO22" s="414"/>
      <c r="CP22" s="414"/>
      <c r="CQ22" s="414"/>
      <c r="CR22" s="414"/>
      <c r="CS22" s="414"/>
      <c r="CT22" s="414"/>
      <c r="CU22" s="414"/>
      <c r="CV22" s="414"/>
      <c r="CW22" s="414"/>
      <c r="CX22" s="414"/>
      <c r="CY22" s="414"/>
      <c r="CZ22" s="414"/>
      <c r="DA22" s="414"/>
      <c r="DB22" s="414"/>
      <c r="DC22" s="414"/>
      <c r="DD22" s="414"/>
      <c r="DE22" s="414"/>
      <c r="DF22" s="414"/>
      <c r="DG22" s="414"/>
      <c r="DH22" s="414"/>
      <c r="DI22" s="414"/>
      <c r="DJ22" s="414"/>
      <c r="DK22" s="414"/>
      <c r="DL22" s="414"/>
      <c r="DM22" s="414"/>
      <c r="DN22" s="414"/>
      <c r="DO22" s="414"/>
      <c r="DP22" s="414"/>
      <c r="DQ22" s="414"/>
      <c r="DR22" s="414"/>
      <c r="DS22" s="414"/>
      <c r="DT22" s="414"/>
      <c r="DU22" s="414"/>
      <c r="DV22" s="414"/>
      <c r="DW22" s="414"/>
      <c r="DX22" s="414"/>
      <c r="DY22" s="414"/>
      <c r="DZ22" s="414"/>
      <c r="EA22" s="414"/>
      <c r="EB22" s="414"/>
      <c r="EC22" s="414"/>
      <c r="ED22" s="414"/>
      <c r="EE22" s="414"/>
      <c r="EF22" s="414"/>
      <c r="EG22" s="414"/>
      <c r="EH22" s="414"/>
      <c r="EI22" s="414"/>
      <c r="EJ22" s="414"/>
      <c r="EK22" s="414"/>
      <c r="EL22" s="414"/>
      <c r="EM22" s="414"/>
      <c r="EN22" s="414"/>
      <c r="EO22" s="414"/>
      <c r="EP22" s="414"/>
      <c r="EQ22" s="414"/>
      <c r="ER22" s="414"/>
      <c r="ES22" s="414"/>
      <c r="ET22" s="414"/>
      <c r="EU22" s="414"/>
      <c r="EV22" s="414"/>
      <c r="EW22" s="414"/>
      <c r="EX22" s="414"/>
      <c r="EY22" s="414"/>
      <c r="EZ22" s="414"/>
      <c r="FA22" s="414"/>
      <c r="FB22" s="414"/>
      <c r="FC22" s="414"/>
      <c r="FD22" s="414"/>
      <c r="FE22" s="414"/>
      <c r="FF22" s="414"/>
      <c r="FG22" s="414"/>
      <c r="FH22" s="414"/>
      <c r="FI22" s="414"/>
      <c r="FJ22" s="414"/>
      <c r="FK22" s="414"/>
      <c r="FL22" s="414"/>
      <c r="FM22" s="414"/>
      <c r="FN22" s="414"/>
      <c r="FO22" s="414"/>
      <c r="FP22" s="414"/>
      <c r="FQ22" s="414"/>
      <c r="FR22" s="414"/>
      <c r="FS22" s="414"/>
      <c r="FT22" s="414"/>
      <c r="FU22" s="414"/>
      <c r="FV22" s="414"/>
      <c r="FW22" s="414"/>
      <c r="FX22" s="414"/>
      <c r="FY22" s="414"/>
      <c r="FZ22" s="414"/>
      <c r="GA22" s="414"/>
      <c r="GB22" s="414"/>
      <c r="GC22" s="414"/>
      <c r="GD22" s="414"/>
      <c r="GE22" s="414"/>
      <c r="GF22" s="414"/>
      <c r="GG22" s="414"/>
      <c r="GH22" s="414"/>
      <c r="GI22" s="414"/>
      <c r="GJ22" s="414"/>
      <c r="GK22" s="414"/>
      <c r="GL22" s="414"/>
      <c r="GM22" s="414"/>
      <c r="GN22" s="414"/>
      <c r="GO22" s="414"/>
      <c r="GP22" s="414"/>
      <c r="GQ22" s="414"/>
      <c r="GR22" s="414"/>
      <c r="GS22" s="414"/>
      <c r="GT22" s="414"/>
      <c r="GU22" s="414"/>
      <c r="GV22" s="414"/>
      <c r="GW22" s="414"/>
      <c r="GX22" s="414"/>
      <c r="GY22" s="414"/>
      <c r="GZ22" s="414"/>
      <c r="HA22" s="414"/>
      <c r="HB22" s="414"/>
      <c r="HC22" s="414"/>
      <c r="HD22" s="414"/>
      <c r="HE22" s="414"/>
      <c r="HF22" s="414"/>
      <c r="HG22" s="414"/>
      <c r="HH22" s="414"/>
      <c r="HI22" s="414"/>
      <c r="HJ22" s="414"/>
      <c r="HK22" s="414"/>
      <c r="HL22" s="414"/>
      <c r="HM22" s="414"/>
      <c r="HN22" s="414"/>
      <c r="HO22" s="414"/>
      <c r="HP22" s="414"/>
      <c r="HQ22" s="414"/>
      <c r="HR22" s="414"/>
      <c r="HS22" s="414"/>
      <c r="HT22" s="414"/>
      <c r="HU22" s="414"/>
      <c r="HV22" s="414"/>
      <c r="HW22" s="414"/>
      <c r="HX22" s="414"/>
      <c r="HY22" s="414"/>
      <c r="HZ22" s="414"/>
      <c r="IA22" s="414"/>
      <c r="IB22" s="414"/>
      <c r="IC22" s="414"/>
      <c r="ID22" s="414"/>
      <c r="IE22" s="414"/>
      <c r="IF22" s="414"/>
      <c r="IG22" s="414"/>
      <c r="IH22" s="414"/>
      <c r="II22" s="414"/>
      <c r="IJ22" s="414"/>
      <c r="IK22" s="414"/>
      <c r="IL22" s="414"/>
      <c r="IM22" s="414"/>
      <c r="IN22" s="414"/>
      <c r="IO22" s="414"/>
      <c r="IP22" s="414"/>
      <c r="IQ22" s="414"/>
      <c r="IR22" s="414"/>
      <c r="IS22" s="414"/>
      <c r="IT22" s="414"/>
      <c r="IU22" s="414"/>
      <c r="IV22" s="414"/>
      <c r="IW22" s="414"/>
      <c r="IX22" s="414"/>
      <c r="IY22" s="414"/>
      <c r="IZ22" s="414"/>
      <c r="JA22" s="414"/>
      <c r="JB22" s="414"/>
      <c r="JC22" s="414"/>
      <c r="JD22" s="414"/>
      <c r="JE22" s="414"/>
      <c r="JF22" s="414"/>
      <c r="JG22" s="414"/>
      <c r="JH22" s="414"/>
      <c r="JI22" s="414"/>
      <c r="JJ22" s="414"/>
      <c r="JK22" s="414"/>
      <c r="JL22" s="414"/>
      <c r="JM22" s="414"/>
      <c r="JN22" s="414"/>
      <c r="JO22" s="414"/>
      <c r="JP22" s="414"/>
      <c r="JQ22" s="414"/>
      <c r="JR22" s="414"/>
      <c r="JS22" s="414"/>
      <c r="JT22" s="414"/>
      <c r="JU22" s="414"/>
      <c r="JV22" s="414"/>
      <c r="JW22" s="414"/>
      <c r="JX22" s="414"/>
      <c r="JY22" s="414"/>
      <c r="JZ22" s="414"/>
      <c r="KA22" s="414"/>
      <c r="KB22" s="414"/>
      <c r="KC22" s="414"/>
      <c r="KD22" s="414"/>
      <c r="KE22" s="414"/>
      <c r="KF22" s="414"/>
      <c r="KG22" s="414"/>
      <c r="KH22" s="414"/>
      <c r="KI22" s="414"/>
      <c r="KJ22" s="414"/>
      <c r="KK22" s="414"/>
      <c r="KL22" s="414"/>
      <c r="KM22" s="414"/>
      <c r="KN22" s="414"/>
      <c r="KO22" s="414"/>
      <c r="KP22" s="414"/>
      <c r="KQ22" s="414"/>
      <c r="KR22" s="414"/>
      <c r="KS22" s="414"/>
      <c r="KT22" s="414"/>
      <c r="KU22" s="414"/>
      <c r="KV22" s="414"/>
      <c r="KW22" s="414"/>
      <c r="KX22" s="414"/>
      <c r="KY22" s="414"/>
      <c r="KZ22" s="414"/>
      <c r="LA22" s="414"/>
      <c r="LB22" s="414"/>
      <c r="LC22" s="414"/>
      <c r="LD22" s="414"/>
      <c r="LE22" s="414"/>
      <c r="LF22" s="414"/>
      <c r="LG22" s="414"/>
      <c r="LH22" s="414"/>
      <c r="LI22" s="414"/>
      <c r="LJ22" s="414"/>
      <c r="LK22" s="414"/>
      <c r="LL22" s="414"/>
      <c r="LM22" s="414"/>
      <c r="LN22" s="414"/>
      <c r="LO22" s="414"/>
      <c r="LP22" s="414"/>
      <c r="LQ22" s="414"/>
      <c r="LR22" s="414"/>
      <c r="LS22" s="414"/>
      <c r="LT22" s="414"/>
      <c r="LU22" s="414"/>
      <c r="LV22" s="414"/>
      <c r="LW22" s="414"/>
      <c r="LX22" s="414"/>
      <c r="LY22" s="414"/>
      <c r="LZ22" s="414"/>
      <c r="MA22" s="414"/>
      <c r="MB22" s="414"/>
      <c r="MC22" s="414"/>
      <c r="MD22" s="414"/>
      <c r="ME22" s="414"/>
      <c r="MF22" s="414"/>
      <c r="MG22" s="414"/>
      <c r="MH22" s="414"/>
      <c r="MI22" s="414"/>
      <c r="MJ22" s="414"/>
      <c r="MK22" s="414"/>
      <c r="ML22" s="414"/>
      <c r="MM22" s="414"/>
      <c r="MN22" s="414"/>
      <c r="MO22" s="414"/>
      <c r="MP22" s="414"/>
      <c r="MQ22" s="414"/>
      <c r="MR22" s="414"/>
      <c r="MS22" s="414"/>
      <c r="MT22" s="414"/>
      <c r="MU22" s="414"/>
      <c r="MV22" s="414"/>
      <c r="MW22" s="414"/>
      <c r="MX22" s="414"/>
      <c r="MY22" s="414"/>
      <c r="MZ22" s="414"/>
      <c r="NA22" s="414"/>
      <c r="NB22" s="414"/>
      <c r="NC22" s="414"/>
      <c r="ND22" s="414"/>
      <c r="NE22" s="414"/>
      <c r="NF22" s="414"/>
      <c r="NG22" s="414"/>
      <c r="NH22" s="414"/>
      <c r="NI22" s="414"/>
      <c r="NJ22" s="414"/>
      <c r="NK22" s="414"/>
      <c r="NL22" s="414"/>
      <c r="NM22" s="414"/>
      <c r="NN22" s="414"/>
      <c r="NO22" s="414"/>
      <c r="NP22" s="414"/>
      <c r="NQ22" s="414"/>
      <c r="NR22" s="414"/>
      <c r="NS22" s="414"/>
      <c r="NT22" s="414"/>
      <c r="NU22" s="414"/>
      <c r="NV22" s="414"/>
      <c r="NW22" s="414"/>
      <c r="NX22" s="414"/>
      <c r="NY22" s="414"/>
      <c r="NZ22" s="414"/>
      <c r="OA22" s="414"/>
      <c r="OB22" s="414"/>
      <c r="OC22" s="414"/>
      <c r="OD22" s="414"/>
      <c r="OE22" s="414"/>
      <c r="OF22" s="414"/>
      <c r="OG22" s="414"/>
      <c r="OH22" s="414"/>
      <c r="OI22" s="414"/>
      <c r="OJ22" s="414"/>
      <c r="OK22" s="414"/>
      <c r="OL22" s="414"/>
      <c r="OM22" s="414"/>
      <c r="ON22" s="414"/>
      <c r="OO22" s="414"/>
      <c r="OP22" s="414"/>
      <c r="OQ22" s="414"/>
      <c r="OR22" s="414"/>
      <c r="OS22" s="414"/>
      <c r="OT22" s="414"/>
      <c r="OU22" s="414"/>
      <c r="OV22" s="414"/>
      <c r="OW22" s="414"/>
      <c r="OX22" s="414"/>
      <c r="OY22" s="414"/>
      <c r="OZ22" s="414"/>
      <c r="PA22" s="414"/>
      <c r="PB22" s="414"/>
      <c r="PC22" s="414"/>
      <c r="PD22" s="414"/>
      <c r="PE22" s="414"/>
      <c r="PF22" s="414"/>
      <c r="PG22" s="414"/>
      <c r="PH22" s="414"/>
      <c r="PI22" s="414"/>
      <c r="PJ22" s="414"/>
      <c r="PK22" s="414"/>
      <c r="PL22" s="414"/>
      <c r="PM22" s="414"/>
      <c r="PN22" s="414"/>
      <c r="PO22" s="414"/>
      <c r="PP22" s="414"/>
      <c r="PQ22" s="414"/>
      <c r="PR22" s="414"/>
      <c r="PS22" s="414"/>
      <c r="PT22" s="414"/>
      <c r="PU22" s="414"/>
      <c r="PV22" s="414"/>
      <c r="PW22" s="414"/>
      <c r="PX22" s="414"/>
      <c r="PY22" s="414"/>
      <c r="PZ22" s="414"/>
      <c r="QA22" s="414"/>
      <c r="QB22" s="414"/>
      <c r="QC22" s="414"/>
      <c r="QD22" s="414"/>
      <c r="QE22" s="414"/>
      <c r="QF22" s="414"/>
      <c r="QG22" s="414"/>
      <c r="QH22" s="414"/>
      <c r="QI22" s="414"/>
      <c r="QJ22" s="414"/>
      <c r="QK22" s="414"/>
      <c r="QL22" s="414"/>
      <c r="QM22" s="414"/>
      <c r="QN22" s="414"/>
      <c r="QO22" s="414"/>
      <c r="QP22" s="414"/>
      <c r="QQ22" s="414"/>
      <c r="QR22" s="414"/>
      <c r="QS22" s="414"/>
      <c r="QT22" s="414"/>
      <c r="QU22" s="414"/>
      <c r="QV22" s="414"/>
      <c r="QW22" s="414"/>
      <c r="QX22" s="414"/>
      <c r="QY22" s="414"/>
      <c r="QZ22" s="414"/>
      <c r="RA22" s="414"/>
      <c r="RB22" s="414"/>
      <c r="RC22" s="414"/>
      <c r="RD22" s="414"/>
      <c r="RE22" s="414"/>
      <c r="RF22" s="414"/>
      <c r="RG22" s="414"/>
      <c r="RH22" s="414"/>
      <c r="RI22" s="414"/>
      <c r="RJ22" s="414"/>
      <c r="RK22" s="414"/>
      <c r="RL22" s="414"/>
      <c r="RM22" s="414"/>
      <c r="RN22" s="414"/>
      <c r="RO22" s="414"/>
      <c r="RP22" s="414"/>
      <c r="RQ22" s="414"/>
      <c r="RR22" s="414"/>
      <c r="RS22" s="414"/>
      <c r="RT22" s="414"/>
      <c r="RU22" s="414"/>
      <c r="RV22" s="414"/>
      <c r="RW22" s="414"/>
      <c r="RX22" s="414"/>
      <c r="RY22" s="414"/>
      <c r="RZ22" s="414"/>
      <c r="SA22" s="414"/>
      <c r="SB22" s="414"/>
      <c r="SC22" s="414"/>
      <c r="SD22" s="414"/>
      <c r="SE22" s="414"/>
      <c r="SF22" s="414"/>
      <c r="SG22" s="414"/>
      <c r="SH22" s="414"/>
      <c r="SI22" s="414"/>
      <c r="SJ22" s="414"/>
      <c r="SK22" s="414"/>
      <c r="SL22" s="414"/>
      <c r="SM22" s="414"/>
      <c r="SN22" s="414"/>
      <c r="SO22" s="414"/>
      <c r="SP22" s="414"/>
      <c r="SQ22" s="414"/>
      <c r="SR22" s="414"/>
      <c r="SS22" s="414"/>
      <c r="ST22" s="414"/>
      <c r="SU22" s="414"/>
      <c r="SV22" s="414"/>
      <c r="SW22" s="414"/>
      <c r="SX22" s="414"/>
      <c r="SY22" s="414"/>
      <c r="SZ22" s="414"/>
      <c r="TA22" s="414"/>
      <c r="TB22" s="414"/>
      <c r="TC22" s="414"/>
      <c r="TD22" s="414"/>
      <c r="TE22" s="414"/>
      <c r="TF22" s="414"/>
      <c r="TG22" s="414"/>
      <c r="TH22" s="414"/>
      <c r="TI22" s="414"/>
      <c r="TJ22" s="414"/>
    </row>
    <row r="23" spans="1:530" s="423" customFormat="1" ht="15" customHeight="1" outlineLevel="2">
      <c r="A23" s="422" t="str">
        <f t="shared" ca="1" si="0"/>
        <v># - Diligence Consultants</v>
      </c>
      <c r="B23" s="424" t="str">
        <f t="shared" ca="1" si="1"/>
        <v>#</v>
      </c>
      <c r="C23" s="424" t="str">
        <f t="shared" ca="1" si="1"/>
        <v>Asset</v>
      </c>
      <c r="D23" s="425"/>
      <c r="E23" s="428" t="str">
        <f>+Development!E112</f>
        <v>Diligence Consultants</v>
      </c>
      <c r="F23" s="428"/>
      <c r="G23" s="1204">
        <f t="shared" ca="1" si="2"/>
        <v>2.2540646093044941E-3</v>
      </c>
      <c r="H23" s="1204"/>
      <c r="I23" s="430">
        <f>+Development!G123</f>
        <v>538617.68850000005</v>
      </c>
      <c r="J23" s="429"/>
      <c r="K23" s="429"/>
      <c r="L23" s="431">
        <f t="shared" si="3"/>
        <v>1167.5196379976248</v>
      </c>
      <c r="M23" s="432"/>
      <c r="N23" s="431">
        <f t="shared" si="4"/>
        <v>433.85907215778133</v>
      </c>
      <c r="O23" s="433"/>
      <c r="P23" s="434">
        <f t="shared" si="5"/>
        <v>0.7107433906070415</v>
      </c>
      <c r="Q23" s="433"/>
      <c r="R23" s="434">
        <f t="shared" si="6"/>
        <v>1.2563537280011197</v>
      </c>
      <c r="S23" s="429"/>
      <c r="T23" s="414"/>
      <c r="U23" s="414"/>
      <c r="V23" s="414"/>
      <c r="W23" s="414"/>
      <c r="X23" s="414"/>
      <c r="Y23" s="414"/>
      <c r="Z23" s="414"/>
      <c r="AA23" s="414"/>
      <c r="AB23" s="414"/>
      <c r="AC23" s="414"/>
      <c r="AD23" s="414"/>
      <c r="AE23" s="414"/>
      <c r="AF23" s="414"/>
      <c r="AG23" s="414"/>
      <c r="AH23" s="414"/>
      <c r="AI23" s="414"/>
      <c r="AJ23" s="414"/>
      <c r="AK23" s="414"/>
      <c r="AL23" s="414"/>
      <c r="AM23" s="414"/>
      <c r="AN23" s="414"/>
      <c r="AO23" s="414"/>
      <c r="AP23" s="414"/>
      <c r="AQ23" s="414"/>
      <c r="AR23" s="414"/>
      <c r="AS23" s="414"/>
      <c r="AT23" s="414"/>
      <c r="AU23" s="414"/>
      <c r="AV23" s="414"/>
      <c r="AW23" s="414"/>
      <c r="AX23" s="414"/>
      <c r="AY23" s="414"/>
      <c r="AZ23" s="414"/>
      <c r="BA23" s="414"/>
      <c r="BB23" s="414"/>
      <c r="BC23" s="414"/>
      <c r="BD23" s="414"/>
      <c r="BE23" s="414"/>
      <c r="BF23" s="414"/>
      <c r="BG23" s="414"/>
      <c r="BH23" s="414"/>
      <c r="BI23" s="414"/>
      <c r="BJ23" s="414"/>
      <c r="BK23" s="414"/>
      <c r="BL23" s="414"/>
      <c r="BM23" s="414"/>
      <c r="BN23" s="414"/>
      <c r="BO23" s="414"/>
      <c r="BP23" s="414"/>
      <c r="BQ23" s="414"/>
      <c r="BR23" s="414"/>
      <c r="BS23" s="414"/>
      <c r="BT23" s="414"/>
      <c r="BU23" s="414"/>
      <c r="BV23" s="414"/>
      <c r="BW23" s="414"/>
      <c r="BX23" s="414"/>
      <c r="BY23" s="414"/>
      <c r="BZ23" s="414"/>
      <c r="CA23" s="414"/>
      <c r="CB23" s="414"/>
      <c r="CC23" s="414"/>
      <c r="CD23" s="414"/>
      <c r="CE23" s="414"/>
      <c r="CF23" s="414"/>
      <c r="CG23" s="414"/>
      <c r="CH23" s="414"/>
      <c r="CI23" s="414"/>
      <c r="CJ23" s="414"/>
      <c r="CK23" s="414"/>
      <c r="CL23" s="414"/>
      <c r="CM23" s="414"/>
      <c r="CN23" s="414"/>
      <c r="CO23" s="414"/>
      <c r="CP23" s="414"/>
      <c r="CQ23" s="414"/>
      <c r="CR23" s="414"/>
      <c r="CS23" s="414"/>
      <c r="CT23" s="414"/>
      <c r="CU23" s="414"/>
      <c r="CV23" s="414"/>
      <c r="CW23" s="414"/>
      <c r="CX23" s="414"/>
      <c r="CY23" s="414"/>
      <c r="CZ23" s="414"/>
      <c r="DA23" s="414"/>
      <c r="DB23" s="414"/>
      <c r="DC23" s="414"/>
      <c r="DD23" s="414"/>
      <c r="DE23" s="414"/>
      <c r="DF23" s="414"/>
      <c r="DG23" s="414"/>
      <c r="DH23" s="414"/>
      <c r="DI23" s="414"/>
      <c r="DJ23" s="414"/>
      <c r="DK23" s="414"/>
      <c r="DL23" s="414"/>
      <c r="DM23" s="414"/>
      <c r="DN23" s="414"/>
      <c r="DO23" s="414"/>
      <c r="DP23" s="414"/>
      <c r="DQ23" s="414"/>
      <c r="DR23" s="414"/>
      <c r="DS23" s="414"/>
      <c r="DT23" s="414"/>
      <c r="DU23" s="414"/>
      <c r="DV23" s="414"/>
      <c r="DW23" s="414"/>
      <c r="DX23" s="414"/>
      <c r="DY23" s="414"/>
      <c r="DZ23" s="414"/>
      <c r="EA23" s="414"/>
      <c r="EB23" s="414"/>
      <c r="EC23" s="414"/>
      <c r="ED23" s="414"/>
      <c r="EE23" s="414"/>
      <c r="EF23" s="414"/>
      <c r="EG23" s="414"/>
      <c r="EH23" s="414"/>
      <c r="EI23" s="414"/>
      <c r="EJ23" s="414"/>
      <c r="EK23" s="414"/>
      <c r="EL23" s="414"/>
      <c r="EM23" s="414"/>
      <c r="EN23" s="414"/>
      <c r="EO23" s="414"/>
      <c r="EP23" s="414"/>
      <c r="EQ23" s="414"/>
      <c r="ER23" s="414"/>
      <c r="ES23" s="414"/>
      <c r="ET23" s="414"/>
      <c r="EU23" s="414"/>
      <c r="EV23" s="414"/>
      <c r="EW23" s="414"/>
      <c r="EX23" s="414"/>
      <c r="EY23" s="414"/>
      <c r="EZ23" s="414"/>
      <c r="FA23" s="414"/>
      <c r="FB23" s="414"/>
      <c r="FC23" s="414"/>
      <c r="FD23" s="414"/>
      <c r="FE23" s="414"/>
      <c r="FF23" s="414"/>
      <c r="FG23" s="414"/>
      <c r="FH23" s="414"/>
      <c r="FI23" s="414"/>
      <c r="FJ23" s="414"/>
      <c r="FK23" s="414"/>
      <c r="FL23" s="414"/>
      <c r="FM23" s="414"/>
      <c r="FN23" s="414"/>
      <c r="FO23" s="414"/>
      <c r="FP23" s="414"/>
      <c r="FQ23" s="414"/>
      <c r="FR23" s="414"/>
      <c r="FS23" s="414"/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  <c r="GD23" s="414"/>
      <c r="GE23" s="414"/>
      <c r="GF23" s="414"/>
      <c r="GG23" s="414"/>
      <c r="GH23" s="414"/>
      <c r="GI23" s="414"/>
      <c r="GJ23" s="414"/>
      <c r="GK23" s="414"/>
      <c r="GL23" s="414"/>
      <c r="GM23" s="414"/>
      <c r="GN23" s="414"/>
      <c r="GO23" s="414"/>
      <c r="GP23" s="414"/>
      <c r="GQ23" s="414"/>
      <c r="GR23" s="414"/>
      <c r="GS23" s="414"/>
      <c r="GT23" s="414"/>
      <c r="GU23" s="414"/>
      <c r="GV23" s="414"/>
      <c r="GW23" s="414"/>
      <c r="GX23" s="414"/>
      <c r="GY23" s="414"/>
      <c r="GZ23" s="414"/>
      <c r="HA23" s="414"/>
      <c r="HB23" s="414"/>
      <c r="HC23" s="414"/>
      <c r="HD23" s="414"/>
      <c r="HE23" s="414"/>
      <c r="HF23" s="414"/>
      <c r="HG23" s="414"/>
      <c r="HH23" s="414"/>
      <c r="HI23" s="414"/>
      <c r="HJ23" s="414"/>
      <c r="HK23" s="414"/>
      <c r="HL23" s="414"/>
      <c r="HM23" s="414"/>
      <c r="HN23" s="414"/>
      <c r="HO23" s="414"/>
      <c r="HP23" s="414"/>
      <c r="HQ23" s="414"/>
      <c r="HR23" s="414"/>
      <c r="HS23" s="414"/>
      <c r="HT23" s="414"/>
      <c r="HU23" s="414"/>
      <c r="HV23" s="414"/>
      <c r="HW23" s="414"/>
      <c r="HX23" s="414"/>
      <c r="HY23" s="414"/>
      <c r="HZ23" s="414"/>
      <c r="IA23" s="414"/>
      <c r="IB23" s="414"/>
      <c r="IC23" s="414"/>
      <c r="ID23" s="414"/>
      <c r="IE23" s="414"/>
      <c r="IF23" s="414"/>
      <c r="IG23" s="414"/>
      <c r="IH23" s="414"/>
      <c r="II23" s="414"/>
      <c r="IJ23" s="414"/>
      <c r="IK23" s="414"/>
      <c r="IL23" s="414"/>
      <c r="IM23" s="414"/>
      <c r="IN23" s="414"/>
      <c r="IO23" s="414"/>
      <c r="IP23" s="414"/>
      <c r="IQ23" s="414"/>
      <c r="IR23" s="414"/>
      <c r="IS23" s="414"/>
      <c r="IT23" s="414"/>
      <c r="IU23" s="414"/>
      <c r="IV23" s="414"/>
      <c r="IW23" s="414"/>
      <c r="IX23" s="414"/>
      <c r="IY23" s="414"/>
      <c r="IZ23" s="414"/>
      <c r="JA23" s="414"/>
      <c r="JB23" s="414"/>
      <c r="JC23" s="414"/>
      <c r="JD23" s="414"/>
      <c r="JE23" s="414"/>
      <c r="JF23" s="414"/>
      <c r="JG23" s="414"/>
      <c r="JH23" s="414"/>
      <c r="JI23" s="414"/>
      <c r="JJ23" s="414"/>
      <c r="JK23" s="414"/>
      <c r="JL23" s="414"/>
      <c r="JM23" s="414"/>
      <c r="JN23" s="414"/>
      <c r="JO23" s="414"/>
      <c r="JP23" s="414"/>
      <c r="JQ23" s="414"/>
      <c r="JR23" s="414"/>
      <c r="JS23" s="414"/>
      <c r="JT23" s="414"/>
      <c r="JU23" s="414"/>
      <c r="JV23" s="414"/>
      <c r="JW23" s="414"/>
      <c r="JX23" s="414"/>
      <c r="JY23" s="414"/>
      <c r="JZ23" s="414"/>
      <c r="KA23" s="414"/>
      <c r="KB23" s="414"/>
      <c r="KC23" s="414"/>
      <c r="KD23" s="414"/>
      <c r="KE23" s="414"/>
      <c r="KF23" s="414"/>
      <c r="KG23" s="414"/>
      <c r="KH23" s="414"/>
      <c r="KI23" s="414"/>
      <c r="KJ23" s="414"/>
      <c r="KK23" s="414"/>
      <c r="KL23" s="414"/>
      <c r="KM23" s="414"/>
      <c r="KN23" s="414"/>
      <c r="KO23" s="414"/>
      <c r="KP23" s="414"/>
      <c r="KQ23" s="414"/>
      <c r="KR23" s="414"/>
      <c r="KS23" s="414"/>
      <c r="KT23" s="414"/>
      <c r="KU23" s="414"/>
      <c r="KV23" s="414"/>
      <c r="KW23" s="414"/>
      <c r="KX23" s="414"/>
      <c r="KY23" s="414"/>
      <c r="KZ23" s="414"/>
      <c r="LA23" s="414"/>
      <c r="LB23" s="414"/>
      <c r="LC23" s="414"/>
      <c r="LD23" s="414"/>
      <c r="LE23" s="414"/>
      <c r="LF23" s="414"/>
      <c r="LG23" s="414"/>
      <c r="LH23" s="414"/>
      <c r="LI23" s="414"/>
      <c r="LJ23" s="414"/>
      <c r="LK23" s="414"/>
      <c r="LL23" s="414"/>
      <c r="LM23" s="414"/>
      <c r="LN23" s="414"/>
      <c r="LO23" s="414"/>
      <c r="LP23" s="414"/>
      <c r="LQ23" s="414"/>
      <c r="LR23" s="414"/>
      <c r="LS23" s="414"/>
      <c r="LT23" s="414"/>
      <c r="LU23" s="414"/>
      <c r="LV23" s="414"/>
      <c r="LW23" s="414"/>
      <c r="LX23" s="414"/>
      <c r="LY23" s="414"/>
      <c r="LZ23" s="414"/>
      <c r="MA23" s="414"/>
      <c r="MB23" s="414"/>
      <c r="MC23" s="414"/>
      <c r="MD23" s="414"/>
      <c r="ME23" s="414"/>
      <c r="MF23" s="414"/>
      <c r="MG23" s="414"/>
      <c r="MH23" s="414"/>
      <c r="MI23" s="414"/>
      <c r="MJ23" s="414"/>
      <c r="MK23" s="414"/>
      <c r="ML23" s="414"/>
      <c r="MM23" s="414"/>
      <c r="MN23" s="414"/>
      <c r="MO23" s="414"/>
      <c r="MP23" s="414"/>
      <c r="MQ23" s="414"/>
      <c r="MR23" s="414"/>
      <c r="MS23" s="414"/>
      <c r="MT23" s="414"/>
      <c r="MU23" s="414"/>
      <c r="MV23" s="414"/>
      <c r="MW23" s="414"/>
      <c r="MX23" s="414"/>
      <c r="MY23" s="414"/>
      <c r="MZ23" s="414"/>
      <c r="NA23" s="414"/>
      <c r="NB23" s="414"/>
      <c r="NC23" s="414"/>
      <c r="ND23" s="414"/>
      <c r="NE23" s="414"/>
      <c r="NF23" s="414"/>
      <c r="NG23" s="414"/>
      <c r="NH23" s="414"/>
      <c r="NI23" s="414"/>
      <c r="NJ23" s="414"/>
      <c r="NK23" s="414"/>
      <c r="NL23" s="414"/>
      <c r="NM23" s="414"/>
      <c r="NN23" s="414"/>
      <c r="NO23" s="414"/>
      <c r="NP23" s="414"/>
      <c r="NQ23" s="414"/>
      <c r="NR23" s="414"/>
      <c r="NS23" s="414"/>
      <c r="NT23" s="414"/>
      <c r="NU23" s="414"/>
      <c r="NV23" s="414"/>
      <c r="NW23" s="414"/>
      <c r="NX23" s="414"/>
      <c r="NY23" s="414"/>
      <c r="NZ23" s="414"/>
      <c r="OA23" s="414"/>
      <c r="OB23" s="414"/>
      <c r="OC23" s="414"/>
      <c r="OD23" s="414"/>
      <c r="OE23" s="414"/>
      <c r="OF23" s="414"/>
      <c r="OG23" s="414"/>
      <c r="OH23" s="414"/>
      <c r="OI23" s="414"/>
      <c r="OJ23" s="414"/>
      <c r="OK23" s="414"/>
      <c r="OL23" s="414"/>
      <c r="OM23" s="414"/>
      <c r="ON23" s="414"/>
      <c r="OO23" s="414"/>
      <c r="OP23" s="414"/>
      <c r="OQ23" s="414"/>
      <c r="OR23" s="414"/>
      <c r="OS23" s="414"/>
      <c r="OT23" s="414"/>
      <c r="OU23" s="414"/>
      <c r="OV23" s="414"/>
      <c r="OW23" s="414"/>
      <c r="OX23" s="414"/>
      <c r="OY23" s="414"/>
      <c r="OZ23" s="414"/>
      <c r="PA23" s="414"/>
      <c r="PB23" s="414"/>
      <c r="PC23" s="414"/>
      <c r="PD23" s="414"/>
      <c r="PE23" s="414"/>
      <c r="PF23" s="414"/>
      <c r="PG23" s="414"/>
      <c r="PH23" s="414"/>
      <c r="PI23" s="414"/>
      <c r="PJ23" s="414"/>
      <c r="PK23" s="414"/>
      <c r="PL23" s="414"/>
      <c r="PM23" s="414"/>
      <c r="PN23" s="414"/>
      <c r="PO23" s="414"/>
      <c r="PP23" s="414"/>
      <c r="PQ23" s="414"/>
      <c r="PR23" s="414"/>
      <c r="PS23" s="414"/>
      <c r="PT23" s="414"/>
      <c r="PU23" s="414"/>
      <c r="PV23" s="414"/>
      <c r="PW23" s="414"/>
      <c r="PX23" s="414"/>
      <c r="PY23" s="414"/>
      <c r="PZ23" s="414"/>
      <c r="QA23" s="414"/>
      <c r="QB23" s="414"/>
      <c r="QC23" s="414"/>
      <c r="QD23" s="414"/>
      <c r="QE23" s="414"/>
      <c r="QF23" s="414"/>
      <c r="QG23" s="414"/>
      <c r="QH23" s="414"/>
      <c r="QI23" s="414"/>
      <c r="QJ23" s="414"/>
      <c r="QK23" s="414"/>
      <c r="QL23" s="414"/>
      <c r="QM23" s="414"/>
      <c r="QN23" s="414"/>
      <c r="QO23" s="414"/>
      <c r="QP23" s="414"/>
      <c r="QQ23" s="414"/>
      <c r="QR23" s="414"/>
      <c r="QS23" s="414"/>
      <c r="QT23" s="414"/>
      <c r="QU23" s="414"/>
      <c r="QV23" s="414"/>
      <c r="QW23" s="414"/>
      <c r="QX23" s="414"/>
      <c r="QY23" s="414"/>
      <c r="QZ23" s="414"/>
      <c r="RA23" s="414"/>
      <c r="RB23" s="414"/>
      <c r="RC23" s="414"/>
      <c r="RD23" s="414"/>
      <c r="RE23" s="414"/>
      <c r="RF23" s="414"/>
      <c r="RG23" s="414"/>
      <c r="RH23" s="414"/>
      <c r="RI23" s="414"/>
      <c r="RJ23" s="414"/>
      <c r="RK23" s="414"/>
      <c r="RL23" s="414"/>
      <c r="RM23" s="414"/>
      <c r="RN23" s="414"/>
      <c r="RO23" s="414"/>
      <c r="RP23" s="414"/>
      <c r="RQ23" s="414"/>
      <c r="RR23" s="414"/>
      <c r="RS23" s="414"/>
      <c r="RT23" s="414"/>
      <c r="RU23" s="414"/>
      <c r="RV23" s="414"/>
      <c r="RW23" s="414"/>
      <c r="RX23" s="414"/>
      <c r="RY23" s="414"/>
      <c r="RZ23" s="414"/>
      <c r="SA23" s="414"/>
      <c r="SB23" s="414"/>
      <c r="SC23" s="414"/>
      <c r="SD23" s="414"/>
      <c r="SE23" s="414"/>
      <c r="SF23" s="414"/>
      <c r="SG23" s="414"/>
      <c r="SH23" s="414"/>
      <c r="SI23" s="414"/>
      <c r="SJ23" s="414"/>
      <c r="SK23" s="414"/>
      <c r="SL23" s="414"/>
      <c r="SM23" s="414"/>
      <c r="SN23" s="414"/>
      <c r="SO23" s="414"/>
      <c r="SP23" s="414"/>
      <c r="SQ23" s="414"/>
      <c r="SR23" s="414"/>
      <c r="SS23" s="414"/>
      <c r="ST23" s="414"/>
      <c r="SU23" s="414"/>
      <c r="SV23" s="414"/>
      <c r="SW23" s="414"/>
      <c r="SX23" s="414"/>
      <c r="SY23" s="414"/>
      <c r="SZ23" s="414"/>
      <c r="TA23" s="414"/>
      <c r="TB23" s="414"/>
      <c r="TC23" s="414"/>
      <c r="TD23" s="414"/>
      <c r="TE23" s="414"/>
      <c r="TF23" s="414"/>
      <c r="TG23" s="414"/>
      <c r="TH23" s="414"/>
      <c r="TI23" s="414"/>
      <c r="TJ23" s="414"/>
    </row>
    <row r="24" spans="1:530" s="423" customFormat="1" ht="15" customHeight="1" outlineLevel="2">
      <c r="A24" s="422" t="str">
        <f t="shared" ca="1" si="0"/>
        <v># - Permit/City Fees</v>
      </c>
      <c r="B24" s="424" t="str">
        <f t="shared" ca="1" si="1"/>
        <v>#</v>
      </c>
      <c r="C24" s="424" t="str">
        <f t="shared" ca="1" si="1"/>
        <v>Asset</v>
      </c>
      <c r="D24" s="425"/>
      <c r="E24" s="428" t="str">
        <f>+Development!E125</f>
        <v>Permit/City Fees</v>
      </c>
      <c r="F24" s="428"/>
      <c r="G24" s="1204">
        <f t="shared" ca="1" si="2"/>
        <v>5.5284381198227794E-3</v>
      </c>
      <c r="H24" s="1204"/>
      <c r="I24" s="430">
        <f>+Development!G146</f>
        <v>1321042.2402368602</v>
      </c>
      <c r="J24" s="429"/>
      <c r="K24" s="429"/>
      <c r="L24" s="431">
        <f t="shared" si="3"/>
        <v>2863.5204357959187</v>
      </c>
      <c r="M24" s="432"/>
      <c r="N24" s="431">
        <f t="shared" si="4"/>
        <v>1064.1057151809468</v>
      </c>
      <c r="O24" s="433"/>
      <c r="P24" s="434">
        <f t="shared" si="5"/>
        <v>1.7432068441270063</v>
      </c>
      <c r="Q24" s="433"/>
      <c r="R24" s="434">
        <f t="shared" si="6"/>
        <v>3.0813996250116285</v>
      </c>
      <c r="S24" s="429"/>
      <c r="T24" s="414"/>
      <c r="U24" s="414"/>
      <c r="V24" s="414"/>
      <c r="W24" s="414"/>
      <c r="X24" s="414"/>
      <c r="Y24" s="414"/>
      <c r="Z24" s="414"/>
      <c r="AA24" s="414"/>
      <c r="AB24" s="414"/>
      <c r="AC24" s="414"/>
      <c r="AD24" s="414"/>
      <c r="AE24" s="414"/>
      <c r="AF24" s="414"/>
      <c r="AG24" s="414"/>
      <c r="AH24" s="414"/>
      <c r="AI24" s="414"/>
      <c r="AJ24" s="414"/>
      <c r="AK24" s="414"/>
      <c r="AL24" s="414"/>
      <c r="AM24" s="414"/>
      <c r="AN24" s="414"/>
      <c r="AO24" s="414"/>
      <c r="AP24" s="414"/>
      <c r="AQ24" s="414"/>
      <c r="AR24" s="414"/>
      <c r="AS24" s="414"/>
      <c r="AT24" s="414"/>
      <c r="AU24" s="414"/>
      <c r="AV24" s="414"/>
      <c r="AW24" s="414"/>
      <c r="AX24" s="414"/>
      <c r="AY24" s="414"/>
      <c r="AZ24" s="414"/>
      <c r="BA24" s="414"/>
      <c r="BB24" s="414"/>
      <c r="BC24" s="414"/>
      <c r="BD24" s="414"/>
      <c r="BE24" s="414"/>
      <c r="BF24" s="414"/>
      <c r="BG24" s="414"/>
      <c r="BH24" s="414"/>
      <c r="BI24" s="414"/>
      <c r="BJ24" s="414"/>
      <c r="BK24" s="414"/>
      <c r="BL24" s="414"/>
      <c r="BM24" s="414"/>
      <c r="BN24" s="414"/>
      <c r="BO24" s="414"/>
      <c r="BP24" s="414"/>
      <c r="BQ24" s="414"/>
      <c r="BR24" s="414"/>
      <c r="BS24" s="414"/>
      <c r="BT24" s="414"/>
      <c r="BU24" s="414"/>
      <c r="BV24" s="414"/>
      <c r="BW24" s="414"/>
      <c r="BX24" s="414"/>
      <c r="BY24" s="414"/>
      <c r="BZ24" s="414"/>
      <c r="CA24" s="414"/>
      <c r="CB24" s="414"/>
      <c r="CC24" s="414"/>
      <c r="CD24" s="414"/>
      <c r="CE24" s="414"/>
      <c r="CF24" s="414"/>
      <c r="CG24" s="414"/>
      <c r="CH24" s="414"/>
      <c r="CI24" s="414"/>
      <c r="CJ24" s="414"/>
      <c r="CK24" s="414"/>
      <c r="CL24" s="414"/>
      <c r="CM24" s="414"/>
      <c r="CN24" s="414"/>
      <c r="CO24" s="414"/>
      <c r="CP24" s="414"/>
      <c r="CQ24" s="414"/>
      <c r="CR24" s="414"/>
      <c r="CS24" s="414"/>
      <c r="CT24" s="414"/>
      <c r="CU24" s="414"/>
      <c r="CV24" s="414"/>
      <c r="CW24" s="414"/>
      <c r="CX24" s="414"/>
      <c r="CY24" s="414"/>
      <c r="CZ24" s="414"/>
      <c r="DA24" s="414"/>
      <c r="DB24" s="414"/>
      <c r="DC24" s="414"/>
      <c r="DD24" s="414"/>
      <c r="DE24" s="414"/>
      <c r="DF24" s="414"/>
      <c r="DG24" s="414"/>
      <c r="DH24" s="414"/>
      <c r="DI24" s="414"/>
      <c r="DJ24" s="414"/>
      <c r="DK24" s="414"/>
      <c r="DL24" s="414"/>
      <c r="DM24" s="414"/>
      <c r="DN24" s="414"/>
      <c r="DO24" s="414"/>
      <c r="DP24" s="414"/>
      <c r="DQ24" s="414"/>
      <c r="DR24" s="414"/>
      <c r="DS24" s="414"/>
      <c r="DT24" s="414"/>
      <c r="DU24" s="414"/>
      <c r="DV24" s="414"/>
      <c r="DW24" s="414"/>
      <c r="DX24" s="414"/>
      <c r="DY24" s="414"/>
      <c r="DZ24" s="414"/>
      <c r="EA24" s="414"/>
      <c r="EB24" s="414"/>
      <c r="EC24" s="414"/>
      <c r="ED24" s="414"/>
      <c r="EE24" s="414"/>
      <c r="EF24" s="414"/>
      <c r="EG24" s="414"/>
      <c r="EH24" s="414"/>
      <c r="EI24" s="414"/>
      <c r="EJ24" s="414"/>
      <c r="EK24" s="414"/>
      <c r="EL24" s="414"/>
      <c r="EM24" s="414"/>
      <c r="EN24" s="414"/>
      <c r="EO24" s="414"/>
      <c r="EP24" s="414"/>
      <c r="EQ24" s="414"/>
      <c r="ER24" s="414"/>
      <c r="ES24" s="414"/>
      <c r="ET24" s="414"/>
      <c r="EU24" s="414"/>
      <c r="EV24" s="414"/>
      <c r="EW24" s="414"/>
      <c r="EX24" s="414"/>
      <c r="EY24" s="414"/>
      <c r="EZ24" s="414"/>
      <c r="FA24" s="414"/>
      <c r="FB24" s="414"/>
      <c r="FC24" s="414"/>
      <c r="FD24" s="414"/>
      <c r="FE24" s="414"/>
      <c r="FF24" s="414"/>
      <c r="FG24" s="414"/>
      <c r="FH24" s="414"/>
      <c r="FI24" s="414"/>
      <c r="FJ24" s="414"/>
      <c r="FK24" s="414"/>
      <c r="FL24" s="414"/>
      <c r="FM24" s="414"/>
      <c r="FN24" s="414"/>
      <c r="FO24" s="414"/>
      <c r="FP24" s="414"/>
      <c r="FQ24" s="414"/>
      <c r="FR24" s="414"/>
      <c r="FS24" s="414"/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  <c r="GD24" s="414"/>
      <c r="GE24" s="414"/>
      <c r="GF24" s="414"/>
      <c r="GG24" s="414"/>
      <c r="GH24" s="414"/>
      <c r="GI24" s="414"/>
      <c r="GJ24" s="414"/>
      <c r="GK24" s="414"/>
      <c r="GL24" s="414"/>
      <c r="GM24" s="414"/>
      <c r="GN24" s="414"/>
      <c r="GO24" s="414"/>
      <c r="GP24" s="414"/>
      <c r="GQ24" s="414"/>
      <c r="GR24" s="414"/>
      <c r="GS24" s="414"/>
      <c r="GT24" s="414"/>
      <c r="GU24" s="414"/>
      <c r="GV24" s="414"/>
      <c r="GW24" s="414"/>
      <c r="GX24" s="414"/>
      <c r="GY24" s="414"/>
      <c r="GZ24" s="414"/>
      <c r="HA24" s="414"/>
      <c r="HB24" s="414"/>
      <c r="HC24" s="414"/>
      <c r="HD24" s="414"/>
      <c r="HE24" s="414"/>
      <c r="HF24" s="414"/>
      <c r="HG24" s="414"/>
      <c r="HH24" s="414"/>
      <c r="HI24" s="414"/>
      <c r="HJ24" s="414"/>
      <c r="HK24" s="414"/>
      <c r="HL24" s="414"/>
      <c r="HM24" s="414"/>
      <c r="HN24" s="414"/>
      <c r="HO24" s="414"/>
      <c r="HP24" s="414"/>
      <c r="HQ24" s="414"/>
      <c r="HR24" s="414"/>
      <c r="HS24" s="414"/>
      <c r="HT24" s="414"/>
      <c r="HU24" s="414"/>
      <c r="HV24" s="414"/>
      <c r="HW24" s="414"/>
      <c r="HX24" s="414"/>
      <c r="HY24" s="414"/>
      <c r="HZ24" s="414"/>
      <c r="IA24" s="414"/>
      <c r="IB24" s="414"/>
      <c r="IC24" s="414"/>
      <c r="ID24" s="414"/>
      <c r="IE24" s="414"/>
      <c r="IF24" s="414"/>
      <c r="IG24" s="414"/>
      <c r="IH24" s="414"/>
      <c r="II24" s="414"/>
      <c r="IJ24" s="414"/>
      <c r="IK24" s="414"/>
      <c r="IL24" s="414"/>
      <c r="IM24" s="414"/>
      <c r="IN24" s="414"/>
      <c r="IO24" s="414"/>
      <c r="IP24" s="414"/>
      <c r="IQ24" s="414"/>
      <c r="IR24" s="414"/>
      <c r="IS24" s="414"/>
      <c r="IT24" s="414"/>
      <c r="IU24" s="414"/>
      <c r="IV24" s="414"/>
      <c r="IW24" s="414"/>
      <c r="IX24" s="414"/>
      <c r="IY24" s="414"/>
      <c r="IZ24" s="414"/>
      <c r="JA24" s="414"/>
      <c r="JB24" s="414"/>
      <c r="JC24" s="414"/>
      <c r="JD24" s="414"/>
      <c r="JE24" s="414"/>
      <c r="JF24" s="414"/>
      <c r="JG24" s="414"/>
      <c r="JH24" s="414"/>
      <c r="JI24" s="414"/>
      <c r="JJ24" s="414"/>
      <c r="JK24" s="414"/>
      <c r="JL24" s="414"/>
      <c r="JM24" s="414"/>
      <c r="JN24" s="414"/>
      <c r="JO24" s="414"/>
      <c r="JP24" s="414"/>
      <c r="JQ24" s="414"/>
      <c r="JR24" s="414"/>
      <c r="JS24" s="414"/>
      <c r="JT24" s="414"/>
      <c r="JU24" s="414"/>
      <c r="JV24" s="414"/>
      <c r="JW24" s="414"/>
      <c r="JX24" s="414"/>
      <c r="JY24" s="414"/>
      <c r="JZ24" s="414"/>
      <c r="KA24" s="414"/>
      <c r="KB24" s="414"/>
      <c r="KC24" s="414"/>
      <c r="KD24" s="414"/>
      <c r="KE24" s="414"/>
      <c r="KF24" s="414"/>
      <c r="KG24" s="414"/>
      <c r="KH24" s="414"/>
      <c r="KI24" s="414"/>
      <c r="KJ24" s="414"/>
      <c r="KK24" s="414"/>
      <c r="KL24" s="414"/>
      <c r="KM24" s="414"/>
      <c r="KN24" s="414"/>
      <c r="KO24" s="414"/>
      <c r="KP24" s="414"/>
      <c r="KQ24" s="414"/>
      <c r="KR24" s="414"/>
      <c r="KS24" s="414"/>
      <c r="KT24" s="414"/>
      <c r="KU24" s="414"/>
      <c r="KV24" s="414"/>
      <c r="KW24" s="414"/>
      <c r="KX24" s="414"/>
      <c r="KY24" s="414"/>
      <c r="KZ24" s="414"/>
      <c r="LA24" s="414"/>
      <c r="LB24" s="414"/>
      <c r="LC24" s="414"/>
      <c r="LD24" s="414"/>
      <c r="LE24" s="414"/>
      <c r="LF24" s="414"/>
      <c r="LG24" s="414"/>
      <c r="LH24" s="414"/>
      <c r="LI24" s="414"/>
      <c r="LJ24" s="414"/>
      <c r="LK24" s="414"/>
      <c r="LL24" s="414"/>
      <c r="LM24" s="414"/>
      <c r="LN24" s="414"/>
      <c r="LO24" s="414"/>
      <c r="LP24" s="414"/>
      <c r="LQ24" s="414"/>
      <c r="LR24" s="414"/>
      <c r="LS24" s="414"/>
      <c r="LT24" s="414"/>
      <c r="LU24" s="414"/>
      <c r="LV24" s="414"/>
      <c r="LW24" s="414"/>
      <c r="LX24" s="414"/>
      <c r="LY24" s="414"/>
      <c r="LZ24" s="414"/>
      <c r="MA24" s="414"/>
      <c r="MB24" s="414"/>
      <c r="MC24" s="414"/>
      <c r="MD24" s="414"/>
      <c r="ME24" s="414"/>
      <c r="MF24" s="414"/>
      <c r="MG24" s="414"/>
      <c r="MH24" s="414"/>
      <c r="MI24" s="414"/>
      <c r="MJ24" s="414"/>
      <c r="MK24" s="414"/>
      <c r="ML24" s="414"/>
      <c r="MM24" s="414"/>
      <c r="MN24" s="414"/>
      <c r="MO24" s="414"/>
      <c r="MP24" s="414"/>
      <c r="MQ24" s="414"/>
      <c r="MR24" s="414"/>
      <c r="MS24" s="414"/>
      <c r="MT24" s="414"/>
      <c r="MU24" s="414"/>
      <c r="MV24" s="414"/>
      <c r="MW24" s="414"/>
      <c r="MX24" s="414"/>
      <c r="MY24" s="414"/>
      <c r="MZ24" s="414"/>
      <c r="NA24" s="414"/>
      <c r="NB24" s="414"/>
      <c r="NC24" s="414"/>
      <c r="ND24" s="414"/>
      <c r="NE24" s="414"/>
      <c r="NF24" s="414"/>
      <c r="NG24" s="414"/>
      <c r="NH24" s="414"/>
      <c r="NI24" s="414"/>
      <c r="NJ24" s="414"/>
      <c r="NK24" s="414"/>
      <c r="NL24" s="414"/>
      <c r="NM24" s="414"/>
      <c r="NN24" s="414"/>
      <c r="NO24" s="414"/>
      <c r="NP24" s="414"/>
      <c r="NQ24" s="414"/>
      <c r="NR24" s="414"/>
      <c r="NS24" s="414"/>
      <c r="NT24" s="414"/>
      <c r="NU24" s="414"/>
      <c r="NV24" s="414"/>
      <c r="NW24" s="414"/>
      <c r="NX24" s="414"/>
      <c r="NY24" s="414"/>
      <c r="NZ24" s="414"/>
      <c r="OA24" s="414"/>
      <c r="OB24" s="414"/>
      <c r="OC24" s="414"/>
      <c r="OD24" s="414"/>
      <c r="OE24" s="414"/>
      <c r="OF24" s="414"/>
      <c r="OG24" s="414"/>
      <c r="OH24" s="414"/>
      <c r="OI24" s="414"/>
      <c r="OJ24" s="414"/>
      <c r="OK24" s="414"/>
      <c r="OL24" s="414"/>
      <c r="OM24" s="414"/>
      <c r="ON24" s="414"/>
      <c r="OO24" s="414"/>
      <c r="OP24" s="414"/>
      <c r="OQ24" s="414"/>
      <c r="OR24" s="414"/>
      <c r="OS24" s="414"/>
      <c r="OT24" s="414"/>
      <c r="OU24" s="414"/>
      <c r="OV24" s="414"/>
      <c r="OW24" s="414"/>
      <c r="OX24" s="414"/>
      <c r="OY24" s="414"/>
      <c r="OZ24" s="414"/>
      <c r="PA24" s="414"/>
      <c r="PB24" s="414"/>
      <c r="PC24" s="414"/>
      <c r="PD24" s="414"/>
      <c r="PE24" s="414"/>
      <c r="PF24" s="414"/>
      <c r="PG24" s="414"/>
      <c r="PH24" s="414"/>
      <c r="PI24" s="414"/>
      <c r="PJ24" s="414"/>
      <c r="PK24" s="414"/>
      <c r="PL24" s="414"/>
      <c r="PM24" s="414"/>
      <c r="PN24" s="414"/>
      <c r="PO24" s="414"/>
      <c r="PP24" s="414"/>
      <c r="PQ24" s="414"/>
      <c r="PR24" s="414"/>
      <c r="PS24" s="414"/>
      <c r="PT24" s="414"/>
      <c r="PU24" s="414"/>
      <c r="PV24" s="414"/>
      <c r="PW24" s="414"/>
      <c r="PX24" s="414"/>
      <c r="PY24" s="414"/>
      <c r="PZ24" s="414"/>
      <c r="QA24" s="414"/>
      <c r="QB24" s="414"/>
      <c r="QC24" s="414"/>
      <c r="QD24" s="414"/>
      <c r="QE24" s="414"/>
      <c r="QF24" s="414"/>
      <c r="QG24" s="414"/>
      <c r="QH24" s="414"/>
      <c r="QI24" s="414"/>
      <c r="QJ24" s="414"/>
      <c r="QK24" s="414"/>
      <c r="QL24" s="414"/>
      <c r="QM24" s="414"/>
      <c r="QN24" s="414"/>
      <c r="QO24" s="414"/>
      <c r="QP24" s="414"/>
      <c r="QQ24" s="414"/>
      <c r="QR24" s="414"/>
      <c r="QS24" s="414"/>
      <c r="QT24" s="414"/>
      <c r="QU24" s="414"/>
      <c r="QV24" s="414"/>
      <c r="QW24" s="414"/>
      <c r="QX24" s="414"/>
      <c r="QY24" s="414"/>
      <c r="QZ24" s="414"/>
      <c r="RA24" s="414"/>
      <c r="RB24" s="414"/>
      <c r="RC24" s="414"/>
      <c r="RD24" s="414"/>
      <c r="RE24" s="414"/>
      <c r="RF24" s="414"/>
      <c r="RG24" s="414"/>
      <c r="RH24" s="414"/>
      <c r="RI24" s="414"/>
      <c r="RJ24" s="414"/>
      <c r="RK24" s="414"/>
      <c r="RL24" s="414"/>
      <c r="RM24" s="414"/>
      <c r="RN24" s="414"/>
      <c r="RO24" s="414"/>
      <c r="RP24" s="414"/>
      <c r="RQ24" s="414"/>
      <c r="RR24" s="414"/>
      <c r="RS24" s="414"/>
      <c r="RT24" s="414"/>
      <c r="RU24" s="414"/>
      <c r="RV24" s="414"/>
      <c r="RW24" s="414"/>
      <c r="RX24" s="414"/>
      <c r="RY24" s="414"/>
      <c r="RZ24" s="414"/>
      <c r="SA24" s="414"/>
      <c r="SB24" s="414"/>
      <c r="SC24" s="414"/>
      <c r="SD24" s="414"/>
      <c r="SE24" s="414"/>
      <c r="SF24" s="414"/>
      <c r="SG24" s="414"/>
      <c r="SH24" s="414"/>
      <c r="SI24" s="414"/>
      <c r="SJ24" s="414"/>
      <c r="SK24" s="414"/>
      <c r="SL24" s="414"/>
      <c r="SM24" s="414"/>
      <c r="SN24" s="414"/>
      <c r="SO24" s="414"/>
      <c r="SP24" s="414"/>
      <c r="SQ24" s="414"/>
      <c r="SR24" s="414"/>
      <c r="SS24" s="414"/>
      <c r="ST24" s="414"/>
      <c r="SU24" s="414"/>
      <c r="SV24" s="414"/>
      <c r="SW24" s="414"/>
      <c r="SX24" s="414"/>
      <c r="SY24" s="414"/>
      <c r="SZ24" s="414"/>
      <c r="TA24" s="414"/>
      <c r="TB24" s="414"/>
      <c r="TC24" s="414"/>
      <c r="TD24" s="414"/>
      <c r="TE24" s="414"/>
      <c r="TF24" s="414"/>
      <c r="TG24" s="414"/>
      <c r="TH24" s="414"/>
      <c r="TI24" s="414"/>
      <c r="TJ24" s="414"/>
    </row>
    <row r="25" spans="1:530" s="423" customFormat="1" ht="15" customHeight="1" outlineLevel="2">
      <c r="A25" s="422" t="str">
        <f t="shared" ca="1" si="0"/>
        <v># - Legal / Professional / Admin Services</v>
      </c>
      <c r="B25" s="424" t="str">
        <f t="shared" ca="1" si="1"/>
        <v>#</v>
      </c>
      <c r="C25" s="424" t="str">
        <f t="shared" ca="1" si="1"/>
        <v>Asset</v>
      </c>
      <c r="D25" s="425"/>
      <c r="E25" s="428" t="str">
        <f>+Development!E148</f>
        <v>Legal / Professional / Admin Services</v>
      </c>
      <c r="F25" s="428"/>
      <c r="G25" s="1204">
        <f t="shared" ca="1" si="2"/>
        <v>5.3985292501265436E-3</v>
      </c>
      <c r="H25" s="1204"/>
      <c r="I25" s="430">
        <f>+Development!G161</f>
        <v>1290000</v>
      </c>
      <c r="J25" s="429"/>
      <c r="K25" s="429"/>
      <c r="L25" s="431">
        <f t="shared" si="3"/>
        <v>2796.2325879257414</v>
      </c>
      <c r="M25" s="432"/>
      <c r="N25" s="431">
        <f t="shared" si="4"/>
        <v>1039.1010451999625</v>
      </c>
      <c r="O25" s="433"/>
      <c r="P25" s="434">
        <f t="shared" si="5"/>
        <v>1.7022444554995031</v>
      </c>
      <c r="Q25" s="433"/>
      <c r="R25" s="434">
        <f t="shared" si="6"/>
        <v>3.008991987684126</v>
      </c>
      <c r="S25" s="429"/>
      <c r="T25" s="414"/>
      <c r="U25" s="414"/>
      <c r="V25" s="414"/>
      <c r="W25" s="414"/>
      <c r="X25" s="414"/>
      <c r="Y25" s="414"/>
      <c r="Z25" s="414"/>
      <c r="AA25" s="414"/>
      <c r="AB25" s="414"/>
      <c r="AC25" s="414"/>
      <c r="AD25" s="414"/>
      <c r="AE25" s="414"/>
      <c r="AF25" s="414"/>
      <c r="AG25" s="414"/>
      <c r="AH25" s="414"/>
      <c r="AI25" s="414"/>
      <c r="AJ25" s="414"/>
      <c r="AK25" s="414"/>
      <c r="AL25" s="414"/>
      <c r="AM25" s="414"/>
      <c r="AN25" s="414"/>
      <c r="AO25" s="414"/>
      <c r="AP25" s="414"/>
      <c r="AQ25" s="414"/>
      <c r="AR25" s="414"/>
      <c r="AS25" s="414"/>
      <c r="AT25" s="414"/>
      <c r="AU25" s="414"/>
      <c r="AV25" s="414"/>
      <c r="AW25" s="414"/>
      <c r="AX25" s="414"/>
      <c r="AY25" s="414"/>
      <c r="AZ25" s="414"/>
      <c r="BA25" s="414"/>
      <c r="BB25" s="414"/>
      <c r="BC25" s="414"/>
      <c r="BD25" s="414"/>
      <c r="BE25" s="414"/>
      <c r="BF25" s="414"/>
      <c r="BG25" s="414"/>
      <c r="BH25" s="414"/>
      <c r="BI25" s="414"/>
      <c r="BJ25" s="414"/>
      <c r="BK25" s="414"/>
      <c r="BL25" s="414"/>
      <c r="BM25" s="414"/>
      <c r="BN25" s="414"/>
      <c r="BO25" s="414"/>
      <c r="BP25" s="414"/>
      <c r="BQ25" s="414"/>
      <c r="BR25" s="414"/>
      <c r="BS25" s="414"/>
      <c r="BT25" s="414"/>
      <c r="BU25" s="414"/>
      <c r="BV25" s="414"/>
      <c r="BW25" s="414"/>
      <c r="BX25" s="414"/>
      <c r="BY25" s="414"/>
      <c r="BZ25" s="414"/>
      <c r="CA25" s="414"/>
      <c r="CB25" s="414"/>
      <c r="CC25" s="414"/>
      <c r="CD25" s="414"/>
      <c r="CE25" s="414"/>
      <c r="CF25" s="414"/>
      <c r="CG25" s="414"/>
      <c r="CH25" s="414"/>
      <c r="CI25" s="414"/>
      <c r="CJ25" s="414"/>
      <c r="CK25" s="414"/>
      <c r="CL25" s="414"/>
      <c r="CM25" s="414"/>
      <c r="CN25" s="414"/>
      <c r="CO25" s="414"/>
      <c r="CP25" s="414"/>
      <c r="CQ25" s="414"/>
      <c r="CR25" s="414"/>
      <c r="CS25" s="414"/>
      <c r="CT25" s="414"/>
      <c r="CU25" s="414"/>
      <c r="CV25" s="414"/>
      <c r="CW25" s="414"/>
      <c r="CX25" s="414"/>
      <c r="CY25" s="414"/>
      <c r="CZ25" s="414"/>
      <c r="DA25" s="414"/>
      <c r="DB25" s="414"/>
      <c r="DC25" s="414"/>
      <c r="DD25" s="414"/>
      <c r="DE25" s="414"/>
      <c r="DF25" s="414"/>
      <c r="DG25" s="414"/>
      <c r="DH25" s="414"/>
      <c r="DI25" s="414"/>
      <c r="DJ25" s="414"/>
      <c r="DK25" s="414"/>
      <c r="DL25" s="414"/>
      <c r="DM25" s="414"/>
      <c r="DN25" s="414"/>
      <c r="DO25" s="414"/>
      <c r="DP25" s="414"/>
      <c r="DQ25" s="414"/>
      <c r="DR25" s="414"/>
      <c r="DS25" s="414"/>
      <c r="DT25" s="414"/>
      <c r="DU25" s="414"/>
      <c r="DV25" s="414"/>
      <c r="DW25" s="414"/>
      <c r="DX25" s="414"/>
      <c r="DY25" s="414"/>
      <c r="DZ25" s="414"/>
      <c r="EA25" s="414"/>
      <c r="EB25" s="414"/>
      <c r="EC25" s="414"/>
      <c r="ED25" s="414"/>
      <c r="EE25" s="414"/>
      <c r="EF25" s="414"/>
      <c r="EG25" s="414"/>
      <c r="EH25" s="414"/>
      <c r="EI25" s="414"/>
      <c r="EJ25" s="414"/>
      <c r="EK25" s="414"/>
      <c r="EL25" s="414"/>
      <c r="EM25" s="414"/>
      <c r="EN25" s="414"/>
      <c r="EO25" s="414"/>
      <c r="EP25" s="414"/>
      <c r="EQ25" s="414"/>
      <c r="ER25" s="414"/>
      <c r="ES25" s="414"/>
      <c r="ET25" s="414"/>
      <c r="EU25" s="414"/>
      <c r="EV25" s="414"/>
      <c r="EW25" s="414"/>
      <c r="EX25" s="414"/>
      <c r="EY25" s="414"/>
      <c r="EZ25" s="414"/>
      <c r="FA25" s="414"/>
      <c r="FB25" s="414"/>
      <c r="FC25" s="414"/>
      <c r="FD25" s="414"/>
      <c r="FE25" s="414"/>
      <c r="FF25" s="414"/>
      <c r="FG25" s="414"/>
      <c r="FH25" s="414"/>
      <c r="FI25" s="414"/>
      <c r="FJ25" s="414"/>
      <c r="FK25" s="414"/>
      <c r="FL25" s="414"/>
      <c r="FM25" s="414"/>
      <c r="FN25" s="414"/>
      <c r="FO25" s="414"/>
      <c r="FP25" s="414"/>
      <c r="FQ25" s="414"/>
      <c r="FR25" s="414"/>
      <c r="FS25" s="414"/>
      <c r="FT25" s="414"/>
      <c r="FU25" s="414"/>
      <c r="FV25" s="414"/>
      <c r="FW25" s="414"/>
      <c r="FX25" s="414"/>
      <c r="FY25" s="414"/>
      <c r="FZ25" s="414"/>
      <c r="GA25" s="414"/>
      <c r="GB25" s="414"/>
      <c r="GC25" s="414"/>
      <c r="GD25" s="414"/>
      <c r="GE25" s="414"/>
      <c r="GF25" s="414"/>
      <c r="GG25" s="414"/>
      <c r="GH25" s="414"/>
      <c r="GI25" s="414"/>
      <c r="GJ25" s="414"/>
      <c r="GK25" s="414"/>
      <c r="GL25" s="414"/>
      <c r="GM25" s="414"/>
      <c r="GN25" s="414"/>
      <c r="GO25" s="414"/>
      <c r="GP25" s="414"/>
      <c r="GQ25" s="414"/>
      <c r="GR25" s="414"/>
      <c r="GS25" s="414"/>
      <c r="GT25" s="414"/>
      <c r="GU25" s="414"/>
      <c r="GV25" s="414"/>
      <c r="GW25" s="414"/>
      <c r="GX25" s="414"/>
      <c r="GY25" s="414"/>
      <c r="GZ25" s="414"/>
      <c r="HA25" s="414"/>
      <c r="HB25" s="414"/>
      <c r="HC25" s="414"/>
      <c r="HD25" s="414"/>
      <c r="HE25" s="414"/>
      <c r="HF25" s="414"/>
      <c r="HG25" s="414"/>
      <c r="HH25" s="414"/>
      <c r="HI25" s="414"/>
      <c r="HJ25" s="414"/>
      <c r="HK25" s="414"/>
      <c r="HL25" s="414"/>
      <c r="HM25" s="414"/>
      <c r="HN25" s="414"/>
      <c r="HO25" s="414"/>
      <c r="HP25" s="414"/>
      <c r="HQ25" s="414"/>
      <c r="HR25" s="414"/>
      <c r="HS25" s="414"/>
      <c r="HT25" s="414"/>
      <c r="HU25" s="414"/>
      <c r="HV25" s="414"/>
      <c r="HW25" s="414"/>
      <c r="HX25" s="414"/>
      <c r="HY25" s="414"/>
      <c r="HZ25" s="414"/>
      <c r="IA25" s="414"/>
      <c r="IB25" s="414"/>
      <c r="IC25" s="414"/>
      <c r="ID25" s="414"/>
      <c r="IE25" s="414"/>
      <c r="IF25" s="414"/>
      <c r="IG25" s="414"/>
      <c r="IH25" s="414"/>
      <c r="II25" s="414"/>
      <c r="IJ25" s="414"/>
      <c r="IK25" s="414"/>
      <c r="IL25" s="414"/>
      <c r="IM25" s="414"/>
      <c r="IN25" s="414"/>
      <c r="IO25" s="414"/>
      <c r="IP25" s="414"/>
      <c r="IQ25" s="414"/>
      <c r="IR25" s="414"/>
      <c r="IS25" s="414"/>
      <c r="IT25" s="414"/>
      <c r="IU25" s="414"/>
      <c r="IV25" s="414"/>
      <c r="IW25" s="414"/>
      <c r="IX25" s="414"/>
      <c r="IY25" s="414"/>
      <c r="IZ25" s="414"/>
      <c r="JA25" s="414"/>
      <c r="JB25" s="414"/>
      <c r="JC25" s="414"/>
      <c r="JD25" s="414"/>
      <c r="JE25" s="414"/>
      <c r="JF25" s="414"/>
      <c r="JG25" s="414"/>
      <c r="JH25" s="414"/>
      <c r="JI25" s="414"/>
      <c r="JJ25" s="414"/>
      <c r="JK25" s="414"/>
      <c r="JL25" s="414"/>
      <c r="JM25" s="414"/>
      <c r="JN25" s="414"/>
      <c r="JO25" s="414"/>
      <c r="JP25" s="414"/>
      <c r="JQ25" s="414"/>
      <c r="JR25" s="414"/>
      <c r="JS25" s="414"/>
      <c r="JT25" s="414"/>
      <c r="JU25" s="414"/>
      <c r="JV25" s="414"/>
      <c r="JW25" s="414"/>
      <c r="JX25" s="414"/>
      <c r="JY25" s="414"/>
      <c r="JZ25" s="414"/>
      <c r="KA25" s="414"/>
      <c r="KB25" s="414"/>
      <c r="KC25" s="414"/>
      <c r="KD25" s="414"/>
      <c r="KE25" s="414"/>
      <c r="KF25" s="414"/>
      <c r="KG25" s="414"/>
      <c r="KH25" s="414"/>
      <c r="KI25" s="414"/>
      <c r="KJ25" s="414"/>
      <c r="KK25" s="414"/>
      <c r="KL25" s="414"/>
      <c r="KM25" s="414"/>
      <c r="KN25" s="414"/>
      <c r="KO25" s="414"/>
      <c r="KP25" s="414"/>
      <c r="KQ25" s="414"/>
      <c r="KR25" s="414"/>
      <c r="KS25" s="414"/>
      <c r="KT25" s="414"/>
      <c r="KU25" s="414"/>
      <c r="KV25" s="414"/>
      <c r="KW25" s="414"/>
      <c r="KX25" s="414"/>
      <c r="KY25" s="414"/>
      <c r="KZ25" s="414"/>
      <c r="LA25" s="414"/>
      <c r="LB25" s="414"/>
      <c r="LC25" s="414"/>
      <c r="LD25" s="414"/>
      <c r="LE25" s="414"/>
      <c r="LF25" s="414"/>
      <c r="LG25" s="414"/>
      <c r="LH25" s="414"/>
      <c r="LI25" s="414"/>
      <c r="LJ25" s="414"/>
      <c r="LK25" s="414"/>
      <c r="LL25" s="414"/>
      <c r="LM25" s="414"/>
      <c r="LN25" s="414"/>
      <c r="LO25" s="414"/>
      <c r="LP25" s="414"/>
      <c r="LQ25" s="414"/>
      <c r="LR25" s="414"/>
      <c r="LS25" s="414"/>
      <c r="LT25" s="414"/>
      <c r="LU25" s="414"/>
      <c r="LV25" s="414"/>
      <c r="LW25" s="414"/>
      <c r="LX25" s="414"/>
      <c r="LY25" s="414"/>
      <c r="LZ25" s="414"/>
      <c r="MA25" s="414"/>
      <c r="MB25" s="414"/>
      <c r="MC25" s="414"/>
      <c r="MD25" s="414"/>
      <c r="ME25" s="414"/>
      <c r="MF25" s="414"/>
      <c r="MG25" s="414"/>
      <c r="MH25" s="414"/>
      <c r="MI25" s="414"/>
      <c r="MJ25" s="414"/>
      <c r="MK25" s="414"/>
      <c r="ML25" s="414"/>
      <c r="MM25" s="414"/>
      <c r="MN25" s="414"/>
      <c r="MO25" s="414"/>
      <c r="MP25" s="414"/>
      <c r="MQ25" s="414"/>
      <c r="MR25" s="414"/>
      <c r="MS25" s="414"/>
      <c r="MT25" s="414"/>
      <c r="MU25" s="414"/>
      <c r="MV25" s="414"/>
      <c r="MW25" s="414"/>
      <c r="MX25" s="414"/>
      <c r="MY25" s="414"/>
      <c r="MZ25" s="414"/>
      <c r="NA25" s="414"/>
      <c r="NB25" s="414"/>
      <c r="NC25" s="414"/>
      <c r="ND25" s="414"/>
      <c r="NE25" s="414"/>
      <c r="NF25" s="414"/>
      <c r="NG25" s="414"/>
      <c r="NH25" s="414"/>
      <c r="NI25" s="414"/>
      <c r="NJ25" s="414"/>
      <c r="NK25" s="414"/>
      <c r="NL25" s="414"/>
      <c r="NM25" s="414"/>
      <c r="NN25" s="414"/>
      <c r="NO25" s="414"/>
      <c r="NP25" s="414"/>
      <c r="NQ25" s="414"/>
      <c r="NR25" s="414"/>
      <c r="NS25" s="414"/>
      <c r="NT25" s="414"/>
      <c r="NU25" s="414"/>
      <c r="NV25" s="414"/>
      <c r="NW25" s="414"/>
      <c r="NX25" s="414"/>
      <c r="NY25" s="414"/>
      <c r="NZ25" s="414"/>
      <c r="OA25" s="414"/>
      <c r="OB25" s="414"/>
      <c r="OC25" s="414"/>
      <c r="OD25" s="414"/>
      <c r="OE25" s="414"/>
      <c r="OF25" s="414"/>
      <c r="OG25" s="414"/>
      <c r="OH25" s="414"/>
      <c r="OI25" s="414"/>
      <c r="OJ25" s="414"/>
      <c r="OK25" s="414"/>
      <c r="OL25" s="414"/>
      <c r="OM25" s="414"/>
      <c r="ON25" s="414"/>
      <c r="OO25" s="414"/>
      <c r="OP25" s="414"/>
      <c r="OQ25" s="414"/>
      <c r="OR25" s="414"/>
      <c r="OS25" s="414"/>
      <c r="OT25" s="414"/>
      <c r="OU25" s="414"/>
      <c r="OV25" s="414"/>
      <c r="OW25" s="414"/>
      <c r="OX25" s="414"/>
      <c r="OY25" s="414"/>
      <c r="OZ25" s="414"/>
      <c r="PA25" s="414"/>
      <c r="PB25" s="414"/>
      <c r="PC25" s="414"/>
      <c r="PD25" s="414"/>
      <c r="PE25" s="414"/>
      <c r="PF25" s="414"/>
      <c r="PG25" s="414"/>
      <c r="PH25" s="414"/>
      <c r="PI25" s="414"/>
      <c r="PJ25" s="414"/>
      <c r="PK25" s="414"/>
      <c r="PL25" s="414"/>
      <c r="PM25" s="414"/>
      <c r="PN25" s="414"/>
      <c r="PO25" s="414"/>
      <c r="PP25" s="414"/>
      <c r="PQ25" s="414"/>
      <c r="PR25" s="414"/>
      <c r="PS25" s="414"/>
      <c r="PT25" s="414"/>
      <c r="PU25" s="414"/>
      <c r="PV25" s="414"/>
      <c r="PW25" s="414"/>
      <c r="PX25" s="414"/>
      <c r="PY25" s="414"/>
      <c r="PZ25" s="414"/>
      <c r="QA25" s="414"/>
      <c r="QB25" s="414"/>
      <c r="QC25" s="414"/>
      <c r="QD25" s="414"/>
      <c r="QE25" s="414"/>
      <c r="QF25" s="414"/>
      <c r="QG25" s="414"/>
      <c r="QH25" s="414"/>
      <c r="QI25" s="414"/>
      <c r="QJ25" s="414"/>
      <c r="QK25" s="414"/>
      <c r="QL25" s="414"/>
      <c r="QM25" s="414"/>
      <c r="QN25" s="414"/>
      <c r="QO25" s="414"/>
      <c r="QP25" s="414"/>
      <c r="QQ25" s="414"/>
      <c r="QR25" s="414"/>
      <c r="QS25" s="414"/>
      <c r="QT25" s="414"/>
      <c r="QU25" s="414"/>
      <c r="QV25" s="414"/>
      <c r="QW25" s="414"/>
      <c r="QX25" s="414"/>
      <c r="QY25" s="414"/>
      <c r="QZ25" s="414"/>
      <c r="RA25" s="414"/>
      <c r="RB25" s="414"/>
      <c r="RC25" s="414"/>
      <c r="RD25" s="414"/>
      <c r="RE25" s="414"/>
      <c r="RF25" s="414"/>
      <c r="RG25" s="414"/>
      <c r="RH25" s="414"/>
      <c r="RI25" s="414"/>
      <c r="RJ25" s="414"/>
      <c r="RK25" s="414"/>
      <c r="RL25" s="414"/>
      <c r="RM25" s="414"/>
      <c r="RN25" s="414"/>
      <c r="RO25" s="414"/>
      <c r="RP25" s="414"/>
      <c r="RQ25" s="414"/>
      <c r="RR25" s="414"/>
      <c r="RS25" s="414"/>
      <c r="RT25" s="414"/>
      <c r="RU25" s="414"/>
      <c r="RV25" s="414"/>
      <c r="RW25" s="414"/>
      <c r="RX25" s="414"/>
      <c r="RY25" s="414"/>
      <c r="RZ25" s="414"/>
      <c r="SA25" s="414"/>
      <c r="SB25" s="414"/>
      <c r="SC25" s="414"/>
      <c r="SD25" s="414"/>
      <c r="SE25" s="414"/>
      <c r="SF25" s="414"/>
      <c r="SG25" s="414"/>
      <c r="SH25" s="414"/>
      <c r="SI25" s="414"/>
      <c r="SJ25" s="414"/>
      <c r="SK25" s="414"/>
      <c r="SL25" s="414"/>
      <c r="SM25" s="414"/>
      <c r="SN25" s="414"/>
      <c r="SO25" s="414"/>
      <c r="SP25" s="414"/>
      <c r="SQ25" s="414"/>
      <c r="SR25" s="414"/>
      <c r="SS25" s="414"/>
      <c r="ST25" s="414"/>
      <c r="SU25" s="414"/>
      <c r="SV25" s="414"/>
      <c r="SW25" s="414"/>
      <c r="SX25" s="414"/>
      <c r="SY25" s="414"/>
      <c r="SZ25" s="414"/>
      <c r="TA25" s="414"/>
      <c r="TB25" s="414"/>
      <c r="TC25" s="414"/>
      <c r="TD25" s="414"/>
      <c r="TE25" s="414"/>
      <c r="TF25" s="414"/>
      <c r="TG25" s="414"/>
      <c r="TH25" s="414"/>
      <c r="TI25" s="414"/>
      <c r="TJ25" s="414"/>
    </row>
    <row r="26" spans="1:530" s="423" customFormat="1" ht="15" customHeight="1" outlineLevel="2">
      <c r="A26" s="422" t="str">
        <f t="shared" ca="1" si="0"/>
        <v># - Leasing &amp; Operations</v>
      </c>
      <c r="B26" s="424" t="str">
        <f t="shared" ca="1" si="1"/>
        <v>#</v>
      </c>
      <c r="C26" s="424" t="str">
        <f t="shared" ca="1" si="1"/>
        <v>Asset</v>
      </c>
      <c r="D26" s="425"/>
      <c r="E26" s="428" t="str">
        <f>+Development!E163</f>
        <v>Leasing &amp; Operations</v>
      </c>
      <c r="F26" s="428"/>
      <c r="G26" s="1204">
        <f t="shared" ca="1" si="2"/>
        <v>1.0139950007577281E-2</v>
      </c>
      <c r="H26" s="1204"/>
      <c r="I26" s="430">
        <f>+Development!G174</f>
        <v>2422981.3165258076</v>
      </c>
      <c r="J26" s="429"/>
      <c r="K26" s="429"/>
      <c r="L26" s="431">
        <f t="shared" si="3"/>
        <v>5252.1079978330845</v>
      </c>
      <c r="M26" s="432"/>
      <c r="N26" s="431">
        <f t="shared" si="4"/>
        <v>1951.7228050402698</v>
      </c>
      <c r="O26" s="433"/>
      <c r="P26" s="434">
        <f t="shared" si="5"/>
        <v>3.1972918696394905</v>
      </c>
      <c r="Q26" s="433"/>
      <c r="R26" s="434">
        <f t="shared" si="6"/>
        <v>5.6517297424298372</v>
      </c>
      <c r="S26" s="429"/>
      <c r="T26" s="414"/>
      <c r="U26" s="414"/>
      <c r="V26" s="414"/>
      <c r="W26" s="414"/>
      <c r="X26" s="414"/>
      <c r="Y26" s="414"/>
      <c r="Z26" s="414"/>
      <c r="AA26" s="414"/>
      <c r="AB26" s="414"/>
      <c r="AC26" s="414"/>
      <c r="AD26" s="414"/>
      <c r="AE26" s="414"/>
      <c r="AF26" s="414"/>
      <c r="AG26" s="414"/>
      <c r="AH26" s="414"/>
      <c r="AI26" s="414"/>
      <c r="AJ26" s="414"/>
      <c r="AK26" s="414"/>
      <c r="AL26" s="414"/>
      <c r="AM26" s="414"/>
      <c r="AN26" s="414"/>
      <c r="AO26" s="414"/>
      <c r="AP26" s="414"/>
      <c r="AQ26" s="414"/>
      <c r="AR26" s="414"/>
      <c r="AS26" s="414"/>
      <c r="AT26" s="414"/>
      <c r="AU26" s="414"/>
      <c r="AV26" s="414"/>
      <c r="AW26" s="414"/>
      <c r="AX26" s="414"/>
      <c r="AY26" s="414"/>
      <c r="AZ26" s="414"/>
      <c r="BA26" s="414"/>
      <c r="BB26" s="414"/>
      <c r="BC26" s="414"/>
      <c r="BD26" s="414"/>
      <c r="BE26" s="414"/>
      <c r="BF26" s="414"/>
      <c r="BG26" s="414"/>
      <c r="BH26" s="414"/>
      <c r="BI26" s="414"/>
      <c r="BJ26" s="414"/>
      <c r="BK26" s="414"/>
      <c r="BL26" s="414"/>
      <c r="BM26" s="414"/>
      <c r="BN26" s="414"/>
      <c r="BO26" s="414"/>
      <c r="BP26" s="414"/>
      <c r="BQ26" s="414"/>
      <c r="BR26" s="414"/>
      <c r="BS26" s="414"/>
      <c r="BT26" s="414"/>
      <c r="BU26" s="414"/>
      <c r="BV26" s="414"/>
      <c r="BW26" s="414"/>
      <c r="BX26" s="414"/>
      <c r="BY26" s="414"/>
      <c r="BZ26" s="414"/>
      <c r="CA26" s="414"/>
      <c r="CB26" s="414"/>
      <c r="CC26" s="414"/>
      <c r="CD26" s="414"/>
      <c r="CE26" s="414"/>
      <c r="CF26" s="414"/>
      <c r="CG26" s="414"/>
      <c r="CH26" s="414"/>
      <c r="CI26" s="414"/>
      <c r="CJ26" s="414"/>
      <c r="CK26" s="414"/>
      <c r="CL26" s="414"/>
      <c r="CM26" s="414"/>
      <c r="CN26" s="414"/>
      <c r="CO26" s="414"/>
      <c r="CP26" s="414"/>
      <c r="CQ26" s="414"/>
      <c r="CR26" s="414"/>
      <c r="CS26" s="414"/>
      <c r="CT26" s="414"/>
      <c r="CU26" s="414"/>
      <c r="CV26" s="414"/>
      <c r="CW26" s="414"/>
      <c r="CX26" s="414"/>
      <c r="CY26" s="414"/>
      <c r="CZ26" s="414"/>
      <c r="DA26" s="414"/>
      <c r="DB26" s="414"/>
      <c r="DC26" s="414"/>
      <c r="DD26" s="414"/>
      <c r="DE26" s="414"/>
      <c r="DF26" s="414"/>
      <c r="DG26" s="414"/>
      <c r="DH26" s="414"/>
      <c r="DI26" s="414"/>
      <c r="DJ26" s="414"/>
      <c r="DK26" s="414"/>
      <c r="DL26" s="414"/>
      <c r="DM26" s="414"/>
      <c r="DN26" s="414"/>
      <c r="DO26" s="414"/>
      <c r="DP26" s="414"/>
      <c r="DQ26" s="414"/>
      <c r="DR26" s="414"/>
      <c r="DS26" s="414"/>
      <c r="DT26" s="414"/>
      <c r="DU26" s="414"/>
      <c r="DV26" s="414"/>
      <c r="DW26" s="414"/>
      <c r="DX26" s="414"/>
      <c r="DY26" s="414"/>
      <c r="DZ26" s="414"/>
      <c r="EA26" s="414"/>
      <c r="EB26" s="414"/>
      <c r="EC26" s="414"/>
      <c r="ED26" s="414"/>
      <c r="EE26" s="414"/>
      <c r="EF26" s="414"/>
      <c r="EG26" s="414"/>
      <c r="EH26" s="414"/>
      <c r="EI26" s="414"/>
      <c r="EJ26" s="414"/>
      <c r="EK26" s="414"/>
      <c r="EL26" s="414"/>
      <c r="EM26" s="414"/>
      <c r="EN26" s="414"/>
      <c r="EO26" s="414"/>
      <c r="EP26" s="414"/>
      <c r="EQ26" s="414"/>
      <c r="ER26" s="414"/>
      <c r="ES26" s="414"/>
      <c r="ET26" s="414"/>
      <c r="EU26" s="414"/>
      <c r="EV26" s="414"/>
      <c r="EW26" s="414"/>
      <c r="EX26" s="414"/>
      <c r="EY26" s="414"/>
      <c r="EZ26" s="414"/>
      <c r="FA26" s="414"/>
      <c r="FB26" s="414"/>
      <c r="FC26" s="414"/>
      <c r="FD26" s="414"/>
      <c r="FE26" s="414"/>
      <c r="FF26" s="414"/>
      <c r="FG26" s="414"/>
      <c r="FH26" s="414"/>
      <c r="FI26" s="414"/>
      <c r="FJ26" s="414"/>
      <c r="FK26" s="414"/>
      <c r="FL26" s="414"/>
      <c r="FM26" s="414"/>
      <c r="FN26" s="414"/>
      <c r="FO26" s="414"/>
      <c r="FP26" s="414"/>
      <c r="FQ26" s="414"/>
      <c r="FR26" s="414"/>
      <c r="FS26" s="414"/>
      <c r="FT26" s="414"/>
      <c r="FU26" s="414"/>
      <c r="FV26" s="414"/>
      <c r="FW26" s="414"/>
      <c r="FX26" s="414"/>
      <c r="FY26" s="414"/>
      <c r="FZ26" s="414"/>
      <c r="GA26" s="414"/>
      <c r="GB26" s="414"/>
      <c r="GC26" s="414"/>
      <c r="GD26" s="414"/>
      <c r="GE26" s="414"/>
      <c r="GF26" s="414"/>
      <c r="GG26" s="414"/>
      <c r="GH26" s="414"/>
      <c r="GI26" s="414"/>
      <c r="GJ26" s="414"/>
      <c r="GK26" s="414"/>
      <c r="GL26" s="414"/>
      <c r="GM26" s="414"/>
      <c r="GN26" s="414"/>
      <c r="GO26" s="414"/>
      <c r="GP26" s="414"/>
      <c r="GQ26" s="414"/>
      <c r="GR26" s="414"/>
      <c r="GS26" s="414"/>
      <c r="GT26" s="414"/>
      <c r="GU26" s="414"/>
      <c r="GV26" s="414"/>
      <c r="GW26" s="414"/>
      <c r="GX26" s="414"/>
      <c r="GY26" s="414"/>
      <c r="GZ26" s="414"/>
      <c r="HA26" s="414"/>
      <c r="HB26" s="414"/>
      <c r="HC26" s="414"/>
      <c r="HD26" s="414"/>
      <c r="HE26" s="414"/>
      <c r="HF26" s="414"/>
      <c r="HG26" s="414"/>
      <c r="HH26" s="414"/>
      <c r="HI26" s="414"/>
      <c r="HJ26" s="414"/>
      <c r="HK26" s="414"/>
      <c r="HL26" s="414"/>
      <c r="HM26" s="414"/>
      <c r="HN26" s="414"/>
      <c r="HO26" s="414"/>
      <c r="HP26" s="414"/>
      <c r="HQ26" s="414"/>
      <c r="HR26" s="414"/>
      <c r="HS26" s="414"/>
      <c r="HT26" s="414"/>
      <c r="HU26" s="414"/>
      <c r="HV26" s="414"/>
      <c r="HW26" s="414"/>
      <c r="HX26" s="414"/>
      <c r="HY26" s="414"/>
      <c r="HZ26" s="414"/>
      <c r="IA26" s="414"/>
      <c r="IB26" s="414"/>
      <c r="IC26" s="414"/>
      <c r="ID26" s="414"/>
      <c r="IE26" s="414"/>
      <c r="IF26" s="414"/>
      <c r="IG26" s="414"/>
      <c r="IH26" s="414"/>
      <c r="II26" s="414"/>
      <c r="IJ26" s="414"/>
      <c r="IK26" s="414"/>
      <c r="IL26" s="414"/>
      <c r="IM26" s="414"/>
      <c r="IN26" s="414"/>
      <c r="IO26" s="414"/>
      <c r="IP26" s="414"/>
      <c r="IQ26" s="414"/>
      <c r="IR26" s="414"/>
      <c r="IS26" s="414"/>
      <c r="IT26" s="414"/>
      <c r="IU26" s="414"/>
      <c r="IV26" s="414"/>
      <c r="IW26" s="414"/>
      <c r="IX26" s="414"/>
      <c r="IY26" s="414"/>
      <c r="IZ26" s="414"/>
      <c r="JA26" s="414"/>
      <c r="JB26" s="414"/>
      <c r="JC26" s="414"/>
      <c r="JD26" s="414"/>
      <c r="JE26" s="414"/>
      <c r="JF26" s="414"/>
      <c r="JG26" s="414"/>
      <c r="JH26" s="414"/>
      <c r="JI26" s="414"/>
      <c r="JJ26" s="414"/>
      <c r="JK26" s="414"/>
      <c r="JL26" s="414"/>
      <c r="JM26" s="414"/>
      <c r="JN26" s="414"/>
      <c r="JO26" s="414"/>
      <c r="JP26" s="414"/>
      <c r="JQ26" s="414"/>
      <c r="JR26" s="414"/>
      <c r="JS26" s="414"/>
      <c r="JT26" s="414"/>
      <c r="JU26" s="414"/>
      <c r="JV26" s="414"/>
      <c r="JW26" s="414"/>
      <c r="JX26" s="414"/>
      <c r="JY26" s="414"/>
      <c r="JZ26" s="414"/>
      <c r="KA26" s="414"/>
      <c r="KB26" s="414"/>
      <c r="KC26" s="414"/>
      <c r="KD26" s="414"/>
      <c r="KE26" s="414"/>
      <c r="KF26" s="414"/>
      <c r="KG26" s="414"/>
      <c r="KH26" s="414"/>
      <c r="KI26" s="414"/>
      <c r="KJ26" s="414"/>
      <c r="KK26" s="414"/>
      <c r="KL26" s="414"/>
      <c r="KM26" s="414"/>
      <c r="KN26" s="414"/>
      <c r="KO26" s="414"/>
      <c r="KP26" s="414"/>
      <c r="KQ26" s="414"/>
      <c r="KR26" s="414"/>
      <c r="KS26" s="414"/>
      <c r="KT26" s="414"/>
      <c r="KU26" s="414"/>
      <c r="KV26" s="414"/>
      <c r="KW26" s="414"/>
      <c r="KX26" s="414"/>
      <c r="KY26" s="414"/>
      <c r="KZ26" s="414"/>
      <c r="LA26" s="414"/>
      <c r="LB26" s="414"/>
      <c r="LC26" s="414"/>
      <c r="LD26" s="414"/>
      <c r="LE26" s="414"/>
      <c r="LF26" s="414"/>
      <c r="LG26" s="414"/>
      <c r="LH26" s="414"/>
      <c r="LI26" s="414"/>
      <c r="LJ26" s="414"/>
      <c r="LK26" s="414"/>
      <c r="LL26" s="414"/>
      <c r="LM26" s="414"/>
      <c r="LN26" s="414"/>
      <c r="LO26" s="414"/>
      <c r="LP26" s="414"/>
      <c r="LQ26" s="414"/>
      <c r="LR26" s="414"/>
      <c r="LS26" s="414"/>
      <c r="LT26" s="414"/>
      <c r="LU26" s="414"/>
      <c r="LV26" s="414"/>
      <c r="LW26" s="414"/>
      <c r="LX26" s="414"/>
      <c r="LY26" s="414"/>
      <c r="LZ26" s="414"/>
      <c r="MA26" s="414"/>
      <c r="MB26" s="414"/>
      <c r="MC26" s="414"/>
      <c r="MD26" s="414"/>
      <c r="ME26" s="414"/>
      <c r="MF26" s="414"/>
      <c r="MG26" s="414"/>
      <c r="MH26" s="414"/>
      <c r="MI26" s="414"/>
      <c r="MJ26" s="414"/>
      <c r="MK26" s="414"/>
      <c r="ML26" s="414"/>
      <c r="MM26" s="414"/>
      <c r="MN26" s="414"/>
      <c r="MO26" s="414"/>
      <c r="MP26" s="414"/>
      <c r="MQ26" s="414"/>
      <c r="MR26" s="414"/>
      <c r="MS26" s="414"/>
      <c r="MT26" s="414"/>
      <c r="MU26" s="414"/>
      <c r="MV26" s="414"/>
      <c r="MW26" s="414"/>
      <c r="MX26" s="414"/>
      <c r="MY26" s="414"/>
      <c r="MZ26" s="414"/>
      <c r="NA26" s="414"/>
      <c r="NB26" s="414"/>
      <c r="NC26" s="414"/>
      <c r="ND26" s="414"/>
      <c r="NE26" s="414"/>
      <c r="NF26" s="414"/>
      <c r="NG26" s="414"/>
      <c r="NH26" s="414"/>
      <c r="NI26" s="414"/>
      <c r="NJ26" s="414"/>
      <c r="NK26" s="414"/>
      <c r="NL26" s="414"/>
      <c r="NM26" s="414"/>
      <c r="NN26" s="414"/>
      <c r="NO26" s="414"/>
      <c r="NP26" s="414"/>
      <c r="NQ26" s="414"/>
      <c r="NR26" s="414"/>
      <c r="NS26" s="414"/>
      <c r="NT26" s="414"/>
      <c r="NU26" s="414"/>
      <c r="NV26" s="414"/>
      <c r="NW26" s="414"/>
      <c r="NX26" s="414"/>
      <c r="NY26" s="414"/>
      <c r="NZ26" s="414"/>
      <c r="OA26" s="414"/>
      <c r="OB26" s="414"/>
      <c r="OC26" s="414"/>
      <c r="OD26" s="414"/>
      <c r="OE26" s="414"/>
      <c r="OF26" s="414"/>
      <c r="OG26" s="414"/>
      <c r="OH26" s="414"/>
      <c r="OI26" s="414"/>
      <c r="OJ26" s="414"/>
      <c r="OK26" s="414"/>
      <c r="OL26" s="414"/>
      <c r="OM26" s="414"/>
      <c r="ON26" s="414"/>
      <c r="OO26" s="414"/>
      <c r="OP26" s="414"/>
      <c r="OQ26" s="414"/>
      <c r="OR26" s="414"/>
      <c r="OS26" s="414"/>
      <c r="OT26" s="414"/>
      <c r="OU26" s="414"/>
      <c r="OV26" s="414"/>
      <c r="OW26" s="414"/>
      <c r="OX26" s="414"/>
      <c r="OY26" s="414"/>
      <c r="OZ26" s="414"/>
      <c r="PA26" s="414"/>
      <c r="PB26" s="414"/>
      <c r="PC26" s="414"/>
      <c r="PD26" s="414"/>
      <c r="PE26" s="414"/>
      <c r="PF26" s="414"/>
      <c r="PG26" s="414"/>
      <c r="PH26" s="414"/>
      <c r="PI26" s="414"/>
      <c r="PJ26" s="414"/>
      <c r="PK26" s="414"/>
      <c r="PL26" s="414"/>
      <c r="PM26" s="414"/>
      <c r="PN26" s="414"/>
      <c r="PO26" s="414"/>
      <c r="PP26" s="414"/>
      <c r="PQ26" s="414"/>
      <c r="PR26" s="414"/>
      <c r="PS26" s="414"/>
      <c r="PT26" s="414"/>
      <c r="PU26" s="414"/>
      <c r="PV26" s="414"/>
      <c r="PW26" s="414"/>
      <c r="PX26" s="414"/>
      <c r="PY26" s="414"/>
      <c r="PZ26" s="414"/>
      <c r="QA26" s="414"/>
      <c r="QB26" s="414"/>
      <c r="QC26" s="414"/>
      <c r="QD26" s="414"/>
      <c r="QE26" s="414"/>
      <c r="QF26" s="414"/>
      <c r="QG26" s="414"/>
      <c r="QH26" s="414"/>
      <c r="QI26" s="414"/>
      <c r="QJ26" s="414"/>
      <c r="QK26" s="414"/>
      <c r="QL26" s="414"/>
      <c r="QM26" s="414"/>
      <c r="QN26" s="414"/>
      <c r="QO26" s="414"/>
      <c r="QP26" s="414"/>
      <c r="QQ26" s="414"/>
      <c r="QR26" s="414"/>
      <c r="QS26" s="414"/>
      <c r="QT26" s="414"/>
      <c r="QU26" s="414"/>
      <c r="QV26" s="414"/>
      <c r="QW26" s="414"/>
      <c r="QX26" s="414"/>
      <c r="QY26" s="414"/>
      <c r="QZ26" s="414"/>
      <c r="RA26" s="414"/>
      <c r="RB26" s="414"/>
      <c r="RC26" s="414"/>
      <c r="RD26" s="414"/>
      <c r="RE26" s="414"/>
      <c r="RF26" s="414"/>
      <c r="RG26" s="414"/>
      <c r="RH26" s="414"/>
      <c r="RI26" s="414"/>
      <c r="RJ26" s="414"/>
      <c r="RK26" s="414"/>
      <c r="RL26" s="414"/>
      <c r="RM26" s="414"/>
      <c r="RN26" s="414"/>
      <c r="RO26" s="414"/>
      <c r="RP26" s="414"/>
      <c r="RQ26" s="414"/>
      <c r="RR26" s="414"/>
      <c r="RS26" s="414"/>
      <c r="RT26" s="414"/>
      <c r="RU26" s="414"/>
      <c r="RV26" s="414"/>
      <c r="RW26" s="414"/>
      <c r="RX26" s="414"/>
      <c r="RY26" s="414"/>
      <c r="RZ26" s="414"/>
      <c r="SA26" s="414"/>
      <c r="SB26" s="414"/>
      <c r="SC26" s="414"/>
      <c r="SD26" s="414"/>
      <c r="SE26" s="414"/>
      <c r="SF26" s="414"/>
      <c r="SG26" s="414"/>
      <c r="SH26" s="414"/>
      <c r="SI26" s="414"/>
      <c r="SJ26" s="414"/>
      <c r="SK26" s="414"/>
      <c r="SL26" s="414"/>
      <c r="SM26" s="414"/>
      <c r="SN26" s="414"/>
      <c r="SO26" s="414"/>
      <c r="SP26" s="414"/>
      <c r="SQ26" s="414"/>
      <c r="SR26" s="414"/>
      <c r="SS26" s="414"/>
      <c r="ST26" s="414"/>
      <c r="SU26" s="414"/>
      <c r="SV26" s="414"/>
      <c r="SW26" s="414"/>
      <c r="SX26" s="414"/>
      <c r="SY26" s="414"/>
      <c r="SZ26" s="414"/>
      <c r="TA26" s="414"/>
      <c r="TB26" s="414"/>
      <c r="TC26" s="414"/>
      <c r="TD26" s="414"/>
      <c r="TE26" s="414"/>
      <c r="TF26" s="414"/>
      <c r="TG26" s="414"/>
      <c r="TH26" s="414"/>
      <c r="TI26" s="414"/>
      <c r="TJ26" s="414"/>
    </row>
    <row r="27" spans="1:530" s="423" customFormat="1" ht="15" customHeight="1" outlineLevel="2">
      <c r="A27" s="422" t="str">
        <f t="shared" ca="1" si="0"/>
        <v># - FF&amp;E</v>
      </c>
      <c r="B27" s="424" t="str">
        <f t="shared" ca="1" si="1"/>
        <v>#</v>
      </c>
      <c r="C27" s="424" t="str">
        <f t="shared" ca="1" si="1"/>
        <v>Asset</v>
      </c>
      <c r="D27" s="425"/>
      <c r="E27" s="428" t="str">
        <f>+Development!E176</f>
        <v>FF&amp;E</v>
      </c>
      <c r="F27" s="428"/>
      <c r="G27" s="1204">
        <f t="shared" ca="1" si="2"/>
        <v>2.6985527406553592E-2</v>
      </c>
      <c r="H27" s="1204"/>
      <c r="I27" s="430">
        <f>+Development!G196</f>
        <v>6448298.9239408392</v>
      </c>
      <c r="J27" s="429"/>
      <c r="K27" s="429"/>
      <c r="L27" s="431">
        <f t="shared" si="3"/>
        <v>13977.475649465014</v>
      </c>
      <c r="M27" s="432"/>
      <c r="N27" s="431">
        <f t="shared" si="4"/>
        <v>5194.1350012625735</v>
      </c>
      <c r="O27" s="433"/>
      <c r="P27" s="434">
        <f t="shared" si="5"/>
        <v>8.5089775896757409</v>
      </c>
      <c r="Q27" s="433"/>
      <c r="R27" s="434">
        <f t="shared" si="6"/>
        <v>15.040992090178415</v>
      </c>
      <c r="S27" s="429"/>
      <c r="T27" s="414"/>
      <c r="U27" s="414"/>
      <c r="V27" s="414"/>
      <c r="W27" s="414"/>
      <c r="X27" s="414"/>
      <c r="Y27" s="414"/>
      <c r="Z27" s="414"/>
      <c r="AA27" s="414"/>
      <c r="AB27" s="414"/>
      <c r="AC27" s="414"/>
      <c r="AD27" s="414"/>
      <c r="AE27" s="414"/>
      <c r="AF27" s="414"/>
      <c r="AG27" s="414"/>
      <c r="AH27" s="414"/>
      <c r="AI27" s="414"/>
      <c r="AJ27" s="414"/>
      <c r="AK27" s="414"/>
      <c r="AL27" s="414"/>
      <c r="AM27" s="414"/>
      <c r="AN27" s="414"/>
      <c r="AO27" s="414"/>
      <c r="AP27" s="414"/>
      <c r="AQ27" s="414"/>
      <c r="AR27" s="414"/>
      <c r="AS27" s="414"/>
      <c r="AT27" s="414"/>
      <c r="AU27" s="414"/>
      <c r="AV27" s="414"/>
      <c r="AW27" s="414"/>
      <c r="AX27" s="414"/>
      <c r="AY27" s="414"/>
      <c r="AZ27" s="414"/>
      <c r="BA27" s="414"/>
      <c r="BB27" s="414"/>
      <c r="BC27" s="414"/>
      <c r="BD27" s="414"/>
      <c r="BE27" s="414"/>
      <c r="BF27" s="414"/>
      <c r="BG27" s="414"/>
      <c r="BH27" s="414"/>
      <c r="BI27" s="414"/>
      <c r="BJ27" s="414"/>
      <c r="BK27" s="414"/>
      <c r="BL27" s="414"/>
      <c r="BM27" s="414"/>
      <c r="BN27" s="414"/>
      <c r="BO27" s="414"/>
      <c r="BP27" s="414"/>
      <c r="BQ27" s="414"/>
      <c r="BR27" s="414"/>
      <c r="BS27" s="414"/>
      <c r="BT27" s="414"/>
      <c r="BU27" s="414"/>
      <c r="BV27" s="414"/>
      <c r="BW27" s="414"/>
      <c r="BX27" s="414"/>
      <c r="BY27" s="414"/>
      <c r="BZ27" s="414"/>
      <c r="CA27" s="414"/>
      <c r="CB27" s="414"/>
      <c r="CC27" s="414"/>
      <c r="CD27" s="414"/>
      <c r="CE27" s="414"/>
      <c r="CF27" s="414"/>
      <c r="CG27" s="414"/>
      <c r="CH27" s="414"/>
      <c r="CI27" s="414"/>
      <c r="CJ27" s="414"/>
      <c r="CK27" s="414"/>
      <c r="CL27" s="414"/>
      <c r="CM27" s="414"/>
      <c r="CN27" s="414"/>
      <c r="CO27" s="414"/>
      <c r="CP27" s="414"/>
      <c r="CQ27" s="414"/>
      <c r="CR27" s="414"/>
      <c r="CS27" s="414"/>
      <c r="CT27" s="414"/>
      <c r="CU27" s="414"/>
      <c r="CV27" s="414"/>
      <c r="CW27" s="414"/>
      <c r="CX27" s="414"/>
      <c r="CY27" s="414"/>
      <c r="CZ27" s="414"/>
      <c r="DA27" s="414"/>
      <c r="DB27" s="414"/>
      <c r="DC27" s="414"/>
      <c r="DD27" s="414"/>
      <c r="DE27" s="414"/>
      <c r="DF27" s="414"/>
      <c r="DG27" s="414"/>
      <c r="DH27" s="414"/>
      <c r="DI27" s="414"/>
      <c r="DJ27" s="414"/>
      <c r="DK27" s="414"/>
      <c r="DL27" s="414"/>
      <c r="DM27" s="414"/>
      <c r="DN27" s="414"/>
      <c r="DO27" s="414"/>
      <c r="DP27" s="414"/>
      <c r="DQ27" s="414"/>
      <c r="DR27" s="414"/>
      <c r="DS27" s="414"/>
      <c r="DT27" s="414"/>
      <c r="DU27" s="414"/>
      <c r="DV27" s="414"/>
      <c r="DW27" s="414"/>
      <c r="DX27" s="414"/>
      <c r="DY27" s="414"/>
      <c r="DZ27" s="414"/>
      <c r="EA27" s="414"/>
      <c r="EB27" s="414"/>
      <c r="EC27" s="414"/>
      <c r="ED27" s="414"/>
      <c r="EE27" s="414"/>
      <c r="EF27" s="414"/>
      <c r="EG27" s="414"/>
      <c r="EH27" s="414"/>
      <c r="EI27" s="414"/>
      <c r="EJ27" s="414"/>
      <c r="EK27" s="414"/>
      <c r="EL27" s="414"/>
      <c r="EM27" s="414"/>
      <c r="EN27" s="414"/>
      <c r="EO27" s="414"/>
      <c r="EP27" s="414"/>
      <c r="EQ27" s="414"/>
      <c r="ER27" s="414"/>
      <c r="ES27" s="414"/>
      <c r="ET27" s="414"/>
      <c r="EU27" s="414"/>
      <c r="EV27" s="414"/>
      <c r="EW27" s="414"/>
      <c r="EX27" s="414"/>
      <c r="EY27" s="414"/>
      <c r="EZ27" s="414"/>
      <c r="FA27" s="414"/>
      <c r="FB27" s="414"/>
      <c r="FC27" s="414"/>
      <c r="FD27" s="414"/>
      <c r="FE27" s="414"/>
      <c r="FF27" s="414"/>
      <c r="FG27" s="414"/>
      <c r="FH27" s="414"/>
      <c r="FI27" s="414"/>
      <c r="FJ27" s="414"/>
      <c r="FK27" s="414"/>
      <c r="FL27" s="414"/>
      <c r="FM27" s="414"/>
      <c r="FN27" s="414"/>
      <c r="FO27" s="414"/>
      <c r="FP27" s="414"/>
      <c r="FQ27" s="414"/>
      <c r="FR27" s="414"/>
      <c r="FS27" s="414"/>
      <c r="FT27" s="414"/>
      <c r="FU27" s="414"/>
      <c r="FV27" s="414"/>
      <c r="FW27" s="414"/>
      <c r="FX27" s="414"/>
      <c r="FY27" s="414"/>
      <c r="FZ27" s="414"/>
      <c r="GA27" s="414"/>
      <c r="GB27" s="414"/>
      <c r="GC27" s="414"/>
      <c r="GD27" s="414"/>
      <c r="GE27" s="414"/>
      <c r="GF27" s="414"/>
      <c r="GG27" s="414"/>
      <c r="GH27" s="414"/>
      <c r="GI27" s="414"/>
      <c r="GJ27" s="414"/>
      <c r="GK27" s="414"/>
      <c r="GL27" s="414"/>
      <c r="GM27" s="414"/>
      <c r="GN27" s="414"/>
      <c r="GO27" s="414"/>
      <c r="GP27" s="414"/>
      <c r="GQ27" s="414"/>
      <c r="GR27" s="414"/>
      <c r="GS27" s="414"/>
      <c r="GT27" s="414"/>
      <c r="GU27" s="414"/>
      <c r="GV27" s="414"/>
      <c r="GW27" s="414"/>
      <c r="GX27" s="414"/>
      <c r="GY27" s="414"/>
      <c r="GZ27" s="414"/>
      <c r="HA27" s="414"/>
      <c r="HB27" s="414"/>
      <c r="HC27" s="414"/>
      <c r="HD27" s="414"/>
      <c r="HE27" s="414"/>
      <c r="HF27" s="414"/>
      <c r="HG27" s="414"/>
      <c r="HH27" s="414"/>
      <c r="HI27" s="414"/>
      <c r="HJ27" s="414"/>
      <c r="HK27" s="414"/>
      <c r="HL27" s="414"/>
      <c r="HM27" s="414"/>
      <c r="HN27" s="414"/>
      <c r="HO27" s="414"/>
      <c r="HP27" s="414"/>
      <c r="HQ27" s="414"/>
      <c r="HR27" s="414"/>
      <c r="HS27" s="414"/>
      <c r="HT27" s="414"/>
      <c r="HU27" s="414"/>
      <c r="HV27" s="414"/>
      <c r="HW27" s="414"/>
      <c r="HX27" s="414"/>
      <c r="HY27" s="414"/>
      <c r="HZ27" s="414"/>
      <c r="IA27" s="414"/>
      <c r="IB27" s="414"/>
      <c r="IC27" s="414"/>
      <c r="ID27" s="414"/>
      <c r="IE27" s="414"/>
      <c r="IF27" s="414"/>
      <c r="IG27" s="414"/>
      <c r="IH27" s="414"/>
      <c r="II27" s="414"/>
      <c r="IJ27" s="414"/>
      <c r="IK27" s="414"/>
      <c r="IL27" s="414"/>
      <c r="IM27" s="414"/>
      <c r="IN27" s="414"/>
      <c r="IO27" s="414"/>
      <c r="IP27" s="414"/>
      <c r="IQ27" s="414"/>
      <c r="IR27" s="414"/>
      <c r="IS27" s="414"/>
      <c r="IT27" s="414"/>
      <c r="IU27" s="414"/>
      <c r="IV27" s="414"/>
      <c r="IW27" s="414"/>
      <c r="IX27" s="414"/>
      <c r="IY27" s="414"/>
      <c r="IZ27" s="414"/>
      <c r="JA27" s="414"/>
      <c r="JB27" s="414"/>
      <c r="JC27" s="414"/>
      <c r="JD27" s="414"/>
      <c r="JE27" s="414"/>
      <c r="JF27" s="414"/>
      <c r="JG27" s="414"/>
      <c r="JH27" s="414"/>
      <c r="JI27" s="414"/>
      <c r="JJ27" s="414"/>
      <c r="JK27" s="414"/>
      <c r="JL27" s="414"/>
      <c r="JM27" s="414"/>
      <c r="JN27" s="414"/>
      <c r="JO27" s="414"/>
      <c r="JP27" s="414"/>
      <c r="JQ27" s="414"/>
      <c r="JR27" s="414"/>
      <c r="JS27" s="414"/>
      <c r="JT27" s="414"/>
      <c r="JU27" s="414"/>
      <c r="JV27" s="414"/>
      <c r="JW27" s="414"/>
      <c r="JX27" s="414"/>
      <c r="JY27" s="414"/>
      <c r="JZ27" s="414"/>
      <c r="KA27" s="414"/>
      <c r="KB27" s="414"/>
      <c r="KC27" s="414"/>
      <c r="KD27" s="414"/>
      <c r="KE27" s="414"/>
      <c r="KF27" s="414"/>
      <c r="KG27" s="414"/>
      <c r="KH27" s="414"/>
      <c r="KI27" s="414"/>
      <c r="KJ27" s="414"/>
      <c r="KK27" s="414"/>
      <c r="KL27" s="414"/>
      <c r="KM27" s="414"/>
      <c r="KN27" s="414"/>
      <c r="KO27" s="414"/>
      <c r="KP27" s="414"/>
      <c r="KQ27" s="414"/>
      <c r="KR27" s="414"/>
      <c r="KS27" s="414"/>
      <c r="KT27" s="414"/>
      <c r="KU27" s="414"/>
      <c r="KV27" s="414"/>
      <c r="KW27" s="414"/>
      <c r="KX27" s="414"/>
      <c r="KY27" s="414"/>
      <c r="KZ27" s="414"/>
      <c r="LA27" s="414"/>
      <c r="LB27" s="414"/>
      <c r="LC27" s="414"/>
      <c r="LD27" s="414"/>
      <c r="LE27" s="414"/>
      <c r="LF27" s="414"/>
      <c r="LG27" s="414"/>
      <c r="LH27" s="414"/>
      <c r="LI27" s="414"/>
      <c r="LJ27" s="414"/>
      <c r="LK27" s="414"/>
      <c r="LL27" s="414"/>
      <c r="LM27" s="414"/>
      <c r="LN27" s="414"/>
      <c r="LO27" s="414"/>
      <c r="LP27" s="414"/>
      <c r="LQ27" s="414"/>
      <c r="LR27" s="414"/>
      <c r="LS27" s="414"/>
      <c r="LT27" s="414"/>
      <c r="LU27" s="414"/>
      <c r="LV27" s="414"/>
      <c r="LW27" s="414"/>
      <c r="LX27" s="414"/>
      <c r="LY27" s="414"/>
      <c r="LZ27" s="414"/>
      <c r="MA27" s="414"/>
      <c r="MB27" s="414"/>
      <c r="MC27" s="414"/>
      <c r="MD27" s="414"/>
      <c r="ME27" s="414"/>
      <c r="MF27" s="414"/>
      <c r="MG27" s="414"/>
      <c r="MH27" s="414"/>
      <c r="MI27" s="414"/>
      <c r="MJ27" s="414"/>
      <c r="MK27" s="414"/>
      <c r="ML27" s="414"/>
      <c r="MM27" s="414"/>
      <c r="MN27" s="414"/>
      <c r="MO27" s="414"/>
      <c r="MP27" s="414"/>
      <c r="MQ27" s="414"/>
      <c r="MR27" s="414"/>
      <c r="MS27" s="414"/>
      <c r="MT27" s="414"/>
      <c r="MU27" s="414"/>
      <c r="MV27" s="414"/>
      <c r="MW27" s="414"/>
      <c r="MX27" s="414"/>
      <c r="MY27" s="414"/>
      <c r="MZ27" s="414"/>
      <c r="NA27" s="414"/>
      <c r="NB27" s="414"/>
      <c r="NC27" s="414"/>
      <c r="ND27" s="414"/>
      <c r="NE27" s="414"/>
      <c r="NF27" s="414"/>
      <c r="NG27" s="414"/>
      <c r="NH27" s="414"/>
      <c r="NI27" s="414"/>
      <c r="NJ27" s="414"/>
      <c r="NK27" s="414"/>
      <c r="NL27" s="414"/>
      <c r="NM27" s="414"/>
      <c r="NN27" s="414"/>
      <c r="NO27" s="414"/>
      <c r="NP27" s="414"/>
      <c r="NQ27" s="414"/>
      <c r="NR27" s="414"/>
      <c r="NS27" s="414"/>
      <c r="NT27" s="414"/>
      <c r="NU27" s="414"/>
      <c r="NV27" s="414"/>
      <c r="NW27" s="414"/>
      <c r="NX27" s="414"/>
      <c r="NY27" s="414"/>
      <c r="NZ27" s="414"/>
      <c r="OA27" s="414"/>
      <c r="OB27" s="414"/>
      <c r="OC27" s="414"/>
      <c r="OD27" s="414"/>
      <c r="OE27" s="414"/>
      <c r="OF27" s="414"/>
      <c r="OG27" s="414"/>
      <c r="OH27" s="414"/>
      <c r="OI27" s="414"/>
      <c r="OJ27" s="414"/>
      <c r="OK27" s="414"/>
      <c r="OL27" s="414"/>
      <c r="OM27" s="414"/>
      <c r="ON27" s="414"/>
      <c r="OO27" s="414"/>
      <c r="OP27" s="414"/>
      <c r="OQ27" s="414"/>
      <c r="OR27" s="414"/>
      <c r="OS27" s="414"/>
      <c r="OT27" s="414"/>
      <c r="OU27" s="414"/>
      <c r="OV27" s="414"/>
      <c r="OW27" s="414"/>
      <c r="OX27" s="414"/>
      <c r="OY27" s="414"/>
      <c r="OZ27" s="414"/>
      <c r="PA27" s="414"/>
      <c r="PB27" s="414"/>
      <c r="PC27" s="414"/>
      <c r="PD27" s="414"/>
      <c r="PE27" s="414"/>
      <c r="PF27" s="414"/>
      <c r="PG27" s="414"/>
      <c r="PH27" s="414"/>
      <c r="PI27" s="414"/>
      <c r="PJ27" s="414"/>
      <c r="PK27" s="414"/>
      <c r="PL27" s="414"/>
      <c r="PM27" s="414"/>
      <c r="PN27" s="414"/>
      <c r="PO27" s="414"/>
      <c r="PP27" s="414"/>
      <c r="PQ27" s="414"/>
      <c r="PR27" s="414"/>
      <c r="PS27" s="414"/>
      <c r="PT27" s="414"/>
      <c r="PU27" s="414"/>
      <c r="PV27" s="414"/>
      <c r="PW27" s="414"/>
      <c r="PX27" s="414"/>
      <c r="PY27" s="414"/>
      <c r="PZ27" s="414"/>
      <c r="QA27" s="414"/>
      <c r="QB27" s="414"/>
      <c r="QC27" s="414"/>
      <c r="QD27" s="414"/>
      <c r="QE27" s="414"/>
      <c r="QF27" s="414"/>
      <c r="QG27" s="414"/>
      <c r="QH27" s="414"/>
      <c r="QI27" s="414"/>
      <c r="QJ27" s="414"/>
      <c r="QK27" s="414"/>
      <c r="QL27" s="414"/>
      <c r="QM27" s="414"/>
      <c r="QN27" s="414"/>
      <c r="QO27" s="414"/>
      <c r="QP27" s="414"/>
      <c r="QQ27" s="414"/>
      <c r="QR27" s="414"/>
      <c r="QS27" s="414"/>
      <c r="QT27" s="414"/>
      <c r="QU27" s="414"/>
      <c r="QV27" s="414"/>
      <c r="QW27" s="414"/>
      <c r="QX27" s="414"/>
      <c r="QY27" s="414"/>
      <c r="QZ27" s="414"/>
      <c r="RA27" s="414"/>
      <c r="RB27" s="414"/>
      <c r="RC27" s="414"/>
      <c r="RD27" s="414"/>
      <c r="RE27" s="414"/>
      <c r="RF27" s="414"/>
      <c r="RG27" s="414"/>
      <c r="RH27" s="414"/>
      <c r="RI27" s="414"/>
      <c r="RJ27" s="414"/>
      <c r="RK27" s="414"/>
      <c r="RL27" s="414"/>
      <c r="RM27" s="414"/>
      <c r="RN27" s="414"/>
      <c r="RO27" s="414"/>
      <c r="RP27" s="414"/>
      <c r="RQ27" s="414"/>
      <c r="RR27" s="414"/>
      <c r="RS27" s="414"/>
      <c r="RT27" s="414"/>
      <c r="RU27" s="414"/>
      <c r="RV27" s="414"/>
      <c r="RW27" s="414"/>
      <c r="RX27" s="414"/>
      <c r="RY27" s="414"/>
      <c r="RZ27" s="414"/>
      <c r="SA27" s="414"/>
      <c r="SB27" s="414"/>
      <c r="SC27" s="414"/>
      <c r="SD27" s="414"/>
      <c r="SE27" s="414"/>
      <c r="SF27" s="414"/>
      <c r="SG27" s="414"/>
      <c r="SH27" s="414"/>
      <c r="SI27" s="414"/>
      <c r="SJ27" s="414"/>
      <c r="SK27" s="414"/>
      <c r="SL27" s="414"/>
      <c r="SM27" s="414"/>
      <c r="SN27" s="414"/>
      <c r="SO27" s="414"/>
      <c r="SP27" s="414"/>
      <c r="SQ27" s="414"/>
      <c r="SR27" s="414"/>
      <c r="SS27" s="414"/>
      <c r="ST27" s="414"/>
      <c r="SU27" s="414"/>
      <c r="SV27" s="414"/>
      <c r="SW27" s="414"/>
      <c r="SX27" s="414"/>
      <c r="SY27" s="414"/>
      <c r="SZ27" s="414"/>
      <c r="TA27" s="414"/>
      <c r="TB27" s="414"/>
      <c r="TC27" s="414"/>
      <c r="TD27" s="414"/>
      <c r="TE27" s="414"/>
      <c r="TF27" s="414"/>
      <c r="TG27" s="414"/>
      <c r="TH27" s="414"/>
      <c r="TI27" s="414"/>
      <c r="TJ27" s="414"/>
    </row>
    <row r="28" spans="1:530" s="423" customFormat="1" ht="15" customHeight="1" outlineLevel="2">
      <c r="A28" s="422" t="str">
        <f t="shared" ca="1" si="0"/>
        <v># - Taxes and Insurance</v>
      </c>
      <c r="B28" s="424" t="str">
        <f t="shared" ca="1" si="1"/>
        <v>#</v>
      </c>
      <c r="C28" s="424" t="str">
        <f t="shared" ca="1" si="1"/>
        <v>Asset</v>
      </c>
      <c r="D28" s="425"/>
      <c r="E28" s="428" t="str">
        <f>+Development!E198</f>
        <v>Taxes and Insurance</v>
      </c>
      <c r="F28" s="428"/>
      <c r="G28" s="1204">
        <f t="shared" ca="1" si="2"/>
        <v>1.2581166603086964E-2</v>
      </c>
      <c r="H28" s="1204"/>
      <c r="I28" s="430">
        <f ca="1">+Development!G205</f>
        <v>3006319.7152449908</v>
      </c>
      <c r="J28" s="429"/>
      <c r="K28" s="429"/>
      <c r="L28" s="431">
        <f t="shared" ca="1" si="3"/>
        <v>6516.5652383656425</v>
      </c>
      <c r="M28" s="432"/>
      <c r="N28" s="431">
        <f t="shared" ca="1" si="4"/>
        <v>2421.6046188498631</v>
      </c>
      <c r="O28" s="433"/>
      <c r="P28" s="434">
        <f t="shared" ca="1" si="5"/>
        <v>3.9670473385539773</v>
      </c>
      <c r="Q28" s="433"/>
      <c r="R28" s="434">
        <f t="shared" ca="1" si="6"/>
        <v>7.0123968492937987</v>
      </c>
      <c r="S28" s="429"/>
      <c r="T28" s="414"/>
      <c r="U28" s="414"/>
      <c r="V28" s="414"/>
      <c r="W28" s="414"/>
      <c r="X28" s="414"/>
      <c r="Y28" s="414"/>
      <c r="Z28" s="414"/>
      <c r="AA28" s="414"/>
      <c r="AB28" s="414"/>
      <c r="AC28" s="414"/>
      <c r="AD28" s="414"/>
      <c r="AE28" s="414"/>
      <c r="AF28" s="414"/>
      <c r="AG28" s="414"/>
      <c r="AH28" s="414"/>
      <c r="AI28" s="414"/>
      <c r="AJ28" s="414"/>
      <c r="AK28" s="414"/>
      <c r="AL28" s="414"/>
      <c r="AM28" s="414"/>
      <c r="AN28" s="414"/>
      <c r="AO28" s="414"/>
      <c r="AP28" s="414"/>
      <c r="AQ28" s="414"/>
      <c r="AR28" s="414"/>
      <c r="AS28" s="414"/>
      <c r="AT28" s="414"/>
      <c r="AU28" s="414"/>
      <c r="AV28" s="414"/>
      <c r="AW28" s="414"/>
      <c r="AX28" s="414"/>
      <c r="AY28" s="414"/>
      <c r="AZ28" s="414"/>
      <c r="BA28" s="414"/>
      <c r="BB28" s="414"/>
      <c r="BC28" s="414"/>
      <c r="BD28" s="414"/>
      <c r="BE28" s="414"/>
      <c r="BF28" s="414"/>
      <c r="BG28" s="414"/>
      <c r="BH28" s="414"/>
      <c r="BI28" s="414"/>
      <c r="BJ28" s="414"/>
      <c r="BK28" s="414"/>
      <c r="BL28" s="414"/>
      <c r="BM28" s="414"/>
      <c r="BN28" s="414"/>
      <c r="BO28" s="414"/>
      <c r="BP28" s="414"/>
      <c r="BQ28" s="414"/>
      <c r="BR28" s="414"/>
      <c r="BS28" s="414"/>
      <c r="BT28" s="414"/>
      <c r="BU28" s="414"/>
      <c r="BV28" s="414"/>
      <c r="BW28" s="414"/>
      <c r="BX28" s="414"/>
      <c r="BY28" s="414"/>
      <c r="BZ28" s="414"/>
      <c r="CA28" s="414"/>
      <c r="CB28" s="414"/>
      <c r="CC28" s="414"/>
      <c r="CD28" s="414"/>
      <c r="CE28" s="414"/>
      <c r="CF28" s="414"/>
      <c r="CG28" s="414"/>
      <c r="CH28" s="414"/>
      <c r="CI28" s="414"/>
      <c r="CJ28" s="414"/>
      <c r="CK28" s="414"/>
      <c r="CL28" s="414"/>
      <c r="CM28" s="414"/>
      <c r="CN28" s="414"/>
      <c r="CO28" s="414"/>
      <c r="CP28" s="414"/>
      <c r="CQ28" s="414"/>
      <c r="CR28" s="414"/>
      <c r="CS28" s="414"/>
      <c r="CT28" s="414"/>
      <c r="CU28" s="414"/>
      <c r="CV28" s="414"/>
      <c r="CW28" s="414"/>
      <c r="CX28" s="414"/>
      <c r="CY28" s="414"/>
      <c r="CZ28" s="414"/>
      <c r="DA28" s="414"/>
      <c r="DB28" s="414"/>
      <c r="DC28" s="414"/>
      <c r="DD28" s="414"/>
      <c r="DE28" s="414"/>
      <c r="DF28" s="414"/>
      <c r="DG28" s="414"/>
      <c r="DH28" s="414"/>
      <c r="DI28" s="414"/>
      <c r="DJ28" s="414"/>
      <c r="DK28" s="414"/>
      <c r="DL28" s="414"/>
      <c r="DM28" s="414"/>
      <c r="DN28" s="414"/>
      <c r="DO28" s="414"/>
      <c r="DP28" s="414"/>
      <c r="DQ28" s="414"/>
      <c r="DR28" s="414"/>
      <c r="DS28" s="414"/>
      <c r="DT28" s="414"/>
      <c r="DU28" s="414"/>
      <c r="DV28" s="414"/>
      <c r="DW28" s="414"/>
      <c r="DX28" s="414"/>
      <c r="DY28" s="414"/>
      <c r="DZ28" s="414"/>
      <c r="EA28" s="414"/>
      <c r="EB28" s="414"/>
      <c r="EC28" s="414"/>
      <c r="ED28" s="414"/>
      <c r="EE28" s="414"/>
      <c r="EF28" s="414"/>
      <c r="EG28" s="414"/>
      <c r="EH28" s="414"/>
      <c r="EI28" s="414"/>
      <c r="EJ28" s="414"/>
      <c r="EK28" s="414"/>
      <c r="EL28" s="414"/>
      <c r="EM28" s="414"/>
      <c r="EN28" s="414"/>
      <c r="EO28" s="414"/>
      <c r="EP28" s="414"/>
      <c r="EQ28" s="414"/>
      <c r="ER28" s="414"/>
      <c r="ES28" s="414"/>
      <c r="ET28" s="414"/>
      <c r="EU28" s="414"/>
      <c r="EV28" s="414"/>
      <c r="EW28" s="414"/>
      <c r="EX28" s="414"/>
      <c r="EY28" s="414"/>
      <c r="EZ28" s="414"/>
      <c r="FA28" s="414"/>
      <c r="FB28" s="414"/>
      <c r="FC28" s="414"/>
      <c r="FD28" s="414"/>
      <c r="FE28" s="414"/>
      <c r="FF28" s="414"/>
      <c r="FG28" s="414"/>
      <c r="FH28" s="414"/>
      <c r="FI28" s="414"/>
      <c r="FJ28" s="414"/>
      <c r="FK28" s="414"/>
      <c r="FL28" s="414"/>
      <c r="FM28" s="414"/>
      <c r="FN28" s="414"/>
      <c r="FO28" s="414"/>
      <c r="FP28" s="414"/>
      <c r="FQ28" s="414"/>
      <c r="FR28" s="414"/>
      <c r="FS28" s="414"/>
      <c r="FT28" s="414"/>
      <c r="FU28" s="414"/>
      <c r="FV28" s="414"/>
      <c r="FW28" s="414"/>
      <c r="FX28" s="414"/>
      <c r="FY28" s="414"/>
      <c r="FZ28" s="414"/>
      <c r="GA28" s="414"/>
      <c r="GB28" s="414"/>
      <c r="GC28" s="414"/>
      <c r="GD28" s="414"/>
      <c r="GE28" s="414"/>
      <c r="GF28" s="414"/>
      <c r="GG28" s="414"/>
      <c r="GH28" s="414"/>
      <c r="GI28" s="414"/>
      <c r="GJ28" s="414"/>
      <c r="GK28" s="414"/>
      <c r="GL28" s="414"/>
      <c r="GM28" s="414"/>
      <c r="GN28" s="414"/>
      <c r="GO28" s="414"/>
      <c r="GP28" s="414"/>
      <c r="GQ28" s="414"/>
      <c r="GR28" s="414"/>
      <c r="GS28" s="414"/>
      <c r="GT28" s="414"/>
      <c r="GU28" s="414"/>
      <c r="GV28" s="414"/>
      <c r="GW28" s="414"/>
      <c r="GX28" s="414"/>
      <c r="GY28" s="414"/>
      <c r="GZ28" s="414"/>
      <c r="HA28" s="414"/>
      <c r="HB28" s="414"/>
      <c r="HC28" s="414"/>
      <c r="HD28" s="414"/>
      <c r="HE28" s="414"/>
      <c r="HF28" s="414"/>
      <c r="HG28" s="414"/>
      <c r="HH28" s="414"/>
      <c r="HI28" s="414"/>
      <c r="HJ28" s="414"/>
      <c r="HK28" s="414"/>
      <c r="HL28" s="414"/>
      <c r="HM28" s="414"/>
      <c r="HN28" s="414"/>
      <c r="HO28" s="414"/>
      <c r="HP28" s="414"/>
      <c r="HQ28" s="414"/>
      <c r="HR28" s="414"/>
      <c r="HS28" s="414"/>
      <c r="HT28" s="414"/>
      <c r="HU28" s="414"/>
      <c r="HV28" s="414"/>
      <c r="HW28" s="414"/>
      <c r="HX28" s="414"/>
      <c r="HY28" s="414"/>
      <c r="HZ28" s="414"/>
      <c r="IA28" s="414"/>
      <c r="IB28" s="414"/>
      <c r="IC28" s="414"/>
      <c r="ID28" s="414"/>
      <c r="IE28" s="414"/>
      <c r="IF28" s="414"/>
      <c r="IG28" s="414"/>
      <c r="IH28" s="414"/>
      <c r="II28" s="414"/>
      <c r="IJ28" s="414"/>
      <c r="IK28" s="414"/>
      <c r="IL28" s="414"/>
      <c r="IM28" s="414"/>
      <c r="IN28" s="414"/>
      <c r="IO28" s="414"/>
      <c r="IP28" s="414"/>
      <c r="IQ28" s="414"/>
      <c r="IR28" s="414"/>
      <c r="IS28" s="414"/>
      <c r="IT28" s="414"/>
      <c r="IU28" s="414"/>
      <c r="IV28" s="414"/>
      <c r="IW28" s="414"/>
      <c r="IX28" s="414"/>
      <c r="IY28" s="414"/>
      <c r="IZ28" s="414"/>
      <c r="JA28" s="414"/>
      <c r="JB28" s="414"/>
      <c r="JC28" s="414"/>
      <c r="JD28" s="414"/>
      <c r="JE28" s="414"/>
      <c r="JF28" s="414"/>
      <c r="JG28" s="414"/>
      <c r="JH28" s="414"/>
      <c r="JI28" s="414"/>
      <c r="JJ28" s="414"/>
      <c r="JK28" s="414"/>
      <c r="JL28" s="414"/>
      <c r="JM28" s="414"/>
      <c r="JN28" s="414"/>
      <c r="JO28" s="414"/>
      <c r="JP28" s="414"/>
      <c r="JQ28" s="414"/>
      <c r="JR28" s="414"/>
      <c r="JS28" s="414"/>
      <c r="JT28" s="414"/>
      <c r="JU28" s="414"/>
      <c r="JV28" s="414"/>
      <c r="JW28" s="414"/>
      <c r="JX28" s="414"/>
      <c r="JY28" s="414"/>
      <c r="JZ28" s="414"/>
      <c r="KA28" s="414"/>
      <c r="KB28" s="414"/>
      <c r="KC28" s="414"/>
      <c r="KD28" s="414"/>
      <c r="KE28" s="414"/>
      <c r="KF28" s="414"/>
      <c r="KG28" s="414"/>
      <c r="KH28" s="414"/>
      <c r="KI28" s="414"/>
      <c r="KJ28" s="414"/>
      <c r="KK28" s="414"/>
      <c r="KL28" s="414"/>
      <c r="KM28" s="414"/>
      <c r="KN28" s="414"/>
      <c r="KO28" s="414"/>
      <c r="KP28" s="414"/>
      <c r="KQ28" s="414"/>
      <c r="KR28" s="414"/>
      <c r="KS28" s="414"/>
      <c r="KT28" s="414"/>
      <c r="KU28" s="414"/>
      <c r="KV28" s="414"/>
      <c r="KW28" s="414"/>
      <c r="KX28" s="414"/>
      <c r="KY28" s="414"/>
      <c r="KZ28" s="414"/>
      <c r="LA28" s="414"/>
      <c r="LB28" s="414"/>
      <c r="LC28" s="414"/>
      <c r="LD28" s="414"/>
      <c r="LE28" s="414"/>
      <c r="LF28" s="414"/>
      <c r="LG28" s="414"/>
      <c r="LH28" s="414"/>
      <c r="LI28" s="414"/>
      <c r="LJ28" s="414"/>
      <c r="LK28" s="414"/>
      <c r="LL28" s="414"/>
      <c r="LM28" s="414"/>
      <c r="LN28" s="414"/>
      <c r="LO28" s="414"/>
      <c r="LP28" s="414"/>
      <c r="LQ28" s="414"/>
      <c r="LR28" s="414"/>
      <c r="LS28" s="414"/>
      <c r="LT28" s="414"/>
      <c r="LU28" s="414"/>
      <c r="LV28" s="414"/>
      <c r="LW28" s="414"/>
      <c r="LX28" s="414"/>
      <c r="LY28" s="414"/>
      <c r="LZ28" s="414"/>
      <c r="MA28" s="414"/>
      <c r="MB28" s="414"/>
      <c r="MC28" s="414"/>
      <c r="MD28" s="414"/>
      <c r="ME28" s="414"/>
      <c r="MF28" s="414"/>
      <c r="MG28" s="414"/>
      <c r="MH28" s="414"/>
      <c r="MI28" s="414"/>
      <c r="MJ28" s="414"/>
      <c r="MK28" s="414"/>
      <c r="ML28" s="414"/>
      <c r="MM28" s="414"/>
      <c r="MN28" s="414"/>
      <c r="MO28" s="414"/>
      <c r="MP28" s="414"/>
      <c r="MQ28" s="414"/>
      <c r="MR28" s="414"/>
      <c r="MS28" s="414"/>
      <c r="MT28" s="414"/>
      <c r="MU28" s="414"/>
      <c r="MV28" s="414"/>
      <c r="MW28" s="414"/>
      <c r="MX28" s="414"/>
      <c r="MY28" s="414"/>
      <c r="MZ28" s="414"/>
      <c r="NA28" s="414"/>
      <c r="NB28" s="414"/>
      <c r="NC28" s="414"/>
      <c r="ND28" s="414"/>
      <c r="NE28" s="414"/>
      <c r="NF28" s="414"/>
      <c r="NG28" s="414"/>
      <c r="NH28" s="414"/>
      <c r="NI28" s="414"/>
      <c r="NJ28" s="414"/>
      <c r="NK28" s="414"/>
      <c r="NL28" s="414"/>
      <c r="NM28" s="414"/>
      <c r="NN28" s="414"/>
      <c r="NO28" s="414"/>
      <c r="NP28" s="414"/>
      <c r="NQ28" s="414"/>
      <c r="NR28" s="414"/>
      <c r="NS28" s="414"/>
      <c r="NT28" s="414"/>
      <c r="NU28" s="414"/>
      <c r="NV28" s="414"/>
      <c r="NW28" s="414"/>
      <c r="NX28" s="414"/>
      <c r="NY28" s="414"/>
      <c r="NZ28" s="414"/>
      <c r="OA28" s="414"/>
      <c r="OB28" s="414"/>
      <c r="OC28" s="414"/>
      <c r="OD28" s="414"/>
      <c r="OE28" s="414"/>
      <c r="OF28" s="414"/>
      <c r="OG28" s="414"/>
      <c r="OH28" s="414"/>
      <c r="OI28" s="414"/>
      <c r="OJ28" s="414"/>
      <c r="OK28" s="414"/>
      <c r="OL28" s="414"/>
      <c r="OM28" s="414"/>
      <c r="ON28" s="414"/>
      <c r="OO28" s="414"/>
      <c r="OP28" s="414"/>
      <c r="OQ28" s="414"/>
      <c r="OR28" s="414"/>
      <c r="OS28" s="414"/>
      <c r="OT28" s="414"/>
      <c r="OU28" s="414"/>
      <c r="OV28" s="414"/>
      <c r="OW28" s="414"/>
      <c r="OX28" s="414"/>
      <c r="OY28" s="414"/>
      <c r="OZ28" s="414"/>
      <c r="PA28" s="414"/>
      <c r="PB28" s="414"/>
      <c r="PC28" s="414"/>
      <c r="PD28" s="414"/>
      <c r="PE28" s="414"/>
      <c r="PF28" s="414"/>
      <c r="PG28" s="414"/>
      <c r="PH28" s="414"/>
      <c r="PI28" s="414"/>
      <c r="PJ28" s="414"/>
      <c r="PK28" s="414"/>
      <c r="PL28" s="414"/>
      <c r="PM28" s="414"/>
      <c r="PN28" s="414"/>
      <c r="PO28" s="414"/>
      <c r="PP28" s="414"/>
      <c r="PQ28" s="414"/>
      <c r="PR28" s="414"/>
      <c r="PS28" s="414"/>
      <c r="PT28" s="414"/>
      <c r="PU28" s="414"/>
      <c r="PV28" s="414"/>
      <c r="PW28" s="414"/>
      <c r="PX28" s="414"/>
      <c r="PY28" s="414"/>
      <c r="PZ28" s="414"/>
      <c r="QA28" s="414"/>
      <c r="QB28" s="414"/>
      <c r="QC28" s="414"/>
      <c r="QD28" s="414"/>
      <c r="QE28" s="414"/>
      <c r="QF28" s="414"/>
      <c r="QG28" s="414"/>
      <c r="QH28" s="414"/>
      <c r="QI28" s="414"/>
      <c r="QJ28" s="414"/>
      <c r="QK28" s="414"/>
      <c r="QL28" s="414"/>
      <c r="QM28" s="414"/>
      <c r="QN28" s="414"/>
      <c r="QO28" s="414"/>
      <c r="QP28" s="414"/>
      <c r="QQ28" s="414"/>
      <c r="QR28" s="414"/>
      <c r="QS28" s="414"/>
      <c r="QT28" s="414"/>
      <c r="QU28" s="414"/>
      <c r="QV28" s="414"/>
      <c r="QW28" s="414"/>
      <c r="QX28" s="414"/>
      <c r="QY28" s="414"/>
      <c r="QZ28" s="414"/>
      <c r="RA28" s="414"/>
      <c r="RB28" s="414"/>
      <c r="RC28" s="414"/>
      <c r="RD28" s="414"/>
      <c r="RE28" s="414"/>
      <c r="RF28" s="414"/>
      <c r="RG28" s="414"/>
      <c r="RH28" s="414"/>
      <c r="RI28" s="414"/>
      <c r="RJ28" s="414"/>
      <c r="RK28" s="414"/>
      <c r="RL28" s="414"/>
      <c r="RM28" s="414"/>
      <c r="RN28" s="414"/>
      <c r="RO28" s="414"/>
      <c r="RP28" s="414"/>
      <c r="RQ28" s="414"/>
      <c r="RR28" s="414"/>
      <c r="RS28" s="414"/>
      <c r="RT28" s="414"/>
      <c r="RU28" s="414"/>
      <c r="RV28" s="414"/>
      <c r="RW28" s="414"/>
      <c r="RX28" s="414"/>
      <c r="RY28" s="414"/>
      <c r="RZ28" s="414"/>
      <c r="SA28" s="414"/>
      <c r="SB28" s="414"/>
      <c r="SC28" s="414"/>
      <c r="SD28" s="414"/>
      <c r="SE28" s="414"/>
      <c r="SF28" s="414"/>
      <c r="SG28" s="414"/>
      <c r="SH28" s="414"/>
      <c r="SI28" s="414"/>
      <c r="SJ28" s="414"/>
      <c r="SK28" s="414"/>
      <c r="SL28" s="414"/>
      <c r="SM28" s="414"/>
      <c r="SN28" s="414"/>
      <c r="SO28" s="414"/>
      <c r="SP28" s="414"/>
      <c r="SQ28" s="414"/>
      <c r="SR28" s="414"/>
      <c r="SS28" s="414"/>
      <c r="ST28" s="414"/>
      <c r="SU28" s="414"/>
      <c r="SV28" s="414"/>
      <c r="SW28" s="414"/>
      <c r="SX28" s="414"/>
      <c r="SY28" s="414"/>
      <c r="SZ28" s="414"/>
      <c r="TA28" s="414"/>
      <c r="TB28" s="414"/>
      <c r="TC28" s="414"/>
      <c r="TD28" s="414"/>
      <c r="TE28" s="414"/>
      <c r="TF28" s="414"/>
      <c r="TG28" s="414"/>
      <c r="TH28" s="414"/>
      <c r="TI28" s="414"/>
      <c r="TJ28" s="414"/>
    </row>
    <row r="29" spans="1:530" s="423" customFormat="1" ht="15" customHeight="1" outlineLevel="2">
      <c r="A29" s="422" t="str">
        <f t="shared" ca="1" si="0"/>
        <v># - Construction Financing Costs</v>
      </c>
      <c r="B29" s="424" t="str">
        <f t="shared" ca="1" si="1"/>
        <v>#</v>
      </c>
      <c r="C29" s="424" t="str">
        <f t="shared" ca="1" si="1"/>
        <v>Asset</v>
      </c>
      <c r="D29" s="425"/>
      <c r="E29" s="428" t="str">
        <f>+Development!E212</f>
        <v>Construction Financing Costs</v>
      </c>
      <c r="F29" s="428"/>
      <c r="G29" s="1204">
        <f t="shared" ca="1" si="2"/>
        <v>4.1676958777000533E-2</v>
      </c>
      <c r="H29" s="1204"/>
      <c r="I29" s="430">
        <f ca="1">+Development!G225</f>
        <v>9958874.7844740227</v>
      </c>
      <c r="J29" s="429"/>
      <c r="K29" s="429"/>
      <c r="L29" s="431">
        <f t="shared" ca="1" si="3"/>
        <v>21587.07768326993</v>
      </c>
      <c r="M29" s="432"/>
      <c r="N29" s="431">
        <f t="shared" ca="1" si="4"/>
        <v>8021.9203081879914</v>
      </c>
      <c r="O29" s="433"/>
      <c r="P29" s="434">
        <f t="shared" ca="1" si="5"/>
        <v>13.141425879755593</v>
      </c>
      <c r="Q29" s="433"/>
      <c r="R29" s="434">
        <f t="shared" ca="1" si="6"/>
        <v>23.229592583590549</v>
      </c>
      <c r="S29" s="429"/>
      <c r="T29" s="414"/>
      <c r="U29" s="414"/>
      <c r="V29" s="414"/>
      <c r="W29" s="414"/>
      <c r="X29" s="414"/>
      <c r="Y29" s="414"/>
      <c r="Z29" s="414"/>
      <c r="AA29" s="414"/>
      <c r="AB29" s="414"/>
      <c r="AC29" s="414"/>
      <c r="AD29" s="414"/>
      <c r="AE29" s="414"/>
      <c r="AF29" s="414"/>
      <c r="AG29" s="414"/>
      <c r="AH29" s="414"/>
      <c r="AI29" s="414"/>
      <c r="AJ29" s="414"/>
      <c r="AK29" s="414"/>
      <c r="AL29" s="414"/>
      <c r="AM29" s="414"/>
      <c r="AN29" s="414"/>
      <c r="AO29" s="414"/>
      <c r="AP29" s="414"/>
      <c r="AQ29" s="414"/>
      <c r="AR29" s="414"/>
      <c r="AS29" s="414"/>
      <c r="AT29" s="414"/>
      <c r="AU29" s="414"/>
      <c r="AV29" s="414"/>
      <c r="AW29" s="414"/>
      <c r="AX29" s="414"/>
      <c r="AY29" s="414"/>
      <c r="AZ29" s="414"/>
      <c r="BA29" s="414"/>
      <c r="BB29" s="414"/>
      <c r="BC29" s="414"/>
      <c r="BD29" s="414"/>
      <c r="BE29" s="414"/>
      <c r="BF29" s="414"/>
      <c r="BG29" s="414"/>
      <c r="BH29" s="414"/>
      <c r="BI29" s="414"/>
      <c r="BJ29" s="414"/>
      <c r="BK29" s="414"/>
      <c r="BL29" s="414"/>
      <c r="BM29" s="414"/>
      <c r="BN29" s="414"/>
      <c r="BO29" s="414"/>
      <c r="BP29" s="414"/>
      <c r="BQ29" s="414"/>
      <c r="BR29" s="414"/>
      <c r="BS29" s="414"/>
      <c r="BT29" s="414"/>
      <c r="BU29" s="414"/>
      <c r="BV29" s="414"/>
      <c r="BW29" s="414"/>
      <c r="BX29" s="414"/>
      <c r="BY29" s="414"/>
      <c r="BZ29" s="414"/>
      <c r="CA29" s="414"/>
      <c r="CB29" s="414"/>
      <c r="CC29" s="414"/>
      <c r="CD29" s="414"/>
      <c r="CE29" s="414"/>
      <c r="CF29" s="414"/>
      <c r="CG29" s="414"/>
      <c r="CH29" s="414"/>
      <c r="CI29" s="414"/>
      <c r="CJ29" s="414"/>
      <c r="CK29" s="414"/>
      <c r="CL29" s="414"/>
      <c r="CM29" s="414"/>
      <c r="CN29" s="414"/>
      <c r="CO29" s="414"/>
      <c r="CP29" s="414"/>
      <c r="CQ29" s="414"/>
      <c r="CR29" s="414"/>
      <c r="CS29" s="414"/>
      <c r="CT29" s="414"/>
      <c r="CU29" s="414"/>
      <c r="CV29" s="414"/>
      <c r="CW29" s="414"/>
      <c r="CX29" s="414"/>
      <c r="CY29" s="414"/>
      <c r="CZ29" s="414"/>
      <c r="DA29" s="414"/>
      <c r="DB29" s="414"/>
      <c r="DC29" s="414"/>
      <c r="DD29" s="414"/>
      <c r="DE29" s="414"/>
      <c r="DF29" s="414"/>
      <c r="DG29" s="414"/>
      <c r="DH29" s="414"/>
      <c r="DI29" s="414"/>
      <c r="DJ29" s="414"/>
      <c r="DK29" s="414"/>
      <c r="DL29" s="414"/>
      <c r="DM29" s="414"/>
      <c r="DN29" s="414"/>
      <c r="DO29" s="414"/>
      <c r="DP29" s="414"/>
      <c r="DQ29" s="414"/>
      <c r="DR29" s="414"/>
      <c r="DS29" s="414"/>
      <c r="DT29" s="414"/>
      <c r="DU29" s="414"/>
      <c r="DV29" s="414"/>
      <c r="DW29" s="414"/>
      <c r="DX29" s="414"/>
      <c r="DY29" s="414"/>
      <c r="DZ29" s="414"/>
      <c r="EA29" s="414"/>
      <c r="EB29" s="414"/>
      <c r="EC29" s="414"/>
      <c r="ED29" s="414"/>
      <c r="EE29" s="414"/>
      <c r="EF29" s="414"/>
      <c r="EG29" s="414"/>
      <c r="EH29" s="414"/>
      <c r="EI29" s="414"/>
      <c r="EJ29" s="414"/>
      <c r="EK29" s="414"/>
      <c r="EL29" s="414"/>
      <c r="EM29" s="414"/>
      <c r="EN29" s="414"/>
      <c r="EO29" s="414"/>
      <c r="EP29" s="414"/>
      <c r="EQ29" s="414"/>
      <c r="ER29" s="414"/>
      <c r="ES29" s="414"/>
      <c r="ET29" s="414"/>
      <c r="EU29" s="414"/>
      <c r="EV29" s="414"/>
      <c r="EW29" s="414"/>
      <c r="EX29" s="414"/>
      <c r="EY29" s="414"/>
      <c r="EZ29" s="414"/>
      <c r="FA29" s="414"/>
      <c r="FB29" s="414"/>
      <c r="FC29" s="414"/>
      <c r="FD29" s="414"/>
      <c r="FE29" s="414"/>
      <c r="FF29" s="414"/>
      <c r="FG29" s="414"/>
      <c r="FH29" s="414"/>
      <c r="FI29" s="414"/>
      <c r="FJ29" s="414"/>
      <c r="FK29" s="414"/>
      <c r="FL29" s="414"/>
      <c r="FM29" s="414"/>
      <c r="FN29" s="414"/>
      <c r="FO29" s="414"/>
      <c r="FP29" s="414"/>
      <c r="FQ29" s="414"/>
      <c r="FR29" s="414"/>
      <c r="FS29" s="414"/>
      <c r="FT29" s="414"/>
      <c r="FU29" s="414"/>
      <c r="FV29" s="414"/>
      <c r="FW29" s="414"/>
      <c r="FX29" s="414"/>
      <c r="FY29" s="414"/>
      <c r="FZ29" s="414"/>
      <c r="GA29" s="414"/>
      <c r="GB29" s="414"/>
      <c r="GC29" s="414"/>
      <c r="GD29" s="414"/>
      <c r="GE29" s="414"/>
      <c r="GF29" s="414"/>
      <c r="GG29" s="414"/>
      <c r="GH29" s="414"/>
      <c r="GI29" s="414"/>
      <c r="GJ29" s="414"/>
      <c r="GK29" s="414"/>
      <c r="GL29" s="414"/>
      <c r="GM29" s="414"/>
      <c r="GN29" s="414"/>
      <c r="GO29" s="414"/>
      <c r="GP29" s="414"/>
      <c r="GQ29" s="414"/>
      <c r="GR29" s="414"/>
      <c r="GS29" s="414"/>
      <c r="GT29" s="414"/>
      <c r="GU29" s="414"/>
      <c r="GV29" s="414"/>
      <c r="GW29" s="414"/>
      <c r="GX29" s="414"/>
      <c r="GY29" s="414"/>
      <c r="GZ29" s="414"/>
      <c r="HA29" s="414"/>
      <c r="HB29" s="414"/>
      <c r="HC29" s="414"/>
      <c r="HD29" s="414"/>
      <c r="HE29" s="414"/>
      <c r="HF29" s="414"/>
      <c r="HG29" s="414"/>
      <c r="HH29" s="414"/>
      <c r="HI29" s="414"/>
      <c r="HJ29" s="414"/>
      <c r="HK29" s="414"/>
      <c r="HL29" s="414"/>
      <c r="HM29" s="414"/>
      <c r="HN29" s="414"/>
      <c r="HO29" s="414"/>
      <c r="HP29" s="414"/>
      <c r="HQ29" s="414"/>
      <c r="HR29" s="414"/>
      <c r="HS29" s="414"/>
      <c r="HT29" s="414"/>
      <c r="HU29" s="414"/>
      <c r="HV29" s="414"/>
      <c r="HW29" s="414"/>
      <c r="HX29" s="414"/>
      <c r="HY29" s="414"/>
      <c r="HZ29" s="414"/>
      <c r="IA29" s="414"/>
      <c r="IB29" s="414"/>
      <c r="IC29" s="414"/>
      <c r="ID29" s="414"/>
      <c r="IE29" s="414"/>
      <c r="IF29" s="414"/>
      <c r="IG29" s="414"/>
      <c r="IH29" s="414"/>
      <c r="II29" s="414"/>
      <c r="IJ29" s="414"/>
      <c r="IK29" s="414"/>
      <c r="IL29" s="414"/>
      <c r="IM29" s="414"/>
      <c r="IN29" s="414"/>
      <c r="IO29" s="414"/>
      <c r="IP29" s="414"/>
      <c r="IQ29" s="414"/>
      <c r="IR29" s="414"/>
      <c r="IS29" s="414"/>
      <c r="IT29" s="414"/>
      <c r="IU29" s="414"/>
      <c r="IV29" s="414"/>
      <c r="IW29" s="414"/>
      <c r="IX29" s="414"/>
      <c r="IY29" s="414"/>
      <c r="IZ29" s="414"/>
      <c r="JA29" s="414"/>
      <c r="JB29" s="414"/>
      <c r="JC29" s="414"/>
      <c r="JD29" s="414"/>
      <c r="JE29" s="414"/>
      <c r="JF29" s="414"/>
      <c r="JG29" s="414"/>
      <c r="JH29" s="414"/>
      <c r="JI29" s="414"/>
      <c r="JJ29" s="414"/>
      <c r="JK29" s="414"/>
      <c r="JL29" s="414"/>
      <c r="JM29" s="414"/>
      <c r="JN29" s="414"/>
      <c r="JO29" s="414"/>
      <c r="JP29" s="414"/>
      <c r="JQ29" s="414"/>
      <c r="JR29" s="414"/>
      <c r="JS29" s="414"/>
      <c r="JT29" s="414"/>
      <c r="JU29" s="414"/>
      <c r="JV29" s="414"/>
      <c r="JW29" s="414"/>
      <c r="JX29" s="414"/>
      <c r="JY29" s="414"/>
      <c r="JZ29" s="414"/>
      <c r="KA29" s="414"/>
      <c r="KB29" s="414"/>
      <c r="KC29" s="414"/>
      <c r="KD29" s="414"/>
      <c r="KE29" s="414"/>
      <c r="KF29" s="414"/>
      <c r="KG29" s="414"/>
      <c r="KH29" s="414"/>
      <c r="KI29" s="414"/>
      <c r="KJ29" s="414"/>
      <c r="KK29" s="414"/>
      <c r="KL29" s="414"/>
      <c r="KM29" s="414"/>
      <c r="KN29" s="414"/>
      <c r="KO29" s="414"/>
      <c r="KP29" s="414"/>
      <c r="KQ29" s="414"/>
      <c r="KR29" s="414"/>
      <c r="KS29" s="414"/>
      <c r="KT29" s="414"/>
      <c r="KU29" s="414"/>
      <c r="KV29" s="414"/>
      <c r="KW29" s="414"/>
      <c r="KX29" s="414"/>
      <c r="KY29" s="414"/>
      <c r="KZ29" s="414"/>
      <c r="LA29" s="414"/>
      <c r="LB29" s="414"/>
      <c r="LC29" s="414"/>
      <c r="LD29" s="414"/>
      <c r="LE29" s="414"/>
      <c r="LF29" s="414"/>
      <c r="LG29" s="414"/>
      <c r="LH29" s="414"/>
      <c r="LI29" s="414"/>
      <c r="LJ29" s="414"/>
      <c r="LK29" s="414"/>
      <c r="LL29" s="414"/>
      <c r="LM29" s="414"/>
      <c r="LN29" s="414"/>
      <c r="LO29" s="414"/>
      <c r="LP29" s="414"/>
      <c r="LQ29" s="414"/>
      <c r="LR29" s="414"/>
      <c r="LS29" s="414"/>
      <c r="LT29" s="414"/>
      <c r="LU29" s="414"/>
      <c r="LV29" s="414"/>
      <c r="LW29" s="414"/>
      <c r="LX29" s="414"/>
      <c r="LY29" s="414"/>
      <c r="LZ29" s="414"/>
      <c r="MA29" s="414"/>
      <c r="MB29" s="414"/>
      <c r="MC29" s="414"/>
      <c r="MD29" s="414"/>
      <c r="ME29" s="414"/>
      <c r="MF29" s="414"/>
      <c r="MG29" s="414"/>
      <c r="MH29" s="414"/>
      <c r="MI29" s="414"/>
      <c r="MJ29" s="414"/>
      <c r="MK29" s="414"/>
      <c r="ML29" s="414"/>
      <c r="MM29" s="414"/>
      <c r="MN29" s="414"/>
      <c r="MO29" s="414"/>
      <c r="MP29" s="414"/>
      <c r="MQ29" s="414"/>
      <c r="MR29" s="414"/>
      <c r="MS29" s="414"/>
      <c r="MT29" s="414"/>
      <c r="MU29" s="414"/>
      <c r="MV29" s="414"/>
      <c r="MW29" s="414"/>
      <c r="MX29" s="414"/>
      <c r="MY29" s="414"/>
      <c r="MZ29" s="414"/>
      <c r="NA29" s="414"/>
      <c r="NB29" s="414"/>
      <c r="NC29" s="414"/>
      <c r="ND29" s="414"/>
      <c r="NE29" s="414"/>
      <c r="NF29" s="414"/>
      <c r="NG29" s="414"/>
      <c r="NH29" s="414"/>
      <c r="NI29" s="414"/>
      <c r="NJ29" s="414"/>
      <c r="NK29" s="414"/>
      <c r="NL29" s="414"/>
      <c r="NM29" s="414"/>
      <c r="NN29" s="414"/>
      <c r="NO29" s="414"/>
      <c r="NP29" s="414"/>
      <c r="NQ29" s="414"/>
      <c r="NR29" s="414"/>
      <c r="NS29" s="414"/>
      <c r="NT29" s="414"/>
      <c r="NU29" s="414"/>
      <c r="NV29" s="414"/>
      <c r="NW29" s="414"/>
      <c r="NX29" s="414"/>
      <c r="NY29" s="414"/>
      <c r="NZ29" s="414"/>
      <c r="OA29" s="414"/>
      <c r="OB29" s="414"/>
      <c r="OC29" s="414"/>
      <c r="OD29" s="414"/>
      <c r="OE29" s="414"/>
      <c r="OF29" s="414"/>
      <c r="OG29" s="414"/>
      <c r="OH29" s="414"/>
      <c r="OI29" s="414"/>
      <c r="OJ29" s="414"/>
      <c r="OK29" s="414"/>
      <c r="OL29" s="414"/>
      <c r="OM29" s="414"/>
      <c r="ON29" s="414"/>
      <c r="OO29" s="414"/>
      <c r="OP29" s="414"/>
      <c r="OQ29" s="414"/>
      <c r="OR29" s="414"/>
      <c r="OS29" s="414"/>
      <c r="OT29" s="414"/>
      <c r="OU29" s="414"/>
      <c r="OV29" s="414"/>
      <c r="OW29" s="414"/>
      <c r="OX29" s="414"/>
      <c r="OY29" s="414"/>
      <c r="OZ29" s="414"/>
      <c r="PA29" s="414"/>
      <c r="PB29" s="414"/>
      <c r="PC29" s="414"/>
      <c r="PD29" s="414"/>
      <c r="PE29" s="414"/>
      <c r="PF29" s="414"/>
      <c r="PG29" s="414"/>
      <c r="PH29" s="414"/>
      <c r="PI29" s="414"/>
      <c r="PJ29" s="414"/>
      <c r="PK29" s="414"/>
      <c r="PL29" s="414"/>
      <c r="PM29" s="414"/>
      <c r="PN29" s="414"/>
      <c r="PO29" s="414"/>
      <c r="PP29" s="414"/>
      <c r="PQ29" s="414"/>
      <c r="PR29" s="414"/>
      <c r="PS29" s="414"/>
      <c r="PT29" s="414"/>
      <c r="PU29" s="414"/>
      <c r="PV29" s="414"/>
      <c r="PW29" s="414"/>
      <c r="PX29" s="414"/>
      <c r="PY29" s="414"/>
      <c r="PZ29" s="414"/>
      <c r="QA29" s="414"/>
      <c r="QB29" s="414"/>
      <c r="QC29" s="414"/>
      <c r="QD29" s="414"/>
      <c r="QE29" s="414"/>
      <c r="QF29" s="414"/>
      <c r="QG29" s="414"/>
      <c r="QH29" s="414"/>
      <c r="QI29" s="414"/>
      <c r="QJ29" s="414"/>
      <c r="QK29" s="414"/>
      <c r="QL29" s="414"/>
      <c r="QM29" s="414"/>
      <c r="QN29" s="414"/>
      <c r="QO29" s="414"/>
      <c r="QP29" s="414"/>
      <c r="QQ29" s="414"/>
      <c r="QR29" s="414"/>
      <c r="QS29" s="414"/>
      <c r="QT29" s="414"/>
      <c r="QU29" s="414"/>
      <c r="QV29" s="414"/>
      <c r="QW29" s="414"/>
      <c r="QX29" s="414"/>
      <c r="QY29" s="414"/>
      <c r="QZ29" s="414"/>
      <c r="RA29" s="414"/>
      <c r="RB29" s="414"/>
      <c r="RC29" s="414"/>
      <c r="RD29" s="414"/>
      <c r="RE29" s="414"/>
      <c r="RF29" s="414"/>
      <c r="RG29" s="414"/>
      <c r="RH29" s="414"/>
      <c r="RI29" s="414"/>
      <c r="RJ29" s="414"/>
      <c r="RK29" s="414"/>
      <c r="RL29" s="414"/>
      <c r="RM29" s="414"/>
      <c r="RN29" s="414"/>
      <c r="RO29" s="414"/>
      <c r="RP29" s="414"/>
      <c r="RQ29" s="414"/>
      <c r="RR29" s="414"/>
      <c r="RS29" s="414"/>
      <c r="RT29" s="414"/>
      <c r="RU29" s="414"/>
      <c r="RV29" s="414"/>
      <c r="RW29" s="414"/>
      <c r="RX29" s="414"/>
      <c r="RY29" s="414"/>
      <c r="RZ29" s="414"/>
      <c r="SA29" s="414"/>
      <c r="SB29" s="414"/>
      <c r="SC29" s="414"/>
      <c r="SD29" s="414"/>
      <c r="SE29" s="414"/>
      <c r="SF29" s="414"/>
      <c r="SG29" s="414"/>
      <c r="SH29" s="414"/>
      <c r="SI29" s="414"/>
      <c r="SJ29" s="414"/>
      <c r="SK29" s="414"/>
      <c r="SL29" s="414"/>
      <c r="SM29" s="414"/>
      <c r="SN29" s="414"/>
      <c r="SO29" s="414"/>
      <c r="SP29" s="414"/>
      <c r="SQ29" s="414"/>
      <c r="SR29" s="414"/>
      <c r="SS29" s="414"/>
      <c r="ST29" s="414"/>
      <c r="SU29" s="414"/>
      <c r="SV29" s="414"/>
      <c r="SW29" s="414"/>
      <c r="SX29" s="414"/>
      <c r="SY29" s="414"/>
      <c r="SZ29" s="414"/>
      <c r="TA29" s="414"/>
      <c r="TB29" s="414"/>
      <c r="TC29" s="414"/>
      <c r="TD29" s="414"/>
      <c r="TE29" s="414"/>
      <c r="TF29" s="414"/>
      <c r="TG29" s="414"/>
      <c r="TH29" s="414"/>
      <c r="TI29" s="414"/>
      <c r="TJ29" s="414"/>
    </row>
    <row r="30" spans="1:530" s="423" customFormat="1" ht="15" customHeight="1" outlineLevel="2">
      <c r="A30" s="422" t="str">
        <f t="shared" ca="1" si="0"/>
        <v># - Soft Cost Contingency</v>
      </c>
      <c r="B30" s="424" t="str">
        <f t="shared" ca="1" si="1"/>
        <v>#</v>
      </c>
      <c r="C30" s="424" t="str">
        <f t="shared" ca="1" si="1"/>
        <v>Asset</v>
      </c>
      <c r="D30" s="425"/>
      <c r="E30" s="428" t="str">
        <f>+Development!E227</f>
        <v>Soft Cost Contingency</v>
      </c>
      <c r="F30" s="428"/>
      <c r="G30" s="1204">
        <f t="shared" ca="1" si="2"/>
        <v>4.4551667921618925E-3</v>
      </c>
      <c r="H30" s="1204"/>
      <c r="I30" s="430">
        <f ca="1">+Development!G231</f>
        <v>1064579.7949050893</v>
      </c>
      <c r="J30" s="429"/>
      <c r="K30" s="429"/>
      <c r="L30" s="431">
        <f t="shared" ca="1" si="3"/>
        <v>2307.6067557836536</v>
      </c>
      <c r="M30" s="432"/>
      <c r="N30" s="431">
        <f t="shared" ca="1" si="4"/>
        <v>857.52401363150386</v>
      </c>
      <c r="O30" s="433"/>
      <c r="P30" s="434">
        <f t="shared" ca="1" si="5"/>
        <v>1.4047868630340981</v>
      </c>
      <c r="Q30" s="433"/>
      <c r="R30" s="434">
        <f t="shared" ca="1" si="6"/>
        <v>2.4831876535812585</v>
      </c>
      <c r="S30" s="429"/>
      <c r="T30" s="414"/>
      <c r="U30" s="414"/>
      <c r="V30" s="414"/>
      <c r="W30" s="414"/>
      <c r="X30" s="414"/>
      <c r="Y30" s="414"/>
      <c r="Z30" s="414"/>
      <c r="AA30" s="414"/>
      <c r="AB30" s="414"/>
      <c r="AC30" s="414"/>
      <c r="AD30" s="414"/>
      <c r="AE30" s="414"/>
      <c r="AF30" s="414"/>
      <c r="AG30" s="414"/>
      <c r="AH30" s="414"/>
      <c r="AI30" s="414"/>
      <c r="AJ30" s="414"/>
      <c r="AK30" s="414"/>
      <c r="AL30" s="414"/>
      <c r="AM30" s="414"/>
      <c r="AN30" s="414"/>
      <c r="AO30" s="414"/>
      <c r="AP30" s="414"/>
      <c r="AQ30" s="414"/>
      <c r="AR30" s="414"/>
      <c r="AS30" s="414"/>
      <c r="AT30" s="414"/>
      <c r="AU30" s="414"/>
      <c r="AV30" s="414"/>
      <c r="AW30" s="414"/>
      <c r="AX30" s="414"/>
      <c r="AY30" s="414"/>
      <c r="AZ30" s="414"/>
      <c r="BA30" s="414"/>
      <c r="BB30" s="414"/>
      <c r="BC30" s="414"/>
      <c r="BD30" s="414"/>
      <c r="BE30" s="414"/>
      <c r="BF30" s="414"/>
      <c r="BG30" s="414"/>
      <c r="BH30" s="414"/>
      <c r="BI30" s="414"/>
      <c r="BJ30" s="414"/>
      <c r="BK30" s="414"/>
      <c r="BL30" s="414"/>
      <c r="BM30" s="414"/>
      <c r="BN30" s="414"/>
      <c r="BO30" s="414"/>
      <c r="BP30" s="414"/>
      <c r="BQ30" s="414"/>
      <c r="BR30" s="414"/>
      <c r="BS30" s="414"/>
      <c r="BT30" s="414"/>
      <c r="BU30" s="414"/>
      <c r="BV30" s="414"/>
      <c r="BW30" s="414"/>
      <c r="BX30" s="414"/>
      <c r="BY30" s="414"/>
      <c r="BZ30" s="414"/>
      <c r="CA30" s="414"/>
      <c r="CB30" s="414"/>
      <c r="CC30" s="414"/>
      <c r="CD30" s="414"/>
      <c r="CE30" s="414"/>
      <c r="CF30" s="414"/>
      <c r="CG30" s="414"/>
      <c r="CH30" s="414"/>
      <c r="CI30" s="414"/>
      <c r="CJ30" s="414"/>
      <c r="CK30" s="414"/>
      <c r="CL30" s="414"/>
      <c r="CM30" s="414"/>
      <c r="CN30" s="414"/>
      <c r="CO30" s="414"/>
      <c r="CP30" s="414"/>
      <c r="CQ30" s="414"/>
      <c r="CR30" s="414"/>
      <c r="CS30" s="414"/>
      <c r="CT30" s="414"/>
      <c r="CU30" s="414"/>
      <c r="CV30" s="414"/>
      <c r="CW30" s="414"/>
      <c r="CX30" s="414"/>
      <c r="CY30" s="414"/>
      <c r="CZ30" s="414"/>
      <c r="DA30" s="414"/>
      <c r="DB30" s="414"/>
      <c r="DC30" s="414"/>
      <c r="DD30" s="414"/>
      <c r="DE30" s="414"/>
      <c r="DF30" s="414"/>
      <c r="DG30" s="414"/>
      <c r="DH30" s="414"/>
      <c r="DI30" s="414"/>
      <c r="DJ30" s="414"/>
      <c r="DK30" s="414"/>
      <c r="DL30" s="414"/>
      <c r="DM30" s="414"/>
      <c r="DN30" s="414"/>
      <c r="DO30" s="414"/>
      <c r="DP30" s="414"/>
      <c r="DQ30" s="414"/>
      <c r="DR30" s="414"/>
      <c r="DS30" s="414"/>
      <c r="DT30" s="414"/>
      <c r="DU30" s="414"/>
      <c r="DV30" s="414"/>
      <c r="DW30" s="414"/>
      <c r="DX30" s="414"/>
      <c r="DY30" s="414"/>
      <c r="DZ30" s="414"/>
      <c r="EA30" s="414"/>
      <c r="EB30" s="414"/>
      <c r="EC30" s="414"/>
      <c r="ED30" s="414"/>
      <c r="EE30" s="414"/>
      <c r="EF30" s="414"/>
      <c r="EG30" s="414"/>
      <c r="EH30" s="414"/>
      <c r="EI30" s="414"/>
      <c r="EJ30" s="414"/>
      <c r="EK30" s="414"/>
      <c r="EL30" s="414"/>
      <c r="EM30" s="414"/>
      <c r="EN30" s="414"/>
      <c r="EO30" s="414"/>
      <c r="EP30" s="414"/>
      <c r="EQ30" s="414"/>
      <c r="ER30" s="414"/>
      <c r="ES30" s="414"/>
      <c r="ET30" s="414"/>
      <c r="EU30" s="414"/>
      <c r="EV30" s="414"/>
      <c r="EW30" s="414"/>
      <c r="EX30" s="414"/>
      <c r="EY30" s="414"/>
      <c r="EZ30" s="414"/>
      <c r="FA30" s="414"/>
      <c r="FB30" s="414"/>
      <c r="FC30" s="414"/>
      <c r="FD30" s="414"/>
      <c r="FE30" s="414"/>
      <c r="FF30" s="414"/>
      <c r="FG30" s="414"/>
      <c r="FH30" s="414"/>
      <c r="FI30" s="414"/>
      <c r="FJ30" s="414"/>
      <c r="FK30" s="414"/>
      <c r="FL30" s="414"/>
      <c r="FM30" s="414"/>
      <c r="FN30" s="414"/>
      <c r="FO30" s="414"/>
      <c r="FP30" s="414"/>
      <c r="FQ30" s="414"/>
      <c r="FR30" s="414"/>
      <c r="FS30" s="414"/>
      <c r="FT30" s="414"/>
      <c r="FU30" s="414"/>
      <c r="FV30" s="414"/>
      <c r="FW30" s="414"/>
      <c r="FX30" s="414"/>
      <c r="FY30" s="414"/>
      <c r="FZ30" s="414"/>
      <c r="GA30" s="414"/>
      <c r="GB30" s="414"/>
      <c r="GC30" s="414"/>
      <c r="GD30" s="414"/>
      <c r="GE30" s="414"/>
      <c r="GF30" s="414"/>
      <c r="GG30" s="414"/>
      <c r="GH30" s="414"/>
      <c r="GI30" s="414"/>
      <c r="GJ30" s="414"/>
      <c r="GK30" s="414"/>
      <c r="GL30" s="414"/>
      <c r="GM30" s="414"/>
      <c r="GN30" s="414"/>
      <c r="GO30" s="414"/>
      <c r="GP30" s="414"/>
      <c r="GQ30" s="414"/>
      <c r="GR30" s="414"/>
      <c r="GS30" s="414"/>
      <c r="GT30" s="414"/>
      <c r="GU30" s="414"/>
      <c r="GV30" s="414"/>
      <c r="GW30" s="414"/>
      <c r="GX30" s="414"/>
      <c r="GY30" s="414"/>
      <c r="GZ30" s="414"/>
      <c r="HA30" s="414"/>
      <c r="HB30" s="414"/>
      <c r="HC30" s="414"/>
      <c r="HD30" s="414"/>
      <c r="HE30" s="414"/>
      <c r="HF30" s="414"/>
      <c r="HG30" s="414"/>
      <c r="HH30" s="414"/>
      <c r="HI30" s="414"/>
      <c r="HJ30" s="414"/>
      <c r="HK30" s="414"/>
      <c r="HL30" s="414"/>
      <c r="HM30" s="414"/>
      <c r="HN30" s="414"/>
      <c r="HO30" s="414"/>
      <c r="HP30" s="414"/>
      <c r="HQ30" s="414"/>
      <c r="HR30" s="414"/>
      <c r="HS30" s="414"/>
      <c r="HT30" s="414"/>
      <c r="HU30" s="414"/>
      <c r="HV30" s="414"/>
      <c r="HW30" s="414"/>
      <c r="HX30" s="414"/>
      <c r="HY30" s="414"/>
      <c r="HZ30" s="414"/>
      <c r="IA30" s="414"/>
      <c r="IB30" s="414"/>
      <c r="IC30" s="414"/>
      <c r="ID30" s="414"/>
      <c r="IE30" s="414"/>
      <c r="IF30" s="414"/>
      <c r="IG30" s="414"/>
      <c r="IH30" s="414"/>
      <c r="II30" s="414"/>
      <c r="IJ30" s="414"/>
      <c r="IK30" s="414"/>
      <c r="IL30" s="414"/>
      <c r="IM30" s="414"/>
      <c r="IN30" s="414"/>
      <c r="IO30" s="414"/>
      <c r="IP30" s="414"/>
      <c r="IQ30" s="414"/>
      <c r="IR30" s="414"/>
      <c r="IS30" s="414"/>
      <c r="IT30" s="414"/>
      <c r="IU30" s="414"/>
      <c r="IV30" s="414"/>
      <c r="IW30" s="414"/>
      <c r="IX30" s="414"/>
      <c r="IY30" s="414"/>
      <c r="IZ30" s="414"/>
      <c r="JA30" s="414"/>
      <c r="JB30" s="414"/>
      <c r="JC30" s="414"/>
      <c r="JD30" s="414"/>
      <c r="JE30" s="414"/>
      <c r="JF30" s="414"/>
      <c r="JG30" s="414"/>
      <c r="JH30" s="414"/>
      <c r="JI30" s="414"/>
      <c r="JJ30" s="414"/>
      <c r="JK30" s="414"/>
      <c r="JL30" s="414"/>
      <c r="JM30" s="414"/>
      <c r="JN30" s="414"/>
      <c r="JO30" s="414"/>
      <c r="JP30" s="414"/>
      <c r="JQ30" s="414"/>
      <c r="JR30" s="414"/>
      <c r="JS30" s="414"/>
      <c r="JT30" s="414"/>
      <c r="JU30" s="414"/>
      <c r="JV30" s="414"/>
      <c r="JW30" s="414"/>
      <c r="JX30" s="414"/>
      <c r="JY30" s="414"/>
      <c r="JZ30" s="414"/>
      <c r="KA30" s="414"/>
      <c r="KB30" s="414"/>
      <c r="KC30" s="414"/>
      <c r="KD30" s="414"/>
      <c r="KE30" s="414"/>
      <c r="KF30" s="414"/>
      <c r="KG30" s="414"/>
      <c r="KH30" s="414"/>
      <c r="KI30" s="414"/>
      <c r="KJ30" s="414"/>
      <c r="KK30" s="414"/>
      <c r="KL30" s="414"/>
      <c r="KM30" s="414"/>
      <c r="KN30" s="414"/>
      <c r="KO30" s="414"/>
      <c r="KP30" s="414"/>
      <c r="KQ30" s="414"/>
      <c r="KR30" s="414"/>
      <c r="KS30" s="414"/>
      <c r="KT30" s="414"/>
      <c r="KU30" s="414"/>
      <c r="KV30" s="414"/>
      <c r="KW30" s="414"/>
      <c r="KX30" s="414"/>
      <c r="KY30" s="414"/>
      <c r="KZ30" s="414"/>
      <c r="LA30" s="414"/>
      <c r="LB30" s="414"/>
      <c r="LC30" s="414"/>
      <c r="LD30" s="414"/>
      <c r="LE30" s="414"/>
      <c r="LF30" s="414"/>
      <c r="LG30" s="414"/>
      <c r="LH30" s="414"/>
      <c r="LI30" s="414"/>
      <c r="LJ30" s="414"/>
      <c r="LK30" s="414"/>
      <c r="LL30" s="414"/>
      <c r="LM30" s="414"/>
      <c r="LN30" s="414"/>
      <c r="LO30" s="414"/>
      <c r="LP30" s="414"/>
      <c r="LQ30" s="414"/>
      <c r="LR30" s="414"/>
      <c r="LS30" s="414"/>
      <c r="LT30" s="414"/>
      <c r="LU30" s="414"/>
      <c r="LV30" s="414"/>
      <c r="LW30" s="414"/>
      <c r="LX30" s="414"/>
      <c r="LY30" s="414"/>
      <c r="LZ30" s="414"/>
      <c r="MA30" s="414"/>
      <c r="MB30" s="414"/>
      <c r="MC30" s="414"/>
      <c r="MD30" s="414"/>
      <c r="ME30" s="414"/>
      <c r="MF30" s="414"/>
      <c r="MG30" s="414"/>
      <c r="MH30" s="414"/>
      <c r="MI30" s="414"/>
      <c r="MJ30" s="414"/>
      <c r="MK30" s="414"/>
      <c r="ML30" s="414"/>
      <c r="MM30" s="414"/>
      <c r="MN30" s="414"/>
      <c r="MO30" s="414"/>
      <c r="MP30" s="414"/>
      <c r="MQ30" s="414"/>
      <c r="MR30" s="414"/>
      <c r="MS30" s="414"/>
      <c r="MT30" s="414"/>
      <c r="MU30" s="414"/>
      <c r="MV30" s="414"/>
      <c r="MW30" s="414"/>
      <c r="MX30" s="414"/>
      <c r="MY30" s="414"/>
      <c r="MZ30" s="414"/>
      <c r="NA30" s="414"/>
      <c r="NB30" s="414"/>
      <c r="NC30" s="414"/>
      <c r="ND30" s="414"/>
      <c r="NE30" s="414"/>
      <c r="NF30" s="414"/>
      <c r="NG30" s="414"/>
      <c r="NH30" s="414"/>
      <c r="NI30" s="414"/>
      <c r="NJ30" s="414"/>
      <c r="NK30" s="414"/>
      <c r="NL30" s="414"/>
      <c r="NM30" s="414"/>
      <c r="NN30" s="414"/>
      <c r="NO30" s="414"/>
      <c r="NP30" s="414"/>
      <c r="NQ30" s="414"/>
      <c r="NR30" s="414"/>
      <c r="NS30" s="414"/>
      <c r="NT30" s="414"/>
      <c r="NU30" s="414"/>
      <c r="NV30" s="414"/>
      <c r="NW30" s="414"/>
      <c r="NX30" s="414"/>
      <c r="NY30" s="414"/>
      <c r="NZ30" s="414"/>
      <c r="OA30" s="414"/>
      <c r="OB30" s="414"/>
      <c r="OC30" s="414"/>
      <c r="OD30" s="414"/>
      <c r="OE30" s="414"/>
      <c r="OF30" s="414"/>
      <c r="OG30" s="414"/>
      <c r="OH30" s="414"/>
      <c r="OI30" s="414"/>
      <c r="OJ30" s="414"/>
      <c r="OK30" s="414"/>
      <c r="OL30" s="414"/>
      <c r="OM30" s="414"/>
      <c r="ON30" s="414"/>
      <c r="OO30" s="414"/>
      <c r="OP30" s="414"/>
      <c r="OQ30" s="414"/>
      <c r="OR30" s="414"/>
      <c r="OS30" s="414"/>
      <c r="OT30" s="414"/>
      <c r="OU30" s="414"/>
      <c r="OV30" s="414"/>
      <c r="OW30" s="414"/>
      <c r="OX30" s="414"/>
      <c r="OY30" s="414"/>
      <c r="OZ30" s="414"/>
      <c r="PA30" s="414"/>
      <c r="PB30" s="414"/>
      <c r="PC30" s="414"/>
      <c r="PD30" s="414"/>
      <c r="PE30" s="414"/>
      <c r="PF30" s="414"/>
      <c r="PG30" s="414"/>
      <c r="PH30" s="414"/>
      <c r="PI30" s="414"/>
      <c r="PJ30" s="414"/>
      <c r="PK30" s="414"/>
      <c r="PL30" s="414"/>
      <c r="PM30" s="414"/>
      <c r="PN30" s="414"/>
      <c r="PO30" s="414"/>
      <c r="PP30" s="414"/>
      <c r="PQ30" s="414"/>
      <c r="PR30" s="414"/>
      <c r="PS30" s="414"/>
      <c r="PT30" s="414"/>
      <c r="PU30" s="414"/>
      <c r="PV30" s="414"/>
      <c r="PW30" s="414"/>
      <c r="PX30" s="414"/>
      <c r="PY30" s="414"/>
      <c r="PZ30" s="414"/>
      <c r="QA30" s="414"/>
      <c r="QB30" s="414"/>
      <c r="QC30" s="414"/>
      <c r="QD30" s="414"/>
      <c r="QE30" s="414"/>
      <c r="QF30" s="414"/>
      <c r="QG30" s="414"/>
      <c r="QH30" s="414"/>
      <c r="QI30" s="414"/>
      <c r="QJ30" s="414"/>
      <c r="QK30" s="414"/>
      <c r="QL30" s="414"/>
      <c r="QM30" s="414"/>
      <c r="QN30" s="414"/>
      <c r="QO30" s="414"/>
      <c r="QP30" s="414"/>
      <c r="QQ30" s="414"/>
      <c r="QR30" s="414"/>
      <c r="QS30" s="414"/>
      <c r="QT30" s="414"/>
      <c r="QU30" s="414"/>
      <c r="QV30" s="414"/>
      <c r="QW30" s="414"/>
      <c r="QX30" s="414"/>
      <c r="QY30" s="414"/>
      <c r="QZ30" s="414"/>
      <c r="RA30" s="414"/>
      <c r="RB30" s="414"/>
      <c r="RC30" s="414"/>
      <c r="RD30" s="414"/>
      <c r="RE30" s="414"/>
      <c r="RF30" s="414"/>
      <c r="RG30" s="414"/>
      <c r="RH30" s="414"/>
      <c r="RI30" s="414"/>
      <c r="RJ30" s="414"/>
      <c r="RK30" s="414"/>
      <c r="RL30" s="414"/>
      <c r="RM30" s="414"/>
      <c r="RN30" s="414"/>
      <c r="RO30" s="414"/>
      <c r="RP30" s="414"/>
      <c r="RQ30" s="414"/>
      <c r="RR30" s="414"/>
      <c r="RS30" s="414"/>
      <c r="RT30" s="414"/>
      <c r="RU30" s="414"/>
      <c r="RV30" s="414"/>
      <c r="RW30" s="414"/>
      <c r="RX30" s="414"/>
      <c r="RY30" s="414"/>
      <c r="RZ30" s="414"/>
      <c r="SA30" s="414"/>
      <c r="SB30" s="414"/>
      <c r="SC30" s="414"/>
      <c r="SD30" s="414"/>
      <c r="SE30" s="414"/>
      <c r="SF30" s="414"/>
      <c r="SG30" s="414"/>
      <c r="SH30" s="414"/>
      <c r="SI30" s="414"/>
      <c r="SJ30" s="414"/>
      <c r="SK30" s="414"/>
      <c r="SL30" s="414"/>
      <c r="SM30" s="414"/>
      <c r="SN30" s="414"/>
      <c r="SO30" s="414"/>
      <c r="SP30" s="414"/>
      <c r="SQ30" s="414"/>
      <c r="SR30" s="414"/>
      <c r="SS30" s="414"/>
      <c r="ST30" s="414"/>
      <c r="SU30" s="414"/>
      <c r="SV30" s="414"/>
      <c r="SW30" s="414"/>
      <c r="SX30" s="414"/>
      <c r="SY30" s="414"/>
      <c r="SZ30" s="414"/>
      <c r="TA30" s="414"/>
      <c r="TB30" s="414"/>
      <c r="TC30" s="414"/>
      <c r="TD30" s="414"/>
      <c r="TE30" s="414"/>
      <c r="TF30" s="414"/>
      <c r="TG30" s="414"/>
      <c r="TH30" s="414"/>
      <c r="TI30" s="414"/>
      <c r="TJ30" s="414"/>
    </row>
    <row r="31" spans="1:530" s="423" customFormat="1" ht="15" customHeight="1" outlineLevel="2">
      <c r="A31" s="422" t="str">
        <f t="shared" ca="1" si="0"/>
        <v># - Development Fee</v>
      </c>
      <c r="B31" s="424" t="str">
        <f t="shared" ca="1" si="1"/>
        <v>#</v>
      </c>
      <c r="C31" s="424" t="str">
        <f t="shared" ca="1" si="1"/>
        <v>Asset</v>
      </c>
      <c r="D31" s="425"/>
      <c r="E31" s="428" t="str">
        <f>+Development!E234</f>
        <v>Development Fee</v>
      </c>
      <c r="F31" s="428"/>
      <c r="G31" s="1229">
        <f t="shared" ca="1" si="2"/>
        <v>3.8461538461538457E-2</v>
      </c>
      <c r="H31" s="1204"/>
      <c r="I31" s="430">
        <f ca="1">+Development!G238</f>
        <v>9190537.3327784799</v>
      </c>
      <c r="J31" s="429"/>
      <c r="K31" s="429"/>
      <c r="L31" s="431">
        <f t="shared" ca="1" si="3"/>
        <v>19921.612395707994</v>
      </c>
      <c r="M31" s="432"/>
      <c r="N31" s="431">
        <f t="shared" ca="1" si="4"/>
        <v>7403.0208902630966</v>
      </c>
      <c r="O31" s="433"/>
      <c r="P31" s="434">
        <f t="shared" ca="1" si="5"/>
        <v>12.127551331615008</v>
      </c>
      <c r="Q31" s="433"/>
      <c r="R31" s="434">
        <f t="shared" ca="1" si="6"/>
        <v>21.437405578947505</v>
      </c>
      <c r="S31" s="429"/>
      <c r="T31" s="414"/>
      <c r="U31" s="414"/>
      <c r="V31" s="414"/>
      <c r="W31" s="414"/>
      <c r="X31" s="414"/>
      <c r="Y31" s="414"/>
      <c r="Z31" s="414"/>
      <c r="AA31" s="414"/>
      <c r="AB31" s="414"/>
      <c r="AC31" s="414"/>
      <c r="AD31" s="414"/>
      <c r="AE31" s="414"/>
      <c r="AF31" s="414"/>
      <c r="AG31" s="414"/>
      <c r="AH31" s="414"/>
      <c r="AI31" s="414"/>
      <c r="AJ31" s="414"/>
      <c r="AK31" s="414"/>
      <c r="AL31" s="414"/>
      <c r="AM31" s="414"/>
      <c r="AN31" s="414"/>
      <c r="AO31" s="414"/>
      <c r="AP31" s="414"/>
      <c r="AQ31" s="414"/>
      <c r="AR31" s="414"/>
      <c r="AS31" s="414"/>
      <c r="AT31" s="414"/>
      <c r="AU31" s="414"/>
      <c r="AV31" s="414"/>
      <c r="AW31" s="414"/>
      <c r="AX31" s="414"/>
      <c r="AY31" s="414"/>
      <c r="AZ31" s="414"/>
      <c r="BA31" s="414"/>
      <c r="BB31" s="414"/>
      <c r="BC31" s="414"/>
      <c r="BD31" s="414"/>
      <c r="BE31" s="414"/>
      <c r="BF31" s="414"/>
      <c r="BG31" s="414"/>
      <c r="BH31" s="414"/>
      <c r="BI31" s="414"/>
      <c r="BJ31" s="414"/>
      <c r="BK31" s="414"/>
      <c r="BL31" s="414"/>
      <c r="BM31" s="414"/>
      <c r="BN31" s="414"/>
      <c r="BO31" s="414"/>
      <c r="BP31" s="414"/>
      <c r="BQ31" s="414"/>
      <c r="BR31" s="414"/>
      <c r="BS31" s="414"/>
      <c r="BT31" s="414"/>
      <c r="BU31" s="414"/>
      <c r="BV31" s="414"/>
      <c r="BW31" s="414"/>
      <c r="BX31" s="414"/>
      <c r="BY31" s="414"/>
      <c r="BZ31" s="414"/>
      <c r="CA31" s="414"/>
      <c r="CB31" s="414"/>
      <c r="CC31" s="414"/>
      <c r="CD31" s="414"/>
      <c r="CE31" s="414"/>
      <c r="CF31" s="414"/>
      <c r="CG31" s="414"/>
      <c r="CH31" s="414"/>
      <c r="CI31" s="414"/>
      <c r="CJ31" s="414"/>
      <c r="CK31" s="414"/>
      <c r="CL31" s="414"/>
      <c r="CM31" s="414"/>
      <c r="CN31" s="414"/>
      <c r="CO31" s="414"/>
      <c r="CP31" s="414"/>
      <c r="CQ31" s="414"/>
      <c r="CR31" s="414"/>
      <c r="CS31" s="414"/>
      <c r="CT31" s="414"/>
      <c r="CU31" s="414"/>
      <c r="CV31" s="414"/>
      <c r="CW31" s="414"/>
      <c r="CX31" s="414"/>
      <c r="CY31" s="414"/>
      <c r="CZ31" s="414"/>
      <c r="DA31" s="414"/>
      <c r="DB31" s="414"/>
      <c r="DC31" s="414"/>
      <c r="DD31" s="414"/>
      <c r="DE31" s="414"/>
      <c r="DF31" s="414"/>
      <c r="DG31" s="414"/>
      <c r="DH31" s="414"/>
      <c r="DI31" s="414"/>
      <c r="DJ31" s="414"/>
      <c r="DK31" s="414"/>
      <c r="DL31" s="414"/>
      <c r="DM31" s="414"/>
      <c r="DN31" s="414"/>
      <c r="DO31" s="414"/>
      <c r="DP31" s="414"/>
      <c r="DQ31" s="414"/>
      <c r="DR31" s="414"/>
      <c r="DS31" s="414"/>
      <c r="DT31" s="414"/>
      <c r="DU31" s="414"/>
      <c r="DV31" s="414"/>
      <c r="DW31" s="414"/>
      <c r="DX31" s="414"/>
      <c r="DY31" s="414"/>
      <c r="DZ31" s="414"/>
      <c r="EA31" s="414"/>
      <c r="EB31" s="414"/>
      <c r="EC31" s="414"/>
      <c r="ED31" s="414"/>
      <c r="EE31" s="414"/>
      <c r="EF31" s="414"/>
      <c r="EG31" s="414"/>
      <c r="EH31" s="414"/>
      <c r="EI31" s="414"/>
      <c r="EJ31" s="414"/>
      <c r="EK31" s="414"/>
      <c r="EL31" s="414"/>
      <c r="EM31" s="414"/>
      <c r="EN31" s="414"/>
      <c r="EO31" s="414"/>
      <c r="EP31" s="414"/>
      <c r="EQ31" s="414"/>
      <c r="ER31" s="414"/>
      <c r="ES31" s="414"/>
      <c r="ET31" s="414"/>
      <c r="EU31" s="414"/>
      <c r="EV31" s="414"/>
      <c r="EW31" s="414"/>
      <c r="EX31" s="414"/>
      <c r="EY31" s="414"/>
      <c r="EZ31" s="414"/>
      <c r="FA31" s="414"/>
      <c r="FB31" s="414"/>
      <c r="FC31" s="414"/>
      <c r="FD31" s="414"/>
      <c r="FE31" s="414"/>
      <c r="FF31" s="414"/>
      <c r="FG31" s="414"/>
      <c r="FH31" s="414"/>
      <c r="FI31" s="414"/>
      <c r="FJ31" s="414"/>
      <c r="FK31" s="414"/>
      <c r="FL31" s="414"/>
      <c r="FM31" s="414"/>
      <c r="FN31" s="414"/>
      <c r="FO31" s="414"/>
      <c r="FP31" s="414"/>
      <c r="FQ31" s="414"/>
      <c r="FR31" s="414"/>
      <c r="FS31" s="414"/>
      <c r="FT31" s="414"/>
      <c r="FU31" s="414"/>
      <c r="FV31" s="414"/>
      <c r="FW31" s="414"/>
      <c r="FX31" s="414"/>
      <c r="FY31" s="414"/>
      <c r="FZ31" s="414"/>
      <c r="GA31" s="414"/>
      <c r="GB31" s="414"/>
      <c r="GC31" s="414"/>
      <c r="GD31" s="414"/>
      <c r="GE31" s="414"/>
      <c r="GF31" s="414"/>
      <c r="GG31" s="414"/>
      <c r="GH31" s="414"/>
      <c r="GI31" s="414"/>
      <c r="GJ31" s="414"/>
      <c r="GK31" s="414"/>
      <c r="GL31" s="414"/>
      <c r="GM31" s="414"/>
      <c r="GN31" s="414"/>
      <c r="GO31" s="414"/>
      <c r="GP31" s="414"/>
      <c r="GQ31" s="414"/>
      <c r="GR31" s="414"/>
      <c r="GS31" s="414"/>
      <c r="GT31" s="414"/>
      <c r="GU31" s="414"/>
      <c r="GV31" s="414"/>
      <c r="GW31" s="414"/>
      <c r="GX31" s="414"/>
      <c r="GY31" s="414"/>
      <c r="GZ31" s="414"/>
      <c r="HA31" s="414"/>
      <c r="HB31" s="414"/>
      <c r="HC31" s="414"/>
      <c r="HD31" s="414"/>
      <c r="HE31" s="414"/>
      <c r="HF31" s="414"/>
      <c r="HG31" s="414"/>
      <c r="HH31" s="414"/>
      <c r="HI31" s="414"/>
      <c r="HJ31" s="414"/>
      <c r="HK31" s="414"/>
      <c r="HL31" s="414"/>
      <c r="HM31" s="414"/>
      <c r="HN31" s="414"/>
      <c r="HO31" s="414"/>
      <c r="HP31" s="414"/>
      <c r="HQ31" s="414"/>
      <c r="HR31" s="414"/>
      <c r="HS31" s="414"/>
      <c r="HT31" s="414"/>
      <c r="HU31" s="414"/>
      <c r="HV31" s="414"/>
      <c r="HW31" s="414"/>
      <c r="HX31" s="414"/>
      <c r="HY31" s="414"/>
      <c r="HZ31" s="414"/>
      <c r="IA31" s="414"/>
      <c r="IB31" s="414"/>
      <c r="IC31" s="414"/>
      <c r="ID31" s="414"/>
      <c r="IE31" s="414"/>
      <c r="IF31" s="414"/>
      <c r="IG31" s="414"/>
      <c r="IH31" s="414"/>
      <c r="II31" s="414"/>
      <c r="IJ31" s="414"/>
      <c r="IK31" s="414"/>
      <c r="IL31" s="414"/>
      <c r="IM31" s="414"/>
      <c r="IN31" s="414"/>
      <c r="IO31" s="414"/>
      <c r="IP31" s="414"/>
      <c r="IQ31" s="414"/>
      <c r="IR31" s="414"/>
      <c r="IS31" s="414"/>
      <c r="IT31" s="414"/>
      <c r="IU31" s="414"/>
      <c r="IV31" s="414"/>
      <c r="IW31" s="414"/>
      <c r="IX31" s="414"/>
      <c r="IY31" s="414"/>
      <c r="IZ31" s="414"/>
      <c r="JA31" s="414"/>
      <c r="JB31" s="414"/>
      <c r="JC31" s="414"/>
      <c r="JD31" s="414"/>
      <c r="JE31" s="414"/>
      <c r="JF31" s="414"/>
      <c r="JG31" s="414"/>
      <c r="JH31" s="414"/>
      <c r="JI31" s="414"/>
      <c r="JJ31" s="414"/>
      <c r="JK31" s="414"/>
      <c r="JL31" s="414"/>
      <c r="JM31" s="414"/>
      <c r="JN31" s="414"/>
      <c r="JO31" s="414"/>
      <c r="JP31" s="414"/>
      <c r="JQ31" s="414"/>
      <c r="JR31" s="414"/>
      <c r="JS31" s="414"/>
      <c r="JT31" s="414"/>
      <c r="JU31" s="414"/>
      <c r="JV31" s="414"/>
      <c r="JW31" s="414"/>
      <c r="JX31" s="414"/>
      <c r="JY31" s="414"/>
      <c r="JZ31" s="414"/>
      <c r="KA31" s="414"/>
      <c r="KB31" s="414"/>
      <c r="KC31" s="414"/>
      <c r="KD31" s="414"/>
      <c r="KE31" s="414"/>
      <c r="KF31" s="414"/>
      <c r="KG31" s="414"/>
      <c r="KH31" s="414"/>
      <c r="KI31" s="414"/>
      <c r="KJ31" s="414"/>
      <c r="KK31" s="414"/>
      <c r="KL31" s="414"/>
      <c r="KM31" s="414"/>
      <c r="KN31" s="414"/>
      <c r="KO31" s="414"/>
      <c r="KP31" s="414"/>
      <c r="KQ31" s="414"/>
      <c r="KR31" s="414"/>
      <c r="KS31" s="414"/>
      <c r="KT31" s="414"/>
      <c r="KU31" s="414"/>
      <c r="KV31" s="414"/>
      <c r="KW31" s="414"/>
      <c r="KX31" s="414"/>
      <c r="KY31" s="414"/>
      <c r="KZ31" s="414"/>
      <c r="LA31" s="414"/>
      <c r="LB31" s="414"/>
      <c r="LC31" s="414"/>
      <c r="LD31" s="414"/>
      <c r="LE31" s="414"/>
      <c r="LF31" s="414"/>
      <c r="LG31" s="414"/>
      <c r="LH31" s="414"/>
      <c r="LI31" s="414"/>
      <c r="LJ31" s="414"/>
      <c r="LK31" s="414"/>
      <c r="LL31" s="414"/>
      <c r="LM31" s="414"/>
      <c r="LN31" s="414"/>
      <c r="LO31" s="414"/>
      <c r="LP31" s="414"/>
      <c r="LQ31" s="414"/>
      <c r="LR31" s="414"/>
      <c r="LS31" s="414"/>
      <c r="LT31" s="414"/>
      <c r="LU31" s="414"/>
      <c r="LV31" s="414"/>
      <c r="LW31" s="414"/>
      <c r="LX31" s="414"/>
      <c r="LY31" s="414"/>
      <c r="LZ31" s="414"/>
      <c r="MA31" s="414"/>
      <c r="MB31" s="414"/>
      <c r="MC31" s="414"/>
      <c r="MD31" s="414"/>
      <c r="ME31" s="414"/>
      <c r="MF31" s="414"/>
      <c r="MG31" s="414"/>
      <c r="MH31" s="414"/>
      <c r="MI31" s="414"/>
      <c r="MJ31" s="414"/>
      <c r="MK31" s="414"/>
      <c r="ML31" s="414"/>
      <c r="MM31" s="414"/>
      <c r="MN31" s="414"/>
      <c r="MO31" s="414"/>
      <c r="MP31" s="414"/>
      <c r="MQ31" s="414"/>
      <c r="MR31" s="414"/>
      <c r="MS31" s="414"/>
      <c r="MT31" s="414"/>
      <c r="MU31" s="414"/>
      <c r="MV31" s="414"/>
      <c r="MW31" s="414"/>
      <c r="MX31" s="414"/>
      <c r="MY31" s="414"/>
      <c r="MZ31" s="414"/>
      <c r="NA31" s="414"/>
      <c r="NB31" s="414"/>
      <c r="NC31" s="414"/>
      <c r="ND31" s="414"/>
      <c r="NE31" s="414"/>
      <c r="NF31" s="414"/>
      <c r="NG31" s="414"/>
      <c r="NH31" s="414"/>
      <c r="NI31" s="414"/>
      <c r="NJ31" s="414"/>
      <c r="NK31" s="414"/>
      <c r="NL31" s="414"/>
      <c r="NM31" s="414"/>
      <c r="NN31" s="414"/>
      <c r="NO31" s="414"/>
      <c r="NP31" s="414"/>
      <c r="NQ31" s="414"/>
      <c r="NR31" s="414"/>
      <c r="NS31" s="414"/>
      <c r="NT31" s="414"/>
      <c r="NU31" s="414"/>
      <c r="NV31" s="414"/>
      <c r="NW31" s="414"/>
      <c r="NX31" s="414"/>
      <c r="NY31" s="414"/>
      <c r="NZ31" s="414"/>
      <c r="OA31" s="414"/>
      <c r="OB31" s="414"/>
      <c r="OC31" s="414"/>
      <c r="OD31" s="414"/>
      <c r="OE31" s="414"/>
      <c r="OF31" s="414"/>
      <c r="OG31" s="414"/>
      <c r="OH31" s="414"/>
      <c r="OI31" s="414"/>
      <c r="OJ31" s="414"/>
      <c r="OK31" s="414"/>
      <c r="OL31" s="414"/>
      <c r="OM31" s="414"/>
      <c r="ON31" s="414"/>
      <c r="OO31" s="414"/>
      <c r="OP31" s="414"/>
      <c r="OQ31" s="414"/>
      <c r="OR31" s="414"/>
      <c r="OS31" s="414"/>
      <c r="OT31" s="414"/>
      <c r="OU31" s="414"/>
      <c r="OV31" s="414"/>
      <c r="OW31" s="414"/>
      <c r="OX31" s="414"/>
      <c r="OY31" s="414"/>
      <c r="OZ31" s="414"/>
      <c r="PA31" s="414"/>
      <c r="PB31" s="414"/>
      <c r="PC31" s="414"/>
      <c r="PD31" s="414"/>
      <c r="PE31" s="414"/>
      <c r="PF31" s="414"/>
      <c r="PG31" s="414"/>
      <c r="PH31" s="414"/>
      <c r="PI31" s="414"/>
      <c r="PJ31" s="414"/>
      <c r="PK31" s="414"/>
      <c r="PL31" s="414"/>
      <c r="PM31" s="414"/>
      <c r="PN31" s="414"/>
      <c r="PO31" s="414"/>
      <c r="PP31" s="414"/>
      <c r="PQ31" s="414"/>
      <c r="PR31" s="414"/>
      <c r="PS31" s="414"/>
      <c r="PT31" s="414"/>
      <c r="PU31" s="414"/>
      <c r="PV31" s="414"/>
      <c r="PW31" s="414"/>
      <c r="PX31" s="414"/>
      <c r="PY31" s="414"/>
      <c r="PZ31" s="414"/>
      <c r="QA31" s="414"/>
      <c r="QB31" s="414"/>
      <c r="QC31" s="414"/>
      <c r="QD31" s="414"/>
      <c r="QE31" s="414"/>
      <c r="QF31" s="414"/>
      <c r="QG31" s="414"/>
      <c r="QH31" s="414"/>
      <c r="QI31" s="414"/>
      <c r="QJ31" s="414"/>
      <c r="QK31" s="414"/>
      <c r="QL31" s="414"/>
      <c r="QM31" s="414"/>
      <c r="QN31" s="414"/>
      <c r="QO31" s="414"/>
      <c r="QP31" s="414"/>
      <c r="QQ31" s="414"/>
      <c r="QR31" s="414"/>
      <c r="QS31" s="414"/>
      <c r="QT31" s="414"/>
      <c r="QU31" s="414"/>
      <c r="QV31" s="414"/>
      <c r="QW31" s="414"/>
      <c r="QX31" s="414"/>
      <c r="QY31" s="414"/>
      <c r="QZ31" s="414"/>
      <c r="RA31" s="414"/>
      <c r="RB31" s="414"/>
      <c r="RC31" s="414"/>
      <c r="RD31" s="414"/>
      <c r="RE31" s="414"/>
      <c r="RF31" s="414"/>
      <c r="RG31" s="414"/>
      <c r="RH31" s="414"/>
      <c r="RI31" s="414"/>
      <c r="RJ31" s="414"/>
      <c r="RK31" s="414"/>
      <c r="RL31" s="414"/>
      <c r="RM31" s="414"/>
      <c r="RN31" s="414"/>
      <c r="RO31" s="414"/>
      <c r="RP31" s="414"/>
      <c r="RQ31" s="414"/>
      <c r="RR31" s="414"/>
      <c r="RS31" s="414"/>
      <c r="RT31" s="414"/>
      <c r="RU31" s="414"/>
      <c r="RV31" s="414"/>
      <c r="RW31" s="414"/>
      <c r="RX31" s="414"/>
      <c r="RY31" s="414"/>
      <c r="RZ31" s="414"/>
      <c r="SA31" s="414"/>
      <c r="SB31" s="414"/>
      <c r="SC31" s="414"/>
      <c r="SD31" s="414"/>
      <c r="SE31" s="414"/>
      <c r="SF31" s="414"/>
      <c r="SG31" s="414"/>
      <c r="SH31" s="414"/>
      <c r="SI31" s="414"/>
      <c r="SJ31" s="414"/>
      <c r="SK31" s="414"/>
      <c r="SL31" s="414"/>
      <c r="SM31" s="414"/>
      <c r="SN31" s="414"/>
      <c r="SO31" s="414"/>
      <c r="SP31" s="414"/>
      <c r="SQ31" s="414"/>
      <c r="SR31" s="414"/>
      <c r="SS31" s="414"/>
      <c r="ST31" s="414"/>
      <c r="SU31" s="414"/>
      <c r="SV31" s="414"/>
      <c r="SW31" s="414"/>
      <c r="SX31" s="414"/>
      <c r="SY31" s="414"/>
      <c r="SZ31" s="414"/>
      <c r="TA31" s="414"/>
      <c r="TB31" s="414"/>
      <c r="TC31" s="414"/>
      <c r="TD31" s="414"/>
      <c r="TE31" s="414"/>
      <c r="TF31" s="414"/>
      <c r="TG31" s="414"/>
      <c r="TH31" s="414"/>
      <c r="TI31" s="414"/>
      <c r="TJ31" s="414"/>
    </row>
    <row r="32" spans="1:530" s="423" customFormat="1" ht="15" customHeight="1" outlineLevel="2">
      <c r="A32" s="422" t="str">
        <f t="shared" ca="1" si="0"/>
        <v># - Construction Management Fee</v>
      </c>
      <c r="B32" s="424" t="str">
        <f t="shared" ca="1" si="1"/>
        <v>#</v>
      </c>
      <c r="C32" s="424" t="str">
        <f t="shared" ca="1" si="1"/>
        <v>Asset</v>
      </c>
      <c r="D32" s="425"/>
      <c r="E32" s="428" t="str">
        <f>+Development!E240</f>
        <v>Construction Management Fee</v>
      </c>
      <c r="F32" s="428"/>
      <c r="G32" s="1229">
        <f t="shared" ca="1" si="2"/>
        <v>1.4203838396724195E-2</v>
      </c>
      <c r="H32" s="1204"/>
      <c r="I32" s="430">
        <f>+Development!G244</f>
        <v>3394063.5834000004</v>
      </c>
      <c r="J32" s="429"/>
      <c r="K32" s="429"/>
      <c r="L32" s="431">
        <f t="shared" si="3"/>
        <v>7357.0474398411616</v>
      </c>
      <c r="M32" s="432"/>
      <c r="N32" s="431">
        <f t="shared" si="4"/>
        <v>2733.9341216946282</v>
      </c>
      <c r="O32" s="433"/>
      <c r="P32" s="434">
        <f t="shared" si="5"/>
        <v>4.4787022608181601</v>
      </c>
      <c r="Q32" s="433"/>
      <c r="R32" s="434">
        <f t="shared" si="6"/>
        <v>7.9168295566985067</v>
      </c>
      <c r="S32" s="429"/>
      <c r="T32" s="414"/>
      <c r="U32" s="414"/>
      <c r="V32" s="414"/>
      <c r="W32" s="414"/>
      <c r="X32" s="414"/>
      <c r="Y32" s="414"/>
      <c r="Z32" s="414"/>
      <c r="AA32" s="414"/>
      <c r="AB32" s="414"/>
      <c r="AC32" s="414"/>
      <c r="AD32" s="414"/>
      <c r="AE32" s="414"/>
      <c r="AF32" s="414"/>
      <c r="AG32" s="414"/>
      <c r="AH32" s="414"/>
      <c r="AI32" s="414"/>
      <c r="AJ32" s="414"/>
      <c r="AK32" s="414"/>
      <c r="AL32" s="414"/>
      <c r="AM32" s="414"/>
      <c r="AN32" s="414"/>
      <c r="AO32" s="414"/>
      <c r="AP32" s="414"/>
      <c r="AQ32" s="414"/>
      <c r="AR32" s="414"/>
      <c r="AS32" s="414"/>
      <c r="AT32" s="414"/>
      <c r="AU32" s="414"/>
      <c r="AV32" s="414"/>
      <c r="AW32" s="414"/>
      <c r="AX32" s="414"/>
      <c r="AY32" s="414"/>
      <c r="AZ32" s="414"/>
      <c r="BA32" s="414"/>
      <c r="BB32" s="414"/>
      <c r="BC32" s="414"/>
      <c r="BD32" s="414"/>
      <c r="BE32" s="414"/>
      <c r="BF32" s="414"/>
      <c r="BG32" s="414"/>
      <c r="BH32" s="414"/>
      <c r="BI32" s="414"/>
      <c r="BJ32" s="414"/>
      <c r="BK32" s="414"/>
      <c r="BL32" s="414"/>
      <c r="BM32" s="414"/>
      <c r="BN32" s="414"/>
      <c r="BO32" s="414"/>
      <c r="BP32" s="414"/>
      <c r="BQ32" s="414"/>
      <c r="BR32" s="414"/>
      <c r="BS32" s="414"/>
      <c r="BT32" s="414"/>
      <c r="BU32" s="414"/>
      <c r="BV32" s="414"/>
      <c r="BW32" s="414"/>
      <c r="BX32" s="414"/>
      <c r="BY32" s="414"/>
      <c r="BZ32" s="414"/>
      <c r="CA32" s="414"/>
      <c r="CB32" s="414"/>
      <c r="CC32" s="414"/>
      <c r="CD32" s="414"/>
      <c r="CE32" s="414"/>
      <c r="CF32" s="414"/>
      <c r="CG32" s="414"/>
      <c r="CH32" s="414"/>
      <c r="CI32" s="414"/>
      <c r="CJ32" s="414"/>
      <c r="CK32" s="414"/>
      <c r="CL32" s="414"/>
      <c r="CM32" s="414"/>
      <c r="CN32" s="414"/>
      <c r="CO32" s="414"/>
      <c r="CP32" s="414"/>
      <c r="CQ32" s="414"/>
      <c r="CR32" s="414"/>
      <c r="CS32" s="414"/>
      <c r="CT32" s="414"/>
      <c r="CU32" s="414"/>
      <c r="CV32" s="414"/>
      <c r="CW32" s="414"/>
      <c r="CX32" s="414"/>
      <c r="CY32" s="414"/>
      <c r="CZ32" s="414"/>
      <c r="DA32" s="414"/>
      <c r="DB32" s="414"/>
      <c r="DC32" s="414"/>
      <c r="DD32" s="414"/>
      <c r="DE32" s="414"/>
      <c r="DF32" s="414"/>
      <c r="DG32" s="414"/>
      <c r="DH32" s="414"/>
      <c r="DI32" s="414"/>
      <c r="DJ32" s="414"/>
      <c r="DK32" s="414"/>
      <c r="DL32" s="414"/>
      <c r="DM32" s="414"/>
      <c r="DN32" s="414"/>
      <c r="DO32" s="414"/>
      <c r="DP32" s="414"/>
      <c r="DQ32" s="414"/>
      <c r="DR32" s="414"/>
      <c r="DS32" s="414"/>
      <c r="DT32" s="414"/>
      <c r="DU32" s="414"/>
      <c r="DV32" s="414"/>
      <c r="DW32" s="414"/>
      <c r="DX32" s="414"/>
      <c r="DY32" s="414"/>
      <c r="DZ32" s="414"/>
      <c r="EA32" s="414"/>
      <c r="EB32" s="414"/>
      <c r="EC32" s="414"/>
      <c r="ED32" s="414"/>
      <c r="EE32" s="414"/>
      <c r="EF32" s="414"/>
      <c r="EG32" s="414"/>
      <c r="EH32" s="414"/>
      <c r="EI32" s="414"/>
      <c r="EJ32" s="414"/>
      <c r="EK32" s="414"/>
      <c r="EL32" s="414"/>
      <c r="EM32" s="414"/>
      <c r="EN32" s="414"/>
      <c r="EO32" s="414"/>
      <c r="EP32" s="414"/>
      <c r="EQ32" s="414"/>
      <c r="ER32" s="414"/>
      <c r="ES32" s="414"/>
      <c r="ET32" s="414"/>
      <c r="EU32" s="414"/>
      <c r="EV32" s="414"/>
      <c r="EW32" s="414"/>
      <c r="EX32" s="414"/>
      <c r="EY32" s="414"/>
      <c r="EZ32" s="414"/>
      <c r="FA32" s="414"/>
      <c r="FB32" s="414"/>
      <c r="FC32" s="414"/>
      <c r="FD32" s="414"/>
      <c r="FE32" s="414"/>
      <c r="FF32" s="414"/>
      <c r="FG32" s="414"/>
      <c r="FH32" s="414"/>
      <c r="FI32" s="414"/>
      <c r="FJ32" s="414"/>
      <c r="FK32" s="414"/>
      <c r="FL32" s="414"/>
      <c r="FM32" s="414"/>
      <c r="FN32" s="414"/>
      <c r="FO32" s="414"/>
      <c r="FP32" s="414"/>
      <c r="FQ32" s="414"/>
      <c r="FR32" s="414"/>
      <c r="FS32" s="414"/>
      <c r="FT32" s="414"/>
      <c r="FU32" s="414"/>
      <c r="FV32" s="414"/>
      <c r="FW32" s="414"/>
      <c r="FX32" s="414"/>
      <c r="FY32" s="414"/>
      <c r="FZ32" s="414"/>
      <c r="GA32" s="414"/>
      <c r="GB32" s="414"/>
      <c r="GC32" s="414"/>
      <c r="GD32" s="414"/>
      <c r="GE32" s="414"/>
      <c r="GF32" s="414"/>
      <c r="GG32" s="414"/>
      <c r="GH32" s="414"/>
      <c r="GI32" s="414"/>
      <c r="GJ32" s="414"/>
      <c r="GK32" s="414"/>
      <c r="GL32" s="414"/>
      <c r="GM32" s="414"/>
      <c r="GN32" s="414"/>
      <c r="GO32" s="414"/>
      <c r="GP32" s="414"/>
      <c r="GQ32" s="414"/>
      <c r="GR32" s="414"/>
      <c r="GS32" s="414"/>
      <c r="GT32" s="414"/>
      <c r="GU32" s="414"/>
      <c r="GV32" s="414"/>
      <c r="GW32" s="414"/>
      <c r="GX32" s="414"/>
      <c r="GY32" s="414"/>
      <c r="GZ32" s="414"/>
      <c r="HA32" s="414"/>
      <c r="HB32" s="414"/>
      <c r="HC32" s="414"/>
      <c r="HD32" s="414"/>
      <c r="HE32" s="414"/>
      <c r="HF32" s="414"/>
      <c r="HG32" s="414"/>
      <c r="HH32" s="414"/>
      <c r="HI32" s="414"/>
      <c r="HJ32" s="414"/>
      <c r="HK32" s="414"/>
      <c r="HL32" s="414"/>
      <c r="HM32" s="414"/>
      <c r="HN32" s="414"/>
      <c r="HO32" s="414"/>
      <c r="HP32" s="414"/>
      <c r="HQ32" s="414"/>
      <c r="HR32" s="414"/>
      <c r="HS32" s="414"/>
      <c r="HT32" s="414"/>
      <c r="HU32" s="414"/>
      <c r="HV32" s="414"/>
      <c r="HW32" s="414"/>
      <c r="HX32" s="414"/>
      <c r="HY32" s="414"/>
      <c r="HZ32" s="414"/>
      <c r="IA32" s="414"/>
      <c r="IB32" s="414"/>
      <c r="IC32" s="414"/>
      <c r="ID32" s="414"/>
      <c r="IE32" s="414"/>
      <c r="IF32" s="414"/>
      <c r="IG32" s="414"/>
      <c r="IH32" s="414"/>
      <c r="II32" s="414"/>
      <c r="IJ32" s="414"/>
      <c r="IK32" s="414"/>
      <c r="IL32" s="414"/>
      <c r="IM32" s="414"/>
      <c r="IN32" s="414"/>
      <c r="IO32" s="414"/>
      <c r="IP32" s="414"/>
      <c r="IQ32" s="414"/>
      <c r="IR32" s="414"/>
      <c r="IS32" s="414"/>
      <c r="IT32" s="414"/>
      <c r="IU32" s="414"/>
      <c r="IV32" s="414"/>
      <c r="IW32" s="414"/>
      <c r="IX32" s="414"/>
      <c r="IY32" s="414"/>
      <c r="IZ32" s="414"/>
      <c r="JA32" s="414"/>
      <c r="JB32" s="414"/>
      <c r="JC32" s="414"/>
      <c r="JD32" s="414"/>
      <c r="JE32" s="414"/>
      <c r="JF32" s="414"/>
      <c r="JG32" s="414"/>
      <c r="JH32" s="414"/>
      <c r="JI32" s="414"/>
      <c r="JJ32" s="414"/>
      <c r="JK32" s="414"/>
      <c r="JL32" s="414"/>
      <c r="JM32" s="414"/>
      <c r="JN32" s="414"/>
      <c r="JO32" s="414"/>
      <c r="JP32" s="414"/>
      <c r="JQ32" s="414"/>
      <c r="JR32" s="414"/>
      <c r="JS32" s="414"/>
      <c r="JT32" s="414"/>
      <c r="JU32" s="414"/>
      <c r="JV32" s="414"/>
      <c r="JW32" s="414"/>
      <c r="JX32" s="414"/>
      <c r="JY32" s="414"/>
      <c r="JZ32" s="414"/>
      <c r="KA32" s="414"/>
      <c r="KB32" s="414"/>
      <c r="KC32" s="414"/>
      <c r="KD32" s="414"/>
      <c r="KE32" s="414"/>
      <c r="KF32" s="414"/>
      <c r="KG32" s="414"/>
      <c r="KH32" s="414"/>
      <c r="KI32" s="414"/>
      <c r="KJ32" s="414"/>
      <c r="KK32" s="414"/>
      <c r="KL32" s="414"/>
      <c r="KM32" s="414"/>
      <c r="KN32" s="414"/>
      <c r="KO32" s="414"/>
      <c r="KP32" s="414"/>
      <c r="KQ32" s="414"/>
      <c r="KR32" s="414"/>
      <c r="KS32" s="414"/>
      <c r="KT32" s="414"/>
      <c r="KU32" s="414"/>
      <c r="KV32" s="414"/>
      <c r="KW32" s="414"/>
      <c r="KX32" s="414"/>
      <c r="KY32" s="414"/>
      <c r="KZ32" s="414"/>
      <c r="LA32" s="414"/>
      <c r="LB32" s="414"/>
      <c r="LC32" s="414"/>
      <c r="LD32" s="414"/>
      <c r="LE32" s="414"/>
      <c r="LF32" s="414"/>
      <c r="LG32" s="414"/>
      <c r="LH32" s="414"/>
      <c r="LI32" s="414"/>
      <c r="LJ32" s="414"/>
      <c r="LK32" s="414"/>
      <c r="LL32" s="414"/>
      <c r="LM32" s="414"/>
      <c r="LN32" s="414"/>
      <c r="LO32" s="414"/>
      <c r="LP32" s="414"/>
      <c r="LQ32" s="414"/>
      <c r="LR32" s="414"/>
      <c r="LS32" s="414"/>
      <c r="LT32" s="414"/>
      <c r="LU32" s="414"/>
      <c r="LV32" s="414"/>
      <c r="LW32" s="414"/>
      <c r="LX32" s="414"/>
      <c r="LY32" s="414"/>
      <c r="LZ32" s="414"/>
      <c r="MA32" s="414"/>
      <c r="MB32" s="414"/>
      <c r="MC32" s="414"/>
      <c r="MD32" s="414"/>
      <c r="ME32" s="414"/>
      <c r="MF32" s="414"/>
      <c r="MG32" s="414"/>
      <c r="MH32" s="414"/>
      <c r="MI32" s="414"/>
      <c r="MJ32" s="414"/>
      <c r="MK32" s="414"/>
      <c r="ML32" s="414"/>
      <c r="MM32" s="414"/>
      <c r="MN32" s="414"/>
      <c r="MO32" s="414"/>
      <c r="MP32" s="414"/>
      <c r="MQ32" s="414"/>
      <c r="MR32" s="414"/>
      <c r="MS32" s="414"/>
      <c r="MT32" s="414"/>
      <c r="MU32" s="414"/>
      <c r="MV32" s="414"/>
      <c r="MW32" s="414"/>
      <c r="MX32" s="414"/>
      <c r="MY32" s="414"/>
      <c r="MZ32" s="414"/>
      <c r="NA32" s="414"/>
      <c r="NB32" s="414"/>
      <c r="NC32" s="414"/>
      <c r="ND32" s="414"/>
      <c r="NE32" s="414"/>
      <c r="NF32" s="414"/>
      <c r="NG32" s="414"/>
      <c r="NH32" s="414"/>
      <c r="NI32" s="414"/>
      <c r="NJ32" s="414"/>
      <c r="NK32" s="414"/>
      <c r="NL32" s="414"/>
      <c r="NM32" s="414"/>
      <c r="NN32" s="414"/>
      <c r="NO32" s="414"/>
      <c r="NP32" s="414"/>
      <c r="NQ32" s="414"/>
      <c r="NR32" s="414"/>
      <c r="NS32" s="414"/>
      <c r="NT32" s="414"/>
      <c r="NU32" s="414"/>
      <c r="NV32" s="414"/>
      <c r="NW32" s="414"/>
      <c r="NX32" s="414"/>
      <c r="NY32" s="414"/>
      <c r="NZ32" s="414"/>
      <c r="OA32" s="414"/>
      <c r="OB32" s="414"/>
      <c r="OC32" s="414"/>
      <c r="OD32" s="414"/>
      <c r="OE32" s="414"/>
      <c r="OF32" s="414"/>
      <c r="OG32" s="414"/>
      <c r="OH32" s="414"/>
      <c r="OI32" s="414"/>
      <c r="OJ32" s="414"/>
      <c r="OK32" s="414"/>
      <c r="OL32" s="414"/>
      <c r="OM32" s="414"/>
      <c r="ON32" s="414"/>
      <c r="OO32" s="414"/>
      <c r="OP32" s="414"/>
      <c r="OQ32" s="414"/>
      <c r="OR32" s="414"/>
      <c r="OS32" s="414"/>
      <c r="OT32" s="414"/>
      <c r="OU32" s="414"/>
      <c r="OV32" s="414"/>
      <c r="OW32" s="414"/>
      <c r="OX32" s="414"/>
      <c r="OY32" s="414"/>
      <c r="OZ32" s="414"/>
      <c r="PA32" s="414"/>
      <c r="PB32" s="414"/>
      <c r="PC32" s="414"/>
      <c r="PD32" s="414"/>
      <c r="PE32" s="414"/>
      <c r="PF32" s="414"/>
      <c r="PG32" s="414"/>
      <c r="PH32" s="414"/>
      <c r="PI32" s="414"/>
      <c r="PJ32" s="414"/>
      <c r="PK32" s="414"/>
      <c r="PL32" s="414"/>
      <c r="PM32" s="414"/>
      <c r="PN32" s="414"/>
      <c r="PO32" s="414"/>
      <c r="PP32" s="414"/>
      <c r="PQ32" s="414"/>
      <c r="PR32" s="414"/>
      <c r="PS32" s="414"/>
      <c r="PT32" s="414"/>
      <c r="PU32" s="414"/>
      <c r="PV32" s="414"/>
      <c r="PW32" s="414"/>
      <c r="PX32" s="414"/>
      <c r="PY32" s="414"/>
      <c r="PZ32" s="414"/>
      <c r="QA32" s="414"/>
      <c r="QB32" s="414"/>
      <c r="QC32" s="414"/>
      <c r="QD32" s="414"/>
      <c r="QE32" s="414"/>
      <c r="QF32" s="414"/>
      <c r="QG32" s="414"/>
      <c r="QH32" s="414"/>
      <c r="QI32" s="414"/>
      <c r="QJ32" s="414"/>
      <c r="QK32" s="414"/>
      <c r="QL32" s="414"/>
      <c r="QM32" s="414"/>
      <c r="QN32" s="414"/>
      <c r="QO32" s="414"/>
      <c r="QP32" s="414"/>
      <c r="QQ32" s="414"/>
      <c r="QR32" s="414"/>
      <c r="QS32" s="414"/>
      <c r="QT32" s="414"/>
      <c r="QU32" s="414"/>
      <c r="QV32" s="414"/>
      <c r="QW32" s="414"/>
      <c r="QX32" s="414"/>
      <c r="QY32" s="414"/>
      <c r="QZ32" s="414"/>
      <c r="RA32" s="414"/>
      <c r="RB32" s="414"/>
      <c r="RC32" s="414"/>
      <c r="RD32" s="414"/>
      <c r="RE32" s="414"/>
      <c r="RF32" s="414"/>
      <c r="RG32" s="414"/>
      <c r="RH32" s="414"/>
      <c r="RI32" s="414"/>
      <c r="RJ32" s="414"/>
      <c r="RK32" s="414"/>
      <c r="RL32" s="414"/>
      <c r="RM32" s="414"/>
      <c r="RN32" s="414"/>
      <c r="RO32" s="414"/>
      <c r="RP32" s="414"/>
      <c r="RQ32" s="414"/>
      <c r="RR32" s="414"/>
      <c r="RS32" s="414"/>
      <c r="RT32" s="414"/>
      <c r="RU32" s="414"/>
      <c r="RV32" s="414"/>
      <c r="RW32" s="414"/>
      <c r="RX32" s="414"/>
      <c r="RY32" s="414"/>
      <c r="RZ32" s="414"/>
      <c r="SA32" s="414"/>
      <c r="SB32" s="414"/>
      <c r="SC32" s="414"/>
      <c r="SD32" s="414"/>
      <c r="SE32" s="414"/>
      <c r="SF32" s="414"/>
      <c r="SG32" s="414"/>
      <c r="SH32" s="414"/>
      <c r="SI32" s="414"/>
      <c r="SJ32" s="414"/>
      <c r="SK32" s="414"/>
      <c r="SL32" s="414"/>
      <c r="SM32" s="414"/>
      <c r="SN32" s="414"/>
      <c r="SO32" s="414"/>
      <c r="SP32" s="414"/>
      <c r="SQ32" s="414"/>
      <c r="SR32" s="414"/>
      <c r="SS32" s="414"/>
      <c r="ST32" s="414"/>
      <c r="SU32" s="414"/>
      <c r="SV32" s="414"/>
      <c r="SW32" s="414"/>
      <c r="SX32" s="414"/>
      <c r="SY32" s="414"/>
      <c r="SZ32" s="414"/>
      <c r="TA32" s="414"/>
      <c r="TB32" s="414"/>
      <c r="TC32" s="414"/>
      <c r="TD32" s="414"/>
      <c r="TE32" s="414"/>
      <c r="TF32" s="414"/>
      <c r="TG32" s="414"/>
      <c r="TH32" s="414"/>
      <c r="TI32" s="414"/>
      <c r="TJ32" s="414"/>
    </row>
    <row r="33" spans="1:530" s="423" customFormat="1" ht="6" customHeight="1" outlineLevel="2">
      <c r="A33" s="422" t="str">
        <f t="shared" ca="1" si="0"/>
        <v xml:space="preserve"># - </v>
      </c>
      <c r="B33" s="424" t="str">
        <f t="shared" ca="1" si="1"/>
        <v>#</v>
      </c>
      <c r="C33" s="424" t="str">
        <f t="shared" ca="1" si="1"/>
        <v>Asset</v>
      </c>
      <c r="D33" s="425"/>
      <c r="E33" s="1577"/>
      <c r="F33" s="1206"/>
      <c r="G33" s="1204"/>
      <c r="H33" s="1204"/>
      <c r="I33" s="1578"/>
      <c r="J33" s="429"/>
      <c r="K33" s="429"/>
      <c r="L33" s="1579"/>
      <c r="M33" s="432"/>
      <c r="N33" s="1579"/>
      <c r="O33" s="433"/>
      <c r="P33" s="1580"/>
      <c r="Q33" s="433"/>
      <c r="R33" s="1580"/>
      <c r="S33" s="429"/>
      <c r="T33" s="414"/>
      <c r="U33" s="414"/>
      <c r="V33" s="414"/>
      <c r="W33" s="414"/>
      <c r="X33" s="414"/>
      <c r="Y33" s="414"/>
      <c r="Z33" s="414"/>
      <c r="AA33" s="414"/>
      <c r="AB33" s="414"/>
      <c r="AC33" s="414"/>
      <c r="AD33" s="414"/>
      <c r="AE33" s="414"/>
      <c r="AF33" s="414"/>
      <c r="AG33" s="414"/>
      <c r="AH33" s="414"/>
      <c r="AI33" s="414"/>
      <c r="AJ33" s="414"/>
      <c r="AK33" s="414"/>
      <c r="AL33" s="414"/>
      <c r="AM33" s="414"/>
      <c r="AN33" s="414"/>
      <c r="AO33" s="414"/>
      <c r="AP33" s="414"/>
      <c r="AQ33" s="414"/>
      <c r="AR33" s="414"/>
      <c r="AS33" s="414"/>
      <c r="AT33" s="414"/>
      <c r="AU33" s="414"/>
      <c r="AV33" s="414"/>
      <c r="AW33" s="414"/>
      <c r="AX33" s="414"/>
      <c r="AY33" s="414"/>
      <c r="AZ33" s="414"/>
      <c r="BA33" s="414"/>
      <c r="BB33" s="414"/>
      <c r="BC33" s="414"/>
      <c r="BD33" s="414"/>
      <c r="BE33" s="414"/>
      <c r="BF33" s="414"/>
      <c r="BG33" s="414"/>
      <c r="BH33" s="414"/>
      <c r="BI33" s="414"/>
      <c r="BJ33" s="414"/>
      <c r="BK33" s="414"/>
      <c r="BL33" s="414"/>
      <c r="BM33" s="414"/>
      <c r="BN33" s="414"/>
      <c r="BO33" s="414"/>
      <c r="BP33" s="414"/>
      <c r="BQ33" s="414"/>
      <c r="BR33" s="414"/>
      <c r="BS33" s="414"/>
      <c r="BT33" s="414"/>
      <c r="BU33" s="414"/>
      <c r="BV33" s="414"/>
      <c r="BW33" s="414"/>
      <c r="BX33" s="414"/>
      <c r="BY33" s="414"/>
      <c r="BZ33" s="414"/>
      <c r="CA33" s="414"/>
      <c r="CB33" s="414"/>
      <c r="CC33" s="414"/>
      <c r="CD33" s="414"/>
      <c r="CE33" s="414"/>
      <c r="CF33" s="414"/>
      <c r="CG33" s="414"/>
      <c r="CH33" s="414"/>
      <c r="CI33" s="414"/>
      <c r="CJ33" s="414"/>
      <c r="CK33" s="414"/>
      <c r="CL33" s="414"/>
      <c r="CM33" s="414"/>
      <c r="CN33" s="414"/>
      <c r="CO33" s="414"/>
      <c r="CP33" s="414"/>
      <c r="CQ33" s="414"/>
      <c r="CR33" s="414"/>
      <c r="CS33" s="414"/>
      <c r="CT33" s="414"/>
      <c r="CU33" s="414"/>
      <c r="CV33" s="414"/>
      <c r="CW33" s="414"/>
      <c r="CX33" s="414"/>
      <c r="CY33" s="414"/>
      <c r="CZ33" s="414"/>
      <c r="DA33" s="414"/>
      <c r="DB33" s="414"/>
      <c r="DC33" s="414"/>
      <c r="DD33" s="414"/>
      <c r="DE33" s="414"/>
      <c r="DF33" s="414"/>
      <c r="DG33" s="414"/>
      <c r="DH33" s="414"/>
      <c r="DI33" s="414"/>
      <c r="DJ33" s="414"/>
      <c r="DK33" s="414"/>
      <c r="DL33" s="414"/>
      <c r="DM33" s="414"/>
      <c r="DN33" s="414"/>
      <c r="DO33" s="414"/>
      <c r="DP33" s="414"/>
      <c r="DQ33" s="414"/>
      <c r="DR33" s="414"/>
      <c r="DS33" s="414"/>
      <c r="DT33" s="414"/>
      <c r="DU33" s="414"/>
      <c r="DV33" s="414"/>
      <c r="DW33" s="414"/>
      <c r="DX33" s="414"/>
      <c r="DY33" s="414"/>
      <c r="DZ33" s="414"/>
      <c r="EA33" s="414"/>
      <c r="EB33" s="414"/>
      <c r="EC33" s="414"/>
      <c r="ED33" s="414"/>
      <c r="EE33" s="414"/>
      <c r="EF33" s="414"/>
      <c r="EG33" s="414"/>
      <c r="EH33" s="414"/>
      <c r="EI33" s="414"/>
      <c r="EJ33" s="414"/>
      <c r="EK33" s="414"/>
      <c r="EL33" s="414"/>
      <c r="EM33" s="414"/>
      <c r="EN33" s="414"/>
      <c r="EO33" s="414"/>
      <c r="EP33" s="414"/>
      <c r="EQ33" s="414"/>
      <c r="ER33" s="414"/>
      <c r="ES33" s="414"/>
      <c r="ET33" s="414"/>
      <c r="EU33" s="414"/>
      <c r="EV33" s="414"/>
      <c r="EW33" s="414"/>
      <c r="EX33" s="414"/>
      <c r="EY33" s="414"/>
      <c r="EZ33" s="414"/>
      <c r="FA33" s="414"/>
      <c r="FB33" s="414"/>
      <c r="FC33" s="414"/>
      <c r="FD33" s="414"/>
      <c r="FE33" s="414"/>
      <c r="FF33" s="414"/>
      <c r="FG33" s="414"/>
      <c r="FH33" s="414"/>
      <c r="FI33" s="414"/>
      <c r="FJ33" s="414"/>
      <c r="FK33" s="414"/>
      <c r="FL33" s="414"/>
      <c r="FM33" s="414"/>
      <c r="FN33" s="414"/>
      <c r="FO33" s="414"/>
      <c r="FP33" s="414"/>
      <c r="FQ33" s="414"/>
      <c r="FR33" s="414"/>
      <c r="FS33" s="414"/>
      <c r="FT33" s="414"/>
      <c r="FU33" s="414"/>
      <c r="FV33" s="414"/>
      <c r="FW33" s="414"/>
      <c r="FX33" s="414"/>
      <c r="FY33" s="414"/>
      <c r="FZ33" s="414"/>
      <c r="GA33" s="414"/>
      <c r="GB33" s="414"/>
      <c r="GC33" s="414"/>
      <c r="GD33" s="414"/>
      <c r="GE33" s="414"/>
      <c r="GF33" s="414"/>
      <c r="GG33" s="414"/>
      <c r="GH33" s="414"/>
      <c r="GI33" s="414"/>
      <c r="GJ33" s="414"/>
      <c r="GK33" s="414"/>
      <c r="GL33" s="414"/>
      <c r="GM33" s="414"/>
      <c r="GN33" s="414"/>
      <c r="GO33" s="414"/>
      <c r="GP33" s="414"/>
      <c r="GQ33" s="414"/>
      <c r="GR33" s="414"/>
      <c r="GS33" s="414"/>
      <c r="GT33" s="414"/>
      <c r="GU33" s="414"/>
      <c r="GV33" s="414"/>
      <c r="GW33" s="414"/>
      <c r="GX33" s="414"/>
      <c r="GY33" s="414"/>
      <c r="GZ33" s="414"/>
      <c r="HA33" s="414"/>
      <c r="HB33" s="414"/>
      <c r="HC33" s="414"/>
      <c r="HD33" s="414"/>
      <c r="HE33" s="414"/>
      <c r="HF33" s="414"/>
      <c r="HG33" s="414"/>
      <c r="HH33" s="414"/>
      <c r="HI33" s="414"/>
      <c r="HJ33" s="414"/>
      <c r="HK33" s="414"/>
      <c r="HL33" s="414"/>
      <c r="HM33" s="414"/>
      <c r="HN33" s="414"/>
      <c r="HO33" s="414"/>
      <c r="HP33" s="414"/>
      <c r="HQ33" s="414"/>
      <c r="HR33" s="414"/>
      <c r="HS33" s="414"/>
      <c r="HT33" s="414"/>
      <c r="HU33" s="414"/>
      <c r="HV33" s="414"/>
      <c r="HW33" s="414"/>
      <c r="HX33" s="414"/>
      <c r="HY33" s="414"/>
      <c r="HZ33" s="414"/>
      <c r="IA33" s="414"/>
      <c r="IB33" s="414"/>
      <c r="IC33" s="414"/>
      <c r="ID33" s="414"/>
      <c r="IE33" s="414"/>
      <c r="IF33" s="414"/>
      <c r="IG33" s="414"/>
      <c r="IH33" s="414"/>
      <c r="II33" s="414"/>
      <c r="IJ33" s="414"/>
      <c r="IK33" s="414"/>
      <c r="IL33" s="414"/>
      <c r="IM33" s="414"/>
      <c r="IN33" s="414"/>
      <c r="IO33" s="414"/>
      <c r="IP33" s="414"/>
      <c r="IQ33" s="414"/>
      <c r="IR33" s="414"/>
      <c r="IS33" s="414"/>
      <c r="IT33" s="414"/>
      <c r="IU33" s="414"/>
      <c r="IV33" s="414"/>
      <c r="IW33" s="414"/>
      <c r="IX33" s="414"/>
      <c r="IY33" s="414"/>
      <c r="IZ33" s="414"/>
      <c r="JA33" s="414"/>
      <c r="JB33" s="414"/>
      <c r="JC33" s="414"/>
      <c r="JD33" s="414"/>
      <c r="JE33" s="414"/>
      <c r="JF33" s="414"/>
      <c r="JG33" s="414"/>
      <c r="JH33" s="414"/>
      <c r="JI33" s="414"/>
      <c r="JJ33" s="414"/>
      <c r="JK33" s="414"/>
      <c r="JL33" s="414"/>
      <c r="JM33" s="414"/>
      <c r="JN33" s="414"/>
      <c r="JO33" s="414"/>
      <c r="JP33" s="414"/>
      <c r="JQ33" s="414"/>
      <c r="JR33" s="414"/>
      <c r="JS33" s="414"/>
      <c r="JT33" s="414"/>
      <c r="JU33" s="414"/>
      <c r="JV33" s="414"/>
      <c r="JW33" s="414"/>
      <c r="JX33" s="414"/>
      <c r="JY33" s="414"/>
      <c r="JZ33" s="414"/>
      <c r="KA33" s="414"/>
      <c r="KB33" s="414"/>
      <c r="KC33" s="414"/>
      <c r="KD33" s="414"/>
      <c r="KE33" s="414"/>
      <c r="KF33" s="414"/>
      <c r="KG33" s="414"/>
      <c r="KH33" s="414"/>
      <c r="KI33" s="414"/>
      <c r="KJ33" s="414"/>
      <c r="KK33" s="414"/>
      <c r="KL33" s="414"/>
      <c r="KM33" s="414"/>
      <c r="KN33" s="414"/>
      <c r="KO33" s="414"/>
      <c r="KP33" s="414"/>
      <c r="KQ33" s="414"/>
      <c r="KR33" s="414"/>
      <c r="KS33" s="414"/>
      <c r="KT33" s="414"/>
      <c r="KU33" s="414"/>
      <c r="KV33" s="414"/>
      <c r="KW33" s="414"/>
      <c r="KX33" s="414"/>
      <c r="KY33" s="414"/>
      <c r="KZ33" s="414"/>
      <c r="LA33" s="414"/>
      <c r="LB33" s="414"/>
      <c r="LC33" s="414"/>
      <c r="LD33" s="414"/>
      <c r="LE33" s="414"/>
      <c r="LF33" s="414"/>
      <c r="LG33" s="414"/>
      <c r="LH33" s="414"/>
      <c r="LI33" s="414"/>
      <c r="LJ33" s="414"/>
      <c r="LK33" s="414"/>
      <c r="LL33" s="414"/>
      <c r="LM33" s="414"/>
      <c r="LN33" s="414"/>
      <c r="LO33" s="414"/>
      <c r="LP33" s="414"/>
      <c r="LQ33" s="414"/>
      <c r="LR33" s="414"/>
      <c r="LS33" s="414"/>
      <c r="LT33" s="414"/>
      <c r="LU33" s="414"/>
      <c r="LV33" s="414"/>
      <c r="LW33" s="414"/>
      <c r="LX33" s="414"/>
      <c r="LY33" s="414"/>
      <c r="LZ33" s="414"/>
      <c r="MA33" s="414"/>
      <c r="MB33" s="414"/>
      <c r="MC33" s="414"/>
      <c r="MD33" s="414"/>
      <c r="ME33" s="414"/>
      <c r="MF33" s="414"/>
      <c r="MG33" s="414"/>
      <c r="MH33" s="414"/>
      <c r="MI33" s="414"/>
      <c r="MJ33" s="414"/>
      <c r="MK33" s="414"/>
      <c r="ML33" s="414"/>
      <c r="MM33" s="414"/>
      <c r="MN33" s="414"/>
      <c r="MO33" s="414"/>
      <c r="MP33" s="414"/>
      <c r="MQ33" s="414"/>
      <c r="MR33" s="414"/>
      <c r="MS33" s="414"/>
      <c r="MT33" s="414"/>
      <c r="MU33" s="414"/>
      <c r="MV33" s="414"/>
      <c r="MW33" s="414"/>
      <c r="MX33" s="414"/>
      <c r="MY33" s="414"/>
      <c r="MZ33" s="414"/>
      <c r="NA33" s="414"/>
      <c r="NB33" s="414"/>
      <c r="NC33" s="414"/>
      <c r="ND33" s="414"/>
      <c r="NE33" s="414"/>
      <c r="NF33" s="414"/>
      <c r="NG33" s="414"/>
      <c r="NH33" s="414"/>
      <c r="NI33" s="414"/>
      <c r="NJ33" s="414"/>
      <c r="NK33" s="414"/>
      <c r="NL33" s="414"/>
      <c r="NM33" s="414"/>
      <c r="NN33" s="414"/>
      <c r="NO33" s="414"/>
      <c r="NP33" s="414"/>
      <c r="NQ33" s="414"/>
      <c r="NR33" s="414"/>
      <c r="NS33" s="414"/>
      <c r="NT33" s="414"/>
      <c r="NU33" s="414"/>
      <c r="NV33" s="414"/>
      <c r="NW33" s="414"/>
      <c r="NX33" s="414"/>
      <c r="NY33" s="414"/>
      <c r="NZ33" s="414"/>
      <c r="OA33" s="414"/>
      <c r="OB33" s="414"/>
      <c r="OC33" s="414"/>
      <c r="OD33" s="414"/>
      <c r="OE33" s="414"/>
      <c r="OF33" s="414"/>
      <c r="OG33" s="414"/>
      <c r="OH33" s="414"/>
      <c r="OI33" s="414"/>
      <c r="OJ33" s="414"/>
      <c r="OK33" s="414"/>
      <c r="OL33" s="414"/>
      <c r="OM33" s="414"/>
      <c r="ON33" s="414"/>
      <c r="OO33" s="414"/>
      <c r="OP33" s="414"/>
      <c r="OQ33" s="414"/>
      <c r="OR33" s="414"/>
      <c r="OS33" s="414"/>
      <c r="OT33" s="414"/>
      <c r="OU33" s="414"/>
      <c r="OV33" s="414"/>
      <c r="OW33" s="414"/>
      <c r="OX33" s="414"/>
      <c r="OY33" s="414"/>
      <c r="OZ33" s="414"/>
      <c r="PA33" s="414"/>
      <c r="PB33" s="414"/>
      <c r="PC33" s="414"/>
      <c r="PD33" s="414"/>
      <c r="PE33" s="414"/>
      <c r="PF33" s="414"/>
      <c r="PG33" s="414"/>
      <c r="PH33" s="414"/>
      <c r="PI33" s="414"/>
      <c r="PJ33" s="414"/>
      <c r="PK33" s="414"/>
      <c r="PL33" s="414"/>
      <c r="PM33" s="414"/>
      <c r="PN33" s="414"/>
      <c r="PO33" s="414"/>
      <c r="PP33" s="414"/>
      <c r="PQ33" s="414"/>
      <c r="PR33" s="414"/>
      <c r="PS33" s="414"/>
      <c r="PT33" s="414"/>
      <c r="PU33" s="414"/>
      <c r="PV33" s="414"/>
      <c r="PW33" s="414"/>
      <c r="PX33" s="414"/>
      <c r="PY33" s="414"/>
      <c r="PZ33" s="414"/>
      <c r="QA33" s="414"/>
      <c r="QB33" s="414"/>
      <c r="QC33" s="414"/>
      <c r="QD33" s="414"/>
      <c r="QE33" s="414"/>
      <c r="QF33" s="414"/>
      <c r="QG33" s="414"/>
      <c r="QH33" s="414"/>
      <c r="QI33" s="414"/>
      <c r="QJ33" s="414"/>
      <c r="QK33" s="414"/>
      <c r="QL33" s="414"/>
      <c r="QM33" s="414"/>
      <c r="QN33" s="414"/>
      <c r="QO33" s="414"/>
      <c r="QP33" s="414"/>
      <c r="QQ33" s="414"/>
      <c r="QR33" s="414"/>
      <c r="QS33" s="414"/>
      <c r="QT33" s="414"/>
      <c r="QU33" s="414"/>
      <c r="QV33" s="414"/>
      <c r="QW33" s="414"/>
      <c r="QX33" s="414"/>
      <c r="QY33" s="414"/>
      <c r="QZ33" s="414"/>
      <c r="RA33" s="414"/>
      <c r="RB33" s="414"/>
      <c r="RC33" s="414"/>
      <c r="RD33" s="414"/>
      <c r="RE33" s="414"/>
      <c r="RF33" s="414"/>
      <c r="RG33" s="414"/>
      <c r="RH33" s="414"/>
      <c r="RI33" s="414"/>
      <c r="RJ33" s="414"/>
      <c r="RK33" s="414"/>
      <c r="RL33" s="414"/>
      <c r="RM33" s="414"/>
      <c r="RN33" s="414"/>
      <c r="RO33" s="414"/>
      <c r="RP33" s="414"/>
      <c r="RQ33" s="414"/>
      <c r="RR33" s="414"/>
      <c r="RS33" s="414"/>
      <c r="RT33" s="414"/>
      <c r="RU33" s="414"/>
      <c r="RV33" s="414"/>
      <c r="RW33" s="414"/>
      <c r="RX33" s="414"/>
      <c r="RY33" s="414"/>
      <c r="RZ33" s="414"/>
      <c r="SA33" s="414"/>
      <c r="SB33" s="414"/>
      <c r="SC33" s="414"/>
      <c r="SD33" s="414"/>
      <c r="SE33" s="414"/>
      <c r="SF33" s="414"/>
      <c r="SG33" s="414"/>
      <c r="SH33" s="414"/>
      <c r="SI33" s="414"/>
      <c r="SJ33" s="414"/>
      <c r="SK33" s="414"/>
      <c r="SL33" s="414"/>
      <c r="SM33" s="414"/>
      <c r="SN33" s="414"/>
      <c r="SO33" s="414"/>
      <c r="SP33" s="414"/>
      <c r="SQ33" s="414"/>
      <c r="SR33" s="414"/>
      <c r="SS33" s="414"/>
      <c r="ST33" s="414"/>
      <c r="SU33" s="414"/>
      <c r="SV33" s="414"/>
      <c r="SW33" s="414"/>
      <c r="SX33" s="414"/>
      <c r="SY33" s="414"/>
      <c r="SZ33" s="414"/>
      <c r="TA33" s="414"/>
      <c r="TB33" s="414"/>
      <c r="TC33" s="414"/>
      <c r="TD33" s="414"/>
      <c r="TE33" s="414"/>
      <c r="TF33" s="414"/>
      <c r="TG33" s="414"/>
      <c r="TH33" s="414"/>
      <c r="TI33" s="414"/>
      <c r="TJ33" s="414"/>
    </row>
    <row r="34" spans="1:530" s="423" customFormat="1" outlineLevel="1">
      <c r="A34" s="422" t="str">
        <f t="shared" ca="1" si="0"/>
        <v># - Total Soft Costs</v>
      </c>
      <c r="B34" s="424" t="str">
        <f t="shared" ca="1" si="1"/>
        <v>#</v>
      </c>
      <c r="C34" s="424" t="str">
        <f t="shared" ca="1" si="1"/>
        <v>Asset</v>
      </c>
      <c r="D34" s="425"/>
      <c r="E34" s="435" t="s">
        <v>121</v>
      </c>
      <c r="F34" s="435"/>
      <c r="G34" s="1207">
        <f ca="1">I34/$I$36</f>
        <v>0.18073403996743986</v>
      </c>
      <c r="H34" s="1204"/>
      <c r="I34" s="430">
        <f ca="1">+SUM(I22:I33)</f>
        <v>43187116.482240491</v>
      </c>
      <c r="J34" s="429"/>
      <c r="K34" s="429"/>
      <c r="L34" s="436">
        <f ca="1">IFERROR($I34/L$7,0)</f>
        <v>93613.350764485091</v>
      </c>
      <c r="M34" s="432"/>
      <c r="N34" s="436">
        <f ca="1">IFERROR($I34/N$7,0)</f>
        <v>34787.424709975676</v>
      </c>
      <c r="O34" s="433"/>
      <c r="P34" s="437">
        <f ca="1">IFERROR($I34/P$7,0)</f>
        <v>56.98839502395743</v>
      </c>
      <c r="Q34" s="433"/>
      <c r="R34" s="437">
        <f ca="1">IFERROR($I34/R$7,0)</f>
        <v>100.73619183429666</v>
      </c>
      <c r="S34" s="429"/>
      <c r="T34" s="414"/>
      <c r="U34" s="414"/>
      <c r="V34" s="414"/>
      <c r="W34" s="414"/>
      <c r="X34" s="414"/>
      <c r="Y34" s="414"/>
      <c r="Z34" s="414"/>
      <c r="AA34" s="414"/>
      <c r="AB34" s="414"/>
      <c r="AC34" s="414"/>
      <c r="AD34" s="414"/>
      <c r="AE34" s="414"/>
      <c r="AF34" s="414"/>
      <c r="AG34" s="414"/>
      <c r="AH34" s="414"/>
      <c r="AI34" s="414"/>
      <c r="AJ34" s="414"/>
      <c r="AK34" s="414"/>
      <c r="AL34" s="414"/>
      <c r="AM34" s="414"/>
      <c r="AN34" s="414"/>
      <c r="AO34" s="414"/>
      <c r="AP34" s="414"/>
      <c r="AQ34" s="414"/>
      <c r="AR34" s="414"/>
      <c r="AS34" s="414"/>
      <c r="AT34" s="414"/>
      <c r="AU34" s="414"/>
      <c r="AV34" s="414"/>
      <c r="AW34" s="414"/>
      <c r="AX34" s="414"/>
      <c r="AY34" s="414"/>
      <c r="AZ34" s="414"/>
      <c r="BA34" s="414"/>
      <c r="BB34" s="414"/>
      <c r="BC34" s="414"/>
      <c r="BD34" s="414"/>
      <c r="BE34" s="414"/>
      <c r="BF34" s="414"/>
      <c r="BG34" s="414"/>
      <c r="BH34" s="414"/>
      <c r="BI34" s="414"/>
      <c r="BJ34" s="414"/>
      <c r="BK34" s="414"/>
      <c r="BL34" s="414"/>
      <c r="BM34" s="414"/>
      <c r="BN34" s="414"/>
      <c r="BO34" s="414"/>
      <c r="BP34" s="414"/>
      <c r="BQ34" s="414"/>
      <c r="BR34" s="414"/>
      <c r="BS34" s="414"/>
      <c r="BT34" s="414"/>
      <c r="BU34" s="414"/>
      <c r="BV34" s="414"/>
      <c r="BW34" s="414"/>
      <c r="BX34" s="414"/>
      <c r="BY34" s="414"/>
      <c r="BZ34" s="414"/>
      <c r="CA34" s="414"/>
      <c r="CB34" s="414"/>
      <c r="CC34" s="414"/>
      <c r="CD34" s="414"/>
      <c r="CE34" s="414"/>
      <c r="CF34" s="414"/>
      <c r="CG34" s="414"/>
      <c r="CH34" s="414"/>
      <c r="CI34" s="414"/>
      <c r="CJ34" s="414"/>
      <c r="CK34" s="414"/>
      <c r="CL34" s="414"/>
      <c r="CM34" s="414"/>
      <c r="CN34" s="414"/>
      <c r="CO34" s="414"/>
      <c r="CP34" s="414"/>
      <c r="CQ34" s="414"/>
      <c r="CR34" s="414"/>
      <c r="CS34" s="414"/>
      <c r="CT34" s="414"/>
      <c r="CU34" s="414"/>
      <c r="CV34" s="414"/>
      <c r="CW34" s="414"/>
      <c r="CX34" s="414"/>
      <c r="CY34" s="414"/>
      <c r="CZ34" s="414"/>
      <c r="DA34" s="414"/>
      <c r="DB34" s="414"/>
      <c r="DC34" s="414"/>
      <c r="DD34" s="414"/>
      <c r="DE34" s="414"/>
      <c r="DF34" s="414"/>
      <c r="DG34" s="414"/>
      <c r="DH34" s="414"/>
      <c r="DI34" s="414"/>
      <c r="DJ34" s="414"/>
      <c r="DK34" s="414"/>
      <c r="DL34" s="414"/>
      <c r="DM34" s="414"/>
      <c r="DN34" s="414"/>
      <c r="DO34" s="414"/>
      <c r="DP34" s="414"/>
      <c r="DQ34" s="414"/>
      <c r="DR34" s="414"/>
      <c r="DS34" s="414"/>
      <c r="DT34" s="414"/>
      <c r="DU34" s="414"/>
      <c r="DV34" s="414"/>
      <c r="DW34" s="414"/>
      <c r="DX34" s="414"/>
      <c r="DY34" s="414"/>
      <c r="DZ34" s="414"/>
      <c r="EA34" s="414"/>
      <c r="EB34" s="414"/>
      <c r="EC34" s="414"/>
      <c r="ED34" s="414"/>
      <c r="EE34" s="414"/>
      <c r="EF34" s="414"/>
      <c r="EG34" s="414"/>
      <c r="EH34" s="414"/>
      <c r="EI34" s="414"/>
      <c r="EJ34" s="414"/>
      <c r="EK34" s="414"/>
      <c r="EL34" s="414"/>
      <c r="EM34" s="414"/>
      <c r="EN34" s="414"/>
      <c r="EO34" s="414"/>
      <c r="EP34" s="414"/>
      <c r="EQ34" s="414"/>
      <c r="ER34" s="414"/>
      <c r="ES34" s="414"/>
      <c r="ET34" s="414"/>
      <c r="EU34" s="414"/>
      <c r="EV34" s="414"/>
      <c r="EW34" s="414"/>
      <c r="EX34" s="414"/>
      <c r="EY34" s="414"/>
      <c r="EZ34" s="414"/>
      <c r="FA34" s="414"/>
      <c r="FB34" s="414"/>
      <c r="FC34" s="414"/>
      <c r="FD34" s="414"/>
      <c r="FE34" s="414"/>
      <c r="FF34" s="414"/>
      <c r="FG34" s="414"/>
      <c r="FH34" s="414"/>
      <c r="FI34" s="414"/>
      <c r="FJ34" s="414"/>
      <c r="FK34" s="414"/>
      <c r="FL34" s="414"/>
      <c r="FM34" s="414"/>
      <c r="FN34" s="414"/>
      <c r="FO34" s="414"/>
      <c r="FP34" s="414"/>
      <c r="FQ34" s="414"/>
      <c r="FR34" s="414"/>
      <c r="FS34" s="414"/>
      <c r="FT34" s="414"/>
      <c r="FU34" s="414"/>
      <c r="FV34" s="414"/>
      <c r="FW34" s="414"/>
      <c r="FX34" s="414"/>
      <c r="FY34" s="414"/>
      <c r="FZ34" s="414"/>
      <c r="GA34" s="414"/>
      <c r="GB34" s="414"/>
      <c r="GC34" s="414"/>
      <c r="GD34" s="414"/>
      <c r="GE34" s="414"/>
      <c r="GF34" s="414"/>
      <c r="GG34" s="414"/>
      <c r="GH34" s="414"/>
      <c r="GI34" s="414"/>
      <c r="GJ34" s="414"/>
      <c r="GK34" s="414"/>
      <c r="GL34" s="414"/>
      <c r="GM34" s="414"/>
      <c r="GN34" s="414"/>
      <c r="GO34" s="414"/>
      <c r="GP34" s="414"/>
      <c r="GQ34" s="414"/>
      <c r="GR34" s="414"/>
      <c r="GS34" s="414"/>
      <c r="GT34" s="414"/>
      <c r="GU34" s="414"/>
      <c r="GV34" s="414"/>
      <c r="GW34" s="414"/>
      <c r="GX34" s="414"/>
      <c r="GY34" s="414"/>
      <c r="GZ34" s="414"/>
      <c r="HA34" s="414"/>
      <c r="HB34" s="414"/>
      <c r="HC34" s="414"/>
      <c r="HD34" s="414"/>
      <c r="HE34" s="414"/>
      <c r="HF34" s="414"/>
      <c r="HG34" s="414"/>
      <c r="HH34" s="414"/>
      <c r="HI34" s="414"/>
      <c r="HJ34" s="414"/>
      <c r="HK34" s="414"/>
      <c r="HL34" s="414"/>
      <c r="HM34" s="414"/>
      <c r="HN34" s="414"/>
      <c r="HO34" s="414"/>
      <c r="HP34" s="414"/>
      <c r="HQ34" s="414"/>
      <c r="HR34" s="414"/>
      <c r="HS34" s="414"/>
      <c r="HT34" s="414"/>
      <c r="HU34" s="414"/>
      <c r="HV34" s="414"/>
      <c r="HW34" s="414"/>
      <c r="HX34" s="414"/>
      <c r="HY34" s="414"/>
      <c r="HZ34" s="414"/>
      <c r="IA34" s="414"/>
      <c r="IB34" s="414"/>
      <c r="IC34" s="414"/>
      <c r="ID34" s="414"/>
      <c r="IE34" s="414"/>
      <c r="IF34" s="414"/>
      <c r="IG34" s="414"/>
      <c r="IH34" s="414"/>
      <c r="II34" s="414"/>
      <c r="IJ34" s="414"/>
      <c r="IK34" s="414"/>
      <c r="IL34" s="414"/>
      <c r="IM34" s="414"/>
      <c r="IN34" s="414"/>
      <c r="IO34" s="414"/>
      <c r="IP34" s="414"/>
      <c r="IQ34" s="414"/>
      <c r="IR34" s="414"/>
      <c r="IS34" s="414"/>
      <c r="IT34" s="414"/>
      <c r="IU34" s="414"/>
      <c r="IV34" s="414"/>
      <c r="IW34" s="414"/>
      <c r="IX34" s="414"/>
      <c r="IY34" s="414"/>
      <c r="IZ34" s="414"/>
      <c r="JA34" s="414"/>
      <c r="JB34" s="414"/>
      <c r="JC34" s="414"/>
      <c r="JD34" s="414"/>
      <c r="JE34" s="414"/>
      <c r="JF34" s="414"/>
      <c r="JG34" s="414"/>
      <c r="JH34" s="414"/>
      <c r="JI34" s="414"/>
      <c r="JJ34" s="414"/>
      <c r="JK34" s="414"/>
      <c r="JL34" s="414"/>
      <c r="JM34" s="414"/>
      <c r="JN34" s="414"/>
      <c r="JO34" s="414"/>
      <c r="JP34" s="414"/>
      <c r="JQ34" s="414"/>
      <c r="JR34" s="414"/>
      <c r="JS34" s="414"/>
      <c r="JT34" s="414"/>
      <c r="JU34" s="414"/>
      <c r="JV34" s="414"/>
      <c r="JW34" s="414"/>
      <c r="JX34" s="414"/>
      <c r="JY34" s="414"/>
      <c r="JZ34" s="414"/>
      <c r="KA34" s="414"/>
      <c r="KB34" s="414"/>
      <c r="KC34" s="414"/>
      <c r="KD34" s="414"/>
      <c r="KE34" s="414"/>
      <c r="KF34" s="414"/>
      <c r="KG34" s="414"/>
      <c r="KH34" s="414"/>
      <c r="KI34" s="414"/>
      <c r="KJ34" s="414"/>
      <c r="KK34" s="414"/>
      <c r="KL34" s="414"/>
      <c r="KM34" s="414"/>
      <c r="KN34" s="414"/>
      <c r="KO34" s="414"/>
      <c r="KP34" s="414"/>
      <c r="KQ34" s="414"/>
      <c r="KR34" s="414"/>
      <c r="KS34" s="414"/>
      <c r="KT34" s="414"/>
      <c r="KU34" s="414"/>
      <c r="KV34" s="414"/>
      <c r="KW34" s="414"/>
      <c r="KX34" s="414"/>
      <c r="KY34" s="414"/>
      <c r="KZ34" s="414"/>
      <c r="LA34" s="414"/>
      <c r="LB34" s="414"/>
      <c r="LC34" s="414"/>
      <c r="LD34" s="414"/>
      <c r="LE34" s="414"/>
      <c r="LF34" s="414"/>
      <c r="LG34" s="414"/>
      <c r="LH34" s="414"/>
      <c r="LI34" s="414"/>
      <c r="LJ34" s="414"/>
      <c r="LK34" s="414"/>
      <c r="LL34" s="414"/>
      <c r="LM34" s="414"/>
      <c r="LN34" s="414"/>
      <c r="LO34" s="414"/>
      <c r="LP34" s="414"/>
      <c r="LQ34" s="414"/>
      <c r="LR34" s="414"/>
      <c r="LS34" s="414"/>
      <c r="LT34" s="414"/>
      <c r="LU34" s="414"/>
      <c r="LV34" s="414"/>
      <c r="LW34" s="414"/>
      <c r="LX34" s="414"/>
      <c r="LY34" s="414"/>
      <c r="LZ34" s="414"/>
      <c r="MA34" s="414"/>
      <c r="MB34" s="414"/>
      <c r="MC34" s="414"/>
      <c r="MD34" s="414"/>
      <c r="ME34" s="414"/>
      <c r="MF34" s="414"/>
      <c r="MG34" s="414"/>
      <c r="MH34" s="414"/>
      <c r="MI34" s="414"/>
      <c r="MJ34" s="414"/>
      <c r="MK34" s="414"/>
      <c r="ML34" s="414"/>
      <c r="MM34" s="414"/>
      <c r="MN34" s="414"/>
      <c r="MO34" s="414"/>
      <c r="MP34" s="414"/>
      <c r="MQ34" s="414"/>
      <c r="MR34" s="414"/>
      <c r="MS34" s="414"/>
      <c r="MT34" s="414"/>
      <c r="MU34" s="414"/>
      <c r="MV34" s="414"/>
      <c r="MW34" s="414"/>
      <c r="MX34" s="414"/>
      <c r="MY34" s="414"/>
      <c r="MZ34" s="414"/>
      <c r="NA34" s="414"/>
      <c r="NB34" s="414"/>
      <c r="NC34" s="414"/>
      <c r="ND34" s="414"/>
      <c r="NE34" s="414"/>
      <c r="NF34" s="414"/>
      <c r="NG34" s="414"/>
      <c r="NH34" s="414"/>
      <c r="NI34" s="414"/>
      <c r="NJ34" s="414"/>
      <c r="NK34" s="414"/>
      <c r="NL34" s="414"/>
      <c r="NM34" s="414"/>
      <c r="NN34" s="414"/>
      <c r="NO34" s="414"/>
      <c r="NP34" s="414"/>
      <c r="NQ34" s="414"/>
      <c r="NR34" s="414"/>
      <c r="NS34" s="414"/>
      <c r="NT34" s="414"/>
      <c r="NU34" s="414"/>
      <c r="NV34" s="414"/>
      <c r="NW34" s="414"/>
      <c r="NX34" s="414"/>
      <c r="NY34" s="414"/>
      <c r="NZ34" s="414"/>
      <c r="OA34" s="414"/>
      <c r="OB34" s="414"/>
      <c r="OC34" s="414"/>
      <c r="OD34" s="414"/>
      <c r="OE34" s="414"/>
      <c r="OF34" s="414"/>
      <c r="OG34" s="414"/>
      <c r="OH34" s="414"/>
      <c r="OI34" s="414"/>
      <c r="OJ34" s="414"/>
      <c r="OK34" s="414"/>
      <c r="OL34" s="414"/>
      <c r="OM34" s="414"/>
      <c r="ON34" s="414"/>
      <c r="OO34" s="414"/>
      <c r="OP34" s="414"/>
      <c r="OQ34" s="414"/>
      <c r="OR34" s="414"/>
      <c r="OS34" s="414"/>
      <c r="OT34" s="414"/>
      <c r="OU34" s="414"/>
      <c r="OV34" s="414"/>
      <c r="OW34" s="414"/>
      <c r="OX34" s="414"/>
      <c r="OY34" s="414"/>
      <c r="OZ34" s="414"/>
      <c r="PA34" s="414"/>
      <c r="PB34" s="414"/>
      <c r="PC34" s="414"/>
      <c r="PD34" s="414"/>
      <c r="PE34" s="414"/>
      <c r="PF34" s="414"/>
      <c r="PG34" s="414"/>
      <c r="PH34" s="414"/>
      <c r="PI34" s="414"/>
      <c r="PJ34" s="414"/>
      <c r="PK34" s="414"/>
      <c r="PL34" s="414"/>
      <c r="PM34" s="414"/>
      <c r="PN34" s="414"/>
      <c r="PO34" s="414"/>
      <c r="PP34" s="414"/>
      <c r="PQ34" s="414"/>
      <c r="PR34" s="414"/>
      <c r="PS34" s="414"/>
      <c r="PT34" s="414"/>
      <c r="PU34" s="414"/>
      <c r="PV34" s="414"/>
      <c r="PW34" s="414"/>
      <c r="PX34" s="414"/>
      <c r="PY34" s="414"/>
      <c r="PZ34" s="414"/>
      <c r="QA34" s="414"/>
      <c r="QB34" s="414"/>
      <c r="QC34" s="414"/>
      <c r="QD34" s="414"/>
      <c r="QE34" s="414"/>
      <c r="QF34" s="414"/>
      <c r="QG34" s="414"/>
      <c r="QH34" s="414"/>
      <c r="QI34" s="414"/>
      <c r="QJ34" s="414"/>
      <c r="QK34" s="414"/>
      <c r="QL34" s="414"/>
      <c r="QM34" s="414"/>
      <c r="QN34" s="414"/>
      <c r="QO34" s="414"/>
      <c r="QP34" s="414"/>
      <c r="QQ34" s="414"/>
      <c r="QR34" s="414"/>
      <c r="QS34" s="414"/>
      <c r="QT34" s="414"/>
      <c r="QU34" s="414"/>
      <c r="QV34" s="414"/>
      <c r="QW34" s="414"/>
      <c r="QX34" s="414"/>
      <c r="QY34" s="414"/>
      <c r="QZ34" s="414"/>
      <c r="RA34" s="414"/>
      <c r="RB34" s="414"/>
      <c r="RC34" s="414"/>
      <c r="RD34" s="414"/>
      <c r="RE34" s="414"/>
      <c r="RF34" s="414"/>
      <c r="RG34" s="414"/>
      <c r="RH34" s="414"/>
      <c r="RI34" s="414"/>
      <c r="RJ34" s="414"/>
      <c r="RK34" s="414"/>
      <c r="RL34" s="414"/>
      <c r="RM34" s="414"/>
      <c r="RN34" s="414"/>
      <c r="RO34" s="414"/>
      <c r="RP34" s="414"/>
      <c r="RQ34" s="414"/>
      <c r="RR34" s="414"/>
      <c r="RS34" s="414"/>
      <c r="RT34" s="414"/>
      <c r="RU34" s="414"/>
      <c r="RV34" s="414"/>
      <c r="RW34" s="414"/>
      <c r="RX34" s="414"/>
      <c r="RY34" s="414"/>
      <c r="RZ34" s="414"/>
      <c r="SA34" s="414"/>
      <c r="SB34" s="414"/>
      <c r="SC34" s="414"/>
      <c r="SD34" s="414"/>
      <c r="SE34" s="414"/>
      <c r="SF34" s="414"/>
      <c r="SG34" s="414"/>
      <c r="SH34" s="414"/>
      <c r="SI34" s="414"/>
      <c r="SJ34" s="414"/>
      <c r="SK34" s="414"/>
      <c r="SL34" s="414"/>
      <c r="SM34" s="414"/>
      <c r="SN34" s="414"/>
      <c r="SO34" s="414"/>
      <c r="SP34" s="414"/>
      <c r="SQ34" s="414"/>
      <c r="SR34" s="414"/>
      <c r="SS34" s="414"/>
      <c r="ST34" s="414"/>
      <c r="SU34" s="414"/>
      <c r="SV34" s="414"/>
      <c r="SW34" s="414"/>
      <c r="SX34" s="414"/>
      <c r="SY34" s="414"/>
      <c r="SZ34" s="414"/>
      <c r="TA34" s="414"/>
      <c r="TB34" s="414"/>
      <c r="TC34" s="414"/>
      <c r="TD34" s="414"/>
      <c r="TE34" s="414"/>
      <c r="TF34" s="414"/>
      <c r="TG34" s="414"/>
      <c r="TH34" s="414"/>
      <c r="TI34" s="414"/>
      <c r="TJ34" s="414"/>
    </row>
    <row r="35" spans="1:530" s="423" customFormat="1" ht="6" customHeight="1" outlineLevel="1" thickBot="1">
      <c r="A35" s="422" t="str">
        <f t="shared" ca="1" si="0"/>
        <v xml:space="preserve"># - </v>
      </c>
      <c r="B35" s="424" t="str">
        <f t="shared" ca="1" si="1"/>
        <v>#</v>
      </c>
      <c r="C35" s="424" t="str">
        <f t="shared" ca="1" si="1"/>
        <v>Asset</v>
      </c>
      <c r="D35" s="425"/>
      <c r="E35" s="1577"/>
      <c r="F35" s="1206"/>
      <c r="G35" s="1635"/>
      <c r="H35" s="1204"/>
      <c r="I35" s="1636"/>
      <c r="J35" s="429"/>
      <c r="K35" s="429"/>
      <c r="L35" s="1637"/>
      <c r="M35" s="432"/>
      <c r="N35" s="1637"/>
      <c r="O35" s="433"/>
      <c r="P35" s="1638"/>
      <c r="Q35" s="433"/>
      <c r="R35" s="1638"/>
      <c r="S35" s="429"/>
      <c r="T35" s="414"/>
      <c r="U35" s="414"/>
      <c r="V35" s="414"/>
      <c r="W35" s="414"/>
      <c r="X35" s="414"/>
      <c r="Y35" s="414"/>
      <c r="Z35" s="414"/>
      <c r="AA35" s="414"/>
      <c r="AB35" s="414"/>
      <c r="AC35" s="414"/>
      <c r="AD35" s="414"/>
      <c r="AE35" s="414"/>
      <c r="AF35" s="414"/>
      <c r="AG35" s="414"/>
      <c r="AH35" s="414"/>
      <c r="AI35" s="414"/>
      <c r="AJ35" s="414"/>
      <c r="AK35" s="414"/>
      <c r="AL35" s="414"/>
      <c r="AM35" s="414"/>
      <c r="AN35" s="414"/>
      <c r="AO35" s="414"/>
      <c r="AP35" s="414"/>
      <c r="AQ35" s="414"/>
      <c r="AR35" s="414"/>
      <c r="AS35" s="414"/>
      <c r="AT35" s="414"/>
      <c r="AU35" s="414"/>
      <c r="AV35" s="414"/>
      <c r="AW35" s="414"/>
      <c r="AX35" s="414"/>
      <c r="AY35" s="414"/>
      <c r="AZ35" s="414"/>
      <c r="BA35" s="414"/>
      <c r="BB35" s="414"/>
      <c r="BC35" s="414"/>
      <c r="BD35" s="414"/>
      <c r="BE35" s="414"/>
      <c r="BF35" s="414"/>
      <c r="BG35" s="414"/>
      <c r="BH35" s="414"/>
      <c r="BI35" s="414"/>
      <c r="BJ35" s="414"/>
      <c r="BK35" s="414"/>
      <c r="BL35" s="414"/>
      <c r="BM35" s="414"/>
      <c r="BN35" s="414"/>
      <c r="BO35" s="414"/>
      <c r="BP35" s="414"/>
      <c r="BQ35" s="414"/>
      <c r="BR35" s="414"/>
      <c r="BS35" s="414"/>
      <c r="BT35" s="414"/>
      <c r="BU35" s="414"/>
      <c r="BV35" s="414"/>
      <c r="BW35" s="414"/>
      <c r="BX35" s="414"/>
      <c r="BY35" s="414"/>
      <c r="BZ35" s="414"/>
      <c r="CA35" s="414"/>
      <c r="CB35" s="414"/>
      <c r="CC35" s="414"/>
      <c r="CD35" s="414"/>
      <c r="CE35" s="414"/>
      <c r="CF35" s="414"/>
      <c r="CG35" s="414"/>
      <c r="CH35" s="414"/>
      <c r="CI35" s="414"/>
      <c r="CJ35" s="414"/>
      <c r="CK35" s="414"/>
      <c r="CL35" s="414"/>
      <c r="CM35" s="414"/>
      <c r="CN35" s="414"/>
      <c r="CO35" s="414"/>
      <c r="CP35" s="414"/>
      <c r="CQ35" s="414"/>
      <c r="CR35" s="414"/>
      <c r="CS35" s="414"/>
      <c r="CT35" s="414"/>
      <c r="CU35" s="414"/>
      <c r="CV35" s="414"/>
      <c r="CW35" s="414"/>
      <c r="CX35" s="414"/>
      <c r="CY35" s="414"/>
      <c r="CZ35" s="414"/>
      <c r="DA35" s="414"/>
      <c r="DB35" s="414"/>
      <c r="DC35" s="414"/>
      <c r="DD35" s="414"/>
      <c r="DE35" s="414"/>
      <c r="DF35" s="414"/>
      <c r="DG35" s="414"/>
      <c r="DH35" s="414"/>
      <c r="DI35" s="414"/>
      <c r="DJ35" s="414"/>
      <c r="DK35" s="414"/>
      <c r="DL35" s="414"/>
      <c r="DM35" s="414"/>
      <c r="DN35" s="414"/>
      <c r="DO35" s="414"/>
      <c r="DP35" s="414"/>
      <c r="DQ35" s="414"/>
      <c r="DR35" s="414"/>
      <c r="DS35" s="414"/>
      <c r="DT35" s="414"/>
      <c r="DU35" s="414"/>
      <c r="DV35" s="414"/>
      <c r="DW35" s="414"/>
      <c r="DX35" s="414"/>
      <c r="DY35" s="414"/>
      <c r="DZ35" s="414"/>
      <c r="EA35" s="414"/>
      <c r="EB35" s="414"/>
      <c r="EC35" s="414"/>
      <c r="ED35" s="414"/>
      <c r="EE35" s="414"/>
      <c r="EF35" s="414"/>
      <c r="EG35" s="414"/>
      <c r="EH35" s="414"/>
      <c r="EI35" s="414"/>
      <c r="EJ35" s="414"/>
      <c r="EK35" s="414"/>
      <c r="EL35" s="414"/>
      <c r="EM35" s="414"/>
      <c r="EN35" s="414"/>
      <c r="EO35" s="414"/>
      <c r="EP35" s="414"/>
      <c r="EQ35" s="414"/>
      <c r="ER35" s="414"/>
      <c r="ES35" s="414"/>
      <c r="ET35" s="414"/>
      <c r="EU35" s="414"/>
      <c r="EV35" s="414"/>
      <c r="EW35" s="414"/>
      <c r="EX35" s="414"/>
      <c r="EY35" s="414"/>
      <c r="EZ35" s="414"/>
      <c r="FA35" s="414"/>
      <c r="FB35" s="414"/>
      <c r="FC35" s="414"/>
      <c r="FD35" s="414"/>
      <c r="FE35" s="414"/>
      <c r="FF35" s="414"/>
      <c r="FG35" s="414"/>
      <c r="FH35" s="414"/>
      <c r="FI35" s="414"/>
      <c r="FJ35" s="414"/>
      <c r="FK35" s="414"/>
      <c r="FL35" s="414"/>
      <c r="FM35" s="414"/>
      <c r="FN35" s="414"/>
      <c r="FO35" s="414"/>
      <c r="FP35" s="414"/>
      <c r="FQ35" s="414"/>
      <c r="FR35" s="414"/>
      <c r="FS35" s="414"/>
      <c r="FT35" s="414"/>
      <c r="FU35" s="414"/>
      <c r="FV35" s="414"/>
      <c r="FW35" s="414"/>
      <c r="FX35" s="414"/>
      <c r="FY35" s="414"/>
      <c r="FZ35" s="414"/>
      <c r="GA35" s="414"/>
      <c r="GB35" s="414"/>
      <c r="GC35" s="414"/>
      <c r="GD35" s="414"/>
      <c r="GE35" s="414"/>
      <c r="GF35" s="414"/>
      <c r="GG35" s="414"/>
      <c r="GH35" s="414"/>
      <c r="GI35" s="414"/>
      <c r="GJ35" s="414"/>
      <c r="GK35" s="414"/>
      <c r="GL35" s="414"/>
      <c r="GM35" s="414"/>
      <c r="GN35" s="414"/>
      <c r="GO35" s="414"/>
      <c r="GP35" s="414"/>
      <c r="GQ35" s="414"/>
      <c r="GR35" s="414"/>
      <c r="GS35" s="414"/>
      <c r="GT35" s="414"/>
      <c r="GU35" s="414"/>
      <c r="GV35" s="414"/>
      <c r="GW35" s="414"/>
      <c r="GX35" s="414"/>
      <c r="GY35" s="414"/>
      <c r="GZ35" s="414"/>
      <c r="HA35" s="414"/>
      <c r="HB35" s="414"/>
      <c r="HC35" s="414"/>
      <c r="HD35" s="414"/>
      <c r="HE35" s="414"/>
      <c r="HF35" s="414"/>
      <c r="HG35" s="414"/>
      <c r="HH35" s="414"/>
      <c r="HI35" s="414"/>
      <c r="HJ35" s="414"/>
      <c r="HK35" s="414"/>
      <c r="HL35" s="414"/>
      <c r="HM35" s="414"/>
      <c r="HN35" s="414"/>
      <c r="HO35" s="414"/>
      <c r="HP35" s="414"/>
      <c r="HQ35" s="414"/>
      <c r="HR35" s="414"/>
      <c r="HS35" s="414"/>
      <c r="HT35" s="414"/>
      <c r="HU35" s="414"/>
      <c r="HV35" s="414"/>
      <c r="HW35" s="414"/>
      <c r="HX35" s="414"/>
      <c r="HY35" s="414"/>
      <c r="HZ35" s="414"/>
      <c r="IA35" s="414"/>
      <c r="IB35" s="414"/>
      <c r="IC35" s="414"/>
      <c r="ID35" s="414"/>
      <c r="IE35" s="414"/>
      <c r="IF35" s="414"/>
      <c r="IG35" s="414"/>
      <c r="IH35" s="414"/>
      <c r="II35" s="414"/>
      <c r="IJ35" s="414"/>
      <c r="IK35" s="414"/>
      <c r="IL35" s="414"/>
      <c r="IM35" s="414"/>
      <c r="IN35" s="414"/>
      <c r="IO35" s="414"/>
      <c r="IP35" s="414"/>
      <c r="IQ35" s="414"/>
      <c r="IR35" s="414"/>
      <c r="IS35" s="414"/>
      <c r="IT35" s="414"/>
      <c r="IU35" s="414"/>
      <c r="IV35" s="414"/>
      <c r="IW35" s="414"/>
      <c r="IX35" s="414"/>
      <c r="IY35" s="414"/>
      <c r="IZ35" s="414"/>
      <c r="JA35" s="414"/>
      <c r="JB35" s="414"/>
      <c r="JC35" s="414"/>
      <c r="JD35" s="414"/>
      <c r="JE35" s="414"/>
      <c r="JF35" s="414"/>
      <c r="JG35" s="414"/>
      <c r="JH35" s="414"/>
      <c r="JI35" s="414"/>
      <c r="JJ35" s="414"/>
      <c r="JK35" s="414"/>
      <c r="JL35" s="414"/>
      <c r="JM35" s="414"/>
      <c r="JN35" s="414"/>
      <c r="JO35" s="414"/>
      <c r="JP35" s="414"/>
      <c r="JQ35" s="414"/>
      <c r="JR35" s="414"/>
      <c r="JS35" s="414"/>
      <c r="JT35" s="414"/>
      <c r="JU35" s="414"/>
      <c r="JV35" s="414"/>
      <c r="JW35" s="414"/>
      <c r="JX35" s="414"/>
      <c r="JY35" s="414"/>
      <c r="JZ35" s="414"/>
      <c r="KA35" s="414"/>
      <c r="KB35" s="414"/>
      <c r="KC35" s="414"/>
      <c r="KD35" s="414"/>
      <c r="KE35" s="414"/>
      <c r="KF35" s="414"/>
      <c r="KG35" s="414"/>
      <c r="KH35" s="414"/>
      <c r="KI35" s="414"/>
      <c r="KJ35" s="414"/>
      <c r="KK35" s="414"/>
      <c r="KL35" s="414"/>
      <c r="KM35" s="414"/>
      <c r="KN35" s="414"/>
      <c r="KO35" s="414"/>
      <c r="KP35" s="414"/>
      <c r="KQ35" s="414"/>
      <c r="KR35" s="414"/>
      <c r="KS35" s="414"/>
      <c r="KT35" s="414"/>
      <c r="KU35" s="414"/>
      <c r="KV35" s="414"/>
      <c r="KW35" s="414"/>
      <c r="KX35" s="414"/>
      <c r="KY35" s="414"/>
      <c r="KZ35" s="414"/>
      <c r="LA35" s="414"/>
      <c r="LB35" s="414"/>
      <c r="LC35" s="414"/>
      <c r="LD35" s="414"/>
      <c r="LE35" s="414"/>
      <c r="LF35" s="414"/>
      <c r="LG35" s="414"/>
      <c r="LH35" s="414"/>
      <c r="LI35" s="414"/>
      <c r="LJ35" s="414"/>
      <c r="LK35" s="414"/>
      <c r="LL35" s="414"/>
      <c r="LM35" s="414"/>
      <c r="LN35" s="414"/>
      <c r="LO35" s="414"/>
      <c r="LP35" s="414"/>
      <c r="LQ35" s="414"/>
      <c r="LR35" s="414"/>
      <c r="LS35" s="414"/>
      <c r="LT35" s="414"/>
      <c r="LU35" s="414"/>
      <c r="LV35" s="414"/>
      <c r="LW35" s="414"/>
      <c r="LX35" s="414"/>
      <c r="LY35" s="414"/>
      <c r="LZ35" s="414"/>
      <c r="MA35" s="414"/>
      <c r="MB35" s="414"/>
      <c r="MC35" s="414"/>
      <c r="MD35" s="414"/>
      <c r="ME35" s="414"/>
      <c r="MF35" s="414"/>
      <c r="MG35" s="414"/>
      <c r="MH35" s="414"/>
      <c r="MI35" s="414"/>
      <c r="MJ35" s="414"/>
      <c r="MK35" s="414"/>
      <c r="ML35" s="414"/>
      <c r="MM35" s="414"/>
      <c r="MN35" s="414"/>
      <c r="MO35" s="414"/>
      <c r="MP35" s="414"/>
      <c r="MQ35" s="414"/>
      <c r="MR35" s="414"/>
      <c r="MS35" s="414"/>
      <c r="MT35" s="414"/>
      <c r="MU35" s="414"/>
      <c r="MV35" s="414"/>
      <c r="MW35" s="414"/>
      <c r="MX35" s="414"/>
      <c r="MY35" s="414"/>
      <c r="MZ35" s="414"/>
      <c r="NA35" s="414"/>
      <c r="NB35" s="414"/>
      <c r="NC35" s="414"/>
      <c r="ND35" s="414"/>
      <c r="NE35" s="414"/>
      <c r="NF35" s="414"/>
      <c r="NG35" s="414"/>
      <c r="NH35" s="414"/>
      <c r="NI35" s="414"/>
      <c r="NJ35" s="414"/>
      <c r="NK35" s="414"/>
      <c r="NL35" s="414"/>
      <c r="NM35" s="414"/>
      <c r="NN35" s="414"/>
      <c r="NO35" s="414"/>
      <c r="NP35" s="414"/>
      <c r="NQ35" s="414"/>
      <c r="NR35" s="414"/>
      <c r="NS35" s="414"/>
      <c r="NT35" s="414"/>
      <c r="NU35" s="414"/>
      <c r="NV35" s="414"/>
      <c r="NW35" s="414"/>
      <c r="NX35" s="414"/>
      <c r="NY35" s="414"/>
      <c r="NZ35" s="414"/>
      <c r="OA35" s="414"/>
      <c r="OB35" s="414"/>
      <c r="OC35" s="414"/>
      <c r="OD35" s="414"/>
      <c r="OE35" s="414"/>
      <c r="OF35" s="414"/>
      <c r="OG35" s="414"/>
      <c r="OH35" s="414"/>
      <c r="OI35" s="414"/>
      <c r="OJ35" s="414"/>
      <c r="OK35" s="414"/>
      <c r="OL35" s="414"/>
      <c r="OM35" s="414"/>
      <c r="ON35" s="414"/>
      <c r="OO35" s="414"/>
      <c r="OP35" s="414"/>
      <c r="OQ35" s="414"/>
      <c r="OR35" s="414"/>
      <c r="OS35" s="414"/>
      <c r="OT35" s="414"/>
      <c r="OU35" s="414"/>
      <c r="OV35" s="414"/>
      <c r="OW35" s="414"/>
      <c r="OX35" s="414"/>
      <c r="OY35" s="414"/>
      <c r="OZ35" s="414"/>
      <c r="PA35" s="414"/>
      <c r="PB35" s="414"/>
      <c r="PC35" s="414"/>
      <c r="PD35" s="414"/>
      <c r="PE35" s="414"/>
      <c r="PF35" s="414"/>
      <c r="PG35" s="414"/>
      <c r="PH35" s="414"/>
      <c r="PI35" s="414"/>
      <c r="PJ35" s="414"/>
      <c r="PK35" s="414"/>
      <c r="PL35" s="414"/>
      <c r="PM35" s="414"/>
      <c r="PN35" s="414"/>
      <c r="PO35" s="414"/>
      <c r="PP35" s="414"/>
      <c r="PQ35" s="414"/>
      <c r="PR35" s="414"/>
      <c r="PS35" s="414"/>
      <c r="PT35" s="414"/>
      <c r="PU35" s="414"/>
      <c r="PV35" s="414"/>
      <c r="PW35" s="414"/>
      <c r="PX35" s="414"/>
      <c r="PY35" s="414"/>
      <c r="PZ35" s="414"/>
      <c r="QA35" s="414"/>
      <c r="QB35" s="414"/>
      <c r="QC35" s="414"/>
      <c r="QD35" s="414"/>
      <c r="QE35" s="414"/>
      <c r="QF35" s="414"/>
      <c r="QG35" s="414"/>
      <c r="QH35" s="414"/>
      <c r="QI35" s="414"/>
      <c r="QJ35" s="414"/>
      <c r="QK35" s="414"/>
      <c r="QL35" s="414"/>
      <c r="QM35" s="414"/>
      <c r="QN35" s="414"/>
      <c r="QO35" s="414"/>
      <c r="QP35" s="414"/>
      <c r="QQ35" s="414"/>
      <c r="QR35" s="414"/>
      <c r="QS35" s="414"/>
      <c r="QT35" s="414"/>
      <c r="QU35" s="414"/>
      <c r="QV35" s="414"/>
      <c r="QW35" s="414"/>
      <c r="QX35" s="414"/>
      <c r="QY35" s="414"/>
      <c r="QZ35" s="414"/>
      <c r="RA35" s="414"/>
      <c r="RB35" s="414"/>
      <c r="RC35" s="414"/>
      <c r="RD35" s="414"/>
      <c r="RE35" s="414"/>
      <c r="RF35" s="414"/>
      <c r="RG35" s="414"/>
      <c r="RH35" s="414"/>
      <c r="RI35" s="414"/>
      <c r="RJ35" s="414"/>
      <c r="RK35" s="414"/>
      <c r="RL35" s="414"/>
      <c r="RM35" s="414"/>
      <c r="RN35" s="414"/>
      <c r="RO35" s="414"/>
      <c r="RP35" s="414"/>
      <c r="RQ35" s="414"/>
      <c r="RR35" s="414"/>
      <c r="RS35" s="414"/>
      <c r="RT35" s="414"/>
      <c r="RU35" s="414"/>
      <c r="RV35" s="414"/>
      <c r="RW35" s="414"/>
      <c r="RX35" s="414"/>
      <c r="RY35" s="414"/>
      <c r="RZ35" s="414"/>
      <c r="SA35" s="414"/>
      <c r="SB35" s="414"/>
      <c r="SC35" s="414"/>
      <c r="SD35" s="414"/>
      <c r="SE35" s="414"/>
      <c r="SF35" s="414"/>
      <c r="SG35" s="414"/>
      <c r="SH35" s="414"/>
      <c r="SI35" s="414"/>
      <c r="SJ35" s="414"/>
      <c r="SK35" s="414"/>
      <c r="SL35" s="414"/>
      <c r="SM35" s="414"/>
      <c r="SN35" s="414"/>
      <c r="SO35" s="414"/>
      <c r="SP35" s="414"/>
      <c r="SQ35" s="414"/>
      <c r="SR35" s="414"/>
      <c r="SS35" s="414"/>
      <c r="ST35" s="414"/>
      <c r="SU35" s="414"/>
      <c r="SV35" s="414"/>
      <c r="SW35" s="414"/>
      <c r="SX35" s="414"/>
      <c r="SY35" s="414"/>
      <c r="SZ35" s="414"/>
      <c r="TA35" s="414"/>
      <c r="TB35" s="414"/>
      <c r="TC35" s="414"/>
      <c r="TD35" s="414"/>
      <c r="TE35" s="414"/>
      <c r="TF35" s="414"/>
      <c r="TG35" s="414"/>
      <c r="TH35" s="414"/>
      <c r="TI35" s="414"/>
      <c r="TJ35" s="414"/>
    </row>
    <row r="36" spans="1:530" s="438" customFormat="1" ht="15.65" customHeight="1" thickTop="1">
      <c r="A36" s="438" t="e">
        <f ca="1">B36&amp;" - "&amp;#REF!</f>
        <v>#REF!</v>
      </c>
      <c r="B36" s="438" t="str">
        <f t="shared" ca="1" si="1"/>
        <v>#</v>
      </c>
      <c r="C36" s="438" t="str">
        <f t="shared" ca="1" si="1"/>
        <v>Asset</v>
      </c>
      <c r="E36" s="439" t="s">
        <v>122</v>
      </c>
      <c r="F36" s="427"/>
      <c r="G36" s="1204">
        <f ca="1">I36/$I$36</f>
        <v>1</v>
      </c>
      <c r="H36" s="1204"/>
      <c r="I36" s="441">
        <f ca="1">+SUM(I14,I20,I34)</f>
        <v>238953970.65224051</v>
      </c>
      <c r="J36" s="440"/>
      <c r="K36" s="440"/>
      <c r="L36" s="442">
        <f ca="1">IFERROR($I36/L$7,0)</f>
        <v>517961.92228840792</v>
      </c>
      <c r="M36" s="443"/>
      <c r="N36" s="442">
        <f ca="1">IFERROR($I36/N$7,0)</f>
        <v>192478.54314684053</v>
      </c>
      <c r="O36" s="444"/>
      <c r="P36" s="445">
        <f ca="1">IFERROR($I36/P$7,0)</f>
        <v>315.31633462199022</v>
      </c>
      <c r="Q36" s="444"/>
      <c r="R36" s="445">
        <f ca="1">IFERROR($I36/R$7,0)</f>
        <v>557.37254505263525</v>
      </c>
      <c r="S36" s="440"/>
    </row>
    <row r="37" spans="1:530">
      <c r="G37" s="1204"/>
      <c r="H37" s="1204"/>
      <c r="I37" s="441"/>
      <c r="J37" s="440"/>
      <c r="K37" s="440"/>
      <c r="L37" s="442"/>
      <c r="M37" s="443"/>
      <c r="N37" s="442"/>
      <c r="O37" s="444"/>
      <c r="P37" s="445"/>
      <c r="Q37" s="444"/>
      <c r="R37" s="445"/>
    </row>
    <row r="38" spans="1:530">
      <c r="E38" s="1199">
        <f>'Executive Summary'!E58</f>
        <v>0.61499999999999999</v>
      </c>
      <c r="F38" s="1199"/>
      <c r="G38" s="1204">
        <f ca="1">I38/$I$36</f>
        <v>0.64999999999999991</v>
      </c>
      <c r="H38" s="1204"/>
      <c r="I38" s="441">
        <f ca="1">Debt</f>
        <v>155320080.9239563</v>
      </c>
      <c r="J38" s="440"/>
      <c r="K38" s="440"/>
      <c r="L38" s="442">
        <f ca="1">IFERROR($I38/L$7,0)</f>
        <v>336675.24948746507</v>
      </c>
      <c r="M38" s="443"/>
      <c r="N38" s="442">
        <f ca="1">IFERROR($I38/N$7,0)</f>
        <v>125111.05304544633</v>
      </c>
      <c r="O38" s="444"/>
      <c r="P38" s="445">
        <f ca="1">IFERROR($I38/P$7,0)</f>
        <v>204.95561750429363</v>
      </c>
      <c r="Q38" s="444"/>
      <c r="R38" s="445">
        <f ca="1">IFERROR($I38/R$7,0)</f>
        <v>362.29215428421281</v>
      </c>
    </row>
    <row r="39" spans="1:530">
      <c r="E39" s="438" t="s">
        <v>123</v>
      </c>
      <c r="F39" s="438"/>
      <c r="G39" s="1204">
        <f ca="1">I39/$I$36</f>
        <v>0.34999999999999987</v>
      </c>
      <c r="H39" s="1204"/>
      <c r="I39" s="441">
        <f ca="1">Equity</f>
        <v>83633889.72828415</v>
      </c>
      <c r="J39" s="440"/>
      <c r="K39" s="440"/>
      <c r="L39" s="442">
        <f ca="1">IFERROR($I39/L$7,0)</f>
        <v>181286.6728009427</v>
      </c>
      <c r="M39" s="443"/>
      <c r="N39" s="442">
        <f ca="1">IFERROR($I39/N$7,0)</f>
        <v>67367.490101394156</v>
      </c>
      <c r="O39" s="444"/>
      <c r="P39" s="445">
        <f ca="1">IFERROR($I39/P$7,0)</f>
        <v>110.36071711769655</v>
      </c>
      <c r="Q39" s="444"/>
      <c r="R39" s="445">
        <f ca="1">IFERROR($I39/R$7,0)</f>
        <v>195.08039076842226</v>
      </c>
    </row>
    <row r="40" spans="1:530">
      <c r="L40" s="433"/>
    </row>
    <row r="207" spans="2:15">
      <c r="B207" s="1581"/>
      <c r="C207" s="1581"/>
      <c r="D207" s="1581"/>
      <c r="E207" s="1581"/>
      <c r="F207" s="1581"/>
      <c r="G207" s="1582"/>
      <c r="H207" s="1582"/>
      <c r="I207" s="1581"/>
      <c r="J207" s="1581"/>
      <c r="K207" s="1581"/>
      <c r="L207" s="1581"/>
      <c r="M207" s="1581"/>
      <c r="N207" s="1581"/>
      <c r="O207" s="1581"/>
    </row>
    <row r="218" spans="2:15">
      <c r="B218" s="1581"/>
      <c r="C218" s="1581"/>
      <c r="D218" s="1581"/>
      <c r="E218" s="1581"/>
      <c r="F218" s="1581"/>
      <c r="G218" s="1582"/>
      <c r="H218" s="1582"/>
      <c r="I218" s="1581"/>
      <c r="J218" s="1581"/>
      <c r="K218" s="1581"/>
      <c r="L218" s="1581"/>
      <c r="M218" s="1581"/>
      <c r="N218" s="1581"/>
      <c r="O218" s="1581"/>
    </row>
    <row r="220" spans="2:15">
      <c r="B220" s="1581"/>
      <c r="C220" s="1581"/>
      <c r="D220" s="1581"/>
      <c r="E220" s="1581"/>
      <c r="F220" s="1581"/>
      <c r="G220" s="1582"/>
      <c r="H220" s="1582"/>
      <c r="I220" s="1581"/>
      <c r="J220" s="1581"/>
      <c r="K220" s="1581"/>
      <c r="L220" s="1581"/>
      <c r="M220" s="1581"/>
      <c r="N220" s="1581"/>
      <c r="O220" s="1581"/>
    </row>
    <row r="224" spans="2:15">
      <c r="D224" s="414">
        <f>+D210-D221</f>
        <v>0</v>
      </c>
    </row>
  </sheetData>
  <sheetProtection formatCells="0" formatColumns="0" formatRows="0" insertRows="0" deleteRows="0"/>
  <pageMargins left="0.25" right="0.25" top="0.25" bottom="0.5" header="0" footer="0"/>
  <pageSetup scale="70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2060"/>
    <pageSetUpPr fitToPage="1"/>
  </sheetPr>
  <dimension ref="A1:U54"/>
  <sheetViews>
    <sheetView showGridLines="0" tabSelected="1" topLeftCell="D19" zoomScaleNormal="100" workbookViewId="0">
      <selection activeCell="S35" sqref="S35"/>
    </sheetView>
  </sheetViews>
  <sheetFormatPr defaultColWidth="9.1796875" defaultRowHeight="12.5" outlineLevelRow="2"/>
  <cols>
    <col min="1" max="1" width="3.54296875" style="1" customWidth="1"/>
    <col min="2" max="2" width="4.453125" style="1" customWidth="1"/>
    <col min="3" max="3" width="28.54296875" style="1" customWidth="1"/>
    <col min="4" max="4" width="13" style="1" customWidth="1"/>
    <col min="5" max="5" width="16.54296875" style="1" customWidth="1"/>
    <col min="6" max="6" width="13" style="1" customWidth="1"/>
    <col min="7" max="15" width="12.26953125" style="1" customWidth="1"/>
    <col min="16" max="16" width="2.54296875" style="1" customWidth="1"/>
    <col min="17" max="17" width="12.1796875" style="1" bestFit="1" customWidth="1"/>
    <col min="18" max="18" width="1.81640625" style="1230" customWidth="1"/>
    <col min="19" max="19" width="9" style="477" bestFit="1" customWidth="1"/>
    <col min="20" max="20" width="3.453125" style="1" customWidth="1"/>
    <col min="21" max="21" width="27.54296875" style="1" customWidth="1"/>
    <col min="22" max="22" width="9.1796875" style="1"/>
    <col min="23" max="23" width="26.1796875" style="1" customWidth="1"/>
    <col min="24" max="16384" width="9.1796875" style="1"/>
  </cols>
  <sheetData>
    <row r="1" spans="1:21" ht="53.5" customHeight="1" thickBot="1">
      <c r="A1" s="2" t="str">
        <f>'Executive Summary'!$E$5 &amp; " CASH FLOW"</f>
        <v>VERVE Chapel Hill CASH FLOW</v>
      </c>
      <c r="B1" s="566"/>
      <c r="C1" s="566"/>
      <c r="D1" s="566"/>
      <c r="E1" s="566"/>
      <c r="F1" s="566"/>
      <c r="G1" s="2"/>
      <c r="H1" s="2"/>
      <c r="I1" s="2"/>
      <c r="J1" s="2"/>
      <c r="K1" s="2"/>
      <c r="L1" s="2"/>
      <c r="M1" s="2"/>
      <c r="N1" s="2"/>
      <c r="O1" s="2"/>
    </row>
    <row r="2" spans="1:21" ht="15.5" thickBot="1">
      <c r="A2" s="1290" t="s">
        <v>124</v>
      </c>
      <c r="B2" s="1291"/>
      <c r="C2" s="1291"/>
      <c r="D2" s="1355"/>
      <c r="E2" s="1356" t="s">
        <v>68</v>
      </c>
      <c r="F2" s="1357">
        <v>1</v>
      </c>
      <c r="G2" s="1357">
        <f t="shared" ref="G2:O2" si="0">+F2+1</f>
        <v>2</v>
      </c>
      <c r="H2" s="1357">
        <f t="shared" si="0"/>
        <v>3</v>
      </c>
      <c r="I2" s="1357">
        <f t="shared" si="0"/>
        <v>4</v>
      </c>
      <c r="J2" s="1357">
        <f t="shared" si="0"/>
        <v>5</v>
      </c>
      <c r="K2" s="1357">
        <f t="shared" si="0"/>
        <v>6</v>
      </c>
      <c r="L2" s="1357">
        <f t="shared" si="0"/>
        <v>7</v>
      </c>
      <c r="M2" s="1357">
        <f t="shared" si="0"/>
        <v>8</v>
      </c>
      <c r="N2" s="1357">
        <f t="shared" si="0"/>
        <v>9</v>
      </c>
      <c r="O2" s="1358">
        <f t="shared" si="0"/>
        <v>10</v>
      </c>
      <c r="Q2" s="1173" t="s">
        <v>125</v>
      </c>
      <c r="S2" s="1174" t="s">
        <v>126</v>
      </c>
      <c r="U2" s="1359" t="s">
        <v>127</v>
      </c>
    </row>
    <row r="3" spans="1:21" ht="14">
      <c r="A3" s="491" t="s">
        <v>128</v>
      </c>
      <c r="B3" s="492"/>
      <c r="C3" s="492"/>
      <c r="D3" s="492"/>
      <c r="E3" s="493"/>
      <c r="F3" s="494"/>
      <c r="G3" s="453"/>
      <c r="H3" s="453"/>
      <c r="I3" s="453"/>
      <c r="J3" s="453"/>
      <c r="K3" s="453"/>
      <c r="L3" s="453"/>
      <c r="M3" s="453"/>
      <c r="N3" s="453"/>
      <c r="O3" s="453"/>
      <c r="Q3" s="1020" t="s">
        <v>129</v>
      </c>
      <c r="U3" s="1360" t="s">
        <v>130</v>
      </c>
    </row>
    <row r="4" spans="1:21" ht="13" thickBot="1">
      <c r="A4" s="495"/>
      <c r="B4" s="496" t="s">
        <v>131</v>
      </c>
      <c r="C4" s="496"/>
      <c r="D4" s="1030"/>
      <c r="E4" s="497">
        <f t="shared" ref="E4:E10" si="1">G4/Beds</f>
        <v>21409.456968259299</v>
      </c>
      <c r="F4" s="498">
        <f>Assumptions!V60</f>
        <v>25804791.589391012</v>
      </c>
      <c r="G4" s="498">
        <f>Assumptions!H60</f>
        <v>26578935.337072734</v>
      </c>
      <c r="H4" s="498">
        <f t="shared" ref="H4:O4" si="2">G4*(1+$S4)</f>
        <v>27376303.397184916</v>
      </c>
      <c r="I4" s="498">
        <f t="shared" si="2"/>
        <v>28197592.499100465</v>
      </c>
      <c r="J4" s="498">
        <f t="shared" si="2"/>
        <v>29043520.274073482</v>
      </c>
      <c r="K4" s="498">
        <f t="shared" si="2"/>
        <v>29914825.882295687</v>
      </c>
      <c r="L4" s="498">
        <f t="shared" si="2"/>
        <v>30812270.65876456</v>
      </c>
      <c r="M4" s="498">
        <f t="shared" si="2"/>
        <v>31736638.778527498</v>
      </c>
      <c r="N4" s="498">
        <f t="shared" si="2"/>
        <v>32688737.941883326</v>
      </c>
      <c r="O4" s="498">
        <f t="shared" si="2"/>
        <v>33669400.080139823</v>
      </c>
      <c r="Q4" s="498">
        <f>Assumptions!H60/((1+Assumptions!$D$17)*(1+Assumptions!$D$18)*(1+Assumptions!$D$19)*(1+'Cash Flow'!$S4))</f>
        <v>23615039.794377737</v>
      </c>
      <c r="S4" s="730">
        <f>Assumptions!$G60</f>
        <v>0.03</v>
      </c>
      <c r="U4" s="1170">
        <f ca="1">G36/G17</f>
        <v>0.27908310248926876</v>
      </c>
    </row>
    <row r="5" spans="1:21">
      <c r="A5" s="495"/>
      <c r="B5" s="500" t="s">
        <v>132</v>
      </c>
      <c r="D5" s="1028"/>
      <c r="E5" s="497">
        <f t="shared" si="1"/>
        <v>-1070.472848412965</v>
      </c>
      <c r="F5" s="9">
        <f>Assumptions!V61</f>
        <v>-5160958.3178782016</v>
      </c>
      <c r="G5" s="9">
        <f>Assumptions!H61</f>
        <v>-1328946.7668536368</v>
      </c>
      <c r="H5" s="9">
        <f t="shared" ref="H5:O5" si="3">-H4*$S5</f>
        <v>-1368815.1698592459</v>
      </c>
      <c r="I5" s="9">
        <f t="shared" si="3"/>
        <v>-1409879.6249550234</v>
      </c>
      <c r="J5" s="9">
        <f t="shared" si="3"/>
        <v>-1452176.0137036741</v>
      </c>
      <c r="K5" s="9">
        <f t="shared" si="3"/>
        <v>-1495741.2941147843</v>
      </c>
      <c r="L5" s="9">
        <f t="shared" si="3"/>
        <v>-1540613.532938228</v>
      </c>
      <c r="M5" s="9">
        <f t="shared" si="3"/>
        <v>-1586831.938926375</v>
      </c>
      <c r="N5" s="9">
        <f t="shared" si="3"/>
        <v>-1634436.8970941664</v>
      </c>
      <c r="O5" s="9">
        <f t="shared" si="3"/>
        <v>-1683470.0040069912</v>
      </c>
      <c r="Q5" s="9">
        <f>-Q4*$S5</f>
        <v>-1180751.9897188868</v>
      </c>
      <c r="S5" s="730">
        <f>Assumptions!$G61</f>
        <v>0.05</v>
      </c>
      <c r="U5" s="512" t="s">
        <v>133</v>
      </c>
    </row>
    <row r="6" spans="1:21" ht="13" thickBot="1">
      <c r="A6" s="8"/>
      <c r="B6" s="608" t="s">
        <v>134</v>
      </c>
      <c r="E6" s="497">
        <f t="shared" si="1"/>
        <v>-152.54238089884751</v>
      </c>
      <c r="F6" s="9">
        <f>Assumptions!V62</f>
        <v>-154828.74953634603</v>
      </c>
      <c r="G6" s="9">
        <f>Assumptions!H62</f>
        <v>-189374.91427664322</v>
      </c>
      <c r="H6" s="9">
        <f t="shared" ref="H6:O6" si="4">-SUM(H4:H5)*$S6</f>
        <v>-195056.16170494253</v>
      </c>
      <c r="I6" s="9">
        <f t="shared" si="4"/>
        <v>-200907.84655609081</v>
      </c>
      <c r="J6" s="9">
        <f t="shared" si="4"/>
        <v>-206935.08195277356</v>
      </c>
      <c r="K6" s="9">
        <f t="shared" si="4"/>
        <v>-213143.13441135676</v>
      </c>
      <c r="L6" s="9">
        <f t="shared" si="4"/>
        <v>-219537.42844369748</v>
      </c>
      <c r="M6" s="9">
        <f t="shared" si="4"/>
        <v>-226123.55129700841</v>
      </c>
      <c r="N6" s="9">
        <f t="shared" si="4"/>
        <v>-232907.25783591869</v>
      </c>
      <c r="O6" s="9">
        <f t="shared" si="4"/>
        <v>-239894.47557099623</v>
      </c>
      <c r="Q6" s="9">
        <f>-SUM(Q4:Q5)*$S6</f>
        <v>-168257.15853494135</v>
      </c>
      <c r="S6" s="730">
        <v>7.4999999999999997E-3</v>
      </c>
      <c r="U6" s="717">
        <f>SUM(E20:E25)</f>
        <v>1887.3544710351559</v>
      </c>
    </row>
    <row r="7" spans="1:21" ht="13" thickBot="1">
      <c r="A7" s="495"/>
      <c r="B7" s="496" t="s">
        <v>135</v>
      </c>
      <c r="C7" s="492"/>
      <c r="D7" s="492"/>
      <c r="E7" s="497">
        <f t="shared" si="1"/>
        <v>1188.0120743174145</v>
      </c>
      <c r="F7" s="9">
        <f>Assumptions!V68</f>
        <v>1145527.5686400002</v>
      </c>
      <c r="G7" s="498">
        <f>Assumptions!H68</f>
        <v>1474866.744624</v>
      </c>
      <c r="H7" s="9">
        <f t="shared" ref="H7:O9" si="5">G7*(1+$S7)</f>
        <v>1519112.7469627201</v>
      </c>
      <c r="I7" s="9">
        <f t="shared" si="5"/>
        <v>1564686.1293716016</v>
      </c>
      <c r="J7" s="9">
        <f t="shared" si="5"/>
        <v>1611626.7132527498</v>
      </c>
      <c r="K7" s="9">
        <f t="shared" si="5"/>
        <v>1659975.5146503323</v>
      </c>
      <c r="L7" s="9">
        <f t="shared" si="5"/>
        <v>1709774.7800898424</v>
      </c>
      <c r="M7" s="9">
        <f t="shared" si="5"/>
        <v>1761068.0234925377</v>
      </c>
      <c r="N7" s="9">
        <f t="shared" si="5"/>
        <v>1813900.0641973137</v>
      </c>
      <c r="O7" s="9">
        <f t="shared" si="5"/>
        <v>1868317.0661232332</v>
      </c>
      <c r="Q7" s="498">
        <f>+Assumptions!H68/((1+Assumptions!$D$17)*(1+Assumptions!$D$18)*(1+Assumptions!$D$19)*(1+'Cash Flow'!$S7))</f>
        <v>1310399.9999999998</v>
      </c>
      <c r="S7" s="730">
        <f>Assumptions!$G68</f>
        <v>0.03</v>
      </c>
    </row>
    <row r="8" spans="1:21">
      <c r="A8" s="495"/>
      <c r="B8" s="496" t="s">
        <v>136</v>
      </c>
      <c r="C8" s="492"/>
      <c r="D8" s="492"/>
      <c r="E8" s="497">
        <f>G8/Beds</f>
        <v>488.31337939588451</v>
      </c>
      <c r="F8" s="9">
        <f>+Assumptions!V84+Assumptions!V86+Assumptions!V106</f>
        <v>460127.28815955005</v>
      </c>
      <c r="G8" s="9">
        <f>+Assumptions!H84+Assumptions!H86+Assumptions!H106</f>
        <v>606220.40785212535</v>
      </c>
      <c r="H8" s="9">
        <f>G8*(1+$S8)</f>
        <v>624407.02008768916</v>
      </c>
      <c r="I8" s="9">
        <f t="shared" si="5"/>
        <v>643139.23069031991</v>
      </c>
      <c r="J8" s="9">
        <f t="shared" si="5"/>
        <v>662433.40761102957</v>
      </c>
      <c r="K8" s="9">
        <f t="shared" si="5"/>
        <v>682306.40983936051</v>
      </c>
      <c r="L8" s="9">
        <f t="shared" si="5"/>
        <v>702775.60213454138</v>
      </c>
      <c r="M8" s="9">
        <f t="shared" si="5"/>
        <v>723858.87019857764</v>
      </c>
      <c r="N8" s="9">
        <f t="shared" si="5"/>
        <v>745574.63630453497</v>
      </c>
      <c r="O8" s="9">
        <f t="shared" si="5"/>
        <v>767941.87539367098</v>
      </c>
      <c r="Q8" s="498">
        <f>+(Assumptions!H84+Assumptions!H86+Assumptions!H106)/((1+Assumptions!$D$17)*(1+Assumptions!$D$18)*(1+Assumptions!$D$19)*(1+'Cash Flow'!$S8))</f>
        <v>538618.98055877967</v>
      </c>
      <c r="S8" s="730">
        <f>Assumptions!$G84</f>
        <v>0.03</v>
      </c>
      <c r="U8" s="512" t="s">
        <v>137</v>
      </c>
    </row>
    <row r="9" spans="1:21" ht="13" thickBot="1">
      <c r="A9" s="495"/>
      <c r="B9" s="1" t="s">
        <v>138</v>
      </c>
      <c r="E9" s="499">
        <f>G9/Beds</f>
        <v>510.97175521843741</v>
      </c>
      <c r="F9" s="1570">
        <f>Assumptions!V80</f>
        <v>494638.36574043735</v>
      </c>
      <c r="G9" s="1570">
        <f>Assumptions!H80</f>
        <v>634349.82312517846</v>
      </c>
      <c r="H9" s="1570">
        <f>G9*(1+$S9)</f>
        <v>653380.31781893387</v>
      </c>
      <c r="I9" s="1570">
        <f t="shared" si="5"/>
        <v>672981.72735350195</v>
      </c>
      <c r="J9" s="1570">
        <f t="shared" si="5"/>
        <v>693171.17917410703</v>
      </c>
      <c r="K9" s="1570">
        <f t="shared" si="5"/>
        <v>713966.31454933027</v>
      </c>
      <c r="L9" s="1570">
        <f t="shared" si="5"/>
        <v>735385.30398581026</v>
      </c>
      <c r="M9" s="1570">
        <f t="shared" si="5"/>
        <v>757446.86310538463</v>
      </c>
      <c r="N9" s="1570">
        <f t="shared" si="5"/>
        <v>780170.26899854618</v>
      </c>
      <c r="O9" s="1570">
        <f t="shared" si="5"/>
        <v>803575.3770685026</v>
      </c>
      <c r="Q9" s="1570">
        <f>+Assumptions!H80/((1+Assumptions!$D$17)*(1+Assumptions!$D$18)*(1+Assumptions!$D$19)*(1+'Cash Flow'!$S9))</f>
        <v>563611.60169432918</v>
      </c>
      <c r="S9" s="730">
        <f>Assumptions!$G80</f>
        <v>0.03</v>
      </c>
      <c r="U9" s="717">
        <f>E27-E9</f>
        <v>619.33264478156207</v>
      </c>
    </row>
    <row r="10" spans="1:21">
      <c r="A10" s="495"/>
      <c r="B10" s="492" t="s">
        <v>139</v>
      </c>
      <c r="C10" s="492"/>
      <c r="D10" s="1028"/>
      <c r="E10" s="497">
        <f t="shared" si="1"/>
        <v>22373.738947879221</v>
      </c>
      <c r="F10" s="9">
        <f t="shared" ref="F10:O10" si="6">SUM(F4:F9)</f>
        <v>22589297.744516451</v>
      </c>
      <c r="G10" s="9">
        <f t="shared" si="6"/>
        <v>27776050.631543756</v>
      </c>
      <c r="H10" s="9">
        <f t="shared" si="6"/>
        <v>28609332.150490068</v>
      </c>
      <c r="I10" s="9">
        <f t="shared" si="6"/>
        <v>29467612.115004774</v>
      </c>
      <c r="J10" s="9">
        <f t="shared" si="6"/>
        <v>30351640.478454921</v>
      </c>
      <c r="K10" s="9">
        <f t="shared" si="6"/>
        <v>31262189.692808572</v>
      </c>
      <c r="L10" s="9">
        <f t="shared" si="6"/>
        <v>32200055.383592833</v>
      </c>
      <c r="M10" s="9">
        <f t="shared" si="6"/>
        <v>33166057.045100614</v>
      </c>
      <c r="N10" s="9">
        <f t="shared" si="6"/>
        <v>34161038.756453633</v>
      </c>
      <c r="O10" s="9">
        <f t="shared" si="6"/>
        <v>35185869.919147253</v>
      </c>
      <c r="Q10" s="9">
        <f>SUM(Q4:Q9)</f>
        <v>24678661.228377018</v>
      </c>
      <c r="S10" s="730"/>
    </row>
    <row r="11" spans="1:21">
      <c r="A11" s="495"/>
      <c r="B11" s="492"/>
      <c r="C11" s="492"/>
      <c r="D11" s="1028"/>
      <c r="E11" s="497"/>
      <c r="F11" s="9"/>
      <c r="G11" s="9"/>
      <c r="H11" s="9"/>
      <c r="I11" s="9"/>
      <c r="J11" s="9"/>
      <c r="K11" s="9"/>
      <c r="L11" s="9"/>
      <c r="M11" s="9"/>
      <c r="N11" s="9"/>
      <c r="O11" s="9"/>
      <c r="Q11" s="9"/>
      <c r="S11" s="730"/>
    </row>
    <row r="12" spans="1:21" outlineLevel="1">
      <c r="A12" s="495"/>
      <c r="B12" s="492" t="s">
        <v>140</v>
      </c>
      <c r="C12" s="492"/>
      <c r="D12" s="492"/>
      <c r="E12" s="497">
        <f t="shared" ref="E12:E17" si="7">G12/Beds</f>
        <v>52.916581771794</v>
      </c>
      <c r="F12" s="9">
        <f>Assumptions!V114</f>
        <v>47835.217151999997</v>
      </c>
      <c r="G12" s="9">
        <f>Assumptions!H114</f>
        <v>65693.698222080013</v>
      </c>
      <c r="H12" s="9">
        <f>+G12</f>
        <v>65693.698222080013</v>
      </c>
      <c r="I12" s="9">
        <f t="shared" ref="I12:O12" si="8">+H12</f>
        <v>65693.698222080013</v>
      </c>
      <c r="J12" s="9">
        <f t="shared" si="8"/>
        <v>65693.698222080013</v>
      </c>
      <c r="K12" s="9">
        <f t="shared" si="8"/>
        <v>65693.698222080013</v>
      </c>
      <c r="L12" s="9">
        <f t="shared" si="8"/>
        <v>65693.698222080013</v>
      </c>
      <c r="M12" s="9">
        <f t="shared" si="8"/>
        <v>65693.698222080013</v>
      </c>
      <c r="N12" s="9">
        <f t="shared" si="8"/>
        <v>65693.698222080013</v>
      </c>
      <c r="O12" s="9">
        <f t="shared" si="8"/>
        <v>65693.698222080013</v>
      </c>
      <c r="Q12" s="9">
        <f>Assumptions!M45</f>
        <v>58368</v>
      </c>
      <c r="S12" s="730">
        <f>Assumptions!G114</f>
        <v>0.03</v>
      </c>
    </row>
    <row r="13" spans="1:21" outlineLevel="1">
      <c r="A13" s="495"/>
      <c r="B13" s="500" t="s">
        <v>141</v>
      </c>
      <c r="D13" s="492"/>
      <c r="E13" s="497">
        <f t="shared" si="7"/>
        <v>-5.2916581771794009</v>
      </c>
      <c r="F13" s="501">
        <f t="shared" ref="F13:O13" si="9">-F12*$S13</f>
        <v>-4783.5217151999996</v>
      </c>
      <c r="G13" s="9">
        <f>-G12*$S13</f>
        <v>-6569.369822208002</v>
      </c>
      <c r="H13" s="9">
        <f t="shared" si="9"/>
        <v>-6569.369822208002</v>
      </c>
      <c r="I13" s="9">
        <f t="shared" si="9"/>
        <v>-6569.369822208002</v>
      </c>
      <c r="J13" s="9">
        <f t="shared" si="9"/>
        <v>-6569.369822208002</v>
      </c>
      <c r="K13" s="9">
        <f t="shared" si="9"/>
        <v>-6569.369822208002</v>
      </c>
      <c r="L13" s="9">
        <f t="shared" si="9"/>
        <v>-6569.369822208002</v>
      </c>
      <c r="M13" s="9">
        <f t="shared" si="9"/>
        <v>-6569.369822208002</v>
      </c>
      <c r="N13" s="9">
        <f t="shared" si="9"/>
        <v>-6569.369822208002</v>
      </c>
      <c r="O13" s="9">
        <f t="shared" si="9"/>
        <v>-6569.369822208002</v>
      </c>
      <c r="Q13" s="9">
        <f>-Q12*$S13</f>
        <v>-5836.8</v>
      </c>
      <c r="S13" s="730">
        <f>Assumptions!G115</f>
        <v>0.1</v>
      </c>
    </row>
    <row r="14" spans="1:21" hidden="1" outlineLevel="2">
      <c r="A14" s="495"/>
      <c r="B14" s="492" t="s">
        <v>142</v>
      </c>
      <c r="C14" s="492"/>
      <c r="D14" s="492"/>
      <c r="E14" s="497">
        <f t="shared" si="7"/>
        <v>0</v>
      </c>
      <c r="F14" s="501">
        <f>Assumptions!V118</f>
        <v>0</v>
      </c>
      <c r="G14" s="9">
        <f>Assumptions!H118</f>
        <v>0</v>
      </c>
      <c r="H14" s="9">
        <f>+G14</f>
        <v>0</v>
      </c>
      <c r="I14" s="9">
        <f t="shared" ref="I14:O14" si="10">+H14</f>
        <v>0</v>
      </c>
      <c r="J14" s="9">
        <f t="shared" si="10"/>
        <v>0</v>
      </c>
      <c r="K14" s="9">
        <f t="shared" si="10"/>
        <v>0</v>
      </c>
      <c r="L14" s="9">
        <f t="shared" si="10"/>
        <v>0</v>
      </c>
      <c r="M14" s="9">
        <f t="shared" si="10"/>
        <v>0</v>
      </c>
      <c r="N14" s="9">
        <f t="shared" si="10"/>
        <v>0</v>
      </c>
      <c r="O14" s="9">
        <f t="shared" si="10"/>
        <v>0</v>
      </c>
      <c r="Q14" s="9">
        <f>Assumptions!H118</f>
        <v>0</v>
      </c>
      <c r="S14" s="730">
        <f>Assumptions!G118</f>
        <v>0.03</v>
      </c>
    </row>
    <row r="15" spans="1:21" outlineLevel="1" collapsed="1">
      <c r="A15" s="495"/>
      <c r="B15" s="492" t="s">
        <v>143</v>
      </c>
      <c r="C15" s="492"/>
      <c r="D15" s="492"/>
      <c r="E15" s="499">
        <f t="shared" ca="1" si="7"/>
        <v>4.9954178619473542</v>
      </c>
      <c r="F15" s="502">
        <f ca="1">Assumptions!V119</f>
        <v>4651.2000000000007</v>
      </c>
      <c r="G15" s="1570">
        <f t="shared" ref="G15:O15" ca="1" si="11">G34*$S15</f>
        <v>6201.5999999999995</v>
      </c>
      <c r="H15" s="1570">
        <f t="shared" ca="1" si="11"/>
        <v>6356.6399999999994</v>
      </c>
      <c r="I15" s="1570">
        <f t="shared" ca="1" si="11"/>
        <v>6515.5559999999987</v>
      </c>
      <c r="J15" s="1570">
        <f t="shared" ca="1" si="11"/>
        <v>6678.4448999999977</v>
      </c>
      <c r="K15" s="1570">
        <f t="shared" ca="1" si="11"/>
        <v>6845.4060224999976</v>
      </c>
      <c r="L15" s="1570">
        <f t="shared" ca="1" si="11"/>
        <v>7016.5411730624974</v>
      </c>
      <c r="M15" s="1570">
        <f t="shared" ca="1" si="11"/>
        <v>7191.95470238906</v>
      </c>
      <c r="N15" s="1570">
        <f t="shared" ca="1" si="11"/>
        <v>7371.7535699487853</v>
      </c>
      <c r="O15" s="1570">
        <f t="shared" ca="1" si="11"/>
        <v>7556.0474091975038</v>
      </c>
      <c r="Q15" s="1570">
        <f ca="1">Q34*$S15</f>
        <v>6201.5999999999995</v>
      </c>
      <c r="S15" s="730">
        <f>Assumptions!G119</f>
        <v>0.85</v>
      </c>
    </row>
    <row r="16" spans="1:21" ht="13" outlineLevel="1" thickBot="1">
      <c r="A16" s="495"/>
      <c r="B16" s="492" t="s">
        <v>144</v>
      </c>
      <c r="C16" s="492"/>
      <c r="D16" s="492"/>
      <c r="E16" s="497">
        <f t="shared" ca="1" si="7"/>
        <v>52.62034145656196</v>
      </c>
      <c r="F16" s="1639">
        <f ca="1">SUM(F12:F15)</f>
        <v>47702.895436799998</v>
      </c>
      <c r="G16" s="1639">
        <f ca="1">SUM(G12:G15)</f>
        <v>65325.928399872013</v>
      </c>
      <c r="H16" s="1639">
        <f ca="1">SUM(H12:H15)</f>
        <v>65480.968399872014</v>
      </c>
      <c r="I16" s="1639">
        <f t="shared" ref="I16:O16" ca="1" si="12">SUM(I12:I15)</f>
        <v>65639.884399872011</v>
      </c>
      <c r="J16" s="1639">
        <f t="shared" ca="1" si="12"/>
        <v>65802.773299872017</v>
      </c>
      <c r="K16" s="1639">
        <f t="shared" ca="1" si="12"/>
        <v>65969.734422372014</v>
      </c>
      <c r="L16" s="1639">
        <f t="shared" ca="1" si="12"/>
        <v>66140.869572934505</v>
      </c>
      <c r="M16" s="1639">
        <f t="shared" ca="1" si="12"/>
        <v>66316.283102261077</v>
      </c>
      <c r="N16" s="1639">
        <f t="shared" ca="1" si="12"/>
        <v>66496.081969820807</v>
      </c>
      <c r="O16" s="1639">
        <f t="shared" ca="1" si="12"/>
        <v>66680.375809069519</v>
      </c>
      <c r="Q16" s="1639">
        <f ca="1">SUM(Q12:Q15)</f>
        <v>58732.799999999996</v>
      </c>
      <c r="S16" s="730"/>
    </row>
    <row r="17" spans="1:21" ht="13.5" thickTop="1" thickBot="1">
      <c r="A17" s="503" t="s">
        <v>145</v>
      </c>
      <c r="B17" s="503"/>
      <c r="C17" s="503"/>
      <c r="D17" s="503"/>
      <c r="E17" s="739">
        <f t="shared" ca="1" si="7"/>
        <v>22426.359289335782</v>
      </c>
      <c r="F17" s="1193">
        <f ca="1">SUM(F10,F16)</f>
        <v>22637000.639953252</v>
      </c>
      <c r="G17" s="1193">
        <f ca="1">SUM(G10,G16)</f>
        <v>27841376.559943628</v>
      </c>
      <c r="H17" s="1193">
        <f ca="1">SUM(H10,H16)</f>
        <v>28674813.118889939</v>
      </c>
      <c r="I17" s="1193">
        <f ca="1">SUM(I10,I16)</f>
        <v>29533251.999404646</v>
      </c>
      <c r="J17" s="1193">
        <f t="shared" ref="J17:O17" ca="1" si="13">SUM(J10,J16)</f>
        <v>30417443.251754794</v>
      </c>
      <c r="K17" s="1193">
        <f t="shared" ca="1" si="13"/>
        <v>31328159.427230943</v>
      </c>
      <c r="L17" s="1193">
        <f t="shared" ca="1" si="13"/>
        <v>32266196.253165767</v>
      </c>
      <c r="M17" s="1193">
        <f t="shared" ca="1" si="13"/>
        <v>33232373.328202877</v>
      </c>
      <c r="N17" s="1193">
        <f t="shared" ca="1" si="13"/>
        <v>34227534.838423453</v>
      </c>
      <c r="O17" s="1193">
        <f t="shared" ca="1" si="13"/>
        <v>35252550.294956319</v>
      </c>
      <c r="Q17" s="1193">
        <f ca="1">SUM(Q10,Q16)</f>
        <v>24737394.028377019</v>
      </c>
      <c r="S17" s="730"/>
    </row>
    <row r="18" spans="1:21" ht="15.5" thickBot="1">
      <c r="A18" s="1291"/>
      <c r="B18" s="1355"/>
      <c r="C18" s="1355"/>
      <c r="D18" s="1355"/>
      <c r="E18" s="1361"/>
      <c r="F18" s="1292"/>
      <c r="G18" s="1362"/>
      <c r="H18" s="1362"/>
      <c r="I18" s="1362"/>
      <c r="J18" s="1362"/>
      <c r="K18" s="1362"/>
      <c r="L18" s="1362"/>
      <c r="M18" s="1362"/>
      <c r="N18" s="1362"/>
      <c r="O18" s="1363"/>
      <c r="P18" s="737"/>
      <c r="Q18" s="1175"/>
      <c r="S18" s="742"/>
      <c r="U18" s="1364" t="s">
        <v>146</v>
      </c>
    </row>
    <row r="19" spans="1:21" ht="14">
      <c r="A19" s="491" t="s">
        <v>147</v>
      </c>
      <c r="B19" s="492"/>
      <c r="C19" s="492"/>
      <c r="D19" s="492"/>
      <c r="E19" s="497"/>
      <c r="F19" s="1233"/>
      <c r="G19" s="1234"/>
      <c r="H19" s="1234"/>
      <c r="I19" s="1234"/>
      <c r="J19" s="1234"/>
      <c r="K19" s="1234"/>
      <c r="L19" s="1234"/>
      <c r="M19" s="1234"/>
      <c r="N19" s="1234"/>
      <c r="O19" s="1234"/>
      <c r="Q19" s="1235"/>
      <c r="S19" s="730"/>
      <c r="U19" s="1360" t="s">
        <v>130</v>
      </c>
    </row>
    <row r="20" spans="1:21" ht="15.5" thickBot="1">
      <c r="A20" s="24"/>
      <c r="B20" s="505" t="str">
        <f>Assumptions!C155</f>
        <v>General &amp; Administrative</v>
      </c>
      <c r="E20" s="497">
        <f>G20/Beds</f>
        <v>265.03651316796874</v>
      </c>
      <c r="F20" s="498">
        <f>Assumptions!V155</f>
        <v>321006.46017105901</v>
      </c>
      <c r="G20" s="498">
        <f>Assumptions!H155</f>
        <v>329031.62167533539</v>
      </c>
      <c r="H20" s="498">
        <f t="shared" ref="H20:O27" si="14">G20*(1+$S20)</f>
        <v>337257.41221721878</v>
      </c>
      <c r="I20" s="498">
        <f t="shared" si="14"/>
        <v>345688.84752264922</v>
      </c>
      <c r="J20" s="498">
        <f t="shared" si="14"/>
        <v>354331.06871071539</v>
      </c>
      <c r="K20" s="498">
        <f t="shared" si="14"/>
        <v>363189.34542848327</v>
      </c>
      <c r="L20" s="498">
        <f t="shared" si="14"/>
        <v>372269.07906419534</v>
      </c>
      <c r="M20" s="498">
        <f t="shared" si="14"/>
        <v>381575.80604080018</v>
      </c>
      <c r="N20" s="498">
        <f t="shared" si="14"/>
        <v>391115.20119182015</v>
      </c>
      <c r="O20" s="498">
        <f t="shared" si="14"/>
        <v>400893.0812216156</v>
      </c>
      <c r="Q20" s="498">
        <f>+Assumptions!H155/(1+S20)^(Assumptions!$D$16+1)</f>
        <v>298086.40981627913</v>
      </c>
      <c r="S20" s="730">
        <f>Assumptions!G155</f>
        <v>2.5000000000000001E-2</v>
      </c>
      <c r="U20" s="1170">
        <f ca="1">$Q$36/$Q$17</f>
        <v>0.28434510035419308</v>
      </c>
    </row>
    <row r="21" spans="1:21" ht="15">
      <c r="A21" s="24"/>
      <c r="B21" s="505" t="str">
        <f>Assumptions!C191</f>
        <v>Payroll</v>
      </c>
      <c r="E21" s="497">
        <f>G21/Beds</f>
        <v>845.41029292968733</v>
      </c>
      <c r="F21" s="498">
        <f>Assumptions!V191</f>
        <v>1023942.5590146765</v>
      </c>
      <c r="G21" s="498">
        <f>Assumptions!H191</f>
        <v>1049541.1229900436</v>
      </c>
      <c r="H21" s="498">
        <f t="shared" ref="H21:O21" si="15">G21*(1+$S21)</f>
        <v>1075779.6510647945</v>
      </c>
      <c r="I21" s="498">
        <f t="shared" si="15"/>
        <v>1102674.1423414142</v>
      </c>
      <c r="J21" s="498">
        <f t="shared" si="15"/>
        <v>1130240.9958999495</v>
      </c>
      <c r="K21" s="498">
        <f t="shared" si="15"/>
        <v>1158497.020797448</v>
      </c>
      <c r="L21" s="498">
        <f t="shared" si="15"/>
        <v>1187459.446317384</v>
      </c>
      <c r="M21" s="498">
        <f t="shared" si="15"/>
        <v>1217145.9324753184</v>
      </c>
      <c r="N21" s="498">
        <f t="shared" si="15"/>
        <v>1247574.5807872012</v>
      </c>
      <c r="O21" s="498">
        <f t="shared" si="15"/>
        <v>1278763.9453068811</v>
      </c>
      <c r="Q21" s="498">
        <f>+Assumptions!H191/(1+S21)^(Assumptions!$D$16+1)</f>
        <v>950832.45711668895</v>
      </c>
      <c r="S21" s="730">
        <f>Assumptions!G191</f>
        <v>2.5000000000000001E-2</v>
      </c>
      <c r="U21" s="512" t="s">
        <v>133</v>
      </c>
    </row>
    <row r="22" spans="1:21" ht="15.5" thickBot="1">
      <c r="A22" s="24"/>
      <c r="B22" s="505" t="str">
        <f>Assumptions!C171</f>
        <v>Leasing and Marketing</v>
      </c>
      <c r="E22" s="497">
        <f t="shared" ref="E22:E32" si="16">G22/Beds</f>
        <v>182.70310965624998</v>
      </c>
      <c r="F22" s="498">
        <f>Assumptions!V171</f>
        <v>221286.03259969887</v>
      </c>
      <c r="G22" s="498">
        <f>Assumptions!H171</f>
        <v>226818.18341469124</v>
      </c>
      <c r="H22" s="498">
        <f t="shared" si="14"/>
        <v>232488.6380000585</v>
      </c>
      <c r="I22" s="498">
        <f t="shared" si="14"/>
        <v>238300.85395005994</v>
      </c>
      <c r="J22" s="498">
        <f t="shared" si="14"/>
        <v>244258.37529881141</v>
      </c>
      <c r="K22" s="498">
        <f t="shared" si="14"/>
        <v>250364.83468128167</v>
      </c>
      <c r="L22" s="498">
        <f t="shared" si="14"/>
        <v>256623.95554831371</v>
      </c>
      <c r="M22" s="498">
        <f t="shared" si="14"/>
        <v>263039.55443702155</v>
      </c>
      <c r="N22" s="498">
        <f t="shared" si="14"/>
        <v>269615.54329794709</v>
      </c>
      <c r="O22" s="498">
        <f t="shared" si="14"/>
        <v>276355.93188039574</v>
      </c>
      <c r="Q22" s="498">
        <f>+Assumptions!H171/(1+S22)^(Assumptions!$D$16+1)</f>
        <v>205486.07951684864</v>
      </c>
      <c r="S22" s="730">
        <f>Assumptions!G171</f>
        <v>2.5000000000000001E-2</v>
      </c>
      <c r="U22" s="717">
        <f>SUM($Q$20:$Q$25)/Beds</f>
        <v>1709.8500000000001</v>
      </c>
    </row>
    <row r="23" spans="1:21" ht="15.5" thickBot="1">
      <c r="A23" s="24"/>
      <c r="B23" s="505" t="str">
        <f>Assumptions!C213</f>
        <v>Maintenance and Repairs</v>
      </c>
      <c r="E23" s="497">
        <f t="shared" si="16"/>
        <v>86.715540687499981</v>
      </c>
      <c r="F23" s="498">
        <f>Assumptions!V213</f>
        <v>105027.97680662358</v>
      </c>
      <c r="G23" s="498">
        <f>Assumptions!H213</f>
        <v>107653.67622678916</v>
      </c>
      <c r="H23" s="498">
        <f t="shared" si="14"/>
        <v>110345.01813245888</v>
      </c>
      <c r="I23" s="498">
        <f t="shared" si="14"/>
        <v>113103.64358577033</v>
      </c>
      <c r="J23" s="498">
        <f t="shared" si="14"/>
        <v>115931.23467541458</v>
      </c>
      <c r="K23" s="498">
        <f t="shared" si="14"/>
        <v>118829.51554229994</v>
      </c>
      <c r="L23" s="498">
        <f t="shared" si="14"/>
        <v>121800.25343085742</v>
      </c>
      <c r="M23" s="498">
        <f t="shared" si="14"/>
        <v>124845.25976662885</v>
      </c>
      <c r="N23" s="498">
        <f t="shared" si="14"/>
        <v>127966.39126079455</v>
      </c>
      <c r="O23" s="498">
        <f t="shared" si="14"/>
        <v>131165.55104231442</v>
      </c>
      <c r="Q23" s="498">
        <f>+Assumptions!H213/(1+S23)^(Assumptions!$D$16+1)</f>
        <v>97528.917392723699</v>
      </c>
      <c r="S23" s="730">
        <f>Assumptions!G213</f>
        <v>2.5000000000000001E-2</v>
      </c>
    </row>
    <row r="24" spans="1:21" ht="15">
      <c r="A24" s="24"/>
      <c r="B24" s="505" t="str">
        <f>Assumptions!C233</f>
        <v>Contract Services</v>
      </c>
      <c r="E24" s="497">
        <f t="shared" si="16"/>
        <v>358.73918945312494</v>
      </c>
      <c r="F24" s="498">
        <f>Assumptions!V233</f>
        <v>434497.10364247282</v>
      </c>
      <c r="G24" s="498">
        <f>Assumptions!H233</f>
        <v>445359.53123353462</v>
      </c>
      <c r="H24" s="498">
        <f t="shared" si="14"/>
        <v>456493.51951437292</v>
      </c>
      <c r="I24" s="498">
        <f t="shared" si="14"/>
        <v>467905.85750223219</v>
      </c>
      <c r="J24" s="498">
        <f t="shared" si="14"/>
        <v>479603.50393978797</v>
      </c>
      <c r="K24" s="498">
        <f t="shared" si="14"/>
        <v>491593.59153828264</v>
      </c>
      <c r="L24" s="498">
        <f t="shared" si="14"/>
        <v>503883.43132673966</v>
      </c>
      <c r="M24" s="498">
        <f t="shared" si="14"/>
        <v>516480.51710990811</v>
      </c>
      <c r="N24" s="498">
        <f t="shared" si="14"/>
        <v>529392.53003765573</v>
      </c>
      <c r="O24" s="498">
        <f t="shared" si="14"/>
        <v>542627.34328859707</v>
      </c>
      <c r="Q24" s="498">
        <f>+Assumptions!H233/(1+S24)^(Assumptions!$D$16+1)</f>
        <v>403473.75448873732</v>
      </c>
      <c r="S24" s="730">
        <f>Assumptions!G233</f>
        <v>2.5000000000000001E-2</v>
      </c>
      <c r="U24" s="512" t="s">
        <v>137</v>
      </c>
    </row>
    <row r="25" spans="1:21" ht="15.5" thickBot="1">
      <c r="A25" s="24"/>
      <c r="B25" s="505" t="str">
        <f>Assumptions!C243</f>
        <v>Turnover</v>
      </c>
      <c r="E25" s="497">
        <f t="shared" si="16"/>
        <v>148.74982514062495</v>
      </c>
      <c r="F25" s="498">
        <f>Assumptions!V243</f>
        <v>180162.55288264508</v>
      </c>
      <c r="G25" s="498">
        <f>Assumptions!H243</f>
        <v>184666.61670471111</v>
      </c>
      <c r="H25" s="498">
        <f t="shared" si="14"/>
        <v>189283.28212232888</v>
      </c>
      <c r="I25" s="498">
        <f t="shared" si="14"/>
        <v>194015.36417538708</v>
      </c>
      <c r="J25" s="498">
        <f t="shared" si="14"/>
        <v>198865.74827977174</v>
      </c>
      <c r="K25" s="498">
        <f t="shared" si="14"/>
        <v>203837.39198676602</v>
      </c>
      <c r="L25" s="498">
        <f t="shared" si="14"/>
        <v>208933.32678643515</v>
      </c>
      <c r="M25" s="498">
        <f t="shared" si="14"/>
        <v>214156.659956096</v>
      </c>
      <c r="N25" s="498">
        <f t="shared" si="14"/>
        <v>219510.57645499837</v>
      </c>
      <c r="O25" s="498">
        <f t="shared" si="14"/>
        <v>224998.3408663733</v>
      </c>
      <c r="Q25" s="498">
        <f>+Assumptions!H243/(1+S25)^(Assumptions!$D$16+1)</f>
        <v>167298.84047662225</v>
      </c>
      <c r="S25" s="730">
        <f>Assumptions!G243</f>
        <v>2.5000000000000001E-2</v>
      </c>
      <c r="T25" s="720"/>
      <c r="U25" s="717">
        <f>($Q$27-$Q$9)/Beds</f>
        <v>570.00821363767238</v>
      </c>
    </row>
    <row r="26" spans="1:21">
      <c r="A26" s="491" t="s">
        <v>148</v>
      </c>
      <c r="B26" s="505"/>
      <c r="E26" s="497"/>
      <c r="F26" s="498"/>
      <c r="G26" s="498"/>
      <c r="H26" s="498"/>
      <c r="I26" s="498"/>
      <c r="J26" s="498"/>
      <c r="K26" s="498"/>
      <c r="L26" s="498"/>
      <c r="M26" s="498"/>
      <c r="N26" s="498"/>
      <c r="O26" s="498"/>
      <c r="Q26" s="498"/>
      <c r="S26" s="730"/>
      <c r="T26" s="720"/>
    </row>
    <row r="27" spans="1:21" ht="15">
      <c r="A27" s="24"/>
      <c r="B27" s="471" t="str">
        <f>Assumptions!C255</f>
        <v>Utilities</v>
      </c>
      <c r="E27" s="497">
        <f>G27/Beds</f>
        <v>1130.3043999999995</v>
      </c>
      <c r="F27" s="9">
        <f>Assumptions!V255</f>
        <v>1095016.8479999998</v>
      </c>
      <c r="G27" s="9">
        <f>Assumptions!H255</f>
        <v>1403225.1076404287</v>
      </c>
      <c r="H27" s="9">
        <f t="shared" si="14"/>
        <v>1438305.7353314392</v>
      </c>
      <c r="I27" s="9">
        <f t="shared" si="14"/>
        <v>1474263.3787147251</v>
      </c>
      <c r="J27" s="9">
        <f t="shared" si="14"/>
        <v>1511119.9631825932</v>
      </c>
      <c r="K27" s="9">
        <f t="shared" si="14"/>
        <v>1548897.9622621578</v>
      </c>
      <c r="L27" s="9">
        <f t="shared" si="14"/>
        <v>1587620.4113187117</v>
      </c>
      <c r="M27" s="9">
        <f t="shared" si="14"/>
        <v>1627310.9216016794</v>
      </c>
      <c r="N27" s="9">
        <f t="shared" si="14"/>
        <v>1667993.6946417212</v>
      </c>
      <c r="O27" s="9">
        <f t="shared" si="14"/>
        <v>1709693.537007764</v>
      </c>
      <c r="Q27" s="498">
        <f>+Assumptions!H255/(1+S27)^(Assumptions!$D$16+1)</f>
        <v>1271252.6910660521</v>
      </c>
      <c r="S27" s="730">
        <f>Assumptions!G255</f>
        <v>2.5000000000000001E-2</v>
      </c>
    </row>
    <row r="28" spans="1:21" outlineLevel="1">
      <c r="A28" s="491"/>
      <c r="B28" s="505" t="str">
        <f>Assumptions!C128</f>
        <v>Ground Lease</v>
      </c>
      <c r="C28" s="492"/>
      <c r="D28" s="492"/>
      <c r="E28" s="497">
        <f>G28/Beds</f>
        <v>189.29360125735752</v>
      </c>
      <c r="F28" s="9">
        <f>Assumptions!V128</f>
        <v>235000.00000000003</v>
      </c>
      <c r="G28" s="9">
        <f>+F28</f>
        <v>235000.00000000003</v>
      </c>
      <c r="H28" s="9">
        <f>+G28</f>
        <v>235000.00000000003</v>
      </c>
      <c r="I28" s="9">
        <f>+H28</f>
        <v>235000.00000000003</v>
      </c>
      <c r="J28" s="9">
        <f>+I28</f>
        <v>235000.00000000003</v>
      </c>
      <c r="K28" s="9">
        <f>J28*(1+S28*5)</f>
        <v>258500.00000000006</v>
      </c>
      <c r="L28" s="9">
        <f>+K28</f>
        <v>258500.00000000006</v>
      </c>
      <c r="M28" s="9">
        <f>+L28</f>
        <v>258500.00000000006</v>
      </c>
      <c r="N28" s="9">
        <f>+M28</f>
        <v>258500.00000000006</v>
      </c>
      <c r="O28" s="9">
        <f>+N28</f>
        <v>258500.00000000006</v>
      </c>
      <c r="Q28" s="498">
        <f>+Assumptions!H128/(1+S28)^(Assumptions!$D$16+1)</f>
        <v>221445.74861855546</v>
      </c>
      <c r="S28" s="730">
        <f>Assumptions!G128</f>
        <v>0.02</v>
      </c>
    </row>
    <row r="29" spans="1:21" ht="15">
      <c r="A29" s="24"/>
      <c r="B29" s="505" t="str">
        <f>Assumptions!C129</f>
        <v>Property Taxes</v>
      </c>
      <c r="C29" s="492"/>
      <c r="D29" s="492"/>
      <c r="E29" s="497">
        <f>G29/Beds</f>
        <v>1986.8632031249997</v>
      </c>
      <c r="F29" s="498">
        <f>Assumptions!V129</f>
        <v>2406445.4970967723</v>
      </c>
      <c r="G29" s="498">
        <f>Assumptions!H129</f>
        <v>2466606.6345241917</v>
      </c>
      <c r="H29" s="498">
        <f t="shared" ref="H29:O29" si="17">G29*(1+$S29)</f>
        <v>2528271.8003872964</v>
      </c>
      <c r="I29" s="498">
        <f t="shared" si="17"/>
        <v>2591478.5953969783</v>
      </c>
      <c r="J29" s="498">
        <f t="shared" si="17"/>
        <v>2656265.5602819026</v>
      </c>
      <c r="K29" s="498">
        <f t="shared" si="17"/>
        <v>2722672.1992889498</v>
      </c>
      <c r="L29" s="498">
        <f t="shared" si="17"/>
        <v>2790739.0042711734</v>
      </c>
      <c r="M29" s="498">
        <f t="shared" si="17"/>
        <v>2860507.4793779524</v>
      </c>
      <c r="N29" s="498">
        <f t="shared" si="17"/>
        <v>2932020.1663624011</v>
      </c>
      <c r="O29" s="498">
        <f t="shared" si="17"/>
        <v>3005320.6705214609</v>
      </c>
      <c r="Q29" s="498">
        <f>+Assumptions!H129/(1+S29)^(Assumptions!$D$16+1)</f>
        <v>2234623.8710145452</v>
      </c>
      <c r="S29" s="730">
        <f>Assumptions!G129</f>
        <v>2.5000000000000001E-2</v>
      </c>
    </row>
    <row r="30" spans="1:21" ht="15" hidden="1" outlineLevel="2">
      <c r="A30" s="24"/>
      <c r="B30" s="505" t="str">
        <f>Assumptions!C130</f>
        <v>Tax Abatement</v>
      </c>
      <c r="C30" s="492"/>
      <c r="D30" s="492"/>
      <c r="E30" s="497">
        <f>G30/Beds</f>
        <v>0</v>
      </c>
      <c r="F30" s="498">
        <f>+'Sale Proceeds'!D20</f>
        <v>0</v>
      </c>
      <c r="G30" s="498">
        <f>+'Sale Proceeds'!E20</f>
        <v>0</v>
      </c>
      <c r="H30" s="498">
        <f>+'Sale Proceeds'!F20</f>
        <v>0</v>
      </c>
      <c r="I30" s="498">
        <f>+'Sale Proceeds'!G20</f>
        <v>0</v>
      </c>
      <c r="J30" s="498">
        <f>+'Sale Proceeds'!H20</f>
        <v>0</v>
      </c>
      <c r="K30" s="498">
        <f>+'Sale Proceeds'!I20</f>
        <v>0</v>
      </c>
      <c r="L30" s="498">
        <f>+'Sale Proceeds'!J20</f>
        <v>0</v>
      </c>
      <c r="M30" s="498">
        <f>+'Sale Proceeds'!K20</f>
        <v>0</v>
      </c>
      <c r="N30" s="498">
        <f>+'Sale Proceeds'!L20</f>
        <v>0</v>
      </c>
      <c r="O30" s="498">
        <f>+'Sale Proceeds'!M20</f>
        <v>0</v>
      </c>
      <c r="Q30" s="498">
        <f>IF(F30&lt;0,-Q29*'Sale Proceeds'!D15,0)</f>
        <v>0</v>
      </c>
      <c r="S30" s="730"/>
      <c r="U30" s="471"/>
    </row>
    <row r="31" spans="1:21" ht="15" collapsed="1">
      <c r="A31" s="24"/>
      <c r="B31" s="505" t="str">
        <f>Assumptions!C131</f>
        <v>Insurance</v>
      </c>
      <c r="E31" s="497">
        <f>G31/Beds</f>
        <v>386.33451171874987</v>
      </c>
      <c r="F31" s="498">
        <f>Assumptions!V131</f>
        <v>467919.95776881702</v>
      </c>
      <c r="G31" s="498">
        <f>Assumptions!H131</f>
        <v>479617.95671303722</v>
      </c>
      <c r="H31" s="498">
        <f t="shared" ref="H31:O31" si="18">G31*(1+$S31)</f>
        <v>491608.4056308631</v>
      </c>
      <c r="I31" s="498">
        <f t="shared" si="18"/>
        <v>503898.61577163462</v>
      </c>
      <c r="J31" s="498">
        <f t="shared" si="18"/>
        <v>516496.08116592543</v>
      </c>
      <c r="K31" s="498">
        <f t="shared" si="18"/>
        <v>529408.48319507355</v>
      </c>
      <c r="L31" s="498">
        <f t="shared" si="18"/>
        <v>542643.69527495035</v>
      </c>
      <c r="M31" s="498">
        <f t="shared" si="18"/>
        <v>556209.7876568241</v>
      </c>
      <c r="N31" s="498">
        <f t="shared" si="18"/>
        <v>570115.03234824468</v>
      </c>
      <c r="O31" s="498">
        <f t="shared" si="18"/>
        <v>584367.90815695073</v>
      </c>
      <c r="Q31" s="498">
        <f>+Assumptions!H131/(1+S31)^(Assumptions!$D$16+1)</f>
        <v>434510.19714171707</v>
      </c>
      <c r="S31" s="730">
        <f>Assumptions!G131</f>
        <v>2.5000000000000001E-2</v>
      </c>
    </row>
    <row r="32" spans="1:21" ht="15">
      <c r="A32" s="24"/>
      <c r="B32" s="505" t="str">
        <f>Assumptions!C257</f>
        <v>Management Fees</v>
      </c>
      <c r="D32" s="1273">
        <f>Assumptions!D257</f>
        <v>0.03</v>
      </c>
      <c r="E32" s="497">
        <f t="shared" ca="1" si="16"/>
        <v>672.79077868007346</v>
      </c>
      <c r="F32" s="9">
        <f ca="1">Assumptions!V257</f>
        <v>679110.01919859741</v>
      </c>
      <c r="G32" s="506">
        <f t="shared" ref="G32:O32" ca="1" si="19">G17*$S$32</f>
        <v>835241.29679830885</v>
      </c>
      <c r="H32" s="9">
        <f t="shared" ca="1" si="19"/>
        <v>860244.39356669819</v>
      </c>
      <c r="I32" s="9">
        <f t="shared" ca="1" si="19"/>
        <v>885997.55998213938</v>
      </c>
      <c r="J32" s="9">
        <f t="shared" ca="1" si="19"/>
        <v>912523.29755264381</v>
      </c>
      <c r="K32" s="9">
        <f t="shared" ca="1" si="19"/>
        <v>939844.78281692823</v>
      </c>
      <c r="L32" s="9">
        <f t="shared" ca="1" si="19"/>
        <v>967985.88759497297</v>
      </c>
      <c r="M32" s="9">
        <f t="shared" ca="1" si="19"/>
        <v>996971.19984608633</v>
      </c>
      <c r="N32" s="9">
        <f t="shared" ca="1" si="19"/>
        <v>1026826.0451527035</v>
      </c>
      <c r="O32" s="9">
        <f t="shared" ca="1" si="19"/>
        <v>1057576.5088486895</v>
      </c>
      <c r="Q32" s="9">
        <f ca="1">Q17*$S$32</f>
        <v>742121.82085131051</v>
      </c>
      <c r="S32" s="730">
        <f>Assumptions!D257</f>
        <v>0.03</v>
      </c>
    </row>
    <row r="33" spans="1:19" ht="15" outlineLevel="1">
      <c r="A33" s="24"/>
      <c r="B33" s="505"/>
      <c r="E33" s="497"/>
      <c r="F33" s="9"/>
      <c r="G33" s="506"/>
      <c r="H33" s="9"/>
      <c r="I33" s="9"/>
      <c r="J33" s="9"/>
      <c r="K33" s="9"/>
      <c r="L33" s="9"/>
      <c r="M33" s="9"/>
      <c r="N33" s="9"/>
      <c r="O33" s="9"/>
      <c r="Q33" s="9"/>
      <c r="S33" s="730"/>
    </row>
    <row r="34" spans="1:19" ht="15" outlineLevel="1">
      <c r="A34" s="24"/>
      <c r="B34" s="861" t="s">
        <v>149</v>
      </c>
      <c r="C34" s="492"/>
      <c r="D34" s="507"/>
      <c r="E34" s="497">
        <f ca="1">G34/Beds</f>
        <v>5.8769621905262994</v>
      </c>
      <c r="F34" s="9">
        <f ca="1">Assumptions!V270</f>
        <v>7296</v>
      </c>
      <c r="G34" s="9">
        <f ca="1">Assumptions!H270</f>
        <v>7296</v>
      </c>
      <c r="H34" s="9">
        <f t="shared" ref="H34:O34" ca="1" si="20">G34*(1+$S34)</f>
        <v>7478.4</v>
      </c>
      <c r="I34" s="9">
        <f t="shared" ca="1" si="20"/>
        <v>7665.3599999999988</v>
      </c>
      <c r="J34" s="9">
        <f t="shared" ca="1" si="20"/>
        <v>7856.9939999999979</v>
      </c>
      <c r="K34" s="9">
        <f t="shared" ca="1" si="20"/>
        <v>8053.4188499999973</v>
      </c>
      <c r="L34" s="9">
        <f t="shared" ca="1" si="20"/>
        <v>8254.7543212499968</v>
      </c>
      <c r="M34" s="9">
        <f t="shared" ca="1" si="20"/>
        <v>8461.1231792812468</v>
      </c>
      <c r="N34" s="9">
        <f t="shared" ca="1" si="20"/>
        <v>8672.6512587632769</v>
      </c>
      <c r="O34" s="9">
        <f t="shared" ca="1" si="20"/>
        <v>8889.4675402323574</v>
      </c>
      <c r="Q34" s="9">
        <f ca="1">Assumptions!H270</f>
        <v>7296</v>
      </c>
      <c r="S34" s="730">
        <f>Assumptions!G265</f>
        <v>2.5000000000000001E-2</v>
      </c>
    </row>
    <row r="35" spans="1:19" ht="15.5" thickBot="1">
      <c r="A35" s="24"/>
      <c r="B35" s="505"/>
      <c r="C35" s="492"/>
      <c r="D35" s="1640"/>
      <c r="E35" s="497"/>
      <c r="F35" s="1639"/>
      <c r="G35" s="1639"/>
      <c r="H35" s="1639"/>
      <c r="I35" s="1639"/>
      <c r="J35" s="1639"/>
      <c r="K35" s="1639"/>
      <c r="L35" s="1639"/>
      <c r="M35" s="1639"/>
      <c r="N35" s="1639"/>
      <c r="O35" s="1639"/>
      <c r="Q35" s="1639"/>
      <c r="S35" s="730"/>
    </row>
    <row r="36" spans="1:19" ht="13.5" thickTop="1" thickBot="1">
      <c r="A36" s="503" t="s">
        <v>150</v>
      </c>
      <c r="B36" s="503"/>
      <c r="C36" s="503"/>
      <c r="D36" s="503"/>
      <c r="E36" s="739">
        <f ca="1">G36/Beds</f>
        <v>6258.8179280068625</v>
      </c>
      <c r="F36" s="186">
        <f t="shared" ref="F36:O36" ca="1" si="21">SUM(F20:F35)</f>
        <v>7176711.0071813632</v>
      </c>
      <c r="G36" s="186">
        <f t="shared" ca="1" si="21"/>
        <v>7770057.7479210719</v>
      </c>
      <c r="H36" s="186">
        <f t="shared" ca="1" si="21"/>
        <v>7962556.2559675304</v>
      </c>
      <c r="I36" s="186">
        <f t="shared" ca="1" si="21"/>
        <v>8159992.2189429915</v>
      </c>
      <c r="J36" s="186">
        <f t="shared" ca="1" si="21"/>
        <v>8362492.8229875164</v>
      </c>
      <c r="K36" s="186">
        <f t="shared" ca="1" si="21"/>
        <v>8593688.5463876706</v>
      </c>
      <c r="L36" s="186">
        <f t="shared" ca="1" si="21"/>
        <v>8806713.2452549823</v>
      </c>
      <c r="M36" s="186">
        <f t="shared" ca="1" si="21"/>
        <v>9025204.2414475977</v>
      </c>
      <c r="N36" s="186">
        <f t="shared" ca="1" si="21"/>
        <v>9249302.412794251</v>
      </c>
      <c r="O36" s="186">
        <f t="shared" ca="1" si="21"/>
        <v>9479152.2856812738</v>
      </c>
      <c r="Q36" s="186">
        <f ca="1">SUM(Q20:Q35)</f>
        <v>7033956.7875000797</v>
      </c>
      <c r="S36" s="730"/>
    </row>
    <row r="37" spans="1:19" ht="13" thickBot="1">
      <c r="A37" s="1293"/>
      <c r="B37" s="1365"/>
      <c r="C37" s="1365"/>
      <c r="D37" s="1365"/>
      <c r="E37" s="1366"/>
      <c r="F37" s="1367"/>
      <c r="G37" s="1367"/>
      <c r="H37" s="1367"/>
      <c r="I37" s="1367"/>
      <c r="J37" s="1367"/>
      <c r="K37" s="1367"/>
      <c r="L37" s="1367"/>
      <c r="M37" s="1367"/>
      <c r="N37" s="1367"/>
      <c r="O37" s="1368"/>
      <c r="P37" s="186"/>
      <c r="Q37" s="1190"/>
      <c r="S37" s="743"/>
    </row>
    <row r="38" spans="1:19" ht="13" thickBot="1">
      <c r="A38" s="1641" t="s">
        <v>106</v>
      </c>
      <c r="B38" s="1641"/>
      <c r="C38" s="1641"/>
      <c r="D38" s="1641"/>
      <c r="E38" s="740">
        <f ca="1">G38/Beds</f>
        <v>16167.54136132892</v>
      </c>
      <c r="F38" s="1642">
        <f t="shared" ref="F38:O38" ca="1" si="22">F17-F36</f>
        <v>15460289.632771889</v>
      </c>
      <c r="G38" s="1642">
        <f t="shared" ca="1" si="22"/>
        <v>20071318.812022556</v>
      </c>
      <c r="H38" s="1642">
        <f t="shared" ca="1" si="22"/>
        <v>20712256.862922408</v>
      </c>
      <c r="I38" s="1642">
        <f t="shared" ca="1" si="22"/>
        <v>21373259.780461654</v>
      </c>
      <c r="J38" s="1642">
        <f t="shared" ca="1" si="22"/>
        <v>22054950.428767279</v>
      </c>
      <c r="K38" s="1642">
        <f t="shared" ca="1" si="22"/>
        <v>22734470.880843274</v>
      </c>
      <c r="L38" s="1642">
        <f t="shared" ca="1" si="22"/>
        <v>23459483.007910784</v>
      </c>
      <c r="M38" s="1642">
        <f t="shared" ca="1" si="22"/>
        <v>24207169.086755279</v>
      </c>
      <c r="N38" s="1642">
        <f t="shared" ca="1" si="22"/>
        <v>24978232.425629202</v>
      </c>
      <c r="O38" s="1642">
        <f t="shared" ca="1" si="22"/>
        <v>25773398.009275045</v>
      </c>
      <c r="Q38" s="1642">
        <f ca="1">Q17-Q36</f>
        <v>17703437.240876939</v>
      </c>
      <c r="S38" s="730"/>
    </row>
    <row r="39" spans="1:19" ht="13" thickTop="1">
      <c r="A39" s="8"/>
      <c r="B39" s="8"/>
      <c r="C39" s="8"/>
      <c r="D39" s="8"/>
      <c r="E39" s="508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Q39" s="186"/>
      <c r="S39" s="730"/>
    </row>
    <row r="40" spans="1:19">
      <c r="A40" s="491" t="s">
        <v>151</v>
      </c>
      <c r="B40" s="509"/>
      <c r="C40" s="509"/>
      <c r="D40" s="509"/>
      <c r="E40" s="497"/>
      <c r="F40" s="501"/>
      <c r="G40" s="9"/>
      <c r="H40" s="9"/>
      <c r="I40" s="9"/>
      <c r="J40" s="9"/>
      <c r="K40" s="9"/>
      <c r="L40" s="9"/>
      <c r="M40" s="9"/>
      <c r="N40" s="9"/>
      <c r="O40" s="9"/>
      <c r="Q40" s="9"/>
      <c r="S40" s="730"/>
    </row>
    <row r="41" spans="1:19" hidden="1" outlineLevel="2">
      <c r="A41" s="495"/>
      <c r="B41" s="492" t="s">
        <v>152</v>
      </c>
      <c r="C41" s="492"/>
      <c r="D41" s="492"/>
      <c r="E41" s="497">
        <f>G41/Beds</f>
        <v>0</v>
      </c>
      <c r="F41" s="9">
        <f>Assumptions!V277</f>
        <v>0</v>
      </c>
      <c r="G41" s="498">
        <f>Assumptions!H277</f>
        <v>0</v>
      </c>
      <c r="H41" s="498">
        <f t="shared" ref="H41:O41" si="23">G41*(1+$S41)</f>
        <v>0</v>
      </c>
      <c r="I41" s="498">
        <f t="shared" si="23"/>
        <v>0</v>
      </c>
      <c r="J41" s="498">
        <f t="shared" si="23"/>
        <v>0</v>
      </c>
      <c r="K41" s="498">
        <f t="shared" si="23"/>
        <v>0</v>
      </c>
      <c r="L41" s="498">
        <f t="shared" si="23"/>
        <v>0</v>
      </c>
      <c r="M41" s="498">
        <f t="shared" si="23"/>
        <v>0</v>
      </c>
      <c r="N41" s="498">
        <f t="shared" si="23"/>
        <v>0</v>
      </c>
      <c r="O41" s="498">
        <f t="shared" si="23"/>
        <v>0</v>
      </c>
      <c r="Q41" s="9">
        <f>+Assumptions!H277/(1+S41)^(Assumptions!$D$16+1)</f>
        <v>0</v>
      </c>
      <c r="R41" s="1230">
        <f>+Q41*(1+S41)^4</f>
        <v>0</v>
      </c>
      <c r="S41" s="730">
        <f>Assumptions!G277</f>
        <v>0.03</v>
      </c>
    </row>
    <row r="42" spans="1:19" ht="13" collapsed="1" thickBot="1">
      <c r="A42" s="495"/>
      <c r="B42" s="492" t="s">
        <v>153</v>
      </c>
      <c r="C42" s="492"/>
      <c r="D42" s="492"/>
      <c r="E42" s="1294">
        <f>G42/Beds</f>
        <v>140.68860124999998</v>
      </c>
      <c r="F42" s="1639">
        <f>Assumptions!V281</f>
        <v>169571.79435431326</v>
      </c>
      <c r="G42" s="1639">
        <f>Assumptions!H281</f>
        <v>174658.94818494262</v>
      </c>
      <c r="H42" s="1639">
        <f t="shared" ref="H42:O42" si="24">G42*(1+$S42)</f>
        <v>179898.7166304909</v>
      </c>
      <c r="I42" s="1639">
        <f t="shared" si="24"/>
        <v>185295.67812940563</v>
      </c>
      <c r="J42" s="1639">
        <f t="shared" si="24"/>
        <v>190854.54847328781</v>
      </c>
      <c r="K42" s="1639">
        <f t="shared" si="24"/>
        <v>196580.18492748644</v>
      </c>
      <c r="L42" s="1639">
        <f t="shared" si="24"/>
        <v>202477.59047531104</v>
      </c>
      <c r="M42" s="1639">
        <f t="shared" si="24"/>
        <v>208551.91818957037</v>
      </c>
      <c r="N42" s="1639">
        <f t="shared" si="24"/>
        <v>214808.4757352575</v>
      </c>
      <c r="O42" s="1639">
        <f t="shared" si="24"/>
        <v>221252.73000731523</v>
      </c>
      <c r="Q42" s="1639">
        <f>+Assumptions!H281/(1+S42)^(Assumptions!$D$16+1)</f>
        <v>155182.21326489895</v>
      </c>
      <c r="R42" s="1230">
        <f>+Q42*(1+S42)^4</f>
        <v>174658.94818494262</v>
      </c>
      <c r="S42" s="730">
        <f>Assumptions!G281</f>
        <v>0.03</v>
      </c>
    </row>
    <row r="43" spans="1:19" ht="13.5" thickTop="1" thickBot="1">
      <c r="A43" s="503" t="s">
        <v>154</v>
      </c>
      <c r="B43" s="503"/>
      <c r="C43" s="503"/>
      <c r="D43" s="503"/>
      <c r="E43" s="504">
        <f>G43/Beds</f>
        <v>140.68860124999998</v>
      </c>
      <c r="F43" s="1642">
        <f>SUM(F41:F42)</f>
        <v>169571.79435431326</v>
      </c>
      <c r="G43" s="1642">
        <f>SUM(G41:G42)</f>
        <v>174658.94818494262</v>
      </c>
      <c r="H43" s="1642">
        <f>SUM(H41:H42)</f>
        <v>179898.7166304909</v>
      </c>
      <c r="I43" s="1642">
        <f t="shared" ref="I43:O43" si="25">SUM(I41:I42)</f>
        <v>185295.67812940563</v>
      </c>
      <c r="J43" s="1642">
        <f t="shared" si="25"/>
        <v>190854.54847328781</v>
      </c>
      <c r="K43" s="1642">
        <f t="shared" si="25"/>
        <v>196580.18492748644</v>
      </c>
      <c r="L43" s="1642">
        <f t="shared" si="25"/>
        <v>202477.59047531104</v>
      </c>
      <c r="M43" s="1642">
        <f t="shared" si="25"/>
        <v>208551.91818957037</v>
      </c>
      <c r="N43" s="1642">
        <f t="shared" si="25"/>
        <v>214808.4757352575</v>
      </c>
      <c r="O43" s="1642">
        <f t="shared" si="25"/>
        <v>221252.73000731523</v>
      </c>
      <c r="Q43" s="1642">
        <f>SUM(Q41:Q42)</f>
        <v>155182.21326489895</v>
      </c>
      <c r="S43" s="730"/>
    </row>
    <row r="44" spans="1:19" ht="13.5" thickTop="1" thickBot="1">
      <c r="A44" s="503"/>
      <c r="B44" s="503"/>
      <c r="C44" s="503"/>
      <c r="D44" s="503"/>
      <c r="E44" s="1295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Q44" s="186"/>
      <c r="S44" s="730"/>
    </row>
    <row r="45" spans="1:19" ht="13" thickBot="1">
      <c r="A45" s="510" t="s">
        <v>155</v>
      </c>
      <c r="B45" s="1369"/>
      <c r="C45" s="1369"/>
      <c r="D45" s="1369"/>
      <c r="E45" s="1370">
        <f ca="1">G45/Beds</f>
        <v>16026.852760078922</v>
      </c>
      <c r="F45" s="515">
        <f ca="1">F38-F43</f>
        <v>15290717.838417575</v>
      </c>
      <c r="G45" s="1371">
        <f ca="1">G38-G43</f>
        <v>19896659.863837615</v>
      </c>
      <c r="H45" s="1371">
        <f ca="1">H38-H43</f>
        <v>20532358.146291915</v>
      </c>
      <c r="I45" s="1371">
        <f t="shared" ref="I45:O45" ca="1" si="26">I38-I43</f>
        <v>21187964.102332249</v>
      </c>
      <c r="J45" s="1371">
        <f t="shared" ca="1" si="26"/>
        <v>21864095.880293991</v>
      </c>
      <c r="K45" s="1371">
        <f t="shared" ca="1" si="26"/>
        <v>22537890.695915788</v>
      </c>
      <c r="L45" s="1371">
        <f t="shared" ca="1" si="26"/>
        <v>23257005.417435475</v>
      </c>
      <c r="M45" s="1371">
        <f t="shared" ca="1" si="26"/>
        <v>23998617.168565709</v>
      </c>
      <c r="N45" s="1371">
        <f t="shared" ca="1" si="26"/>
        <v>24763423.949893944</v>
      </c>
      <c r="O45" s="1371">
        <f t="shared" ca="1" si="26"/>
        <v>25552145.279267728</v>
      </c>
      <c r="P45" s="186"/>
      <c r="Q45" s="1371">
        <f ca="1">Q38-Q43</f>
        <v>17548255.027612042</v>
      </c>
      <c r="R45" s="1231"/>
      <c r="S45" s="741"/>
    </row>
    <row r="46" spans="1:19" ht="15.5" thickBot="1">
      <c r="A46" s="1032"/>
      <c r="B46" s="1372"/>
      <c r="C46" s="1771" t="s">
        <v>156</v>
      </c>
      <c r="D46" s="1771"/>
      <c r="E46" s="1771"/>
      <c r="F46" s="1373">
        <f ca="1">(F$45+F$30)/'Development Summary'!$I$36</f>
        <v>6.3990222872968211E-2</v>
      </c>
      <c r="G46" s="1373">
        <f ca="1">(G$45+G$30)/'Development Summary'!$I$36</f>
        <v>8.3265659112206333E-2</v>
      </c>
      <c r="H46" s="1373">
        <f ca="1">(H$45+H$30)/'Development Summary'!$I$36</f>
        <v>8.5925996920023964E-2</v>
      </c>
      <c r="I46" s="1373">
        <f ca="1">(I$45+I$30)/'Development Summary'!$I$36</f>
        <v>8.8669646478350253E-2</v>
      </c>
      <c r="J46" s="1373">
        <f ca="1">(J$45+J$30)/'Development Summary'!$I$36</f>
        <v>9.1499194680107254E-2</v>
      </c>
      <c r="K46" s="1373">
        <f ca="1">(K$45+K$30)/'Development Summary'!$I$36</f>
        <v>9.4318962913221907E-2</v>
      </c>
      <c r="L46" s="1373">
        <f ca="1">(L$45+L$30)/'Development Summary'!$I$36</f>
        <v>9.732839071036968E-2</v>
      </c>
      <c r="M46" s="1373">
        <f ca="1">(M$45+M$30)/'Development Summary'!$I$36</f>
        <v>0.1004319664706132</v>
      </c>
      <c r="N46" s="1373">
        <f ca="1">(N$45+N$30)/'Development Summary'!$I$36</f>
        <v>0.10363261126107491</v>
      </c>
      <c r="O46" s="1374">
        <f ca="1">(O$45+O$30)/'Development Summary'!$I$36</f>
        <v>0.10693333619659667</v>
      </c>
      <c r="P46" s="738"/>
      <c r="Q46" s="1189">
        <f ca="1">(Q$45+Q$30)/('Development Summary'!$I$36-7311231)</f>
        <v>7.5755687633278737E-2</v>
      </c>
      <c r="R46" s="1232"/>
      <c r="S46" s="738"/>
    </row>
    <row r="47" spans="1:19">
      <c r="G47" s="855" t="str">
        <f>"*Stabilization of property reached in Yr. "&amp;'Executive Summary'!$K$7</f>
        <v xml:space="preserve">*Stabilization of property reached in Yr. </v>
      </c>
      <c r="H47" s="511"/>
      <c r="I47" s="511"/>
      <c r="J47" s="511"/>
      <c r="K47" s="511"/>
      <c r="L47" s="511"/>
      <c r="M47" s="511"/>
      <c r="N47" s="511"/>
      <c r="O47" s="511"/>
      <c r="Q47" s="25"/>
    </row>
    <row r="48" spans="1:19" ht="13" thickBot="1">
      <c r="G48" s="473"/>
      <c r="R48" s="1"/>
      <c r="S48" s="1"/>
    </row>
    <row r="49" spans="6:19" ht="15.5" thickBot="1">
      <c r="F49" s="9"/>
      <c r="G49" s="1029"/>
      <c r="O49" s="1695" t="s">
        <v>826</v>
      </c>
      <c r="Q49" s="1696">
        <f ca="1">(Q$45+Q$30)/('Development Summary'!$I$36)</f>
        <v>7.3437804693987419E-2</v>
      </c>
      <c r="R49" s="1"/>
      <c r="S49" s="1"/>
    </row>
    <row r="50" spans="6:19" ht="13" thickBot="1">
      <c r="G50" s="718"/>
      <c r="R50" s="1"/>
      <c r="S50" s="1"/>
    </row>
    <row r="51" spans="6:19" ht="15.5" thickBot="1">
      <c r="O51" s="1695" t="s">
        <v>825</v>
      </c>
      <c r="Q51" s="1696">
        <v>7.8224655493582998E-2</v>
      </c>
    </row>
    <row r="52" spans="6:19" ht="14.25" customHeight="1"/>
    <row r="53" spans="6:19">
      <c r="R53" s="1"/>
      <c r="S53" s="1"/>
    </row>
    <row r="54" spans="6:19">
      <c r="R54" s="1"/>
      <c r="S54" s="1"/>
    </row>
  </sheetData>
  <mergeCells count="1">
    <mergeCell ref="C46:E46"/>
  </mergeCells>
  <phoneticPr fontId="31" type="noConversion"/>
  <pageMargins left="0.7" right="0.7" top="0.75" bottom="0.75" header="0.3" footer="0.3"/>
  <pageSetup scale="67" orientation="landscape" horizontalDpi="1200" verticalDpi="1200" r:id="rId1"/>
  <ignoredErrors>
    <ignoredError sqref="H13:P13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66FF"/>
    <pageSetUpPr fitToPage="1"/>
  </sheetPr>
  <dimension ref="A1:AK317"/>
  <sheetViews>
    <sheetView showGridLines="0" topLeftCell="C1" zoomScale="85" zoomScaleNormal="85" zoomScaleSheetLayoutView="90" workbookViewId="0">
      <selection activeCell="K6" sqref="K6"/>
    </sheetView>
  </sheetViews>
  <sheetFormatPr defaultColWidth="8.54296875" defaultRowHeight="12.5" outlineLevelRow="2" outlineLevelCol="1"/>
  <cols>
    <col min="1" max="1" width="8.54296875" style="3" hidden="1" customWidth="1"/>
    <col min="2" max="2" width="14.26953125" style="1240" customWidth="1"/>
    <col min="3" max="3" width="48" style="3" customWidth="1"/>
    <col min="4" max="4" width="35.453125" style="10" customWidth="1"/>
    <col min="5" max="5" width="14.54296875" style="10" customWidth="1" outlineLevel="1"/>
    <col min="6" max="6" width="10.7265625" style="10" bestFit="1" customWidth="1" outlineLevel="1"/>
    <col min="7" max="7" width="11.453125" style="10" bestFit="1" customWidth="1" outlineLevel="1"/>
    <col min="8" max="8" width="17.81640625" style="10" customWidth="1" outlineLevel="1"/>
    <col min="9" max="18" width="13.7265625" style="10" customWidth="1" outlineLevel="1"/>
    <col min="19" max="19" width="13.7265625" style="10" customWidth="1"/>
    <col min="20" max="20" width="13.7265625" style="10" customWidth="1" outlineLevel="1"/>
    <col min="21" max="21" width="13.7265625" style="10" customWidth="1"/>
    <col min="22" max="22" width="20.54296875" style="28" bestFit="1" customWidth="1"/>
    <col min="23" max="23" width="15.1796875" style="3" customWidth="1" outlineLevel="1"/>
    <col min="24" max="24" width="10.7265625" style="3" customWidth="1" outlineLevel="1"/>
    <col min="25" max="25" width="13.453125" style="3" bestFit="1" customWidth="1" outlineLevel="1"/>
    <col min="26" max="26" width="14.1796875" style="3" customWidth="1" outlineLevel="1"/>
    <col min="27" max="35" width="18.54296875" style="3" customWidth="1" outlineLevel="1"/>
    <col min="36" max="37" width="2.54296875" style="3" customWidth="1"/>
    <col min="38" max="16384" width="8.54296875" style="3"/>
  </cols>
  <sheetData>
    <row r="1" spans="2:36" ht="49.5" customHeight="1">
      <c r="B1" s="1237" t="str">
        <f>'Executive Summary'!$E$5&amp;" ASSUMPTIONS"</f>
        <v>VERVE Chapel Hill ASSUMPTIONS</v>
      </c>
      <c r="C1" s="2"/>
      <c r="D1" s="2"/>
      <c r="E1" s="2"/>
      <c r="F1" s="2"/>
      <c r="G1" s="27"/>
      <c r="H1" s="490"/>
      <c r="I1" s="2"/>
      <c r="J1" s="489"/>
      <c r="K1" s="489"/>
      <c r="L1" s="489"/>
      <c r="M1" s="489"/>
      <c r="N1" s="489"/>
      <c r="O1" s="489"/>
      <c r="P1" s="489"/>
    </row>
    <row r="2" spans="2:36" s="1" customFormat="1" ht="3" customHeight="1" thickBot="1">
      <c r="B2" s="1238"/>
      <c r="C2" s="1485"/>
      <c r="D2" s="1479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5"/>
      <c r="P2" s="1485"/>
      <c r="Q2" s="1485"/>
      <c r="R2" s="1485"/>
      <c r="S2" s="1485"/>
      <c r="T2" s="1485"/>
      <c r="U2" s="1485"/>
      <c r="V2" s="1485"/>
      <c r="W2" s="1485"/>
      <c r="X2" s="1485"/>
      <c r="Y2" s="1485"/>
    </row>
    <row r="3" spans="2:36" s="1" customFormat="1" ht="12" customHeight="1" thickBot="1">
      <c r="B3" s="1238"/>
      <c r="D3" s="1479"/>
    </row>
    <row r="4" spans="2:36" s="43" customFormat="1" ht="12" customHeight="1" thickBot="1">
      <c r="B4" s="1239"/>
      <c r="C4" s="5" t="s">
        <v>157</v>
      </c>
      <c r="D4" s="1375"/>
      <c r="E4" s="50"/>
      <c r="F4" s="5" t="s">
        <v>158</v>
      </c>
      <c r="G4" s="5"/>
      <c r="H4" s="5"/>
      <c r="I4" s="5"/>
      <c r="J4" s="5"/>
      <c r="K4" s="200"/>
      <c r="L4" s="5"/>
      <c r="M4" s="5"/>
      <c r="N4" s="5"/>
      <c r="O4" s="5"/>
      <c r="P4" s="5"/>
      <c r="Q4" s="5"/>
      <c r="R4" s="201"/>
      <c r="S4" s="201"/>
      <c r="T4" s="201"/>
      <c r="U4" s="201"/>
      <c r="W4" s="1765"/>
      <c r="X4" s="1765"/>
      <c r="Y4" s="1765"/>
      <c r="Z4" s="1765"/>
      <c r="AA4" s="1765"/>
      <c r="AI4" s="50"/>
    </row>
    <row r="5" spans="2:36" ht="27" customHeight="1">
      <c r="C5" s="1490" t="s">
        <v>159</v>
      </c>
      <c r="D5" s="1491"/>
      <c r="F5" s="1667"/>
      <c r="G5" s="1668" t="s">
        <v>160</v>
      </c>
      <c r="H5" s="1692" t="s">
        <v>41</v>
      </c>
      <c r="I5" s="1693" t="s">
        <v>161</v>
      </c>
      <c r="J5" s="1693" t="s">
        <v>162</v>
      </c>
      <c r="K5" s="1694" t="s">
        <v>163</v>
      </c>
      <c r="L5" s="1669" t="s">
        <v>164</v>
      </c>
      <c r="M5" s="1669" t="s">
        <v>165</v>
      </c>
      <c r="N5" s="1669" t="s">
        <v>166</v>
      </c>
      <c r="O5" s="1669" t="s">
        <v>167</v>
      </c>
      <c r="P5" s="1669" t="s">
        <v>168</v>
      </c>
      <c r="Q5" s="1669" t="s">
        <v>169</v>
      </c>
      <c r="R5" s="1669" t="s">
        <v>170</v>
      </c>
      <c r="S5" s="1669" t="s">
        <v>171</v>
      </c>
      <c r="T5" s="1670" t="s">
        <v>172</v>
      </c>
      <c r="U5" s="1670" t="s">
        <v>173</v>
      </c>
      <c r="V5" s="10"/>
      <c r="W5" s="1765"/>
      <c r="X5" s="1765"/>
      <c r="Y5" s="1765"/>
      <c r="Z5" s="1765"/>
      <c r="AA5" s="1765"/>
      <c r="AJ5" s="10"/>
    </row>
    <row r="6" spans="2:36">
      <c r="C6" s="6" t="s">
        <v>16</v>
      </c>
      <c r="D6" s="7">
        <f>+$L$37</f>
        <v>461.33501396496064</v>
      </c>
      <c r="F6" s="202">
        <f ca="1">NOT(ISBLANK(K6))*OFFSET(F6,-1,0)+1</f>
        <v>1</v>
      </c>
      <c r="G6" s="1734" t="s">
        <v>174</v>
      </c>
      <c r="H6" s="1735" t="s">
        <v>836</v>
      </c>
      <c r="I6" s="1736">
        <v>414</v>
      </c>
      <c r="J6" s="1701">
        <f>IFERROR((I6/K6),"")</f>
        <v>414</v>
      </c>
      <c r="K6" s="199">
        <f t="shared" ref="K6:K14" si="0">IFERROR(IF(H6="Studio",1,LEFT(H6,1)),"")</f>
        <v>1</v>
      </c>
      <c r="L6" s="1736">
        <v>14.669416736189195</v>
      </c>
      <c r="M6" s="205">
        <f>IFERROR(L6*K6,"")</f>
        <v>14.669416736189195</v>
      </c>
      <c r="N6" s="1671">
        <f>IFERROR($L6/$L$22,"")</f>
        <v>3.1797752808988763E-2</v>
      </c>
      <c r="O6" s="1671">
        <f>IFERROR($M6/$M$22,"")</f>
        <v>1.1816283924843423E-2</v>
      </c>
      <c r="P6" s="1736">
        <v>1925</v>
      </c>
      <c r="Q6" s="210">
        <f t="shared" ref="Q6:Q14" si="1">+IFERROR((P6*K6)/I6,"")</f>
        <v>4.64975845410628</v>
      </c>
      <c r="R6" s="205">
        <f>IFERROR(P6*(1+$D$17)*(1+$D$18)*(1+$D$19),"")</f>
        <v>2103.4994750000001</v>
      </c>
      <c r="S6" s="205">
        <f>IFERROR(P6*K6*(1+$D$17)*(1+$D$18)*(1+$D$19),"")</f>
        <v>2103.4994750000001</v>
      </c>
      <c r="T6" s="1672">
        <f>IFERROR(S6/I6,0)</f>
        <v>5.0809166062801934</v>
      </c>
      <c r="U6" s="1673">
        <f>IFERROR(I6*L6,"")</f>
        <v>6073.1385287823268</v>
      </c>
      <c r="V6" s="10"/>
      <c r="W6" s="1765"/>
      <c r="X6" s="1765"/>
      <c r="Y6" s="1765"/>
      <c r="Z6" s="1765"/>
      <c r="AA6" s="1765"/>
      <c r="AJ6" s="10"/>
    </row>
    <row r="7" spans="2:36">
      <c r="C7" s="6" t="s">
        <v>17</v>
      </c>
      <c r="D7" s="7">
        <f>+$M$37</f>
        <v>1241.4577061191917</v>
      </c>
      <c r="F7" s="202">
        <f ca="1">NOT(ISBLANK(K7))*OFFSET(F7,-1,0)+1</f>
        <v>2</v>
      </c>
      <c r="G7" s="1770" t="s">
        <v>832</v>
      </c>
      <c r="H7" s="1735" t="s">
        <v>836</v>
      </c>
      <c r="I7" s="1736">
        <v>414</v>
      </c>
      <c r="J7" s="199">
        <f t="shared" ref="J7:J14" si="2">IFERROR((I7/K7),"")</f>
        <v>414</v>
      </c>
      <c r="K7" s="199">
        <f t="shared" si="0"/>
        <v>1</v>
      </c>
      <c r="L7" s="1736">
        <v>13.840050418948817</v>
      </c>
      <c r="M7" s="205">
        <f t="shared" ref="M7:M14" si="3">IFERROR(L7*K7,"")</f>
        <v>13.840050418948817</v>
      </c>
      <c r="N7" s="1671">
        <f t="shared" ref="N7:N13" si="4">IFERROR($L7/$L$22,"")</f>
        <v>0.03</v>
      </c>
      <c r="O7" s="1671">
        <f t="shared" ref="O7:O14" si="5">IFERROR($M7/$M$22,"")</f>
        <v>1.1148225469728601E-2</v>
      </c>
      <c r="P7" s="1736">
        <v>1215</v>
      </c>
      <c r="Q7" s="210">
        <f t="shared" si="1"/>
        <v>2.9347826086956523</v>
      </c>
      <c r="R7" s="205">
        <f t="shared" ref="R7:R14" si="6">IFERROR(P7*(1+$D$17)*(1+$D$18)*(1+$D$19),"")</f>
        <v>1327.663305</v>
      </c>
      <c r="S7" s="205">
        <f t="shared" ref="S7:S14" si="7">IFERROR(P7*K7*(1+$D$17)*(1+$D$18)*(1+$D$19),"")</f>
        <v>1327.663305</v>
      </c>
      <c r="T7" s="1672">
        <f t="shared" ref="T7:T14" si="8">IFERROR(S7/I7,0)</f>
        <v>3.2069161956521741</v>
      </c>
      <c r="U7" s="1673">
        <f t="shared" ref="U7:U14" si="9">IFERROR(I7*L7,"")</f>
        <v>5729.7808734448099</v>
      </c>
      <c r="V7" s="10"/>
      <c r="W7" s="1765"/>
      <c r="X7" s="1765"/>
      <c r="Y7" s="1765"/>
      <c r="Z7" s="1765"/>
      <c r="AA7" s="1765"/>
      <c r="AJ7" s="10"/>
    </row>
    <row r="8" spans="2:36">
      <c r="C8" s="6" t="s">
        <v>176</v>
      </c>
      <c r="D8" s="1041">
        <v>0.2</v>
      </c>
      <c r="E8" s="1191"/>
      <c r="F8" s="202">
        <f ca="1">NOT(ISBLANK(K8))*OFFSET(F8,-1,0)+1</f>
        <v>3</v>
      </c>
      <c r="G8" s="1737" t="s">
        <v>175</v>
      </c>
      <c r="H8" s="1735" t="s">
        <v>824</v>
      </c>
      <c r="I8" s="1736">
        <v>500</v>
      </c>
      <c r="J8" s="199">
        <f t="shared" si="2"/>
        <v>500</v>
      </c>
      <c r="K8" s="199" t="str">
        <f t="shared" si="0"/>
        <v>1</v>
      </c>
      <c r="L8" s="1736">
        <v>56.137732598208132</v>
      </c>
      <c r="M8" s="1702">
        <f t="shared" si="3"/>
        <v>56.137732598208132</v>
      </c>
      <c r="N8" s="1671">
        <f t="shared" si="4"/>
        <v>0.12168539325842698</v>
      </c>
      <c r="O8" s="1671">
        <f t="shared" si="5"/>
        <v>4.5219206680584559E-2</v>
      </c>
      <c r="P8" s="1736">
        <v>2075</v>
      </c>
      <c r="Q8" s="210">
        <f t="shared" si="1"/>
        <v>4.1500000000000004</v>
      </c>
      <c r="R8" s="205">
        <f t="shared" si="6"/>
        <v>2267.4085249999998</v>
      </c>
      <c r="S8" s="205">
        <f t="shared" si="7"/>
        <v>2267.4085249999998</v>
      </c>
      <c r="T8" s="1672">
        <f t="shared" si="8"/>
        <v>4.53481705</v>
      </c>
      <c r="U8" s="1673">
        <f t="shared" si="9"/>
        <v>28068.866299104066</v>
      </c>
      <c r="V8" s="10"/>
      <c r="W8" s="1765"/>
      <c r="X8" s="1765"/>
      <c r="Y8" s="1765"/>
      <c r="Z8" s="1765"/>
      <c r="AA8" s="1765"/>
      <c r="AJ8" s="10"/>
    </row>
    <row r="9" spans="2:36">
      <c r="C9" s="6" t="s">
        <v>178</v>
      </c>
      <c r="D9" s="1041">
        <v>0.05</v>
      </c>
      <c r="E9" s="1192"/>
      <c r="F9" s="202">
        <f ca="1">NOT(ISBLANK(K9))*OFFSET(F9,-1,0)+1</f>
        <v>4</v>
      </c>
      <c r="G9" s="1770" t="s">
        <v>833</v>
      </c>
      <c r="H9" s="1735" t="s">
        <v>824</v>
      </c>
      <c r="I9" s="1736">
        <v>500</v>
      </c>
      <c r="J9" s="199">
        <f t="shared" si="2"/>
        <v>500</v>
      </c>
      <c r="K9" s="199" t="str">
        <f t="shared" si="0"/>
        <v>1</v>
      </c>
      <c r="L9" s="1736">
        <v>13.840050418948817</v>
      </c>
      <c r="M9" s="205">
        <f t="shared" si="3"/>
        <v>13.840050418948817</v>
      </c>
      <c r="N9" s="1671">
        <f t="shared" si="4"/>
        <v>0.03</v>
      </c>
      <c r="O9" s="1671">
        <f t="shared" si="5"/>
        <v>1.1148225469728601E-2</v>
      </c>
      <c r="P9" s="1736">
        <v>1301</v>
      </c>
      <c r="Q9" s="210">
        <f t="shared" si="1"/>
        <v>2.6019999999999999</v>
      </c>
      <c r="R9" s="205">
        <f t="shared" si="6"/>
        <v>1421.637827</v>
      </c>
      <c r="S9" s="205">
        <f t="shared" si="7"/>
        <v>1421.637827</v>
      </c>
      <c r="T9" s="1672">
        <f t="shared" si="8"/>
        <v>2.8432756540000002</v>
      </c>
      <c r="U9" s="1673">
        <f t="shared" si="9"/>
        <v>6920.0252094744083</v>
      </c>
      <c r="V9" s="10"/>
      <c r="W9" s="1765"/>
      <c r="X9" s="1765"/>
      <c r="Y9" s="1765"/>
      <c r="Z9" s="1765"/>
      <c r="AA9" s="1765"/>
      <c r="AJ9" s="10"/>
    </row>
    <row r="10" spans="2:36">
      <c r="C10" s="6" t="s">
        <v>179</v>
      </c>
      <c r="D10" s="29">
        <f>ROUNDDOWN($D$6*(1-$D$8),0)</f>
        <v>369</v>
      </c>
      <c r="F10" s="202">
        <f ca="1">NOT(ISBLANK(K10))*OFFSET(F10,-1,0)+1</f>
        <v>5</v>
      </c>
      <c r="G10" s="1737" t="s">
        <v>177</v>
      </c>
      <c r="H10" s="1735" t="s">
        <v>828</v>
      </c>
      <c r="I10" s="1736">
        <v>750</v>
      </c>
      <c r="J10" s="1708">
        <f t="shared" si="2"/>
        <v>375</v>
      </c>
      <c r="K10" s="199" t="str">
        <f t="shared" si="0"/>
        <v>2</v>
      </c>
      <c r="L10" s="1736">
        <v>102.78958794297942</v>
      </c>
      <c r="M10" s="205">
        <f t="shared" si="3"/>
        <v>205.57917588595885</v>
      </c>
      <c r="N10" s="1671">
        <f t="shared" si="4"/>
        <v>0.22280898876404495</v>
      </c>
      <c r="O10" s="1671">
        <f t="shared" si="5"/>
        <v>0.16559498956158664</v>
      </c>
      <c r="P10" s="1736">
        <v>1675</v>
      </c>
      <c r="Q10" s="210">
        <f t="shared" si="1"/>
        <v>4.4666666666666668</v>
      </c>
      <c r="R10" s="205">
        <f t="shared" si="6"/>
        <v>1830.3177249999999</v>
      </c>
      <c r="S10" s="205">
        <f t="shared" si="7"/>
        <v>3660.6354499999998</v>
      </c>
      <c r="T10" s="1672">
        <f t="shared" si="8"/>
        <v>4.8808472666666667</v>
      </c>
      <c r="U10" s="1673">
        <f t="shared" si="9"/>
        <v>77092.190957234561</v>
      </c>
      <c r="V10" s="10"/>
      <c r="W10" s="1765"/>
      <c r="X10" s="1765"/>
      <c r="Y10" s="1765"/>
      <c r="Z10" s="1765"/>
      <c r="AA10" s="1765"/>
      <c r="AJ10" s="10"/>
    </row>
    <row r="11" spans="2:36">
      <c r="C11" s="6" t="s">
        <v>181</v>
      </c>
      <c r="D11" s="29">
        <f>ROUNDDOWN($D$6*(1-$D$9),0)</f>
        <v>438</v>
      </c>
      <c r="F11" s="202">
        <v>6</v>
      </c>
      <c r="G11" s="1770" t="s">
        <v>834</v>
      </c>
      <c r="H11" s="1737" t="s">
        <v>828</v>
      </c>
      <c r="I11" s="1736">
        <v>750</v>
      </c>
      <c r="J11" s="199">
        <f>IFERROR((I11/K11),"")</f>
        <v>375</v>
      </c>
      <c r="K11" s="199" t="str">
        <f t="shared" si="0"/>
        <v>2</v>
      </c>
      <c r="L11" s="1736">
        <v>13.840050418948817</v>
      </c>
      <c r="M11" s="205">
        <f>IFERROR(L11*K11,"")</f>
        <v>27.680100837897633</v>
      </c>
      <c r="N11" s="1671">
        <f>IFERROR($L11/$L$22,"")</f>
        <v>0.03</v>
      </c>
      <c r="O11" s="1671">
        <f>IFERROR($M11/$M$22,"")</f>
        <v>2.2296450939457202E-2</v>
      </c>
      <c r="P11" s="1736">
        <v>846</v>
      </c>
      <c r="Q11" s="210">
        <f t="shared" si="1"/>
        <v>2.2559999999999998</v>
      </c>
      <c r="R11" s="205">
        <f>IFERROR(P11*(1+$D$17)*(1+$D$18)*(1+$D$19),"")</f>
        <v>924.44704200000001</v>
      </c>
      <c r="S11" s="205">
        <f>IFERROR(P11*K11*(1+$D$17)*(1+$D$18)*(1+$D$19),"")</f>
        <v>1848.894084</v>
      </c>
      <c r="T11" s="1672">
        <f t="shared" si="8"/>
        <v>2.465192112</v>
      </c>
      <c r="U11" s="1673">
        <f>IFERROR(I11*L11,"")</f>
        <v>10380.037814211613</v>
      </c>
      <c r="V11" s="10"/>
      <c r="W11" s="1765"/>
      <c r="X11" s="1765"/>
      <c r="Y11" s="1765"/>
      <c r="Z11" s="1765"/>
      <c r="AA11" s="1765"/>
      <c r="AJ11" s="10"/>
    </row>
    <row r="12" spans="2:36">
      <c r="C12" s="6" t="s">
        <v>182</v>
      </c>
      <c r="D12" s="29">
        <f>ROUNDDOWN($D$7*(1-$D$8),0)</f>
        <v>993</v>
      </c>
      <c r="F12" s="202">
        <v>7</v>
      </c>
      <c r="G12" s="1737" t="s">
        <v>180</v>
      </c>
      <c r="H12" s="1737" t="s">
        <v>837</v>
      </c>
      <c r="I12" s="1736">
        <v>1050</v>
      </c>
      <c r="J12" s="199">
        <f t="shared" si="2"/>
        <v>350</v>
      </c>
      <c r="K12" s="199" t="str">
        <f t="shared" si="0"/>
        <v>3</v>
      </c>
      <c r="L12" s="1736">
        <v>70.547972360259706</v>
      </c>
      <c r="M12" s="205">
        <f t="shared" si="3"/>
        <v>211.64391708077912</v>
      </c>
      <c r="N12" s="1671">
        <f t="shared" si="4"/>
        <v>0.15292134831460674</v>
      </c>
      <c r="O12" s="1671">
        <f t="shared" si="5"/>
        <v>0.1704801670146138</v>
      </c>
      <c r="P12" s="1736">
        <v>1600</v>
      </c>
      <c r="Q12" s="210">
        <f t="shared" si="1"/>
        <v>4.5714285714285712</v>
      </c>
      <c r="R12" s="205">
        <f t="shared" si="6"/>
        <v>1748.3632</v>
      </c>
      <c r="S12" s="205">
        <f t="shared" si="7"/>
        <v>5245.0896000000002</v>
      </c>
      <c r="T12" s="1672">
        <f t="shared" si="8"/>
        <v>4.995323428571429</v>
      </c>
      <c r="U12" s="1673">
        <f t="shared" si="9"/>
        <v>74075.370978272695</v>
      </c>
      <c r="V12" s="10"/>
      <c r="W12" s="1765"/>
      <c r="X12" s="1765"/>
      <c r="Y12" s="1765"/>
      <c r="Z12" s="1765"/>
      <c r="AA12" s="1765"/>
      <c r="AJ12" s="10"/>
    </row>
    <row r="13" spans="2:36">
      <c r="C13" s="6" t="s">
        <v>183</v>
      </c>
      <c r="D13" s="29">
        <f>ROUNDDOWN($D$7*(1-$D$9),0)</f>
        <v>1179</v>
      </c>
      <c r="F13" s="202">
        <v>8</v>
      </c>
      <c r="G13" s="1770" t="s">
        <v>835</v>
      </c>
      <c r="H13" s="1737" t="s">
        <v>837</v>
      </c>
      <c r="I13" s="1736">
        <v>1050</v>
      </c>
      <c r="J13" s="199">
        <f t="shared" si="2"/>
        <v>350</v>
      </c>
      <c r="K13" s="199" t="str">
        <f t="shared" si="0"/>
        <v>3</v>
      </c>
      <c r="L13" s="1736">
        <v>4.6133501396496062</v>
      </c>
      <c r="M13" s="1702">
        <f t="shared" si="3"/>
        <v>13.840050418948818</v>
      </c>
      <c r="N13" s="1671">
        <f t="shared" si="4"/>
        <v>0.01</v>
      </c>
      <c r="O13" s="1671">
        <f t="shared" si="5"/>
        <v>1.1148225469728603E-2</v>
      </c>
      <c r="P13" s="1736">
        <v>651.33333333333337</v>
      </c>
      <c r="Q13" s="210">
        <f t="shared" si="1"/>
        <v>1.8609523809523809</v>
      </c>
      <c r="R13" s="205">
        <f t="shared" si="6"/>
        <v>711.72951933333343</v>
      </c>
      <c r="S13" s="205">
        <f t="shared" si="7"/>
        <v>2135.1885580000003</v>
      </c>
      <c r="T13" s="1672">
        <f t="shared" si="8"/>
        <v>2.0335129123809526</v>
      </c>
      <c r="U13" s="1673">
        <f t="shared" si="9"/>
        <v>4844.0176466320863</v>
      </c>
      <c r="V13" s="10"/>
      <c r="W13" s="1765"/>
      <c r="X13" s="1765"/>
      <c r="Y13" s="1765"/>
      <c r="Z13" s="1765"/>
      <c r="AA13" s="1765"/>
      <c r="AJ13" s="10"/>
    </row>
    <row r="14" spans="2:36">
      <c r="C14" s="6" t="s">
        <v>184</v>
      </c>
      <c r="D14" s="1283">
        <f>Development!$N$9</f>
        <v>32</v>
      </c>
      <c r="F14" s="202">
        <v>9</v>
      </c>
      <c r="G14" s="1737" t="s">
        <v>852</v>
      </c>
      <c r="H14" s="1737" t="s">
        <v>853</v>
      </c>
      <c r="I14" s="1736">
        <v>1260</v>
      </c>
      <c r="J14" s="199">
        <f t="shared" si="2"/>
        <v>315</v>
      </c>
      <c r="K14" s="199" t="str">
        <f t="shared" si="0"/>
        <v>4</v>
      </c>
      <c r="L14" s="1736">
        <v>171.0568029308281</v>
      </c>
      <c r="M14" s="205">
        <f t="shared" si="3"/>
        <v>684.22721172331239</v>
      </c>
      <c r="N14" s="1671">
        <f>IFERROR($L14/$L$22,"")</f>
        <v>0.3707865168539326</v>
      </c>
      <c r="O14" s="1671">
        <f t="shared" si="5"/>
        <v>0.55114822546972864</v>
      </c>
      <c r="P14" s="1736">
        <v>1550</v>
      </c>
      <c r="Q14" s="210">
        <f t="shared" si="1"/>
        <v>4.9206349206349209</v>
      </c>
      <c r="R14" s="205">
        <f t="shared" si="6"/>
        <v>1693.72685</v>
      </c>
      <c r="S14" s="205">
        <f t="shared" si="7"/>
        <v>6774.9074000000001</v>
      </c>
      <c r="T14" s="1672">
        <f t="shared" si="8"/>
        <v>5.3769106349206348</v>
      </c>
      <c r="U14" s="1673">
        <f t="shared" si="9"/>
        <v>215531.5716928434</v>
      </c>
      <c r="V14" s="10"/>
      <c r="W14" s="1765"/>
      <c r="X14" s="1765"/>
      <c r="Y14" s="1765"/>
      <c r="Z14" s="1765"/>
      <c r="AA14" s="1765"/>
      <c r="AJ14" s="10"/>
    </row>
    <row r="15" spans="2:36">
      <c r="C15" s="8" t="s">
        <v>185</v>
      </c>
      <c r="D15" s="1721">
        <v>1</v>
      </c>
      <c r="F15" s="202"/>
      <c r="G15" s="1738"/>
      <c r="H15" s="1737"/>
      <c r="I15" s="1736"/>
      <c r="J15" s="199"/>
      <c r="K15" s="199"/>
      <c r="L15" s="1736"/>
      <c r="M15" s="205"/>
      <c r="N15" s="1671"/>
      <c r="O15" s="1671"/>
      <c r="P15" s="1736"/>
      <c r="Q15" s="210"/>
      <c r="R15" s="205"/>
      <c r="S15" s="205"/>
      <c r="T15" s="1672"/>
      <c r="U15" s="1673"/>
      <c r="V15" s="10"/>
      <c r="W15" s="1765"/>
      <c r="X15" s="1765"/>
      <c r="Y15" s="1765"/>
      <c r="Z15" s="1765"/>
      <c r="AA15" s="1765"/>
      <c r="AJ15" s="10"/>
    </row>
    <row r="16" spans="2:36">
      <c r="C16" s="6" t="s">
        <v>186</v>
      </c>
      <c r="D16" s="30">
        <f>+COUNTIF(D17:D19,"&gt;0%")</f>
        <v>3</v>
      </c>
      <c r="F16" s="202"/>
      <c r="G16" s="198"/>
      <c r="H16" s="198"/>
      <c r="I16" s="199"/>
      <c r="J16" s="199"/>
      <c r="K16" s="199"/>
      <c r="L16" s="199"/>
      <c r="M16" s="205"/>
      <c r="N16" s="1671"/>
      <c r="O16" s="1671"/>
      <c r="P16" s="1736"/>
      <c r="Q16" s="210"/>
      <c r="R16" s="205"/>
      <c r="S16" s="205"/>
      <c r="T16" s="1672"/>
      <c r="U16" s="1768"/>
      <c r="V16" s="1769"/>
      <c r="W16" s="1765"/>
      <c r="X16" s="1765"/>
      <c r="Y16" s="1765"/>
      <c r="Z16" s="1765"/>
      <c r="AA16" s="1765"/>
      <c r="AJ16" s="10"/>
    </row>
    <row r="17" spans="2:36">
      <c r="C17" s="6" t="s">
        <v>187</v>
      </c>
      <c r="D17" s="1722">
        <v>0.03</v>
      </c>
      <c r="F17" s="202"/>
      <c r="G17" s="198"/>
      <c r="H17" s="198"/>
      <c r="I17" s="199"/>
      <c r="J17" s="199"/>
      <c r="K17" s="199"/>
      <c r="L17" s="199"/>
      <c r="M17" s="205"/>
      <c r="N17" s="1671"/>
      <c r="O17" s="1671"/>
      <c r="P17" s="1736"/>
      <c r="Q17" s="210"/>
      <c r="R17" s="205"/>
      <c r="S17" s="205"/>
      <c r="T17" s="1672"/>
      <c r="U17" s="1673"/>
      <c r="V17" s="10"/>
      <c r="W17" s="1765"/>
      <c r="X17" s="1765"/>
      <c r="Y17" s="1765"/>
      <c r="Z17" s="1765"/>
      <c r="AA17" s="1765"/>
      <c r="AJ17" s="10"/>
    </row>
    <row r="18" spans="2:36">
      <c r="C18" s="6" t="s">
        <v>188</v>
      </c>
      <c r="D18" s="1722">
        <v>0.03</v>
      </c>
      <c r="F18" s="202"/>
      <c r="G18" s="198"/>
      <c r="H18" s="198"/>
      <c r="I18" s="199"/>
      <c r="J18" s="199"/>
      <c r="K18" s="199"/>
      <c r="L18" s="199"/>
      <c r="M18" s="205"/>
      <c r="N18" s="1671"/>
      <c r="O18" s="1671"/>
      <c r="P18" s="1736"/>
      <c r="Q18" s="210"/>
      <c r="R18" s="205"/>
      <c r="S18" s="205"/>
      <c r="T18" s="1672"/>
      <c r="U18" s="1673"/>
      <c r="V18" s="10"/>
      <c r="W18" s="1765"/>
      <c r="X18" s="1765"/>
      <c r="Y18" s="1765"/>
      <c r="Z18" s="1765"/>
      <c r="AA18" s="1765"/>
      <c r="AJ18" s="10"/>
    </row>
    <row r="19" spans="2:36">
      <c r="C19" s="6" t="s">
        <v>189</v>
      </c>
      <c r="D19" s="1722">
        <v>0.03</v>
      </c>
      <c r="F19" s="202"/>
      <c r="G19" s="198"/>
      <c r="H19" s="198"/>
      <c r="I19" s="199"/>
      <c r="J19" s="199"/>
      <c r="K19" s="199"/>
      <c r="L19" s="199"/>
      <c r="M19" s="205"/>
      <c r="N19" s="1671"/>
      <c r="O19" s="1671"/>
      <c r="P19" s="1736"/>
      <c r="Q19" s="210"/>
      <c r="R19" s="205"/>
      <c r="S19" s="205"/>
      <c r="T19" s="1672"/>
      <c r="U19" s="1673"/>
      <c r="V19" s="10"/>
      <c r="W19" s="1765"/>
      <c r="X19" s="1765"/>
      <c r="Y19" s="1765"/>
      <c r="Z19" s="1765"/>
      <c r="AA19" s="1765"/>
      <c r="AJ19" s="10"/>
    </row>
    <row r="20" spans="2:36">
      <c r="C20" s="8" t="s">
        <v>190</v>
      </c>
      <c r="D20" s="1723">
        <v>2.5000000000000001E-2</v>
      </c>
      <c r="F20" s="202"/>
      <c r="G20" s="198"/>
      <c r="H20" s="198"/>
      <c r="I20" s="199"/>
      <c r="J20" s="199"/>
      <c r="K20" s="199"/>
      <c r="L20" s="199"/>
      <c r="M20" s="205"/>
      <c r="N20" s="1671"/>
      <c r="O20" s="1671"/>
      <c r="P20" s="199"/>
      <c r="Q20" s="210"/>
      <c r="R20" s="205"/>
      <c r="S20" s="205"/>
      <c r="T20" s="1672"/>
      <c r="U20" s="1673"/>
      <c r="V20" s="10"/>
      <c r="W20" s="1765"/>
      <c r="X20" s="1765"/>
      <c r="Y20" s="1765"/>
      <c r="Z20" s="1765"/>
      <c r="AA20" s="1765"/>
      <c r="AJ20" s="10"/>
    </row>
    <row r="21" spans="2:36" ht="13" thickBot="1">
      <c r="C21" s="8" t="s">
        <v>22</v>
      </c>
      <c r="D21" s="1277">
        <v>624</v>
      </c>
      <c r="E21" s="1031"/>
      <c r="F21" s="1674"/>
      <c r="G21" s="1675"/>
      <c r="H21" s="1675"/>
      <c r="I21" s="1676"/>
      <c r="J21" s="1676"/>
      <c r="K21" s="1676"/>
      <c r="L21" s="1676"/>
      <c r="M21" s="1676"/>
      <c r="N21" s="1676"/>
      <c r="O21" s="1676"/>
      <c r="P21" s="1676"/>
      <c r="Q21" s="1676"/>
      <c r="R21" s="1676"/>
      <c r="S21" s="1676"/>
      <c r="T21" s="1677"/>
      <c r="U21" s="1677"/>
      <c r="V21" s="10"/>
      <c r="W21" s="1765"/>
      <c r="X21" s="1765"/>
      <c r="Y21" s="1765"/>
      <c r="Z21" s="1765"/>
      <c r="AA21" s="1765"/>
      <c r="AJ21" s="10"/>
    </row>
    <row r="22" spans="2:36" ht="13.5" thickTop="1" thickBot="1">
      <c r="C22" s="8" t="s">
        <v>191</v>
      </c>
      <c r="D22" s="1724">
        <v>175</v>
      </c>
      <c r="F22" s="355"/>
      <c r="G22" s="356"/>
      <c r="H22" s="356"/>
      <c r="I22" s="213">
        <f>SUMPRODUCT(I$6:I$21,$L$6:$L$21)/$L22</f>
        <v>929.29213483146077</v>
      </c>
      <c r="J22" s="213">
        <f>SUMPRODUCT(J$6:J$21,$M$6:$M$21)/$M22</f>
        <v>345.33194154488524</v>
      </c>
      <c r="K22" s="1296">
        <f>M22/L22</f>
        <v>2.6910112359550564</v>
      </c>
      <c r="L22" s="357">
        <f>SUM(L6:L21)</f>
        <v>461.33501396496058</v>
      </c>
      <c r="M22" s="357">
        <f>SUM(M6:M21)</f>
        <v>1241.4577061191917</v>
      </c>
      <c r="N22" s="358">
        <f>$L22/$L$22</f>
        <v>1</v>
      </c>
      <c r="O22" s="358">
        <f>$L22/$L$22</f>
        <v>1</v>
      </c>
      <c r="P22" s="218">
        <f>SUMPRODUCT(P$6:P$21,$O$6:$O$21)</f>
        <v>1575.1687682672234</v>
      </c>
      <c r="Q22" s="1492">
        <f>SUMPRODUCT(Q6:Q21,O6:O21)</f>
        <v>4.6063697158359886</v>
      </c>
      <c r="R22" s="1176">
        <f>SUMPRODUCT(R$6:R$21,$O$6:$O$21)</f>
        <v>1721.2294426423382</v>
      </c>
      <c r="S22" s="218">
        <f>SUMPRODUCT(S$6:S$21,$L$6:$L$21)/$L22</f>
        <v>4631.847769807192</v>
      </c>
      <c r="T22" s="1493">
        <f>IFERROR(S22/I22,0)</f>
        <v>4.9842752307886879</v>
      </c>
      <c r="U22" s="1494">
        <f>+SUM(U6:U21)</f>
        <v>428715</v>
      </c>
      <c r="V22" s="10"/>
      <c r="W22" s="1765"/>
      <c r="X22" s="1765"/>
      <c r="Y22" s="1765"/>
      <c r="Z22" s="1765"/>
      <c r="AA22" s="1765"/>
      <c r="AC22" s="872" t="s">
        <v>192</v>
      </c>
      <c r="AD22" s="1687">
        <v>629</v>
      </c>
      <c r="AJ22" s="10"/>
    </row>
    <row r="23" spans="2:36" ht="13" thickBot="1">
      <c r="C23" s="8" t="s">
        <v>193</v>
      </c>
      <c r="D23" s="1725">
        <v>0.3</v>
      </c>
      <c r="F23" s="203" t="s">
        <v>194</v>
      </c>
      <c r="G23" s="204"/>
      <c r="H23" s="204"/>
      <c r="I23" s="204"/>
      <c r="J23" s="204"/>
      <c r="K23" s="1376"/>
      <c r="L23" s="204"/>
      <c r="M23" s="204"/>
      <c r="N23" s="204"/>
      <c r="O23" s="204"/>
      <c r="P23" s="204"/>
      <c r="Q23" s="204"/>
      <c r="R23" s="204"/>
      <c r="S23" s="204"/>
      <c r="T23" s="1377"/>
      <c r="U23" s="1377"/>
      <c r="V23" s="10"/>
      <c r="W23" s="1765"/>
      <c r="X23" s="1765"/>
      <c r="Y23" s="1765"/>
      <c r="Z23" s="1765"/>
      <c r="AA23" s="1765"/>
      <c r="AC23" s="876" t="s">
        <v>195</v>
      </c>
      <c r="AD23" s="1730">
        <v>5</v>
      </c>
      <c r="AJ23" s="10"/>
    </row>
    <row r="24" spans="2:36">
      <c r="C24" s="8" t="s">
        <v>196</v>
      </c>
      <c r="D24" s="1208">
        <f>10%*(1-D9)</f>
        <v>9.5000000000000001E-2</v>
      </c>
      <c r="F24" s="1678"/>
      <c r="G24" s="1679"/>
      <c r="H24" s="1679"/>
      <c r="I24" s="1679"/>
      <c r="J24" s="1679"/>
      <c r="K24" s="1679"/>
      <c r="L24" s="1679"/>
      <c r="M24" s="1679"/>
      <c r="N24" s="1679"/>
      <c r="O24" s="1679"/>
      <c r="P24" s="1679"/>
      <c r="Q24" s="1679"/>
      <c r="R24" s="1679"/>
      <c r="S24" s="1679"/>
      <c r="T24" s="1680"/>
      <c r="U24" s="1680"/>
      <c r="V24" s="10"/>
      <c r="W24" s="1765"/>
      <c r="X24" s="1765"/>
      <c r="Y24" s="1765"/>
      <c r="Z24" s="1765"/>
      <c r="AA24" s="1765"/>
      <c r="AC24" s="872" t="s">
        <v>197</v>
      </c>
      <c r="AD24" s="1730">
        <v>0</v>
      </c>
      <c r="AJ24" s="10"/>
    </row>
    <row r="25" spans="2:36">
      <c r="C25" s="470" t="s">
        <v>198</v>
      </c>
      <c r="D25" s="1726">
        <v>350</v>
      </c>
      <c r="F25" s="1681">
        <f ca="1">OFFSET(F25,-1,0)+1</f>
        <v>1</v>
      </c>
      <c r="G25" s="198"/>
      <c r="H25" s="1689" t="s">
        <v>836</v>
      </c>
      <c r="I25" s="199">
        <f t="shared" ref="I25:J28" si="10">SUMPRODUCT(I$6:I$14,$L$6:$L$14,--($H$6:$H$14=$H25))/$L25</f>
        <v>414</v>
      </c>
      <c r="J25" s="199">
        <f t="shared" si="10"/>
        <v>414</v>
      </c>
      <c r="K25" s="199">
        <f>SUMIF($H$6:$H$15,$H25,M$6:M$15)/SUMIF($H$6:$H$15,$H25,$L$6:$L$15)</f>
        <v>1</v>
      </c>
      <c r="L25" s="199">
        <f>SUMIF($H$6:$H$15,H25,L$6:L$15)</f>
        <v>28.509467155138012</v>
      </c>
      <c r="M25" s="199">
        <f>SUMIF($H$6:$H$15,H25,M$6:M$15)</f>
        <v>28.509467155138012</v>
      </c>
      <c r="N25" s="1690">
        <f>$L25/$L$37</f>
        <v>6.1797752808988755E-2</v>
      </c>
      <c r="O25" s="1690">
        <f>$M25/$M$37</f>
        <v>2.2964509394572022E-2</v>
      </c>
      <c r="P25" s="199">
        <f>SUMPRODUCT(P$6:P$15,$L$6:$L$15,--($H$6:$H$15=H25))/$L25</f>
        <v>1580.3272727272727</v>
      </c>
      <c r="Q25" s="1700">
        <f>IFERROR((P25*K25)/I25,0)</f>
        <v>3.8172156346069386</v>
      </c>
      <c r="R25" s="1691" cm="1">
        <f t="array" ref="R25">SUMPRODUCT(R$6:R$15,$L$6:$L$15,--($H$6:$H$15=H25))/$L25</f>
        <v>1726.8662797454544</v>
      </c>
      <c r="S25" s="1691">
        <f>SUMPRODUCT(S$6:S$15,$L$6:$L$15,--($H$6:$H$15=H25))/$L25</f>
        <v>1726.8662797454544</v>
      </c>
      <c r="T25" s="1672">
        <f>IFERROR(S25/I25,0)</f>
        <v>4.1711745887571361</v>
      </c>
      <c r="U25" s="1673">
        <f>+I25*L25</f>
        <v>11802.919402227137</v>
      </c>
      <c r="V25" s="10"/>
      <c r="W25" s="1765"/>
      <c r="X25" s="1765"/>
      <c r="Y25" s="1765"/>
      <c r="Z25" s="1765"/>
      <c r="AA25" s="1765"/>
      <c r="AC25" s="875" t="s">
        <v>199</v>
      </c>
      <c r="AD25" s="1583"/>
      <c r="AJ25" s="10"/>
    </row>
    <row r="26" spans="2:36" ht="12.75" customHeight="1">
      <c r="C26" s="8" t="s">
        <v>200</v>
      </c>
      <c r="D26" s="1208">
        <v>0</v>
      </c>
      <c r="F26" s="202">
        <f ca="1">OFFSET(F26,-1,0)+1</f>
        <v>2</v>
      </c>
      <c r="G26" s="198"/>
      <c r="H26" s="1689" t="s">
        <v>824</v>
      </c>
      <c r="I26" s="199">
        <f t="shared" si="10"/>
        <v>500</v>
      </c>
      <c r="J26" s="199">
        <f t="shared" si="10"/>
        <v>500</v>
      </c>
      <c r="K26" s="199">
        <f>SUMIF($H$6:$H$15,$H26,M$6:M$15)/SUMIF($H$6:$H$15,$H26,$L$6:$L$15)</f>
        <v>1</v>
      </c>
      <c r="L26" s="199">
        <f>SUMIF($H$6:$H$15,H26,L$6:L$15)</f>
        <v>69.977783017156952</v>
      </c>
      <c r="M26" s="199">
        <f>SUMIF($H$6:$H$15,H26,M$6:M$15)</f>
        <v>69.977783017156952</v>
      </c>
      <c r="N26" s="1690">
        <f>$L26/$L$37</f>
        <v>0.15168539325842698</v>
      </c>
      <c r="O26" s="1690">
        <f>$M26/$M$37</f>
        <v>5.636743215031316E-2</v>
      </c>
      <c r="P26" s="199">
        <f>SUMPRODUCT(P$6:P$15,$L$6:$L$15,--($H$6:$H$15=H26))/$L26</f>
        <v>1921.9199999999998</v>
      </c>
      <c r="Q26" s="210">
        <f>IFERROR((P26*K26)/I26,0)</f>
        <v>3.8438399999999997</v>
      </c>
      <c r="R26" s="1691" cm="1">
        <f t="array" ref="R26">SUMPRODUCT(R$6:R$15,$L$6:$L$15,--($H$6:$H$15=H26))/$L26</f>
        <v>2100.1338758399997</v>
      </c>
      <c r="S26" s="1691">
        <f>SUMPRODUCT(S$6:S$15,$L$6:$L$15,--($H$6:$H$15=H26))/$L26</f>
        <v>2100.1338758399997</v>
      </c>
      <c r="T26" s="1672">
        <f>IFERROR(S26/I26,0)</f>
        <v>4.2002677516799993</v>
      </c>
      <c r="U26" s="1673">
        <f>+I26*L26</f>
        <v>34988.891508578476</v>
      </c>
      <c r="V26" s="10"/>
      <c r="W26" s="1765"/>
      <c r="X26" s="1765"/>
      <c r="Y26" s="1765"/>
      <c r="Z26" s="1765"/>
      <c r="AA26" s="1765"/>
      <c r="AC26" s="876" t="s">
        <v>201</v>
      </c>
      <c r="AD26" s="76">
        <f>AD22-AD23-AD24-AD25</f>
        <v>624</v>
      </c>
      <c r="AJ26" s="10"/>
    </row>
    <row r="27" spans="2:36" ht="15" customHeight="1">
      <c r="B27" s="1238"/>
      <c r="C27" s="470" t="s">
        <v>202</v>
      </c>
      <c r="D27" s="1727">
        <v>35</v>
      </c>
      <c r="E27" s="1"/>
      <c r="F27" s="202">
        <f ca="1">OFFSET(F27,-1,0)+1</f>
        <v>3</v>
      </c>
      <c r="G27" s="198"/>
      <c r="H27" s="1689" t="s">
        <v>828</v>
      </c>
      <c r="I27" s="199">
        <f t="shared" si="10"/>
        <v>749.99999999999989</v>
      </c>
      <c r="J27" s="199">
        <f t="shared" si="10"/>
        <v>374.99999999999994</v>
      </c>
      <c r="K27" s="199">
        <f>SUMIF($H$6:$H$15,$H27,M$6:M$15)/SUMIF($H$6:$H$15,$H27,$L$6:$L$15)</f>
        <v>2</v>
      </c>
      <c r="L27" s="199">
        <f>SUMIF($H$6:$H$15,H27,L$6:L$15)</f>
        <v>116.62963836192824</v>
      </c>
      <c r="M27" s="199">
        <f>SUMIF($H$6:$H$15,H27,M$6:M$15)</f>
        <v>233.25927672385649</v>
      </c>
      <c r="N27" s="1690">
        <f>$L27/$L$37</f>
        <v>0.25280898876404495</v>
      </c>
      <c r="O27" s="1690">
        <f>$M27/$M$37</f>
        <v>0.18789144050104384</v>
      </c>
      <c r="P27" s="199">
        <f>SUMPRODUCT(P$6:P$15,$L$6:$L$15,--($H$6:$H$15=H27))/$L27</f>
        <v>1576.6253333333334</v>
      </c>
      <c r="Q27" s="210">
        <f>IFERROR((P27*K27)/I27,0)</f>
        <v>4.2043342222222231</v>
      </c>
      <c r="R27" s="1691" cm="1">
        <f t="array" ref="R27">SUMPRODUCT(R$6:R$15,$L$6:$L$15,--($H$6:$H$15=H27))/$L27</f>
        <v>1722.8210706173331</v>
      </c>
      <c r="S27" s="1691">
        <f>SUMPRODUCT(S$6:S$15,$L$6:$L$15,--($H$6:$H$15=H27))/$L27</f>
        <v>3445.6421412346663</v>
      </c>
      <c r="T27" s="1672">
        <f>IFERROR(S27/I27,0)</f>
        <v>4.5941895216462223</v>
      </c>
      <c r="U27" s="1673">
        <f>+I27*L27</f>
        <v>87472.228771446171</v>
      </c>
      <c r="V27" s="10"/>
      <c r="W27" s="1765"/>
      <c r="X27" s="1765"/>
      <c r="Y27" s="1765"/>
      <c r="Z27" s="1765"/>
      <c r="AA27" s="1765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2:36" ht="15" customHeight="1">
      <c r="B28" s="1238"/>
      <c r="C28" s="470" t="s">
        <v>203</v>
      </c>
      <c r="D28" s="1727">
        <v>75</v>
      </c>
      <c r="E28" s="1"/>
      <c r="F28" s="202">
        <f ca="1">OFFSET(F28,-1,0)+1</f>
        <v>4</v>
      </c>
      <c r="G28" s="198"/>
      <c r="H28" s="1689" t="s">
        <v>837</v>
      </c>
      <c r="I28" s="199">
        <f t="shared" si="10"/>
        <v>1050</v>
      </c>
      <c r="J28" s="199">
        <f t="shared" si="10"/>
        <v>350</v>
      </c>
      <c r="K28" s="199">
        <f>SUMIF($H$6:$H$15,$H28,M$6:M$15)/SUMIF($H$6:$H$15,$H28,$L$6:$L$15)</f>
        <v>2.9999999999999996</v>
      </c>
      <c r="L28" s="199">
        <f>SUMIF($H$6:$H$15,H28,L$6:L$15)</f>
        <v>75.161322499909318</v>
      </c>
      <c r="M28" s="199">
        <f>SUMIF($H$6:$H$15,H28,M$6:M$15)</f>
        <v>225.48396749972792</v>
      </c>
      <c r="N28" s="1690">
        <f>$L28/$L$37</f>
        <v>0.16292134831460675</v>
      </c>
      <c r="O28" s="1690">
        <f>$M28/$M$37</f>
        <v>0.18162839248434237</v>
      </c>
      <c r="P28" s="199">
        <f>SUMPRODUCT(P$6:P$15,$L$6:$L$15,--($H$6:$H$15=H28))/$L28</f>
        <v>1541.7714942528735</v>
      </c>
      <c r="Q28" s="210">
        <f>IFERROR((P28*K28)/I28,0)</f>
        <v>4.4050614121510661</v>
      </c>
      <c r="R28" s="1691" cm="1">
        <f t="array" ref="R28">SUMPRODUCT(R$6:R$15,$L$6:$L$15,--($H$6:$H$15=H28))/$L28</f>
        <v>1684.7353396004596</v>
      </c>
      <c r="S28" s="1691">
        <f>SUMPRODUCT(S$6:S$15,$L$6:$L$15,--($H$6:$H$15=H28))/$L28</f>
        <v>5054.2060188013793</v>
      </c>
      <c r="T28" s="1672">
        <f>IFERROR(S28/I28,0)</f>
        <v>4.8135295417155994</v>
      </c>
      <c r="U28" s="1673">
        <f>+I28*L28</f>
        <v>78919.388624904779</v>
      </c>
      <c r="V28" s="10"/>
      <c r="W28" s="1765"/>
      <c r="X28" s="1765"/>
      <c r="Y28" s="1765"/>
      <c r="Z28" s="1765"/>
      <c r="AA28" s="1765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2:36" ht="13" thickBot="1">
      <c r="B29" s="1238"/>
      <c r="C29" s="8" t="s">
        <v>204</v>
      </c>
      <c r="D29" s="1208">
        <v>0.3</v>
      </c>
      <c r="E29" s="1"/>
      <c r="F29" s="202">
        <v>5</v>
      </c>
      <c r="G29" s="198"/>
      <c r="H29" s="1689" t="s">
        <v>853</v>
      </c>
      <c r="I29" s="199" cm="1">
        <f t="array" ref="I29">SUMPRODUCT(I$6:I$15,$L$6:$L$15,--($H$6:$H$15=$H29))/$L29</f>
        <v>1260</v>
      </c>
      <c r="J29" s="199" cm="1">
        <f t="array" ref="J29">SUMPRODUCT(J$6:J$15,$L$6:$L$15,--($H$6:$H$15=$H29))/$L29</f>
        <v>315</v>
      </c>
      <c r="K29" s="199">
        <f>SUMIF($H$6:$H$15,$H29,M$6:M$15)/SUMIF($H$6:$H$15,$H29,$L$6:$L$15)</f>
        <v>4</v>
      </c>
      <c r="L29" s="199">
        <f>SUMIF($H$6:$H$15,H29,L$6:L$15)</f>
        <v>171.0568029308281</v>
      </c>
      <c r="M29" s="199">
        <f>SUMIF($H$6:$H$15,H29,M$6:M$15)</f>
        <v>684.22721172331239</v>
      </c>
      <c r="N29" s="1690">
        <f>$L29/$L$37</f>
        <v>0.3707865168539326</v>
      </c>
      <c r="O29" s="1690">
        <f>$M29/$M$37</f>
        <v>0.55114822546972864</v>
      </c>
      <c r="P29" s="199">
        <f>SUMPRODUCT(P$6:P$15,$L$6:$L$15,--($H$6:$H$15=H29))/$L29</f>
        <v>1550.0000000000002</v>
      </c>
      <c r="Q29" s="210">
        <f>IFERROR((P29*K29)/I29,0)</f>
        <v>4.9206349206349209</v>
      </c>
      <c r="R29" s="1691" cm="1">
        <f t="array" ref="R29">SUMPRODUCT(R$6:R$15,$L$6:$L$15,--($H$6:$H$15=H29))/$L29</f>
        <v>1693.72685</v>
      </c>
      <c r="S29" s="1691">
        <f>SUMPRODUCT(S$6:S$15,$L$6:$L$15,--($H$6:$H$15=H29))/$L29</f>
        <v>6774.9074000000001</v>
      </c>
      <c r="T29" s="1672">
        <f>IFERROR(S29/I29,0)</f>
        <v>5.3769106349206348</v>
      </c>
      <c r="U29" s="1673">
        <f>+I29*L29</f>
        <v>215531.5716928434</v>
      </c>
      <c r="V29" s="10"/>
      <c r="W29" s="1765"/>
      <c r="X29" s="1765"/>
      <c r="Y29" s="1765"/>
      <c r="Z29" s="1765"/>
      <c r="AA29" s="1765"/>
      <c r="AB29" s="1"/>
      <c r="AC29" s="1"/>
      <c r="AD29" s="1"/>
      <c r="AE29" s="1"/>
      <c r="AF29" s="1"/>
      <c r="AG29" s="1"/>
      <c r="AH29" s="1"/>
      <c r="AI29" s="1"/>
      <c r="AJ29" s="1"/>
    </row>
    <row r="30" spans="2:36">
      <c r="C30" s="1378" t="s">
        <v>205</v>
      </c>
      <c r="D30" s="1449">
        <v>0.1</v>
      </c>
      <c r="E30" s="1177"/>
      <c r="F30" s="202"/>
      <c r="G30" s="198"/>
      <c r="H30" s="1689"/>
      <c r="I30" s="199"/>
      <c r="J30" s="199"/>
      <c r="K30" s="199"/>
      <c r="L30" s="199"/>
      <c r="M30" s="199"/>
      <c r="N30" s="1690"/>
      <c r="O30" s="1690"/>
      <c r="P30" s="199"/>
      <c r="Q30" s="210"/>
      <c r="R30" s="1691"/>
      <c r="S30" s="1691"/>
      <c r="T30" s="1672"/>
      <c r="U30" s="1673"/>
      <c r="V30" s="10"/>
      <c r="W30" s="1765"/>
      <c r="X30" s="1765"/>
      <c r="Y30" s="1765"/>
      <c r="Z30" s="1765"/>
      <c r="AA30" s="1765"/>
      <c r="AB30" s="1"/>
      <c r="AC30" s="1"/>
      <c r="AD30" s="1"/>
      <c r="AE30" s="1"/>
      <c r="AF30" s="1"/>
      <c r="AG30" s="1"/>
      <c r="AH30" s="1"/>
      <c r="AI30" s="10"/>
    </row>
    <row r="31" spans="2:36" ht="13" thickBot="1">
      <c r="C31" s="1284" t="s">
        <v>206</v>
      </c>
      <c r="D31" s="1495">
        <v>100</v>
      </c>
      <c r="F31" s="202"/>
      <c r="G31" s="198"/>
      <c r="H31" s="1689"/>
      <c r="I31" s="199"/>
      <c r="J31" s="199"/>
      <c r="K31" s="199"/>
      <c r="L31" s="199"/>
      <c r="M31" s="199"/>
      <c r="N31" s="1690"/>
      <c r="O31" s="1690"/>
      <c r="P31" s="199"/>
      <c r="Q31" s="210"/>
      <c r="R31" s="1691"/>
      <c r="S31" s="1691"/>
      <c r="T31" s="1672"/>
      <c r="U31" s="1673"/>
      <c r="V31" s="10"/>
      <c r="W31" s="1765"/>
      <c r="X31" s="1765"/>
      <c r="Y31" s="1765"/>
      <c r="Z31" s="1765"/>
      <c r="AA31" s="1765"/>
      <c r="AB31" s="1"/>
      <c r="AC31" s="1"/>
      <c r="AD31" s="1"/>
      <c r="AE31" s="1"/>
      <c r="AF31" s="1"/>
      <c r="AG31" s="10"/>
    </row>
    <row r="32" spans="2:36" ht="13" hidden="1" outlineLevel="1" thickBot="1">
      <c r="E32" s="3"/>
      <c r="F32" s="202"/>
      <c r="G32" s="198"/>
      <c r="H32" s="1689"/>
      <c r="I32" s="199"/>
      <c r="J32" s="199"/>
      <c r="K32" s="199"/>
      <c r="L32" s="199"/>
      <c r="M32" s="199"/>
      <c r="N32" s="1690"/>
      <c r="O32" s="1690"/>
      <c r="P32" s="199"/>
      <c r="Q32" s="210"/>
      <c r="R32" s="1691"/>
      <c r="S32" s="1691"/>
      <c r="T32" s="1672"/>
      <c r="U32" s="1673"/>
      <c r="V32" s="10"/>
      <c r="W32" s="1765"/>
      <c r="X32" s="1765"/>
      <c r="Y32" s="1765"/>
      <c r="Z32" s="1765"/>
      <c r="AA32" s="1765"/>
      <c r="AB32" s="1"/>
      <c r="AC32" s="1"/>
      <c r="AD32" s="1"/>
    </row>
    <row r="33" spans="2:36" ht="15" hidden="1" customHeight="1" outlineLevel="1">
      <c r="C33" s="10"/>
      <c r="E33" s="3"/>
      <c r="F33" s="202"/>
      <c r="G33" s="198"/>
      <c r="H33" s="1689"/>
      <c r="I33" s="199"/>
      <c r="J33" s="199"/>
      <c r="K33" s="199"/>
      <c r="L33" s="199"/>
      <c r="M33" s="199"/>
      <c r="N33" s="1690"/>
      <c r="O33" s="1690"/>
      <c r="P33" s="199"/>
      <c r="Q33" s="210"/>
      <c r="R33" s="1691"/>
      <c r="S33" s="1691"/>
      <c r="T33" s="1672"/>
      <c r="U33" s="1673"/>
      <c r="V33" s="10"/>
      <c r="W33" s="1765"/>
      <c r="X33" s="1765"/>
      <c r="Y33" s="1765"/>
      <c r="Z33" s="1765"/>
      <c r="AA33" s="1765"/>
      <c r="AB33" s="1"/>
      <c r="AC33" s="1"/>
      <c r="AD33" s="1"/>
    </row>
    <row r="34" spans="2:36" ht="15" hidden="1" customHeight="1" outlineLevel="1">
      <c r="C34" s="10"/>
      <c r="E34" s="3"/>
      <c r="F34" s="202" t="str">
        <f ca="1">IF((ISBLANK(H34))," ",OFFSET(F34,-1,0)+1)</f>
        <v xml:space="preserve"> </v>
      </c>
      <c r="G34" s="198"/>
      <c r="H34" s="1689"/>
      <c r="I34" s="199"/>
      <c r="J34" s="199"/>
      <c r="K34" s="199"/>
      <c r="L34" s="199"/>
      <c r="M34" s="199"/>
      <c r="N34" s="1690"/>
      <c r="O34" s="1690"/>
      <c r="P34" s="199"/>
      <c r="Q34" s="210"/>
      <c r="R34" s="1691"/>
      <c r="S34" s="1691"/>
      <c r="T34" s="1672"/>
      <c r="U34" s="1673"/>
      <c r="V34" s="10"/>
      <c r="W34" s="1765"/>
      <c r="X34" s="1765"/>
      <c r="Y34" s="1765"/>
      <c r="Z34" s="1765"/>
      <c r="AA34" s="1765"/>
      <c r="AB34" s="1"/>
      <c r="AC34" s="1"/>
      <c r="AD34" s="1"/>
    </row>
    <row r="35" spans="2:36" ht="15" hidden="1" customHeight="1" outlineLevel="1">
      <c r="C35" s="1590" t="s">
        <v>207</v>
      </c>
      <c r="D35" s="1591"/>
      <c r="E35" s="3"/>
      <c r="F35" s="202" t="str">
        <f ca="1">IF((ISBLANK(H35))," ",OFFSET(F35,-1,0)+1)</f>
        <v xml:space="preserve"> </v>
      </c>
      <c r="G35" s="198"/>
      <c r="H35" s="1689"/>
      <c r="I35" s="199"/>
      <c r="J35" s="199"/>
      <c r="K35" s="199"/>
      <c r="L35" s="199"/>
      <c r="M35" s="199"/>
      <c r="N35" s="1690"/>
      <c r="O35" s="1690"/>
      <c r="P35" s="199"/>
      <c r="Q35" s="210"/>
      <c r="R35" s="1691"/>
      <c r="S35" s="1691"/>
      <c r="T35" s="1672"/>
      <c r="U35" s="1673"/>
      <c r="V35" s="10"/>
      <c r="W35" s="1765"/>
      <c r="X35" s="1765"/>
      <c r="Y35" s="1765"/>
      <c r="Z35" s="1765"/>
      <c r="AA35" s="1765"/>
      <c r="AB35" s="1"/>
      <c r="AC35" s="1"/>
      <c r="AD35" s="1"/>
    </row>
    <row r="36" spans="2:36" ht="13" hidden="1" outlineLevel="1" thickBot="1">
      <c r="C36" s="6" t="s">
        <v>208</v>
      </c>
      <c r="D36" s="1042">
        <v>4</v>
      </c>
      <c r="E36" s="3"/>
      <c r="F36" s="202" t="str">
        <f ca="1">IF((ISBLANK(H36))," ",OFFSET(F36,-1,0)+1)</f>
        <v xml:space="preserve"> </v>
      </c>
      <c r="G36" s="1682"/>
      <c r="H36" s="1682"/>
      <c r="I36" s="1683" t="str" cm="1">
        <f t="array" ref="I36">IFERROR(SUMPRODUCT(I$6:I$20,$L$6:$L$20,--($H$6:$H$20=$H36))/$L36,"")</f>
        <v/>
      </c>
      <c r="J36" s="1683" t="str" cm="1">
        <f t="array" ref="J36">IFERROR(SUMPRODUCT(J$6:J$20,$L$6:$L$20,--($H$6:$H$20=$H36))/$L36,"")</f>
        <v/>
      </c>
      <c r="K36" s="1683" t="str">
        <f>IFERROR(SUMIF($H$6:$H$21,$H36,M$6:M$21)/SUMIF($H$6:$H$21,$H36,$L$6:$L$21),"")</f>
        <v/>
      </c>
      <c r="L36" s="1683" t="str">
        <f>IF(ISBLANK(H36)," ",(IFERROR(SUMIF($H$6:$H$21,H36,L$6:L$21),"")))</f>
        <v xml:space="preserve"> </v>
      </c>
      <c r="M36" s="1683" t="str">
        <f>IF(ISBLANK(H36)," ",(IFERROR(SUMIF($H$6:$H$21,H36,M$6:M$21),"")))</f>
        <v xml:space="preserve"> </v>
      </c>
      <c r="N36" s="1684" t="str">
        <f>IFERROR($L36/$L$37,"")</f>
        <v/>
      </c>
      <c r="O36" s="1684" t="str">
        <f>IFERROR($M36/$M$37,"")</f>
        <v/>
      </c>
      <c r="P36" s="1683" t="str" cm="1">
        <f t="array" ref="P36">IFERROR(SUMPRODUCT(P$6:P$21,$L$6:$L$21,--($H$6:$H$21=H36))/$L36,"")</f>
        <v/>
      </c>
      <c r="Q36" s="1685" t="str">
        <f>IF(ISBLANK(H36)," ",(IFERROR((P36*K36)/I36,0)))</f>
        <v xml:space="preserve"> </v>
      </c>
      <c r="R36" s="1683" t="str" cm="1">
        <f t="array" ref="R36">IFERROR(SUMPRODUCT(R$6:R$21,$L$6:$L$21,--($H$6:$H$21=H36))/$L36,"")</f>
        <v/>
      </c>
      <c r="S36" s="1683" t="str" cm="1">
        <f t="array" ref="S36">IFERROR(SUMPRODUCT(S$6:S$21,$L$6:$L$21,--($H$6:$H$21=H36))/$L36,"")</f>
        <v/>
      </c>
      <c r="T36" s="1686" t="str">
        <f>IF(ISBLANK(H36)," ",IFERROR(S36/I36,0))</f>
        <v xml:space="preserve"> </v>
      </c>
      <c r="U36" s="1686" t="str">
        <f>IFERROR(I36*L36,"")</f>
        <v/>
      </c>
      <c r="V36" s="1"/>
      <c r="W36" s="1765"/>
      <c r="X36" s="1765"/>
      <c r="Y36" s="1765"/>
      <c r="Z36" s="1765"/>
      <c r="AA36" s="1765"/>
      <c r="AB36" s="1"/>
      <c r="AC36" s="1"/>
    </row>
    <row r="37" spans="2:36" ht="15" customHeight="1" collapsed="1" thickTop="1" thickBot="1">
      <c r="C37" s="6" t="s">
        <v>209</v>
      </c>
      <c r="D37" s="1041">
        <v>0.1</v>
      </c>
      <c r="E37" s="31"/>
      <c r="F37" s="1266">
        <f ca="1">MAX(F23:F36)</f>
        <v>5</v>
      </c>
      <c r="G37" s="1267"/>
      <c r="H37" s="1267"/>
      <c r="I37" s="1268">
        <f>SUMPRODUCT(I$24:I$36,$L$24:$L$36)/$L37</f>
        <v>929.29213483146054</v>
      </c>
      <c r="J37" s="1268">
        <f>SUMPRODUCT(J$24:J$36,$M$24:$M$36)/$M37</f>
        <v>345.33194154488518</v>
      </c>
      <c r="K37" s="1269">
        <f>M37/L37</f>
        <v>2.691011235955056</v>
      </c>
      <c r="L37" s="1270">
        <f>IFERROR(SUM(L$24:L$36),"")</f>
        <v>461.33501396496064</v>
      </c>
      <c r="M37" s="1270">
        <f>IFERROR(SUM(M$24:M$36),"")</f>
        <v>1241.4577061191917</v>
      </c>
      <c r="N37" s="1271">
        <f>$L37/$L$37</f>
        <v>1</v>
      </c>
      <c r="O37" s="1271">
        <f>$L37/$L$37</f>
        <v>1</v>
      </c>
      <c r="P37" s="218">
        <f>IFERROR(SUMPRODUCT(P$24:P$36,$O$24:$O$36),"")</f>
        <v>1575.1687682672236</v>
      </c>
      <c r="Q37" s="1492">
        <f>IFERROR(SUMPRODUCT(Q24:Q36,O24:O36),"")</f>
        <v>4.6063697158359886</v>
      </c>
      <c r="R37" s="1176">
        <f>IFERROR(SUMPRODUCT(R$24:R$36,$O$24:$O$36),"")</f>
        <v>1721.2294426423382</v>
      </c>
      <c r="S37" s="218">
        <f>IFERROR(SUMPRODUCT(S$24:S$36,$L$24:$L$36)/$L37,0)</f>
        <v>4631.8477698071902</v>
      </c>
      <c r="T37" s="1493">
        <f>IFERROR(S37/I37,0)</f>
        <v>4.9842752307886879</v>
      </c>
      <c r="U37" s="1494">
        <f>+SUM(U24:U36)</f>
        <v>428714.99999999994</v>
      </c>
      <c r="V37" s="10"/>
      <c r="W37" s="1765"/>
      <c r="X37" s="1765"/>
      <c r="Y37" s="1765"/>
      <c r="Z37" s="1765"/>
      <c r="AA37" s="1765"/>
      <c r="AB37" s="1"/>
      <c r="AC37" s="1"/>
      <c r="AD37" s="1"/>
      <c r="AE37" s="1"/>
      <c r="AF37" s="1"/>
      <c r="AG37" s="1"/>
      <c r="AH37" s="1"/>
      <c r="AI37" s="1"/>
      <c r="AJ37" s="1"/>
    </row>
    <row r="38" spans="2:36" ht="15" customHeight="1">
      <c r="C38" s="6" t="s">
        <v>143</v>
      </c>
      <c r="D38" s="1041">
        <v>0.85</v>
      </c>
      <c r="E38" s="31"/>
      <c r="R38" s="1184"/>
      <c r="V38" s="10"/>
      <c r="W38" s="1765"/>
      <c r="X38" s="1765"/>
      <c r="Y38" s="1765"/>
      <c r="Z38" s="1765"/>
      <c r="AA38" s="1765"/>
      <c r="AB38" s="1"/>
      <c r="AC38" s="1"/>
      <c r="AD38" s="1"/>
      <c r="AE38" s="1"/>
      <c r="AF38" s="1"/>
      <c r="AG38" s="1"/>
      <c r="AH38" s="1"/>
      <c r="AI38" s="1"/>
      <c r="AJ38" s="1"/>
    </row>
    <row r="39" spans="2:36" ht="15" customHeight="1" thickBot="1">
      <c r="C39" s="6" t="s">
        <v>210</v>
      </c>
      <c r="D39" s="922">
        <f>+$X$24</f>
        <v>0</v>
      </c>
      <c r="E39" s="31"/>
      <c r="V39" s="10"/>
      <c r="W39" s="1765"/>
      <c r="X39" s="1765"/>
      <c r="Y39" s="1765"/>
      <c r="Z39" s="1765"/>
      <c r="AA39" s="1765"/>
      <c r="AB39" s="1"/>
      <c r="AC39" s="1"/>
      <c r="AD39" s="1"/>
      <c r="AE39" s="1"/>
      <c r="AF39" s="1"/>
      <c r="AG39" s="1"/>
      <c r="AH39" s="1"/>
      <c r="AI39" s="1"/>
      <c r="AJ39" s="1"/>
    </row>
    <row r="40" spans="2:36" ht="15" customHeight="1" thickBot="1">
      <c r="C40" s="6" t="s">
        <v>211</v>
      </c>
      <c r="D40" s="1724">
        <v>0</v>
      </c>
      <c r="E40" s="31"/>
      <c r="F40" s="5" t="s">
        <v>212</v>
      </c>
      <c r="G40" s="1375"/>
      <c r="H40" s="1375"/>
      <c r="I40" s="1375"/>
      <c r="J40" s="1375"/>
      <c r="K40" s="1375"/>
      <c r="L40" s="1375"/>
      <c r="M40" s="1375"/>
      <c r="N40" s="1375"/>
      <c r="O40" s="1375"/>
      <c r="P40" s="1377"/>
      <c r="V40" s="10"/>
      <c r="W40" s="1765"/>
      <c r="X40" s="1765"/>
      <c r="Y40" s="1765"/>
      <c r="Z40" s="1765"/>
      <c r="AA40" s="1765"/>
      <c r="AB40" s="1"/>
      <c r="AC40" s="1"/>
      <c r="AD40" s="1"/>
      <c r="AE40" s="1"/>
      <c r="AF40" s="1"/>
      <c r="AG40" s="1"/>
      <c r="AH40" s="1"/>
      <c r="AI40" s="1"/>
      <c r="AJ40" s="1"/>
    </row>
    <row r="41" spans="2:36" ht="15" customHeight="1">
      <c r="E41" s="31"/>
      <c r="F41" s="1379"/>
      <c r="G41" s="1380" t="s">
        <v>213</v>
      </c>
      <c r="H41" s="1380" t="s">
        <v>214</v>
      </c>
      <c r="I41" s="1381" t="s">
        <v>173</v>
      </c>
      <c r="J41" s="1381" t="s">
        <v>215</v>
      </c>
      <c r="K41" s="1381" t="s">
        <v>216</v>
      </c>
      <c r="L41" s="1381" t="s">
        <v>217</v>
      </c>
      <c r="M41" s="1381" t="s">
        <v>218</v>
      </c>
      <c r="N41" s="1381" t="s">
        <v>219</v>
      </c>
      <c r="O41" s="1381" t="s">
        <v>220</v>
      </c>
      <c r="P41" s="1183" t="s">
        <v>221</v>
      </c>
      <c r="V41" s="10"/>
      <c r="W41" s="1765"/>
      <c r="X41" s="1765"/>
      <c r="Y41" s="1765"/>
      <c r="Z41" s="1765"/>
      <c r="AA41" s="1765"/>
      <c r="AB41" s="1"/>
      <c r="AC41" s="1"/>
      <c r="AD41" s="1"/>
      <c r="AE41" s="1"/>
      <c r="AF41" s="1"/>
      <c r="AG41" s="1"/>
      <c r="AH41" s="1"/>
      <c r="AI41" s="1"/>
      <c r="AJ41" s="1"/>
    </row>
    <row r="42" spans="2:36" ht="15" customHeight="1">
      <c r="C42" s="1590" t="s">
        <v>222</v>
      </c>
      <c r="D42" s="1591"/>
      <c r="E42" s="31"/>
      <c r="F42" s="208"/>
      <c r="G42" s="1297"/>
      <c r="H42" s="1297"/>
      <c r="I42" s="1297"/>
      <c r="J42" s="1297"/>
      <c r="K42" s="1297"/>
      <c r="L42" s="1297"/>
      <c r="M42" s="1297"/>
      <c r="N42" s="1297"/>
      <c r="O42" s="1297"/>
      <c r="P42" s="206"/>
      <c r="V42" s="10"/>
      <c r="W42" s="1765"/>
      <c r="X42" s="1765"/>
      <c r="Y42" s="1765"/>
      <c r="Z42" s="1765"/>
      <c r="AA42" s="1765"/>
      <c r="AB42" s="1"/>
      <c r="AC42" s="1"/>
      <c r="AD42" s="1"/>
      <c r="AE42" s="1"/>
      <c r="AF42" s="1"/>
      <c r="AG42" s="1"/>
      <c r="AH42" s="1"/>
      <c r="AI42" s="1"/>
      <c r="AJ42" s="1"/>
    </row>
    <row r="43" spans="2:36" ht="15" customHeight="1">
      <c r="C43" s="8" t="s">
        <v>223</v>
      </c>
      <c r="D43" s="1728">
        <v>0</v>
      </c>
      <c r="E43" s="31"/>
      <c r="F43" s="202">
        <f ca="1">OFFSET(F43,-1,0)+1</f>
        <v>1</v>
      </c>
      <c r="G43" s="198" t="s">
        <v>224</v>
      </c>
      <c r="H43" s="198" t="s">
        <v>8</v>
      </c>
      <c r="I43" s="1688">
        <v>1824</v>
      </c>
      <c r="J43" s="209">
        <f>IFERROR(I43/$I$45,0)</f>
        <v>1</v>
      </c>
      <c r="K43" s="199">
        <v>10</v>
      </c>
      <c r="L43" s="210">
        <v>32</v>
      </c>
      <c r="M43" s="205">
        <f>L43*I43</f>
        <v>58368</v>
      </c>
      <c r="N43" s="205">
        <f>M43*(1+$D$17)*(1+$D$18)*(1+$D$19)</f>
        <v>63780.289536000004</v>
      </c>
      <c r="O43" s="211">
        <v>75</v>
      </c>
      <c r="P43" s="207">
        <f>6%+3%</f>
        <v>0.09</v>
      </c>
      <c r="V43" s="10"/>
      <c r="W43" s="1765"/>
      <c r="X43" s="1765"/>
      <c r="Y43" s="1765"/>
      <c r="Z43" s="1765"/>
      <c r="AA43" s="1765"/>
      <c r="AB43" s="1"/>
      <c r="AC43" s="1"/>
      <c r="AD43" s="1"/>
      <c r="AE43" s="1"/>
      <c r="AF43" s="1"/>
      <c r="AG43" s="1"/>
      <c r="AH43" s="1"/>
      <c r="AI43" s="1"/>
      <c r="AJ43" s="1"/>
    </row>
    <row r="44" spans="2:36" ht="15" customHeight="1">
      <c r="C44" s="8" t="s">
        <v>225</v>
      </c>
      <c r="D44" s="1729">
        <v>0.95</v>
      </c>
      <c r="E44" s="31"/>
      <c r="F44" s="208"/>
      <c r="G44" s="1297"/>
      <c r="H44" s="1297"/>
      <c r="I44" s="1297"/>
      <c r="J44" s="1297"/>
      <c r="K44" s="1297"/>
      <c r="L44" s="1297"/>
      <c r="M44" s="1297"/>
      <c r="N44" s="1297"/>
      <c r="O44" s="1297"/>
      <c r="P44" s="206"/>
      <c r="V44" s="10"/>
      <c r="W44" s="1765"/>
      <c r="X44" s="1765"/>
      <c r="Y44" s="1765"/>
      <c r="Z44" s="1765"/>
      <c r="AA44" s="1765"/>
      <c r="AB44" s="1"/>
      <c r="AC44" s="1"/>
      <c r="AD44" s="1"/>
      <c r="AE44" s="1"/>
      <c r="AF44" s="1"/>
      <c r="AG44" s="1"/>
      <c r="AH44" s="1"/>
      <c r="AI44" s="1"/>
      <c r="AJ44" s="1"/>
    </row>
    <row r="45" spans="2:36" ht="15" customHeight="1" thickBot="1">
      <c r="C45" s="8" t="s">
        <v>226</v>
      </c>
      <c r="D45" s="1729">
        <v>0</v>
      </c>
      <c r="E45" s="31"/>
      <c r="F45" s="1584">
        <f ca="1">+MAX(F42:F44)</f>
        <v>1</v>
      </c>
      <c r="G45" s="1585"/>
      <c r="H45" s="1585"/>
      <c r="I45" s="1586">
        <f>SUM(I42:I44)</f>
        <v>1824</v>
      </c>
      <c r="J45" s="1585"/>
      <c r="K45" s="1585"/>
      <c r="L45" s="1587">
        <f>IFERROR(M45/I45,0)</f>
        <v>32</v>
      </c>
      <c r="M45" s="1588">
        <f>SUM(M42:M44)</f>
        <v>58368</v>
      </c>
      <c r="N45" s="1588">
        <f>SUM(N42:N44)</f>
        <v>63780.289536000004</v>
      </c>
      <c r="O45" s="1589">
        <f>IFERROR(SUMPRODUCT(O42:O44,$I42:$I44)/$I45,0)</f>
        <v>75</v>
      </c>
      <c r="P45" s="1298">
        <f>IFERROR(SUMPRODUCT(P42:P44,M42:M44)/M45,0)</f>
        <v>0.09</v>
      </c>
      <c r="V45" s="10"/>
      <c r="W45" s="9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2:36" ht="15" customHeight="1">
      <c r="E46" s="31"/>
      <c r="K46" s="31"/>
      <c r="M46" s="3"/>
      <c r="N46" s="1"/>
      <c r="O46" s="1"/>
      <c r="P46" s="1"/>
      <c r="Q46" s="1"/>
      <c r="R46" s="1"/>
      <c r="V46" s="10"/>
      <c r="W46" s="9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2:36" ht="15" customHeight="1" thickBot="1">
      <c r="B47" s="1496"/>
      <c r="C47" s="1479"/>
      <c r="D47" s="1479"/>
      <c r="E47" s="1497"/>
      <c r="F47" s="1498"/>
      <c r="G47" s="1498"/>
      <c r="H47" s="1499"/>
      <c r="I47" s="1498"/>
      <c r="J47" s="1500"/>
      <c r="K47" s="1497"/>
      <c r="L47" s="1498"/>
      <c r="M47" s="1498"/>
      <c r="N47" s="1498"/>
      <c r="O47" s="1498"/>
      <c r="P47" s="1498"/>
      <c r="Q47" s="1498"/>
      <c r="R47" s="1498"/>
      <c r="S47" s="1498"/>
      <c r="T47" s="1498"/>
      <c r="U47" s="1498"/>
      <c r="V47" s="1498"/>
      <c r="W47" s="1501"/>
      <c r="X47" s="1457"/>
      <c r="Y47" s="1457"/>
      <c r="Z47" s="1457"/>
      <c r="AA47" s="1457"/>
      <c r="AB47" s="1457"/>
      <c r="AC47" s="1457"/>
      <c r="AD47" s="1457"/>
      <c r="AE47" s="1457"/>
      <c r="AF47" s="1457"/>
      <c r="AG47" s="1457"/>
      <c r="AH47" s="1457"/>
      <c r="AI47" s="1457"/>
      <c r="AJ47" s="11"/>
    </row>
    <row r="48" spans="2:36" ht="15" customHeight="1">
      <c r="E48" s="31"/>
      <c r="H48" s="32"/>
      <c r="K48" s="31"/>
      <c r="V48" s="4"/>
      <c r="AI48" s="11"/>
    </row>
    <row r="49" spans="2:37" s="43" customFormat="1" ht="15" customHeight="1">
      <c r="B49" s="1241"/>
      <c r="C49" s="42"/>
      <c r="D49" s="12"/>
      <c r="E49" s="12"/>
      <c r="F49" s="12"/>
      <c r="G49" s="12"/>
      <c r="H49" s="13" t="s">
        <v>227</v>
      </c>
      <c r="I49" s="14">
        <v>0</v>
      </c>
      <c r="J49" s="14">
        <v>1</v>
      </c>
      <c r="K49" s="14">
        <f>+J49+1</f>
        <v>2</v>
      </c>
      <c r="L49" s="14">
        <f t="shared" ref="L49:U49" si="11">+K49+1</f>
        <v>3</v>
      </c>
      <c r="M49" s="14">
        <f t="shared" si="11"/>
        <v>4</v>
      </c>
      <c r="N49" s="14">
        <f t="shared" si="11"/>
        <v>5</v>
      </c>
      <c r="O49" s="14">
        <f t="shared" si="11"/>
        <v>6</v>
      </c>
      <c r="P49" s="14">
        <f t="shared" si="11"/>
        <v>7</v>
      </c>
      <c r="Q49" s="14">
        <f t="shared" si="11"/>
        <v>8</v>
      </c>
      <c r="R49" s="14">
        <f t="shared" si="11"/>
        <v>9</v>
      </c>
      <c r="S49" s="14">
        <f t="shared" si="11"/>
        <v>10</v>
      </c>
      <c r="T49" s="14">
        <f t="shared" si="11"/>
        <v>11</v>
      </c>
      <c r="U49" s="14">
        <f t="shared" si="11"/>
        <v>12</v>
      </c>
      <c r="V49" s="15" t="s">
        <v>228</v>
      </c>
    </row>
    <row r="50" spans="2:37" s="43" customFormat="1" ht="15" customHeight="1">
      <c r="B50" s="1241"/>
      <c r="C50" s="42"/>
      <c r="D50" s="16"/>
      <c r="E50" s="16"/>
      <c r="F50" s="16"/>
      <c r="G50" s="16"/>
      <c r="H50" s="197" t="s">
        <v>229</v>
      </c>
      <c r="I50" s="55">
        <v>1</v>
      </c>
      <c r="J50" s="54">
        <v>1</v>
      </c>
      <c r="K50" s="54">
        <v>1</v>
      </c>
      <c r="L50" s="54">
        <v>1</v>
      </c>
      <c r="M50" s="54">
        <v>1</v>
      </c>
      <c r="N50" s="54">
        <v>1</v>
      </c>
      <c r="O50" s="54">
        <v>1</v>
      </c>
      <c r="P50" s="54">
        <v>1</v>
      </c>
      <c r="Q50" s="54">
        <v>1</v>
      </c>
      <c r="R50" s="54">
        <v>1</v>
      </c>
      <c r="S50" s="54">
        <v>1</v>
      </c>
      <c r="T50" s="54">
        <v>1</v>
      </c>
      <c r="U50" s="54">
        <v>1</v>
      </c>
      <c r="V50" s="15" t="s">
        <v>230</v>
      </c>
    </row>
    <row r="51" spans="2:37" s="1" customFormat="1" ht="15" customHeight="1">
      <c r="B51" s="1238"/>
      <c r="C51" s="78"/>
      <c r="D51" s="70"/>
      <c r="E51" s="70"/>
      <c r="F51" s="106"/>
      <c r="G51" s="128"/>
      <c r="H51" s="26"/>
      <c r="I51" s="71">
        <f>EOMONTH(StartDate-1,$D$14-1)</f>
        <v>47695</v>
      </c>
      <c r="J51" s="71">
        <f>+I52+1</f>
        <v>47696</v>
      </c>
      <c r="K51" s="71">
        <f>+J52+1</f>
        <v>47727</v>
      </c>
      <c r="L51" s="71">
        <f t="shared" ref="L51:U51" si="12">+K52+1</f>
        <v>47757</v>
      </c>
      <c r="M51" s="71">
        <f t="shared" si="12"/>
        <v>47788</v>
      </c>
      <c r="N51" s="71">
        <f t="shared" si="12"/>
        <v>47818</v>
      </c>
      <c r="O51" s="71">
        <f t="shared" si="12"/>
        <v>47849</v>
      </c>
      <c r="P51" s="71">
        <f t="shared" si="12"/>
        <v>47880</v>
      </c>
      <c r="Q51" s="71">
        <f t="shared" si="12"/>
        <v>47908</v>
      </c>
      <c r="R51" s="71">
        <f t="shared" si="12"/>
        <v>47939</v>
      </c>
      <c r="S51" s="71">
        <f t="shared" si="12"/>
        <v>47969</v>
      </c>
      <c r="T51" s="71">
        <f t="shared" si="12"/>
        <v>48000</v>
      </c>
      <c r="U51" s="71">
        <f t="shared" si="12"/>
        <v>48030</v>
      </c>
      <c r="V51" s="161"/>
    </row>
    <row r="52" spans="2:37" s="1" customFormat="1" ht="15" customHeight="1">
      <c r="B52" s="1238"/>
      <c r="C52" s="1025"/>
      <c r="D52" s="70"/>
      <c r="E52" s="70"/>
      <c r="F52" s="106"/>
      <c r="G52" s="128"/>
      <c r="H52" s="26"/>
      <c r="I52" s="71">
        <f>EOMONTH(StartDate-1,$D$14-1)</f>
        <v>47695</v>
      </c>
      <c r="J52" s="71">
        <f>EOMONTH(J51,0)</f>
        <v>47726</v>
      </c>
      <c r="K52" s="71">
        <f t="shared" ref="K52:T52" si="13">EOMONTH(K51,0)</f>
        <v>47756</v>
      </c>
      <c r="L52" s="71">
        <f t="shared" si="13"/>
        <v>47787</v>
      </c>
      <c r="M52" s="71">
        <f t="shared" si="13"/>
        <v>47817</v>
      </c>
      <c r="N52" s="71">
        <f t="shared" si="13"/>
        <v>47848</v>
      </c>
      <c r="O52" s="71">
        <f t="shared" si="13"/>
        <v>47879</v>
      </c>
      <c r="P52" s="71">
        <f t="shared" si="13"/>
        <v>47907</v>
      </c>
      <c r="Q52" s="71">
        <f t="shared" si="13"/>
        <v>47938</v>
      </c>
      <c r="R52" s="71">
        <f t="shared" si="13"/>
        <v>47968</v>
      </c>
      <c r="S52" s="71">
        <f t="shared" si="13"/>
        <v>47999</v>
      </c>
      <c r="T52" s="71">
        <f t="shared" si="13"/>
        <v>48029</v>
      </c>
      <c r="U52" s="71">
        <f>EOMONTH(U51,0)</f>
        <v>48060</v>
      </c>
      <c r="V52" s="161"/>
    </row>
    <row r="53" spans="2:37" ht="15" hidden="1" customHeight="1" outlineLevel="1">
      <c r="B53" s="1242" t="s">
        <v>128</v>
      </c>
      <c r="C53" s="79"/>
      <c r="F53" s="107"/>
      <c r="G53" s="129"/>
      <c r="H53" s="148"/>
      <c r="V53" s="162"/>
      <c r="AF53" s="10"/>
    </row>
    <row r="54" spans="2:37" s="1" customFormat="1" hidden="1" outlineLevel="1">
      <c r="B54" s="1238"/>
      <c r="C54" s="80" t="s">
        <v>231</v>
      </c>
      <c r="D54" s="33"/>
      <c r="E54" s="33"/>
      <c r="F54" s="108"/>
      <c r="G54" s="36"/>
      <c r="H54" s="149"/>
      <c r="I54" s="34">
        <f>D10</f>
        <v>369</v>
      </c>
      <c r="J54" s="35">
        <f>IF(J$49&lt;=($D$15-2),ROUNDUP($D$10/$D$15,0),IF(J$49=($D$15-1),$D$10-SUM($G$56:I$56),0))</f>
        <v>0</v>
      </c>
      <c r="K54" s="35">
        <f>IF(K$49&lt;=($D$15-2),ROUNDUP($D$10/$D$15,0),IF(K$49=($D$15-1),$D$10-SUM($G$56:J$56),0))</f>
        <v>0</v>
      </c>
      <c r="L54" s="35">
        <f>IF(L$49&lt;=($D$15-2),ROUNDUP($D$10/$D$15,0),IF(L$49=($D$15-1),$D$10-SUM($G$56:K$56),0))</f>
        <v>0</v>
      </c>
      <c r="M54" s="35">
        <f>IF(M$49&lt;=($D$15-2),ROUNDUP($D$10/$D$15,0),IF(M$49=($D$15-1),$D$10-SUM($G$56:L$56),0))</f>
        <v>0</v>
      </c>
      <c r="N54" s="35">
        <f>IF(N$49&lt;=($D$15-2),ROUNDUP($D$10/$D$15,0),IF(N$49=($D$15-1),$D$10-SUM($G$56:M$56),0))</f>
        <v>0</v>
      </c>
      <c r="O54" s="35">
        <f>IF(O$49&lt;=($D$15-2),ROUNDUP($D$10/$D$15,0),IF(O$49=($D$15-1),$D$10-SUM($G$56:N$56),0))</f>
        <v>0</v>
      </c>
      <c r="P54" s="35">
        <f>IF(P$49&lt;=($D$15-2),ROUNDUP($D$10/$D$15,0),IF(P$49=($D$15-1),$D$10-SUM($G$56:O$56),0))</f>
        <v>0</v>
      </c>
      <c r="Q54" s="35">
        <f>IF(Q$49&lt;=($D$15-2),ROUNDUP($D$10/$D$15,0),IF(Q$49=($D$15-1),$D$10-SUM($G$56:P$56),0))</f>
        <v>0</v>
      </c>
      <c r="R54" s="35">
        <f>IF(R$49&lt;=($D$15-2),ROUNDUP($D$10/$D$15,0),IF(R$49=($D$15-1),$D$10-SUM($G$56:Q$56),0))</f>
        <v>0</v>
      </c>
      <c r="S54" s="35">
        <f>IF(S$49&lt;=($D$15-2),ROUNDUP($D$10/$D$15,0),IF(S$49=($D$15-1),$D$10-SUM($G$56:R$56),0))</f>
        <v>0</v>
      </c>
      <c r="T54" s="35">
        <f>IF(T$49&lt;=($D$15-2),ROUNDUP($D$10/$D$15,0),IF(T$49=($D$15-1),$D$10-SUM($G$56:S$56),0))</f>
        <v>0</v>
      </c>
      <c r="U54" s="35">
        <f>IF(U$49&lt;=($D$15-2),ROUNDUP($D$10/$D$15,0),IF(U$49=($D$15-1),$D$10-SUM($G$56:T$56),0))</f>
        <v>0</v>
      </c>
      <c r="V54" s="149">
        <f>+SUM(I54:U54)</f>
        <v>369</v>
      </c>
      <c r="W54" s="3"/>
      <c r="X54" s="3"/>
      <c r="Y54" s="3"/>
      <c r="Z54" s="3"/>
      <c r="AA54" s="3"/>
      <c r="AB54" s="3"/>
      <c r="AC54" s="3"/>
      <c r="AD54" s="3"/>
      <c r="AE54" s="3"/>
      <c r="AF54" s="10"/>
      <c r="AG54" s="3"/>
      <c r="AH54" s="3"/>
      <c r="AI54" s="3"/>
      <c r="AJ54" s="3"/>
      <c r="AK54" s="3"/>
    </row>
    <row r="55" spans="2:37" s="1" customFormat="1" ht="15" hidden="1" customHeight="1" outlineLevel="2">
      <c r="B55" s="1238"/>
      <c r="C55" s="81" t="s">
        <v>232</v>
      </c>
      <c r="D55" s="38"/>
      <c r="E55" s="38"/>
      <c r="F55" s="109"/>
      <c r="G55" s="99"/>
      <c r="H55" s="150"/>
      <c r="I55" s="39">
        <v>0</v>
      </c>
      <c r="J55" s="40">
        <f t="shared" ref="J55:U55" si="14">+I54+I55</f>
        <v>369</v>
      </c>
      <c r="K55" s="40">
        <f t="shared" si="14"/>
        <v>369</v>
      </c>
      <c r="L55" s="40">
        <f t="shared" si="14"/>
        <v>369</v>
      </c>
      <c r="M55" s="40">
        <f t="shared" si="14"/>
        <v>369</v>
      </c>
      <c r="N55" s="40">
        <f t="shared" si="14"/>
        <v>369</v>
      </c>
      <c r="O55" s="40">
        <f t="shared" si="14"/>
        <v>369</v>
      </c>
      <c r="P55" s="40">
        <f t="shared" si="14"/>
        <v>369</v>
      </c>
      <c r="Q55" s="40">
        <f t="shared" si="14"/>
        <v>369</v>
      </c>
      <c r="R55" s="40">
        <f t="shared" si="14"/>
        <v>369</v>
      </c>
      <c r="S55" s="40">
        <f t="shared" si="14"/>
        <v>369</v>
      </c>
      <c r="T55" s="40">
        <f t="shared" si="14"/>
        <v>369</v>
      </c>
      <c r="U55" s="40">
        <f t="shared" si="14"/>
        <v>369</v>
      </c>
      <c r="V55" s="150"/>
      <c r="W55" s="3"/>
      <c r="X55" s="4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2:37" s="1" customFormat="1" collapsed="1">
      <c r="B56" s="1238"/>
      <c r="C56" s="80" t="s">
        <v>233</v>
      </c>
      <c r="D56" s="33"/>
      <c r="E56" s="33"/>
      <c r="F56" s="108"/>
      <c r="G56" s="36"/>
      <c r="H56" s="149"/>
      <c r="I56" s="34">
        <f>ROUNDDOWN($D$7*(1-$D$8),0)</f>
        <v>993</v>
      </c>
      <c r="J56" s="35">
        <f>IF(J$49&lt;=($D$15-2),ROUNDUP($D$10/$D$15,0),IF(J$49=($D$15-1),$D$10-SUM($G$56:I$56),0))</f>
        <v>0</v>
      </c>
      <c r="K56" s="35">
        <f>IF(K$49&lt;=($D$15-2),ROUNDUP($D$10/$D$15,0),IF(K$49=($D$15-1),$D$10-SUM($G$56:J$56),0))</f>
        <v>0</v>
      </c>
      <c r="L56" s="35">
        <f>IF(L$49&lt;=($D$15-2),ROUNDUP($D$10/$D$15,0),IF(L$49=($D$15-1),$D$10-SUM($G$56:K$56),0))</f>
        <v>0</v>
      </c>
      <c r="M56" s="35">
        <f>IF(M$49&lt;=($D$15-2),ROUNDUP($D$10/$D$15,0),IF(M$49=($D$15-1),$D$10-SUM($G$56:L$56),0))</f>
        <v>0</v>
      </c>
      <c r="N56" s="35">
        <f>IF(N$49&lt;=($D$15-2),ROUNDUP($D$10/$D$15,0),IF(N$49=($D$15-1),$D$10-SUM($G$56:M$56),0))</f>
        <v>0</v>
      </c>
      <c r="O56" s="35">
        <f>IF(O$49&lt;=($D$15-2),ROUNDUP($D$10/$D$15,0),IF(O$49=($D$15-1),$D$10-SUM($G$56:N$56),0))</f>
        <v>0</v>
      </c>
      <c r="P56" s="35">
        <f>IF(P$49&lt;=($D$15-2),ROUNDUP($D$10/$D$15,0),IF(P$49=($D$15-1),$D$10-SUM($G$56:O$56),0))</f>
        <v>0</v>
      </c>
      <c r="Q56" s="35">
        <f>IF(Q$49&lt;=($D$15-2),ROUNDUP($D$10/$D$15,0),IF(Q$49=($D$15-1),$D$10-SUM($G$56:P$56),0))</f>
        <v>0</v>
      </c>
      <c r="R56" s="35">
        <f>IF(R$49&lt;=($D$15-2),ROUNDUP($D$10/$D$15,0),IF(R$49=($D$15-1),$D$10-SUM($G$56:Q$56),0))</f>
        <v>0</v>
      </c>
      <c r="S56" s="35">
        <f>IF(S$49&lt;=($D$15-2),ROUNDUP($D$10/$D$15,0),IF(S$49=($D$15-1),$D$10-SUM($G$56:R$56),0))</f>
        <v>0</v>
      </c>
      <c r="T56" s="35">
        <f>IF(T$49&lt;=($D$15-2),ROUNDUP($D$10/$D$15,0),IF(T$49=($D$15-1),$D$10-SUM($G$56:S$56),0))</f>
        <v>0</v>
      </c>
      <c r="U56" s="35">
        <f>IF(U$49&lt;=($D$15-2),ROUNDUP($D$10/$D$15,0),IF(U$49=($D$15-1),$D$10-SUM($G$56:T$56),0))</f>
        <v>0</v>
      </c>
      <c r="V56" s="149">
        <f>+SUM(I56:U56)</f>
        <v>993</v>
      </c>
      <c r="W56" s="3"/>
      <c r="X56" s="3"/>
      <c r="Y56" s="3"/>
      <c r="Z56" s="3"/>
      <c r="AA56" s="3"/>
      <c r="AB56" s="3"/>
      <c r="AC56" s="3"/>
      <c r="AD56" s="3"/>
      <c r="AE56" s="3"/>
      <c r="AF56" s="10"/>
      <c r="AG56" s="3"/>
      <c r="AH56" s="3"/>
      <c r="AI56" s="3"/>
      <c r="AJ56" s="3"/>
      <c r="AK56" s="3"/>
    </row>
    <row r="57" spans="2:37" s="1" customFormat="1" ht="15" hidden="1" customHeight="1" outlineLevel="1">
      <c r="B57" s="1238"/>
      <c r="C57" s="81" t="s">
        <v>234</v>
      </c>
      <c r="D57" s="38"/>
      <c r="E57" s="38"/>
      <c r="F57" s="109"/>
      <c r="G57" s="99"/>
      <c r="H57" s="150"/>
      <c r="I57" s="39">
        <v>0</v>
      </c>
      <c r="J57" s="40">
        <f>+I56+I57</f>
        <v>993</v>
      </c>
      <c r="K57" s="40">
        <f>+J56+J57</f>
        <v>993</v>
      </c>
      <c r="L57" s="40">
        <f t="shared" ref="L57:T57" si="15">+K56+K57</f>
        <v>993</v>
      </c>
      <c r="M57" s="40">
        <f t="shared" si="15"/>
        <v>993</v>
      </c>
      <c r="N57" s="40">
        <f t="shared" si="15"/>
        <v>993</v>
      </c>
      <c r="O57" s="40">
        <f t="shared" si="15"/>
        <v>993</v>
      </c>
      <c r="P57" s="40">
        <f t="shared" si="15"/>
        <v>993</v>
      </c>
      <c r="Q57" s="40">
        <f t="shared" si="15"/>
        <v>993</v>
      </c>
      <c r="R57" s="40">
        <f t="shared" si="15"/>
        <v>993</v>
      </c>
      <c r="S57" s="40">
        <f t="shared" si="15"/>
        <v>993</v>
      </c>
      <c r="T57" s="40">
        <f t="shared" si="15"/>
        <v>993</v>
      </c>
      <c r="U57" s="40">
        <f>+T56+T57</f>
        <v>993</v>
      </c>
      <c r="V57" s="150"/>
      <c r="W57" s="3"/>
      <c r="X57" s="4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2:37" s="1" customFormat="1" ht="15" customHeight="1" collapsed="1">
      <c r="B58" s="1238"/>
      <c r="C58" s="1016" t="s">
        <v>235</v>
      </c>
      <c r="D58" s="38"/>
      <c r="E58" s="38"/>
      <c r="F58" s="109"/>
      <c r="G58" s="100"/>
      <c r="H58" s="151">
        <f>+($S$37)*Units*12*(1+$G$60)</f>
        <v>26411262.74681519</v>
      </c>
      <c r="I58" s="39">
        <v>0</v>
      </c>
      <c r="J58" s="41">
        <f t="shared" ref="J58:U58" si="16">+$D$7*$R$37</f>
        <v>2136833.5555675719</v>
      </c>
      <c r="K58" s="41">
        <f t="shared" si="16"/>
        <v>2136833.5555675719</v>
      </c>
      <c r="L58" s="41">
        <f t="shared" si="16"/>
        <v>2136833.5555675719</v>
      </c>
      <c r="M58" s="41">
        <f t="shared" si="16"/>
        <v>2136833.5555675719</v>
      </c>
      <c r="N58" s="41">
        <f t="shared" si="16"/>
        <v>2136833.5555675719</v>
      </c>
      <c r="O58" s="41">
        <f t="shared" si="16"/>
        <v>2136833.5555675719</v>
      </c>
      <c r="P58" s="41">
        <f t="shared" si="16"/>
        <v>2136833.5555675719</v>
      </c>
      <c r="Q58" s="41">
        <f t="shared" si="16"/>
        <v>2136833.5555675719</v>
      </c>
      <c r="R58" s="41">
        <f t="shared" si="16"/>
        <v>2136833.5555675719</v>
      </c>
      <c r="S58" s="41">
        <f t="shared" si="16"/>
        <v>2136833.5555675719</v>
      </c>
      <c r="T58" s="41">
        <f t="shared" si="16"/>
        <v>2136833.5555675719</v>
      </c>
      <c r="U58" s="41">
        <f t="shared" si="16"/>
        <v>2136833.5555675719</v>
      </c>
      <c r="V58" s="150">
        <f t="shared" ref="V58:V63" si="17">+SUM(I58:U58)</f>
        <v>25642002.666810855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2:37" s="1" customFormat="1" ht="15" customHeight="1">
      <c r="B59" s="1238"/>
      <c r="C59" s="1016" t="s">
        <v>205</v>
      </c>
      <c r="D59" s="1024">
        <f>D30</f>
        <v>0.1</v>
      </c>
      <c r="E59" s="38"/>
      <c r="F59" s="109"/>
      <c r="G59" s="100"/>
      <c r="H59" s="151">
        <f>+$D$30*Beds*$D$31*12*(1+$D$17)*(1+$D$18)*(1+$D$19)*(1+G104)</f>
        <v>167672.59025754494</v>
      </c>
      <c r="I59" s="39">
        <v>0</v>
      </c>
      <c r="J59" s="41">
        <f t="shared" ref="J59:U59" si="18">$D$7*$D$30*$D$31*(1+$D$17)*(1+$D$18)*(1+$D$19)</f>
        <v>13565.743548345063</v>
      </c>
      <c r="K59" s="41">
        <f t="shared" si="18"/>
        <v>13565.743548345063</v>
      </c>
      <c r="L59" s="41">
        <f t="shared" si="18"/>
        <v>13565.743548345063</v>
      </c>
      <c r="M59" s="41">
        <f t="shared" si="18"/>
        <v>13565.743548345063</v>
      </c>
      <c r="N59" s="41">
        <f t="shared" si="18"/>
        <v>13565.743548345063</v>
      </c>
      <c r="O59" s="41">
        <f t="shared" si="18"/>
        <v>13565.743548345063</v>
      </c>
      <c r="P59" s="41">
        <f t="shared" si="18"/>
        <v>13565.743548345063</v>
      </c>
      <c r="Q59" s="41">
        <f t="shared" si="18"/>
        <v>13565.743548345063</v>
      </c>
      <c r="R59" s="41">
        <f t="shared" si="18"/>
        <v>13565.743548345063</v>
      </c>
      <c r="S59" s="41">
        <f t="shared" si="18"/>
        <v>13565.743548345063</v>
      </c>
      <c r="T59" s="41">
        <f t="shared" si="18"/>
        <v>13565.743548345063</v>
      </c>
      <c r="U59" s="41">
        <f t="shared" si="18"/>
        <v>13565.743548345063</v>
      </c>
      <c r="V59" s="150">
        <f t="shared" si="17"/>
        <v>162788.92258014076</v>
      </c>
      <c r="W59" s="1236"/>
      <c r="X59" s="1018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2:37" s="1" customFormat="1" ht="15" customHeight="1">
      <c r="B60" s="1238"/>
      <c r="C60" s="92" t="s">
        <v>131</v>
      </c>
      <c r="D60" s="38"/>
      <c r="E60" s="38"/>
      <c r="F60" s="109"/>
      <c r="G60" s="100">
        <v>0.03</v>
      </c>
      <c r="H60" s="151">
        <f>SUM(H58:H59)</f>
        <v>26578935.337072734</v>
      </c>
      <c r="I60" s="39">
        <v>0</v>
      </c>
      <c r="J60" s="41">
        <f>+SUM(J58:J59)</f>
        <v>2150399.2991159172</v>
      </c>
      <c r="K60" s="41">
        <f t="shared" ref="K60:U60" si="19">+SUM(K58:K59)</f>
        <v>2150399.2991159172</v>
      </c>
      <c r="L60" s="41">
        <f t="shared" si="19"/>
        <v>2150399.2991159172</v>
      </c>
      <c r="M60" s="41">
        <f t="shared" si="19"/>
        <v>2150399.2991159172</v>
      </c>
      <c r="N60" s="41">
        <f t="shared" si="19"/>
        <v>2150399.2991159172</v>
      </c>
      <c r="O60" s="41">
        <f t="shared" si="19"/>
        <v>2150399.2991159172</v>
      </c>
      <c r="P60" s="41">
        <f t="shared" si="19"/>
        <v>2150399.2991159172</v>
      </c>
      <c r="Q60" s="41">
        <f t="shared" si="19"/>
        <v>2150399.2991159172</v>
      </c>
      <c r="R60" s="41">
        <f t="shared" si="19"/>
        <v>2150399.2991159172</v>
      </c>
      <c r="S60" s="41">
        <f t="shared" si="19"/>
        <v>2150399.2991159172</v>
      </c>
      <c r="T60" s="41">
        <f t="shared" si="19"/>
        <v>2150399.2991159172</v>
      </c>
      <c r="U60" s="41">
        <f t="shared" si="19"/>
        <v>2150399.2991159172</v>
      </c>
      <c r="V60" s="150">
        <f t="shared" si="17"/>
        <v>25804791.589391012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2:37" s="1" customFormat="1" ht="15" customHeight="1">
      <c r="B61" s="1238"/>
      <c r="C61" s="92" t="s">
        <v>132</v>
      </c>
      <c r="D61" s="38"/>
      <c r="E61" s="38"/>
      <c r="F61" s="109"/>
      <c r="G61" s="100">
        <f>D9</f>
        <v>0.05</v>
      </c>
      <c r="H61" s="150">
        <f>+-$H60*$G$61</f>
        <v>-1328946.7668536368</v>
      </c>
      <c r="I61" s="39">
        <v>0</v>
      </c>
      <c r="J61" s="41">
        <f>-J60*$D$8</f>
        <v>-430079.85982318345</v>
      </c>
      <c r="K61" s="41">
        <f t="shared" ref="K61:U61" si="20">-K60*$D$8</f>
        <v>-430079.85982318345</v>
      </c>
      <c r="L61" s="41">
        <f t="shared" si="20"/>
        <v>-430079.85982318345</v>
      </c>
      <c r="M61" s="41">
        <f t="shared" si="20"/>
        <v>-430079.85982318345</v>
      </c>
      <c r="N61" s="41">
        <f t="shared" si="20"/>
        <v>-430079.85982318345</v>
      </c>
      <c r="O61" s="41">
        <f t="shared" si="20"/>
        <v>-430079.85982318345</v>
      </c>
      <c r="P61" s="41">
        <f t="shared" si="20"/>
        <v>-430079.85982318345</v>
      </c>
      <c r="Q61" s="41">
        <f t="shared" si="20"/>
        <v>-430079.85982318345</v>
      </c>
      <c r="R61" s="41">
        <f t="shared" si="20"/>
        <v>-430079.85982318345</v>
      </c>
      <c r="S61" s="41">
        <f t="shared" si="20"/>
        <v>-430079.85982318345</v>
      </c>
      <c r="T61" s="41">
        <f t="shared" si="20"/>
        <v>-430079.85982318345</v>
      </c>
      <c r="U61" s="41">
        <f t="shared" si="20"/>
        <v>-430079.85982318345</v>
      </c>
      <c r="V61" s="150">
        <f t="shared" si="17"/>
        <v>-5160958.3178782016</v>
      </c>
      <c r="W61" s="1180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2:37" s="1" customFormat="1" ht="15" customHeight="1">
      <c r="B62" s="1243"/>
      <c r="C62" s="1017" t="s">
        <v>134</v>
      </c>
      <c r="D62" s="221" t="s">
        <v>236</v>
      </c>
      <c r="E62" s="222"/>
      <c r="F62" s="223"/>
      <c r="G62" s="130">
        <v>7.4999999999999997E-3</v>
      </c>
      <c r="H62" s="152">
        <f>+-SUM(H60:H61)*$G$62</f>
        <v>-189374.91427664322</v>
      </c>
      <c r="I62" s="60">
        <v>0</v>
      </c>
      <c r="J62" s="60">
        <f>-SUM(J60:J61)*$G$62</f>
        <v>-12902.395794695503</v>
      </c>
      <c r="K62" s="60">
        <f t="shared" ref="K62:U62" si="21">-SUM(K60:K61)*$G$62</f>
        <v>-12902.395794695503</v>
      </c>
      <c r="L62" s="60">
        <f t="shared" si="21"/>
        <v>-12902.395794695503</v>
      </c>
      <c r="M62" s="60">
        <f t="shared" si="21"/>
        <v>-12902.395794695503</v>
      </c>
      <c r="N62" s="60">
        <f t="shared" si="21"/>
        <v>-12902.395794695503</v>
      </c>
      <c r="O62" s="60">
        <f t="shared" si="21"/>
        <v>-12902.395794695503</v>
      </c>
      <c r="P62" s="60">
        <f t="shared" si="21"/>
        <v>-12902.395794695503</v>
      </c>
      <c r="Q62" s="60">
        <f t="shared" si="21"/>
        <v>-12902.395794695503</v>
      </c>
      <c r="R62" s="60">
        <f t="shared" si="21"/>
        <v>-12902.395794695503</v>
      </c>
      <c r="S62" s="60">
        <f t="shared" si="21"/>
        <v>-12902.395794695503</v>
      </c>
      <c r="T62" s="60">
        <f t="shared" si="21"/>
        <v>-12902.395794695503</v>
      </c>
      <c r="U62" s="60">
        <f t="shared" si="21"/>
        <v>-12902.395794695503</v>
      </c>
      <c r="V62" s="150">
        <f t="shared" si="17"/>
        <v>-154828.74953634603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10"/>
      <c r="AI62" s="3"/>
    </row>
    <row r="63" spans="2:37" s="6" customFormat="1" ht="15" customHeight="1">
      <c r="B63" s="1244" t="s">
        <v>237</v>
      </c>
      <c r="C63" s="82"/>
      <c r="D63" s="166"/>
      <c r="E63" s="167"/>
      <c r="F63" s="168"/>
      <c r="G63" s="169"/>
      <c r="H63" s="159">
        <f>+SUM(H60:H62
)</f>
        <v>25060613.655942451</v>
      </c>
      <c r="I63" s="170">
        <v>0</v>
      </c>
      <c r="J63" s="170">
        <f t="shared" ref="J63:U63" si="22">+SUM(J60:J62
)</f>
        <v>1707417.0434980383</v>
      </c>
      <c r="K63" s="170">
        <f t="shared" si="22"/>
        <v>1707417.0434980383</v>
      </c>
      <c r="L63" s="170">
        <f t="shared" si="22"/>
        <v>1707417.0434980383</v>
      </c>
      <c r="M63" s="170">
        <f t="shared" si="22"/>
        <v>1707417.0434980383</v>
      </c>
      <c r="N63" s="170">
        <f t="shared" si="22"/>
        <v>1707417.0434980383</v>
      </c>
      <c r="O63" s="170">
        <f t="shared" si="22"/>
        <v>1707417.0434980383</v>
      </c>
      <c r="P63" s="170">
        <f t="shared" si="22"/>
        <v>1707417.0434980383</v>
      </c>
      <c r="Q63" s="170">
        <f t="shared" si="22"/>
        <v>1707417.0434980383</v>
      </c>
      <c r="R63" s="170">
        <f t="shared" si="22"/>
        <v>1707417.0434980383</v>
      </c>
      <c r="S63" s="170">
        <f t="shared" si="22"/>
        <v>1707417.0434980383</v>
      </c>
      <c r="T63" s="170">
        <f t="shared" si="22"/>
        <v>1707417.0434980383</v>
      </c>
      <c r="U63" s="170">
        <f t="shared" si="22"/>
        <v>1707417.0434980383</v>
      </c>
      <c r="V63" s="171">
        <f t="shared" si="17"/>
        <v>20489004.521976467</v>
      </c>
      <c r="AH63" s="30"/>
    </row>
    <row r="64" spans="2:37" s="1" customFormat="1" ht="15" customHeight="1">
      <c r="B64" s="1245"/>
      <c r="C64" s="82"/>
      <c r="D64" s="72"/>
      <c r="E64" s="18"/>
      <c r="F64" s="111"/>
      <c r="G64" s="131"/>
      <c r="H64" s="153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9"/>
      <c r="U64" s="9"/>
      <c r="V64" s="162"/>
      <c r="AH64" s="10"/>
    </row>
    <row r="65" spans="2:34" s="1" customFormat="1" ht="15" customHeight="1">
      <c r="B65" s="1246" t="s">
        <v>238</v>
      </c>
      <c r="C65" s="19"/>
      <c r="D65" s="73"/>
      <c r="E65" s="20"/>
      <c r="F65" s="112"/>
      <c r="G65" s="132"/>
      <c r="H65" s="153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9"/>
      <c r="U65" s="9"/>
      <c r="V65" s="162"/>
      <c r="AH65" s="10"/>
    </row>
    <row r="66" spans="2:34" s="1" customFormat="1" ht="15" customHeight="1">
      <c r="B66" s="1247"/>
      <c r="C66" s="83" t="s">
        <v>239</v>
      </c>
      <c r="D66" s="37"/>
      <c r="E66" s="37"/>
      <c r="F66" s="113"/>
      <c r="G66" s="102"/>
      <c r="H66" s="154"/>
      <c r="I66" s="212">
        <f>IF(I$49&lt;=($D$15-2),ROUND($D$21/$D$15,0),IF(I$49=($D$15-1),$D$21-SUM($G$66:H$66),0))*(1-$D$8)</f>
        <v>499.20000000000005</v>
      </c>
      <c r="J66" s="46">
        <f>IF(J$49&lt;=($D$15-2),ROUND($D$21/$D$15,0),IF(J$49=($D$15-1),$D$21-SUM($G$66:I$66),0))</f>
        <v>0</v>
      </c>
      <c r="K66" s="46">
        <f>IF(K$49&lt;=($D$15-2),ROUND($D$21/$D$15,0),IF(K$49=($D$15-1),$D$21-SUM($G$66:J$66),0))</f>
        <v>0</v>
      </c>
      <c r="L66" s="46">
        <f>IF(L$49&lt;=($D$15-2),ROUND($D$21/$D$15,0),IF(L$49=($D$15-1),$D$21-SUM($G$66:K$66),0))</f>
        <v>0</v>
      </c>
      <c r="M66" s="46">
        <f>IF(M$49&lt;=($D$15-2),ROUND($D$21/$D$15,0),IF(M$49=($D$15-1),$D$21-SUM($G$66:L$66),0))</f>
        <v>0</v>
      </c>
      <c r="N66" s="46">
        <f>IF(N$49&lt;=($D$15-2),ROUND($D$21/$D$15,0),IF(N$49=($D$15-1),$D$21-SUM($G$66:M$66),0))</f>
        <v>0</v>
      </c>
      <c r="O66" s="46">
        <f>IF(O$49&lt;=($D$15-2),ROUND($D$21/$D$15,0),IF(O$49=($D$15-1),$D$21-SUM($G$66:N$66),0))</f>
        <v>0</v>
      </c>
      <c r="P66" s="46">
        <f>IF(P$49&lt;=($D$15-2),ROUND($D$21/$D$15,0),IF(P$49=($D$15-1),$D$21-SUM($G$66:O$66),0))</f>
        <v>0</v>
      </c>
      <c r="Q66" s="46">
        <f>IF(Q$49&lt;=($D$15-2),ROUND($D$21/$D$15,0),IF(Q$49=($D$15-1),$D$21-SUM($G$66:P$66),0))</f>
        <v>0</v>
      </c>
      <c r="R66" s="46">
        <f>IF(R$49&lt;=($D$15-2),ROUND($D$21/$D$15,0),IF(R$49=($D$15-1),$D$21-SUM($G$66:Q$66),0))</f>
        <v>0</v>
      </c>
      <c r="S66" s="46">
        <f>IF(S$49&lt;=($D$15-2),ROUND($D$21/$D$15,0),IF(S$49=($D$15-1),$D$21-SUM($G$66:R$66),0))</f>
        <v>0</v>
      </c>
      <c r="T66" s="39">
        <f>IF(T$49&lt;=($D$15-2),ROUND($D$21/$D$15,0),IF(T$49=($D$15-1),$D$21-SUM($G$66:S$66),0))</f>
        <v>0</v>
      </c>
      <c r="U66" s="39">
        <f>IF(U$49&lt;=($D$15-2),ROUND($D$21/$D$15,0),IF(U$49=($D$15-1),$D$21-SUM($G$66:T$66),0))</f>
        <v>0</v>
      </c>
      <c r="V66" s="150">
        <f>+SUM(I66:U66)</f>
        <v>499.20000000000005</v>
      </c>
      <c r="AH66" s="10"/>
    </row>
    <row r="67" spans="2:34" s="1" customFormat="1" ht="15" customHeight="1">
      <c r="B67" s="1247"/>
      <c r="C67" s="84" t="s">
        <v>240</v>
      </c>
      <c r="D67" s="57"/>
      <c r="E67" s="51"/>
      <c r="F67" s="114"/>
      <c r="G67" s="133"/>
      <c r="H67" s="155"/>
      <c r="I67" s="58">
        <v>0</v>
      </c>
      <c r="J67" s="62">
        <f>+I66+I67</f>
        <v>499.20000000000005</v>
      </c>
      <c r="K67" s="58">
        <f t="shared" ref="K67:U67" si="23">+J66+J67</f>
        <v>499.20000000000005</v>
      </c>
      <c r="L67" s="58">
        <f t="shared" si="23"/>
        <v>499.20000000000005</v>
      </c>
      <c r="M67" s="58">
        <f t="shared" si="23"/>
        <v>499.20000000000005</v>
      </c>
      <c r="N67" s="58">
        <f t="shared" si="23"/>
        <v>499.20000000000005</v>
      </c>
      <c r="O67" s="58">
        <f t="shared" si="23"/>
        <v>499.20000000000005</v>
      </c>
      <c r="P67" s="58">
        <f t="shared" si="23"/>
        <v>499.20000000000005</v>
      </c>
      <c r="Q67" s="58">
        <f t="shared" si="23"/>
        <v>499.20000000000005</v>
      </c>
      <c r="R67" s="58">
        <f t="shared" si="23"/>
        <v>499.20000000000005</v>
      </c>
      <c r="S67" s="58">
        <f t="shared" si="23"/>
        <v>499.20000000000005</v>
      </c>
      <c r="T67" s="62">
        <f t="shared" si="23"/>
        <v>499.20000000000005</v>
      </c>
      <c r="U67" s="62">
        <f t="shared" si="23"/>
        <v>499.20000000000005</v>
      </c>
      <c r="V67" s="164"/>
      <c r="AH67" s="10"/>
    </row>
    <row r="68" spans="2:34" s="8" customFormat="1" ht="15" customHeight="1">
      <c r="B68" s="1248"/>
      <c r="C68" s="85" t="s">
        <v>241</v>
      </c>
      <c r="D68" s="172">
        <f>D22</f>
        <v>175</v>
      </c>
      <c r="E68" s="173" t="s">
        <v>116</v>
      </c>
      <c r="F68" s="174" t="s">
        <v>242</v>
      </c>
      <c r="G68" s="175">
        <v>0.03</v>
      </c>
      <c r="H68" s="160">
        <f>+$D$21*$D68*12*(1+$G$68)*((1+$D$17)*(1+$D$18)*(1+$D$19))</f>
        <v>1474866.744624</v>
      </c>
      <c r="I68" s="98">
        <v>0</v>
      </c>
      <c r="J68" s="98">
        <f>+J67*($D$22*((1+$D$17)*(1+$D$18)*(1+$D$19)))</f>
        <v>95460.630720000016</v>
      </c>
      <c r="K68" s="98">
        <f t="shared" ref="K68:U68" si="24">+K67*($D$22*((1+$D$17)*(1+$D$18)*(1+$D$19)))</f>
        <v>95460.630720000016</v>
      </c>
      <c r="L68" s="98">
        <f t="shared" si="24"/>
        <v>95460.630720000016</v>
      </c>
      <c r="M68" s="98">
        <f t="shared" si="24"/>
        <v>95460.630720000016</v>
      </c>
      <c r="N68" s="98">
        <f t="shared" si="24"/>
        <v>95460.630720000016</v>
      </c>
      <c r="O68" s="98">
        <f t="shared" si="24"/>
        <v>95460.630720000016</v>
      </c>
      <c r="P68" s="98">
        <f t="shared" si="24"/>
        <v>95460.630720000016</v>
      </c>
      <c r="Q68" s="98">
        <f t="shared" si="24"/>
        <v>95460.630720000016</v>
      </c>
      <c r="R68" s="98">
        <f t="shared" si="24"/>
        <v>95460.630720000016</v>
      </c>
      <c r="S68" s="98">
        <f t="shared" si="24"/>
        <v>95460.630720000016</v>
      </c>
      <c r="T68" s="98">
        <f t="shared" si="24"/>
        <v>95460.630720000016</v>
      </c>
      <c r="U68" s="98">
        <f t="shared" si="24"/>
        <v>95460.630720000016</v>
      </c>
      <c r="V68" s="177">
        <f>+SUM(I68:U68)</f>
        <v>1145527.5686400002</v>
      </c>
      <c r="AC68" s="30"/>
    </row>
    <row r="69" spans="2:34" s="1" customFormat="1" ht="15" hidden="1" customHeight="1" outlineLevel="1">
      <c r="B69" s="1247"/>
      <c r="C69" s="81"/>
      <c r="D69" s="47"/>
      <c r="E69" s="37"/>
      <c r="F69" s="113"/>
      <c r="G69" s="103"/>
      <c r="H69" s="154"/>
      <c r="I69" s="46">
        <v>0</v>
      </c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39"/>
      <c r="U69" s="39"/>
      <c r="V69" s="150"/>
      <c r="AC69" s="10"/>
    </row>
    <row r="70" spans="2:34" s="1" customFormat="1" ht="15" customHeight="1" collapsed="1">
      <c r="B70" s="1263"/>
      <c r="C70" s="86" t="s">
        <v>243</v>
      </c>
      <c r="D70" s="1730">
        <v>68</v>
      </c>
      <c r="E70" s="45" t="s">
        <v>244</v>
      </c>
      <c r="F70" s="115" t="s">
        <v>245</v>
      </c>
      <c r="G70" s="101">
        <v>0.03</v>
      </c>
      <c r="H70" s="154">
        <f t="shared" ref="H70:H78" si="25">+D70*Beds*(1+$D$17)*(1+$D$18)*(1+$D$19)*(1+G70)</f>
        <v>95014.467812608797</v>
      </c>
      <c r="I70" s="46">
        <v>0</v>
      </c>
      <c r="J70" s="46">
        <f>$D70*$D$12/12*(1+$D$17)*(1+$D$18)*(1+$D$19)</f>
        <v>6148.7748290000009</v>
      </c>
      <c r="K70" s="46">
        <f t="shared" ref="K70:U70" si="26">$D70*$D$12/12*(1+$D$17)*(1+$D$18)*(1+$D$19)</f>
        <v>6148.7748290000009</v>
      </c>
      <c r="L70" s="46">
        <f t="shared" si="26"/>
        <v>6148.7748290000009</v>
      </c>
      <c r="M70" s="46">
        <f t="shared" si="26"/>
        <v>6148.7748290000009</v>
      </c>
      <c r="N70" s="46">
        <f>$D70*$D$12/12*(1+$D$17)*(1+$D$18)*(1+$D$19)</f>
        <v>6148.7748290000009</v>
      </c>
      <c r="O70" s="46">
        <f t="shared" si="26"/>
        <v>6148.7748290000009</v>
      </c>
      <c r="P70" s="46">
        <f t="shared" si="26"/>
        <v>6148.7748290000009</v>
      </c>
      <c r="Q70" s="46">
        <f t="shared" si="26"/>
        <v>6148.7748290000009</v>
      </c>
      <c r="R70" s="46">
        <f t="shared" si="26"/>
        <v>6148.7748290000009</v>
      </c>
      <c r="S70" s="46">
        <f t="shared" si="26"/>
        <v>6148.7748290000009</v>
      </c>
      <c r="T70" s="46">
        <f t="shared" si="26"/>
        <v>6148.7748290000009</v>
      </c>
      <c r="U70" s="46">
        <f t="shared" si="26"/>
        <v>6148.7748290000009</v>
      </c>
      <c r="V70" s="150">
        <f t="shared" ref="V70:V78" si="27">+SUM(I70:U70)</f>
        <v>73785.297948000007</v>
      </c>
      <c r="AC70" s="10"/>
    </row>
    <row r="71" spans="2:34" s="1" customFormat="1" ht="15" hidden="1" customHeight="1" outlineLevel="1">
      <c r="B71" s="1263"/>
      <c r="C71" s="86" t="s">
        <v>246</v>
      </c>
      <c r="D71" s="44">
        <f>+$D$252*$D$43</f>
        <v>0</v>
      </c>
      <c r="E71" s="45" t="s">
        <v>244</v>
      </c>
      <c r="F71" s="115" t="s">
        <v>245</v>
      </c>
      <c r="G71" s="101">
        <v>2.5000000000000001E-2</v>
      </c>
      <c r="H71" s="154">
        <f>+D71*Beds*(1+G250)^($D$16+1)</f>
        <v>0</v>
      </c>
      <c r="I71" s="46">
        <v>0</v>
      </c>
      <c r="J71" s="46">
        <f>+$D71*(1+$G71)^$D$16*$I$56/12</f>
        <v>0</v>
      </c>
      <c r="K71" s="46">
        <f t="shared" ref="K71:U73" si="28">+$D71*(1+$G71)^$D$16*$I$56/12</f>
        <v>0</v>
      </c>
      <c r="L71" s="46">
        <f t="shared" si="28"/>
        <v>0</v>
      </c>
      <c r="M71" s="46">
        <f t="shared" si="28"/>
        <v>0</v>
      </c>
      <c r="N71" s="46">
        <f t="shared" si="28"/>
        <v>0</v>
      </c>
      <c r="O71" s="46">
        <f t="shared" si="28"/>
        <v>0</v>
      </c>
      <c r="P71" s="46">
        <f t="shared" si="28"/>
        <v>0</v>
      </c>
      <c r="Q71" s="46">
        <f t="shared" si="28"/>
        <v>0</v>
      </c>
      <c r="R71" s="46">
        <f t="shared" si="28"/>
        <v>0</v>
      </c>
      <c r="S71" s="46">
        <f t="shared" si="28"/>
        <v>0</v>
      </c>
      <c r="T71" s="46">
        <f t="shared" si="28"/>
        <v>0</v>
      </c>
      <c r="U71" s="46">
        <f t="shared" si="28"/>
        <v>0</v>
      </c>
      <c r="V71" s="150">
        <f t="shared" si="27"/>
        <v>0</v>
      </c>
      <c r="AC71" s="10"/>
    </row>
    <row r="72" spans="2:34" s="1" customFormat="1" ht="15" customHeight="1" collapsed="1">
      <c r="B72" s="1263"/>
      <c r="C72" s="86" t="s">
        <v>247</v>
      </c>
      <c r="D72" s="44">
        <f>+$D$246*$D$44</f>
        <v>389.5</v>
      </c>
      <c r="E72" s="45" t="s">
        <v>244</v>
      </c>
      <c r="F72" s="115" t="s">
        <v>245</v>
      </c>
      <c r="G72" s="101">
        <v>2.5000000000000001E-2</v>
      </c>
      <c r="H72" s="154">
        <f>+D72*Beds*(1+G251)^($D$16+1)</f>
        <v>533746.26897065144</v>
      </c>
      <c r="I72" s="46">
        <v>0</v>
      </c>
      <c r="J72" s="46">
        <f>+$D72*(1+$G72)^$D$16*$I$56/12</f>
        <v>34709.39634570312</v>
      </c>
      <c r="K72" s="46">
        <f t="shared" si="28"/>
        <v>34709.39634570312</v>
      </c>
      <c r="L72" s="46">
        <f t="shared" si="28"/>
        <v>34709.39634570312</v>
      </c>
      <c r="M72" s="46">
        <f t="shared" si="28"/>
        <v>34709.39634570312</v>
      </c>
      <c r="N72" s="46">
        <f t="shared" si="28"/>
        <v>34709.39634570312</v>
      </c>
      <c r="O72" s="46">
        <f t="shared" si="28"/>
        <v>34709.39634570312</v>
      </c>
      <c r="P72" s="46">
        <f t="shared" si="28"/>
        <v>34709.39634570312</v>
      </c>
      <c r="Q72" s="46">
        <f t="shared" si="28"/>
        <v>34709.39634570312</v>
      </c>
      <c r="R72" s="46">
        <f t="shared" si="28"/>
        <v>34709.39634570312</v>
      </c>
      <c r="S72" s="46">
        <f t="shared" si="28"/>
        <v>34709.39634570312</v>
      </c>
      <c r="T72" s="46">
        <f t="shared" si="28"/>
        <v>34709.39634570312</v>
      </c>
      <c r="U72" s="46">
        <f t="shared" si="28"/>
        <v>34709.39634570312</v>
      </c>
      <c r="V72" s="150">
        <f t="shared" si="27"/>
        <v>416512.75614843733</v>
      </c>
      <c r="AC72" s="10"/>
    </row>
    <row r="73" spans="2:34" s="1" customFormat="1" ht="15" hidden="1" customHeight="1" outlineLevel="1">
      <c r="B73" s="1263"/>
      <c r="C73" s="86" t="s">
        <v>248</v>
      </c>
      <c r="D73" s="44">
        <f>+D248*D45</f>
        <v>0</v>
      </c>
      <c r="E73" s="45" t="s">
        <v>244</v>
      </c>
      <c r="F73" s="115" t="s">
        <v>245</v>
      </c>
      <c r="G73" s="101">
        <v>2.5000000000000001E-2</v>
      </c>
      <c r="H73" s="154">
        <f>+D73*Beds*(1+G252)^($D$16+1)</f>
        <v>0</v>
      </c>
      <c r="I73" s="46">
        <v>0</v>
      </c>
      <c r="J73" s="46">
        <f>+$D73*(1+$G73)^$D$16*$I$56/12</f>
        <v>0</v>
      </c>
      <c r="K73" s="46">
        <f t="shared" si="28"/>
        <v>0</v>
      </c>
      <c r="L73" s="46">
        <f t="shared" si="28"/>
        <v>0</v>
      </c>
      <c r="M73" s="46">
        <f t="shared" si="28"/>
        <v>0</v>
      </c>
      <c r="N73" s="46">
        <f t="shared" si="28"/>
        <v>0</v>
      </c>
      <c r="O73" s="46">
        <f t="shared" si="28"/>
        <v>0</v>
      </c>
      <c r="P73" s="46">
        <f t="shared" si="28"/>
        <v>0</v>
      </c>
      <c r="Q73" s="46">
        <f t="shared" si="28"/>
        <v>0</v>
      </c>
      <c r="R73" s="46">
        <f t="shared" si="28"/>
        <v>0</v>
      </c>
      <c r="S73" s="46">
        <f t="shared" si="28"/>
        <v>0</v>
      </c>
      <c r="T73" s="46">
        <f t="shared" si="28"/>
        <v>0</v>
      </c>
      <c r="U73" s="46">
        <f t="shared" si="28"/>
        <v>0</v>
      </c>
      <c r="V73" s="150">
        <f t="shared" si="27"/>
        <v>0</v>
      </c>
      <c r="AC73" s="10"/>
    </row>
    <row r="74" spans="2:34" s="1" customFormat="1" ht="15" hidden="1" customHeight="1" outlineLevel="2">
      <c r="B74" s="1263"/>
      <c r="C74" s="1260" t="s">
        <v>249</v>
      </c>
      <c r="D74" s="1730">
        <v>0</v>
      </c>
      <c r="E74" s="45" t="s">
        <v>244</v>
      </c>
      <c r="F74" s="115" t="s">
        <v>245</v>
      </c>
      <c r="G74" s="101">
        <v>0.03</v>
      </c>
      <c r="H74" s="154">
        <f t="shared" si="25"/>
        <v>0</v>
      </c>
      <c r="I74" s="46">
        <v>0</v>
      </c>
      <c r="J74" s="46">
        <f t="shared" ref="J74:K78" si="29">$D74*$D$12/12*(1+$D$17)*(1+$D$18)*(1+$D$19)</f>
        <v>0</v>
      </c>
      <c r="K74" s="46">
        <f t="shared" si="29"/>
        <v>0</v>
      </c>
      <c r="L74" s="46">
        <f t="shared" ref="L74:U78" si="30">$D74*$D$12/12*(1+$D$17)*(1+$D$18)*(1+$D$19)</f>
        <v>0</v>
      </c>
      <c r="M74" s="46">
        <f t="shared" si="30"/>
        <v>0</v>
      </c>
      <c r="N74" s="46">
        <f t="shared" si="30"/>
        <v>0</v>
      </c>
      <c r="O74" s="46">
        <f t="shared" si="30"/>
        <v>0</v>
      </c>
      <c r="P74" s="46">
        <f t="shared" si="30"/>
        <v>0</v>
      </c>
      <c r="Q74" s="46">
        <f t="shared" si="30"/>
        <v>0</v>
      </c>
      <c r="R74" s="46">
        <f t="shared" si="30"/>
        <v>0</v>
      </c>
      <c r="S74" s="46">
        <f>$D74*$D$12/12*(1+$D$17)*(1+$D$18)*(1+$D$19)</f>
        <v>0</v>
      </c>
      <c r="T74" s="46">
        <f t="shared" si="30"/>
        <v>0</v>
      </c>
      <c r="U74" s="46">
        <f t="shared" si="30"/>
        <v>0</v>
      </c>
      <c r="V74" s="150">
        <f t="shared" si="27"/>
        <v>0</v>
      </c>
      <c r="AC74" s="10"/>
    </row>
    <row r="75" spans="2:34" s="1" customFormat="1" ht="15" hidden="1" customHeight="1" outlineLevel="2">
      <c r="B75" s="1263"/>
      <c r="C75" s="1260" t="s">
        <v>250</v>
      </c>
      <c r="D75" s="1730">
        <v>0</v>
      </c>
      <c r="E75" s="45" t="s">
        <v>244</v>
      </c>
      <c r="F75" s="115" t="s">
        <v>245</v>
      </c>
      <c r="G75" s="101">
        <v>0.03</v>
      </c>
      <c r="H75" s="154">
        <f t="shared" si="25"/>
        <v>0</v>
      </c>
      <c r="I75" s="46">
        <v>0</v>
      </c>
      <c r="J75" s="46">
        <f t="shared" si="29"/>
        <v>0</v>
      </c>
      <c r="K75" s="46">
        <f t="shared" si="29"/>
        <v>0</v>
      </c>
      <c r="L75" s="46">
        <f t="shared" si="30"/>
        <v>0</v>
      </c>
      <c r="M75" s="46">
        <f t="shared" si="30"/>
        <v>0</v>
      </c>
      <c r="N75" s="46">
        <f t="shared" si="30"/>
        <v>0</v>
      </c>
      <c r="O75" s="46">
        <f t="shared" si="30"/>
        <v>0</v>
      </c>
      <c r="P75" s="46">
        <f t="shared" si="30"/>
        <v>0</v>
      </c>
      <c r="Q75" s="46">
        <f t="shared" si="30"/>
        <v>0</v>
      </c>
      <c r="R75" s="46">
        <f t="shared" si="30"/>
        <v>0</v>
      </c>
      <c r="S75" s="46">
        <f>$D75*$D$12/12*(1+$D$17)*(1+$D$18)*(1+$D$19)</f>
        <v>0</v>
      </c>
      <c r="T75" s="46">
        <f t="shared" si="30"/>
        <v>0</v>
      </c>
      <c r="U75" s="46">
        <f t="shared" si="30"/>
        <v>0</v>
      </c>
      <c r="V75" s="150">
        <f t="shared" si="27"/>
        <v>0</v>
      </c>
      <c r="AC75" s="10"/>
    </row>
    <row r="76" spans="2:34" s="1" customFormat="1" ht="15" hidden="1" customHeight="1" outlineLevel="2">
      <c r="B76" s="1263"/>
      <c r="C76" s="1260" t="s">
        <v>251</v>
      </c>
      <c r="D76" s="1730">
        <v>0</v>
      </c>
      <c r="E76" s="45" t="s">
        <v>244</v>
      </c>
      <c r="F76" s="115" t="s">
        <v>245</v>
      </c>
      <c r="G76" s="101">
        <v>0.03</v>
      </c>
      <c r="H76" s="154">
        <f t="shared" si="25"/>
        <v>0</v>
      </c>
      <c r="I76" s="46">
        <v>0</v>
      </c>
      <c r="J76" s="46">
        <f t="shared" si="29"/>
        <v>0</v>
      </c>
      <c r="K76" s="46">
        <f t="shared" si="29"/>
        <v>0</v>
      </c>
      <c r="L76" s="46">
        <f t="shared" si="30"/>
        <v>0</v>
      </c>
      <c r="M76" s="46">
        <f t="shared" si="30"/>
        <v>0</v>
      </c>
      <c r="N76" s="46">
        <f t="shared" si="30"/>
        <v>0</v>
      </c>
      <c r="O76" s="46">
        <f t="shared" si="30"/>
        <v>0</v>
      </c>
      <c r="P76" s="46">
        <f t="shared" si="30"/>
        <v>0</v>
      </c>
      <c r="Q76" s="46">
        <f t="shared" si="30"/>
        <v>0</v>
      </c>
      <c r="R76" s="46">
        <f t="shared" si="30"/>
        <v>0</v>
      </c>
      <c r="S76" s="46">
        <f>$D76*$D$12/12*(1+$D$17)*(1+$D$18)*(1+$D$19)</f>
        <v>0</v>
      </c>
      <c r="T76" s="46">
        <f t="shared" si="30"/>
        <v>0</v>
      </c>
      <c r="U76" s="46">
        <f t="shared" si="30"/>
        <v>0</v>
      </c>
      <c r="V76" s="150">
        <f t="shared" si="27"/>
        <v>0</v>
      </c>
      <c r="AC76" s="10"/>
    </row>
    <row r="77" spans="2:34" s="1" customFormat="1" ht="15" customHeight="1" collapsed="1">
      <c r="B77" s="1263"/>
      <c r="C77" s="1260" t="s">
        <v>252</v>
      </c>
      <c r="D77" s="1730">
        <v>4</v>
      </c>
      <c r="E77" s="45" t="s">
        <v>244</v>
      </c>
      <c r="F77" s="115" t="s">
        <v>245</v>
      </c>
      <c r="G77" s="101">
        <v>0.03</v>
      </c>
      <c r="H77" s="154">
        <f t="shared" si="25"/>
        <v>5589.0863419181651</v>
      </c>
      <c r="I77" s="46">
        <v>0</v>
      </c>
      <c r="J77" s="46">
        <f t="shared" si="29"/>
        <v>361.69263700000005</v>
      </c>
      <c r="K77" s="46">
        <f t="shared" si="29"/>
        <v>361.69263700000005</v>
      </c>
      <c r="L77" s="46">
        <f t="shared" si="30"/>
        <v>361.69263700000005</v>
      </c>
      <c r="M77" s="46">
        <f t="shared" si="30"/>
        <v>361.69263700000005</v>
      </c>
      <c r="N77" s="46">
        <f>$D77*$D$12/12*(1+$D$17)*(1+$D$18)*(1+$D$19)</f>
        <v>361.69263700000005</v>
      </c>
      <c r="O77" s="46">
        <f t="shared" si="30"/>
        <v>361.69263700000005</v>
      </c>
      <c r="P77" s="46">
        <f t="shared" si="30"/>
        <v>361.69263700000005</v>
      </c>
      <c r="Q77" s="46">
        <f t="shared" si="30"/>
        <v>361.69263700000005</v>
      </c>
      <c r="R77" s="46">
        <f t="shared" si="30"/>
        <v>361.69263700000005</v>
      </c>
      <c r="S77" s="46">
        <f t="shared" si="30"/>
        <v>361.69263700000005</v>
      </c>
      <c r="T77" s="46">
        <f t="shared" si="30"/>
        <v>361.69263700000005</v>
      </c>
      <c r="U77" s="46">
        <f t="shared" si="30"/>
        <v>361.69263700000005</v>
      </c>
      <c r="V77" s="150">
        <f t="shared" si="27"/>
        <v>4340.3116440000003</v>
      </c>
      <c r="AC77" s="10"/>
    </row>
    <row r="78" spans="2:34" s="1" customFormat="1" ht="13.4" hidden="1" customHeight="1" outlineLevel="2">
      <c r="B78" s="1263"/>
      <c r="C78" s="1260" t="s">
        <v>253</v>
      </c>
      <c r="D78" s="1730">
        <v>0</v>
      </c>
      <c r="E78" s="45" t="s">
        <v>244</v>
      </c>
      <c r="F78" s="115" t="s">
        <v>245</v>
      </c>
      <c r="G78" s="101">
        <v>0.03</v>
      </c>
      <c r="H78" s="154">
        <f t="shared" si="25"/>
        <v>0</v>
      </c>
      <c r="I78" s="46">
        <v>0</v>
      </c>
      <c r="J78" s="46">
        <f t="shared" si="29"/>
        <v>0</v>
      </c>
      <c r="K78" s="46">
        <f t="shared" si="29"/>
        <v>0</v>
      </c>
      <c r="L78" s="46">
        <f t="shared" si="30"/>
        <v>0</v>
      </c>
      <c r="M78" s="46">
        <f t="shared" si="30"/>
        <v>0</v>
      </c>
      <c r="N78" s="46">
        <f t="shared" si="30"/>
        <v>0</v>
      </c>
      <c r="O78" s="46">
        <f t="shared" si="30"/>
        <v>0</v>
      </c>
      <c r="P78" s="46">
        <f t="shared" si="30"/>
        <v>0</v>
      </c>
      <c r="Q78" s="46">
        <f t="shared" si="30"/>
        <v>0</v>
      </c>
      <c r="R78" s="46">
        <f t="shared" si="30"/>
        <v>0</v>
      </c>
      <c r="S78" s="46">
        <f>$D78*$D$12/12*(1+$D$17)*(1+$D$18)*(1+$D$19)</f>
        <v>0</v>
      </c>
      <c r="T78" s="46">
        <f t="shared" si="30"/>
        <v>0</v>
      </c>
      <c r="U78" s="46">
        <f t="shared" si="30"/>
        <v>0</v>
      </c>
      <c r="V78" s="150">
        <f t="shared" si="27"/>
        <v>0</v>
      </c>
      <c r="AC78" s="10"/>
    </row>
    <row r="79" spans="2:34" s="1" customFormat="1" ht="13.4" hidden="1" customHeight="1" outlineLevel="1" collapsed="1">
      <c r="B79" s="1261"/>
      <c r="C79" s="87"/>
      <c r="D79" s="74"/>
      <c r="E79" s="21"/>
      <c r="F79" s="110"/>
      <c r="G79" s="134"/>
      <c r="H79" s="152"/>
      <c r="I79" s="60">
        <v>0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1"/>
      <c r="U79" s="61"/>
      <c r="V79" s="163"/>
      <c r="AC79" s="10"/>
    </row>
    <row r="80" spans="2:34" s="8" customFormat="1" ht="13.4" customHeight="1" collapsed="1">
      <c r="B80" s="1263"/>
      <c r="C80" s="88" t="s">
        <v>138</v>
      </c>
      <c r="D80" s="178">
        <f>+H80/Beds</f>
        <v>510.97175521843741</v>
      </c>
      <c r="E80" s="179" t="s">
        <v>244</v>
      </c>
      <c r="F80" s="180" t="s">
        <v>245</v>
      </c>
      <c r="G80" s="1259">
        <v>0.03</v>
      </c>
      <c r="H80" s="159">
        <f>SUM(H70:H79)</f>
        <v>634349.82312517846</v>
      </c>
      <c r="I80" s="53">
        <v>0</v>
      </c>
      <c r="J80" s="1222">
        <f>SUM(J70:J79)</f>
        <v>41219.863811703122</v>
      </c>
      <c r="K80" s="1222">
        <f t="shared" ref="K80:U80" si="31">SUM(K70:K79)</f>
        <v>41219.863811703122</v>
      </c>
      <c r="L80" s="1222">
        <f t="shared" si="31"/>
        <v>41219.863811703122</v>
      </c>
      <c r="M80" s="1222">
        <f t="shared" si="31"/>
        <v>41219.863811703122</v>
      </c>
      <c r="N80" s="1222">
        <f t="shared" si="31"/>
        <v>41219.863811703122</v>
      </c>
      <c r="O80" s="1222">
        <f t="shared" si="31"/>
        <v>41219.863811703122</v>
      </c>
      <c r="P80" s="1222">
        <f t="shared" si="31"/>
        <v>41219.863811703122</v>
      </c>
      <c r="Q80" s="1222">
        <f t="shared" si="31"/>
        <v>41219.863811703122</v>
      </c>
      <c r="R80" s="1222">
        <f t="shared" si="31"/>
        <v>41219.863811703122</v>
      </c>
      <c r="S80" s="1222">
        <f t="shared" si="31"/>
        <v>41219.863811703122</v>
      </c>
      <c r="T80" s="1222">
        <f t="shared" si="31"/>
        <v>41219.863811703122</v>
      </c>
      <c r="U80" s="1222">
        <f t="shared" si="31"/>
        <v>41219.863811703122</v>
      </c>
      <c r="V80" s="171">
        <f>+SUM(I80:U80)</f>
        <v>494638.36574043735</v>
      </c>
      <c r="AC80" s="30"/>
    </row>
    <row r="81" spans="2:29" s="1" customFormat="1" ht="15" hidden="1" customHeight="1" outlineLevel="1">
      <c r="B81" s="1262"/>
      <c r="C81" s="81"/>
      <c r="D81" s="47"/>
      <c r="E81" s="37"/>
      <c r="F81" s="113"/>
      <c r="G81" s="103"/>
      <c r="H81" s="154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39"/>
      <c r="U81" s="39"/>
      <c r="V81" s="150"/>
      <c r="AC81" s="10"/>
    </row>
    <row r="82" spans="2:29" s="1" customFormat="1" ht="15" customHeight="1" collapsed="1">
      <c r="B82" s="1263"/>
      <c r="C82" s="86" t="s">
        <v>254</v>
      </c>
      <c r="D82" s="1733">
        <v>93</v>
      </c>
      <c r="E82" s="45" t="s">
        <v>244</v>
      </c>
      <c r="F82" s="115" t="s">
        <v>245</v>
      </c>
      <c r="G82" s="101">
        <v>0.03</v>
      </c>
      <c r="H82" s="154">
        <f>+D82*Beds*(1+$D$17)*(1+$D$18)*(1+$D$19)*(1+G82)</f>
        <v>129946.25744959734</v>
      </c>
      <c r="I82" s="46">
        <v>0</v>
      </c>
      <c r="J82" s="46">
        <f>$D82*$D$12/12*(1+$D$17)*(1+$D$18)*(1+$D$19)</f>
        <v>8409.3538102500006</v>
      </c>
      <c r="K82" s="46">
        <f t="shared" ref="K82:U83" si="32">$D82*$D$12/12*(1+$D$17)*(1+$D$18)*(1+$D$19)</f>
        <v>8409.3538102500006</v>
      </c>
      <c r="L82" s="46">
        <f t="shared" si="32"/>
        <v>8409.3538102500006</v>
      </c>
      <c r="M82" s="46">
        <f t="shared" si="32"/>
        <v>8409.3538102500006</v>
      </c>
      <c r="N82" s="46">
        <f t="shared" si="32"/>
        <v>8409.3538102500006</v>
      </c>
      <c r="O82" s="46">
        <f t="shared" si="32"/>
        <v>8409.3538102500006</v>
      </c>
      <c r="P82" s="46">
        <f t="shared" si="32"/>
        <v>8409.3538102500006</v>
      </c>
      <c r="Q82" s="46">
        <f t="shared" si="32"/>
        <v>8409.3538102500006</v>
      </c>
      <c r="R82" s="46">
        <f t="shared" si="32"/>
        <v>8409.3538102500006</v>
      </c>
      <c r="S82" s="46">
        <f>$D82*$D$12/12*(1+$D$17)*(1+$D$18)*(1+$D$19)</f>
        <v>8409.3538102500006</v>
      </c>
      <c r="T82" s="46">
        <f t="shared" si="32"/>
        <v>8409.3538102500006</v>
      </c>
      <c r="U82" s="46">
        <f t="shared" si="32"/>
        <v>8409.3538102500006</v>
      </c>
      <c r="V82" s="150">
        <f>+SUM(I82:U82)</f>
        <v>100912.24572300001</v>
      </c>
      <c r="AC82" s="10"/>
    </row>
    <row r="83" spans="2:29" s="1" customFormat="1" ht="15" customHeight="1">
      <c r="B83" s="1263"/>
      <c r="C83" s="1182" t="s">
        <v>255</v>
      </c>
      <c r="D83" s="1739">
        <v>31</v>
      </c>
      <c r="E83" s="1027" t="s">
        <v>244</v>
      </c>
      <c r="F83" s="715" t="s">
        <v>245</v>
      </c>
      <c r="G83" s="130">
        <v>0.03</v>
      </c>
      <c r="H83" s="154">
        <f>+D83*Beds*(1+$D$17)*(1+$D$18)*(1+$D$19)*(1+G83)</f>
        <v>43315.419149865789</v>
      </c>
      <c r="I83" s="60">
        <v>0</v>
      </c>
      <c r="J83" s="46">
        <f>$D83*$D$12/12*(1+$D$17)*(1+$D$18)*(1+$D$19)</f>
        <v>2803.1179367499999</v>
      </c>
      <c r="K83" s="46">
        <f t="shared" si="32"/>
        <v>2803.1179367499999</v>
      </c>
      <c r="L83" s="46">
        <f t="shared" si="32"/>
        <v>2803.1179367499999</v>
      </c>
      <c r="M83" s="46">
        <f t="shared" si="32"/>
        <v>2803.1179367499999</v>
      </c>
      <c r="N83" s="46">
        <f t="shared" si="32"/>
        <v>2803.1179367499999</v>
      </c>
      <c r="O83" s="46">
        <f t="shared" si="32"/>
        <v>2803.1179367499999</v>
      </c>
      <c r="P83" s="46">
        <f t="shared" si="32"/>
        <v>2803.1179367499999</v>
      </c>
      <c r="Q83" s="46">
        <f t="shared" si="32"/>
        <v>2803.1179367499999</v>
      </c>
      <c r="R83" s="46">
        <f t="shared" si="32"/>
        <v>2803.1179367499999</v>
      </c>
      <c r="S83" s="46">
        <f>$D83*$D$12/12*(1+$D$17)*(1+$D$18)*(1+$D$19)</f>
        <v>2803.1179367499999</v>
      </c>
      <c r="T83" s="46">
        <f t="shared" si="32"/>
        <v>2803.1179367499999</v>
      </c>
      <c r="U83" s="46">
        <f t="shared" si="32"/>
        <v>2803.1179367499999</v>
      </c>
      <c r="V83" s="150">
        <f>+SUM(I83:U83)</f>
        <v>33637.415241000002</v>
      </c>
      <c r="AC83" s="10"/>
    </row>
    <row r="84" spans="2:29" s="8" customFormat="1" ht="15" customHeight="1">
      <c r="B84" s="1263"/>
      <c r="C84" s="89" t="s">
        <v>256</v>
      </c>
      <c r="D84" s="178">
        <f>+H84/Beds</f>
        <v>139.56309244000002</v>
      </c>
      <c r="E84" s="182" t="s">
        <v>244</v>
      </c>
      <c r="F84" s="183" t="s">
        <v>245</v>
      </c>
      <c r="G84" s="184">
        <v>0.03</v>
      </c>
      <c r="H84" s="216">
        <f>SUM(H82:H83)</f>
        <v>173261.67659946313</v>
      </c>
      <c r="I84" s="53">
        <v>0</v>
      </c>
      <c r="J84" s="1592">
        <f t="shared" ref="J84:U84" si="33">SUM(J82:J83)</f>
        <v>11212.471747</v>
      </c>
      <c r="K84" s="1592">
        <f t="shared" si="33"/>
        <v>11212.471747</v>
      </c>
      <c r="L84" s="1592">
        <f t="shared" si="33"/>
        <v>11212.471747</v>
      </c>
      <c r="M84" s="1592">
        <f t="shared" si="33"/>
        <v>11212.471747</v>
      </c>
      <c r="N84" s="1592">
        <f t="shared" si="33"/>
        <v>11212.471747</v>
      </c>
      <c r="O84" s="1592">
        <f t="shared" si="33"/>
        <v>11212.471747</v>
      </c>
      <c r="P84" s="1592">
        <f t="shared" si="33"/>
        <v>11212.471747</v>
      </c>
      <c r="Q84" s="1592">
        <f t="shared" si="33"/>
        <v>11212.471747</v>
      </c>
      <c r="R84" s="1592">
        <f t="shared" si="33"/>
        <v>11212.471747</v>
      </c>
      <c r="S84" s="1592">
        <f t="shared" si="33"/>
        <v>11212.471747</v>
      </c>
      <c r="T84" s="1592">
        <f t="shared" si="33"/>
        <v>11212.471747</v>
      </c>
      <c r="U84" s="1592">
        <f t="shared" si="33"/>
        <v>11212.471747</v>
      </c>
      <c r="V84" s="1593">
        <f>+SUM(I84:U84)</f>
        <v>134549.66096400001</v>
      </c>
      <c r="AC84" s="30"/>
    </row>
    <row r="85" spans="2:29" s="1" customFormat="1" ht="15" hidden="1" customHeight="1" outlineLevel="1">
      <c r="B85" s="1263"/>
      <c r="C85" s="86"/>
      <c r="D85" s="44"/>
      <c r="E85" s="45"/>
      <c r="F85" s="115"/>
      <c r="G85" s="101"/>
      <c r="H85" s="1179"/>
      <c r="I85" s="1178"/>
      <c r="J85" s="713"/>
      <c r="K85" s="46"/>
      <c r="L85" s="713"/>
      <c r="M85" s="46"/>
      <c r="N85" s="713"/>
      <c r="O85" s="46"/>
      <c r="P85" s="713"/>
      <c r="Q85" s="46"/>
      <c r="R85" s="713"/>
      <c r="S85" s="46"/>
      <c r="T85" s="714"/>
      <c r="U85" s="714"/>
      <c r="V85" s="150"/>
      <c r="AC85" s="10"/>
    </row>
    <row r="86" spans="2:29" s="1" customFormat="1" ht="15" customHeight="1" collapsed="1">
      <c r="B86" s="1263"/>
      <c r="C86" s="1026" t="s">
        <v>257</v>
      </c>
      <c r="D86" s="1264">
        <f>+D25*D24</f>
        <v>33.25</v>
      </c>
      <c r="E86" s="45" t="s">
        <v>244</v>
      </c>
      <c r="F86" s="174" t="s">
        <v>245</v>
      </c>
      <c r="G86" s="175">
        <v>0.03</v>
      </c>
      <c r="H86" s="160">
        <f>+D86*(1-D29)*D13*(1+D17)*(1+D18)*(1+D19)*(1+G86)</f>
        <v>30885.340494692253</v>
      </c>
      <c r="I86" s="98">
        <v>0</v>
      </c>
      <c r="J86" s="46">
        <f>$D86*($D$12)*((1+$D$17)*(1+$D$18)*(1+$D$19))</f>
        <v>36078.840540750003</v>
      </c>
      <c r="K86" s="98">
        <f t="shared" ref="K86:U86" si="34">$D86*K$56</f>
        <v>0</v>
      </c>
      <c r="L86" s="98">
        <f t="shared" si="34"/>
        <v>0</v>
      </c>
      <c r="M86" s="98">
        <f t="shared" si="34"/>
        <v>0</v>
      </c>
      <c r="N86" s="98">
        <f t="shared" si="34"/>
        <v>0</v>
      </c>
      <c r="O86" s="98">
        <f t="shared" si="34"/>
        <v>0</v>
      </c>
      <c r="P86" s="98">
        <f t="shared" si="34"/>
        <v>0</v>
      </c>
      <c r="Q86" s="98">
        <f t="shared" si="34"/>
        <v>0</v>
      </c>
      <c r="R86" s="98">
        <f t="shared" si="34"/>
        <v>0</v>
      </c>
      <c r="S86" s="98">
        <f t="shared" si="34"/>
        <v>0</v>
      </c>
      <c r="T86" s="176">
        <f t="shared" si="34"/>
        <v>0</v>
      </c>
      <c r="U86" s="176">
        <f t="shared" si="34"/>
        <v>0</v>
      </c>
      <c r="V86" s="177">
        <f>+SUM(I86:U86)</f>
        <v>36078.840540750003</v>
      </c>
      <c r="AC86" s="10"/>
    </row>
    <row r="87" spans="2:29" s="1" customFormat="1" ht="15" hidden="1" customHeight="1" outlineLevel="1">
      <c r="B87" s="1263"/>
      <c r="C87" s="86"/>
      <c r="D87" s="44"/>
      <c r="E87" s="45"/>
      <c r="F87" s="115"/>
      <c r="G87" s="101"/>
      <c r="H87" s="154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39"/>
      <c r="U87" s="39"/>
      <c r="V87" s="150"/>
      <c r="AC87" s="10"/>
    </row>
    <row r="88" spans="2:29" s="1" customFormat="1" ht="15" hidden="1" customHeight="1" outlineLevel="2">
      <c r="B88" s="1263"/>
      <c r="C88" s="86" t="s">
        <v>258</v>
      </c>
      <c r="D88" s="44">
        <f>+$D$26*0.5*SUM($D$27:$D$28)*12</f>
        <v>0</v>
      </c>
      <c r="E88" s="45" t="s">
        <v>244</v>
      </c>
      <c r="F88" s="115" t="s">
        <v>245</v>
      </c>
      <c r="G88" s="101">
        <v>0.03</v>
      </c>
      <c r="H88" s="154">
        <f t="shared" ref="H88:H94" si="35">+D88*$D$13*(1+$D$17)*(1+$D$18)*(1+$D$19)*(1+G88)</f>
        <v>0</v>
      </c>
      <c r="I88" s="46">
        <v>0</v>
      </c>
      <c r="J88" s="46">
        <f>+$D88*$D$12/12*(1+$D$17)*(1+$D$18)*(1+$D$19)</f>
        <v>0</v>
      </c>
      <c r="K88" s="46">
        <f t="shared" ref="K88:U88" si="36">+$D88*$D$12/12*(1+$D$17)*(1+$D$18)*(1+$D$19)</f>
        <v>0</v>
      </c>
      <c r="L88" s="46">
        <f t="shared" si="36"/>
        <v>0</v>
      </c>
      <c r="M88" s="46">
        <f t="shared" si="36"/>
        <v>0</v>
      </c>
      <c r="N88" s="46">
        <f t="shared" si="36"/>
        <v>0</v>
      </c>
      <c r="O88" s="46">
        <f t="shared" si="36"/>
        <v>0</v>
      </c>
      <c r="P88" s="46">
        <f t="shared" si="36"/>
        <v>0</v>
      </c>
      <c r="Q88" s="46">
        <f t="shared" si="36"/>
        <v>0</v>
      </c>
      <c r="R88" s="46">
        <f t="shared" si="36"/>
        <v>0</v>
      </c>
      <c r="S88" s="46">
        <f t="shared" si="36"/>
        <v>0</v>
      </c>
      <c r="T88" s="46">
        <f t="shared" si="36"/>
        <v>0</v>
      </c>
      <c r="U88" s="46">
        <f t="shared" si="36"/>
        <v>0</v>
      </c>
      <c r="V88" s="150">
        <f t="shared" ref="V88:V96" si="37">+SUM(I88:U88)</f>
        <v>0</v>
      </c>
      <c r="AC88" s="10"/>
    </row>
    <row r="89" spans="2:29" s="1" customFormat="1" ht="15" customHeight="1" collapsed="1">
      <c r="B89" s="1263"/>
      <c r="C89" s="86" t="s">
        <v>259</v>
      </c>
      <c r="D89" s="1730">
        <v>2</v>
      </c>
      <c r="E89" s="45" t="s">
        <v>244</v>
      </c>
      <c r="F89" s="115" t="s">
        <v>245</v>
      </c>
      <c r="G89" s="101">
        <v>0.03</v>
      </c>
      <c r="H89" s="154">
        <f>+D89*$D$13*(1+$D$17)*(1+$D$18)*(1+$D$19)*(1+G89)</f>
        <v>2653.9497739800008</v>
      </c>
      <c r="I89" s="46">
        <v>0</v>
      </c>
      <c r="J89" s="46">
        <f>$D89*$D$12/12*(1+$D$17)*(1+$D$18)*(1+$D$19)</f>
        <v>180.84631850000002</v>
      </c>
      <c r="K89" s="46">
        <f t="shared" ref="K89:U94" si="38">$D89*$D$12/12*(1+$D$17)*(1+$D$18)*(1+$D$19)</f>
        <v>180.84631850000002</v>
      </c>
      <c r="L89" s="46">
        <f t="shared" si="38"/>
        <v>180.84631850000002</v>
      </c>
      <c r="M89" s="46">
        <f t="shared" si="38"/>
        <v>180.84631850000002</v>
      </c>
      <c r="N89" s="46">
        <f t="shared" si="38"/>
        <v>180.84631850000002</v>
      </c>
      <c r="O89" s="46">
        <f t="shared" si="38"/>
        <v>180.84631850000002</v>
      </c>
      <c r="P89" s="46">
        <f t="shared" si="38"/>
        <v>180.84631850000002</v>
      </c>
      <c r="Q89" s="46">
        <f t="shared" si="38"/>
        <v>180.84631850000002</v>
      </c>
      <c r="R89" s="46">
        <f t="shared" si="38"/>
        <v>180.84631850000002</v>
      </c>
      <c r="S89" s="46">
        <f t="shared" si="38"/>
        <v>180.84631850000002</v>
      </c>
      <c r="T89" s="46">
        <f t="shared" si="38"/>
        <v>180.84631850000002</v>
      </c>
      <c r="U89" s="46">
        <f t="shared" si="38"/>
        <v>180.84631850000002</v>
      </c>
      <c r="V89" s="150">
        <f t="shared" si="37"/>
        <v>2170.1558220000002</v>
      </c>
      <c r="AC89" s="10"/>
    </row>
    <row r="90" spans="2:29" s="1" customFormat="1" ht="15" customHeight="1">
      <c r="B90" s="1263"/>
      <c r="C90" s="86" t="s">
        <v>260</v>
      </c>
      <c r="D90" s="1730">
        <v>22</v>
      </c>
      <c r="E90" s="45" t="s">
        <v>244</v>
      </c>
      <c r="F90" s="115" t="s">
        <v>245</v>
      </c>
      <c r="G90" s="101">
        <v>0.03</v>
      </c>
      <c r="H90" s="154">
        <f t="shared" si="35"/>
        <v>29193.44751378</v>
      </c>
      <c r="I90" s="46">
        <v>0</v>
      </c>
      <c r="J90" s="46">
        <f t="shared" ref="J90:U90" si="39">$D90*$D$12/12*(1+$D$17)*(1+$D$18)*(1+$D$19)</f>
        <v>1989.3095035000001</v>
      </c>
      <c r="K90" s="46">
        <f t="shared" si="39"/>
        <v>1989.3095035000001</v>
      </c>
      <c r="L90" s="46">
        <f t="shared" si="39"/>
        <v>1989.3095035000001</v>
      </c>
      <c r="M90" s="46">
        <f t="shared" si="39"/>
        <v>1989.3095035000001</v>
      </c>
      <c r="N90" s="46">
        <f t="shared" si="39"/>
        <v>1989.3095035000001</v>
      </c>
      <c r="O90" s="46">
        <f t="shared" si="39"/>
        <v>1989.3095035000001</v>
      </c>
      <c r="P90" s="46">
        <f t="shared" si="39"/>
        <v>1989.3095035000001</v>
      </c>
      <c r="Q90" s="46">
        <f t="shared" si="39"/>
        <v>1989.3095035000001</v>
      </c>
      <c r="R90" s="46">
        <f t="shared" si="39"/>
        <v>1989.3095035000001</v>
      </c>
      <c r="S90" s="46">
        <f t="shared" si="39"/>
        <v>1989.3095035000001</v>
      </c>
      <c r="T90" s="46">
        <f t="shared" si="39"/>
        <v>1989.3095035000001</v>
      </c>
      <c r="U90" s="46">
        <f t="shared" si="39"/>
        <v>1989.3095035000001</v>
      </c>
      <c r="V90" s="150">
        <f t="shared" si="37"/>
        <v>23871.714042000003</v>
      </c>
      <c r="AC90" s="10"/>
    </row>
    <row r="91" spans="2:29" s="1" customFormat="1" ht="15" customHeight="1">
      <c r="B91" s="1263"/>
      <c r="C91" s="86" t="s">
        <v>261</v>
      </c>
      <c r="D91" s="1730">
        <v>11</v>
      </c>
      <c r="E91" s="45" t="s">
        <v>244</v>
      </c>
      <c r="F91" s="115" t="s">
        <v>245</v>
      </c>
      <c r="G91" s="101">
        <v>0.03</v>
      </c>
      <c r="H91" s="154">
        <f t="shared" si="35"/>
        <v>14596.72375689</v>
      </c>
      <c r="I91" s="46">
        <v>0</v>
      </c>
      <c r="J91" s="46">
        <f>$D91*$D$12/12*(1+$D$17)*(1+$D$18)*(1+$D$19)</f>
        <v>994.65475175000006</v>
      </c>
      <c r="K91" s="46">
        <f t="shared" si="38"/>
        <v>994.65475175000006</v>
      </c>
      <c r="L91" s="46">
        <f t="shared" si="38"/>
        <v>994.65475175000006</v>
      </c>
      <c r="M91" s="46">
        <f t="shared" si="38"/>
        <v>994.65475175000006</v>
      </c>
      <c r="N91" s="46">
        <f t="shared" si="38"/>
        <v>994.65475175000006</v>
      </c>
      <c r="O91" s="46">
        <f t="shared" si="38"/>
        <v>994.65475175000006</v>
      </c>
      <c r="P91" s="46">
        <f t="shared" si="38"/>
        <v>994.65475175000006</v>
      </c>
      <c r="Q91" s="46">
        <f t="shared" si="38"/>
        <v>994.65475175000006</v>
      </c>
      <c r="R91" s="46">
        <f t="shared" si="38"/>
        <v>994.65475175000006</v>
      </c>
      <c r="S91" s="46">
        <f t="shared" si="38"/>
        <v>994.65475175000006</v>
      </c>
      <c r="T91" s="46">
        <f t="shared" si="38"/>
        <v>994.65475175000006</v>
      </c>
      <c r="U91" s="46">
        <f t="shared" si="38"/>
        <v>994.65475175000006</v>
      </c>
      <c r="V91" s="150">
        <f t="shared" si="37"/>
        <v>11935.857021000002</v>
      </c>
      <c r="AC91" s="10"/>
    </row>
    <row r="92" spans="2:29" s="1" customFormat="1" ht="15" customHeight="1">
      <c r="B92" s="1263"/>
      <c r="C92" s="86" t="s">
        <v>262</v>
      </c>
      <c r="D92" s="1730">
        <v>23</v>
      </c>
      <c r="E92" s="45" t="s">
        <v>244</v>
      </c>
      <c r="F92" s="115" t="s">
        <v>245</v>
      </c>
      <c r="G92" s="101">
        <v>0.03</v>
      </c>
      <c r="H92" s="154">
        <f t="shared" si="35"/>
        <v>30520.422400770007</v>
      </c>
      <c r="I92" s="46">
        <v>0</v>
      </c>
      <c r="J92" s="46">
        <f>+$D92*$D$12/12*(1+$D$17)*(1+$D$18)*(1+$D$19)</f>
        <v>2079.7326627500001</v>
      </c>
      <c r="K92" s="46">
        <f t="shared" ref="K92:U92" si="40">+$D92*$D$12/12*(1+$D$17)*(1+$D$18)*(1+$D$19)</f>
        <v>2079.7326627500001</v>
      </c>
      <c r="L92" s="46">
        <f t="shared" si="40"/>
        <v>2079.7326627500001</v>
      </c>
      <c r="M92" s="46">
        <f t="shared" si="40"/>
        <v>2079.7326627500001</v>
      </c>
      <c r="N92" s="46">
        <f t="shared" si="40"/>
        <v>2079.7326627500001</v>
      </c>
      <c r="O92" s="46">
        <f t="shared" si="40"/>
        <v>2079.7326627500001</v>
      </c>
      <c r="P92" s="46">
        <f t="shared" si="40"/>
        <v>2079.7326627500001</v>
      </c>
      <c r="Q92" s="46">
        <f t="shared" si="40"/>
        <v>2079.7326627500001</v>
      </c>
      <c r="R92" s="46">
        <f t="shared" si="40"/>
        <v>2079.7326627500001</v>
      </c>
      <c r="S92" s="46">
        <f t="shared" si="40"/>
        <v>2079.7326627500001</v>
      </c>
      <c r="T92" s="46">
        <f t="shared" si="40"/>
        <v>2079.7326627500001</v>
      </c>
      <c r="U92" s="46">
        <f t="shared" si="40"/>
        <v>2079.7326627500001</v>
      </c>
      <c r="V92" s="150">
        <f t="shared" si="37"/>
        <v>24956.791953000004</v>
      </c>
      <c r="AC92" s="10"/>
    </row>
    <row r="93" spans="2:29" s="1" customFormat="1" ht="15" hidden="1" customHeight="1" outlineLevel="2">
      <c r="B93" s="1263"/>
      <c r="C93" s="86" t="s">
        <v>263</v>
      </c>
      <c r="D93" s="1730">
        <v>0</v>
      </c>
      <c r="E93" s="45" t="s">
        <v>244</v>
      </c>
      <c r="F93" s="115" t="s">
        <v>245</v>
      </c>
      <c r="G93" s="101">
        <v>0.03</v>
      </c>
      <c r="H93" s="154">
        <f t="shared" si="35"/>
        <v>0</v>
      </c>
      <c r="I93" s="46">
        <v>0</v>
      </c>
      <c r="J93" s="46">
        <f>$D93*$D$12/12*(1+$D$17)*(1+$D$18)*(1+$D$19)</f>
        <v>0</v>
      </c>
      <c r="K93" s="46">
        <f t="shared" si="38"/>
        <v>0</v>
      </c>
      <c r="L93" s="46">
        <f t="shared" si="38"/>
        <v>0</v>
      </c>
      <c r="M93" s="46">
        <f t="shared" si="38"/>
        <v>0</v>
      </c>
      <c r="N93" s="46">
        <f t="shared" si="38"/>
        <v>0</v>
      </c>
      <c r="O93" s="46">
        <f t="shared" si="38"/>
        <v>0</v>
      </c>
      <c r="P93" s="46">
        <f t="shared" si="38"/>
        <v>0</v>
      </c>
      <c r="Q93" s="46">
        <f t="shared" si="38"/>
        <v>0</v>
      </c>
      <c r="R93" s="46">
        <f t="shared" si="38"/>
        <v>0</v>
      </c>
      <c r="S93" s="46">
        <f t="shared" si="38"/>
        <v>0</v>
      </c>
      <c r="T93" s="46">
        <f t="shared" si="38"/>
        <v>0</v>
      </c>
      <c r="U93" s="46">
        <f t="shared" si="38"/>
        <v>0</v>
      </c>
      <c r="V93" s="150">
        <f t="shared" si="37"/>
        <v>0</v>
      </c>
      <c r="AC93" s="10"/>
    </row>
    <row r="94" spans="2:29" s="1" customFormat="1" ht="15" hidden="1" customHeight="1" outlineLevel="2">
      <c r="B94" s="1263"/>
      <c r="C94" s="86" t="s">
        <v>264</v>
      </c>
      <c r="D94" s="1730">
        <v>0</v>
      </c>
      <c r="E94" s="45" t="s">
        <v>244</v>
      </c>
      <c r="F94" s="115" t="s">
        <v>245</v>
      </c>
      <c r="G94" s="101">
        <v>0.03</v>
      </c>
      <c r="H94" s="154">
        <f t="shared" si="35"/>
        <v>0</v>
      </c>
      <c r="I94" s="46">
        <v>0</v>
      </c>
      <c r="J94" s="46">
        <f>$D94*$D$12/12*(1+$D$17)*(1+$D$18)*(1+$D$19)</f>
        <v>0</v>
      </c>
      <c r="K94" s="46">
        <f t="shared" si="38"/>
        <v>0</v>
      </c>
      <c r="L94" s="46">
        <f t="shared" si="38"/>
        <v>0</v>
      </c>
      <c r="M94" s="46">
        <f t="shared" si="38"/>
        <v>0</v>
      </c>
      <c r="N94" s="46">
        <f t="shared" si="38"/>
        <v>0</v>
      </c>
      <c r="O94" s="46">
        <f t="shared" si="38"/>
        <v>0</v>
      </c>
      <c r="P94" s="46">
        <f t="shared" si="38"/>
        <v>0</v>
      </c>
      <c r="Q94" s="46">
        <f t="shared" si="38"/>
        <v>0</v>
      </c>
      <c r="R94" s="46">
        <f t="shared" si="38"/>
        <v>0</v>
      </c>
      <c r="S94" s="46">
        <f t="shared" si="38"/>
        <v>0</v>
      </c>
      <c r="T94" s="46">
        <f t="shared" si="38"/>
        <v>0</v>
      </c>
      <c r="U94" s="46">
        <f t="shared" si="38"/>
        <v>0</v>
      </c>
      <c r="V94" s="150">
        <f t="shared" si="37"/>
        <v>0</v>
      </c>
      <c r="AC94" s="10"/>
    </row>
    <row r="95" spans="2:29" s="1" customFormat="1" ht="15" customHeight="1" collapsed="1">
      <c r="B95" s="1263"/>
      <c r="C95" s="86" t="s">
        <v>265</v>
      </c>
      <c r="D95" s="1730">
        <v>4</v>
      </c>
      <c r="E95" s="45" t="s">
        <v>244</v>
      </c>
      <c r="F95" s="115" t="s">
        <v>245</v>
      </c>
      <c r="G95" s="101">
        <v>0.03</v>
      </c>
      <c r="H95" s="154">
        <f>+D95*$D$13*(1+$D$17)*(1+$D$18)*(1+$D$19)*(1+G95)</f>
        <v>5307.8995479600017</v>
      </c>
      <c r="I95" s="46">
        <v>0</v>
      </c>
      <c r="J95" s="46">
        <f>$D95*$D$12/12*(1+$D$17)*(1+$D$18)*(1+$D$19)</f>
        <v>361.69263700000005</v>
      </c>
      <c r="K95" s="46">
        <f t="shared" ref="J95:U104" si="41">$D95*$D$12/12*(1+$D$17)*(1+$D$18)*(1+$D$19)</f>
        <v>361.69263700000005</v>
      </c>
      <c r="L95" s="46">
        <f t="shared" si="41"/>
        <v>361.69263700000005</v>
      </c>
      <c r="M95" s="46">
        <f t="shared" si="41"/>
        <v>361.69263700000005</v>
      </c>
      <c r="N95" s="46">
        <f t="shared" si="41"/>
        <v>361.69263700000005</v>
      </c>
      <c r="O95" s="46">
        <f t="shared" si="41"/>
        <v>361.69263700000005</v>
      </c>
      <c r="P95" s="46">
        <f t="shared" si="41"/>
        <v>361.69263700000005</v>
      </c>
      <c r="Q95" s="46">
        <f t="shared" si="41"/>
        <v>361.69263700000005</v>
      </c>
      <c r="R95" s="46">
        <f t="shared" si="41"/>
        <v>361.69263700000005</v>
      </c>
      <c r="S95" s="46">
        <f t="shared" si="41"/>
        <v>361.69263700000005</v>
      </c>
      <c r="T95" s="46">
        <f t="shared" si="41"/>
        <v>361.69263700000005</v>
      </c>
      <c r="U95" s="46">
        <f t="shared" si="41"/>
        <v>361.69263700000005</v>
      </c>
      <c r="V95" s="150">
        <f t="shared" si="37"/>
        <v>4340.3116440000003</v>
      </c>
      <c r="AC95" s="10"/>
    </row>
    <row r="96" spans="2:29" s="1" customFormat="1" ht="15" hidden="1" customHeight="1" outlineLevel="2">
      <c r="B96" s="1263"/>
      <c r="C96" s="86" t="s">
        <v>266</v>
      </c>
      <c r="D96" s="1730">
        <v>0</v>
      </c>
      <c r="E96" s="45" t="s">
        <v>244</v>
      </c>
      <c r="F96" s="115" t="s">
        <v>245</v>
      </c>
      <c r="G96" s="101">
        <v>0.03</v>
      </c>
      <c r="H96" s="154">
        <f>+D96*$D$13*(1+$D$17)*(1+$D$18)*(1+$D$19)*(1+G96)</f>
        <v>0</v>
      </c>
      <c r="I96" s="46">
        <v>0</v>
      </c>
      <c r="J96" s="46">
        <f t="shared" si="41"/>
        <v>0</v>
      </c>
      <c r="K96" s="46">
        <f t="shared" si="41"/>
        <v>0</v>
      </c>
      <c r="L96" s="46">
        <f t="shared" si="41"/>
        <v>0</v>
      </c>
      <c r="M96" s="46">
        <f t="shared" si="41"/>
        <v>0</v>
      </c>
      <c r="N96" s="46">
        <f t="shared" si="41"/>
        <v>0</v>
      </c>
      <c r="O96" s="46">
        <f t="shared" si="41"/>
        <v>0</v>
      </c>
      <c r="P96" s="46">
        <f t="shared" si="41"/>
        <v>0</v>
      </c>
      <c r="Q96" s="46">
        <f t="shared" si="41"/>
        <v>0</v>
      </c>
      <c r="R96" s="46">
        <f t="shared" si="41"/>
        <v>0</v>
      </c>
      <c r="S96" s="46">
        <f t="shared" si="41"/>
        <v>0</v>
      </c>
      <c r="T96" s="46">
        <f t="shared" si="41"/>
        <v>0</v>
      </c>
      <c r="U96" s="46">
        <f t="shared" si="41"/>
        <v>0</v>
      </c>
      <c r="V96" s="150">
        <f t="shared" si="37"/>
        <v>0</v>
      </c>
      <c r="AC96" s="10"/>
    </row>
    <row r="97" spans="2:34" s="1" customFormat="1" ht="15" customHeight="1" collapsed="1">
      <c r="B97" s="1263"/>
      <c r="C97" s="86" t="s">
        <v>267</v>
      </c>
      <c r="D97" s="1730">
        <v>40</v>
      </c>
      <c r="E97" s="45" t="s">
        <v>244</v>
      </c>
      <c r="F97" s="115" t="s">
        <v>245</v>
      </c>
      <c r="G97" s="101">
        <v>0.03</v>
      </c>
      <c r="H97" s="154">
        <f t="shared" ref="H97:H102" si="42">+D97*$D$13*(1+$D$17)*(1+$D$18)*(1+$D$19)*(1+G97)</f>
        <v>53078.995479600002</v>
      </c>
      <c r="I97" s="46">
        <v>0</v>
      </c>
      <c r="J97" s="46">
        <f t="shared" si="41"/>
        <v>3616.9263700000001</v>
      </c>
      <c r="K97" s="46">
        <f t="shared" si="41"/>
        <v>3616.9263700000001</v>
      </c>
      <c r="L97" s="46">
        <f t="shared" si="41"/>
        <v>3616.9263700000001</v>
      </c>
      <c r="M97" s="46">
        <f t="shared" si="41"/>
        <v>3616.9263700000001</v>
      </c>
      <c r="N97" s="46">
        <f t="shared" si="41"/>
        <v>3616.9263700000001</v>
      </c>
      <c r="O97" s="46">
        <f t="shared" si="41"/>
        <v>3616.9263700000001</v>
      </c>
      <c r="P97" s="46">
        <f t="shared" si="41"/>
        <v>3616.9263700000001</v>
      </c>
      <c r="Q97" s="46">
        <f t="shared" si="41"/>
        <v>3616.9263700000001</v>
      </c>
      <c r="R97" s="46">
        <f t="shared" si="41"/>
        <v>3616.9263700000001</v>
      </c>
      <c r="S97" s="46">
        <f t="shared" si="41"/>
        <v>3616.9263700000001</v>
      </c>
      <c r="T97" s="46">
        <f t="shared" si="41"/>
        <v>3616.9263700000001</v>
      </c>
      <c r="U97" s="46">
        <f t="shared" si="41"/>
        <v>3616.9263700000001</v>
      </c>
      <c r="V97" s="150">
        <f t="shared" ref="V97:V102" si="43">+SUM(I97:U97)</f>
        <v>43403.116440000005</v>
      </c>
      <c r="AC97" s="10"/>
    </row>
    <row r="98" spans="2:34" s="1" customFormat="1" ht="15" customHeight="1">
      <c r="B98" s="1263"/>
      <c r="C98" s="86" t="s">
        <v>268</v>
      </c>
      <c r="D98" s="1730">
        <v>1</v>
      </c>
      <c r="E98" s="45" t="s">
        <v>244</v>
      </c>
      <c r="F98" s="115" t="s">
        <v>245</v>
      </c>
      <c r="G98" s="101">
        <v>0.03</v>
      </c>
      <c r="H98" s="154">
        <f t="shared" si="42"/>
        <v>1326.9748869900004</v>
      </c>
      <c r="I98" s="46">
        <v>0</v>
      </c>
      <c r="J98" s="46">
        <f t="shared" si="41"/>
        <v>90.423159250000012</v>
      </c>
      <c r="K98" s="46">
        <f t="shared" si="41"/>
        <v>90.423159250000012</v>
      </c>
      <c r="L98" s="46">
        <f t="shared" si="41"/>
        <v>90.423159250000012</v>
      </c>
      <c r="M98" s="46">
        <f t="shared" si="41"/>
        <v>90.423159250000012</v>
      </c>
      <c r="N98" s="46">
        <f t="shared" si="41"/>
        <v>90.423159250000012</v>
      </c>
      <c r="O98" s="46">
        <f t="shared" si="41"/>
        <v>90.423159250000012</v>
      </c>
      <c r="P98" s="46">
        <f t="shared" si="41"/>
        <v>90.423159250000012</v>
      </c>
      <c r="Q98" s="46">
        <f t="shared" si="41"/>
        <v>90.423159250000012</v>
      </c>
      <c r="R98" s="46">
        <f t="shared" si="41"/>
        <v>90.423159250000012</v>
      </c>
      <c r="S98" s="46">
        <f t="shared" si="41"/>
        <v>90.423159250000012</v>
      </c>
      <c r="T98" s="46">
        <f t="shared" si="41"/>
        <v>90.423159250000012</v>
      </c>
      <c r="U98" s="46">
        <f t="shared" si="41"/>
        <v>90.423159250000012</v>
      </c>
      <c r="V98" s="150">
        <f t="shared" si="43"/>
        <v>1085.0779110000001</v>
      </c>
      <c r="AC98" s="10"/>
    </row>
    <row r="99" spans="2:34" s="1" customFormat="1" ht="15" customHeight="1">
      <c r="B99" s="1263"/>
      <c r="C99" s="86" t="s">
        <v>269</v>
      </c>
      <c r="D99" s="1730">
        <v>4</v>
      </c>
      <c r="E99" s="45" t="s">
        <v>244</v>
      </c>
      <c r="F99" s="115" t="s">
        <v>245</v>
      </c>
      <c r="G99" s="101">
        <v>0.03</v>
      </c>
      <c r="H99" s="154">
        <f>+D99*$D$13*(1+$D$17)*(1+$D$18)*(1+$D$19)*(1+G99)</f>
        <v>5307.8995479600017</v>
      </c>
      <c r="I99" s="46">
        <v>0</v>
      </c>
      <c r="J99" s="46">
        <f t="shared" si="41"/>
        <v>361.69263700000005</v>
      </c>
      <c r="K99" s="46">
        <f t="shared" si="41"/>
        <v>361.69263700000005</v>
      </c>
      <c r="L99" s="46">
        <f t="shared" si="41"/>
        <v>361.69263700000005</v>
      </c>
      <c r="M99" s="46">
        <f t="shared" si="41"/>
        <v>361.69263700000005</v>
      </c>
      <c r="N99" s="46">
        <f t="shared" si="41"/>
        <v>361.69263700000005</v>
      </c>
      <c r="O99" s="46">
        <f t="shared" si="41"/>
        <v>361.69263700000005</v>
      </c>
      <c r="P99" s="46">
        <f t="shared" si="41"/>
        <v>361.69263700000005</v>
      </c>
      <c r="Q99" s="46">
        <f t="shared" si="41"/>
        <v>361.69263700000005</v>
      </c>
      <c r="R99" s="46">
        <f t="shared" si="41"/>
        <v>361.69263700000005</v>
      </c>
      <c r="S99" s="46">
        <f t="shared" si="41"/>
        <v>361.69263700000005</v>
      </c>
      <c r="T99" s="46">
        <f t="shared" si="41"/>
        <v>361.69263700000005</v>
      </c>
      <c r="U99" s="46">
        <f t="shared" si="41"/>
        <v>361.69263700000005</v>
      </c>
      <c r="V99" s="150">
        <f t="shared" si="43"/>
        <v>4340.3116440000003</v>
      </c>
      <c r="AC99" s="10"/>
    </row>
    <row r="100" spans="2:34" s="1" customFormat="1" ht="15" customHeight="1">
      <c r="B100" s="1263"/>
      <c r="C100" s="86" t="s">
        <v>823</v>
      </c>
      <c r="D100" s="1730">
        <v>156</v>
      </c>
      <c r="E100" s="45" t="s">
        <v>244</v>
      </c>
      <c r="F100" s="115" t="s">
        <v>245</v>
      </c>
      <c r="G100" s="101">
        <v>0.03</v>
      </c>
      <c r="H100" s="154">
        <f t="shared" si="42"/>
        <v>207008.08237044004</v>
      </c>
      <c r="I100" s="46">
        <v>0</v>
      </c>
      <c r="J100" s="46">
        <f t="shared" si="41"/>
        <v>14106.012843</v>
      </c>
      <c r="K100" s="46">
        <f t="shared" si="41"/>
        <v>14106.012843</v>
      </c>
      <c r="L100" s="46">
        <f t="shared" si="41"/>
        <v>14106.012843</v>
      </c>
      <c r="M100" s="46">
        <f t="shared" si="41"/>
        <v>14106.012843</v>
      </c>
      <c r="N100" s="46">
        <f t="shared" si="41"/>
        <v>14106.012843</v>
      </c>
      <c r="O100" s="46">
        <f t="shared" si="41"/>
        <v>14106.012843</v>
      </c>
      <c r="P100" s="46">
        <f t="shared" si="41"/>
        <v>14106.012843</v>
      </c>
      <c r="Q100" s="46">
        <f t="shared" si="41"/>
        <v>14106.012843</v>
      </c>
      <c r="R100" s="46">
        <f t="shared" si="41"/>
        <v>14106.012843</v>
      </c>
      <c r="S100" s="46">
        <f t="shared" si="41"/>
        <v>14106.012843</v>
      </c>
      <c r="T100" s="46">
        <f t="shared" si="41"/>
        <v>14106.012843</v>
      </c>
      <c r="U100" s="46">
        <f t="shared" si="41"/>
        <v>14106.012843</v>
      </c>
      <c r="V100" s="150">
        <f t="shared" si="43"/>
        <v>169272.15411600002</v>
      </c>
      <c r="AC100" s="10"/>
    </row>
    <row r="101" spans="2:34" s="1" customFormat="1" ht="15" hidden="1" customHeight="1" outlineLevel="2">
      <c r="B101" s="1263"/>
      <c r="C101" s="86" t="s">
        <v>270</v>
      </c>
      <c r="D101" s="1730">
        <v>0</v>
      </c>
      <c r="E101" s="45" t="s">
        <v>244</v>
      </c>
      <c r="F101" s="115" t="s">
        <v>245</v>
      </c>
      <c r="G101" s="101">
        <v>0.03</v>
      </c>
      <c r="H101" s="154">
        <f t="shared" si="42"/>
        <v>0</v>
      </c>
      <c r="I101" s="46">
        <v>0</v>
      </c>
      <c r="J101" s="46">
        <f t="shared" si="41"/>
        <v>0</v>
      </c>
      <c r="K101" s="46">
        <f t="shared" si="41"/>
        <v>0</v>
      </c>
      <c r="L101" s="46">
        <f t="shared" si="41"/>
        <v>0</v>
      </c>
      <c r="M101" s="46">
        <f t="shared" si="41"/>
        <v>0</v>
      </c>
      <c r="N101" s="46">
        <f t="shared" si="41"/>
        <v>0</v>
      </c>
      <c r="O101" s="46">
        <f t="shared" si="41"/>
        <v>0</v>
      </c>
      <c r="P101" s="46">
        <f t="shared" si="41"/>
        <v>0</v>
      </c>
      <c r="Q101" s="46">
        <f t="shared" si="41"/>
        <v>0</v>
      </c>
      <c r="R101" s="46">
        <f t="shared" si="41"/>
        <v>0</v>
      </c>
      <c r="S101" s="46">
        <f t="shared" si="41"/>
        <v>0</v>
      </c>
      <c r="T101" s="46">
        <f t="shared" si="41"/>
        <v>0</v>
      </c>
      <c r="U101" s="46">
        <f t="shared" si="41"/>
        <v>0</v>
      </c>
      <c r="V101" s="150">
        <f t="shared" si="43"/>
        <v>0</v>
      </c>
      <c r="AC101" s="10"/>
    </row>
    <row r="102" spans="2:34" s="1" customFormat="1" ht="15" hidden="1" customHeight="1" outlineLevel="2">
      <c r="B102" s="1263"/>
      <c r="C102" s="86" t="s">
        <v>271</v>
      </c>
      <c r="D102" s="1730">
        <v>0</v>
      </c>
      <c r="E102" s="45" t="s">
        <v>244</v>
      </c>
      <c r="F102" s="115" t="s">
        <v>245</v>
      </c>
      <c r="G102" s="101">
        <v>0.03</v>
      </c>
      <c r="H102" s="154">
        <f t="shared" si="42"/>
        <v>0</v>
      </c>
      <c r="I102" s="46">
        <v>0</v>
      </c>
      <c r="J102" s="46">
        <f t="shared" si="41"/>
        <v>0</v>
      </c>
      <c r="K102" s="46">
        <f t="shared" si="41"/>
        <v>0</v>
      </c>
      <c r="L102" s="46">
        <f t="shared" si="41"/>
        <v>0</v>
      </c>
      <c r="M102" s="46">
        <f t="shared" si="41"/>
        <v>0</v>
      </c>
      <c r="N102" s="46">
        <f t="shared" si="41"/>
        <v>0</v>
      </c>
      <c r="O102" s="46">
        <f t="shared" si="41"/>
        <v>0</v>
      </c>
      <c r="P102" s="46">
        <f t="shared" si="41"/>
        <v>0</v>
      </c>
      <c r="Q102" s="46">
        <f t="shared" si="41"/>
        <v>0</v>
      </c>
      <c r="R102" s="46">
        <f t="shared" si="41"/>
        <v>0</v>
      </c>
      <c r="S102" s="46">
        <f t="shared" si="41"/>
        <v>0</v>
      </c>
      <c r="T102" s="46">
        <f t="shared" si="41"/>
        <v>0</v>
      </c>
      <c r="U102" s="46">
        <f t="shared" si="41"/>
        <v>0</v>
      </c>
      <c r="V102" s="150">
        <f t="shared" si="43"/>
        <v>0</v>
      </c>
      <c r="AC102" s="10"/>
    </row>
    <row r="103" spans="2:34" s="1" customFormat="1" ht="15" customHeight="1" collapsed="1">
      <c r="B103" s="1263"/>
      <c r="C103" s="86" t="s">
        <v>196</v>
      </c>
      <c r="D103" s="1730">
        <v>40</v>
      </c>
      <c r="E103" s="45" t="s">
        <v>244</v>
      </c>
      <c r="F103" s="115" t="s">
        <v>245</v>
      </c>
      <c r="G103" s="101">
        <v>0.03</v>
      </c>
      <c r="H103" s="154">
        <f>+D103*$D$13*(1+$D$17)*(1+$D$18)*(1+$D$19)*(1+G103)</f>
        <v>53078.995479600002</v>
      </c>
      <c r="I103" s="46">
        <v>0</v>
      </c>
      <c r="J103" s="46">
        <f>+$D103*($D$24*$D$12)/12*(1+$D$17)*(1+$D$18)*(1+$D$19)</f>
        <v>343.60800515000005</v>
      </c>
      <c r="K103" s="46">
        <f t="shared" ref="K103:U103" si="44">+$D103*($D$24*$D$12)/12*(1+$D$17)*(1+$D$18)*(1+$D$19)</f>
        <v>343.60800515000005</v>
      </c>
      <c r="L103" s="46">
        <f t="shared" si="44"/>
        <v>343.60800515000005</v>
      </c>
      <c r="M103" s="46">
        <f t="shared" si="44"/>
        <v>343.60800515000005</v>
      </c>
      <c r="N103" s="46">
        <f t="shared" si="44"/>
        <v>343.60800515000005</v>
      </c>
      <c r="O103" s="46">
        <f t="shared" si="44"/>
        <v>343.60800515000005</v>
      </c>
      <c r="P103" s="46">
        <f t="shared" si="44"/>
        <v>343.60800515000005</v>
      </c>
      <c r="Q103" s="46">
        <f t="shared" si="44"/>
        <v>343.60800515000005</v>
      </c>
      <c r="R103" s="46">
        <f t="shared" si="44"/>
        <v>343.60800515000005</v>
      </c>
      <c r="S103" s="46">
        <f t="shared" si="44"/>
        <v>343.60800515000005</v>
      </c>
      <c r="T103" s="46">
        <f t="shared" si="44"/>
        <v>343.60800515000005</v>
      </c>
      <c r="U103" s="46">
        <f t="shared" si="44"/>
        <v>343.60800515000005</v>
      </c>
      <c r="V103" s="150">
        <f>+SUM(I103:U103)</f>
        <v>4123.2960618000016</v>
      </c>
      <c r="AC103" s="10"/>
    </row>
    <row r="104" spans="2:34" s="1" customFormat="1" ht="15" hidden="1" customHeight="1" outlineLevel="2">
      <c r="B104" s="1263"/>
      <c r="C104" s="86" t="s">
        <v>253</v>
      </c>
      <c r="D104" s="1730">
        <v>0</v>
      </c>
      <c r="E104" s="45" t="s">
        <v>244</v>
      </c>
      <c r="F104" s="115" t="s">
        <v>245</v>
      </c>
      <c r="G104" s="101">
        <v>0.03</v>
      </c>
      <c r="H104" s="154">
        <f>+D104*$D$13*(1+$D$17)*(1+$D$18)*(1+$D$19)*(1+G104)</f>
        <v>0</v>
      </c>
      <c r="I104" s="46">
        <v>0</v>
      </c>
      <c r="J104" s="46">
        <f t="shared" si="41"/>
        <v>0</v>
      </c>
      <c r="K104" s="46">
        <f t="shared" si="41"/>
        <v>0</v>
      </c>
      <c r="L104" s="46">
        <f t="shared" si="41"/>
        <v>0</v>
      </c>
      <c r="M104" s="46">
        <f t="shared" si="41"/>
        <v>0</v>
      </c>
      <c r="N104" s="46">
        <f t="shared" si="41"/>
        <v>0</v>
      </c>
      <c r="O104" s="46">
        <f t="shared" si="41"/>
        <v>0</v>
      </c>
      <c r="P104" s="46">
        <f t="shared" si="41"/>
        <v>0</v>
      </c>
      <c r="Q104" s="46">
        <f t="shared" si="41"/>
        <v>0</v>
      </c>
      <c r="R104" s="46">
        <f t="shared" si="41"/>
        <v>0</v>
      </c>
      <c r="S104" s="46">
        <f t="shared" si="41"/>
        <v>0</v>
      </c>
      <c r="T104" s="46">
        <f t="shared" si="41"/>
        <v>0</v>
      </c>
      <c r="U104" s="46">
        <f t="shared" si="41"/>
        <v>0</v>
      </c>
      <c r="V104" s="150">
        <f>+SUM(I104:U104)</f>
        <v>0</v>
      </c>
      <c r="AC104" s="10"/>
    </row>
    <row r="105" spans="2:34" s="1" customFormat="1" ht="15" hidden="1" customHeight="1" outlineLevel="1" collapsed="1">
      <c r="B105" s="1247"/>
      <c r="C105" s="87"/>
      <c r="D105" s="74"/>
      <c r="E105" s="21"/>
      <c r="F105" s="110"/>
      <c r="G105" s="134"/>
      <c r="H105" s="152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1"/>
      <c r="U105" s="61"/>
      <c r="V105" s="163"/>
      <c r="AH105" s="10"/>
    </row>
    <row r="106" spans="2:34" s="8" customFormat="1" ht="15" customHeight="1" collapsed="1">
      <c r="B106" s="1248"/>
      <c r="C106" s="89" t="s">
        <v>136</v>
      </c>
      <c r="D106" s="181">
        <f>H106/Beds</f>
        <v>323.87200045248034</v>
      </c>
      <c r="E106" s="182" t="s">
        <v>244</v>
      </c>
      <c r="F106" s="183" t="s">
        <v>245</v>
      </c>
      <c r="G106" s="184">
        <v>0.03</v>
      </c>
      <c r="H106" s="216">
        <f>SUM(H88:H105)</f>
        <v>402073.39075797005</v>
      </c>
      <c r="I106" s="1594">
        <v>0</v>
      </c>
      <c r="J106" s="1592">
        <f t="shared" ref="J106:U106" si="45">SUM(J88:J105)</f>
        <v>24124.898887899999</v>
      </c>
      <c r="K106" s="1592">
        <f t="shared" si="45"/>
        <v>24124.898887899999</v>
      </c>
      <c r="L106" s="1592">
        <f t="shared" si="45"/>
        <v>24124.898887899999</v>
      </c>
      <c r="M106" s="1592">
        <f t="shared" si="45"/>
        <v>24124.898887899999</v>
      </c>
      <c r="N106" s="1592">
        <f t="shared" si="45"/>
        <v>24124.898887899999</v>
      </c>
      <c r="O106" s="1592">
        <f t="shared" si="45"/>
        <v>24124.898887899999</v>
      </c>
      <c r="P106" s="1592">
        <f t="shared" si="45"/>
        <v>24124.898887899999</v>
      </c>
      <c r="Q106" s="1592">
        <f t="shared" si="45"/>
        <v>24124.898887899999</v>
      </c>
      <c r="R106" s="1592">
        <f t="shared" si="45"/>
        <v>24124.898887899999</v>
      </c>
      <c r="S106" s="1592">
        <f t="shared" si="45"/>
        <v>24124.898887899999</v>
      </c>
      <c r="T106" s="1592">
        <f t="shared" si="45"/>
        <v>24124.898887899999</v>
      </c>
      <c r="U106" s="1592">
        <f t="shared" si="45"/>
        <v>24124.898887899999</v>
      </c>
      <c r="V106" s="1593">
        <f>SUM(V88:V105)</f>
        <v>289498.7866548</v>
      </c>
      <c r="AH106" s="30"/>
    </row>
    <row r="107" spans="2:34" s="1" customFormat="1" ht="15" customHeight="1">
      <c r="B107" s="1247"/>
      <c r="C107" s="90"/>
      <c r="D107" s="75"/>
      <c r="E107" s="22"/>
      <c r="F107" s="116"/>
      <c r="G107" s="135"/>
      <c r="H107" s="1595"/>
      <c r="I107" s="1596"/>
      <c r="J107" s="1596"/>
      <c r="K107" s="1596"/>
      <c r="L107" s="1596"/>
      <c r="M107" s="1596"/>
      <c r="N107" s="1596"/>
      <c r="O107" s="1596"/>
      <c r="P107" s="1596"/>
      <c r="Q107" s="1596"/>
      <c r="R107" s="1596"/>
      <c r="S107" s="1596"/>
      <c r="T107" s="1570"/>
      <c r="U107" s="1570"/>
      <c r="V107" s="1597"/>
      <c r="AH107" s="10"/>
    </row>
    <row r="108" spans="2:34" s="8" customFormat="1" ht="15" customHeight="1">
      <c r="B108" s="1299" t="s">
        <v>272</v>
      </c>
      <c r="C108" s="63"/>
      <c r="D108" s="67"/>
      <c r="F108" s="185"/>
      <c r="G108" s="136"/>
      <c r="H108" s="159">
        <f>SUM(H68,H80,H84,H86,H106)</f>
        <v>2715436.9756013039</v>
      </c>
      <c r="I108" s="53">
        <v>0</v>
      </c>
      <c r="J108" s="53">
        <f t="shared" ref="J108:U108" si="46">SUM(J68,J80,J84,J86,J106)</f>
        <v>208096.70570735313</v>
      </c>
      <c r="K108" s="53">
        <f t="shared" si="46"/>
        <v>172017.86516660312</v>
      </c>
      <c r="L108" s="53">
        <f t="shared" si="46"/>
        <v>172017.86516660312</v>
      </c>
      <c r="M108" s="53">
        <f t="shared" si="46"/>
        <v>172017.86516660312</v>
      </c>
      <c r="N108" s="53">
        <f t="shared" si="46"/>
        <v>172017.86516660312</v>
      </c>
      <c r="O108" s="53">
        <f t="shared" si="46"/>
        <v>172017.86516660312</v>
      </c>
      <c r="P108" s="53">
        <f t="shared" si="46"/>
        <v>172017.86516660312</v>
      </c>
      <c r="Q108" s="53">
        <f t="shared" si="46"/>
        <v>172017.86516660312</v>
      </c>
      <c r="R108" s="53">
        <f t="shared" si="46"/>
        <v>172017.86516660312</v>
      </c>
      <c r="S108" s="53">
        <f t="shared" si="46"/>
        <v>172017.86516660312</v>
      </c>
      <c r="T108" s="186">
        <f t="shared" si="46"/>
        <v>172017.86516660312</v>
      </c>
      <c r="U108" s="186">
        <f t="shared" si="46"/>
        <v>172017.86516660312</v>
      </c>
      <c r="V108" s="171">
        <f>+SUM(I108:U108)</f>
        <v>2100293.2225399874</v>
      </c>
      <c r="AH108" s="30"/>
    </row>
    <row r="109" spans="2:34" s="1" customFormat="1" ht="15" customHeight="1" thickBot="1">
      <c r="B109" s="1247"/>
      <c r="C109" s="1300"/>
      <c r="D109" s="1643"/>
      <c r="E109" s="1644"/>
      <c r="F109" s="118"/>
      <c r="G109" s="137"/>
      <c r="H109" s="1645"/>
      <c r="I109" s="1646"/>
      <c r="J109" s="1646"/>
      <c r="K109" s="1646"/>
      <c r="L109" s="1646"/>
      <c r="M109" s="1646"/>
      <c r="N109" s="1646"/>
      <c r="O109" s="1646"/>
      <c r="P109" s="1646"/>
      <c r="Q109" s="1646"/>
      <c r="R109" s="1646"/>
      <c r="S109" s="1646"/>
      <c r="T109" s="1639"/>
      <c r="U109" s="1639"/>
      <c r="V109" s="1647">
        <f>+SUM(I109:U109)</f>
        <v>0</v>
      </c>
      <c r="AH109" s="10"/>
    </row>
    <row r="110" spans="2:34" s="8" customFormat="1" ht="15" customHeight="1" thickTop="1">
      <c r="B110" s="1250" t="s">
        <v>273</v>
      </c>
      <c r="C110" s="63"/>
      <c r="D110" s="67"/>
      <c r="E110" s="187"/>
      <c r="F110" s="188"/>
      <c r="G110" s="189"/>
      <c r="H110" s="159">
        <f>+H63+H108</f>
        <v>27776050.631543756</v>
      </c>
      <c r="I110" s="53">
        <v>0</v>
      </c>
      <c r="J110" s="53">
        <f t="shared" ref="J110:U110" si="47">+J63+J108</f>
        <v>1915513.7492053914</v>
      </c>
      <c r="K110" s="53">
        <f t="shared" si="47"/>
        <v>1879434.9086646414</v>
      </c>
      <c r="L110" s="53">
        <f t="shared" si="47"/>
        <v>1879434.9086646414</v>
      </c>
      <c r="M110" s="53">
        <f t="shared" si="47"/>
        <v>1879434.9086646414</v>
      </c>
      <c r="N110" s="53">
        <f t="shared" si="47"/>
        <v>1879434.9086646414</v>
      </c>
      <c r="O110" s="53">
        <f t="shared" si="47"/>
        <v>1879434.9086646414</v>
      </c>
      <c r="P110" s="53">
        <f t="shared" si="47"/>
        <v>1879434.9086646414</v>
      </c>
      <c r="Q110" s="53">
        <f t="shared" si="47"/>
        <v>1879434.9086646414</v>
      </c>
      <c r="R110" s="53">
        <f t="shared" si="47"/>
        <v>1879434.9086646414</v>
      </c>
      <c r="S110" s="53">
        <f t="shared" si="47"/>
        <v>1879434.9086646414</v>
      </c>
      <c r="T110" s="186">
        <f t="shared" si="47"/>
        <v>1879434.9086646414</v>
      </c>
      <c r="U110" s="186">
        <f t="shared" si="47"/>
        <v>1879434.9086646414</v>
      </c>
      <c r="V110" s="171">
        <f>+SUM(I110:U110)</f>
        <v>22589297.744516443</v>
      </c>
      <c r="AH110" s="30"/>
    </row>
    <row r="111" spans="2:34" s="1" customFormat="1" ht="15" customHeight="1">
      <c r="B111" s="1245"/>
      <c r="C111" s="82"/>
      <c r="D111" s="72"/>
      <c r="E111" s="18"/>
      <c r="F111" s="111"/>
      <c r="G111" s="131"/>
      <c r="H111" s="153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9"/>
      <c r="U111" s="9"/>
      <c r="V111" s="162"/>
      <c r="AH111" s="10"/>
    </row>
    <row r="112" spans="2:34" s="1" customFormat="1" ht="15" customHeight="1">
      <c r="B112" s="1246" t="s">
        <v>274</v>
      </c>
      <c r="C112" s="19"/>
      <c r="D112" s="73"/>
      <c r="E112" s="20"/>
      <c r="F112" s="112"/>
      <c r="G112" s="132"/>
      <c r="H112" s="153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9"/>
      <c r="U112" s="9"/>
      <c r="V112" s="162"/>
      <c r="AH112" s="10"/>
    </row>
    <row r="113" spans="2:35" s="1" customFormat="1" ht="15" customHeight="1">
      <c r="B113" s="1247"/>
      <c r="C113" s="81"/>
      <c r="D113" s="47"/>
      <c r="E113" s="37"/>
      <c r="F113" s="113"/>
      <c r="G113" s="103"/>
      <c r="H113" s="154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39"/>
      <c r="U113" s="39"/>
      <c r="V113" s="150"/>
      <c r="AH113" s="10"/>
    </row>
    <row r="114" spans="2:35" s="1" customFormat="1" ht="15" customHeight="1">
      <c r="B114" s="1247"/>
      <c r="C114" s="214" t="s">
        <v>140</v>
      </c>
      <c r="D114" s="47">
        <f>+M43</f>
        <v>58368</v>
      </c>
      <c r="E114" s="173" t="s">
        <v>116</v>
      </c>
      <c r="F114" s="174" t="s">
        <v>245</v>
      </c>
      <c r="G114" s="101">
        <v>0.03</v>
      </c>
      <c r="H114" s="154">
        <f>IF(D114&gt;0,D114*(1+$G$114),0)*(1+$D$17)*(1+$D$18)*(1+$D$19)</f>
        <v>65693.698222080013</v>
      </c>
      <c r="I114" s="46">
        <v>0</v>
      </c>
      <c r="J114" s="46">
        <f t="shared" ref="J114:U114" si="48">+IF(J49&gt;=$D$36,$M$45/12,0)*(1+$D$17)*(1+$D$18)*(1+$D$19)</f>
        <v>0</v>
      </c>
      <c r="K114" s="46">
        <f t="shared" si="48"/>
        <v>0</v>
      </c>
      <c r="L114" s="46">
        <f t="shared" si="48"/>
        <v>0</v>
      </c>
      <c r="M114" s="46">
        <f t="shared" si="48"/>
        <v>5315.024128</v>
      </c>
      <c r="N114" s="46">
        <f t="shared" si="48"/>
        <v>5315.024128</v>
      </c>
      <c r="O114" s="46">
        <f t="shared" si="48"/>
        <v>5315.024128</v>
      </c>
      <c r="P114" s="46">
        <f t="shared" si="48"/>
        <v>5315.024128</v>
      </c>
      <c r="Q114" s="46">
        <f t="shared" si="48"/>
        <v>5315.024128</v>
      </c>
      <c r="R114" s="46">
        <f t="shared" si="48"/>
        <v>5315.024128</v>
      </c>
      <c r="S114" s="46">
        <f t="shared" si="48"/>
        <v>5315.024128</v>
      </c>
      <c r="T114" s="46">
        <f t="shared" si="48"/>
        <v>5315.024128</v>
      </c>
      <c r="U114" s="46">
        <f t="shared" si="48"/>
        <v>5315.024128</v>
      </c>
      <c r="V114" s="150">
        <f>+SUM(I114:U114)</f>
        <v>47835.217151999997</v>
      </c>
      <c r="AH114" s="10"/>
    </row>
    <row r="115" spans="2:35" s="1" customFormat="1" ht="15" customHeight="1">
      <c r="B115" s="1243"/>
      <c r="C115" s="214" t="s">
        <v>141</v>
      </c>
      <c r="D115" s="47"/>
      <c r="E115" s="48"/>
      <c r="F115" s="113"/>
      <c r="G115" s="104">
        <f>+D37</f>
        <v>0.1</v>
      </c>
      <c r="H115" s="154">
        <f>-$G115*H114</f>
        <v>-6569.369822208002</v>
      </c>
      <c r="I115" s="46">
        <v>0</v>
      </c>
      <c r="J115" s="46">
        <f>+-$G$115*J114</f>
        <v>0</v>
      </c>
      <c r="K115" s="46">
        <f t="shared" ref="K115:U115" si="49">+-$G$115*K114</f>
        <v>0</v>
      </c>
      <c r="L115" s="46">
        <f t="shared" si="49"/>
        <v>0</v>
      </c>
      <c r="M115" s="46">
        <f t="shared" si="49"/>
        <v>-531.5024128</v>
      </c>
      <c r="N115" s="46">
        <f t="shared" si="49"/>
        <v>-531.5024128</v>
      </c>
      <c r="O115" s="46">
        <f t="shared" si="49"/>
        <v>-531.5024128</v>
      </c>
      <c r="P115" s="46">
        <f t="shared" si="49"/>
        <v>-531.5024128</v>
      </c>
      <c r="Q115" s="46">
        <f t="shared" si="49"/>
        <v>-531.5024128</v>
      </c>
      <c r="R115" s="46">
        <f t="shared" si="49"/>
        <v>-531.5024128</v>
      </c>
      <c r="S115" s="46">
        <f t="shared" si="49"/>
        <v>-531.5024128</v>
      </c>
      <c r="T115" s="39">
        <f t="shared" si="49"/>
        <v>-531.5024128</v>
      </c>
      <c r="U115" s="39">
        <f t="shared" si="49"/>
        <v>-531.5024128</v>
      </c>
      <c r="V115" s="150">
        <f>+SUM(I115:U115)</f>
        <v>-4783.5217152000005</v>
      </c>
      <c r="AH115" s="10"/>
    </row>
    <row r="116" spans="2:35" s="8" customFormat="1" ht="15" customHeight="1">
      <c r="B116" s="1248"/>
      <c r="C116" s="92" t="s">
        <v>275</v>
      </c>
      <c r="D116" s="97"/>
      <c r="E116" s="49"/>
      <c r="F116" s="125"/>
      <c r="G116" s="105"/>
      <c r="H116" s="160">
        <f>SUM(H114:H115)</f>
        <v>59124.328399872014</v>
      </c>
      <c r="I116" s="98">
        <v>0</v>
      </c>
      <c r="J116" s="98">
        <f>+SUM(J114:J115)</f>
        <v>0</v>
      </c>
      <c r="K116" s="98">
        <f t="shared" ref="K116:U116" si="50">+SUM(K114:K115)</f>
        <v>0</v>
      </c>
      <c r="L116" s="98">
        <f t="shared" si="50"/>
        <v>0</v>
      </c>
      <c r="M116" s="98">
        <f t="shared" si="50"/>
        <v>4783.5217152000005</v>
      </c>
      <c r="N116" s="98">
        <f t="shared" si="50"/>
        <v>4783.5217152000005</v>
      </c>
      <c r="O116" s="98">
        <f t="shared" si="50"/>
        <v>4783.5217152000005</v>
      </c>
      <c r="P116" s="98">
        <f t="shared" si="50"/>
        <v>4783.5217152000005</v>
      </c>
      <c r="Q116" s="98">
        <f t="shared" si="50"/>
        <v>4783.5217152000005</v>
      </c>
      <c r="R116" s="98">
        <f t="shared" si="50"/>
        <v>4783.5217152000005</v>
      </c>
      <c r="S116" s="98">
        <f t="shared" si="50"/>
        <v>4783.5217152000005</v>
      </c>
      <c r="T116" s="176">
        <f t="shared" si="50"/>
        <v>4783.5217152000005</v>
      </c>
      <c r="U116" s="176">
        <f t="shared" si="50"/>
        <v>4783.5217152000005</v>
      </c>
      <c r="V116" s="177">
        <f t="shared" ref="V116:V143" si="51">+SUM(I116:U116)</f>
        <v>43051.695436800001</v>
      </c>
      <c r="AH116" s="30"/>
    </row>
    <row r="117" spans="2:35" s="8" customFormat="1" ht="15" hidden="1" customHeight="1" outlineLevel="1">
      <c r="B117" s="1248"/>
      <c r="C117" s="92"/>
      <c r="D117" s="97"/>
      <c r="E117" s="49"/>
      <c r="F117" s="125"/>
      <c r="G117" s="105"/>
      <c r="H117" s="160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176"/>
      <c r="U117" s="176"/>
      <c r="V117" s="177"/>
      <c r="AH117" s="30"/>
    </row>
    <row r="118" spans="2:35" s="8" customFormat="1" ht="15" hidden="1" customHeight="1" outlineLevel="1">
      <c r="B118" s="1248"/>
      <c r="C118" s="215" t="s">
        <v>142</v>
      </c>
      <c r="D118" s="172">
        <f>$D$39*$D$40</f>
        <v>0</v>
      </c>
      <c r="E118" s="173" t="s">
        <v>116</v>
      </c>
      <c r="F118" s="174" t="s">
        <v>242</v>
      </c>
      <c r="G118" s="175">
        <v>0.03</v>
      </c>
      <c r="H118" s="160">
        <f>D118*12*(1+$G$118)</f>
        <v>0</v>
      </c>
      <c r="I118" s="98">
        <v>0</v>
      </c>
      <c r="J118" s="98">
        <f t="shared" ref="J118:U118" si="52">+IF(J$49&gt;=$D$36,$D$39*$D$40,0)</f>
        <v>0</v>
      </c>
      <c r="K118" s="98">
        <f t="shared" si="52"/>
        <v>0</v>
      </c>
      <c r="L118" s="98">
        <f t="shared" si="52"/>
        <v>0</v>
      </c>
      <c r="M118" s="98">
        <f t="shared" si="52"/>
        <v>0</v>
      </c>
      <c r="N118" s="98">
        <f t="shared" si="52"/>
        <v>0</v>
      </c>
      <c r="O118" s="98">
        <f t="shared" si="52"/>
        <v>0</v>
      </c>
      <c r="P118" s="98">
        <f t="shared" si="52"/>
        <v>0</v>
      </c>
      <c r="Q118" s="98">
        <f t="shared" si="52"/>
        <v>0</v>
      </c>
      <c r="R118" s="98">
        <f t="shared" si="52"/>
        <v>0</v>
      </c>
      <c r="S118" s="98">
        <f t="shared" si="52"/>
        <v>0</v>
      </c>
      <c r="T118" s="176">
        <f t="shared" si="52"/>
        <v>0</v>
      </c>
      <c r="U118" s="176">
        <f t="shared" si="52"/>
        <v>0</v>
      </c>
      <c r="V118" s="177">
        <f t="shared" si="51"/>
        <v>0</v>
      </c>
      <c r="AH118" s="30"/>
    </row>
    <row r="119" spans="2:35" s="8" customFormat="1" ht="15" customHeight="1" collapsed="1">
      <c r="B119" s="1248"/>
      <c r="C119" s="215" t="s">
        <v>276</v>
      </c>
      <c r="D119" s="49"/>
      <c r="E119" s="173" t="s">
        <v>116</v>
      </c>
      <c r="F119" s="174" t="s">
        <v>245</v>
      </c>
      <c r="G119" s="190">
        <f>+$D$38</f>
        <v>0.85</v>
      </c>
      <c r="H119" s="160">
        <f ca="1">+SUM(H$262:H$269)*$G$119</f>
        <v>6201.5999999999995</v>
      </c>
      <c r="I119" s="98">
        <v>0</v>
      </c>
      <c r="J119" s="98">
        <f t="shared" ref="J119:U119" si="53">+IF(J49&gt;=$D$36,SUM(J$262:J$269)*$G$119,0)</f>
        <v>0</v>
      </c>
      <c r="K119" s="98">
        <f t="shared" si="53"/>
        <v>0</v>
      </c>
      <c r="L119" s="98">
        <f t="shared" si="53"/>
        <v>0</v>
      </c>
      <c r="M119" s="98">
        <f t="shared" ca="1" si="53"/>
        <v>516.79999999999995</v>
      </c>
      <c r="N119" s="98">
        <f t="shared" ca="1" si="53"/>
        <v>516.79999999999995</v>
      </c>
      <c r="O119" s="98">
        <f t="shared" ca="1" si="53"/>
        <v>516.79999999999995</v>
      </c>
      <c r="P119" s="98">
        <f t="shared" ca="1" si="53"/>
        <v>516.79999999999995</v>
      </c>
      <c r="Q119" s="98">
        <f t="shared" ca="1" si="53"/>
        <v>516.79999999999995</v>
      </c>
      <c r="R119" s="98">
        <f t="shared" ca="1" si="53"/>
        <v>516.79999999999995</v>
      </c>
      <c r="S119" s="98">
        <f t="shared" ca="1" si="53"/>
        <v>516.79999999999995</v>
      </c>
      <c r="T119" s="176">
        <f t="shared" ca="1" si="53"/>
        <v>516.79999999999995</v>
      </c>
      <c r="U119" s="176">
        <f t="shared" ca="1" si="53"/>
        <v>516.79999999999995</v>
      </c>
      <c r="V119" s="177">
        <f ca="1">+SUM(I119:U119)</f>
        <v>4651.2000000000007</v>
      </c>
      <c r="AH119" s="30"/>
    </row>
    <row r="120" spans="2:35" s="1" customFormat="1" ht="15" customHeight="1">
      <c r="B120" s="1247"/>
      <c r="C120" s="87"/>
      <c r="D120" s="75"/>
      <c r="E120" s="22"/>
      <c r="F120" s="116"/>
      <c r="G120" s="135"/>
      <c r="H120" s="152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1"/>
      <c r="U120" s="61"/>
      <c r="V120" s="163">
        <f t="shared" si="51"/>
        <v>0</v>
      </c>
      <c r="AH120" s="10"/>
    </row>
    <row r="121" spans="2:35" s="8" customFormat="1" ht="15" customHeight="1">
      <c r="B121" s="1299" t="s">
        <v>277</v>
      </c>
      <c r="C121" s="63"/>
      <c r="D121" s="67"/>
      <c r="F121" s="185"/>
      <c r="G121" s="136"/>
      <c r="H121" s="159">
        <f t="shared" ref="H121:U121" ca="1" si="54">SUM(H116:H119)</f>
        <v>65325.928399872013</v>
      </c>
      <c r="I121" s="53">
        <v>0</v>
      </c>
      <c r="J121" s="53">
        <f t="shared" si="54"/>
        <v>0</v>
      </c>
      <c r="K121" s="53">
        <f t="shared" si="54"/>
        <v>0</v>
      </c>
      <c r="L121" s="53">
        <f t="shared" si="54"/>
        <v>0</v>
      </c>
      <c r="M121" s="53">
        <f t="shared" ca="1" si="54"/>
        <v>5300.3217152000007</v>
      </c>
      <c r="N121" s="53">
        <f t="shared" ca="1" si="54"/>
        <v>5300.3217152000007</v>
      </c>
      <c r="O121" s="53">
        <f t="shared" ca="1" si="54"/>
        <v>5300.3217152000007</v>
      </c>
      <c r="P121" s="53">
        <f t="shared" ca="1" si="54"/>
        <v>5300.3217152000007</v>
      </c>
      <c r="Q121" s="53">
        <f t="shared" ca="1" si="54"/>
        <v>5300.3217152000007</v>
      </c>
      <c r="R121" s="53">
        <f t="shared" ca="1" si="54"/>
        <v>5300.3217152000007</v>
      </c>
      <c r="S121" s="53">
        <f t="shared" ca="1" si="54"/>
        <v>5300.3217152000007</v>
      </c>
      <c r="T121" s="186">
        <f t="shared" ca="1" si="54"/>
        <v>5300.3217152000007</v>
      </c>
      <c r="U121" s="186">
        <f t="shared" ca="1" si="54"/>
        <v>5300.3217152000007</v>
      </c>
      <c r="V121" s="171">
        <f t="shared" ca="1" si="51"/>
        <v>47702.895436800005</v>
      </c>
      <c r="AH121" s="30"/>
    </row>
    <row r="122" spans="2:35" s="1" customFormat="1" ht="15" customHeight="1" thickBot="1">
      <c r="B122" s="1238"/>
      <c r="C122" s="1300"/>
      <c r="D122" s="1648"/>
      <c r="E122" s="1649"/>
      <c r="F122" s="119"/>
      <c r="G122" s="138"/>
      <c r="H122" s="1645"/>
      <c r="I122" s="1646"/>
      <c r="J122" s="1646"/>
      <c r="K122" s="1646"/>
      <c r="L122" s="1646"/>
      <c r="M122" s="1646"/>
      <c r="N122" s="1646"/>
      <c r="O122" s="1646"/>
      <c r="P122" s="1646"/>
      <c r="Q122" s="1646"/>
      <c r="R122" s="1646"/>
      <c r="S122" s="1646"/>
      <c r="T122" s="1639"/>
      <c r="U122" s="1639"/>
      <c r="V122" s="1647">
        <f t="shared" si="51"/>
        <v>0</v>
      </c>
      <c r="AH122" s="10"/>
    </row>
    <row r="123" spans="2:35" s="8" customFormat="1" ht="15" customHeight="1" thickTop="1">
      <c r="B123" s="1251" t="s">
        <v>145</v>
      </c>
      <c r="C123" s="96"/>
      <c r="D123" s="67"/>
      <c r="F123" s="185"/>
      <c r="G123" s="191"/>
      <c r="H123" s="159">
        <f t="shared" ref="H123:U123" ca="1" si="55">H110+H121</f>
        <v>27841376.559943628</v>
      </c>
      <c r="I123" s="53">
        <v>0</v>
      </c>
      <c r="J123" s="53">
        <f t="shared" si="55"/>
        <v>1915513.7492053914</v>
      </c>
      <c r="K123" s="53">
        <f t="shared" si="55"/>
        <v>1879434.9086646414</v>
      </c>
      <c r="L123" s="53">
        <f t="shared" si="55"/>
        <v>1879434.9086646414</v>
      </c>
      <c r="M123" s="53">
        <f t="shared" ca="1" si="55"/>
        <v>1884735.2303798415</v>
      </c>
      <c r="N123" s="53">
        <f t="shared" ca="1" si="55"/>
        <v>1884735.2303798415</v>
      </c>
      <c r="O123" s="53">
        <f t="shared" ca="1" si="55"/>
        <v>1884735.2303798415</v>
      </c>
      <c r="P123" s="53">
        <f t="shared" ca="1" si="55"/>
        <v>1884735.2303798415</v>
      </c>
      <c r="Q123" s="53">
        <f t="shared" ca="1" si="55"/>
        <v>1884735.2303798415</v>
      </c>
      <c r="R123" s="53">
        <f t="shared" ca="1" si="55"/>
        <v>1884735.2303798415</v>
      </c>
      <c r="S123" s="53">
        <f t="shared" ca="1" si="55"/>
        <v>1884735.2303798415</v>
      </c>
      <c r="T123" s="186">
        <f t="shared" ca="1" si="55"/>
        <v>1884735.2303798415</v>
      </c>
      <c r="U123" s="186">
        <f t="shared" ca="1" si="55"/>
        <v>1884735.2303798415</v>
      </c>
      <c r="V123" s="171">
        <f ca="1">+SUM(I123:U123)</f>
        <v>22637000.639953252</v>
      </c>
      <c r="AH123" s="30"/>
    </row>
    <row r="124" spans="2:35" s="18" customFormat="1" ht="15" customHeight="1">
      <c r="B124" s="1245"/>
      <c r="C124" s="82"/>
      <c r="D124" s="1172"/>
      <c r="F124" s="111"/>
      <c r="G124" s="131"/>
      <c r="H124" s="156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9"/>
      <c r="U124" s="9"/>
      <c r="V124" s="16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0"/>
      <c r="AI124" s="1"/>
    </row>
    <row r="125" spans="2:35" s="1" customFormat="1" ht="15" customHeight="1">
      <c r="B125" s="1238"/>
      <c r="C125" s="79"/>
      <c r="D125" s="76"/>
      <c r="F125" s="117"/>
      <c r="G125" s="139"/>
      <c r="H125" s="153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9"/>
      <c r="U125" s="9"/>
      <c r="V125" s="162"/>
      <c r="AH125" s="10"/>
    </row>
    <row r="126" spans="2:35" s="1" customFormat="1" ht="15" customHeight="1">
      <c r="B126" s="1252" t="s">
        <v>278</v>
      </c>
      <c r="C126" s="79"/>
      <c r="D126" s="56"/>
      <c r="F126" s="117"/>
      <c r="G126" s="139"/>
      <c r="H126" s="153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9"/>
      <c r="U126" s="9"/>
      <c r="V126" s="162"/>
      <c r="AH126" s="10"/>
    </row>
    <row r="127" spans="2:35" s="1" customFormat="1" ht="15" customHeight="1">
      <c r="B127" s="1247"/>
      <c r="C127" s="79"/>
      <c r="D127" s="76"/>
      <c r="F127" s="117"/>
      <c r="G127" s="140"/>
      <c r="H127" s="153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9"/>
      <c r="U127" s="9"/>
      <c r="V127" s="162"/>
      <c r="AE127" s="10"/>
    </row>
    <row r="128" spans="2:35" s="8" customFormat="1" ht="15" customHeight="1">
      <c r="B128" s="1263"/>
      <c r="C128" s="93" t="s">
        <v>279</v>
      </c>
      <c r="D128" s="1730">
        <v>235000</v>
      </c>
      <c r="E128" s="173" t="s">
        <v>116</v>
      </c>
      <c r="F128" s="174" t="s">
        <v>245</v>
      </c>
      <c r="G128" s="175">
        <v>0.02</v>
      </c>
      <c r="H128" s="160">
        <f>+D128*(1+$G$128)</f>
        <v>239700</v>
      </c>
      <c r="I128" s="98">
        <v>0</v>
      </c>
      <c r="J128" s="98">
        <f>+$D$128/12</f>
        <v>19583.333333333332</v>
      </c>
      <c r="K128" s="98">
        <f t="shared" ref="K128:U128" si="56">+$D$128/12</f>
        <v>19583.333333333332</v>
      </c>
      <c r="L128" s="98">
        <f t="shared" si="56"/>
        <v>19583.333333333332</v>
      </c>
      <c r="M128" s="98">
        <f t="shared" si="56"/>
        <v>19583.333333333332</v>
      </c>
      <c r="N128" s="98">
        <f t="shared" si="56"/>
        <v>19583.333333333332</v>
      </c>
      <c r="O128" s="98">
        <f t="shared" si="56"/>
        <v>19583.333333333332</v>
      </c>
      <c r="P128" s="98">
        <f t="shared" si="56"/>
        <v>19583.333333333332</v>
      </c>
      <c r="Q128" s="98">
        <f t="shared" si="56"/>
        <v>19583.333333333332</v>
      </c>
      <c r="R128" s="98">
        <f t="shared" si="56"/>
        <v>19583.333333333332</v>
      </c>
      <c r="S128" s="98">
        <f t="shared" si="56"/>
        <v>19583.333333333332</v>
      </c>
      <c r="T128" s="98">
        <f t="shared" si="56"/>
        <v>19583.333333333332</v>
      </c>
      <c r="U128" s="98">
        <f t="shared" si="56"/>
        <v>19583.333333333332</v>
      </c>
      <c r="V128" s="177">
        <f t="shared" si="51"/>
        <v>235000.00000000003</v>
      </c>
      <c r="W128" s="1"/>
      <c r="AE128" s="30"/>
    </row>
    <row r="129" spans="2:31" s="8" customFormat="1" ht="15" customHeight="1">
      <c r="B129" s="1263"/>
      <c r="C129" s="93" t="s">
        <v>280</v>
      </c>
      <c r="D129" s="1730">
        <v>1800</v>
      </c>
      <c r="E129" s="173" t="s">
        <v>244</v>
      </c>
      <c r="F129" s="174" t="s">
        <v>245</v>
      </c>
      <c r="G129" s="175">
        <f>+$D$20</f>
        <v>2.5000000000000001E-2</v>
      </c>
      <c r="H129" s="160">
        <f>+$D129*Beds*(1+G129)^($D$16+1)</f>
        <v>2466606.6345241917</v>
      </c>
      <c r="I129" s="98">
        <v>0</v>
      </c>
      <c r="J129" s="98">
        <f>+$D129*(1+$G129)^$D$16*$D$7/12</f>
        <v>200537.1247580644</v>
      </c>
      <c r="K129" s="98">
        <f t="shared" ref="K129:U129" si="57">+$D129*(1+$G129)^$D$16*$D$7/12</f>
        <v>200537.1247580644</v>
      </c>
      <c r="L129" s="98">
        <f t="shared" si="57"/>
        <v>200537.1247580644</v>
      </c>
      <c r="M129" s="98">
        <f t="shared" si="57"/>
        <v>200537.1247580644</v>
      </c>
      <c r="N129" s="98">
        <f t="shared" si="57"/>
        <v>200537.1247580644</v>
      </c>
      <c r="O129" s="98">
        <f t="shared" si="57"/>
        <v>200537.1247580644</v>
      </c>
      <c r="P129" s="98">
        <f t="shared" si="57"/>
        <v>200537.1247580644</v>
      </c>
      <c r="Q129" s="98">
        <f t="shared" si="57"/>
        <v>200537.1247580644</v>
      </c>
      <c r="R129" s="98">
        <f t="shared" si="57"/>
        <v>200537.1247580644</v>
      </c>
      <c r="S129" s="98">
        <f t="shared" si="57"/>
        <v>200537.1247580644</v>
      </c>
      <c r="T129" s="98">
        <f t="shared" si="57"/>
        <v>200537.1247580644</v>
      </c>
      <c r="U129" s="98">
        <f t="shared" si="57"/>
        <v>200537.1247580644</v>
      </c>
      <c r="V129" s="177">
        <f>+SUM(I129:U129)</f>
        <v>2406445.4970967723</v>
      </c>
      <c r="W129" s="1"/>
      <c r="AE129" s="30"/>
    </row>
    <row r="130" spans="2:31" s="8" customFormat="1" ht="15" customHeight="1">
      <c r="B130" s="1263"/>
      <c r="C130" s="93" t="s">
        <v>281</v>
      </c>
      <c r="D130" s="1730"/>
      <c r="E130" s="173"/>
      <c r="F130" s="174"/>
      <c r="G130" s="175"/>
      <c r="H130" s="160"/>
      <c r="I130" s="98">
        <v>0</v>
      </c>
      <c r="J130" s="98">
        <f ca="1">OFFSET('Sale Proceeds'!$D$20,0,J$50-1)/12</f>
        <v>0</v>
      </c>
      <c r="K130" s="98">
        <f ca="1">OFFSET('Sale Proceeds'!$D$20,0,K$50-1)/12</f>
        <v>0</v>
      </c>
      <c r="L130" s="98">
        <f ca="1">OFFSET('Sale Proceeds'!$D$20,0,L$50-1)/12</f>
        <v>0</v>
      </c>
      <c r="M130" s="98">
        <f ca="1">OFFSET('Sale Proceeds'!$D$20,0,M$50-1)/12</f>
        <v>0</v>
      </c>
      <c r="N130" s="98">
        <f ca="1">OFFSET('Sale Proceeds'!$D$20,0,N$50-1)/12</f>
        <v>0</v>
      </c>
      <c r="O130" s="98">
        <f ca="1">OFFSET('Sale Proceeds'!$D$20,0,O$50-1)/12</f>
        <v>0</v>
      </c>
      <c r="P130" s="98">
        <f ca="1">OFFSET('Sale Proceeds'!$D$20,0,P$50-1)/12</f>
        <v>0</v>
      </c>
      <c r="Q130" s="98">
        <f ca="1">OFFSET('Sale Proceeds'!$D$20,0,Q$50-1)/12</f>
        <v>0</v>
      </c>
      <c r="R130" s="98">
        <f ca="1">OFFSET('Sale Proceeds'!$D$20,0,R$50-1)/12</f>
        <v>0</v>
      </c>
      <c r="S130" s="98">
        <f ca="1">OFFSET('Sale Proceeds'!$D$20,0,S$50-1)/12</f>
        <v>0</v>
      </c>
      <c r="T130" s="98">
        <f ca="1">OFFSET('Sale Proceeds'!$D$20,0,T$50-1)/12</f>
        <v>0</v>
      </c>
      <c r="U130" s="98">
        <f ca="1">OFFSET('Sale Proceeds'!$D$20,0,U$50-1)/12</f>
        <v>0</v>
      </c>
      <c r="V130" s="177">
        <f t="shared" ca="1" si="51"/>
        <v>0</v>
      </c>
      <c r="W130" s="1"/>
      <c r="AE130" s="30"/>
    </row>
    <row r="131" spans="2:31" s="8" customFormat="1" ht="15" customHeight="1">
      <c r="B131" s="1263"/>
      <c r="C131" s="85" t="s">
        <v>282</v>
      </c>
      <c r="D131" s="172">
        <v>350</v>
      </c>
      <c r="E131" s="173" t="s">
        <v>244</v>
      </c>
      <c r="F131" s="174" t="s">
        <v>245</v>
      </c>
      <c r="G131" s="175">
        <f>+$D$20</f>
        <v>2.5000000000000001E-2</v>
      </c>
      <c r="H131" s="160">
        <f>+$D131*Beds*(1+G131)^($D$16+1)</f>
        <v>479617.95671303722</v>
      </c>
      <c r="I131" s="98">
        <v>0</v>
      </c>
      <c r="J131" s="98">
        <f>+$D131*(1+$G131)^$D$16*$D$7/12</f>
        <v>38993.329814068078</v>
      </c>
      <c r="K131" s="98">
        <f t="shared" ref="K131:U131" si="58">+$D131*(1+$G131)^$D$16*$D$7/12</f>
        <v>38993.329814068078</v>
      </c>
      <c r="L131" s="98">
        <f t="shared" si="58"/>
        <v>38993.329814068078</v>
      </c>
      <c r="M131" s="98">
        <f t="shared" si="58"/>
        <v>38993.329814068078</v>
      </c>
      <c r="N131" s="98">
        <f t="shared" si="58"/>
        <v>38993.329814068078</v>
      </c>
      <c r="O131" s="98">
        <f t="shared" si="58"/>
        <v>38993.329814068078</v>
      </c>
      <c r="P131" s="98">
        <f t="shared" si="58"/>
        <v>38993.329814068078</v>
      </c>
      <c r="Q131" s="98">
        <f t="shared" si="58"/>
        <v>38993.329814068078</v>
      </c>
      <c r="R131" s="98">
        <f t="shared" si="58"/>
        <v>38993.329814068078</v>
      </c>
      <c r="S131" s="98">
        <f t="shared" si="58"/>
        <v>38993.329814068078</v>
      </c>
      <c r="T131" s="98">
        <f t="shared" si="58"/>
        <v>38993.329814068078</v>
      </c>
      <c r="U131" s="98">
        <f t="shared" si="58"/>
        <v>38993.329814068078</v>
      </c>
      <c r="V131" s="177">
        <f t="shared" si="51"/>
        <v>467919.95776881702</v>
      </c>
      <c r="W131" s="1"/>
      <c r="AE131" s="30"/>
    </row>
    <row r="132" spans="2:31" s="1" customFormat="1" ht="15" customHeight="1">
      <c r="B132" s="1263"/>
      <c r="C132" s="81"/>
      <c r="D132" s="47"/>
      <c r="E132" s="37"/>
      <c r="F132" s="113"/>
      <c r="G132" s="103"/>
      <c r="H132" s="154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39"/>
      <c r="U132" s="39"/>
      <c r="V132" s="150"/>
      <c r="AE132" s="10"/>
    </row>
    <row r="133" spans="2:31" s="1" customFormat="1" ht="15" hidden="1" customHeight="1" outlineLevel="1">
      <c r="B133" s="1263"/>
      <c r="C133" s="86" t="s">
        <v>283</v>
      </c>
      <c r="D133" s="44"/>
      <c r="E133" s="45" t="s">
        <v>284</v>
      </c>
      <c r="F133" s="115" t="s">
        <v>245</v>
      </c>
      <c r="G133" s="101">
        <v>2.5000000000000001E-2</v>
      </c>
      <c r="H133" s="154">
        <f>+$D133*Units</f>
        <v>0</v>
      </c>
      <c r="I133" s="46">
        <v>0</v>
      </c>
      <c r="J133" s="46">
        <f t="shared" ref="J133:U142" si="59">+$D133*Units/12</f>
        <v>0</v>
      </c>
      <c r="K133" s="46">
        <f t="shared" si="59"/>
        <v>0</v>
      </c>
      <c r="L133" s="46">
        <f t="shared" si="59"/>
        <v>0</v>
      </c>
      <c r="M133" s="46">
        <f t="shared" si="59"/>
        <v>0</v>
      </c>
      <c r="N133" s="46">
        <f t="shared" si="59"/>
        <v>0</v>
      </c>
      <c r="O133" s="46">
        <f t="shared" si="59"/>
        <v>0</v>
      </c>
      <c r="P133" s="46">
        <f t="shared" si="59"/>
        <v>0</v>
      </c>
      <c r="Q133" s="46">
        <f t="shared" si="59"/>
        <v>0</v>
      </c>
      <c r="R133" s="46">
        <f t="shared" si="59"/>
        <v>0</v>
      </c>
      <c r="S133" s="46">
        <f t="shared" si="59"/>
        <v>0</v>
      </c>
      <c r="T133" s="39">
        <f t="shared" si="59"/>
        <v>0</v>
      </c>
      <c r="U133" s="39">
        <f t="shared" si="59"/>
        <v>0</v>
      </c>
      <c r="V133" s="150">
        <f t="shared" si="51"/>
        <v>0</v>
      </c>
      <c r="AE133" s="10"/>
    </row>
    <row r="134" spans="2:31" s="1" customFormat="1" ht="15" hidden="1" customHeight="1" outlineLevel="1">
      <c r="B134" s="1263"/>
      <c r="C134" s="86" t="s">
        <v>285</v>
      </c>
      <c r="D134" s="44"/>
      <c r="E134" s="45" t="s">
        <v>284</v>
      </c>
      <c r="F134" s="115" t="s">
        <v>245</v>
      </c>
      <c r="G134" s="101">
        <v>2.5000000000000001E-2</v>
      </c>
      <c r="H134" s="154">
        <f t="shared" ref="H134:H153" si="60">+$D134*Units</f>
        <v>0</v>
      </c>
      <c r="I134" s="46">
        <v>0</v>
      </c>
      <c r="J134" s="46">
        <f t="shared" si="59"/>
        <v>0</v>
      </c>
      <c r="K134" s="46">
        <f t="shared" si="59"/>
        <v>0</v>
      </c>
      <c r="L134" s="46">
        <f t="shared" si="59"/>
        <v>0</v>
      </c>
      <c r="M134" s="46">
        <f t="shared" si="59"/>
        <v>0</v>
      </c>
      <c r="N134" s="46">
        <f t="shared" si="59"/>
        <v>0</v>
      </c>
      <c r="O134" s="46">
        <f t="shared" si="59"/>
        <v>0</v>
      </c>
      <c r="P134" s="46">
        <f t="shared" si="59"/>
        <v>0</v>
      </c>
      <c r="Q134" s="46">
        <f t="shared" si="59"/>
        <v>0</v>
      </c>
      <c r="R134" s="46">
        <f t="shared" si="59"/>
        <v>0</v>
      </c>
      <c r="S134" s="46">
        <f t="shared" si="59"/>
        <v>0</v>
      </c>
      <c r="T134" s="39">
        <f t="shared" si="59"/>
        <v>0</v>
      </c>
      <c r="U134" s="39">
        <f t="shared" si="59"/>
        <v>0</v>
      </c>
      <c r="V134" s="150">
        <f t="shared" si="51"/>
        <v>0</v>
      </c>
      <c r="AE134" s="10"/>
    </row>
    <row r="135" spans="2:31" s="1" customFormat="1" ht="15" hidden="1" customHeight="1" outlineLevel="1">
      <c r="B135" s="1263"/>
      <c r="C135" s="86" t="s">
        <v>286</v>
      </c>
      <c r="D135" s="44"/>
      <c r="E135" s="45" t="s">
        <v>284</v>
      </c>
      <c r="F135" s="115" t="s">
        <v>245</v>
      </c>
      <c r="G135" s="101">
        <v>2.5000000000000001E-2</v>
      </c>
      <c r="H135" s="154">
        <f t="shared" si="60"/>
        <v>0</v>
      </c>
      <c r="I135" s="46">
        <v>0</v>
      </c>
      <c r="J135" s="46">
        <f t="shared" si="59"/>
        <v>0</v>
      </c>
      <c r="K135" s="46">
        <f t="shared" si="59"/>
        <v>0</v>
      </c>
      <c r="L135" s="46">
        <f t="shared" si="59"/>
        <v>0</v>
      </c>
      <c r="M135" s="46">
        <f t="shared" si="59"/>
        <v>0</v>
      </c>
      <c r="N135" s="46">
        <f t="shared" si="59"/>
        <v>0</v>
      </c>
      <c r="O135" s="46">
        <f t="shared" si="59"/>
        <v>0</v>
      </c>
      <c r="P135" s="46">
        <f t="shared" si="59"/>
        <v>0</v>
      </c>
      <c r="Q135" s="46">
        <f t="shared" si="59"/>
        <v>0</v>
      </c>
      <c r="R135" s="46">
        <f t="shared" si="59"/>
        <v>0</v>
      </c>
      <c r="S135" s="46">
        <f t="shared" si="59"/>
        <v>0</v>
      </c>
      <c r="T135" s="39">
        <f t="shared" si="59"/>
        <v>0</v>
      </c>
      <c r="U135" s="39">
        <f t="shared" si="59"/>
        <v>0</v>
      </c>
      <c r="V135" s="150">
        <f t="shared" si="51"/>
        <v>0</v>
      </c>
      <c r="AE135" s="10"/>
    </row>
    <row r="136" spans="2:31" s="1" customFormat="1" ht="15" hidden="1" customHeight="1" outlineLevel="1">
      <c r="B136" s="1263"/>
      <c r="C136" s="86" t="s">
        <v>287</v>
      </c>
      <c r="D136" s="44"/>
      <c r="E136" s="45" t="s">
        <v>284</v>
      </c>
      <c r="F136" s="115" t="s">
        <v>245</v>
      </c>
      <c r="G136" s="101">
        <v>2.5000000000000001E-2</v>
      </c>
      <c r="H136" s="154">
        <f t="shared" si="60"/>
        <v>0</v>
      </c>
      <c r="I136" s="46">
        <v>0</v>
      </c>
      <c r="J136" s="46">
        <f t="shared" si="59"/>
        <v>0</v>
      </c>
      <c r="K136" s="46">
        <f t="shared" si="59"/>
        <v>0</v>
      </c>
      <c r="L136" s="46">
        <f t="shared" si="59"/>
        <v>0</v>
      </c>
      <c r="M136" s="46">
        <f t="shared" si="59"/>
        <v>0</v>
      </c>
      <c r="N136" s="46">
        <f t="shared" si="59"/>
        <v>0</v>
      </c>
      <c r="O136" s="46">
        <f t="shared" si="59"/>
        <v>0</v>
      </c>
      <c r="P136" s="46">
        <f t="shared" si="59"/>
        <v>0</v>
      </c>
      <c r="Q136" s="46">
        <f t="shared" si="59"/>
        <v>0</v>
      </c>
      <c r="R136" s="46">
        <f t="shared" si="59"/>
        <v>0</v>
      </c>
      <c r="S136" s="46">
        <f t="shared" si="59"/>
        <v>0</v>
      </c>
      <c r="T136" s="39">
        <f t="shared" si="59"/>
        <v>0</v>
      </c>
      <c r="U136" s="39">
        <f t="shared" si="59"/>
        <v>0</v>
      </c>
      <c r="V136" s="150">
        <f t="shared" si="51"/>
        <v>0</v>
      </c>
      <c r="AE136" s="10"/>
    </row>
    <row r="137" spans="2:31" s="1" customFormat="1" ht="15" hidden="1" customHeight="1" outlineLevel="1">
      <c r="B137" s="1263"/>
      <c r="C137" s="86" t="s">
        <v>288</v>
      </c>
      <c r="D137" s="44"/>
      <c r="E137" s="45" t="s">
        <v>284</v>
      </c>
      <c r="F137" s="115" t="s">
        <v>245</v>
      </c>
      <c r="G137" s="101">
        <v>2.5000000000000001E-2</v>
      </c>
      <c r="H137" s="154">
        <f t="shared" si="60"/>
        <v>0</v>
      </c>
      <c r="I137" s="46">
        <v>0</v>
      </c>
      <c r="J137" s="46">
        <f t="shared" si="59"/>
        <v>0</v>
      </c>
      <c r="K137" s="46">
        <f t="shared" si="59"/>
        <v>0</v>
      </c>
      <c r="L137" s="46">
        <f t="shared" si="59"/>
        <v>0</v>
      </c>
      <c r="M137" s="46">
        <f t="shared" si="59"/>
        <v>0</v>
      </c>
      <c r="N137" s="46">
        <f t="shared" si="59"/>
        <v>0</v>
      </c>
      <c r="O137" s="46">
        <f t="shared" si="59"/>
        <v>0</v>
      </c>
      <c r="P137" s="46">
        <f t="shared" si="59"/>
        <v>0</v>
      </c>
      <c r="Q137" s="46">
        <f t="shared" si="59"/>
        <v>0</v>
      </c>
      <c r="R137" s="46">
        <f t="shared" si="59"/>
        <v>0</v>
      </c>
      <c r="S137" s="46">
        <f t="shared" si="59"/>
        <v>0</v>
      </c>
      <c r="T137" s="39">
        <f t="shared" si="59"/>
        <v>0</v>
      </c>
      <c r="U137" s="39">
        <f t="shared" si="59"/>
        <v>0</v>
      </c>
      <c r="V137" s="150">
        <f t="shared" si="51"/>
        <v>0</v>
      </c>
      <c r="AE137" s="10"/>
    </row>
    <row r="138" spans="2:31" s="1" customFormat="1" ht="15" hidden="1" customHeight="1" outlineLevel="1">
      <c r="B138" s="1263"/>
      <c r="C138" s="86" t="s">
        <v>289</v>
      </c>
      <c r="D138" s="44"/>
      <c r="E138" s="45" t="s">
        <v>284</v>
      </c>
      <c r="F138" s="115" t="s">
        <v>245</v>
      </c>
      <c r="G138" s="101">
        <v>2.5000000000000001E-2</v>
      </c>
      <c r="H138" s="154">
        <f t="shared" si="60"/>
        <v>0</v>
      </c>
      <c r="I138" s="46">
        <v>0</v>
      </c>
      <c r="J138" s="46">
        <f t="shared" si="59"/>
        <v>0</v>
      </c>
      <c r="K138" s="46">
        <f t="shared" si="59"/>
        <v>0</v>
      </c>
      <c r="L138" s="46">
        <f t="shared" si="59"/>
        <v>0</v>
      </c>
      <c r="M138" s="46">
        <f t="shared" si="59"/>
        <v>0</v>
      </c>
      <c r="N138" s="46">
        <f t="shared" si="59"/>
        <v>0</v>
      </c>
      <c r="O138" s="46">
        <f t="shared" si="59"/>
        <v>0</v>
      </c>
      <c r="P138" s="46">
        <f t="shared" si="59"/>
        <v>0</v>
      </c>
      <c r="Q138" s="46">
        <f t="shared" si="59"/>
        <v>0</v>
      </c>
      <c r="R138" s="46">
        <f t="shared" si="59"/>
        <v>0</v>
      </c>
      <c r="S138" s="46">
        <f t="shared" si="59"/>
        <v>0</v>
      </c>
      <c r="T138" s="39">
        <f t="shared" si="59"/>
        <v>0</v>
      </c>
      <c r="U138" s="39">
        <f t="shared" si="59"/>
        <v>0</v>
      </c>
      <c r="V138" s="150">
        <f t="shared" si="51"/>
        <v>0</v>
      </c>
      <c r="AE138" s="10"/>
    </row>
    <row r="139" spans="2:31" s="1" customFormat="1" ht="15" hidden="1" customHeight="1" outlineLevel="1">
      <c r="B139" s="1263"/>
      <c r="C139" s="86" t="s">
        <v>290</v>
      </c>
      <c r="D139" s="44"/>
      <c r="E139" s="45" t="s">
        <v>284</v>
      </c>
      <c r="F139" s="115" t="s">
        <v>245</v>
      </c>
      <c r="G139" s="101">
        <v>2.5000000000000001E-2</v>
      </c>
      <c r="H139" s="154">
        <f t="shared" si="60"/>
        <v>0</v>
      </c>
      <c r="I139" s="46">
        <v>0</v>
      </c>
      <c r="J139" s="46">
        <f t="shared" si="59"/>
        <v>0</v>
      </c>
      <c r="K139" s="46">
        <f t="shared" si="59"/>
        <v>0</v>
      </c>
      <c r="L139" s="46">
        <f t="shared" si="59"/>
        <v>0</v>
      </c>
      <c r="M139" s="46">
        <f t="shared" si="59"/>
        <v>0</v>
      </c>
      <c r="N139" s="46">
        <f t="shared" si="59"/>
        <v>0</v>
      </c>
      <c r="O139" s="46">
        <f t="shared" si="59"/>
        <v>0</v>
      </c>
      <c r="P139" s="46">
        <f t="shared" si="59"/>
        <v>0</v>
      </c>
      <c r="Q139" s="46">
        <f t="shared" si="59"/>
        <v>0</v>
      </c>
      <c r="R139" s="46">
        <f t="shared" si="59"/>
        <v>0</v>
      </c>
      <c r="S139" s="46">
        <f t="shared" si="59"/>
        <v>0</v>
      </c>
      <c r="T139" s="39">
        <f t="shared" si="59"/>
        <v>0</v>
      </c>
      <c r="U139" s="39">
        <f t="shared" si="59"/>
        <v>0</v>
      </c>
      <c r="V139" s="150">
        <f t="shared" si="51"/>
        <v>0</v>
      </c>
      <c r="AE139" s="10"/>
    </row>
    <row r="140" spans="2:31" s="1" customFormat="1" ht="15" hidden="1" customHeight="1" outlineLevel="1">
      <c r="B140" s="1263"/>
      <c r="C140" s="86" t="s">
        <v>291</v>
      </c>
      <c r="D140" s="44"/>
      <c r="E140" s="45" t="s">
        <v>284</v>
      </c>
      <c r="F140" s="115" t="s">
        <v>245</v>
      </c>
      <c r="G140" s="101">
        <v>2.5000000000000001E-2</v>
      </c>
      <c r="H140" s="154">
        <f t="shared" si="60"/>
        <v>0</v>
      </c>
      <c r="I140" s="46">
        <v>0</v>
      </c>
      <c r="J140" s="46">
        <f t="shared" si="59"/>
        <v>0</v>
      </c>
      <c r="K140" s="46">
        <f t="shared" si="59"/>
        <v>0</v>
      </c>
      <c r="L140" s="46">
        <f t="shared" si="59"/>
        <v>0</v>
      </c>
      <c r="M140" s="46">
        <f t="shared" si="59"/>
        <v>0</v>
      </c>
      <c r="N140" s="46">
        <f t="shared" si="59"/>
        <v>0</v>
      </c>
      <c r="O140" s="46">
        <f t="shared" si="59"/>
        <v>0</v>
      </c>
      <c r="P140" s="46">
        <f t="shared" si="59"/>
        <v>0</v>
      </c>
      <c r="Q140" s="46">
        <f t="shared" si="59"/>
        <v>0</v>
      </c>
      <c r="R140" s="46">
        <f t="shared" si="59"/>
        <v>0</v>
      </c>
      <c r="S140" s="46">
        <f t="shared" si="59"/>
        <v>0</v>
      </c>
      <c r="T140" s="39">
        <f t="shared" si="59"/>
        <v>0</v>
      </c>
      <c r="U140" s="39">
        <f t="shared" si="59"/>
        <v>0</v>
      </c>
      <c r="V140" s="150">
        <f t="shared" si="51"/>
        <v>0</v>
      </c>
      <c r="AE140" s="10"/>
    </row>
    <row r="141" spans="2:31" s="1" customFormat="1" ht="15" hidden="1" customHeight="1" outlineLevel="1">
      <c r="B141" s="1263"/>
      <c r="C141" s="86" t="s">
        <v>292</v>
      </c>
      <c r="D141" s="44"/>
      <c r="E141" s="45" t="s">
        <v>284</v>
      </c>
      <c r="F141" s="115" t="s">
        <v>245</v>
      </c>
      <c r="G141" s="101">
        <v>2.5000000000000001E-2</v>
      </c>
      <c r="H141" s="154">
        <f t="shared" si="60"/>
        <v>0</v>
      </c>
      <c r="I141" s="46">
        <v>0</v>
      </c>
      <c r="J141" s="46">
        <f t="shared" si="59"/>
        <v>0</v>
      </c>
      <c r="K141" s="46">
        <f t="shared" si="59"/>
        <v>0</v>
      </c>
      <c r="L141" s="46">
        <f t="shared" si="59"/>
        <v>0</v>
      </c>
      <c r="M141" s="46">
        <f t="shared" si="59"/>
        <v>0</v>
      </c>
      <c r="N141" s="46">
        <f t="shared" si="59"/>
        <v>0</v>
      </c>
      <c r="O141" s="46">
        <f t="shared" si="59"/>
        <v>0</v>
      </c>
      <c r="P141" s="46">
        <f t="shared" si="59"/>
        <v>0</v>
      </c>
      <c r="Q141" s="46">
        <f t="shared" si="59"/>
        <v>0</v>
      </c>
      <c r="R141" s="46">
        <f t="shared" si="59"/>
        <v>0</v>
      </c>
      <c r="S141" s="46">
        <f t="shared" si="59"/>
        <v>0</v>
      </c>
      <c r="T141" s="39">
        <f t="shared" si="59"/>
        <v>0</v>
      </c>
      <c r="U141" s="39">
        <f t="shared" si="59"/>
        <v>0</v>
      </c>
      <c r="V141" s="150">
        <f t="shared" si="51"/>
        <v>0</v>
      </c>
      <c r="AE141" s="10"/>
    </row>
    <row r="142" spans="2:31" s="1" customFormat="1" ht="15" hidden="1" customHeight="1" outlineLevel="1">
      <c r="B142" s="1263"/>
      <c r="C142" s="86" t="s">
        <v>293</v>
      </c>
      <c r="D142" s="44"/>
      <c r="E142" s="45" t="s">
        <v>284</v>
      </c>
      <c r="F142" s="115" t="s">
        <v>245</v>
      </c>
      <c r="G142" s="101">
        <v>2.5000000000000001E-2</v>
      </c>
      <c r="H142" s="154">
        <f t="shared" si="60"/>
        <v>0</v>
      </c>
      <c r="I142" s="46">
        <v>0</v>
      </c>
      <c r="J142" s="46">
        <f t="shared" si="59"/>
        <v>0</v>
      </c>
      <c r="K142" s="46">
        <f t="shared" si="59"/>
        <v>0</v>
      </c>
      <c r="L142" s="46">
        <f t="shared" si="59"/>
        <v>0</v>
      </c>
      <c r="M142" s="46">
        <f t="shared" si="59"/>
        <v>0</v>
      </c>
      <c r="N142" s="46">
        <f t="shared" si="59"/>
        <v>0</v>
      </c>
      <c r="O142" s="46">
        <f t="shared" si="59"/>
        <v>0</v>
      </c>
      <c r="P142" s="46">
        <f t="shared" si="59"/>
        <v>0</v>
      </c>
      <c r="Q142" s="46">
        <f t="shared" si="59"/>
        <v>0</v>
      </c>
      <c r="R142" s="46">
        <f t="shared" si="59"/>
        <v>0</v>
      </c>
      <c r="S142" s="46">
        <f t="shared" si="59"/>
        <v>0</v>
      </c>
      <c r="T142" s="39">
        <f t="shared" si="59"/>
        <v>0</v>
      </c>
      <c r="U142" s="39">
        <f t="shared" si="59"/>
        <v>0</v>
      </c>
      <c r="V142" s="150">
        <f t="shared" si="51"/>
        <v>0</v>
      </c>
      <c r="AE142" s="10"/>
    </row>
    <row r="143" spans="2:31" s="1" customFormat="1" ht="15" hidden="1" customHeight="1" outlineLevel="1">
      <c r="B143" s="1263"/>
      <c r="C143" s="86" t="s">
        <v>294</v>
      </c>
      <c r="D143" s="44"/>
      <c r="E143" s="45" t="s">
        <v>284</v>
      </c>
      <c r="F143" s="115" t="s">
        <v>245</v>
      </c>
      <c r="G143" s="101">
        <v>2.5000000000000001E-2</v>
      </c>
      <c r="H143" s="154">
        <f t="shared" si="60"/>
        <v>0</v>
      </c>
      <c r="I143" s="46">
        <v>0</v>
      </c>
      <c r="J143" s="46">
        <f t="shared" ref="J143:U153" si="61">+$D143*Units/12</f>
        <v>0</v>
      </c>
      <c r="K143" s="46">
        <f t="shared" si="61"/>
        <v>0</v>
      </c>
      <c r="L143" s="46">
        <f t="shared" si="61"/>
        <v>0</v>
      </c>
      <c r="M143" s="46">
        <f t="shared" si="61"/>
        <v>0</v>
      </c>
      <c r="N143" s="46">
        <f t="shared" si="61"/>
        <v>0</v>
      </c>
      <c r="O143" s="46">
        <f t="shared" si="61"/>
        <v>0</v>
      </c>
      <c r="P143" s="46">
        <f t="shared" si="61"/>
        <v>0</v>
      </c>
      <c r="Q143" s="46">
        <f t="shared" si="61"/>
        <v>0</v>
      </c>
      <c r="R143" s="46">
        <f t="shared" si="61"/>
        <v>0</v>
      </c>
      <c r="S143" s="46">
        <f t="shared" si="61"/>
        <v>0</v>
      </c>
      <c r="T143" s="39">
        <f t="shared" si="61"/>
        <v>0</v>
      </c>
      <c r="U143" s="39">
        <f t="shared" si="61"/>
        <v>0</v>
      </c>
      <c r="V143" s="150">
        <f t="shared" si="51"/>
        <v>0</v>
      </c>
      <c r="AE143" s="10"/>
    </row>
    <row r="144" spans="2:31" s="1" customFormat="1" ht="15" hidden="1" customHeight="1" outlineLevel="1">
      <c r="B144" s="1263"/>
      <c r="C144" s="86" t="s">
        <v>295</v>
      </c>
      <c r="D144" s="44"/>
      <c r="E144" s="45" t="s">
        <v>284</v>
      </c>
      <c r="F144" s="115" t="s">
        <v>245</v>
      </c>
      <c r="G144" s="101">
        <v>2.5000000000000001E-2</v>
      </c>
      <c r="H144" s="154">
        <f t="shared" si="60"/>
        <v>0</v>
      </c>
      <c r="I144" s="46">
        <v>0</v>
      </c>
      <c r="J144" s="46">
        <f t="shared" si="61"/>
        <v>0</v>
      </c>
      <c r="K144" s="46">
        <f t="shared" si="61"/>
        <v>0</v>
      </c>
      <c r="L144" s="46">
        <f t="shared" si="61"/>
        <v>0</v>
      </c>
      <c r="M144" s="46">
        <f t="shared" si="61"/>
        <v>0</v>
      </c>
      <c r="N144" s="46">
        <f t="shared" si="61"/>
        <v>0</v>
      </c>
      <c r="O144" s="46">
        <f t="shared" si="61"/>
        <v>0</v>
      </c>
      <c r="P144" s="46">
        <f t="shared" si="61"/>
        <v>0</v>
      </c>
      <c r="Q144" s="46">
        <f t="shared" si="61"/>
        <v>0</v>
      </c>
      <c r="R144" s="46">
        <f t="shared" si="61"/>
        <v>0</v>
      </c>
      <c r="S144" s="46">
        <f t="shared" si="61"/>
        <v>0</v>
      </c>
      <c r="T144" s="39">
        <f t="shared" si="61"/>
        <v>0</v>
      </c>
      <c r="U144" s="39">
        <f t="shared" si="61"/>
        <v>0</v>
      </c>
      <c r="V144" s="150">
        <f t="shared" ref="V144:V180" si="62">+SUM(I144:U144)</f>
        <v>0</v>
      </c>
      <c r="AE144" s="10"/>
    </row>
    <row r="145" spans="2:31" s="1" customFormat="1" ht="15" hidden="1" customHeight="1" outlineLevel="1">
      <c r="B145" s="1263"/>
      <c r="C145" s="86" t="s">
        <v>296</v>
      </c>
      <c r="D145" s="44"/>
      <c r="E145" s="45" t="s">
        <v>284</v>
      </c>
      <c r="F145" s="115" t="s">
        <v>245</v>
      </c>
      <c r="G145" s="101">
        <v>2.5000000000000001E-2</v>
      </c>
      <c r="H145" s="154">
        <f t="shared" si="60"/>
        <v>0</v>
      </c>
      <c r="I145" s="46">
        <v>0</v>
      </c>
      <c r="J145" s="46">
        <f t="shared" si="61"/>
        <v>0</v>
      </c>
      <c r="K145" s="46">
        <f t="shared" si="61"/>
        <v>0</v>
      </c>
      <c r="L145" s="46">
        <f t="shared" si="61"/>
        <v>0</v>
      </c>
      <c r="M145" s="46">
        <f t="shared" si="61"/>
        <v>0</v>
      </c>
      <c r="N145" s="46">
        <f t="shared" si="61"/>
        <v>0</v>
      </c>
      <c r="O145" s="46">
        <f t="shared" si="61"/>
        <v>0</v>
      </c>
      <c r="P145" s="46">
        <f t="shared" si="61"/>
        <v>0</v>
      </c>
      <c r="Q145" s="46">
        <f t="shared" si="61"/>
        <v>0</v>
      </c>
      <c r="R145" s="46">
        <f t="shared" si="61"/>
        <v>0</v>
      </c>
      <c r="S145" s="46">
        <f t="shared" si="61"/>
        <v>0</v>
      </c>
      <c r="T145" s="39">
        <f t="shared" si="61"/>
        <v>0</v>
      </c>
      <c r="U145" s="39">
        <f t="shared" si="61"/>
        <v>0</v>
      </c>
      <c r="V145" s="150">
        <f t="shared" si="62"/>
        <v>0</v>
      </c>
      <c r="AE145" s="10"/>
    </row>
    <row r="146" spans="2:31" s="1" customFormat="1" ht="15" hidden="1" customHeight="1" outlineLevel="1">
      <c r="B146" s="1263"/>
      <c r="C146" s="86" t="s">
        <v>297</v>
      </c>
      <c r="D146" s="44"/>
      <c r="E146" s="45" t="s">
        <v>284</v>
      </c>
      <c r="F146" s="115" t="s">
        <v>245</v>
      </c>
      <c r="G146" s="101">
        <v>2.5000000000000001E-2</v>
      </c>
      <c r="H146" s="154">
        <f t="shared" si="60"/>
        <v>0</v>
      </c>
      <c r="I146" s="46">
        <v>0</v>
      </c>
      <c r="J146" s="46">
        <f t="shared" si="61"/>
        <v>0</v>
      </c>
      <c r="K146" s="46">
        <f t="shared" si="61"/>
        <v>0</v>
      </c>
      <c r="L146" s="46">
        <f t="shared" si="61"/>
        <v>0</v>
      </c>
      <c r="M146" s="46">
        <f t="shared" si="61"/>
        <v>0</v>
      </c>
      <c r="N146" s="46">
        <f t="shared" si="61"/>
        <v>0</v>
      </c>
      <c r="O146" s="46">
        <f t="shared" si="61"/>
        <v>0</v>
      </c>
      <c r="P146" s="46">
        <f t="shared" si="61"/>
        <v>0</v>
      </c>
      <c r="Q146" s="46">
        <f t="shared" si="61"/>
        <v>0</v>
      </c>
      <c r="R146" s="46">
        <f t="shared" si="61"/>
        <v>0</v>
      </c>
      <c r="S146" s="46">
        <f t="shared" si="61"/>
        <v>0</v>
      </c>
      <c r="T146" s="39">
        <f t="shared" si="61"/>
        <v>0</v>
      </c>
      <c r="U146" s="39">
        <f t="shared" si="61"/>
        <v>0</v>
      </c>
      <c r="V146" s="150">
        <f t="shared" si="62"/>
        <v>0</v>
      </c>
      <c r="AE146" s="10"/>
    </row>
    <row r="147" spans="2:31" s="1" customFormat="1" ht="15" hidden="1" customHeight="1" outlineLevel="1">
      <c r="B147" s="1263"/>
      <c r="C147" s="86" t="s">
        <v>298</v>
      </c>
      <c r="D147" s="44"/>
      <c r="E147" s="45" t="s">
        <v>284</v>
      </c>
      <c r="F147" s="115" t="s">
        <v>245</v>
      </c>
      <c r="G147" s="101">
        <v>2.5000000000000001E-2</v>
      </c>
      <c r="H147" s="154">
        <f t="shared" si="60"/>
        <v>0</v>
      </c>
      <c r="I147" s="46">
        <v>0</v>
      </c>
      <c r="J147" s="46">
        <f t="shared" si="61"/>
        <v>0</v>
      </c>
      <c r="K147" s="46">
        <f t="shared" si="61"/>
        <v>0</v>
      </c>
      <c r="L147" s="46">
        <f t="shared" si="61"/>
        <v>0</v>
      </c>
      <c r="M147" s="46">
        <f t="shared" si="61"/>
        <v>0</v>
      </c>
      <c r="N147" s="46">
        <f t="shared" si="61"/>
        <v>0</v>
      </c>
      <c r="O147" s="46">
        <f t="shared" si="61"/>
        <v>0</v>
      </c>
      <c r="P147" s="46">
        <f t="shared" si="61"/>
        <v>0</v>
      </c>
      <c r="Q147" s="46">
        <f t="shared" si="61"/>
        <v>0</v>
      </c>
      <c r="R147" s="46">
        <f t="shared" si="61"/>
        <v>0</v>
      </c>
      <c r="S147" s="46">
        <f t="shared" si="61"/>
        <v>0</v>
      </c>
      <c r="T147" s="39">
        <f t="shared" si="61"/>
        <v>0</v>
      </c>
      <c r="U147" s="39">
        <f t="shared" si="61"/>
        <v>0</v>
      </c>
      <c r="V147" s="150">
        <f t="shared" si="62"/>
        <v>0</v>
      </c>
      <c r="AE147" s="10"/>
    </row>
    <row r="148" spans="2:31" s="1" customFormat="1" ht="15" hidden="1" customHeight="1" outlineLevel="1">
      <c r="B148" s="1263"/>
      <c r="C148" s="86" t="s">
        <v>299</v>
      </c>
      <c r="D148" s="44"/>
      <c r="E148" s="45" t="s">
        <v>284</v>
      </c>
      <c r="F148" s="115" t="s">
        <v>245</v>
      </c>
      <c r="G148" s="101">
        <v>2.5000000000000001E-2</v>
      </c>
      <c r="H148" s="154">
        <f t="shared" si="60"/>
        <v>0</v>
      </c>
      <c r="I148" s="46">
        <v>0</v>
      </c>
      <c r="J148" s="46">
        <f t="shared" si="61"/>
        <v>0</v>
      </c>
      <c r="K148" s="46">
        <f t="shared" si="61"/>
        <v>0</v>
      </c>
      <c r="L148" s="46">
        <f t="shared" si="61"/>
        <v>0</v>
      </c>
      <c r="M148" s="46">
        <f t="shared" si="61"/>
        <v>0</v>
      </c>
      <c r="N148" s="46">
        <f t="shared" si="61"/>
        <v>0</v>
      </c>
      <c r="O148" s="46">
        <f t="shared" si="61"/>
        <v>0</v>
      </c>
      <c r="P148" s="46">
        <f t="shared" si="61"/>
        <v>0</v>
      </c>
      <c r="Q148" s="46">
        <f t="shared" si="61"/>
        <v>0</v>
      </c>
      <c r="R148" s="46">
        <f t="shared" si="61"/>
        <v>0</v>
      </c>
      <c r="S148" s="46">
        <f t="shared" si="61"/>
        <v>0</v>
      </c>
      <c r="T148" s="39">
        <f t="shared" si="61"/>
        <v>0</v>
      </c>
      <c r="U148" s="39">
        <f t="shared" si="61"/>
        <v>0</v>
      </c>
      <c r="V148" s="150">
        <f t="shared" si="62"/>
        <v>0</v>
      </c>
      <c r="AE148" s="10"/>
    </row>
    <row r="149" spans="2:31" s="1" customFormat="1" ht="15" hidden="1" customHeight="1" outlineLevel="1">
      <c r="B149" s="1263"/>
      <c r="C149" s="86" t="s">
        <v>300</v>
      </c>
      <c r="D149" s="44"/>
      <c r="E149" s="45" t="s">
        <v>284</v>
      </c>
      <c r="F149" s="115" t="s">
        <v>245</v>
      </c>
      <c r="G149" s="101">
        <v>2.5000000000000001E-2</v>
      </c>
      <c r="H149" s="154">
        <f t="shared" si="60"/>
        <v>0</v>
      </c>
      <c r="I149" s="46">
        <v>0</v>
      </c>
      <c r="J149" s="46">
        <f t="shared" si="61"/>
        <v>0</v>
      </c>
      <c r="K149" s="46">
        <f t="shared" si="61"/>
        <v>0</v>
      </c>
      <c r="L149" s="46">
        <f t="shared" si="61"/>
        <v>0</v>
      </c>
      <c r="M149" s="46">
        <f t="shared" si="61"/>
        <v>0</v>
      </c>
      <c r="N149" s="46">
        <f t="shared" si="61"/>
        <v>0</v>
      </c>
      <c r="O149" s="46">
        <f t="shared" si="61"/>
        <v>0</v>
      </c>
      <c r="P149" s="46">
        <f t="shared" si="61"/>
        <v>0</v>
      </c>
      <c r="Q149" s="46">
        <f t="shared" si="61"/>
        <v>0</v>
      </c>
      <c r="R149" s="46">
        <f t="shared" si="61"/>
        <v>0</v>
      </c>
      <c r="S149" s="46">
        <f t="shared" si="61"/>
        <v>0</v>
      </c>
      <c r="T149" s="39">
        <f t="shared" si="61"/>
        <v>0</v>
      </c>
      <c r="U149" s="39">
        <f t="shared" si="61"/>
        <v>0</v>
      </c>
      <c r="V149" s="150">
        <f t="shared" si="62"/>
        <v>0</v>
      </c>
      <c r="AE149" s="10"/>
    </row>
    <row r="150" spans="2:31" s="1" customFormat="1" ht="15" hidden="1" customHeight="1" outlineLevel="1">
      <c r="B150" s="1263"/>
      <c r="C150" s="86" t="s">
        <v>301</v>
      </c>
      <c r="D150" s="44"/>
      <c r="E150" s="45" t="s">
        <v>284</v>
      </c>
      <c r="F150" s="115" t="s">
        <v>245</v>
      </c>
      <c r="G150" s="101">
        <v>2.5000000000000001E-2</v>
      </c>
      <c r="H150" s="154">
        <f t="shared" si="60"/>
        <v>0</v>
      </c>
      <c r="I150" s="46">
        <v>0</v>
      </c>
      <c r="J150" s="46">
        <f t="shared" si="61"/>
        <v>0</v>
      </c>
      <c r="K150" s="46">
        <f t="shared" si="61"/>
        <v>0</v>
      </c>
      <c r="L150" s="46">
        <f t="shared" si="61"/>
        <v>0</v>
      </c>
      <c r="M150" s="46">
        <f t="shared" si="61"/>
        <v>0</v>
      </c>
      <c r="N150" s="46">
        <f t="shared" si="61"/>
        <v>0</v>
      </c>
      <c r="O150" s="46">
        <f t="shared" si="61"/>
        <v>0</v>
      </c>
      <c r="P150" s="46">
        <f t="shared" si="61"/>
        <v>0</v>
      </c>
      <c r="Q150" s="46">
        <f t="shared" si="61"/>
        <v>0</v>
      </c>
      <c r="R150" s="46">
        <f t="shared" si="61"/>
        <v>0</v>
      </c>
      <c r="S150" s="46">
        <f t="shared" si="61"/>
        <v>0</v>
      </c>
      <c r="T150" s="39">
        <f t="shared" si="61"/>
        <v>0</v>
      </c>
      <c r="U150" s="39">
        <f t="shared" si="61"/>
        <v>0</v>
      </c>
      <c r="V150" s="150">
        <f t="shared" si="62"/>
        <v>0</v>
      </c>
      <c r="AE150" s="10"/>
    </row>
    <row r="151" spans="2:31" s="1" customFormat="1" ht="15" hidden="1" customHeight="1" outlineLevel="1">
      <c r="B151" s="1263"/>
      <c r="C151" s="86" t="s">
        <v>302</v>
      </c>
      <c r="D151" s="44"/>
      <c r="E151" s="45" t="s">
        <v>284</v>
      </c>
      <c r="F151" s="115" t="s">
        <v>245</v>
      </c>
      <c r="G151" s="101">
        <v>2.5000000000000001E-2</v>
      </c>
      <c r="H151" s="154">
        <f t="shared" si="60"/>
        <v>0</v>
      </c>
      <c r="I151" s="46">
        <v>0</v>
      </c>
      <c r="J151" s="46">
        <f t="shared" si="61"/>
        <v>0</v>
      </c>
      <c r="K151" s="46">
        <f t="shared" si="61"/>
        <v>0</v>
      </c>
      <c r="L151" s="46">
        <f t="shared" si="61"/>
        <v>0</v>
      </c>
      <c r="M151" s="46">
        <f t="shared" si="61"/>
        <v>0</v>
      </c>
      <c r="N151" s="46">
        <f t="shared" si="61"/>
        <v>0</v>
      </c>
      <c r="O151" s="46">
        <f t="shared" si="61"/>
        <v>0</v>
      </c>
      <c r="P151" s="46">
        <f t="shared" si="61"/>
        <v>0</v>
      </c>
      <c r="Q151" s="46">
        <f t="shared" si="61"/>
        <v>0</v>
      </c>
      <c r="R151" s="46">
        <f t="shared" si="61"/>
        <v>0</v>
      </c>
      <c r="S151" s="46">
        <f t="shared" si="61"/>
        <v>0</v>
      </c>
      <c r="T151" s="39">
        <f t="shared" si="61"/>
        <v>0</v>
      </c>
      <c r="U151" s="39">
        <f t="shared" si="61"/>
        <v>0</v>
      </c>
      <c r="V151" s="150">
        <f t="shared" si="62"/>
        <v>0</v>
      </c>
      <c r="AE151" s="10"/>
    </row>
    <row r="152" spans="2:31" s="1" customFormat="1" ht="15" hidden="1" customHeight="1" outlineLevel="1">
      <c r="B152" s="1263"/>
      <c r="C152" s="86" t="s">
        <v>303</v>
      </c>
      <c r="D152" s="44"/>
      <c r="E152" s="45" t="s">
        <v>284</v>
      </c>
      <c r="F152" s="115" t="s">
        <v>245</v>
      </c>
      <c r="G152" s="101">
        <v>2.5000000000000001E-2</v>
      </c>
      <c r="H152" s="154">
        <f t="shared" si="60"/>
        <v>0</v>
      </c>
      <c r="I152" s="46">
        <v>0</v>
      </c>
      <c r="J152" s="46">
        <f t="shared" si="61"/>
        <v>0</v>
      </c>
      <c r="K152" s="46">
        <f t="shared" si="61"/>
        <v>0</v>
      </c>
      <c r="L152" s="46">
        <f t="shared" si="61"/>
        <v>0</v>
      </c>
      <c r="M152" s="46">
        <f t="shared" si="61"/>
        <v>0</v>
      </c>
      <c r="N152" s="46">
        <f t="shared" si="61"/>
        <v>0</v>
      </c>
      <c r="O152" s="46">
        <f t="shared" si="61"/>
        <v>0</v>
      </c>
      <c r="P152" s="46">
        <f t="shared" si="61"/>
        <v>0</v>
      </c>
      <c r="Q152" s="46">
        <f t="shared" si="61"/>
        <v>0</v>
      </c>
      <c r="R152" s="46">
        <f t="shared" si="61"/>
        <v>0</v>
      </c>
      <c r="S152" s="46">
        <f t="shared" si="61"/>
        <v>0</v>
      </c>
      <c r="T152" s="39">
        <f t="shared" si="61"/>
        <v>0</v>
      </c>
      <c r="U152" s="39">
        <f t="shared" si="61"/>
        <v>0</v>
      </c>
      <c r="V152" s="150">
        <f t="shared" si="62"/>
        <v>0</v>
      </c>
      <c r="AE152" s="10"/>
    </row>
    <row r="153" spans="2:31" s="1" customFormat="1" ht="15" hidden="1" customHeight="1" outlineLevel="1">
      <c r="B153" s="1263"/>
      <c r="C153" s="86" t="s">
        <v>304</v>
      </c>
      <c r="D153" s="44"/>
      <c r="E153" s="45"/>
      <c r="F153" s="115"/>
      <c r="G153" s="101"/>
      <c r="H153" s="154">
        <f t="shared" si="60"/>
        <v>0</v>
      </c>
      <c r="I153" s="46">
        <v>0</v>
      </c>
      <c r="J153" s="46">
        <f t="shared" si="61"/>
        <v>0</v>
      </c>
      <c r="K153" s="46">
        <f t="shared" si="61"/>
        <v>0</v>
      </c>
      <c r="L153" s="46">
        <f t="shared" si="61"/>
        <v>0</v>
      </c>
      <c r="M153" s="46">
        <f t="shared" si="61"/>
        <v>0</v>
      </c>
      <c r="N153" s="46">
        <f t="shared" si="61"/>
        <v>0</v>
      </c>
      <c r="O153" s="46">
        <f t="shared" si="61"/>
        <v>0</v>
      </c>
      <c r="P153" s="46">
        <f t="shared" si="61"/>
        <v>0</v>
      </c>
      <c r="Q153" s="46">
        <f t="shared" si="61"/>
        <v>0</v>
      </c>
      <c r="R153" s="46">
        <f t="shared" si="61"/>
        <v>0</v>
      </c>
      <c r="S153" s="46">
        <f t="shared" si="61"/>
        <v>0</v>
      </c>
      <c r="T153" s="39">
        <f t="shared" si="61"/>
        <v>0</v>
      </c>
      <c r="U153" s="39">
        <f t="shared" si="61"/>
        <v>0</v>
      </c>
      <c r="V153" s="150">
        <f t="shared" si="62"/>
        <v>0</v>
      </c>
      <c r="AE153" s="10"/>
    </row>
    <row r="154" spans="2:31" s="1" customFormat="1" ht="15" hidden="1" customHeight="1" outlineLevel="1">
      <c r="B154" s="1263"/>
      <c r="C154" s="1698"/>
      <c r="D154" s="1699"/>
      <c r="E154" s="52"/>
      <c r="F154" s="219"/>
      <c r="G154" s="220"/>
      <c r="H154" s="155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62"/>
      <c r="U154" s="62"/>
      <c r="V154" s="164"/>
      <c r="AE154" s="10"/>
    </row>
    <row r="155" spans="2:31" s="8" customFormat="1" ht="15" customHeight="1" collapsed="1">
      <c r="B155" s="1263"/>
      <c r="C155" s="85" t="s">
        <v>305</v>
      </c>
      <c r="D155" s="1730">
        <v>240.11</v>
      </c>
      <c r="E155" s="173" t="s">
        <v>244</v>
      </c>
      <c r="F155" s="174" t="s">
        <v>245</v>
      </c>
      <c r="G155" s="175">
        <f>+$D$20</f>
        <v>2.5000000000000001E-2</v>
      </c>
      <c r="H155" s="160">
        <f>+$D155*Beds*(1+G155)^($D$16+1)</f>
        <v>329031.62167533539</v>
      </c>
      <c r="I155" s="98">
        <v>0</v>
      </c>
      <c r="J155" s="98">
        <f>+$D155*(1+$G155)^$D$16*$D$7/12</f>
        <v>26750.538347588245</v>
      </c>
      <c r="K155" s="98">
        <f t="shared" ref="K155:U155" si="63">+$D155*(1+$G$155)^$D$16*$D$7/12</f>
        <v>26750.538347588245</v>
      </c>
      <c r="L155" s="98">
        <f t="shared" si="63"/>
        <v>26750.538347588245</v>
      </c>
      <c r="M155" s="98">
        <f t="shared" si="63"/>
        <v>26750.538347588245</v>
      </c>
      <c r="N155" s="98">
        <f t="shared" si="63"/>
        <v>26750.538347588245</v>
      </c>
      <c r="O155" s="98">
        <f t="shared" si="63"/>
        <v>26750.538347588245</v>
      </c>
      <c r="P155" s="98">
        <f t="shared" si="63"/>
        <v>26750.538347588245</v>
      </c>
      <c r="Q155" s="98">
        <f t="shared" si="63"/>
        <v>26750.538347588245</v>
      </c>
      <c r="R155" s="98">
        <f t="shared" si="63"/>
        <v>26750.538347588245</v>
      </c>
      <c r="S155" s="98">
        <f t="shared" si="63"/>
        <v>26750.538347588245</v>
      </c>
      <c r="T155" s="98">
        <f t="shared" si="63"/>
        <v>26750.538347588245</v>
      </c>
      <c r="U155" s="98">
        <f t="shared" si="63"/>
        <v>26750.538347588245</v>
      </c>
      <c r="V155" s="177">
        <f t="shared" si="62"/>
        <v>321006.46017105901</v>
      </c>
      <c r="W155" s="1"/>
      <c r="AE155" s="30"/>
    </row>
    <row r="156" spans="2:31" s="1" customFormat="1" ht="15" hidden="1" customHeight="1" outlineLevel="1">
      <c r="B156" s="1263"/>
      <c r="C156" s="81"/>
      <c r="D156" s="1732"/>
      <c r="E156" s="37"/>
      <c r="F156" s="113"/>
      <c r="G156" s="103"/>
      <c r="H156" s="160">
        <f>+$D156*Beds*(1+G156)^(D42+1)</f>
        <v>0</v>
      </c>
      <c r="I156" s="46">
        <v>0</v>
      </c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39"/>
      <c r="U156" s="39"/>
      <c r="V156" s="150">
        <f t="shared" si="62"/>
        <v>0</v>
      </c>
      <c r="AE156" s="10"/>
    </row>
    <row r="157" spans="2:31" s="1" customFormat="1" ht="15" hidden="1" customHeight="1" outlineLevel="1">
      <c r="B157" s="1263"/>
      <c r="C157" s="86" t="s">
        <v>306</v>
      </c>
      <c r="D157" s="1733"/>
      <c r="E157" s="45" t="s">
        <v>284</v>
      </c>
      <c r="F157" s="115" t="s">
        <v>245</v>
      </c>
      <c r="G157" s="101">
        <v>2.5000000000000001E-2</v>
      </c>
      <c r="H157" s="160">
        <f>+$D157*Beds*(1+G157)^(D43+1)</f>
        <v>0</v>
      </c>
      <c r="I157" s="46">
        <v>0</v>
      </c>
      <c r="J157" s="46">
        <f t="shared" ref="J157:U170" si="64">+$D157*Units/12</f>
        <v>0</v>
      </c>
      <c r="K157" s="46">
        <f t="shared" si="64"/>
        <v>0</v>
      </c>
      <c r="L157" s="46">
        <f t="shared" si="64"/>
        <v>0</v>
      </c>
      <c r="M157" s="46">
        <f t="shared" si="64"/>
        <v>0</v>
      </c>
      <c r="N157" s="46">
        <f t="shared" si="64"/>
        <v>0</v>
      </c>
      <c r="O157" s="46">
        <f t="shared" si="64"/>
        <v>0</v>
      </c>
      <c r="P157" s="46">
        <f t="shared" si="64"/>
        <v>0</v>
      </c>
      <c r="Q157" s="46">
        <f t="shared" si="64"/>
        <v>0</v>
      </c>
      <c r="R157" s="46">
        <f t="shared" si="64"/>
        <v>0</v>
      </c>
      <c r="S157" s="46">
        <f t="shared" si="64"/>
        <v>0</v>
      </c>
      <c r="T157" s="39">
        <f t="shared" si="64"/>
        <v>0</v>
      </c>
      <c r="U157" s="39">
        <f t="shared" si="64"/>
        <v>0</v>
      </c>
      <c r="V157" s="150">
        <f t="shared" si="62"/>
        <v>0</v>
      </c>
      <c r="AE157" s="10"/>
    </row>
    <row r="158" spans="2:31" s="1" customFormat="1" ht="15" hidden="1" customHeight="1" outlineLevel="1">
      <c r="B158" s="1263"/>
      <c r="C158" s="86" t="s">
        <v>307</v>
      </c>
      <c r="D158" s="1733"/>
      <c r="E158" s="45" t="s">
        <v>284</v>
      </c>
      <c r="F158" s="115" t="s">
        <v>245</v>
      </c>
      <c r="G158" s="101">
        <v>2.5000000000000001E-2</v>
      </c>
      <c r="H158" s="160">
        <f>+$D158*Beds*(1+G158)^(D44+1)</f>
        <v>0</v>
      </c>
      <c r="I158" s="46">
        <v>0</v>
      </c>
      <c r="J158" s="46">
        <f t="shared" si="64"/>
        <v>0</v>
      </c>
      <c r="K158" s="46">
        <f t="shared" si="64"/>
        <v>0</v>
      </c>
      <c r="L158" s="46">
        <f t="shared" si="64"/>
        <v>0</v>
      </c>
      <c r="M158" s="46">
        <f t="shared" si="64"/>
        <v>0</v>
      </c>
      <c r="N158" s="46">
        <f t="shared" si="64"/>
        <v>0</v>
      </c>
      <c r="O158" s="46">
        <f t="shared" si="64"/>
        <v>0</v>
      </c>
      <c r="P158" s="46">
        <f t="shared" si="64"/>
        <v>0</v>
      </c>
      <c r="Q158" s="46">
        <f t="shared" si="64"/>
        <v>0</v>
      </c>
      <c r="R158" s="46">
        <f t="shared" si="64"/>
        <v>0</v>
      </c>
      <c r="S158" s="46">
        <f t="shared" si="64"/>
        <v>0</v>
      </c>
      <c r="T158" s="39">
        <f t="shared" si="64"/>
        <v>0</v>
      </c>
      <c r="U158" s="39">
        <f t="shared" si="64"/>
        <v>0</v>
      </c>
      <c r="V158" s="150">
        <f t="shared" si="62"/>
        <v>0</v>
      </c>
      <c r="AE158" s="10"/>
    </row>
    <row r="159" spans="2:31" s="1" customFormat="1" ht="15" hidden="1" customHeight="1" outlineLevel="1">
      <c r="B159" s="1263"/>
      <c r="C159" s="86" t="s">
        <v>308</v>
      </c>
      <c r="D159" s="1733"/>
      <c r="E159" s="45" t="s">
        <v>284</v>
      </c>
      <c r="F159" s="115" t="s">
        <v>245</v>
      </c>
      <c r="G159" s="101">
        <v>2.5000000000000001E-2</v>
      </c>
      <c r="H159" s="160">
        <f t="shared" ref="H159:H170" si="65">+$D159*Beds*(1+G159)^(D47+1)</f>
        <v>0</v>
      </c>
      <c r="I159" s="46">
        <v>0</v>
      </c>
      <c r="J159" s="46">
        <f t="shared" si="64"/>
        <v>0</v>
      </c>
      <c r="K159" s="46">
        <f t="shared" si="64"/>
        <v>0</v>
      </c>
      <c r="L159" s="46">
        <f t="shared" si="64"/>
        <v>0</v>
      </c>
      <c r="M159" s="46">
        <f t="shared" si="64"/>
        <v>0</v>
      </c>
      <c r="N159" s="46">
        <f t="shared" si="64"/>
        <v>0</v>
      </c>
      <c r="O159" s="46">
        <f t="shared" si="64"/>
        <v>0</v>
      </c>
      <c r="P159" s="46">
        <f t="shared" si="64"/>
        <v>0</v>
      </c>
      <c r="Q159" s="46">
        <f t="shared" si="64"/>
        <v>0</v>
      </c>
      <c r="R159" s="46">
        <f t="shared" si="64"/>
        <v>0</v>
      </c>
      <c r="S159" s="46">
        <f t="shared" si="64"/>
        <v>0</v>
      </c>
      <c r="T159" s="39">
        <f t="shared" si="64"/>
        <v>0</v>
      </c>
      <c r="U159" s="39">
        <f t="shared" si="64"/>
        <v>0</v>
      </c>
      <c r="V159" s="150">
        <f t="shared" si="62"/>
        <v>0</v>
      </c>
      <c r="AE159" s="10"/>
    </row>
    <row r="160" spans="2:31" s="1" customFormat="1" ht="15" hidden="1" customHeight="1" outlineLevel="1">
      <c r="B160" s="1263"/>
      <c r="C160" s="86" t="s">
        <v>309</v>
      </c>
      <c r="D160" s="1733"/>
      <c r="E160" s="45" t="s">
        <v>284</v>
      </c>
      <c r="F160" s="115" t="s">
        <v>245</v>
      </c>
      <c r="G160" s="101">
        <v>2.5000000000000001E-2</v>
      </c>
      <c r="H160" s="160">
        <f t="shared" si="65"/>
        <v>0</v>
      </c>
      <c r="I160" s="46">
        <v>0</v>
      </c>
      <c r="J160" s="46">
        <f t="shared" si="64"/>
        <v>0</v>
      </c>
      <c r="K160" s="46">
        <f t="shared" si="64"/>
        <v>0</v>
      </c>
      <c r="L160" s="46">
        <f t="shared" si="64"/>
        <v>0</v>
      </c>
      <c r="M160" s="46">
        <f t="shared" si="64"/>
        <v>0</v>
      </c>
      <c r="N160" s="46">
        <f t="shared" si="64"/>
        <v>0</v>
      </c>
      <c r="O160" s="46">
        <f t="shared" si="64"/>
        <v>0</v>
      </c>
      <c r="P160" s="46">
        <f t="shared" si="64"/>
        <v>0</v>
      </c>
      <c r="Q160" s="46">
        <f t="shared" si="64"/>
        <v>0</v>
      </c>
      <c r="R160" s="46">
        <f t="shared" si="64"/>
        <v>0</v>
      </c>
      <c r="S160" s="46">
        <f t="shared" si="64"/>
        <v>0</v>
      </c>
      <c r="T160" s="39">
        <f t="shared" si="64"/>
        <v>0</v>
      </c>
      <c r="U160" s="39">
        <f t="shared" si="64"/>
        <v>0</v>
      </c>
      <c r="V160" s="150">
        <f t="shared" si="62"/>
        <v>0</v>
      </c>
      <c r="AE160" s="10"/>
    </row>
    <row r="161" spans="2:32" s="1" customFormat="1" ht="15" hidden="1" customHeight="1" outlineLevel="1">
      <c r="B161" s="1263"/>
      <c r="C161" s="86" t="s">
        <v>310</v>
      </c>
      <c r="D161" s="1733"/>
      <c r="E161" s="45" t="s">
        <v>284</v>
      </c>
      <c r="F161" s="115" t="s">
        <v>245</v>
      </c>
      <c r="G161" s="101">
        <v>2.5000000000000001E-2</v>
      </c>
      <c r="H161" s="160">
        <f t="shared" si="65"/>
        <v>0</v>
      </c>
      <c r="I161" s="46">
        <v>0</v>
      </c>
      <c r="J161" s="46">
        <f t="shared" si="64"/>
        <v>0</v>
      </c>
      <c r="K161" s="46">
        <f t="shared" si="64"/>
        <v>0</v>
      </c>
      <c r="L161" s="46">
        <f t="shared" si="64"/>
        <v>0</v>
      </c>
      <c r="M161" s="46">
        <f t="shared" si="64"/>
        <v>0</v>
      </c>
      <c r="N161" s="46">
        <f t="shared" si="64"/>
        <v>0</v>
      </c>
      <c r="O161" s="46">
        <f t="shared" si="64"/>
        <v>0</v>
      </c>
      <c r="P161" s="46">
        <f t="shared" si="64"/>
        <v>0</v>
      </c>
      <c r="Q161" s="46">
        <f t="shared" si="64"/>
        <v>0</v>
      </c>
      <c r="R161" s="46">
        <f t="shared" si="64"/>
        <v>0</v>
      </c>
      <c r="S161" s="46">
        <f t="shared" si="64"/>
        <v>0</v>
      </c>
      <c r="T161" s="39">
        <f t="shared" si="64"/>
        <v>0</v>
      </c>
      <c r="U161" s="39">
        <f t="shared" si="64"/>
        <v>0</v>
      </c>
      <c r="V161" s="150">
        <f t="shared" si="62"/>
        <v>0</v>
      </c>
      <c r="AE161" s="10"/>
    </row>
    <row r="162" spans="2:32" s="1" customFormat="1" ht="15" hidden="1" customHeight="1" outlineLevel="1">
      <c r="B162" s="1263"/>
      <c r="C162" s="86" t="s">
        <v>311</v>
      </c>
      <c r="D162" s="1733"/>
      <c r="E162" s="45" t="s">
        <v>284</v>
      </c>
      <c r="F162" s="115" t="s">
        <v>245</v>
      </c>
      <c r="G162" s="101">
        <v>2.5000000000000001E-2</v>
      </c>
      <c r="H162" s="160">
        <f t="shared" si="65"/>
        <v>0</v>
      </c>
      <c r="I162" s="46">
        <v>0</v>
      </c>
      <c r="J162" s="46">
        <f t="shared" si="64"/>
        <v>0</v>
      </c>
      <c r="K162" s="46">
        <f t="shared" si="64"/>
        <v>0</v>
      </c>
      <c r="L162" s="46">
        <f t="shared" si="64"/>
        <v>0</v>
      </c>
      <c r="M162" s="46">
        <f t="shared" si="64"/>
        <v>0</v>
      </c>
      <c r="N162" s="46">
        <f t="shared" si="64"/>
        <v>0</v>
      </c>
      <c r="O162" s="46">
        <f t="shared" si="64"/>
        <v>0</v>
      </c>
      <c r="P162" s="46">
        <f t="shared" si="64"/>
        <v>0</v>
      </c>
      <c r="Q162" s="46">
        <f t="shared" si="64"/>
        <v>0</v>
      </c>
      <c r="R162" s="46">
        <f t="shared" si="64"/>
        <v>0</v>
      </c>
      <c r="S162" s="46">
        <f t="shared" si="64"/>
        <v>0</v>
      </c>
      <c r="T162" s="39">
        <f t="shared" si="64"/>
        <v>0</v>
      </c>
      <c r="U162" s="39">
        <f t="shared" si="64"/>
        <v>0</v>
      </c>
      <c r="V162" s="150">
        <f t="shared" si="62"/>
        <v>0</v>
      </c>
      <c r="AE162" s="10"/>
    </row>
    <row r="163" spans="2:32" s="1" customFormat="1" ht="15" hidden="1" customHeight="1" outlineLevel="1">
      <c r="B163" s="1263"/>
      <c r="C163" s="86" t="s">
        <v>312</v>
      </c>
      <c r="D163" s="1733"/>
      <c r="E163" s="45" t="s">
        <v>284</v>
      </c>
      <c r="F163" s="115" t="s">
        <v>245</v>
      </c>
      <c r="G163" s="101">
        <v>2.5000000000000001E-2</v>
      </c>
      <c r="H163" s="160">
        <f t="shared" si="65"/>
        <v>0</v>
      </c>
      <c r="I163" s="46">
        <v>0</v>
      </c>
      <c r="J163" s="46">
        <f t="shared" si="64"/>
        <v>0</v>
      </c>
      <c r="K163" s="46">
        <f t="shared" si="64"/>
        <v>0</v>
      </c>
      <c r="L163" s="46">
        <f t="shared" si="64"/>
        <v>0</v>
      </c>
      <c r="M163" s="46">
        <f t="shared" si="64"/>
        <v>0</v>
      </c>
      <c r="N163" s="46">
        <f t="shared" si="64"/>
        <v>0</v>
      </c>
      <c r="O163" s="46">
        <f t="shared" si="64"/>
        <v>0</v>
      </c>
      <c r="P163" s="46">
        <f t="shared" si="64"/>
        <v>0</v>
      </c>
      <c r="Q163" s="46">
        <f t="shared" si="64"/>
        <v>0</v>
      </c>
      <c r="R163" s="46">
        <f t="shared" si="64"/>
        <v>0</v>
      </c>
      <c r="S163" s="46">
        <f t="shared" si="64"/>
        <v>0</v>
      </c>
      <c r="T163" s="39">
        <f t="shared" si="64"/>
        <v>0</v>
      </c>
      <c r="U163" s="39">
        <f t="shared" si="64"/>
        <v>0</v>
      </c>
      <c r="V163" s="150">
        <f t="shared" si="62"/>
        <v>0</v>
      </c>
      <c r="AE163" s="10"/>
    </row>
    <row r="164" spans="2:32" s="1" customFormat="1" ht="15" hidden="1" customHeight="1" outlineLevel="1">
      <c r="B164" s="1263"/>
      <c r="C164" s="86" t="s">
        <v>313</v>
      </c>
      <c r="D164" s="1733"/>
      <c r="E164" s="45" t="s">
        <v>284</v>
      </c>
      <c r="F164" s="115" t="s">
        <v>245</v>
      </c>
      <c r="G164" s="101">
        <v>2.5000000000000001E-2</v>
      </c>
      <c r="H164" s="160">
        <f t="shared" si="65"/>
        <v>0</v>
      </c>
      <c r="I164" s="46">
        <v>0</v>
      </c>
      <c r="J164" s="46">
        <f t="shared" si="64"/>
        <v>0</v>
      </c>
      <c r="K164" s="46">
        <f t="shared" si="64"/>
        <v>0</v>
      </c>
      <c r="L164" s="46">
        <f t="shared" si="64"/>
        <v>0</v>
      </c>
      <c r="M164" s="46">
        <f t="shared" si="64"/>
        <v>0</v>
      </c>
      <c r="N164" s="46">
        <f t="shared" si="64"/>
        <v>0</v>
      </c>
      <c r="O164" s="46">
        <f t="shared" si="64"/>
        <v>0</v>
      </c>
      <c r="P164" s="46">
        <f t="shared" si="64"/>
        <v>0</v>
      </c>
      <c r="Q164" s="46">
        <f t="shared" si="64"/>
        <v>0</v>
      </c>
      <c r="R164" s="46">
        <f t="shared" si="64"/>
        <v>0</v>
      </c>
      <c r="S164" s="46">
        <f t="shared" si="64"/>
        <v>0</v>
      </c>
      <c r="T164" s="39">
        <f t="shared" si="64"/>
        <v>0</v>
      </c>
      <c r="U164" s="39">
        <f t="shared" si="64"/>
        <v>0</v>
      </c>
      <c r="V164" s="150">
        <f t="shared" si="62"/>
        <v>0</v>
      </c>
      <c r="AE164" s="10"/>
    </row>
    <row r="165" spans="2:32" s="1" customFormat="1" ht="15" hidden="1" customHeight="1" outlineLevel="1">
      <c r="B165" s="1263"/>
      <c r="C165" s="86" t="s">
        <v>314</v>
      </c>
      <c r="D165" s="1733"/>
      <c r="E165" s="45" t="s">
        <v>284</v>
      </c>
      <c r="F165" s="115" t="s">
        <v>245</v>
      </c>
      <c r="G165" s="101">
        <v>2.5000000000000001E-2</v>
      </c>
      <c r="H165" s="160">
        <f t="shared" si="65"/>
        <v>0</v>
      </c>
      <c r="I165" s="46">
        <v>0</v>
      </c>
      <c r="J165" s="46">
        <f t="shared" si="64"/>
        <v>0</v>
      </c>
      <c r="K165" s="46">
        <f t="shared" si="64"/>
        <v>0</v>
      </c>
      <c r="L165" s="46">
        <f t="shared" si="64"/>
        <v>0</v>
      </c>
      <c r="M165" s="46">
        <f t="shared" si="64"/>
        <v>0</v>
      </c>
      <c r="N165" s="46">
        <f t="shared" si="64"/>
        <v>0</v>
      </c>
      <c r="O165" s="46">
        <f t="shared" si="64"/>
        <v>0</v>
      </c>
      <c r="P165" s="46">
        <f t="shared" si="64"/>
        <v>0</v>
      </c>
      <c r="Q165" s="46">
        <f t="shared" si="64"/>
        <v>0</v>
      </c>
      <c r="R165" s="46">
        <f t="shared" si="64"/>
        <v>0</v>
      </c>
      <c r="S165" s="46">
        <f t="shared" si="64"/>
        <v>0</v>
      </c>
      <c r="T165" s="39">
        <f t="shared" si="64"/>
        <v>0</v>
      </c>
      <c r="U165" s="39">
        <f t="shared" si="64"/>
        <v>0</v>
      </c>
      <c r="V165" s="150">
        <f>+SUM(I165:U165)</f>
        <v>0</v>
      </c>
      <c r="AE165" s="10"/>
    </row>
    <row r="166" spans="2:32" s="1" customFormat="1" ht="15" hidden="1" customHeight="1" outlineLevel="1">
      <c r="B166" s="1263"/>
      <c r="C166" s="86" t="s">
        <v>315</v>
      </c>
      <c r="D166" s="1733"/>
      <c r="E166" s="45" t="s">
        <v>284</v>
      </c>
      <c r="F166" s="115" t="s">
        <v>245</v>
      </c>
      <c r="G166" s="101">
        <v>2.5000000000000001E-2</v>
      </c>
      <c r="H166" s="160">
        <f t="shared" si="65"/>
        <v>0</v>
      </c>
      <c r="I166" s="46">
        <v>0</v>
      </c>
      <c r="J166" s="46">
        <f t="shared" si="64"/>
        <v>0</v>
      </c>
      <c r="K166" s="46">
        <f t="shared" si="64"/>
        <v>0</v>
      </c>
      <c r="L166" s="46">
        <f t="shared" si="64"/>
        <v>0</v>
      </c>
      <c r="M166" s="46">
        <f t="shared" si="64"/>
        <v>0</v>
      </c>
      <c r="N166" s="46">
        <f t="shared" si="64"/>
        <v>0</v>
      </c>
      <c r="O166" s="46">
        <f t="shared" si="64"/>
        <v>0</v>
      </c>
      <c r="P166" s="46">
        <f t="shared" si="64"/>
        <v>0</v>
      </c>
      <c r="Q166" s="46">
        <f t="shared" si="64"/>
        <v>0</v>
      </c>
      <c r="R166" s="46">
        <f t="shared" si="64"/>
        <v>0</v>
      </c>
      <c r="S166" s="46">
        <f t="shared" si="64"/>
        <v>0</v>
      </c>
      <c r="T166" s="39">
        <f t="shared" si="64"/>
        <v>0</v>
      </c>
      <c r="U166" s="39">
        <f t="shared" si="64"/>
        <v>0</v>
      </c>
      <c r="V166" s="150">
        <f>+SUM(I166:U166)</f>
        <v>0</v>
      </c>
      <c r="AE166" s="10"/>
    </row>
    <row r="167" spans="2:32" s="1" customFormat="1" ht="15" hidden="1" customHeight="1" outlineLevel="1">
      <c r="B167" s="1263"/>
      <c r="C167" s="86" t="s">
        <v>316</v>
      </c>
      <c r="D167" s="1733"/>
      <c r="E167" s="45" t="s">
        <v>284</v>
      </c>
      <c r="F167" s="115" t="s">
        <v>245</v>
      </c>
      <c r="G167" s="101">
        <v>2.5000000000000001E-2</v>
      </c>
      <c r="H167" s="160">
        <f t="shared" si="65"/>
        <v>0</v>
      </c>
      <c r="I167" s="46">
        <v>0</v>
      </c>
      <c r="J167" s="46">
        <f t="shared" si="64"/>
        <v>0</v>
      </c>
      <c r="K167" s="46">
        <f t="shared" si="64"/>
        <v>0</v>
      </c>
      <c r="L167" s="46">
        <f t="shared" si="64"/>
        <v>0</v>
      </c>
      <c r="M167" s="46">
        <f t="shared" si="64"/>
        <v>0</v>
      </c>
      <c r="N167" s="46">
        <f t="shared" si="64"/>
        <v>0</v>
      </c>
      <c r="O167" s="46">
        <f t="shared" si="64"/>
        <v>0</v>
      </c>
      <c r="P167" s="46">
        <f t="shared" si="64"/>
        <v>0</v>
      </c>
      <c r="Q167" s="46">
        <f t="shared" si="64"/>
        <v>0</v>
      </c>
      <c r="R167" s="46">
        <f t="shared" si="64"/>
        <v>0</v>
      </c>
      <c r="S167" s="46">
        <f t="shared" si="64"/>
        <v>0</v>
      </c>
      <c r="T167" s="39">
        <f t="shared" si="64"/>
        <v>0</v>
      </c>
      <c r="U167" s="39">
        <f t="shared" si="64"/>
        <v>0</v>
      </c>
      <c r="V167" s="150">
        <f>+SUM(I167:U167)</f>
        <v>0</v>
      </c>
      <c r="AE167" s="10"/>
    </row>
    <row r="168" spans="2:32" s="1" customFormat="1" ht="15" hidden="1" customHeight="1" outlineLevel="1">
      <c r="B168" s="1263"/>
      <c r="C168" s="86" t="s">
        <v>317</v>
      </c>
      <c r="D168" s="1733"/>
      <c r="E168" s="45" t="s">
        <v>284</v>
      </c>
      <c r="F168" s="115" t="s">
        <v>245</v>
      </c>
      <c r="G168" s="101">
        <v>2.5000000000000001E-2</v>
      </c>
      <c r="H168" s="160">
        <f t="shared" si="65"/>
        <v>0</v>
      </c>
      <c r="I168" s="46">
        <v>0</v>
      </c>
      <c r="J168" s="46">
        <f t="shared" si="64"/>
        <v>0</v>
      </c>
      <c r="K168" s="46">
        <f t="shared" si="64"/>
        <v>0</v>
      </c>
      <c r="L168" s="46">
        <f t="shared" si="64"/>
        <v>0</v>
      </c>
      <c r="M168" s="46">
        <f t="shared" si="64"/>
        <v>0</v>
      </c>
      <c r="N168" s="46">
        <f t="shared" si="64"/>
        <v>0</v>
      </c>
      <c r="O168" s="46">
        <f t="shared" si="64"/>
        <v>0</v>
      </c>
      <c r="P168" s="46">
        <f t="shared" si="64"/>
        <v>0</v>
      </c>
      <c r="Q168" s="46">
        <f t="shared" si="64"/>
        <v>0</v>
      </c>
      <c r="R168" s="46">
        <f t="shared" si="64"/>
        <v>0</v>
      </c>
      <c r="S168" s="46">
        <f t="shared" si="64"/>
        <v>0</v>
      </c>
      <c r="T168" s="39">
        <f t="shared" si="64"/>
        <v>0</v>
      </c>
      <c r="U168" s="39">
        <f t="shared" si="64"/>
        <v>0</v>
      </c>
      <c r="V168" s="150">
        <f>+SUM(I168:U168)</f>
        <v>0</v>
      </c>
      <c r="AE168" s="10"/>
    </row>
    <row r="169" spans="2:32" s="1" customFormat="1" ht="15" hidden="1" customHeight="1" outlineLevel="1">
      <c r="B169" s="1263"/>
      <c r="C169" s="86"/>
      <c r="D169" s="1733"/>
      <c r="E169" s="45" t="s">
        <v>284</v>
      </c>
      <c r="F169" s="115" t="s">
        <v>245</v>
      </c>
      <c r="G169" s="101">
        <v>2.5000000000000001E-2</v>
      </c>
      <c r="H169" s="160">
        <f t="shared" si="65"/>
        <v>0</v>
      </c>
      <c r="I169" s="46">
        <v>0</v>
      </c>
      <c r="J169" s="46">
        <f t="shared" si="64"/>
        <v>0</v>
      </c>
      <c r="K169" s="46">
        <f t="shared" si="64"/>
        <v>0</v>
      </c>
      <c r="L169" s="46">
        <f t="shared" si="64"/>
        <v>0</v>
      </c>
      <c r="M169" s="46">
        <f t="shared" si="64"/>
        <v>0</v>
      </c>
      <c r="N169" s="46">
        <f t="shared" si="64"/>
        <v>0</v>
      </c>
      <c r="O169" s="46">
        <f t="shared" si="64"/>
        <v>0</v>
      </c>
      <c r="P169" s="46">
        <f t="shared" si="64"/>
        <v>0</v>
      </c>
      <c r="Q169" s="46">
        <f t="shared" si="64"/>
        <v>0</v>
      </c>
      <c r="R169" s="46">
        <f t="shared" si="64"/>
        <v>0</v>
      </c>
      <c r="S169" s="46">
        <f t="shared" si="64"/>
        <v>0</v>
      </c>
      <c r="T169" s="39">
        <f t="shared" si="64"/>
        <v>0</v>
      </c>
      <c r="U169" s="39">
        <f t="shared" si="64"/>
        <v>0</v>
      </c>
      <c r="V169" s="150">
        <f t="shared" si="62"/>
        <v>0</v>
      </c>
      <c r="AE169" s="10"/>
    </row>
    <row r="170" spans="2:32" s="8" customFormat="1" ht="15" hidden="1" customHeight="1" outlineLevel="1">
      <c r="B170" s="1265"/>
      <c r="C170" s="92" t="s">
        <v>318</v>
      </c>
      <c r="D170" s="1731"/>
      <c r="E170" s="37"/>
      <c r="F170" s="125"/>
      <c r="G170" s="105"/>
      <c r="H170" s="160">
        <f t="shared" si="65"/>
        <v>0</v>
      </c>
      <c r="I170" s="98">
        <v>0</v>
      </c>
      <c r="J170" s="46">
        <f t="shared" si="64"/>
        <v>0</v>
      </c>
      <c r="K170" s="46">
        <f t="shared" si="64"/>
        <v>0</v>
      </c>
      <c r="L170" s="46">
        <f t="shared" si="64"/>
        <v>0</v>
      </c>
      <c r="M170" s="46">
        <f t="shared" si="64"/>
        <v>0</v>
      </c>
      <c r="N170" s="46">
        <f t="shared" si="64"/>
        <v>0</v>
      </c>
      <c r="O170" s="46">
        <f t="shared" si="64"/>
        <v>0</v>
      </c>
      <c r="P170" s="46">
        <f t="shared" si="64"/>
        <v>0</v>
      </c>
      <c r="Q170" s="46">
        <f t="shared" si="64"/>
        <v>0</v>
      </c>
      <c r="R170" s="46">
        <f t="shared" si="64"/>
        <v>0</v>
      </c>
      <c r="S170" s="46">
        <f t="shared" si="64"/>
        <v>0</v>
      </c>
      <c r="T170" s="39">
        <f t="shared" si="64"/>
        <v>0</v>
      </c>
      <c r="U170" s="39">
        <f t="shared" si="64"/>
        <v>0</v>
      </c>
      <c r="V170" s="150">
        <f t="shared" si="62"/>
        <v>0</v>
      </c>
      <c r="W170" s="1"/>
      <c r="X170" s="1"/>
      <c r="Y170" s="1"/>
      <c r="Z170" s="1"/>
      <c r="AA170" s="1"/>
      <c r="AB170" s="1"/>
      <c r="AC170" s="1"/>
      <c r="AD170" s="1"/>
      <c r="AE170" s="10"/>
      <c r="AF170" s="1"/>
    </row>
    <row r="171" spans="2:32" s="8" customFormat="1" ht="15" customHeight="1" collapsed="1">
      <c r="B171" s="1263"/>
      <c r="C171" s="85" t="s">
        <v>319</v>
      </c>
      <c r="D171" s="1730">
        <v>165.52</v>
      </c>
      <c r="E171" s="173" t="s">
        <v>244</v>
      </c>
      <c r="F171" s="174" t="s">
        <v>245</v>
      </c>
      <c r="G171" s="175">
        <f t="shared" ref="G171:G234" si="66">+$D$20</f>
        <v>2.5000000000000001E-2</v>
      </c>
      <c r="H171" s="160">
        <f t="shared" ref="H171:H202" si="67">+$D171*Beds*(1+G171)^($D$16+1)</f>
        <v>226818.18341469124</v>
      </c>
      <c r="I171" s="98">
        <v>0</v>
      </c>
      <c r="J171" s="98">
        <f t="shared" ref="J171:U180" si="68">+$D171*(1+$G171)^$D$16*$D$7/12</f>
        <v>18440.502716641568</v>
      </c>
      <c r="K171" s="98">
        <f t="shared" si="68"/>
        <v>18440.502716641568</v>
      </c>
      <c r="L171" s="98">
        <f t="shared" si="68"/>
        <v>18440.502716641568</v>
      </c>
      <c r="M171" s="98">
        <f t="shared" si="68"/>
        <v>18440.502716641568</v>
      </c>
      <c r="N171" s="98">
        <f t="shared" si="68"/>
        <v>18440.502716641568</v>
      </c>
      <c r="O171" s="98">
        <f t="shared" si="68"/>
        <v>18440.502716641568</v>
      </c>
      <c r="P171" s="98">
        <f t="shared" si="68"/>
        <v>18440.502716641568</v>
      </c>
      <c r="Q171" s="98">
        <f t="shared" si="68"/>
        <v>18440.502716641568</v>
      </c>
      <c r="R171" s="98">
        <f t="shared" si="68"/>
        <v>18440.502716641568</v>
      </c>
      <c r="S171" s="98">
        <f t="shared" si="68"/>
        <v>18440.502716641568</v>
      </c>
      <c r="T171" s="98">
        <f t="shared" si="68"/>
        <v>18440.502716641568</v>
      </c>
      <c r="U171" s="98">
        <f t="shared" si="68"/>
        <v>18440.502716641568</v>
      </c>
      <c r="V171" s="177">
        <f t="shared" si="62"/>
        <v>221286.03259969887</v>
      </c>
      <c r="W171" s="1"/>
      <c r="AE171" s="30"/>
    </row>
    <row r="172" spans="2:32" s="1" customFormat="1" ht="15" hidden="1" customHeight="1" outlineLevel="1">
      <c r="B172" s="1263"/>
      <c r="C172" s="81"/>
      <c r="D172" s="1732"/>
      <c r="E172" s="37"/>
      <c r="F172" s="113"/>
      <c r="G172" s="175">
        <f t="shared" si="66"/>
        <v>2.5000000000000001E-2</v>
      </c>
      <c r="H172" s="160">
        <f t="shared" si="67"/>
        <v>0</v>
      </c>
      <c r="I172" s="46">
        <v>0</v>
      </c>
      <c r="J172" s="98">
        <f t="shared" si="68"/>
        <v>0</v>
      </c>
      <c r="K172" s="98">
        <f t="shared" si="68"/>
        <v>0</v>
      </c>
      <c r="L172" s="98">
        <f t="shared" si="68"/>
        <v>0</v>
      </c>
      <c r="M172" s="98">
        <f t="shared" si="68"/>
        <v>0</v>
      </c>
      <c r="N172" s="98">
        <f t="shared" si="68"/>
        <v>0</v>
      </c>
      <c r="O172" s="98">
        <f t="shared" si="68"/>
        <v>0</v>
      </c>
      <c r="P172" s="98">
        <f t="shared" si="68"/>
        <v>0</v>
      </c>
      <c r="Q172" s="98">
        <f t="shared" si="68"/>
        <v>0</v>
      </c>
      <c r="R172" s="98">
        <f t="shared" si="68"/>
        <v>0</v>
      </c>
      <c r="S172" s="98">
        <f t="shared" si="68"/>
        <v>0</v>
      </c>
      <c r="T172" s="98">
        <f t="shared" si="68"/>
        <v>0</v>
      </c>
      <c r="U172" s="98">
        <f t="shared" si="68"/>
        <v>0</v>
      </c>
      <c r="V172" s="150">
        <f t="shared" si="62"/>
        <v>0</v>
      </c>
      <c r="AE172" s="10"/>
    </row>
    <row r="173" spans="2:32" s="1" customFormat="1" ht="15" hidden="1" customHeight="1" outlineLevel="1">
      <c r="B173" s="1263"/>
      <c r="C173" s="86" t="s">
        <v>320</v>
      </c>
      <c r="D173" s="1733"/>
      <c r="E173" s="45" t="s">
        <v>284</v>
      </c>
      <c r="F173" s="115" t="s">
        <v>245</v>
      </c>
      <c r="G173" s="175">
        <f t="shared" si="66"/>
        <v>2.5000000000000001E-2</v>
      </c>
      <c r="H173" s="160">
        <f t="shared" si="67"/>
        <v>0</v>
      </c>
      <c r="I173" s="46">
        <v>0</v>
      </c>
      <c r="J173" s="98">
        <f t="shared" si="68"/>
        <v>0</v>
      </c>
      <c r="K173" s="98">
        <f t="shared" si="68"/>
        <v>0</v>
      </c>
      <c r="L173" s="98">
        <f t="shared" si="68"/>
        <v>0</v>
      </c>
      <c r="M173" s="98">
        <f t="shared" si="68"/>
        <v>0</v>
      </c>
      <c r="N173" s="98">
        <f t="shared" si="68"/>
        <v>0</v>
      </c>
      <c r="O173" s="98">
        <f t="shared" si="68"/>
        <v>0</v>
      </c>
      <c r="P173" s="98">
        <f t="shared" si="68"/>
        <v>0</v>
      </c>
      <c r="Q173" s="98">
        <f t="shared" si="68"/>
        <v>0</v>
      </c>
      <c r="R173" s="98">
        <f t="shared" si="68"/>
        <v>0</v>
      </c>
      <c r="S173" s="98">
        <f t="shared" si="68"/>
        <v>0</v>
      </c>
      <c r="T173" s="98">
        <f t="shared" si="68"/>
        <v>0</v>
      </c>
      <c r="U173" s="98">
        <f t="shared" si="68"/>
        <v>0</v>
      </c>
      <c r="V173" s="150">
        <f t="shared" si="62"/>
        <v>0</v>
      </c>
      <c r="AE173" s="10"/>
    </row>
    <row r="174" spans="2:32" s="1" customFormat="1" ht="15" hidden="1" customHeight="1" outlineLevel="1">
      <c r="B174" s="1263"/>
      <c r="C174" s="86" t="s">
        <v>321</v>
      </c>
      <c r="D174" s="1733"/>
      <c r="E174" s="45" t="s">
        <v>284</v>
      </c>
      <c r="F174" s="115" t="s">
        <v>245</v>
      </c>
      <c r="G174" s="175">
        <f t="shared" si="66"/>
        <v>2.5000000000000001E-2</v>
      </c>
      <c r="H174" s="160">
        <f t="shared" si="67"/>
        <v>0</v>
      </c>
      <c r="I174" s="46">
        <v>0</v>
      </c>
      <c r="J174" s="98">
        <f t="shared" si="68"/>
        <v>0</v>
      </c>
      <c r="K174" s="98">
        <f t="shared" si="68"/>
        <v>0</v>
      </c>
      <c r="L174" s="98">
        <f t="shared" si="68"/>
        <v>0</v>
      </c>
      <c r="M174" s="98">
        <f t="shared" si="68"/>
        <v>0</v>
      </c>
      <c r="N174" s="98">
        <f t="shared" si="68"/>
        <v>0</v>
      </c>
      <c r="O174" s="98">
        <f t="shared" si="68"/>
        <v>0</v>
      </c>
      <c r="P174" s="98">
        <f t="shared" si="68"/>
        <v>0</v>
      </c>
      <c r="Q174" s="98">
        <f t="shared" si="68"/>
        <v>0</v>
      </c>
      <c r="R174" s="98">
        <f t="shared" si="68"/>
        <v>0</v>
      </c>
      <c r="S174" s="98">
        <f t="shared" si="68"/>
        <v>0</v>
      </c>
      <c r="T174" s="98">
        <f t="shared" si="68"/>
        <v>0</v>
      </c>
      <c r="U174" s="98">
        <f t="shared" si="68"/>
        <v>0</v>
      </c>
      <c r="V174" s="150">
        <f t="shared" si="62"/>
        <v>0</v>
      </c>
      <c r="AE174" s="10"/>
    </row>
    <row r="175" spans="2:32" s="1" customFormat="1" ht="15" hidden="1" customHeight="1" outlineLevel="1">
      <c r="B175" s="1263"/>
      <c r="C175" s="86" t="s">
        <v>322</v>
      </c>
      <c r="D175" s="1733"/>
      <c r="E175" s="45" t="s">
        <v>284</v>
      </c>
      <c r="F175" s="115" t="s">
        <v>245</v>
      </c>
      <c r="G175" s="175">
        <f t="shared" si="66"/>
        <v>2.5000000000000001E-2</v>
      </c>
      <c r="H175" s="160">
        <f t="shared" si="67"/>
        <v>0</v>
      </c>
      <c r="I175" s="46">
        <v>0</v>
      </c>
      <c r="J175" s="98">
        <f t="shared" si="68"/>
        <v>0</v>
      </c>
      <c r="K175" s="98">
        <f t="shared" si="68"/>
        <v>0</v>
      </c>
      <c r="L175" s="98">
        <f t="shared" si="68"/>
        <v>0</v>
      </c>
      <c r="M175" s="98">
        <f t="shared" si="68"/>
        <v>0</v>
      </c>
      <c r="N175" s="98">
        <f t="shared" si="68"/>
        <v>0</v>
      </c>
      <c r="O175" s="98">
        <f t="shared" si="68"/>
        <v>0</v>
      </c>
      <c r="P175" s="98">
        <f t="shared" si="68"/>
        <v>0</v>
      </c>
      <c r="Q175" s="98">
        <f t="shared" si="68"/>
        <v>0</v>
      </c>
      <c r="R175" s="98">
        <f t="shared" si="68"/>
        <v>0</v>
      </c>
      <c r="S175" s="98">
        <f t="shared" si="68"/>
        <v>0</v>
      </c>
      <c r="T175" s="98">
        <f t="shared" si="68"/>
        <v>0</v>
      </c>
      <c r="U175" s="98">
        <f t="shared" si="68"/>
        <v>0</v>
      </c>
      <c r="V175" s="150">
        <f t="shared" si="62"/>
        <v>0</v>
      </c>
      <c r="AE175" s="10"/>
    </row>
    <row r="176" spans="2:32" s="1" customFormat="1" ht="15" hidden="1" customHeight="1" outlineLevel="1">
      <c r="B176" s="1263"/>
      <c r="C176" s="86" t="s">
        <v>323</v>
      </c>
      <c r="D176" s="1733"/>
      <c r="E176" s="45" t="s">
        <v>284</v>
      </c>
      <c r="F176" s="115" t="s">
        <v>245</v>
      </c>
      <c r="G176" s="175">
        <f t="shared" si="66"/>
        <v>2.5000000000000001E-2</v>
      </c>
      <c r="H176" s="160">
        <f t="shared" si="67"/>
        <v>0</v>
      </c>
      <c r="I176" s="46">
        <v>0</v>
      </c>
      <c r="J176" s="98">
        <f t="shared" si="68"/>
        <v>0</v>
      </c>
      <c r="K176" s="98">
        <f t="shared" si="68"/>
        <v>0</v>
      </c>
      <c r="L176" s="98">
        <f t="shared" si="68"/>
        <v>0</v>
      </c>
      <c r="M176" s="98">
        <f t="shared" si="68"/>
        <v>0</v>
      </c>
      <c r="N176" s="98">
        <f t="shared" si="68"/>
        <v>0</v>
      </c>
      <c r="O176" s="98">
        <f t="shared" si="68"/>
        <v>0</v>
      </c>
      <c r="P176" s="98">
        <f t="shared" si="68"/>
        <v>0</v>
      </c>
      <c r="Q176" s="98">
        <f t="shared" si="68"/>
        <v>0</v>
      </c>
      <c r="R176" s="98">
        <f t="shared" si="68"/>
        <v>0</v>
      </c>
      <c r="S176" s="98">
        <f t="shared" si="68"/>
        <v>0</v>
      </c>
      <c r="T176" s="98">
        <f t="shared" si="68"/>
        <v>0</v>
      </c>
      <c r="U176" s="98">
        <f t="shared" si="68"/>
        <v>0</v>
      </c>
      <c r="V176" s="150">
        <f t="shared" si="62"/>
        <v>0</v>
      </c>
      <c r="AE176" s="10"/>
    </row>
    <row r="177" spans="2:32" s="1" customFormat="1" ht="15" hidden="1" customHeight="1" outlineLevel="1">
      <c r="B177" s="1263"/>
      <c r="C177" s="86" t="s">
        <v>324</v>
      </c>
      <c r="D177" s="1733"/>
      <c r="E177" s="45" t="s">
        <v>284</v>
      </c>
      <c r="F177" s="115" t="s">
        <v>245</v>
      </c>
      <c r="G177" s="175">
        <f t="shared" si="66"/>
        <v>2.5000000000000001E-2</v>
      </c>
      <c r="H177" s="160">
        <f t="shared" si="67"/>
        <v>0</v>
      </c>
      <c r="I177" s="46">
        <v>0</v>
      </c>
      <c r="J177" s="98">
        <f t="shared" si="68"/>
        <v>0</v>
      </c>
      <c r="K177" s="98">
        <f t="shared" si="68"/>
        <v>0</v>
      </c>
      <c r="L177" s="98">
        <f t="shared" si="68"/>
        <v>0</v>
      </c>
      <c r="M177" s="98">
        <f t="shared" si="68"/>
        <v>0</v>
      </c>
      <c r="N177" s="98">
        <f t="shared" si="68"/>
        <v>0</v>
      </c>
      <c r="O177" s="98">
        <f t="shared" si="68"/>
        <v>0</v>
      </c>
      <c r="P177" s="98">
        <f t="shared" si="68"/>
        <v>0</v>
      </c>
      <c r="Q177" s="98">
        <f t="shared" si="68"/>
        <v>0</v>
      </c>
      <c r="R177" s="98">
        <f t="shared" si="68"/>
        <v>0</v>
      </c>
      <c r="S177" s="98">
        <f t="shared" si="68"/>
        <v>0</v>
      </c>
      <c r="T177" s="98">
        <f t="shared" si="68"/>
        <v>0</v>
      </c>
      <c r="U177" s="98">
        <f t="shared" si="68"/>
        <v>0</v>
      </c>
      <c r="V177" s="150">
        <f t="shared" si="62"/>
        <v>0</v>
      </c>
      <c r="AE177" s="10"/>
    </row>
    <row r="178" spans="2:32" s="1" customFormat="1" ht="15" hidden="1" customHeight="1" outlineLevel="1">
      <c r="B178" s="1263"/>
      <c r="C178" s="86" t="s">
        <v>325</v>
      </c>
      <c r="D178" s="1733"/>
      <c r="E178" s="45" t="s">
        <v>284</v>
      </c>
      <c r="F178" s="115" t="s">
        <v>245</v>
      </c>
      <c r="G178" s="175">
        <f t="shared" si="66"/>
        <v>2.5000000000000001E-2</v>
      </c>
      <c r="H178" s="160">
        <f t="shared" si="67"/>
        <v>0</v>
      </c>
      <c r="I178" s="46">
        <v>0</v>
      </c>
      <c r="J178" s="98">
        <f t="shared" si="68"/>
        <v>0</v>
      </c>
      <c r="K178" s="98">
        <f t="shared" si="68"/>
        <v>0</v>
      </c>
      <c r="L178" s="98">
        <f t="shared" si="68"/>
        <v>0</v>
      </c>
      <c r="M178" s="98">
        <f t="shared" si="68"/>
        <v>0</v>
      </c>
      <c r="N178" s="98">
        <f t="shared" si="68"/>
        <v>0</v>
      </c>
      <c r="O178" s="98">
        <f t="shared" si="68"/>
        <v>0</v>
      </c>
      <c r="P178" s="98">
        <f t="shared" si="68"/>
        <v>0</v>
      </c>
      <c r="Q178" s="98">
        <f t="shared" si="68"/>
        <v>0</v>
      </c>
      <c r="R178" s="98">
        <f t="shared" si="68"/>
        <v>0</v>
      </c>
      <c r="S178" s="98">
        <f t="shared" si="68"/>
        <v>0</v>
      </c>
      <c r="T178" s="98">
        <f t="shared" si="68"/>
        <v>0</v>
      </c>
      <c r="U178" s="98">
        <f t="shared" si="68"/>
        <v>0</v>
      </c>
      <c r="V178" s="150">
        <f t="shared" si="62"/>
        <v>0</v>
      </c>
      <c r="AE178" s="10"/>
    </row>
    <row r="179" spans="2:32" s="1" customFormat="1" ht="15" hidden="1" customHeight="1" outlineLevel="1">
      <c r="B179" s="1263"/>
      <c r="C179" s="86" t="s">
        <v>326</v>
      </c>
      <c r="D179" s="1733"/>
      <c r="E179" s="45" t="s">
        <v>284</v>
      </c>
      <c r="F179" s="115" t="s">
        <v>245</v>
      </c>
      <c r="G179" s="175">
        <f t="shared" si="66"/>
        <v>2.5000000000000001E-2</v>
      </c>
      <c r="H179" s="160">
        <f t="shared" si="67"/>
        <v>0</v>
      </c>
      <c r="I179" s="46">
        <v>0</v>
      </c>
      <c r="J179" s="98">
        <f t="shared" si="68"/>
        <v>0</v>
      </c>
      <c r="K179" s="98">
        <f t="shared" si="68"/>
        <v>0</v>
      </c>
      <c r="L179" s="98">
        <f t="shared" si="68"/>
        <v>0</v>
      </c>
      <c r="M179" s="98">
        <f t="shared" si="68"/>
        <v>0</v>
      </c>
      <c r="N179" s="98">
        <f t="shared" si="68"/>
        <v>0</v>
      </c>
      <c r="O179" s="98">
        <f t="shared" si="68"/>
        <v>0</v>
      </c>
      <c r="P179" s="98">
        <f t="shared" si="68"/>
        <v>0</v>
      </c>
      <c r="Q179" s="98">
        <f t="shared" si="68"/>
        <v>0</v>
      </c>
      <c r="R179" s="98">
        <f t="shared" si="68"/>
        <v>0</v>
      </c>
      <c r="S179" s="98">
        <f t="shared" si="68"/>
        <v>0</v>
      </c>
      <c r="T179" s="98">
        <f t="shared" si="68"/>
        <v>0</v>
      </c>
      <c r="U179" s="98">
        <f t="shared" si="68"/>
        <v>0</v>
      </c>
      <c r="V179" s="150">
        <f t="shared" si="62"/>
        <v>0</v>
      </c>
      <c r="AE179" s="10"/>
    </row>
    <row r="180" spans="2:32" s="1" customFormat="1" ht="15" hidden="1" customHeight="1" outlineLevel="1">
      <c r="B180" s="1263"/>
      <c r="C180" s="86" t="s">
        <v>327</v>
      </c>
      <c r="D180" s="1733"/>
      <c r="E180" s="45" t="s">
        <v>284</v>
      </c>
      <c r="F180" s="115" t="s">
        <v>245</v>
      </c>
      <c r="G180" s="175">
        <f t="shared" si="66"/>
        <v>2.5000000000000001E-2</v>
      </c>
      <c r="H180" s="160">
        <f t="shared" si="67"/>
        <v>0</v>
      </c>
      <c r="I180" s="46">
        <v>0</v>
      </c>
      <c r="J180" s="98">
        <f t="shared" si="68"/>
        <v>0</v>
      </c>
      <c r="K180" s="98">
        <f t="shared" si="68"/>
        <v>0</v>
      </c>
      <c r="L180" s="98">
        <f t="shared" si="68"/>
        <v>0</v>
      </c>
      <c r="M180" s="98">
        <f t="shared" si="68"/>
        <v>0</v>
      </c>
      <c r="N180" s="98">
        <f t="shared" si="68"/>
        <v>0</v>
      </c>
      <c r="O180" s="98">
        <f t="shared" si="68"/>
        <v>0</v>
      </c>
      <c r="P180" s="98">
        <f t="shared" si="68"/>
        <v>0</v>
      </c>
      <c r="Q180" s="98">
        <f t="shared" si="68"/>
        <v>0</v>
      </c>
      <c r="R180" s="98">
        <f t="shared" si="68"/>
        <v>0</v>
      </c>
      <c r="S180" s="98">
        <f t="shared" si="68"/>
        <v>0</v>
      </c>
      <c r="T180" s="98">
        <f t="shared" si="68"/>
        <v>0</v>
      </c>
      <c r="U180" s="98">
        <f t="shared" si="68"/>
        <v>0</v>
      </c>
      <c r="V180" s="150">
        <f t="shared" si="62"/>
        <v>0</v>
      </c>
      <c r="AE180" s="10"/>
    </row>
    <row r="181" spans="2:32" s="1" customFormat="1" ht="15" hidden="1" customHeight="1" outlineLevel="1">
      <c r="B181" s="1263"/>
      <c r="C181" s="86" t="s">
        <v>328</v>
      </c>
      <c r="D181" s="1733"/>
      <c r="E181" s="45" t="s">
        <v>284</v>
      </c>
      <c r="F181" s="115" t="s">
        <v>245</v>
      </c>
      <c r="G181" s="175">
        <f t="shared" si="66"/>
        <v>2.5000000000000001E-2</v>
      </c>
      <c r="H181" s="160">
        <f t="shared" si="67"/>
        <v>0</v>
      </c>
      <c r="I181" s="46">
        <v>0</v>
      </c>
      <c r="J181" s="98">
        <f t="shared" ref="J181:U187" si="69">+$D181*(1+$G181)^$D$16*$D$7/12</f>
        <v>0</v>
      </c>
      <c r="K181" s="98">
        <f t="shared" si="69"/>
        <v>0</v>
      </c>
      <c r="L181" s="98">
        <f t="shared" si="69"/>
        <v>0</v>
      </c>
      <c r="M181" s="98">
        <f t="shared" si="69"/>
        <v>0</v>
      </c>
      <c r="N181" s="98">
        <f t="shared" si="69"/>
        <v>0</v>
      </c>
      <c r="O181" s="98">
        <f t="shared" si="69"/>
        <v>0</v>
      </c>
      <c r="P181" s="98">
        <f t="shared" si="69"/>
        <v>0</v>
      </c>
      <c r="Q181" s="98">
        <f t="shared" si="69"/>
        <v>0</v>
      </c>
      <c r="R181" s="98">
        <f t="shared" si="69"/>
        <v>0</v>
      </c>
      <c r="S181" s="98">
        <f t="shared" si="69"/>
        <v>0</v>
      </c>
      <c r="T181" s="98">
        <f t="shared" si="69"/>
        <v>0</v>
      </c>
      <c r="U181" s="98">
        <f t="shared" si="69"/>
        <v>0</v>
      </c>
      <c r="V181" s="150">
        <f t="shared" ref="V181:V216" si="70">+SUM(I181:U181)</f>
        <v>0</v>
      </c>
      <c r="AE181" s="10"/>
    </row>
    <row r="182" spans="2:32" s="1" customFormat="1" ht="15" hidden="1" customHeight="1" outlineLevel="1">
      <c r="B182" s="1263"/>
      <c r="C182" s="86" t="s">
        <v>329</v>
      </c>
      <c r="D182" s="1733"/>
      <c r="E182" s="45" t="s">
        <v>284</v>
      </c>
      <c r="F182" s="115" t="s">
        <v>245</v>
      </c>
      <c r="G182" s="175">
        <f t="shared" si="66"/>
        <v>2.5000000000000001E-2</v>
      </c>
      <c r="H182" s="160">
        <f t="shared" si="67"/>
        <v>0</v>
      </c>
      <c r="I182" s="46">
        <v>0</v>
      </c>
      <c r="J182" s="98">
        <f t="shared" si="69"/>
        <v>0</v>
      </c>
      <c r="K182" s="98">
        <f t="shared" si="69"/>
        <v>0</v>
      </c>
      <c r="L182" s="98">
        <f t="shared" si="69"/>
        <v>0</v>
      </c>
      <c r="M182" s="98">
        <f t="shared" si="69"/>
        <v>0</v>
      </c>
      <c r="N182" s="98">
        <f t="shared" si="69"/>
        <v>0</v>
      </c>
      <c r="O182" s="98">
        <f t="shared" si="69"/>
        <v>0</v>
      </c>
      <c r="P182" s="98">
        <f t="shared" si="69"/>
        <v>0</v>
      </c>
      <c r="Q182" s="98">
        <f t="shared" si="69"/>
        <v>0</v>
      </c>
      <c r="R182" s="98">
        <f t="shared" si="69"/>
        <v>0</v>
      </c>
      <c r="S182" s="98">
        <f t="shared" si="69"/>
        <v>0</v>
      </c>
      <c r="T182" s="98">
        <f t="shared" si="69"/>
        <v>0</v>
      </c>
      <c r="U182" s="98">
        <f t="shared" si="69"/>
        <v>0</v>
      </c>
      <c r="V182" s="150">
        <f t="shared" si="70"/>
        <v>0</v>
      </c>
      <c r="AE182" s="10"/>
    </row>
    <row r="183" spans="2:32" s="1" customFormat="1" ht="15" hidden="1" customHeight="1" outlineLevel="1">
      <c r="B183" s="1263"/>
      <c r="C183" s="86" t="s">
        <v>330</v>
      </c>
      <c r="D183" s="1733"/>
      <c r="E183" s="45" t="s">
        <v>284</v>
      </c>
      <c r="F183" s="115" t="s">
        <v>245</v>
      </c>
      <c r="G183" s="175">
        <f t="shared" si="66"/>
        <v>2.5000000000000001E-2</v>
      </c>
      <c r="H183" s="160">
        <f t="shared" si="67"/>
        <v>0</v>
      </c>
      <c r="I183" s="46">
        <v>0</v>
      </c>
      <c r="J183" s="98">
        <f t="shared" si="69"/>
        <v>0</v>
      </c>
      <c r="K183" s="98">
        <f t="shared" si="69"/>
        <v>0</v>
      </c>
      <c r="L183" s="98">
        <f t="shared" si="69"/>
        <v>0</v>
      </c>
      <c r="M183" s="98">
        <f t="shared" si="69"/>
        <v>0</v>
      </c>
      <c r="N183" s="98">
        <f t="shared" si="69"/>
        <v>0</v>
      </c>
      <c r="O183" s="98">
        <f t="shared" si="69"/>
        <v>0</v>
      </c>
      <c r="P183" s="98">
        <f t="shared" si="69"/>
        <v>0</v>
      </c>
      <c r="Q183" s="98">
        <f t="shared" si="69"/>
        <v>0</v>
      </c>
      <c r="R183" s="98">
        <f t="shared" si="69"/>
        <v>0</v>
      </c>
      <c r="S183" s="98">
        <f t="shared" si="69"/>
        <v>0</v>
      </c>
      <c r="T183" s="98">
        <f t="shared" si="69"/>
        <v>0</v>
      </c>
      <c r="U183" s="98">
        <f t="shared" si="69"/>
        <v>0</v>
      </c>
      <c r="V183" s="150">
        <f t="shared" si="70"/>
        <v>0</v>
      </c>
      <c r="AE183" s="10"/>
    </row>
    <row r="184" spans="2:32" s="1" customFormat="1" ht="15" hidden="1" customHeight="1" outlineLevel="1">
      <c r="B184" s="1263"/>
      <c r="C184" s="86" t="s">
        <v>331</v>
      </c>
      <c r="D184" s="1733"/>
      <c r="E184" s="45" t="s">
        <v>284</v>
      </c>
      <c r="F184" s="115" t="s">
        <v>245</v>
      </c>
      <c r="G184" s="175">
        <f t="shared" si="66"/>
        <v>2.5000000000000001E-2</v>
      </c>
      <c r="H184" s="160">
        <f t="shared" si="67"/>
        <v>0</v>
      </c>
      <c r="I184" s="46">
        <v>0</v>
      </c>
      <c r="J184" s="98">
        <f t="shared" si="69"/>
        <v>0</v>
      </c>
      <c r="K184" s="98">
        <f t="shared" si="69"/>
        <v>0</v>
      </c>
      <c r="L184" s="98">
        <f t="shared" si="69"/>
        <v>0</v>
      </c>
      <c r="M184" s="98">
        <f t="shared" si="69"/>
        <v>0</v>
      </c>
      <c r="N184" s="98">
        <f t="shared" si="69"/>
        <v>0</v>
      </c>
      <c r="O184" s="98">
        <f t="shared" si="69"/>
        <v>0</v>
      </c>
      <c r="P184" s="98">
        <f t="shared" si="69"/>
        <v>0</v>
      </c>
      <c r="Q184" s="98">
        <f t="shared" si="69"/>
        <v>0</v>
      </c>
      <c r="R184" s="98">
        <f t="shared" si="69"/>
        <v>0</v>
      </c>
      <c r="S184" s="98">
        <f t="shared" si="69"/>
        <v>0</v>
      </c>
      <c r="T184" s="98">
        <f t="shared" si="69"/>
        <v>0</v>
      </c>
      <c r="U184" s="98">
        <f t="shared" si="69"/>
        <v>0</v>
      </c>
      <c r="V184" s="150">
        <f t="shared" si="70"/>
        <v>0</v>
      </c>
      <c r="AE184" s="10"/>
    </row>
    <row r="185" spans="2:32" s="1" customFormat="1" ht="15" hidden="1" customHeight="1" outlineLevel="1">
      <c r="B185" s="1263"/>
      <c r="C185" s="86" t="s">
        <v>332</v>
      </c>
      <c r="D185" s="1733"/>
      <c r="E185" s="45" t="s">
        <v>284</v>
      </c>
      <c r="F185" s="115" t="s">
        <v>245</v>
      </c>
      <c r="G185" s="175">
        <f t="shared" si="66"/>
        <v>2.5000000000000001E-2</v>
      </c>
      <c r="H185" s="160">
        <f t="shared" si="67"/>
        <v>0</v>
      </c>
      <c r="I185" s="46">
        <v>0</v>
      </c>
      <c r="J185" s="98">
        <f t="shared" si="69"/>
        <v>0</v>
      </c>
      <c r="K185" s="98">
        <f t="shared" si="69"/>
        <v>0</v>
      </c>
      <c r="L185" s="98">
        <f t="shared" si="69"/>
        <v>0</v>
      </c>
      <c r="M185" s="98">
        <f t="shared" si="69"/>
        <v>0</v>
      </c>
      <c r="N185" s="98">
        <f t="shared" si="69"/>
        <v>0</v>
      </c>
      <c r="O185" s="98">
        <f t="shared" si="69"/>
        <v>0</v>
      </c>
      <c r="P185" s="98">
        <f t="shared" si="69"/>
        <v>0</v>
      </c>
      <c r="Q185" s="98">
        <f t="shared" si="69"/>
        <v>0</v>
      </c>
      <c r="R185" s="98">
        <f t="shared" si="69"/>
        <v>0</v>
      </c>
      <c r="S185" s="98">
        <f t="shared" si="69"/>
        <v>0</v>
      </c>
      <c r="T185" s="98">
        <f t="shared" si="69"/>
        <v>0</v>
      </c>
      <c r="U185" s="98">
        <f t="shared" si="69"/>
        <v>0</v>
      </c>
      <c r="V185" s="150">
        <f t="shared" si="70"/>
        <v>0</v>
      </c>
      <c r="AE185" s="10"/>
    </row>
    <row r="186" spans="2:32" s="1" customFormat="1" ht="15" hidden="1" customHeight="1" outlineLevel="1">
      <c r="B186" s="1263"/>
      <c r="C186" s="86" t="s">
        <v>333</v>
      </c>
      <c r="D186" s="1733"/>
      <c r="E186" s="45" t="s">
        <v>284</v>
      </c>
      <c r="F186" s="115" t="s">
        <v>245</v>
      </c>
      <c r="G186" s="175">
        <f t="shared" si="66"/>
        <v>2.5000000000000001E-2</v>
      </c>
      <c r="H186" s="160">
        <f t="shared" si="67"/>
        <v>0</v>
      </c>
      <c r="I186" s="46">
        <v>0</v>
      </c>
      <c r="J186" s="98">
        <f t="shared" si="69"/>
        <v>0</v>
      </c>
      <c r="K186" s="98">
        <f t="shared" si="69"/>
        <v>0</v>
      </c>
      <c r="L186" s="98">
        <f t="shared" si="69"/>
        <v>0</v>
      </c>
      <c r="M186" s="98">
        <f t="shared" si="69"/>
        <v>0</v>
      </c>
      <c r="N186" s="98">
        <f t="shared" si="69"/>
        <v>0</v>
      </c>
      <c r="O186" s="98">
        <f t="shared" si="69"/>
        <v>0</v>
      </c>
      <c r="P186" s="98">
        <f t="shared" si="69"/>
        <v>0</v>
      </c>
      <c r="Q186" s="98">
        <f t="shared" si="69"/>
        <v>0</v>
      </c>
      <c r="R186" s="98">
        <f t="shared" si="69"/>
        <v>0</v>
      </c>
      <c r="S186" s="98">
        <f t="shared" si="69"/>
        <v>0</v>
      </c>
      <c r="T186" s="98">
        <f t="shared" si="69"/>
        <v>0</v>
      </c>
      <c r="U186" s="98">
        <f t="shared" si="69"/>
        <v>0</v>
      </c>
      <c r="V186" s="150">
        <f t="shared" si="70"/>
        <v>0</v>
      </c>
      <c r="AE186" s="10"/>
    </row>
    <row r="187" spans="2:32" s="1" customFormat="1" ht="15" hidden="1" customHeight="1" outlineLevel="1">
      <c r="B187" s="1263"/>
      <c r="C187" s="86" t="s">
        <v>334</v>
      </c>
      <c r="D187" s="1733"/>
      <c r="E187" s="45" t="s">
        <v>284</v>
      </c>
      <c r="F187" s="115" t="s">
        <v>245</v>
      </c>
      <c r="G187" s="175">
        <f t="shared" si="66"/>
        <v>2.5000000000000001E-2</v>
      </c>
      <c r="H187" s="160">
        <f t="shared" si="67"/>
        <v>0</v>
      </c>
      <c r="I187" s="46">
        <v>0</v>
      </c>
      <c r="J187" s="98">
        <f t="shared" si="69"/>
        <v>0</v>
      </c>
      <c r="K187" s="98">
        <f t="shared" si="69"/>
        <v>0</v>
      </c>
      <c r="L187" s="98">
        <f t="shared" si="69"/>
        <v>0</v>
      </c>
      <c r="M187" s="98">
        <f t="shared" si="69"/>
        <v>0</v>
      </c>
      <c r="N187" s="98">
        <f t="shared" si="69"/>
        <v>0</v>
      </c>
      <c r="O187" s="98">
        <f t="shared" si="69"/>
        <v>0</v>
      </c>
      <c r="P187" s="98">
        <f t="shared" si="69"/>
        <v>0</v>
      </c>
      <c r="Q187" s="98">
        <f t="shared" si="69"/>
        <v>0</v>
      </c>
      <c r="R187" s="98">
        <f t="shared" si="69"/>
        <v>0</v>
      </c>
      <c r="S187" s="98">
        <f t="shared" si="69"/>
        <v>0</v>
      </c>
      <c r="T187" s="98">
        <f t="shared" si="69"/>
        <v>0</v>
      </c>
      <c r="U187" s="98">
        <f t="shared" si="69"/>
        <v>0</v>
      </c>
      <c r="V187" s="150">
        <f t="shared" si="70"/>
        <v>0</v>
      </c>
      <c r="AE187" s="10"/>
    </row>
    <row r="188" spans="2:32" s="1" customFormat="1" ht="15" hidden="1" customHeight="1" outlineLevel="1">
      <c r="B188" s="1263"/>
      <c r="C188" s="86" t="s">
        <v>335</v>
      </c>
      <c r="D188" s="1733"/>
      <c r="E188" s="45" t="s">
        <v>284</v>
      </c>
      <c r="F188" s="115" t="s">
        <v>245</v>
      </c>
      <c r="G188" s="175">
        <f t="shared" si="66"/>
        <v>2.5000000000000001E-2</v>
      </c>
      <c r="H188" s="160">
        <f t="shared" si="67"/>
        <v>0</v>
      </c>
      <c r="I188" s="46">
        <v>0</v>
      </c>
      <c r="J188" s="98">
        <f>+$D188*(1+$G188)^$D$16*$D$7/12</f>
        <v>0</v>
      </c>
      <c r="K188" s="98">
        <f>+$D188*(1+$G188)^$D$16*$D$7/12</f>
        <v>0</v>
      </c>
      <c r="L188" s="98">
        <f>+$D188*(1+$G188)^$D$16*$D$7/12</f>
        <v>0</v>
      </c>
      <c r="M188" s="98">
        <f>+$D188*(1+$G188)^$D$16*$D$7/12</f>
        <v>0</v>
      </c>
      <c r="N188" s="98">
        <f>+$D188*(1+$G188)^$D$16*$D$7/12</f>
        <v>0</v>
      </c>
      <c r="O188" s="98">
        <f t="shared" ref="K188:U203" si="71">+$D188*(1+$G188)^$D$16*$D$7/12</f>
        <v>0</v>
      </c>
      <c r="P188" s="98">
        <f t="shared" si="71"/>
        <v>0</v>
      </c>
      <c r="Q188" s="98">
        <f t="shared" si="71"/>
        <v>0</v>
      </c>
      <c r="R188" s="98">
        <f t="shared" si="71"/>
        <v>0</v>
      </c>
      <c r="S188" s="98">
        <f t="shared" si="71"/>
        <v>0</v>
      </c>
      <c r="T188" s="98">
        <f t="shared" si="71"/>
        <v>0</v>
      </c>
      <c r="U188" s="98">
        <f t="shared" si="71"/>
        <v>0</v>
      </c>
      <c r="V188" s="150">
        <f>+SUM(I188:U188)</f>
        <v>0</v>
      </c>
      <c r="AE188" s="10"/>
    </row>
    <row r="189" spans="2:32" s="1" customFormat="1" ht="15" hidden="1" customHeight="1" outlineLevel="1">
      <c r="B189" s="1263"/>
      <c r="C189" s="86" t="s">
        <v>318</v>
      </c>
      <c r="D189" s="1733"/>
      <c r="E189" s="45" t="s">
        <v>284</v>
      </c>
      <c r="F189" s="115" t="s">
        <v>245</v>
      </c>
      <c r="G189" s="175">
        <f t="shared" si="66"/>
        <v>2.5000000000000001E-2</v>
      </c>
      <c r="H189" s="160">
        <f t="shared" si="67"/>
        <v>0</v>
      </c>
      <c r="I189" s="46">
        <v>0</v>
      </c>
      <c r="J189" s="98">
        <f t="shared" ref="J189:J234" si="72">+$D189*(1+$G189)^$D$16*$D$7/12</f>
        <v>0</v>
      </c>
      <c r="K189" s="98">
        <f t="shared" si="71"/>
        <v>0</v>
      </c>
      <c r="L189" s="98">
        <f t="shared" si="71"/>
        <v>0</v>
      </c>
      <c r="M189" s="98">
        <f t="shared" si="71"/>
        <v>0</v>
      </c>
      <c r="N189" s="98">
        <f t="shared" si="71"/>
        <v>0</v>
      </c>
      <c r="O189" s="98">
        <f t="shared" si="71"/>
        <v>0</v>
      </c>
      <c r="P189" s="98">
        <f t="shared" si="71"/>
        <v>0</v>
      </c>
      <c r="Q189" s="98">
        <f t="shared" si="71"/>
        <v>0</v>
      </c>
      <c r="R189" s="98">
        <f t="shared" si="71"/>
        <v>0</v>
      </c>
      <c r="S189" s="98">
        <f t="shared" si="71"/>
        <v>0</v>
      </c>
      <c r="T189" s="98">
        <f t="shared" si="71"/>
        <v>0</v>
      </c>
      <c r="U189" s="98">
        <f t="shared" si="71"/>
        <v>0</v>
      </c>
      <c r="V189" s="150">
        <f t="shared" si="70"/>
        <v>0</v>
      </c>
      <c r="AE189" s="10"/>
    </row>
    <row r="190" spans="2:32" s="8" customFormat="1" ht="15" hidden="1" customHeight="1" outlineLevel="1">
      <c r="B190" s="1265"/>
      <c r="C190" s="92"/>
      <c r="D190" s="1731"/>
      <c r="E190" s="37"/>
      <c r="F190" s="125"/>
      <c r="G190" s="175">
        <f t="shared" si="66"/>
        <v>2.5000000000000001E-2</v>
      </c>
      <c r="H190" s="160">
        <f t="shared" si="67"/>
        <v>0</v>
      </c>
      <c r="I190" s="98">
        <v>0</v>
      </c>
      <c r="J190" s="98">
        <f t="shared" si="72"/>
        <v>0</v>
      </c>
      <c r="K190" s="98">
        <f t="shared" si="71"/>
        <v>0</v>
      </c>
      <c r="L190" s="98">
        <f t="shared" si="71"/>
        <v>0</v>
      </c>
      <c r="M190" s="98">
        <f t="shared" si="71"/>
        <v>0</v>
      </c>
      <c r="N190" s="98">
        <f t="shared" si="71"/>
        <v>0</v>
      </c>
      <c r="O190" s="98">
        <f t="shared" si="71"/>
        <v>0</v>
      </c>
      <c r="P190" s="98">
        <f t="shared" si="71"/>
        <v>0</v>
      </c>
      <c r="Q190" s="98">
        <f t="shared" si="71"/>
        <v>0</v>
      </c>
      <c r="R190" s="98">
        <f t="shared" si="71"/>
        <v>0</v>
      </c>
      <c r="S190" s="98">
        <f t="shared" si="71"/>
        <v>0</v>
      </c>
      <c r="T190" s="98">
        <f t="shared" si="71"/>
        <v>0</v>
      </c>
      <c r="U190" s="98">
        <f t="shared" si="71"/>
        <v>0</v>
      </c>
      <c r="V190" s="150">
        <f t="shared" si="70"/>
        <v>0</v>
      </c>
      <c r="W190" s="1"/>
      <c r="X190" s="1"/>
      <c r="Y190" s="1"/>
      <c r="Z190" s="1"/>
      <c r="AA190" s="1"/>
      <c r="AB190" s="1"/>
      <c r="AC190" s="1"/>
      <c r="AD190" s="1"/>
      <c r="AE190" s="10"/>
      <c r="AF190" s="1"/>
    </row>
    <row r="191" spans="2:32" s="8" customFormat="1" ht="15" customHeight="1" collapsed="1">
      <c r="B191" s="1263"/>
      <c r="C191" s="85" t="s">
        <v>336</v>
      </c>
      <c r="D191" s="1730">
        <v>765.9</v>
      </c>
      <c r="E191" s="173" t="s">
        <v>244</v>
      </c>
      <c r="F191" s="174" t="s">
        <v>245</v>
      </c>
      <c r="G191" s="175">
        <f>+$D$20</f>
        <v>2.5000000000000001E-2</v>
      </c>
      <c r="H191" s="160">
        <f t="shared" si="67"/>
        <v>1049541.1229900436</v>
      </c>
      <c r="I191" s="98">
        <v>0</v>
      </c>
      <c r="J191" s="98">
        <f t="shared" si="72"/>
        <v>85328.546584556389</v>
      </c>
      <c r="K191" s="98">
        <f t="shared" si="71"/>
        <v>85328.546584556389</v>
      </c>
      <c r="L191" s="98">
        <f t="shared" si="71"/>
        <v>85328.546584556389</v>
      </c>
      <c r="M191" s="98">
        <f t="shared" si="71"/>
        <v>85328.546584556389</v>
      </c>
      <c r="N191" s="98">
        <f t="shared" si="71"/>
        <v>85328.546584556389</v>
      </c>
      <c r="O191" s="98">
        <f t="shared" si="71"/>
        <v>85328.546584556389</v>
      </c>
      <c r="P191" s="98">
        <f t="shared" si="71"/>
        <v>85328.546584556389</v>
      </c>
      <c r="Q191" s="98">
        <f t="shared" si="71"/>
        <v>85328.546584556389</v>
      </c>
      <c r="R191" s="98">
        <f t="shared" si="71"/>
        <v>85328.546584556389</v>
      </c>
      <c r="S191" s="98">
        <f t="shared" si="71"/>
        <v>85328.546584556389</v>
      </c>
      <c r="T191" s="98">
        <f t="shared" si="71"/>
        <v>85328.546584556389</v>
      </c>
      <c r="U191" s="98">
        <f t="shared" si="71"/>
        <v>85328.546584556389</v>
      </c>
      <c r="V191" s="177">
        <f t="shared" si="70"/>
        <v>1023942.5590146765</v>
      </c>
      <c r="W191" s="1"/>
      <c r="AE191" s="30"/>
    </row>
    <row r="192" spans="2:32" s="1" customFormat="1" ht="15" hidden="1" customHeight="1" outlineLevel="1">
      <c r="B192" s="1263"/>
      <c r="C192" s="81"/>
      <c r="D192" s="1732"/>
      <c r="E192" s="37"/>
      <c r="F192" s="113"/>
      <c r="G192" s="175">
        <f t="shared" si="66"/>
        <v>2.5000000000000001E-2</v>
      </c>
      <c r="H192" s="160">
        <f t="shared" si="67"/>
        <v>0</v>
      </c>
      <c r="I192" s="46">
        <v>0</v>
      </c>
      <c r="J192" s="98">
        <f t="shared" si="72"/>
        <v>0</v>
      </c>
      <c r="K192" s="98">
        <f t="shared" si="71"/>
        <v>0</v>
      </c>
      <c r="L192" s="98">
        <f t="shared" si="71"/>
        <v>0</v>
      </c>
      <c r="M192" s="98">
        <f t="shared" si="71"/>
        <v>0</v>
      </c>
      <c r="N192" s="98">
        <f t="shared" si="71"/>
        <v>0</v>
      </c>
      <c r="O192" s="98">
        <f t="shared" si="71"/>
        <v>0</v>
      </c>
      <c r="P192" s="98">
        <f t="shared" si="71"/>
        <v>0</v>
      </c>
      <c r="Q192" s="98">
        <f t="shared" si="71"/>
        <v>0</v>
      </c>
      <c r="R192" s="98">
        <f t="shared" si="71"/>
        <v>0</v>
      </c>
      <c r="S192" s="98">
        <f t="shared" si="71"/>
        <v>0</v>
      </c>
      <c r="T192" s="98">
        <f t="shared" si="71"/>
        <v>0</v>
      </c>
      <c r="U192" s="98">
        <f t="shared" si="71"/>
        <v>0</v>
      </c>
      <c r="V192" s="150">
        <f t="shared" si="70"/>
        <v>0</v>
      </c>
      <c r="AE192" s="10"/>
    </row>
    <row r="193" spans="2:31" s="1" customFormat="1" ht="15" hidden="1" customHeight="1" outlineLevel="1">
      <c r="B193" s="1263"/>
      <c r="C193" s="86" t="s">
        <v>337</v>
      </c>
      <c r="D193" s="1733"/>
      <c r="E193" s="45" t="s">
        <v>284</v>
      </c>
      <c r="F193" s="115" t="s">
        <v>245</v>
      </c>
      <c r="G193" s="175">
        <f t="shared" si="66"/>
        <v>2.5000000000000001E-2</v>
      </c>
      <c r="H193" s="160">
        <f t="shared" si="67"/>
        <v>0</v>
      </c>
      <c r="I193" s="46">
        <v>0</v>
      </c>
      <c r="J193" s="98">
        <f t="shared" si="72"/>
        <v>0</v>
      </c>
      <c r="K193" s="98">
        <f t="shared" si="71"/>
        <v>0</v>
      </c>
      <c r="L193" s="98">
        <f t="shared" si="71"/>
        <v>0</v>
      </c>
      <c r="M193" s="98">
        <f t="shared" si="71"/>
        <v>0</v>
      </c>
      <c r="N193" s="98">
        <f t="shared" si="71"/>
        <v>0</v>
      </c>
      <c r="O193" s="98">
        <f t="shared" si="71"/>
        <v>0</v>
      </c>
      <c r="P193" s="98">
        <f t="shared" si="71"/>
        <v>0</v>
      </c>
      <c r="Q193" s="98">
        <f t="shared" si="71"/>
        <v>0</v>
      </c>
      <c r="R193" s="98">
        <f t="shared" si="71"/>
        <v>0</v>
      </c>
      <c r="S193" s="98">
        <f t="shared" si="71"/>
        <v>0</v>
      </c>
      <c r="T193" s="98">
        <f t="shared" si="71"/>
        <v>0</v>
      </c>
      <c r="U193" s="98">
        <f t="shared" si="71"/>
        <v>0</v>
      </c>
      <c r="V193" s="150">
        <f t="shared" si="70"/>
        <v>0</v>
      </c>
      <c r="AE193" s="10"/>
    </row>
    <row r="194" spans="2:31" s="1" customFormat="1" ht="15" hidden="1" customHeight="1" outlineLevel="1">
      <c r="B194" s="1263"/>
      <c r="C194" s="86" t="s">
        <v>338</v>
      </c>
      <c r="D194" s="1733"/>
      <c r="E194" s="45" t="s">
        <v>284</v>
      </c>
      <c r="F194" s="115" t="s">
        <v>245</v>
      </c>
      <c r="G194" s="175">
        <f t="shared" si="66"/>
        <v>2.5000000000000001E-2</v>
      </c>
      <c r="H194" s="160">
        <f t="shared" si="67"/>
        <v>0</v>
      </c>
      <c r="I194" s="46">
        <v>0</v>
      </c>
      <c r="J194" s="98">
        <f t="shared" si="72"/>
        <v>0</v>
      </c>
      <c r="K194" s="98">
        <f t="shared" si="71"/>
        <v>0</v>
      </c>
      <c r="L194" s="98">
        <f t="shared" si="71"/>
        <v>0</v>
      </c>
      <c r="M194" s="98">
        <f t="shared" si="71"/>
        <v>0</v>
      </c>
      <c r="N194" s="98">
        <f t="shared" si="71"/>
        <v>0</v>
      </c>
      <c r="O194" s="98">
        <f t="shared" si="71"/>
        <v>0</v>
      </c>
      <c r="P194" s="98">
        <f t="shared" si="71"/>
        <v>0</v>
      </c>
      <c r="Q194" s="98">
        <f t="shared" si="71"/>
        <v>0</v>
      </c>
      <c r="R194" s="98">
        <f t="shared" si="71"/>
        <v>0</v>
      </c>
      <c r="S194" s="98">
        <f t="shared" si="71"/>
        <v>0</v>
      </c>
      <c r="T194" s="98">
        <f t="shared" si="71"/>
        <v>0</v>
      </c>
      <c r="U194" s="98">
        <f t="shared" si="71"/>
        <v>0</v>
      </c>
      <c r="V194" s="150">
        <f t="shared" si="70"/>
        <v>0</v>
      </c>
      <c r="AE194" s="10"/>
    </row>
    <row r="195" spans="2:31" s="1" customFormat="1" ht="15" hidden="1" customHeight="1" outlineLevel="1">
      <c r="B195" s="1263"/>
      <c r="C195" s="86" t="s">
        <v>339</v>
      </c>
      <c r="D195" s="1733"/>
      <c r="E195" s="45" t="s">
        <v>284</v>
      </c>
      <c r="F195" s="115" t="s">
        <v>245</v>
      </c>
      <c r="G195" s="175">
        <f t="shared" si="66"/>
        <v>2.5000000000000001E-2</v>
      </c>
      <c r="H195" s="160">
        <f t="shared" si="67"/>
        <v>0</v>
      </c>
      <c r="I195" s="46">
        <v>0</v>
      </c>
      <c r="J195" s="98">
        <f t="shared" si="72"/>
        <v>0</v>
      </c>
      <c r="K195" s="98">
        <f t="shared" si="71"/>
        <v>0</v>
      </c>
      <c r="L195" s="98">
        <f t="shared" si="71"/>
        <v>0</v>
      </c>
      <c r="M195" s="98">
        <f t="shared" si="71"/>
        <v>0</v>
      </c>
      <c r="N195" s="98">
        <f t="shared" si="71"/>
        <v>0</v>
      </c>
      <c r="O195" s="98">
        <f t="shared" si="71"/>
        <v>0</v>
      </c>
      <c r="P195" s="98">
        <f t="shared" si="71"/>
        <v>0</v>
      </c>
      <c r="Q195" s="98">
        <f t="shared" si="71"/>
        <v>0</v>
      </c>
      <c r="R195" s="98">
        <f t="shared" si="71"/>
        <v>0</v>
      </c>
      <c r="S195" s="98">
        <f t="shared" si="71"/>
        <v>0</v>
      </c>
      <c r="T195" s="98">
        <f t="shared" si="71"/>
        <v>0</v>
      </c>
      <c r="U195" s="98">
        <f t="shared" si="71"/>
        <v>0</v>
      </c>
      <c r="V195" s="150">
        <f t="shared" si="70"/>
        <v>0</v>
      </c>
      <c r="AE195" s="10"/>
    </row>
    <row r="196" spans="2:31" s="1" customFormat="1" ht="15" hidden="1" customHeight="1" outlineLevel="1">
      <c r="B196" s="1263"/>
      <c r="C196" s="86" t="s">
        <v>340</v>
      </c>
      <c r="D196" s="1733"/>
      <c r="E196" s="45" t="s">
        <v>284</v>
      </c>
      <c r="F196" s="115" t="s">
        <v>245</v>
      </c>
      <c r="G196" s="175">
        <f t="shared" si="66"/>
        <v>2.5000000000000001E-2</v>
      </c>
      <c r="H196" s="160">
        <f t="shared" si="67"/>
        <v>0</v>
      </c>
      <c r="I196" s="46">
        <v>0</v>
      </c>
      <c r="J196" s="98">
        <f t="shared" si="72"/>
        <v>0</v>
      </c>
      <c r="K196" s="98">
        <f t="shared" si="71"/>
        <v>0</v>
      </c>
      <c r="L196" s="98">
        <f t="shared" si="71"/>
        <v>0</v>
      </c>
      <c r="M196" s="98">
        <f t="shared" si="71"/>
        <v>0</v>
      </c>
      <c r="N196" s="98">
        <f t="shared" si="71"/>
        <v>0</v>
      </c>
      <c r="O196" s="98">
        <f t="shared" si="71"/>
        <v>0</v>
      </c>
      <c r="P196" s="98">
        <f t="shared" si="71"/>
        <v>0</v>
      </c>
      <c r="Q196" s="98">
        <f t="shared" si="71"/>
        <v>0</v>
      </c>
      <c r="R196" s="98">
        <f t="shared" si="71"/>
        <v>0</v>
      </c>
      <c r="S196" s="98">
        <f t="shared" si="71"/>
        <v>0</v>
      </c>
      <c r="T196" s="98">
        <f t="shared" si="71"/>
        <v>0</v>
      </c>
      <c r="U196" s="98">
        <f t="shared" si="71"/>
        <v>0</v>
      </c>
      <c r="V196" s="150">
        <f t="shared" si="70"/>
        <v>0</v>
      </c>
      <c r="AE196" s="10"/>
    </row>
    <row r="197" spans="2:31" s="1" customFormat="1" ht="15" hidden="1" customHeight="1" outlineLevel="1">
      <c r="B197" s="1263"/>
      <c r="C197" s="86" t="s">
        <v>341</v>
      </c>
      <c r="D197" s="1733"/>
      <c r="E197" s="45" t="s">
        <v>284</v>
      </c>
      <c r="F197" s="115" t="s">
        <v>245</v>
      </c>
      <c r="G197" s="175">
        <f t="shared" si="66"/>
        <v>2.5000000000000001E-2</v>
      </c>
      <c r="H197" s="160">
        <f t="shared" si="67"/>
        <v>0</v>
      </c>
      <c r="I197" s="46">
        <v>0</v>
      </c>
      <c r="J197" s="98">
        <f t="shared" si="72"/>
        <v>0</v>
      </c>
      <c r="K197" s="98">
        <f t="shared" si="71"/>
        <v>0</v>
      </c>
      <c r="L197" s="98">
        <f t="shared" si="71"/>
        <v>0</v>
      </c>
      <c r="M197" s="98">
        <f t="shared" si="71"/>
        <v>0</v>
      </c>
      <c r="N197" s="98">
        <f t="shared" si="71"/>
        <v>0</v>
      </c>
      <c r="O197" s="98">
        <f t="shared" si="71"/>
        <v>0</v>
      </c>
      <c r="P197" s="98">
        <f t="shared" si="71"/>
        <v>0</v>
      </c>
      <c r="Q197" s="98">
        <f t="shared" si="71"/>
        <v>0</v>
      </c>
      <c r="R197" s="98">
        <f t="shared" si="71"/>
        <v>0</v>
      </c>
      <c r="S197" s="98">
        <f t="shared" si="71"/>
        <v>0</v>
      </c>
      <c r="T197" s="98">
        <f t="shared" si="71"/>
        <v>0</v>
      </c>
      <c r="U197" s="98">
        <f t="shared" si="71"/>
        <v>0</v>
      </c>
      <c r="V197" s="150">
        <f t="shared" si="70"/>
        <v>0</v>
      </c>
      <c r="AE197" s="10"/>
    </row>
    <row r="198" spans="2:31" s="1" customFormat="1" ht="15" hidden="1" customHeight="1" outlineLevel="1">
      <c r="B198" s="1263"/>
      <c r="C198" s="86" t="s">
        <v>342</v>
      </c>
      <c r="D198" s="1733"/>
      <c r="E198" s="45" t="s">
        <v>284</v>
      </c>
      <c r="F198" s="115" t="s">
        <v>245</v>
      </c>
      <c r="G198" s="175">
        <f t="shared" si="66"/>
        <v>2.5000000000000001E-2</v>
      </c>
      <c r="H198" s="160">
        <f t="shared" si="67"/>
        <v>0</v>
      </c>
      <c r="I198" s="46">
        <v>0</v>
      </c>
      <c r="J198" s="98">
        <f t="shared" si="72"/>
        <v>0</v>
      </c>
      <c r="K198" s="98">
        <f t="shared" si="71"/>
        <v>0</v>
      </c>
      <c r="L198" s="98">
        <f t="shared" si="71"/>
        <v>0</v>
      </c>
      <c r="M198" s="98">
        <f t="shared" si="71"/>
        <v>0</v>
      </c>
      <c r="N198" s="98">
        <f t="shared" si="71"/>
        <v>0</v>
      </c>
      <c r="O198" s="98">
        <f t="shared" si="71"/>
        <v>0</v>
      </c>
      <c r="P198" s="98">
        <f t="shared" si="71"/>
        <v>0</v>
      </c>
      <c r="Q198" s="98">
        <f t="shared" si="71"/>
        <v>0</v>
      </c>
      <c r="R198" s="98">
        <f t="shared" si="71"/>
        <v>0</v>
      </c>
      <c r="S198" s="98">
        <f t="shared" si="71"/>
        <v>0</v>
      </c>
      <c r="T198" s="98">
        <f t="shared" si="71"/>
        <v>0</v>
      </c>
      <c r="U198" s="98">
        <f t="shared" si="71"/>
        <v>0</v>
      </c>
      <c r="V198" s="150">
        <f t="shared" si="70"/>
        <v>0</v>
      </c>
      <c r="AE198" s="10"/>
    </row>
    <row r="199" spans="2:31" s="1" customFormat="1" ht="15" hidden="1" customHeight="1" outlineLevel="1">
      <c r="B199" s="1263"/>
      <c r="C199" s="86" t="s">
        <v>343</v>
      </c>
      <c r="D199" s="1733"/>
      <c r="E199" s="45" t="s">
        <v>284</v>
      </c>
      <c r="F199" s="115" t="s">
        <v>245</v>
      </c>
      <c r="G199" s="175">
        <f t="shared" si="66"/>
        <v>2.5000000000000001E-2</v>
      </c>
      <c r="H199" s="160">
        <f t="shared" si="67"/>
        <v>0</v>
      </c>
      <c r="I199" s="46">
        <v>0</v>
      </c>
      <c r="J199" s="98">
        <f t="shared" si="72"/>
        <v>0</v>
      </c>
      <c r="K199" s="98">
        <f t="shared" si="71"/>
        <v>0</v>
      </c>
      <c r="L199" s="98">
        <f t="shared" si="71"/>
        <v>0</v>
      </c>
      <c r="M199" s="98">
        <f t="shared" si="71"/>
        <v>0</v>
      </c>
      <c r="N199" s="98">
        <f t="shared" si="71"/>
        <v>0</v>
      </c>
      <c r="O199" s="98">
        <f t="shared" si="71"/>
        <v>0</v>
      </c>
      <c r="P199" s="98">
        <f t="shared" si="71"/>
        <v>0</v>
      </c>
      <c r="Q199" s="98">
        <f t="shared" si="71"/>
        <v>0</v>
      </c>
      <c r="R199" s="98">
        <f t="shared" si="71"/>
        <v>0</v>
      </c>
      <c r="S199" s="98">
        <f t="shared" si="71"/>
        <v>0</v>
      </c>
      <c r="T199" s="98">
        <f t="shared" si="71"/>
        <v>0</v>
      </c>
      <c r="U199" s="98">
        <f t="shared" si="71"/>
        <v>0</v>
      </c>
      <c r="V199" s="150">
        <f t="shared" si="70"/>
        <v>0</v>
      </c>
      <c r="AE199" s="10"/>
    </row>
    <row r="200" spans="2:31" s="1" customFormat="1" ht="15" hidden="1" customHeight="1" outlineLevel="1">
      <c r="B200" s="1263"/>
      <c r="C200" s="86" t="s">
        <v>344</v>
      </c>
      <c r="D200" s="1733"/>
      <c r="E200" s="45" t="s">
        <v>284</v>
      </c>
      <c r="F200" s="115" t="s">
        <v>245</v>
      </c>
      <c r="G200" s="175">
        <f t="shared" si="66"/>
        <v>2.5000000000000001E-2</v>
      </c>
      <c r="H200" s="160">
        <f t="shared" si="67"/>
        <v>0</v>
      </c>
      <c r="I200" s="46">
        <v>0</v>
      </c>
      <c r="J200" s="98">
        <f t="shared" si="72"/>
        <v>0</v>
      </c>
      <c r="K200" s="98">
        <f t="shared" si="71"/>
        <v>0</v>
      </c>
      <c r="L200" s="98">
        <f t="shared" si="71"/>
        <v>0</v>
      </c>
      <c r="M200" s="98">
        <f t="shared" si="71"/>
        <v>0</v>
      </c>
      <c r="N200" s="98">
        <f t="shared" si="71"/>
        <v>0</v>
      </c>
      <c r="O200" s="98">
        <f t="shared" si="71"/>
        <v>0</v>
      </c>
      <c r="P200" s="98">
        <f t="shared" si="71"/>
        <v>0</v>
      </c>
      <c r="Q200" s="98">
        <f t="shared" si="71"/>
        <v>0</v>
      </c>
      <c r="R200" s="98">
        <f t="shared" si="71"/>
        <v>0</v>
      </c>
      <c r="S200" s="98">
        <f t="shared" si="71"/>
        <v>0</v>
      </c>
      <c r="T200" s="98">
        <f t="shared" si="71"/>
        <v>0</v>
      </c>
      <c r="U200" s="98">
        <f t="shared" si="71"/>
        <v>0</v>
      </c>
      <c r="V200" s="150">
        <f t="shared" si="70"/>
        <v>0</v>
      </c>
      <c r="AE200" s="10"/>
    </row>
    <row r="201" spans="2:31" s="1" customFormat="1" ht="15" hidden="1" customHeight="1" outlineLevel="1">
      <c r="B201" s="1263"/>
      <c r="C201" s="86" t="s">
        <v>345</v>
      </c>
      <c r="D201" s="1733"/>
      <c r="E201" s="45" t="s">
        <v>284</v>
      </c>
      <c r="F201" s="115" t="s">
        <v>245</v>
      </c>
      <c r="G201" s="175">
        <f t="shared" si="66"/>
        <v>2.5000000000000001E-2</v>
      </c>
      <c r="H201" s="160">
        <f t="shared" si="67"/>
        <v>0</v>
      </c>
      <c r="I201" s="46">
        <v>0</v>
      </c>
      <c r="J201" s="98">
        <f t="shared" si="72"/>
        <v>0</v>
      </c>
      <c r="K201" s="98">
        <f t="shared" si="71"/>
        <v>0</v>
      </c>
      <c r="L201" s="98">
        <f t="shared" si="71"/>
        <v>0</v>
      </c>
      <c r="M201" s="98">
        <f t="shared" si="71"/>
        <v>0</v>
      </c>
      <c r="N201" s="98">
        <f t="shared" si="71"/>
        <v>0</v>
      </c>
      <c r="O201" s="98">
        <f t="shared" si="71"/>
        <v>0</v>
      </c>
      <c r="P201" s="98">
        <f t="shared" si="71"/>
        <v>0</v>
      </c>
      <c r="Q201" s="98">
        <f t="shared" si="71"/>
        <v>0</v>
      </c>
      <c r="R201" s="98">
        <f t="shared" si="71"/>
        <v>0</v>
      </c>
      <c r="S201" s="98">
        <f t="shared" si="71"/>
        <v>0</v>
      </c>
      <c r="T201" s="98">
        <f t="shared" si="71"/>
        <v>0</v>
      </c>
      <c r="U201" s="98">
        <f t="shared" si="71"/>
        <v>0</v>
      </c>
      <c r="V201" s="150">
        <f t="shared" si="70"/>
        <v>0</v>
      </c>
      <c r="AE201" s="10"/>
    </row>
    <row r="202" spans="2:31" s="1" customFormat="1" ht="15" hidden="1" customHeight="1" outlineLevel="1">
      <c r="B202" s="1263"/>
      <c r="C202" s="86" t="s">
        <v>346</v>
      </c>
      <c r="D202" s="1733"/>
      <c r="E202" s="45" t="s">
        <v>284</v>
      </c>
      <c r="F202" s="115" t="s">
        <v>245</v>
      </c>
      <c r="G202" s="175">
        <f t="shared" si="66"/>
        <v>2.5000000000000001E-2</v>
      </c>
      <c r="H202" s="160">
        <f t="shared" si="67"/>
        <v>0</v>
      </c>
      <c r="I202" s="46">
        <v>0</v>
      </c>
      <c r="J202" s="98">
        <f t="shared" si="72"/>
        <v>0</v>
      </c>
      <c r="K202" s="98">
        <f t="shared" si="71"/>
        <v>0</v>
      </c>
      <c r="L202" s="98">
        <f t="shared" si="71"/>
        <v>0</v>
      </c>
      <c r="M202" s="98">
        <f t="shared" si="71"/>
        <v>0</v>
      </c>
      <c r="N202" s="98">
        <f t="shared" si="71"/>
        <v>0</v>
      </c>
      <c r="O202" s="98">
        <f t="shared" si="71"/>
        <v>0</v>
      </c>
      <c r="P202" s="98">
        <f t="shared" si="71"/>
        <v>0</v>
      </c>
      <c r="Q202" s="98">
        <f t="shared" si="71"/>
        <v>0</v>
      </c>
      <c r="R202" s="98">
        <f t="shared" si="71"/>
        <v>0</v>
      </c>
      <c r="S202" s="98">
        <f t="shared" si="71"/>
        <v>0</v>
      </c>
      <c r="T202" s="98">
        <f t="shared" si="71"/>
        <v>0</v>
      </c>
      <c r="U202" s="98">
        <f t="shared" si="71"/>
        <v>0</v>
      </c>
      <c r="V202" s="150">
        <f t="shared" si="70"/>
        <v>0</v>
      </c>
      <c r="AE202" s="10"/>
    </row>
    <row r="203" spans="2:31" s="1" customFormat="1" ht="15" hidden="1" customHeight="1" outlineLevel="1">
      <c r="B203" s="1263"/>
      <c r="C203" s="86" t="s">
        <v>347</v>
      </c>
      <c r="D203" s="1733"/>
      <c r="E203" s="45" t="s">
        <v>284</v>
      </c>
      <c r="F203" s="115" t="s">
        <v>245</v>
      </c>
      <c r="G203" s="175">
        <f t="shared" si="66"/>
        <v>2.5000000000000001E-2</v>
      </c>
      <c r="H203" s="160">
        <f t="shared" ref="H203:H234" si="73">+$D203*Beds*(1+G203)^($D$16+1)</f>
        <v>0</v>
      </c>
      <c r="I203" s="46">
        <v>0</v>
      </c>
      <c r="J203" s="98">
        <f t="shared" si="72"/>
        <v>0</v>
      </c>
      <c r="K203" s="98">
        <f t="shared" si="71"/>
        <v>0</v>
      </c>
      <c r="L203" s="98">
        <f t="shared" si="71"/>
        <v>0</v>
      </c>
      <c r="M203" s="98">
        <f t="shared" si="71"/>
        <v>0</v>
      </c>
      <c r="N203" s="98">
        <f t="shared" si="71"/>
        <v>0</v>
      </c>
      <c r="O203" s="98">
        <f t="shared" si="71"/>
        <v>0</v>
      </c>
      <c r="P203" s="98">
        <f t="shared" si="71"/>
        <v>0</v>
      </c>
      <c r="Q203" s="98">
        <f t="shared" si="71"/>
        <v>0</v>
      </c>
      <c r="R203" s="98">
        <f t="shared" si="71"/>
        <v>0</v>
      </c>
      <c r="S203" s="98">
        <f t="shared" si="71"/>
        <v>0</v>
      </c>
      <c r="T203" s="98">
        <f t="shared" si="71"/>
        <v>0</v>
      </c>
      <c r="U203" s="98">
        <f t="shared" si="71"/>
        <v>0</v>
      </c>
      <c r="V203" s="150">
        <f t="shared" si="70"/>
        <v>0</v>
      </c>
      <c r="AE203" s="10"/>
    </row>
    <row r="204" spans="2:31" s="1" customFormat="1" ht="15" hidden="1" customHeight="1" outlineLevel="1">
      <c r="B204" s="1263"/>
      <c r="C204" s="86" t="s">
        <v>348</v>
      </c>
      <c r="D204" s="1733"/>
      <c r="E204" s="45" t="s">
        <v>284</v>
      </c>
      <c r="F204" s="115" t="s">
        <v>245</v>
      </c>
      <c r="G204" s="175">
        <f t="shared" si="66"/>
        <v>2.5000000000000001E-2</v>
      </c>
      <c r="H204" s="160">
        <f t="shared" si="73"/>
        <v>0</v>
      </c>
      <c r="I204" s="46">
        <v>0</v>
      </c>
      <c r="J204" s="98">
        <f t="shared" si="72"/>
        <v>0</v>
      </c>
      <c r="K204" s="98">
        <f t="shared" ref="K204:U219" si="74">+$D204*(1+$G204)^$D$16*$D$7/12</f>
        <v>0</v>
      </c>
      <c r="L204" s="98">
        <f t="shared" si="74"/>
        <v>0</v>
      </c>
      <c r="M204" s="98">
        <f t="shared" si="74"/>
        <v>0</v>
      </c>
      <c r="N204" s="98">
        <f t="shared" si="74"/>
        <v>0</v>
      </c>
      <c r="O204" s="98">
        <f t="shared" si="74"/>
        <v>0</v>
      </c>
      <c r="P204" s="98">
        <f t="shared" si="74"/>
        <v>0</v>
      </c>
      <c r="Q204" s="98">
        <f t="shared" si="74"/>
        <v>0</v>
      </c>
      <c r="R204" s="98">
        <f t="shared" si="74"/>
        <v>0</v>
      </c>
      <c r="S204" s="98">
        <f t="shared" si="74"/>
        <v>0</v>
      </c>
      <c r="T204" s="98">
        <f t="shared" si="74"/>
        <v>0</v>
      </c>
      <c r="U204" s="98">
        <f t="shared" si="74"/>
        <v>0</v>
      </c>
      <c r="V204" s="150">
        <f t="shared" si="70"/>
        <v>0</v>
      </c>
      <c r="AE204" s="10"/>
    </row>
    <row r="205" spans="2:31" s="1" customFormat="1" ht="15" hidden="1" customHeight="1" outlineLevel="1">
      <c r="B205" s="1263"/>
      <c r="C205" s="86" t="s">
        <v>349</v>
      </c>
      <c r="D205" s="1733"/>
      <c r="E205" s="45" t="s">
        <v>284</v>
      </c>
      <c r="F205" s="115" t="s">
        <v>245</v>
      </c>
      <c r="G205" s="175">
        <f t="shared" si="66"/>
        <v>2.5000000000000001E-2</v>
      </c>
      <c r="H205" s="160">
        <f t="shared" si="73"/>
        <v>0</v>
      </c>
      <c r="I205" s="46">
        <v>0</v>
      </c>
      <c r="J205" s="98">
        <f t="shared" si="72"/>
        <v>0</v>
      </c>
      <c r="K205" s="98">
        <f t="shared" si="74"/>
        <v>0</v>
      </c>
      <c r="L205" s="98">
        <f t="shared" si="74"/>
        <v>0</v>
      </c>
      <c r="M205" s="98">
        <f t="shared" si="74"/>
        <v>0</v>
      </c>
      <c r="N205" s="98">
        <f t="shared" si="74"/>
        <v>0</v>
      </c>
      <c r="O205" s="98">
        <f t="shared" si="74"/>
        <v>0</v>
      </c>
      <c r="P205" s="98">
        <f t="shared" si="74"/>
        <v>0</v>
      </c>
      <c r="Q205" s="98">
        <f t="shared" si="74"/>
        <v>0</v>
      </c>
      <c r="R205" s="98">
        <f t="shared" si="74"/>
        <v>0</v>
      </c>
      <c r="S205" s="98">
        <f t="shared" si="74"/>
        <v>0</v>
      </c>
      <c r="T205" s="98">
        <f t="shared" si="74"/>
        <v>0</v>
      </c>
      <c r="U205" s="98">
        <f t="shared" si="74"/>
        <v>0</v>
      </c>
      <c r="V205" s="150">
        <f t="shared" si="70"/>
        <v>0</v>
      </c>
      <c r="AE205" s="10"/>
    </row>
    <row r="206" spans="2:31" s="1" customFormat="1" ht="15" hidden="1" customHeight="1" outlineLevel="1">
      <c r="B206" s="1263"/>
      <c r="C206" s="86" t="s">
        <v>350</v>
      </c>
      <c r="D206" s="1733"/>
      <c r="E206" s="45" t="s">
        <v>284</v>
      </c>
      <c r="F206" s="115" t="s">
        <v>245</v>
      </c>
      <c r="G206" s="175">
        <f t="shared" si="66"/>
        <v>2.5000000000000001E-2</v>
      </c>
      <c r="H206" s="160">
        <f t="shared" si="73"/>
        <v>0</v>
      </c>
      <c r="I206" s="46">
        <v>0</v>
      </c>
      <c r="J206" s="98">
        <f t="shared" si="72"/>
        <v>0</v>
      </c>
      <c r="K206" s="98">
        <f t="shared" si="74"/>
        <v>0</v>
      </c>
      <c r="L206" s="98">
        <f t="shared" si="74"/>
        <v>0</v>
      </c>
      <c r="M206" s="98">
        <f t="shared" si="74"/>
        <v>0</v>
      </c>
      <c r="N206" s="98">
        <f t="shared" si="74"/>
        <v>0</v>
      </c>
      <c r="O206" s="98">
        <f t="shared" si="74"/>
        <v>0</v>
      </c>
      <c r="P206" s="98">
        <f t="shared" si="74"/>
        <v>0</v>
      </c>
      <c r="Q206" s="98">
        <f t="shared" si="74"/>
        <v>0</v>
      </c>
      <c r="R206" s="98">
        <f t="shared" si="74"/>
        <v>0</v>
      </c>
      <c r="S206" s="98">
        <f t="shared" si="74"/>
        <v>0</v>
      </c>
      <c r="T206" s="98">
        <f t="shared" si="74"/>
        <v>0</v>
      </c>
      <c r="U206" s="98">
        <f t="shared" si="74"/>
        <v>0</v>
      </c>
      <c r="V206" s="150">
        <f t="shared" si="70"/>
        <v>0</v>
      </c>
      <c r="AE206" s="10"/>
    </row>
    <row r="207" spans="2:31" s="1" customFormat="1" ht="15" hidden="1" customHeight="1" outlineLevel="1">
      <c r="B207" s="1263"/>
      <c r="C207" s="86" t="s">
        <v>351</v>
      </c>
      <c r="D207" s="1733"/>
      <c r="E207" s="45" t="s">
        <v>284</v>
      </c>
      <c r="F207" s="115" t="s">
        <v>245</v>
      </c>
      <c r="G207" s="175">
        <f t="shared" si="66"/>
        <v>2.5000000000000001E-2</v>
      </c>
      <c r="H207" s="160">
        <f t="shared" si="73"/>
        <v>0</v>
      </c>
      <c r="I207" s="46">
        <v>0</v>
      </c>
      <c r="J207" s="98">
        <f t="shared" si="72"/>
        <v>0</v>
      </c>
      <c r="K207" s="98">
        <f t="shared" si="74"/>
        <v>0</v>
      </c>
      <c r="L207" s="98">
        <f t="shared" si="74"/>
        <v>0</v>
      </c>
      <c r="M207" s="98">
        <f t="shared" si="74"/>
        <v>0</v>
      </c>
      <c r="N207" s="98">
        <f t="shared" si="74"/>
        <v>0</v>
      </c>
      <c r="O207" s="98">
        <f t="shared" si="74"/>
        <v>0</v>
      </c>
      <c r="P207" s="98">
        <f t="shared" si="74"/>
        <v>0</v>
      </c>
      <c r="Q207" s="98">
        <f t="shared" si="74"/>
        <v>0</v>
      </c>
      <c r="R207" s="98">
        <f t="shared" si="74"/>
        <v>0</v>
      </c>
      <c r="S207" s="98">
        <f t="shared" si="74"/>
        <v>0</v>
      </c>
      <c r="T207" s="98">
        <f t="shared" si="74"/>
        <v>0</v>
      </c>
      <c r="U207" s="98">
        <f t="shared" si="74"/>
        <v>0</v>
      </c>
      <c r="V207" s="150">
        <f t="shared" si="70"/>
        <v>0</v>
      </c>
      <c r="AE207" s="10"/>
    </row>
    <row r="208" spans="2:31" s="1" customFormat="1" ht="15" hidden="1" customHeight="1" outlineLevel="1">
      <c r="B208" s="1263"/>
      <c r="C208" s="86" t="s">
        <v>352</v>
      </c>
      <c r="D208" s="1733"/>
      <c r="E208" s="45" t="s">
        <v>284</v>
      </c>
      <c r="F208" s="115" t="s">
        <v>245</v>
      </c>
      <c r="G208" s="175">
        <f t="shared" si="66"/>
        <v>2.5000000000000001E-2</v>
      </c>
      <c r="H208" s="160">
        <f t="shared" si="73"/>
        <v>0</v>
      </c>
      <c r="I208" s="46">
        <v>0</v>
      </c>
      <c r="J208" s="98">
        <f t="shared" si="72"/>
        <v>0</v>
      </c>
      <c r="K208" s="98">
        <f t="shared" si="74"/>
        <v>0</v>
      </c>
      <c r="L208" s="98">
        <f t="shared" si="74"/>
        <v>0</v>
      </c>
      <c r="M208" s="98">
        <f t="shared" si="74"/>
        <v>0</v>
      </c>
      <c r="N208" s="98">
        <f t="shared" si="74"/>
        <v>0</v>
      </c>
      <c r="O208" s="98">
        <f t="shared" si="74"/>
        <v>0</v>
      </c>
      <c r="P208" s="98">
        <f t="shared" si="74"/>
        <v>0</v>
      </c>
      <c r="Q208" s="98">
        <f t="shared" si="74"/>
        <v>0</v>
      </c>
      <c r="R208" s="98">
        <f t="shared" si="74"/>
        <v>0</v>
      </c>
      <c r="S208" s="98">
        <f t="shared" si="74"/>
        <v>0</v>
      </c>
      <c r="T208" s="98">
        <f t="shared" si="74"/>
        <v>0</v>
      </c>
      <c r="U208" s="98">
        <f t="shared" si="74"/>
        <v>0</v>
      </c>
      <c r="V208" s="150">
        <f t="shared" si="70"/>
        <v>0</v>
      </c>
      <c r="AE208" s="10"/>
    </row>
    <row r="209" spans="2:32" s="1" customFormat="1" ht="15" hidden="1" customHeight="1" outlineLevel="1">
      <c r="B209" s="1263"/>
      <c r="C209" s="86" t="s">
        <v>353</v>
      </c>
      <c r="D209" s="1733"/>
      <c r="E209" s="45" t="s">
        <v>284</v>
      </c>
      <c r="F209" s="115" t="s">
        <v>245</v>
      </c>
      <c r="G209" s="175">
        <f t="shared" si="66"/>
        <v>2.5000000000000001E-2</v>
      </c>
      <c r="H209" s="160">
        <f t="shared" si="73"/>
        <v>0</v>
      </c>
      <c r="I209" s="46">
        <v>0</v>
      </c>
      <c r="J209" s="98">
        <f t="shared" si="72"/>
        <v>0</v>
      </c>
      <c r="K209" s="98">
        <f t="shared" si="74"/>
        <v>0</v>
      </c>
      <c r="L209" s="98">
        <f t="shared" si="74"/>
        <v>0</v>
      </c>
      <c r="M209" s="98">
        <f t="shared" si="74"/>
        <v>0</v>
      </c>
      <c r="N209" s="98">
        <f t="shared" si="74"/>
        <v>0</v>
      </c>
      <c r="O209" s="98">
        <f t="shared" si="74"/>
        <v>0</v>
      </c>
      <c r="P209" s="98">
        <f t="shared" si="74"/>
        <v>0</v>
      </c>
      <c r="Q209" s="98">
        <f t="shared" si="74"/>
        <v>0</v>
      </c>
      <c r="R209" s="98">
        <f t="shared" si="74"/>
        <v>0</v>
      </c>
      <c r="S209" s="98">
        <f t="shared" si="74"/>
        <v>0</v>
      </c>
      <c r="T209" s="98">
        <f t="shared" si="74"/>
        <v>0</v>
      </c>
      <c r="U209" s="98">
        <f t="shared" si="74"/>
        <v>0</v>
      </c>
      <c r="V209" s="150">
        <f t="shared" si="70"/>
        <v>0</v>
      </c>
      <c r="AE209" s="10"/>
    </row>
    <row r="210" spans="2:32" s="1" customFormat="1" ht="15" hidden="1" customHeight="1" outlineLevel="1">
      <c r="B210" s="1263"/>
      <c r="C210" s="86" t="s">
        <v>354</v>
      </c>
      <c r="D210" s="1733"/>
      <c r="E210" s="45" t="s">
        <v>284</v>
      </c>
      <c r="F210" s="115" t="s">
        <v>245</v>
      </c>
      <c r="G210" s="175">
        <f t="shared" si="66"/>
        <v>2.5000000000000001E-2</v>
      </c>
      <c r="H210" s="160">
        <f t="shared" si="73"/>
        <v>0</v>
      </c>
      <c r="I210" s="46">
        <v>0</v>
      </c>
      <c r="J210" s="98">
        <f t="shared" si="72"/>
        <v>0</v>
      </c>
      <c r="K210" s="98">
        <f t="shared" si="74"/>
        <v>0</v>
      </c>
      <c r="L210" s="98">
        <f t="shared" si="74"/>
        <v>0</v>
      </c>
      <c r="M210" s="98">
        <f t="shared" si="74"/>
        <v>0</v>
      </c>
      <c r="N210" s="98">
        <f t="shared" si="74"/>
        <v>0</v>
      </c>
      <c r="O210" s="98">
        <f t="shared" si="74"/>
        <v>0</v>
      </c>
      <c r="P210" s="98">
        <f t="shared" si="74"/>
        <v>0</v>
      </c>
      <c r="Q210" s="98">
        <f t="shared" si="74"/>
        <v>0</v>
      </c>
      <c r="R210" s="98">
        <f t="shared" si="74"/>
        <v>0</v>
      </c>
      <c r="S210" s="98">
        <f t="shared" si="74"/>
        <v>0</v>
      </c>
      <c r="T210" s="98">
        <f t="shared" si="74"/>
        <v>0</v>
      </c>
      <c r="U210" s="98">
        <f t="shared" si="74"/>
        <v>0</v>
      </c>
      <c r="V210" s="150">
        <f t="shared" si="70"/>
        <v>0</v>
      </c>
      <c r="AE210" s="10"/>
    </row>
    <row r="211" spans="2:32" s="1" customFormat="1" ht="15" hidden="1" customHeight="1" outlineLevel="1">
      <c r="B211" s="1263"/>
      <c r="C211" s="86" t="s">
        <v>355</v>
      </c>
      <c r="D211" s="1733"/>
      <c r="E211" s="45" t="s">
        <v>284</v>
      </c>
      <c r="F211" s="115" t="s">
        <v>245</v>
      </c>
      <c r="G211" s="175">
        <f t="shared" si="66"/>
        <v>2.5000000000000001E-2</v>
      </c>
      <c r="H211" s="160">
        <f t="shared" si="73"/>
        <v>0</v>
      </c>
      <c r="I211" s="46">
        <v>0</v>
      </c>
      <c r="J211" s="98">
        <f t="shared" si="72"/>
        <v>0</v>
      </c>
      <c r="K211" s="98">
        <f t="shared" si="74"/>
        <v>0</v>
      </c>
      <c r="L211" s="98">
        <f t="shared" si="74"/>
        <v>0</v>
      </c>
      <c r="M211" s="98">
        <f t="shared" si="74"/>
        <v>0</v>
      </c>
      <c r="N211" s="98">
        <f t="shared" si="74"/>
        <v>0</v>
      </c>
      <c r="O211" s="98">
        <f t="shared" si="74"/>
        <v>0</v>
      </c>
      <c r="P211" s="98">
        <f t="shared" si="74"/>
        <v>0</v>
      </c>
      <c r="Q211" s="98">
        <f t="shared" si="74"/>
        <v>0</v>
      </c>
      <c r="R211" s="98">
        <f t="shared" si="74"/>
        <v>0</v>
      </c>
      <c r="S211" s="98">
        <f t="shared" si="74"/>
        <v>0</v>
      </c>
      <c r="T211" s="98">
        <f t="shared" si="74"/>
        <v>0</v>
      </c>
      <c r="U211" s="98">
        <f t="shared" si="74"/>
        <v>0</v>
      </c>
      <c r="V211" s="150">
        <f t="shared" si="70"/>
        <v>0</v>
      </c>
      <c r="AE211" s="10"/>
    </row>
    <row r="212" spans="2:32" s="8" customFormat="1" ht="15" hidden="1" customHeight="1" outlineLevel="1">
      <c r="B212" s="1265"/>
      <c r="C212" s="92"/>
      <c r="D212" s="1731"/>
      <c r="E212" s="37"/>
      <c r="F212" s="125"/>
      <c r="G212" s="175">
        <f t="shared" si="66"/>
        <v>2.5000000000000001E-2</v>
      </c>
      <c r="H212" s="160">
        <f t="shared" si="73"/>
        <v>0</v>
      </c>
      <c r="I212" s="98">
        <v>0</v>
      </c>
      <c r="J212" s="98">
        <f t="shared" si="72"/>
        <v>0</v>
      </c>
      <c r="K212" s="98">
        <f t="shared" si="74"/>
        <v>0</v>
      </c>
      <c r="L212" s="98">
        <f t="shared" si="74"/>
        <v>0</v>
      </c>
      <c r="M212" s="98">
        <f t="shared" si="74"/>
        <v>0</v>
      </c>
      <c r="N212" s="98">
        <f t="shared" si="74"/>
        <v>0</v>
      </c>
      <c r="O212" s="98">
        <f t="shared" si="74"/>
        <v>0</v>
      </c>
      <c r="P212" s="98">
        <f t="shared" si="74"/>
        <v>0</v>
      </c>
      <c r="Q212" s="98">
        <f t="shared" si="74"/>
        <v>0</v>
      </c>
      <c r="R212" s="98">
        <f t="shared" si="74"/>
        <v>0</v>
      </c>
      <c r="S212" s="98">
        <f t="shared" si="74"/>
        <v>0</v>
      </c>
      <c r="T212" s="98">
        <f t="shared" si="74"/>
        <v>0</v>
      </c>
      <c r="U212" s="98">
        <f t="shared" si="74"/>
        <v>0</v>
      </c>
      <c r="V212" s="150">
        <f t="shared" si="70"/>
        <v>0</v>
      </c>
      <c r="W212" s="1"/>
      <c r="X212" s="1"/>
      <c r="Y212" s="1"/>
      <c r="Z212" s="1"/>
      <c r="AA212" s="1"/>
      <c r="AB212" s="1"/>
      <c r="AC212" s="1"/>
      <c r="AD212" s="1"/>
      <c r="AE212" s="10"/>
      <c r="AF212" s="1"/>
    </row>
    <row r="213" spans="2:32" s="8" customFormat="1" ht="15" customHeight="1" collapsed="1">
      <c r="B213" s="1263"/>
      <c r="C213" s="85" t="s">
        <v>356</v>
      </c>
      <c r="D213" s="1730">
        <v>78.56</v>
      </c>
      <c r="E213" s="173" t="s">
        <v>244</v>
      </c>
      <c r="F213" s="174" t="s">
        <v>245</v>
      </c>
      <c r="G213" s="175">
        <f t="shared" si="66"/>
        <v>2.5000000000000001E-2</v>
      </c>
      <c r="H213" s="160">
        <f t="shared" si="73"/>
        <v>107653.67622678916</v>
      </c>
      <c r="I213" s="98">
        <v>0</v>
      </c>
      <c r="J213" s="98">
        <f t="shared" si="72"/>
        <v>8752.331400551966</v>
      </c>
      <c r="K213" s="98">
        <f t="shared" si="74"/>
        <v>8752.331400551966</v>
      </c>
      <c r="L213" s="98">
        <f t="shared" si="74"/>
        <v>8752.331400551966</v>
      </c>
      <c r="M213" s="98">
        <f t="shared" si="74"/>
        <v>8752.331400551966</v>
      </c>
      <c r="N213" s="98">
        <f t="shared" si="74"/>
        <v>8752.331400551966</v>
      </c>
      <c r="O213" s="98">
        <f t="shared" si="74"/>
        <v>8752.331400551966</v>
      </c>
      <c r="P213" s="98">
        <f t="shared" si="74"/>
        <v>8752.331400551966</v>
      </c>
      <c r="Q213" s="98">
        <f t="shared" si="74"/>
        <v>8752.331400551966</v>
      </c>
      <c r="R213" s="98">
        <f t="shared" si="74"/>
        <v>8752.331400551966</v>
      </c>
      <c r="S213" s="98">
        <f t="shared" si="74"/>
        <v>8752.331400551966</v>
      </c>
      <c r="T213" s="98">
        <f t="shared" si="74"/>
        <v>8752.331400551966</v>
      </c>
      <c r="U213" s="98">
        <f t="shared" si="74"/>
        <v>8752.331400551966</v>
      </c>
      <c r="V213" s="177">
        <f t="shared" si="70"/>
        <v>105027.97680662358</v>
      </c>
      <c r="W213" s="1"/>
      <c r="AE213" s="30"/>
    </row>
    <row r="214" spans="2:32" s="1" customFormat="1" ht="15" hidden="1" customHeight="1" outlineLevel="1">
      <c r="B214" s="1263"/>
      <c r="C214" s="81"/>
      <c r="D214" s="1732"/>
      <c r="E214" s="37"/>
      <c r="F214" s="113"/>
      <c r="G214" s="175">
        <f t="shared" si="66"/>
        <v>2.5000000000000001E-2</v>
      </c>
      <c r="H214" s="160">
        <f t="shared" si="73"/>
        <v>0</v>
      </c>
      <c r="I214" s="46">
        <v>0</v>
      </c>
      <c r="J214" s="98">
        <f t="shared" si="72"/>
        <v>0</v>
      </c>
      <c r="K214" s="98">
        <f t="shared" si="74"/>
        <v>0</v>
      </c>
      <c r="L214" s="98">
        <f t="shared" si="74"/>
        <v>0</v>
      </c>
      <c r="M214" s="98">
        <f t="shared" si="74"/>
        <v>0</v>
      </c>
      <c r="N214" s="98">
        <f t="shared" si="74"/>
        <v>0</v>
      </c>
      <c r="O214" s="98">
        <f t="shared" si="74"/>
        <v>0</v>
      </c>
      <c r="P214" s="98">
        <f t="shared" si="74"/>
        <v>0</v>
      </c>
      <c r="Q214" s="98">
        <f t="shared" si="74"/>
        <v>0</v>
      </c>
      <c r="R214" s="98">
        <f t="shared" si="74"/>
        <v>0</v>
      </c>
      <c r="S214" s="98">
        <f t="shared" si="74"/>
        <v>0</v>
      </c>
      <c r="T214" s="98">
        <f t="shared" si="74"/>
        <v>0</v>
      </c>
      <c r="U214" s="98">
        <f t="shared" si="74"/>
        <v>0</v>
      </c>
      <c r="V214" s="150">
        <f t="shared" si="70"/>
        <v>0</v>
      </c>
      <c r="AE214" s="10"/>
    </row>
    <row r="215" spans="2:32" s="1" customFormat="1" ht="15" hidden="1" customHeight="1" outlineLevel="1">
      <c r="B215" s="1263"/>
      <c r="C215" s="86" t="s">
        <v>357</v>
      </c>
      <c r="D215" s="1733"/>
      <c r="E215" s="45" t="s">
        <v>284</v>
      </c>
      <c r="F215" s="115" t="s">
        <v>245</v>
      </c>
      <c r="G215" s="175">
        <f t="shared" si="66"/>
        <v>2.5000000000000001E-2</v>
      </c>
      <c r="H215" s="160">
        <f t="shared" si="73"/>
        <v>0</v>
      </c>
      <c r="I215" s="46">
        <v>0</v>
      </c>
      <c r="J215" s="98">
        <f t="shared" si="72"/>
        <v>0</v>
      </c>
      <c r="K215" s="98">
        <f t="shared" si="74"/>
        <v>0</v>
      </c>
      <c r="L215" s="98">
        <f t="shared" si="74"/>
        <v>0</v>
      </c>
      <c r="M215" s="98">
        <f t="shared" si="74"/>
        <v>0</v>
      </c>
      <c r="N215" s="98">
        <f t="shared" si="74"/>
        <v>0</v>
      </c>
      <c r="O215" s="98">
        <f t="shared" si="74"/>
        <v>0</v>
      </c>
      <c r="P215" s="98">
        <f t="shared" si="74"/>
        <v>0</v>
      </c>
      <c r="Q215" s="98">
        <f t="shared" si="74"/>
        <v>0</v>
      </c>
      <c r="R215" s="98">
        <f t="shared" si="74"/>
        <v>0</v>
      </c>
      <c r="S215" s="98">
        <f t="shared" si="74"/>
        <v>0</v>
      </c>
      <c r="T215" s="98">
        <f t="shared" si="74"/>
        <v>0</v>
      </c>
      <c r="U215" s="98">
        <f t="shared" si="74"/>
        <v>0</v>
      </c>
      <c r="V215" s="150">
        <f t="shared" si="70"/>
        <v>0</v>
      </c>
      <c r="AE215" s="10"/>
    </row>
    <row r="216" spans="2:32" s="1" customFormat="1" ht="15" hidden="1" customHeight="1" outlineLevel="1">
      <c r="B216" s="1263"/>
      <c r="C216" s="86" t="s">
        <v>358</v>
      </c>
      <c r="D216" s="1733"/>
      <c r="E216" s="45" t="s">
        <v>284</v>
      </c>
      <c r="F216" s="115" t="s">
        <v>245</v>
      </c>
      <c r="G216" s="175">
        <f t="shared" si="66"/>
        <v>2.5000000000000001E-2</v>
      </c>
      <c r="H216" s="160">
        <f t="shared" si="73"/>
        <v>0</v>
      </c>
      <c r="I216" s="46">
        <v>0</v>
      </c>
      <c r="J216" s="98">
        <f t="shared" si="72"/>
        <v>0</v>
      </c>
      <c r="K216" s="98">
        <f t="shared" si="74"/>
        <v>0</v>
      </c>
      <c r="L216" s="98">
        <f t="shared" si="74"/>
        <v>0</v>
      </c>
      <c r="M216" s="98">
        <f t="shared" si="74"/>
        <v>0</v>
      </c>
      <c r="N216" s="98">
        <f t="shared" si="74"/>
        <v>0</v>
      </c>
      <c r="O216" s="98">
        <f t="shared" si="74"/>
        <v>0</v>
      </c>
      <c r="P216" s="98">
        <f t="shared" si="74"/>
        <v>0</v>
      </c>
      <c r="Q216" s="98">
        <f t="shared" si="74"/>
        <v>0</v>
      </c>
      <c r="R216" s="98">
        <f t="shared" si="74"/>
        <v>0</v>
      </c>
      <c r="S216" s="98">
        <f t="shared" si="74"/>
        <v>0</v>
      </c>
      <c r="T216" s="98">
        <f t="shared" si="74"/>
        <v>0</v>
      </c>
      <c r="U216" s="98">
        <f t="shared" si="74"/>
        <v>0</v>
      </c>
      <c r="V216" s="150">
        <f t="shared" si="70"/>
        <v>0</v>
      </c>
      <c r="AE216" s="10"/>
    </row>
    <row r="217" spans="2:32" s="1" customFormat="1" ht="15" hidden="1" customHeight="1" outlineLevel="1">
      <c r="B217" s="1263"/>
      <c r="C217" s="86" t="s">
        <v>359</v>
      </c>
      <c r="D217" s="1733"/>
      <c r="E217" s="45" t="s">
        <v>284</v>
      </c>
      <c r="F217" s="115" t="s">
        <v>245</v>
      </c>
      <c r="G217" s="175">
        <f t="shared" si="66"/>
        <v>2.5000000000000001E-2</v>
      </c>
      <c r="H217" s="160">
        <f t="shared" si="73"/>
        <v>0</v>
      </c>
      <c r="I217" s="46">
        <v>0</v>
      </c>
      <c r="J217" s="98">
        <f t="shared" si="72"/>
        <v>0</v>
      </c>
      <c r="K217" s="98">
        <f t="shared" si="74"/>
        <v>0</v>
      </c>
      <c r="L217" s="98">
        <f t="shared" si="74"/>
        <v>0</v>
      </c>
      <c r="M217" s="98">
        <f t="shared" si="74"/>
        <v>0</v>
      </c>
      <c r="N217" s="98">
        <f t="shared" si="74"/>
        <v>0</v>
      </c>
      <c r="O217" s="98">
        <f t="shared" si="74"/>
        <v>0</v>
      </c>
      <c r="P217" s="98">
        <f t="shared" si="74"/>
        <v>0</v>
      </c>
      <c r="Q217" s="98">
        <f t="shared" si="74"/>
        <v>0</v>
      </c>
      <c r="R217" s="98">
        <f t="shared" si="74"/>
        <v>0</v>
      </c>
      <c r="S217" s="98">
        <f t="shared" si="74"/>
        <v>0</v>
      </c>
      <c r="T217" s="98">
        <f t="shared" si="74"/>
        <v>0</v>
      </c>
      <c r="U217" s="98">
        <f t="shared" si="74"/>
        <v>0</v>
      </c>
      <c r="V217" s="150">
        <f t="shared" ref="V217:V251" si="75">+SUM(I217:U217)</f>
        <v>0</v>
      </c>
      <c r="AE217" s="10"/>
    </row>
    <row r="218" spans="2:32" s="1" customFormat="1" ht="15" hidden="1" customHeight="1" outlineLevel="1">
      <c r="B218" s="1263"/>
      <c r="C218" s="86" t="s">
        <v>360</v>
      </c>
      <c r="D218" s="1733"/>
      <c r="E218" s="45" t="s">
        <v>284</v>
      </c>
      <c r="F218" s="115" t="s">
        <v>245</v>
      </c>
      <c r="G218" s="175">
        <f t="shared" si="66"/>
        <v>2.5000000000000001E-2</v>
      </c>
      <c r="H218" s="160">
        <f t="shared" si="73"/>
        <v>0</v>
      </c>
      <c r="I218" s="46">
        <v>0</v>
      </c>
      <c r="J218" s="98">
        <f t="shared" si="72"/>
        <v>0</v>
      </c>
      <c r="K218" s="98">
        <f t="shared" si="74"/>
        <v>0</v>
      </c>
      <c r="L218" s="98">
        <f t="shared" si="74"/>
        <v>0</v>
      </c>
      <c r="M218" s="98">
        <f t="shared" si="74"/>
        <v>0</v>
      </c>
      <c r="N218" s="98">
        <f t="shared" si="74"/>
        <v>0</v>
      </c>
      <c r="O218" s="98">
        <f t="shared" si="74"/>
        <v>0</v>
      </c>
      <c r="P218" s="98">
        <f t="shared" si="74"/>
        <v>0</v>
      </c>
      <c r="Q218" s="98">
        <f t="shared" si="74"/>
        <v>0</v>
      </c>
      <c r="R218" s="98">
        <f t="shared" si="74"/>
        <v>0</v>
      </c>
      <c r="S218" s="98">
        <f t="shared" si="74"/>
        <v>0</v>
      </c>
      <c r="T218" s="98">
        <f t="shared" si="74"/>
        <v>0</v>
      </c>
      <c r="U218" s="98">
        <f t="shared" si="74"/>
        <v>0</v>
      </c>
      <c r="V218" s="150">
        <f t="shared" si="75"/>
        <v>0</v>
      </c>
      <c r="AE218" s="10"/>
    </row>
    <row r="219" spans="2:32" s="1" customFormat="1" ht="15" hidden="1" customHeight="1" outlineLevel="1">
      <c r="B219" s="1263"/>
      <c r="C219" s="86" t="s">
        <v>361</v>
      </c>
      <c r="D219" s="1733"/>
      <c r="E219" s="45" t="s">
        <v>284</v>
      </c>
      <c r="F219" s="115" t="s">
        <v>245</v>
      </c>
      <c r="G219" s="175">
        <f t="shared" si="66"/>
        <v>2.5000000000000001E-2</v>
      </c>
      <c r="H219" s="160">
        <f t="shared" si="73"/>
        <v>0</v>
      </c>
      <c r="I219" s="46">
        <v>0</v>
      </c>
      <c r="J219" s="98">
        <f t="shared" si="72"/>
        <v>0</v>
      </c>
      <c r="K219" s="98">
        <f t="shared" si="74"/>
        <v>0</v>
      </c>
      <c r="L219" s="98">
        <f t="shared" si="74"/>
        <v>0</v>
      </c>
      <c r="M219" s="98">
        <f t="shared" si="74"/>
        <v>0</v>
      </c>
      <c r="N219" s="98">
        <f t="shared" si="74"/>
        <v>0</v>
      </c>
      <c r="O219" s="98">
        <f t="shared" si="74"/>
        <v>0</v>
      </c>
      <c r="P219" s="98">
        <f t="shared" si="74"/>
        <v>0</v>
      </c>
      <c r="Q219" s="98">
        <f t="shared" si="74"/>
        <v>0</v>
      </c>
      <c r="R219" s="98">
        <f t="shared" si="74"/>
        <v>0</v>
      </c>
      <c r="S219" s="98">
        <f t="shared" si="74"/>
        <v>0</v>
      </c>
      <c r="T219" s="98">
        <f t="shared" si="74"/>
        <v>0</v>
      </c>
      <c r="U219" s="98">
        <f t="shared" si="74"/>
        <v>0</v>
      </c>
      <c r="V219" s="150">
        <f t="shared" si="75"/>
        <v>0</v>
      </c>
      <c r="AE219" s="10"/>
    </row>
    <row r="220" spans="2:32" s="1" customFormat="1" ht="15" hidden="1" customHeight="1" outlineLevel="1">
      <c r="B220" s="1263"/>
      <c r="C220" s="86" t="s">
        <v>362</v>
      </c>
      <c r="D220" s="1733"/>
      <c r="E220" s="45" t="s">
        <v>284</v>
      </c>
      <c r="F220" s="115" t="s">
        <v>245</v>
      </c>
      <c r="G220" s="175">
        <f t="shared" si="66"/>
        <v>2.5000000000000001E-2</v>
      </c>
      <c r="H220" s="160">
        <f t="shared" si="73"/>
        <v>0</v>
      </c>
      <c r="I220" s="46">
        <v>0</v>
      </c>
      <c r="J220" s="98">
        <f t="shared" si="72"/>
        <v>0</v>
      </c>
      <c r="K220" s="98">
        <f t="shared" ref="K220:U234" si="76">+$D220*(1+$G220)^$D$16*$D$7/12</f>
        <v>0</v>
      </c>
      <c r="L220" s="98">
        <f t="shared" si="76"/>
        <v>0</v>
      </c>
      <c r="M220" s="98">
        <f t="shared" si="76"/>
        <v>0</v>
      </c>
      <c r="N220" s="98">
        <f t="shared" si="76"/>
        <v>0</v>
      </c>
      <c r="O220" s="98">
        <f t="shared" si="76"/>
        <v>0</v>
      </c>
      <c r="P220" s="98">
        <f t="shared" si="76"/>
        <v>0</v>
      </c>
      <c r="Q220" s="98">
        <f t="shared" si="76"/>
        <v>0</v>
      </c>
      <c r="R220" s="98">
        <f t="shared" si="76"/>
        <v>0</v>
      </c>
      <c r="S220" s="98">
        <f t="shared" si="76"/>
        <v>0</v>
      </c>
      <c r="T220" s="98">
        <f t="shared" si="76"/>
        <v>0</v>
      </c>
      <c r="U220" s="98">
        <f t="shared" si="76"/>
        <v>0</v>
      </c>
      <c r="V220" s="150">
        <f t="shared" si="75"/>
        <v>0</v>
      </c>
      <c r="AE220" s="10"/>
    </row>
    <row r="221" spans="2:32" s="1" customFormat="1" ht="15" hidden="1" customHeight="1" outlineLevel="1">
      <c r="B221" s="1263"/>
      <c r="C221" s="86" t="s">
        <v>363</v>
      </c>
      <c r="D221" s="1733"/>
      <c r="E221" s="45" t="s">
        <v>284</v>
      </c>
      <c r="F221" s="115" t="s">
        <v>245</v>
      </c>
      <c r="G221" s="175">
        <f t="shared" si="66"/>
        <v>2.5000000000000001E-2</v>
      </c>
      <c r="H221" s="160">
        <f t="shared" si="73"/>
        <v>0</v>
      </c>
      <c r="I221" s="46">
        <v>0</v>
      </c>
      <c r="J221" s="98">
        <f t="shared" si="72"/>
        <v>0</v>
      </c>
      <c r="K221" s="98">
        <f t="shared" si="76"/>
        <v>0</v>
      </c>
      <c r="L221" s="98">
        <f t="shared" si="76"/>
        <v>0</v>
      </c>
      <c r="M221" s="98">
        <f t="shared" si="76"/>
        <v>0</v>
      </c>
      <c r="N221" s="98">
        <f t="shared" si="76"/>
        <v>0</v>
      </c>
      <c r="O221" s="98">
        <f t="shared" si="76"/>
        <v>0</v>
      </c>
      <c r="P221" s="98">
        <f t="shared" si="76"/>
        <v>0</v>
      </c>
      <c r="Q221" s="98">
        <f t="shared" si="76"/>
        <v>0</v>
      </c>
      <c r="R221" s="98">
        <f t="shared" si="76"/>
        <v>0</v>
      </c>
      <c r="S221" s="98">
        <f t="shared" si="76"/>
        <v>0</v>
      </c>
      <c r="T221" s="98">
        <f t="shared" si="76"/>
        <v>0</v>
      </c>
      <c r="U221" s="98">
        <f t="shared" si="76"/>
        <v>0</v>
      </c>
      <c r="V221" s="150">
        <f t="shared" si="75"/>
        <v>0</v>
      </c>
      <c r="AE221" s="10"/>
    </row>
    <row r="222" spans="2:32" s="1" customFormat="1" ht="15" hidden="1" customHeight="1" outlineLevel="1">
      <c r="B222" s="1263"/>
      <c r="C222" s="86" t="s">
        <v>364</v>
      </c>
      <c r="D222" s="1733"/>
      <c r="E222" s="45" t="s">
        <v>284</v>
      </c>
      <c r="F222" s="115" t="s">
        <v>245</v>
      </c>
      <c r="G222" s="175">
        <f t="shared" si="66"/>
        <v>2.5000000000000001E-2</v>
      </c>
      <c r="H222" s="160">
        <f t="shared" si="73"/>
        <v>0</v>
      </c>
      <c r="I222" s="46">
        <v>0</v>
      </c>
      <c r="J222" s="98">
        <f t="shared" si="72"/>
        <v>0</v>
      </c>
      <c r="K222" s="98">
        <f t="shared" si="76"/>
        <v>0</v>
      </c>
      <c r="L222" s="98">
        <f t="shared" si="76"/>
        <v>0</v>
      </c>
      <c r="M222" s="98">
        <f t="shared" si="76"/>
        <v>0</v>
      </c>
      <c r="N222" s="98">
        <f t="shared" si="76"/>
        <v>0</v>
      </c>
      <c r="O222" s="98">
        <f t="shared" si="76"/>
        <v>0</v>
      </c>
      <c r="P222" s="98">
        <f t="shared" si="76"/>
        <v>0</v>
      </c>
      <c r="Q222" s="98">
        <f t="shared" si="76"/>
        <v>0</v>
      </c>
      <c r="R222" s="98">
        <f t="shared" si="76"/>
        <v>0</v>
      </c>
      <c r="S222" s="98">
        <f t="shared" si="76"/>
        <v>0</v>
      </c>
      <c r="T222" s="98">
        <f t="shared" si="76"/>
        <v>0</v>
      </c>
      <c r="U222" s="98">
        <f t="shared" si="76"/>
        <v>0</v>
      </c>
      <c r="V222" s="150">
        <f t="shared" ref="V222:V228" si="77">+SUM(I222:U222)</f>
        <v>0</v>
      </c>
      <c r="AE222" s="10"/>
    </row>
    <row r="223" spans="2:32" s="1" customFormat="1" ht="15" hidden="1" customHeight="1" outlineLevel="1">
      <c r="B223" s="1263"/>
      <c r="C223" s="86" t="s">
        <v>365</v>
      </c>
      <c r="D223" s="1733"/>
      <c r="E223" s="45" t="s">
        <v>284</v>
      </c>
      <c r="F223" s="115" t="s">
        <v>245</v>
      </c>
      <c r="G223" s="175">
        <f t="shared" si="66"/>
        <v>2.5000000000000001E-2</v>
      </c>
      <c r="H223" s="160">
        <f t="shared" si="73"/>
        <v>0</v>
      </c>
      <c r="I223" s="46">
        <v>0</v>
      </c>
      <c r="J223" s="98">
        <f t="shared" si="72"/>
        <v>0</v>
      </c>
      <c r="K223" s="98">
        <f t="shared" si="76"/>
        <v>0</v>
      </c>
      <c r="L223" s="98">
        <f t="shared" si="76"/>
        <v>0</v>
      </c>
      <c r="M223" s="98">
        <f t="shared" si="76"/>
        <v>0</v>
      </c>
      <c r="N223" s="98">
        <f t="shared" si="76"/>
        <v>0</v>
      </c>
      <c r="O223" s="98">
        <f t="shared" si="76"/>
        <v>0</v>
      </c>
      <c r="P223" s="98">
        <f t="shared" si="76"/>
        <v>0</v>
      </c>
      <c r="Q223" s="98">
        <f t="shared" si="76"/>
        <v>0</v>
      </c>
      <c r="R223" s="98">
        <f t="shared" si="76"/>
        <v>0</v>
      </c>
      <c r="S223" s="98">
        <f t="shared" si="76"/>
        <v>0</v>
      </c>
      <c r="T223" s="98">
        <f t="shared" si="76"/>
        <v>0</v>
      </c>
      <c r="U223" s="98">
        <f t="shared" si="76"/>
        <v>0</v>
      </c>
      <c r="V223" s="150">
        <f t="shared" si="77"/>
        <v>0</v>
      </c>
      <c r="AE223" s="10"/>
    </row>
    <row r="224" spans="2:32" s="1" customFormat="1" ht="15" hidden="1" customHeight="1" outlineLevel="1">
      <c r="B224" s="1263"/>
      <c r="C224" s="86" t="s">
        <v>366</v>
      </c>
      <c r="D224" s="1733"/>
      <c r="E224" s="45" t="s">
        <v>284</v>
      </c>
      <c r="F224" s="115" t="s">
        <v>245</v>
      </c>
      <c r="G224" s="175">
        <f t="shared" si="66"/>
        <v>2.5000000000000001E-2</v>
      </c>
      <c r="H224" s="160">
        <f t="shared" si="73"/>
        <v>0</v>
      </c>
      <c r="I224" s="46">
        <v>0</v>
      </c>
      <c r="J224" s="98">
        <f t="shared" si="72"/>
        <v>0</v>
      </c>
      <c r="K224" s="98">
        <f t="shared" si="76"/>
        <v>0</v>
      </c>
      <c r="L224" s="98">
        <f t="shared" si="76"/>
        <v>0</v>
      </c>
      <c r="M224" s="98">
        <f t="shared" si="76"/>
        <v>0</v>
      </c>
      <c r="N224" s="98">
        <f t="shared" si="76"/>
        <v>0</v>
      </c>
      <c r="O224" s="98">
        <f t="shared" si="76"/>
        <v>0</v>
      </c>
      <c r="P224" s="98">
        <f t="shared" si="76"/>
        <v>0</v>
      </c>
      <c r="Q224" s="98">
        <f t="shared" si="76"/>
        <v>0</v>
      </c>
      <c r="R224" s="98">
        <f t="shared" si="76"/>
        <v>0</v>
      </c>
      <c r="S224" s="98">
        <f t="shared" si="76"/>
        <v>0</v>
      </c>
      <c r="T224" s="98">
        <f t="shared" si="76"/>
        <v>0</v>
      </c>
      <c r="U224" s="98">
        <f t="shared" si="76"/>
        <v>0</v>
      </c>
      <c r="V224" s="150">
        <f t="shared" si="77"/>
        <v>0</v>
      </c>
      <c r="AE224" s="10"/>
    </row>
    <row r="225" spans="2:32" s="1" customFormat="1" ht="15" hidden="1" customHeight="1" outlineLevel="1">
      <c r="B225" s="1263"/>
      <c r="C225" s="86" t="s">
        <v>367</v>
      </c>
      <c r="D225" s="1733"/>
      <c r="E225" s="45" t="s">
        <v>284</v>
      </c>
      <c r="F225" s="115" t="s">
        <v>245</v>
      </c>
      <c r="G225" s="175">
        <f t="shared" si="66"/>
        <v>2.5000000000000001E-2</v>
      </c>
      <c r="H225" s="160">
        <f t="shared" si="73"/>
        <v>0</v>
      </c>
      <c r="I225" s="46">
        <v>0</v>
      </c>
      <c r="J225" s="98">
        <f t="shared" si="72"/>
        <v>0</v>
      </c>
      <c r="K225" s="98">
        <f t="shared" si="76"/>
        <v>0</v>
      </c>
      <c r="L225" s="98">
        <f t="shared" si="76"/>
        <v>0</v>
      </c>
      <c r="M225" s="98">
        <f t="shared" si="76"/>
        <v>0</v>
      </c>
      <c r="N225" s="98">
        <f t="shared" si="76"/>
        <v>0</v>
      </c>
      <c r="O225" s="98">
        <f t="shared" si="76"/>
        <v>0</v>
      </c>
      <c r="P225" s="98">
        <f t="shared" si="76"/>
        <v>0</v>
      </c>
      <c r="Q225" s="98">
        <f t="shared" si="76"/>
        <v>0</v>
      </c>
      <c r="R225" s="98">
        <f t="shared" si="76"/>
        <v>0</v>
      </c>
      <c r="S225" s="98">
        <f t="shared" si="76"/>
        <v>0</v>
      </c>
      <c r="T225" s="98">
        <f t="shared" si="76"/>
        <v>0</v>
      </c>
      <c r="U225" s="98">
        <f t="shared" si="76"/>
        <v>0</v>
      </c>
      <c r="V225" s="150">
        <f t="shared" si="77"/>
        <v>0</v>
      </c>
      <c r="AE225" s="10"/>
    </row>
    <row r="226" spans="2:32" s="1" customFormat="1" ht="15" hidden="1" customHeight="1" outlineLevel="1">
      <c r="B226" s="1263"/>
      <c r="C226" s="86" t="s">
        <v>368</v>
      </c>
      <c r="D226" s="1733"/>
      <c r="E226" s="45" t="s">
        <v>284</v>
      </c>
      <c r="F226" s="115" t="s">
        <v>245</v>
      </c>
      <c r="G226" s="175">
        <f t="shared" si="66"/>
        <v>2.5000000000000001E-2</v>
      </c>
      <c r="H226" s="160">
        <f t="shared" si="73"/>
        <v>0</v>
      </c>
      <c r="I226" s="46">
        <v>0</v>
      </c>
      <c r="J226" s="98">
        <f t="shared" si="72"/>
        <v>0</v>
      </c>
      <c r="K226" s="98">
        <f t="shared" si="76"/>
        <v>0</v>
      </c>
      <c r="L226" s="98">
        <f t="shared" si="76"/>
        <v>0</v>
      </c>
      <c r="M226" s="98">
        <f t="shared" si="76"/>
        <v>0</v>
      </c>
      <c r="N226" s="98">
        <f t="shared" si="76"/>
        <v>0</v>
      </c>
      <c r="O226" s="98">
        <f t="shared" si="76"/>
        <v>0</v>
      </c>
      <c r="P226" s="98">
        <f t="shared" si="76"/>
        <v>0</v>
      </c>
      <c r="Q226" s="98">
        <f t="shared" si="76"/>
        <v>0</v>
      </c>
      <c r="R226" s="98">
        <f t="shared" si="76"/>
        <v>0</v>
      </c>
      <c r="S226" s="98">
        <f t="shared" si="76"/>
        <v>0</v>
      </c>
      <c r="T226" s="98">
        <f t="shared" si="76"/>
        <v>0</v>
      </c>
      <c r="U226" s="98">
        <f t="shared" si="76"/>
        <v>0</v>
      </c>
      <c r="V226" s="150">
        <f>+SUM(I226:U226)</f>
        <v>0</v>
      </c>
      <c r="AE226" s="10"/>
    </row>
    <row r="227" spans="2:32" s="1" customFormat="1" ht="15" hidden="1" customHeight="1" outlineLevel="1">
      <c r="B227" s="1263"/>
      <c r="C227" s="86" t="s">
        <v>369</v>
      </c>
      <c r="D227" s="1733"/>
      <c r="E227" s="45" t="s">
        <v>284</v>
      </c>
      <c r="F227" s="115" t="s">
        <v>245</v>
      </c>
      <c r="G227" s="175">
        <f t="shared" si="66"/>
        <v>2.5000000000000001E-2</v>
      </c>
      <c r="H227" s="160">
        <f t="shared" si="73"/>
        <v>0</v>
      </c>
      <c r="I227" s="46">
        <v>0</v>
      </c>
      <c r="J227" s="98">
        <f t="shared" si="72"/>
        <v>0</v>
      </c>
      <c r="K227" s="98">
        <f t="shared" si="76"/>
        <v>0</v>
      </c>
      <c r="L227" s="98">
        <f t="shared" si="76"/>
        <v>0</v>
      </c>
      <c r="M227" s="98">
        <f t="shared" si="76"/>
        <v>0</v>
      </c>
      <c r="N227" s="98">
        <f t="shared" si="76"/>
        <v>0</v>
      </c>
      <c r="O227" s="98">
        <f t="shared" si="76"/>
        <v>0</v>
      </c>
      <c r="P227" s="98">
        <f t="shared" si="76"/>
        <v>0</v>
      </c>
      <c r="Q227" s="98">
        <f t="shared" si="76"/>
        <v>0</v>
      </c>
      <c r="R227" s="98">
        <f t="shared" si="76"/>
        <v>0</v>
      </c>
      <c r="S227" s="98">
        <f t="shared" si="76"/>
        <v>0</v>
      </c>
      <c r="T227" s="98">
        <f t="shared" si="76"/>
        <v>0</v>
      </c>
      <c r="U227" s="98">
        <f t="shared" si="76"/>
        <v>0</v>
      </c>
      <c r="V227" s="150">
        <f>+SUM(I227:U227)</f>
        <v>0</v>
      </c>
      <c r="AE227" s="10"/>
    </row>
    <row r="228" spans="2:32" s="1" customFormat="1" ht="15" hidden="1" customHeight="1" outlineLevel="1">
      <c r="B228" s="1263"/>
      <c r="C228" s="86" t="s">
        <v>370</v>
      </c>
      <c r="D228" s="1733"/>
      <c r="E228" s="45" t="s">
        <v>284</v>
      </c>
      <c r="F228" s="115" t="s">
        <v>245</v>
      </c>
      <c r="G228" s="175">
        <f t="shared" si="66"/>
        <v>2.5000000000000001E-2</v>
      </c>
      <c r="H228" s="160">
        <f t="shared" si="73"/>
        <v>0</v>
      </c>
      <c r="I228" s="46">
        <v>0</v>
      </c>
      <c r="J228" s="98">
        <f t="shared" si="72"/>
        <v>0</v>
      </c>
      <c r="K228" s="98">
        <f t="shared" si="76"/>
        <v>0</v>
      </c>
      <c r="L228" s="98">
        <f t="shared" si="76"/>
        <v>0</v>
      </c>
      <c r="M228" s="98">
        <f t="shared" si="76"/>
        <v>0</v>
      </c>
      <c r="N228" s="98">
        <f t="shared" si="76"/>
        <v>0</v>
      </c>
      <c r="O228" s="98">
        <f t="shared" si="76"/>
        <v>0</v>
      </c>
      <c r="P228" s="98">
        <f t="shared" si="76"/>
        <v>0</v>
      </c>
      <c r="Q228" s="98">
        <f t="shared" si="76"/>
        <v>0</v>
      </c>
      <c r="R228" s="98">
        <f t="shared" si="76"/>
        <v>0</v>
      </c>
      <c r="S228" s="98">
        <f t="shared" si="76"/>
        <v>0</v>
      </c>
      <c r="T228" s="98">
        <f t="shared" si="76"/>
        <v>0</v>
      </c>
      <c r="U228" s="98">
        <f t="shared" si="76"/>
        <v>0</v>
      </c>
      <c r="V228" s="150">
        <f t="shared" si="77"/>
        <v>0</v>
      </c>
      <c r="AE228" s="10"/>
    </row>
    <row r="229" spans="2:32" s="1" customFormat="1" ht="15" hidden="1" customHeight="1" outlineLevel="1">
      <c r="B229" s="1263"/>
      <c r="C229" s="86" t="s">
        <v>371</v>
      </c>
      <c r="D229" s="1733"/>
      <c r="E229" s="45" t="s">
        <v>284</v>
      </c>
      <c r="F229" s="115" t="s">
        <v>245</v>
      </c>
      <c r="G229" s="175">
        <f t="shared" si="66"/>
        <v>2.5000000000000001E-2</v>
      </c>
      <c r="H229" s="160">
        <f t="shared" si="73"/>
        <v>0</v>
      </c>
      <c r="I229" s="46">
        <v>0</v>
      </c>
      <c r="J229" s="98">
        <f t="shared" si="72"/>
        <v>0</v>
      </c>
      <c r="K229" s="98">
        <f t="shared" si="76"/>
        <v>0</v>
      </c>
      <c r="L229" s="98">
        <f t="shared" si="76"/>
        <v>0</v>
      </c>
      <c r="M229" s="98">
        <f t="shared" si="76"/>
        <v>0</v>
      </c>
      <c r="N229" s="98">
        <f t="shared" si="76"/>
        <v>0</v>
      </c>
      <c r="O229" s="98">
        <f t="shared" si="76"/>
        <v>0</v>
      </c>
      <c r="P229" s="98">
        <f t="shared" si="76"/>
        <v>0</v>
      </c>
      <c r="Q229" s="98">
        <f t="shared" si="76"/>
        <v>0</v>
      </c>
      <c r="R229" s="98">
        <f t="shared" si="76"/>
        <v>0</v>
      </c>
      <c r="S229" s="98">
        <f t="shared" si="76"/>
        <v>0</v>
      </c>
      <c r="T229" s="98">
        <f t="shared" si="76"/>
        <v>0</v>
      </c>
      <c r="U229" s="98">
        <f t="shared" si="76"/>
        <v>0</v>
      </c>
      <c r="V229" s="150">
        <f t="shared" si="75"/>
        <v>0</v>
      </c>
      <c r="AE229" s="10"/>
    </row>
    <row r="230" spans="2:32" s="1" customFormat="1" ht="15" hidden="1" customHeight="1" outlineLevel="1">
      <c r="B230" s="1263"/>
      <c r="C230" s="86" t="s">
        <v>372</v>
      </c>
      <c r="D230" s="1733"/>
      <c r="E230" s="45" t="s">
        <v>284</v>
      </c>
      <c r="F230" s="115" t="s">
        <v>245</v>
      </c>
      <c r="G230" s="175">
        <f t="shared" si="66"/>
        <v>2.5000000000000001E-2</v>
      </c>
      <c r="H230" s="160">
        <f t="shared" si="73"/>
        <v>0</v>
      </c>
      <c r="I230" s="46">
        <v>0</v>
      </c>
      <c r="J230" s="98">
        <f t="shared" si="72"/>
        <v>0</v>
      </c>
      <c r="K230" s="98">
        <f t="shared" si="76"/>
        <v>0</v>
      </c>
      <c r="L230" s="98">
        <f t="shared" si="76"/>
        <v>0</v>
      </c>
      <c r="M230" s="98">
        <f t="shared" si="76"/>
        <v>0</v>
      </c>
      <c r="N230" s="98">
        <f t="shared" si="76"/>
        <v>0</v>
      </c>
      <c r="O230" s="98">
        <f t="shared" si="76"/>
        <v>0</v>
      </c>
      <c r="P230" s="98">
        <f t="shared" si="76"/>
        <v>0</v>
      </c>
      <c r="Q230" s="98">
        <f t="shared" si="76"/>
        <v>0</v>
      </c>
      <c r="R230" s="98">
        <f t="shared" si="76"/>
        <v>0</v>
      </c>
      <c r="S230" s="98">
        <f t="shared" si="76"/>
        <v>0</v>
      </c>
      <c r="T230" s="98">
        <f t="shared" si="76"/>
        <v>0</v>
      </c>
      <c r="U230" s="98">
        <f t="shared" si="76"/>
        <v>0</v>
      </c>
      <c r="V230" s="150">
        <f t="shared" si="75"/>
        <v>0</v>
      </c>
      <c r="AE230" s="10"/>
    </row>
    <row r="231" spans="2:32" s="1" customFormat="1" ht="15" hidden="1" customHeight="1" outlineLevel="1">
      <c r="B231" s="1263"/>
      <c r="C231" s="86" t="s">
        <v>373</v>
      </c>
      <c r="D231" s="1733"/>
      <c r="E231" s="45" t="s">
        <v>284</v>
      </c>
      <c r="F231" s="115" t="s">
        <v>245</v>
      </c>
      <c r="G231" s="175">
        <f t="shared" si="66"/>
        <v>2.5000000000000001E-2</v>
      </c>
      <c r="H231" s="160">
        <f t="shared" si="73"/>
        <v>0</v>
      </c>
      <c r="I231" s="46">
        <v>0</v>
      </c>
      <c r="J231" s="98">
        <f t="shared" si="72"/>
        <v>0</v>
      </c>
      <c r="K231" s="98">
        <f t="shared" si="76"/>
        <v>0</v>
      </c>
      <c r="L231" s="98">
        <f t="shared" si="76"/>
        <v>0</v>
      </c>
      <c r="M231" s="98">
        <f t="shared" si="76"/>
        <v>0</v>
      </c>
      <c r="N231" s="98">
        <f t="shared" si="76"/>
        <v>0</v>
      </c>
      <c r="O231" s="98">
        <f t="shared" si="76"/>
        <v>0</v>
      </c>
      <c r="P231" s="98">
        <f t="shared" si="76"/>
        <v>0</v>
      </c>
      <c r="Q231" s="98">
        <f t="shared" si="76"/>
        <v>0</v>
      </c>
      <c r="R231" s="98">
        <f t="shared" si="76"/>
        <v>0</v>
      </c>
      <c r="S231" s="98">
        <f t="shared" si="76"/>
        <v>0</v>
      </c>
      <c r="T231" s="98">
        <f t="shared" si="76"/>
        <v>0</v>
      </c>
      <c r="U231" s="98">
        <f t="shared" si="76"/>
        <v>0</v>
      </c>
      <c r="V231" s="150">
        <f t="shared" si="75"/>
        <v>0</v>
      </c>
      <c r="AE231" s="10"/>
    </row>
    <row r="232" spans="2:32" s="8" customFormat="1" ht="15" hidden="1" customHeight="1" outlineLevel="1">
      <c r="B232" s="1265"/>
      <c r="C232" s="92"/>
      <c r="D232" s="1731"/>
      <c r="E232" s="37"/>
      <c r="F232" s="125"/>
      <c r="G232" s="175">
        <f t="shared" si="66"/>
        <v>2.5000000000000001E-2</v>
      </c>
      <c r="H232" s="160">
        <f t="shared" si="73"/>
        <v>0</v>
      </c>
      <c r="I232" s="98">
        <v>0</v>
      </c>
      <c r="J232" s="98">
        <f t="shared" si="72"/>
        <v>0</v>
      </c>
      <c r="K232" s="98">
        <f t="shared" si="76"/>
        <v>0</v>
      </c>
      <c r="L232" s="98">
        <f t="shared" si="76"/>
        <v>0</v>
      </c>
      <c r="M232" s="98">
        <f t="shared" si="76"/>
        <v>0</v>
      </c>
      <c r="N232" s="98">
        <f t="shared" si="76"/>
        <v>0</v>
      </c>
      <c r="O232" s="98">
        <f t="shared" si="76"/>
        <v>0</v>
      </c>
      <c r="P232" s="98">
        <f t="shared" si="76"/>
        <v>0</v>
      </c>
      <c r="Q232" s="98">
        <f t="shared" si="76"/>
        <v>0</v>
      </c>
      <c r="R232" s="98">
        <f t="shared" si="76"/>
        <v>0</v>
      </c>
      <c r="S232" s="98">
        <f t="shared" si="76"/>
        <v>0</v>
      </c>
      <c r="T232" s="98">
        <f t="shared" si="76"/>
        <v>0</v>
      </c>
      <c r="U232" s="98">
        <f t="shared" si="76"/>
        <v>0</v>
      </c>
      <c r="V232" s="150">
        <f t="shared" si="75"/>
        <v>0</v>
      </c>
      <c r="W232" s="1"/>
      <c r="X232" s="1"/>
      <c r="Y232" s="1"/>
      <c r="Z232" s="1"/>
      <c r="AA232" s="1"/>
      <c r="AB232" s="1"/>
      <c r="AC232" s="1"/>
      <c r="AD232" s="1"/>
      <c r="AE232" s="10"/>
      <c r="AF232" s="1"/>
    </row>
    <row r="233" spans="2:32" s="8" customFormat="1" ht="15" customHeight="1" collapsed="1">
      <c r="B233" s="1263"/>
      <c r="C233" s="85" t="s">
        <v>374</v>
      </c>
      <c r="D233" s="1730">
        <v>325</v>
      </c>
      <c r="E233" s="173" t="s">
        <v>244</v>
      </c>
      <c r="F233" s="174" t="s">
        <v>245</v>
      </c>
      <c r="G233" s="175">
        <f t="shared" si="66"/>
        <v>2.5000000000000001E-2</v>
      </c>
      <c r="H233" s="160">
        <f t="shared" si="73"/>
        <v>445359.53123353462</v>
      </c>
      <c r="I233" s="98">
        <v>0</v>
      </c>
      <c r="J233" s="98">
        <f t="shared" si="72"/>
        <v>36208.091970206071</v>
      </c>
      <c r="K233" s="98">
        <f t="shared" si="76"/>
        <v>36208.091970206071</v>
      </c>
      <c r="L233" s="98">
        <f t="shared" si="76"/>
        <v>36208.091970206071</v>
      </c>
      <c r="M233" s="98">
        <f t="shared" si="76"/>
        <v>36208.091970206071</v>
      </c>
      <c r="N233" s="98">
        <f t="shared" si="76"/>
        <v>36208.091970206071</v>
      </c>
      <c r="O233" s="98">
        <f t="shared" si="76"/>
        <v>36208.091970206071</v>
      </c>
      <c r="P233" s="98">
        <f t="shared" si="76"/>
        <v>36208.091970206071</v>
      </c>
      <c r="Q233" s="98">
        <f t="shared" si="76"/>
        <v>36208.091970206071</v>
      </c>
      <c r="R233" s="98">
        <f t="shared" si="76"/>
        <v>36208.091970206071</v>
      </c>
      <c r="S233" s="98">
        <f t="shared" si="76"/>
        <v>36208.091970206071</v>
      </c>
      <c r="T233" s="98">
        <f t="shared" si="76"/>
        <v>36208.091970206071</v>
      </c>
      <c r="U233" s="98">
        <f t="shared" si="76"/>
        <v>36208.091970206071</v>
      </c>
      <c r="V233" s="177">
        <f t="shared" si="75"/>
        <v>434497.10364247282</v>
      </c>
      <c r="W233" s="1"/>
      <c r="AE233" s="30"/>
    </row>
    <row r="234" spans="2:32" s="1" customFormat="1" ht="15" hidden="1" customHeight="1" outlineLevel="1">
      <c r="B234" s="1263"/>
      <c r="C234" s="81"/>
      <c r="D234" s="1732"/>
      <c r="E234" s="37"/>
      <c r="F234" s="113"/>
      <c r="G234" s="175">
        <f t="shared" si="66"/>
        <v>2.5000000000000001E-2</v>
      </c>
      <c r="H234" s="160">
        <f t="shared" si="73"/>
        <v>0</v>
      </c>
      <c r="I234" s="46">
        <v>0</v>
      </c>
      <c r="J234" s="98">
        <f t="shared" si="72"/>
        <v>0</v>
      </c>
      <c r="K234" s="98">
        <f t="shared" si="76"/>
        <v>0</v>
      </c>
      <c r="L234" s="98">
        <f t="shared" si="76"/>
        <v>0</v>
      </c>
      <c r="M234" s="98">
        <f t="shared" si="76"/>
        <v>0</v>
      </c>
      <c r="N234" s="98">
        <f t="shared" si="76"/>
        <v>0</v>
      </c>
      <c r="O234" s="98">
        <f t="shared" si="76"/>
        <v>0</v>
      </c>
      <c r="P234" s="98">
        <f t="shared" si="76"/>
        <v>0</v>
      </c>
      <c r="Q234" s="98">
        <f t="shared" si="76"/>
        <v>0</v>
      </c>
      <c r="R234" s="98">
        <f t="shared" si="76"/>
        <v>0</v>
      </c>
      <c r="S234" s="98">
        <f t="shared" si="76"/>
        <v>0</v>
      </c>
      <c r="T234" s="98">
        <f t="shared" si="76"/>
        <v>0</v>
      </c>
      <c r="U234" s="98">
        <f t="shared" si="76"/>
        <v>0</v>
      </c>
      <c r="V234" s="150">
        <f t="shared" si="75"/>
        <v>0</v>
      </c>
      <c r="AE234" s="10"/>
    </row>
    <row r="235" spans="2:32" s="1" customFormat="1" ht="15" hidden="1" customHeight="1" outlineLevel="1">
      <c r="B235" s="1263"/>
      <c r="C235" s="86" t="s">
        <v>375</v>
      </c>
      <c r="D235" s="1733"/>
      <c r="E235" s="45" t="s">
        <v>284</v>
      </c>
      <c r="F235" s="115" t="s">
        <v>245</v>
      </c>
      <c r="G235" s="175">
        <f t="shared" ref="G235:G255" si="78">+$D$20</f>
        <v>2.5000000000000001E-2</v>
      </c>
      <c r="H235" s="160">
        <f t="shared" ref="H235:H243" si="79">+$D235*Beds*(1+G235)^($D$16+1)</f>
        <v>0</v>
      </c>
      <c r="I235" s="46">
        <v>0</v>
      </c>
      <c r="J235" s="98">
        <f t="shared" ref="J235:U243" si="80">+$D235*(1+$G235)^$D$16*$D$7/12</f>
        <v>0</v>
      </c>
      <c r="K235" s="98">
        <f t="shared" si="80"/>
        <v>0</v>
      </c>
      <c r="L235" s="98">
        <f t="shared" si="80"/>
        <v>0</v>
      </c>
      <c r="M235" s="98">
        <f t="shared" si="80"/>
        <v>0</v>
      </c>
      <c r="N235" s="98">
        <f t="shared" si="80"/>
        <v>0</v>
      </c>
      <c r="O235" s="98">
        <f t="shared" si="80"/>
        <v>0</v>
      </c>
      <c r="P235" s="98">
        <f t="shared" si="80"/>
        <v>0</v>
      </c>
      <c r="Q235" s="98">
        <f t="shared" si="80"/>
        <v>0</v>
      </c>
      <c r="R235" s="98">
        <f t="shared" si="80"/>
        <v>0</v>
      </c>
      <c r="S235" s="98">
        <f t="shared" si="80"/>
        <v>0</v>
      </c>
      <c r="T235" s="98">
        <f t="shared" si="80"/>
        <v>0</v>
      </c>
      <c r="U235" s="98">
        <f t="shared" si="80"/>
        <v>0</v>
      </c>
      <c r="V235" s="150">
        <f t="shared" si="75"/>
        <v>0</v>
      </c>
      <c r="AE235" s="10"/>
    </row>
    <row r="236" spans="2:32" s="1" customFormat="1" ht="15" hidden="1" customHeight="1" outlineLevel="1">
      <c r="B236" s="1263"/>
      <c r="C236" s="86" t="s">
        <v>376</v>
      </c>
      <c r="D236" s="1733"/>
      <c r="E236" s="45" t="s">
        <v>284</v>
      </c>
      <c r="F236" s="115" t="s">
        <v>245</v>
      </c>
      <c r="G236" s="175">
        <f t="shared" si="78"/>
        <v>2.5000000000000001E-2</v>
      </c>
      <c r="H236" s="160">
        <f t="shared" si="79"/>
        <v>0</v>
      </c>
      <c r="I236" s="46">
        <v>0</v>
      </c>
      <c r="J236" s="98">
        <f t="shared" si="80"/>
        <v>0</v>
      </c>
      <c r="K236" s="98">
        <f t="shared" si="80"/>
        <v>0</v>
      </c>
      <c r="L236" s="98">
        <f t="shared" si="80"/>
        <v>0</v>
      </c>
      <c r="M236" s="98">
        <f t="shared" si="80"/>
        <v>0</v>
      </c>
      <c r="N236" s="98">
        <f t="shared" si="80"/>
        <v>0</v>
      </c>
      <c r="O236" s="98">
        <f t="shared" si="80"/>
        <v>0</v>
      </c>
      <c r="P236" s="98">
        <f t="shared" si="80"/>
        <v>0</v>
      </c>
      <c r="Q236" s="98">
        <f t="shared" si="80"/>
        <v>0</v>
      </c>
      <c r="R236" s="98">
        <f t="shared" si="80"/>
        <v>0</v>
      </c>
      <c r="S236" s="98">
        <f t="shared" si="80"/>
        <v>0</v>
      </c>
      <c r="T236" s="98">
        <f t="shared" si="80"/>
        <v>0</v>
      </c>
      <c r="U236" s="98">
        <f t="shared" si="80"/>
        <v>0</v>
      </c>
      <c r="V236" s="150">
        <f t="shared" si="75"/>
        <v>0</v>
      </c>
      <c r="AE236" s="10"/>
    </row>
    <row r="237" spans="2:32" s="1" customFormat="1" ht="15" hidden="1" customHeight="1" outlineLevel="1">
      <c r="B237" s="1263"/>
      <c r="C237" s="86" t="s">
        <v>377</v>
      </c>
      <c r="D237" s="1733"/>
      <c r="E237" s="45" t="s">
        <v>284</v>
      </c>
      <c r="F237" s="115" t="s">
        <v>245</v>
      </c>
      <c r="G237" s="175">
        <f t="shared" si="78"/>
        <v>2.5000000000000001E-2</v>
      </c>
      <c r="H237" s="160">
        <f t="shared" si="79"/>
        <v>0</v>
      </c>
      <c r="I237" s="46">
        <v>0</v>
      </c>
      <c r="J237" s="98">
        <f t="shared" si="80"/>
        <v>0</v>
      </c>
      <c r="K237" s="98">
        <f t="shared" si="80"/>
        <v>0</v>
      </c>
      <c r="L237" s="98">
        <f t="shared" si="80"/>
        <v>0</v>
      </c>
      <c r="M237" s="98">
        <f t="shared" si="80"/>
        <v>0</v>
      </c>
      <c r="N237" s="98">
        <f t="shared" si="80"/>
        <v>0</v>
      </c>
      <c r="O237" s="98">
        <f t="shared" si="80"/>
        <v>0</v>
      </c>
      <c r="P237" s="98">
        <f t="shared" si="80"/>
        <v>0</v>
      </c>
      <c r="Q237" s="98">
        <f t="shared" si="80"/>
        <v>0</v>
      </c>
      <c r="R237" s="98">
        <f t="shared" si="80"/>
        <v>0</v>
      </c>
      <c r="S237" s="98">
        <f t="shared" si="80"/>
        <v>0</v>
      </c>
      <c r="T237" s="98">
        <f t="shared" si="80"/>
        <v>0</v>
      </c>
      <c r="U237" s="98">
        <f t="shared" si="80"/>
        <v>0</v>
      </c>
      <c r="V237" s="150">
        <f t="shared" si="75"/>
        <v>0</v>
      </c>
      <c r="AE237" s="10"/>
    </row>
    <row r="238" spans="2:32" s="1" customFormat="1" ht="15" hidden="1" customHeight="1" outlineLevel="1">
      <c r="B238" s="1263"/>
      <c r="C238" s="86" t="s">
        <v>378</v>
      </c>
      <c r="D238" s="1733"/>
      <c r="E238" s="45" t="s">
        <v>284</v>
      </c>
      <c r="F238" s="115" t="s">
        <v>245</v>
      </c>
      <c r="G238" s="175">
        <f t="shared" si="78"/>
        <v>2.5000000000000001E-2</v>
      </c>
      <c r="H238" s="160">
        <f t="shared" si="79"/>
        <v>0</v>
      </c>
      <c r="I238" s="46">
        <v>0</v>
      </c>
      <c r="J238" s="98">
        <f t="shared" si="80"/>
        <v>0</v>
      </c>
      <c r="K238" s="98">
        <f t="shared" si="80"/>
        <v>0</v>
      </c>
      <c r="L238" s="98">
        <f t="shared" si="80"/>
        <v>0</v>
      </c>
      <c r="M238" s="98">
        <f t="shared" si="80"/>
        <v>0</v>
      </c>
      <c r="N238" s="98">
        <f t="shared" si="80"/>
        <v>0</v>
      </c>
      <c r="O238" s="98">
        <f t="shared" si="80"/>
        <v>0</v>
      </c>
      <c r="P238" s="98">
        <f t="shared" si="80"/>
        <v>0</v>
      </c>
      <c r="Q238" s="98">
        <f t="shared" si="80"/>
        <v>0</v>
      </c>
      <c r="R238" s="98">
        <f t="shared" si="80"/>
        <v>0</v>
      </c>
      <c r="S238" s="98">
        <f t="shared" si="80"/>
        <v>0</v>
      </c>
      <c r="T238" s="98">
        <f t="shared" si="80"/>
        <v>0</v>
      </c>
      <c r="U238" s="98">
        <f t="shared" si="80"/>
        <v>0</v>
      </c>
      <c r="V238" s="150">
        <f t="shared" si="75"/>
        <v>0</v>
      </c>
      <c r="AE238" s="10"/>
    </row>
    <row r="239" spans="2:32" s="1" customFormat="1" ht="15" hidden="1" customHeight="1" outlineLevel="1">
      <c r="B239" s="1263"/>
      <c r="C239" s="86" t="s">
        <v>379</v>
      </c>
      <c r="D239" s="1733"/>
      <c r="E239" s="45" t="s">
        <v>284</v>
      </c>
      <c r="F239" s="115" t="s">
        <v>245</v>
      </c>
      <c r="G239" s="175">
        <f t="shared" si="78"/>
        <v>2.5000000000000001E-2</v>
      </c>
      <c r="H239" s="160">
        <f t="shared" si="79"/>
        <v>0</v>
      </c>
      <c r="I239" s="46">
        <v>0</v>
      </c>
      <c r="J239" s="98">
        <f t="shared" si="80"/>
        <v>0</v>
      </c>
      <c r="K239" s="98">
        <f t="shared" si="80"/>
        <v>0</v>
      </c>
      <c r="L239" s="98">
        <f t="shared" si="80"/>
        <v>0</v>
      </c>
      <c r="M239" s="98">
        <f t="shared" si="80"/>
        <v>0</v>
      </c>
      <c r="N239" s="98">
        <f t="shared" si="80"/>
        <v>0</v>
      </c>
      <c r="O239" s="98">
        <f t="shared" si="80"/>
        <v>0</v>
      </c>
      <c r="P239" s="98">
        <f t="shared" si="80"/>
        <v>0</v>
      </c>
      <c r="Q239" s="98">
        <f t="shared" si="80"/>
        <v>0</v>
      </c>
      <c r="R239" s="98">
        <f t="shared" si="80"/>
        <v>0</v>
      </c>
      <c r="S239" s="98">
        <f t="shared" si="80"/>
        <v>0</v>
      </c>
      <c r="T239" s="98">
        <f t="shared" si="80"/>
        <v>0</v>
      </c>
      <c r="U239" s="98">
        <f t="shared" si="80"/>
        <v>0</v>
      </c>
      <c r="V239" s="150">
        <f t="shared" si="75"/>
        <v>0</v>
      </c>
      <c r="AE239" s="10"/>
    </row>
    <row r="240" spans="2:32" s="1" customFormat="1" ht="15" hidden="1" customHeight="1" outlineLevel="1">
      <c r="B240" s="1263"/>
      <c r="C240" s="86" t="s">
        <v>380</v>
      </c>
      <c r="D240" s="1733"/>
      <c r="E240" s="45" t="s">
        <v>284</v>
      </c>
      <c r="F240" s="115" t="s">
        <v>245</v>
      </c>
      <c r="G240" s="175">
        <f t="shared" si="78"/>
        <v>2.5000000000000001E-2</v>
      </c>
      <c r="H240" s="160">
        <f t="shared" si="79"/>
        <v>0</v>
      </c>
      <c r="I240" s="46">
        <v>0</v>
      </c>
      <c r="J240" s="98">
        <f t="shared" si="80"/>
        <v>0</v>
      </c>
      <c r="K240" s="98">
        <f t="shared" si="80"/>
        <v>0</v>
      </c>
      <c r="L240" s="98">
        <f t="shared" si="80"/>
        <v>0</v>
      </c>
      <c r="M240" s="98">
        <f t="shared" si="80"/>
        <v>0</v>
      </c>
      <c r="N240" s="98">
        <f t="shared" si="80"/>
        <v>0</v>
      </c>
      <c r="O240" s="98">
        <f t="shared" si="80"/>
        <v>0</v>
      </c>
      <c r="P240" s="98">
        <f t="shared" si="80"/>
        <v>0</v>
      </c>
      <c r="Q240" s="98">
        <f t="shared" si="80"/>
        <v>0</v>
      </c>
      <c r="R240" s="98">
        <f t="shared" si="80"/>
        <v>0</v>
      </c>
      <c r="S240" s="98">
        <f t="shared" si="80"/>
        <v>0</v>
      </c>
      <c r="T240" s="98">
        <f t="shared" si="80"/>
        <v>0</v>
      </c>
      <c r="U240" s="98">
        <f t="shared" si="80"/>
        <v>0</v>
      </c>
      <c r="V240" s="150">
        <f t="shared" si="75"/>
        <v>0</v>
      </c>
      <c r="AE240" s="10"/>
    </row>
    <row r="241" spans="2:35" s="1" customFormat="1" ht="15" hidden="1" customHeight="1" outlineLevel="1">
      <c r="B241" s="1263"/>
      <c r="C241" s="86" t="s">
        <v>381</v>
      </c>
      <c r="D241" s="1733"/>
      <c r="E241" s="45" t="s">
        <v>284</v>
      </c>
      <c r="F241" s="115" t="s">
        <v>245</v>
      </c>
      <c r="G241" s="175">
        <f t="shared" si="78"/>
        <v>2.5000000000000001E-2</v>
      </c>
      <c r="H241" s="160">
        <f t="shared" si="79"/>
        <v>0</v>
      </c>
      <c r="I241" s="46">
        <v>0</v>
      </c>
      <c r="J241" s="98">
        <f t="shared" si="80"/>
        <v>0</v>
      </c>
      <c r="K241" s="98">
        <f t="shared" si="80"/>
        <v>0</v>
      </c>
      <c r="L241" s="98">
        <f t="shared" si="80"/>
        <v>0</v>
      </c>
      <c r="M241" s="98">
        <f t="shared" si="80"/>
        <v>0</v>
      </c>
      <c r="N241" s="98">
        <f t="shared" si="80"/>
        <v>0</v>
      </c>
      <c r="O241" s="98">
        <f t="shared" si="80"/>
        <v>0</v>
      </c>
      <c r="P241" s="98">
        <f t="shared" si="80"/>
        <v>0</v>
      </c>
      <c r="Q241" s="98">
        <f t="shared" si="80"/>
        <v>0</v>
      </c>
      <c r="R241" s="98">
        <f t="shared" si="80"/>
        <v>0</v>
      </c>
      <c r="S241" s="98">
        <f t="shared" si="80"/>
        <v>0</v>
      </c>
      <c r="T241" s="98">
        <f t="shared" si="80"/>
        <v>0</v>
      </c>
      <c r="U241" s="98">
        <f t="shared" si="80"/>
        <v>0</v>
      </c>
      <c r="V241" s="150">
        <f t="shared" si="75"/>
        <v>0</v>
      </c>
      <c r="AE241" s="10"/>
    </row>
    <row r="242" spans="2:35" s="8" customFormat="1" ht="15" hidden="1" customHeight="1" outlineLevel="1">
      <c r="B242" s="1265"/>
      <c r="C242" s="92"/>
      <c r="D242" s="1731"/>
      <c r="E242" s="37"/>
      <c r="F242" s="125"/>
      <c r="G242" s="175">
        <f t="shared" si="78"/>
        <v>2.5000000000000001E-2</v>
      </c>
      <c r="H242" s="160">
        <f t="shared" si="79"/>
        <v>0</v>
      </c>
      <c r="I242" s="98">
        <v>0</v>
      </c>
      <c r="J242" s="98">
        <f t="shared" si="80"/>
        <v>0</v>
      </c>
      <c r="K242" s="98">
        <f t="shared" si="80"/>
        <v>0</v>
      </c>
      <c r="L242" s="98">
        <f t="shared" si="80"/>
        <v>0</v>
      </c>
      <c r="M242" s="98">
        <f t="shared" si="80"/>
        <v>0</v>
      </c>
      <c r="N242" s="98">
        <f t="shared" si="80"/>
        <v>0</v>
      </c>
      <c r="O242" s="98">
        <f t="shared" si="80"/>
        <v>0</v>
      </c>
      <c r="P242" s="98">
        <f t="shared" si="80"/>
        <v>0</v>
      </c>
      <c r="Q242" s="98">
        <f t="shared" si="80"/>
        <v>0</v>
      </c>
      <c r="R242" s="98">
        <f t="shared" si="80"/>
        <v>0</v>
      </c>
      <c r="S242" s="98">
        <f t="shared" si="80"/>
        <v>0</v>
      </c>
      <c r="T242" s="98">
        <f t="shared" si="80"/>
        <v>0</v>
      </c>
      <c r="U242" s="98">
        <f t="shared" si="80"/>
        <v>0</v>
      </c>
      <c r="V242" s="150">
        <f t="shared" si="75"/>
        <v>0</v>
      </c>
      <c r="W242" s="1"/>
      <c r="X242" s="1"/>
      <c r="Y242" s="1"/>
      <c r="Z242" s="1"/>
      <c r="AA242" s="1"/>
      <c r="AB242" s="1"/>
      <c r="AC242" s="1"/>
      <c r="AD242" s="1"/>
      <c r="AE242" s="10"/>
      <c r="AF242" s="1"/>
    </row>
    <row r="243" spans="2:35" s="8" customFormat="1" ht="15" customHeight="1" collapsed="1">
      <c r="B243" s="1263"/>
      <c r="C243" s="85" t="s">
        <v>382</v>
      </c>
      <c r="D243" s="1730">
        <v>134.76</v>
      </c>
      <c r="E243" s="173" t="s">
        <v>244</v>
      </c>
      <c r="F243" s="174" t="s">
        <v>245</v>
      </c>
      <c r="G243" s="175">
        <f t="shared" si="78"/>
        <v>2.5000000000000001E-2</v>
      </c>
      <c r="H243" s="160">
        <f t="shared" si="79"/>
        <v>184666.61670471111</v>
      </c>
      <c r="I243" s="98">
        <v>0</v>
      </c>
      <c r="J243" s="98">
        <f>+$D243*(1+$G243)^$D$16*$D$7/12</f>
        <v>15013.546073553754</v>
      </c>
      <c r="K243" s="98">
        <f t="shared" si="80"/>
        <v>15013.546073553754</v>
      </c>
      <c r="L243" s="98">
        <f t="shared" si="80"/>
        <v>15013.546073553754</v>
      </c>
      <c r="M243" s="98">
        <f t="shared" si="80"/>
        <v>15013.546073553754</v>
      </c>
      <c r="N243" s="98">
        <f t="shared" si="80"/>
        <v>15013.546073553754</v>
      </c>
      <c r="O243" s="98">
        <f t="shared" si="80"/>
        <v>15013.546073553754</v>
      </c>
      <c r="P243" s="98">
        <f t="shared" si="80"/>
        <v>15013.546073553754</v>
      </c>
      <c r="Q243" s="98">
        <f t="shared" si="80"/>
        <v>15013.546073553754</v>
      </c>
      <c r="R243" s="98">
        <f t="shared" si="80"/>
        <v>15013.546073553754</v>
      </c>
      <c r="S243" s="98">
        <f t="shared" si="80"/>
        <v>15013.546073553754</v>
      </c>
      <c r="T243" s="98">
        <f t="shared" si="80"/>
        <v>15013.546073553754</v>
      </c>
      <c r="U243" s="98">
        <f t="shared" si="80"/>
        <v>15013.546073553754</v>
      </c>
      <c r="V243" s="177">
        <f t="shared" si="75"/>
        <v>180162.55288264508</v>
      </c>
      <c r="W243" s="1"/>
      <c r="AE243" s="30"/>
    </row>
    <row r="244" spans="2:35" s="1" customFormat="1" ht="15" hidden="1" customHeight="1" outlineLevel="1">
      <c r="B244" s="1263"/>
      <c r="C244" s="81"/>
      <c r="D244" s="1732"/>
      <c r="E244" s="37"/>
      <c r="F244" s="113"/>
      <c r="G244" s="103"/>
      <c r="H244" s="154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39"/>
      <c r="U244" s="39"/>
      <c r="V244" s="150"/>
      <c r="AE244" s="10"/>
    </row>
    <row r="245" spans="2:35" s="1" customFormat="1" ht="15" hidden="1" customHeight="1" outlineLevel="2">
      <c r="B245" s="1263"/>
      <c r="C245" s="86" t="s">
        <v>383</v>
      </c>
      <c r="D245" s="1730">
        <v>0</v>
      </c>
      <c r="E245" s="45" t="s">
        <v>244</v>
      </c>
      <c r="F245" s="115" t="s">
        <v>245</v>
      </c>
      <c r="G245" s="101">
        <f t="shared" si="78"/>
        <v>2.5000000000000001E-2</v>
      </c>
      <c r="H245" s="154">
        <f t="shared" ref="H245:H253" si="81">+$D245*Beds*(1+G245)^($D$16+1)</f>
        <v>0</v>
      </c>
      <c r="I245" s="46">
        <v>0</v>
      </c>
      <c r="J245" s="46">
        <f t="shared" ref="J245:J253" si="82">+$D245*(1+$G245)^$D$16*$I$56/12</f>
        <v>0</v>
      </c>
      <c r="K245" s="46">
        <f t="shared" ref="K245:U245" si="83">+$D245*(1+$G245)^$D$16*$I$56/12</f>
        <v>0</v>
      </c>
      <c r="L245" s="46">
        <f t="shared" si="83"/>
        <v>0</v>
      </c>
      <c r="M245" s="46">
        <f t="shared" si="83"/>
        <v>0</v>
      </c>
      <c r="N245" s="46">
        <f t="shared" si="83"/>
        <v>0</v>
      </c>
      <c r="O245" s="46">
        <f t="shared" si="83"/>
        <v>0</v>
      </c>
      <c r="P245" s="46">
        <f t="shared" si="83"/>
        <v>0</v>
      </c>
      <c r="Q245" s="46">
        <f t="shared" si="83"/>
        <v>0</v>
      </c>
      <c r="R245" s="46">
        <f t="shared" si="83"/>
        <v>0</v>
      </c>
      <c r="S245" s="46">
        <f t="shared" si="83"/>
        <v>0</v>
      </c>
      <c r="T245" s="46">
        <f t="shared" si="83"/>
        <v>0</v>
      </c>
      <c r="U245" s="46">
        <f t="shared" si="83"/>
        <v>0</v>
      </c>
      <c r="V245" s="150">
        <f t="shared" ref="V245:V250" si="84">+SUM(I245:U245)</f>
        <v>0</v>
      </c>
      <c r="AE245" s="10"/>
    </row>
    <row r="246" spans="2:35" s="1" customFormat="1" ht="15" customHeight="1" collapsed="1">
      <c r="B246" s="1263"/>
      <c r="C246" s="86" t="s">
        <v>384</v>
      </c>
      <c r="D246" s="1730">
        <v>410</v>
      </c>
      <c r="E246" s="45" t="s">
        <v>244</v>
      </c>
      <c r="F246" s="115" t="s">
        <v>245</v>
      </c>
      <c r="G246" s="101">
        <f t="shared" si="78"/>
        <v>2.5000000000000001E-2</v>
      </c>
      <c r="H246" s="154">
        <f t="shared" si="81"/>
        <v>561838.17786384362</v>
      </c>
      <c r="I246" s="46">
        <v>0</v>
      </c>
      <c r="J246" s="46">
        <f t="shared" si="82"/>
        <v>36536.206679687493</v>
      </c>
      <c r="K246" s="46">
        <f t="shared" ref="K246:U253" si="85">+$D246*(1+$G246)^$D$16*$I$56/12</f>
        <v>36536.206679687493</v>
      </c>
      <c r="L246" s="46">
        <f t="shared" si="85"/>
        <v>36536.206679687493</v>
      </c>
      <c r="M246" s="46">
        <f t="shared" si="85"/>
        <v>36536.206679687493</v>
      </c>
      <c r="N246" s="46">
        <f t="shared" si="85"/>
        <v>36536.206679687493</v>
      </c>
      <c r="O246" s="46">
        <f t="shared" si="85"/>
        <v>36536.206679687493</v>
      </c>
      <c r="P246" s="46">
        <f t="shared" si="85"/>
        <v>36536.206679687493</v>
      </c>
      <c r="Q246" s="46">
        <f t="shared" si="85"/>
        <v>36536.206679687493</v>
      </c>
      <c r="R246" s="46">
        <f t="shared" si="85"/>
        <v>36536.206679687493</v>
      </c>
      <c r="S246" s="46">
        <f t="shared" si="85"/>
        <v>36536.206679687493</v>
      </c>
      <c r="T246" s="46">
        <f t="shared" si="85"/>
        <v>36536.206679687493</v>
      </c>
      <c r="U246" s="46">
        <f t="shared" si="85"/>
        <v>36536.206679687493</v>
      </c>
      <c r="V246" s="150">
        <f t="shared" si="84"/>
        <v>438434.48015624989</v>
      </c>
      <c r="AE246" s="10"/>
    </row>
    <row r="247" spans="2:35" s="1" customFormat="1" ht="15" customHeight="1">
      <c r="B247" s="1263"/>
      <c r="C247" s="86" t="s">
        <v>385</v>
      </c>
      <c r="D247" s="1730">
        <v>9</v>
      </c>
      <c r="E247" s="45" t="s">
        <v>244</v>
      </c>
      <c r="F247" s="115" t="s">
        <v>245</v>
      </c>
      <c r="G247" s="101">
        <f t="shared" si="78"/>
        <v>2.5000000000000001E-2</v>
      </c>
      <c r="H247" s="154">
        <f t="shared" si="81"/>
        <v>12333.033172620959</v>
      </c>
      <c r="I247" s="46">
        <v>0</v>
      </c>
      <c r="J247" s="46">
        <f>+$D247*(1+$G247)^$D$16*$I$56/12</f>
        <v>802.01429296874994</v>
      </c>
      <c r="K247" s="46">
        <f t="shared" si="85"/>
        <v>802.01429296874994</v>
      </c>
      <c r="L247" s="46">
        <f t="shared" si="85"/>
        <v>802.01429296874994</v>
      </c>
      <c r="M247" s="46">
        <f t="shared" si="85"/>
        <v>802.01429296874994</v>
      </c>
      <c r="N247" s="46">
        <f t="shared" si="85"/>
        <v>802.01429296874994</v>
      </c>
      <c r="O247" s="46">
        <f t="shared" si="85"/>
        <v>802.01429296874994</v>
      </c>
      <c r="P247" s="46">
        <f t="shared" si="85"/>
        <v>802.01429296874994</v>
      </c>
      <c r="Q247" s="46">
        <f t="shared" si="85"/>
        <v>802.01429296874994</v>
      </c>
      <c r="R247" s="46">
        <f t="shared" si="85"/>
        <v>802.01429296874994</v>
      </c>
      <c r="S247" s="46">
        <f t="shared" si="85"/>
        <v>802.01429296874994</v>
      </c>
      <c r="T247" s="46">
        <f t="shared" si="85"/>
        <v>802.01429296874994</v>
      </c>
      <c r="U247" s="46">
        <f t="shared" si="85"/>
        <v>802.01429296874994</v>
      </c>
      <c r="V247" s="150">
        <f t="shared" si="84"/>
        <v>9624.1715156249993</v>
      </c>
      <c r="AE247" s="10"/>
    </row>
    <row r="248" spans="2:35" s="1" customFormat="1" ht="15" customHeight="1">
      <c r="B248" s="1263"/>
      <c r="C248" s="86" t="s">
        <v>386</v>
      </c>
      <c r="D248" s="1730">
        <v>3</v>
      </c>
      <c r="E248" s="45" t="s">
        <v>244</v>
      </c>
      <c r="F248" s="115" t="s">
        <v>245</v>
      </c>
      <c r="G248" s="101">
        <f t="shared" si="78"/>
        <v>2.5000000000000001E-2</v>
      </c>
      <c r="H248" s="154">
        <f t="shared" si="81"/>
        <v>4111.0110575403196</v>
      </c>
      <c r="I248" s="46">
        <v>0</v>
      </c>
      <c r="J248" s="46">
        <f t="shared" si="82"/>
        <v>267.33809765625</v>
      </c>
      <c r="K248" s="46">
        <f t="shared" si="85"/>
        <v>267.33809765625</v>
      </c>
      <c r="L248" s="46">
        <f t="shared" si="85"/>
        <v>267.33809765625</v>
      </c>
      <c r="M248" s="46">
        <f t="shared" si="85"/>
        <v>267.33809765625</v>
      </c>
      <c r="N248" s="46">
        <f t="shared" si="85"/>
        <v>267.33809765625</v>
      </c>
      <c r="O248" s="46">
        <f t="shared" si="85"/>
        <v>267.33809765625</v>
      </c>
      <c r="P248" s="46">
        <f t="shared" si="85"/>
        <v>267.33809765625</v>
      </c>
      <c r="Q248" s="46">
        <f t="shared" si="85"/>
        <v>267.33809765625</v>
      </c>
      <c r="R248" s="46">
        <f t="shared" si="85"/>
        <v>267.33809765625</v>
      </c>
      <c r="S248" s="46">
        <f t="shared" si="85"/>
        <v>267.33809765625</v>
      </c>
      <c r="T248" s="46">
        <f t="shared" si="85"/>
        <v>267.33809765625</v>
      </c>
      <c r="U248" s="46">
        <f t="shared" si="85"/>
        <v>267.33809765625</v>
      </c>
      <c r="V248" s="150">
        <f t="shared" si="84"/>
        <v>3208.0571718749993</v>
      </c>
      <c r="AE248" s="10"/>
    </row>
    <row r="249" spans="2:35" s="1" customFormat="1" ht="15" customHeight="1">
      <c r="B249" s="1263"/>
      <c r="C249" s="86" t="s">
        <v>387</v>
      </c>
      <c r="D249" s="1730">
        <v>183</v>
      </c>
      <c r="E249" s="45" t="s">
        <v>244</v>
      </c>
      <c r="F249" s="115" t="s">
        <v>245</v>
      </c>
      <c r="G249" s="101">
        <f t="shared" si="78"/>
        <v>2.5000000000000001E-2</v>
      </c>
      <c r="H249" s="154">
        <f t="shared" si="81"/>
        <v>250771.67450995947</v>
      </c>
      <c r="I249" s="46">
        <v>0</v>
      </c>
      <c r="J249" s="46">
        <f t="shared" si="82"/>
        <v>16307.623957031246</v>
      </c>
      <c r="K249" s="46">
        <f t="shared" si="85"/>
        <v>16307.623957031246</v>
      </c>
      <c r="L249" s="46">
        <f t="shared" si="85"/>
        <v>16307.623957031246</v>
      </c>
      <c r="M249" s="46">
        <f t="shared" si="85"/>
        <v>16307.623957031246</v>
      </c>
      <c r="N249" s="46">
        <f t="shared" si="85"/>
        <v>16307.623957031246</v>
      </c>
      <c r="O249" s="46">
        <f t="shared" si="85"/>
        <v>16307.623957031246</v>
      </c>
      <c r="P249" s="46">
        <f t="shared" si="85"/>
        <v>16307.623957031246</v>
      </c>
      <c r="Q249" s="46">
        <f t="shared" si="85"/>
        <v>16307.623957031246</v>
      </c>
      <c r="R249" s="46">
        <f t="shared" si="85"/>
        <v>16307.623957031246</v>
      </c>
      <c r="S249" s="46">
        <f t="shared" si="85"/>
        <v>16307.623957031246</v>
      </c>
      <c r="T249" s="46">
        <f t="shared" si="85"/>
        <v>16307.623957031246</v>
      </c>
      <c r="U249" s="46">
        <f t="shared" si="85"/>
        <v>16307.623957031246</v>
      </c>
      <c r="V249" s="150">
        <f t="shared" si="84"/>
        <v>195691.4874843749</v>
      </c>
      <c r="AE249" s="10"/>
    </row>
    <row r="250" spans="2:35" s="1" customFormat="1" ht="15" hidden="1" customHeight="1" outlineLevel="2">
      <c r="B250" s="1263"/>
      <c r="C250" s="86" t="s">
        <v>388</v>
      </c>
      <c r="D250" s="1730">
        <v>0</v>
      </c>
      <c r="E250" s="45" t="s">
        <v>244</v>
      </c>
      <c r="F250" s="115" t="s">
        <v>245</v>
      </c>
      <c r="G250" s="101">
        <f t="shared" si="78"/>
        <v>2.5000000000000001E-2</v>
      </c>
      <c r="H250" s="154">
        <f t="shared" si="81"/>
        <v>0</v>
      </c>
      <c r="I250" s="46">
        <v>0</v>
      </c>
      <c r="J250" s="46">
        <f t="shared" si="82"/>
        <v>0</v>
      </c>
      <c r="K250" s="46">
        <f t="shared" si="85"/>
        <v>0</v>
      </c>
      <c r="L250" s="46">
        <f t="shared" si="85"/>
        <v>0</v>
      </c>
      <c r="M250" s="46">
        <f t="shared" si="85"/>
        <v>0</v>
      </c>
      <c r="N250" s="46">
        <f t="shared" si="85"/>
        <v>0</v>
      </c>
      <c r="O250" s="46">
        <f t="shared" si="85"/>
        <v>0</v>
      </c>
      <c r="P250" s="46">
        <f t="shared" si="85"/>
        <v>0</v>
      </c>
      <c r="Q250" s="46">
        <f t="shared" si="85"/>
        <v>0</v>
      </c>
      <c r="R250" s="46">
        <f t="shared" si="85"/>
        <v>0</v>
      </c>
      <c r="S250" s="46">
        <f t="shared" si="85"/>
        <v>0</v>
      </c>
      <c r="T250" s="46">
        <f t="shared" si="85"/>
        <v>0</v>
      </c>
      <c r="U250" s="46">
        <f t="shared" si="85"/>
        <v>0</v>
      </c>
      <c r="V250" s="150">
        <f t="shared" si="84"/>
        <v>0</v>
      </c>
      <c r="AE250" s="10"/>
    </row>
    <row r="251" spans="2:35" s="1" customFormat="1" ht="15" hidden="1" customHeight="1" outlineLevel="2">
      <c r="B251" s="1263"/>
      <c r="C251" s="86" t="s">
        <v>389</v>
      </c>
      <c r="D251" s="1730">
        <v>0</v>
      </c>
      <c r="E251" s="45" t="s">
        <v>244</v>
      </c>
      <c r="F251" s="115" t="s">
        <v>245</v>
      </c>
      <c r="G251" s="101">
        <f t="shared" si="78"/>
        <v>2.5000000000000001E-2</v>
      </c>
      <c r="H251" s="154">
        <f t="shared" si="81"/>
        <v>0</v>
      </c>
      <c r="I251" s="46">
        <v>0</v>
      </c>
      <c r="J251" s="46">
        <f t="shared" si="82"/>
        <v>0</v>
      </c>
      <c r="K251" s="46">
        <f t="shared" si="85"/>
        <v>0</v>
      </c>
      <c r="L251" s="46">
        <f t="shared" si="85"/>
        <v>0</v>
      </c>
      <c r="M251" s="46">
        <f t="shared" si="85"/>
        <v>0</v>
      </c>
      <c r="N251" s="46">
        <f t="shared" si="85"/>
        <v>0</v>
      </c>
      <c r="O251" s="46">
        <f t="shared" si="85"/>
        <v>0</v>
      </c>
      <c r="P251" s="46">
        <f t="shared" si="85"/>
        <v>0</v>
      </c>
      <c r="Q251" s="46">
        <f t="shared" si="85"/>
        <v>0</v>
      </c>
      <c r="R251" s="46">
        <f t="shared" si="85"/>
        <v>0</v>
      </c>
      <c r="S251" s="46">
        <f t="shared" si="85"/>
        <v>0</v>
      </c>
      <c r="T251" s="46">
        <f t="shared" si="85"/>
        <v>0</v>
      </c>
      <c r="U251" s="46">
        <f t="shared" si="85"/>
        <v>0</v>
      </c>
      <c r="V251" s="150">
        <f t="shared" si="75"/>
        <v>0</v>
      </c>
      <c r="AE251" s="10"/>
    </row>
    <row r="252" spans="2:35" s="1" customFormat="1" ht="15" customHeight="1" collapsed="1">
      <c r="B252" s="1263"/>
      <c r="C252" s="86" t="s">
        <v>390</v>
      </c>
      <c r="D252" s="1730">
        <v>285</v>
      </c>
      <c r="E252" s="45" t="s">
        <v>244</v>
      </c>
      <c r="F252" s="115" t="s">
        <v>245</v>
      </c>
      <c r="G252" s="101">
        <f t="shared" si="78"/>
        <v>2.5000000000000001E-2</v>
      </c>
      <c r="H252" s="154">
        <f t="shared" si="81"/>
        <v>390546.05046633031</v>
      </c>
      <c r="I252" s="46">
        <v>0</v>
      </c>
      <c r="J252" s="46">
        <f t="shared" si="82"/>
        <v>25397.119277343747</v>
      </c>
      <c r="K252" s="46">
        <f t="shared" si="85"/>
        <v>25397.119277343747</v>
      </c>
      <c r="L252" s="46">
        <f t="shared" si="85"/>
        <v>25397.119277343747</v>
      </c>
      <c r="M252" s="46">
        <f t="shared" si="85"/>
        <v>25397.119277343747</v>
      </c>
      <c r="N252" s="46">
        <f t="shared" si="85"/>
        <v>25397.119277343747</v>
      </c>
      <c r="O252" s="46">
        <f t="shared" si="85"/>
        <v>25397.119277343747</v>
      </c>
      <c r="P252" s="46">
        <f t="shared" si="85"/>
        <v>25397.119277343747</v>
      </c>
      <c r="Q252" s="46">
        <f t="shared" si="85"/>
        <v>25397.119277343747</v>
      </c>
      <c r="R252" s="46">
        <f t="shared" si="85"/>
        <v>25397.119277343747</v>
      </c>
      <c r="S252" s="46">
        <f t="shared" si="85"/>
        <v>25397.119277343747</v>
      </c>
      <c r="T252" s="46">
        <f t="shared" si="85"/>
        <v>25397.119277343747</v>
      </c>
      <c r="U252" s="46">
        <f t="shared" si="85"/>
        <v>25397.119277343747</v>
      </c>
      <c r="V252" s="150">
        <f>+SUM(I252:U252)</f>
        <v>304765.43132812489</v>
      </c>
      <c r="AE252" s="10"/>
    </row>
    <row r="253" spans="2:35" s="1" customFormat="1" ht="15" customHeight="1">
      <c r="B253" s="1263"/>
      <c r="C253" s="86" t="s">
        <v>391</v>
      </c>
      <c r="D253" s="1730">
        <v>134</v>
      </c>
      <c r="E253" s="45" t="s">
        <v>244</v>
      </c>
      <c r="F253" s="115" t="s">
        <v>245</v>
      </c>
      <c r="G253" s="101">
        <f t="shared" si="78"/>
        <v>2.5000000000000001E-2</v>
      </c>
      <c r="H253" s="154">
        <f t="shared" si="81"/>
        <v>183625.16057013426</v>
      </c>
      <c r="I253" s="46">
        <v>0</v>
      </c>
      <c r="J253" s="46">
        <f t="shared" si="82"/>
        <v>11941.101695312498</v>
      </c>
      <c r="K253" s="46">
        <f t="shared" si="85"/>
        <v>11941.101695312498</v>
      </c>
      <c r="L253" s="46">
        <f t="shared" si="85"/>
        <v>11941.101695312498</v>
      </c>
      <c r="M253" s="46">
        <f t="shared" si="85"/>
        <v>11941.101695312498</v>
      </c>
      <c r="N253" s="46">
        <f t="shared" si="85"/>
        <v>11941.101695312498</v>
      </c>
      <c r="O253" s="46">
        <f t="shared" si="85"/>
        <v>11941.101695312498</v>
      </c>
      <c r="P253" s="46">
        <f t="shared" si="85"/>
        <v>11941.101695312498</v>
      </c>
      <c r="Q253" s="46">
        <f t="shared" si="85"/>
        <v>11941.101695312498</v>
      </c>
      <c r="R253" s="46">
        <f t="shared" si="85"/>
        <v>11941.101695312498</v>
      </c>
      <c r="S253" s="46">
        <f t="shared" si="85"/>
        <v>11941.101695312498</v>
      </c>
      <c r="T253" s="46">
        <f t="shared" si="85"/>
        <v>11941.101695312498</v>
      </c>
      <c r="U253" s="46">
        <f t="shared" si="85"/>
        <v>11941.101695312498</v>
      </c>
      <c r="V253" s="150">
        <f>+SUM(I253:U253)</f>
        <v>143293.22034374997</v>
      </c>
      <c r="AE253" s="10"/>
    </row>
    <row r="254" spans="2:35" s="8" customFormat="1" ht="15" hidden="1" customHeight="1" outlineLevel="1">
      <c r="B254" s="1261"/>
      <c r="C254" s="94"/>
      <c r="D254" s="65"/>
      <c r="E254" s="21"/>
      <c r="F254" s="120"/>
      <c r="G254" s="141"/>
      <c r="H254" s="157"/>
      <c r="I254" s="64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1"/>
      <c r="U254" s="61"/>
      <c r="V254" s="163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0"/>
      <c r="AI254" s="1"/>
    </row>
    <row r="255" spans="2:35" s="8" customFormat="1" ht="15" customHeight="1" collapsed="1">
      <c r="B255" s="1261"/>
      <c r="C255" s="89" t="s">
        <v>392</v>
      </c>
      <c r="D255" s="181">
        <f>H255/Beds</f>
        <v>1130.3043999999995</v>
      </c>
      <c r="E255" s="182" t="s">
        <v>244</v>
      </c>
      <c r="F255" s="183" t="s">
        <v>245</v>
      </c>
      <c r="G255" s="184">
        <f t="shared" si="78"/>
        <v>2.5000000000000001E-2</v>
      </c>
      <c r="H255" s="192">
        <f>SUM(H245:H254)</f>
        <v>1403225.1076404287</v>
      </c>
      <c r="I255" s="193">
        <v>0</v>
      </c>
      <c r="J255" s="193">
        <f t="shared" ref="J255:U255" si="86">SUM(J245:J254)</f>
        <v>91251.40399999998</v>
      </c>
      <c r="K255" s="193">
        <f t="shared" si="86"/>
        <v>91251.40399999998</v>
      </c>
      <c r="L255" s="193">
        <f t="shared" si="86"/>
        <v>91251.40399999998</v>
      </c>
      <c r="M255" s="193">
        <f t="shared" si="86"/>
        <v>91251.40399999998</v>
      </c>
      <c r="N255" s="193">
        <f t="shared" si="86"/>
        <v>91251.40399999998</v>
      </c>
      <c r="O255" s="193">
        <f t="shared" si="86"/>
        <v>91251.40399999998</v>
      </c>
      <c r="P255" s="193">
        <f t="shared" si="86"/>
        <v>91251.40399999998</v>
      </c>
      <c r="Q255" s="193">
        <f t="shared" si="86"/>
        <v>91251.40399999998</v>
      </c>
      <c r="R255" s="193">
        <f t="shared" si="86"/>
        <v>91251.40399999998</v>
      </c>
      <c r="S255" s="193">
        <f t="shared" si="86"/>
        <v>91251.40399999998</v>
      </c>
      <c r="T255" s="194">
        <f t="shared" si="86"/>
        <v>91251.40399999998</v>
      </c>
      <c r="U255" s="194">
        <f t="shared" si="86"/>
        <v>91251.40399999998</v>
      </c>
      <c r="V255" s="195">
        <f>+SUM(I255:U255)</f>
        <v>1095016.8479999998</v>
      </c>
      <c r="AH255" s="30"/>
    </row>
    <row r="256" spans="2:35" s="1" customFormat="1" ht="15" hidden="1" customHeight="1" outlineLevel="1">
      <c r="B256" s="1247"/>
      <c r="C256" s="81"/>
      <c r="D256" s="47"/>
      <c r="E256" s="37"/>
      <c r="F256" s="113"/>
      <c r="G256" s="103"/>
      <c r="H256" s="154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39"/>
      <c r="U256" s="39"/>
      <c r="V256" s="150"/>
      <c r="AH256" s="10"/>
    </row>
    <row r="257" spans="2:35" s="8" customFormat="1" ht="15" customHeight="1" collapsed="1">
      <c r="B257" s="1248"/>
      <c r="C257" s="85" t="s">
        <v>393</v>
      </c>
      <c r="D257" s="172">
        <v>0.03</v>
      </c>
      <c r="E257" s="173" t="s">
        <v>394</v>
      </c>
      <c r="F257" s="174" t="s">
        <v>245</v>
      </c>
      <c r="G257" s="175">
        <v>0</v>
      </c>
      <c r="H257" s="160">
        <f ca="1">$D257*H$123</f>
        <v>835241.29679830885</v>
      </c>
      <c r="I257" s="98">
        <v>0</v>
      </c>
      <c r="J257" s="196">
        <f>$D257*J$123</f>
        <v>57465.412476161742</v>
      </c>
      <c r="K257" s="196">
        <f>$D257*K$123</f>
        <v>56383.047259939238</v>
      </c>
      <c r="L257" s="196">
        <f>$D257*L$123</f>
        <v>56383.047259939238</v>
      </c>
      <c r="M257" s="196">
        <f t="shared" ref="M257:U257" ca="1" si="87">$D257*M$123</f>
        <v>56542.056911395244</v>
      </c>
      <c r="N257" s="196">
        <f t="shared" ca="1" si="87"/>
        <v>56542.056911395244</v>
      </c>
      <c r="O257" s="196">
        <f t="shared" ca="1" si="87"/>
        <v>56542.056911395244</v>
      </c>
      <c r="P257" s="196">
        <f t="shared" ca="1" si="87"/>
        <v>56542.056911395244</v>
      </c>
      <c r="Q257" s="196">
        <f t="shared" ca="1" si="87"/>
        <v>56542.056911395244</v>
      </c>
      <c r="R257" s="196">
        <f t="shared" ca="1" si="87"/>
        <v>56542.056911395244</v>
      </c>
      <c r="S257" s="196">
        <f t="shared" ca="1" si="87"/>
        <v>56542.056911395244</v>
      </c>
      <c r="T257" s="217">
        <f t="shared" ca="1" si="87"/>
        <v>56542.056911395244</v>
      </c>
      <c r="U257" s="217">
        <f t="shared" ca="1" si="87"/>
        <v>56542.056911395244</v>
      </c>
      <c r="V257" s="177">
        <f ca="1">+SUM(I257:U257)</f>
        <v>679110.01919859741</v>
      </c>
      <c r="AH257" s="30"/>
    </row>
    <row r="258" spans="2:35" s="1" customFormat="1" ht="15" customHeight="1" thickBot="1">
      <c r="B258" s="1238"/>
      <c r="C258" s="95"/>
      <c r="D258" s="77"/>
      <c r="E258" s="59"/>
      <c r="F258" s="121"/>
      <c r="G258" s="142"/>
      <c r="H258" s="15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9"/>
      <c r="U258" s="69"/>
      <c r="V258" s="165"/>
      <c r="AH258" s="10"/>
    </row>
    <row r="259" spans="2:35" s="8" customFormat="1" ht="15" customHeight="1" thickTop="1">
      <c r="B259" s="1253" t="s">
        <v>395</v>
      </c>
      <c r="C259" s="96"/>
      <c r="D259" s="67"/>
      <c r="E259" s="66"/>
      <c r="F259" s="122"/>
      <c r="G259" s="191"/>
      <c r="H259" s="159">
        <f ca="1">+SUM(H128:H131,H155,H171,H191,H213,H233,H243,H255,H257)</f>
        <v>7767461.7479210701</v>
      </c>
      <c r="I259" s="53">
        <v>0</v>
      </c>
      <c r="J259" s="53">
        <f t="shared" ref="J259:U259" ca="1" si="88">+SUM(J128:J131,J155,J171,J191,J213,J233,J243,J255,J257)</f>
        <v>598324.16147472546</v>
      </c>
      <c r="K259" s="53">
        <f t="shared" ca="1" si="88"/>
        <v>597241.79625850299</v>
      </c>
      <c r="L259" s="53">
        <f t="shared" ca="1" si="88"/>
        <v>597241.79625850299</v>
      </c>
      <c r="M259" s="53">
        <f t="shared" ca="1" si="88"/>
        <v>597400.80590995902</v>
      </c>
      <c r="N259" s="53">
        <f t="shared" ca="1" si="88"/>
        <v>597400.80590995902</v>
      </c>
      <c r="O259" s="53">
        <f t="shared" ca="1" si="88"/>
        <v>597400.80590995902</v>
      </c>
      <c r="P259" s="53">
        <f t="shared" ca="1" si="88"/>
        <v>597400.80590995902</v>
      </c>
      <c r="Q259" s="53">
        <f t="shared" ca="1" si="88"/>
        <v>597400.80590995902</v>
      </c>
      <c r="R259" s="53">
        <f t="shared" ca="1" si="88"/>
        <v>597400.80590995902</v>
      </c>
      <c r="S259" s="53">
        <f t="shared" ca="1" si="88"/>
        <v>597400.80590995902</v>
      </c>
      <c r="T259" s="186">
        <f t="shared" ca="1" si="88"/>
        <v>597400.80590995902</v>
      </c>
      <c r="U259" s="186">
        <f t="shared" ca="1" si="88"/>
        <v>597400.80590995902</v>
      </c>
      <c r="V259" s="171">
        <f t="shared" ref="V259:V283" ca="1" si="89">+SUM(I259:U259)</f>
        <v>7169415.0071813613</v>
      </c>
      <c r="AH259" s="30"/>
    </row>
    <row r="260" spans="2:35" s="1" customFormat="1" ht="15" customHeight="1">
      <c r="B260" s="1238"/>
      <c r="C260" s="79"/>
      <c r="D260" s="76"/>
      <c r="F260" s="117"/>
      <c r="G260" s="139"/>
      <c r="H260" s="153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9"/>
      <c r="U260" s="9"/>
      <c r="V260" s="162"/>
      <c r="AH260" s="10"/>
    </row>
    <row r="261" spans="2:35" s="1" customFormat="1" ht="15" customHeight="1">
      <c r="B261" s="1252" t="s">
        <v>396</v>
      </c>
      <c r="C261" s="79"/>
      <c r="D261" s="76"/>
      <c r="F261" s="117"/>
      <c r="G261" s="140"/>
      <c r="H261" s="153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9"/>
      <c r="U261" s="9"/>
      <c r="V261" s="162"/>
      <c r="AH261" s="10"/>
    </row>
    <row r="262" spans="2:35" s="1" customFormat="1" ht="15" hidden="1" customHeight="1" outlineLevel="1">
      <c r="B262" s="1247"/>
      <c r="C262" s="91" t="s">
        <v>280</v>
      </c>
      <c r="D262" s="862">
        <v>0</v>
      </c>
      <c r="E262" s="45" t="s">
        <v>116</v>
      </c>
      <c r="F262" s="115" t="s">
        <v>245</v>
      </c>
      <c r="G262" s="101">
        <f>+$D$20</f>
        <v>2.5000000000000001E-2</v>
      </c>
      <c r="H262" s="154">
        <f>$D262</f>
        <v>0</v>
      </c>
      <c r="I262" s="46">
        <v>0</v>
      </c>
      <c r="J262" s="46">
        <f t="shared" ref="J262:U262" si="90">+$D262/12</f>
        <v>0</v>
      </c>
      <c r="K262" s="46">
        <f t="shared" si="90"/>
        <v>0</v>
      </c>
      <c r="L262" s="46">
        <f t="shared" si="90"/>
        <v>0</v>
      </c>
      <c r="M262" s="46">
        <f t="shared" si="90"/>
        <v>0</v>
      </c>
      <c r="N262" s="46">
        <f t="shared" si="90"/>
        <v>0</v>
      </c>
      <c r="O262" s="46">
        <f t="shared" si="90"/>
        <v>0</v>
      </c>
      <c r="P262" s="46">
        <f t="shared" si="90"/>
        <v>0</v>
      </c>
      <c r="Q262" s="46">
        <f t="shared" si="90"/>
        <v>0</v>
      </c>
      <c r="R262" s="46">
        <f t="shared" si="90"/>
        <v>0</v>
      </c>
      <c r="S262" s="46">
        <f t="shared" si="90"/>
        <v>0</v>
      </c>
      <c r="T262" s="39">
        <f t="shared" si="90"/>
        <v>0</v>
      </c>
      <c r="U262" s="39">
        <f t="shared" si="90"/>
        <v>0</v>
      </c>
      <c r="V262" s="150">
        <f t="shared" si="89"/>
        <v>0</v>
      </c>
      <c r="AH262" s="10"/>
    </row>
    <row r="263" spans="2:35" s="1" customFormat="1" ht="15" hidden="1" customHeight="1" outlineLevel="1">
      <c r="B263" s="1247"/>
      <c r="C263" s="91" t="s">
        <v>281</v>
      </c>
      <c r="D263" s="44"/>
      <c r="E263" s="48"/>
      <c r="F263" s="113"/>
      <c r="G263" s="101"/>
      <c r="H263" s="154"/>
      <c r="I263" s="46">
        <v>0</v>
      </c>
      <c r="J263" s="46">
        <f ca="1">-OFFSET('Sale Proceeds'!$D$27,0,J$50-1)/12</f>
        <v>0</v>
      </c>
      <c r="K263" s="46">
        <f ca="1">-OFFSET('Sale Proceeds'!$D$27,0,K$50-1)/12</f>
        <v>0</v>
      </c>
      <c r="L263" s="46">
        <f ca="1">-OFFSET('Sale Proceeds'!$D$27,0,L$50-1)/12</f>
        <v>0</v>
      </c>
      <c r="M263" s="46">
        <f ca="1">-OFFSET('Sale Proceeds'!$D$27,0,M$50-1)/12</f>
        <v>0</v>
      </c>
      <c r="N263" s="46">
        <f ca="1">-OFFSET('Sale Proceeds'!$D$27,0,N$50-1)/12</f>
        <v>0</v>
      </c>
      <c r="O263" s="46">
        <f ca="1">-OFFSET('Sale Proceeds'!$D$27,0,O$50-1)/12</f>
        <v>0</v>
      </c>
      <c r="P263" s="46">
        <f ca="1">-OFFSET('Sale Proceeds'!$D$27,0,P$50-1)/12</f>
        <v>0</v>
      </c>
      <c r="Q263" s="46">
        <f ca="1">-OFFSET('Sale Proceeds'!$D$27,0,Q$50-1)/12</f>
        <v>0</v>
      </c>
      <c r="R263" s="46">
        <f ca="1">-OFFSET('Sale Proceeds'!$D$27,0,R$50-1)/12</f>
        <v>0</v>
      </c>
      <c r="S263" s="46">
        <f ca="1">-OFFSET('Sale Proceeds'!$D$27,0,S$50-1)/12</f>
        <v>0</v>
      </c>
      <c r="T263" s="39">
        <f ca="1">-OFFSET('Sale Proceeds'!$D$27,0,T$50-1)/12</f>
        <v>0</v>
      </c>
      <c r="U263" s="39">
        <f ca="1">-OFFSET('Sale Proceeds'!$D$27,0,U$50-1)/12</f>
        <v>0</v>
      </c>
      <c r="V263" s="150">
        <f t="shared" ca="1" si="89"/>
        <v>0</v>
      </c>
      <c r="AH263" s="10"/>
    </row>
    <row r="264" spans="2:35" s="1" customFormat="1" ht="15" customHeight="1" collapsed="1">
      <c r="B264" s="1247"/>
      <c r="C264" s="83" t="s">
        <v>282</v>
      </c>
      <c r="D264" s="44">
        <v>0</v>
      </c>
      <c r="E264" s="45" t="s">
        <v>116</v>
      </c>
      <c r="F264" s="115" t="s">
        <v>245</v>
      </c>
      <c r="G264" s="101">
        <f>+$D$20</f>
        <v>2.5000000000000001E-2</v>
      </c>
      <c r="H264" s="154">
        <f>$D264</f>
        <v>0</v>
      </c>
      <c r="I264" s="46">
        <v>0</v>
      </c>
      <c r="J264" s="46">
        <f t="shared" ref="J264:U264" si="91">+$D264/12</f>
        <v>0</v>
      </c>
      <c r="K264" s="46">
        <f t="shared" si="91"/>
        <v>0</v>
      </c>
      <c r="L264" s="46">
        <f t="shared" si="91"/>
        <v>0</v>
      </c>
      <c r="M264" s="46">
        <f t="shared" si="91"/>
        <v>0</v>
      </c>
      <c r="N264" s="46">
        <f t="shared" si="91"/>
        <v>0</v>
      </c>
      <c r="O264" s="46">
        <f t="shared" si="91"/>
        <v>0</v>
      </c>
      <c r="P264" s="46">
        <f t="shared" si="91"/>
        <v>0</v>
      </c>
      <c r="Q264" s="46">
        <f t="shared" si="91"/>
        <v>0</v>
      </c>
      <c r="R264" s="46">
        <f t="shared" si="91"/>
        <v>0</v>
      </c>
      <c r="S264" s="46">
        <f t="shared" si="91"/>
        <v>0</v>
      </c>
      <c r="T264" s="39">
        <f t="shared" si="91"/>
        <v>0</v>
      </c>
      <c r="U264" s="39">
        <f t="shared" si="91"/>
        <v>0</v>
      </c>
      <c r="V264" s="150">
        <f t="shared" si="89"/>
        <v>0</v>
      </c>
      <c r="AH264" s="10"/>
    </row>
    <row r="265" spans="2:35" s="1" customFormat="1" ht="15" customHeight="1">
      <c r="B265" s="1247"/>
      <c r="C265" s="83" t="s">
        <v>397</v>
      </c>
      <c r="D265" s="44">
        <f>4*Development!H13</f>
        <v>7296</v>
      </c>
      <c r="E265" s="45" t="s">
        <v>116</v>
      </c>
      <c r="F265" s="115" t="s">
        <v>245</v>
      </c>
      <c r="G265" s="101">
        <f>+$D$20</f>
        <v>2.5000000000000001E-2</v>
      </c>
      <c r="H265" s="154">
        <f>$D265</f>
        <v>7296</v>
      </c>
      <c r="I265" s="46">
        <v>0</v>
      </c>
      <c r="J265" s="46">
        <f t="shared" ref="J265:U265" si="92">+$D265/12</f>
        <v>608</v>
      </c>
      <c r="K265" s="46">
        <f t="shared" si="92"/>
        <v>608</v>
      </c>
      <c r="L265" s="46">
        <f t="shared" si="92"/>
        <v>608</v>
      </c>
      <c r="M265" s="46">
        <f t="shared" si="92"/>
        <v>608</v>
      </c>
      <c r="N265" s="46">
        <f t="shared" si="92"/>
        <v>608</v>
      </c>
      <c r="O265" s="46">
        <f t="shared" si="92"/>
        <v>608</v>
      </c>
      <c r="P265" s="46">
        <f t="shared" si="92"/>
        <v>608</v>
      </c>
      <c r="Q265" s="46">
        <f t="shared" si="92"/>
        <v>608</v>
      </c>
      <c r="R265" s="46">
        <f t="shared" si="92"/>
        <v>608</v>
      </c>
      <c r="S265" s="46">
        <f t="shared" si="92"/>
        <v>608</v>
      </c>
      <c r="T265" s="39">
        <f t="shared" si="92"/>
        <v>608</v>
      </c>
      <c r="U265" s="39">
        <f t="shared" si="92"/>
        <v>608</v>
      </c>
      <c r="V265" s="150">
        <f t="shared" si="89"/>
        <v>7296</v>
      </c>
      <c r="AH265" s="10"/>
    </row>
    <row r="266" spans="2:35" s="1" customFormat="1" ht="15" customHeight="1">
      <c r="B266" s="1247"/>
      <c r="C266" s="83" t="s">
        <v>398</v>
      </c>
      <c r="D266" s="44">
        <v>0</v>
      </c>
      <c r="E266" s="45" t="s">
        <v>399</v>
      </c>
      <c r="F266" s="115" t="s">
        <v>245</v>
      </c>
      <c r="G266" s="101">
        <f>+$D$20</f>
        <v>2.5000000000000001E-2</v>
      </c>
      <c r="H266" s="154">
        <f ca="1">+$D266*H$121</f>
        <v>0</v>
      </c>
      <c r="I266" s="46">
        <v>0</v>
      </c>
      <c r="J266" s="46">
        <f>+$D266*J$121</f>
        <v>0</v>
      </c>
      <c r="K266" s="46">
        <f t="shared" ref="K266:U266" si="93">+$D266*K$121</f>
        <v>0</v>
      </c>
      <c r="L266" s="46">
        <f t="shared" si="93"/>
        <v>0</v>
      </c>
      <c r="M266" s="46">
        <f t="shared" ca="1" si="93"/>
        <v>0</v>
      </c>
      <c r="N266" s="46">
        <f t="shared" ca="1" si="93"/>
        <v>0</v>
      </c>
      <c r="O266" s="46">
        <f t="shared" ca="1" si="93"/>
        <v>0</v>
      </c>
      <c r="P266" s="46">
        <f t="shared" ca="1" si="93"/>
        <v>0</v>
      </c>
      <c r="Q266" s="46">
        <f t="shared" ca="1" si="93"/>
        <v>0</v>
      </c>
      <c r="R266" s="46">
        <f t="shared" ca="1" si="93"/>
        <v>0</v>
      </c>
      <c r="S266" s="46">
        <f t="shared" ca="1" si="93"/>
        <v>0</v>
      </c>
      <c r="T266" s="39">
        <f t="shared" ca="1" si="93"/>
        <v>0</v>
      </c>
      <c r="U266" s="39">
        <f t="shared" ca="1" si="93"/>
        <v>0</v>
      </c>
      <c r="V266" s="150">
        <f t="shared" ca="1" si="89"/>
        <v>0</v>
      </c>
      <c r="AH266" s="10"/>
    </row>
    <row r="267" spans="2:35" s="1" customFormat="1" ht="15" customHeight="1">
      <c r="B267" s="1247"/>
      <c r="C267" s="83" t="s">
        <v>400</v>
      </c>
      <c r="D267" s="44">
        <v>0</v>
      </c>
      <c r="E267" s="45" t="s">
        <v>116</v>
      </c>
      <c r="F267" s="115" t="s">
        <v>245</v>
      </c>
      <c r="G267" s="101">
        <f>+$D$20</f>
        <v>2.5000000000000001E-2</v>
      </c>
      <c r="H267" s="154">
        <f>+$D267</f>
        <v>0</v>
      </c>
      <c r="I267" s="46">
        <v>0</v>
      </c>
      <c r="J267" s="46">
        <f>$D267/12</f>
        <v>0</v>
      </c>
      <c r="K267" s="46">
        <f t="shared" ref="K267:U267" si="94">$D267/12</f>
        <v>0</v>
      </c>
      <c r="L267" s="46">
        <f t="shared" si="94"/>
        <v>0</v>
      </c>
      <c r="M267" s="46">
        <f t="shared" si="94"/>
        <v>0</v>
      </c>
      <c r="N267" s="46">
        <f t="shared" si="94"/>
        <v>0</v>
      </c>
      <c r="O267" s="46">
        <f t="shared" si="94"/>
        <v>0</v>
      </c>
      <c r="P267" s="46">
        <f t="shared" si="94"/>
        <v>0</v>
      </c>
      <c r="Q267" s="46">
        <f t="shared" si="94"/>
        <v>0</v>
      </c>
      <c r="R267" s="46">
        <f t="shared" si="94"/>
        <v>0</v>
      </c>
      <c r="S267" s="46">
        <f t="shared" si="94"/>
        <v>0</v>
      </c>
      <c r="T267" s="39">
        <f t="shared" si="94"/>
        <v>0</v>
      </c>
      <c r="U267" s="39">
        <f t="shared" si="94"/>
        <v>0</v>
      </c>
      <c r="V267" s="150">
        <f t="shared" si="89"/>
        <v>0</v>
      </c>
      <c r="AH267" s="10"/>
    </row>
    <row r="268" spans="2:35" s="1" customFormat="1" ht="15" customHeight="1">
      <c r="B268" s="1247"/>
      <c r="C268" s="83" t="s">
        <v>400</v>
      </c>
      <c r="D268" s="44">
        <v>0</v>
      </c>
      <c r="E268" s="45" t="s">
        <v>116</v>
      </c>
      <c r="F268" s="115" t="s">
        <v>245</v>
      </c>
      <c r="G268" s="101">
        <f>+$D$20</f>
        <v>2.5000000000000001E-2</v>
      </c>
      <c r="H268" s="154">
        <f>+$D268</f>
        <v>0</v>
      </c>
      <c r="I268" s="46">
        <v>0</v>
      </c>
      <c r="J268" s="46">
        <f t="shared" ref="J268:U268" si="95">$D268/12</f>
        <v>0</v>
      </c>
      <c r="K268" s="46">
        <f t="shared" si="95"/>
        <v>0</v>
      </c>
      <c r="L268" s="46">
        <f t="shared" si="95"/>
        <v>0</v>
      </c>
      <c r="M268" s="46">
        <f t="shared" si="95"/>
        <v>0</v>
      </c>
      <c r="N268" s="46">
        <f t="shared" si="95"/>
        <v>0</v>
      </c>
      <c r="O268" s="46">
        <f t="shared" si="95"/>
        <v>0</v>
      </c>
      <c r="P268" s="46">
        <f t="shared" si="95"/>
        <v>0</v>
      </c>
      <c r="Q268" s="46">
        <f t="shared" si="95"/>
        <v>0</v>
      </c>
      <c r="R268" s="46">
        <f t="shared" si="95"/>
        <v>0</v>
      </c>
      <c r="S268" s="46">
        <f t="shared" si="95"/>
        <v>0</v>
      </c>
      <c r="T268" s="39">
        <f t="shared" si="95"/>
        <v>0</v>
      </c>
      <c r="U268" s="39">
        <f t="shared" si="95"/>
        <v>0</v>
      </c>
      <c r="V268" s="150">
        <f t="shared" si="89"/>
        <v>0</v>
      </c>
      <c r="AH268" s="10"/>
    </row>
    <row r="269" spans="2:35" s="1" customFormat="1" ht="15" customHeight="1">
      <c r="B269" s="1249"/>
      <c r="C269" s="90"/>
      <c r="D269" s="1598"/>
      <c r="E269" s="1599"/>
      <c r="F269" s="123"/>
      <c r="G269" s="143"/>
      <c r="H269" s="1595"/>
      <c r="I269" s="1596"/>
      <c r="J269" s="1596"/>
      <c r="K269" s="1596"/>
      <c r="L269" s="1596"/>
      <c r="M269" s="1596"/>
      <c r="N269" s="1596"/>
      <c r="O269" s="1596"/>
      <c r="P269" s="1596"/>
      <c r="Q269" s="1596"/>
      <c r="R269" s="1596"/>
      <c r="S269" s="1596"/>
      <c r="T269" s="1570"/>
      <c r="U269" s="1570"/>
      <c r="V269" s="1597">
        <f t="shared" si="89"/>
        <v>0</v>
      </c>
      <c r="AH269" s="10"/>
    </row>
    <row r="270" spans="2:35" s="8" customFormat="1" ht="15" customHeight="1">
      <c r="B270" s="1254"/>
      <c r="C270" s="96"/>
      <c r="D270" s="67"/>
      <c r="F270" s="185"/>
      <c r="G270" s="136"/>
      <c r="H270" s="159">
        <f ca="1">SUM(H262:H269)</f>
        <v>7296</v>
      </c>
      <c r="I270" s="53">
        <v>0</v>
      </c>
      <c r="J270" s="53">
        <f t="shared" ref="J270:U270" ca="1" si="96">SUM(J262:J269)</f>
        <v>608</v>
      </c>
      <c r="K270" s="53">
        <f t="shared" ca="1" si="96"/>
        <v>608</v>
      </c>
      <c r="L270" s="53">
        <f t="shared" ca="1" si="96"/>
        <v>608</v>
      </c>
      <c r="M270" s="53">
        <f t="shared" ca="1" si="96"/>
        <v>608</v>
      </c>
      <c r="N270" s="53">
        <f t="shared" ca="1" si="96"/>
        <v>608</v>
      </c>
      <c r="O270" s="53">
        <f t="shared" ca="1" si="96"/>
        <v>608</v>
      </c>
      <c r="P270" s="53">
        <f t="shared" ca="1" si="96"/>
        <v>608</v>
      </c>
      <c r="Q270" s="53">
        <f t="shared" ca="1" si="96"/>
        <v>608</v>
      </c>
      <c r="R270" s="53">
        <f t="shared" ca="1" si="96"/>
        <v>608</v>
      </c>
      <c r="S270" s="53">
        <f t="shared" ca="1" si="96"/>
        <v>608</v>
      </c>
      <c r="T270" s="186">
        <f t="shared" ca="1" si="96"/>
        <v>608</v>
      </c>
      <c r="U270" s="186">
        <f t="shared" ca="1" si="96"/>
        <v>608</v>
      </c>
      <c r="V270" s="171">
        <f t="shared" ca="1" si="89"/>
        <v>7296</v>
      </c>
      <c r="AH270" s="30"/>
    </row>
    <row r="271" spans="2:35" s="18" customFormat="1" ht="15" customHeight="1" thickBot="1">
      <c r="B271" s="1650"/>
      <c r="C271" s="1301"/>
      <c r="D271" s="1651"/>
      <c r="E271" s="1652"/>
      <c r="F271" s="124"/>
      <c r="G271" s="144"/>
      <c r="H271" s="1653"/>
      <c r="I271" s="1654"/>
      <c r="J271" s="1654"/>
      <c r="K271" s="1654"/>
      <c r="L271" s="1654"/>
      <c r="M271" s="1654"/>
      <c r="N271" s="1654"/>
      <c r="O271" s="1654"/>
      <c r="P271" s="1654"/>
      <c r="Q271" s="1654"/>
      <c r="R271" s="1654"/>
      <c r="S271" s="1654"/>
      <c r="T271" s="1639"/>
      <c r="U271" s="1639"/>
      <c r="V271" s="1647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0"/>
      <c r="AI271" s="1"/>
    </row>
    <row r="272" spans="2:35" s="8" customFormat="1" ht="15" customHeight="1" thickTop="1">
      <c r="B272" s="1255" t="s">
        <v>106</v>
      </c>
      <c r="C272" s="96"/>
      <c r="D272" s="67"/>
      <c r="E272" s="66"/>
      <c r="F272" s="122"/>
      <c r="G272" s="145"/>
      <c r="H272" s="159">
        <f ca="1">+H123-H259-H270</f>
        <v>20066618.812022559</v>
      </c>
      <c r="I272" s="53">
        <v>0</v>
      </c>
      <c r="J272" s="53">
        <f t="shared" ref="J272:U272" ca="1" si="97">+J123-J259-J270</f>
        <v>1316581.5877306659</v>
      </c>
      <c r="K272" s="53">
        <f t="shared" ca="1" si="97"/>
        <v>1281585.1124061383</v>
      </c>
      <c r="L272" s="53">
        <f t="shared" ca="1" si="97"/>
        <v>1281585.1124061383</v>
      </c>
      <c r="M272" s="53">
        <f t="shared" ca="1" si="97"/>
        <v>1286726.4244698826</v>
      </c>
      <c r="N272" s="53">
        <f t="shared" ca="1" si="97"/>
        <v>1286726.4244698826</v>
      </c>
      <c r="O272" s="53">
        <f t="shared" ca="1" si="97"/>
        <v>1286726.4244698826</v>
      </c>
      <c r="P272" s="53">
        <f t="shared" ca="1" si="97"/>
        <v>1286726.4244698826</v>
      </c>
      <c r="Q272" s="53">
        <f t="shared" ca="1" si="97"/>
        <v>1286726.4244698826</v>
      </c>
      <c r="R272" s="53">
        <f t="shared" ca="1" si="97"/>
        <v>1286726.4244698826</v>
      </c>
      <c r="S272" s="53">
        <f t="shared" ca="1" si="97"/>
        <v>1286726.4244698826</v>
      </c>
      <c r="T272" s="186">
        <f t="shared" ca="1" si="97"/>
        <v>1286726.4244698826</v>
      </c>
      <c r="U272" s="186">
        <f t="shared" ca="1" si="97"/>
        <v>1286726.4244698826</v>
      </c>
      <c r="V272" s="171">
        <f t="shared" ca="1" si="89"/>
        <v>15460289.632771885</v>
      </c>
      <c r="AH272" s="30"/>
    </row>
    <row r="273" spans="2:35" s="25" customFormat="1" ht="15" customHeight="1">
      <c r="B273" s="1245"/>
      <c r="C273" s="82"/>
      <c r="D273" s="72"/>
      <c r="E273" s="18"/>
      <c r="F273" s="111"/>
      <c r="G273" s="131"/>
      <c r="H273" s="153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9"/>
      <c r="U273" s="9"/>
      <c r="V273" s="16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0"/>
      <c r="AI273" s="1"/>
    </row>
    <row r="274" spans="2:35" s="1" customFormat="1" ht="15" customHeight="1">
      <c r="B274" s="1238"/>
      <c r="C274" s="79"/>
      <c r="D274" s="76"/>
      <c r="F274" s="117"/>
      <c r="G274" s="140"/>
      <c r="H274" s="153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9"/>
      <c r="U274" s="9"/>
      <c r="V274" s="162"/>
      <c r="AH274" s="10"/>
    </row>
    <row r="275" spans="2:35" s="1" customFormat="1" ht="15" customHeight="1">
      <c r="B275" s="1238"/>
      <c r="C275" s="79"/>
      <c r="D275" s="76"/>
      <c r="F275" s="117"/>
      <c r="G275" s="140"/>
      <c r="H275" s="153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9"/>
      <c r="U275" s="9"/>
      <c r="V275" s="162"/>
      <c r="AH275" s="10"/>
    </row>
    <row r="276" spans="2:35" s="1" customFormat="1" ht="15" customHeight="1">
      <c r="B276" s="1252" t="s">
        <v>151</v>
      </c>
      <c r="C276" s="79"/>
      <c r="D276" s="76"/>
      <c r="F276" s="117"/>
      <c r="G276" s="140"/>
      <c r="H276" s="153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9"/>
      <c r="U276" s="9"/>
      <c r="V276" s="162"/>
      <c r="AH276" s="10"/>
    </row>
    <row r="277" spans="2:35" s="8" customFormat="1" ht="15" customHeight="1">
      <c r="B277" s="1248"/>
      <c r="C277" s="85" t="s">
        <v>152</v>
      </c>
      <c r="D277" s="172"/>
      <c r="E277" s="173" t="s">
        <v>116</v>
      </c>
      <c r="F277" s="174" t="s">
        <v>245</v>
      </c>
      <c r="G277" s="175">
        <v>0.03</v>
      </c>
      <c r="H277" s="160">
        <f>+$D277*(1+G277)^($D$16+1)</f>
        <v>0</v>
      </c>
      <c r="I277" s="98">
        <v>0</v>
      </c>
      <c r="J277" s="98">
        <f>+$D277*(1+$G277)^$D$16/12</f>
        <v>0</v>
      </c>
      <c r="K277" s="98">
        <f t="shared" ref="K277:U277" si="98">+$D277*(1+$G277)^$D$16/12</f>
        <v>0</v>
      </c>
      <c r="L277" s="98">
        <f t="shared" si="98"/>
        <v>0</v>
      </c>
      <c r="M277" s="98">
        <f t="shared" si="98"/>
        <v>0</v>
      </c>
      <c r="N277" s="98">
        <f t="shared" si="98"/>
        <v>0</v>
      </c>
      <c r="O277" s="98">
        <f t="shared" si="98"/>
        <v>0</v>
      </c>
      <c r="P277" s="98">
        <f t="shared" si="98"/>
        <v>0</v>
      </c>
      <c r="Q277" s="98">
        <f t="shared" si="98"/>
        <v>0</v>
      </c>
      <c r="R277" s="98">
        <f t="shared" si="98"/>
        <v>0</v>
      </c>
      <c r="S277" s="98">
        <f t="shared" si="98"/>
        <v>0</v>
      </c>
      <c r="T277" s="98">
        <f t="shared" si="98"/>
        <v>0</v>
      </c>
      <c r="U277" s="98">
        <f t="shared" si="98"/>
        <v>0</v>
      </c>
      <c r="V277" s="177">
        <f>+SUM(I277:U277)</f>
        <v>0</v>
      </c>
      <c r="AH277" s="30"/>
    </row>
    <row r="278" spans="2:35" s="1" customFormat="1" ht="15" hidden="1" customHeight="1" outlineLevel="1">
      <c r="B278" s="1247"/>
      <c r="C278" s="81"/>
      <c r="D278" s="47"/>
      <c r="E278" s="37"/>
      <c r="F278" s="113"/>
      <c r="G278" s="103"/>
      <c r="H278" s="154">
        <f>+$D278*(Units*(1-$D$8))</f>
        <v>0</v>
      </c>
      <c r="I278" s="46">
        <v>0</v>
      </c>
      <c r="J278" s="98">
        <f>+$D278/$D$15/12</f>
        <v>0</v>
      </c>
      <c r="K278" s="46"/>
      <c r="L278" s="46"/>
      <c r="M278" s="46"/>
      <c r="N278" s="46"/>
      <c r="O278" s="46"/>
      <c r="P278" s="46"/>
      <c r="Q278" s="46"/>
      <c r="R278" s="46"/>
      <c r="S278" s="46"/>
      <c r="T278" s="39"/>
      <c r="U278" s="39"/>
      <c r="V278" s="150">
        <f t="shared" si="89"/>
        <v>0</v>
      </c>
      <c r="AH278" s="10"/>
    </row>
    <row r="279" spans="2:35" s="1" customFormat="1" ht="15" hidden="1" customHeight="1" outlineLevel="1">
      <c r="B279" s="1247"/>
      <c r="C279" s="86" t="s">
        <v>401</v>
      </c>
      <c r="D279" s="44"/>
      <c r="E279" s="45" t="s">
        <v>244</v>
      </c>
      <c r="F279" s="115" t="s">
        <v>245</v>
      </c>
      <c r="G279" s="101">
        <v>2.5000000000000001E-2</v>
      </c>
      <c r="H279" s="154">
        <f>+$D279*(Units*(1-$D$8))</f>
        <v>0</v>
      </c>
      <c r="I279" s="46">
        <v>0</v>
      </c>
      <c r="J279" s="98">
        <f>+$D279/$D$15/12</f>
        <v>0</v>
      </c>
      <c r="K279" s="46"/>
      <c r="L279" s="46"/>
      <c r="M279" s="46"/>
      <c r="N279" s="46"/>
      <c r="O279" s="46"/>
      <c r="P279" s="46"/>
      <c r="Q279" s="46"/>
      <c r="R279" s="46"/>
      <c r="S279" s="46"/>
      <c r="T279" s="39"/>
      <c r="U279" s="39"/>
      <c r="V279" s="150">
        <f t="shared" si="89"/>
        <v>0</v>
      </c>
      <c r="AH279" s="10"/>
    </row>
    <row r="280" spans="2:35" s="8" customFormat="1" ht="15" hidden="1" customHeight="1" outlineLevel="1">
      <c r="B280" s="1248"/>
      <c r="C280" s="92"/>
      <c r="D280" s="97"/>
      <c r="E280" s="49"/>
      <c r="F280" s="125"/>
      <c r="G280" s="105"/>
      <c r="H280" s="160">
        <f>+$D280*(Units*(1-$D$8))</f>
        <v>0</v>
      </c>
      <c r="I280" s="98">
        <v>0</v>
      </c>
      <c r="J280" s="98">
        <f>+$D280/$D$15/12</f>
        <v>0</v>
      </c>
      <c r="K280" s="98"/>
      <c r="L280" s="98"/>
      <c r="M280" s="98"/>
      <c r="N280" s="98"/>
      <c r="O280" s="98"/>
      <c r="P280" s="98"/>
      <c r="Q280" s="98"/>
      <c r="R280" s="98"/>
      <c r="S280" s="98"/>
      <c r="T280" s="39"/>
      <c r="U280" s="39"/>
      <c r="V280" s="150">
        <f t="shared" si="89"/>
        <v>0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0"/>
      <c r="AI280" s="1"/>
    </row>
    <row r="281" spans="2:35" s="8" customFormat="1" ht="15" customHeight="1" collapsed="1">
      <c r="B281" s="1248"/>
      <c r="C281" s="85" t="s">
        <v>153</v>
      </c>
      <c r="D281" s="172">
        <v>125</v>
      </c>
      <c r="E281" s="173" t="s">
        <v>244</v>
      </c>
      <c r="F281" s="174" t="s">
        <v>245</v>
      </c>
      <c r="G281" s="175">
        <v>0.03</v>
      </c>
      <c r="H281" s="160">
        <f>+$D281*(1+G281)^($D$16+1)*Beds</f>
        <v>174658.94818494262</v>
      </c>
      <c r="I281" s="98">
        <v>0</v>
      </c>
      <c r="J281" s="98">
        <f>+$D281*(1+$G281)^$D$16*$D$7/12</f>
        <v>14130.982862859439</v>
      </c>
      <c r="K281" s="98">
        <f t="shared" ref="K281:U281" si="99">+$D281*(1+$G281)^$D$16*$D$7/12</f>
        <v>14130.982862859439</v>
      </c>
      <c r="L281" s="98">
        <f t="shared" si="99"/>
        <v>14130.982862859439</v>
      </c>
      <c r="M281" s="98">
        <f t="shared" si="99"/>
        <v>14130.982862859439</v>
      </c>
      <c r="N281" s="98">
        <f t="shared" si="99"/>
        <v>14130.982862859439</v>
      </c>
      <c r="O281" s="98">
        <f t="shared" si="99"/>
        <v>14130.982862859439</v>
      </c>
      <c r="P281" s="98">
        <f t="shared" si="99"/>
        <v>14130.982862859439</v>
      </c>
      <c r="Q281" s="98">
        <f t="shared" si="99"/>
        <v>14130.982862859439</v>
      </c>
      <c r="R281" s="98">
        <f t="shared" si="99"/>
        <v>14130.982862859439</v>
      </c>
      <c r="S281" s="98">
        <f t="shared" si="99"/>
        <v>14130.982862859439</v>
      </c>
      <c r="T281" s="98">
        <f t="shared" si="99"/>
        <v>14130.982862859439</v>
      </c>
      <c r="U281" s="98">
        <f t="shared" si="99"/>
        <v>14130.982862859439</v>
      </c>
      <c r="V281" s="177">
        <f t="shared" si="89"/>
        <v>169571.79435431326</v>
      </c>
      <c r="AH281" s="30"/>
    </row>
    <row r="282" spans="2:35" s="1" customFormat="1" ht="15" customHeight="1">
      <c r="B282" s="1238"/>
      <c r="C282" s="90"/>
      <c r="D282" s="1598"/>
      <c r="E282" s="1563"/>
      <c r="F282" s="126"/>
      <c r="G282" s="143"/>
      <c r="H282" s="1595"/>
      <c r="I282" s="1596"/>
      <c r="J282" s="1596"/>
      <c r="K282" s="1596"/>
      <c r="L282" s="1596"/>
      <c r="M282" s="1596"/>
      <c r="N282" s="1596"/>
      <c r="O282" s="1596"/>
      <c r="P282" s="1596"/>
      <c r="Q282" s="1596"/>
      <c r="R282" s="1596"/>
      <c r="S282" s="1596"/>
      <c r="T282" s="1570"/>
      <c r="U282" s="1570"/>
      <c r="V282" s="1597">
        <f t="shared" si="89"/>
        <v>0</v>
      </c>
      <c r="AH282" s="10"/>
    </row>
    <row r="283" spans="2:35" s="8" customFormat="1" ht="15" customHeight="1">
      <c r="B283" s="1254" t="s">
        <v>154</v>
      </c>
      <c r="C283" s="96"/>
      <c r="D283" s="67"/>
      <c r="F283" s="185"/>
      <c r="G283" s="136"/>
      <c r="H283" s="159">
        <f>+SUM(H277:H281)</f>
        <v>174658.94818494262</v>
      </c>
      <c r="I283" s="53">
        <v>0</v>
      </c>
      <c r="J283" s="53">
        <f>+SUM(J277:J281)</f>
        <v>14130.982862859439</v>
      </c>
      <c r="K283" s="53">
        <f t="shared" ref="K283:U283" si="100">+SUM(K277:K281)</f>
        <v>14130.982862859439</v>
      </c>
      <c r="L283" s="53">
        <f t="shared" si="100"/>
        <v>14130.982862859439</v>
      </c>
      <c r="M283" s="53">
        <f t="shared" si="100"/>
        <v>14130.982862859439</v>
      </c>
      <c r="N283" s="53">
        <f t="shared" si="100"/>
        <v>14130.982862859439</v>
      </c>
      <c r="O283" s="53">
        <f t="shared" si="100"/>
        <v>14130.982862859439</v>
      </c>
      <c r="P283" s="53">
        <f t="shared" si="100"/>
        <v>14130.982862859439</v>
      </c>
      <c r="Q283" s="53">
        <f t="shared" si="100"/>
        <v>14130.982862859439</v>
      </c>
      <c r="R283" s="53">
        <f t="shared" si="100"/>
        <v>14130.982862859439</v>
      </c>
      <c r="S283" s="53">
        <f t="shared" si="100"/>
        <v>14130.982862859439</v>
      </c>
      <c r="T283" s="186">
        <f t="shared" si="100"/>
        <v>14130.982862859439</v>
      </c>
      <c r="U283" s="186">
        <f t="shared" si="100"/>
        <v>14130.982862859439</v>
      </c>
      <c r="V283" s="171">
        <f t="shared" si="89"/>
        <v>169571.79435431326</v>
      </c>
      <c r="AH283" s="30"/>
    </row>
    <row r="284" spans="2:35" s="1" customFormat="1" ht="15" customHeight="1" thickBot="1">
      <c r="B284" s="1655"/>
      <c r="C284" s="1300"/>
      <c r="D284" s="1643"/>
      <c r="E284" s="1649"/>
      <c r="F284" s="119"/>
      <c r="G284" s="146"/>
      <c r="H284" s="1645"/>
      <c r="I284" s="1646"/>
      <c r="J284" s="1646"/>
      <c r="K284" s="1646"/>
      <c r="L284" s="1646"/>
      <c r="M284" s="1646"/>
      <c r="N284" s="1646"/>
      <c r="O284" s="1646"/>
      <c r="P284" s="1646"/>
      <c r="Q284" s="1646"/>
      <c r="R284" s="1646"/>
      <c r="S284" s="1646"/>
      <c r="T284" s="1639"/>
      <c r="U284" s="1639"/>
      <c r="V284" s="1647"/>
      <c r="AH284" s="10"/>
    </row>
    <row r="285" spans="2:35" s="8" customFormat="1" ht="15" customHeight="1" thickTop="1" thickBot="1">
      <c r="B285" s="1302" t="s">
        <v>402</v>
      </c>
      <c r="C285" s="1382"/>
      <c r="D285" s="1303"/>
      <c r="E285" s="1304"/>
      <c r="F285" s="127"/>
      <c r="G285" s="147"/>
      <c r="H285" s="1305">
        <f ca="1">+H272-H283</f>
        <v>19891959.863837618</v>
      </c>
      <c r="I285" s="1306">
        <v>0</v>
      </c>
      <c r="J285" s="1306">
        <f t="shared" ref="J285:U285" ca="1" si="101">+J272-J283</f>
        <v>1302450.6048678064</v>
      </c>
      <c r="K285" s="1306">
        <f t="shared" ca="1" si="101"/>
        <v>1267454.1295432788</v>
      </c>
      <c r="L285" s="1306">
        <f t="shared" ca="1" si="101"/>
        <v>1267454.1295432788</v>
      </c>
      <c r="M285" s="1306">
        <f t="shared" ca="1" si="101"/>
        <v>1272595.4416070231</v>
      </c>
      <c r="N285" s="1306">
        <f t="shared" ca="1" si="101"/>
        <v>1272595.4416070231</v>
      </c>
      <c r="O285" s="1306">
        <f t="shared" ca="1" si="101"/>
        <v>1272595.4416070231</v>
      </c>
      <c r="P285" s="1306">
        <f t="shared" ca="1" si="101"/>
        <v>1272595.4416070231</v>
      </c>
      <c r="Q285" s="1306">
        <f t="shared" ca="1" si="101"/>
        <v>1272595.4416070231</v>
      </c>
      <c r="R285" s="1306">
        <f t="shared" ca="1" si="101"/>
        <v>1272595.4416070231</v>
      </c>
      <c r="S285" s="1306">
        <f t="shared" ca="1" si="101"/>
        <v>1272595.4416070231</v>
      </c>
      <c r="T285" s="1307">
        <f t="shared" ca="1" si="101"/>
        <v>1272595.4416070231</v>
      </c>
      <c r="U285" s="1307">
        <f t="shared" ca="1" si="101"/>
        <v>1272595.4416070231</v>
      </c>
      <c r="V285" s="1308">
        <f ca="1">+SUM(I285:U285)</f>
        <v>15290717.838417569</v>
      </c>
      <c r="AH285" s="30"/>
    </row>
    <row r="286" spans="2:35" ht="13" thickTop="1"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4"/>
    </row>
    <row r="287" spans="2:35"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4"/>
    </row>
    <row r="288" spans="2:35"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4"/>
    </row>
    <row r="289" spans="2:37"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4"/>
    </row>
    <row r="290" spans="2:37" s="1" customFormat="1" ht="15" customHeight="1">
      <c r="B290" s="1238"/>
      <c r="D290" s="10"/>
      <c r="E290" s="10"/>
      <c r="F290" s="10"/>
      <c r="G290" s="10"/>
      <c r="V290" s="4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2:37" ht="15" customHeight="1"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4"/>
    </row>
    <row r="292" spans="2:37"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U292" s="3"/>
      <c r="V292" s="4"/>
    </row>
    <row r="293" spans="2:37"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U293" s="3"/>
      <c r="V293" s="4"/>
    </row>
    <row r="294" spans="2:37"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U294" s="3"/>
      <c r="V294" s="4"/>
    </row>
    <row r="295" spans="2:37"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U295" s="3"/>
      <c r="V295" s="4"/>
    </row>
    <row r="296" spans="2:37"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U296" s="3"/>
      <c r="V296" s="4"/>
    </row>
    <row r="297" spans="2:37">
      <c r="Q297" s="3"/>
      <c r="R297" s="3"/>
      <c r="S297" s="3"/>
      <c r="T297" s="3"/>
      <c r="U297" s="3"/>
      <c r="V297" s="4"/>
    </row>
    <row r="298" spans="2:37">
      <c r="Q298" s="3"/>
      <c r="R298" s="3"/>
      <c r="S298" s="3"/>
      <c r="T298" s="3"/>
      <c r="U298" s="3"/>
      <c r="V298" s="4"/>
    </row>
    <row r="299" spans="2:37">
      <c r="Q299" s="3"/>
      <c r="R299" s="3"/>
      <c r="S299" s="3"/>
      <c r="T299" s="3"/>
      <c r="U299" s="3"/>
      <c r="V299" s="4"/>
    </row>
    <row r="300" spans="2:37">
      <c r="Q300" s="3"/>
      <c r="R300" s="3"/>
      <c r="S300" s="3"/>
      <c r="T300" s="3"/>
      <c r="U300" s="3"/>
      <c r="V300" s="4"/>
    </row>
    <row r="301" spans="2:37">
      <c r="Q301" s="3"/>
      <c r="R301" s="3"/>
      <c r="S301" s="3"/>
      <c r="T301" s="3"/>
      <c r="U301" s="3"/>
      <c r="V301" s="4"/>
    </row>
    <row r="302" spans="2:37">
      <c r="U302" s="3"/>
      <c r="V302" s="4"/>
    </row>
    <row r="303" spans="2:37">
      <c r="U303" s="3"/>
      <c r="V303" s="4"/>
    </row>
    <row r="304" spans="2:37">
      <c r="U304" s="3"/>
      <c r="V304" s="4"/>
    </row>
    <row r="305" spans="21:22">
      <c r="U305" s="3"/>
      <c r="V305" s="4"/>
    </row>
    <row r="306" spans="21:22">
      <c r="U306" s="3"/>
      <c r="V306" s="4"/>
    </row>
    <row r="307" spans="21:22">
      <c r="U307" s="3"/>
      <c r="V307" s="4"/>
    </row>
    <row r="308" spans="21:22">
      <c r="U308" s="3"/>
      <c r="V308" s="4"/>
    </row>
    <row r="309" spans="21:22">
      <c r="U309" s="3"/>
      <c r="V309" s="4"/>
    </row>
    <row r="310" spans="21:22">
      <c r="U310" s="3"/>
      <c r="V310" s="4"/>
    </row>
    <row r="311" spans="21:22">
      <c r="U311" s="3"/>
      <c r="V311" s="4"/>
    </row>
    <row r="312" spans="21:22">
      <c r="U312" s="3"/>
      <c r="V312" s="4"/>
    </row>
    <row r="313" spans="21:22">
      <c r="U313" s="3"/>
      <c r="V313" s="4"/>
    </row>
    <row r="314" spans="21:22">
      <c r="U314" s="3"/>
      <c r="V314" s="4"/>
    </row>
    <row r="315" spans="21:22">
      <c r="U315" s="3"/>
      <c r="V315" s="4"/>
    </row>
    <row r="316" spans="21:22">
      <c r="U316" s="3"/>
      <c r="V316" s="4"/>
    </row>
    <row r="317" spans="21:22">
      <c r="U317" s="3"/>
      <c r="V317" s="4"/>
    </row>
  </sheetData>
  <sheetProtection formatCells="0" formatColumns="0" formatRows="0" insertRows="0" deleteRows="0"/>
  <conditionalFormatting sqref="D67:D68 D264 D157:D168 D235:D241 D245:D253 D85:D87 D70:D78 D89:D104">
    <cfRule type="expression" dxfId="217" priority="436">
      <formula>LEFT($E67,1)="%"</formula>
    </cfRule>
  </conditionalFormatting>
  <conditionalFormatting sqref="D128:D130">
    <cfRule type="expression" dxfId="216" priority="437">
      <formula>LEFT($E128,1)="%"</formula>
    </cfRule>
  </conditionalFormatting>
  <conditionalFormatting sqref="D263">
    <cfRule type="expression" dxfId="215" priority="427">
      <formula>LEFT($E263,1)="%"</formula>
    </cfRule>
  </conditionalFormatting>
  <conditionalFormatting sqref="D262">
    <cfRule type="expression" dxfId="214" priority="428">
      <formula>LEFT($E262,1)="%"</formula>
    </cfRule>
  </conditionalFormatting>
  <conditionalFormatting sqref="D279:G279 D82:G83 E235:F241 E193:F211 D133:G152 D85:G85 E173:F189 E157:G169 D215:F231 D249:F249 D245:G247 D248 E250:F251 D252:F253 D250:D253 G248:G253 D89:G91 D93:G93 D104:G104 D96:G102 D74:G78 D72:F73">
    <cfRule type="expression" dxfId="213" priority="217">
      <formula>#REF!=0</formula>
    </cfRule>
  </conditionalFormatting>
  <conditionalFormatting sqref="D257">
    <cfRule type="expression" dxfId="212" priority="223">
      <formula>LEFT($E257,1)="%"</formula>
    </cfRule>
  </conditionalFormatting>
  <conditionalFormatting sqref="D131">
    <cfRule type="expression" dxfId="211" priority="210">
      <formula>LEFT($E131,1)="%"</formula>
    </cfRule>
  </conditionalFormatting>
  <conditionalFormatting sqref="D268">
    <cfRule type="expression" dxfId="210" priority="205">
      <formula>LEFT($E268,1)="%"</formula>
    </cfRule>
  </conditionalFormatting>
  <conditionalFormatting sqref="D267">
    <cfRule type="expression" dxfId="209" priority="202">
      <formula>LEFT($E267,1)="%"</formula>
    </cfRule>
  </conditionalFormatting>
  <conditionalFormatting sqref="D266">
    <cfRule type="expression" dxfId="208" priority="199">
      <formula>LEFT($E266,1)="%"</formula>
    </cfRule>
  </conditionalFormatting>
  <conditionalFormatting sqref="D265">
    <cfRule type="expression" dxfId="207" priority="196">
      <formula>LEFT($E265,1)="%"</formula>
    </cfRule>
  </conditionalFormatting>
  <conditionalFormatting sqref="D281">
    <cfRule type="expression" dxfId="206" priority="190">
      <formula>LEFT($E281,1)="%"</formula>
    </cfRule>
  </conditionalFormatting>
  <conditionalFormatting sqref="D277">
    <cfRule type="expression" dxfId="205" priority="187">
      <formula>LEFT($E277,1)="%"</formula>
    </cfRule>
  </conditionalFormatting>
  <conditionalFormatting sqref="D279">
    <cfRule type="expression" dxfId="204" priority="189">
      <formula>LEFT($E279,1)="%"</formula>
    </cfRule>
  </conditionalFormatting>
  <conditionalFormatting sqref="G119">
    <cfRule type="expression" dxfId="203" priority="184">
      <formula>LEFT($E119,1)="%"</formula>
    </cfRule>
  </conditionalFormatting>
  <conditionalFormatting sqref="D118">
    <cfRule type="expression" dxfId="202" priority="181">
      <formula>LEFT($E118,1)="%"</formula>
    </cfRule>
  </conditionalFormatting>
  <conditionalFormatting sqref="D106">
    <cfRule type="expression" dxfId="201" priority="178">
      <formula>LEFT($E106,1)="%"</formula>
    </cfRule>
  </conditionalFormatting>
  <conditionalFormatting sqref="D80">
    <cfRule type="expression" dxfId="200" priority="172">
      <formula>LEFT($E80,1)="%"</formula>
    </cfRule>
  </conditionalFormatting>
  <conditionalFormatting sqref="D82">
    <cfRule type="expression" dxfId="199" priority="156">
      <formula>LEFT($E82,1)="%"</formula>
    </cfRule>
  </conditionalFormatting>
  <conditionalFormatting sqref="D83">
    <cfRule type="expression" dxfId="198" priority="148">
      <formula>LEFT($E83,1)="%"</formula>
    </cfRule>
  </conditionalFormatting>
  <conditionalFormatting sqref="D215">
    <cfRule type="expression" dxfId="197" priority="136">
      <formula>LEFT($E215,1)="%"</formula>
    </cfRule>
  </conditionalFormatting>
  <conditionalFormatting sqref="D134:D151">
    <cfRule type="expression" dxfId="196" priority="101">
      <formula>LEFT($E134,1)="%"</formula>
    </cfRule>
  </conditionalFormatting>
  <conditionalFormatting sqref="D152:D153">
    <cfRule type="expression" dxfId="195" priority="99">
      <formula>LEFT($E152,1)="%"</formula>
    </cfRule>
  </conditionalFormatting>
  <conditionalFormatting sqref="D191">
    <cfRule type="expression" dxfId="194" priority="91">
      <formula>LEFT($E191,1)="%"</formula>
    </cfRule>
  </conditionalFormatting>
  <conditionalFormatting sqref="D169">
    <cfRule type="expression" dxfId="193" priority="87">
      <formula>LEFT($E169,1)="%"</formula>
    </cfRule>
  </conditionalFormatting>
  <conditionalFormatting sqref="D216:D231">
    <cfRule type="expression" dxfId="192" priority="112">
      <formula>LEFT($E216,1)="%"</formula>
    </cfRule>
  </conditionalFormatting>
  <conditionalFormatting sqref="D133">
    <cfRule type="expression" dxfId="191" priority="103">
      <formula>LEFT($E133,1)="%"</formula>
    </cfRule>
  </conditionalFormatting>
  <conditionalFormatting sqref="D169">
    <cfRule type="expression" dxfId="190" priority="86">
      <formula>#REF!=0</formula>
    </cfRule>
  </conditionalFormatting>
  <conditionalFormatting sqref="D213">
    <cfRule type="expression" dxfId="189" priority="94">
      <formula>LEFT($E213,1)="%"</formula>
    </cfRule>
  </conditionalFormatting>
  <conditionalFormatting sqref="D157:D168">
    <cfRule type="expression" dxfId="188" priority="84">
      <formula>#REF!=0</formula>
    </cfRule>
  </conditionalFormatting>
  <conditionalFormatting sqref="D171">
    <cfRule type="expression" dxfId="187" priority="88">
      <formula>LEFT($E171,1)="%"</formula>
    </cfRule>
  </conditionalFormatting>
  <conditionalFormatting sqref="D173:D189">
    <cfRule type="expression" dxfId="186" priority="82">
      <formula>#REF!=0</formula>
    </cfRule>
  </conditionalFormatting>
  <conditionalFormatting sqref="D173:D189">
    <cfRule type="expression" dxfId="185" priority="83">
      <formula>LEFT($E173,1)="%"</formula>
    </cfRule>
  </conditionalFormatting>
  <conditionalFormatting sqref="D193:D211">
    <cfRule type="expression" dxfId="184" priority="78">
      <formula>#REF!=0</formula>
    </cfRule>
  </conditionalFormatting>
  <conditionalFormatting sqref="D193:D211">
    <cfRule type="expression" dxfId="183" priority="79">
      <formula>LEFT($E193,1)="%"</formula>
    </cfRule>
  </conditionalFormatting>
  <conditionalFormatting sqref="D155">
    <cfRule type="expression" dxfId="182" priority="77">
      <formula>LEFT($E155,1)="%"</formula>
    </cfRule>
  </conditionalFormatting>
  <conditionalFormatting sqref="D243">
    <cfRule type="expression" dxfId="181" priority="73">
      <formula>LEFT($E243,1)="%"</formula>
    </cfRule>
  </conditionalFormatting>
  <conditionalFormatting sqref="D255">
    <cfRule type="expression" dxfId="180" priority="76">
      <formula>LEFT($E255,1)="%"</formula>
    </cfRule>
  </conditionalFormatting>
  <conditionalFormatting sqref="D233">
    <cfRule type="expression" dxfId="179" priority="70">
      <formula>LEFT($E233,1)="%"</formula>
    </cfRule>
  </conditionalFormatting>
  <conditionalFormatting sqref="D235:D241">
    <cfRule type="expression" dxfId="178" priority="68">
      <formula>#REF!=0</formula>
    </cfRule>
  </conditionalFormatting>
  <conditionalFormatting sqref="D87:G87 D86 F86:G86">
    <cfRule type="expression" dxfId="177" priority="59">
      <formula>#REF!=0</formula>
    </cfRule>
  </conditionalFormatting>
  <conditionalFormatting sqref="D88:G88">
    <cfRule type="expression" dxfId="176" priority="55">
      <formula>#REF!=0</formula>
    </cfRule>
  </conditionalFormatting>
  <conditionalFormatting sqref="D88">
    <cfRule type="expression" dxfId="175" priority="54">
      <formula>LEFT($E88,1)="%"</formula>
    </cfRule>
  </conditionalFormatting>
  <conditionalFormatting sqref="D153:G153">
    <cfRule type="expression" dxfId="174" priority="38">
      <formula>#REF!=0</formula>
    </cfRule>
  </conditionalFormatting>
  <conditionalFormatting sqref="D84">
    <cfRule type="expression" dxfId="173" priority="37">
      <formula>LEFT($E84,1)="%"</formula>
    </cfRule>
  </conditionalFormatting>
  <conditionalFormatting sqref="E86">
    <cfRule type="expression" dxfId="172" priority="36">
      <formula>#REF!=0</formula>
    </cfRule>
  </conditionalFormatting>
  <conditionalFormatting sqref="G264:G268 G262">
    <cfRule type="expression" dxfId="171" priority="35">
      <formula>#REF!=0</formula>
    </cfRule>
  </conditionalFormatting>
  <conditionalFormatting sqref="G114">
    <cfRule type="expression" dxfId="170" priority="34">
      <formula>#REF!=0</formula>
    </cfRule>
  </conditionalFormatting>
  <conditionalFormatting sqref="E248:F248">
    <cfRule type="expression" dxfId="169" priority="33">
      <formula>#REF!=0</formula>
    </cfRule>
  </conditionalFormatting>
  <conditionalFormatting sqref="D90">
    <cfRule type="expression" dxfId="168" priority="32">
      <formula>LEFT($E90,1)="%"</formula>
    </cfRule>
  </conditionalFormatting>
  <conditionalFormatting sqref="D91">
    <cfRule type="expression" dxfId="167" priority="31">
      <formula>LEFT($E91,1)="%"</formula>
    </cfRule>
  </conditionalFormatting>
  <conditionalFormatting sqref="E92:G92">
    <cfRule type="expression" dxfId="166" priority="26">
      <formula>#REF!=0</formula>
    </cfRule>
  </conditionalFormatting>
  <conditionalFormatting sqref="D94:G94">
    <cfRule type="expression" dxfId="165" priority="24">
      <formula>#REF!=0</formula>
    </cfRule>
  </conditionalFormatting>
  <conditionalFormatting sqref="F95:G95">
    <cfRule type="expression" dxfId="164" priority="23">
      <formula>#REF!=0</formula>
    </cfRule>
  </conditionalFormatting>
  <conditionalFormatting sqref="E95">
    <cfRule type="expression" dxfId="163" priority="22">
      <formula>#REF!=0</formula>
    </cfRule>
  </conditionalFormatting>
  <conditionalFormatting sqref="D95">
    <cfRule type="expression" dxfId="162" priority="21">
      <formula>#REF!=0</formula>
    </cfRule>
  </conditionalFormatting>
  <conditionalFormatting sqref="E103:G103">
    <cfRule type="expression" dxfId="161" priority="17">
      <formula>#REF!=0</formula>
    </cfRule>
  </conditionalFormatting>
  <conditionalFormatting sqref="D104">
    <cfRule type="expression" dxfId="160" priority="15">
      <formula>LEFT($E104,1)="%"</formula>
    </cfRule>
  </conditionalFormatting>
  <conditionalFormatting sqref="D92">
    <cfRule type="expression" dxfId="159" priority="14">
      <formula>#REF!=0</formula>
    </cfRule>
  </conditionalFormatting>
  <conditionalFormatting sqref="D70:G70">
    <cfRule type="expression" dxfId="158" priority="12">
      <formula>#REF!=0</formula>
    </cfRule>
  </conditionalFormatting>
  <conditionalFormatting sqref="D70">
    <cfRule type="expression" dxfId="157" priority="11">
      <formula>LEFT($E70,1)="%"</formula>
    </cfRule>
  </conditionalFormatting>
  <conditionalFormatting sqref="D71:F71">
    <cfRule type="expression" dxfId="156" priority="10">
      <formula>#REF!=0</formula>
    </cfRule>
  </conditionalFormatting>
  <conditionalFormatting sqref="G71">
    <cfRule type="expression" dxfId="155" priority="8">
      <formula>#REF!=0</formula>
    </cfRule>
  </conditionalFormatting>
  <conditionalFormatting sqref="G72">
    <cfRule type="expression" dxfId="154" priority="7">
      <formula>#REF!=0</formula>
    </cfRule>
  </conditionalFormatting>
  <conditionalFormatting sqref="G73">
    <cfRule type="expression" dxfId="153" priority="6">
      <formula>#REF!=0</formula>
    </cfRule>
  </conditionalFormatting>
  <conditionalFormatting sqref="D103">
    <cfRule type="expression" dxfId="152" priority="5">
      <formula>#REF!=0</formula>
    </cfRule>
  </conditionalFormatting>
  <conditionalFormatting sqref="AD22:AD24">
    <cfRule type="expression" dxfId="151" priority="2">
      <formula>LEFT($E22,1)="%"</formula>
    </cfRule>
  </conditionalFormatting>
  <conditionalFormatting sqref="AD22:AD24">
    <cfRule type="expression" dxfId="150" priority="1">
      <formula>#REF!=0</formula>
    </cfRule>
  </conditionalFormatting>
  <dataValidations disablePrompts="1" count="2">
    <dataValidation type="list" allowBlank="1" showInputMessage="1" showErrorMessage="1" sqref="F63 F65 F67" xr:uid="{00000000-0002-0000-0600-000004000000}">
      <formula1>"Per Year,Per Month"</formula1>
    </dataValidation>
    <dataValidation type="list" allowBlank="1" showInputMessage="1" showErrorMessage="1" sqref="E85 E133:E152 E87 E67" xr:uid="{00000000-0002-0000-0600-000005000000}">
      <formula1>"$ Amount,$Amt/Unit,$Amt/Bed,$/SF,%EGR,%EGRR,%EGCR"</formula1>
    </dataValidation>
  </dataValidations>
  <pageMargins left="0.25" right="0.25" top="0.75" bottom="0.75" header="0.3" footer="0.3"/>
  <pageSetup paperSize="17" scale="16" orientation="portrait" r:id="rId1"/>
  <headerFooter>
    <oddFooter>&amp;L&amp;G&amp;R&amp;A
&amp;F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0066FF"/>
  </sheetPr>
  <dimension ref="A1:FA298"/>
  <sheetViews>
    <sheetView showGridLines="0" zoomScale="80" zoomScaleNormal="80" zoomScaleSheetLayoutView="90" zoomScalePageLayoutView="70" workbookViewId="0">
      <pane xSplit="7" ySplit="3" topLeftCell="H154" activePane="bottomRight" state="frozen"/>
      <selection pane="topRight"/>
      <selection pane="bottomLeft"/>
      <selection pane="bottomRight" activeCell="G200" sqref="G200"/>
    </sheetView>
  </sheetViews>
  <sheetFormatPr defaultColWidth="8.54296875" defaultRowHeight="12.5" outlineLevelRow="2" outlineLevelCol="1"/>
  <cols>
    <col min="1" max="1" width="8.54296875" style="225" hidden="1" customWidth="1" outlineLevel="1"/>
    <col min="2" max="2" width="2.54296875" style="225" hidden="1" customWidth="1" outlineLevel="1"/>
    <col min="3" max="3" width="2.54296875" style="225" customWidth="1" collapsed="1"/>
    <col min="4" max="4" width="11.54296875" style="225" customWidth="1"/>
    <col min="5" max="5" width="10.54296875" style="225" bestFit="1" customWidth="1"/>
    <col min="6" max="6" width="50" style="225" customWidth="1"/>
    <col min="7" max="7" width="26" style="372" customWidth="1"/>
    <col min="8" max="8" width="18.54296875" style="997" customWidth="1"/>
    <col min="9" max="9" width="26" style="225" customWidth="1"/>
    <col min="10" max="12" width="15.453125" style="225" customWidth="1"/>
    <col min="13" max="13" width="17.7265625" style="225" bestFit="1" customWidth="1"/>
    <col min="14" max="14" width="17.54296875" style="225" customWidth="1"/>
    <col min="15" max="15" width="12.453125" style="225" customWidth="1"/>
    <col min="16" max="16" width="12.1796875" style="225" customWidth="1"/>
    <col min="17" max="17" width="14.1796875" style="225" customWidth="1"/>
    <col min="18" max="18" width="13.54296875" style="225" customWidth="1"/>
    <col min="19" max="19" width="65.453125" style="227" customWidth="1" outlineLevel="1"/>
    <col min="20" max="20" width="2.54296875" style="225" customWidth="1"/>
    <col min="21" max="34" width="12.54296875" style="225" hidden="1" customWidth="1" outlineLevel="1"/>
    <col min="35" max="35" width="2.54296875" style="225" customWidth="1" collapsed="1"/>
    <col min="36" max="156" width="18.54296875" style="225" customWidth="1" outlineLevel="1"/>
    <col min="157" max="157" width="11.453125" style="225" bestFit="1" customWidth="1"/>
    <col min="158" max="16384" width="8.54296875" style="225"/>
  </cols>
  <sheetData>
    <row r="1" spans="2:156" s="1039" customFormat="1" ht="49.5" customHeight="1">
      <c r="B1" s="224"/>
      <c r="C1" s="446"/>
      <c r="D1" s="2" t="str">
        <f>'Executive Summary'!$E$5&amp; " DEVELOPMENT"</f>
        <v>VERVE Chapel Hill DEVELOPMENT</v>
      </c>
      <c r="E1" s="490"/>
      <c r="F1" s="490"/>
      <c r="G1" s="1035"/>
      <c r="H1" s="490"/>
      <c r="I1" s="490"/>
      <c r="J1" s="490"/>
      <c r="K1" s="490"/>
      <c r="L1" s="490"/>
      <c r="M1" s="490"/>
      <c r="N1" s="490"/>
      <c r="O1" s="490"/>
      <c r="P1" s="490"/>
      <c r="Q1" s="1036"/>
      <c r="R1" s="490"/>
      <c r="S1" s="1037"/>
      <c r="T1" s="1772" t="s">
        <v>403</v>
      </c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1774" t="s">
        <v>404</v>
      </c>
      <c r="AJ1" s="1502">
        <v>0</v>
      </c>
      <c r="AK1" s="1384">
        <v>1</v>
      </c>
      <c r="AL1" s="1038">
        <f t="shared" ref="AL1:CW1" si="0">+AK1+1</f>
        <v>2</v>
      </c>
      <c r="AM1" s="1038">
        <f t="shared" si="0"/>
        <v>3</v>
      </c>
      <c r="AN1" s="1038">
        <f>+AM1+1</f>
        <v>4</v>
      </c>
      <c r="AO1" s="1038">
        <f t="shared" si="0"/>
        <v>5</v>
      </c>
      <c r="AP1" s="1038">
        <f t="shared" si="0"/>
        <v>6</v>
      </c>
      <c r="AQ1" s="1038">
        <f t="shared" si="0"/>
        <v>7</v>
      </c>
      <c r="AR1" s="1038">
        <f t="shared" si="0"/>
        <v>8</v>
      </c>
      <c r="AS1" s="1038">
        <f t="shared" si="0"/>
        <v>9</v>
      </c>
      <c r="AT1" s="1038">
        <f t="shared" si="0"/>
        <v>10</v>
      </c>
      <c r="AU1" s="1038">
        <f t="shared" si="0"/>
        <v>11</v>
      </c>
      <c r="AV1" s="1450">
        <f t="shared" si="0"/>
        <v>12</v>
      </c>
      <c r="AW1" s="1384">
        <f t="shared" si="0"/>
        <v>13</v>
      </c>
      <c r="AX1" s="1038">
        <f t="shared" si="0"/>
        <v>14</v>
      </c>
      <c r="AY1" s="1038">
        <f t="shared" si="0"/>
        <v>15</v>
      </c>
      <c r="AZ1" s="1038">
        <f t="shared" si="0"/>
        <v>16</v>
      </c>
      <c r="BA1" s="1038">
        <f t="shared" si="0"/>
        <v>17</v>
      </c>
      <c r="BB1" s="1038">
        <f t="shared" si="0"/>
        <v>18</v>
      </c>
      <c r="BC1" s="1038">
        <f t="shared" si="0"/>
        <v>19</v>
      </c>
      <c r="BD1" s="1038">
        <f t="shared" si="0"/>
        <v>20</v>
      </c>
      <c r="BE1" s="1038">
        <f t="shared" si="0"/>
        <v>21</v>
      </c>
      <c r="BF1" s="1038">
        <f t="shared" si="0"/>
        <v>22</v>
      </c>
      <c r="BG1" s="1038">
        <f t="shared" si="0"/>
        <v>23</v>
      </c>
      <c r="BH1" s="1450">
        <f t="shared" si="0"/>
        <v>24</v>
      </c>
      <c r="BI1" s="1384">
        <f t="shared" si="0"/>
        <v>25</v>
      </c>
      <c r="BJ1" s="1038">
        <f t="shared" si="0"/>
        <v>26</v>
      </c>
      <c r="BK1" s="1038">
        <f t="shared" si="0"/>
        <v>27</v>
      </c>
      <c r="BL1" s="1038">
        <f t="shared" si="0"/>
        <v>28</v>
      </c>
      <c r="BM1" s="1038">
        <f t="shared" si="0"/>
        <v>29</v>
      </c>
      <c r="BN1" s="1038">
        <f t="shared" si="0"/>
        <v>30</v>
      </c>
      <c r="BO1" s="1038">
        <f t="shared" si="0"/>
        <v>31</v>
      </c>
      <c r="BP1" s="1038">
        <f t="shared" si="0"/>
        <v>32</v>
      </c>
      <c r="BQ1" s="1038">
        <f t="shared" si="0"/>
        <v>33</v>
      </c>
      <c r="BR1" s="1038">
        <f t="shared" si="0"/>
        <v>34</v>
      </c>
      <c r="BS1" s="1038">
        <f t="shared" si="0"/>
        <v>35</v>
      </c>
      <c r="BT1" s="1450">
        <f t="shared" si="0"/>
        <v>36</v>
      </c>
      <c r="BU1" s="1384">
        <f t="shared" si="0"/>
        <v>37</v>
      </c>
      <c r="BV1" s="1038">
        <f t="shared" si="0"/>
        <v>38</v>
      </c>
      <c r="BW1" s="1038">
        <f t="shared" si="0"/>
        <v>39</v>
      </c>
      <c r="BX1" s="1038">
        <f t="shared" si="0"/>
        <v>40</v>
      </c>
      <c r="BY1" s="1038">
        <f t="shared" si="0"/>
        <v>41</v>
      </c>
      <c r="BZ1" s="1038">
        <f t="shared" si="0"/>
        <v>42</v>
      </c>
      <c r="CA1" s="1038">
        <f t="shared" si="0"/>
        <v>43</v>
      </c>
      <c r="CB1" s="1038">
        <f t="shared" si="0"/>
        <v>44</v>
      </c>
      <c r="CC1" s="1038">
        <f t="shared" si="0"/>
        <v>45</v>
      </c>
      <c r="CD1" s="1038">
        <f t="shared" si="0"/>
        <v>46</v>
      </c>
      <c r="CE1" s="1038">
        <f t="shared" si="0"/>
        <v>47</v>
      </c>
      <c r="CF1" s="1450">
        <f t="shared" si="0"/>
        <v>48</v>
      </c>
      <c r="CG1" s="1384">
        <f t="shared" si="0"/>
        <v>49</v>
      </c>
      <c r="CH1" s="1038">
        <f t="shared" si="0"/>
        <v>50</v>
      </c>
      <c r="CI1" s="1038">
        <f t="shared" si="0"/>
        <v>51</v>
      </c>
      <c r="CJ1" s="1038">
        <f t="shared" si="0"/>
        <v>52</v>
      </c>
      <c r="CK1" s="1038">
        <f t="shared" si="0"/>
        <v>53</v>
      </c>
      <c r="CL1" s="1038">
        <f t="shared" si="0"/>
        <v>54</v>
      </c>
      <c r="CM1" s="1038">
        <f t="shared" si="0"/>
        <v>55</v>
      </c>
      <c r="CN1" s="1038">
        <f t="shared" si="0"/>
        <v>56</v>
      </c>
      <c r="CO1" s="1038">
        <f t="shared" si="0"/>
        <v>57</v>
      </c>
      <c r="CP1" s="1038">
        <f t="shared" si="0"/>
        <v>58</v>
      </c>
      <c r="CQ1" s="1038">
        <f t="shared" si="0"/>
        <v>59</v>
      </c>
      <c r="CR1" s="1450">
        <f t="shared" si="0"/>
        <v>60</v>
      </c>
      <c r="CS1" s="1384">
        <f t="shared" si="0"/>
        <v>61</v>
      </c>
      <c r="CT1" s="1038">
        <f t="shared" si="0"/>
        <v>62</v>
      </c>
      <c r="CU1" s="1038">
        <f t="shared" si="0"/>
        <v>63</v>
      </c>
      <c r="CV1" s="1038">
        <f t="shared" si="0"/>
        <v>64</v>
      </c>
      <c r="CW1" s="1038">
        <f t="shared" si="0"/>
        <v>65</v>
      </c>
      <c r="CX1" s="1038">
        <f t="shared" ref="CX1:EZ1" si="1">+CW1+1</f>
        <v>66</v>
      </c>
      <c r="CY1" s="1038">
        <f t="shared" si="1"/>
        <v>67</v>
      </c>
      <c r="CZ1" s="1038">
        <f t="shared" si="1"/>
        <v>68</v>
      </c>
      <c r="DA1" s="1038">
        <f t="shared" si="1"/>
        <v>69</v>
      </c>
      <c r="DB1" s="1038">
        <f t="shared" si="1"/>
        <v>70</v>
      </c>
      <c r="DC1" s="1038">
        <f t="shared" si="1"/>
        <v>71</v>
      </c>
      <c r="DD1" s="1450">
        <f t="shared" si="1"/>
        <v>72</v>
      </c>
      <c r="DE1" s="1384">
        <f t="shared" si="1"/>
        <v>73</v>
      </c>
      <c r="DF1" s="1038">
        <f t="shared" si="1"/>
        <v>74</v>
      </c>
      <c r="DG1" s="1038">
        <f t="shared" si="1"/>
        <v>75</v>
      </c>
      <c r="DH1" s="1038">
        <f t="shared" si="1"/>
        <v>76</v>
      </c>
      <c r="DI1" s="1038">
        <f t="shared" si="1"/>
        <v>77</v>
      </c>
      <c r="DJ1" s="1038">
        <f t="shared" si="1"/>
        <v>78</v>
      </c>
      <c r="DK1" s="1038">
        <f t="shared" si="1"/>
        <v>79</v>
      </c>
      <c r="DL1" s="1038">
        <f t="shared" si="1"/>
        <v>80</v>
      </c>
      <c r="DM1" s="1038">
        <f t="shared" si="1"/>
        <v>81</v>
      </c>
      <c r="DN1" s="1038">
        <f t="shared" si="1"/>
        <v>82</v>
      </c>
      <c r="DO1" s="1038">
        <f t="shared" si="1"/>
        <v>83</v>
      </c>
      <c r="DP1" s="1450">
        <f t="shared" si="1"/>
        <v>84</v>
      </c>
      <c r="DQ1" s="1384">
        <f t="shared" si="1"/>
        <v>85</v>
      </c>
      <c r="DR1" s="1038">
        <f t="shared" si="1"/>
        <v>86</v>
      </c>
      <c r="DS1" s="1038">
        <f t="shared" si="1"/>
        <v>87</v>
      </c>
      <c r="DT1" s="1038">
        <f t="shared" si="1"/>
        <v>88</v>
      </c>
      <c r="DU1" s="1038">
        <f t="shared" si="1"/>
        <v>89</v>
      </c>
      <c r="DV1" s="1038">
        <f t="shared" si="1"/>
        <v>90</v>
      </c>
      <c r="DW1" s="1038">
        <f t="shared" si="1"/>
        <v>91</v>
      </c>
      <c r="DX1" s="1038">
        <f t="shared" si="1"/>
        <v>92</v>
      </c>
      <c r="DY1" s="1038">
        <f t="shared" si="1"/>
        <v>93</v>
      </c>
      <c r="DZ1" s="1038">
        <f t="shared" si="1"/>
        <v>94</v>
      </c>
      <c r="EA1" s="1038">
        <f t="shared" si="1"/>
        <v>95</v>
      </c>
      <c r="EB1" s="1450">
        <f t="shared" si="1"/>
        <v>96</v>
      </c>
      <c r="EC1" s="1384">
        <f t="shared" si="1"/>
        <v>97</v>
      </c>
      <c r="ED1" s="1038">
        <f t="shared" si="1"/>
        <v>98</v>
      </c>
      <c r="EE1" s="1038">
        <f t="shared" si="1"/>
        <v>99</v>
      </c>
      <c r="EF1" s="1038">
        <f t="shared" si="1"/>
        <v>100</v>
      </c>
      <c r="EG1" s="1038">
        <f t="shared" si="1"/>
        <v>101</v>
      </c>
      <c r="EH1" s="1038">
        <f t="shared" si="1"/>
        <v>102</v>
      </c>
      <c r="EI1" s="1038">
        <f t="shared" si="1"/>
        <v>103</v>
      </c>
      <c r="EJ1" s="1038">
        <f t="shared" si="1"/>
        <v>104</v>
      </c>
      <c r="EK1" s="1038">
        <f t="shared" si="1"/>
        <v>105</v>
      </c>
      <c r="EL1" s="1038">
        <f t="shared" si="1"/>
        <v>106</v>
      </c>
      <c r="EM1" s="1038">
        <f t="shared" si="1"/>
        <v>107</v>
      </c>
      <c r="EN1" s="1450">
        <f t="shared" si="1"/>
        <v>108</v>
      </c>
      <c r="EO1" s="1384">
        <f t="shared" si="1"/>
        <v>109</v>
      </c>
      <c r="EP1" s="1038">
        <f t="shared" si="1"/>
        <v>110</v>
      </c>
      <c r="EQ1" s="1038">
        <f t="shared" si="1"/>
        <v>111</v>
      </c>
      <c r="ER1" s="1038">
        <f t="shared" si="1"/>
        <v>112</v>
      </c>
      <c r="ES1" s="1038">
        <f t="shared" si="1"/>
        <v>113</v>
      </c>
      <c r="ET1" s="1038">
        <f t="shared" si="1"/>
        <v>114</v>
      </c>
      <c r="EU1" s="1038">
        <f t="shared" si="1"/>
        <v>115</v>
      </c>
      <c r="EV1" s="1038">
        <f t="shared" si="1"/>
        <v>116</v>
      </c>
      <c r="EW1" s="1038">
        <f t="shared" si="1"/>
        <v>117</v>
      </c>
      <c r="EX1" s="1038">
        <f t="shared" si="1"/>
        <v>118</v>
      </c>
      <c r="EY1" s="1038">
        <f t="shared" si="1"/>
        <v>119</v>
      </c>
      <c r="EZ1" s="1450">
        <f t="shared" si="1"/>
        <v>120</v>
      </c>
    </row>
    <row r="2" spans="2:156" ht="18" thickBot="1">
      <c r="B2" s="604"/>
      <c r="C2" s="224"/>
      <c r="D2" s="605"/>
      <c r="E2" s="604"/>
      <c r="F2" s="604"/>
      <c r="G2" s="606"/>
      <c r="H2" s="478"/>
      <c r="I2" s="604"/>
      <c r="J2" s="604"/>
      <c r="K2" s="604"/>
      <c r="L2" s="604"/>
      <c r="M2" s="604"/>
      <c r="N2" s="604"/>
      <c r="O2" s="604"/>
      <c r="P2" s="604"/>
      <c r="Q2" s="607"/>
      <c r="R2" s="604"/>
      <c r="S2" s="608"/>
      <c r="T2" s="1773"/>
      <c r="U2" s="604"/>
      <c r="V2" s="604"/>
      <c r="W2" s="604"/>
      <c r="X2" s="604"/>
      <c r="Y2" s="604"/>
      <c r="Z2" s="604"/>
      <c r="AA2" s="604"/>
      <c r="AB2" s="604"/>
      <c r="AC2" s="604"/>
      <c r="AD2" s="604"/>
      <c r="AE2" s="604"/>
      <c r="AF2" s="604"/>
      <c r="AG2" s="604"/>
      <c r="AH2" s="604"/>
      <c r="AI2" s="1775"/>
      <c r="AJ2" s="609">
        <v>0</v>
      </c>
      <c r="AK2" s="610">
        <v>1</v>
      </c>
      <c r="AL2" s="1503">
        <v>1</v>
      </c>
      <c r="AM2" s="1503">
        <v>1</v>
      </c>
      <c r="AN2" s="1503">
        <v>1</v>
      </c>
      <c r="AO2" s="1503">
        <v>1</v>
      </c>
      <c r="AP2" s="1503">
        <v>1</v>
      </c>
      <c r="AQ2" s="1503">
        <v>1</v>
      </c>
      <c r="AR2" s="1503">
        <v>1</v>
      </c>
      <c r="AS2" s="1503">
        <v>1</v>
      </c>
      <c r="AT2" s="1503">
        <v>1</v>
      </c>
      <c r="AU2" s="1503">
        <v>1</v>
      </c>
      <c r="AV2" s="611">
        <v>1</v>
      </c>
      <c r="AW2" s="610">
        <f>+AK2+1</f>
        <v>2</v>
      </c>
      <c r="AX2" s="1503">
        <f>+AL2+1</f>
        <v>2</v>
      </c>
      <c r="AY2" s="1503">
        <f>+AM2+1</f>
        <v>2</v>
      </c>
      <c r="AZ2" s="1503">
        <f t="shared" ref="AZ2:DK2" si="2">+AN2+1</f>
        <v>2</v>
      </c>
      <c r="BA2" s="1503">
        <f t="shared" si="2"/>
        <v>2</v>
      </c>
      <c r="BB2" s="1503">
        <f t="shared" si="2"/>
        <v>2</v>
      </c>
      <c r="BC2" s="1503">
        <f t="shared" si="2"/>
        <v>2</v>
      </c>
      <c r="BD2" s="1503">
        <f t="shared" si="2"/>
        <v>2</v>
      </c>
      <c r="BE2" s="1503">
        <f t="shared" si="2"/>
        <v>2</v>
      </c>
      <c r="BF2" s="1503">
        <f t="shared" si="2"/>
        <v>2</v>
      </c>
      <c r="BG2" s="1503">
        <f t="shared" si="2"/>
        <v>2</v>
      </c>
      <c r="BH2" s="611">
        <f t="shared" si="2"/>
        <v>2</v>
      </c>
      <c r="BI2" s="610">
        <f t="shared" si="2"/>
        <v>3</v>
      </c>
      <c r="BJ2" s="1503">
        <f t="shared" si="2"/>
        <v>3</v>
      </c>
      <c r="BK2" s="1503">
        <f t="shared" si="2"/>
        <v>3</v>
      </c>
      <c r="BL2" s="1503">
        <f t="shared" si="2"/>
        <v>3</v>
      </c>
      <c r="BM2" s="1503">
        <f t="shared" si="2"/>
        <v>3</v>
      </c>
      <c r="BN2" s="1503">
        <f t="shared" si="2"/>
        <v>3</v>
      </c>
      <c r="BO2" s="1503">
        <f t="shared" si="2"/>
        <v>3</v>
      </c>
      <c r="BP2" s="1503">
        <f t="shared" si="2"/>
        <v>3</v>
      </c>
      <c r="BQ2" s="1503">
        <f t="shared" si="2"/>
        <v>3</v>
      </c>
      <c r="BR2" s="1503">
        <f t="shared" si="2"/>
        <v>3</v>
      </c>
      <c r="BS2" s="1503">
        <f t="shared" si="2"/>
        <v>3</v>
      </c>
      <c r="BT2" s="611">
        <f t="shared" si="2"/>
        <v>3</v>
      </c>
      <c r="BU2" s="610">
        <f t="shared" si="2"/>
        <v>4</v>
      </c>
      <c r="BV2" s="1503">
        <f t="shared" si="2"/>
        <v>4</v>
      </c>
      <c r="BW2" s="1503">
        <f t="shared" si="2"/>
        <v>4</v>
      </c>
      <c r="BX2" s="1503">
        <f t="shared" si="2"/>
        <v>4</v>
      </c>
      <c r="BY2" s="1503">
        <f t="shared" si="2"/>
        <v>4</v>
      </c>
      <c r="BZ2" s="1503">
        <f t="shared" si="2"/>
        <v>4</v>
      </c>
      <c r="CA2" s="1503">
        <f t="shared" si="2"/>
        <v>4</v>
      </c>
      <c r="CB2" s="1503">
        <f t="shared" si="2"/>
        <v>4</v>
      </c>
      <c r="CC2" s="1503">
        <f t="shared" si="2"/>
        <v>4</v>
      </c>
      <c r="CD2" s="1503">
        <f t="shared" si="2"/>
        <v>4</v>
      </c>
      <c r="CE2" s="1503">
        <f t="shared" si="2"/>
        <v>4</v>
      </c>
      <c r="CF2" s="611">
        <f t="shared" si="2"/>
        <v>4</v>
      </c>
      <c r="CG2" s="610">
        <f t="shared" si="2"/>
        <v>5</v>
      </c>
      <c r="CH2" s="1503">
        <f t="shared" si="2"/>
        <v>5</v>
      </c>
      <c r="CI2" s="1503">
        <f t="shared" si="2"/>
        <v>5</v>
      </c>
      <c r="CJ2" s="1503">
        <f t="shared" si="2"/>
        <v>5</v>
      </c>
      <c r="CK2" s="1503">
        <f t="shared" si="2"/>
        <v>5</v>
      </c>
      <c r="CL2" s="1503">
        <f t="shared" si="2"/>
        <v>5</v>
      </c>
      <c r="CM2" s="1503">
        <f t="shared" si="2"/>
        <v>5</v>
      </c>
      <c r="CN2" s="1503">
        <f t="shared" si="2"/>
        <v>5</v>
      </c>
      <c r="CO2" s="1503">
        <f t="shared" si="2"/>
        <v>5</v>
      </c>
      <c r="CP2" s="1503">
        <f t="shared" si="2"/>
        <v>5</v>
      </c>
      <c r="CQ2" s="1503">
        <f t="shared" si="2"/>
        <v>5</v>
      </c>
      <c r="CR2" s="611">
        <f t="shared" si="2"/>
        <v>5</v>
      </c>
      <c r="CS2" s="610">
        <f t="shared" si="2"/>
        <v>6</v>
      </c>
      <c r="CT2" s="1503">
        <f t="shared" si="2"/>
        <v>6</v>
      </c>
      <c r="CU2" s="1503">
        <f t="shared" si="2"/>
        <v>6</v>
      </c>
      <c r="CV2" s="1503">
        <f t="shared" si="2"/>
        <v>6</v>
      </c>
      <c r="CW2" s="1503">
        <f t="shared" si="2"/>
        <v>6</v>
      </c>
      <c r="CX2" s="1503">
        <f t="shared" si="2"/>
        <v>6</v>
      </c>
      <c r="CY2" s="1503">
        <f t="shared" si="2"/>
        <v>6</v>
      </c>
      <c r="CZ2" s="1503">
        <f t="shared" si="2"/>
        <v>6</v>
      </c>
      <c r="DA2" s="1503">
        <f t="shared" si="2"/>
        <v>6</v>
      </c>
      <c r="DB2" s="1503">
        <f t="shared" si="2"/>
        <v>6</v>
      </c>
      <c r="DC2" s="1503">
        <f t="shared" si="2"/>
        <v>6</v>
      </c>
      <c r="DD2" s="611">
        <f t="shared" si="2"/>
        <v>6</v>
      </c>
      <c r="DE2" s="610">
        <f t="shared" si="2"/>
        <v>7</v>
      </c>
      <c r="DF2" s="1503">
        <f t="shared" si="2"/>
        <v>7</v>
      </c>
      <c r="DG2" s="1503">
        <f t="shared" si="2"/>
        <v>7</v>
      </c>
      <c r="DH2" s="1503">
        <f t="shared" si="2"/>
        <v>7</v>
      </c>
      <c r="DI2" s="1503">
        <f t="shared" si="2"/>
        <v>7</v>
      </c>
      <c r="DJ2" s="1503">
        <f t="shared" si="2"/>
        <v>7</v>
      </c>
      <c r="DK2" s="1503">
        <f t="shared" si="2"/>
        <v>7</v>
      </c>
      <c r="DL2" s="1503">
        <f t="shared" ref="DL2:EZ2" si="3">+CZ2+1</f>
        <v>7</v>
      </c>
      <c r="DM2" s="1503">
        <f t="shared" si="3"/>
        <v>7</v>
      </c>
      <c r="DN2" s="1503">
        <f t="shared" si="3"/>
        <v>7</v>
      </c>
      <c r="DO2" s="1503">
        <f t="shared" si="3"/>
        <v>7</v>
      </c>
      <c r="DP2" s="611">
        <f t="shared" si="3"/>
        <v>7</v>
      </c>
      <c r="DQ2" s="610">
        <f t="shared" si="3"/>
        <v>8</v>
      </c>
      <c r="DR2" s="1503">
        <f t="shared" si="3"/>
        <v>8</v>
      </c>
      <c r="DS2" s="1503">
        <f t="shared" si="3"/>
        <v>8</v>
      </c>
      <c r="DT2" s="1503">
        <f t="shared" si="3"/>
        <v>8</v>
      </c>
      <c r="DU2" s="1503">
        <f t="shared" si="3"/>
        <v>8</v>
      </c>
      <c r="DV2" s="1503">
        <f t="shared" si="3"/>
        <v>8</v>
      </c>
      <c r="DW2" s="1503">
        <f t="shared" si="3"/>
        <v>8</v>
      </c>
      <c r="DX2" s="1503">
        <f t="shared" si="3"/>
        <v>8</v>
      </c>
      <c r="DY2" s="1503">
        <f t="shared" si="3"/>
        <v>8</v>
      </c>
      <c r="DZ2" s="1503">
        <f t="shared" si="3"/>
        <v>8</v>
      </c>
      <c r="EA2" s="1503">
        <f t="shared" si="3"/>
        <v>8</v>
      </c>
      <c r="EB2" s="611">
        <f t="shared" si="3"/>
        <v>8</v>
      </c>
      <c r="EC2" s="610">
        <f t="shared" si="3"/>
        <v>9</v>
      </c>
      <c r="ED2" s="1503">
        <f t="shared" si="3"/>
        <v>9</v>
      </c>
      <c r="EE2" s="1503">
        <f t="shared" si="3"/>
        <v>9</v>
      </c>
      <c r="EF2" s="1503">
        <f t="shared" si="3"/>
        <v>9</v>
      </c>
      <c r="EG2" s="1503">
        <f t="shared" si="3"/>
        <v>9</v>
      </c>
      <c r="EH2" s="1503">
        <f t="shared" si="3"/>
        <v>9</v>
      </c>
      <c r="EI2" s="1503">
        <f t="shared" si="3"/>
        <v>9</v>
      </c>
      <c r="EJ2" s="1503">
        <f t="shared" si="3"/>
        <v>9</v>
      </c>
      <c r="EK2" s="1503">
        <f t="shared" si="3"/>
        <v>9</v>
      </c>
      <c r="EL2" s="1503">
        <f t="shared" si="3"/>
        <v>9</v>
      </c>
      <c r="EM2" s="1503">
        <f t="shared" si="3"/>
        <v>9</v>
      </c>
      <c r="EN2" s="611">
        <f t="shared" si="3"/>
        <v>9</v>
      </c>
      <c r="EO2" s="610">
        <f t="shared" si="3"/>
        <v>10</v>
      </c>
      <c r="EP2" s="1503">
        <f t="shared" si="3"/>
        <v>10</v>
      </c>
      <c r="EQ2" s="1503">
        <f t="shared" si="3"/>
        <v>10</v>
      </c>
      <c r="ER2" s="1503">
        <f t="shared" si="3"/>
        <v>10</v>
      </c>
      <c r="ES2" s="1503">
        <f t="shared" si="3"/>
        <v>10</v>
      </c>
      <c r="ET2" s="1503">
        <f t="shared" si="3"/>
        <v>10</v>
      </c>
      <c r="EU2" s="1503">
        <f t="shared" si="3"/>
        <v>10</v>
      </c>
      <c r="EV2" s="1503">
        <f t="shared" si="3"/>
        <v>10</v>
      </c>
      <c r="EW2" s="1503">
        <f t="shared" si="3"/>
        <v>10</v>
      </c>
      <c r="EX2" s="1503">
        <f t="shared" si="3"/>
        <v>10</v>
      </c>
      <c r="EY2" s="1503">
        <f t="shared" si="3"/>
        <v>10</v>
      </c>
      <c r="EZ2" s="611">
        <f t="shared" si="3"/>
        <v>10</v>
      </c>
    </row>
    <row r="3" spans="2:156" ht="17.5">
      <c r="B3" s="8"/>
      <c r="C3" s="224"/>
      <c r="D3" s="612"/>
      <c r="E3" s="8"/>
      <c r="F3" s="8"/>
      <c r="G3" s="606"/>
      <c r="H3" s="478"/>
      <c r="I3" s="8"/>
      <c r="J3" s="8"/>
      <c r="K3" s="8"/>
      <c r="L3" s="8"/>
      <c r="M3" s="8"/>
      <c r="N3" s="8"/>
      <c r="O3" s="8"/>
      <c r="P3" s="8"/>
      <c r="Q3" s="613"/>
      <c r="R3" s="8"/>
      <c r="S3" s="608"/>
      <c r="T3" s="1773"/>
      <c r="U3" s="1383"/>
      <c r="V3" s="1383"/>
      <c r="W3" s="1383"/>
      <c r="X3" s="1383"/>
      <c r="Y3" s="1383"/>
      <c r="Z3" s="1383"/>
      <c r="AA3" s="1383"/>
      <c r="AB3" s="1383"/>
      <c r="AC3" s="1383"/>
      <c r="AD3" s="1383"/>
      <c r="AE3" s="1383"/>
      <c r="AF3" s="1383"/>
      <c r="AG3" s="1383"/>
      <c r="AH3" s="1383"/>
      <c r="AI3" s="1775"/>
      <c r="AJ3" s="614">
        <f>StartDate-1</f>
        <v>46752</v>
      </c>
      <c r="AK3" s="1385">
        <f>EOMONTH(StartDate,0)</f>
        <v>46783</v>
      </c>
      <c r="AL3" s="1385">
        <f>EOMONTH(AK3,1)</f>
        <v>46812</v>
      </c>
      <c r="AM3" s="1385">
        <f t="shared" ref="AM3:CX3" si="4">EOMONTH(AL3,1)</f>
        <v>46843</v>
      </c>
      <c r="AN3" s="1385">
        <f>EOMONTH(AM3,1)</f>
        <v>46873</v>
      </c>
      <c r="AO3" s="1385">
        <f t="shared" si="4"/>
        <v>46904</v>
      </c>
      <c r="AP3" s="1385">
        <f t="shared" si="4"/>
        <v>46934</v>
      </c>
      <c r="AQ3" s="1385">
        <f t="shared" si="4"/>
        <v>46965</v>
      </c>
      <c r="AR3" s="1385">
        <f t="shared" si="4"/>
        <v>46996</v>
      </c>
      <c r="AS3" s="1385">
        <f t="shared" si="4"/>
        <v>47026</v>
      </c>
      <c r="AT3" s="1385">
        <f t="shared" si="4"/>
        <v>47057</v>
      </c>
      <c r="AU3" s="1385">
        <f t="shared" si="4"/>
        <v>47087</v>
      </c>
      <c r="AV3" s="1385">
        <f t="shared" si="4"/>
        <v>47118</v>
      </c>
      <c r="AW3" s="1385">
        <f t="shared" si="4"/>
        <v>47149</v>
      </c>
      <c r="AX3" s="1385">
        <f t="shared" si="4"/>
        <v>47177</v>
      </c>
      <c r="AY3" s="1385">
        <f t="shared" si="4"/>
        <v>47208</v>
      </c>
      <c r="AZ3" s="1385">
        <f t="shared" si="4"/>
        <v>47238</v>
      </c>
      <c r="BA3" s="1385">
        <f t="shared" si="4"/>
        <v>47269</v>
      </c>
      <c r="BB3" s="1385">
        <f t="shared" si="4"/>
        <v>47299</v>
      </c>
      <c r="BC3" s="1385">
        <f t="shared" si="4"/>
        <v>47330</v>
      </c>
      <c r="BD3" s="1385">
        <f t="shared" si="4"/>
        <v>47361</v>
      </c>
      <c r="BE3" s="1385">
        <f t="shared" si="4"/>
        <v>47391</v>
      </c>
      <c r="BF3" s="1385">
        <f t="shared" si="4"/>
        <v>47422</v>
      </c>
      <c r="BG3" s="1385">
        <f t="shared" si="4"/>
        <v>47452</v>
      </c>
      <c r="BH3" s="1385">
        <f t="shared" si="4"/>
        <v>47483</v>
      </c>
      <c r="BI3" s="1385">
        <f t="shared" si="4"/>
        <v>47514</v>
      </c>
      <c r="BJ3" s="1385">
        <f t="shared" si="4"/>
        <v>47542</v>
      </c>
      <c r="BK3" s="1385">
        <f t="shared" si="4"/>
        <v>47573</v>
      </c>
      <c r="BL3" s="1385">
        <f t="shared" si="4"/>
        <v>47603</v>
      </c>
      <c r="BM3" s="1385">
        <f t="shared" si="4"/>
        <v>47634</v>
      </c>
      <c r="BN3" s="1385">
        <f t="shared" si="4"/>
        <v>47664</v>
      </c>
      <c r="BO3" s="1385">
        <f t="shared" si="4"/>
        <v>47695</v>
      </c>
      <c r="BP3" s="1385">
        <f t="shared" si="4"/>
        <v>47726</v>
      </c>
      <c r="BQ3" s="1385">
        <f t="shared" si="4"/>
        <v>47756</v>
      </c>
      <c r="BR3" s="1385">
        <f t="shared" si="4"/>
        <v>47787</v>
      </c>
      <c r="BS3" s="1385">
        <f t="shared" si="4"/>
        <v>47817</v>
      </c>
      <c r="BT3" s="1385">
        <f t="shared" si="4"/>
        <v>47848</v>
      </c>
      <c r="BU3" s="1385">
        <f t="shared" si="4"/>
        <v>47879</v>
      </c>
      <c r="BV3" s="1385">
        <f t="shared" si="4"/>
        <v>47907</v>
      </c>
      <c r="BW3" s="1385">
        <f t="shared" si="4"/>
        <v>47938</v>
      </c>
      <c r="BX3" s="1385">
        <f t="shared" si="4"/>
        <v>47968</v>
      </c>
      <c r="BY3" s="1385">
        <f t="shared" si="4"/>
        <v>47999</v>
      </c>
      <c r="BZ3" s="1385">
        <f t="shared" si="4"/>
        <v>48029</v>
      </c>
      <c r="CA3" s="1385">
        <f t="shared" si="4"/>
        <v>48060</v>
      </c>
      <c r="CB3" s="1385">
        <f t="shared" si="4"/>
        <v>48091</v>
      </c>
      <c r="CC3" s="1385">
        <f t="shared" si="4"/>
        <v>48121</v>
      </c>
      <c r="CD3" s="1385">
        <f t="shared" si="4"/>
        <v>48152</v>
      </c>
      <c r="CE3" s="1385">
        <f t="shared" si="4"/>
        <v>48182</v>
      </c>
      <c r="CF3" s="1385">
        <f t="shared" si="4"/>
        <v>48213</v>
      </c>
      <c r="CG3" s="1385">
        <f t="shared" si="4"/>
        <v>48244</v>
      </c>
      <c r="CH3" s="1385">
        <f t="shared" si="4"/>
        <v>48273</v>
      </c>
      <c r="CI3" s="1385">
        <f t="shared" si="4"/>
        <v>48304</v>
      </c>
      <c r="CJ3" s="1385">
        <f t="shared" si="4"/>
        <v>48334</v>
      </c>
      <c r="CK3" s="1385">
        <f t="shared" si="4"/>
        <v>48365</v>
      </c>
      <c r="CL3" s="1385">
        <f t="shared" si="4"/>
        <v>48395</v>
      </c>
      <c r="CM3" s="1385">
        <f t="shared" si="4"/>
        <v>48426</v>
      </c>
      <c r="CN3" s="1385">
        <f t="shared" si="4"/>
        <v>48457</v>
      </c>
      <c r="CO3" s="1385">
        <f t="shared" si="4"/>
        <v>48487</v>
      </c>
      <c r="CP3" s="1385">
        <f t="shared" si="4"/>
        <v>48518</v>
      </c>
      <c r="CQ3" s="1385">
        <f t="shared" si="4"/>
        <v>48548</v>
      </c>
      <c r="CR3" s="1385">
        <f t="shared" si="4"/>
        <v>48579</v>
      </c>
      <c r="CS3" s="1385">
        <f t="shared" si="4"/>
        <v>48610</v>
      </c>
      <c r="CT3" s="1385">
        <f t="shared" si="4"/>
        <v>48638</v>
      </c>
      <c r="CU3" s="1385">
        <f t="shared" si="4"/>
        <v>48669</v>
      </c>
      <c r="CV3" s="1385">
        <f t="shared" si="4"/>
        <v>48699</v>
      </c>
      <c r="CW3" s="1385">
        <f t="shared" si="4"/>
        <v>48730</v>
      </c>
      <c r="CX3" s="1385">
        <f t="shared" si="4"/>
        <v>48760</v>
      </c>
      <c r="CY3" s="1385">
        <f t="shared" ref="CY3:EZ3" si="5">EOMONTH(CX3,1)</f>
        <v>48791</v>
      </c>
      <c r="CZ3" s="1385">
        <f t="shared" si="5"/>
        <v>48822</v>
      </c>
      <c r="DA3" s="1385">
        <f t="shared" si="5"/>
        <v>48852</v>
      </c>
      <c r="DB3" s="1385">
        <f t="shared" si="5"/>
        <v>48883</v>
      </c>
      <c r="DC3" s="1385">
        <f t="shared" si="5"/>
        <v>48913</v>
      </c>
      <c r="DD3" s="1385">
        <f t="shared" si="5"/>
        <v>48944</v>
      </c>
      <c r="DE3" s="1385">
        <f t="shared" si="5"/>
        <v>48975</v>
      </c>
      <c r="DF3" s="1385">
        <f t="shared" si="5"/>
        <v>49003</v>
      </c>
      <c r="DG3" s="1385">
        <f t="shared" si="5"/>
        <v>49034</v>
      </c>
      <c r="DH3" s="1385">
        <f t="shared" si="5"/>
        <v>49064</v>
      </c>
      <c r="DI3" s="1385">
        <f t="shared" si="5"/>
        <v>49095</v>
      </c>
      <c r="DJ3" s="1385">
        <f t="shared" si="5"/>
        <v>49125</v>
      </c>
      <c r="DK3" s="1385">
        <f t="shared" si="5"/>
        <v>49156</v>
      </c>
      <c r="DL3" s="1385">
        <f t="shared" si="5"/>
        <v>49187</v>
      </c>
      <c r="DM3" s="1385">
        <f t="shared" si="5"/>
        <v>49217</v>
      </c>
      <c r="DN3" s="1385">
        <f t="shared" si="5"/>
        <v>49248</v>
      </c>
      <c r="DO3" s="1385">
        <f t="shared" si="5"/>
        <v>49278</v>
      </c>
      <c r="DP3" s="1385">
        <f t="shared" si="5"/>
        <v>49309</v>
      </c>
      <c r="DQ3" s="1385">
        <f t="shared" si="5"/>
        <v>49340</v>
      </c>
      <c r="DR3" s="1385">
        <f t="shared" si="5"/>
        <v>49368</v>
      </c>
      <c r="DS3" s="1385">
        <f t="shared" si="5"/>
        <v>49399</v>
      </c>
      <c r="DT3" s="1385">
        <f t="shared" si="5"/>
        <v>49429</v>
      </c>
      <c r="DU3" s="1385">
        <f t="shared" si="5"/>
        <v>49460</v>
      </c>
      <c r="DV3" s="1385">
        <f t="shared" si="5"/>
        <v>49490</v>
      </c>
      <c r="DW3" s="1385">
        <f t="shared" si="5"/>
        <v>49521</v>
      </c>
      <c r="DX3" s="1385">
        <f t="shared" si="5"/>
        <v>49552</v>
      </c>
      <c r="DY3" s="1385">
        <f t="shared" si="5"/>
        <v>49582</v>
      </c>
      <c r="DZ3" s="1385">
        <f t="shared" si="5"/>
        <v>49613</v>
      </c>
      <c r="EA3" s="1385">
        <f t="shared" si="5"/>
        <v>49643</v>
      </c>
      <c r="EB3" s="1385">
        <f t="shared" si="5"/>
        <v>49674</v>
      </c>
      <c r="EC3" s="1385">
        <f t="shared" si="5"/>
        <v>49705</v>
      </c>
      <c r="ED3" s="1385">
        <f t="shared" si="5"/>
        <v>49734</v>
      </c>
      <c r="EE3" s="1385">
        <f t="shared" si="5"/>
        <v>49765</v>
      </c>
      <c r="EF3" s="1385">
        <f t="shared" si="5"/>
        <v>49795</v>
      </c>
      <c r="EG3" s="1385">
        <f t="shared" si="5"/>
        <v>49826</v>
      </c>
      <c r="EH3" s="1385">
        <f t="shared" si="5"/>
        <v>49856</v>
      </c>
      <c r="EI3" s="1385">
        <f t="shared" si="5"/>
        <v>49887</v>
      </c>
      <c r="EJ3" s="1385">
        <f t="shared" si="5"/>
        <v>49918</v>
      </c>
      <c r="EK3" s="1385">
        <f t="shared" si="5"/>
        <v>49948</v>
      </c>
      <c r="EL3" s="1385">
        <f t="shared" si="5"/>
        <v>49979</v>
      </c>
      <c r="EM3" s="1385">
        <f t="shared" si="5"/>
        <v>50009</v>
      </c>
      <c r="EN3" s="1385">
        <f t="shared" si="5"/>
        <v>50040</v>
      </c>
      <c r="EO3" s="1385">
        <f t="shared" si="5"/>
        <v>50071</v>
      </c>
      <c r="EP3" s="1385">
        <f t="shared" si="5"/>
        <v>50099</v>
      </c>
      <c r="EQ3" s="1385">
        <f t="shared" si="5"/>
        <v>50130</v>
      </c>
      <c r="ER3" s="1385">
        <f t="shared" si="5"/>
        <v>50160</v>
      </c>
      <c r="ES3" s="1385">
        <f t="shared" si="5"/>
        <v>50191</v>
      </c>
      <c r="ET3" s="1385">
        <f t="shared" si="5"/>
        <v>50221</v>
      </c>
      <c r="EU3" s="1385">
        <f t="shared" si="5"/>
        <v>50252</v>
      </c>
      <c r="EV3" s="1385">
        <f t="shared" si="5"/>
        <v>50283</v>
      </c>
      <c r="EW3" s="1385">
        <f t="shared" si="5"/>
        <v>50313</v>
      </c>
      <c r="EX3" s="1385">
        <f t="shared" si="5"/>
        <v>50344</v>
      </c>
      <c r="EY3" s="1385">
        <f t="shared" si="5"/>
        <v>50374</v>
      </c>
      <c r="EZ3" s="1385">
        <f t="shared" si="5"/>
        <v>50405</v>
      </c>
    </row>
    <row r="4" spans="2:156" s="242" customFormat="1" ht="18" outlineLevel="2" thickBot="1">
      <c r="C4" s="224"/>
      <c r="G4" s="615"/>
      <c r="H4" s="982"/>
      <c r="Q4" s="616"/>
      <c r="S4" s="227"/>
      <c r="AK4" s="1309"/>
      <c r="AV4" s="617"/>
      <c r="AW4" s="1309"/>
      <c r="BH4" s="617"/>
      <c r="BI4" s="1309"/>
      <c r="BT4" s="617"/>
      <c r="BU4" s="1309"/>
      <c r="CF4" s="617"/>
      <c r="CG4" s="1309"/>
      <c r="CR4" s="617"/>
      <c r="CS4" s="1309"/>
      <c r="DD4" s="617"/>
      <c r="DE4" s="1309"/>
      <c r="DP4" s="617"/>
      <c r="DQ4" s="1309"/>
      <c r="EB4" s="617"/>
      <c r="EC4" s="1309"/>
      <c r="EN4" s="617"/>
      <c r="EO4" s="1309"/>
      <c r="EZ4" s="617"/>
    </row>
    <row r="5" spans="2:156" s="229" customFormat="1" ht="18" thickBot="1">
      <c r="C5" s="224"/>
      <c r="D5" s="230" t="s">
        <v>405</v>
      </c>
      <c r="E5" s="1386"/>
      <c r="F5" s="1386"/>
      <c r="G5" s="1387"/>
      <c r="H5" s="1388"/>
      <c r="J5" s="230" t="s">
        <v>406</v>
      </c>
      <c r="K5" s="1386"/>
      <c r="L5" s="1386"/>
      <c r="M5" s="1386"/>
      <c r="N5" s="1386"/>
      <c r="O5" s="1386"/>
      <c r="P5" s="1389"/>
      <c r="Q5" s="359"/>
      <c r="R5" s="359"/>
      <c r="S5" s="359"/>
      <c r="T5" s="360"/>
      <c r="AK5" s="1310"/>
      <c r="AV5" s="231"/>
      <c r="AW5" s="1310"/>
      <c r="BH5" s="231"/>
      <c r="BI5" s="1310"/>
      <c r="BT5" s="231"/>
      <c r="BU5" s="1310"/>
      <c r="CF5" s="231"/>
      <c r="CG5" s="1310"/>
      <c r="CR5" s="231"/>
      <c r="CS5" s="1310"/>
      <c r="DD5" s="231"/>
      <c r="DE5" s="1310"/>
      <c r="DP5" s="231"/>
      <c r="DQ5" s="1310"/>
      <c r="EB5" s="231"/>
      <c r="EC5" s="1310"/>
      <c r="EN5" s="231"/>
      <c r="EO5" s="1310"/>
      <c r="EZ5" s="231"/>
    </row>
    <row r="6" spans="2:156" ht="57" outlineLevel="1" thickBot="1">
      <c r="C6" s="224"/>
      <c r="D6" s="232"/>
      <c r="F6" s="233"/>
      <c r="G6" s="373"/>
      <c r="H6" s="983"/>
      <c r="J6" s="362"/>
      <c r="K6" s="1390"/>
      <c r="L6" s="1390"/>
      <c r="M6" s="363" t="s">
        <v>407</v>
      </c>
      <c r="N6" s="363" t="s">
        <v>408</v>
      </c>
      <c r="O6" s="364" t="s">
        <v>409</v>
      </c>
      <c r="P6" s="365" t="s">
        <v>410</v>
      </c>
      <c r="Q6" s="227"/>
      <c r="R6" s="227"/>
      <c r="T6" s="227"/>
      <c r="AK6" s="409"/>
      <c r="AV6" s="228"/>
      <c r="AW6" s="409"/>
      <c r="BH6" s="228"/>
      <c r="BI6" s="409"/>
      <c r="BT6" s="228"/>
      <c r="BU6" s="409"/>
      <c r="CF6" s="228"/>
      <c r="CG6" s="409"/>
      <c r="CR6" s="228"/>
      <c r="CS6" s="409"/>
      <c r="DD6" s="228"/>
      <c r="DE6" s="409"/>
      <c r="DP6" s="228"/>
      <c r="DQ6" s="409"/>
      <c r="EB6" s="228"/>
      <c r="EC6" s="409"/>
      <c r="EN6" s="228"/>
      <c r="EO6" s="409"/>
      <c r="EZ6" s="228"/>
    </row>
    <row r="7" spans="2:156" ht="17.5" outlineLevel="1">
      <c r="C7" s="224"/>
      <c r="D7" s="234" t="s">
        <v>411</v>
      </c>
      <c r="E7" s="233"/>
      <c r="F7" s="233"/>
      <c r="G7" s="373"/>
      <c r="H7" s="983"/>
      <c r="J7" s="235" t="s">
        <v>412</v>
      </c>
      <c r="K7" s="227"/>
      <c r="L7" s="227"/>
      <c r="M7" s="238">
        <f>+StartDate</f>
        <v>46753</v>
      </c>
      <c r="N7" s="1223">
        <v>1</v>
      </c>
      <c r="O7" s="1740">
        <v>1</v>
      </c>
      <c r="P7" s="236">
        <f>MAX(0,N7+O7-1)</f>
        <v>1</v>
      </c>
      <c r="Q7" s="227"/>
      <c r="R7" s="227"/>
      <c r="T7" s="227"/>
      <c r="AK7" s="409"/>
      <c r="AV7" s="228"/>
      <c r="AW7" s="409"/>
      <c r="BH7" s="228"/>
      <c r="BI7" s="409"/>
      <c r="BT7" s="228"/>
      <c r="BU7" s="409"/>
      <c r="CF7" s="228"/>
      <c r="CG7" s="409"/>
      <c r="CR7" s="228"/>
      <c r="CS7" s="409"/>
      <c r="DD7" s="228"/>
      <c r="DE7" s="409"/>
      <c r="DP7" s="228"/>
      <c r="DQ7" s="409"/>
      <c r="EB7" s="228"/>
      <c r="EC7" s="409"/>
      <c r="EN7" s="228"/>
      <c r="EO7" s="409"/>
      <c r="EZ7" s="228"/>
    </row>
    <row r="8" spans="2:156" ht="17.5" outlineLevel="1">
      <c r="C8" s="224"/>
      <c r="D8" s="235"/>
      <c r="E8" s="237" t="s">
        <v>413</v>
      </c>
      <c r="F8" s="237"/>
      <c r="H8" s="1006">
        <v>1</v>
      </c>
      <c r="J8" s="235" t="s">
        <v>414</v>
      </c>
      <c r="K8" s="227"/>
      <c r="L8" s="227"/>
      <c r="M8" s="238">
        <f>DATE(YEAR(M7),MONTH(M7)+O7,DAY(M7))</f>
        <v>46784</v>
      </c>
      <c r="N8" s="239">
        <f>P7+1</f>
        <v>2</v>
      </c>
      <c r="O8" s="1741">
        <v>30</v>
      </c>
      <c r="P8" s="240">
        <f>MAX(0,N8+O8-1)</f>
        <v>31</v>
      </c>
      <c r="Q8" s="227"/>
      <c r="R8" s="227"/>
      <c r="T8" s="227"/>
      <c r="AK8" s="409"/>
      <c r="AV8" s="228"/>
      <c r="AW8" s="409"/>
      <c r="BH8" s="228"/>
      <c r="BI8" s="409"/>
      <c r="BT8" s="228"/>
      <c r="BU8" s="409"/>
      <c r="CF8" s="228"/>
      <c r="CG8" s="409"/>
      <c r="CR8" s="228"/>
      <c r="CS8" s="409"/>
      <c r="DD8" s="228"/>
      <c r="DE8" s="409"/>
      <c r="DP8" s="228"/>
      <c r="DQ8" s="409"/>
      <c r="EB8" s="228"/>
      <c r="EC8" s="409"/>
      <c r="EN8" s="228"/>
      <c r="EO8" s="409"/>
      <c r="EZ8" s="228"/>
    </row>
    <row r="9" spans="2:156" ht="17.5" outlineLevel="1">
      <c r="C9" s="224"/>
      <c r="D9" s="232"/>
      <c r="E9" s="237" t="s">
        <v>415</v>
      </c>
      <c r="F9" s="237"/>
      <c r="H9" s="984">
        <f>+Units</f>
        <v>461.33501396496064</v>
      </c>
      <c r="J9" s="235" t="s">
        <v>416</v>
      </c>
      <c r="K9" s="227"/>
      <c r="L9" s="227"/>
      <c r="M9" s="238">
        <f>DATE(YEAR(M8),MONTH(M8)+O8,DAY(M8))</f>
        <v>47696</v>
      </c>
      <c r="N9" s="921">
        <f>+P8+1</f>
        <v>32</v>
      </c>
      <c r="O9" s="1741">
        <v>12</v>
      </c>
      <c r="P9" s="240">
        <f>MAX(0,N9+O9-1)</f>
        <v>43</v>
      </c>
      <c r="Q9" s="227"/>
      <c r="R9" s="227"/>
      <c r="T9" s="241"/>
      <c r="AK9" s="409"/>
      <c r="AV9" s="228"/>
      <c r="AW9" s="409"/>
      <c r="BH9" s="228"/>
      <c r="BI9" s="409"/>
      <c r="BT9" s="228"/>
      <c r="BU9" s="409"/>
      <c r="CF9" s="228"/>
      <c r="CG9" s="409"/>
      <c r="CR9" s="228"/>
      <c r="CS9" s="409"/>
      <c r="DD9" s="228"/>
      <c r="DE9" s="409"/>
      <c r="DP9" s="228"/>
      <c r="DQ9" s="409"/>
      <c r="EB9" s="228"/>
      <c r="EC9" s="409"/>
      <c r="EN9" s="228"/>
      <c r="EO9" s="409"/>
      <c r="EZ9" s="228"/>
    </row>
    <row r="10" spans="2:156" ht="17.5" outlineLevel="1">
      <c r="C10" s="224"/>
      <c r="D10" s="232"/>
      <c r="E10" s="237" t="s">
        <v>417</v>
      </c>
      <c r="F10" s="237"/>
      <c r="H10" s="984">
        <f>Assumptions!$M$22</f>
        <v>1241.4577061191917</v>
      </c>
      <c r="J10" s="235" t="s">
        <v>418</v>
      </c>
      <c r="K10" s="227"/>
      <c r="L10" s="227"/>
      <c r="M10" s="238">
        <f>DATE(YEAR(M9),MONTH(M9)+O9,DAY(M9))</f>
        <v>48061</v>
      </c>
      <c r="N10" s="921">
        <f>+P9+1</f>
        <v>44</v>
      </c>
      <c r="O10" s="1741">
        <v>12</v>
      </c>
      <c r="P10" s="240">
        <f>MAX(0,N10+O10-1)</f>
        <v>55</v>
      </c>
      <c r="Q10" s="227"/>
      <c r="R10" s="227"/>
      <c r="T10" s="227"/>
      <c r="AK10" s="409"/>
      <c r="AV10" s="228"/>
      <c r="AW10" s="409"/>
      <c r="BH10" s="228"/>
      <c r="BI10" s="409"/>
      <c r="BT10" s="228"/>
      <c r="BU10" s="409"/>
      <c r="CF10" s="228"/>
      <c r="CG10" s="409"/>
      <c r="CR10" s="228"/>
      <c r="CS10" s="409"/>
      <c r="DD10" s="228"/>
      <c r="DE10" s="409"/>
      <c r="DP10" s="228"/>
      <c r="DQ10" s="409"/>
      <c r="EB10" s="228"/>
      <c r="EC10" s="409"/>
      <c r="EN10" s="228"/>
      <c r="EO10" s="409"/>
      <c r="EZ10" s="228"/>
    </row>
    <row r="11" spans="2:156" ht="17.5" outlineLevel="1">
      <c r="C11" s="224"/>
      <c r="D11" s="232"/>
      <c r="E11" s="237" t="s">
        <v>419</v>
      </c>
      <c r="F11" s="237"/>
      <c r="H11" s="984">
        <v>502832</v>
      </c>
      <c r="I11" s="242"/>
      <c r="J11" s="235" t="s">
        <v>420</v>
      </c>
      <c r="K11" s="227"/>
      <c r="L11" s="227"/>
      <c r="M11" s="238">
        <f>DATE(YEAR(M10),MONTH(M10)+O10,DAY(M10))</f>
        <v>48427</v>
      </c>
      <c r="N11" s="239">
        <f>P10+1</f>
        <v>56</v>
      </c>
      <c r="O11" s="239">
        <f>120-N11+1</f>
        <v>65</v>
      </c>
      <c r="P11" s="240">
        <f>MAX(0,N11+O11-1)</f>
        <v>120</v>
      </c>
      <c r="Q11" s="1258"/>
      <c r="R11" s="227"/>
      <c r="T11" s="227"/>
      <c r="AK11" s="409"/>
      <c r="AV11" s="228"/>
      <c r="AW11" s="409"/>
      <c r="BH11" s="228"/>
      <c r="BI11" s="409"/>
      <c r="BT11" s="228"/>
      <c r="BU11" s="409"/>
      <c r="CF11" s="228"/>
      <c r="CG11" s="409"/>
      <c r="CR11" s="228"/>
      <c r="CS11" s="409"/>
      <c r="DD11" s="228"/>
      <c r="DE11" s="409"/>
      <c r="DP11" s="228"/>
      <c r="DQ11" s="409"/>
      <c r="EB11" s="228"/>
      <c r="EC11" s="409"/>
      <c r="EN11" s="228"/>
      <c r="EO11" s="409"/>
      <c r="EZ11" s="228"/>
    </row>
    <row r="12" spans="2:156" ht="17.5" outlineLevel="1">
      <c r="C12" s="224"/>
      <c r="D12" s="232"/>
      <c r="E12" s="237" t="s">
        <v>421</v>
      </c>
      <c r="F12" s="237"/>
      <c r="H12" s="984">
        <v>20325</v>
      </c>
      <c r="I12" s="242"/>
      <c r="J12" s="235" t="s">
        <v>422</v>
      </c>
      <c r="K12" s="227"/>
      <c r="L12" s="227"/>
      <c r="M12" s="238">
        <f>+M10-1</f>
        <v>48060</v>
      </c>
      <c r="N12" s="239">
        <f>+N10</f>
        <v>44</v>
      </c>
      <c r="P12" s="240">
        <f>+N11-1</f>
        <v>55</v>
      </c>
      <c r="Q12" s="227"/>
      <c r="R12" s="227"/>
      <c r="T12" s="227"/>
      <c r="AK12" s="409"/>
      <c r="AV12" s="228"/>
      <c r="AW12" s="409"/>
      <c r="BH12" s="228"/>
      <c r="BI12" s="409"/>
      <c r="BT12" s="228"/>
      <c r="BU12" s="409"/>
      <c r="CF12" s="228"/>
      <c r="CG12" s="409"/>
      <c r="CR12" s="228"/>
      <c r="CS12" s="409"/>
      <c r="DD12" s="228"/>
      <c r="DE12" s="409"/>
      <c r="DP12" s="228"/>
      <c r="DQ12" s="409"/>
      <c r="EB12" s="228"/>
      <c r="EC12" s="409"/>
      <c r="EN12" s="228"/>
      <c r="EO12" s="409"/>
      <c r="EZ12" s="228"/>
    </row>
    <row r="13" spans="2:156" ht="18" outlineLevel="1" thickBot="1">
      <c r="C13" s="224"/>
      <c r="D13" s="232"/>
      <c r="E13" s="237" t="s">
        <v>29</v>
      </c>
      <c r="F13" s="237"/>
      <c r="H13" s="984">
        <v>1824</v>
      </c>
      <c r="I13" s="242"/>
      <c r="J13" s="361"/>
      <c r="K13" s="1504"/>
      <c r="L13" s="1504"/>
      <c r="M13" s="1505"/>
      <c r="N13" s="1506"/>
      <c r="O13" s="1506"/>
      <c r="P13" s="1507"/>
      <c r="Q13" s="239"/>
      <c r="R13" s="239"/>
      <c r="T13" s="227"/>
      <c r="AK13" s="409"/>
      <c r="AV13" s="228"/>
      <c r="AW13" s="409"/>
      <c r="BH13" s="228"/>
      <c r="BI13" s="409"/>
      <c r="BT13" s="228"/>
      <c r="BU13" s="409"/>
      <c r="CF13" s="228"/>
      <c r="CG13" s="409"/>
      <c r="CR13" s="228"/>
      <c r="CS13" s="409"/>
      <c r="DD13" s="228"/>
      <c r="DE13" s="409"/>
      <c r="DP13" s="228"/>
      <c r="DQ13" s="409"/>
      <c r="EB13" s="228"/>
      <c r="EC13" s="409"/>
      <c r="EN13" s="228"/>
      <c r="EO13" s="409"/>
      <c r="EZ13" s="228"/>
    </row>
    <row r="14" spans="2:156" ht="17.5" outlineLevel="1">
      <c r="C14" s="224"/>
      <c r="D14" s="232"/>
      <c r="E14" s="237" t="s">
        <v>33</v>
      </c>
      <c r="F14" s="237"/>
      <c r="H14" s="984">
        <v>232842</v>
      </c>
      <c r="I14" s="242"/>
      <c r="T14" s="227"/>
      <c r="AK14" s="409"/>
      <c r="AV14" s="228"/>
      <c r="AW14" s="409"/>
      <c r="BH14" s="228"/>
      <c r="BI14" s="409"/>
      <c r="BT14" s="228"/>
      <c r="BU14" s="409"/>
      <c r="CF14" s="228"/>
      <c r="CG14" s="409"/>
      <c r="CR14" s="228"/>
      <c r="CS14" s="409"/>
      <c r="DD14" s="228"/>
      <c r="DE14" s="409"/>
      <c r="DP14" s="228"/>
      <c r="DQ14" s="409"/>
      <c r="EB14" s="228"/>
      <c r="EC14" s="409"/>
      <c r="EN14" s="228"/>
      <c r="EO14" s="409"/>
      <c r="EZ14" s="228"/>
    </row>
    <row r="15" spans="2:156" ht="17.5" outlineLevel="1">
      <c r="C15" s="224"/>
      <c r="D15" s="232"/>
      <c r="E15" s="237" t="s">
        <v>423</v>
      </c>
      <c r="F15" s="237"/>
      <c r="H15" s="984">
        <f>SUM(H11:H14)</f>
        <v>757823</v>
      </c>
      <c r="S15" s="225"/>
      <c r="T15" s="227"/>
      <c r="AK15" s="409"/>
      <c r="AV15" s="228"/>
      <c r="AW15" s="409"/>
      <c r="BH15" s="228"/>
      <c r="BI15" s="409"/>
      <c r="BT15" s="228"/>
      <c r="BU15" s="409"/>
      <c r="CF15" s="228"/>
      <c r="CG15" s="409"/>
      <c r="CR15" s="228"/>
      <c r="CS15" s="409"/>
      <c r="DD15" s="228"/>
      <c r="DE15" s="409"/>
      <c r="DP15" s="228"/>
      <c r="DQ15" s="409"/>
      <c r="EB15" s="228"/>
      <c r="EC15" s="409"/>
      <c r="EN15" s="228"/>
      <c r="EO15" s="409"/>
      <c r="EZ15" s="228"/>
    </row>
    <row r="16" spans="2:156" ht="18" outlineLevel="1" thickBot="1">
      <c r="C16" s="224"/>
      <c r="D16" s="232"/>
      <c r="E16" s="237" t="s">
        <v>424</v>
      </c>
      <c r="F16" s="237"/>
      <c r="H16" s="984">
        <f>+Assumptions!U22</f>
        <v>428715</v>
      </c>
      <c r="S16" s="225"/>
      <c r="T16" s="227"/>
      <c r="AK16" s="409"/>
      <c r="AV16" s="228"/>
      <c r="AW16" s="409"/>
      <c r="BH16" s="228"/>
      <c r="BI16" s="409"/>
      <c r="BT16" s="228"/>
      <c r="BU16" s="409"/>
      <c r="CF16" s="228"/>
      <c r="CG16" s="409"/>
      <c r="CR16" s="228"/>
      <c r="CS16" s="409"/>
      <c r="DD16" s="228"/>
      <c r="DE16" s="409"/>
      <c r="DP16" s="228"/>
      <c r="DQ16" s="409"/>
      <c r="EB16" s="228"/>
      <c r="EC16" s="409"/>
      <c r="EN16" s="228"/>
      <c r="EO16" s="409"/>
      <c r="EZ16" s="228"/>
    </row>
    <row r="17" spans="3:156" ht="18" outlineLevel="1" thickBot="1">
      <c r="C17" s="224"/>
      <c r="D17" s="232"/>
      <c r="E17" s="237" t="s">
        <v>425</v>
      </c>
      <c r="F17" s="237"/>
      <c r="H17" s="984">
        <v>0</v>
      </c>
      <c r="J17" s="243" t="s">
        <v>426</v>
      </c>
      <c r="K17" s="1391"/>
      <c r="L17" s="1391"/>
      <c r="M17" s="1391"/>
      <c r="N17" s="1392"/>
      <c r="O17" s="1392"/>
      <c r="P17" s="1393"/>
      <c r="S17" s="246"/>
      <c r="T17" s="227"/>
      <c r="AK17" s="409"/>
      <c r="AV17" s="228"/>
      <c r="AW17" s="409"/>
      <c r="BH17" s="228"/>
      <c r="BI17" s="409"/>
      <c r="BT17" s="228"/>
      <c r="BU17" s="409"/>
      <c r="CF17" s="228"/>
      <c r="CG17" s="409"/>
      <c r="CR17" s="228"/>
      <c r="CS17" s="409"/>
      <c r="DD17" s="228"/>
      <c r="DE17" s="409"/>
      <c r="DP17" s="228"/>
      <c r="DQ17" s="409"/>
      <c r="EB17" s="228"/>
      <c r="EC17" s="409"/>
      <c r="EN17" s="228"/>
      <c r="EO17" s="409"/>
      <c r="EZ17" s="228"/>
    </row>
    <row r="18" spans="3:156" ht="17.5" outlineLevel="1">
      <c r="C18" s="224"/>
      <c r="D18" s="232"/>
      <c r="E18" s="237" t="s">
        <v>427</v>
      </c>
      <c r="F18" s="237"/>
      <c r="H18" s="984">
        <f>+H285</f>
        <v>338897</v>
      </c>
      <c r="J18" s="1394" t="s">
        <v>428</v>
      </c>
      <c r="K18" s="244"/>
      <c r="L18" s="244"/>
      <c r="M18" s="244"/>
      <c r="N18" s="244"/>
      <c r="O18" s="244"/>
      <c r="P18" s="1742" t="s">
        <v>415</v>
      </c>
      <c r="S18" s="246"/>
      <c r="T18" s="227"/>
      <c r="AK18" s="409"/>
      <c r="AV18" s="228"/>
      <c r="AW18" s="409"/>
      <c r="BH18" s="228"/>
      <c r="BI18" s="409"/>
      <c r="BT18" s="228"/>
      <c r="BU18" s="409"/>
      <c r="CF18" s="228"/>
      <c r="CG18" s="409"/>
      <c r="CR18" s="228"/>
      <c r="CS18" s="409"/>
      <c r="DD18" s="228"/>
      <c r="DE18" s="409"/>
      <c r="DP18" s="228"/>
      <c r="DQ18" s="409"/>
      <c r="EB18" s="228"/>
      <c r="EC18" s="409"/>
      <c r="EN18" s="228"/>
      <c r="EO18" s="409"/>
      <c r="EZ18" s="228"/>
    </row>
    <row r="19" spans="3:156" ht="18" outlineLevel="1" thickBot="1">
      <c r="C19" s="224"/>
      <c r="D19" s="232"/>
      <c r="E19" s="237" t="s">
        <v>429</v>
      </c>
      <c r="F19" s="237"/>
      <c r="H19" s="985">
        <f>H18/43560</f>
        <v>7.7800045913682281</v>
      </c>
      <c r="J19" s="249" t="s">
        <v>430</v>
      </c>
      <c r="K19" s="1508"/>
      <c r="L19" s="1508"/>
      <c r="M19" s="1508"/>
      <c r="N19" s="1508"/>
      <c r="O19" s="1508"/>
      <c r="P19" s="1743" t="s">
        <v>431</v>
      </c>
      <c r="S19" s="246"/>
      <c r="T19" s="227"/>
      <c r="AK19" s="409"/>
      <c r="AV19" s="228"/>
      <c r="AW19" s="409"/>
      <c r="BH19" s="228"/>
      <c r="BI19" s="409"/>
      <c r="BT19" s="228"/>
      <c r="BU19" s="409"/>
      <c r="CF19" s="228"/>
      <c r="CG19" s="409"/>
      <c r="CR19" s="228"/>
      <c r="CS19" s="409"/>
      <c r="DD19" s="228"/>
      <c r="DE19" s="409"/>
      <c r="DP19" s="228"/>
      <c r="DQ19" s="409"/>
      <c r="EB19" s="228"/>
      <c r="EC19" s="409"/>
      <c r="EN19" s="228"/>
      <c r="EO19" s="409"/>
      <c r="EZ19" s="228"/>
    </row>
    <row r="20" spans="3:156" ht="17.5" outlineLevel="1">
      <c r="C20" s="224"/>
      <c r="D20" s="234" t="s">
        <v>432</v>
      </c>
      <c r="E20" s="233"/>
      <c r="F20" s="233"/>
      <c r="G20" s="373"/>
      <c r="H20" s="983"/>
      <c r="P20" s="245"/>
      <c r="Q20" s="247"/>
      <c r="R20" s="246"/>
      <c r="AK20" s="409"/>
      <c r="AV20" s="228"/>
      <c r="AW20" s="409"/>
      <c r="BH20" s="228"/>
      <c r="BI20" s="409"/>
      <c r="BT20" s="228"/>
      <c r="BU20" s="409"/>
      <c r="CF20" s="228"/>
      <c r="CG20" s="409"/>
      <c r="CR20" s="228"/>
      <c r="CS20" s="409"/>
      <c r="DD20" s="228"/>
      <c r="DE20" s="409"/>
      <c r="DP20" s="228"/>
      <c r="DQ20" s="409"/>
      <c r="EB20" s="228"/>
      <c r="EC20" s="409"/>
      <c r="EN20" s="228"/>
      <c r="EO20" s="409"/>
      <c r="EZ20" s="228"/>
    </row>
    <row r="21" spans="3:156" ht="17.5" outlineLevel="1">
      <c r="C21" s="224"/>
      <c r="D21" s="232"/>
      <c r="E21" s="237" t="s">
        <v>433</v>
      </c>
      <c r="F21" s="237"/>
      <c r="H21" s="986">
        <f>IFERROR(G40,0)</f>
        <v>25587500</v>
      </c>
      <c r="L21" s="1765"/>
      <c r="M21" s="1765"/>
      <c r="N21" s="1765"/>
      <c r="O21" s="1765"/>
      <c r="P21" s="1666"/>
      <c r="Q21" s="245"/>
      <c r="R21" s="246"/>
      <c r="AK21" s="409"/>
      <c r="AV21" s="228"/>
      <c r="AW21" s="409"/>
      <c r="BH21" s="228"/>
      <c r="BI21" s="409"/>
      <c r="BT21" s="228"/>
      <c r="BU21" s="409"/>
      <c r="CF21" s="228"/>
      <c r="CG21" s="409"/>
      <c r="CR21" s="228"/>
      <c r="CS21" s="409"/>
      <c r="DD21" s="228"/>
      <c r="DE21" s="409"/>
      <c r="DP21" s="228"/>
      <c r="DQ21" s="409"/>
      <c r="EB21" s="228"/>
      <c r="EC21" s="409"/>
      <c r="EN21" s="228"/>
      <c r="EO21" s="409"/>
      <c r="EZ21" s="228"/>
    </row>
    <row r="22" spans="3:156" ht="17.5" outlineLevel="1">
      <c r="C22" s="224"/>
      <c r="D22" s="232"/>
      <c r="E22" s="237" t="s">
        <v>434</v>
      </c>
      <c r="F22" s="237"/>
      <c r="H22" s="986">
        <f>IFERROR(G81,0)</f>
        <v>160847075.40000001</v>
      </c>
      <c r="I22" s="248" t="s">
        <v>435</v>
      </c>
      <c r="L22" s="1765"/>
      <c r="M22" s="1765"/>
      <c r="N22" s="1765"/>
      <c r="O22" s="1765"/>
      <c r="P22" s="245"/>
      <c r="Q22" s="245"/>
      <c r="R22" s="246"/>
      <c r="AK22" s="409"/>
      <c r="AV22" s="228"/>
      <c r="AW22" s="409"/>
      <c r="BH22" s="228"/>
      <c r="BI22" s="409"/>
      <c r="BT22" s="228"/>
      <c r="BU22" s="409"/>
      <c r="CF22" s="228"/>
      <c r="CG22" s="409"/>
      <c r="CR22" s="228"/>
      <c r="CS22" s="409"/>
      <c r="DD22" s="228"/>
      <c r="DE22" s="409"/>
      <c r="DP22" s="228"/>
      <c r="DQ22" s="409"/>
      <c r="EB22" s="228"/>
      <c r="EC22" s="409"/>
      <c r="EN22" s="228"/>
      <c r="EO22" s="409"/>
      <c r="EZ22" s="228"/>
    </row>
    <row r="23" spans="3:156" ht="17.5" outlineLevel="1">
      <c r="C23" s="224"/>
      <c r="D23" s="232"/>
      <c r="E23" s="237" t="s">
        <v>436</v>
      </c>
      <c r="F23" s="237"/>
      <c r="H23" s="987">
        <f>IFERROR(SUM(G69,G81),0)</f>
        <v>161622075.40000001</v>
      </c>
      <c r="I23" s="248" t="s">
        <v>437</v>
      </c>
      <c r="L23" s="1765"/>
      <c r="M23" s="1765"/>
      <c r="N23" s="1765"/>
      <c r="O23" s="1765"/>
      <c r="P23" s="245"/>
      <c r="Q23" s="245"/>
      <c r="R23" s="246"/>
      <c r="AK23" s="409"/>
      <c r="AV23" s="228"/>
      <c r="AW23" s="409"/>
      <c r="BH23" s="228"/>
      <c r="BI23" s="409"/>
      <c r="BT23" s="228"/>
      <c r="BU23" s="409"/>
      <c r="CF23" s="228"/>
      <c r="CG23" s="409"/>
      <c r="CR23" s="228"/>
      <c r="CS23" s="409"/>
      <c r="DD23" s="228"/>
      <c r="DE23" s="409"/>
      <c r="DP23" s="228"/>
      <c r="DQ23" s="409"/>
      <c r="EB23" s="228"/>
      <c r="EC23" s="409"/>
      <c r="EN23" s="228"/>
      <c r="EO23" s="409"/>
      <c r="EZ23" s="228"/>
    </row>
    <row r="24" spans="3:156" ht="17.5" outlineLevel="1">
      <c r="C24" s="224"/>
      <c r="D24" s="232"/>
      <c r="E24" s="237" t="s">
        <v>438</v>
      </c>
      <c r="F24" s="237"/>
      <c r="H24" s="987">
        <f ca="1">IFERROR(G246-G215-G231-G238-G244,0)</f>
        <v>21291595.898101784</v>
      </c>
      <c r="I24" s="248" t="s">
        <v>439</v>
      </c>
      <c r="L24" s="1765"/>
      <c r="M24" s="1765"/>
      <c r="N24" s="1765"/>
      <c r="O24" s="1765"/>
      <c r="P24" s="226"/>
      <c r="Q24" s="226"/>
      <c r="AK24" s="409"/>
      <c r="AV24" s="228"/>
      <c r="AW24" s="409"/>
      <c r="BH24" s="228"/>
      <c r="BI24" s="409"/>
      <c r="BT24" s="228"/>
      <c r="BU24" s="409"/>
      <c r="CF24" s="228"/>
      <c r="CG24" s="409"/>
      <c r="CR24" s="228"/>
      <c r="CS24" s="409"/>
      <c r="DD24" s="228"/>
      <c r="DE24" s="409"/>
      <c r="DP24" s="228"/>
      <c r="DQ24" s="409"/>
      <c r="EB24" s="228"/>
      <c r="EC24" s="409"/>
      <c r="EN24" s="228"/>
      <c r="EO24" s="409"/>
      <c r="EZ24" s="228"/>
    </row>
    <row r="25" spans="3:156" ht="17.5" outlineLevel="1">
      <c r="C25" s="224"/>
      <c r="D25" s="232"/>
      <c r="E25" s="237" t="s">
        <v>440</v>
      </c>
      <c r="F25" s="237"/>
      <c r="H25" s="987">
        <f ca="1">IFERROR(G225,0)</f>
        <v>9958874.7844740227</v>
      </c>
      <c r="L25" s="1765"/>
      <c r="M25" s="1765"/>
      <c r="N25" s="1765"/>
      <c r="O25" s="1765"/>
      <c r="P25" s="226"/>
      <c r="Q25" s="226"/>
      <c r="AK25" s="409"/>
      <c r="AV25" s="228"/>
      <c r="AW25" s="409"/>
      <c r="BH25" s="228"/>
      <c r="BI25" s="409"/>
      <c r="BT25" s="228"/>
      <c r="BU25" s="409"/>
      <c r="CF25" s="228"/>
      <c r="CG25" s="409"/>
      <c r="CR25" s="228"/>
      <c r="CS25" s="409"/>
      <c r="DD25" s="228"/>
      <c r="DE25" s="409"/>
      <c r="DP25" s="228"/>
      <c r="DQ25" s="409"/>
      <c r="EB25" s="228"/>
      <c r="EC25" s="409"/>
      <c r="EN25" s="228"/>
      <c r="EO25" s="409"/>
      <c r="EZ25" s="228"/>
    </row>
    <row r="26" spans="3:156" ht="17.5" outlineLevel="1">
      <c r="C26" s="224"/>
      <c r="D26" s="232"/>
      <c r="E26" s="237" t="s">
        <v>441</v>
      </c>
      <c r="F26" s="237"/>
      <c r="H26" s="987">
        <f ca="1">IFERROR(G256-G238,0)</f>
        <v>229763433.319462</v>
      </c>
      <c r="I26" s="248" t="s">
        <v>442</v>
      </c>
      <c r="L26" s="1765"/>
      <c r="M26" s="1765"/>
      <c r="N26" s="1765"/>
      <c r="O26" s="1765"/>
      <c r="P26" s="226"/>
      <c r="Q26" s="226"/>
      <c r="AK26" s="409"/>
      <c r="AV26" s="228"/>
      <c r="AW26" s="409"/>
      <c r="BH26" s="228"/>
      <c r="BI26" s="409"/>
      <c r="BT26" s="228"/>
      <c r="BU26" s="409"/>
      <c r="CF26" s="228"/>
      <c r="CG26" s="409"/>
      <c r="CR26" s="228"/>
      <c r="CS26" s="409"/>
      <c r="DD26" s="228"/>
      <c r="DE26" s="409"/>
      <c r="DP26" s="228"/>
      <c r="DQ26" s="409"/>
      <c r="EB26" s="228"/>
      <c r="EC26" s="409"/>
      <c r="EN26" s="228"/>
      <c r="EO26" s="409"/>
      <c r="EZ26" s="228"/>
    </row>
    <row r="27" spans="3:156" ht="17.5" outlineLevel="1">
      <c r="C27" s="224"/>
      <c r="D27" s="232"/>
      <c r="E27" s="237" t="s">
        <v>443</v>
      </c>
      <c r="F27" s="237"/>
      <c r="H27" s="987">
        <f ca="1">IFERROR(SUM(H23:H24),0)</f>
        <v>182913671.29810178</v>
      </c>
      <c r="I27" s="248" t="s">
        <v>444</v>
      </c>
      <c r="L27" s="1765"/>
      <c r="M27" s="1765"/>
      <c r="N27" s="1765"/>
      <c r="O27" s="1765"/>
      <c r="P27" s="226"/>
      <c r="Q27" s="226"/>
      <c r="AK27" s="409"/>
      <c r="AV27" s="228"/>
      <c r="AW27" s="409"/>
      <c r="BH27" s="228"/>
      <c r="BI27" s="409"/>
      <c r="BT27" s="228"/>
      <c r="BU27" s="409"/>
      <c r="CF27" s="228"/>
      <c r="CG27" s="409"/>
      <c r="CR27" s="228"/>
      <c r="CS27" s="409"/>
      <c r="DD27" s="228"/>
      <c r="DE27" s="409"/>
      <c r="DP27" s="228"/>
      <c r="DQ27" s="409"/>
      <c r="EB27" s="228"/>
      <c r="EC27" s="409"/>
      <c r="EN27" s="228"/>
      <c r="EO27" s="409"/>
      <c r="EZ27" s="228"/>
    </row>
    <row r="28" spans="3:156" ht="17.5" hidden="1" outlineLevel="1">
      <c r="C28" s="224"/>
      <c r="D28" s="232"/>
      <c r="E28" s="1744" t="s">
        <v>445</v>
      </c>
      <c r="F28" s="237"/>
      <c r="H28" s="1745">
        <v>0</v>
      </c>
      <c r="I28" s="248"/>
      <c r="L28" s="1765"/>
      <c r="M28" s="1765"/>
      <c r="N28" s="1765"/>
      <c r="O28" s="1765"/>
      <c r="P28" s="226"/>
      <c r="Q28" s="226"/>
      <c r="AK28" s="409"/>
      <c r="AV28" s="228"/>
      <c r="AW28" s="409"/>
      <c r="BH28" s="228"/>
      <c r="BI28" s="409"/>
      <c r="BT28" s="228"/>
      <c r="BU28" s="409"/>
      <c r="CF28" s="228"/>
      <c r="CG28" s="409"/>
      <c r="CR28" s="228"/>
      <c r="CS28" s="409"/>
      <c r="DD28" s="228"/>
      <c r="DE28" s="409"/>
      <c r="DP28" s="228"/>
      <c r="DQ28" s="409"/>
      <c r="EB28" s="228"/>
      <c r="EC28" s="409"/>
      <c r="EN28" s="228"/>
      <c r="EO28" s="409"/>
      <c r="EZ28" s="228"/>
    </row>
    <row r="29" spans="3:156" ht="17.5" outlineLevel="1">
      <c r="C29" s="224"/>
      <c r="D29" s="234" t="s">
        <v>446</v>
      </c>
      <c r="E29" s="233"/>
      <c r="F29" s="233"/>
      <c r="G29" s="373"/>
      <c r="H29" s="988"/>
      <c r="I29" s="248"/>
      <c r="L29" s="1765"/>
      <c r="M29" s="1765"/>
      <c r="N29" s="1765"/>
      <c r="O29" s="1765"/>
      <c r="P29" s="226"/>
      <c r="Q29" s="226"/>
      <c r="AK29" s="409"/>
      <c r="AV29" s="228"/>
      <c r="AW29" s="409"/>
      <c r="BH29" s="228"/>
      <c r="BI29" s="409"/>
      <c r="BT29" s="228"/>
      <c r="BU29" s="409"/>
      <c r="CF29" s="228"/>
      <c r="CG29" s="409"/>
      <c r="CR29" s="228"/>
      <c r="CS29" s="409"/>
      <c r="DD29" s="228"/>
      <c r="DE29" s="409"/>
      <c r="DP29" s="228"/>
      <c r="DQ29" s="409"/>
      <c r="EB29" s="228"/>
      <c r="EC29" s="409"/>
      <c r="EN29" s="228"/>
      <c r="EO29" s="409"/>
      <c r="EZ29" s="228"/>
    </row>
    <row r="30" spans="3:156" ht="17.5" outlineLevel="1">
      <c r="C30" s="224"/>
      <c r="D30" s="232"/>
      <c r="E30" s="237" t="s">
        <v>447</v>
      </c>
      <c r="F30" s="237"/>
      <c r="H30" s="987">
        <f ca="1">IFERROR($G$267,0)</f>
        <v>155320080.9239563</v>
      </c>
      <c r="I30" s="248"/>
      <c r="L30" s="1765"/>
      <c r="M30" s="1765"/>
      <c r="N30" s="1765"/>
      <c r="O30" s="1765"/>
      <c r="P30" s="226"/>
      <c r="Q30" s="226"/>
      <c r="AK30" s="409"/>
      <c r="AV30" s="228"/>
      <c r="AW30" s="409"/>
      <c r="BH30" s="228"/>
      <c r="BI30" s="409"/>
      <c r="BT30" s="228"/>
      <c r="BU30" s="409"/>
      <c r="CF30" s="228"/>
      <c r="CG30" s="409"/>
      <c r="CR30" s="228"/>
      <c r="CS30" s="409"/>
      <c r="DD30" s="228"/>
      <c r="DE30" s="409"/>
      <c r="DP30" s="228"/>
      <c r="DQ30" s="409"/>
      <c r="EB30" s="228"/>
      <c r="EC30" s="409"/>
      <c r="EN30" s="228"/>
      <c r="EO30" s="409"/>
      <c r="EZ30" s="228"/>
    </row>
    <row r="31" spans="3:156" ht="18" outlineLevel="1" thickBot="1">
      <c r="C31" s="224"/>
      <c r="D31" s="249"/>
      <c r="E31" s="1504"/>
      <c r="F31" s="1504"/>
      <c r="G31" s="1509"/>
      <c r="H31" s="1510"/>
      <c r="I31" s="248"/>
      <c r="L31" s="1765"/>
      <c r="M31" s="1765"/>
      <c r="N31" s="1765"/>
      <c r="O31" s="1765"/>
      <c r="P31" s="226"/>
      <c r="Q31" s="226"/>
      <c r="AK31" s="409"/>
      <c r="AV31" s="228"/>
      <c r="AW31" s="409"/>
      <c r="BH31" s="228"/>
      <c r="BI31" s="409"/>
      <c r="BT31" s="228"/>
      <c r="BU31" s="409"/>
      <c r="CF31" s="228"/>
      <c r="CG31" s="409"/>
      <c r="CR31" s="228"/>
      <c r="CS31" s="409"/>
      <c r="DD31" s="228"/>
      <c r="DE31" s="409"/>
      <c r="DP31" s="228"/>
      <c r="DQ31" s="409"/>
      <c r="EB31" s="228"/>
      <c r="EC31" s="409"/>
      <c r="EN31" s="228"/>
      <c r="EO31" s="409"/>
      <c r="EZ31" s="228"/>
    </row>
    <row r="32" spans="3:156" ht="18" outlineLevel="1" thickBot="1">
      <c r="C32" s="224"/>
      <c r="E32" s="369"/>
      <c r="F32" s="369"/>
      <c r="H32" s="989"/>
      <c r="I32" s="248"/>
      <c r="J32" s="226"/>
      <c r="K32" s="226"/>
      <c r="L32" s="226"/>
      <c r="M32" s="226"/>
      <c r="P32" s="226"/>
      <c r="Q32" s="226"/>
      <c r="AK32" s="409"/>
      <c r="AV32" s="228"/>
      <c r="AW32" s="409"/>
      <c r="BH32" s="228"/>
      <c r="BI32" s="409"/>
      <c r="BT32" s="228"/>
      <c r="BU32" s="409"/>
      <c r="CF32" s="228"/>
      <c r="CG32" s="409"/>
      <c r="CR32" s="228"/>
      <c r="CS32" s="409"/>
      <c r="DD32" s="228"/>
      <c r="DE32" s="409"/>
      <c r="DP32" s="228"/>
      <c r="DQ32" s="409"/>
      <c r="EB32" s="228"/>
      <c r="EC32" s="409"/>
      <c r="EN32" s="228"/>
      <c r="EO32" s="409"/>
      <c r="EZ32" s="228"/>
    </row>
    <row r="33" spans="3:156" s="250" customFormat="1" ht="29.25" hidden="1" customHeight="1" thickBot="1">
      <c r="C33" s="224"/>
      <c r="D33" s="1511"/>
      <c r="E33" s="1512"/>
      <c r="F33" s="1513"/>
      <c r="G33" s="374"/>
      <c r="H33" s="981"/>
      <c r="I33" s="1512"/>
      <c r="J33" s="1514"/>
      <c r="K33" s="1514"/>
      <c r="L33" s="1514"/>
      <c r="M33" s="1514"/>
      <c r="N33" s="1512"/>
      <c r="O33" s="1512"/>
      <c r="P33" s="1514"/>
      <c r="Q33" s="1514"/>
      <c r="R33" s="1512"/>
      <c r="S33" s="1515"/>
      <c r="U33" s="370" t="s">
        <v>100</v>
      </c>
      <c r="V33" s="298" t="s">
        <v>448</v>
      </c>
      <c r="W33" s="298" t="s">
        <v>449</v>
      </c>
      <c r="X33" s="298" t="s">
        <v>450</v>
      </c>
      <c r="Y33" s="298" t="s">
        <v>451</v>
      </c>
      <c r="Z33" s="298" t="s">
        <v>452</v>
      </c>
      <c r="AA33" s="298" t="s">
        <v>453</v>
      </c>
      <c r="AB33" s="298" t="s">
        <v>454</v>
      </c>
      <c r="AC33" s="298" t="s">
        <v>455</v>
      </c>
      <c r="AD33" s="298" t="s">
        <v>456</v>
      </c>
      <c r="AE33" s="298" t="s">
        <v>457</v>
      </c>
      <c r="AF33" s="298" t="s">
        <v>458</v>
      </c>
      <c r="AG33" s="298" t="s">
        <v>459</v>
      </c>
      <c r="AH33" s="371" t="s">
        <v>460</v>
      </c>
      <c r="AI33" s="251"/>
      <c r="AJ33" s="1395"/>
      <c r="AK33" s="1396"/>
      <c r="AL33" s="1516"/>
      <c r="AM33" s="1516"/>
      <c r="AN33" s="1516"/>
      <c r="AO33" s="1516"/>
      <c r="AP33" s="1516"/>
      <c r="AQ33" s="1516"/>
      <c r="AR33" s="1516"/>
      <c r="AS33" s="1516"/>
      <c r="AT33" s="1516"/>
      <c r="AU33" s="1516"/>
      <c r="AV33" s="1397"/>
      <c r="AW33" s="1396"/>
      <c r="AX33" s="1516"/>
      <c r="AY33" s="1516"/>
      <c r="AZ33" s="1516"/>
      <c r="BA33" s="1516"/>
      <c r="BB33" s="1516"/>
      <c r="BC33" s="1516"/>
      <c r="BD33" s="1516"/>
      <c r="BE33" s="1516"/>
      <c r="BF33" s="1516"/>
      <c r="BG33" s="1516"/>
      <c r="BH33" s="1397"/>
      <c r="BI33" s="1396"/>
      <c r="BJ33" s="1516"/>
      <c r="BK33" s="1516"/>
      <c r="BL33" s="1516"/>
      <c r="BM33" s="1516"/>
      <c r="BN33" s="1516"/>
      <c r="BO33" s="1516"/>
      <c r="BP33" s="1516"/>
      <c r="BQ33" s="1516"/>
      <c r="BR33" s="1516"/>
      <c r="BS33" s="1516"/>
      <c r="BT33" s="1397"/>
      <c r="BU33" s="1396"/>
      <c r="BV33" s="1516"/>
      <c r="BW33" s="1516"/>
      <c r="BX33" s="1516"/>
      <c r="BY33" s="1516"/>
      <c r="BZ33" s="1516"/>
      <c r="CA33" s="1516"/>
      <c r="CB33" s="1516"/>
      <c r="CC33" s="1516"/>
      <c r="CD33" s="1516"/>
      <c r="CE33" s="1516"/>
      <c r="CF33" s="1397"/>
      <c r="CG33" s="1396"/>
      <c r="CH33" s="1516"/>
      <c r="CI33" s="1516"/>
      <c r="CJ33" s="1516"/>
      <c r="CK33" s="1516"/>
      <c r="CL33" s="1516"/>
      <c r="CM33" s="1516"/>
      <c r="CN33" s="1516"/>
      <c r="CO33" s="1516"/>
      <c r="CP33" s="1516"/>
      <c r="CQ33" s="1516"/>
      <c r="CR33" s="1397"/>
      <c r="CS33" s="1396"/>
      <c r="CT33" s="1516"/>
      <c r="CU33" s="1516"/>
      <c r="CV33" s="1516"/>
      <c r="CW33" s="1516"/>
      <c r="CX33" s="1516"/>
      <c r="CY33" s="1516"/>
      <c r="CZ33" s="1516"/>
      <c r="DA33" s="1516"/>
      <c r="DB33" s="1516"/>
      <c r="DC33" s="1516"/>
      <c r="DD33" s="1397"/>
      <c r="DE33" s="1396"/>
      <c r="DF33" s="1516"/>
      <c r="DG33" s="1516"/>
      <c r="DH33" s="1516"/>
      <c r="DI33" s="1516"/>
      <c r="DJ33" s="1516"/>
      <c r="DK33" s="1516"/>
      <c r="DL33" s="1516"/>
      <c r="DM33" s="1516"/>
      <c r="DN33" s="1516"/>
      <c r="DO33" s="1516"/>
      <c r="DP33" s="1397"/>
      <c r="DQ33" s="1396"/>
      <c r="DR33" s="1516"/>
      <c r="DS33" s="1516"/>
      <c r="DT33" s="1516"/>
      <c r="DU33" s="1516"/>
      <c r="DV33" s="1516"/>
      <c r="DW33" s="1516"/>
      <c r="DX33" s="1516"/>
      <c r="DY33" s="1516"/>
      <c r="DZ33" s="1516"/>
      <c r="EA33" s="1516"/>
      <c r="EB33" s="1397"/>
      <c r="EC33" s="1396"/>
      <c r="ED33" s="1516"/>
      <c r="EE33" s="1516"/>
      <c r="EF33" s="1516"/>
      <c r="EG33" s="1516"/>
      <c r="EH33" s="1516"/>
      <c r="EI33" s="1516"/>
      <c r="EJ33" s="1516"/>
      <c r="EK33" s="1516"/>
      <c r="EL33" s="1516"/>
      <c r="EM33" s="1516"/>
      <c r="EN33" s="1397"/>
      <c r="EO33" s="1396"/>
      <c r="EP33" s="1516"/>
      <c r="EQ33" s="1516"/>
      <c r="ER33" s="1516"/>
      <c r="ES33" s="1516"/>
      <c r="ET33" s="1516"/>
      <c r="EU33" s="1516"/>
      <c r="EV33" s="1516"/>
      <c r="EW33" s="1516"/>
      <c r="EX33" s="1516"/>
      <c r="EY33" s="1516"/>
      <c r="EZ33" s="1397"/>
    </row>
    <row r="34" spans="3:156" s="229" customFormat="1" ht="18" thickBot="1">
      <c r="C34" s="224"/>
      <c r="D34" s="230" t="s">
        <v>461</v>
      </c>
      <c r="E34" s="1386"/>
      <c r="F34" s="1386"/>
      <c r="G34" s="1387" t="s">
        <v>462</v>
      </c>
      <c r="H34" s="1398" t="s">
        <v>463</v>
      </c>
      <c r="I34" s="1399" t="s">
        <v>464</v>
      </c>
      <c r="J34" s="1400" t="s">
        <v>16</v>
      </c>
      <c r="K34" s="1400" t="s">
        <v>465</v>
      </c>
      <c r="L34" s="1400" t="s">
        <v>466</v>
      </c>
      <c r="M34" s="1400" t="s">
        <v>467</v>
      </c>
      <c r="N34" s="1399" t="s">
        <v>101</v>
      </c>
      <c r="O34" s="1399" t="s">
        <v>408</v>
      </c>
      <c r="P34" s="1400" t="s">
        <v>468</v>
      </c>
      <c r="Q34" s="1400" t="s">
        <v>410</v>
      </c>
      <c r="R34" s="1399" t="s">
        <v>448</v>
      </c>
      <c r="S34" s="1399" t="s">
        <v>469</v>
      </c>
      <c r="T34" s="252"/>
      <c r="U34" s="230" t="s">
        <v>470</v>
      </c>
      <c r="V34" s="1386"/>
      <c r="W34" s="1386"/>
      <c r="X34" s="1386"/>
      <c r="Y34" s="1386"/>
      <c r="Z34" s="1386"/>
      <c r="AA34" s="1386"/>
      <c r="AB34" s="1386"/>
      <c r="AC34" s="1386"/>
      <c r="AD34" s="1386"/>
      <c r="AE34" s="1386"/>
      <c r="AF34" s="1386"/>
      <c r="AG34" s="1386"/>
      <c r="AH34" s="1401"/>
      <c r="AI34" s="253"/>
      <c r="AJ34" s="1386"/>
      <c r="AK34" s="254"/>
      <c r="AL34" s="1386"/>
      <c r="AM34" s="1386"/>
      <c r="AN34" s="1386"/>
      <c r="AO34" s="1386"/>
      <c r="AP34" s="1386"/>
      <c r="AQ34" s="1386"/>
      <c r="AR34" s="1386"/>
      <c r="AS34" s="1386"/>
      <c r="AT34" s="1386"/>
      <c r="AU34" s="1386"/>
      <c r="AV34" s="255"/>
      <c r="AW34" s="254"/>
      <c r="AX34" s="1386"/>
      <c r="AY34" s="1386"/>
      <c r="AZ34" s="1386"/>
      <c r="BA34" s="1386"/>
      <c r="BB34" s="1386"/>
      <c r="BC34" s="1386"/>
      <c r="BD34" s="1386"/>
      <c r="BE34" s="1386"/>
      <c r="BF34" s="1386"/>
      <c r="BG34" s="1386"/>
      <c r="BH34" s="255"/>
      <c r="BI34" s="254"/>
      <c r="BJ34" s="1386"/>
      <c r="BK34" s="1386"/>
      <c r="BL34" s="1386"/>
      <c r="BM34" s="1386"/>
      <c r="BN34" s="1386"/>
      <c r="BO34" s="1386"/>
      <c r="BP34" s="1386"/>
      <c r="BQ34" s="1386"/>
      <c r="BR34" s="1386"/>
      <c r="BS34" s="1386"/>
      <c r="BT34" s="255"/>
      <c r="BU34" s="254"/>
      <c r="BV34" s="1386"/>
      <c r="BW34" s="1386"/>
      <c r="BX34" s="1386"/>
      <c r="BY34" s="1386"/>
      <c r="BZ34" s="1386"/>
      <c r="CA34" s="1386"/>
      <c r="CB34" s="1386"/>
      <c r="CC34" s="1386"/>
      <c r="CD34" s="1386"/>
      <c r="CE34" s="1386"/>
      <c r="CF34" s="255"/>
      <c r="CG34" s="254"/>
      <c r="CH34" s="1386"/>
      <c r="CI34" s="1386"/>
      <c r="CJ34" s="1386"/>
      <c r="CK34" s="1386"/>
      <c r="CL34" s="1386"/>
      <c r="CM34" s="1386"/>
      <c r="CN34" s="1386"/>
      <c r="CO34" s="1386"/>
      <c r="CP34" s="1386"/>
      <c r="CQ34" s="1386"/>
      <c r="CR34" s="255"/>
      <c r="CS34" s="254"/>
      <c r="CT34" s="1386"/>
      <c r="CU34" s="1386"/>
      <c r="CV34" s="1386"/>
      <c r="CW34" s="1386"/>
      <c r="CX34" s="1386"/>
      <c r="CY34" s="1386"/>
      <c r="CZ34" s="1386"/>
      <c r="DA34" s="1386"/>
      <c r="DB34" s="1386"/>
      <c r="DC34" s="1386"/>
      <c r="DD34" s="255"/>
      <c r="DE34" s="254"/>
      <c r="DF34" s="1386"/>
      <c r="DG34" s="1386"/>
      <c r="DH34" s="1386"/>
      <c r="DI34" s="1386"/>
      <c r="DJ34" s="1386"/>
      <c r="DK34" s="1386"/>
      <c r="DL34" s="1386"/>
      <c r="DM34" s="1386"/>
      <c r="DN34" s="1386"/>
      <c r="DO34" s="1386"/>
      <c r="DP34" s="255"/>
      <c r="DQ34" s="254"/>
      <c r="DR34" s="1386"/>
      <c r="DS34" s="1386"/>
      <c r="DT34" s="1386"/>
      <c r="DU34" s="1386"/>
      <c r="DV34" s="1386"/>
      <c r="DW34" s="1386"/>
      <c r="DX34" s="1386"/>
      <c r="DY34" s="1386"/>
      <c r="DZ34" s="1386"/>
      <c r="EA34" s="1386"/>
      <c r="EB34" s="255"/>
      <c r="EC34" s="254"/>
      <c r="ED34" s="1386"/>
      <c r="EE34" s="1386"/>
      <c r="EF34" s="1386"/>
      <c r="EG34" s="1386"/>
      <c r="EH34" s="1386"/>
      <c r="EI34" s="1386"/>
      <c r="EJ34" s="1386"/>
      <c r="EK34" s="1386"/>
      <c r="EL34" s="1386"/>
      <c r="EM34" s="1386"/>
      <c r="EN34" s="255"/>
      <c r="EO34" s="254"/>
      <c r="EP34" s="1386"/>
      <c r="EQ34" s="1386"/>
      <c r="ER34" s="1386"/>
      <c r="ES34" s="1386"/>
      <c r="ET34" s="1386"/>
      <c r="EU34" s="1386"/>
      <c r="EV34" s="1386"/>
      <c r="EW34" s="1386"/>
      <c r="EX34" s="1386"/>
      <c r="EY34" s="1386"/>
      <c r="EZ34" s="255"/>
    </row>
    <row r="35" spans="3:156" s="246" customFormat="1" ht="15" customHeight="1" outlineLevel="1">
      <c r="C35" s="224"/>
      <c r="D35" s="256">
        <v>1</v>
      </c>
      <c r="E35" s="257" t="s">
        <v>471</v>
      </c>
      <c r="G35" s="980"/>
      <c r="H35" s="990"/>
      <c r="J35" s="245"/>
      <c r="K35" s="947"/>
      <c r="L35" s="947"/>
      <c r="M35" s="947"/>
      <c r="N35" s="366"/>
      <c r="P35" s="245"/>
      <c r="Q35" s="245"/>
      <c r="S35" s="1451"/>
      <c r="T35" s="256"/>
      <c r="U35" s="256"/>
      <c r="AH35" s="260"/>
      <c r="AI35" s="260"/>
      <c r="AK35" s="1311"/>
      <c r="AV35" s="258"/>
      <c r="AW35" s="1311"/>
      <c r="BH35" s="258"/>
      <c r="BI35" s="1311"/>
      <c r="BT35" s="258"/>
      <c r="BU35" s="1311"/>
      <c r="CF35" s="258"/>
      <c r="CG35" s="1311"/>
      <c r="CR35" s="258"/>
      <c r="CS35" s="1311"/>
      <c r="DD35" s="258"/>
      <c r="DE35" s="1311"/>
      <c r="DP35" s="258"/>
      <c r="DQ35" s="1311"/>
      <c r="EB35" s="258"/>
      <c r="EC35" s="1311"/>
      <c r="EN35" s="258"/>
      <c r="EO35" s="1311"/>
      <c r="EZ35" s="258"/>
    </row>
    <row r="36" spans="3:156" s="246" customFormat="1" ht="6" customHeight="1" outlineLevel="1">
      <c r="C36" s="224"/>
      <c r="D36" s="256"/>
      <c r="G36" s="980"/>
      <c r="H36" s="991"/>
      <c r="J36" s="245"/>
      <c r="K36" s="947"/>
      <c r="L36" s="947"/>
      <c r="M36" s="947"/>
      <c r="N36" s="367"/>
      <c r="P36" s="245"/>
      <c r="Q36" s="245"/>
      <c r="R36" s="367"/>
      <c r="S36" s="377"/>
      <c r="T36" s="256"/>
      <c r="U36" s="256"/>
      <c r="AH36" s="260"/>
      <c r="AI36" s="260"/>
      <c r="AK36" s="1312"/>
      <c r="AV36" s="258"/>
      <c r="AW36" s="1312"/>
      <c r="BH36" s="258"/>
      <c r="BI36" s="1312"/>
      <c r="BT36" s="258"/>
      <c r="BU36" s="1312"/>
      <c r="CF36" s="258"/>
      <c r="CG36" s="1312"/>
      <c r="CR36" s="258"/>
      <c r="CS36" s="1312"/>
      <c r="DD36" s="258"/>
      <c r="DE36" s="1312"/>
      <c r="DP36" s="258"/>
      <c r="DQ36" s="1312"/>
      <c r="EB36" s="258"/>
      <c r="EC36" s="1312"/>
      <c r="EN36" s="258"/>
      <c r="EO36" s="1312"/>
      <c r="EZ36" s="258"/>
    </row>
    <row r="37" spans="3:156" s="262" customFormat="1" ht="18.25" customHeight="1" outlineLevel="1">
      <c r="C37" s="224"/>
      <c r="D37" s="263"/>
      <c r="E37" s="289">
        <f ca="1">IF(ISBLANK(F37)," ",OFFSET(E37,-1,0)+1)</f>
        <v>1</v>
      </c>
      <c r="F37" s="844" t="s">
        <v>854</v>
      </c>
      <c r="G37" s="977">
        <f>H37*J37</f>
        <v>25000000</v>
      </c>
      <c r="H37" s="996">
        <v>25000000</v>
      </c>
      <c r="I37" s="286" t="s">
        <v>413</v>
      </c>
      <c r="J37" s="1313">
        <f>INDEX(FACTOR_VALUES,MATCH(I37,FACTOR_NAMES,0),1)</f>
        <v>1</v>
      </c>
      <c r="K37" s="1011">
        <f>+$G37/Beds</f>
        <v>20137.617155038035</v>
      </c>
      <c r="L37" s="1012">
        <f>+$G37/$H$15</f>
        <v>32.989233633711301</v>
      </c>
      <c r="M37" s="1011">
        <f>+$G37/$H$16</f>
        <v>58.313798210932674</v>
      </c>
      <c r="N37" s="1013">
        <f>EOMONTH($M$7,O37-2)+1</f>
        <v>46753</v>
      </c>
      <c r="O37" s="307">
        <f>$N$7</f>
        <v>1</v>
      </c>
      <c r="P37" s="307">
        <v>1</v>
      </c>
      <c r="Q37" s="1313">
        <f>O37-1+P37</f>
        <v>1</v>
      </c>
      <c r="R37" s="286" t="s">
        <v>472</v>
      </c>
      <c r="S37" s="1014"/>
      <c r="T37" s="256"/>
      <c r="U37" s="1314">
        <f>+P37</f>
        <v>1</v>
      </c>
      <c r="V37" s="1315" t="str">
        <f>+R37</f>
        <v>Flat</v>
      </c>
      <c r="W37" s="1315">
        <f>INT(U37*AB37)+O37-1</f>
        <v>0</v>
      </c>
      <c r="X37" s="1315">
        <f>(U37-INT(U37*(1-AB37)))+O37-1</f>
        <v>1</v>
      </c>
      <c r="Y37" s="1316">
        <f>(AB37-(W37-O37+1)/U37)*(AF37+AE37*(2*(W37-O37+1)/U37+(AB37-(W37-O37+1)/U37)))+((X37-O37+1)/U37-AB37)*(AH37+AG37*(2*AB37+((X37-O37+1)/U37-AB37)))</f>
        <v>1</v>
      </c>
      <c r="Z37" s="1315">
        <f>IF(V37="curve-front",1,IF(V37="curve-end",3,2))</f>
        <v>2</v>
      </c>
      <c r="AA37" s="1315">
        <f>IF(OR(V37="curve-front",V37="curve-mid",V37="curve-end"),2.5,1)</f>
        <v>1</v>
      </c>
      <c r="AB37" s="1315">
        <f>Z37/4</f>
        <v>0.5</v>
      </c>
      <c r="AC37" s="1315">
        <f>AA37-1</f>
        <v>0</v>
      </c>
      <c r="AD37" s="1315">
        <f>1/U37</f>
        <v>1</v>
      </c>
      <c r="AE37" s="1315">
        <f>AC37/(AB37*(2+AC37))</f>
        <v>0</v>
      </c>
      <c r="AF37" s="1315">
        <f>2/(2+AC37)</f>
        <v>1</v>
      </c>
      <c r="AG37" s="1315">
        <f>-AC37/(2+AC37)/(1-AB37)</f>
        <v>0</v>
      </c>
      <c r="AH37" s="1317">
        <f>2*(1-AB37+AC37)/(2+AC37)/(1-AB37)</f>
        <v>1</v>
      </c>
      <c r="AI37" s="260"/>
      <c r="AJ37" s="1318">
        <f t="shared" ref="AJ37:AS38" si="6">IF(AND(AJ$1&gt;=$O37,AJ$1&lt;=$Q37),$G37*IF(AJ$1&lt;=$W37,$AD37*($AF37+$AE37*(2*INT((AJ$1-$O37))/$U37+$AD37)),IF(AJ$1&lt;=$X37,$Y37,IF(AJ$1&lt;=$U37+$O37,$AD37*($AH37+$AG37*(2*INT((AJ$1-$O37))/$U37+$AD37)),0))),0)</f>
        <v>0</v>
      </c>
      <c r="AK37" s="1015">
        <f t="shared" si="6"/>
        <v>25000000</v>
      </c>
      <c r="AL37" s="1318">
        <f t="shared" si="6"/>
        <v>0</v>
      </c>
      <c r="AM37" s="1318">
        <f t="shared" si="6"/>
        <v>0</v>
      </c>
      <c r="AN37" s="1318">
        <f t="shared" si="6"/>
        <v>0</v>
      </c>
      <c r="AO37" s="1318">
        <f t="shared" si="6"/>
        <v>0</v>
      </c>
      <c r="AP37" s="1318">
        <f t="shared" si="6"/>
        <v>0</v>
      </c>
      <c r="AQ37" s="1318">
        <f t="shared" si="6"/>
        <v>0</v>
      </c>
      <c r="AR37" s="1318">
        <f t="shared" si="6"/>
        <v>0</v>
      </c>
      <c r="AS37" s="1318">
        <f t="shared" si="6"/>
        <v>0</v>
      </c>
      <c r="AT37" s="1318">
        <f t="shared" ref="AT37:BC38" si="7">IF(AND(AT$1&gt;=$O37,AT$1&lt;=$Q37),$G37*IF(AT$1&lt;=$W37,$AD37*($AF37+$AE37*(2*INT((AT$1-$O37))/$U37+$AD37)),IF(AT$1&lt;=$X37,$Y37,IF(AT$1&lt;=$U37+$O37,$AD37*($AH37+$AG37*(2*INT((AT$1-$O37))/$U37+$AD37)),0))),0)</f>
        <v>0</v>
      </c>
      <c r="AU37" s="1318">
        <f t="shared" si="7"/>
        <v>0</v>
      </c>
      <c r="AV37" s="1319">
        <f t="shared" si="7"/>
        <v>0</v>
      </c>
      <c r="AW37" s="1015">
        <f t="shared" si="7"/>
        <v>0</v>
      </c>
      <c r="AX37" s="1318">
        <f t="shared" si="7"/>
        <v>0</v>
      </c>
      <c r="AY37" s="1318">
        <f t="shared" si="7"/>
        <v>0</v>
      </c>
      <c r="AZ37" s="1318">
        <f t="shared" si="7"/>
        <v>0</v>
      </c>
      <c r="BA37" s="1318">
        <f t="shared" si="7"/>
        <v>0</v>
      </c>
      <c r="BB37" s="1318">
        <f t="shared" si="7"/>
        <v>0</v>
      </c>
      <c r="BC37" s="1318">
        <f t="shared" si="7"/>
        <v>0</v>
      </c>
      <c r="BD37" s="1318">
        <f t="shared" ref="BD37:BM38" si="8">IF(AND(BD$1&gt;=$O37,BD$1&lt;=$Q37),$G37*IF(BD$1&lt;=$W37,$AD37*($AF37+$AE37*(2*INT((BD$1-$O37))/$U37+$AD37)),IF(BD$1&lt;=$X37,$Y37,IF(BD$1&lt;=$U37+$O37,$AD37*($AH37+$AG37*(2*INT((BD$1-$O37))/$U37+$AD37)),0))),0)</f>
        <v>0</v>
      </c>
      <c r="BE37" s="1318">
        <f t="shared" si="8"/>
        <v>0</v>
      </c>
      <c r="BF37" s="1318">
        <f t="shared" si="8"/>
        <v>0</v>
      </c>
      <c r="BG37" s="1318">
        <f t="shared" si="8"/>
        <v>0</v>
      </c>
      <c r="BH37" s="1319">
        <f t="shared" si="8"/>
        <v>0</v>
      </c>
      <c r="BI37" s="1015">
        <f t="shared" si="8"/>
        <v>0</v>
      </c>
      <c r="BJ37" s="1318">
        <f t="shared" si="8"/>
        <v>0</v>
      </c>
      <c r="BK37" s="1318">
        <f t="shared" si="8"/>
        <v>0</v>
      </c>
      <c r="BL37" s="1318">
        <f t="shared" si="8"/>
        <v>0</v>
      </c>
      <c r="BM37" s="1318">
        <f t="shared" si="8"/>
        <v>0</v>
      </c>
      <c r="BN37" s="1318">
        <f t="shared" ref="BN37:BW38" si="9">IF(AND(BN$1&gt;=$O37,BN$1&lt;=$Q37),$G37*IF(BN$1&lt;=$W37,$AD37*($AF37+$AE37*(2*INT((BN$1-$O37))/$U37+$AD37)),IF(BN$1&lt;=$X37,$Y37,IF(BN$1&lt;=$U37+$O37,$AD37*($AH37+$AG37*(2*INT((BN$1-$O37))/$U37+$AD37)),0))),0)</f>
        <v>0</v>
      </c>
      <c r="BO37" s="1318">
        <f t="shared" si="9"/>
        <v>0</v>
      </c>
      <c r="BP37" s="1318">
        <f t="shared" si="9"/>
        <v>0</v>
      </c>
      <c r="BQ37" s="1318">
        <f t="shared" si="9"/>
        <v>0</v>
      </c>
      <c r="BR37" s="1318">
        <f t="shared" si="9"/>
        <v>0</v>
      </c>
      <c r="BS37" s="1318">
        <f t="shared" si="9"/>
        <v>0</v>
      </c>
      <c r="BT37" s="1319">
        <f t="shared" si="9"/>
        <v>0</v>
      </c>
      <c r="BU37" s="1015">
        <f t="shared" si="9"/>
        <v>0</v>
      </c>
      <c r="BV37" s="1318">
        <f t="shared" si="9"/>
        <v>0</v>
      </c>
      <c r="BW37" s="1318">
        <f t="shared" si="9"/>
        <v>0</v>
      </c>
      <c r="BX37" s="1318">
        <f t="shared" ref="BX37:CG38" si="10">IF(AND(BX$1&gt;=$O37,BX$1&lt;=$Q37),$G37*IF(BX$1&lt;=$W37,$AD37*($AF37+$AE37*(2*INT((BX$1-$O37))/$U37+$AD37)),IF(BX$1&lt;=$X37,$Y37,IF(BX$1&lt;=$U37+$O37,$AD37*($AH37+$AG37*(2*INT((BX$1-$O37))/$U37+$AD37)),0))),0)</f>
        <v>0</v>
      </c>
      <c r="BY37" s="1318">
        <f t="shared" si="10"/>
        <v>0</v>
      </c>
      <c r="BZ37" s="1318">
        <f t="shared" si="10"/>
        <v>0</v>
      </c>
      <c r="CA37" s="1318">
        <f t="shared" si="10"/>
        <v>0</v>
      </c>
      <c r="CB37" s="1318">
        <f t="shared" si="10"/>
        <v>0</v>
      </c>
      <c r="CC37" s="1318">
        <f t="shared" si="10"/>
        <v>0</v>
      </c>
      <c r="CD37" s="1318">
        <f t="shared" si="10"/>
        <v>0</v>
      </c>
      <c r="CE37" s="1318">
        <f t="shared" si="10"/>
        <v>0</v>
      </c>
      <c r="CF37" s="1319">
        <f t="shared" si="10"/>
        <v>0</v>
      </c>
      <c r="CG37" s="1015">
        <f t="shared" si="10"/>
        <v>0</v>
      </c>
      <c r="CH37" s="1318">
        <f t="shared" ref="CH37:CQ38" si="11">IF(AND(CH$1&gt;=$O37,CH$1&lt;=$Q37),$G37*IF(CH$1&lt;=$W37,$AD37*($AF37+$AE37*(2*INT((CH$1-$O37))/$U37+$AD37)),IF(CH$1&lt;=$X37,$Y37,IF(CH$1&lt;=$U37+$O37,$AD37*($AH37+$AG37*(2*INT((CH$1-$O37))/$U37+$AD37)),0))),0)</f>
        <v>0</v>
      </c>
      <c r="CI37" s="1318">
        <f t="shared" si="11"/>
        <v>0</v>
      </c>
      <c r="CJ37" s="1318">
        <f t="shared" si="11"/>
        <v>0</v>
      </c>
      <c r="CK37" s="1318">
        <f t="shared" si="11"/>
        <v>0</v>
      </c>
      <c r="CL37" s="1318">
        <f t="shared" si="11"/>
        <v>0</v>
      </c>
      <c r="CM37" s="1318">
        <f t="shared" si="11"/>
        <v>0</v>
      </c>
      <c r="CN37" s="1318">
        <f t="shared" si="11"/>
        <v>0</v>
      </c>
      <c r="CO37" s="1318">
        <f t="shared" si="11"/>
        <v>0</v>
      </c>
      <c r="CP37" s="1318">
        <f t="shared" si="11"/>
        <v>0</v>
      </c>
      <c r="CQ37" s="1318">
        <f t="shared" si="11"/>
        <v>0</v>
      </c>
      <c r="CR37" s="1319">
        <f t="shared" ref="CR37:DA38" si="12">IF(AND(CR$1&gt;=$O37,CR$1&lt;=$Q37),$G37*IF(CR$1&lt;=$W37,$AD37*($AF37+$AE37*(2*INT((CR$1-$O37))/$U37+$AD37)),IF(CR$1&lt;=$X37,$Y37,IF(CR$1&lt;=$U37+$O37,$AD37*($AH37+$AG37*(2*INT((CR$1-$O37))/$U37+$AD37)),0))),0)</f>
        <v>0</v>
      </c>
      <c r="CS37" s="1015">
        <f t="shared" si="12"/>
        <v>0</v>
      </c>
      <c r="CT37" s="1318">
        <f t="shared" si="12"/>
        <v>0</v>
      </c>
      <c r="CU37" s="1318">
        <f t="shared" si="12"/>
        <v>0</v>
      </c>
      <c r="CV37" s="1318">
        <f t="shared" si="12"/>
        <v>0</v>
      </c>
      <c r="CW37" s="1318">
        <f t="shared" si="12"/>
        <v>0</v>
      </c>
      <c r="CX37" s="1318">
        <f t="shared" si="12"/>
        <v>0</v>
      </c>
      <c r="CY37" s="1318">
        <f t="shared" si="12"/>
        <v>0</v>
      </c>
      <c r="CZ37" s="1318">
        <f t="shared" si="12"/>
        <v>0</v>
      </c>
      <c r="DA37" s="1318">
        <f t="shared" si="12"/>
        <v>0</v>
      </c>
      <c r="DB37" s="1318">
        <f t="shared" ref="DB37:DK38" si="13">IF(AND(DB$1&gt;=$O37,DB$1&lt;=$Q37),$G37*IF(DB$1&lt;=$W37,$AD37*($AF37+$AE37*(2*INT((DB$1-$O37))/$U37+$AD37)),IF(DB$1&lt;=$X37,$Y37,IF(DB$1&lt;=$U37+$O37,$AD37*($AH37+$AG37*(2*INT((DB$1-$O37))/$U37+$AD37)),0))),0)</f>
        <v>0</v>
      </c>
      <c r="DC37" s="1318">
        <f t="shared" si="13"/>
        <v>0</v>
      </c>
      <c r="DD37" s="1319">
        <f t="shared" si="13"/>
        <v>0</v>
      </c>
      <c r="DE37" s="1015">
        <f t="shared" si="13"/>
        <v>0</v>
      </c>
      <c r="DF37" s="1318">
        <f t="shared" si="13"/>
        <v>0</v>
      </c>
      <c r="DG37" s="1318">
        <f t="shared" si="13"/>
        <v>0</v>
      </c>
      <c r="DH37" s="1318">
        <f t="shared" si="13"/>
        <v>0</v>
      </c>
      <c r="DI37" s="1318">
        <f t="shared" si="13"/>
        <v>0</v>
      </c>
      <c r="DJ37" s="1318">
        <f t="shared" si="13"/>
        <v>0</v>
      </c>
      <c r="DK37" s="1318">
        <f t="shared" si="13"/>
        <v>0</v>
      </c>
      <c r="DL37" s="1318">
        <f t="shared" ref="DL37:DU38" si="14">IF(AND(DL$1&gt;=$O37,DL$1&lt;=$Q37),$G37*IF(DL$1&lt;=$W37,$AD37*($AF37+$AE37*(2*INT((DL$1-$O37))/$U37+$AD37)),IF(DL$1&lt;=$X37,$Y37,IF(DL$1&lt;=$U37+$O37,$AD37*($AH37+$AG37*(2*INT((DL$1-$O37))/$U37+$AD37)),0))),0)</f>
        <v>0</v>
      </c>
      <c r="DM37" s="1318">
        <f t="shared" si="14"/>
        <v>0</v>
      </c>
      <c r="DN37" s="1318">
        <f t="shared" si="14"/>
        <v>0</v>
      </c>
      <c r="DO37" s="1318">
        <f t="shared" si="14"/>
        <v>0</v>
      </c>
      <c r="DP37" s="1319">
        <f t="shared" si="14"/>
        <v>0</v>
      </c>
      <c r="DQ37" s="1015">
        <f t="shared" si="14"/>
        <v>0</v>
      </c>
      <c r="DR37" s="1318">
        <f t="shared" si="14"/>
        <v>0</v>
      </c>
      <c r="DS37" s="1318">
        <f t="shared" si="14"/>
        <v>0</v>
      </c>
      <c r="DT37" s="1318">
        <f t="shared" si="14"/>
        <v>0</v>
      </c>
      <c r="DU37" s="1318">
        <f t="shared" si="14"/>
        <v>0</v>
      </c>
      <c r="DV37" s="1318">
        <f t="shared" ref="DV37:EE38" si="15">IF(AND(DV$1&gt;=$O37,DV$1&lt;=$Q37),$G37*IF(DV$1&lt;=$W37,$AD37*($AF37+$AE37*(2*INT((DV$1-$O37))/$U37+$AD37)),IF(DV$1&lt;=$X37,$Y37,IF(DV$1&lt;=$U37+$O37,$AD37*($AH37+$AG37*(2*INT((DV$1-$O37))/$U37+$AD37)),0))),0)</f>
        <v>0</v>
      </c>
      <c r="DW37" s="1318">
        <f t="shared" si="15"/>
        <v>0</v>
      </c>
      <c r="DX37" s="1318">
        <f t="shared" si="15"/>
        <v>0</v>
      </c>
      <c r="DY37" s="1318">
        <f t="shared" si="15"/>
        <v>0</v>
      </c>
      <c r="DZ37" s="1318">
        <f t="shared" si="15"/>
        <v>0</v>
      </c>
      <c r="EA37" s="1318">
        <f t="shared" si="15"/>
        <v>0</v>
      </c>
      <c r="EB37" s="1319">
        <f t="shared" si="15"/>
        <v>0</v>
      </c>
      <c r="EC37" s="1015">
        <f t="shared" si="15"/>
        <v>0</v>
      </c>
      <c r="ED37" s="1318">
        <f t="shared" si="15"/>
        <v>0</v>
      </c>
      <c r="EE37" s="1318">
        <f t="shared" si="15"/>
        <v>0</v>
      </c>
      <c r="EF37" s="1318">
        <f t="shared" ref="EF37:EO38" si="16">IF(AND(EF$1&gt;=$O37,EF$1&lt;=$Q37),$G37*IF(EF$1&lt;=$W37,$AD37*($AF37+$AE37*(2*INT((EF$1-$O37))/$U37+$AD37)),IF(EF$1&lt;=$X37,$Y37,IF(EF$1&lt;=$U37+$O37,$AD37*($AH37+$AG37*(2*INT((EF$1-$O37))/$U37+$AD37)),0))),0)</f>
        <v>0</v>
      </c>
      <c r="EG37" s="1318">
        <f t="shared" si="16"/>
        <v>0</v>
      </c>
      <c r="EH37" s="1318">
        <f t="shared" si="16"/>
        <v>0</v>
      </c>
      <c r="EI37" s="1318">
        <f t="shared" si="16"/>
        <v>0</v>
      </c>
      <c r="EJ37" s="1318">
        <f t="shared" si="16"/>
        <v>0</v>
      </c>
      <c r="EK37" s="1318">
        <f t="shared" si="16"/>
        <v>0</v>
      </c>
      <c r="EL37" s="1318">
        <f t="shared" si="16"/>
        <v>0</v>
      </c>
      <c r="EM37" s="1318">
        <f t="shared" si="16"/>
        <v>0</v>
      </c>
      <c r="EN37" s="1319">
        <f t="shared" si="16"/>
        <v>0</v>
      </c>
      <c r="EO37" s="1015">
        <f t="shared" si="16"/>
        <v>0</v>
      </c>
      <c r="EP37" s="1318">
        <f t="shared" ref="EP37:EZ38" si="17">IF(AND(EP$1&gt;=$O37,EP$1&lt;=$Q37),$G37*IF(EP$1&lt;=$W37,$AD37*($AF37+$AE37*(2*INT((EP$1-$O37))/$U37+$AD37)),IF(EP$1&lt;=$X37,$Y37,IF(EP$1&lt;=$U37+$O37,$AD37*($AH37+$AG37*(2*INT((EP$1-$O37))/$U37+$AD37)),0))),0)</f>
        <v>0</v>
      </c>
      <c r="EQ37" s="1318">
        <f t="shared" si="17"/>
        <v>0</v>
      </c>
      <c r="ER37" s="1318">
        <f t="shared" si="17"/>
        <v>0</v>
      </c>
      <c r="ES37" s="1318">
        <f t="shared" si="17"/>
        <v>0</v>
      </c>
      <c r="ET37" s="1318">
        <f t="shared" si="17"/>
        <v>0</v>
      </c>
      <c r="EU37" s="1318">
        <f t="shared" si="17"/>
        <v>0</v>
      </c>
      <c r="EV37" s="1318">
        <f t="shared" si="17"/>
        <v>0</v>
      </c>
      <c r="EW37" s="1318">
        <f t="shared" si="17"/>
        <v>0</v>
      </c>
      <c r="EX37" s="1318">
        <f t="shared" si="17"/>
        <v>0</v>
      </c>
      <c r="EY37" s="1318">
        <f t="shared" si="17"/>
        <v>0</v>
      </c>
      <c r="EZ37" s="1319">
        <f t="shared" si="17"/>
        <v>0</v>
      </c>
    </row>
    <row r="38" spans="3:156" s="262" customFormat="1" ht="18.25" customHeight="1" outlineLevel="1">
      <c r="C38" s="224"/>
      <c r="D38" s="263"/>
      <c r="E38" s="289">
        <f ca="1">IF(ISBLANK(F38)," ",OFFSET(E38,-1,0)+1)</f>
        <v>2</v>
      </c>
      <c r="F38" s="844" t="s">
        <v>855</v>
      </c>
      <c r="G38" s="977">
        <f>H38*J38</f>
        <v>587500</v>
      </c>
      <c r="H38" s="996">
        <f>+(Assumptions!D128/12)*(Development!O8)</f>
        <v>587500</v>
      </c>
      <c r="I38" s="286" t="s">
        <v>413</v>
      </c>
      <c r="J38" s="1313">
        <f>INDEX(FACTOR_VALUES,MATCH(I38,FACTOR_NAMES,0),1)</f>
        <v>1</v>
      </c>
      <c r="K38" s="1011">
        <f>+$G38/Beds</f>
        <v>473.23400314339381</v>
      </c>
      <c r="L38" s="1012">
        <f>+$G38/$H$15</f>
        <v>0.77524699039221556</v>
      </c>
      <c r="M38" s="1011">
        <f>+$G38/$H$16</f>
        <v>1.3703742579569178</v>
      </c>
      <c r="N38" s="1013">
        <f>EOMONTH($M$7,O38-2)+1</f>
        <v>46753</v>
      </c>
      <c r="O38" s="307">
        <f>$N$7</f>
        <v>1</v>
      </c>
      <c r="P38" s="307">
        <v>1</v>
      </c>
      <c r="Q38" s="1313">
        <f>O38-1+P38</f>
        <v>1</v>
      </c>
      <c r="R38" s="286" t="s">
        <v>472</v>
      </c>
      <c r="S38" s="1014"/>
      <c r="T38" s="256"/>
      <c r="U38" s="1314">
        <f>+P38</f>
        <v>1</v>
      </c>
      <c r="V38" s="1315" t="str">
        <f>+R38</f>
        <v>Flat</v>
      </c>
      <c r="W38" s="1315">
        <f>INT(U38*AB38)+O38-1</f>
        <v>0</v>
      </c>
      <c r="X38" s="1315">
        <f>(U38-INT(U38*(1-AB38)))+O38-1</f>
        <v>1</v>
      </c>
      <c r="Y38" s="1316">
        <f>(AB38-(W38-O38+1)/U38)*(AF38+AE38*(2*(W38-O38+1)/U38+(AB38-(W38-O38+1)/U38)))+((X38-O38+1)/U38-AB38)*(AH38+AG38*(2*AB38+((X38-O38+1)/U38-AB38)))</f>
        <v>1</v>
      </c>
      <c r="Z38" s="1315">
        <f>IF(V38="curve-front",1,IF(V38="curve-end",3,2))</f>
        <v>2</v>
      </c>
      <c r="AA38" s="1315">
        <f>IF(OR(V38="curve-front",V38="curve-mid",V38="curve-end"),2.5,1)</f>
        <v>1</v>
      </c>
      <c r="AB38" s="1315">
        <f>Z38/4</f>
        <v>0.5</v>
      </c>
      <c r="AC38" s="1315">
        <f>AA38-1</f>
        <v>0</v>
      </c>
      <c r="AD38" s="1315">
        <f>1/U38</f>
        <v>1</v>
      </c>
      <c r="AE38" s="1315">
        <f>AC38/(AB38*(2+AC38))</f>
        <v>0</v>
      </c>
      <c r="AF38" s="1315">
        <f>2/(2+AC38)</f>
        <v>1</v>
      </c>
      <c r="AG38" s="1315">
        <f>-AC38/(2+AC38)/(1-AB38)</f>
        <v>0</v>
      </c>
      <c r="AH38" s="1317">
        <f>2*(1-AB38+AC38)/(2+AC38)/(1-AB38)</f>
        <v>1</v>
      </c>
      <c r="AI38" s="260"/>
      <c r="AJ38" s="1318">
        <f t="shared" si="6"/>
        <v>0</v>
      </c>
      <c r="AK38" s="1015">
        <f t="shared" si="6"/>
        <v>587500</v>
      </c>
      <c r="AL38" s="1318">
        <f t="shared" si="6"/>
        <v>0</v>
      </c>
      <c r="AM38" s="1318">
        <f t="shared" si="6"/>
        <v>0</v>
      </c>
      <c r="AN38" s="1318">
        <f t="shared" si="6"/>
        <v>0</v>
      </c>
      <c r="AO38" s="1318">
        <f t="shared" si="6"/>
        <v>0</v>
      </c>
      <c r="AP38" s="1318">
        <f t="shared" si="6"/>
        <v>0</v>
      </c>
      <c r="AQ38" s="1318">
        <f t="shared" si="6"/>
        <v>0</v>
      </c>
      <c r="AR38" s="1318">
        <f t="shared" si="6"/>
        <v>0</v>
      </c>
      <c r="AS38" s="1318">
        <f t="shared" si="6"/>
        <v>0</v>
      </c>
      <c r="AT38" s="1318">
        <f t="shared" si="7"/>
        <v>0</v>
      </c>
      <c r="AU38" s="1318">
        <f t="shared" si="7"/>
        <v>0</v>
      </c>
      <c r="AV38" s="1319">
        <f t="shared" si="7"/>
        <v>0</v>
      </c>
      <c r="AW38" s="1015">
        <f t="shared" si="7"/>
        <v>0</v>
      </c>
      <c r="AX38" s="1318">
        <f t="shared" si="7"/>
        <v>0</v>
      </c>
      <c r="AY38" s="1318">
        <f t="shared" si="7"/>
        <v>0</v>
      </c>
      <c r="AZ38" s="1318">
        <f t="shared" si="7"/>
        <v>0</v>
      </c>
      <c r="BA38" s="1318">
        <f t="shared" si="7"/>
        <v>0</v>
      </c>
      <c r="BB38" s="1318">
        <f t="shared" si="7"/>
        <v>0</v>
      </c>
      <c r="BC38" s="1318">
        <f t="shared" si="7"/>
        <v>0</v>
      </c>
      <c r="BD38" s="1318">
        <f t="shared" si="8"/>
        <v>0</v>
      </c>
      <c r="BE38" s="1318">
        <f t="shared" si="8"/>
        <v>0</v>
      </c>
      <c r="BF38" s="1318">
        <f t="shared" si="8"/>
        <v>0</v>
      </c>
      <c r="BG38" s="1318">
        <f t="shared" si="8"/>
        <v>0</v>
      </c>
      <c r="BH38" s="1319">
        <f t="shared" si="8"/>
        <v>0</v>
      </c>
      <c r="BI38" s="1015">
        <f t="shared" si="8"/>
        <v>0</v>
      </c>
      <c r="BJ38" s="1318">
        <f t="shared" si="8"/>
        <v>0</v>
      </c>
      <c r="BK38" s="1318">
        <f t="shared" si="8"/>
        <v>0</v>
      </c>
      <c r="BL38" s="1318">
        <f t="shared" si="8"/>
        <v>0</v>
      </c>
      <c r="BM38" s="1318">
        <f t="shared" si="8"/>
        <v>0</v>
      </c>
      <c r="BN38" s="1318">
        <f t="shared" si="9"/>
        <v>0</v>
      </c>
      <c r="BO38" s="1318">
        <f t="shared" si="9"/>
        <v>0</v>
      </c>
      <c r="BP38" s="1318">
        <f t="shared" si="9"/>
        <v>0</v>
      </c>
      <c r="BQ38" s="1318">
        <f t="shared" si="9"/>
        <v>0</v>
      </c>
      <c r="BR38" s="1318">
        <f t="shared" si="9"/>
        <v>0</v>
      </c>
      <c r="BS38" s="1318">
        <f t="shared" si="9"/>
        <v>0</v>
      </c>
      <c r="BT38" s="1319">
        <f t="shared" si="9"/>
        <v>0</v>
      </c>
      <c r="BU38" s="1015">
        <f t="shared" si="9"/>
        <v>0</v>
      </c>
      <c r="BV38" s="1318">
        <f t="shared" si="9"/>
        <v>0</v>
      </c>
      <c r="BW38" s="1318">
        <f t="shared" si="9"/>
        <v>0</v>
      </c>
      <c r="BX38" s="1318">
        <f t="shared" si="10"/>
        <v>0</v>
      </c>
      <c r="BY38" s="1318">
        <f t="shared" si="10"/>
        <v>0</v>
      </c>
      <c r="BZ38" s="1318">
        <f t="shared" si="10"/>
        <v>0</v>
      </c>
      <c r="CA38" s="1318">
        <f t="shared" si="10"/>
        <v>0</v>
      </c>
      <c r="CB38" s="1318">
        <f t="shared" si="10"/>
        <v>0</v>
      </c>
      <c r="CC38" s="1318">
        <f t="shared" si="10"/>
        <v>0</v>
      </c>
      <c r="CD38" s="1318">
        <f t="shared" si="10"/>
        <v>0</v>
      </c>
      <c r="CE38" s="1318">
        <f t="shared" si="10"/>
        <v>0</v>
      </c>
      <c r="CF38" s="1319">
        <f t="shared" si="10"/>
        <v>0</v>
      </c>
      <c r="CG38" s="1015">
        <f t="shared" si="10"/>
        <v>0</v>
      </c>
      <c r="CH38" s="1318">
        <f t="shared" si="11"/>
        <v>0</v>
      </c>
      <c r="CI38" s="1318">
        <f t="shared" si="11"/>
        <v>0</v>
      </c>
      <c r="CJ38" s="1318">
        <f t="shared" si="11"/>
        <v>0</v>
      </c>
      <c r="CK38" s="1318">
        <f t="shared" si="11"/>
        <v>0</v>
      </c>
      <c r="CL38" s="1318">
        <f t="shared" si="11"/>
        <v>0</v>
      </c>
      <c r="CM38" s="1318">
        <f t="shared" si="11"/>
        <v>0</v>
      </c>
      <c r="CN38" s="1318">
        <f t="shared" si="11"/>
        <v>0</v>
      </c>
      <c r="CO38" s="1318">
        <f t="shared" si="11"/>
        <v>0</v>
      </c>
      <c r="CP38" s="1318">
        <f t="shared" si="11"/>
        <v>0</v>
      </c>
      <c r="CQ38" s="1318">
        <f t="shared" si="11"/>
        <v>0</v>
      </c>
      <c r="CR38" s="1319">
        <f t="shared" si="12"/>
        <v>0</v>
      </c>
      <c r="CS38" s="1015">
        <f t="shared" si="12"/>
        <v>0</v>
      </c>
      <c r="CT38" s="1318">
        <f t="shared" si="12"/>
        <v>0</v>
      </c>
      <c r="CU38" s="1318">
        <f t="shared" si="12"/>
        <v>0</v>
      </c>
      <c r="CV38" s="1318">
        <f t="shared" si="12"/>
        <v>0</v>
      </c>
      <c r="CW38" s="1318">
        <f t="shared" si="12"/>
        <v>0</v>
      </c>
      <c r="CX38" s="1318">
        <f t="shared" si="12"/>
        <v>0</v>
      </c>
      <c r="CY38" s="1318">
        <f t="shared" si="12"/>
        <v>0</v>
      </c>
      <c r="CZ38" s="1318">
        <f t="shared" si="12"/>
        <v>0</v>
      </c>
      <c r="DA38" s="1318">
        <f t="shared" si="12"/>
        <v>0</v>
      </c>
      <c r="DB38" s="1318">
        <f t="shared" si="13"/>
        <v>0</v>
      </c>
      <c r="DC38" s="1318">
        <f t="shared" si="13"/>
        <v>0</v>
      </c>
      <c r="DD38" s="1319">
        <f t="shared" si="13"/>
        <v>0</v>
      </c>
      <c r="DE38" s="1015">
        <f t="shared" si="13"/>
        <v>0</v>
      </c>
      <c r="DF38" s="1318">
        <f t="shared" si="13"/>
        <v>0</v>
      </c>
      <c r="DG38" s="1318">
        <f t="shared" si="13"/>
        <v>0</v>
      </c>
      <c r="DH38" s="1318">
        <f t="shared" si="13"/>
        <v>0</v>
      </c>
      <c r="DI38" s="1318">
        <f t="shared" si="13"/>
        <v>0</v>
      </c>
      <c r="DJ38" s="1318">
        <f t="shared" si="13"/>
        <v>0</v>
      </c>
      <c r="DK38" s="1318">
        <f t="shared" si="13"/>
        <v>0</v>
      </c>
      <c r="DL38" s="1318">
        <f t="shared" si="14"/>
        <v>0</v>
      </c>
      <c r="DM38" s="1318">
        <f t="shared" si="14"/>
        <v>0</v>
      </c>
      <c r="DN38" s="1318">
        <f t="shared" si="14"/>
        <v>0</v>
      </c>
      <c r="DO38" s="1318">
        <f t="shared" si="14"/>
        <v>0</v>
      </c>
      <c r="DP38" s="1319">
        <f t="shared" si="14"/>
        <v>0</v>
      </c>
      <c r="DQ38" s="1015">
        <f t="shared" si="14"/>
        <v>0</v>
      </c>
      <c r="DR38" s="1318">
        <f t="shared" si="14"/>
        <v>0</v>
      </c>
      <c r="DS38" s="1318">
        <f t="shared" si="14"/>
        <v>0</v>
      </c>
      <c r="DT38" s="1318">
        <f t="shared" si="14"/>
        <v>0</v>
      </c>
      <c r="DU38" s="1318">
        <f t="shared" si="14"/>
        <v>0</v>
      </c>
      <c r="DV38" s="1318">
        <f t="shared" si="15"/>
        <v>0</v>
      </c>
      <c r="DW38" s="1318">
        <f t="shared" si="15"/>
        <v>0</v>
      </c>
      <c r="DX38" s="1318">
        <f t="shared" si="15"/>
        <v>0</v>
      </c>
      <c r="DY38" s="1318">
        <f t="shared" si="15"/>
        <v>0</v>
      </c>
      <c r="DZ38" s="1318">
        <f t="shared" si="15"/>
        <v>0</v>
      </c>
      <c r="EA38" s="1318">
        <f t="shared" si="15"/>
        <v>0</v>
      </c>
      <c r="EB38" s="1319">
        <f t="shared" si="15"/>
        <v>0</v>
      </c>
      <c r="EC38" s="1015">
        <f t="shared" si="15"/>
        <v>0</v>
      </c>
      <c r="ED38" s="1318">
        <f t="shared" si="15"/>
        <v>0</v>
      </c>
      <c r="EE38" s="1318">
        <f t="shared" si="15"/>
        <v>0</v>
      </c>
      <c r="EF38" s="1318">
        <f t="shared" si="16"/>
        <v>0</v>
      </c>
      <c r="EG38" s="1318">
        <f t="shared" si="16"/>
        <v>0</v>
      </c>
      <c r="EH38" s="1318">
        <f t="shared" si="16"/>
        <v>0</v>
      </c>
      <c r="EI38" s="1318">
        <f t="shared" si="16"/>
        <v>0</v>
      </c>
      <c r="EJ38" s="1318">
        <f t="shared" si="16"/>
        <v>0</v>
      </c>
      <c r="EK38" s="1318">
        <f t="shared" si="16"/>
        <v>0</v>
      </c>
      <c r="EL38" s="1318">
        <f t="shared" si="16"/>
        <v>0</v>
      </c>
      <c r="EM38" s="1318">
        <f t="shared" si="16"/>
        <v>0</v>
      </c>
      <c r="EN38" s="1319">
        <f t="shared" si="16"/>
        <v>0</v>
      </c>
      <c r="EO38" s="1015">
        <f t="shared" si="16"/>
        <v>0</v>
      </c>
      <c r="EP38" s="1318">
        <f t="shared" si="17"/>
        <v>0</v>
      </c>
      <c r="EQ38" s="1318">
        <f t="shared" si="17"/>
        <v>0</v>
      </c>
      <c r="ER38" s="1318">
        <f t="shared" si="17"/>
        <v>0</v>
      </c>
      <c r="ES38" s="1318">
        <f t="shared" si="17"/>
        <v>0</v>
      </c>
      <c r="ET38" s="1318">
        <f t="shared" si="17"/>
        <v>0</v>
      </c>
      <c r="EU38" s="1318">
        <f t="shared" si="17"/>
        <v>0</v>
      </c>
      <c r="EV38" s="1318">
        <f t="shared" si="17"/>
        <v>0</v>
      </c>
      <c r="EW38" s="1318">
        <f t="shared" si="17"/>
        <v>0</v>
      </c>
      <c r="EX38" s="1318">
        <f t="shared" si="17"/>
        <v>0</v>
      </c>
      <c r="EY38" s="1318">
        <f t="shared" si="17"/>
        <v>0</v>
      </c>
      <c r="EZ38" s="1319">
        <f t="shared" si="17"/>
        <v>0</v>
      </c>
    </row>
    <row r="39" spans="3:156" s="246" customFormat="1" ht="17.5" outlineLevel="1">
      <c r="C39" s="224"/>
      <c r="D39" s="256"/>
      <c r="E39" s="264"/>
      <c r="F39" s="264"/>
      <c r="G39" s="978"/>
      <c r="H39" s="992"/>
      <c r="I39" s="264"/>
      <c r="J39" s="265"/>
      <c r="K39" s="1600"/>
      <c r="L39" s="1600"/>
      <c r="M39" s="1600"/>
      <c r="N39" s="1601"/>
      <c r="O39" s="265"/>
      <c r="P39" s="265"/>
      <c r="Q39" s="265"/>
      <c r="R39" s="264"/>
      <c r="S39" s="266"/>
      <c r="T39" s="256"/>
      <c r="U39" s="256"/>
      <c r="AH39" s="260"/>
      <c r="AI39" s="260"/>
      <c r="AJ39" s="310"/>
      <c r="AK39" s="311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3"/>
      <c r="AW39" s="311"/>
      <c r="AX39" s="312"/>
      <c r="AY39" s="312"/>
      <c r="AZ39" s="312"/>
      <c r="BA39" s="312"/>
      <c r="BB39" s="312"/>
      <c r="BC39" s="312"/>
      <c r="BD39" s="312"/>
      <c r="BE39" s="312"/>
      <c r="BF39" s="312"/>
      <c r="BG39" s="312"/>
      <c r="BH39" s="313"/>
      <c r="BI39" s="311"/>
      <c r="BJ39" s="312"/>
      <c r="BK39" s="312"/>
      <c r="BL39" s="312"/>
      <c r="BM39" s="312"/>
      <c r="BN39" s="312"/>
      <c r="BO39" s="312"/>
      <c r="BP39" s="312"/>
      <c r="BQ39" s="312"/>
      <c r="BR39" s="312"/>
      <c r="BS39" s="312"/>
      <c r="BT39" s="313"/>
      <c r="BU39" s="311"/>
      <c r="BV39" s="312"/>
      <c r="BW39" s="312"/>
      <c r="BX39" s="312"/>
      <c r="BY39" s="312"/>
      <c r="BZ39" s="312"/>
      <c r="CA39" s="312"/>
      <c r="CB39" s="312"/>
      <c r="CC39" s="312"/>
      <c r="CD39" s="312"/>
      <c r="CE39" s="312"/>
      <c r="CF39" s="313"/>
      <c r="CG39" s="311"/>
      <c r="CH39" s="312"/>
      <c r="CI39" s="312"/>
      <c r="CJ39" s="312"/>
      <c r="CK39" s="312"/>
      <c r="CL39" s="312"/>
      <c r="CM39" s="312"/>
      <c r="CN39" s="312"/>
      <c r="CO39" s="312"/>
      <c r="CP39" s="312"/>
      <c r="CQ39" s="312"/>
      <c r="CR39" s="313"/>
      <c r="CS39" s="311"/>
      <c r="CT39" s="312"/>
      <c r="CU39" s="312"/>
      <c r="CV39" s="312"/>
      <c r="CW39" s="312"/>
      <c r="CX39" s="312"/>
      <c r="CY39" s="312"/>
      <c r="CZ39" s="312"/>
      <c r="DA39" s="312"/>
      <c r="DB39" s="312"/>
      <c r="DC39" s="312"/>
      <c r="DD39" s="313"/>
      <c r="DE39" s="311"/>
      <c r="DF39" s="312"/>
      <c r="DG39" s="312"/>
      <c r="DH39" s="312"/>
      <c r="DI39" s="312"/>
      <c r="DJ39" s="312"/>
      <c r="DK39" s="312"/>
      <c r="DL39" s="312"/>
      <c r="DM39" s="312"/>
      <c r="DN39" s="312"/>
      <c r="DO39" s="312"/>
      <c r="DP39" s="313"/>
      <c r="DQ39" s="311"/>
      <c r="DR39" s="312"/>
      <c r="DS39" s="312"/>
      <c r="DT39" s="312"/>
      <c r="DU39" s="312"/>
      <c r="DV39" s="312"/>
      <c r="DW39" s="312"/>
      <c r="DX39" s="312"/>
      <c r="DY39" s="312"/>
      <c r="DZ39" s="312"/>
      <c r="EA39" s="312"/>
      <c r="EB39" s="313"/>
      <c r="EC39" s="311"/>
      <c r="ED39" s="312"/>
      <c r="EE39" s="312"/>
      <c r="EF39" s="312"/>
      <c r="EG39" s="312"/>
      <c r="EH39" s="312"/>
      <c r="EI39" s="312"/>
      <c r="EJ39" s="312"/>
      <c r="EK39" s="312"/>
      <c r="EL39" s="312"/>
      <c r="EM39" s="312"/>
      <c r="EN39" s="313"/>
      <c r="EO39" s="311"/>
      <c r="EP39" s="312"/>
      <c r="EQ39" s="312"/>
      <c r="ER39" s="312"/>
      <c r="ES39" s="312"/>
      <c r="ET39" s="312"/>
      <c r="EU39" s="312"/>
      <c r="EV39" s="312"/>
      <c r="EW39" s="312"/>
      <c r="EX39" s="312"/>
      <c r="EY39" s="312"/>
      <c r="EZ39" s="313"/>
    </row>
    <row r="40" spans="3:156" s="246" customFormat="1" ht="15" customHeight="1">
      <c r="C40" s="224"/>
      <c r="D40" s="256"/>
      <c r="E40" s="267" t="str">
        <f>"Total "&amp;E35</f>
        <v>Total Land Costs</v>
      </c>
      <c r="G40" s="379">
        <f>IFERROR(SUM(G36:G39),"")</f>
        <v>25587500</v>
      </c>
      <c r="H40" s="991"/>
      <c r="J40" s="245"/>
      <c r="K40" s="962">
        <f>SUM(K36:K39)</f>
        <v>20610.851158181427</v>
      </c>
      <c r="L40" s="958">
        <f>SUM(L36:L39)</f>
        <v>33.76448062410352</v>
      </c>
      <c r="M40" s="958">
        <f>SUM(M36:M39)</f>
        <v>59.684172468889592</v>
      </c>
      <c r="N40" s="368"/>
      <c r="O40" s="245"/>
      <c r="P40" s="245"/>
      <c r="Q40" s="245"/>
      <c r="S40" s="268"/>
      <c r="T40" s="256"/>
      <c r="U40" s="1279"/>
      <c r="V40" s="368"/>
      <c r="W40" s="368"/>
      <c r="X40" s="368"/>
      <c r="Y40" s="368"/>
      <c r="Z40" s="368"/>
      <c r="AA40" s="368"/>
      <c r="AB40" s="368"/>
      <c r="AC40" s="368"/>
      <c r="AD40" s="368"/>
      <c r="AE40" s="368"/>
      <c r="AF40" s="368"/>
      <c r="AG40" s="368"/>
      <c r="AH40" s="1280"/>
      <c r="AI40" s="260"/>
      <c r="AJ40" s="314">
        <f t="shared" ref="AJ40:BO40" si="18">SUM(AJ36:AJ39)</f>
        <v>0</v>
      </c>
      <c r="AK40" s="1320">
        <f t="shared" si="18"/>
        <v>25587500</v>
      </c>
      <c r="AL40" s="308">
        <f t="shared" si="18"/>
        <v>0</v>
      </c>
      <c r="AM40" s="308">
        <f t="shared" si="18"/>
        <v>0</v>
      </c>
      <c r="AN40" s="308">
        <f t="shared" si="18"/>
        <v>0</v>
      </c>
      <c r="AO40" s="308">
        <f t="shared" si="18"/>
        <v>0</v>
      </c>
      <c r="AP40" s="308">
        <f t="shared" si="18"/>
        <v>0</v>
      </c>
      <c r="AQ40" s="308">
        <f t="shared" si="18"/>
        <v>0</v>
      </c>
      <c r="AR40" s="308">
        <f t="shared" si="18"/>
        <v>0</v>
      </c>
      <c r="AS40" s="308">
        <f t="shared" si="18"/>
        <v>0</v>
      </c>
      <c r="AT40" s="308">
        <f t="shared" si="18"/>
        <v>0</v>
      </c>
      <c r="AU40" s="308">
        <f t="shared" si="18"/>
        <v>0</v>
      </c>
      <c r="AV40" s="315">
        <f t="shared" si="18"/>
        <v>0</v>
      </c>
      <c r="AW40" s="1320">
        <f t="shared" si="18"/>
        <v>0</v>
      </c>
      <c r="AX40" s="308">
        <f t="shared" si="18"/>
        <v>0</v>
      </c>
      <c r="AY40" s="308">
        <f t="shared" si="18"/>
        <v>0</v>
      </c>
      <c r="AZ40" s="308">
        <f t="shared" si="18"/>
        <v>0</v>
      </c>
      <c r="BA40" s="308">
        <f t="shared" si="18"/>
        <v>0</v>
      </c>
      <c r="BB40" s="308">
        <f t="shared" si="18"/>
        <v>0</v>
      </c>
      <c r="BC40" s="308">
        <f t="shared" si="18"/>
        <v>0</v>
      </c>
      <c r="BD40" s="308">
        <f t="shared" si="18"/>
        <v>0</v>
      </c>
      <c r="BE40" s="308">
        <f t="shared" si="18"/>
        <v>0</v>
      </c>
      <c r="BF40" s="308">
        <f t="shared" si="18"/>
        <v>0</v>
      </c>
      <c r="BG40" s="308">
        <f t="shared" si="18"/>
        <v>0</v>
      </c>
      <c r="BH40" s="315">
        <f t="shared" si="18"/>
        <v>0</v>
      </c>
      <c r="BI40" s="1320">
        <f t="shared" si="18"/>
        <v>0</v>
      </c>
      <c r="BJ40" s="308">
        <f t="shared" si="18"/>
        <v>0</v>
      </c>
      <c r="BK40" s="308">
        <f t="shared" si="18"/>
        <v>0</v>
      </c>
      <c r="BL40" s="308">
        <f t="shared" si="18"/>
        <v>0</v>
      </c>
      <c r="BM40" s="308">
        <f t="shared" si="18"/>
        <v>0</v>
      </c>
      <c r="BN40" s="308">
        <f t="shared" si="18"/>
        <v>0</v>
      </c>
      <c r="BO40" s="308">
        <f t="shared" si="18"/>
        <v>0</v>
      </c>
      <c r="BP40" s="308">
        <f t="shared" ref="BP40:CU40" si="19">SUM(BP36:BP39)</f>
        <v>0</v>
      </c>
      <c r="BQ40" s="308">
        <f t="shared" si="19"/>
        <v>0</v>
      </c>
      <c r="BR40" s="308">
        <f t="shared" si="19"/>
        <v>0</v>
      </c>
      <c r="BS40" s="308">
        <f t="shared" si="19"/>
        <v>0</v>
      </c>
      <c r="BT40" s="315">
        <f t="shared" si="19"/>
        <v>0</v>
      </c>
      <c r="BU40" s="1320">
        <f t="shared" si="19"/>
        <v>0</v>
      </c>
      <c r="BV40" s="308">
        <f t="shared" si="19"/>
        <v>0</v>
      </c>
      <c r="BW40" s="308">
        <f t="shared" si="19"/>
        <v>0</v>
      </c>
      <c r="BX40" s="308">
        <f t="shared" si="19"/>
        <v>0</v>
      </c>
      <c r="BY40" s="308">
        <f t="shared" si="19"/>
        <v>0</v>
      </c>
      <c r="BZ40" s="308">
        <f t="shared" si="19"/>
        <v>0</v>
      </c>
      <c r="CA40" s="308">
        <f t="shared" si="19"/>
        <v>0</v>
      </c>
      <c r="CB40" s="308">
        <f t="shared" si="19"/>
        <v>0</v>
      </c>
      <c r="CC40" s="308">
        <f t="shared" si="19"/>
        <v>0</v>
      </c>
      <c r="CD40" s="308">
        <f t="shared" si="19"/>
        <v>0</v>
      </c>
      <c r="CE40" s="308">
        <f t="shared" si="19"/>
        <v>0</v>
      </c>
      <c r="CF40" s="315">
        <f t="shared" si="19"/>
        <v>0</v>
      </c>
      <c r="CG40" s="1320">
        <f t="shared" si="19"/>
        <v>0</v>
      </c>
      <c r="CH40" s="308">
        <f t="shared" si="19"/>
        <v>0</v>
      </c>
      <c r="CI40" s="308">
        <f t="shared" si="19"/>
        <v>0</v>
      </c>
      <c r="CJ40" s="308">
        <f t="shared" si="19"/>
        <v>0</v>
      </c>
      <c r="CK40" s="308">
        <f t="shared" si="19"/>
        <v>0</v>
      </c>
      <c r="CL40" s="308">
        <f t="shared" si="19"/>
        <v>0</v>
      </c>
      <c r="CM40" s="308">
        <f t="shared" si="19"/>
        <v>0</v>
      </c>
      <c r="CN40" s="308">
        <f t="shared" si="19"/>
        <v>0</v>
      </c>
      <c r="CO40" s="308">
        <f t="shared" si="19"/>
        <v>0</v>
      </c>
      <c r="CP40" s="308">
        <f t="shared" si="19"/>
        <v>0</v>
      </c>
      <c r="CQ40" s="308">
        <f t="shared" si="19"/>
        <v>0</v>
      </c>
      <c r="CR40" s="315">
        <f t="shared" si="19"/>
        <v>0</v>
      </c>
      <c r="CS40" s="1320">
        <f t="shared" si="19"/>
        <v>0</v>
      </c>
      <c r="CT40" s="308">
        <f t="shared" si="19"/>
        <v>0</v>
      </c>
      <c r="CU40" s="308">
        <f t="shared" si="19"/>
        <v>0</v>
      </c>
      <c r="CV40" s="308">
        <f t="shared" ref="CV40:EA40" si="20">SUM(CV36:CV39)</f>
        <v>0</v>
      </c>
      <c r="CW40" s="308">
        <f t="shared" si="20"/>
        <v>0</v>
      </c>
      <c r="CX40" s="308">
        <f t="shared" si="20"/>
        <v>0</v>
      </c>
      <c r="CY40" s="308">
        <f t="shared" si="20"/>
        <v>0</v>
      </c>
      <c r="CZ40" s="308">
        <f t="shared" si="20"/>
        <v>0</v>
      </c>
      <c r="DA40" s="308">
        <f t="shared" si="20"/>
        <v>0</v>
      </c>
      <c r="DB40" s="308">
        <f t="shared" si="20"/>
        <v>0</v>
      </c>
      <c r="DC40" s="308">
        <f t="shared" si="20"/>
        <v>0</v>
      </c>
      <c r="DD40" s="315">
        <f t="shared" si="20"/>
        <v>0</v>
      </c>
      <c r="DE40" s="1320">
        <f t="shared" si="20"/>
        <v>0</v>
      </c>
      <c r="DF40" s="308">
        <f t="shared" si="20"/>
        <v>0</v>
      </c>
      <c r="DG40" s="308">
        <f t="shared" si="20"/>
        <v>0</v>
      </c>
      <c r="DH40" s="308">
        <f t="shared" si="20"/>
        <v>0</v>
      </c>
      <c r="DI40" s="308">
        <f t="shared" si="20"/>
        <v>0</v>
      </c>
      <c r="DJ40" s="308">
        <f t="shared" si="20"/>
        <v>0</v>
      </c>
      <c r="DK40" s="308">
        <f t="shared" si="20"/>
        <v>0</v>
      </c>
      <c r="DL40" s="308">
        <f t="shared" si="20"/>
        <v>0</v>
      </c>
      <c r="DM40" s="308">
        <f t="shared" si="20"/>
        <v>0</v>
      </c>
      <c r="DN40" s="308">
        <f t="shared" si="20"/>
        <v>0</v>
      </c>
      <c r="DO40" s="308">
        <f t="shared" si="20"/>
        <v>0</v>
      </c>
      <c r="DP40" s="315">
        <f t="shared" si="20"/>
        <v>0</v>
      </c>
      <c r="DQ40" s="1320">
        <f t="shared" si="20"/>
        <v>0</v>
      </c>
      <c r="DR40" s="308">
        <f t="shared" si="20"/>
        <v>0</v>
      </c>
      <c r="DS40" s="308">
        <f t="shared" si="20"/>
        <v>0</v>
      </c>
      <c r="DT40" s="308">
        <f t="shared" si="20"/>
        <v>0</v>
      </c>
      <c r="DU40" s="308">
        <f t="shared" si="20"/>
        <v>0</v>
      </c>
      <c r="DV40" s="308">
        <f t="shared" si="20"/>
        <v>0</v>
      </c>
      <c r="DW40" s="308">
        <f t="shared" si="20"/>
        <v>0</v>
      </c>
      <c r="DX40" s="308">
        <f t="shared" si="20"/>
        <v>0</v>
      </c>
      <c r="DY40" s="308">
        <f t="shared" si="20"/>
        <v>0</v>
      </c>
      <c r="DZ40" s="308">
        <f t="shared" si="20"/>
        <v>0</v>
      </c>
      <c r="EA40" s="308">
        <f t="shared" si="20"/>
        <v>0</v>
      </c>
      <c r="EB40" s="315">
        <f t="shared" ref="EB40:EZ40" si="21">SUM(EB36:EB39)</f>
        <v>0</v>
      </c>
      <c r="EC40" s="1320">
        <f t="shared" si="21"/>
        <v>0</v>
      </c>
      <c r="ED40" s="308">
        <f t="shared" si="21"/>
        <v>0</v>
      </c>
      <c r="EE40" s="308">
        <f t="shared" si="21"/>
        <v>0</v>
      </c>
      <c r="EF40" s="308">
        <f t="shared" si="21"/>
        <v>0</v>
      </c>
      <c r="EG40" s="308">
        <f t="shared" si="21"/>
        <v>0</v>
      </c>
      <c r="EH40" s="308">
        <f t="shared" si="21"/>
        <v>0</v>
      </c>
      <c r="EI40" s="308">
        <f t="shared" si="21"/>
        <v>0</v>
      </c>
      <c r="EJ40" s="308">
        <f t="shared" si="21"/>
        <v>0</v>
      </c>
      <c r="EK40" s="308">
        <f t="shared" si="21"/>
        <v>0</v>
      </c>
      <c r="EL40" s="308">
        <f t="shared" si="21"/>
        <v>0</v>
      </c>
      <c r="EM40" s="308">
        <f t="shared" si="21"/>
        <v>0</v>
      </c>
      <c r="EN40" s="315">
        <f t="shared" si="21"/>
        <v>0</v>
      </c>
      <c r="EO40" s="1320">
        <f t="shared" si="21"/>
        <v>0</v>
      </c>
      <c r="EP40" s="308">
        <f t="shared" si="21"/>
        <v>0</v>
      </c>
      <c r="EQ40" s="308">
        <f t="shared" si="21"/>
        <v>0</v>
      </c>
      <c r="ER40" s="308">
        <f t="shared" si="21"/>
        <v>0</v>
      </c>
      <c r="ES40" s="308">
        <f t="shared" si="21"/>
        <v>0</v>
      </c>
      <c r="ET40" s="308">
        <f t="shared" si="21"/>
        <v>0</v>
      </c>
      <c r="EU40" s="308">
        <f t="shared" si="21"/>
        <v>0</v>
      </c>
      <c r="EV40" s="308">
        <f t="shared" si="21"/>
        <v>0</v>
      </c>
      <c r="EW40" s="308">
        <f t="shared" si="21"/>
        <v>0</v>
      </c>
      <c r="EX40" s="308">
        <f t="shared" si="21"/>
        <v>0</v>
      </c>
      <c r="EY40" s="308">
        <f t="shared" si="21"/>
        <v>0</v>
      </c>
      <c r="EZ40" s="315">
        <f t="shared" si="21"/>
        <v>0</v>
      </c>
    </row>
    <row r="41" spans="3:156" s="246" customFormat="1" ht="17.5">
      <c r="C41" s="224"/>
      <c r="D41" s="256"/>
      <c r="G41" s="979"/>
      <c r="H41" s="991"/>
      <c r="J41" s="245"/>
      <c r="K41" s="947"/>
      <c r="L41" s="947"/>
      <c r="M41" s="947"/>
      <c r="O41" s="245"/>
      <c r="P41" s="245"/>
      <c r="Q41" s="245"/>
      <c r="S41" s="268"/>
      <c r="T41" s="256"/>
      <c r="U41" s="256"/>
      <c r="AH41" s="260"/>
      <c r="AI41" s="260"/>
      <c r="AJ41" s="316"/>
      <c r="AK41" s="405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7"/>
      <c r="AW41" s="405"/>
      <c r="AX41" s="316"/>
      <c r="AY41" s="316"/>
      <c r="AZ41" s="316"/>
      <c r="BA41" s="316"/>
      <c r="BB41" s="316"/>
      <c r="BC41" s="316"/>
      <c r="BD41" s="316"/>
      <c r="BE41" s="316"/>
      <c r="BF41" s="316"/>
      <c r="BG41" s="316"/>
      <c r="BH41" s="317"/>
      <c r="BI41" s="405"/>
      <c r="BJ41" s="316"/>
      <c r="BK41" s="316"/>
      <c r="BL41" s="316"/>
      <c r="BM41" s="316"/>
      <c r="BN41" s="316"/>
      <c r="BO41" s="316"/>
      <c r="BP41" s="316"/>
      <c r="BQ41" s="316"/>
      <c r="BR41" s="316"/>
      <c r="BS41" s="316"/>
      <c r="BT41" s="317"/>
      <c r="BU41" s="405"/>
      <c r="BV41" s="316"/>
      <c r="BW41" s="316"/>
      <c r="BX41" s="316"/>
      <c r="BY41" s="316"/>
      <c r="BZ41" s="316"/>
      <c r="CA41" s="316"/>
      <c r="CB41" s="316"/>
      <c r="CC41" s="316"/>
      <c r="CD41" s="316"/>
      <c r="CE41" s="316"/>
      <c r="CF41" s="317"/>
      <c r="CG41" s="405"/>
      <c r="CH41" s="316"/>
      <c r="CI41" s="316"/>
      <c r="CJ41" s="316"/>
      <c r="CK41" s="316"/>
      <c r="CL41" s="316"/>
      <c r="CM41" s="316"/>
      <c r="CN41" s="316"/>
      <c r="CO41" s="316"/>
      <c r="CP41" s="316"/>
      <c r="CQ41" s="316"/>
      <c r="CR41" s="317"/>
      <c r="CS41" s="405"/>
      <c r="CT41" s="316"/>
      <c r="CU41" s="316"/>
      <c r="CV41" s="316"/>
      <c r="CW41" s="316"/>
      <c r="CX41" s="316"/>
      <c r="CY41" s="316"/>
      <c r="CZ41" s="316"/>
      <c r="DA41" s="316"/>
      <c r="DB41" s="316"/>
      <c r="DC41" s="316"/>
      <c r="DD41" s="317"/>
      <c r="DE41" s="405"/>
      <c r="DF41" s="316"/>
      <c r="DG41" s="316"/>
      <c r="DH41" s="316"/>
      <c r="DI41" s="316"/>
      <c r="DJ41" s="316"/>
      <c r="DK41" s="316"/>
      <c r="DL41" s="316"/>
      <c r="DM41" s="316"/>
      <c r="DN41" s="316"/>
      <c r="DO41" s="316"/>
      <c r="DP41" s="317"/>
      <c r="DQ41" s="405"/>
      <c r="DR41" s="316"/>
      <c r="DS41" s="316"/>
      <c r="DT41" s="316"/>
      <c r="DU41" s="316"/>
      <c r="DV41" s="316"/>
      <c r="DW41" s="316"/>
      <c r="DX41" s="316"/>
      <c r="DY41" s="316"/>
      <c r="DZ41" s="316"/>
      <c r="EA41" s="316"/>
      <c r="EB41" s="317"/>
      <c r="EC41" s="405"/>
      <c r="ED41" s="316"/>
      <c r="EE41" s="316"/>
      <c r="EF41" s="316"/>
      <c r="EG41" s="316"/>
      <c r="EH41" s="316"/>
      <c r="EI41" s="316"/>
      <c r="EJ41" s="316"/>
      <c r="EK41" s="316"/>
      <c r="EL41" s="316"/>
      <c r="EM41" s="316"/>
      <c r="EN41" s="317"/>
      <c r="EO41" s="405"/>
      <c r="EP41" s="316"/>
      <c r="EQ41" s="316"/>
      <c r="ER41" s="316"/>
      <c r="ES41" s="316"/>
      <c r="ET41" s="316"/>
      <c r="EU41" s="316"/>
      <c r="EV41" s="316"/>
      <c r="EW41" s="316"/>
      <c r="EX41" s="316"/>
      <c r="EY41" s="316"/>
      <c r="EZ41" s="317"/>
    </row>
    <row r="42" spans="3:156" s="246" customFormat="1" ht="15" customHeight="1" outlineLevel="1">
      <c r="C42" s="224"/>
      <c r="D42" s="256">
        <v>2</v>
      </c>
      <c r="E42" s="257" t="s">
        <v>473</v>
      </c>
      <c r="G42" s="979"/>
      <c r="H42" s="991"/>
      <c r="J42" s="245"/>
      <c r="K42" s="947"/>
      <c r="L42" s="947"/>
      <c r="M42" s="947"/>
      <c r="O42" s="245"/>
      <c r="P42" s="245"/>
      <c r="Q42" s="245"/>
      <c r="S42" s="259"/>
      <c r="T42" s="256"/>
      <c r="U42" s="256"/>
      <c r="AH42" s="260"/>
      <c r="AI42" s="260"/>
      <c r="AJ42" s="316"/>
      <c r="AK42" s="405"/>
      <c r="AL42" s="316"/>
      <c r="AM42" s="316"/>
      <c r="AN42" s="316"/>
      <c r="AO42" s="316"/>
      <c r="AP42" s="316"/>
      <c r="AQ42" s="316"/>
      <c r="AR42" s="316"/>
      <c r="AS42" s="316"/>
      <c r="AT42" s="316"/>
      <c r="AU42" s="316"/>
      <c r="AV42" s="317"/>
      <c r="AW42" s="405"/>
      <c r="AX42" s="316"/>
      <c r="AY42" s="316"/>
      <c r="AZ42" s="316"/>
      <c r="BA42" s="316"/>
      <c r="BB42" s="316"/>
      <c r="BC42" s="316"/>
      <c r="BD42" s="316"/>
      <c r="BE42" s="316"/>
      <c r="BF42" s="316"/>
      <c r="BG42" s="316"/>
      <c r="BH42" s="317"/>
      <c r="BI42" s="405"/>
      <c r="BJ42" s="316"/>
      <c r="BK42" s="316"/>
      <c r="BL42" s="316"/>
      <c r="BM42" s="316"/>
      <c r="BN42" s="316"/>
      <c r="BO42" s="316"/>
      <c r="BP42" s="316"/>
      <c r="BQ42" s="316"/>
      <c r="BR42" s="316"/>
      <c r="BS42" s="316"/>
      <c r="BT42" s="317"/>
      <c r="BU42" s="405"/>
      <c r="BV42" s="316"/>
      <c r="BW42" s="316"/>
      <c r="BX42" s="316"/>
      <c r="BY42" s="316"/>
      <c r="BZ42" s="316"/>
      <c r="CA42" s="316"/>
      <c r="CB42" s="316"/>
      <c r="CC42" s="316"/>
      <c r="CD42" s="316"/>
      <c r="CE42" s="316"/>
      <c r="CF42" s="317"/>
      <c r="CG42" s="405"/>
      <c r="CH42" s="316"/>
      <c r="CI42" s="316"/>
      <c r="CJ42" s="316"/>
      <c r="CK42" s="316"/>
      <c r="CL42" s="316"/>
      <c r="CM42" s="316"/>
      <c r="CN42" s="316"/>
      <c r="CO42" s="316"/>
      <c r="CP42" s="316"/>
      <c r="CQ42" s="316"/>
      <c r="CR42" s="317"/>
      <c r="CS42" s="405"/>
      <c r="CT42" s="316"/>
      <c r="CU42" s="316"/>
      <c r="CV42" s="316"/>
      <c r="CW42" s="316"/>
      <c r="CX42" s="316"/>
      <c r="CY42" s="316"/>
      <c r="CZ42" s="316"/>
      <c r="DA42" s="316"/>
      <c r="DB42" s="316"/>
      <c r="DC42" s="316"/>
      <c r="DD42" s="317"/>
      <c r="DE42" s="405"/>
      <c r="DF42" s="316"/>
      <c r="DG42" s="316"/>
      <c r="DH42" s="316"/>
      <c r="DI42" s="316"/>
      <c r="DJ42" s="316"/>
      <c r="DK42" s="316"/>
      <c r="DL42" s="316"/>
      <c r="DM42" s="316"/>
      <c r="DN42" s="316"/>
      <c r="DO42" s="316"/>
      <c r="DP42" s="317"/>
      <c r="DQ42" s="405"/>
      <c r="DR42" s="316"/>
      <c r="DS42" s="316"/>
      <c r="DT42" s="316"/>
      <c r="DU42" s="316"/>
      <c r="DV42" s="316"/>
      <c r="DW42" s="316"/>
      <c r="DX42" s="316"/>
      <c r="DY42" s="316"/>
      <c r="DZ42" s="316"/>
      <c r="EA42" s="316"/>
      <c r="EB42" s="317"/>
      <c r="EC42" s="405"/>
      <c r="ED42" s="316"/>
      <c r="EE42" s="316"/>
      <c r="EF42" s="316"/>
      <c r="EG42" s="316"/>
      <c r="EH42" s="316"/>
      <c r="EI42" s="316"/>
      <c r="EJ42" s="316"/>
      <c r="EK42" s="316"/>
      <c r="EL42" s="316"/>
      <c r="EM42" s="316"/>
      <c r="EN42" s="317"/>
      <c r="EO42" s="405"/>
      <c r="EP42" s="316"/>
      <c r="EQ42" s="316"/>
      <c r="ER42" s="316"/>
      <c r="ES42" s="316"/>
      <c r="ET42" s="316"/>
      <c r="EU42" s="316"/>
      <c r="EV42" s="316"/>
      <c r="EW42" s="316"/>
      <c r="EX42" s="316"/>
      <c r="EY42" s="316"/>
      <c r="EZ42" s="317"/>
    </row>
    <row r="43" spans="3:156" s="246" customFormat="1" ht="6" customHeight="1" outlineLevel="1">
      <c r="C43" s="224"/>
      <c r="D43" s="256"/>
      <c r="G43" s="979"/>
      <c r="H43" s="991"/>
      <c r="J43" s="245"/>
      <c r="K43" s="947"/>
      <c r="L43" s="947"/>
      <c r="M43" s="947"/>
      <c r="N43" s="367"/>
      <c r="O43" s="245"/>
      <c r="P43" s="245"/>
      <c r="Q43" s="245"/>
      <c r="S43" s="377"/>
      <c r="T43" s="256"/>
      <c r="U43" s="256"/>
      <c r="AH43" s="260"/>
      <c r="AI43" s="260"/>
      <c r="AJ43" s="316"/>
      <c r="AK43" s="405"/>
      <c r="AL43" s="316"/>
      <c r="AM43" s="316"/>
      <c r="AN43" s="316"/>
      <c r="AO43" s="316"/>
      <c r="AP43" s="316"/>
      <c r="AQ43" s="316"/>
      <c r="AR43" s="316"/>
      <c r="AS43" s="316"/>
      <c r="AT43" s="316"/>
      <c r="AU43" s="316"/>
      <c r="AV43" s="317"/>
      <c r="AW43" s="405"/>
      <c r="AX43" s="316"/>
      <c r="AY43" s="316"/>
      <c r="AZ43" s="316"/>
      <c r="BA43" s="316"/>
      <c r="BB43" s="316"/>
      <c r="BC43" s="316"/>
      <c r="BD43" s="316"/>
      <c r="BE43" s="316"/>
      <c r="BF43" s="316"/>
      <c r="BG43" s="316"/>
      <c r="BH43" s="317"/>
      <c r="BI43" s="405"/>
      <c r="BJ43" s="316"/>
      <c r="BK43" s="316"/>
      <c r="BL43" s="316"/>
      <c r="BM43" s="316"/>
      <c r="BN43" s="316"/>
      <c r="BO43" s="316"/>
      <c r="BP43" s="316"/>
      <c r="BQ43" s="316"/>
      <c r="BR43" s="316"/>
      <c r="BS43" s="316"/>
      <c r="BT43" s="317"/>
      <c r="BU43" s="405"/>
      <c r="BV43" s="316"/>
      <c r="BW43" s="316"/>
      <c r="BX43" s="316"/>
      <c r="BY43" s="316"/>
      <c r="BZ43" s="316"/>
      <c r="CA43" s="316"/>
      <c r="CB43" s="316"/>
      <c r="CC43" s="316"/>
      <c r="CD43" s="316"/>
      <c r="CE43" s="316"/>
      <c r="CF43" s="317"/>
      <c r="CG43" s="405"/>
      <c r="CH43" s="316"/>
      <c r="CI43" s="316"/>
      <c r="CJ43" s="316"/>
      <c r="CK43" s="316"/>
      <c r="CL43" s="316"/>
      <c r="CM43" s="316"/>
      <c r="CN43" s="316"/>
      <c r="CO43" s="316"/>
      <c r="CP43" s="316"/>
      <c r="CQ43" s="316"/>
      <c r="CR43" s="317"/>
      <c r="CS43" s="405"/>
      <c r="CT43" s="316"/>
      <c r="CU43" s="316"/>
      <c r="CV43" s="316"/>
      <c r="CW43" s="316"/>
      <c r="CX43" s="316"/>
      <c r="CY43" s="316"/>
      <c r="CZ43" s="316"/>
      <c r="DA43" s="316"/>
      <c r="DB43" s="316"/>
      <c r="DC43" s="316"/>
      <c r="DD43" s="317"/>
      <c r="DE43" s="405"/>
      <c r="DF43" s="316"/>
      <c r="DG43" s="316"/>
      <c r="DH43" s="316"/>
      <c r="DI43" s="316"/>
      <c r="DJ43" s="316"/>
      <c r="DK43" s="316"/>
      <c r="DL43" s="316"/>
      <c r="DM43" s="316"/>
      <c r="DN43" s="316"/>
      <c r="DO43" s="316"/>
      <c r="DP43" s="317"/>
      <c r="DQ43" s="405"/>
      <c r="DR43" s="316"/>
      <c r="DS43" s="316"/>
      <c r="DT43" s="316"/>
      <c r="DU43" s="316"/>
      <c r="DV43" s="316"/>
      <c r="DW43" s="316"/>
      <c r="DX43" s="316"/>
      <c r="DY43" s="316"/>
      <c r="DZ43" s="316"/>
      <c r="EA43" s="316"/>
      <c r="EB43" s="317"/>
      <c r="EC43" s="405"/>
      <c r="ED43" s="316"/>
      <c r="EE43" s="316"/>
      <c r="EF43" s="316"/>
      <c r="EG43" s="316"/>
      <c r="EH43" s="316"/>
      <c r="EI43" s="316"/>
      <c r="EJ43" s="316"/>
      <c r="EK43" s="316"/>
      <c r="EL43" s="316"/>
      <c r="EM43" s="316"/>
      <c r="EN43" s="317"/>
      <c r="EO43" s="405"/>
      <c r="EP43" s="316"/>
      <c r="EQ43" s="316"/>
      <c r="ER43" s="316"/>
      <c r="ES43" s="316"/>
      <c r="ET43" s="316"/>
      <c r="EU43" s="316"/>
      <c r="EV43" s="316"/>
      <c r="EW43" s="316"/>
      <c r="EX43" s="316"/>
      <c r="EY43" s="316"/>
      <c r="EZ43" s="317"/>
    </row>
    <row r="44" spans="3:156" s="246" customFormat="1" ht="17.5" outlineLevel="1">
      <c r="C44" s="224"/>
      <c r="D44" s="256"/>
      <c r="E44" s="289">
        <f ca="1">OFFSET(E44,-1,0)+1</f>
        <v>1</v>
      </c>
      <c r="F44" s="844" t="s">
        <v>850</v>
      </c>
      <c r="G44" s="977">
        <f>H44*J44</f>
        <v>51175</v>
      </c>
      <c r="H44" s="1321">
        <v>2E-3</v>
      </c>
      <c r="I44" s="286" t="s">
        <v>433</v>
      </c>
      <c r="J44" s="306">
        <f>INDEX(FACTOR_VALUES,MATCH(I44,FACTOR_NAMES,0),1)</f>
        <v>25587500</v>
      </c>
      <c r="K44" s="949">
        <f>+$G44/Beds</f>
        <v>41.221702316362851</v>
      </c>
      <c r="L44" s="956">
        <f>+$G44/$H$15</f>
        <v>6.7528961248207037E-2</v>
      </c>
      <c r="M44" s="956">
        <f>+$G44/$H$16</f>
        <v>0.11936834493777917</v>
      </c>
      <c r="N44" s="285">
        <f>+$N$37</f>
        <v>46753</v>
      </c>
      <c r="O44" s="1322">
        <f>$N$7</f>
        <v>1</v>
      </c>
      <c r="P44" s="307">
        <v>1</v>
      </c>
      <c r="Q44" s="306">
        <f>O44-1+P44</f>
        <v>1</v>
      </c>
      <c r="R44" s="286" t="s">
        <v>472</v>
      </c>
      <c r="S44" s="287"/>
      <c r="T44" s="256"/>
      <c r="U44" s="380">
        <f>+P44</f>
        <v>1</v>
      </c>
      <c r="V44" s="302" t="str">
        <f>+R44</f>
        <v>Flat</v>
      </c>
      <c r="W44" s="302">
        <f>INT(U44*AB44)+O44-1</f>
        <v>0</v>
      </c>
      <c r="X44" s="302">
        <f>(U44-INT(U44*(1-AB44)))+O44-1</f>
        <v>1</v>
      </c>
      <c r="Y44" s="381">
        <f>(AB44-(W44-O44+1)/U44)*(AF44+AE44*(2*(W44-O44+1)/U44+(AB44-(W44-O44+1)/U44)))+((X44-O44+1)/U44-AB44)*(AH44+AG44*(2*AB44+((X44-O44+1)/U44-AB44)))</f>
        <v>1</v>
      </c>
      <c r="Z44" s="302">
        <f>IF(V44="curve-front",1,IF(V44="curve-end",3,2))</f>
        <v>2</v>
      </c>
      <c r="AA44" s="302">
        <f>IF(OR(V44="curve-front",V44="curve-mid",V44="curve-end"),2.5,1)</f>
        <v>1</v>
      </c>
      <c r="AB44" s="302">
        <f>Z44/4</f>
        <v>0.5</v>
      </c>
      <c r="AC44" s="302">
        <f>AA44-1</f>
        <v>0</v>
      </c>
      <c r="AD44" s="302">
        <f>1/U44</f>
        <v>1</v>
      </c>
      <c r="AE44" s="302">
        <f>AC44/(AB44*(2+AC44))</f>
        <v>0</v>
      </c>
      <c r="AF44" s="302">
        <f>2/(2+AC44)</f>
        <v>1</v>
      </c>
      <c r="AG44" s="302">
        <f>-AC44/(2+AC44)/(1-AB44)</f>
        <v>0</v>
      </c>
      <c r="AH44" s="382">
        <f>2*(1-AB44+AC44)/(2+AC44)/(1-AB44)</f>
        <v>1</v>
      </c>
      <c r="AI44" s="260"/>
      <c r="AJ44" s="284">
        <f t="shared" ref="AJ44:AS47" si="22">IF(AND(AJ$1&gt;=$O44,AJ$1&lt;=$Q44),$G44*IF(AJ$1&lt;=$W44,$AD44*($AF44+$AE44*(2*INT((AJ$1-$O44))/$U44+$AD44)),IF(AJ$1&lt;=$X44,$Y44,IF(AJ$1&lt;=$U44+$O44,$AD44*($AH44+$AG44*(2*INT((AJ$1-$O44))/$U44+$AD44)),0))),0)</f>
        <v>0</v>
      </c>
      <c r="AK44" s="309">
        <f t="shared" si="22"/>
        <v>51175</v>
      </c>
      <c r="AL44" s="284">
        <f t="shared" si="22"/>
        <v>0</v>
      </c>
      <c r="AM44" s="284">
        <f t="shared" si="22"/>
        <v>0</v>
      </c>
      <c r="AN44" s="284">
        <f t="shared" si="22"/>
        <v>0</v>
      </c>
      <c r="AO44" s="284">
        <f t="shared" si="22"/>
        <v>0</v>
      </c>
      <c r="AP44" s="284">
        <f t="shared" si="22"/>
        <v>0</v>
      </c>
      <c r="AQ44" s="284">
        <f t="shared" si="22"/>
        <v>0</v>
      </c>
      <c r="AR44" s="284">
        <f t="shared" si="22"/>
        <v>0</v>
      </c>
      <c r="AS44" s="284">
        <f t="shared" si="22"/>
        <v>0</v>
      </c>
      <c r="AT44" s="284">
        <f t="shared" ref="AT44:BC47" si="23">IF(AND(AT$1&gt;=$O44,AT$1&lt;=$Q44),$G44*IF(AT$1&lt;=$W44,$AD44*($AF44+$AE44*(2*INT((AT$1-$O44))/$U44+$AD44)),IF(AT$1&lt;=$X44,$Y44,IF(AT$1&lt;=$U44+$O44,$AD44*($AH44+$AG44*(2*INT((AT$1-$O44))/$U44+$AD44)),0))),0)</f>
        <v>0</v>
      </c>
      <c r="AU44" s="284">
        <f t="shared" si="23"/>
        <v>0</v>
      </c>
      <c r="AV44" s="383">
        <f t="shared" si="23"/>
        <v>0</v>
      </c>
      <c r="AW44" s="309">
        <f t="shared" si="23"/>
        <v>0</v>
      </c>
      <c r="AX44" s="284">
        <f t="shared" si="23"/>
        <v>0</v>
      </c>
      <c r="AY44" s="284">
        <f t="shared" si="23"/>
        <v>0</v>
      </c>
      <c r="AZ44" s="284">
        <f t="shared" si="23"/>
        <v>0</v>
      </c>
      <c r="BA44" s="284">
        <f t="shared" si="23"/>
        <v>0</v>
      </c>
      <c r="BB44" s="284">
        <f t="shared" si="23"/>
        <v>0</v>
      </c>
      <c r="BC44" s="284">
        <f t="shared" si="23"/>
        <v>0</v>
      </c>
      <c r="BD44" s="284">
        <f t="shared" ref="BD44:BM47" si="24">IF(AND(BD$1&gt;=$O44,BD$1&lt;=$Q44),$G44*IF(BD$1&lt;=$W44,$AD44*($AF44+$AE44*(2*INT((BD$1-$O44))/$U44+$AD44)),IF(BD$1&lt;=$X44,$Y44,IF(BD$1&lt;=$U44+$O44,$AD44*($AH44+$AG44*(2*INT((BD$1-$O44))/$U44+$AD44)),0))),0)</f>
        <v>0</v>
      </c>
      <c r="BE44" s="284">
        <f t="shared" si="24"/>
        <v>0</v>
      </c>
      <c r="BF44" s="284">
        <f t="shared" si="24"/>
        <v>0</v>
      </c>
      <c r="BG44" s="284">
        <f t="shared" si="24"/>
        <v>0</v>
      </c>
      <c r="BH44" s="383">
        <f t="shared" si="24"/>
        <v>0</v>
      </c>
      <c r="BI44" s="309">
        <f t="shared" si="24"/>
        <v>0</v>
      </c>
      <c r="BJ44" s="284">
        <f t="shared" si="24"/>
        <v>0</v>
      </c>
      <c r="BK44" s="284">
        <f t="shared" si="24"/>
        <v>0</v>
      </c>
      <c r="BL44" s="284">
        <f t="shared" si="24"/>
        <v>0</v>
      </c>
      <c r="BM44" s="284">
        <f t="shared" si="24"/>
        <v>0</v>
      </c>
      <c r="BN44" s="284">
        <f t="shared" ref="BN44:BW47" si="25">IF(AND(BN$1&gt;=$O44,BN$1&lt;=$Q44),$G44*IF(BN$1&lt;=$W44,$AD44*($AF44+$AE44*(2*INT((BN$1-$O44))/$U44+$AD44)),IF(BN$1&lt;=$X44,$Y44,IF(BN$1&lt;=$U44+$O44,$AD44*($AH44+$AG44*(2*INT((BN$1-$O44))/$U44+$AD44)),0))),0)</f>
        <v>0</v>
      </c>
      <c r="BO44" s="284">
        <f t="shared" si="25"/>
        <v>0</v>
      </c>
      <c r="BP44" s="284">
        <f t="shared" si="25"/>
        <v>0</v>
      </c>
      <c r="BQ44" s="284">
        <f t="shared" si="25"/>
        <v>0</v>
      </c>
      <c r="BR44" s="284">
        <f t="shared" si="25"/>
        <v>0</v>
      </c>
      <c r="BS44" s="284">
        <f t="shared" si="25"/>
        <v>0</v>
      </c>
      <c r="BT44" s="383">
        <f t="shared" si="25"/>
        <v>0</v>
      </c>
      <c r="BU44" s="309">
        <f t="shared" si="25"/>
        <v>0</v>
      </c>
      <c r="BV44" s="284">
        <f t="shared" si="25"/>
        <v>0</v>
      </c>
      <c r="BW44" s="284">
        <f t="shared" si="25"/>
        <v>0</v>
      </c>
      <c r="BX44" s="284">
        <f t="shared" ref="BX44:CG47" si="26">IF(AND(BX$1&gt;=$O44,BX$1&lt;=$Q44),$G44*IF(BX$1&lt;=$W44,$AD44*($AF44+$AE44*(2*INT((BX$1-$O44))/$U44+$AD44)),IF(BX$1&lt;=$X44,$Y44,IF(BX$1&lt;=$U44+$O44,$AD44*($AH44+$AG44*(2*INT((BX$1-$O44))/$U44+$AD44)),0))),0)</f>
        <v>0</v>
      </c>
      <c r="BY44" s="284">
        <f t="shared" si="26"/>
        <v>0</v>
      </c>
      <c r="BZ44" s="284">
        <f t="shared" si="26"/>
        <v>0</v>
      </c>
      <c r="CA44" s="284">
        <f t="shared" si="26"/>
        <v>0</v>
      </c>
      <c r="CB44" s="284">
        <f t="shared" si="26"/>
        <v>0</v>
      </c>
      <c r="CC44" s="284">
        <f t="shared" si="26"/>
        <v>0</v>
      </c>
      <c r="CD44" s="284">
        <f t="shared" si="26"/>
        <v>0</v>
      </c>
      <c r="CE44" s="284">
        <f t="shared" si="26"/>
        <v>0</v>
      </c>
      <c r="CF44" s="383">
        <f t="shared" si="26"/>
        <v>0</v>
      </c>
      <c r="CG44" s="309">
        <f t="shared" si="26"/>
        <v>0</v>
      </c>
      <c r="CH44" s="284">
        <f t="shared" ref="CH44:CQ47" si="27">IF(AND(CH$1&gt;=$O44,CH$1&lt;=$Q44),$G44*IF(CH$1&lt;=$W44,$AD44*($AF44+$AE44*(2*INT((CH$1-$O44))/$U44+$AD44)),IF(CH$1&lt;=$X44,$Y44,IF(CH$1&lt;=$U44+$O44,$AD44*($AH44+$AG44*(2*INT((CH$1-$O44))/$U44+$AD44)),0))),0)</f>
        <v>0</v>
      </c>
      <c r="CI44" s="284">
        <f t="shared" si="27"/>
        <v>0</v>
      </c>
      <c r="CJ44" s="284">
        <f t="shared" si="27"/>
        <v>0</v>
      </c>
      <c r="CK44" s="284">
        <f t="shared" si="27"/>
        <v>0</v>
      </c>
      <c r="CL44" s="284">
        <f t="shared" si="27"/>
        <v>0</v>
      </c>
      <c r="CM44" s="284">
        <f t="shared" si="27"/>
        <v>0</v>
      </c>
      <c r="CN44" s="284">
        <f t="shared" si="27"/>
        <v>0</v>
      </c>
      <c r="CO44" s="284">
        <f t="shared" si="27"/>
        <v>0</v>
      </c>
      <c r="CP44" s="284">
        <f t="shared" si="27"/>
        <v>0</v>
      </c>
      <c r="CQ44" s="284">
        <f t="shared" si="27"/>
        <v>0</v>
      </c>
      <c r="CR44" s="383">
        <f t="shared" ref="CR44:DA47" si="28">IF(AND(CR$1&gt;=$O44,CR$1&lt;=$Q44),$G44*IF(CR$1&lt;=$W44,$AD44*($AF44+$AE44*(2*INT((CR$1-$O44))/$U44+$AD44)),IF(CR$1&lt;=$X44,$Y44,IF(CR$1&lt;=$U44+$O44,$AD44*($AH44+$AG44*(2*INT((CR$1-$O44))/$U44+$AD44)),0))),0)</f>
        <v>0</v>
      </c>
      <c r="CS44" s="309">
        <f t="shared" si="28"/>
        <v>0</v>
      </c>
      <c r="CT44" s="284">
        <f t="shared" si="28"/>
        <v>0</v>
      </c>
      <c r="CU44" s="284">
        <f t="shared" si="28"/>
        <v>0</v>
      </c>
      <c r="CV44" s="284">
        <f t="shared" si="28"/>
        <v>0</v>
      </c>
      <c r="CW44" s="284">
        <f t="shared" si="28"/>
        <v>0</v>
      </c>
      <c r="CX44" s="284">
        <f t="shared" si="28"/>
        <v>0</v>
      </c>
      <c r="CY44" s="284">
        <f t="shared" si="28"/>
        <v>0</v>
      </c>
      <c r="CZ44" s="284">
        <f t="shared" si="28"/>
        <v>0</v>
      </c>
      <c r="DA44" s="284">
        <f t="shared" si="28"/>
        <v>0</v>
      </c>
      <c r="DB44" s="284">
        <f t="shared" ref="DB44:DK47" si="29">IF(AND(DB$1&gt;=$O44,DB$1&lt;=$Q44),$G44*IF(DB$1&lt;=$W44,$AD44*($AF44+$AE44*(2*INT((DB$1-$O44))/$U44+$AD44)),IF(DB$1&lt;=$X44,$Y44,IF(DB$1&lt;=$U44+$O44,$AD44*($AH44+$AG44*(2*INT((DB$1-$O44))/$U44+$AD44)),0))),0)</f>
        <v>0</v>
      </c>
      <c r="DC44" s="284">
        <f t="shared" si="29"/>
        <v>0</v>
      </c>
      <c r="DD44" s="383">
        <f t="shared" si="29"/>
        <v>0</v>
      </c>
      <c r="DE44" s="309">
        <f t="shared" si="29"/>
        <v>0</v>
      </c>
      <c r="DF44" s="284">
        <f t="shared" si="29"/>
        <v>0</v>
      </c>
      <c r="DG44" s="284">
        <f t="shared" si="29"/>
        <v>0</v>
      </c>
      <c r="DH44" s="284">
        <f t="shared" si="29"/>
        <v>0</v>
      </c>
      <c r="DI44" s="284">
        <f t="shared" si="29"/>
        <v>0</v>
      </c>
      <c r="DJ44" s="284">
        <f t="shared" si="29"/>
        <v>0</v>
      </c>
      <c r="DK44" s="284">
        <f t="shared" si="29"/>
        <v>0</v>
      </c>
      <c r="DL44" s="284">
        <f t="shared" ref="DL44:DU47" si="30">IF(AND(DL$1&gt;=$O44,DL$1&lt;=$Q44),$G44*IF(DL$1&lt;=$W44,$AD44*($AF44+$AE44*(2*INT((DL$1-$O44))/$U44+$AD44)),IF(DL$1&lt;=$X44,$Y44,IF(DL$1&lt;=$U44+$O44,$AD44*($AH44+$AG44*(2*INT((DL$1-$O44))/$U44+$AD44)),0))),0)</f>
        <v>0</v>
      </c>
      <c r="DM44" s="284">
        <f t="shared" si="30"/>
        <v>0</v>
      </c>
      <c r="DN44" s="284">
        <f t="shared" si="30"/>
        <v>0</v>
      </c>
      <c r="DO44" s="284">
        <f t="shared" si="30"/>
        <v>0</v>
      </c>
      <c r="DP44" s="383">
        <f t="shared" si="30"/>
        <v>0</v>
      </c>
      <c r="DQ44" s="309">
        <f t="shared" si="30"/>
        <v>0</v>
      </c>
      <c r="DR44" s="284">
        <f t="shared" si="30"/>
        <v>0</v>
      </c>
      <c r="DS44" s="284">
        <f t="shared" si="30"/>
        <v>0</v>
      </c>
      <c r="DT44" s="284">
        <f t="shared" si="30"/>
        <v>0</v>
      </c>
      <c r="DU44" s="284">
        <f t="shared" si="30"/>
        <v>0</v>
      </c>
      <c r="DV44" s="284">
        <f t="shared" ref="DV44:EE47" si="31">IF(AND(DV$1&gt;=$O44,DV$1&lt;=$Q44),$G44*IF(DV$1&lt;=$W44,$AD44*($AF44+$AE44*(2*INT((DV$1-$O44))/$U44+$AD44)),IF(DV$1&lt;=$X44,$Y44,IF(DV$1&lt;=$U44+$O44,$AD44*($AH44+$AG44*(2*INT((DV$1-$O44))/$U44+$AD44)),0))),0)</f>
        <v>0</v>
      </c>
      <c r="DW44" s="284">
        <f t="shared" si="31"/>
        <v>0</v>
      </c>
      <c r="DX44" s="284">
        <f t="shared" si="31"/>
        <v>0</v>
      </c>
      <c r="DY44" s="284">
        <f t="shared" si="31"/>
        <v>0</v>
      </c>
      <c r="DZ44" s="284">
        <f t="shared" si="31"/>
        <v>0</v>
      </c>
      <c r="EA44" s="284">
        <f t="shared" si="31"/>
        <v>0</v>
      </c>
      <c r="EB44" s="383">
        <f t="shared" si="31"/>
        <v>0</v>
      </c>
      <c r="EC44" s="309">
        <f t="shared" si="31"/>
        <v>0</v>
      </c>
      <c r="ED44" s="284">
        <f t="shared" si="31"/>
        <v>0</v>
      </c>
      <c r="EE44" s="284">
        <f t="shared" si="31"/>
        <v>0</v>
      </c>
      <c r="EF44" s="284">
        <f t="shared" ref="EF44:EO47" si="32">IF(AND(EF$1&gt;=$O44,EF$1&lt;=$Q44),$G44*IF(EF$1&lt;=$W44,$AD44*($AF44+$AE44*(2*INT((EF$1-$O44))/$U44+$AD44)),IF(EF$1&lt;=$X44,$Y44,IF(EF$1&lt;=$U44+$O44,$AD44*($AH44+$AG44*(2*INT((EF$1-$O44))/$U44+$AD44)),0))),0)</f>
        <v>0</v>
      </c>
      <c r="EG44" s="284">
        <f t="shared" si="32"/>
        <v>0</v>
      </c>
      <c r="EH44" s="284">
        <f t="shared" si="32"/>
        <v>0</v>
      </c>
      <c r="EI44" s="284">
        <f t="shared" si="32"/>
        <v>0</v>
      </c>
      <c r="EJ44" s="284">
        <f t="shared" si="32"/>
        <v>0</v>
      </c>
      <c r="EK44" s="284">
        <f t="shared" si="32"/>
        <v>0</v>
      </c>
      <c r="EL44" s="284">
        <f t="shared" si="32"/>
        <v>0</v>
      </c>
      <c r="EM44" s="284">
        <f t="shared" si="32"/>
        <v>0</v>
      </c>
      <c r="EN44" s="383">
        <f t="shared" si="32"/>
        <v>0</v>
      </c>
      <c r="EO44" s="309">
        <f t="shared" si="32"/>
        <v>0</v>
      </c>
      <c r="EP44" s="284">
        <f t="shared" ref="EP44:EZ47" si="33">IF(AND(EP$1&gt;=$O44,EP$1&lt;=$Q44),$G44*IF(EP$1&lt;=$W44,$AD44*($AF44+$AE44*(2*INT((EP$1-$O44))/$U44+$AD44)),IF(EP$1&lt;=$X44,$Y44,IF(EP$1&lt;=$U44+$O44,$AD44*($AH44+$AG44*(2*INT((EP$1-$O44))/$U44+$AD44)),0))),0)</f>
        <v>0</v>
      </c>
      <c r="EQ44" s="284">
        <f t="shared" si="33"/>
        <v>0</v>
      </c>
      <c r="ER44" s="284">
        <f t="shared" si="33"/>
        <v>0</v>
      </c>
      <c r="ES44" s="284">
        <f t="shared" si="33"/>
        <v>0</v>
      </c>
      <c r="ET44" s="284">
        <f t="shared" si="33"/>
        <v>0</v>
      </c>
      <c r="EU44" s="284">
        <f t="shared" si="33"/>
        <v>0</v>
      </c>
      <c r="EV44" s="284">
        <f t="shared" si="33"/>
        <v>0</v>
      </c>
      <c r="EW44" s="284">
        <f t="shared" si="33"/>
        <v>0</v>
      </c>
      <c r="EX44" s="284">
        <f t="shared" si="33"/>
        <v>0</v>
      </c>
      <c r="EY44" s="284">
        <f t="shared" si="33"/>
        <v>0</v>
      </c>
      <c r="EZ44" s="383">
        <f t="shared" si="33"/>
        <v>0</v>
      </c>
    </row>
    <row r="45" spans="3:156" s="246" customFormat="1" ht="24.75" hidden="1" customHeight="1" outlineLevel="2">
      <c r="C45" s="224"/>
      <c r="D45" s="256"/>
      <c r="E45" s="289">
        <f ca="1">OFFSET(E45,-1,0)+1</f>
        <v>2</v>
      </c>
      <c r="F45" s="844" t="s">
        <v>474</v>
      </c>
      <c r="G45" s="977">
        <f>H45*J45</f>
        <v>0</v>
      </c>
      <c r="H45" s="996">
        <v>0</v>
      </c>
      <c r="I45" s="286" t="s">
        <v>433</v>
      </c>
      <c r="J45" s="306">
        <f>INDEX(FACTOR_VALUES,MATCH(I45,FACTOR_NAMES,0),1)</f>
        <v>25587500</v>
      </c>
      <c r="K45" s="949">
        <f>+$G45/Beds</f>
        <v>0</v>
      </c>
      <c r="L45" s="956">
        <f>+$G45/$H$15</f>
        <v>0</v>
      </c>
      <c r="M45" s="956">
        <f>+$G45/$H$16</f>
        <v>0</v>
      </c>
      <c r="N45" s="285">
        <f>+$N$37</f>
        <v>46753</v>
      </c>
      <c r="O45" s="307">
        <f>$N$7</f>
        <v>1</v>
      </c>
      <c r="P45" s="307">
        <v>1</v>
      </c>
      <c r="Q45" s="306">
        <f>O45-1+P45</f>
        <v>1</v>
      </c>
      <c r="R45" s="286" t="s">
        <v>472</v>
      </c>
      <c r="S45" s="287"/>
      <c r="T45" s="256"/>
      <c r="U45" s="380">
        <f>+P45</f>
        <v>1</v>
      </c>
      <c r="V45" s="302" t="str">
        <f>+R45</f>
        <v>Flat</v>
      </c>
      <c r="W45" s="302">
        <f>INT(U45*AB45)+O45-1</f>
        <v>0</v>
      </c>
      <c r="X45" s="302">
        <f>(U45-INT(U45*(1-AB45)))+O45-1</f>
        <v>1</v>
      </c>
      <c r="Y45" s="381">
        <f>(AB45-(W45-O45+1)/U45)*(AF45+AE45*(2*(W45-O45+1)/U45+(AB45-(W45-O45+1)/U45)))+((X45-O45+1)/U45-AB45)*(AH45+AG45*(2*AB45+((X45-O45+1)/U45-AB45)))</f>
        <v>1</v>
      </c>
      <c r="Z45" s="302">
        <f>IF(V45="curve-front",1,IF(V45="curve-end",3,2))</f>
        <v>2</v>
      </c>
      <c r="AA45" s="302">
        <f>IF(OR(V45="curve-front",V45="curve-mid",V45="curve-end"),2.5,1)</f>
        <v>1</v>
      </c>
      <c r="AB45" s="302">
        <f>Z45/4</f>
        <v>0.5</v>
      </c>
      <c r="AC45" s="302">
        <f>AA45-1</f>
        <v>0</v>
      </c>
      <c r="AD45" s="302">
        <f>1/U45</f>
        <v>1</v>
      </c>
      <c r="AE45" s="302">
        <f>AC45/(AB45*(2+AC45))</f>
        <v>0</v>
      </c>
      <c r="AF45" s="302">
        <f>2/(2+AC45)</f>
        <v>1</v>
      </c>
      <c r="AG45" s="302">
        <f>-AC45/(2+AC45)/(1-AB45)</f>
        <v>0</v>
      </c>
      <c r="AH45" s="382">
        <f>2*(1-AB45+AC45)/(2+AC45)/(1-AB45)</f>
        <v>1</v>
      </c>
      <c r="AI45" s="260"/>
      <c r="AJ45" s="284">
        <f t="shared" si="22"/>
        <v>0</v>
      </c>
      <c r="AK45" s="309">
        <f t="shared" si="22"/>
        <v>0</v>
      </c>
      <c r="AL45" s="284">
        <f t="shared" si="22"/>
        <v>0</v>
      </c>
      <c r="AM45" s="284">
        <f t="shared" si="22"/>
        <v>0</v>
      </c>
      <c r="AN45" s="284">
        <f t="shared" si="22"/>
        <v>0</v>
      </c>
      <c r="AO45" s="284">
        <f t="shared" si="22"/>
        <v>0</v>
      </c>
      <c r="AP45" s="284">
        <f t="shared" si="22"/>
        <v>0</v>
      </c>
      <c r="AQ45" s="284">
        <f t="shared" si="22"/>
        <v>0</v>
      </c>
      <c r="AR45" s="284">
        <f t="shared" si="22"/>
        <v>0</v>
      </c>
      <c r="AS45" s="284">
        <f t="shared" si="22"/>
        <v>0</v>
      </c>
      <c r="AT45" s="284">
        <f t="shared" si="23"/>
        <v>0</v>
      </c>
      <c r="AU45" s="284">
        <f t="shared" si="23"/>
        <v>0</v>
      </c>
      <c r="AV45" s="383">
        <f t="shared" si="23"/>
        <v>0</v>
      </c>
      <c r="AW45" s="309">
        <f t="shared" si="23"/>
        <v>0</v>
      </c>
      <c r="AX45" s="284">
        <f t="shared" si="23"/>
        <v>0</v>
      </c>
      <c r="AY45" s="284">
        <f t="shared" si="23"/>
        <v>0</v>
      </c>
      <c r="AZ45" s="284">
        <f t="shared" si="23"/>
        <v>0</v>
      </c>
      <c r="BA45" s="284">
        <f t="shared" si="23"/>
        <v>0</v>
      </c>
      <c r="BB45" s="284">
        <f t="shared" si="23"/>
        <v>0</v>
      </c>
      <c r="BC45" s="284">
        <f t="shared" si="23"/>
        <v>0</v>
      </c>
      <c r="BD45" s="284">
        <f t="shared" si="24"/>
        <v>0</v>
      </c>
      <c r="BE45" s="284">
        <f t="shared" si="24"/>
        <v>0</v>
      </c>
      <c r="BF45" s="284">
        <f t="shared" si="24"/>
        <v>0</v>
      </c>
      <c r="BG45" s="284">
        <f t="shared" si="24"/>
        <v>0</v>
      </c>
      <c r="BH45" s="383">
        <f t="shared" si="24"/>
        <v>0</v>
      </c>
      <c r="BI45" s="309">
        <f t="shared" si="24"/>
        <v>0</v>
      </c>
      <c r="BJ45" s="284">
        <f t="shared" si="24"/>
        <v>0</v>
      </c>
      <c r="BK45" s="284">
        <f t="shared" si="24"/>
        <v>0</v>
      </c>
      <c r="BL45" s="284">
        <f t="shared" si="24"/>
        <v>0</v>
      </c>
      <c r="BM45" s="284">
        <f t="shared" si="24"/>
        <v>0</v>
      </c>
      <c r="BN45" s="284">
        <f t="shared" si="25"/>
        <v>0</v>
      </c>
      <c r="BO45" s="284">
        <f t="shared" si="25"/>
        <v>0</v>
      </c>
      <c r="BP45" s="284">
        <f t="shared" si="25"/>
        <v>0</v>
      </c>
      <c r="BQ45" s="284">
        <f t="shared" si="25"/>
        <v>0</v>
      </c>
      <c r="BR45" s="284">
        <f t="shared" si="25"/>
        <v>0</v>
      </c>
      <c r="BS45" s="284">
        <f t="shared" si="25"/>
        <v>0</v>
      </c>
      <c r="BT45" s="383">
        <f t="shared" si="25"/>
        <v>0</v>
      </c>
      <c r="BU45" s="309">
        <f t="shared" si="25"/>
        <v>0</v>
      </c>
      <c r="BV45" s="284">
        <f t="shared" si="25"/>
        <v>0</v>
      </c>
      <c r="BW45" s="284">
        <f t="shared" si="25"/>
        <v>0</v>
      </c>
      <c r="BX45" s="284">
        <f t="shared" si="26"/>
        <v>0</v>
      </c>
      <c r="BY45" s="284">
        <f t="shared" si="26"/>
        <v>0</v>
      </c>
      <c r="BZ45" s="284">
        <f t="shared" si="26"/>
        <v>0</v>
      </c>
      <c r="CA45" s="284">
        <f t="shared" si="26"/>
        <v>0</v>
      </c>
      <c r="CB45" s="284">
        <f t="shared" si="26"/>
        <v>0</v>
      </c>
      <c r="CC45" s="284">
        <f t="shared" si="26"/>
        <v>0</v>
      </c>
      <c r="CD45" s="284">
        <f t="shared" si="26"/>
        <v>0</v>
      </c>
      <c r="CE45" s="284">
        <f t="shared" si="26"/>
        <v>0</v>
      </c>
      <c r="CF45" s="383">
        <f t="shared" si="26"/>
        <v>0</v>
      </c>
      <c r="CG45" s="309">
        <f t="shared" si="26"/>
        <v>0</v>
      </c>
      <c r="CH45" s="284">
        <f t="shared" si="27"/>
        <v>0</v>
      </c>
      <c r="CI45" s="284">
        <f t="shared" si="27"/>
        <v>0</v>
      </c>
      <c r="CJ45" s="284">
        <f t="shared" si="27"/>
        <v>0</v>
      </c>
      <c r="CK45" s="284">
        <f t="shared" si="27"/>
        <v>0</v>
      </c>
      <c r="CL45" s="284">
        <f t="shared" si="27"/>
        <v>0</v>
      </c>
      <c r="CM45" s="284">
        <f t="shared" si="27"/>
        <v>0</v>
      </c>
      <c r="CN45" s="284">
        <f t="shared" si="27"/>
        <v>0</v>
      </c>
      <c r="CO45" s="284">
        <f t="shared" si="27"/>
        <v>0</v>
      </c>
      <c r="CP45" s="284">
        <f t="shared" si="27"/>
        <v>0</v>
      </c>
      <c r="CQ45" s="284">
        <f t="shared" si="27"/>
        <v>0</v>
      </c>
      <c r="CR45" s="383">
        <f t="shared" si="28"/>
        <v>0</v>
      </c>
      <c r="CS45" s="309">
        <f t="shared" si="28"/>
        <v>0</v>
      </c>
      <c r="CT45" s="284">
        <f t="shared" si="28"/>
        <v>0</v>
      </c>
      <c r="CU45" s="284">
        <f t="shared" si="28"/>
        <v>0</v>
      </c>
      <c r="CV45" s="284">
        <f t="shared" si="28"/>
        <v>0</v>
      </c>
      <c r="CW45" s="284">
        <f t="shared" si="28"/>
        <v>0</v>
      </c>
      <c r="CX45" s="284">
        <f t="shared" si="28"/>
        <v>0</v>
      </c>
      <c r="CY45" s="284">
        <f t="shared" si="28"/>
        <v>0</v>
      </c>
      <c r="CZ45" s="284">
        <f t="shared" si="28"/>
        <v>0</v>
      </c>
      <c r="DA45" s="284">
        <f t="shared" si="28"/>
        <v>0</v>
      </c>
      <c r="DB45" s="284">
        <f t="shared" si="29"/>
        <v>0</v>
      </c>
      <c r="DC45" s="284">
        <f t="shared" si="29"/>
        <v>0</v>
      </c>
      <c r="DD45" s="383">
        <f t="shared" si="29"/>
        <v>0</v>
      </c>
      <c r="DE45" s="309">
        <f t="shared" si="29"/>
        <v>0</v>
      </c>
      <c r="DF45" s="284">
        <f t="shared" si="29"/>
        <v>0</v>
      </c>
      <c r="DG45" s="284">
        <f t="shared" si="29"/>
        <v>0</v>
      </c>
      <c r="DH45" s="284">
        <f t="shared" si="29"/>
        <v>0</v>
      </c>
      <c r="DI45" s="284">
        <f t="shared" si="29"/>
        <v>0</v>
      </c>
      <c r="DJ45" s="284">
        <f t="shared" si="29"/>
        <v>0</v>
      </c>
      <c r="DK45" s="284">
        <f t="shared" si="29"/>
        <v>0</v>
      </c>
      <c r="DL45" s="284">
        <f t="shared" si="30"/>
        <v>0</v>
      </c>
      <c r="DM45" s="284">
        <f t="shared" si="30"/>
        <v>0</v>
      </c>
      <c r="DN45" s="284">
        <f t="shared" si="30"/>
        <v>0</v>
      </c>
      <c r="DO45" s="284">
        <f t="shared" si="30"/>
        <v>0</v>
      </c>
      <c r="DP45" s="383">
        <f t="shared" si="30"/>
        <v>0</v>
      </c>
      <c r="DQ45" s="309">
        <f t="shared" si="30"/>
        <v>0</v>
      </c>
      <c r="DR45" s="284">
        <f t="shared" si="30"/>
        <v>0</v>
      </c>
      <c r="DS45" s="284">
        <f t="shared" si="30"/>
        <v>0</v>
      </c>
      <c r="DT45" s="284">
        <f t="shared" si="30"/>
        <v>0</v>
      </c>
      <c r="DU45" s="284">
        <f t="shared" si="30"/>
        <v>0</v>
      </c>
      <c r="DV45" s="284">
        <f t="shared" si="31"/>
        <v>0</v>
      </c>
      <c r="DW45" s="284">
        <f t="shared" si="31"/>
        <v>0</v>
      </c>
      <c r="DX45" s="284">
        <f t="shared" si="31"/>
        <v>0</v>
      </c>
      <c r="DY45" s="284">
        <f t="shared" si="31"/>
        <v>0</v>
      </c>
      <c r="DZ45" s="284">
        <f t="shared" si="31"/>
        <v>0</v>
      </c>
      <c r="EA45" s="284">
        <f t="shared" si="31"/>
        <v>0</v>
      </c>
      <c r="EB45" s="383">
        <f t="shared" si="31"/>
        <v>0</v>
      </c>
      <c r="EC45" s="309">
        <f t="shared" si="31"/>
        <v>0</v>
      </c>
      <c r="ED45" s="284">
        <f t="shared" si="31"/>
        <v>0</v>
      </c>
      <c r="EE45" s="284">
        <f t="shared" si="31"/>
        <v>0</v>
      </c>
      <c r="EF45" s="284">
        <f t="shared" si="32"/>
        <v>0</v>
      </c>
      <c r="EG45" s="284">
        <f t="shared" si="32"/>
        <v>0</v>
      </c>
      <c r="EH45" s="284">
        <f t="shared" si="32"/>
        <v>0</v>
      </c>
      <c r="EI45" s="284">
        <f t="shared" si="32"/>
        <v>0</v>
      </c>
      <c r="EJ45" s="284">
        <f t="shared" si="32"/>
        <v>0</v>
      </c>
      <c r="EK45" s="284">
        <f t="shared" si="32"/>
        <v>0</v>
      </c>
      <c r="EL45" s="284">
        <f t="shared" si="32"/>
        <v>0</v>
      </c>
      <c r="EM45" s="284">
        <f t="shared" si="32"/>
        <v>0</v>
      </c>
      <c r="EN45" s="383">
        <f t="shared" si="32"/>
        <v>0</v>
      </c>
      <c r="EO45" s="309">
        <f t="shared" si="32"/>
        <v>0</v>
      </c>
      <c r="EP45" s="284">
        <f t="shared" si="33"/>
        <v>0</v>
      </c>
      <c r="EQ45" s="284">
        <f t="shared" si="33"/>
        <v>0</v>
      </c>
      <c r="ER45" s="284">
        <f t="shared" si="33"/>
        <v>0</v>
      </c>
      <c r="ES45" s="284">
        <f t="shared" si="33"/>
        <v>0</v>
      </c>
      <c r="ET45" s="284">
        <f t="shared" si="33"/>
        <v>0</v>
      </c>
      <c r="EU45" s="284">
        <f t="shared" si="33"/>
        <v>0</v>
      </c>
      <c r="EV45" s="284">
        <f t="shared" si="33"/>
        <v>0</v>
      </c>
      <c r="EW45" s="284">
        <f t="shared" si="33"/>
        <v>0</v>
      </c>
      <c r="EX45" s="284">
        <f t="shared" si="33"/>
        <v>0</v>
      </c>
      <c r="EY45" s="284">
        <f t="shared" si="33"/>
        <v>0</v>
      </c>
      <c r="EZ45" s="383">
        <f t="shared" si="33"/>
        <v>0</v>
      </c>
    </row>
    <row r="46" spans="3:156" s="246" customFormat="1" ht="17.5" outlineLevel="1" collapsed="1">
      <c r="C46" s="224"/>
      <c r="D46" s="256"/>
      <c r="E46" s="289">
        <f ca="1">OFFSET(E46,-1,0)+1</f>
        <v>3</v>
      </c>
      <c r="F46" s="844" t="s">
        <v>475</v>
      </c>
      <c r="G46" s="977">
        <f>H46*J46</f>
        <v>150000</v>
      </c>
      <c r="H46" s="996">
        <v>150000</v>
      </c>
      <c r="I46" s="286" t="s">
        <v>413</v>
      </c>
      <c r="J46" s="306">
        <f>INDEX(FACTOR_VALUES,MATCH(I46,FACTOR_NAMES,0),1)</f>
        <v>1</v>
      </c>
      <c r="K46" s="949">
        <f>+$G46/Beds</f>
        <v>120.8257029302282</v>
      </c>
      <c r="L46" s="956">
        <f>+$G46/$H$15</f>
        <v>0.19793540180226782</v>
      </c>
      <c r="M46" s="956">
        <f>+$G46/$H$16</f>
        <v>0.34988278926559602</v>
      </c>
      <c r="N46" s="285">
        <f>+$N$37</f>
        <v>46753</v>
      </c>
      <c r="O46" s="307">
        <f>$N$7</f>
        <v>1</v>
      </c>
      <c r="P46" s="307">
        <v>1</v>
      </c>
      <c r="Q46" s="306">
        <f>O46-1+P46</f>
        <v>1</v>
      </c>
      <c r="R46" s="286" t="s">
        <v>472</v>
      </c>
      <c r="S46" s="914" t="s">
        <v>476</v>
      </c>
      <c r="T46" s="256"/>
      <c r="U46" s="380">
        <f>+P46</f>
        <v>1</v>
      </c>
      <c r="V46" s="302" t="str">
        <f>+R46</f>
        <v>Flat</v>
      </c>
      <c r="W46" s="302">
        <f>INT(U46*AB46)+O46-1</f>
        <v>0</v>
      </c>
      <c r="X46" s="302">
        <f>(U46-INT(U46*(1-AB46)))+O46-1</f>
        <v>1</v>
      </c>
      <c r="Y46" s="381">
        <f>(AB46-(W46-O46+1)/U46)*(AF46+AE46*(2*(W46-O46+1)/U46+(AB46-(W46-O46+1)/U46)))+((X46-O46+1)/U46-AB46)*(AH46+AG46*(2*AB46+((X46-O46+1)/U46-AB46)))</f>
        <v>1</v>
      </c>
      <c r="Z46" s="302">
        <f>IF(V46="curve-front",1,IF(V46="curve-end",3,2))</f>
        <v>2</v>
      </c>
      <c r="AA46" s="302">
        <f>IF(OR(V46="curve-front",V46="curve-mid",V46="curve-end"),2.5,1)</f>
        <v>1</v>
      </c>
      <c r="AB46" s="302">
        <f>Z46/4</f>
        <v>0.5</v>
      </c>
      <c r="AC46" s="302">
        <f>AA46-1</f>
        <v>0</v>
      </c>
      <c r="AD46" s="302">
        <f>1/U46</f>
        <v>1</v>
      </c>
      <c r="AE46" s="302">
        <f>AC46/(AB46*(2+AC46))</f>
        <v>0</v>
      </c>
      <c r="AF46" s="302">
        <f>2/(2+AC46)</f>
        <v>1</v>
      </c>
      <c r="AG46" s="302">
        <f>-AC46/(2+AC46)/(1-AB46)</f>
        <v>0</v>
      </c>
      <c r="AH46" s="382">
        <f>2*(1-AB46+AC46)/(2+AC46)/(1-AB46)</f>
        <v>1</v>
      </c>
      <c r="AI46" s="260"/>
      <c r="AJ46" s="284">
        <f t="shared" si="22"/>
        <v>0</v>
      </c>
      <c r="AK46" s="309">
        <f t="shared" si="22"/>
        <v>150000</v>
      </c>
      <c r="AL46" s="284">
        <f t="shared" si="22"/>
        <v>0</v>
      </c>
      <c r="AM46" s="284">
        <f t="shared" si="22"/>
        <v>0</v>
      </c>
      <c r="AN46" s="284">
        <f t="shared" si="22"/>
        <v>0</v>
      </c>
      <c r="AO46" s="284">
        <f t="shared" si="22"/>
        <v>0</v>
      </c>
      <c r="AP46" s="284">
        <f t="shared" si="22"/>
        <v>0</v>
      </c>
      <c r="AQ46" s="284">
        <f t="shared" si="22"/>
        <v>0</v>
      </c>
      <c r="AR46" s="284">
        <f t="shared" si="22"/>
        <v>0</v>
      </c>
      <c r="AS46" s="284">
        <f t="shared" si="22"/>
        <v>0</v>
      </c>
      <c r="AT46" s="284">
        <f t="shared" si="23"/>
        <v>0</v>
      </c>
      <c r="AU46" s="284">
        <f t="shared" si="23"/>
        <v>0</v>
      </c>
      <c r="AV46" s="383">
        <f t="shared" si="23"/>
        <v>0</v>
      </c>
      <c r="AW46" s="309">
        <f t="shared" si="23"/>
        <v>0</v>
      </c>
      <c r="AX46" s="284">
        <f t="shared" si="23"/>
        <v>0</v>
      </c>
      <c r="AY46" s="284">
        <f t="shared" si="23"/>
        <v>0</v>
      </c>
      <c r="AZ46" s="284">
        <f t="shared" si="23"/>
        <v>0</v>
      </c>
      <c r="BA46" s="284">
        <f t="shared" si="23"/>
        <v>0</v>
      </c>
      <c r="BB46" s="284">
        <f t="shared" si="23"/>
        <v>0</v>
      </c>
      <c r="BC46" s="284">
        <f t="shared" si="23"/>
        <v>0</v>
      </c>
      <c r="BD46" s="284">
        <f t="shared" si="24"/>
        <v>0</v>
      </c>
      <c r="BE46" s="284">
        <f t="shared" si="24"/>
        <v>0</v>
      </c>
      <c r="BF46" s="284">
        <f t="shared" si="24"/>
        <v>0</v>
      </c>
      <c r="BG46" s="284">
        <f t="shared" si="24"/>
        <v>0</v>
      </c>
      <c r="BH46" s="383">
        <f t="shared" si="24"/>
        <v>0</v>
      </c>
      <c r="BI46" s="309">
        <f t="shared" si="24"/>
        <v>0</v>
      </c>
      <c r="BJ46" s="284">
        <f t="shared" si="24"/>
        <v>0</v>
      </c>
      <c r="BK46" s="284">
        <f t="shared" si="24"/>
        <v>0</v>
      </c>
      <c r="BL46" s="284">
        <f t="shared" si="24"/>
        <v>0</v>
      </c>
      <c r="BM46" s="284">
        <f t="shared" si="24"/>
        <v>0</v>
      </c>
      <c r="BN46" s="284">
        <f t="shared" si="25"/>
        <v>0</v>
      </c>
      <c r="BO46" s="284">
        <f t="shared" si="25"/>
        <v>0</v>
      </c>
      <c r="BP46" s="284">
        <f t="shared" si="25"/>
        <v>0</v>
      </c>
      <c r="BQ46" s="284">
        <f t="shared" si="25"/>
        <v>0</v>
      </c>
      <c r="BR46" s="284">
        <f t="shared" si="25"/>
        <v>0</v>
      </c>
      <c r="BS46" s="284">
        <f t="shared" si="25"/>
        <v>0</v>
      </c>
      <c r="BT46" s="383">
        <f t="shared" si="25"/>
        <v>0</v>
      </c>
      <c r="BU46" s="309">
        <f t="shared" si="25"/>
        <v>0</v>
      </c>
      <c r="BV46" s="284">
        <f t="shared" si="25"/>
        <v>0</v>
      </c>
      <c r="BW46" s="284">
        <f t="shared" si="25"/>
        <v>0</v>
      </c>
      <c r="BX46" s="284">
        <f t="shared" si="26"/>
        <v>0</v>
      </c>
      <c r="BY46" s="284">
        <f t="shared" si="26"/>
        <v>0</v>
      </c>
      <c r="BZ46" s="284">
        <f t="shared" si="26"/>
        <v>0</v>
      </c>
      <c r="CA46" s="284">
        <f t="shared" si="26"/>
        <v>0</v>
      </c>
      <c r="CB46" s="284">
        <f t="shared" si="26"/>
        <v>0</v>
      </c>
      <c r="CC46" s="284">
        <f t="shared" si="26"/>
        <v>0</v>
      </c>
      <c r="CD46" s="284">
        <f t="shared" si="26"/>
        <v>0</v>
      </c>
      <c r="CE46" s="284">
        <f t="shared" si="26"/>
        <v>0</v>
      </c>
      <c r="CF46" s="383">
        <f t="shared" si="26"/>
        <v>0</v>
      </c>
      <c r="CG46" s="309">
        <f t="shared" si="26"/>
        <v>0</v>
      </c>
      <c r="CH46" s="284">
        <f t="shared" si="27"/>
        <v>0</v>
      </c>
      <c r="CI46" s="284">
        <f t="shared" si="27"/>
        <v>0</v>
      </c>
      <c r="CJ46" s="284">
        <f t="shared" si="27"/>
        <v>0</v>
      </c>
      <c r="CK46" s="284">
        <f t="shared" si="27"/>
        <v>0</v>
      </c>
      <c r="CL46" s="284">
        <f t="shared" si="27"/>
        <v>0</v>
      </c>
      <c r="CM46" s="284">
        <f t="shared" si="27"/>
        <v>0</v>
      </c>
      <c r="CN46" s="284">
        <f t="shared" si="27"/>
        <v>0</v>
      </c>
      <c r="CO46" s="284">
        <f t="shared" si="27"/>
        <v>0</v>
      </c>
      <c r="CP46" s="284">
        <f t="shared" si="27"/>
        <v>0</v>
      </c>
      <c r="CQ46" s="284">
        <f t="shared" si="27"/>
        <v>0</v>
      </c>
      <c r="CR46" s="383">
        <f t="shared" si="28"/>
        <v>0</v>
      </c>
      <c r="CS46" s="309">
        <f t="shared" si="28"/>
        <v>0</v>
      </c>
      <c r="CT46" s="284">
        <f t="shared" si="28"/>
        <v>0</v>
      </c>
      <c r="CU46" s="284">
        <f t="shared" si="28"/>
        <v>0</v>
      </c>
      <c r="CV46" s="284">
        <f t="shared" si="28"/>
        <v>0</v>
      </c>
      <c r="CW46" s="284">
        <f t="shared" si="28"/>
        <v>0</v>
      </c>
      <c r="CX46" s="284">
        <f t="shared" si="28"/>
        <v>0</v>
      </c>
      <c r="CY46" s="284">
        <f t="shared" si="28"/>
        <v>0</v>
      </c>
      <c r="CZ46" s="284">
        <f t="shared" si="28"/>
        <v>0</v>
      </c>
      <c r="DA46" s="284">
        <f t="shared" si="28"/>
        <v>0</v>
      </c>
      <c r="DB46" s="284">
        <f t="shared" si="29"/>
        <v>0</v>
      </c>
      <c r="DC46" s="284">
        <f t="shared" si="29"/>
        <v>0</v>
      </c>
      <c r="DD46" s="383">
        <f t="shared" si="29"/>
        <v>0</v>
      </c>
      <c r="DE46" s="309">
        <f t="shared" si="29"/>
        <v>0</v>
      </c>
      <c r="DF46" s="284">
        <f t="shared" si="29"/>
        <v>0</v>
      </c>
      <c r="DG46" s="284">
        <f t="shared" si="29"/>
        <v>0</v>
      </c>
      <c r="DH46" s="284">
        <f t="shared" si="29"/>
        <v>0</v>
      </c>
      <c r="DI46" s="284">
        <f t="shared" si="29"/>
        <v>0</v>
      </c>
      <c r="DJ46" s="284">
        <f t="shared" si="29"/>
        <v>0</v>
      </c>
      <c r="DK46" s="284">
        <f t="shared" si="29"/>
        <v>0</v>
      </c>
      <c r="DL46" s="284">
        <f t="shared" si="30"/>
        <v>0</v>
      </c>
      <c r="DM46" s="284">
        <f t="shared" si="30"/>
        <v>0</v>
      </c>
      <c r="DN46" s="284">
        <f t="shared" si="30"/>
        <v>0</v>
      </c>
      <c r="DO46" s="284">
        <f t="shared" si="30"/>
        <v>0</v>
      </c>
      <c r="DP46" s="383">
        <f t="shared" si="30"/>
        <v>0</v>
      </c>
      <c r="DQ46" s="309">
        <f t="shared" si="30"/>
        <v>0</v>
      </c>
      <c r="DR46" s="284">
        <f t="shared" si="30"/>
        <v>0</v>
      </c>
      <c r="DS46" s="284">
        <f t="shared" si="30"/>
        <v>0</v>
      </c>
      <c r="DT46" s="284">
        <f t="shared" si="30"/>
        <v>0</v>
      </c>
      <c r="DU46" s="284">
        <f t="shared" si="30"/>
        <v>0</v>
      </c>
      <c r="DV46" s="284">
        <f t="shared" si="31"/>
        <v>0</v>
      </c>
      <c r="DW46" s="284">
        <f t="shared" si="31"/>
        <v>0</v>
      </c>
      <c r="DX46" s="284">
        <f t="shared" si="31"/>
        <v>0</v>
      </c>
      <c r="DY46" s="284">
        <f t="shared" si="31"/>
        <v>0</v>
      </c>
      <c r="DZ46" s="284">
        <f t="shared" si="31"/>
        <v>0</v>
      </c>
      <c r="EA46" s="284">
        <f t="shared" si="31"/>
        <v>0</v>
      </c>
      <c r="EB46" s="383">
        <f t="shared" si="31"/>
        <v>0</v>
      </c>
      <c r="EC46" s="309">
        <f t="shared" si="31"/>
        <v>0</v>
      </c>
      <c r="ED46" s="284">
        <f t="shared" si="31"/>
        <v>0</v>
      </c>
      <c r="EE46" s="284">
        <f t="shared" si="31"/>
        <v>0</v>
      </c>
      <c r="EF46" s="284">
        <f t="shared" si="32"/>
        <v>0</v>
      </c>
      <c r="EG46" s="284">
        <f t="shared" si="32"/>
        <v>0</v>
      </c>
      <c r="EH46" s="284">
        <f t="shared" si="32"/>
        <v>0</v>
      </c>
      <c r="EI46" s="284">
        <f t="shared" si="32"/>
        <v>0</v>
      </c>
      <c r="EJ46" s="284">
        <f t="shared" si="32"/>
        <v>0</v>
      </c>
      <c r="EK46" s="284">
        <f t="shared" si="32"/>
        <v>0</v>
      </c>
      <c r="EL46" s="284">
        <f t="shared" si="32"/>
        <v>0</v>
      </c>
      <c r="EM46" s="284">
        <f t="shared" si="32"/>
        <v>0</v>
      </c>
      <c r="EN46" s="383">
        <f t="shared" si="32"/>
        <v>0</v>
      </c>
      <c r="EO46" s="309">
        <f t="shared" si="32"/>
        <v>0</v>
      </c>
      <c r="EP46" s="284">
        <f t="shared" si="33"/>
        <v>0</v>
      </c>
      <c r="EQ46" s="284">
        <f t="shared" si="33"/>
        <v>0</v>
      </c>
      <c r="ER46" s="284">
        <f t="shared" si="33"/>
        <v>0</v>
      </c>
      <c r="ES46" s="284">
        <f t="shared" si="33"/>
        <v>0</v>
      </c>
      <c r="ET46" s="284">
        <f t="shared" si="33"/>
        <v>0</v>
      </c>
      <c r="EU46" s="284">
        <f t="shared" si="33"/>
        <v>0</v>
      </c>
      <c r="EV46" s="284">
        <f t="shared" si="33"/>
        <v>0</v>
      </c>
      <c r="EW46" s="284">
        <f t="shared" si="33"/>
        <v>0</v>
      </c>
      <c r="EX46" s="284">
        <f t="shared" si="33"/>
        <v>0</v>
      </c>
      <c r="EY46" s="284">
        <f t="shared" si="33"/>
        <v>0</v>
      </c>
      <c r="EZ46" s="383">
        <f t="shared" si="33"/>
        <v>0</v>
      </c>
    </row>
    <row r="47" spans="3:156" s="246" customFormat="1" ht="17.5" outlineLevel="1">
      <c r="C47" s="224"/>
      <c r="D47" s="256"/>
      <c r="E47" s="289">
        <f ca="1">OFFSET(E47,-1,0)+1</f>
        <v>4</v>
      </c>
      <c r="F47" s="844" t="s">
        <v>477</v>
      </c>
      <c r="G47" s="977">
        <f>H47*J47</f>
        <v>25000</v>
      </c>
      <c r="H47" s="996">
        <v>25000</v>
      </c>
      <c r="I47" s="286" t="s">
        <v>413</v>
      </c>
      <c r="J47" s="306">
        <f>INDEX(FACTOR_VALUES,MATCH(I47,FACTOR_NAMES,0),1)</f>
        <v>1</v>
      </c>
      <c r="K47" s="949">
        <f>+$G47/Beds</f>
        <v>20.137617155038033</v>
      </c>
      <c r="L47" s="956">
        <f>+$G47/$H$15</f>
        <v>3.2989233633711305E-2</v>
      </c>
      <c r="M47" s="956">
        <f>+$G47/$H$16</f>
        <v>5.8313798210932674E-2</v>
      </c>
      <c r="N47" s="285">
        <f>+$N$37</f>
        <v>46753</v>
      </c>
      <c r="O47" s="307">
        <f>$N$7</f>
        <v>1</v>
      </c>
      <c r="P47" s="307">
        <v>1</v>
      </c>
      <c r="Q47" s="306">
        <f>O47-1+P47</f>
        <v>1</v>
      </c>
      <c r="R47" s="286" t="s">
        <v>472</v>
      </c>
      <c r="S47" s="287"/>
      <c r="T47" s="256"/>
      <c r="U47" s="380">
        <f>+P47</f>
        <v>1</v>
      </c>
      <c r="V47" s="302" t="str">
        <f>+R47</f>
        <v>Flat</v>
      </c>
      <c r="W47" s="302">
        <f>INT(U47*AB47)+O47-1</f>
        <v>0</v>
      </c>
      <c r="X47" s="302">
        <f>(U47-INT(U47*(1-AB47)))+O47-1</f>
        <v>1</v>
      </c>
      <c r="Y47" s="381">
        <f>(AB47-(W47-O47+1)/U47)*(AF47+AE47*(2*(W47-O47+1)/U47+(AB47-(W47-O47+1)/U47)))+((X47-O47+1)/U47-AB47)*(AH47+AG47*(2*AB47+((X47-O47+1)/U47-AB47)))</f>
        <v>1</v>
      </c>
      <c r="Z47" s="302">
        <f>IF(V47="curve-front",1,IF(V47="curve-end",3,2))</f>
        <v>2</v>
      </c>
      <c r="AA47" s="302">
        <f>IF(OR(V47="curve-front",V47="curve-mid",V47="curve-end"),2.5,1)</f>
        <v>1</v>
      </c>
      <c r="AB47" s="302">
        <f>Z47/4</f>
        <v>0.5</v>
      </c>
      <c r="AC47" s="302">
        <f>AA47-1</f>
        <v>0</v>
      </c>
      <c r="AD47" s="302">
        <f>1/U47</f>
        <v>1</v>
      </c>
      <c r="AE47" s="302">
        <f>AC47/(AB47*(2+AC47))</f>
        <v>0</v>
      </c>
      <c r="AF47" s="302">
        <f>2/(2+AC47)</f>
        <v>1</v>
      </c>
      <c r="AG47" s="302">
        <f>-AC47/(2+AC47)/(1-AB47)</f>
        <v>0</v>
      </c>
      <c r="AH47" s="382">
        <f>2*(1-AB47+AC47)/(2+AC47)/(1-AB47)</f>
        <v>1</v>
      </c>
      <c r="AI47" s="260"/>
      <c r="AJ47" s="284">
        <f t="shared" si="22"/>
        <v>0</v>
      </c>
      <c r="AK47" s="309">
        <f t="shared" si="22"/>
        <v>25000</v>
      </c>
      <c r="AL47" s="284">
        <f t="shared" si="22"/>
        <v>0</v>
      </c>
      <c r="AM47" s="284">
        <f t="shared" si="22"/>
        <v>0</v>
      </c>
      <c r="AN47" s="284">
        <f t="shared" si="22"/>
        <v>0</v>
      </c>
      <c r="AO47" s="284">
        <f t="shared" si="22"/>
        <v>0</v>
      </c>
      <c r="AP47" s="284">
        <f t="shared" si="22"/>
        <v>0</v>
      </c>
      <c r="AQ47" s="284">
        <f t="shared" si="22"/>
        <v>0</v>
      </c>
      <c r="AR47" s="284">
        <f t="shared" si="22"/>
        <v>0</v>
      </c>
      <c r="AS47" s="284">
        <f t="shared" si="22"/>
        <v>0</v>
      </c>
      <c r="AT47" s="284">
        <f t="shared" si="23"/>
        <v>0</v>
      </c>
      <c r="AU47" s="284">
        <f t="shared" si="23"/>
        <v>0</v>
      </c>
      <c r="AV47" s="383">
        <f t="shared" si="23"/>
        <v>0</v>
      </c>
      <c r="AW47" s="309">
        <f t="shared" si="23"/>
        <v>0</v>
      </c>
      <c r="AX47" s="284">
        <f t="shared" si="23"/>
        <v>0</v>
      </c>
      <c r="AY47" s="284">
        <f t="shared" si="23"/>
        <v>0</v>
      </c>
      <c r="AZ47" s="284">
        <f t="shared" si="23"/>
        <v>0</v>
      </c>
      <c r="BA47" s="284">
        <f t="shared" si="23"/>
        <v>0</v>
      </c>
      <c r="BB47" s="284">
        <f t="shared" si="23"/>
        <v>0</v>
      </c>
      <c r="BC47" s="284">
        <f t="shared" si="23"/>
        <v>0</v>
      </c>
      <c r="BD47" s="284">
        <f t="shared" si="24"/>
        <v>0</v>
      </c>
      <c r="BE47" s="284">
        <f t="shared" si="24"/>
        <v>0</v>
      </c>
      <c r="BF47" s="284">
        <f t="shared" si="24"/>
        <v>0</v>
      </c>
      <c r="BG47" s="284">
        <f t="shared" si="24"/>
        <v>0</v>
      </c>
      <c r="BH47" s="383">
        <f t="shared" si="24"/>
        <v>0</v>
      </c>
      <c r="BI47" s="309">
        <f t="shared" si="24"/>
        <v>0</v>
      </c>
      <c r="BJ47" s="284">
        <f t="shared" si="24"/>
        <v>0</v>
      </c>
      <c r="BK47" s="284">
        <f t="shared" si="24"/>
        <v>0</v>
      </c>
      <c r="BL47" s="284">
        <f t="shared" si="24"/>
        <v>0</v>
      </c>
      <c r="BM47" s="284">
        <f t="shared" si="24"/>
        <v>0</v>
      </c>
      <c r="BN47" s="284">
        <f t="shared" si="25"/>
        <v>0</v>
      </c>
      <c r="BO47" s="284">
        <f t="shared" si="25"/>
        <v>0</v>
      </c>
      <c r="BP47" s="284">
        <f t="shared" si="25"/>
        <v>0</v>
      </c>
      <c r="BQ47" s="284">
        <f t="shared" si="25"/>
        <v>0</v>
      </c>
      <c r="BR47" s="284">
        <f t="shared" si="25"/>
        <v>0</v>
      </c>
      <c r="BS47" s="284">
        <f t="shared" si="25"/>
        <v>0</v>
      </c>
      <c r="BT47" s="383">
        <f t="shared" si="25"/>
        <v>0</v>
      </c>
      <c r="BU47" s="309">
        <f t="shared" si="25"/>
        <v>0</v>
      </c>
      <c r="BV47" s="284">
        <f t="shared" si="25"/>
        <v>0</v>
      </c>
      <c r="BW47" s="284">
        <f t="shared" si="25"/>
        <v>0</v>
      </c>
      <c r="BX47" s="284">
        <f t="shared" si="26"/>
        <v>0</v>
      </c>
      <c r="BY47" s="284">
        <f t="shared" si="26"/>
        <v>0</v>
      </c>
      <c r="BZ47" s="284">
        <f t="shared" si="26"/>
        <v>0</v>
      </c>
      <c r="CA47" s="284">
        <f t="shared" si="26"/>
        <v>0</v>
      </c>
      <c r="CB47" s="284">
        <f t="shared" si="26"/>
        <v>0</v>
      </c>
      <c r="CC47" s="284">
        <f t="shared" si="26"/>
        <v>0</v>
      </c>
      <c r="CD47" s="284">
        <f t="shared" si="26"/>
        <v>0</v>
      </c>
      <c r="CE47" s="284">
        <f t="shared" si="26"/>
        <v>0</v>
      </c>
      <c r="CF47" s="383">
        <f t="shared" si="26"/>
        <v>0</v>
      </c>
      <c r="CG47" s="309">
        <f t="shared" si="26"/>
        <v>0</v>
      </c>
      <c r="CH47" s="284">
        <f t="shared" si="27"/>
        <v>0</v>
      </c>
      <c r="CI47" s="284">
        <f t="shared" si="27"/>
        <v>0</v>
      </c>
      <c r="CJ47" s="284">
        <f t="shared" si="27"/>
        <v>0</v>
      </c>
      <c r="CK47" s="284">
        <f t="shared" si="27"/>
        <v>0</v>
      </c>
      <c r="CL47" s="284">
        <f t="shared" si="27"/>
        <v>0</v>
      </c>
      <c r="CM47" s="284">
        <f t="shared" si="27"/>
        <v>0</v>
      </c>
      <c r="CN47" s="284">
        <f t="shared" si="27"/>
        <v>0</v>
      </c>
      <c r="CO47" s="284">
        <f t="shared" si="27"/>
        <v>0</v>
      </c>
      <c r="CP47" s="284">
        <f t="shared" si="27"/>
        <v>0</v>
      </c>
      <c r="CQ47" s="284">
        <f t="shared" si="27"/>
        <v>0</v>
      </c>
      <c r="CR47" s="383">
        <f t="shared" si="28"/>
        <v>0</v>
      </c>
      <c r="CS47" s="309">
        <f t="shared" si="28"/>
        <v>0</v>
      </c>
      <c r="CT47" s="284">
        <f t="shared" si="28"/>
        <v>0</v>
      </c>
      <c r="CU47" s="284">
        <f t="shared" si="28"/>
        <v>0</v>
      </c>
      <c r="CV47" s="284">
        <f t="shared" si="28"/>
        <v>0</v>
      </c>
      <c r="CW47" s="284">
        <f t="shared" si="28"/>
        <v>0</v>
      </c>
      <c r="CX47" s="284">
        <f t="shared" si="28"/>
        <v>0</v>
      </c>
      <c r="CY47" s="284">
        <f t="shared" si="28"/>
        <v>0</v>
      </c>
      <c r="CZ47" s="284">
        <f t="shared" si="28"/>
        <v>0</v>
      </c>
      <c r="DA47" s="284">
        <f t="shared" si="28"/>
        <v>0</v>
      </c>
      <c r="DB47" s="284">
        <f t="shared" si="29"/>
        <v>0</v>
      </c>
      <c r="DC47" s="284">
        <f t="shared" si="29"/>
        <v>0</v>
      </c>
      <c r="DD47" s="383">
        <f t="shared" si="29"/>
        <v>0</v>
      </c>
      <c r="DE47" s="309">
        <f t="shared" si="29"/>
        <v>0</v>
      </c>
      <c r="DF47" s="284">
        <f t="shared" si="29"/>
        <v>0</v>
      </c>
      <c r="DG47" s="284">
        <f t="shared" si="29"/>
        <v>0</v>
      </c>
      <c r="DH47" s="284">
        <f t="shared" si="29"/>
        <v>0</v>
      </c>
      <c r="DI47" s="284">
        <f t="shared" si="29"/>
        <v>0</v>
      </c>
      <c r="DJ47" s="284">
        <f t="shared" si="29"/>
        <v>0</v>
      </c>
      <c r="DK47" s="284">
        <f t="shared" si="29"/>
        <v>0</v>
      </c>
      <c r="DL47" s="284">
        <f t="shared" si="30"/>
        <v>0</v>
      </c>
      <c r="DM47" s="284">
        <f t="shared" si="30"/>
        <v>0</v>
      </c>
      <c r="DN47" s="284">
        <f t="shared" si="30"/>
        <v>0</v>
      </c>
      <c r="DO47" s="284">
        <f t="shared" si="30"/>
        <v>0</v>
      </c>
      <c r="DP47" s="383">
        <f t="shared" si="30"/>
        <v>0</v>
      </c>
      <c r="DQ47" s="309">
        <f t="shared" si="30"/>
        <v>0</v>
      </c>
      <c r="DR47" s="284">
        <f t="shared" si="30"/>
        <v>0</v>
      </c>
      <c r="DS47" s="284">
        <f t="shared" si="30"/>
        <v>0</v>
      </c>
      <c r="DT47" s="284">
        <f t="shared" si="30"/>
        <v>0</v>
      </c>
      <c r="DU47" s="284">
        <f t="shared" si="30"/>
        <v>0</v>
      </c>
      <c r="DV47" s="284">
        <f t="shared" si="31"/>
        <v>0</v>
      </c>
      <c r="DW47" s="284">
        <f t="shared" si="31"/>
        <v>0</v>
      </c>
      <c r="DX47" s="284">
        <f t="shared" si="31"/>
        <v>0</v>
      </c>
      <c r="DY47" s="284">
        <f t="shared" si="31"/>
        <v>0</v>
      </c>
      <c r="DZ47" s="284">
        <f t="shared" si="31"/>
        <v>0</v>
      </c>
      <c r="EA47" s="284">
        <f t="shared" si="31"/>
        <v>0</v>
      </c>
      <c r="EB47" s="383">
        <f t="shared" si="31"/>
        <v>0</v>
      </c>
      <c r="EC47" s="309">
        <f t="shared" si="31"/>
        <v>0</v>
      </c>
      <c r="ED47" s="284">
        <f t="shared" si="31"/>
        <v>0</v>
      </c>
      <c r="EE47" s="284">
        <f t="shared" si="31"/>
        <v>0</v>
      </c>
      <c r="EF47" s="284">
        <f t="shared" si="32"/>
        <v>0</v>
      </c>
      <c r="EG47" s="284">
        <f t="shared" si="32"/>
        <v>0</v>
      </c>
      <c r="EH47" s="284">
        <f t="shared" si="32"/>
        <v>0</v>
      </c>
      <c r="EI47" s="284">
        <f t="shared" si="32"/>
        <v>0</v>
      </c>
      <c r="EJ47" s="284">
        <f t="shared" si="32"/>
        <v>0</v>
      </c>
      <c r="EK47" s="284">
        <f t="shared" si="32"/>
        <v>0</v>
      </c>
      <c r="EL47" s="284">
        <f t="shared" si="32"/>
        <v>0</v>
      </c>
      <c r="EM47" s="284">
        <f t="shared" si="32"/>
        <v>0</v>
      </c>
      <c r="EN47" s="383">
        <f t="shared" si="32"/>
        <v>0</v>
      </c>
      <c r="EO47" s="309">
        <f t="shared" si="32"/>
        <v>0</v>
      </c>
      <c r="EP47" s="284">
        <f t="shared" si="33"/>
        <v>0</v>
      </c>
      <c r="EQ47" s="284">
        <f t="shared" si="33"/>
        <v>0</v>
      </c>
      <c r="ER47" s="284">
        <f t="shared" si="33"/>
        <v>0</v>
      </c>
      <c r="ES47" s="284">
        <f t="shared" si="33"/>
        <v>0</v>
      </c>
      <c r="ET47" s="284">
        <f t="shared" si="33"/>
        <v>0</v>
      </c>
      <c r="EU47" s="284">
        <f t="shared" si="33"/>
        <v>0</v>
      </c>
      <c r="EV47" s="284">
        <f t="shared" si="33"/>
        <v>0</v>
      </c>
      <c r="EW47" s="284">
        <f t="shared" si="33"/>
        <v>0</v>
      </c>
      <c r="EX47" s="284">
        <f t="shared" si="33"/>
        <v>0</v>
      </c>
      <c r="EY47" s="284">
        <f t="shared" si="33"/>
        <v>0</v>
      </c>
      <c r="EZ47" s="383">
        <f t="shared" si="33"/>
        <v>0</v>
      </c>
    </row>
    <row r="48" spans="3:156" s="246" customFormat="1" ht="6" customHeight="1" outlineLevel="1">
      <c r="C48" s="224"/>
      <c r="D48" s="256"/>
      <c r="E48" s="264"/>
      <c r="F48" s="264"/>
      <c r="G48" s="978"/>
      <c r="H48" s="992"/>
      <c r="I48" s="264"/>
      <c r="J48" s="265"/>
      <c r="K48" s="950"/>
      <c r="L48" s="967"/>
      <c r="M48" s="967"/>
      <c r="N48" s="264"/>
      <c r="O48" s="265"/>
      <c r="P48" s="265"/>
      <c r="Q48" s="265"/>
      <c r="R48" s="264"/>
      <c r="S48" s="266"/>
      <c r="T48" s="256"/>
      <c r="U48" s="256"/>
      <c r="AH48" s="260"/>
      <c r="AI48" s="260"/>
      <c r="AJ48" s="310"/>
      <c r="AK48" s="311"/>
      <c r="AL48" s="312"/>
      <c r="AM48" s="312"/>
      <c r="AN48" s="312"/>
      <c r="AO48" s="312"/>
      <c r="AP48" s="312"/>
      <c r="AQ48" s="312"/>
      <c r="AR48" s="312"/>
      <c r="AS48" s="312"/>
      <c r="AT48" s="312"/>
      <c r="AU48" s="312"/>
      <c r="AV48" s="313"/>
      <c r="AW48" s="311"/>
      <c r="AX48" s="312"/>
      <c r="AY48" s="312"/>
      <c r="AZ48" s="312"/>
      <c r="BA48" s="312"/>
      <c r="BB48" s="312"/>
      <c r="BC48" s="312"/>
      <c r="BD48" s="312"/>
      <c r="BE48" s="312"/>
      <c r="BF48" s="312"/>
      <c r="BG48" s="312"/>
      <c r="BH48" s="313"/>
      <c r="BI48" s="311"/>
      <c r="BJ48" s="312"/>
      <c r="BK48" s="312"/>
      <c r="BL48" s="312"/>
      <c r="BM48" s="312"/>
      <c r="BN48" s="312"/>
      <c r="BO48" s="312"/>
      <c r="BP48" s="312"/>
      <c r="BQ48" s="312"/>
      <c r="BR48" s="312"/>
      <c r="BS48" s="312"/>
      <c r="BT48" s="313"/>
      <c r="BU48" s="311"/>
      <c r="BV48" s="312"/>
      <c r="BW48" s="312"/>
      <c r="BX48" s="312"/>
      <c r="BY48" s="312"/>
      <c r="BZ48" s="312"/>
      <c r="CA48" s="312"/>
      <c r="CB48" s="312"/>
      <c r="CC48" s="312"/>
      <c r="CD48" s="312"/>
      <c r="CE48" s="312"/>
      <c r="CF48" s="313"/>
      <c r="CG48" s="311"/>
      <c r="CH48" s="312"/>
      <c r="CI48" s="312"/>
      <c r="CJ48" s="312"/>
      <c r="CK48" s="312"/>
      <c r="CL48" s="312"/>
      <c r="CM48" s="312"/>
      <c r="CN48" s="312"/>
      <c r="CO48" s="312"/>
      <c r="CP48" s="312"/>
      <c r="CQ48" s="312"/>
      <c r="CR48" s="313"/>
      <c r="CS48" s="311"/>
      <c r="CT48" s="312"/>
      <c r="CU48" s="312"/>
      <c r="CV48" s="312"/>
      <c r="CW48" s="312"/>
      <c r="CX48" s="312"/>
      <c r="CY48" s="312"/>
      <c r="CZ48" s="312"/>
      <c r="DA48" s="312"/>
      <c r="DB48" s="312"/>
      <c r="DC48" s="312"/>
      <c r="DD48" s="313"/>
      <c r="DE48" s="311"/>
      <c r="DF48" s="312"/>
      <c r="DG48" s="312"/>
      <c r="DH48" s="312"/>
      <c r="DI48" s="312"/>
      <c r="DJ48" s="312"/>
      <c r="DK48" s="312"/>
      <c r="DL48" s="312"/>
      <c r="DM48" s="312"/>
      <c r="DN48" s="312"/>
      <c r="DO48" s="312"/>
      <c r="DP48" s="313"/>
      <c r="DQ48" s="311"/>
      <c r="DR48" s="312"/>
      <c r="DS48" s="312"/>
      <c r="DT48" s="312"/>
      <c r="DU48" s="312"/>
      <c r="DV48" s="312"/>
      <c r="DW48" s="312"/>
      <c r="DX48" s="312"/>
      <c r="DY48" s="312"/>
      <c r="DZ48" s="312"/>
      <c r="EA48" s="312"/>
      <c r="EB48" s="313"/>
      <c r="EC48" s="311"/>
      <c r="ED48" s="312"/>
      <c r="EE48" s="312"/>
      <c r="EF48" s="312"/>
      <c r="EG48" s="312"/>
      <c r="EH48" s="312"/>
      <c r="EI48" s="312"/>
      <c r="EJ48" s="312"/>
      <c r="EK48" s="312"/>
      <c r="EL48" s="312"/>
      <c r="EM48" s="312"/>
      <c r="EN48" s="313"/>
      <c r="EO48" s="311"/>
      <c r="EP48" s="312"/>
      <c r="EQ48" s="312"/>
      <c r="ER48" s="312"/>
      <c r="ES48" s="312"/>
      <c r="ET48" s="312"/>
      <c r="EU48" s="312"/>
      <c r="EV48" s="312"/>
      <c r="EW48" s="312"/>
      <c r="EX48" s="312"/>
      <c r="EY48" s="312"/>
      <c r="EZ48" s="313"/>
    </row>
    <row r="49" spans="3:156" s="246" customFormat="1" ht="15" customHeight="1">
      <c r="C49" s="224"/>
      <c r="D49" s="256"/>
      <c r="E49" s="267" t="str">
        <f>"Total "&amp;E42</f>
        <v>Total Closing Costs</v>
      </c>
      <c r="G49" s="379">
        <f t="shared" ref="G49:M49" si="34">SUM(G43:G48)</f>
        <v>226175</v>
      </c>
      <c r="H49" s="991"/>
      <c r="I49" s="930"/>
      <c r="J49" s="245"/>
      <c r="K49" s="962">
        <f t="shared" si="34"/>
        <v>182.18502240162908</v>
      </c>
      <c r="L49" s="958">
        <f t="shared" si="34"/>
        <v>0.29845359668418614</v>
      </c>
      <c r="M49" s="958">
        <f t="shared" si="34"/>
        <v>0.5275649324143078</v>
      </c>
      <c r="N49" s="368"/>
      <c r="O49" s="245"/>
      <c r="P49" s="245"/>
      <c r="Q49" s="245"/>
      <c r="R49" s="368"/>
      <c r="S49" s="268"/>
      <c r="T49" s="256"/>
      <c r="U49" s="1279"/>
      <c r="V49" s="368"/>
      <c r="W49" s="368"/>
      <c r="X49" s="368"/>
      <c r="Y49" s="368"/>
      <c r="Z49" s="368"/>
      <c r="AA49" s="368"/>
      <c r="AB49" s="368"/>
      <c r="AC49" s="368"/>
      <c r="AD49" s="368"/>
      <c r="AE49" s="368"/>
      <c r="AF49" s="368"/>
      <c r="AG49" s="368"/>
      <c r="AH49" s="1280"/>
      <c r="AI49" s="260"/>
      <c r="AJ49" s="314">
        <f t="shared" ref="AJ49:CU49" si="35">0+(SUM(AJ43:AJ48))</f>
        <v>0</v>
      </c>
      <c r="AK49" s="1320">
        <f>0+(SUM(AK43:AK48))</f>
        <v>226175</v>
      </c>
      <c r="AL49" s="308">
        <f t="shared" si="35"/>
        <v>0</v>
      </c>
      <c r="AM49" s="308">
        <f t="shared" si="35"/>
        <v>0</v>
      </c>
      <c r="AN49" s="308">
        <f t="shared" si="35"/>
        <v>0</v>
      </c>
      <c r="AO49" s="308">
        <f t="shared" si="35"/>
        <v>0</v>
      </c>
      <c r="AP49" s="308">
        <f t="shared" si="35"/>
        <v>0</v>
      </c>
      <c r="AQ49" s="308">
        <f t="shared" si="35"/>
        <v>0</v>
      </c>
      <c r="AR49" s="308">
        <f t="shared" si="35"/>
        <v>0</v>
      </c>
      <c r="AS49" s="308">
        <f t="shared" si="35"/>
        <v>0</v>
      </c>
      <c r="AT49" s="308">
        <f t="shared" si="35"/>
        <v>0</v>
      </c>
      <c r="AU49" s="308">
        <f t="shared" si="35"/>
        <v>0</v>
      </c>
      <c r="AV49" s="315">
        <f t="shared" si="35"/>
        <v>0</v>
      </c>
      <c r="AW49" s="1320">
        <f t="shared" si="35"/>
        <v>0</v>
      </c>
      <c r="AX49" s="308">
        <f t="shared" si="35"/>
        <v>0</v>
      </c>
      <c r="AY49" s="308">
        <f t="shared" si="35"/>
        <v>0</v>
      </c>
      <c r="AZ49" s="308">
        <f t="shared" si="35"/>
        <v>0</v>
      </c>
      <c r="BA49" s="308">
        <f t="shared" si="35"/>
        <v>0</v>
      </c>
      <c r="BB49" s="308">
        <f t="shared" si="35"/>
        <v>0</v>
      </c>
      <c r="BC49" s="308">
        <f t="shared" si="35"/>
        <v>0</v>
      </c>
      <c r="BD49" s="308">
        <f t="shared" si="35"/>
        <v>0</v>
      </c>
      <c r="BE49" s="308">
        <f t="shared" si="35"/>
        <v>0</v>
      </c>
      <c r="BF49" s="308">
        <f t="shared" si="35"/>
        <v>0</v>
      </c>
      <c r="BG49" s="308">
        <f t="shared" si="35"/>
        <v>0</v>
      </c>
      <c r="BH49" s="315">
        <f t="shared" si="35"/>
        <v>0</v>
      </c>
      <c r="BI49" s="1320">
        <f t="shared" si="35"/>
        <v>0</v>
      </c>
      <c r="BJ49" s="308">
        <f t="shared" si="35"/>
        <v>0</v>
      </c>
      <c r="BK49" s="308">
        <f t="shared" si="35"/>
        <v>0</v>
      </c>
      <c r="BL49" s="308">
        <f t="shared" si="35"/>
        <v>0</v>
      </c>
      <c r="BM49" s="308">
        <f t="shared" si="35"/>
        <v>0</v>
      </c>
      <c r="BN49" s="308">
        <f t="shared" si="35"/>
        <v>0</v>
      </c>
      <c r="BO49" s="308">
        <f t="shared" si="35"/>
        <v>0</v>
      </c>
      <c r="BP49" s="308">
        <f t="shared" si="35"/>
        <v>0</v>
      </c>
      <c r="BQ49" s="308">
        <f t="shared" si="35"/>
        <v>0</v>
      </c>
      <c r="BR49" s="308">
        <f t="shared" si="35"/>
        <v>0</v>
      </c>
      <c r="BS49" s="308">
        <f t="shared" si="35"/>
        <v>0</v>
      </c>
      <c r="BT49" s="315">
        <f t="shared" si="35"/>
        <v>0</v>
      </c>
      <c r="BU49" s="1320">
        <f t="shared" si="35"/>
        <v>0</v>
      </c>
      <c r="BV49" s="308">
        <f t="shared" si="35"/>
        <v>0</v>
      </c>
      <c r="BW49" s="308">
        <f t="shared" si="35"/>
        <v>0</v>
      </c>
      <c r="BX49" s="308">
        <f t="shared" si="35"/>
        <v>0</v>
      </c>
      <c r="BY49" s="308">
        <f t="shared" si="35"/>
        <v>0</v>
      </c>
      <c r="BZ49" s="308">
        <f t="shared" si="35"/>
        <v>0</v>
      </c>
      <c r="CA49" s="308">
        <f t="shared" si="35"/>
        <v>0</v>
      </c>
      <c r="CB49" s="308">
        <f t="shared" si="35"/>
        <v>0</v>
      </c>
      <c r="CC49" s="308">
        <f t="shared" si="35"/>
        <v>0</v>
      </c>
      <c r="CD49" s="308">
        <f t="shared" si="35"/>
        <v>0</v>
      </c>
      <c r="CE49" s="308">
        <f t="shared" si="35"/>
        <v>0</v>
      </c>
      <c r="CF49" s="315">
        <f t="shared" si="35"/>
        <v>0</v>
      </c>
      <c r="CG49" s="1320">
        <f t="shared" si="35"/>
        <v>0</v>
      </c>
      <c r="CH49" s="308">
        <f t="shared" si="35"/>
        <v>0</v>
      </c>
      <c r="CI49" s="308">
        <f t="shared" si="35"/>
        <v>0</v>
      </c>
      <c r="CJ49" s="308">
        <f t="shared" si="35"/>
        <v>0</v>
      </c>
      <c r="CK49" s="308">
        <f t="shared" si="35"/>
        <v>0</v>
      </c>
      <c r="CL49" s="308">
        <f t="shared" si="35"/>
        <v>0</v>
      </c>
      <c r="CM49" s="308">
        <f t="shared" si="35"/>
        <v>0</v>
      </c>
      <c r="CN49" s="308">
        <f t="shared" si="35"/>
        <v>0</v>
      </c>
      <c r="CO49" s="308">
        <f t="shared" si="35"/>
        <v>0</v>
      </c>
      <c r="CP49" s="308">
        <f t="shared" si="35"/>
        <v>0</v>
      </c>
      <c r="CQ49" s="308">
        <f t="shared" si="35"/>
        <v>0</v>
      </c>
      <c r="CR49" s="315">
        <f t="shared" si="35"/>
        <v>0</v>
      </c>
      <c r="CS49" s="1320">
        <f t="shared" si="35"/>
        <v>0</v>
      </c>
      <c r="CT49" s="308">
        <f t="shared" si="35"/>
        <v>0</v>
      </c>
      <c r="CU49" s="308">
        <f t="shared" si="35"/>
        <v>0</v>
      </c>
      <c r="CV49" s="308">
        <f t="shared" ref="CV49:EZ49" si="36">0+(SUM(CV43:CV48))</f>
        <v>0</v>
      </c>
      <c r="CW49" s="308">
        <f t="shared" si="36"/>
        <v>0</v>
      </c>
      <c r="CX49" s="308">
        <f t="shared" si="36"/>
        <v>0</v>
      </c>
      <c r="CY49" s="308">
        <f t="shared" si="36"/>
        <v>0</v>
      </c>
      <c r="CZ49" s="308">
        <f t="shared" si="36"/>
        <v>0</v>
      </c>
      <c r="DA49" s="308">
        <f t="shared" si="36"/>
        <v>0</v>
      </c>
      <c r="DB49" s="308">
        <f t="shared" si="36"/>
        <v>0</v>
      </c>
      <c r="DC49" s="308">
        <f t="shared" si="36"/>
        <v>0</v>
      </c>
      <c r="DD49" s="315">
        <f t="shared" si="36"/>
        <v>0</v>
      </c>
      <c r="DE49" s="1320">
        <f t="shared" si="36"/>
        <v>0</v>
      </c>
      <c r="DF49" s="308">
        <f t="shared" si="36"/>
        <v>0</v>
      </c>
      <c r="DG49" s="308">
        <f t="shared" si="36"/>
        <v>0</v>
      </c>
      <c r="DH49" s="308">
        <f t="shared" si="36"/>
        <v>0</v>
      </c>
      <c r="DI49" s="308">
        <f t="shared" si="36"/>
        <v>0</v>
      </c>
      <c r="DJ49" s="308">
        <f t="shared" si="36"/>
        <v>0</v>
      </c>
      <c r="DK49" s="308">
        <f t="shared" si="36"/>
        <v>0</v>
      </c>
      <c r="DL49" s="308">
        <f t="shared" si="36"/>
        <v>0</v>
      </c>
      <c r="DM49" s="308">
        <f t="shared" si="36"/>
        <v>0</v>
      </c>
      <c r="DN49" s="308">
        <f t="shared" si="36"/>
        <v>0</v>
      </c>
      <c r="DO49" s="308">
        <f t="shared" si="36"/>
        <v>0</v>
      </c>
      <c r="DP49" s="315">
        <f t="shared" si="36"/>
        <v>0</v>
      </c>
      <c r="DQ49" s="1320">
        <f t="shared" si="36"/>
        <v>0</v>
      </c>
      <c r="DR49" s="308">
        <f t="shared" si="36"/>
        <v>0</v>
      </c>
      <c r="DS49" s="308">
        <f t="shared" si="36"/>
        <v>0</v>
      </c>
      <c r="DT49" s="308">
        <f t="shared" si="36"/>
        <v>0</v>
      </c>
      <c r="DU49" s="308">
        <f t="shared" si="36"/>
        <v>0</v>
      </c>
      <c r="DV49" s="308">
        <f t="shared" si="36"/>
        <v>0</v>
      </c>
      <c r="DW49" s="308">
        <f t="shared" si="36"/>
        <v>0</v>
      </c>
      <c r="DX49" s="308">
        <f t="shared" si="36"/>
        <v>0</v>
      </c>
      <c r="DY49" s="308">
        <f t="shared" si="36"/>
        <v>0</v>
      </c>
      <c r="DZ49" s="308">
        <f t="shared" si="36"/>
        <v>0</v>
      </c>
      <c r="EA49" s="308">
        <f t="shared" si="36"/>
        <v>0</v>
      </c>
      <c r="EB49" s="315">
        <f t="shared" si="36"/>
        <v>0</v>
      </c>
      <c r="EC49" s="1320">
        <f t="shared" si="36"/>
        <v>0</v>
      </c>
      <c r="ED49" s="308">
        <f t="shared" si="36"/>
        <v>0</v>
      </c>
      <c r="EE49" s="308">
        <f t="shared" si="36"/>
        <v>0</v>
      </c>
      <c r="EF49" s="308">
        <f t="shared" si="36"/>
        <v>0</v>
      </c>
      <c r="EG49" s="308">
        <f t="shared" si="36"/>
        <v>0</v>
      </c>
      <c r="EH49" s="308">
        <f t="shared" si="36"/>
        <v>0</v>
      </c>
      <c r="EI49" s="308">
        <f t="shared" si="36"/>
        <v>0</v>
      </c>
      <c r="EJ49" s="308">
        <f t="shared" si="36"/>
        <v>0</v>
      </c>
      <c r="EK49" s="308">
        <f t="shared" si="36"/>
        <v>0</v>
      </c>
      <c r="EL49" s="308">
        <f t="shared" si="36"/>
        <v>0</v>
      </c>
      <c r="EM49" s="308">
        <f t="shared" si="36"/>
        <v>0</v>
      </c>
      <c r="EN49" s="315">
        <f t="shared" si="36"/>
        <v>0</v>
      </c>
      <c r="EO49" s="1320">
        <f t="shared" si="36"/>
        <v>0</v>
      </c>
      <c r="EP49" s="308">
        <f t="shared" si="36"/>
        <v>0</v>
      </c>
      <c r="EQ49" s="308">
        <f t="shared" si="36"/>
        <v>0</v>
      </c>
      <c r="ER49" s="308">
        <f t="shared" si="36"/>
        <v>0</v>
      </c>
      <c r="ES49" s="308">
        <f t="shared" si="36"/>
        <v>0</v>
      </c>
      <c r="ET49" s="308">
        <f t="shared" si="36"/>
        <v>0</v>
      </c>
      <c r="EU49" s="308">
        <f t="shared" si="36"/>
        <v>0</v>
      </c>
      <c r="EV49" s="308">
        <f t="shared" si="36"/>
        <v>0</v>
      </c>
      <c r="EW49" s="308">
        <f t="shared" si="36"/>
        <v>0</v>
      </c>
      <c r="EX49" s="308">
        <f t="shared" si="36"/>
        <v>0</v>
      </c>
      <c r="EY49" s="308">
        <f t="shared" si="36"/>
        <v>0</v>
      </c>
      <c r="EZ49" s="315">
        <f t="shared" si="36"/>
        <v>0</v>
      </c>
    </row>
    <row r="50" spans="3:156" s="246" customFormat="1" ht="17.5">
      <c r="C50" s="224"/>
      <c r="D50" s="256"/>
      <c r="G50" s="979"/>
      <c r="H50" s="991"/>
      <c r="J50" s="245"/>
      <c r="K50" s="947"/>
      <c r="L50" s="947"/>
      <c r="M50" s="947"/>
      <c r="O50" s="245"/>
      <c r="P50" s="245"/>
      <c r="Q50" s="245"/>
      <c r="S50" s="268"/>
      <c r="T50" s="256"/>
      <c r="U50" s="256"/>
      <c r="AH50" s="260"/>
      <c r="AI50" s="260"/>
      <c r="AJ50" s="316"/>
      <c r="AK50" s="405"/>
      <c r="AL50" s="316"/>
      <c r="AM50" s="316"/>
      <c r="AN50" s="316"/>
      <c r="AO50" s="316"/>
      <c r="AP50" s="316"/>
      <c r="AQ50" s="316"/>
      <c r="AR50" s="316"/>
      <c r="AS50" s="316"/>
      <c r="AT50" s="316"/>
      <c r="AU50" s="316"/>
      <c r="AV50" s="317"/>
      <c r="AW50" s="405"/>
      <c r="AX50" s="316"/>
      <c r="AY50" s="316"/>
      <c r="AZ50" s="316"/>
      <c r="BA50" s="316"/>
      <c r="BB50" s="316"/>
      <c r="BC50" s="316"/>
      <c r="BD50" s="316"/>
      <c r="BE50" s="316"/>
      <c r="BF50" s="316"/>
      <c r="BG50" s="316"/>
      <c r="BH50" s="317"/>
      <c r="BI50" s="405"/>
      <c r="BJ50" s="316"/>
      <c r="BK50" s="316"/>
      <c r="BL50" s="316"/>
      <c r="BM50" s="316"/>
      <c r="BN50" s="316"/>
      <c r="BO50" s="316"/>
      <c r="BP50" s="316"/>
      <c r="BQ50" s="316"/>
      <c r="BR50" s="316"/>
      <c r="BS50" s="316"/>
      <c r="BT50" s="317"/>
      <c r="BU50" s="405"/>
      <c r="BV50" s="316"/>
      <c r="BW50" s="316"/>
      <c r="BX50" s="316"/>
      <c r="BY50" s="316"/>
      <c r="BZ50" s="316"/>
      <c r="CA50" s="316"/>
      <c r="CB50" s="316"/>
      <c r="CC50" s="316"/>
      <c r="CD50" s="316"/>
      <c r="CE50" s="316"/>
      <c r="CF50" s="317"/>
      <c r="CG50" s="405"/>
      <c r="CH50" s="316"/>
      <c r="CI50" s="316"/>
      <c r="CJ50" s="316"/>
      <c r="CK50" s="316"/>
      <c r="CL50" s="316"/>
      <c r="CM50" s="316"/>
      <c r="CN50" s="316"/>
      <c r="CO50" s="316"/>
      <c r="CP50" s="316"/>
      <c r="CQ50" s="316"/>
      <c r="CR50" s="317"/>
      <c r="CS50" s="405"/>
      <c r="CT50" s="316"/>
      <c r="CU50" s="316"/>
      <c r="CV50" s="316"/>
      <c r="CW50" s="316"/>
      <c r="CX50" s="316"/>
      <c r="CY50" s="316"/>
      <c r="CZ50" s="316"/>
      <c r="DA50" s="316"/>
      <c r="DB50" s="316"/>
      <c r="DC50" s="316"/>
      <c r="DD50" s="317"/>
      <c r="DE50" s="405"/>
      <c r="DF50" s="316"/>
      <c r="DG50" s="316"/>
      <c r="DH50" s="316"/>
      <c r="DI50" s="316"/>
      <c r="DJ50" s="316"/>
      <c r="DK50" s="316"/>
      <c r="DL50" s="316"/>
      <c r="DM50" s="316"/>
      <c r="DN50" s="316"/>
      <c r="DO50" s="316"/>
      <c r="DP50" s="317"/>
      <c r="DQ50" s="405"/>
      <c r="DR50" s="316"/>
      <c r="DS50" s="316"/>
      <c r="DT50" s="316"/>
      <c r="DU50" s="316"/>
      <c r="DV50" s="316"/>
      <c r="DW50" s="316"/>
      <c r="DX50" s="316"/>
      <c r="DY50" s="316"/>
      <c r="DZ50" s="316"/>
      <c r="EA50" s="316"/>
      <c r="EB50" s="317"/>
      <c r="EC50" s="405"/>
      <c r="ED50" s="316"/>
      <c r="EE50" s="316"/>
      <c r="EF50" s="316"/>
      <c r="EG50" s="316"/>
      <c r="EH50" s="316"/>
      <c r="EI50" s="316"/>
      <c r="EJ50" s="316"/>
      <c r="EK50" s="316"/>
      <c r="EL50" s="316"/>
      <c r="EM50" s="316"/>
      <c r="EN50" s="317"/>
      <c r="EO50" s="405"/>
      <c r="EP50" s="316"/>
      <c r="EQ50" s="316"/>
      <c r="ER50" s="316"/>
      <c r="ES50" s="316"/>
      <c r="ET50" s="316"/>
      <c r="EU50" s="316"/>
      <c r="EV50" s="316"/>
      <c r="EW50" s="316"/>
      <c r="EX50" s="316"/>
      <c r="EY50" s="316"/>
      <c r="EZ50" s="317"/>
    </row>
    <row r="51" spans="3:156" s="246" customFormat="1" ht="15" customHeight="1" outlineLevel="1">
      <c r="C51" s="224"/>
      <c r="D51" s="256">
        <v>3</v>
      </c>
      <c r="E51" s="257" t="s">
        <v>478</v>
      </c>
      <c r="G51" s="979"/>
      <c r="H51" s="991"/>
      <c r="J51" s="245"/>
      <c r="K51" s="947"/>
      <c r="L51" s="947"/>
      <c r="M51" s="947"/>
      <c r="O51" s="245"/>
      <c r="P51" s="245"/>
      <c r="Q51" s="245"/>
      <c r="S51" s="268"/>
      <c r="T51" s="256"/>
      <c r="U51" s="256"/>
      <c r="AH51" s="260"/>
      <c r="AI51" s="260"/>
      <c r="AJ51" s="316"/>
      <c r="AK51" s="405"/>
      <c r="AL51" s="316"/>
      <c r="AM51" s="316"/>
      <c r="AN51" s="316"/>
      <c r="AO51" s="316"/>
      <c r="AP51" s="316"/>
      <c r="AQ51" s="316"/>
      <c r="AR51" s="316"/>
      <c r="AS51" s="316"/>
      <c r="AT51" s="316"/>
      <c r="AU51" s="316"/>
      <c r="AV51" s="317"/>
      <c r="AW51" s="405"/>
      <c r="AX51" s="316"/>
      <c r="AY51" s="316"/>
      <c r="AZ51" s="316"/>
      <c r="BA51" s="316"/>
      <c r="BB51" s="316"/>
      <c r="BC51" s="316"/>
      <c r="BD51" s="316"/>
      <c r="BE51" s="316"/>
      <c r="BF51" s="316"/>
      <c r="BG51" s="316"/>
      <c r="BH51" s="317"/>
      <c r="BI51" s="405"/>
      <c r="BJ51" s="316"/>
      <c r="BK51" s="316"/>
      <c r="BL51" s="316"/>
      <c r="BM51" s="316"/>
      <c r="BN51" s="316"/>
      <c r="BO51" s="316"/>
      <c r="BP51" s="316"/>
      <c r="BQ51" s="316"/>
      <c r="BR51" s="316"/>
      <c r="BS51" s="316"/>
      <c r="BT51" s="317"/>
      <c r="BU51" s="405"/>
      <c r="BV51" s="316"/>
      <c r="BW51" s="316"/>
      <c r="BX51" s="316"/>
      <c r="BY51" s="316"/>
      <c r="BZ51" s="316"/>
      <c r="CA51" s="316"/>
      <c r="CB51" s="316"/>
      <c r="CC51" s="316"/>
      <c r="CD51" s="316"/>
      <c r="CE51" s="316"/>
      <c r="CF51" s="317"/>
      <c r="CG51" s="405"/>
      <c r="CH51" s="316"/>
      <c r="CI51" s="316"/>
      <c r="CJ51" s="316"/>
      <c r="CK51" s="316"/>
      <c r="CL51" s="316"/>
      <c r="CM51" s="316"/>
      <c r="CN51" s="316"/>
      <c r="CO51" s="316"/>
      <c r="CP51" s="316"/>
      <c r="CQ51" s="316"/>
      <c r="CR51" s="317"/>
      <c r="CS51" s="405"/>
      <c r="CT51" s="316"/>
      <c r="CU51" s="316"/>
      <c r="CV51" s="316"/>
      <c r="CW51" s="316"/>
      <c r="CX51" s="316"/>
      <c r="CY51" s="316"/>
      <c r="CZ51" s="316"/>
      <c r="DA51" s="316"/>
      <c r="DB51" s="316"/>
      <c r="DC51" s="316"/>
      <c r="DD51" s="317"/>
      <c r="DE51" s="405"/>
      <c r="DF51" s="316"/>
      <c r="DG51" s="316"/>
      <c r="DH51" s="316"/>
      <c r="DI51" s="316"/>
      <c r="DJ51" s="316"/>
      <c r="DK51" s="316"/>
      <c r="DL51" s="316"/>
      <c r="DM51" s="316"/>
      <c r="DN51" s="316"/>
      <c r="DO51" s="316"/>
      <c r="DP51" s="317"/>
      <c r="DQ51" s="405"/>
      <c r="DR51" s="316"/>
      <c r="DS51" s="316"/>
      <c r="DT51" s="316"/>
      <c r="DU51" s="316"/>
      <c r="DV51" s="316"/>
      <c r="DW51" s="316"/>
      <c r="DX51" s="316"/>
      <c r="DY51" s="316"/>
      <c r="DZ51" s="316"/>
      <c r="EA51" s="316"/>
      <c r="EB51" s="317"/>
      <c r="EC51" s="405"/>
      <c r="ED51" s="316"/>
      <c r="EE51" s="316"/>
      <c r="EF51" s="316"/>
      <c r="EG51" s="316"/>
      <c r="EH51" s="316"/>
      <c r="EI51" s="316"/>
      <c r="EJ51" s="316"/>
      <c r="EK51" s="316"/>
      <c r="EL51" s="316"/>
      <c r="EM51" s="316"/>
      <c r="EN51" s="317"/>
      <c r="EO51" s="405"/>
      <c r="EP51" s="316"/>
      <c r="EQ51" s="316"/>
      <c r="ER51" s="316"/>
      <c r="ES51" s="316"/>
      <c r="ET51" s="316"/>
      <c r="EU51" s="316"/>
      <c r="EV51" s="316"/>
      <c r="EW51" s="316"/>
      <c r="EX51" s="316"/>
      <c r="EY51" s="316"/>
      <c r="EZ51" s="317"/>
    </row>
    <row r="52" spans="3:156" s="246" customFormat="1" ht="6" customHeight="1" outlineLevel="1">
      <c r="C52" s="224"/>
      <c r="D52" s="256"/>
      <c r="G52" s="979"/>
      <c r="H52" s="991"/>
      <c r="J52" s="245"/>
      <c r="K52" s="947"/>
      <c r="L52" s="947"/>
      <c r="M52" s="947"/>
      <c r="N52" s="367"/>
      <c r="O52" s="245"/>
      <c r="P52" s="245"/>
      <c r="Q52" s="245"/>
      <c r="S52" s="377"/>
      <c r="T52" s="256"/>
      <c r="U52" s="256"/>
      <c r="AH52" s="260"/>
      <c r="AI52" s="260"/>
      <c r="AJ52" s="316"/>
      <c r="AK52" s="405"/>
      <c r="AL52" s="316"/>
      <c r="AM52" s="316"/>
      <c r="AN52" s="316"/>
      <c r="AO52" s="316"/>
      <c r="AP52" s="316"/>
      <c r="AQ52" s="316"/>
      <c r="AR52" s="316"/>
      <c r="AS52" s="316"/>
      <c r="AT52" s="316"/>
      <c r="AU52" s="316"/>
      <c r="AV52" s="317"/>
      <c r="AW52" s="405"/>
      <c r="AX52" s="316"/>
      <c r="AY52" s="316"/>
      <c r="AZ52" s="316"/>
      <c r="BA52" s="316"/>
      <c r="BB52" s="316"/>
      <c r="BC52" s="316"/>
      <c r="BD52" s="316"/>
      <c r="BE52" s="316"/>
      <c r="BF52" s="316"/>
      <c r="BG52" s="316"/>
      <c r="BH52" s="317"/>
      <c r="BI52" s="405"/>
      <c r="BJ52" s="316"/>
      <c r="BK52" s="316"/>
      <c r="BL52" s="316"/>
      <c r="BM52" s="316"/>
      <c r="BN52" s="316"/>
      <c r="BO52" s="316"/>
      <c r="BP52" s="316"/>
      <c r="BQ52" s="316"/>
      <c r="BR52" s="316"/>
      <c r="BS52" s="316"/>
      <c r="BT52" s="317"/>
      <c r="BU52" s="405"/>
      <c r="BV52" s="316"/>
      <c r="BW52" s="316"/>
      <c r="BX52" s="316"/>
      <c r="BY52" s="316"/>
      <c r="BZ52" s="316"/>
      <c r="CA52" s="316"/>
      <c r="CB52" s="316"/>
      <c r="CC52" s="316"/>
      <c r="CD52" s="316"/>
      <c r="CE52" s="316"/>
      <c r="CF52" s="317"/>
      <c r="CG52" s="405"/>
      <c r="CH52" s="316"/>
      <c r="CI52" s="316"/>
      <c r="CJ52" s="316"/>
      <c r="CK52" s="316"/>
      <c r="CL52" s="316"/>
      <c r="CM52" s="316"/>
      <c r="CN52" s="316"/>
      <c r="CO52" s="316"/>
      <c r="CP52" s="316"/>
      <c r="CQ52" s="316"/>
      <c r="CR52" s="317"/>
      <c r="CS52" s="405"/>
      <c r="CT52" s="316"/>
      <c r="CU52" s="316"/>
      <c r="CV52" s="316"/>
      <c r="CW52" s="316"/>
      <c r="CX52" s="316"/>
      <c r="CY52" s="316"/>
      <c r="CZ52" s="316"/>
      <c r="DA52" s="316"/>
      <c r="DB52" s="316"/>
      <c r="DC52" s="316"/>
      <c r="DD52" s="317"/>
      <c r="DE52" s="405"/>
      <c r="DF52" s="316"/>
      <c r="DG52" s="316"/>
      <c r="DH52" s="316"/>
      <c r="DI52" s="316"/>
      <c r="DJ52" s="316"/>
      <c r="DK52" s="316"/>
      <c r="DL52" s="316"/>
      <c r="DM52" s="316"/>
      <c r="DN52" s="316"/>
      <c r="DO52" s="316"/>
      <c r="DP52" s="317"/>
      <c r="DQ52" s="405"/>
      <c r="DR52" s="316"/>
      <c r="DS52" s="316"/>
      <c r="DT52" s="316"/>
      <c r="DU52" s="316"/>
      <c r="DV52" s="316"/>
      <c r="DW52" s="316"/>
      <c r="DX52" s="316"/>
      <c r="DY52" s="316"/>
      <c r="DZ52" s="316"/>
      <c r="EA52" s="316"/>
      <c r="EB52" s="317"/>
      <c r="EC52" s="405"/>
      <c r="ED52" s="316"/>
      <c r="EE52" s="316"/>
      <c r="EF52" s="316"/>
      <c r="EG52" s="316"/>
      <c r="EH52" s="316"/>
      <c r="EI52" s="316"/>
      <c r="EJ52" s="316"/>
      <c r="EK52" s="316"/>
      <c r="EL52" s="316"/>
      <c r="EM52" s="316"/>
      <c r="EN52" s="317"/>
      <c r="EO52" s="405"/>
      <c r="EP52" s="316"/>
      <c r="EQ52" s="316"/>
      <c r="ER52" s="316"/>
      <c r="ES52" s="316"/>
      <c r="ET52" s="316"/>
      <c r="EU52" s="316"/>
      <c r="EV52" s="316"/>
      <c r="EW52" s="316"/>
      <c r="EX52" s="316"/>
      <c r="EY52" s="316"/>
      <c r="EZ52" s="317"/>
    </row>
    <row r="53" spans="3:156" s="246" customFormat="1" ht="17.5" outlineLevel="1">
      <c r="C53" s="224"/>
      <c r="D53" s="256"/>
      <c r="E53" s="289">
        <f ca="1">OFFSET(E53,-1,0)+1</f>
        <v>1</v>
      </c>
      <c r="F53" s="844" t="s">
        <v>479</v>
      </c>
      <c r="G53" s="977">
        <f>H53*J53</f>
        <v>250000</v>
      </c>
      <c r="H53" s="996">
        <v>250000</v>
      </c>
      <c r="I53" s="286" t="s">
        <v>413</v>
      </c>
      <c r="J53" s="306">
        <f>INDEX(FACTOR_VALUES,MATCH(I53,FACTOR_NAMES,0),1)</f>
        <v>1</v>
      </c>
      <c r="K53" s="949">
        <f>+$G53/Beds</f>
        <v>201.37617155038032</v>
      </c>
      <c r="L53" s="956">
        <f>+$G53/$H$15</f>
        <v>0.32989233633711301</v>
      </c>
      <c r="M53" s="956">
        <f>+$G53/$H$16</f>
        <v>0.58313798210932666</v>
      </c>
      <c r="N53" s="285">
        <f>EOMONTH($M$7,O53-2)+1</f>
        <v>46753</v>
      </c>
      <c r="O53" s="307">
        <f>$N$7</f>
        <v>1</v>
      </c>
      <c r="P53" s="307">
        <v>1</v>
      </c>
      <c r="Q53" s="306">
        <f>O53-1+P53</f>
        <v>1</v>
      </c>
      <c r="R53" s="286" t="s">
        <v>472</v>
      </c>
      <c r="S53" s="845" t="s">
        <v>480</v>
      </c>
      <c r="T53" s="256"/>
      <c r="U53" s="380">
        <f>+P53</f>
        <v>1</v>
      </c>
      <c r="V53" s="302" t="str">
        <f>+R53</f>
        <v>Flat</v>
      </c>
      <c r="W53" s="302">
        <f>INT(U53*AB53)+O53-1</f>
        <v>0</v>
      </c>
      <c r="X53" s="302">
        <f>(U53-INT(U53*(1-AB53)))+O53-1</f>
        <v>1</v>
      </c>
      <c r="Y53" s="381">
        <f>(AB53-(W53-O53+1)/U53)*(AF53+AE53*(2*(W53-O53+1)/U53+(AB53-(W53-O53+1)/U53)))+((X53-O53+1)/U53-AB53)*(AH53+AG53*(2*AB53+((X53-O53+1)/U53-AB53)))</f>
        <v>1</v>
      </c>
      <c r="Z53" s="302">
        <f>IF(V53="curve-front",1,IF(V53="curve-end",3,2))</f>
        <v>2</v>
      </c>
      <c r="AA53" s="302">
        <f>IF(OR(V53="curve-front",V53="curve-mid",V53="curve-end"),2.5,1)</f>
        <v>1</v>
      </c>
      <c r="AB53" s="302">
        <f>Z53/4</f>
        <v>0.5</v>
      </c>
      <c r="AC53" s="302">
        <f>AA53-1</f>
        <v>0</v>
      </c>
      <c r="AD53" s="302">
        <f>1/U53</f>
        <v>1</v>
      </c>
      <c r="AE53" s="302">
        <f>AC53/(AB53*(2+AC53))</f>
        <v>0</v>
      </c>
      <c r="AF53" s="302">
        <f>2/(2+AC53)</f>
        <v>1</v>
      </c>
      <c r="AG53" s="302">
        <f>-AC53/(2+AC53)/(1-AB53)</f>
        <v>0</v>
      </c>
      <c r="AH53" s="382">
        <f>2*(1-AB53+AC53)/(2+AC53)/(1-AB53)</f>
        <v>1</v>
      </c>
      <c r="AI53" s="260"/>
      <c r="AJ53" s="284">
        <f t="shared" ref="AJ53:AS53" si="37">IF(AND(AJ$1&gt;=$O53,AJ$1&lt;=$Q53),$G53*IF(AJ$1&lt;=$W53,$AD53*($AF53+$AE53*(2*INT((AJ$1-$O53))/$U53+$AD53)),IF(AJ$1&lt;=$X53,$Y53,IF(AJ$1&lt;=$U53+$O53,$AD53*($AH53+$AG53*(2*INT((AJ$1-$O53))/$U53+$AD53)),0))),0)</f>
        <v>0</v>
      </c>
      <c r="AK53" s="309">
        <f t="shared" si="37"/>
        <v>250000</v>
      </c>
      <c r="AL53" s="284">
        <f t="shared" si="37"/>
        <v>0</v>
      </c>
      <c r="AM53" s="284">
        <f t="shared" si="37"/>
        <v>0</v>
      </c>
      <c r="AN53" s="284">
        <f t="shared" si="37"/>
        <v>0</v>
      </c>
      <c r="AO53" s="284">
        <f t="shared" si="37"/>
        <v>0</v>
      </c>
      <c r="AP53" s="284">
        <f t="shared" si="37"/>
        <v>0</v>
      </c>
      <c r="AQ53" s="284">
        <f t="shared" si="37"/>
        <v>0</v>
      </c>
      <c r="AR53" s="284">
        <f t="shared" si="37"/>
        <v>0</v>
      </c>
      <c r="AS53" s="284">
        <f t="shared" si="37"/>
        <v>0</v>
      </c>
      <c r="AT53" s="284">
        <f t="shared" ref="AT53:BC53" si="38">IF(AND(AT$1&gt;=$O53,AT$1&lt;=$Q53),$G53*IF(AT$1&lt;=$W53,$AD53*($AF53+$AE53*(2*INT((AT$1-$O53))/$U53+$AD53)),IF(AT$1&lt;=$X53,$Y53,IF(AT$1&lt;=$U53+$O53,$AD53*($AH53+$AG53*(2*INT((AT$1-$O53))/$U53+$AD53)),0))),0)</f>
        <v>0</v>
      </c>
      <c r="AU53" s="284">
        <f t="shared" si="38"/>
        <v>0</v>
      </c>
      <c r="AV53" s="383">
        <f t="shared" si="38"/>
        <v>0</v>
      </c>
      <c r="AW53" s="309">
        <f t="shared" si="38"/>
        <v>0</v>
      </c>
      <c r="AX53" s="284">
        <f t="shared" si="38"/>
        <v>0</v>
      </c>
      <c r="AY53" s="284">
        <f t="shared" si="38"/>
        <v>0</v>
      </c>
      <c r="AZ53" s="284">
        <f t="shared" si="38"/>
        <v>0</v>
      </c>
      <c r="BA53" s="284">
        <f t="shared" si="38"/>
        <v>0</v>
      </c>
      <c r="BB53" s="284">
        <f t="shared" si="38"/>
        <v>0</v>
      </c>
      <c r="BC53" s="284">
        <f t="shared" si="38"/>
        <v>0</v>
      </c>
      <c r="BD53" s="284">
        <f t="shared" ref="BD53:BM53" si="39">IF(AND(BD$1&gt;=$O53,BD$1&lt;=$Q53),$G53*IF(BD$1&lt;=$W53,$AD53*($AF53+$AE53*(2*INT((BD$1-$O53))/$U53+$AD53)),IF(BD$1&lt;=$X53,$Y53,IF(BD$1&lt;=$U53+$O53,$AD53*($AH53+$AG53*(2*INT((BD$1-$O53))/$U53+$AD53)),0))),0)</f>
        <v>0</v>
      </c>
      <c r="BE53" s="284">
        <f t="shared" si="39"/>
        <v>0</v>
      </c>
      <c r="BF53" s="284">
        <f t="shared" si="39"/>
        <v>0</v>
      </c>
      <c r="BG53" s="284">
        <f t="shared" si="39"/>
        <v>0</v>
      </c>
      <c r="BH53" s="383">
        <f t="shared" si="39"/>
        <v>0</v>
      </c>
      <c r="BI53" s="309">
        <f t="shared" si="39"/>
        <v>0</v>
      </c>
      <c r="BJ53" s="284">
        <f t="shared" si="39"/>
        <v>0</v>
      </c>
      <c r="BK53" s="284">
        <f t="shared" si="39"/>
        <v>0</v>
      </c>
      <c r="BL53" s="284">
        <f t="shared" si="39"/>
        <v>0</v>
      </c>
      <c r="BM53" s="284">
        <f t="shared" si="39"/>
        <v>0</v>
      </c>
      <c r="BN53" s="284">
        <f t="shared" ref="BN53:BW53" si="40">IF(AND(BN$1&gt;=$O53,BN$1&lt;=$Q53),$G53*IF(BN$1&lt;=$W53,$AD53*($AF53+$AE53*(2*INT((BN$1-$O53))/$U53+$AD53)),IF(BN$1&lt;=$X53,$Y53,IF(BN$1&lt;=$U53+$O53,$AD53*($AH53+$AG53*(2*INT((BN$1-$O53))/$U53+$AD53)),0))),0)</f>
        <v>0</v>
      </c>
      <c r="BO53" s="284">
        <f t="shared" si="40"/>
        <v>0</v>
      </c>
      <c r="BP53" s="284">
        <f t="shared" si="40"/>
        <v>0</v>
      </c>
      <c r="BQ53" s="284">
        <f t="shared" si="40"/>
        <v>0</v>
      </c>
      <c r="BR53" s="284">
        <f t="shared" si="40"/>
        <v>0</v>
      </c>
      <c r="BS53" s="284">
        <f t="shared" si="40"/>
        <v>0</v>
      </c>
      <c r="BT53" s="383">
        <f t="shared" si="40"/>
        <v>0</v>
      </c>
      <c r="BU53" s="309">
        <f t="shared" si="40"/>
        <v>0</v>
      </c>
      <c r="BV53" s="284">
        <f t="shared" si="40"/>
        <v>0</v>
      </c>
      <c r="BW53" s="284">
        <f t="shared" si="40"/>
        <v>0</v>
      </c>
      <c r="BX53" s="284">
        <f t="shared" ref="BX53:CG53" si="41">IF(AND(BX$1&gt;=$O53,BX$1&lt;=$Q53),$G53*IF(BX$1&lt;=$W53,$AD53*($AF53+$AE53*(2*INT((BX$1-$O53))/$U53+$AD53)),IF(BX$1&lt;=$X53,$Y53,IF(BX$1&lt;=$U53+$O53,$AD53*($AH53+$AG53*(2*INT((BX$1-$O53))/$U53+$AD53)),0))),0)</f>
        <v>0</v>
      </c>
      <c r="BY53" s="284">
        <f t="shared" si="41"/>
        <v>0</v>
      </c>
      <c r="BZ53" s="284">
        <f t="shared" si="41"/>
        <v>0</v>
      </c>
      <c r="CA53" s="284">
        <f t="shared" si="41"/>
        <v>0</v>
      </c>
      <c r="CB53" s="284">
        <f t="shared" si="41"/>
        <v>0</v>
      </c>
      <c r="CC53" s="284">
        <f t="shared" si="41"/>
        <v>0</v>
      </c>
      <c r="CD53" s="284">
        <f t="shared" si="41"/>
        <v>0</v>
      </c>
      <c r="CE53" s="284">
        <f t="shared" si="41"/>
        <v>0</v>
      </c>
      <c r="CF53" s="383">
        <f t="shared" si="41"/>
        <v>0</v>
      </c>
      <c r="CG53" s="309">
        <f t="shared" si="41"/>
        <v>0</v>
      </c>
      <c r="CH53" s="284">
        <f t="shared" ref="CH53:CQ53" si="42">IF(AND(CH$1&gt;=$O53,CH$1&lt;=$Q53),$G53*IF(CH$1&lt;=$W53,$AD53*($AF53+$AE53*(2*INT((CH$1-$O53))/$U53+$AD53)),IF(CH$1&lt;=$X53,$Y53,IF(CH$1&lt;=$U53+$O53,$AD53*($AH53+$AG53*(2*INT((CH$1-$O53))/$U53+$AD53)),0))),0)</f>
        <v>0</v>
      </c>
      <c r="CI53" s="284">
        <f t="shared" si="42"/>
        <v>0</v>
      </c>
      <c r="CJ53" s="284">
        <f t="shared" si="42"/>
        <v>0</v>
      </c>
      <c r="CK53" s="284">
        <f t="shared" si="42"/>
        <v>0</v>
      </c>
      <c r="CL53" s="284">
        <f t="shared" si="42"/>
        <v>0</v>
      </c>
      <c r="CM53" s="284">
        <f t="shared" si="42"/>
        <v>0</v>
      </c>
      <c r="CN53" s="284">
        <f t="shared" si="42"/>
        <v>0</v>
      </c>
      <c r="CO53" s="284">
        <f t="shared" si="42"/>
        <v>0</v>
      </c>
      <c r="CP53" s="284">
        <f t="shared" si="42"/>
        <v>0</v>
      </c>
      <c r="CQ53" s="284">
        <f t="shared" si="42"/>
        <v>0</v>
      </c>
      <c r="CR53" s="383">
        <f t="shared" ref="CR53:DA53" si="43">IF(AND(CR$1&gt;=$O53,CR$1&lt;=$Q53),$G53*IF(CR$1&lt;=$W53,$AD53*($AF53+$AE53*(2*INT((CR$1-$O53))/$U53+$AD53)),IF(CR$1&lt;=$X53,$Y53,IF(CR$1&lt;=$U53+$O53,$AD53*($AH53+$AG53*(2*INT((CR$1-$O53))/$U53+$AD53)),0))),0)</f>
        <v>0</v>
      </c>
      <c r="CS53" s="309">
        <f t="shared" si="43"/>
        <v>0</v>
      </c>
      <c r="CT53" s="284">
        <f t="shared" si="43"/>
        <v>0</v>
      </c>
      <c r="CU53" s="284">
        <f t="shared" si="43"/>
        <v>0</v>
      </c>
      <c r="CV53" s="284">
        <f t="shared" si="43"/>
        <v>0</v>
      </c>
      <c r="CW53" s="284">
        <f t="shared" si="43"/>
        <v>0</v>
      </c>
      <c r="CX53" s="284">
        <f t="shared" si="43"/>
        <v>0</v>
      </c>
      <c r="CY53" s="284">
        <f t="shared" si="43"/>
        <v>0</v>
      </c>
      <c r="CZ53" s="284">
        <f t="shared" si="43"/>
        <v>0</v>
      </c>
      <c r="DA53" s="284">
        <f t="shared" si="43"/>
        <v>0</v>
      </c>
      <c r="DB53" s="284">
        <f t="shared" ref="DB53:DK53" si="44">IF(AND(DB$1&gt;=$O53,DB$1&lt;=$Q53),$G53*IF(DB$1&lt;=$W53,$AD53*($AF53+$AE53*(2*INT((DB$1-$O53))/$U53+$AD53)),IF(DB$1&lt;=$X53,$Y53,IF(DB$1&lt;=$U53+$O53,$AD53*($AH53+$AG53*(2*INT((DB$1-$O53))/$U53+$AD53)),0))),0)</f>
        <v>0</v>
      </c>
      <c r="DC53" s="284">
        <f t="shared" si="44"/>
        <v>0</v>
      </c>
      <c r="DD53" s="383">
        <f t="shared" si="44"/>
        <v>0</v>
      </c>
      <c r="DE53" s="309">
        <f t="shared" si="44"/>
        <v>0</v>
      </c>
      <c r="DF53" s="284">
        <f t="shared" si="44"/>
        <v>0</v>
      </c>
      <c r="DG53" s="284">
        <f t="shared" si="44"/>
        <v>0</v>
      </c>
      <c r="DH53" s="284">
        <f t="shared" si="44"/>
        <v>0</v>
      </c>
      <c r="DI53" s="284">
        <f t="shared" si="44"/>
        <v>0</v>
      </c>
      <c r="DJ53" s="284">
        <f t="shared" si="44"/>
        <v>0</v>
      </c>
      <c r="DK53" s="284">
        <f t="shared" si="44"/>
        <v>0</v>
      </c>
      <c r="DL53" s="284">
        <f t="shared" ref="DL53:DU53" si="45">IF(AND(DL$1&gt;=$O53,DL$1&lt;=$Q53),$G53*IF(DL$1&lt;=$W53,$AD53*($AF53+$AE53*(2*INT((DL$1-$O53))/$U53+$AD53)),IF(DL$1&lt;=$X53,$Y53,IF(DL$1&lt;=$U53+$O53,$AD53*($AH53+$AG53*(2*INT((DL$1-$O53))/$U53+$AD53)),0))),0)</f>
        <v>0</v>
      </c>
      <c r="DM53" s="284">
        <f t="shared" si="45"/>
        <v>0</v>
      </c>
      <c r="DN53" s="284">
        <f t="shared" si="45"/>
        <v>0</v>
      </c>
      <c r="DO53" s="284">
        <f t="shared" si="45"/>
        <v>0</v>
      </c>
      <c r="DP53" s="383">
        <f t="shared" si="45"/>
        <v>0</v>
      </c>
      <c r="DQ53" s="309">
        <f t="shared" si="45"/>
        <v>0</v>
      </c>
      <c r="DR53" s="284">
        <f t="shared" si="45"/>
        <v>0</v>
      </c>
      <c r="DS53" s="284">
        <f t="shared" si="45"/>
        <v>0</v>
      </c>
      <c r="DT53" s="284">
        <f t="shared" si="45"/>
        <v>0</v>
      </c>
      <c r="DU53" s="284">
        <f t="shared" si="45"/>
        <v>0</v>
      </c>
      <c r="DV53" s="284">
        <f t="shared" ref="DV53:EE53" si="46">IF(AND(DV$1&gt;=$O53,DV$1&lt;=$Q53),$G53*IF(DV$1&lt;=$W53,$AD53*($AF53+$AE53*(2*INT((DV$1-$O53))/$U53+$AD53)),IF(DV$1&lt;=$X53,$Y53,IF(DV$1&lt;=$U53+$O53,$AD53*($AH53+$AG53*(2*INT((DV$1-$O53))/$U53+$AD53)),0))),0)</f>
        <v>0</v>
      </c>
      <c r="DW53" s="284">
        <f t="shared" si="46"/>
        <v>0</v>
      </c>
      <c r="DX53" s="284">
        <f t="shared" si="46"/>
        <v>0</v>
      </c>
      <c r="DY53" s="284">
        <f t="shared" si="46"/>
        <v>0</v>
      </c>
      <c r="DZ53" s="284">
        <f t="shared" si="46"/>
        <v>0</v>
      </c>
      <c r="EA53" s="284">
        <f t="shared" si="46"/>
        <v>0</v>
      </c>
      <c r="EB53" s="383">
        <f t="shared" si="46"/>
        <v>0</v>
      </c>
      <c r="EC53" s="309">
        <f t="shared" si="46"/>
        <v>0</v>
      </c>
      <c r="ED53" s="284">
        <f t="shared" si="46"/>
        <v>0</v>
      </c>
      <c r="EE53" s="284">
        <f t="shared" si="46"/>
        <v>0</v>
      </c>
      <c r="EF53" s="284">
        <f t="shared" ref="EF53:EO53" si="47">IF(AND(EF$1&gt;=$O53,EF$1&lt;=$Q53),$G53*IF(EF$1&lt;=$W53,$AD53*($AF53+$AE53*(2*INT((EF$1-$O53))/$U53+$AD53)),IF(EF$1&lt;=$X53,$Y53,IF(EF$1&lt;=$U53+$O53,$AD53*($AH53+$AG53*(2*INT((EF$1-$O53))/$U53+$AD53)),0))),0)</f>
        <v>0</v>
      </c>
      <c r="EG53" s="284">
        <f t="shared" si="47"/>
        <v>0</v>
      </c>
      <c r="EH53" s="284">
        <f t="shared" si="47"/>
        <v>0</v>
      </c>
      <c r="EI53" s="284">
        <f t="shared" si="47"/>
        <v>0</v>
      </c>
      <c r="EJ53" s="284">
        <f t="shared" si="47"/>
        <v>0</v>
      </c>
      <c r="EK53" s="284">
        <f t="shared" si="47"/>
        <v>0</v>
      </c>
      <c r="EL53" s="284">
        <f t="shared" si="47"/>
        <v>0</v>
      </c>
      <c r="EM53" s="284">
        <f t="shared" si="47"/>
        <v>0</v>
      </c>
      <c r="EN53" s="383">
        <f t="shared" si="47"/>
        <v>0</v>
      </c>
      <c r="EO53" s="309">
        <f t="shared" si="47"/>
        <v>0</v>
      </c>
      <c r="EP53" s="284">
        <f t="shared" ref="EP53:EZ53" si="48">IF(AND(EP$1&gt;=$O53,EP$1&lt;=$Q53),$G53*IF(EP$1&lt;=$W53,$AD53*($AF53+$AE53*(2*INT((EP$1-$O53))/$U53+$AD53)),IF(EP$1&lt;=$X53,$Y53,IF(EP$1&lt;=$U53+$O53,$AD53*($AH53+$AG53*(2*INT((EP$1-$O53))/$U53+$AD53)),0))),0)</f>
        <v>0</v>
      </c>
      <c r="EQ53" s="284">
        <f t="shared" si="48"/>
        <v>0</v>
      </c>
      <c r="ER53" s="284">
        <f t="shared" si="48"/>
        <v>0</v>
      </c>
      <c r="ES53" s="284">
        <f t="shared" si="48"/>
        <v>0</v>
      </c>
      <c r="ET53" s="284">
        <f t="shared" si="48"/>
        <v>0</v>
      </c>
      <c r="EU53" s="284">
        <f t="shared" si="48"/>
        <v>0</v>
      </c>
      <c r="EV53" s="284">
        <f t="shared" si="48"/>
        <v>0</v>
      </c>
      <c r="EW53" s="284">
        <f t="shared" si="48"/>
        <v>0</v>
      </c>
      <c r="EX53" s="284">
        <f t="shared" si="48"/>
        <v>0</v>
      </c>
      <c r="EY53" s="284">
        <f t="shared" si="48"/>
        <v>0</v>
      </c>
      <c r="EZ53" s="383">
        <f t="shared" si="48"/>
        <v>0</v>
      </c>
    </row>
    <row r="54" spans="3:156" s="246" customFormat="1" ht="17.5" outlineLevel="1">
      <c r="C54" s="224"/>
      <c r="D54" s="256"/>
      <c r="E54" s="908"/>
      <c r="F54" s="932"/>
      <c r="G54" s="1022"/>
      <c r="H54" s="993"/>
      <c r="I54" s="933"/>
      <c r="J54" s="927"/>
      <c r="K54" s="948"/>
      <c r="L54" s="968"/>
      <c r="M54" s="968"/>
      <c r="N54" s="929"/>
      <c r="O54" s="934"/>
      <c r="P54" s="934"/>
      <c r="Q54" s="927"/>
      <c r="R54" s="933"/>
      <c r="S54" s="1257"/>
      <c r="T54" s="256"/>
      <c r="U54" s="936"/>
      <c r="V54" s="937"/>
      <c r="W54" s="937"/>
      <c r="X54" s="937"/>
      <c r="Y54" s="938"/>
      <c r="Z54" s="937"/>
      <c r="AA54" s="937"/>
      <c r="AB54" s="937"/>
      <c r="AC54" s="937"/>
      <c r="AD54" s="937"/>
      <c r="AE54" s="937"/>
      <c r="AF54" s="937"/>
      <c r="AG54" s="937"/>
      <c r="AH54" s="939"/>
      <c r="AI54" s="260"/>
      <c r="AJ54" s="353"/>
      <c r="AK54" s="940"/>
      <c r="AL54" s="353"/>
      <c r="AM54" s="353"/>
      <c r="AN54" s="353"/>
      <c r="AO54" s="353"/>
      <c r="AP54" s="353"/>
      <c r="AQ54" s="353"/>
      <c r="AR54" s="353"/>
      <c r="AS54" s="353"/>
      <c r="AT54" s="353"/>
      <c r="AU54" s="353"/>
      <c r="AV54" s="941"/>
      <c r="AW54" s="940"/>
      <c r="AX54" s="353"/>
      <c r="AY54" s="353"/>
      <c r="AZ54" s="353"/>
      <c r="BA54" s="353"/>
      <c r="BB54" s="353"/>
      <c r="BC54" s="353"/>
      <c r="BD54" s="353"/>
      <c r="BE54" s="353"/>
      <c r="BF54" s="353"/>
      <c r="BG54" s="353"/>
      <c r="BH54" s="941"/>
      <c r="BI54" s="940"/>
      <c r="BJ54" s="353"/>
      <c r="BK54" s="353"/>
      <c r="BL54" s="353"/>
      <c r="BM54" s="353"/>
      <c r="BN54" s="353"/>
      <c r="BO54" s="353"/>
      <c r="BP54" s="353"/>
      <c r="BQ54" s="353"/>
      <c r="BR54" s="353"/>
      <c r="BS54" s="353"/>
      <c r="BT54" s="941"/>
      <c r="BU54" s="940"/>
      <c r="BV54" s="353"/>
      <c r="BW54" s="353"/>
      <c r="BX54" s="353"/>
      <c r="BY54" s="353"/>
      <c r="BZ54" s="353"/>
      <c r="CA54" s="353"/>
      <c r="CB54" s="353"/>
      <c r="CC54" s="353"/>
      <c r="CD54" s="353"/>
      <c r="CE54" s="353"/>
      <c r="CF54" s="941"/>
      <c r="CG54" s="940"/>
      <c r="CH54" s="353"/>
      <c r="CI54" s="353"/>
      <c r="CJ54" s="353"/>
      <c r="CK54" s="353"/>
      <c r="CL54" s="353"/>
      <c r="CM54" s="353"/>
      <c r="CN54" s="353"/>
      <c r="CO54" s="353"/>
      <c r="CP54" s="353"/>
      <c r="CQ54" s="353"/>
      <c r="CR54" s="941"/>
      <c r="CS54" s="940"/>
      <c r="CT54" s="353"/>
      <c r="CU54" s="353"/>
      <c r="CV54" s="353"/>
      <c r="CW54" s="353"/>
      <c r="CX54" s="353"/>
      <c r="CY54" s="353"/>
      <c r="CZ54" s="353"/>
      <c r="DA54" s="353"/>
      <c r="DB54" s="353"/>
      <c r="DC54" s="353"/>
      <c r="DD54" s="941"/>
      <c r="DE54" s="940"/>
      <c r="DF54" s="353"/>
      <c r="DG54" s="353"/>
      <c r="DH54" s="353"/>
      <c r="DI54" s="353"/>
      <c r="DJ54" s="353"/>
      <c r="DK54" s="353"/>
      <c r="DL54" s="353"/>
      <c r="DM54" s="353"/>
      <c r="DN54" s="353"/>
      <c r="DO54" s="353"/>
      <c r="DP54" s="941"/>
      <c r="DQ54" s="940"/>
      <c r="DR54" s="353"/>
      <c r="DS54" s="353"/>
      <c r="DT54" s="353"/>
      <c r="DU54" s="353"/>
      <c r="DV54" s="353"/>
      <c r="DW54" s="353"/>
      <c r="DX54" s="353"/>
      <c r="DY54" s="353"/>
      <c r="DZ54" s="353"/>
      <c r="EA54" s="353"/>
      <c r="EB54" s="941"/>
      <c r="EC54" s="940"/>
      <c r="ED54" s="353"/>
      <c r="EE54" s="353"/>
      <c r="EF54" s="353"/>
      <c r="EG54" s="353"/>
      <c r="EH54" s="353"/>
      <c r="EI54" s="353"/>
      <c r="EJ54" s="353"/>
      <c r="EK54" s="353"/>
      <c r="EL54" s="353"/>
      <c r="EM54" s="353"/>
      <c r="EN54" s="941"/>
      <c r="EO54" s="940"/>
      <c r="EP54" s="353"/>
      <c r="EQ54" s="353"/>
      <c r="ER54" s="353"/>
      <c r="ES54" s="353"/>
      <c r="ET54" s="353"/>
      <c r="EU54" s="353"/>
      <c r="EV54" s="353"/>
      <c r="EW54" s="353"/>
      <c r="EX54" s="353"/>
      <c r="EY54" s="353"/>
      <c r="EZ54" s="941"/>
    </row>
    <row r="55" spans="3:156" s="246" customFormat="1" ht="7.5" customHeight="1" outlineLevel="1">
      <c r="C55" s="224"/>
      <c r="D55" s="256"/>
      <c r="E55" s="908"/>
      <c r="F55" s="932"/>
      <c r="G55" s="1022"/>
      <c r="H55" s="993"/>
      <c r="I55" s="933"/>
      <c r="J55" s="927"/>
      <c r="K55" s="948"/>
      <c r="L55" s="968"/>
      <c r="M55" s="968"/>
      <c r="N55" s="929"/>
      <c r="O55" s="934"/>
      <c r="P55" s="934"/>
      <c r="Q55" s="927"/>
      <c r="R55" s="933"/>
      <c r="S55" s="935"/>
      <c r="T55" s="256"/>
      <c r="U55" s="936"/>
      <c r="V55" s="937"/>
      <c r="W55" s="937"/>
      <c r="X55" s="937"/>
      <c r="Y55" s="938"/>
      <c r="Z55" s="937"/>
      <c r="AA55" s="937"/>
      <c r="AB55" s="937"/>
      <c r="AC55" s="937"/>
      <c r="AD55" s="937"/>
      <c r="AE55" s="937"/>
      <c r="AF55" s="937"/>
      <c r="AG55" s="937"/>
      <c r="AH55" s="939"/>
      <c r="AI55" s="260"/>
      <c r="AJ55" s="310"/>
      <c r="AK55" s="311"/>
      <c r="AL55" s="353"/>
      <c r="AM55" s="353"/>
      <c r="AN55" s="353"/>
      <c r="AO55" s="353"/>
      <c r="AP55" s="353"/>
      <c r="AQ55" s="353"/>
      <c r="AR55" s="353"/>
      <c r="AS55" s="353"/>
      <c r="AT55" s="353"/>
      <c r="AU55" s="353"/>
      <c r="AV55" s="941"/>
      <c r="AW55" s="940"/>
      <c r="AX55" s="353"/>
      <c r="AY55" s="353"/>
      <c r="AZ55" s="353"/>
      <c r="BA55" s="353"/>
      <c r="BB55" s="353"/>
      <c r="BC55" s="353"/>
      <c r="BD55" s="353"/>
      <c r="BE55" s="353"/>
      <c r="BF55" s="353"/>
      <c r="BG55" s="353"/>
      <c r="BH55" s="941"/>
      <c r="BI55" s="940"/>
      <c r="BJ55" s="353"/>
      <c r="BK55" s="353"/>
      <c r="BL55" s="353"/>
      <c r="BM55" s="353"/>
      <c r="BN55" s="353"/>
      <c r="BO55" s="353"/>
      <c r="BP55" s="353"/>
      <c r="BQ55" s="353"/>
      <c r="BR55" s="353"/>
      <c r="BS55" s="353"/>
      <c r="BT55" s="941"/>
      <c r="BU55" s="940"/>
      <c r="BV55" s="353"/>
      <c r="BW55" s="353"/>
      <c r="BX55" s="353"/>
      <c r="BY55" s="353"/>
      <c r="BZ55" s="353"/>
      <c r="CA55" s="353"/>
      <c r="CB55" s="353"/>
      <c r="CC55" s="353"/>
      <c r="CD55" s="353"/>
      <c r="CE55" s="353"/>
      <c r="CF55" s="941"/>
      <c r="CG55" s="940"/>
      <c r="CH55" s="353"/>
      <c r="CI55" s="353"/>
      <c r="CJ55" s="353"/>
      <c r="CK55" s="353"/>
      <c r="CL55" s="353"/>
      <c r="CM55" s="353"/>
      <c r="CN55" s="353"/>
      <c r="CO55" s="353"/>
      <c r="CP55" s="353"/>
      <c r="CQ55" s="353"/>
      <c r="CR55" s="941"/>
      <c r="CS55" s="940"/>
      <c r="CT55" s="353"/>
      <c r="CU55" s="353"/>
      <c r="CV55" s="353"/>
      <c r="CW55" s="353"/>
      <c r="CX55" s="353"/>
      <c r="CY55" s="353"/>
      <c r="CZ55" s="353"/>
      <c r="DA55" s="353"/>
      <c r="DB55" s="353"/>
      <c r="DC55" s="353"/>
      <c r="DD55" s="941"/>
      <c r="DE55" s="940"/>
      <c r="DF55" s="353"/>
      <c r="DG55" s="353"/>
      <c r="DH55" s="353"/>
      <c r="DI55" s="353"/>
      <c r="DJ55" s="353"/>
      <c r="DK55" s="353"/>
      <c r="DL55" s="353"/>
      <c r="DM55" s="353"/>
      <c r="DN55" s="353"/>
      <c r="DO55" s="353"/>
      <c r="DP55" s="941"/>
      <c r="DQ55" s="940"/>
      <c r="DR55" s="353"/>
      <c r="DS55" s="353"/>
      <c r="DT55" s="353"/>
      <c r="DU55" s="353"/>
      <c r="DV55" s="353"/>
      <c r="DW55" s="353"/>
      <c r="DX55" s="353"/>
      <c r="DY55" s="353"/>
      <c r="DZ55" s="353"/>
      <c r="EA55" s="353"/>
      <c r="EB55" s="941"/>
      <c r="EC55" s="940"/>
      <c r="ED55" s="353"/>
      <c r="EE55" s="353"/>
      <c r="EF55" s="353"/>
      <c r="EG55" s="353"/>
      <c r="EH55" s="353"/>
      <c r="EI55" s="353"/>
      <c r="EJ55" s="353"/>
      <c r="EK55" s="353"/>
      <c r="EL55" s="353"/>
      <c r="EM55" s="353"/>
      <c r="EN55" s="941"/>
      <c r="EO55" s="940"/>
      <c r="EP55" s="353"/>
      <c r="EQ55" s="353"/>
      <c r="ER55" s="353"/>
      <c r="ES55" s="353"/>
      <c r="ET55" s="353"/>
      <c r="EU55" s="353"/>
      <c r="EV55" s="353"/>
      <c r="EW55" s="353"/>
      <c r="EX55" s="353"/>
      <c r="EY55" s="353"/>
      <c r="EZ55" s="941"/>
    </row>
    <row r="56" spans="3:156" s="246" customFormat="1" ht="15" customHeight="1">
      <c r="C56" s="224"/>
      <c r="D56" s="256"/>
      <c r="E56" s="942" t="str">
        <f>"Total "&amp;E51</f>
        <v>Total Miscellaneous</v>
      </c>
      <c r="F56" s="368"/>
      <c r="G56" s="1023">
        <f>SUM(G52:G55)</f>
        <v>250000</v>
      </c>
      <c r="H56" s="994"/>
      <c r="I56" s="944"/>
      <c r="J56" s="943"/>
      <c r="K56" s="965">
        <f>SUM(K52:K55)</f>
        <v>201.37617155038032</v>
      </c>
      <c r="L56" s="959">
        <f>SUM(L52:L55)</f>
        <v>0.32989233633711301</v>
      </c>
      <c r="M56" s="959">
        <f>SUM(M52:M55)</f>
        <v>0.58313798210932666</v>
      </c>
      <c r="N56" s="368"/>
      <c r="O56" s="943"/>
      <c r="P56" s="943"/>
      <c r="Q56" s="943"/>
      <c r="R56" s="368"/>
      <c r="S56" s="1278"/>
      <c r="T56" s="1279"/>
      <c r="U56" s="1279"/>
      <c r="V56" s="368"/>
      <c r="W56" s="368"/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1280"/>
      <c r="AI56" s="1280"/>
      <c r="AJ56" s="314">
        <f>+SUM(AJ53:AJ55)</f>
        <v>0</v>
      </c>
      <c r="AK56" s="1320">
        <f>+SUM(AK53:AK55)</f>
        <v>250000</v>
      </c>
      <c r="AL56" s="1281">
        <f t="shared" ref="AL56:CW56" si="49">+SUM(AL53:AL55)</f>
        <v>0</v>
      </c>
      <c r="AM56" s="1281">
        <f t="shared" si="49"/>
        <v>0</v>
      </c>
      <c r="AN56" s="1281">
        <f t="shared" si="49"/>
        <v>0</v>
      </c>
      <c r="AO56" s="1281">
        <f t="shared" si="49"/>
        <v>0</v>
      </c>
      <c r="AP56" s="1281">
        <f t="shared" si="49"/>
        <v>0</v>
      </c>
      <c r="AQ56" s="1281">
        <f t="shared" si="49"/>
        <v>0</v>
      </c>
      <c r="AR56" s="1281">
        <f t="shared" si="49"/>
        <v>0</v>
      </c>
      <c r="AS56" s="1281">
        <f t="shared" si="49"/>
        <v>0</v>
      </c>
      <c r="AT56" s="1281">
        <f t="shared" si="49"/>
        <v>0</v>
      </c>
      <c r="AU56" s="1281">
        <f t="shared" si="49"/>
        <v>0</v>
      </c>
      <c r="AV56" s="1402">
        <f t="shared" si="49"/>
        <v>0</v>
      </c>
      <c r="AW56" s="1282">
        <f t="shared" si="49"/>
        <v>0</v>
      </c>
      <c r="AX56" s="1281">
        <f t="shared" si="49"/>
        <v>0</v>
      </c>
      <c r="AY56" s="1281">
        <f t="shared" si="49"/>
        <v>0</v>
      </c>
      <c r="AZ56" s="1281">
        <f t="shared" si="49"/>
        <v>0</v>
      </c>
      <c r="BA56" s="1281">
        <f t="shared" si="49"/>
        <v>0</v>
      </c>
      <c r="BB56" s="1281">
        <f t="shared" si="49"/>
        <v>0</v>
      </c>
      <c r="BC56" s="1281">
        <f t="shared" si="49"/>
        <v>0</v>
      </c>
      <c r="BD56" s="1281">
        <f t="shared" si="49"/>
        <v>0</v>
      </c>
      <c r="BE56" s="1281">
        <f t="shared" si="49"/>
        <v>0</v>
      </c>
      <c r="BF56" s="1281">
        <f t="shared" si="49"/>
        <v>0</v>
      </c>
      <c r="BG56" s="1281">
        <f t="shared" si="49"/>
        <v>0</v>
      </c>
      <c r="BH56" s="1402">
        <f t="shared" si="49"/>
        <v>0</v>
      </c>
      <c r="BI56" s="1282">
        <f t="shared" si="49"/>
        <v>0</v>
      </c>
      <c r="BJ56" s="1281">
        <f t="shared" si="49"/>
        <v>0</v>
      </c>
      <c r="BK56" s="1281">
        <f t="shared" si="49"/>
        <v>0</v>
      </c>
      <c r="BL56" s="1281">
        <f t="shared" si="49"/>
        <v>0</v>
      </c>
      <c r="BM56" s="1281">
        <f t="shared" si="49"/>
        <v>0</v>
      </c>
      <c r="BN56" s="1281">
        <f t="shared" si="49"/>
        <v>0</v>
      </c>
      <c r="BO56" s="1281">
        <f t="shared" si="49"/>
        <v>0</v>
      </c>
      <c r="BP56" s="1281">
        <f t="shared" si="49"/>
        <v>0</v>
      </c>
      <c r="BQ56" s="1281">
        <f t="shared" si="49"/>
        <v>0</v>
      </c>
      <c r="BR56" s="1281">
        <f t="shared" si="49"/>
        <v>0</v>
      </c>
      <c r="BS56" s="1281">
        <f t="shared" si="49"/>
        <v>0</v>
      </c>
      <c r="BT56" s="1402">
        <f t="shared" si="49"/>
        <v>0</v>
      </c>
      <c r="BU56" s="1282">
        <f t="shared" si="49"/>
        <v>0</v>
      </c>
      <c r="BV56" s="1281">
        <f t="shared" si="49"/>
        <v>0</v>
      </c>
      <c r="BW56" s="1281">
        <f t="shared" si="49"/>
        <v>0</v>
      </c>
      <c r="BX56" s="1281">
        <f t="shared" si="49"/>
        <v>0</v>
      </c>
      <c r="BY56" s="1281">
        <f t="shared" si="49"/>
        <v>0</v>
      </c>
      <c r="BZ56" s="1281">
        <f t="shared" si="49"/>
        <v>0</v>
      </c>
      <c r="CA56" s="1281">
        <f t="shared" si="49"/>
        <v>0</v>
      </c>
      <c r="CB56" s="1281">
        <f t="shared" si="49"/>
        <v>0</v>
      </c>
      <c r="CC56" s="1281">
        <f t="shared" si="49"/>
        <v>0</v>
      </c>
      <c r="CD56" s="1281">
        <f t="shared" si="49"/>
        <v>0</v>
      </c>
      <c r="CE56" s="1281">
        <f t="shared" si="49"/>
        <v>0</v>
      </c>
      <c r="CF56" s="1402">
        <f t="shared" si="49"/>
        <v>0</v>
      </c>
      <c r="CG56" s="1282">
        <f t="shared" si="49"/>
        <v>0</v>
      </c>
      <c r="CH56" s="1281">
        <f t="shared" si="49"/>
        <v>0</v>
      </c>
      <c r="CI56" s="1281">
        <f t="shared" si="49"/>
        <v>0</v>
      </c>
      <c r="CJ56" s="1281">
        <f t="shared" si="49"/>
        <v>0</v>
      </c>
      <c r="CK56" s="1281">
        <f t="shared" si="49"/>
        <v>0</v>
      </c>
      <c r="CL56" s="1281">
        <f t="shared" si="49"/>
        <v>0</v>
      </c>
      <c r="CM56" s="1281">
        <f t="shared" si="49"/>
        <v>0</v>
      </c>
      <c r="CN56" s="1281">
        <f t="shared" si="49"/>
        <v>0</v>
      </c>
      <c r="CO56" s="1281">
        <f t="shared" si="49"/>
        <v>0</v>
      </c>
      <c r="CP56" s="1281">
        <f t="shared" si="49"/>
        <v>0</v>
      </c>
      <c r="CQ56" s="1281">
        <f t="shared" si="49"/>
        <v>0</v>
      </c>
      <c r="CR56" s="1402">
        <f t="shared" si="49"/>
        <v>0</v>
      </c>
      <c r="CS56" s="1282">
        <f t="shared" si="49"/>
        <v>0</v>
      </c>
      <c r="CT56" s="1281">
        <f t="shared" si="49"/>
        <v>0</v>
      </c>
      <c r="CU56" s="1281">
        <f t="shared" si="49"/>
        <v>0</v>
      </c>
      <c r="CV56" s="1281">
        <f t="shared" si="49"/>
        <v>0</v>
      </c>
      <c r="CW56" s="1281">
        <f t="shared" si="49"/>
        <v>0</v>
      </c>
      <c r="CX56" s="1281">
        <f t="shared" ref="CX56:EZ56" si="50">+SUM(CX53:CX55)</f>
        <v>0</v>
      </c>
      <c r="CY56" s="1281">
        <f t="shared" si="50"/>
        <v>0</v>
      </c>
      <c r="CZ56" s="1281">
        <f t="shared" si="50"/>
        <v>0</v>
      </c>
      <c r="DA56" s="1281">
        <f t="shared" si="50"/>
        <v>0</v>
      </c>
      <c r="DB56" s="1281">
        <f t="shared" si="50"/>
        <v>0</v>
      </c>
      <c r="DC56" s="1281">
        <f t="shared" si="50"/>
        <v>0</v>
      </c>
      <c r="DD56" s="1402">
        <f t="shared" si="50"/>
        <v>0</v>
      </c>
      <c r="DE56" s="1282">
        <f t="shared" si="50"/>
        <v>0</v>
      </c>
      <c r="DF56" s="1281">
        <f t="shared" si="50"/>
        <v>0</v>
      </c>
      <c r="DG56" s="1281">
        <f t="shared" si="50"/>
        <v>0</v>
      </c>
      <c r="DH56" s="1281">
        <f t="shared" si="50"/>
        <v>0</v>
      </c>
      <c r="DI56" s="1281">
        <f t="shared" si="50"/>
        <v>0</v>
      </c>
      <c r="DJ56" s="1281">
        <f t="shared" si="50"/>
        <v>0</v>
      </c>
      <c r="DK56" s="1281">
        <f t="shared" si="50"/>
        <v>0</v>
      </c>
      <c r="DL56" s="1281">
        <f t="shared" si="50"/>
        <v>0</v>
      </c>
      <c r="DM56" s="1281">
        <f t="shared" si="50"/>
        <v>0</v>
      </c>
      <c r="DN56" s="1281">
        <f t="shared" si="50"/>
        <v>0</v>
      </c>
      <c r="DO56" s="1281">
        <f t="shared" si="50"/>
        <v>0</v>
      </c>
      <c r="DP56" s="1402">
        <f t="shared" si="50"/>
        <v>0</v>
      </c>
      <c r="DQ56" s="1282">
        <f t="shared" si="50"/>
        <v>0</v>
      </c>
      <c r="DR56" s="1281">
        <f t="shared" si="50"/>
        <v>0</v>
      </c>
      <c r="DS56" s="1281">
        <f t="shared" si="50"/>
        <v>0</v>
      </c>
      <c r="DT56" s="1281">
        <f t="shared" si="50"/>
        <v>0</v>
      </c>
      <c r="DU56" s="1281">
        <f t="shared" si="50"/>
        <v>0</v>
      </c>
      <c r="DV56" s="1281">
        <f t="shared" si="50"/>
        <v>0</v>
      </c>
      <c r="DW56" s="1281">
        <f t="shared" si="50"/>
        <v>0</v>
      </c>
      <c r="DX56" s="1281">
        <f t="shared" si="50"/>
        <v>0</v>
      </c>
      <c r="DY56" s="1281">
        <f t="shared" si="50"/>
        <v>0</v>
      </c>
      <c r="DZ56" s="1281">
        <f t="shared" si="50"/>
        <v>0</v>
      </c>
      <c r="EA56" s="1281">
        <f t="shared" si="50"/>
        <v>0</v>
      </c>
      <c r="EB56" s="1402">
        <f t="shared" si="50"/>
        <v>0</v>
      </c>
      <c r="EC56" s="1282">
        <f t="shared" si="50"/>
        <v>0</v>
      </c>
      <c r="ED56" s="1281">
        <f t="shared" si="50"/>
        <v>0</v>
      </c>
      <c r="EE56" s="1281">
        <f t="shared" si="50"/>
        <v>0</v>
      </c>
      <c r="EF56" s="1281">
        <f t="shared" si="50"/>
        <v>0</v>
      </c>
      <c r="EG56" s="1281">
        <f t="shared" si="50"/>
        <v>0</v>
      </c>
      <c r="EH56" s="1281">
        <f t="shared" si="50"/>
        <v>0</v>
      </c>
      <c r="EI56" s="1281">
        <f t="shared" si="50"/>
        <v>0</v>
      </c>
      <c r="EJ56" s="1281">
        <f t="shared" si="50"/>
        <v>0</v>
      </c>
      <c r="EK56" s="1281">
        <f t="shared" si="50"/>
        <v>0</v>
      </c>
      <c r="EL56" s="1281">
        <f t="shared" si="50"/>
        <v>0</v>
      </c>
      <c r="EM56" s="1281">
        <f t="shared" si="50"/>
        <v>0</v>
      </c>
      <c r="EN56" s="1402">
        <f t="shared" si="50"/>
        <v>0</v>
      </c>
      <c r="EO56" s="1282">
        <f t="shared" si="50"/>
        <v>0</v>
      </c>
      <c r="EP56" s="1281">
        <f t="shared" si="50"/>
        <v>0</v>
      </c>
      <c r="EQ56" s="1281">
        <f t="shared" si="50"/>
        <v>0</v>
      </c>
      <c r="ER56" s="1281">
        <f t="shared" si="50"/>
        <v>0</v>
      </c>
      <c r="ES56" s="1281">
        <f t="shared" si="50"/>
        <v>0</v>
      </c>
      <c r="ET56" s="1281">
        <f t="shared" si="50"/>
        <v>0</v>
      </c>
      <c r="EU56" s="1281">
        <f t="shared" si="50"/>
        <v>0</v>
      </c>
      <c r="EV56" s="1281">
        <f t="shared" si="50"/>
        <v>0</v>
      </c>
      <c r="EW56" s="1281">
        <f t="shared" si="50"/>
        <v>0</v>
      </c>
      <c r="EX56" s="1281">
        <f t="shared" si="50"/>
        <v>0</v>
      </c>
      <c r="EY56" s="1281">
        <f t="shared" si="50"/>
        <v>0</v>
      </c>
      <c r="EZ56" s="1402">
        <f t="shared" si="50"/>
        <v>0</v>
      </c>
    </row>
    <row r="57" spans="3:156" s="246" customFormat="1" ht="18" thickBot="1">
      <c r="C57" s="224"/>
      <c r="D57" s="256"/>
      <c r="G57" s="979"/>
      <c r="H57" s="991"/>
      <c r="J57" s="245"/>
      <c r="K57" s="947"/>
      <c r="L57" s="947"/>
      <c r="M57" s="947"/>
      <c r="N57" s="1656"/>
      <c r="O57" s="245"/>
      <c r="P57" s="245"/>
      <c r="Q57" s="245"/>
      <c r="S57" s="1323"/>
      <c r="T57" s="256"/>
      <c r="U57" s="256"/>
      <c r="AH57" s="260"/>
      <c r="AI57" s="260"/>
      <c r="AJ57" s="316"/>
      <c r="AK57" s="405"/>
      <c r="AL57" s="316"/>
      <c r="AM57" s="316"/>
      <c r="AN57" s="316"/>
      <c r="AO57" s="316"/>
      <c r="AP57" s="316"/>
      <c r="AQ57" s="316"/>
      <c r="AR57" s="316"/>
      <c r="AS57" s="316"/>
      <c r="AT57" s="316"/>
      <c r="AU57" s="316"/>
      <c r="AV57" s="317"/>
      <c r="AW57" s="405"/>
      <c r="AX57" s="316"/>
      <c r="AY57" s="316"/>
      <c r="AZ57" s="316"/>
      <c r="BA57" s="316"/>
      <c r="BB57" s="316"/>
      <c r="BC57" s="316"/>
      <c r="BD57" s="316"/>
      <c r="BE57" s="316"/>
      <c r="BF57" s="316"/>
      <c r="BG57" s="316"/>
      <c r="BH57" s="317"/>
      <c r="BI57" s="405"/>
      <c r="BJ57" s="316"/>
      <c r="BK57" s="316"/>
      <c r="BL57" s="316"/>
      <c r="BM57" s="316"/>
      <c r="BN57" s="316"/>
      <c r="BO57" s="316"/>
      <c r="BP57" s="316"/>
      <c r="BQ57" s="316"/>
      <c r="BR57" s="316"/>
      <c r="BS57" s="316"/>
      <c r="BT57" s="317"/>
      <c r="BU57" s="405"/>
      <c r="BV57" s="316"/>
      <c r="BW57" s="316"/>
      <c r="BX57" s="316"/>
      <c r="BY57" s="316"/>
      <c r="BZ57" s="316"/>
      <c r="CA57" s="316"/>
      <c r="CB57" s="316"/>
      <c r="CC57" s="316"/>
      <c r="CD57" s="316"/>
      <c r="CE57" s="316"/>
      <c r="CF57" s="317"/>
      <c r="CG57" s="405"/>
      <c r="CH57" s="316"/>
      <c r="CI57" s="316"/>
      <c r="CJ57" s="316"/>
      <c r="CK57" s="316"/>
      <c r="CL57" s="316"/>
      <c r="CM57" s="316"/>
      <c r="CN57" s="316"/>
      <c r="CO57" s="316"/>
      <c r="CP57" s="316"/>
      <c r="CQ57" s="316"/>
      <c r="CR57" s="317"/>
      <c r="CS57" s="405"/>
      <c r="CT57" s="316"/>
      <c r="CU57" s="316"/>
      <c r="CV57" s="316"/>
      <c r="CW57" s="316"/>
      <c r="CX57" s="316"/>
      <c r="CY57" s="316"/>
      <c r="CZ57" s="316"/>
      <c r="DA57" s="316"/>
      <c r="DB57" s="316"/>
      <c r="DC57" s="316"/>
      <c r="DD57" s="317"/>
      <c r="DE57" s="405"/>
      <c r="DF57" s="316"/>
      <c r="DG57" s="316"/>
      <c r="DH57" s="316"/>
      <c r="DI57" s="316"/>
      <c r="DJ57" s="316"/>
      <c r="DK57" s="316"/>
      <c r="DL57" s="316"/>
      <c r="DM57" s="316"/>
      <c r="DN57" s="316"/>
      <c r="DO57" s="316"/>
      <c r="DP57" s="317"/>
      <c r="DQ57" s="405"/>
      <c r="DR57" s="316"/>
      <c r="DS57" s="316"/>
      <c r="DT57" s="316"/>
      <c r="DU57" s="316"/>
      <c r="DV57" s="316"/>
      <c r="DW57" s="316"/>
      <c r="DX57" s="316"/>
      <c r="DY57" s="316"/>
      <c r="DZ57" s="316"/>
      <c r="EA57" s="316"/>
      <c r="EB57" s="317"/>
      <c r="EC57" s="405"/>
      <c r="ED57" s="316"/>
      <c r="EE57" s="316"/>
      <c r="EF57" s="316"/>
      <c r="EG57" s="316"/>
      <c r="EH57" s="316"/>
      <c r="EI57" s="316"/>
      <c r="EJ57" s="316"/>
      <c r="EK57" s="316"/>
      <c r="EL57" s="316"/>
      <c r="EM57" s="316"/>
      <c r="EN57" s="317"/>
      <c r="EO57" s="405"/>
      <c r="EP57" s="316"/>
      <c r="EQ57" s="316"/>
      <c r="ER57" s="316"/>
      <c r="ES57" s="316"/>
      <c r="ET57" s="316"/>
      <c r="EU57" s="316"/>
      <c r="EV57" s="316"/>
      <c r="EW57" s="316"/>
      <c r="EX57" s="316"/>
      <c r="EY57" s="316"/>
      <c r="EZ57" s="317"/>
    </row>
    <row r="58" spans="3:156" s="246" customFormat="1" ht="15" customHeight="1" thickTop="1">
      <c r="C58" s="224"/>
      <c r="D58" s="269"/>
      <c r="E58" s="270" t="str">
        <f>"TOTAL "&amp;D34</f>
        <v>TOTAL ACQUISITION COSTS</v>
      </c>
      <c r="F58" s="270"/>
      <c r="G58" s="974">
        <f>SUM(G40,G49,G56)</f>
        <v>26063675</v>
      </c>
      <c r="H58" s="378"/>
      <c r="I58" s="931"/>
      <c r="J58" s="271"/>
      <c r="K58" s="957">
        <f>SUM(K40,K49,K56)</f>
        <v>20994.412352133437</v>
      </c>
      <c r="L58" s="960">
        <f>SUM(L40,L49,L56)</f>
        <v>34.392826557124813</v>
      </c>
      <c r="M58" s="960">
        <f>SUM(M40,M49,M56)</f>
        <v>60.794875383413228</v>
      </c>
      <c r="N58" s="270"/>
      <c r="O58" s="271"/>
      <c r="P58" s="271"/>
      <c r="Q58" s="271"/>
      <c r="R58" s="270"/>
      <c r="S58" s="376"/>
      <c r="T58" s="256"/>
      <c r="U58" s="273"/>
      <c r="V58" s="270"/>
      <c r="W58" s="270"/>
      <c r="X58" s="270"/>
      <c r="Y58" s="270"/>
      <c r="Z58" s="270"/>
      <c r="AA58" s="270"/>
      <c r="AB58" s="270"/>
      <c r="AC58" s="270"/>
      <c r="AD58" s="270"/>
      <c r="AE58" s="270"/>
      <c r="AF58" s="270"/>
      <c r="AG58" s="270"/>
      <c r="AH58" s="1324"/>
      <c r="AI58" s="260"/>
      <c r="AJ58" s="318">
        <f t="shared" ref="AJ58:BO58" si="51">SUM(AJ40,AJ49,AJ56)</f>
        <v>0</v>
      </c>
      <c r="AK58" s="319">
        <f t="shared" si="51"/>
        <v>26063675</v>
      </c>
      <c r="AL58" s="318">
        <f t="shared" si="51"/>
        <v>0</v>
      </c>
      <c r="AM58" s="318">
        <f t="shared" si="51"/>
        <v>0</v>
      </c>
      <c r="AN58" s="318">
        <f t="shared" si="51"/>
        <v>0</v>
      </c>
      <c r="AO58" s="318">
        <f t="shared" si="51"/>
        <v>0</v>
      </c>
      <c r="AP58" s="318">
        <f t="shared" si="51"/>
        <v>0</v>
      </c>
      <c r="AQ58" s="318">
        <f t="shared" si="51"/>
        <v>0</v>
      </c>
      <c r="AR58" s="318">
        <f t="shared" si="51"/>
        <v>0</v>
      </c>
      <c r="AS58" s="318">
        <f t="shared" si="51"/>
        <v>0</v>
      </c>
      <c r="AT58" s="318">
        <f t="shared" si="51"/>
        <v>0</v>
      </c>
      <c r="AU58" s="318">
        <f t="shared" si="51"/>
        <v>0</v>
      </c>
      <c r="AV58" s="320">
        <f t="shared" si="51"/>
        <v>0</v>
      </c>
      <c r="AW58" s="319">
        <f t="shared" si="51"/>
        <v>0</v>
      </c>
      <c r="AX58" s="318">
        <f t="shared" si="51"/>
        <v>0</v>
      </c>
      <c r="AY58" s="318">
        <f t="shared" si="51"/>
        <v>0</v>
      </c>
      <c r="AZ58" s="318">
        <f t="shared" si="51"/>
        <v>0</v>
      </c>
      <c r="BA58" s="318">
        <f t="shared" si="51"/>
        <v>0</v>
      </c>
      <c r="BB58" s="318">
        <f t="shared" si="51"/>
        <v>0</v>
      </c>
      <c r="BC58" s="318">
        <f t="shared" si="51"/>
        <v>0</v>
      </c>
      <c r="BD58" s="318">
        <f t="shared" si="51"/>
        <v>0</v>
      </c>
      <c r="BE58" s="318">
        <f t="shared" si="51"/>
        <v>0</v>
      </c>
      <c r="BF58" s="318">
        <f t="shared" si="51"/>
        <v>0</v>
      </c>
      <c r="BG58" s="318">
        <f t="shared" si="51"/>
        <v>0</v>
      </c>
      <c r="BH58" s="320">
        <f t="shared" si="51"/>
        <v>0</v>
      </c>
      <c r="BI58" s="319">
        <f t="shared" si="51"/>
        <v>0</v>
      </c>
      <c r="BJ58" s="318">
        <f t="shared" si="51"/>
        <v>0</v>
      </c>
      <c r="BK58" s="318">
        <f t="shared" si="51"/>
        <v>0</v>
      </c>
      <c r="BL58" s="318">
        <f t="shared" si="51"/>
        <v>0</v>
      </c>
      <c r="BM58" s="318">
        <f t="shared" si="51"/>
        <v>0</v>
      </c>
      <c r="BN58" s="318">
        <f t="shared" si="51"/>
        <v>0</v>
      </c>
      <c r="BO58" s="318">
        <f t="shared" si="51"/>
        <v>0</v>
      </c>
      <c r="BP58" s="318">
        <f t="shared" ref="BP58:CU58" si="52">SUM(BP40,BP49,BP56)</f>
        <v>0</v>
      </c>
      <c r="BQ58" s="318">
        <f t="shared" si="52"/>
        <v>0</v>
      </c>
      <c r="BR58" s="318">
        <f t="shared" si="52"/>
        <v>0</v>
      </c>
      <c r="BS58" s="318">
        <f t="shared" si="52"/>
        <v>0</v>
      </c>
      <c r="BT58" s="320">
        <f t="shared" si="52"/>
        <v>0</v>
      </c>
      <c r="BU58" s="319">
        <f t="shared" si="52"/>
        <v>0</v>
      </c>
      <c r="BV58" s="318">
        <f t="shared" si="52"/>
        <v>0</v>
      </c>
      <c r="BW58" s="318">
        <f t="shared" si="52"/>
        <v>0</v>
      </c>
      <c r="BX58" s="318">
        <f t="shared" si="52"/>
        <v>0</v>
      </c>
      <c r="BY58" s="318">
        <f t="shared" si="52"/>
        <v>0</v>
      </c>
      <c r="BZ58" s="318">
        <f t="shared" si="52"/>
        <v>0</v>
      </c>
      <c r="CA58" s="318">
        <f t="shared" si="52"/>
        <v>0</v>
      </c>
      <c r="CB58" s="318">
        <f t="shared" si="52"/>
        <v>0</v>
      </c>
      <c r="CC58" s="318">
        <f t="shared" si="52"/>
        <v>0</v>
      </c>
      <c r="CD58" s="318">
        <f t="shared" si="52"/>
        <v>0</v>
      </c>
      <c r="CE58" s="318">
        <f t="shared" si="52"/>
        <v>0</v>
      </c>
      <c r="CF58" s="320">
        <f t="shared" si="52"/>
        <v>0</v>
      </c>
      <c r="CG58" s="319">
        <f t="shared" si="52"/>
        <v>0</v>
      </c>
      <c r="CH58" s="318">
        <f t="shared" si="52"/>
        <v>0</v>
      </c>
      <c r="CI58" s="318">
        <f t="shared" si="52"/>
        <v>0</v>
      </c>
      <c r="CJ58" s="318">
        <f t="shared" si="52"/>
        <v>0</v>
      </c>
      <c r="CK58" s="318">
        <f t="shared" si="52"/>
        <v>0</v>
      </c>
      <c r="CL58" s="318">
        <f t="shared" si="52"/>
        <v>0</v>
      </c>
      <c r="CM58" s="318">
        <f t="shared" si="52"/>
        <v>0</v>
      </c>
      <c r="CN58" s="318">
        <f t="shared" si="52"/>
        <v>0</v>
      </c>
      <c r="CO58" s="318">
        <f t="shared" si="52"/>
        <v>0</v>
      </c>
      <c r="CP58" s="318">
        <f t="shared" si="52"/>
        <v>0</v>
      </c>
      <c r="CQ58" s="318">
        <f t="shared" si="52"/>
        <v>0</v>
      </c>
      <c r="CR58" s="320">
        <f t="shared" si="52"/>
        <v>0</v>
      </c>
      <c r="CS58" s="319">
        <f t="shared" si="52"/>
        <v>0</v>
      </c>
      <c r="CT58" s="318">
        <f t="shared" si="52"/>
        <v>0</v>
      </c>
      <c r="CU58" s="318">
        <f t="shared" si="52"/>
        <v>0</v>
      </c>
      <c r="CV58" s="318">
        <f t="shared" ref="CV58:EA58" si="53">SUM(CV40,CV49,CV56)</f>
        <v>0</v>
      </c>
      <c r="CW58" s="318">
        <f t="shared" si="53"/>
        <v>0</v>
      </c>
      <c r="CX58" s="318">
        <f t="shared" si="53"/>
        <v>0</v>
      </c>
      <c r="CY58" s="318">
        <f t="shared" si="53"/>
        <v>0</v>
      </c>
      <c r="CZ58" s="318">
        <f t="shared" si="53"/>
        <v>0</v>
      </c>
      <c r="DA58" s="318">
        <f t="shared" si="53"/>
        <v>0</v>
      </c>
      <c r="DB58" s="318">
        <f t="shared" si="53"/>
        <v>0</v>
      </c>
      <c r="DC58" s="318">
        <f t="shared" si="53"/>
        <v>0</v>
      </c>
      <c r="DD58" s="320">
        <f t="shared" si="53"/>
        <v>0</v>
      </c>
      <c r="DE58" s="319">
        <f t="shared" si="53"/>
        <v>0</v>
      </c>
      <c r="DF58" s="318">
        <f t="shared" si="53"/>
        <v>0</v>
      </c>
      <c r="DG58" s="318">
        <f t="shared" si="53"/>
        <v>0</v>
      </c>
      <c r="DH58" s="318">
        <f t="shared" si="53"/>
        <v>0</v>
      </c>
      <c r="DI58" s="318">
        <f t="shared" si="53"/>
        <v>0</v>
      </c>
      <c r="DJ58" s="318">
        <f t="shared" si="53"/>
        <v>0</v>
      </c>
      <c r="DK58" s="318">
        <f t="shared" si="53"/>
        <v>0</v>
      </c>
      <c r="DL58" s="318">
        <f t="shared" si="53"/>
        <v>0</v>
      </c>
      <c r="DM58" s="318">
        <f t="shared" si="53"/>
        <v>0</v>
      </c>
      <c r="DN58" s="318">
        <f t="shared" si="53"/>
        <v>0</v>
      </c>
      <c r="DO58" s="318">
        <f t="shared" si="53"/>
        <v>0</v>
      </c>
      <c r="DP58" s="320">
        <f t="shared" si="53"/>
        <v>0</v>
      </c>
      <c r="DQ58" s="319">
        <f t="shared" si="53"/>
        <v>0</v>
      </c>
      <c r="DR58" s="318">
        <f t="shared" si="53"/>
        <v>0</v>
      </c>
      <c r="DS58" s="318">
        <f t="shared" si="53"/>
        <v>0</v>
      </c>
      <c r="DT58" s="318">
        <f t="shared" si="53"/>
        <v>0</v>
      </c>
      <c r="DU58" s="318">
        <f t="shared" si="53"/>
        <v>0</v>
      </c>
      <c r="DV58" s="318">
        <f t="shared" si="53"/>
        <v>0</v>
      </c>
      <c r="DW58" s="318">
        <f t="shared" si="53"/>
        <v>0</v>
      </c>
      <c r="DX58" s="318">
        <f t="shared" si="53"/>
        <v>0</v>
      </c>
      <c r="DY58" s="318">
        <f t="shared" si="53"/>
        <v>0</v>
      </c>
      <c r="DZ58" s="318">
        <f t="shared" si="53"/>
        <v>0</v>
      </c>
      <c r="EA58" s="318">
        <f t="shared" si="53"/>
        <v>0</v>
      </c>
      <c r="EB58" s="320">
        <f t="shared" ref="EB58:EZ58" si="54">SUM(EB40,EB49,EB56)</f>
        <v>0</v>
      </c>
      <c r="EC58" s="319">
        <f t="shared" si="54"/>
        <v>0</v>
      </c>
      <c r="ED58" s="318">
        <f t="shared" si="54"/>
        <v>0</v>
      </c>
      <c r="EE58" s="318">
        <f t="shared" si="54"/>
        <v>0</v>
      </c>
      <c r="EF58" s="318">
        <f t="shared" si="54"/>
        <v>0</v>
      </c>
      <c r="EG58" s="318">
        <f t="shared" si="54"/>
        <v>0</v>
      </c>
      <c r="EH58" s="318">
        <f t="shared" si="54"/>
        <v>0</v>
      </c>
      <c r="EI58" s="318">
        <f t="shared" si="54"/>
        <v>0</v>
      </c>
      <c r="EJ58" s="318">
        <f t="shared" si="54"/>
        <v>0</v>
      </c>
      <c r="EK58" s="318">
        <f t="shared" si="54"/>
        <v>0</v>
      </c>
      <c r="EL58" s="318">
        <f t="shared" si="54"/>
        <v>0</v>
      </c>
      <c r="EM58" s="318">
        <f t="shared" si="54"/>
        <v>0</v>
      </c>
      <c r="EN58" s="320">
        <f t="shared" si="54"/>
        <v>0</v>
      </c>
      <c r="EO58" s="319">
        <f t="shared" si="54"/>
        <v>0</v>
      </c>
      <c r="EP58" s="318">
        <f t="shared" si="54"/>
        <v>0</v>
      </c>
      <c r="EQ58" s="318">
        <f t="shared" si="54"/>
        <v>0</v>
      </c>
      <c r="ER58" s="318">
        <f t="shared" si="54"/>
        <v>0</v>
      </c>
      <c r="ES58" s="318">
        <f t="shared" si="54"/>
        <v>0</v>
      </c>
      <c r="ET58" s="318">
        <f t="shared" si="54"/>
        <v>0</v>
      </c>
      <c r="EU58" s="318">
        <f t="shared" si="54"/>
        <v>0</v>
      </c>
      <c r="EV58" s="318">
        <f t="shared" si="54"/>
        <v>0</v>
      </c>
      <c r="EW58" s="318">
        <f t="shared" si="54"/>
        <v>0</v>
      </c>
      <c r="EX58" s="318">
        <f t="shared" si="54"/>
        <v>0</v>
      </c>
      <c r="EY58" s="318">
        <f t="shared" si="54"/>
        <v>0</v>
      </c>
      <c r="EZ58" s="320">
        <f t="shared" si="54"/>
        <v>0</v>
      </c>
    </row>
    <row r="59" spans="3:156" s="246" customFormat="1" ht="6" customHeight="1" thickBot="1">
      <c r="C59" s="224"/>
      <c r="D59" s="1325"/>
      <c r="E59" s="1517"/>
      <c r="F59" s="1517"/>
      <c r="G59" s="1518"/>
      <c r="H59" s="1519"/>
      <c r="I59" s="1517"/>
      <c r="J59" s="1520"/>
      <c r="K59" s="1521">
        <f>+$G59/Units</f>
        <v>0</v>
      </c>
      <c r="L59" s="1521">
        <f>+$G59/$H$15</f>
        <v>0</v>
      </c>
      <c r="M59" s="1521">
        <f>+$G59/$H$16</f>
        <v>0</v>
      </c>
      <c r="N59" s="1517"/>
      <c r="O59" s="1520"/>
      <c r="P59" s="1520"/>
      <c r="Q59" s="1520"/>
      <c r="R59" s="1517"/>
      <c r="S59" s="1522"/>
      <c r="T59" s="256"/>
      <c r="U59" s="1325"/>
      <c r="V59" s="1517"/>
      <c r="W59" s="1517"/>
      <c r="X59" s="1517"/>
      <c r="Y59" s="1517"/>
      <c r="Z59" s="1517"/>
      <c r="AA59" s="1517"/>
      <c r="AB59" s="1517"/>
      <c r="AC59" s="1517"/>
      <c r="AD59" s="1517"/>
      <c r="AE59" s="1517"/>
      <c r="AF59" s="1517"/>
      <c r="AG59" s="1517"/>
      <c r="AH59" s="1523"/>
      <c r="AI59" s="260"/>
      <c r="AJ59" s="1524"/>
      <c r="AK59" s="1326"/>
      <c r="AL59" s="1524"/>
      <c r="AM59" s="1524"/>
      <c r="AN59" s="1524"/>
      <c r="AO59" s="1524"/>
      <c r="AP59" s="1524"/>
      <c r="AQ59" s="1524"/>
      <c r="AR59" s="1524"/>
      <c r="AS59" s="1524"/>
      <c r="AT59" s="1524"/>
      <c r="AU59" s="1524"/>
      <c r="AV59" s="1525"/>
      <c r="AW59" s="1326"/>
      <c r="AX59" s="1524"/>
      <c r="AY59" s="1524"/>
      <c r="AZ59" s="1524"/>
      <c r="BA59" s="1524"/>
      <c r="BB59" s="1524"/>
      <c r="BC59" s="1524"/>
      <c r="BD59" s="1524"/>
      <c r="BE59" s="1524"/>
      <c r="BF59" s="1524"/>
      <c r="BG59" s="1524"/>
      <c r="BH59" s="1525"/>
      <c r="BI59" s="1326"/>
      <c r="BJ59" s="1524"/>
      <c r="BK59" s="1524"/>
      <c r="BL59" s="1524"/>
      <c r="BM59" s="1524"/>
      <c r="BN59" s="1524"/>
      <c r="BO59" s="1524"/>
      <c r="BP59" s="1524"/>
      <c r="BQ59" s="1524"/>
      <c r="BR59" s="1524"/>
      <c r="BS59" s="1524"/>
      <c r="BT59" s="1525"/>
      <c r="BU59" s="1326"/>
      <c r="BV59" s="1524"/>
      <c r="BW59" s="1524"/>
      <c r="BX59" s="1524"/>
      <c r="BY59" s="1524"/>
      <c r="BZ59" s="1524"/>
      <c r="CA59" s="1524"/>
      <c r="CB59" s="1524"/>
      <c r="CC59" s="1524"/>
      <c r="CD59" s="1524"/>
      <c r="CE59" s="1524"/>
      <c r="CF59" s="1525"/>
      <c r="CG59" s="1326"/>
      <c r="CH59" s="1524"/>
      <c r="CI59" s="1524"/>
      <c r="CJ59" s="1524"/>
      <c r="CK59" s="1524"/>
      <c r="CL59" s="1524"/>
      <c r="CM59" s="1524"/>
      <c r="CN59" s="1524"/>
      <c r="CO59" s="1524"/>
      <c r="CP59" s="1524"/>
      <c r="CQ59" s="1524"/>
      <c r="CR59" s="1525"/>
      <c r="CS59" s="1326"/>
      <c r="CT59" s="1524"/>
      <c r="CU59" s="1524"/>
      <c r="CV59" s="1524"/>
      <c r="CW59" s="1524"/>
      <c r="CX59" s="1524"/>
      <c r="CY59" s="1524"/>
      <c r="CZ59" s="1524"/>
      <c r="DA59" s="1524"/>
      <c r="DB59" s="1524"/>
      <c r="DC59" s="1524"/>
      <c r="DD59" s="1525"/>
      <c r="DE59" s="1326"/>
      <c r="DF59" s="1524"/>
      <c r="DG59" s="1524"/>
      <c r="DH59" s="1524"/>
      <c r="DI59" s="1524"/>
      <c r="DJ59" s="1524"/>
      <c r="DK59" s="1524"/>
      <c r="DL59" s="1524"/>
      <c r="DM59" s="1524"/>
      <c r="DN59" s="1524"/>
      <c r="DO59" s="1524"/>
      <c r="DP59" s="1525"/>
      <c r="DQ59" s="1326"/>
      <c r="DR59" s="1524"/>
      <c r="DS59" s="1524"/>
      <c r="DT59" s="1524"/>
      <c r="DU59" s="1524"/>
      <c r="DV59" s="1524"/>
      <c r="DW59" s="1524"/>
      <c r="DX59" s="1524"/>
      <c r="DY59" s="1524"/>
      <c r="DZ59" s="1524"/>
      <c r="EA59" s="1524"/>
      <c r="EB59" s="1525"/>
      <c r="EC59" s="1326"/>
      <c r="ED59" s="1524"/>
      <c r="EE59" s="1524"/>
      <c r="EF59" s="1524"/>
      <c r="EG59" s="1524"/>
      <c r="EH59" s="1524"/>
      <c r="EI59" s="1524"/>
      <c r="EJ59" s="1524"/>
      <c r="EK59" s="1524"/>
      <c r="EL59" s="1524"/>
      <c r="EM59" s="1524"/>
      <c r="EN59" s="1525"/>
      <c r="EO59" s="1326"/>
      <c r="EP59" s="1524"/>
      <c r="EQ59" s="1524"/>
      <c r="ER59" s="1524"/>
      <c r="ES59" s="1524"/>
      <c r="ET59" s="1524"/>
      <c r="EU59" s="1524"/>
      <c r="EV59" s="1524"/>
      <c r="EW59" s="1524"/>
      <c r="EX59" s="1524"/>
      <c r="EY59" s="1524"/>
      <c r="EZ59" s="1525"/>
    </row>
    <row r="60" spans="3:156" s="246" customFormat="1" ht="18" thickBot="1">
      <c r="C60" s="224"/>
      <c r="G60" s="979"/>
      <c r="H60" s="995"/>
      <c r="J60" s="245"/>
      <c r="K60" s="245"/>
      <c r="L60" s="245"/>
      <c r="M60" s="245"/>
      <c r="O60" s="245"/>
      <c r="P60" s="245"/>
      <c r="Q60" s="245"/>
      <c r="S60" s="259"/>
      <c r="AJ60" s="316"/>
      <c r="AK60" s="405"/>
      <c r="AL60" s="316"/>
      <c r="AM60" s="316"/>
      <c r="AN60" s="316"/>
      <c r="AO60" s="316"/>
      <c r="AP60" s="316"/>
      <c r="AQ60" s="316"/>
      <c r="AR60" s="316"/>
      <c r="AS60" s="316"/>
      <c r="AT60" s="316"/>
      <c r="AU60" s="316"/>
      <c r="AV60" s="317"/>
      <c r="AW60" s="405"/>
      <c r="AX60" s="316"/>
      <c r="AY60" s="316"/>
      <c r="AZ60" s="316"/>
      <c r="BA60" s="316"/>
      <c r="BB60" s="316"/>
      <c r="BC60" s="316"/>
      <c r="BD60" s="316"/>
      <c r="BE60" s="316"/>
      <c r="BF60" s="316"/>
      <c r="BG60" s="316"/>
      <c r="BH60" s="317"/>
      <c r="BI60" s="405"/>
      <c r="BJ60" s="316"/>
      <c r="BK60" s="316"/>
      <c r="BL60" s="316"/>
      <c r="BM60" s="316"/>
      <c r="BN60" s="316"/>
      <c r="BO60" s="316"/>
      <c r="BP60" s="316"/>
      <c r="BQ60" s="316"/>
      <c r="BR60" s="316"/>
      <c r="BS60" s="316"/>
      <c r="BT60" s="317"/>
      <c r="BU60" s="405"/>
      <c r="BV60" s="316"/>
      <c r="BW60" s="316"/>
      <c r="BX60" s="316"/>
      <c r="BY60" s="316"/>
      <c r="BZ60" s="316"/>
      <c r="CA60" s="316"/>
      <c r="CB60" s="316"/>
      <c r="CC60" s="316"/>
      <c r="CD60" s="316"/>
      <c r="CE60" s="316"/>
      <c r="CF60" s="317"/>
      <c r="CG60" s="405"/>
      <c r="CH60" s="316"/>
      <c r="CI60" s="316"/>
      <c r="CJ60" s="316"/>
      <c r="CK60" s="316"/>
      <c r="CL60" s="316"/>
      <c r="CM60" s="316"/>
      <c r="CN60" s="316"/>
      <c r="CO60" s="316"/>
      <c r="CP60" s="316"/>
      <c r="CQ60" s="316"/>
      <c r="CR60" s="317"/>
      <c r="CS60" s="405"/>
      <c r="CT60" s="316"/>
      <c r="CU60" s="316"/>
      <c r="CV60" s="316"/>
      <c r="CW60" s="316"/>
      <c r="CX60" s="316"/>
      <c r="CY60" s="316"/>
      <c r="CZ60" s="316"/>
      <c r="DA60" s="316"/>
      <c r="DB60" s="316"/>
      <c r="DC60" s="316"/>
      <c r="DD60" s="317"/>
      <c r="DE60" s="405"/>
      <c r="DF60" s="316"/>
      <c r="DG60" s="316"/>
      <c r="DH60" s="316"/>
      <c r="DI60" s="316"/>
      <c r="DJ60" s="316"/>
      <c r="DK60" s="316"/>
      <c r="DL60" s="316"/>
      <c r="DM60" s="316"/>
      <c r="DN60" s="316"/>
      <c r="DO60" s="316"/>
      <c r="DP60" s="317"/>
      <c r="DQ60" s="405"/>
      <c r="DR60" s="316"/>
      <c r="DS60" s="316"/>
      <c r="DT60" s="316"/>
      <c r="DU60" s="316"/>
      <c r="DV60" s="316"/>
      <c r="DW60" s="316"/>
      <c r="DX60" s="316"/>
      <c r="DY60" s="316"/>
      <c r="DZ60" s="316"/>
      <c r="EA60" s="316"/>
      <c r="EB60" s="317"/>
      <c r="EC60" s="405"/>
      <c r="ED60" s="316"/>
      <c r="EE60" s="316"/>
      <c r="EF60" s="316"/>
      <c r="EG60" s="316"/>
      <c r="EH60" s="316"/>
      <c r="EI60" s="316"/>
      <c r="EJ60" s="316"/>
      <c r="EK60" s="316"/>
      <c r="EL60" s="316"/>
      <c r="EM60" s="316"/>
      <c r="EN60" s="317"/>
      <c r="EO60" s="405"/>
      <c r="EP60" s="316"/>
      <c r="EQ60" s="316"/>
      <c r="ER60" s="316"/>
      <c r="ES60" s="316"/>
      <c r="ET60" s="316"/>
      <c r="EU60" s="316"/>
      <c r="EV60" s="316"/>
      <c r="EW60" s="316"/>
      <c r="EX60" s="316"/>
      <c r="EY60" s="316"/>
      <c r="EZ60" s="317"/>
    </row>
    <row r="61" spans="3:156" s="274" customFormat="1" ht="18" thickBot="1">
      <c r="C61" s="224"/>
      <c r="D61" s="230" t="s">
        <v>481</v>
      </c>
      <c r="E61" s="1403"/>
      <c r="F61" s="1403"/>
      <c r="G61" s="1404"/>
      <c r="H61" s="1398" t="s">
        <v>463</v>
      </c>
      <c r="I61" s="1399" t="s">
        <v>464</v>
      </c>
      <c r="J61" s="1400" t="s">
        <v>16</v>
      </c>
      <c r="K61" s="1400" t="s">
        <v>465</v>
      </c>
      <c r="L61" s="1400" t="s">
        <v>466</v>
      </c>
      <c r="M61" s="1400" t="s">
        <v>467</v>
      </c>
      <c r="N61" s="1399" t="s">
        <v>101</v>
      </c>
      <c r="O61" s="1399" t="s">
        <v>408</v>
      </c>
      <c r="P61" s="1400" t="s">
        <v>468</v>
      </c>
      <c r="Q61" s="1400" t="s">
        <v>410</v>
      </c>
      <c r="R61" s="1399" t="s">
        <v>448</v>
      </c>
      <c r="S61" s="1399" t="s">
        <v>469</v>
      </c>
      <c r="T61" s="275"/>
      <c r="U61" s="230" t="s">
        <v>470</v>
      </c>
      <c r="V61" s="1386"/>
      <c r="W61" s="1386"/>
      <c r="X61" s="1386"/>
      <c r="Y61" s="1386"/>
      <c r="Z61" s="1386"/>
      <c r="AA61" s="1386"/>
      <c r="AB61" s="1386"/>
      <c r="AC61" s="1386"/>
      <c r="AD61" s="1386"/>
      <c r="AE61" s="1386"/>
      <c r="AF61" s="1386"/>
      <c r="AG61" s="1386"/>
      <c r="AH61" s="1401"/>
      <c r="AI61" s="276"/>
      <c r="AJ61" s="1405"/>
      <c r="AK61" s="321"/>
      <c r="AL61" s="1405"/>
      <c r="AM61" s="1405"/>
      <c r="AN61" s="1405"/>
      <c r="AO61" s="1405"/>
      <c r="AP61" s="1405"/>
      <c r="AQ61" s="1405"/>
      <c r="AR61" s="1405"/>
      <c r="AS61" s="1405"/>
      <c r="AT61" s="1405"/>
      <c r="AU61" s="1405"/>
      <c r="AV61" s="322"/>
      <c r="AW61" s="321"/>
      <c r="AX61" s="1405"/>
      <c r="AY61" s="1405"/>
      <c r="AZ61" s="1405"/>
      <c r="BA61" s="1405"/>
      <c r="BB61" s="1405"/>
      <c r="BC61" s="1405"/>
      <c r="BD61" s="1405"/>
      <c r="BE61" s="1405"/>
      <c r="BF61" s="1405"/>
      <c r="BG61" s="1405"/>
      <c r="BH61" s="322"/>
      <c r="BI61" s="321"/>
      <c r="BJ61" s="1405"/>
      <c r="BK61" s="1405"/>
      <c r="BL61" s="1405"/>
      <c r="BM61" s="1405"/>
      <c r="BN61" s="1405"/>
      <c r="BO61" s="1405"/>
      <c r="BP61" s="1405"/>
      <c r="BQ61" s="1405"/>
      <c r="BR61" s="1405"/>
      <c r="BS61" s="1405"/>
      <c r="BT61" s="322"/>
      <c r="BU61" s="321"/>
      <c r="BV61" s="1405"/>
      <c r="BW61" s="1405"/>
      <c r="BX61" s="1405"/>
      <c r="BY61" s="1405"/>
      <c r="BZ61" s="1405"/>
      <c r="CA61" s="1405"/>
      <c r="CB61" s="1405"/>
      <c r="CC61" s="1405"/>
      <c r="CD61" s="1405"/>
      <c r="CE61" s="1405"/>
      <c r="CF61" s="322"/>
      <c r="CG61" s="321"/>
      <c r="CH61" s="1405"/>
      <c r="CI61" s="1405"/>
      <c r="CJ61" s="1405"/>
      <c r="CK61" s="1405"/>
      <c r="CL61" s="1405"/>
      <c r="CM61" s="1405"/>
      <c r="CN61" s="1405"/>
      <c r="CO61" s="1405"/>
      <c r="CP61" s="1405"/>
      <c r="CQ61" s="1405"/>
      <c r="CR61" s="322"/>
      <c r="CS61" s="321"/>
      <c r="CT61" s="1405"/>
      <c r="CU61" s="1405"/>
      <c r="CV61" s="1405"/>
      <c r="CW61" s="1405"/>
      <c r="CX61" s="1405"/>
      <c r="CY61" s="1405"/>
      <c r="CZ61" s="1405"/>
      <c r="DA61" s="1405"/>
      <c r="DB61" s="1405"/>
      <c r="DC61" s="1405"/>
      <c r="DD61" s="322"/>
      <c r="DE61" s="321"/>
      <c r="DF61" s="1405"/>
      <c r="DG61" s="1405"/>
      <c r="DH61" s="1405"/>
      <c r="DI61" s="1405"/>
      <c r="DJ61" s="1405"/>
      <c r="DK61" s="1405"/>
      <c r="DL61" s="1405"/>
      <c r="DM61" s="1405"/>
      <c r="DN61" s="1405"/>
      <c r="DO61" s="1405"/>
      <c r="DP61" s="322"/>
      <c r="DQ61" s="321"/>
      <c r="DR61" s="1405"/>
      <c r="DS61" s="1405"/>
      <c r="DT61" s="1405"/>
      <c r="DU61" s="1405"/>
      <c r="DV61" s="1405"/>
      <c r="DW61" s="1405"/>
      <c r="DX61" s="1405"/>
      <c r="DY61" s="1405"/>
      <c r="DZ61" s="1405"/>
      <c r="EA61" s="1405"/>
      <c r="EB61" s="322"/>
      <c r="EC61" s="321"/>
      <c r="ED61" s="1405"/>
      <c r="EE61" s="1405"/>
      <c r="EF61" s="1405"/>
      <c r="EG61" s="1405"/>
      <c r="EH61" s="1405"/>
      <c r="EI61" s="1405"/>
      <c r="EJ61" s="1405"/>
      <c r="EK61" s="1405"/>
      <c r="EL61" s="1405"/>
      <c r="EM61" s="1405"/>
      <c r="EN61" s="322"/>
      <c r="EO61" s="321"/>
      <c r="EP61" s="1405"/>
      <c r="EQ61" s="1405"/>
      <c r="ER61" s="1405"/>
      <c r="ES61" s="1405"/>
      <c r="ET61" s="1405"/>
      <c r="EU61" s="1405"/>
      <c r="EV61" s="1405"/>
      <c r="EW61" s="1405"/>
      <c r="EX61" s="1405"/>
      <c r="EY61" s="1405"/>
      <c r="EZ61" s="322"/>
    </row>
    <row r="62" spans="3:156" s="246" customFormat="1" ht="15" customHeight="1" outlineLevel="1">
      <c r="C62" s="224"/>
      <c r="D62" s="256">
        <v>4</v>
      </c>
      <c r="E62" s="257" t="s">
        <v>482</v>
      </c>
      <c r="G62" s="979"/>
      <c r="H62" s="991"/>
      <c r="J62" s="245"/>
      <c r="K62" s="947"/>
      <c r="L62" s="947"/>
      <c r="M62" s="947"/>
      <c r="O62" s="245"/>
      <c r="P62" s="245"/>
      <c r="Q62" s="245"/>
      <c r="S62" s="259"/>
      <c r="T62" s="256"/>
      <c r="U62" s="256"/>
      <c r="AH62" s="260"/>
      <c r="AI62" s="260"/>
      <c r="AJ62" s="316"/>
      <c r="AK62" s="405"/>
      <c r="AL62" s="316"/>
      <c r="AM62" s="316"/>
      <c r="AN62" s="316"/>
      <c r="AO62" s="316"/>
      <c r="AP62" s="316"/>
      <c r="AQ62" s="316"/>
      <c r="AR62" s="316"/>
      <c r="AS62" s="316"/>
      <c r="AT62" s="316"/>
      <c r="AU62" s="316"/>
      <c r="AV62" s="317"/>
      <c r="AW62" s="405"/>
      <c r="AX62" s="316"/>
      <c r="AY62" s="316"/>
      <c r="AZ62" s="316"/>
      <c r="BA62" s="316"/>
      <c r="BB62" s="316"/>
      <c r="BC62" s="316"/>
      <c r="BD62" s="316"/>
      <c r="BE62" s="316"/>
      <c r="BF62" s="316"/>
      <c r="BG62" s="316"/>
      <c r="BH62" s="317"/>
      <c r="BI62" s="405"/>
      <c r="BJ62" s="316"/>
      <c r="BK62" s="316"/>
      <c r="BL62" s="316"/>
      <c r="BM62" s="316"/>
      <c r="BN62" s="316"/>
      <c r="BO62" s="316"/>
      <c r="BP62" s="316"/>
      <c r="BQ62" s="316"/>
      <c r="BR62" s="316"/>
      <c r="BS62" s="316"/>
      <c r="BT62" s="317"/>
      <c r="BU62" s="405"/>
      <c r="BV62" s="316"/>
      <c r="BW62" s="316"/>
      <c r="BX62" s="316"/>
      <c r="BY62" s="316"/>
      <c r="BZ62" s="316"/>
      <c r="CA62" s="316"/>
      <c r="CB62" s="316"/>
      <c r="CC62" s="316"/>
      <c r="CD62" s="316"/>
      <c r="CE62" s="316"/>
      <c r="CF62" s="317"/>
      <c r="CG62" s="405"/>
      <c r="CH62" s="316"/>
      <c r="CI62" s="316"/>
      <c r="CJ62" s="316"/>
      <c r="CK62" s="316"/>
      <c r="CL62" s="316"/>
      <c r="CM62" s="316"/>
      <c r="CN62" s="316"/>
      <c r="CO62" s="316"/>
      <c r="CP62" s="316"/>
      <c r="CQ62" s="316"/>
      <c r="CR62" s="317"/>
      <c r="CS62" s="405"/>
      <c r="CT62" s="316"/>
      <c r="CU62" s="316"/>
      <c r="CV62" s="316"/>
      <c r="CW62" s="316"/>
      <c r="CX62" s="316"/>
      <c r="CY62" s="316"/>
      <c r="CZ62" s="316"/>
      <c r="DA62" s="316"/>
      <c r="DB62" s="316"/>
      <c r="DC62" s="316"/>
      <c r="DD62" s="317"/>
      <c r="DE62" s="405"/>
      <c r="DF62" s="316"/>
      <c r="DG62" s="316"/>
      <c r="DH62" s="316"/>
      <c r="DI62" s="316"/>
      <c r="DJ62" s="316"/>
      <c r="DK62" s="316"/>
      <c r="DL62" s="316"/>
      <c r="DM62" s="316"/>
      <c r="DN62" s="316"/>
      <c r="DO62" s="316"/>
      <c r="DP62" s="317"/>
      <c r="DQ62" s="405"/>
      <c r="DR62" s="316"/>
      <c r="DS62" s="316"/>
      <c r="DT62" s="316"/>
      <c r="DU62" s="316"/>
      <c r="DV62" s="316"/>
      <c r="DW62" s="316"/>
      <c r="DX62" s="316"/>
      <c r="DY62" s="316"/>
      <c r="DZ62" s="316"/>
      <c r="EA62" s="316"/>
      <c r="EB62" s="317"/>
      <c r="EC62" s="405"/>
      <c r="ED62" s="316"/>
      <c r="EE62" s="316"/>
      <c r="EF62" s="316"/>
      <c r="EG62" s="316"/>
      <c r="EH62" s="316"/>
      <c r="EI62" s="316"/>
      <c r="EJ62" s="316"/>
      <c r="EK62" s="316"/>
      <c r="EL62" s="316"/>
      <c r="EM62" s="316"/>
      <c r="EN62" s="317"/>
      <c r="EO62" s="405"/>
      <c r="EP62" s="316"/>
      <c r="EQ62" s="316"/>
      <c r="ER62" s="316"/>
      <c r="ES62" s="316"/>
      <c r="ET62" s="316"/>
      <c r="EU62" s="316"/>
      <c r="EV62" s="316"/>
      <c r="EW62" s="316"/>
      <c r="EX62" s="316"/>
      <c r="EY62" s="316"/>
      <c r="EZ62" s="317"/>
    </row>
    <row r="63" spans="3:156" s="246" customFormat="1" ht="6" customHeight="1" outlineLevel="1">
      <c r="C63" s="224"/>
      <c r="D63" s="256"/>
      <c r="G63" s="979"/>
      <c r="H63" s="991"/>
      <c r="J63" s="245"/>
      <c r="K63" s="947"/>
      <c r="L63" s="947"/>
      <c r="M63" s="947"/>
      <c r="O63" s="245"/>
      <c r="P63" s="245"/>
      <c r="Q63" s="245"/>
      <c r="S63" s="259"/>
      <c r="T63" s="256"/>
      <c r="U63" s="256"/>
      <c r="AH63" s="260"/>
      <c r="AI63" s="260"/>
      <c r="AJ63" s="316"/>
      <c r="AK63" s="405"/>
      <c r="AL63" s="316"/>
      <c r="AM63" s="316"/>
      <c r="AN63" s="316"/>
      <c r="AO63" s="316"/>
      <c r="AP63" s="316"/>
      <c r="AQ63" s="316"/>
      <c r="AR63" s="316"/>
      <c r="AS63" s="316"/>
      <c r="AT63" s="316"/>
      <c r="AU63" s="316"/>
      <c r="AV63" s="317"/>
      <c r="AW63" s="405"/>
      <c r="AX63" s="316"/>
      <c r="AY63" s="316"/>
      <c r="AZ63" s="316"/>
      <c r="BA63" s="316"/>
      <c r="BB63" s="316"/>
      <c r="BC63" s="316"/>
      <c r="BD63" s="316"/>
      <c r="BE63" s="316"/>
      <c r="BF63" s="316"/>
      <c r="BG63" s="316"/>
      <c r="BH63" s="317"/>
      <c r="BI63" s="405"/>
      <c r="BJ63" s="316"/>
      <c r="BK63" s="316"/>
      <c r="BL63" s="316"/>
      <c r="BM63" s="316"/>
      <c r="BN63" s="316"/>
      <c r="BO63" s="316"/>
      <c r="BP63" s="316"/>
      <c r="BQ63" s="316"/>
      <c r="BR63" s="316"/>
      <c r="BS63" s="316"/>
      <c r="BT63" s="317"/>
      <c r="BU63" s="405"/>
      <c r="BV63" s="316"/>
      <c r="BW63" s="316"/>
      <c r="BX63" s="316"/>
      <c r="BY63" s="316"/>
      <c r="BZ63" s="316"/>
      <c r="CA63" s="316"/>
      <c r="CB63" s="316"/>
      <c r="CC63" s="316"/>
      <c r="CD63" s="316"/>
      <c r="CE63" s="316"/>
      <c r="CF63" s="317"/>
      <c r="CG63" s="405"/>
      <c r="CH63" s="316"/>
      <c r="CI63" s="316"/>
      <c r="CJ63" s="316"/>
      <c r="CK63" s="316"/>
      <c r="CL63" s="316"/>
      <c r="CM63" s="316"/>
      <c r="CN63" s="316"/>
      <c r="CO63" s="316"/>
      <c r="CP63" s="316"/>
      <c r="CQ63" s="316"/>
      <c r="CR63" s="317"/>
      <c r="CS63" s="405"/>
      <c r="CT63" s="316"/>
      <c r="CU63" s="316"/>
      <c r="CV63" s="316"/>
      <c r="CW63" s="316"/>
      <c r="CX63" s="316"/>
      <c r="CY63" s="316"/>
      <c r="CZ63" s="316"/>
      <c r="DA63" s="316"/>
      <c r="DB63" s="316"/>
      <c r="DC63" s="316"/>
      <c r="DD63" s="317"/>
      <c r="DE63" s="405"/>
      <c r="DF63" s="316"/>
      <c r="DG63" s="316"/>
      <c r="DH63" s="316"/>
      <c r="DI63" s="316"/>
      <c r="DJ63" s="316"/>
      <c r="DK63" s="316"/>
      <c r="DL63" s="316"/>
      <c r="DM63" s="316"/>
      <c r="DN63" s="316"/>
      <c r="DO63" s="316"/>
      <c r="DP63" s="317"/>
      <c r="DQ63" s="405"/>
      <c r="DR63" s="316"/>
      <c r="DS63" s="316"/>
      <c r="DT63" s="316"/>
      <c r="DU63" s="316"/>
      <c r="DV63" s="316"/>
      <c r="DW63" s="316"/>
      <c r="DX63" s="316"/>
      <c r="DY63" s="316"/>
      <c r="DZ63" s="316"/>
      <c r="EA63" s="316"/>
      <c r="EB63" s="317"/>
      <c r="EC63" s="405"/>
      <c r="ED63" s="316"/>
      <c r="EE63" s="316"/>
      <c r="EF63" s="316"/>
      <c r="EG63" s="316"/>
      <c r="EH63" s="316"/>
      <c r="EI63" s="316"/>
      <c r="EJ63" s="316"/>
      <c r="EK63" s="316"/>
      <c r="EL63" s="316"/>
      <c r="EM63" s="316"/>
      <c r="EN63" s="317"/>
      <c r="EO63" s="405"/>
      <c r="EP63" s="316"/>
      <c r="EQ63" s="316"/>
      <c r="ER63" s="316"/>
      <c r="ES63" s="316"/>
      <c r="ET63" s="316"/>
      <c r="EU63" s="316"/>
      <c r="EV63" s="316"/>
      <c r="EW63" s="316"/>
      <c r="EX63" s="316"/>
      <c r="EY63" s="316"/>
      <c r="EZ63" s="317"/>
    </row>
    <row r="64" spans="3:156" s="246" customFormat="1" ht="17.5" outlineLevel="1">
      <c r="C64" s="224"/>
      <c r="D64" s="256"/>
      <c r="E64" s="289">
        <f ca="1">OFFSET(E64,-1,0)+1</f>
        <v>1</v>
      </c>
      <c r="F64" s="844" t="s">
        <v>483</v>
      </c>
      <c r="G64" s="977">
        <f>H64*J64</f>
        <v>200000</v>
      </c>
      <c r="H64" s="996">
        <v>200000</v>
      </c>
      <c r="I64" s="286" t="s">
        <v>413</v>
      </c>
      <c r="J64" s="306">
        <f>INDEX(FACTOR_VALUES,MATCH(I64,FACTOR_NAMES,0),1)</f>
        <v>1</v>
      </c>
      <c r="K64" s="949">
        <f>+$G64/Beds</f>
        <v>161.10093724030426</v>
      </c>
      <c r="L64" s="956">
        <f>+$G64/$H$15</f>
        <v>0.26391386906969044</v>
      </c>
      <c r="M64" s="956">
        <f>+$G64/$H$16</f>
        <v>0.46651038568746139</v>
      </c>
      <c r="N64" s="285">
        <f>EOMONTH($M$7,O64-2)+1</f>
        <v>46784</v>
      </c>
      <c r="O64" s="307">
        <f>$N$8</f>
        <v>2</v>
      </c>
      <c r="P64" s="307">
        <v>4</v>
      </c>
      <c r="Q64" s="306">
        <f>O64-1+P64</f>
        <v>5</v>
      </c>
      <c r="R64" s="286" t="s">
        <v>484</v>
      </c>
      <c r="S64" s="1327"/>
      <c r="T64" s="256"/>
      <c r="U64" s="380">
        <f>+P64</f>
        <v>4</v>
      </c>
      <c r="V64" s="302" t="str">
        <f>+R64</f>
        <v>Curve-End</v>
      </c>
      <c r="W64" s="302">
        <f>INT(U64*AB64)+O64-1</f>
        <v>4</v>
      </c>
      <c r="X64" s="302">
        <f>(U64-INT(U64*(1-AB64)))+O64-1</f>
        <v>4</v>
      </c>
      <c r="Y64" s="381">
        <f>(AB64-(W64-O64+1)/U64)*(AF64+AE64*(2*(W64-O64+1)/U64+(AB64-(W64-O64+1)/U64)))+((X64-O64+1)/U64-AB64)*(AH64+AG64*(2*AB64+((X64-O64+1)/U64-AB64)))</f>
        <v>0</v>
      </c>
      <c r="Z64" s="302">
        <f>IF(V64="curve-front",1,IF(V64="curve-end",3,2))</f>
        <v>3</v>
      </c>
      <c r="AA64" s="302">
        <f>IF(OR(V64="curve-front",V64="curve-mid",V64="curve-end"),2.5,1)</f>
        <v>2.5</v>
      </c>
      <c r="AB64" s="302">
        <f>Z64/4</f>
        <v>0.75</v>
      </c>
      <c r="AC64" s="302">
        <f>AA64-1</f>
        <v>1.5</v>
      </c>
      <c r="AD64" s="302">
        <f>1/U64</f>
        <v>0.25</v>
      </c>
      <c r="AE64" s="302">
        <f>AC64/(AB64*(2+AC64))</f>
        <v>0.5714285714285714</v>
      </c>
      <c r="AF64" s="302">
        <f>2/(2+AC64)</f>
        <v>0.5714285714285714</v>
      </c>
      <c r="AG64" s="302">
        <f>-AC64/(2+AC64)/(1-AB64)</f>
        <v>-1.7142857142857142</v>
      </c>
      <c r="AH64" s="382">
        <f>2*(1-AB64+AC64)/(2+AC64)/(1-AB64)</f>
        <v>4</v>
      </c>
      <c r="AI64" s="260"/>
      <c r="AJ64" s="284">
        <f t="shared" ref="AJ64:AS67" si="55">IF(AND(AJ$1&gt;=$O64,AJ$1&lt;=$Q64),$G64*IF(AJ$1&lt;=$W64,$AD64*($AF64+$AE64*(2*INT((AJ$1-$O64))/$U64+$AD64)),IF(AJ$1&lt;=$X64,$Y64,IF(AJ$1&lt;=$U64+$O64,$AD64*($AH64+$AG64*(2*INT((AJ$1-$O64))/$U64+$AD64)),0))),0)</f>
        <v>0</v>
      </c>
      <c r="AK64" s="309">
        <f t="shared" si="55"/>
        <v>0</v>
      </c>
      <c r="AL64" s="284">
        <f t="shared" si="55"/>
        <v>35714.28571428571</v>
      </c>
      <c r="AM64" s="284">
        <f t="shared" si="55"/>
        <v>50000</v>
      </c>
      <c r="AN64" s="284">
        <f t="shared" si="55"/>
        <v>64285.714285714283</v>
      </c>
      <c r="AO64" s="284">
        <f t="shared" si="55"/>
        <v>50000</v>
      </c>
      <c r="AP64" s="284">
        <f t="shared" si="55"/>
        <v>0</v>
      </c>
      <c r="AQ64" s="284">
        <f t="shared" si="55"/>
        <v>0</v>
      </c>
      <c r="AR64" s="284">
        <f t="shared" si="55"/>
        <v>0</v>
      </c>
      <c r="AS64" s="284">
        <f t="shared" si="55"/>
        <v>0</v>
      </c>
      <c r="AT64" s="284">
        <f t="shared" ref="AT64:BC67" si="56">IF(AND(AT$1&gt;=$O64,AT$1&lt;=$Q64),$G64*IF(AT$1&lt;=$W64,$AD64*($AF64+$AE64*(2*INT((AT$1-$O64))/$U64+$AD64)),IF(AT$1&lt;=$X64,$Y64,IF(AT$1&lt;=$U64+$O64,$AD64*($AH64+$AG64*(2*INT((AT$1-$O64))/$U64+$AD64)),0))),0)</f>
        <v>0</v>
      </c>
      <c r="AU64" s="284">
        <f t="shared" si="56"/>
        <v>0</v>
      </c>
      <c r="AV64" s="383">
        <f t="shared" si="56"/>
        <v>0</v>
      </c>
      <c r="AW64" s="309">
        <f t="shared" si="56"/>
        <v>0</v>
      </c>
      <c r="AX64" s="284">
        <f t="shared" si="56"/>
        <v>0</v>
      </c>
      <c r="AY64" s="284">
        <f t="shared" si="56"/>
        <v>0</v>
      </c>
      <c r="AZ64" s="284">
        <f t="shared" si="56"/>
        <v>0</v>
      </c>
      <c r="BA64" s="284">
        <f t="shared" si="56"/>
        <v>0</v>
      </c>
      <c r="BB64" s="284">
        <f t="shared" si="56"/>
        <v>0</v>
      </c>
      <c r="BC64" s="284">
        <f t="shared" si="56"/>
        <v>0</v>
      </c>
      <c r="BD64" s="284">
        <f t="shared" ref="BD64:BM67" si="57">IF(AND(BD$1&gt;=$O64,BD$1&lt;=$Q64),$G64*IF(BD$1&lt;=$W64,$AD64*($AF64+$AE64*(2*INT((BD$1-$O64))/$U64+$AD64)),IF(BD$1&lt;=$X64,$Y64,IF(BD$1&lt;=$U64+$O64,$AD64*($AH64+$AG64*(2*INT((BD$1-$O64))/$U64+$AD64)),0))),0)</f>
        <v>0</v>
      </c>
      <c r="BE64" s="284">
        <f t="shared" si="57"/>
        <v>0</v>
      </c>
      <c r="BF64" s="284">
        <f t="shared" si="57"/>
        <v>0</v>
      </c>
      <c r="BG64" s="284">
        <f t="shared" si="57"/>
        <v>0</v>
      </c>
      <c r="BH64" s="383">
        <f t="shared" si="57"/>
        <v>0</v>
      </c>
      <c r="BI64" s="309">
        <f t="shared" si="57"/>
        <v>0</v>
      </c>
      <c r="BJ64" s="284">
        <f t="shared" si="57"/>
        <v>0</v>
      </c>
      <c r="BK64" s="284">
        <f t="shared" si="57"/>
        <v>0</v>
      </c>
      <c r="BL64" s="284">
        <f t="shared" si="57"/>
        <v>0</v>
      </c>
      <c r="BM64" s="284">
        <f t="shared" si="57"/>
        <v>0</v>
      </c>
      <c r="BN64" s="284">
        <f t="shared" ref="BN64:BW67" si="58">IF(AND(BN$1&gt;=$O64,BN$1&lt;=$Q64),$G64*IF(BN$1&lt;=$W64,$AD64*($AF64+$AE64*(2*INT((BN$1-$O64))/$U64+$AD64)),IF(BN$1&lt;=$X64,$Y64,IF(BN$1&lt;=$U64+$O64,$AD64*($AH64+$AG64*(2*INT((BN$1-$O64))/$U64+$AD64)),0))),0)</f>
        <v>0</v>
      </c>
      <c r="BO64" s="284">
        <f t="shared" si="58"/>
        <v>0</v>
      </c>
      <c r="BP64" s="284">
        <f t="shared" si="58"/>
        <v>0</v>
      </c>
      <c r="BQ64" s="284">
        <f t="shared" si="58"/>
        <v>0</v>
      </c>
      <c r="BR64" s="284">
        <f t="shared" si="58"/>
        <v>0</v>
      </c>
      <c r="BS64" s="284">
        <f t="shared" si="58"/>
        <v>0</v>
      </c>
      <c r="BT64" s="383">
        <f t="shared" si="58"/>
        <v>0</v>
      </c>
      <c r="BU64" s="309">
        <f t="shared" si="58"/>
        <v>0</v>
      </c>
      <c r="BV64" s="284">
        <f t="shared" si="58"/>
        <v>0</v>
      </c>
      <c r="BW64" s="284">
        <f t="shared" si="58"/>
        <v>0</v>
      </c>
      <c r="BX64" s="284">
        <f t="shared" ref="BX64:CG67" si="59">IF(AND(BX$1&gt;=$O64,BX$1&lt;=$Q64),$G64*IF(BX$1&lt;=$W64,$AD64*($AF64+$AE64*(2*INT((BX$1-$O64))/$U64+$AD64)),IF(BX$1&lt;=$X64,$Y64,IF(BX$1&lt;=$U64+$O64,$AD64*($AH64+$AG64*(2*INT((BX$1-$O64))/$U64+$AD64)),0))),0)</f>
        <v>0</v>
      </c>
      <c r="BY64" s="284">
        <f t="shared" si="59"/>
        <v>0</v>
      </c>
      <c r="BZ64" s="284">
        <f t="shared" si="59"/>
        <v>0</v>
      </c>
      <c r="CA64" s="284">
        <f t="shared" si="59"/>
        <v>0</v>
      </c>
      <c r="CB64" s="284">
        <f t="shared" si="59"/>
        <v>0</v>
      </c>
      <c r="CC64" s="284">
        <f t="shared" si="59"/>
        <v>0</v>
      </c>
      <c r="CD64" s="284">
        <f t="shared" si="59"/>
        <v>0</v>
      </c>
      <c r="CE64" s="284">
        <f t="shared" si="59"/>
        <v>0</v>
      </c>
      <c r="CF64" s="383">
        <f t="shared" si="59"/>
        <v>0</v>
      </c>
      <c r="CG64" s="309">
        <f t="shared" si="59"/>
        <v>0</v>
      </c>
      <c r="CH64" s="284">
        <f t="shared" ref="CH64:CQ67" si="60">IF(AND(CH$1&gt;=$O64,CH$1&lt;=$Q64),$G64*IF(CH$1&lt;=$W64,$AD64*($AF64+$AE64*(2*INT((CH$1-$O64))/$U64+$AD64)),IF(CH$1&lt;=$X64,$Y64,IF(CH$1&lt;=$U64+$O64,$AD64*($AH64+$AG64*(2*INT((CH$1-$O64))/$U64+$AD64)),0))),0)</f>
        <v>0</v>
      </c>
      <c r="CI64" s="284">
        <f t="shared" si="60"/>
        <v>0</v>
      </c>
      <c r="CJ64" s="284">
        <f t="shared" si="60"/>
        <v>0</v>
      </c>
      <c r="CK64" s="284">
        <f t="shared" si="60"/>
        <v>0</v>
      </c>
      <c r="CL64" s="284">
        <f t="shared" si="60"/>
        <v>0</v>
      </c>
      <c r="CM64" s="284">
        <f t="shared" si="60"/>
        <v>0</v>
      </c>
      <c r="CN64" s="284">
        <f t="shared" si="60"/>
        <v>0</v>
      </c>
      <c r="CO64" s="284">
        <f t="shared" si="60"/>
        <v>0</v>
      </c>
      <c r="CP64" s="284">
        <f t="shared" si="60"/>
        <v>0</v>
      </c>
      <c r="CQ64" s="284">
        <f t="shared" si="60"/>
        <v>0</v>
      </c>
      <c r="CR64" s="383">
        <f t="shared" ref="CR64:DA67" si="61">IF(AND(CR$1&gt;=$O64,CR$1&lt;=$Q64),$G64*IF(CR$1&lt;=$W64,$AD64*($AF64+$AE64*(2*INT((CR$1-$O64))/$U64+$AD64)),IF(CR$1&lt;=$X64,$Y64,IF(CR$1&lt;=$U64+$O64,$AD64*($AH64+$AG64*(2*INT((CR$1-$O64))/$U64+$AD64)),0))),0)</f>
        <v>0</v>
      </c>
      <c r="CS64" s="309">
        <f t="shared" si="61"/>
        <v>0</v>
      </c>
      <c r="CT64" s="284">
        <f t="shared" si="61"/>
        <v>0</v>
      </c>
      <c r="CU64" s="284">
        <f t="shared" si="61"/>
        <v>0</v>
      </c>
      <c r="CV64" s="284">
        <f t="shared" si="61"/>
        <v>0</v>
      </c>
      <c r="CW64" s="284">
        <f t="shared" si="61"/>
        <v>0</v>
      </c>
      <c r="CX64" s="284">
        <f t="shared" si="61"/>
        <v>0</v>
      </c>
      <c r="CY64" s="284">
        <f t="shared" si="61"/>
        <v>0</v>
      </c>
      <c r="CZ64" s="284">
        <f t="shared" si="61"/>
        <v>0</v>
      </c>
      <c r="DA64" s="284">
        <f t="shared" si="61"/>
        <v>0</v>
      </c>
      <c r="DB64" s="284">
        <f t="shared" ref="DB64:DK67" si="62">IF(AND(DB$1&gt;=$O64,DB$1&lt;=$Q64),$G64*IF(DB$1&lt;=$W64,$AD64*($AF64+$AE64*(2*INT((DB$1-$O64))/$U64+$AD64)),IF(DB$1&lt;=$X64,$Y64,IF(DB$1&lt;=$U64+$O64,$AD64*($AH64+$AG64*(2*INT((DB$1-$O64))/$U64+$AD64)),0))),0)</f>
        <v>0</v>
      </c>
      <c r="DC64" s="284">
        <f t="shared" si="62"/>
        <v>0</v>
      </c>
      <c r="DD64" s="383">
        <f t="shared" si="62"/>
        <v>0</v>
      </c>
      <c r="DE64" s="309">
        <f t="shared" si="62"/>
        <v>0</v>
      </c>
      <c r="DF64" s="284">
        <f t="shared" si="62"/>
        <v>0</v>
      </c>
      <c r="DG64" s="284">
        <f t="shared" si="62"/>
        <v>0</v>
      </c>
      <c r="DH64" s="284">
        <f t="shared" si="62"/>
        <v>0</v>
      </c>
      <c r="DI64" s="284">
        <f t="shared" si="62"/>
        <v>0</v>
      </c>
      <c r="DJ64" s="284">
        <f t="shared" si="62"/>
        <v>0</v>
      </c>
      <c r="DK64" s="284">
        <f t="shared" si="62"/>
        <v>0</v>
      </c>
      <c r="DL64" s="284">
        <f t="shared" ref="DL64:DU67" si="63">IF(AND(DL$1&gt;=$O64,DL$1&lt;=$Q64),$G64*IF(DL$1&lt;=$W64,$AD64*($AF64+$AE64*(2*INT((DL$1-$O64))/$U64+$AD64)),IF(DL$1&lt;=$X64,$Y64,IF(DL$1&lt;=$U64+$O64,$AD64*($AH64+$AG64*(2*INT((DL$1-$O64))/$U64+$AD64)),0))),0)</f>
        <v>0</v>
      </c>
      <c r="DM64" s="284">
        <f t="shared" si="63"/>
        <v>0</v>
      </c>
      <c r="DN64" s="284">
        <f t="shared" si="63"/>
        <v>0</v>
      </c>
      <c r="DO64" s="284">
        <f t="shared" si="63"/>
        <v>0</v>
      </c>
      <c r="DP64" s="383">
        <f t="shared" si="63"/>
        <v>0</v>
      </c>
      <c r="DQ64" s="309">
        <f t="shared" si="63"/>
        <v>0</v>
      </c>
      <c r="DR64" s="284">
        <f t="shared" si="63"/>
        <v>0</v>
      </c>
      <c r="DS64" s="284">
        <f t="shared" si="63"/>
        <v>0</v>
      </c>
      <c r="DT64" s="284">
        <f t="shared" si="63"/>
        <v>0</v>
      </c>
      <c r="DU64" s="284">
        <f t="shared" si="63"/>
        <v>0</v>
      </c>
      <c r="DV64" s="284">
        <f t="shared" ref="DV64:EE67" si="64">IF(AND(DV$1&gt;=$O64,DV$1&lt;=$Q64),$G64*IF(DV$1&lt;=$W64,$AD64*($AF64+$AE64*(2*INT((DV$1-$O64))/$U64+$AD64)),IF(DV$1&lt;=$X64,$Y64,IF(DV$1&lt;=$U64+$O64,$AD64*($AH64+$AG64*(2*INT((DV$1-$O64))/$U64+$AD64)),0))),0)</f>
        <v>0</v>
      </c>
      <c r="DW64" s="284">
        <f t="shared" si="64"/>
        <v>0</v>
      </c>
      <c r="DX64" s="284">
        <f t="shared" si="64"/>
        <v>0</v>
      </c>
      <c r="DY64" s="284">
        <f t="shared" si="64"/>
        <v>0</v>
      </c>
      <c r="DZ64" s="284">
        <f t="shared" si="64"/>
        <v>0</v>
      </c>
      <c r="EA64" s="284">
        <f t="shared" si="64"/>
        <v>0</v>
      </c>
      <c r="EB64" s="383">
        <f t="shared" si="64"/>
        <v>0</v>
      </c>
      <c r="EC64" s="309">
        <f t="shared" si="64"/>
        <v>0</v>
      </c>
      <c r="ED64" s="284">
        <f t="shared" si="64"/>
        <v>0</v>
      </c>
      <c r="EE64" s="284">
        <f t="shared" si="64"/>
        <v>0</v>
      </c>
      <c r="EF64" s="284">
        <f t="shared" ref="EF64:EO67" si="65">IF(AND(EF$1&gt;=$O64,EF$1&lt;=$Q64),$G64*IF(EF$1&lt;=$W64,$AD64*($AF64+$AE64*(2*INT((EF$1-$O64))/$U64+$AD64)),IF(EF$1&lt;=$X64,$Y64,IF(EF$1&lt;=$U64+$O64,$AD64*($AH64+$AG64*(2*INT((EF$1-$O64))/$U64+$AD64)),0))),0)</f>
        <v>0</v>
      </c>
      <c r="EG64" s="284">
        <f t="shared" si="65"/>
        <v>0</v>
      </c>
      <c r="EH64" s="284">
        <f t="shared" si="65"/>
        <v>0</v>
      </c>
      <c r="EI64" s="284">
        <f t="shared" si="65"/>
        <v>0</v>
      </c>
      <c r="EJ64" s="284">
        <f t="shared" si="65"/>
        <v>0</v>
      </c>
      <c r="EK64" s="284">
        <f t="shared" si="65"/>
        <v>0</v>
      </c>
      <c r="EL64" s="284">
        <f t="shared" si="65"/>
        <v>0</v>
      </c>
      <c r="EM64" s="284">
        <f t="shared" si="65"/>
        <v>0</v>
      </c>
      <c r="EN64" s="383">
        <f t="shared" si="65"/>
        <v>0</v>
      </c>
      <c r="EO64" s="309">
        <f t="shared" si="65"/>
        <v>0</v>
      </c>
      <c r="EP64" s="284">
        <f t="shared" ref="EP64:EZ67" si="66">IF(AND(EP$1&gt;=$O64,EP$1&lt;=$Q64),$G64*IF(EP$1&lt;=$W64,$AD64*($AF64+$AE64*(2*INT((EP$1-$O64))/$U64+$AD64)),IF(EP$1&lt;=$X64,$Y64,IF(EP$1&lt;=$U64+$O64,$AD64*($AH64+$AG64*(2*INT((EP$1-$O64))/$U64+$AD64)),0))),0)</f>
        <v>0</v>
      </c>
      <c r="EQ64" s="284">
        <f t="shared" si="66"/>
        <v>0</v>
      </c>
      <c r="ER64" s="284">
        <f t="shared" si="66"/>
        <v>0</v>
      </c>
      <c r="ES64" s="284">
        <f t="shared" si="66"/>
        <v>0</v>
      </c>
      <c r="ET64" s="284">
        <f t="shared" si="66"/>
        <v>0</v>
      </c>
      <c r="EU64" s="284">
        <f t="shared" si="66"/>
        <v>0</v>
      </c>
      <c r="EV64" s="284">
        <f t="shared" si="66"/>
        <v>0</v>
      </c>
      <c r="EW64" s="284">
        <f t="shared" si="66"/>
        <v>0</v>
      </c>
      <c r="EX64" s="284">
        <f t="shared" si="66"/>
        <v>0</v>
      </c>
      <c r="EY64" s="284">
        <f t="shared" si="66"/>
        <v>0</v>
      </c>
      <c r="EZ64" s="383">
        <f t="shared" si="66"/>
        <v>0</v>
      </c>
    </row>
    <row r="65" spans="3:156" s="246" customFormat="1" ht="17.5" outlineLevel="1">
      <c r="C65" s="224"/>
      <c r="D65" s="256"/>
      <c r="E65" s="1086">
        <f ca="1">OFFSET(E65,-1,0)+1</f>
        <v>2</v>
      </c>
      <c r="F65" s="1091" t="s">
        <v>485</v>
      </c>
      <c r="G65" s="1087">
        <f>H65*J65</f>
        <v>375000</v>
      </c>
      <c r="H65" s="1329">
        <v>375000</v>
      </c>
      <c r="I65" s="286" t="s">
        <v>413</v>
      </c>
      <c r="J65" s="306">
        <f>INDEX(FACTOR_VALUES,MATCH(I65,FACTOR_NAMES,0),1)</f>
        <v>1</v>
      </c>
      <c r="K65" s="949">
        <f>+$G65/Beds</f>
        <v>302.06425732557051</v>
      </c>
      <c r="L65" s="956">
        <f>+$G65/$H$15</f>
        <v>0.49483850450566952</v>
      </c>
      <c r="M65" s="956">
        <f>+$G65/$H$16</f>
        <v>0.87470697316399004</v>
      </c>
      <c r="N65" s="285">
        <f>EOMONTH($M$7,O65-2)+1</f>
        <v>46966</v>
      </c>
      <c r="O65" s="307">
        <f>$N$9-24</f>
        <v>8</v>
      </c>
      <c r="P65" s="307">
        <v>3</v>
      </c>
      <c r="Q65" s="306">
        <f>O65-1+P65</f>
        <v>10</v>
      </c>
      <c r="R65" s="286" t="s">
        <v>472</v>
      </c>
      <c r="S65" s="845"/>
      <c r="T65" s="256"/>
      <c r="U65" s="380">
        <f>+P65</f>
        <v>3</v>
      </c>
      <c r="V65" s="302" t="str">
        <f>+R65</f>
        <v>Flat</v>
      </c>
      <c r="W65" s="302">
        <f>INT(U65*AB65)+O65-1</f>
        <v>8</v>
      </c>
      <c r="X65" s="302">
        <f>(U65-INT(U65*(1-AB65)))+O65-1</f>
        <v>9</v>
      </c>
      <c r="Y65" s="381">
        <f>(AB65-(W65-O65+1)/U65)*(AF65+AE65*(2*(W65-O65+1)/U65+(AB65-(W65-O65+1)/U65)))+((X65-O65+1)/U65-AB65)*(AH65+AG65*(2*AB65+((X65-O65+1)/U65-AB65)))</f>
        <v>0.33333333333333331</v>
      </c>
      <c r="Z65" s="302">
        <f>IF(V65="curve-front",1,IF(V65="curve-end",3,2))</f>
        <v>2</v>
      </c>
      <c r="AA65" s="302">
        <f>IF(OR(V65="curve-front",V65="curve-mid",V65="curve-end"),2.5,1)</f>
        <v>1</v>
      </c>
      <c r="AB65" s="302">
        <f>Z65/4</f>
        <v>0.5</v>
      </c>
      <c r="AC65" s="302">
        <f>AA65-1</f>
        <v>0</v>
      </c>
      <c r="AD65" s="302">
        <f>1/U65</f>
        <v>0.33333333333333331</v>
      </c>
      <c r="AE65" s="302">
        <f>AC65/(AB65*(2+AC65))</f>
        <v>0</v>
      </c>
      <c r="AF65" s="302">
        <f>2/(2+AC65)</f>
        <v>1</v>
      </c>
      <c r="AG65" s="302">
        <f>-AC65/(2+AC65)/(1-AB65)</f>
        <v>0</v>
      </c>
      <c r="AH65" s="382">
        <f>2*(1-AB65+AC65)/(2+AC65)/(1-AB65)</f>
        <v>1</v>
      </c>
      <c r="AI65" s="260"/>
      <c r="AJ65" s="284">
        <f t="shared" ref="AJ65:BO65" si="67">IF(AND(AJ$1&gt;=$O65,AJ$1&lt;=$Q65),$G65*IF(AJ$1&lt;=$W65,$AD65*($AF65+$AE65*(2*INT((AJ$1-$O65))/$U65+$AD65)),IF(AJ$1&lt;=$X65,$Y65,IF(AJ$1&lt;=$U65+$O65,$AD65*($AH65+$AG65*(2*INT((AJ$1-$O65))/$U65+$AD65)),0))),0)</f>
        <v>0</v>
      </c>
      <c r="AK65" s="309">
        <f t="shared" si="67"/>
        <v>0</v>
      </c>
      <c r="AL65" s="284">
        <f t="shared" si="67"/>
        <v>0</v>
      </c>
      <c r="AM65" s="284">
        <f t="shared" si="67"/>
        <v>0</v>
      </c>
      <c r="AN65" s="284">
        <f t="shared" si="67"/>
        <v>0</v>
      </c>
      <c r="AO65" s="284">
        <f t="shared" si="67"/>
        <v>0</v>
      </c>
      <c r="AP65" s="284">
        <f t="shared" si="67"/>
        <v>0</v>
      </c>
      <c r="AQ65" s="284">
        <f t="shared" si="67"/>
        <v>0</v>
      </c>
      <c r="AR65" s="284">
        <f t="shared" si="67"/>
        <v>125000</v>
      </c>
      <c r="AS65" s="284">
        <f t="shared" si="67"/>
        <v>125000</v>
      </c>
      <c r="AT65" s="284">
        <f t="shared" si="67"/>
        <v>125000</v>
      </c>
      <c r="AU65" s="284">
        <f t="shared" si="67"/>
        <v>0</v>
      </c>
      <c r="AV65" s="383">
        <f t="shared" si="67"/>
        <v>0</v>
      </c>
      <c r="AW65" s="309">
        <f t="shared" si="67"/>
        <v>0</v>
      </c>
      <c r="AX65" s="284">
        <f t="shared" si="67"/>
        <v>0</v>
      </c>
      <c r="AY65" s="284">
        <f t="shared" si="67"/>
        <v>0</v>
      </c>
      <c r="AZ65" s="284">
        <f t="shared" si="67"/>
        <v>0</v>
      </c>
      <c r="BA65" s="284">
        <f t="shared" si="67"/>
        <v>0</v>
      </c>
      <c r="BB65" s="284">
        <f t="shared" si="67"/>
        <v>0</v>
      </c>
      <c r="BC65" s="284">
        <f t="shared" si="67"/>
        <v>0</v>
      </c>
      <c r="BD65" s="284">
        <f t="shared" si="67"/>
        <v>0</v>
      </c>
      <c r="BE65" s="284">
        <f t="shared" si="67"/>
        <v>0</v>
      </c>
      <c r="BF65" s="284">
        <f t="shared" si="67"/>
        <v>0</v>
      </c>
      <c r="BG65" s="284">
        <f t="shared" si="67"/>
        <v>0</v>
      </c>
      <c r="BH65" s="383">
        <f t="shared" si="67"/>
        <v>0</v>
      </c>
      <c r="BI65" s="309">
        <f t="shared" si="67"/>
        <v>0</v>
      </c>
      <c r="BJ65" s="284">
        <f t="shared" si="67"/>
        <v>0</v>
      </c>
      <c r="BK65" s="284">
        <f t="shared" si="67"/>
        <v>0</v>
      </c>
      <c r="BL65" s="284">
        <f t="shared" si="67"/>
        <v>0</v>
      </c>
      <c r="BM65" s="284">
        <f t="shared" si="67"/>
        <v>0</v>
      </c>
      <c r="BN65" s="284">
        <f t="shared" si="67"/>
        <v>0</v>
      </c>
      <c r="BO65" s="284">
        <f t="shared" si="67"/>
        <v>0</v>
      </c>
      <c r="BP65" s="284">
        <f t="shared" si="58"/>
        <v>0</v>
      </c>
      <c r="BQ65" s="284">
        <f t="shared" si="58"/>
        <v>0</v>
      </c>
      <c r="BR65" s="284">
        <f t="shared" si="58"/>
        <v>0</v>
      </c>
      <c r="BS65" s="284">
        <f t="shared" si="58"/>
        <v>0</v>
      </c>
      <c r="BT65" s="383">
        <f t="shared" si="58"/>
        <v>0</v>
      </c>
      <c r="BU65" s="309">
        <f t="shared" si="58"/>
        <v>0</v>
      </c>
      <c r="BV65" s="284">
        <f t="shared" si="58"/>
        <v>0</v>
      </c>
      <c r="BW65" s="284">
        <f t="shared" si="58"/>
        <v>0</v>
      </c>
      <c r="BX65" s="284">
        <f t="shared" si="59"/>
        <v>0</v>
      </c>
      <c r="BY65" s="284">
        <f t="shared" si="59"/>
        <v>0</v>
      </c>
      <c r="BZ65" s="284">
        <f t="shared" si="59"/>
        <v>0</v>
      </c>
      <c r="CA65" s="284">
        <f t="shared" si="59"/>
        <v>0</v>
      </c>
      <c r="CB65" s="284">
        <f t="shared" si="59"/>
        <v>0</v>
      </c>
      <c r="CC65" s="284">
        <f t="shared" si="59"/>
        <v>0</v>
      </c>
      <c r="CD65" s="284">
        <f t="shared" si="59"/>
        <v>0</v>
      </c>
      <c r="CE65" s="284">
        <f t="shared" si="59"/>
        <v>0</v>
      </c>
      <c r="CF65" s="383">
        <f t="shared" si="59"/>
        <v>0</v>
      </c>
      <c r="CG65" s="309">
        <f t="shared" si="59"/>
        <v>0</v>
      </c>
      <c r="CH65" s="284">
        <f t="shared" si="60"/>
        <v>0</v>
      </c>
      <c r="CI65" s="284">
        <f t="shared" si="60"/>
        <v>0</v>
      </c>
      <c r="CJ65" s="284">
        <f t="shared" si="60"/>
        <v>0</v>
      </c>
      <c r="CK65" s="284">
        <f t="shared" si="60"/>
        <v>0</v>
      </c>
      <c r="CL65" s="284">
        <f t="shared" si="60"/>
        <v>0</v>
      </c>
      <c r="CM65" s="284">
        <f t="shared" si="60"/>
        <v>0</v>
      </c>
      <c r="CN65" s="284">
        <f t="shared" si="60"/>
        <v>0</v>
      </c>
      <c r="CO65" s="284">
        <f t="shared" si="60"/>
        <v>0</v>
      </c>
      <c r="CP65" s="284">
        <f t="shared" si="60"/>
        <v>0</v>
      </c>
      <c r="CQ65" s="284">
        <f t="shared" si="60"/>
        <v>0</v>
      </c>
      <c r="CR65" s="383">
        <f t="shared" si="61"/>
        <v>0</v>
      </c>
      <c r="CS65" s="309">
        <f t="shared" si="61"/>
        <v>0</v>
      </c>
      <c r="CT65" s="284">
        <f t="shared" si="61"/>
        <v>0</v>
      </c>
      <c r="CU65" s="284">
        <f t="shared" si="61"/>
        <v>0</v>
      </c>
      <c r="CV65" s="284">
        <f t="shared" si="61"/>
        <v>0</v>
      </c>
      <c r="CW65" s="284">
        <f t="shared" si="61"/>
        <v>0</v>
      </c>
      <c r="CX65" s="284">
        <f t="shared" si="61"/>
        <v>0</v>
      </c>
      <c r="CY65" s="284">
        <f t="shared" si="61"/>
        <v>0</v>
      </c>
      <c r="CZ65" s="284">
        <f t="shared" si="61"/>
        <v>0</v>
      </c>
      <c r="DA65" s="284">
        <f t="shared" si="61"/>
        <v>0</v>
      </c>
      <c r="DB65" s="284">
        <f t="shared" si="62"/>
        <v>0</v>
      </c>
      <c r="DC65" s="284">
        <f t="shared" si="62"/>
        <v>0</v>
      </c>
      <c r="DD65" s="383">
        <f t="shared" si="62"/>
        <v>0</v>
      </c>
      <c r="DE65" s="309">
        <f t="shared" si="62"/>
        <v>0</v>
      </c>
      <c r="DF65" s="284">
        <f t="shared" si="62"/>
        <v>0</v>
      </c>
      <c r="DG65" s="284">
        <f t="shared" si="62"/>
        <v>0</v>
      </c>
      <c r="DH65" s="284">
        <f t="shared" si="62"/>
        <v>0</v>
      </c>
      <c r="DI65" s="284">
        <f t="shared" si="62"/>
        <v>0</v>
      </c>
      <c r="DJ65" s="284">
        <f t="shared" si="62"/>
        <v>0</v>
      </c>
      <c r="DK65" s="284">
        <f t="shared" si="62"/>
        <v>0</v>
      </c>
      <c r="DL65" s="284">
        <f t="shared" si="63"/>
        <v>0</v>
      </c>
      <c r="DM65" s="284">
        <f t="shared" si="63"/>
        <v>0</v>
      </c>
      <c r="DN65" s="284">
        <f t="shared" si="63"/>
        <v>0</v>
      </c>
      <c r="DO65" s="284">
        <f t="shared" si="63"/>
        <v>0</v>
      </c>
      <c r="DP65" s="383">
        <f t="shared" si="63"/>
        <v>0</v>
      </c>
      <c r="DQ65" s="309">
        <f t="shared" si="63"/>
        <v>0</v>
      </c>
      <c r="DR65" s="284">
        <f t="shared" si="63"/>
        <v>0</v>
      </c>
      <c r="DS65" s="284">
        <f t="shared" si="63"/>
        <v>0</v>
      </c>
      <c r="DT65" s="284">
        <f t="shared" si="63"/>
        <v>0</v>
      </c>
      <c r="DU65" s="284">
        <f t="shared" si="63"/>
        <v>0</v>
      </c>
      <c r="DV65" s="284">
        <f t="shared" si="64"/>
        <v>0</v>
      </c>
      <c r="DW65" s="284">
        <f t="shared" si="64"/>
        <v>0</v>
      </c>
      <c r="DX65" s="284">
        <f t="shared" si="64"/>
        <v>0</v>
      </c>
      <c r="DY65" s="284">
        <f t="shared" si="64"/>
        <v>0</v>
      </c>
      <c r="DZ65" s="284">
        <f t="shared" si="64"/>
        <v>0</v>
      </c>
      <c r="EA65" s="284">
        <f t="shared" si="64"/>
        <v>0</v>
      </c>
      <c r="EB65" s="383">
        <f t="shared" si="64"/>
        <v>0</v>
      </c>
      <c r="EC65" s="309">
        <f t="shared" si="64"/>
        <v>0</v>
      </c>
      <c r="ED65" s="284">
        <f t="shared" si="64"/>
        <v>0</v>
      </c>
      <c r="EE65" s="284">
        <f t="shared" si="64"/>
        <v>0</v>
      </c>
      <c r="EF65" s="284">
        <f t="shared" si="65"/>
        <v>0</v>
      </c>
      <c r="EG65" s="284">
        <f t="shared" si="65"/>
        <v>0</v>
      </c>
      <c r="EH65" s="284">
        <f t="shared" si="65"/>
        <v>0</v>
      </c>
      <c r="EI65" s="284">
        <f t="shared" si="65"/>
        <v>0</v>
      </c>
      <c r="EJ65" s="284">
        <f t="shared" si="65"/>
        <v>0</v>
      </c>
      <c r="EK65" s="284">
        <f t="shared" si="65"/>
        <v>0</v>
      </c>
      <c r="EL65" s="284">
        <f t="shared" si="65"/>
        <v>0</v>
      </c>
      <c r="EM65" s="284">
        <f t="shared" si="65"/>
        <v>0</v>
      </c>
      <c r="EN65" s="383">
        <f t="shared" si="65"/>
        <v>0</v>
      </c>
      <c r="EO65" s="309">
        <f t="shared" si="65"/>
        <v>0</v>
      </c>
      <c r="EP65" s="284">
        <f t="shared" si="66"/>
        <v>0</v>
      </c>
      <c r="EQ65" s="284">
        <f t="shared" si="66"/>
        <v>0</v>
      </c>
      <c r="ER65" s="284">
        <f t="shared" si="66"/>
        <v>0</v>
      </c>
      <c r="ES65" s="284">
        <f t="shared" si="66"/>
        <v>0</v>
      </c>
      <c r="ET65" s="284">
        <f t="shared" si="66"/>
        <v>0</v>
      </c>
      <c r="EU65" s="284">
        <f t="shared" si="66"/>
        <v>0</v>
      </c>
      <c r="EV65" s="284">
        <f t="shared" si="66"/>
        <v>0</v>
      </c>
      <c r="EW65" s="284">
        <f t="shared" si="66"/>
        <v>0</v>
      </c>
      <c r="EX65" s="284">
        <f t="shared" si="66"/>
        <v>0</v>
      </c>
      <c r="EY65" s="284">
        <f t="shared" si="66"/>
        <v>0</v>
      </c>
      <c r="EZ65" s="383">
        <f t="shared" si="66"/>
        <v>0</v>
      </c>
    </row>
    <row r="66" spans="3:156" s="246" customFormat="1" ht="17.5" outlineLevel="1">
      <c r="C66" s="224"/>
      <c r="D66" s="256"/>
      <c r="E66" s="289">
        <f ca="1">OFFSET(E66,-1,0)+1</f>
        <v>3</v>
      </c>
      <c r="F66" s="844" t="s">
        <v>486</v>
      </c>
      <c r="G66" s="977">
        <f>H66*J66</f>
        <v>100000</v>
      </c>
      <c r="H66" s="996">
        <v>100000</v>
      </c>
      <c r="I66" s="286" t="s">
        <v>413</v>
      </c>
      <c r="J66" s="306">
        <f>INDEX(FACTOR_VALUES,MATCH(I66,FACTOR_NAMES,0),1)</f>
        <v>1</v>
      </c>
      <c r="K66" s="949">
        <f>+$G66/Beds</f>
        <v>80.550468620152131</v>
      </c>
      <c r="L66" s="956">
        <f>+$G66/$H$15</f>
        <v>0.13195693453484522</v>
      </c>
      <c r="M66" s="956">
        <f>+$G66/$H$16</f>
        <v>0.2332551928437307</v>
      </c>
      <c r="N66" s="285">
        <f>EOMONTH($M$7,O66-2)+1</f>
        <v>46784</v>
      </c>
      <c r="O66" s="307">
        <f>$N$8</f>
        <v>2</v>
      </c>
      <c r="P66" s="307">
        <v>4</v>
      </c>
      <c r="Q66" s="306">
        <f>O66-1+P66</f>
        <v>5</v>
      </c>
      <c r="R66" s="286" t="s">
        <v>484</v>
      </c>
      <c r="S66" s="1327"/>
      <c r="T66" s="256"/>
      <c r="U66" s="380">
        <f>+P66</f>
        <v>4</v>
      </c>
      <c r="V66" s="302" t="str">
        <f>+R66</f>
        <v>Curve-End</v>
      </c>
      <c r="W66" s="302">
        <f>INT(U66*AB66)+O66-1</f>
        <v>4</v>
      </c>
      <c r="X66" s="302">
        <f>(U66-INT(U66*(1-AB66)))+O66-1</f>
        <v>4</v>
      </c>
      <c r="Y66" s="381">
        <f>(AB66-(W66-O66+1)/U66)*(AF66+AE66*(2*(W66-O66+1)/U66+(AB66-(W66-O66+1)/U66)))+((X66-O66+1)/U66-AB66)*(AH66+AG66*(2*AB66+((X66-O66+1)/U66-AB66)))</f>
        <v>0</v>
      </c>
      <c r="Z66" s="302">
        <f>IF(V66="curve-front",1,IF(V66="curve-end",3,2))</f>
        <v>3</v>
      </c>
      <c r="AA66" s="302">
        <f>IF(OR(V66="curve-front",V66="curve-mid",V66="curve-end"),2.5,1)</f>
        <v>2.5</v>
      </c>
      <c r="AB66" s="302">
        <f>Z66/4</f>
        <v>0.75</v>
      </c>
      <c r="AC66" s="302">
        <f>AA66-1</f>
        <v>1.5</v>
      </c>
      <c r="AD66" s="302">
        <f>1/U66</f>
        <v>0.25</v>
      </c>
      <c r="AE66" s="302">
        <f>AC66/(AB66*(2+AC66))</f>
        <v>0.5714285714285714</v>
      </c>
      <c r="AF66" s="302">
        <f>2/(2+AC66)</f>
        <v>0.5714285714285714</v>
      </c>
      <c r="AG66" s="302">
        <f>-AC66/(2+AC66)/(1-AB66)</f>
        <v>-1.7142857142857142</v>
      </c>
      <c r="AH66" s="382">
        <f>2*(1-AB66+AC66)/(2+AC66)/(1-AB66)</f>
        <v>4</v>
      </c>
      <c r="AI66" s="260"/>
      <c r="AJ66" s="284">
        <f t="shared" si="55"/>
        <v>0</v>
      </c>
      <c r="AK66" s="309">
        <f t="shared" si="55"/>
        <v>0</v>
      </c>
      <c r="AL66" s="284">
        <f t="shared" si="55"/>
        <v>17857.142857142855</v>
      </c>
      <c r="AM66" s="284">
        <f t="shared" si="55"/>
        <v>25000</v>
      </c>
      <c r="AN66" s="284">
        <f t="shared" si="55"/>
        <v>32142.857142857141</v>
      </c>
      <c r="AO66" s="284">
        <f t="shared" si="55"/>
        <v>25000</v>
      </c>
      <c r="AP66" s="284">
        <f t="shared" si="55"/>
        <v>0</v>
      </c>
      <c r="AQ66" s="284">
        <f t="shared" si="55"/>
        <v>0</v>
      </c>
      <c r="AR66" s="284">
        <f t="shared" si="55"/>
        <v>0</v>
      </c>
      <c r="AS66" s="284">
        <f t="shared" si="55"/>
        <v>0</v>
      </c>
      <c r="AT66" s="284">
        <f t="shared" si="56"/>
        <v>0</v>
      </c>
      <c r="AU66" s="284">
        <f t="shared" si="56"/>
        <v>0</v>
      </c>
      <c r="AV66" s="383">
        <f t="shared" si="56"/>
        <v>0</v>
      </c>
      <c r="AW66" s="309">
        <f t="shared" si="56"/>
        <v>0</v>
      </c>
      <c r="AX66" s="284">
        <f t="shared" si="56"/>
        <v>0</v>
      </c>
      <c r="AY66" s="284">
        <f t="shared" si="56"/>
        <v>0</v>
      </c>
      <c r="AZ66" s="284">
        <f t="shared" si="56"/>
        <v>0</v>
      </c>
      <c r="BA66" s="284">
        <f t="shared" si="56"/>
        <v>0</v>
      </c>
      <c r="BB66" s="284">
        <f t="shared" si="56"/>
        <v>0</v>
      </c>
      <c r="BC66" s="284">
        <f t="shared" si="56"/>
        <v>0</v>
      </c>
      <c r="BD66" s="284">
        <f t="shared" si="57"/>
        <v>0</v>
      </c>
      <c r="BE66" s="284">
        <f t="shared" si="57"/>
        <v>0</v>
      </c>
      <c r="BF66" s="284">
        <f t="shared" si="57"/>
        <v>0</v>
      </c>
      <c r="BG66" s="284">
        <f t="shared" si="57"/>
        <v>0</v>
      </c>
      <c r="BH66" s="383">
        <f t="shared" si="57"/>
        <v>0</v>
      </c>
      <c r="BI66" s="309">
        <f t="shared" si="57"/>
        <v>0</v>
      </c>
      <c r="BJ66" s="284">
        <f t="shared" si="57"/>
        <v>0</v>
      </c>
      <c r="BK66" s="284">
        <f t="shared" si="57"/>
        <v>0</v>
      </c>
      <c r="BL66" s="284">
        <f t="shared" si="57"/>
        <v>0</v>
      </c>
      <c r="BM66" s="284">
        <f t="shared" si="57"/>
        <v>0</v>
      </c>
      <c r="BN66" s="284">
        <f t="shared" si="58"/>
        <v>0</v>
      </c>
      <c r="BO66" s="284">
        <f t="shared" si="58"/>
        <v>0</v>
      </c>
      <c r="BP66" s="284">
        <f t="shared" si="58"/>
        <v>0</v>
      </c>
      <c r="BQ66" s="284">
        <f t="shared" si="58"/>
        <v>0</v>
      </c>
      <c r="BR66" s="284">
        <f t="shared" si="58"/>
        <v>0</v>
      </c>
      <c r="BS66" s="284">
        <f t="shared" si="58"/>
        <v>0</v>
      </c>
      <c r="BT66" s="383">
        <f t="shared" si="58"/>
        <v>0</v>
      </c>
      <c r="BU66" s="309">
        <f t="shared" si="58"/>
        <v>0</v>
      </c>
      <c r="BV66" s="284">
        <f t="shared" si="58"/>
        <v>0</v>
      </c>
      <c r="BW66" s="284">
        <f t="shared" si="58"/>
        <v>0</v>
      </c>
      <c r="BX66" s="284">
        <f t="shared" si="59"/>
        <v>0</v>
      </c>
      <c r="BY66" s="284">
        <f t="shared" si="59"/>
        <v>0</v>
      </c>
      <c r="BZ66" s="284">
        <f t="shared" si="59"/>
        <v>0</v>
      </c>
      <c r="CA66" s="284">
        <f t="shared" si="59"/>
        <v>0</v>
      </c>
      <c r="CB66" s="284">
        <f t="shared" si="59"/>
        <v>0</v>
      </c>
      <c r="CC66" s="284">
        <f t="shared" si="59"/>
        <v>0</v>
      </c>
      <c r="CD66" s="284">
        <f t="shared" si="59"/>
        <v>0</v>
      </c>
      <c r="CE66" s="284">
        <f t="shared" si="59"/>
        <v>0</v>
      </c>
      <c r="CF66" s="383">
        <f t="shared" si="59"/>
        <v>0</v>
      </c>
      <c r="CG66" s="309">
        <f t="shared" si="59"/>
        <v>0</v>
      </c>
      <c r="CH66" s="284">
        <f t="shared" si="60"/>
        <v>0</v>
      </c>
      <c r="CI66" s="284">
        <f t="shared" si="60"/>
        <v>0</v>
      </c>
      <c r="CJ66" s="284">
        <f t="shared" si="60"/>
        <v>0</v>
      </c>
      <c r="CK66" s="284">
        <f t="shared" si="60"/>
        <v>0</v>
      </c>
      <c r="CL66" s="284">
        <f t="shared" si="60"/>
        <v>0</v>
      </c>
      <c r="CM66" s="284">
        <f t="shared" si="60"/>
        <v>0</v>
      </c>
      <c r="CN66" s="284">
        <f t="shared" si="60"/>
        <v>0</v>
      </c>
      <c r="CO66" s="284">
        <f t="shared" si="60"/>
        <v>0</v>
      </c>
      <c r="CP66" s="284">
        <f t="shared" si="60"/>
        <v>0</v>
      </c>
      <c r="CQ66" s="284">
        <f t="shared" si="60"/>
        <v>0</v>
      </c>
      <c r="CR66" s="383">
        <f t="shared" si="61"/>
        <v>0</v>
      </c>
      <c r="CS66" s="309">
        <f t="shared" si="61"/>
        <v>0</v>
      </c>
      <c r="CT66" s="284">
        <f t="shared" si="61"/>
        <v>0</v>
      </c>
      <c r="CU66" s="284">
        <f t="shared" si="61"/>
        <v>0</v>
      </c>
      <c r="CV66" s="284">
        <f t="shared" si="61"/>
        <v>0</v>
      </c>
      <c r="CW66" s="284">
        <f t="shared" si="61"/>
        <v>0</v>
      </c>
      <c r="CX66" s="284">
        <f t="shared" si="61"/>
        <v>0</v>
      </c>
      <c r="CY66" s="284">
        <f t="shared" si="61"/>
        <v>0</v>
      </c>
      <c r="CZ66" s="284">
        <f t="shared" si="61"/>
        <v>0</v>
      </c>
      <c r="DA66" s="284">
        <f t="shared" si="61"/>
        <v>0</v>
      </c>
      <c r="DB66" s="284">
        <f t="shared" si="62"/>
        <v>0</v>
      </c>
      <c r="DC66" s="284">
        <f t="shared" si="62"/>
        <v>0</v>
      </c>
      <c r="DD66" s="383">
        <f t="shared" si="62"/>
        <v>0</v>
      </c>
      <c r="DE66" s="309">
        <f t="shared" si="62"/>
        <v>0</v>
      </c>
      <c r="DF66" s="284">
        <f t="shared" si="62"/>
        <v>0</v>
      </c>
      <c r="DG66" s="284">
        <f t="shared" si="62"/>
        <v>0</v>
      </c>
      <c r="DH66" s="284">
        <f t="shared" si="62"/>
        <v>0</v>
      </c>
      <c r="DI66" s="284">
        <f t="shared" si="62"/>
        <v>0</v>
      </c>
      <c r="DJ66" s="284">
        <f t="shared" si="62"/>
        <v>0</v>
      </c>
      <c r="DK66" s="284">
        <f t="shared" si="62"/>
        <v>0</v>
      </c>
      <c r="DL66" s="284">
        <f t="shared" si="63"/>
        <v>0</v>
      </c>
      <c r="DM66" s="284">
        <f t="shared" si="63"/>
        <v>0</v>
      </c>
      <c r="DN66" s="284">
        <f t="shared" si="63"/>
        <v>0</v>
      </c>
      <c r="DO66" s="284">
        <f t="shared" si="63"/>
        <v>0</v>
      </c>
      <c r="DP66" s="383">
        <f t="shared" si="63"/>
        <v>0</v>
      </c>
      <c r="DQ66" s="309">
        <f t="shared" si="63"/>
        <v>0</v>
      </c>
      <c r="DR66" s="284">
        <f t="shared" si="63"/>
        <v>0</v>
      </c>
      <c r="DS66" s="284">
        <f t="shared" si="63"/>
        <v>0</v>
      </c>
      <c r="DT66" s="284">
        <f t="shared" si="63"/>
        <v>0</v>
      </c>
      <c r="DU66" s="284">
        <f t="shared" si="63"/>
        <v>0</v>
      </c>
      <c r="DV66" s="284">
        <f t="shared" si="64"/>
        <v>0</v>
      </c>
      <c r="DW66" s="284">
        <f t="shared" si="64"/>
        <v>0</v>
      </c>
      <c r="DX66" s="284">
        <f t="shared" si="64"/>
        <v>0</v>
      </c>
      <c r="DY66" s="284">
        <f t="shared" si="64"/>
        <v>0</v>
      </c>
      <c r="DZ66" s="284">
        <f t="shared" si="64"/>
        <v>0</v>
      </c>
      <c r="EA66" s="284">
        <f t="shared" si="64"/>
        <v>0</v>
      </c>
      <c r="EB66" s="383">
        <f t="shared" si="64"/>
        <v>0</v>
      </c>
      <c r="EC66" s="309">
        <f t="shared" si="64"/>
        <v>0</v>
      </c>
      <c r="ED66" s="284">
        <f t="shared" si="64"/>
        <v>0</v>
      </c>
      <c r="EE66" s="284">
        <f t="shared" si="64"/>
        <v>0</v>
      </c>
      <c r="EF66" s="284">
        <f t="shared" si="65"/>
        <v>0</v>
      </c>
      <c r="EG66" s="284">
        <f t="shared" si="65"/>
        <v>0</v>
      </c>
      <c r="EH66" s="284">
        <f t="shared" si="65"/>
        <v>0</v>
      </c>
      <c r="EI66" s="284">
        <f t="shared" si="65"/>
        <v>0</v>
      </c>
      <c r="EJ66" s="284">
        <f t="shared" si="65"/>
        <v>0</v>
      </c>
      <c r="EK66" s="284">
        <f t="shared" si="65"/>
        <v>0</v>
      </c>
      <c r="EL66" s="284">
        <f t="shared" si="65"/>
        <v>0</v>
      </c>
      <c r="EM66" s="284">
        <f t="shared" si="65"/>
        <v>0</v>
      </c>
      <c r="EN66" s="383">
        <f t="shared" si="65"/>
        <v>0</v>
      </c>
      <c r="EO66" s="309">
        <f t="shared" si="65"/>
        <v>0</v>
      </c>
      <c r="EP66" s="284">
        <f t="shared" si="66"/>
        <v>0</v>
      </c>
      <c r="EQ66" s="284">
        <f t="shared" si="66"/>
        <v>0</v>
      </c>
      <c r="ER66" s="284">
        <f t="shared" si="66"/>
        <v>0</v>
      </c>
      <c r="ES66" s="284">
        <f t="shared" si="66"/>
        <v>0</v>
      </c>
      <c r="ET66" s="284">
        <f t="shared" si="66"/>
        <v>0</v>
      </c>
      <c r="EU66" s="284">
        <f t="shared" si="66"/>
        <v>0</v>
      </c>
      <c r="EV66" s="284">
        <f t="shared" si="66"/>
        <v>0</v>
      </c>
      <c r="EW66" s="284">
        <f t="shared" si="66"/>
        <v>0</v>
      </c>
      <c r="EX66" s="284">
        <f t="shared" si="66"/>
        <v>0</v>
      </c>
      <c r="EY66" s="284">
        <f t="shared" si="66"/>
        <v>0</v>
      </c>
      <c r="EZ66" s="383">
        <f t="shared" si="66"/>
        <v>0</v>
      </c>
    </row>
    <row r="67" spans="3:156" s="246" customFormat="1" ht="17.5" outlineLevel="1">
      <c r="C67" s="224"/>
      <c r="D67" s="256"/>
      <c r="E67" s="289">
        <f ca="1">OFFSET(E67,-1,0)+1</f>
        <v>4</v>
      </c>
      <c r="F67" s="844" t="s">
        <v>487</v>
      </c>
      <c r="G67" s="977">
        <f>H67*J67</f>
        <v>100000</v>
      </c>
      <c r="H67" s="996">
        <v>100000</v>
      </c>
      <c r="I67" s="286" t="s">
        <v>413</v>
      </c>
      <c r="J67" s="306">
        <f>INDEX(FACTOR_VALUES,MATCH(I67,FACTOR_NAMES,0),1)</f>
        <v>1</v>
      </c>
      <c r="K67" s="949">
        <f>+$G67/Beds</f>
        <v>80.550468620152131</v>
      </c>
      <c r="L67" s="956">
        <f>+$G67/$H$15</f>
        <v>0.13195693453484522</v>
      </c>
      <c r="M67" s="956">
        <f>+$G67/$H$16</f>
        <v>0.2332551928437307</v>
      </c>
      <c r="N67" s="285">
        <f>EOMONTH($M$7,O67-2)+1</f>
        <v>46753</v>
      </c>
      <c r="O67" s="307">
        <f>$N$7</f>
        <v>1</v>
      </c>
      <c r="P67" s="307">
        <v>1</v>
      </c>
      <c r="Q67" s="306">
        <f>O67-1+P67</f>
        <v>1</v>
      </c>
      <c r="R67" s="286" t="s">
        <v>484</v>
      </c>
      <c r="S67" s="1327"/>
      <c r="T67" s="256"/>
      <c r="U67" s="380">
        <f>+P67</f>
        <v>1</v>
      </c>
      <c r="V67" s="302" t="str">
        <f>+R67</f>
        <v>Curve-End</v>
      </c>
      <c r="W67" s="302">
        <f>INT(U67*AB67)+O67-1</f>
        <v>0</v>
      </c>
      <c r="X67" s="302">
        <f>(U67-INT(U67*(1-AB67)))+O67-1</f>
        <v>1</v>
      </c>
      <c r="Y67" s="381">
        <f>(AB67-(W67-O67+1)/U67)*(AF67+AE67*(2*(W67-O67+1)/U67+(AB67-(W67-O67+1)/U67)))+((X67-O67+1)/U67-AB67)*(AH67+AG67*(2*AB67+((X67-O67+1)/U67-AB67)))</f>
        <v>1</v>
      </c>
      <c r="Z67" s="302">
        <f>IF(V67="curve-front",1,IF(V67="curve-end",3,2))</f>
        <v>3</v>
      </c>
      <c r="AA67" s="302">
        <f>IF(OR(V67="curve-front",V67="curve-mid",V67="curve-end"),2.5,1)</f>
        <v>2.5</v>
      </c>
      <c r="AB67" s="302">
        <f>Z67/4</f>
        <v>0.75</v>
      </c>
      <c r="AC67" s="302">
        <f>AA67-1</f>
        <v>1.5</v>
      </c>
      <c r="AD67" s="302">
        <f>1/U67</f>
        <v>1</v>
      </c>
      <c r="AE67" s="302">
        <f>AC67/(AB67*(2+AC67))</f>
        <v>0.5714285714285714</v>
      </c>
      <c r="AF67" s="302">
        <f>2/(2+AC67)</f>
        <v>0.5714285714285714</v>
      </c>
      <c r="AG67" s="302">
        <f>-AC67/(2+AC67)/(1-AB67)</f>
        <v>-1.7142857142857142</v>
      </c>
      <c r="AH67" s="382">
        <f>2*(1-AB67+AC67)/(2+AC67)/(1-AB67)</f>
        <v>4</v>
      </c>
      <c r="AI67" s="260"/>
      <c r="AJ67" s="284">
        <f t="shared" si="55"/>
        <v>0</v>
      </c>
      <c r="AK67" s="309">
        <f t="shared" si="55"/>
        <v>100000</v>
      </c>
      <c r="AL67" s="284">
        <f t="shared" si="55"/>
        <v>0</v>
      </c>
      <c r="AM67" s="284">
        <f t="shared" si="55"/>
        <v>0</v>
      </c>
      <c r="AN67" s="284">
        <f t="shared" si="55"/>
        <v>0</v>
      </c>
      <c r="AO67" s="284">
        <f t="shared" si="55"/>
        <v>0</v>
      </c>
      <c r="AP67" s="284">
        <f t="shared" si="55"/>
        <v>0</v>
      </c>
      <c r="AQ67" s="284">
        <f t="shared" si="55"/>
        <v>0</v>
      </c>
      <c r="AR67" s="284">
        <f t="shared" si="55"/>
        <v>0</v>
      </c>
      <c r="AS67" s="284">
        <f t="shared" si="55"/>
        <v>0</v>
      </c>
      <c r="AT67" s="284">
        <f t="shared" si="56"/>
        <v>0</v>
      </c>
      <c r="AU67" s="284">
        <f t="shared" si="56"/>
        <v>0</v>
      </c>
      <c r="AV67" s="383">
        <f t="shared" si="56"/>
        <v>0</v>
      </c>
      <c r="AW67" s="309">
        <f t="shared" si="56"/>
        <v>0</v>
      </c>
      <c r="AX67" s="284">
        <f t="shared" si="56"/>
        <v>0</v>
      </c>
      <c r="AY67" s="284">
        <f t="shared" si="56"/>
        <v>0</v>
      </c>
      <c r="AZ67" s="284">
        <f t="shared" si="56"/>
        <v>0</v>
      </c>
      <c r="BA67" s="284">
        <f t="shared" si="56"/>
        <v>0</v>
      </c>
      <c r="BB67" s="284">
        <f t="shared" si="56"/>
        <v>0</v>
      </c>
      <c r="BC67" s="284">
        <f t="shared" si="56"/>
        <v>0</v>
      </c>
      <c r="BD67" s="284">
        <f t="shared" si="57"/>
        <v>0</v>
      </c>
      <c r="BE67" s="284">
        <f t="shared" si="57"/>
        <v>0</v>
      </c>
      <c r="BF67" s="284">
        <f t="shared" si="57"/>
        <v>0</v>
      </c>
      <c r="BG67" s="284">
        <f t="shared" si="57"/>
        <v>0</v>
      </c>
      <c r="BH67" s="383">
        <f t="shared" si="57"/>
        <v>0</v>
      </c>
      <c r="BI67" s="309">
        <f t="shared" si="57"/>
        <v>0</v>
      </c>
      <c r="BJ67" s="284">
        <f t="shared" si="57"/>
        <v>0</v>
      </c>
      <c r="BK67" s="284">
        <f t="shared" si="57"/>
        <v>0</v>
      </c>
      <c r="BL67" s="284">
        <f t="shared" si="57"/>
        <v>0</v>
      </c>
      <c r="BM67" s="284">
        <f t="shared" si="57"/>
        <v>0</v>
      </c>
      <c r="BN67" s="284">
        <f t="shared" si="58"/>
        <v>0</v>
      </c>
      <c r="BO67" s="284">
        <f t="shared" si="58"/>
        <v>0</v>
      </c>
      <c r="BP67" s="284">
        <f t="shared" si="58"/>
        <v>0</v>
      </c>
      <c r="BQ67" s="284">
        <f t="shared" si="58"/>
        <v>0</v>
      </c>
      <c r="BR67" s="284">
        <f t="shared" si="58"/>
        <v>0</v>
      </c>
      <c r="BS67" s="284">
        <f t="shared" si="58"/>
        <v>0</v>
      </c>
      <c r="BT67" s="383">
        <f t="shared" si="58"/>
        <v>0</v>
      </c>
      <c r="BU67" s="309">
        <f t="shared" si="58"/>
        <v>0</v>
      </c>
      <c r="BV67" s="284">
        <f t="shared" si="58"/>
        <v>0</v>
      </c>
      <c r="BW67" s="284">
        <f t="shared" si="58"/>
        <v>0</v>
      </c>
      <c r="BX67" s="284">
        <f t="shared" si="59"/>
        <v>0</v>
      </c>
      <c r="BY67" s="284">
        <f t="shared" si="59"/>
        <v>0</v>
      </c>
      <c r="BZ67" s="284">
        <f t="shared" si="59"/>
        <v>0</v>
      </c>
      <c r="CA67" s="284">
        <f t="shared" si="59"/>
        <v>0</v>
      </c>
      <c r="CB67" s="284">
        <f t="shared" si="59"/>
        <v>0</v>
      </c>
      <c r="CC67" s="284">
        <f t="shared" si="59"/>
        <v>0</v>
      </c>
      <c r="CD67" s="284">
        <f t="shared" si="59"/>
        <v>0</v>
      </c>
      <c r="CE67" s="284">
        <f t="shared" si="59"/>
        <v>0</v>
      </c>
      <c r="CF67" s="383">
        <f t="shared" si="59"/>
        <v>0</v>
      </c>
      <c r="CG67" s="309">
        <f t="shared" si="59"/>
        <v>0</v>
      </c>
      <c r="CH67" s="284">
        <f t="shared" si="60"/>
        <v>0</v>
      </c>
      <c r="CI67" s="284">
        <f t="shared" si="60"/>
        <v>0</v>
      </c>
      <c r="CJ67" s="284">
        <f t="shared" si="60"/>
        <v>0</v>
      </c>
      <c r="CK67" s="284">
        <f t="shared" si="60"/>
        <v>0</v>
      </c>
      <c r="CL67" s="284">
        <f t="shared" si="60"/>
        <v>0</v>
      </c>
      <c r="CM67" s="284">
        <f t="shared" si="60"/>
        <v>0</v>
      </c>
      <c r="CN67" s="284">
        <f t="shared" si="60"/>
        <v>0</v>
      </c>
      <c r="CO67" s="284">
        <f t="shared" si="60"/>
        <v>0</v>
      </c>
      <c r="CP67" s="284">
        <f t="shared" si="60"/>
        <v>0</v>
      </c>
      <c r="CQ67" s="284">
        <f t="shared" si="60"/>
        <v>0</v>
      </c>
      <c r="CR67" s="383">
        <f t="shared" si="61"/>
        <v>0</v>
      </c>
      <c r="CS67" s="309">
        <f t="shared" si="61"/>
        <v>0</v>
      </c>
      <c r="CT67" s="284">
        <f t="shared" si="61"/>
        <v>0</v>
      </c>
      <c r="CU67" s="284">
        <f t="shared" si="61"/>
        <v>0</v>
      </c>
      <c r="CV67" s="284">
        <f t="shared" si="61"/>
        <v>0</v>
      </c>
      <c r="CW67" s="284">
        <f t="shared" si="61"/>
        <v>0</v>
      </c>
      <c r="CX67" s="284">
        <f t="shared" si="61"/>
        <v>0</v>
      </c>
      <c r="CY67" s="284">
        <f t="shared" si="61"/>
        <v>0</v>
      </c>
      <c r="CZ67" s="284">
        <f t="shared" si="61"/>
        <v>0</v>
      </c>
      <c r="DA67" s="284">
        <f t="shared" si="61"/>
        <v>0</v>
      </c>
      <c r="DB67" s="284">
        <f t="shared" si="62"/>
        <v>0</v>
      </c>
      <c r="DC67" s="284">
        <f t="shared" si="62"/>
        <v>0</v>
      </c>
      <c r="DD67" s="383">
        <f t="shared" si="62"/>
        <v>0</v>
      </c>
      <c r="DE67" s="309">
        <f t="shared" si="62"/>
        <v>0</v>
      </c>
      <c r="DF67" s="284">
        <f t="shared" si="62"/>
        <v>0</v>
      </c>
      <c r="DG67" s="284">
        <f t="shared" si="62"/>
        <v>0</v>
      </c>
      <c r="DH67" s="284">
        <f t="shared" si="62"/>
        <v>0</v>
      </c>
      <c r="DI67" s="284">
        <f t="shared" si="62"/>
        <v>0</v>
      </c>
      <c r="DJ67" s="284">
        <f t="shared" si="62"/>
        <v>0</v>
      </c>
      <c r="DK67" s="284">
        <f t="shared" si="62"/>
        <v>0</v>
      </c>
      <c r="DL67" s="284">
        <f t="shared" si="63"/>
        <v>0</v>
      </c>
      <c r="DM67" s="284">
        <f t="shared" si="63"/>
        <v>0</v>
      </c>
      <c r="DN67" s="284">
        <f t="shared" si="63"/>
        <v>0</v>
      </c>
      <c r="DO67" s="284">
        <f t="shared" si="63"/>
        <v>0</v>
      </c>
      <c r="DP67" s="383">
        <f t="shared" si="63"/>
        <v>0</v>
      </c>
      <c r="DQ67" s="309">
        <f t="shared" si="63"/>
        <v>0</v>
      </c>
      <c r="DR67" s="284">
        <f t="shared" si="63"/>
        <v>0</v>
      </c>
      <c r="DS67" s="284">
        <f t="shared" si="63"/>
        <v>0</v>
      </c>
      <c r="DT67" s="284">
        <f t="shared" si="63"/>
        <v>0</v>
      </c>
      <c r="DU67" s="284">
        <f t="shared" si="63"/>
        <v>0</v>
      </c>
      <c r="DV67" s="284">
        <f t="shared" si="64"/>
        <v>0</v>
      </c>
      <c r="DW67" s="284">
        <f t="shared" si="64"/>
        <v>0</v>
      </c>
      <c r="DX67" s="284">
        <f t="shared" si="64"/>
        <v>0</v>
      </c>
      <c r="DY67" s="284">
        <f t="shared" si="64"/>
        <v>0</v>
      </c>
      <c r="DZ67" s="284">
        <f t="shared" si="64"/>
        <v>0</v>
      </c>
      <c r="EA67" s="284">
        <f t="shared" si="64"/>
        <v>0</v>
      </c>
      <c r="EB67" s="383">
        <f t="shared" si="64"/>
        <v>0</v>
      </c>
      <c r="EC67" s="309">
        <f t="shared" si="64"/>
        <v>0</v>
      </c>
      <c r="ED67" s="284">
        <f t="shared" si="64"/>
        <v>0</v>
      </c>
      <c r="EE67" s="284">
        <f t="shared" si="64"/>
        <v>0</v>
      </c>
      <c r="EF67" s="284">
        <f t="shared" si="65"/>
        <v>0</v>
      </c>
      <c r="EG67" s="284">
        <f t="shared" si="65"/>
        <v>0</v>
      </c>
      <c r="EH67" s="284">
        <f t="shared" si="65"/>
        <v>0</v>
      </c>
      <c r="EI67" s="284">
        <f t="shared" si="65"/>
        <v>0</v>
      </c>
      <c r="EJ67" s="284">
        <f t="shared" si="65"/>
        <v>0</v>
      </c>
      <c r="EK67" s="284">
        <f t="shared" si="65"/>
        <v>0</v>
      </c>
      <c r="EL67" s="284">
        <f t="shared" si="65"/>
        <v>0</v>
      </c>
      <c r="EM67" s="284">
        <f t="shared" si="65"/>
        <v>0</v>
      </c>
      <c r="EN67" s="383">
        <f t="shared" si="65"/>
        <v>0</v>
      </c>
      <c r="EO67" s="309">
        <f t="shared" si="65"/>
        <v>0</v>
      </c>
      <c r="EP67" s="284">
        <f t="shared" si="66"/>
        <v>0</v>
      </c>
      <c r="EQ67" s="284">
        <f t="shared" si="66"/>
        <v>0</v>
      </c>
      <c r="ER67" s="284">
        <f t="shared" si="66"/>
        <v>0</v>
      </c>
      <c r="ES67" s="284">
        <f t="shared" si="66"/>
        <v>0</v>
      </c>
      <c r="ET67" s="284">
        <f t="shared" si="66"/>
        <v>0</v>
      </c>
      <c r="EU67" s="284">
        <f t="shared" si="66"/>
        <v>0</v>
      </c>
      <c r="EV67" s="284">
        <f t="shared" si="66"/>
        <v>0</v>
      </c>
      <c r="EW67" s="284">
        <f t="shared" si="66"/>
        <v>0</v>
      </c>
      <c r="EX67" s="284">
        <f t="shared" si="66"/>
        <v>0</v>
      </c>
      <c r="EY67" s="284">
        <f t="shared" si="66"/>
        <v>0</v>
      </c>
      <c r="EZ67" s="383">
        <f t="shared" si="66"/>
        <v>0</v>
      </c>
    </row>
    <row r="68" spans="3:156" s="246" customFormat="1" ht="6" customHeight="1" outlineLevel="1">
      <c r="C68" s="224"/>
      <c r="D68" s="256"/>
      <c r="E68" s="264"/>
      <c r="F68" s="264"/>
      <c r="G68" s="978"/>
      <c r="H68" s="992"/>
      <c r="I68" s="264"/>
      <c r="J68" s="265"/>
      <c r="K68" s="950"/>
      <c r="L68" s="967"/>
      <c r="M68" s="967"/>
      <c r="N68" s="264"/>
      <c r="O68" s="265"/>
      <c r="P68" s="265"/>
      <c r="Q68" s="265"/>
      <c r="R68" s="264"/>
      <c r="S68" s="266"/>
      <c r="T68" s="256"/>
      <c r="U68" s="256"/>
      <c r="AH68" s="260"/>
      <c r="AI68" s="260"/>
      <c r="AJ68" s="310"/>
      <c r="AK68" s="311"/>
      <c r="AL68" s="312"/>
      <c r="AM68" s="312"/>
      <c r="AN68" s="312"/>
      <c r="AO68" s="312"/>
      <c r="AP68" s="312"/>
      <c r="AQ68" s="312"/>
      <c r="AR68" s="312"/>
      <c r="AS68" s="312"/>
      <c r="AT68" s="312"/>
      <c r="AU68" s="312"/>
      <c r="AV68" s="313"/>
      <c r="AW68" s="311"/>
      <c r="AX68" s="312"/>
      <c r="AY68" s="312"/>
      <c r="AZ68" s="312"/>
      <c r="BA68" s="312"/>
      <c r="BB68" s="312"/>
      <c r="BC68" s="312"/>
      <c r="BD68" s="312"/>
      <c r="BE68" s="312"/>
      <c r="BF68" s="312"/>
      <c r="BG68" s="312"/>
      <c r="BH68" s="313"/>
      <c r="BI68" s="311"/>
      <c r="BJ68" s="312"/>
      <c r="BK68" s="312"/>
      <c r="BL68" s="312"/>
      <c r="BM68" s="312"/>
      <c r="BN68" s="312"/>
      <c r="BO68" s="312"/>
      <c r="BP68" s="312"/>
      <c r="BQ68" s="312"/>
      <c r="BR68" s="312"/>
      <c r="BS68" s="312"/>
      <c r="BT68" s="313"/>
      <c r="BU68" s="311"/>
      <c r="BV68" s="312"/>
      <c r="BW68" s="312"/>
      <c r="BX68" s="312"/>
      <c r="BY68" s="312"/>
      <c r="BZ68" s="312"/>
      <c r="CA68" s="312"/>
      <c r="CB68" s="312"/>
      <c r="CC68" s="312"/>
      <c r="CD68" s="312"/>
      <c r="CE68" s="312"/>
      <c r="CF68" s="313"/>
      <c r="CG68" s="311"/>
      <c r="CH68" s="312"/>
      <c r="CI68" s="312"/>
      <c r="CJ68" s="312"/>
      <c r="CK68" s="312"/>
      <c r="CL68" s="312"/>
      <c r="CM68" s="312"/>
      <c r="CN68" s="312"/>
      <c r="CO68" s="312"/>
      <c r="CP68" s="312"/>
      <c r="CQ68" s="312"/>
      <c r="CR68" s="313"/>
      <c r="CS68" s="311"/>
      <c r="CT68" s="312"/>
      <c r="CU68" s="312"/>
      <c r="CV68" s="312"/>
      <c r="CW68" s="312"/>
      <c r="CX68" s="312"/>
      <c r="CY68" s="312"/>
      <c r="CZ68" s="312"/>
      <c r="DA68" s="312"/>
      <c r="DB68" s="312"/>
      <c r="DC68" s="312"/>
      <c r="DD68" s="313"/>
      <c r="DE68" s="311"/>
      <c r="DF68" s="312"/>
      <c r="DG68" s="312"/>
      <c r="DH68" s="312"/>
      <c r="DI68" s="312"/>
      <c r="DJ68" s="312"/>
      <c r="DK68" s="312"/>
      <c r="DL68" s="312"/>
      <c r="DM68" s="312"/>
      <c r="DN68" s="312"/>
      <c r="DO68" s="312"/>
      <c r="DP68" s="313"/>
      <c r="DQ68" s="311"/>
      <c r="DR68" s="312"/>
      <c r="DS68" s="312"/>
      <c r="DT68" s="312"/>
      <c r="DU68" s="312"/>
      <c r="DV68" s="312"/>
      <c r="DW68" s="312"/>
      <c r="DX68" s="312"/>
      <c r="DY68" s="312"/>
      <c r="DZ68" s="312"/>
      <c r="EA68" s="312"/>
      <c r="EB68" s="313"/>
      <c r="EC68" s="311"/>
      <c r="ED68" s="312"/>
      <c r="EE68" s="312"/>
      <c r="EF68" s="312"/>
      <c r="EG68" s="312"/>
      <c r="EH68" s="312"/>
      <c r="EI68" s="312"/>
      <c r="EJ68" s="312"/>
      <c r="EK68" s="312"/>
      <c r="EL68" s="312"/>
      <c r="EM68" s="312"/>
      <c r="EN68" s="313"/>
      <c r="EO68" s="311"/>
      <c r="EP68" s="312"/>
      <c r="EQ68" s="312"/>
      <c r="ER68" s="312"/>
      <c r="ES68" s="312"/>
      <c r="ET68" s="312"/>
      <c r="EU68" s="312"/>
      <c r="EV68" s="312"/>
      <c r="EW68" s="312"/>
      <c r="EX68" s="312"/>
      <c r="EY68" s="312"/>
      <c r="EZ68" s="313"/>
    </row>
    <row r="69" spans="3:156" s="246" customFormat="1" ht="15" customHeight="1">
      <c r="C69" s="224"/>
      <c r="D69" s="256"/>
      <c r="E69" s="267" t="str">
        <f>"Total "&amp;E62</f>
        <v>Total Site Work</v>
      </c>
      <c r="G69" s="379">
        <f>SUM(G63:G68)</f>
        <v>775000</v>
      </c>
      <c r="H69" s="991"/>
      <c r="I69" s="930"/>
      <c r="J69" s="245"/>
      <c r="K69" s="962">
        <f>SUM(K63:K68)</f>
        <v>624.26613180617915</v>
      </c>
      <c r="L69" s="958">
        <f>SUM(L63:L68)</f>
        <v>1.0226662426450503</v>
      </c>
      <c r="M69" s="958">
        <f>SUM(M63:M68)</f>
        <v>1.8077277445389131</v>
      </c>
      <c r="O69" s="245"/>
      <c r="P69" s="245"/>
      <c r="Q69" s="245"/>
      <c r="S69" s="268"/>
      <c r="T69" s="256"/>
      <c r="U69" s="1279"/>
      <c r="V69" s="368"/>
      <c r="W69" s="368"/>
      <c r="X69" s="368"/>
      <c r="Y69" s="368"/>
      <c r="Z69" s="368"/>
      <c r="AA69" s="368"/>
      <c r="AB69" s="368"/>
      <c r="AC69" s="368"/>
      <c r="AD69" s="368"/>
      <c r="AE69" s="368"/>
      <c r="AF69" s="368"/>
      <c r="AG69" s="368"/>
      <c r="AH69" s="1280"/>
      <c r="AI69" s="260"/>
      <c r="AJ69" s="314">
        <f t="shared" ref="AJ69:BO69" si="68">SUM(AJ63:AJ68)</f>
        <v>0</v>
      </c>
      <c r="AK69" s="1320">
        <f t="shared" si="68"/>
        <v>100000</v>
      </c>
      <c r="AL69" s="308">
        <f t="shared" si="68"/>
        <v>53571.428571428565</v>
      </c>
      <c r="AM69" s="308">
        <f t="shared" si="68"/>
        <v>75000</v>
      </c>
      <c r="AN69" s="308">
        <f t="shared" si="68"/>
        <v>96428.57142857142</v>
      </c>
      <c r="AO69" s="308">
        <f t="shared" si="68"/>
        <v>75000</v>
      </c>
      <c r="AP69" s="308">
        <f t="shared" si="68"/>
        <v>0</v>
      </c>
      <c r="AQ69" s="308">
        <f t="shared" si="68"/>
        <v>0</v>
      </c>
      <c r="AR69" s="308">
        <f t="shared" si="68"/>
        <v>125000</v>
      </c>
      <c r="AS69" s="308">
        <f t="shared" si="68"/>
        <v>125000</v>
      </c>
      <c r="AT69" s="308">
        <f t="shared" si="68"/>
        <v>125000</v>
      </c>
      <c r="AU69" s="308">
        <f t="shared" si="68"/>
        <v>0</v>
      </c>
      <c r="AV69" s="315">
        <f t="shared" si="68"/>
        <v>0</v>
      </c>
      <c r="AW69" s="1320">
        <f t="shared" si="68"/>
        <v>0</v>
      </c>
      <c r="AX69" s="308">
        <f t="shared" si="68"/>
        <v>0</v>
      </c>
      <c r="AY69" s="308">
        <f t="shared" si="68"/>
        <v>0</v>
      </c>
      <c r="AZ69" s="308">
        <f t="shared" si="68"/>
        <v>0</v>
      </c>
      <c r="BA69" s="308">
        <f t="shared" si="68"/>
        <v>0</v>
      </c>
      <c r="BB69" s="308">
        <f t="shared" si="68"/>
        <v>0</v>
      </c>
      <c r="BC69" s="308">
        <f t="shared" si="68"/>
        <v>0</v>
      </c>
      <c r="BD69" s="308">
        <f t="shared" si="68"/>
        <v>0</v>
      </c>
      <c r="BE69" s="308">
        <f t="shared" si="68"/>
        <v>0</v>
      </c>
      <c r="BF69" s="308">
        <f t="shared" si="68"/>
        <v>0</v>
      </c>
      <c r="BG69" s="308">
        <f t="shared" si="68"/>
        <v>0</v>
      </c>
      <c r="BH69" s="315">
        <f t="shared" si="68"/>
        <v>0</v>
      </c>
      <c r="BI69" s="1320">
        <f t="shared" si="68"/>
        <v>0</v>
      </c>
      <c r="BJ69" s="308">
        <f t="shared" si="68"/>
        <v>0</v>
      </c>
      <c r="BK69" s="308">
        <f t="shared" si="68"/>
        <v>0</v>
      </c>
      <c r="BL69" s="308">
        <f t="shared" si="68"/>
        <v>0</v>
      </c>
      <c r="BM69" s="308">
        <f t="shared" si="68"/>
        <v>0</v>
      </c>
      <c r="BN69" s="308">
        <f t="shared" si="68"/>
        <v>0</v>
      </c>
      <c r="BO69" s="308">
        <f t="shared" si="68"/>
        <v>0</v>
      </c>
      <c r="BP69" s="308">
        <f t="shared" ref="BP69:CU69" si="69">SUM(BP63:BP68)</f>
        <v>0</v>
      </c>
      <c r="BQ69" s="308">
        <f t="shared" si="69"/>
        <v>0</v>
      </c>
      <c r="BR69" s="308">
        <f t="shared" si="69"/>
        <v>0</v>
      </c>
      <c r="BS69" s="308">
        <f t="shared" si="69"/>
        <v>0</v>
      </c>
      <c r="BT69" s="315">
        <f t="shared" si="69"/>
        <v>0</v>
      </c>
      <c r="BU69" s="1320">
        <f t="shared" si="69"/>
        <v>0</v>
      </c>
      <c r="BV69" s="308">
        <f t="shared" si="69"/>
        <v>0</v>
      </c>
      <c r="BW69" s="308">
        <f t="shared" si="69"/>
        <v>0</v>
      </c>
      <c r="BX69" s="308">
        <f t="shared" si="69"/>
        <v>0</v>
      </c>
      <c r="BY69" s="308">
        <f t="shared" si="69"/>
        <v>0</v>
      </c>
      <c r="BZ69" s="308">
        <f t="shared" si="69"/>
        <v>0</v>
      </c>
      <c r="CA69" s="308">
        <f t="shared" si="69"/>
        <v>0</v>
      </c>
      <c r="CB69" s="308">
        <f t="shared" si="69"/>
        <v>0</v>
      </c>
      <c r="CC69" s="308">
        <f t="shared" si="69"/>
        <v>0</v>
      </c>
      <c r="CD69" s="308">
        <f t="shared" si="69"/>
        <v>0</v>
      </c>
      <c r="CE69" s="308">
        <f t="shared" si="69"/>
        <v>0</v>
      </c>
      <c r="CF69" s="315">
        <f t="shared" si="69"/>
        <v>0</v>
      </c>
      <c r="CG69" s="1320">
        <f t="shared" si="69"/>
        <v>0</v>
      </c>
      <c r="CH69" s="308">
        <f t="shared" si="69"/>
        <v>0</v>
      </c>
      <c r="CI69" s="308">
        <f t="shared" si="69"/>
        <v>0</v>
      </c>
      <c r="CJ69" s="308">
        <f t="shared" si="69"/>
        <v>0</v>
      </c>
      <c r="CK69" s="308">
        <f t="shared" si="69"/>
        <v>0</v>
      </c>
      <c r="CL69" s="308">
        <f t="shared" si="69"/>
        <v>0</v>
      </c>
      <c r="CM69" s="308">
        <f t="shared" si="69"/>
        <v>0</v>
      </c>
      <c r="CN69" s="308">
        <f t="shared" si="69"/>
        <v>0</v>
      </c>
      <c r="CO69" s="308">
        <f t="shared" si="69"/>
        <v>0</v>
      </c>
      <c r="CP69" s="308">
        <f t="shared" si="69"/>
        <v>0</v>
      </c>
      <c r="CQ69" s="308">
        <f t="shared" si="69"/>
        <v>0</v>
      </c>
      <c r="CR69" s="315">
        <f t="shared" si="69"/>
        <v>0</v>
      </c>
      <c r="CS69" s="1320">
        <f t="shared" si="69"/>
        <v>0</v>
      </c>
      <c r="CT69" s="308">
        <f t="shared" si="69"/>
        <v>0</v>
      </c>
      <c r="CU69" s="308">
        <f t="shared" si="69"/>
        <v>0</v>
      </c>
      <c r="CV69" s="308">
        <f t="shared" ref="CV69:EA69" si="70">SUM(CV63:CV68)</f>
        <v>0</v>
      </c>
      <c r="CW69" s="308">
        <f t="shared" si="70"/>
        <v>0</v>
      </c>
      <c r="CX69" s="308">
        <f t="shared" si="70"/>
        <v>0</v>
      </c>
      <c r="CY69" s="308">
        <f t="shared" si="70"/>
        <v>0</v>
      </c>
      <c r="CZ69" s="308">
        <f t="shared" si="70"/>
        <v>0</v>
      </c>
      <c r="DA69" s="308">
        <f t="shared" si="70"/>
        <v>0</v>
      </c>
      <c r="DB69" s="308">
        <f t="shared" si="70"/>
        <v>0</v>
      </c>
      <c r="DC69" s="308">
        <f t="shared" si="70"/>
        <v>0</v>
      </c>
      <c r="DD69" s="315">
        <f t="shared" si="70"/>
        <v>0</v>
      </c>
      <c r="DE69" s="1320">
        <f t="shared" si="70"/>
        <v>0</v>
      </c>
      <c r="DF69" s="308">
        <f t="shared" si="70"/>
        <v>0</v>
      </c>
      <c r="DG69" s="308">
        <f t="shared" si="70"/>
        <v>0</v>
      </c>
      <c r="DH69" s="308">
        <f t="shared" si="70"/>
        <v>0</v>
      </c>
      <c r="DI69" s="308">
        <f t="shared" si="70"/>
        <v>0</v>
      </c>
      <c r="DJ69" s="308">
        <f t="shared" si="70"/>
        <v>0</v>
      </c>
      <c r="DK69" s="308">
        <f t="shared" si="70"/>
        <v>0</v>
      </c>
      <c r="DL69" s="308">
        <f t="shared" si="70"/>
        <v>0</v>
      </c>
      <c r="DM69" s="308">
        <f t="shared" si="70"/>
        <v>0</v>
      </c>
      <c r="DN69" s="308">
        <f t="shared" si="70"/>
        <v>0</v>
      </c>
      <c r="DO69" s="308">
        <f t="shared" si="70"/>
        <v>0</v>
      </c>
      <c r="DP69" s="315">
        <f t="shared" si="70"/>
        <v>0</v>
      </c>
      <c r="DQ69" s="1320">
        <f t="shared" si="70"/>
        <v>0</v>
      </c>
      <c r="DR69" s="308">
        <f t="shared" si="70"/>
        <v>0</v>
      </c>
      <c r="DS69" s="308">
        <f t="shared" si="70"/>
        <v>0</v>
      </c>
      <c r="DT69" s="308">
        <f t="shared" si="70"/>
        <v>0</v>
      </c>
      <c r="DU69" s="308">
        <f t="shared" si="70"/>
        <v>0</v>
      </c>
      <c r="DV69" s="308">
        <f t="shared" si="70"/>
        <v>0</v>
      </c>
      <c r="DW69" s="308">
        <f t="shared" si="70"/>
        <v>0</v>
      </c>
      <c r="DX69" s="308">
        <f t="shared" si="70"/>
        <v>0</v>
      </c>
      <c r="DY69" s="308">
        <f t="shared" si="70"/>
        <v>0</v>
      </c>
      <c r="DZ69" s="308">
        <f t="shared" si="70"/>
        <v>0</v>
      </c>
      <c r="EA69" s="308">
        <f t="shared" si="70"/>
        <v>0</v>
      </c>
      <c r="EB69" s="315">
        <f t="shared" ref="EB69:EZ69" si="71">SUM(EB63:EB68)</f>
        <v>0</v>
      </c>
      <c r="EC69" s="1320">
        <f t="shared" si="71"/>
        <v>0</v>
      </c>
      <c r="ED69" s="308">
        <f t="shared" si="71"/>
        <v>0</v>
      </c>
      <c r="EE69" s="308">
        <f t="shared" si="71"/>
        <v>0</v>
      </c>
      <c r="EF69" s="308">
        <f t="shared" si="71"/>
        <v>0</v>
      </c>
      <c r="EG69" s="308">
        <f t="shared" si="71"/>
        <v>0</v>
      </c>
      <c r="EH69" s="308">
        <f t="shared" si="71"/>
        <v>0</v>
      </c>
      <c r="EI69" s="308">
        <f t="shared" si="71"/>
        <v>0</v>
      </c>
      <c r="EJ69" s="308">
        <f t="shared" si="71"/>
        <v>0</v>
      </c>
      <c r="EK69" s="308">
        <f t="shared" si="71"/>
        <v>0</v>
      </c>
      <c r="EL69" s="308">
        <f t="shared" si="71"/>
        <v>0</v>
      </c>
      <c r="EM69" s="308">
        <f t="shared" si="71"/>
        <v>0</v>
      </c>
      <c r="EN69" s="315">
        <f t="shared" si="71"/>
        <v>0</v>
      </c>
      <c r="EO69" s="1320">
        <f t="shared" si="71"/>
        <v>0</v>
      </c>
      <c r="EP69" s="308">
        <f t="shared" si="71"/>
        <v>0</v>
      </c>
      <c r="EQ69" s="308">
        <f t="shared" si="71"/>
        <v>0</v>
      </c>
      <c r="ER69" s="308">
        <f t="shared" si="71"/>
        <v>0</v>
      </c>
      <c r="ES69" s="308">
        <f t="shared" si="71"/>
        <v>0</v>
      </c>
      <c r="ET69" s="308">
        <f t="shared" si="71"/>
        <v>0</v>
      </c>
      <c r="EU69" s="308">
        <f t="shared" si="71"/>
        <v>0</v>
      </c>
      <c r="EV69" s="308">
        <f t="shared" si="71"/>
        <v>0</v>
      </c>
      <c r="EW69" s="308">
        <f t="shared" si="71"/>
        <v>0</v>
      </c>
      <c r="EX69" s="308">
        <f t="shared" si="71"/>
        <v>0</v>
      </c>
      <c r="EY69" s="308">
        <f t="shared" si="71"/>
        <v>0</v>
      </c>
      <c r="EZ69" s="315">
        <f t="shared" si="71"/>
        <v>0</v>
      </c>
    </row>
    <row r="70" spans="3:156" s="246" customFormat="1" ht="17.5">
      <c r="C70" s="224"/>
      <c r="D70" s="256"/>
      <c r="G70" s="979"/>
      <c r="H70" s="991"/>
      <c r="J70" s="245"/>
      <c r="K70" s="947"/>
      <c r="L70" s="947"/>
      <c r="M70" s="947"/>
      <c r="O70" s="245"/>
      <c r="P70" s="245"/>
      <c r="Q70" s="245"/>
      <c r="S70" s="259"/>
      <c r="T70" s="256"/>
      <c r="U70" s="256"/>
      <c r="AH70" s="260"/>
      <c r="AI70" s="260"/>
      <c r="AJ70" s="316"/>
      <c r="AK70" s="405"/>
      <c r="AL70" s="316"/>
      <c r="AM70" s="316"/>
      <c r="AN70" s="316"/>
      <c r="AO70" s="316"/>
      <c r="AP70" s="316"/>
      <c r="AQ70" s="316"/>
      <c r="AR70" s="316"/>
      <c r="AS70" s="316"/>
      <c r="AT70" s="316"/>
      <c r="AU70" s="316"/>
      <c r="AV70" s="317"/>
      <c r="AW70" s="405"/>
      <c r="AX70" s="316"/>
      <c r="AY70" s="316"/>
      <c r="AZ70" s="316"/>
      <c r="BA70" s="316"/>
      <c r="BB70" s="316"/>
      <c r="BC70" s="316"/>
      <c r="BD70" s="316"/>
      <c r="BE70" s="316"/>
      <c r="BF70" s="316"/>
      <c r="BG70" s="316"/>
      <c r="BH70" s="317"/>
      <c r="BI70" s="405"/>
      <c r="BJ70" s="316"/>
      <c r="BK70" s="316"/>
      <c r="BL70" s="316"/>
      <c r="BM70" s="316"/>
      <c r="BN70" s="316"/>
      <c r="BO70" s="316"/>
      <c r="BP70" s="316"/>
      <c r="BQ70" s="316"/>
      <c r="BR70" s="316"/>
      <c r="BS70" s="316"/>
      <c r="BT70" s="317"/>
      <c r="BU70" s="405"/>
      <c r="BV70" s="316"/>
      <c r="BW70" s="316"/>
      <c r="BX70" s="316"/>
      <c r="BY70" s="316"/>
      <c r="BZ70" s="316"/>
      <c r="CA70" s="316"/>
      <c r="CB70" s="316"/>
      <c r="CC70" s="316"/>
      <c r="CD70" s="316"/>
      <c r="CE70" s="316"/>
      <c r="CF70" s="317"/>
      <c r="CG70" s="405"/>
      <c r="CH70" s="316"/>
      <c r="CI70" s="316"/>
      <c r="CJ70" s="316"/>
      <c r="CK70" s="316"/>
      <c r="CL70" s="316"/>
      <c r="CM70" s="316"/>
      <c r="CN70" s="316"/>
      <c r="CO70" s="316"/>
      <c r="CP70" s="316"/>
      <c r="CQ70" s="316"/>
      <c r="CR70" s="317"/>
      <c r="CS70" s="405"/>
      <c r="CT70" s="316"/>
      <c r="CU70" s="316"/>
      <c r="CV70" s="316"/>
      <c r="CW70" s="316"/>
      <c r="CX70" s="316"/>
      <c r="CY70" s="316"/>
      <c r="CZ70" s="316"/>
      <c r="DA70" s="316"/>
      <c r="DB70" s="316"/>
      <c r="DC70" s="316"/>
      <c r="DD70" s="317"/>
      <c r="DE70" s="405"/>
      <c r="DF70" s="316"/>
      <c r="DG70" s="316"/>
      <c r="DH70" s="316"/>
      <c r="DI70" s="316"/>
      <c r="DJ70" s="316"/>
      <c r="DK70" s="316"/>
      <c r="DL70" s="316"/>
      <c r="DM70" s="316"/>
      <c r="DN70" s="316"/>
      <c r="DO70" s="316"/>
      <c r="DP70" s="317"/>
      <c r="DQ70" s="405"/>
      <c r="DR70" s="316"/>
      <c r="DS70" s="316"/>
      <c r="DT70" s="316"/>
      <c r="DU70" s="316"/>
      <c r="DV70" s="316"/>
      <c r="DW70" s="316"/>
      <c r="DX70" s="316"/>
      <c r="DY70" s="316"/>
      <c r="DZ70" s="316"/>
      <c r="EA70" s="316"/>
      <c r="EB70" s="317"/>
      <c r="EC70" s="405"/>
      <c r="ED70" s="316"/>
      <c r="EE70" s="316"/>
      <c r="EF70" s="316"/>
      <c r="EG70" s="316"/>
      <c r="EH70" s="316"/>
      <c r="EI70" s="316"/>
      <c r="EJ70" s="316"/>
      <c r="EK70" s="316"/>
      <c r="EL70" s="316"/>
      <c r="EM70" s="316"/>
      <c r="EN70" s="317"/>
      <c r="EO70" s="405"/>
      <c r="EP70" s="316"/>
      <c r="EQ70" s="316"/>
      <c r="ER70" s="316"/>
      <c r="ES70" s="316"/>
      <c r="ET70" s="316"/>
      <c r="EU70" s="316"/>
      <c r="EV70" s="316"/>
      <c r="EW70" s="316"/>
      <c r="EX70" s="316"/>
      <c r="EY70" s="316"/>
      <c r="EZ70" s="317"/>
    </row>
    <row r="71" spans="3:156" s="246" customFormat="1" ht="15" customHeight="1" outlineLevel="1">
      <c r="C71" s="224"/>
      <c r="D71" s="256">
        <v>5</v>
      </c>
      <c r="E71" s="257" t="s">
        <v>488</v>
      </c>
      <c r="G71" s="979"/>
      <c r="H71" s="991"/>
      <c r="J71" s="245"/>
      <c r="K71" s="947"/>
      <c r="L71" s="947"/>
      <c r="M71" s="947"/>
      <c r="O71" s="245"/>
      <c r="P71" s="245"/>
      <c r="Q71" s="245"/>
      <c r="S71" s="259"/>
      <c r="T71" s="256"/>
      <c r="U71" s="256"/>
      <c r="AH71" s="260"/>
      <c r="AI71" s="260"/>
      <c r="AJ71" s="316"/>
      <c r="AK71" s="405"/>
      <c r="AL71" s="316"/>
      <c r="AM71" s="316"/>
      <c r="AN71" s="316"/>
      <c r="AO71" s="316"/>
      <c r="AP71" s="316"/>
      <c r="AQ71" s="316"/>
      <c r="AR71" s="316"/>
      <c r="AS71" s="316"/>
      <c r="AT71" s="316"/>
      <c r="AU71" s="316"/>
      <c r="AV71" s="317"/>
      <c r="AW71" s="405"/>
      <c r="AX71" s="316"/>
      <c r="AY71" s="316"/>
      <c r="AZ71" s="316"/>
      <c r="BA71" s="316"/>
      <c r="BB71" s="316"/>
      <c r="BC71" s="316"/>
      <c r="BD71" s="316"/>
      <c r="BE71" s="316"/>
      <c r="BF71" s="316"/>
      <c r="BG71" s="316"/>
      <c r="BH71" s="317"/>
      <c r="BI71" s="405"/>
      <c r="BJ71" s="316"/>
      <c r="BK71" s="316"/>
      <c r="BL71" s="316"/>
      <c r="BM71" s="316"/>
      <c r="BN71" s="316"/>
      <c r="BO71" s="316"/>
      <c r="BP71" s="316"/>
      <c r="BQ71" s="316"/>
      <c r="BR71" s="316"/>
      <c r="BS71" s="316"/>
      <c r="BT71" s="317"/>
      <c r="BU71" s="405"/>
      <c r="BV71" s="316"/>
      <c r="BW71" s="316"/>
      <c r="BX71" s="316"/>
      <c r="BY71" s="316"/>
      <c r="BZ71" s="316"/>
      <c r="CA71" s="316"/>
      <c r="CB71" s="316"/>
      <c r="CC71" s="316"/>
      <c r="CD71" s="316"/>
      <c r="CE71" s="316"/>
      <c r="CF71" s="317"/>
      <c r="CG71" s="405"/>
      <c r="CH71" s="316"/>
      <c r="CI71" s="316"/>
      <c r="CJ71" s="316"/>
      <c r="CK71" s="316"/>
      <c r="CL71" s="316"/>
      <c r="CM71" s="316"/>
      <c r="CN71" s="316"/>
      <c r="CO71" s="316"/>
      <c r="CP71" s="316"/>
      <c r="CQ71" s="316"/>
      <c r="CR71" s="317"/>
      <c r="CS71" s="405"/>
      <c r="CT71" s="316"/>
      <c r="CU71" s="316"/>
      <c r="CV71" s="316"/>
      <c r="CW71" s="316"/>
      <c r="CX71" s="316"/>
      <c r="CY71" s="316"/>
      <c r="CZ71" s="316"/>
      <c r="DA71" s="316"/>
      <c r="DB71" s="316"/>
      <c r="DC71" s="316"/>
      <c r="DD71" s="317"/>
      <c r="DE71" s="405"/>
      <c r="DF71" s="316"/>
      <c r="DG71" s="316"/>
      <c r="DH71" s="316"/>
      <c r="DI71" s="316"/>
      <c r="DJ71" s="316"/>
      <c r="DK71" s="316"/>
      <c r="DL71" s="316"/>
      <c r="DM71" s="316"/>
      <c r="DN71" s="316"/>
      <c r="DO71" s="316"/>
      <c r="DP71" s="317"/>
      <c r="DQ71" s="405"/>
      <c r="DR71" s="316"/>
      <c r="DS71" s="316"/>
      <c r="DT71" s="316"/>
      <c r="DU71" s="316"/>
      <c r="DV71" s="316"/>
      <c r="DW71" s="316"/>
      <c r="DX71" s="316"/>
      <c r="DY71" s="316"/>
      <c r="DZ71" s="316"/>
      <c r="EA71" s="316"/>
      <c r="EB71" s="317"/>
      <c r="EC71" s="405"/>
      <c r="ED71" s="316"/>
      <c r="EE71" s="316"/>
      <c r="EF71" s="316"/>
      <c r="EG71" s="316"/>
      <c r="EH71" s="316"/>
      <c r="EI71" s="316"/>
      <c r="EJ71" s="316"/>
      <c r="EK71" s="316"/>
      <c r="EL71" s="316"/>
      <c r="EM71" s="316"/>
      <c r="EN71" s="317"/>
      <c r="EO71" s="405"/>
      <c r="EP71" s="316"/>
      <c r="EQ71" s="316"/>
      <c r="ER71" s="316"/>
      <c r="ES71" s="316"/>
      <c r="ET71" s="316"/>
      <c r="EU71" s="316"/>
      <c r="EV71" s="316"/>
      <c r="EW71" s="316"/>
      <c r="EX71" s="316"/>
      <c r="EY71" s="316"/>
      <c r="EZ71" s="317"/>
    </row>
    <row r="72" spans="3:156" s="246" customFormat="1" ht="6" customHeight="1" outlineLevel="1">
      <c r="C72" s="224"/>
      <c r="D72" s="256"/>
      <c r="G72" s="979"/>
      <c r="H72" s="991"/>
      <c r="J72" s="245"/>
      <c r="K72" s="947"/>
      <c r="L72" s="947"/>
      <c r="M72" s="947"/>
      <c r="O72" s="245"/>
      <c r="P72" s="245"/>
      <c r="Q72" s="245"/>
      <c r="S72" s="259"/>
      <c r="T72" s="256"/>
      <c r="U72" s="256"/>
      <c r="AH72" s="260"/>
      <c r="AI72" s="260"/>
      <c r="AJ72" s="316"/>
      <c r="AK72" s="405"/>
      <c r="AL72" s="316"/>
      <c r="AM72" s="316"/>
      <c r="AN72" s="316"/>
      <c r="AO72" s="316"/>
      <c r="AP72" s="316"/>
      <c r="AQ72" s="316"/>
      <c r="AR72" s="316"/>
      <c r="AS72" s="316"/>
      <c r="AT72" s="316"/>
      <c r="AU72" s="316"/>
      <c r="AV72" s="317"/>
      <c r="AW72" s="405"/>
      <c r="AX72" s="316"/>
      <c r="AY72" s="316"/>
      <c r="AZ72" s="316"/>
      <c r="BA72" s="316"/>
      <c r="BB72" s="316"/>
      <c r="BC72" s="316"/>
      <c r="BD72" s="316"/>
      <c r="BE72" s="316"/>
      <c r="BF72" s="316"/>
      <c r="BG72" s="316"/>
      <c r="BH72" s="317"/>
      <c r="BI72" s="405"/>
      <c r="BJ72" s="316"/>
      <c r="BK72" s="316"/>
      <c r="BL72" s="316"/>
      <c r="BM72" s="316"/>
      <c r="BN72" s="316"/>
      <c r="BO72" s="316"/>
      <c r="BP72" s="316"/>
      <c r="BQ72" s="316"/>
      <c r="BR72" s="316"/>
      <c r="BS72" s="316"/>
      <c r="BT72" s="317"/>
      <c r="BU72" s="405"/>
      <c r="BV72" s="316"/>
      <c r="BW72" s="316"/>
      <c r="BX72" s="316"/>
      <c r="BY72" s="316"/>
      <c r="BZ72" s="316"/>
      <c r="CA72" s="316"/>
      <c r="CB72" s="316"/>
      <c r="CC72" s="316"/>
      <c r="CD72" s="316"/>
      <c r="CE72" s="316"/>
      <c r="CF72" s="317"/>
      <c r="CG72" s="405"/>
      <c r="CH72" s="316"/>
      <c r="CI72" s="316"/>
      <c r="CJ72" s="316"/>
      <c r="CK72" s="316"/>
      <c r="CL72" s="316"/>
      <c r="CM72" s="316"/>
      <c r="CN72" s="316"/>
      <c r="CO72" s="316"/>
      <c r="CP72" s="316"/>
      <c r="CQ72" s="316"/>
      <c r="CR72" s="317"/>
      <c r="CS72" s="405"/>
      <c r="CT72" s="316"/>
      <c r="CU72" s="316"/>
      <c r="CV72" s="316"/>
      <c r="CW72" s="316"/>
      <c r="CX72" s="316"/>
      <c r="CY72" s="316"/>
      <c r="CZ72" s="316"/>
      <c r="DA72" s="316"/>
      <c r="DB72" s="316"/>
      <c r="DC72" s="316"/>
      <c r="DD72" s="317"/>
      <c r="DE72" s="405"/>
      <c r="DF72" s="316"/>
      <c r="DG72" s="316"/>
      <c r="DH72" s="316"/>
      <c r="DI72" s="316"/>
      <c r="DJ72" s="316"/>
      <c r="DK72" s="316"/>
      <c r="DL72" s="316"/>
      <c r="DM72" s="316"/>
      <c r="DN72" s="316"/>
      <c r="DO72" s="316"/>
      <c r="DP72" s="317"/>
      <c r="DQ72" s="405"/>
      <c r="DR72" s="316"/>
      <c r="DS72" s="316"/>
      <c r="DT72" s="316"/>
      <c r="DU72" s="316"/>
      <c r="DV72" s="316"/>
      <c r="DW72" s="316"/>
      <c r="DX72" s="316"/>
      <c r="DY72" s="316"/>
      <c r="DZ72" s="316"/>
      <c r="EA72" s="316"/>
      <c r="EB72" s="317"/>
      <c r="EC72" s="405"/>
      <c r="ED72" s="316"/>
      <c r="EE72" s="316"/>
      <c r="EF72" s="316"/>
      <c r="EG72" s="316"/>
      <c r="EH72" s="316"/>
      <c r="EI72" s="316"/>
      <c r="EJ72" s="316"/>
      <c r="EK72" s="316"/>
      <c r="EL72" s="316"/>
      <c r="EM72" s="316"/>
      <c r="EN72" s="317"/>
      <c r="EO72" s="405"/>
      <c r="EP72" s="316"/>
      <c r="EQ72" s="316"/>
      <c r="ER72" s="316"/>
      <c r="ES72" s="316"/>
      <c r="ET72" s="316"/>
      <c r="EU72" s="316"/>
      <c r="EV72" s="316"/>
      <c r="EW72" s="316"/>
      <c r="EX72" s="316"/>
      <c r="EY72" s="316"/>
      <c r="EZ72" s="317"/>
    </row>
    <row r="73" spans="3:156" s="246" customFormat="1" ht="17.5" outlineLevel="1">
      <c r="C73" s="224"/>
      <c r="D73" s="256"/>
      <c r="E73" s="289">
        <f t="shared" ref="E73:E78" ca="1" si="72">OFFSET(E73,-1,0)+1</f>
        <v>1</v>
      </c>
      <c r="F73" s="844" t="s">
        <v>489</v>
      </c>
      <c r="G73" s="977">
        <f t="shared" ref="G73:G78" si="73">H73*J73</f>
        <v>11411195.4</v>
      </c>
      <c r="H73" s="996">
        <v>11411195.4</v>
      </c>
      <c r="I73" s="286" t="s">
        <v>413</v>
      </c>
      <c r="J73" s="306">
        <f t="shared" ref="J73:J79" si="74">INDEX(FACTOR_VALUES,MATCH(I73,FACTOR_NAMES,0),1)</f>
        <v>1</v>
      </c>
      <c r="K73" s="949">
        <f t="shared" ref="K73:K78" si="75">+$G73/Beds</f>
        <v>9191.7713698612442</v>
      </c>
      <c r="L73" s="956">
        <f t="shared" ref="L73:L101" si="76">+$G73/$H$15</f>
        <v>15.057863643621268</v>
      </c>
      <c r="M73" s="956">
        <f t="shared" ref="M73:M101" si="77">+$G73/$H$16</f>
        <v>26.617205836044924</v>
      </c>
      <c r="N73" s="285">
        <f t="shared" ref="N73:N79" si="78">EOMONTH($M$7,O73-2)+1</f>
        <v>46784</v>
      </c>
      <c r="O73" s="307">
        <f t="shared" ref="O73:O79" si="79">$N$8</f>
        <v>2</v>
      </c>
      <c r="P73" s="307">
        <f t="shared" ref="P73:P79" si="80">$O$8</f>
        <v>30</v>
      </c>
      <c r="Q73" s="306">
        <f t="shared" ref="Q73:Q79" si="81">O73-1+P73</f>
        <v>31</v>
      </c>
      <c r="R73" s="286" t="s">
        <v>484</v>
      </c>
      <c r="S73" s="845"/>
      <c r="T73" s="256"/>
      <c r="U73" s="380">
        <f t="shared" ref="U73:U79" si="82">+P73</f>
        <v>30</v>
      </c>
      <c r="V73" s="302" t="str">
        <f t="shared" ref="V73:V79" si="83">+R73</f>
        <v>Curve-End</v>
      </c>
      <c r="W73" s="302">
        <f t="shared" ref="W73:W79" si="84">INT(U73*AB73)+O73-1</f>
        <v>23</v>
      </c>
      <c r="X73" s="302">
        <f t="shared" ref="X73:X79" si="85">(U73-INT(U73*(1-AB73)))+O73-1</f>
        <v>24</v>
      </c>
      <c r="Y73" s="381">
        <f t="shared" ref="Y73:Y79" si="86">(AB73-(W73-O73+1)/U73)*(AF73+AE73*(2*(W73-O73+1)/U73+(AB73-(W73-O73+1)/U73)))+((X73-O73+1)/U73-AB73)*(AH73+AG73*(2*AB73+((X73-O73+1)/U73-AB73)))</f>
        <v>4.6984126984127128E-2</v>
      </c>
      <c r="Z73" s="302">
        <f t="shared" ref="Z73:Z79" si="87">IF(V73="curve-front",1,IF(V73="curve-end",3,2))</f>
        <v>3</v>
      </c>
      <c r="AA73" s="302">
        <f t="shared" ref="AA73:AA79" si="88">IF(OR(V73="curve-front",V73="curve-mid",V73="curve-end"),2.5,1)</f>
        <v>2.5</v>
      </c>
      <c r="AB73" s="302">
        <f t="shared" ref="AB73:AB79" si="89">Z73/4</f>
        <v>0.75</v>
      </c>
      <c r="AC73" s="302">
        <f t="shared" ref="AC73:AC79" si="90">AA73-1</f>
        <v>1.5</v>
      </c>
      <c r="AD73" s="302">
        <f t="shared" ref="AD73:AD79" si="91">1/U73</f>
        <v>3.3333333333333333E-2</v>
      </c>
      <c r="AE73" s="302">
        <f t="shared" ref="AE73:AE79" si="92">AC73/(AB73*(2+AC73))</f>
        <v>0.5714285714285714</v>
      </c>
      <c r="AF73" s="302">
        <f t="shared" ref="AF73:AF79" si="93">2/(2+AC73)</f>
        <v>0.5714285714285714</v>
      </c>
      <c r="AG73" s="302">
        <f t="shared" ref="AG73:AG79" si="94">-AC73/(2+AC73)/(1-AB73)</f>
        <v>-1.7142857142857142</v>
      </c>
      <c r="AH73" s="382">
        <f t="shared" ref="AH73:AH79" si="95">2*(1-AB73+AC73)/(2+AC73)/(1-AB73)</f>
        <v>4</v>
      </c>
      <c r="AI73" s="260"/>
      <c r="AJ73" s="284">
        <f t="shared" ref="AJ73:BO73" si="96">IF(AND(AJ$1&gt;=$O73,AJ$1&lt;=$Q73),$G73*IF(AJ$1&lt;=$W73,$AD73*($AF73+$AE73*(2*INT((AJ$1-$O73))/$U73+$AD73)),IF(AJ$1&lt;=$X73,$Y73,IF(AJ$1&lt;=$U73+$O73,$AD73*($AH73+$AG73*(2*INT((AJ$1-$O73))/$U73+$AD73)),0))),0)</f>
        <v>0</v>
      </c>
      <c r="AK73" s="309">
        <f t="shared" si="96"/>
        <v>0</v>
      </c>
      <c r="AL73" s="284">
        <f t="shared" si="96"/>
        <v>224601.30628571429</v>
      </c>
      <c r="AM73" s="284">
        <f t="shared" si="96"/>
        <v>239091.71314285713</v>
      </c>
      <c r="AN73" s="284">
        <f t="shared" si="96"/>
        <v>253582.11999999997</v>
      </c>
      <c r="AO73" s="284">
        <f t="shared" si="96"/>
        <v>268072.52685714286</v>
      </c>
      <c r="AP73" s="284">
        <f t="shared" si="96"/>
        <v>282562.93371428567</v>
      </c>
      <c r="AQ73" s="284">
        <f t="shared" si="96"/>
        <v>297053.34057142853</v>
      </c>
      <c r="AR73" s="284">
        <f t="shared" si="96"/>
        <v>311543.7474285714</v>
      </c>
      <c r="AS73" s="284">
        <f t="shared" si="96"/>
        <v>326034.15428571426</v>
      </c>
      <c r="AT73" s="284">
        <f t="shared" si="96"/>
        <v>340524.56114285713</v>
      </c>
      <c r="AU73" s="284">
        <f t="shared" si="96"/>
        <v>355014.96799999994</v>
      </c>
      <c r="AV73" s="383">
        <f t="shared" si="96"/>
        <v>369505.37485714286</v>
      </c>
      <c r="AW73" s="309">
        <f t="shared" si="96"/>
        <v>383995.78171428567</v>
      </c>
      <c r="AX73" s="284">
        <f t="shared" si="96"/>
        <v>398486.18857142853</v>
      </c>
      <c r="AY73" s="284">
        <f t="shared" si="96"/>
        <v>412976.59542857145</v>
      </c>
      <c r="AZ73" s="284">
        <f t="shared" si="96"/>
        <v>427467.00228571426</v>
      </c>
      <c r="BA73" s="284">
        <f t="shared" si="96"/>
        <v>441957.40914285713</v>
      </c>
      <c r="BB73" s="284">
        <f t="shared" si="96"/>
        <v>456447.81600000005</v>
      </c>
      <c r="BC73" s="284">
        <f t="shared" si="96"/>
        <v>470938.22285714286</v>
      </c>
      <c r="BD73" s="284">
        <f t="shared" si="96"/>
        <v>485428.62971428572</v>
      </c>
      <c r="BE73" s="284">
        <f t="shared" si="96"/>
        <v>499919.03657142865</v>
      </c>
      <c r="BF73" s="284">
        <f t="shared" si="96"/>
        <v>514409.44342857145</v>
      </c>
      <c r="BG73" s="284">
        <f t="shared" si="96"/>
        <v>528899.85028571426</v>
      </c>
      <c r="BH73" s="383">
        <f t="shared" si="96"/>
        <v>536145.05371428735</v>
      </c>
      <c r="BI73" s="309">
        <f t="shared" si="96"/>
        <v>499919.03657142847</v>
      </c>
      <c r="BJ73" s="284">
        <f t="shared" si="96"/>
        <v>456447.81599999993</v>
      </c>
      <c r="BK73" s="284">
        <f t="shared" si="96"/>
        <v>412976.59542857134</v>
      </c>
      <c r="BL73" s="284">
        <f t="shared" si="96"/>
        <v>369505.37485714292</v>
      </c>
      <c r="BM73" s="284">
        <f t="shared" si="96"/>
        <v>326034.15428571432</v>
      </c>
      <c r="BN73" s="284">
        <f t="shared" si="96"/>
        <v>282562.93371428573</v>
      </c>
      <c r="BO73" s="284">
        <f t="shared" si="96"/>
        <v>239091.71314285713</v>
      </c>
      <c r="BP73" s="284">
        <f t="shared" ref="BP73:CU73" si="97">IF(AND(BP$1&gt;=$O73,BP$1&lt;=$Q73),$G73*IF(BP$1&lt;=$W73,$AD73*($AF73+$AE73*(2*INT((BP$1-$O73))/$U73+$AD73)),IF(BP$1&lt;=$X73,$Y73,IF(BP$1&lt;=$U73+$O73,$AD73*($AH73+$AG73*(2*INT((BP$1-$O73))/$U73+$AD73)),0))),0)</f>
        <v>0</v>
      </c>
      <c r="BQ73" s="284">
        <f t="shared" si="97"/>
        <v>0</v>
      </c>
      <c r="BR73" s="284">
        <f t="shared" si="97"/>
        <v>0</v>
      </c>
      <c r="BS73" s="284">
        <f t="shared" si="97"/>
        <v>0</v>
      </c>
      <c r="BT73" s="383">
        <f t="shared" si="97"/>
        <v>0</v>
      </c>
      <c r="BU73" s="309">
        <f t="shared" si="97"/>
        <v>0</v>
      </c>
      <c r="BV73" s="284">
        <f t="shared" si="97"/>
        <v>0</v>
      </c>
      <c r="BW73" s="284">
        <f t="shared" si="97"/>
        <v>0</v>
      </c>
      <c r="BX73" s="284">
        <f t="shared" si="97"/>
        <v>0</v>
      </c>
      <c r="BY73" s="284">
        <f t="shared" si="97"/>
        <v>0</v>
      </c>
      <c r="BZ73" s="284">
        <f t="shared" si="97"/>
        <v>0</v>
      </c>
      <c r="CA73" s="284">
        <f t="shared" si="97"/>
        <v>0</v>
      </c>
      <c r="CB73" s="284">
        <f t="shared" si="97"/>
        <v>0</v>
      </c>
      <c r="CC73" s="284">
        <f t="shared" si="97"/>
        <v>0</v>
      </c>
      <c r="CD73" s="284">
        <f t="shared" si="97"/>
        <v>0</v>
      </c>
      <c r="CE73" s="284">
        <f t="shared" si="97"/>
        <v>0</v>
      </c>
      <c r="CF73" s="383">
        <f t="shared" si="97"/>
        <v>0</v>
      </c>
      <c r="CG73" s="309">
        <f t="shared" si="97"/>
        <v>0</v>
      </c>
      <c r="CH73" s="284">
        <f t="shared" si="97"/>
        <v>0</v>
      </c>
      <c r="CI73" s="284">
        <f t="shared" si="97"/>
        <v>0</v>
      </c>
      <c r="CJ73" s="284">
        <f t="shared" si="97"/>
        <v>0</v>
      </c>
      <c r="CK73" s="284">
        <f t="shared" si="97"/>
        <v>0</v>
      </c>
      <c r="CL73" s="284">
        <f t="shared" si="97"/>
        <v>0</v>
      </c>
      <c r="CM73" s="284">
        <f t="shared" si="97"/>
        <v>0</v>
      </c>
      <c r="CN73" s="284">
        <f t="shared" si="97"/>
        <v>0</v>
      </c>
      <c r="CO73" s="284">
        <f t="shared" si="97"/>
        <v>0</v>
      </c>
      <c r="CP73" s="284">
        <f t="shared" si="97"/>
        <v>0</v>
      </c>
      <c r="CQ73" s="284">
        <f t="shared" si="97"/>
        <v>0</v>
      </c>
      <c r="CR73" s="383">
        <f t="shared" si="97"/>
        <v>0</v>
      </c>
      <c r="CS73" s="309">
        <f t="shared" si="97"/>
        <v>0</v>
      </c>
      <c r="CT73" s="284">
        <f t="shared" si="97"/>
        <v>0</v>
      </c>
      <c r="CU73" s="284">
        <f t="shared" si="97"/>
        <v>0</v>
      </c>
      <c r="CV73" s="284">
        <f t="shared" ref="CV73:EA73" si="98">IF(AND(CV$1&gt;=$O73,CV$1&lt;=$Q73),$G73*IF(CV$1&lt;=$W73,$AD73*($AF73+$AE73*(2*INT((CV$1-$O73))/$U73+$AD73)),IF(CV$1&lt;=$X73,$Y73,IF(CV$1&lt;=$U73+$O73,$AD73*($AH73+$AG73*(2*INT((CV$1-$O73))/$U73+$AD73)),0))),0)</f>
        <v>0</v>
      </c>
      <c r="CW73" s="284">
        <f t="shared" si="98"/>
        <v>0</v>
      </c>
      <c r="CX73" s="284">
        <f t="shared" si="98"/>
        <v>0</v>
      </c>
      <c r="CY73" s="284">
        <f t="shared" si="98"/>
        <v>0</v>
      </c>
      <c r="CZ73" s="284">
        <f t="shared" si="98"/>
        <v>0</v>
      </c>
      <c r="DA73" s="284">
        <f t="shared" si="98"/>
        <v>0</v>
      </c>
      <c r="DB73" s="284">
        <f t="shared" si="98"/>
        <v>0</v>
      </c>
      <c r="DC73" s="284">
        <f t="shared" si="98"/>
        <v>0</v>
      </c>
      <c r="DD73" s="383">
        <f t="shared" si="98"/>
        <v>0</v>
      </c>
      <c r="DE73" s="309">
        <f t="shared" si="98"/>
        <v>0</v>
      </c>
      <c r="DF73" s="284">
        <f t="shared" si="98"/>
        <v>0</v>
      </c>
      <c r="DG73" s="284">
        <f t="shared" si="98"/>
        <v>0</v>
      </c>
      <c r="DH73" s="284">
        <f t="shared" si="98"/>
        <v>0</v>
      </c>
      <c r="DI73" s="284">
        <f t="shared" si="98"/>
        <v>0</v>
      </c>
      <c r="DJ73" s="284">
        <f t="shared" si="98"/>
        <v>0</v>
      </c>
      <c r="DK73" s="284">
        <f t="shared" si="98"/>
        <v>0</v>
      </c>
      <c r="DL73" s="284">
        <f t="shared" si="98"/>
        <v>0</v>
      </c>
      <c r="DM73" s="284">
        <f t="shared" si="98"/>
        <v>0</v>
      </c>
      <c r="DN73" s="284">
        <f t="shared" si="98"/>
        <v>0</v>
      </c>
      <c r="DO73" s="284">
        <f t="shared" si="98"/>
        <v>0</v>
      </c>
      <c r="DP73" s="383">
        <f t="shared" si="98"/>
        <v>0</v>
      </c>
      <c r="DQ73" s="309">
        <f t="shared" si="98"/>
        <v>0</v>
      </c>
      <c r="DR73" s="284">
        <f t="shared" si="98"/>
        <v>0</v>
      </c>
      <c r="DS73" s="284">
        <f t="shared" si="98"/>
        <v>0</v>
      </c>
      <c r="DT73" s="284">
        <f t="shared" si="98"/>
        <v>0</v>
      </c>
      <c r="DU73" s="284">
        <f t="shared" si="98"/>
        <v>0</v>
      </c>
      <c r="DV73" s="284">
        <f t="shared" si="98"/>
        <v>0</v>
      </c>
      <c r="DW73" s="284">
        <f t="shared" si="98"/>
        <v>0</v>
      </c>
      <c r="DX73" s="284">
        <f t="shared" si="98"/>
        <v>0</v>
      </c>
      <c r="DY73" s="284">
        <f t="shared" si="98"/>
        <v>0</v>
      </c>
      <c r="DZ73" s="284">
        <f t="shared" si="98"/>
        <v>0</v>
      </c>
      <c r="EA73" s="284">
        <f t="shared" si="98"/>
        <v>0</v>
      </c>
      <c r="EB73" s="383">
        <f t="shared" ref="EB73:EZ73" si="99">IF(AND(EB$1&gt;=$O73,EB$1&lt;=$Q73),$G73*IF(EB$1&lt;=$W73,$AD73*($AF73+$AE73*(2*INT((EB$1-$O73))/$U73+$AD73)),IF(EB$1&lt;=$X73,$Y73,IF(EB$1&lt;=$U73+$O73,$AD73*($AH73+$AG73*(2*INT((EB$1-$O73))/$U73+$AD73)),0))),0)</f>
        <v>0</v>
      </c>
      <c r="EC73" s="309">
        <f t="shared" si="99"/>
        <v>0</v>
      </c>
      <c r="ED73" s="284">
        <f t="shared" si="99"/>
        <v>0</v>
      </c>
      <c r="EE73" s="284">
        <f t="shared" si="99"/>
        <v>0</v>
      </c>
      <c r="EF73" s="284">
        <f t="shared" si="99"/>
        <v>0</v>
      </c>
      <c r="EG73" s="284">
        <f t="shared" si="99"/>
        <v>0</v>
      </c>
      <c r="EH73" s="284">
        <f t="shared" si="99"/>
        <v>0</v>
      </c>
      <c r="EI73" s="284">
        <f t="shared" si="99"/>
        <v>0</v>
      </c>
      <c r="EJ73" s="284">
        <f t="shared" si="99"/>
        <v>0</v>
      </c>
      <c r="EK73" s="284">
        <f t="shared" si="99"/>
        <v>0</v>
      </c>
      <c r="EL73" s="284">
        <f t="shared" si="99"/>
        <v>0</v>
      </c>
      <c r="EM73" s="284">
        <f t="shared" si="99"/>
        <v>0</v>
      </c>
      <c r="EN73" s="383">
        <f t="shared" si="99"/>
        <v>0</v>
      </c>
      <c r="EO73" s="309">
        <f t="shared" si="99"/>
        <v>0</v>
      </c>
      <c r="EP73" s="284">
        <f t="shared" si="99"/>
        <v>0</v>
      </c>
      <c r="EQ73" s="284">
        <f t="shared" si="99"/>
        <v>0</v>
      </c>
      <c r="ER73" s="284">
        <f t="shared" si="99"/>
        <v>0</v>
      </c>
      <c r="ES73" s="284">
        <f t="shared" si="99"/>
        <v>0</v>
      </c>
      <c r="ET73" s="284">
        <f t="shared" si="99"/>
        <v>0</v>
      </c>
      <c r="EU73" s="284">
        <f t="shared" si="99"/>
        <v>0</v>
      </c>
      <c r="EV73" s="284">
        <f t="shared" si="99"/>
        <v>0</v>
      </c>
      <c r="EW73" s="284">
        <f t="shared" si="99"/>
        <v>0</v>
      </c>
      <c r="EX73" s="284">
        <f t="shared" si="99"/>
        <v>0</v>
      </c>
      <c r="EY73" s="284">
        <f t="shared" si="99"/>
        <v>0</v>
      </c>
      <c r="EZ73" s="383">
        <f t="shared" si="99"/>
        <v>0</v>
      </c>
    </row>
    <row r="74" spans="3:156" s="246" customFormat="1" ht="17.5" outlineLevel="1">
      <c r="C74" s="224"/>
      <c r="D74" s="256"/>
      <c r="E74" s="289">
        <f t="shared" ca="1" si="72"/>
        <v>2</v>
      </c>
      <c r="F74" s="844" t="s">
        <v>490</v>
      </c>
      <c r="G74" s="977">
        <f t="shared" si="73"/>
        <v>113489794</v>
      </c>
      <c r="H74" s="996">
        <v>113489794</v>
      </c>
      <c r="I74" s="286" t="s">
        <v>413</v>
      </c>
      <c r="J74" s="306">
        <f t="shared" si="74"/>
        <v>1</v>
      </c>
      <c r="K74" s="949">
        <f t="shared" si="75"/>
        <v>91416.560903045305</v>
      </c>
      <c r="L74" s="956">
        <f t="shared" si="76"/>
        <v>149.75765317231068</v>
      </c>
      <c r="M74" s="956">
        <f t="shared" si="77"/>
        <v>264.72083785265272</v>
      </c>
      <c r="N74" s="285">
        <f t="shared" si="78"/>
        <v>46784</v>
      </c>
      <c r="O74" s="307">
        <f t="shared" si="79"/>
        <v>2</v>
      </c>
      <c r="P74" s="307">
        <f t="shared" si="80"/>
        <v>30</v>
      </c>
      <c r="Q74" s="306">
        <f t="shared" si="81"/>
        <v>31</v>
      </c>
      <c r="R74" s="286" t="s">
        <v>484</v>
      </c>
      <c r="S74" s="845"/>
      <c r="T74" s="256"/>
      <c r="U74" s="380">
        <f t="shared" si="82"/>
        <v>30</v>
      </c>
      <c r="V74" s="302" t="str">
        <f t="shared" si="83"/>
        <v>Curve-End</v>
      </c>
      <c r="W74" s="302">
        <f t="shared" si="84"/>
        <v>23</v>
      </c>
      <c r="X74" s="302">
        <f t="shared" si="85"/>
        <v>24</v>
      </c>
      <c r="Y74" s="381">
        <f t="shared" si="86"/>
        <v>4.6984126984127128E-2</v>
      </c>
      <c r="Z74" s="302">
        <f t="shared" si="87"/>
        <v>3</v>
      </c>
      <c r="AA74" s="302">
        <f t="shared" si="88"/>
        <v>2.5</v>
      </c>
      <c r="AB74" s="302">
        <f t="shared" si="89"/>
        <v>0.75</v>
      </c>
      <c r="AC74" s="302">
        <f t="shared" si="90"/>
        <v>1.5</v>
      </c>
      <c r="AD74" s="302">
        <f t="shared" si="91"/>
        <v>3.3333333333333333E-2</v>
      </c>
      <c r="AE74" s="302">
        <f t="shared" si="92"/>
        <v>0.5714285714285714</v>
      </c>
      <c r="AF74" s="302">
        <f t="shared" si="93"/>
        <v>0.5714285714285714</v>
      </c>
      <c r="AG74" s="302">
        <f t="shared" si="94"/>
        <v>-1.7142857142857142</v>
      </c>
      <c r="AH74" s="382">
        <f t="shared" si="95"/>
        <v>4</v>
      </c>
      <c r="AI74" s="260"/>
      <c r="AJ74" s="284">
        <f t="shared" ref="AJ74:AJ79" si="100">IF(AND(AJ$1&gt;=$O74,AJ$1&lt;=$Q74),$G74*IF(AJ$1&lt;=$W74,$AD74*($AF74+$AE74*(2*INT((AJ$1-$O74))/$U74+$AD74)),IF(AJ$1&lt;=$X74,$Y74,IF(AJ$1&lt;=$U74+$O74,$AD74*($AH74+$AG74*(2*INT((AJ$1-$O74))/$U74+$AD74)),0))),0)</f>
        <v>0</v>
      </c>
      <c r="AK74" s="309">
        <f t="shared" ref="AK74:AT79" si="101">IF(AND(AK$1&gt;=$O74,AK$1&lt;=$Q74),$G74*IF(AK$1&lt;=$W74,$AD74*($AF74+$AE74*(2*INT((AK$1-$O74))/$U74+$AD74)),IF(AK$1&lt;=$X74,$Y74,IF(AK$1&lt;=$U74+$O74,$AD74*($AH74+$AG74*(2*INT((AK$1-$O74))/$U74+$AD74)),0))),0)</f>
        <v>0</v>
      </c>
      <c r="AL74" s="284">
        <f t="shared" si="101"/>
        <v>2233767.3739682538</v>
      </c>
      <c r="AM74" s="284">
        <f t="shared" si="101"/>
        <v>2377881.398095238</v>
      </c>
      <c r="AN74" s="284">
        <f t="shared" si="101"/>
        <v>2521995.4222222217</v>
      </c>
      <c r="AO74" s="284">
        <f t="shared" si="101"/>
        <v>2666109.4463492064</v>
      </c>
      <c r="AP74" s="284">
        <f t="shared" si="101"/>
        <v>2810223.4704761901</v>
      </c>
      <c r="AQ74" s="284">
        <f t="shared" si="101"/>
        <v>2954337.4946031743</v>
      </c>
      <c r="AR74" s="284">
        <f t="shared" si="101"/>
        <v>3098451.5187301585</v>
      </c>
      <c r="AS74" s="284">
        <f t="shared" si="101"/>
        <v>3242565.5428571426</v>
      </c>
      <c r="AT74" s="284">
        <f t="shared" si="101"/>
        <v>3386679.5669841268</v>
      </c>
      <c r="AU74" s="284">
        <f t="shared" ref="AU74:BD79" si="102">IF(AND(AU$1&gt;=$O74,AU$1&lt;=$Q74),$G74*IF(AU$1&lt;=$W74,$AD74*($AF74+$AE74*(2*INT((AU$1-$O74))/$U74+$AD74)),IF(AU$1&lt;=$X74,$Y74,IF(AU$1&lt;=$U74+$O74,$AD74*($AH74+$AG74*(2*INT((AU$1-$O74))/$U74+$AD74)),0))),0)</f>
        <v>3530793.5911111105</v>
      </c>
      <c r="AV74" s="383">
        <f t="shared" si="102"/>
        <v>3674907.6152380952</v>
      </c>
      <c r="AW74" s="309">
        <f t="shared" si="102"/>
        <v>3819021.6393650789</v>
      </c>
      <c r="AX74" s="284">
        <f t="shared" si="102"/>
        <v>3963135.6634920626</v>
      </c>
      <c r="AY74" s="284">
        <f t="shared" si="102"/>
        <v>4107249.6876190477</v>
      </c>
      <c r="AZ74" s="284">
        <f t="shared" si="102"/>
        <v>4251363.7117460314</v>
      </c>
      <c r="BA74" s="284">
        <f t="shared" si="102"/>
        <v>4395477.7358730156</v>
      </c>
      <c r="BB74" s="284">
        <f t="shared" si="102"/>
        <v>4539591.76</v>
      </c>
      <c r="BC74" s="284">
        <f t="shared" si="102"/>
        <v>4683705.784126984</v>
      </c>
      <c r="BD74" s="284">
        <f t="shared" si="102"/>
        <v>4827819.8082539681</v>
      </c>
      <c r="BE74" s="284">
        <f t="shared" ref="BE74:BN79" si="103">IF(AND(BE$1&gt;=$O74,BE$1&lt;=$Q74),$G74*IF(BE$1&lt;=$W74,$AD74*($AF74+$AE74*(2*INT((BE$1-$O74))/$U74+$AD74)),IF(BE$1&lt;=$X74,$Y74,IF(BE$1&lt;=$U74+$O74,$AD74*($AH74+$AG74*(2*INT((BE$1-$O74))/$U74+$AD74)),0))),0)</f>
        <v>4971933.8323809523</v>
      </c>
      <c r="BF74" s="284">
        <f t="shared" si="103"/>
        <v>5116047.8565079365</v>
      </c>
      <c r="BG74" s="284">
        <f t="shared" si="103"/>
        <v>5260161.8806349207</v>
      </c>
      <c r="BH74" s="383">
        <f t="shared" si="103"/>
        <v>5332218.8926984286</v>
      </c>
      <c r="BI74" s="309">
        <f t="shared" si="103"/>
        <v>4971933.8323809514</v>
      </c>
      <c r="BJ74" s="284">
        <f t="shared" si="103"/>
        <v>4539591.7599999988</v>
      </c>
      <c r="BK74" s="284">
        <f t="shared" si="103"/>
        <v>4107249.6876190468</v>
      </c>
      <c r="BL74" s="284">
        <f t="shared" si="103"/>
        <v>3674907.6152380956</v>
      </c>
      <c r="BM74" s="284">
        <f t="shared" si="103"/>
        <v>3242565.5428571431</v>
      </c>
      <c r="BN74" s="284">
        <f t="shared" si="103"/>
        <v>2810223.4704761906</v>
      </c>
      <c r="BO74" s="284">
        <f t="shared" ref="BO74:BX79" si="104">IF(AND(BO$1&gt;=$O74,BO$1&lt;=$Q74),$G74*IF(BO$1&lt;=$W74,$AD74*($AF74+$AE74*(2*INT((BO$1-$O74))/$U74+$AD74)),IF(BO$1&lt;=$X74,$Y74,IF(BO$1&lt;=$U74+$O74,$AD74*($AH74+$AG74*(2*INT((BO$1-$O74))/$U74+$AD74)),0))),0)</f>
        <v>2377881.398095238</v>
      </c>
      <c r="BP74" s="284">
        <f t="shared" si="104"/>
        <v>0</v>
      </c>
      <c r="BQ74" s="284">
        <f t="shared" si="104"/>
        <v>0</v>
      </c>
      <c r="BR74" s="284">
        <f t="shared" si="104"/>
        <v>0</v>
      </c>
      <c r="BS74" s="284">
        <f t="shared" si="104"/>
        <v>0</v>
      </c>
      <c r="BT74" s="383">
        <f t="shared" si="104"/>
        <v>0</v>
      </c>
      <c r="BU74" s="309">
        <f t="shared" si="104"/>
        <v>0</v>
      </c>
      <c r="BV74" s="284">
        <f t="shared" si="104"/>
        <v>0</v>
      </c>
      <c r="BW74" s="284">
        <f t="shared" si="104"/>
        <v>0</v>
      </c>
      <c r="BX74" s="284">
        <f t="shared" si="104"/>
        <v>0</v>
      </c>
      <c r="BY74" s="284">
        <f t="shared" ref="BY74:CH79" si="105">IF(AND(BY$1&gt;=$O74,BY$1&lt;=$Q74),$G74*IF(BY$1&lt;=$W74,$AD74*($AF74+$AE74*(2*INT((BY$1-$O74))/$U74+$AD74)),IF(BY$1&lt;=$X74,$Y74,IF(BY$1&lt;=$U74+$O74,$AD74*($AH74+$AG74*(2*INT((BY$1-$O74))/$U74+$AD74)),0))),0)</f>
        <v>0</v>
      </c>
      <c r="BZ74" s="284">
        <f t="shared" si="105"/>
        <v>0</v>
      </c>
      <c r="CA74" s="284">
        <f t="shared" si="105"/>
        <v>0</v>
      </c>
      <c r="CB74" s="284">
        <f t="shared" si="105"/>
        <v>0</v>
      </c>
      <c r="CC74" s="284">
        <f t="shared" si="105"/>
        <v>0</v>
      </c>
      <c r="CD74" s="284">
        <f t="shared" si="105"/>
        <v>0</v>
      </c>
      <c r="CE74" s="284">
        <f t="shared" si="105"/>
        <v>0</v>
      </c>
      <c r="CF74" s="383">
        <f t="shared" si="105"/>
        <v>0</v>
      </c>
      <c r="CG74" s="309">
        <f t="shared" si="105"/>
        <v>0</v>
      </c>
      <c r="CH74" s="284">
        <f t="shared" si="105"/>
        <v>0</v>
      </c>
      <c r="CI74" s="284">
        <f t="shared" ref="CI74:CR79" si="106">IF(AND(CI$1&gt;=$O74,CI$1&lt;=$Q74),$G74*IF(CI$1&lt;=$W74,$AD74*($AF74+$AE74*(2*INT((CI$1-$O74))/$U74+$AD74)),IF(CI$1&lt;=$X74,$Y74,IF(CI$1&lt;=$U74+$O74,$AD74*($AH74+$AG74*(2*INT((CI$1-$O74))/$U74+$AD74)),0))),0)</f>
        <v>0</v>
      </c>
      <c r="CJ74" s="284">
        <f t="shared" si="106"/>
        <v>0</v>
      </c>
      <c r="CK74" s="284">
        <f t="shared" si="106"/>
        <v>0</v>
      </c>
      <c r="CL74" s="284">
        <f t="shared" si="106"/>
        <v>0</v>
      </c>
      <c r="CM74" s="284">
        <f t="shared" si="106"/>
        <v>0</v>
      </c>
      <c r="CN74" s="284">
        <f t="shared" si="106"/>
        <v>0</v>
      </c>
      <c r="CO74" s="284">
        <f t="shared" si="106"/>
        <v>0</v>
      </c>
      <c r="CP74" s="284">
        <f t="shared" si="106"/>
        <v>0</v>
      </c>
      <c r="CQ74" s="284">
        <f t="shared" si="106"/>
        <v>0</v>
      </c>
      <c r="CR74" s="383">
        <f t="shared" si="106"/>
        <v>0</v>
      </c>
      <c r="CS74" s="309">
        <f t="shared" ref="CS74:DB79" si="107">IF(AND(CS$1&gt;=$O74,CS$1&lt;=$Q74),$G74*IF(CS$1&lt;=$W74,$AD74*($AF74+$AE74*(2*INT((CS$1-$O74))/$U74+$AD74)),IF(CS$1&lt;=$X74,$Y74,IF(CS$1&lt;=$U74+$O74,$AD74*($AH74+$AG74*(2*INT((CS$1-$O74))/$U74+$AD74)),0))),0)</f>
        <v>0</v>
      </c>
      <c r="CT74" s="284">
        <f t="shared" si="107"/>
        <v>0</v>
      </c>
      <c r="CU74" s="284">
        <f t="shared" si="107"/>
        <v>0</v>
      </c>
      <c r="CV74" s="284">
        <f t="shared" si="107"/>
        <v>0</v>
      </c>
      <c r="CW74" s="284">
        <f t="shared" si="107"/>
        <v>0</v>
      </c>
      <c r="CX74" s="284">
        <f t="shared" si="107"/>
        <v>0</v>
      </c>
      <c r="CY74" s="284">
        <f t="shared" si="107"/>
        <v>0</v>
      </c>
      <c r="CZ74" s="284">
        <f t="shared" si="107"/>
        <v>0</v>
      </c>
      <c r="DA74" s="284">
        <f t="shared" si="107"/>
        <v>0</v>
      </c>
      <c r="DB74" s="284">
        <f t="shared" si="107"/>
        <v>0</v>
      </c>
      <c r="DC74" s="284">
        <f t="shared" ref="DC74:DL79" si="108">IF(AND(DC$1&gt;=$O74,DC$1&lt;=$Q74),$G74*IF(DC$1&lt;=$W74,$AD74*($AF74+$AE74*(2*INT((DC$1-$O74))/$U74+$AD74)),IF(DC$1&lt;=$X74,$Y74,IF(DC$1&lt;=$U74+$O74,$AD74*($AH74+$AG74*(2*INT((DC$1-$O74))/$U74+$AD74)),0))),0)</f>
        <v>0</v>
      </c>
      <c r="DD74" s="383">
        <f t="shared" si="108"/>
        <v>0</v>
      </c>
      <c r="DE74" s="309">
        <f t="shared" si="108"/>
        <v>0</v>
      </c>
      <c r="DF74" s="284">
        <f t="shared" si="108"/>
        <v>0</v>
      </c>
      <c r="DG74" s="284">
        <f t="shared" si="108"/>
        <v>0</v>
      </c>
      <c r="DH74" s="284">
        <f t="shared" si="108"/>
        <v>0</v>
      </c>
      <c r="DI74" s="284">
        <f t="shared" si="108"/>
        <v>0</v>
      </c>
      <c r="DJ74" s="284">
        <f t="shared" si="108"/>
        <v>0</v>
      </c>
      <c r="DK74" s="284">
        <f t="shared" si="108"/>
        <v>0</v>
      </c>
      <c r="DL74" s="284">
        <f t="shared" si="108"/>
        <v>0</v>
      </c>
      <c r="DM74" s="284">
        <f t="shared" ref="DM74:DV79" si="109">IF(AND(DM$1&gt;=$O74,DM$1&lt;=$Q74),$G74*IF(DM$1&lt;=$W74,$AD74*($AF74+$AE74*(2*INT((DM$1-$O74))/$U74+$AD74)),IF(DM$1&lt;=$X74,$Y74,IF(DM$1&lt;=$U74+$O74,$AD74*($AH74+$AG74*(2*INT((DM$1-$O74))/$U74+$AD74)),0))),0)</f>
        <v>0</v>
      </c>
      <c r="DN74" s="284">
        <f t="shared" si="109"/>
        <v>0</v>
      </c>
      <c r="DO74" s="284">
        <f t="shared" si="109"/>
        <v>0</v>
      </c>
      <c r="DP74" s="383">
        <f t="shared" si="109"/>
        <v>0</v>
      </c>
      <c r="DQ74" s="309">
        <f t="shared" si="109"/>
        <v>0</v>
      </c>
      <c r="DR74" s="284">
        <f t="shared" si="109"/>
        <v>0</v>
      </c>
      <c r="DS74" s="284">
        <f t="shared" si="109"/>
        <v>0</v>
      </c>
      <c r="DT74" s="284">
        <f t="shared" si="109"/>
        <v>0</v>
      </c>
      <c r="DU74" s="284">
        <f t="shared" si="109"/>
        <v>0</v>
      </c>
      <c r="DV74" s="284">
        <f t="shared" si="109"/>
        <v>0</v>
      </c>
      <c r="DW74" s="284">
        <f t="shared" ref="DW74:EF79" si="110">IF(AND(DW$1&gt;=$O74,DW$1&lt;=$Q74),$G74*IF(DW$1&lt;=$W74,$AD74*($AF74+$AE74*(2*INT((DW$1-$O74))/$U74+$AD74)),IF(DW$1&lt;=$X74,$Y74,IF(DW$1&lt;=$U74+$O74,$AD74*($AH74+$AG74*(2*INT((DW$1-$O74))/$U74+$AD74)),0))),0)</f>
        <v>0</v>
      </c>
      <c r="DX74" s="284">
        <f t="shared" si="110"/>
        <v>0</v>
      </c>
      <c r="DY74" s="284">
        <f t="shared" si="110"/>
        <v>0</v>
      </c>
      <c r="DZ74" s="284">
        <f t="shared" si="110"/>
        <v>0</v>
      </c>
      <c r="EA74" s="284">
        <f t="shared" si="110"/>
        <v>0</v>
      </c>
      <c r="EB74" s="383">
        <f t="shared" si="110"/>
        <v>0</v>
      </c>
      <c r="EC74" s="309">
        <f t="shared" si="110"/>
        <v>0</v>
      </c>
      <c r="ED74" s="284">
        <f t="shared" si="110"/>
        <v>0</v>
      </c>
      <c r="EE74" s="284">
        <f t="shared" si="110"/>
        <v>0</v>
      </c>
      <c r="EF74" s="284">
        <f t="shared" si="110"/>
        <v>0</v>
      </c>
      <c r="EG74" s="284">
        <f t="shared" ref="EG74:EP79" si="111">IF(AND(EG$1&gt;=$O74,EG$1&lt;=$Q74),$G74*IF(EG$1&lt;=$W74,$AD74*($AF74+$AE74*(2*INT((EG$1-$O74))/$U74+$AD74)),IF(EG$1&lt;=$X74,$Y74,IF(EG$1&lt;=$U74+$O74,$AD74*($AH74+$AG74*(2*INT((EG$1-$O74))/$U74+$AD74)),0))),0)</f>
        <v>0</v>
      </c>
      <c r="EH74" s="284">
        <f t="shared" si="111"/>
        <v>0</v>
      </c>
      <c r="EI74" s="284">
        <f t="shared" si="111"/>
        <v>0</v>
      </c>
      <c r="EJ74" s="284">
        <f t="shared" si="111"/>
        <v>0</v>
      </c>
      <c r="EK74" s="284">
        <f t="shared" si="111"/>
        <v>0</v>
      </c>
      <c r="EL74" s="284">
        <f t="shared" si="111"/>
        <v>0</v>
      </c>
      <c r="EM74" s="284">
        <f t="shared" si="111"/>
        <v>0</v>
      </c>
      <c r="EN74" s="383">
        <f t="shared" si="111"/>
        <v>0</v>
      </c>
      <c r="EO74" s="309">
        <f t="shared" si="111"/>
        <v>0</v>
      </c>
      <c r="EP74" s="284">
        <f t="shared" si="111"/>
        <v>0</v>
      </c>
      <c r="EQ74" s="284">
        <f t="shared" ref="EQ74:EZ79" si="112">IF(AND(EQ$1&gt;=$O74,EQ$1&lt;=$Q74),$G74*IF(EQ$1&lt;=$W74,$AD74*($AF74+$AE74*(2*INT((EQ$1-$O74))/$U74+$AD74)),IF(EQ$1&lt;=$X74,$Y74,IF(EQ$1&lt;=$U74+$O74,$AD74*($AH74+$AG74*(2*INT((EQ$1-$O74))/$U74+$AD74)),0))),0)</f>
        <v>0</v>
      </c>
      <c r="ER74" s="284">
        <f t="shared" si="112"/>
        <v>0</v>
      </c>
      <c r="ES74" s="284">
        <f t="shared" si="112"/>
        <v>0</v>
      </c>
      <c r="ET74" s="284">
        <f t="shared" si="112"/>
        <v>0</v>
      </c>
      <c r="EU74" s="284">
        <f t="shared" si="112"/>
        <v>0</v>
      </c>
      <c r="EV74" s="284">
        <f t="shared" si="112"/>
        <v>0</v>
      </c>
      <c r="EW74" s="284">
        <f t="shared" si="112"/>
        <v>0</v>
      </c>
      <c r="EX74" s="284">
        <f t="shared" si="112"/>
        <v>0</v>
      </c>
      <c r="EY74" s="284">
        <f t="shared" si="112"/>
        <v>0</v>
      </c>
      <c r="EZ74" s="383">
        <f t="shared" si="112"/>
        <v>0</v>
      </c>
    </row>
    <row r="75" spans="3:156" s="246" customFormat="1" ht="17.5" outlineLevel="1">
      <c r="C75" s="224"/>
      <c r="D75" s="256"/>
      <c r="E75" s="289">
        <f t="shared" ca="1" si="72"/>
        <v>3</v>
      </c>
      <c r="F75" s="844" t="s">
        <v>491</v>
      </c>
      <c r="G75" s="977">
        <f t="shared" si="73"/>
        <v>8742954</v>
      </c>
      <c r="H75" s="996">
        <v>8742954</v>
      </c>
      <c r="I75" s="286" t="s">
        <v>413</v>
      </c>
      <c r="J75" s="306">
        <f t="shared" si="74"/>
        <v>1</v>
      </c>
      <c r="K75" s="949">
        <f t="shared" si="75"/>
        <v>7042.4904182443361</v>
      </c>
      <c r="L75" s="956">
        <f t="shared" si="76"/>
        <v>11.53693408619163</v>
      </c>
      <c r="M75" s="956">
        <f t="shared" si="77"/>
        <v>20.393394212938666</v>
      </c>
      <c r="N75" s="285">
        <f t="shared" si="78"/>
        <v>46784</v>
      </c>
      <c r="O75" s="307">
        <f t="shared" si="79"/>
        <v>2</v>
      </c>
      <c r="P75" s="307">
        <f t="shared" si="80"/>
        <v>30</v>
      </c>
      <c r="Q75" s="306">
        <f t="shared" si="81"/>
        <v>31</v>
      </c>
      <c r="R75" s="286" t="s">
        <v>484</v>
      </c>
      <c r="S75" s="845"/>
      <c r="T75" s="256"/>
      <c r="U75" s="380">
        <f t="shared" si="82"/>
        <v>30</v>
      </c>
      <c r="V75" s="302" t="str">
        <f t="shared" si="83"/>
        <v>Curve-End</v>
      </c>
      <c r="W75" s="302">
        <f t="shared" si="84"/>
        <v>23</v>
      </c>
      <c r="X75" s="302">
        <f t="shared" si="85"/>
        <v>24</v>
      </c>
      <c r="Y75" s="381">
        <f t="shared" si="86"/>
        <v>4.6984126984127128E-2</v>
      </c>
      <c r="Z75" s="302">
        <f t="shared" si="87"/>
        <v>3</v>
      </c>
      <c r="AA75" s="302">
        <f t="shared" si="88"/>
        <v>2.5</v>
      </c>
      <c r="AB75" s="302">
        <f t="shared" si="89"/>
        <v>0.75</v>
      </c>
      <c r="AC75" s="302">
        <f t="shared" si="90"/>
        <v>1.5</v>
      </c>
      <c r="AD75" s="302">
        <f t="shared" si="91"/>
        <v>3.3333333333333333E-2</v>
      </c>
      <c r="AE75" s="302">
        <f t="shared" si="92"/>
        <v>0.5714285714285714</v>
      </c>
      <c r="AF75" s="302">
        <f t="shared" si="93"/>
        <v>0.5714285714285714</v>
      </c>
      <c r="AG75" s="302">
        <f t="shared" si="94"/>
        <v>-1.7142857142857142</v>
      </c>
      <c r="AH75" s="382">
        <f t="shared" si="95"/>
        <v>4</v>
      </c>
      <c r="AI75" s="260"/>
      <c r="AJ75" s="284">
        <f t="shared" si="100"/>
        <v>0</v>
      </c>
      <c r="AK75" s="309">
        <f t="shared" si="101"/>
        <v>0</v>
      </c>
      <c r="AL75" s="284">
        <f t="shared" si="101"/>
        <v>172083.53904761907</v>
      </c>
      <c r="AM75" s="284">
        <f t="shared" si="101"/>
        <v>183185.70285714284</v>
      </c>
      <c r="AN75" s="284">
        <f t="shared" si="101"/>
        <v>194287.86666666664</v>
      </c>
      <c r="AO75" s="284">
        <f t="shared" si="101"/>
        <v>205390.03047619047</v>
      </c>
      <c r="AP75" s="284">
        <f t="shared" si="101"/>
        <v>216492.19428571427</v>
      </c>
      <c r="AQ75" s="284">
        <f t="shared" si="101"/>
        <v>227594.35809523804</v>
      </c>
      <c r="AR75" s="284">
        <f t="shared" si="101"/>
        <v>238696.52190476187</v>
      </c>
      <c r="AS75" s="284">
        <f t="shared" si="101"/>
        <v>249798.6857142857</v>
      </c>
      <c r="AT75" s="284">
        <f t="shared" si="101"/>
        <v>260900.84952380951</v>
      </c>
      <c r="AU75" s="284">
        <f t="shared" si="102"/>
        <v>272003.01333333331</v>
      </c>
      <c r="AV75" s="383">
        <f t="shared" si="102"/>
        <v>283105.17714285711</v>
      </c>
      <c r="AW75" s="309">
        <f t="shared" si="102"/>
        <v>294207.34095238091</v>
      </c>
      <c r="AX75" s="284">
        <f t="shared" si="102"/>
        <v>305309.50476190471</v>
      </c>
      <c r="AY75" s="284">
        <f t="shared" si="102"/>
        <v>316411.66857142857</v>
      </c>
      <c r="AZ75" s="284">
        <f t="shared" si="102"/>
        <v>327513.83238095237</v>
      </c>
      <c r="BA75" s="284">
        <f t="shared" si="102"/>
        <v>338615.99619047617</v>
      </c>
      <c r="BB75" s="284">
        <f t="shared" si="102"/>
        <v>349718.16000000003</v>
      </c>
      <c r="BC75" s="284">
        <f t="shared" si="102"/>
        <v>360820.32380952378</v>
      </c>
      <c r="BD75" s="284">
        <f t="shared" si="102"/>
        <v>371922.48761904758</v>
      </c>
      <c r="BE75" s="284">
        <f t="shared" si="103"/>
        <v>383024.65142857144</v>
      </c>
      <c r="BF75" s="284">
        <f t="shared" si="103"/>
        <v>394126.81523809524</v>
      </c>
      <c r="BG75" s="284">
        <f t="shared" si="103"/>
        <v>405228.97904761904</v>
      </c>
      <c r="BH75" s="383">
        <f t="shared" si="103"/>
        <v>410780.06095238222</v>
      </c>
      <c r="BI75" s="309">
        <f t="shared" si="103"/>
        <v>383024.65142857132</v>
      </c>
      <c r="BJ75" s="284">
        <f t="shared" si="103"/>
        <v>349718.16</v>
      </c>
      <c r="BK75" s="284">
        <f t="shared" si="103"/>
        <v>316411.66857142851</v>
      </c>
      <c r="BL75" s="284">
        <f t="shared" si="103"/>
        <v>283105.17714285717</v>
      </c>
      <c r="BM75" s="284">
        <f t="shared" si="103"/>
        <v>249798.68571428573</v>
      </c>
      <c r="BN75" s="284">
        <f t="shared" si="103"/>
        <v>216492.1942857143</v>
      </c>
      <c r="BO75" s="284">
        <f t="shared" si="104"/>
        <v>183185.70285714284</v>
      </c>
      <c r="BP75" s="284">
        <f t="shared" si="104"/>
        <v>0</v>
      </c>
      <c r="BQ75" s="284">
        <f t="shared" si="104"/>
        <v>0</v>
      </c>
      <c r="BR75" s="284">
        <f t="shared" si="104"/>
        <v>0</v>
      </c>
      <c r="BS75" s="284">
        <f t="shared" si="104"/>
        <v>0</v>
      </c>
      <c r="BT75" s="383">
        <f t="shared" si="104"/>
        <v>0</v>
      </c>
      <c r="BU75" s="309">
        <f t="shared" si="104"/>
        <v>0</v>
      </c>
      <c r="BV75" s="284">
        <f t="shared" si="104"/>
        <v>0</v>
      </c>
      <c r="BW75" s="284">
        <f t="shared" si="104"/>
        <v>0</v>
      </c>
      <c r="BX75" s="284">
        <f t="shared" si="104"/>
        <v>0</v>
      </c>
      <c r="BY75" s="284">
        <f t="shared" si="105"/>
        <v>0</v>
      </c>
      <c r="BZ75" s="284">
        <f t="shared" si="105"/>
        <v>0</v>
      </c>
      <c r="CA75" s="284">
        <f t="shared" si="105"/>
        <v>0</v>
      </c>
      <c r="CB75" s="284">
        <f t="shared" si="105"/>
        <v>0</v>
      </c>
      <c r="CC75" s="284">
        <f t="shared" si="105"/>
        <v>0</v>
      </c>
      <c r="CD75" s="284">
        <f t="shared" si="105"/>
        <v>0</v>
      </c>
      <c r="CE75" s="284">
        <f t="shared" si="105"/>
        <v>0</v>
      </c>
      <c r="CF75" s="383">
        <f t="shared" si="105"/>
        <v>0</v>
      </c>
      <c r="CG75" s="309">
        <f t="shared" si="105"/>
        <v>0</v>
      </c>
      <c r="CH75" s="284">
        <f t="shared" si="105"/>
        <v>0</v>
      </c>
      <c r="CI75" s="284">
        <f t="shared" si="106"/>
        <v>0</v>
      </c>
      <c r="CJ75" s="284">
        <f t="shared" si="106"/>
        <v>0</v>
      </c>
      <c r="CK75" s="284">
        <f t="shared" si="106"/>
        <v>0</v>
      </c>
      <c r="CL75" s="284">
        <f t="shared" si="106"/>
        <v>0</v>
      </c>
      <c r="CM75" s="284">
        <f t="shared" si="106"/>
        <v>0</v>
      </c>
      <c r="CN75" s="284">
        <f t="shared" si="106"/>
        <v>0</v>
      </c>
      <c r="CO75" s="284">
        <f t="shared" si="106"/>
        <v>0</v>
      </c>
      <c r="CP75" s="284">
        <f t="shared" si="106"/>
        <v>0</v>
      </c>
      <c r="CQ75" s="284">
        <f t="shared" si="106"/>
        <v>0</v>
      </c>
      <c r="CR75" s="383">
        <f t="shared" si="106"/>
        <v>0</v>
      </c>
      <c r="CS75" s="309">
        <f t="shared" si="107"/>
        <v>0</v>
      </c>
      <c r="CT75" s="284">
        <f t="shared" si="107"/>
        <v>0</v>
      </c>
      <c r="CU75" s="284">
        <f t="shared" si="107"/>
        <v>0</v>
      </c>
      <c r="CV75" s="284">
        <f t="shared" si="107"/>
        <v>0</v>
      </c>
      <c r="CW75" s="284">
        <f t="shared" si="107"/>
        <v>0</v>
      </c>
      <c r="CX75" s="284">
        <f t="shared" si="107"/>
        <v>0</v>
      </c>
      <c r="CY75" s="284">
        <f t="shared" si="107"/>
        <v>0</v>
      </c>
      <c r="CZ75" s="284">
        <f t="shared" si="107"/>
        <v>0</v>
      </c>
      <c r="DA75" s="284">
        <f t="shared" si="107"/>
        <v>0</v>
      </c>
      <c r="DB75" s="284">
        <f t="shared" si="107"/>
        <v>0</v>
      </c>
      <c r="DC75" s="284">
        <f t="shared" si="108"/>
        <v>0</v>
      </c>
      <c r="DD75" s="383">
        <f t="shared" si="108"/>
        <v>0</v>
      </c>
      <c r="DE75" s="309">
        <f t="shared" si="108"/>
        <v>0</v>
      </c>
      <c r="DF75" s="284">
        <f t="shared" si="108"/>
        <v>0</v>
      </c>
      <c r="DG75" s="284">
        <f t="shared" si="108"/>
        <v>0</v>
      </c>
      <c r="DH75" s="284">
        <f t="shared" si="108"/>
        <v>0</v>
      </c>
      <c r="DI75" s="284">
        <f t="shared" si="108"/>
        <v>0</v>
      </c>
      <c r="DJ75" s="284">
        <f t="shared" si="108"/>
        <v>0</v>
      </c>
      <c r="DK75" s="284">
        <f t="shared" si="108"/>
        <v>0</v>
      </c>
      <c r="DL75" s="284">
        <f t="shared" si="108"/>
        <v>0</v>
      </c>
      <c r="DM75" s="284">
        <f t="shared" si="109"/>
        <v>0</v>
      </c>
      <c r="DN75" s="284">
        <f t="shared" si="109"/>
        <v>0</v>
      </c>
      <c r="DO75" s="284">
        <f t="shared" si="109"/>
        <v>0</v>
      </c>
      <c r="DP75" s="383">
        <f t="shared" si="109"/>
        <v>0</v>
      </c>
      <c r="DQ75" s="309">
        <f t="shared" si="109"/>
        <v>0</v>
      </c>
      <c r="DR75" s="284">
        <f t="shared" si="109"/>
        <v>0</v>
      </c>
      <c r="DS75" s="284">
        <f t="shared" si="109"/>
        <v>0</v>
      </c>
      <c r="DT75" s="284">
        <f t="shared" si="109"/>
        <v>0</v>
      </c>
      <c r="DU75" s="284">
        <f t="shared" si="109"/>
        <v>0</v>
      </c>
      <c r="DV75" s="284">
        <f t="shared" si="109"/>
        <v>0</v>
      </c>
      <c r="DW75" s="284">
        <f t="shared" si="110"/>
        <v>0</v>
      </c>
      <c r="DX75" s="284">
        <f t="shared" si="110"/>
        <v>0</v>
      </c>
      <c r="DY75" s="284">
        <f t="shared" si="110"/>
        <v>0</v>
      </c>
      <c r="DZ75" s="284">
        <f t="shared" si="110"/>
        <v>0</v>
      </c>
      <c r="EA75" s="284">
        <f t="shared" si="110"/>
        <v>0</v>
      </c>
      <c r="EB75" s="383">
        <f t="shared" si="110"/>
        <v>0</v>
      </c>
      <c r="EC75" s="309">
        <f t="shared" si="110"/>
        <v>0</v>
      </c>
      <c r="ED75" s="284">
        <f t="shared" si="110"/>
        <v>0</v>
      </c>
      <c r="EE75" s="284">
        <f t="shared" si="110"/>
        <v>0</v>
      </c>
      <c r="EF75" s="284">
        <f t="shared" si="110"/>
        <v>0</v>
      </c>
      <c r="EG75" s="284">
        <f t="shared" si="111"/>
        <v>0</v>
      </c>
      <c r="EH75" s="284">
        <f t="shared" si="111"/>
        <v>0</v>
      </c>
      <c r="EI75" s="284">
        <f t="shared" si="111"/>
        <v>0</v>
      </c>
      <c r="EJ75" s="284">
        <f t="shared" si="111"/>
        <v>0</v>
      </c>
      <c r="EK75" s="284">
        <f t="shared" si="111"/>
        <v>0</v>
      </c>
      <c r="EL75" s="284">
        <f t="shared" si="111"/>
        <v>0</v>
      </c>
      <c r="EM75" s="284">
        <f t="shared" si="111"/>
        <v>0</v>
      </c>
      <c r="EN75" s="383">
        <f t="shared" si="111"/>
        <v>0</v>
      </c>
      <c r="EO75" s="309">
        <f t="shared" si="111"/>
        <v>0</v>
      </c>
      <c r="EP75" s="284">
        <f t="shared" si="111"/>
        <v>0</v>
      </c>
      <c r="EQ75" s="284">
        <f t="shared" si="112"/>
        <v>0</v>
      </c>
      <c r="ER75" s="284">
        <f t="shared" si="112"/>
        <v>0</v>
      </c>
      <c r="ES75" s="284">
        <f t="shared" si="112"/>
        <v>0</v>
      </c>
      <c r="ET75" s="284">
        <f t="shared" si="112"/>
        <v>0</v>
      </c>
      <c r="EU75" s="284">
        <f t="shared" si="112"/>
        <v>0</v>
      </c>
      <c r="EV75" s="284">
        <f t="shared" si="112"/>
        <v>0</v>
      </c>
      <c r="EW75" s="284">
        <f t="shared" si="112"/>
        <v>0</v>
      </c>
      <c r="EX75" s="284">
        <f t="shared" si="112"/>
        <v>0</v>
      </c>
      <c r="EY75" s="284">
        <f t="shared" si="112"/>
        <v>0</v>
      </c>
      <c r="EZ75" s="383">
        <f t="shared" si="112"/>
        <v>0</v>
      </c>
    </row>
    <row r="76" spans="3:156" s="246" customFormat="1" ht="17.5" outlineLevel="1">
      <c r="C76" s="224"/>
      <c r="D76" s="256"/>
      <c r="E76" s="289">
        <f t="shared" ca="1" si="72"/>
        <v>4</v>
      </c>
      <c r="F76" s="844" t="s">
        <v>492</v>
      </c>
      <c r="G76" s="977">
        <f t="shared" si="73"/>
        <v>23051358</v>
      </c>
      <c r="H76" s="996">
        <v>23051358</v>
      </c>
      <c r="I76" s="286" t="s">
        <v>413</v>
      </c>
      <c r="J76" s="306">
        <f t="shared" si="74"/>
        <v>1</v>
      </c>
      <c r="K76" s="949">
        <f t="shared" si="75"/>
        <v>18567.976892308929</v>
      </c>
      <c r="L76" s="956">
        <f t="shared" si="76"/>
        <v>30.417865385452803</v>
      </c>
      <c r="M76" s="956">
        <f t="shared" si="77"/>
        <v>53.768489555998741</v>
      </c>
      <c r="N76" s="285">
        <f t="shared" si="78"/>
        <v>46784</v>
      </c>
      <c r="O76" s="307">
        <f t="shared" si="79"/>
        <v>2</v>
      </c>
      <c r="P76" s="307">
        <f t="shared" si="80"/>
        <v>30</v>
      </c>
      <c r="Q76" s="306">
        <f t="shared" si="81"/>
        <v>31</v>
      </c>
      <c r="R76" s="286" t="s">
        <v>484</v>
      </c>
      <c r="S76" s="845"/>
      <c r="T76" s="256"/>
      <c r="U76" s="380">
        <f t="shared" si="82"/>
        <v>30</v>
      </c>
      <c r="V76" s="302" t="str">
        <f t="shared" si="83"/>
        <v>Curve-End</v>
      </c>
      <c r="W76" s="302">
        <f t="shared" si="84"/>
        <v>23</v>
      </c>
      <c r="X76" s="302">
        <f t="shared" si="85"/>
        <v>24</v>
      </c>
      <c r="Y76" s="381">
        <f t="shared" si="86"/>
        <v>4.6984126984127128E-2</v>
      </c>
      <c r="Z76" s="302">
        <f t="shared" si="87"/>
        <v>3</v>
      </c>
      <c r="AA76" s="302">
        <f t="shared" si="88"/>
        <v>2.5</v>
      </c>
      <c r="AB76" s="302">
        <f t="shared" si="89"/>
        <v>0.75</v>
      </c>
      <c r="AC76" s="302">
        <f t="shared" si="90"/>
        <v>1.5</v>
      </c>
      <c r="AD76" s="302">
        <f t="shared" si="91"/>
        <v>3.3333333333333333E-2</v>
      </c>
      <c r="AE76" s="302">
        <f t="shared" si="92"/>
        <v>0.5714285714285714</v>
      </c>
      <c r="AF76" s="302">
        <f t="shared" si="93"/>
        <v>0.5714285714285714</v>
      </c>
      <c r="AG76" s="302">
        <f t="shared" si="94"/>
        <v>-1.7142857142857142</v>
      </c>
      <c r="AH76" s="382">
        <f t="shared" si="95"/>
        <v>4</v>
      </c>
      <c r="AI76" s="260"/>
      <c r="AJ76" s="284">
        <f t="shared" si="100"/>
        <v>0</v>
      </c>
      <c r="AK76" s="309">
        <f t="shared" si="101"/>
        <v>0</v>
      </c>
      <c r="AL76" s="284">
        <f t="shared" si="101"/>
        <v>453709.26857142861</v>
      </c>
      <c r="AM76" s="284">
        <f t="shared" si="101"/>
        <v>482980.83428571426</v>
      </c>
      <c r="AN76" s="284">
        <f t="shared" si="101"/>
        <v>512252.39999999997</v>
      </c>
      <c r="AO76" s="284">
        <f t="shared" si="101"/>
        <v>541523.96571428573</v>
      </c>
      <c r="AP76" s="284">
        <f t="shared" si="101"/>
        <v>570795.53142857132</v>
      </c>
      <c r="AQ76" s="284">
        <f t="shared" si="101"/>
        <v>600067.09714285703</v>
      </c>
      <c r="AR76" s="284">
        <f t="shared" si="101"/>
        <v>629338.66285714274</v>
      </c>
      <c r="AS76" s="284">
        <f t="shared" si="101"/>
        <v>658610.22857142857</v>
      </c>
      <c r="AT76" s="284">
        <f t="shared" si="101"/>
        <v>687881.79428571428</v>
      </c>
      <c r="AU76" s="284">
        <f t="shared" si="102"/>
        <v>717153.35999999987</v>
      </c>
      <c r="AV76" s="383">
        <f t="shared" si="102"/>
        <v>746424.92571428569</v>
      </c>
      <c r="AW76" s="309">
        <f t="shared" si="102"/>
        <v>775696.49142857129</v>
      </c>
      <c r="AX76" s="284">
        <f t="shared" si="102"/>
        <v>804968.057142857</v>
      </c>
      <c r="AY76" s="284">
        <f t="shared" si="102"/>
        <v>834239.62285714282</v>
      </c>
      <c r="AZ76" s="284">
        <f t="shared" si="102"/>
        <v>863511.18857142853</v>
      </c>
      <c r="BA76" s="284">
        <f t="shared" si="102"/>
        <v>892782.75428571424</v>
      </c>
      <c r="BB76" s="284">
        <f t="shared" si="102"/>
        <v>922054.32000000007</v>
      </c>
      <c r="BC76" s="284">
        <f t="shared" si="102"/>
        <v>951325.88571428566</v>
      </c>
      <c r="BD76" s="284">
        <f t="shared" si="102"/>
        <v>980597.45142857137</v>
      </c>
      <c r="BE76" s="284">
        <f t="shared" si="103"/>
        <v>1009869.0171428572</v>
      </c>
      <c r="BF76" s="284">
        <f t="shared" si="103"/>
        <v>1039140.5828571429</v>
      </c>
      <c r="BG76" s="284">
        <f t="shared" si="103"/>
        <v>1068412.1485714286</v>
      </c>
      <c r="BH76" s="383">
        <f t="shared" si="103"/>
        <v>1083047.9314285747</v>
      </c>
      <c r="BI76" s="309">
        <f t="shared" si="103"/>
        <v>1009869.0171428568</v>
      </c>
      <c r="BJ76" s="284">
        <f t="shared" si="103"/>
        <v>922054.31999999983</v>
      </c>
      <c r="BK76" s="284">
        <f t="shared" si="103"/>
        <v>834239.62285714271</v>
      </c>
      <c r="BL76" s="284">
        <f t="shared" si="103"/>
        <v>746424.92571428581</v>
      </c>
      <c r="BM76" s="284">
        <f t="shared" si="103"/>
        <v>658610.22857142868</v>
      </c>
      <c r="BN76" s="284">
        <f t="shared" si="103"/>
        <v>570795.53142857144</v>
      </c>
      <c r="BO76" s="284">
        <f t="shared" si="104"/>
        <v>482980.83428571426</v>
      </c>
      <c r="BP76" s="284">
        <f t="shared" si="104"/>
        <v>0</v>
      </c>
      <c r="BQ76" s="284">
        <f t="shared" si="104"/>
        <v>0</v>
      </c>
      <c r="BR76" s="284">
        <f t="shared" si="104"/>
        <v>0</v>
      </c>
      <c r="BS76" s="284">
        <f t="shared" si="104"/>
        <v>0</v>
      </c>
      <c r="BT76" s="383">
        <f t="shared" si="104"/>
        <v>0</v>
      </c>
      <c r="BU76" s="309">
        <f t="shared" si="104"/>
        <v>0</v>
      </c>
      <c r="BV76" s="284">
        <f t="shared" si="104"/>
        <v>0</v>
      </c>
      <c r="BW76" s="284">
        <f t="shared" si="104"/>
        <v>0</v>
      </c>
      <c r="BX76" s="284">
        <f t="shared" si="104"/>
        <v>0</v>
      </c>
      <c r="BY76" s="284">
        <f t="shared" si="105"/>
        <v>0</v>
      </c>
      <c r="BZ76" s="284">
        <f t="shared" si="105"/>
        <v>0</v>
      </c>
      <c r="CA76" s="284">
        <f t="shared" si="105"/>
        <v>0</v>
      </c>
      <c r="CB76" s="284">
        <f t="shared" si="105"/>
        <v>0</v>
      </c>
      <c r="CC76" s="284">
        <f t="shared" si="105"/>
        <v>0</v>
      </c>
      <c r="CD76" s="284">
        <f t="shared" si="105"/>
        <v>0</v>
      </c>
      <c r="CE76" s="284">
        <f t="shared" si="105"/>
        <v>0</v>
      </c>
      <c r="CF76" s="383">
        <f t="shared" si="105"/>
        <v>0</v>
      </c>
      <c r="CG76" s="309">
        <f t="shared" si="105"/>
        <v>0</v>
      </c>
      <c r="CH76" s="284">
        <f t="shared" si="105"/>
        <v>0</v>
      </c>
      <c r="CI76" s="284">
        <f t="shared" si="106"/>
        <v>0</v>
      </c>
      <c r="CJ76" s="284">
        <f t="shared" si="106"/>
        <v>0</v>
      </c>
      <c r="CK76" s="284">
        <f t="shared" si="106"/>
        <v>0</v>
      </c>
      <c r="CL76" s="284">
        <f t="shared" si="106"/>
        <v>0</v>
      </c>
      <c r="CM76" s="284">
        <f t="shared" si="106"/>
        <v>0</v>
      </c>
      <c r="CN76" s="284">
        <f t="shared" si="106"/>
        <v>0</v>
      </c>
      <c r="CO76" s="284">
        <f t="shared" si="106"/>
        <v>0</v>
      </c>
      <c r="CP76" s="284">
        <f t="shared" si="106"/>
        <v>0</v>
      </c>
      <c r="CQ76" s="284">
        <f t="shared" si="106"/>
        <v>0</v>
      </c>
      <c r="CR76" s="383">
        <f t="shared" si="106"/>
        <v>0</v>
      </c>
      <c r="CS76" s="309">
        <f t="shared" si="107"/>
        <v>0</v>
      </c>
      <c r="CT76" s="284">
        <f t="shared" si="107"/>
        <v>0</v>
      </c>
      <c r="CU76" s="284">
        <f t="shared" si="107"/>
        <v>0</v>
      </c>
      <c r="CV76" s="284">
        <f t="shared" si="107"/>
        <v>0</v>
      </c>
      <c r="CW76" s="284">
        <f t="shared" si="107"/>
        <v>0</v>
      </c>
      <c r="CX76" s="284">
        <f t="shared" si="107"/>
        <v>0</v>
      </c>
      <c r="CY76" s="284">
        <f t="shared" si="107"/>
        <v>0</v>
      </c>
      <c r="CZ76" s="284">
        <f t="shared" si="107"/>
        <v>0</v>
      </c>
      <c r="DA76" s="284">
        <f t="shared" si="107"/>
        <v>0</v>
      </c>
      <c r="DB76" s="284">
        <f t="shared" si="107"/>
        <v>0</v>
      </c>
      <c r="DC76" s="284">
        <f t="shared" si="108"/>
        <v>0</v>
      </c>
      <c r="DD76" s="383">
        <f t="shared" si="108"/>
        <v>0</v>
      </c>
      <c r="DE76" s="309">
        <f t="shared" si="108"/>
        <v>0</v>
      </c>
      <c r="DF76" s="284">
        <f t="shared" si="108"/>
        <v>0</v>
      </c>
      <c r="DG76" s="284">
        <f t="shared" si="108"/>
        <v>0</v>
      </c>
      <c r="DH76" s="284">
        <f t="shared" si="108"/>
        <v>0</v>
      </c>
      <c r="DI76" s="284">
        <f t="shared" si="108"/>
        <v>0</v>
      </c>
      <c r="DJ76" s="284">
        <f t="shared" si="108"/>
        <v>0</v>
      </c>
      <c r="DK76" s="284">
        <f t="shared" si="108"/>
        <v>0</v>
      </c>
      <c r="DL76" s="284">
        <f t="shared" si="108"/>
        <v>0</v>
      </c>
      <c r="DM76" s="284">
        <f t="shared" si="109"/>
        <v>0</v>
      </c>
      <c r="DN76" s="284">
        <f t="shared" si="109"/>
        <v>0</v>
      </c>
      <c r="DO76" s="284">
        <f t="shared" si="109"/>
        <v>0</v>
      </c>
      <c r="DP76" s="383">
        <f t="shared" si="109"/>
        <v>0</v>
      </c>
      <c r="DQ76" s="309">
        <f t="shared" si="109"/>
        <v>0</v>
      </c>
      <c r="DR76" s="284">
        <f t="shared" si="109"/>
        <v>0</v>
      </c>
      <c r="DS76" s="284">
        <f t="shared" si="109"/>
        <v>0</v>
      </c>
      <c r="DT76" s="284">
        <f t="shared" si="109"/>
        <v>0</v>
      </c>
      <c r="DU76" s="284">
        <f t="shared" si="109"/>
        <v>0</v>
      </c>
      <c r="DV76" s="284">
        <f t="shared" si="109"/>
        <v>0</v>
      </c>
      <c r="DW76" s="284">
        <f t="shared" si="110"/>
        <v>0</v>
      </c>
      <c r="DX76" s="284">
        <f t="shared" si="110"/>
        <v>0</v>
      </c>
      <c r="DY76" s="284">
        <f t="shared" si="110"/>
        <v>0</v>
      </c>
      <c r="DZ76" s="284">
        <f t="shared" si="110"/>
        <v>0</v>
      </c>
      <c r="EA76" s="284">
        <f t="shared" si="110"/>
        <v>0</v>
      </c>
      <c r="EB76" s="383">
        <f t="shared" si="110"/>
        <v>0</v>
      </c>
      <c r="EC76" s="309">
        <f t="shared" si="110"/>
        <v>0</v>
      </c>
      <c r="ED76" s="284">
        <f t="shared" si="110"/>
        <v>0</v>
      </c>
      <c r="EE76" s="284">
        <f t="shared" si="110"/>
        <v>0</v>
      </c>
      <c r="EF76" s="284">
        <f t="shared" si="110"/>
        <v>0</v>
      </c>
      <c r="EG76" s="284">
        <f t="shared" si="111"/>
        <v>0</v>
      </c>
      <c r="EH76" s="284">
        <f t="shared" si="111"/>
        <v>0</v>
      </c>
      <c r="EI76" s="284">
        <f t="shared" si="111"/>
        <v>0</v>
      </c>
      <c r="EJ76" s="284">
        <f t="shared" si="111"/>
        <v>0</v>
      </c>
      <c r="EK76" s="284">
        <f t="shared" si="111"/>
        <v>0</v>
      </c>
      <c r="EL76" s="284">
        <f t="shared" si="111"/>
        <v>0</v>
      </c>
      <c r="EM76" s="284">
        <f t="shared" si="111"/>
        <v>0</v>
      </c>
      <c r="EN76" s="383">
        <f t="shared" si="111"/>
        <v>0</v>
      </c>
      <c r="EO76" s="309">
        <f t="shared" si="111"/>
        <v>0</v>
      </c>
      <c r="EP76" s="284">
        <f t="shared" si="111"/>
        <v>0</v>
      </c>
      <c r="EQ76" s="284">
        <f t="shared" si="112"/>
        <v>0</v>
      </c>
      <c r="ER76" s="284">
        <f t="shared" si="112"/>
        <v>0</v>
      </c>
      <c r="ES76" s="284">
        <f t="shared" si="112"/>
        <v>0</v>
      </c>
      <c r="ET76" s="284">
        <f t="shared" si="112"/>
        <v>0</v>
      </c>
      <c r="EU76" s="284">
        <f t="shared" si="112"/>
        <v>0</v>
      </c>
      <c r="EV76" s="284">
        <f t="shared" si="112"/>
        <v>0</v>
      </c>
      <c r="EW76" s="284">
        <f t="shared" si="112"/>
        <v>0</v>
      </c>
      <c r="EX76" s="284">
        <f t="shared" si="112"/>
        <v>0</v>
      </c>
      <c r="EY76" s="284">
        <f t="shared" si="112"/>
        <v>0</v>
      </c>
      <c r="EZ76" s="383">
        <f t="shared" si="112"/>
        <v>0</v>
      </c>
    </row>
    <row r="77" spans="3:156" s="246" customFormat="1" ht="17.5" outlineLevel="1">
      <c r="C77" s="224"/>
      <c r="D77" s="256"/>
      <c r="E77" s="289">
        <f t="shared" ca="1" si="72"/>
        <v>5</v>
      </c>
      <c r="F77" s="844" t="s">
        <v>493</v>
      </c>
      <c r="G77" s="977">
        <f t="shared" si="73"/>
        <v>471504</v>
      </c>
      <c r="H77" s="996">
        <v>471504</v>
      </c>
      <c r="I77" s="286" t="s">
        <v>413</v>
      </c>
      <c r="J77" s="306">
        <f t="shared" si="74"/>
        <v>1</v>
      </c>
      <c r="K77" s="949">
        <f t="shared" si="75"/>
        <v>379.79868156276211</v>
      </c>
      <c r="L77" s="956">
        <f t="shared" si="76"/>
        <v>0.6221822246091766</v>
      </c>
      <c r="M77" s="956">
        <f t="shared" si="77"/>
        <v>1.099807564465904</v>
      </c>
      <c r="N77" s="285">
        <f t="shared" si="78"/>
        <v>46784</v>
      </c>
      <c r="O77" s="307">
        <f t="shared" si="79"/>
        <v>2</v>
      </c>
      <c r="P77" s="307">
        <f t="shared" si="80"/>
        <v>30</v>
      </c>
      <c r="Q77" s="306">
        <f t="shared" si="81"/>
        <v>31</v>
      </c>
      <c r="R77" s="286" t="s">
        <v>484</v>
      </c>
      <c r="S77" s="845"/>
      <c r="T77" s="256"/>
      <c r="U77" s="380">
        <f t="shared" si="82"/>
        <v>30</v>
      </c>
      <c r="V77" s="302" t="str">
        <f t="shared" si="83"/>
        <v>Curve-End</v>
      </c>
      <c r="W77" s="302">
        <f t="shared" si="84"/>
        <v>23</v>
      </c>
      <c r="X77" s="302">
        <f t="shared" si="85"/>
        <v>24</v>
      </c>
      <c r="Y77" s="381">
        <f t="shared" si="86"/>
        <v>4.6984126984127128E-2</v>
      </c>
      <c r="Z77" s="302">
        <f t="shared" si="87"/>
        <v>3</v>
      </c>
      <c r="AA77" s="302">
        <f t="shared" si="88"/>
        <v>2.5</v>
      </c>
      <c r="AB77" s="302">
        <f t="shared" si="89"/>
        <v>0.75</v>
      </c>
      <c r="AC77" s="302">
        <f t="shared" si="90"/>
        <v>1.5</v>
      </c>
      <c r="AD77" s="302">
        <f t="shared" si="91"/>
        <v>3.3333333333333333E-2</v>
      </c>
      <c r="AE77" s="302">
        <f t="shared" si="92"/>
        <v>0.5714285714285714</v>
      </c>
      <c r="AF77" s="302">
        <f t="shared" si="93"/>
        <v>0.5714285714285714</v>
      </c>
      <c r="AG77" s="302">
        <f t="shared" si="94"/>
        <v>-1.7142857142857142</v>
      </c>
      <c r="AH77" s="382">
        <f t="shared" si="95"/>
        <v>4</v>
      </c>
      <c r="AI77" s="260"/>
      <c r="AJ77" s="284">
        <f t="shared" si="100"/>
        <v>0</v>
      </c>
      <c r="AK77" s="309">
        <f t="shared" si="101"/>
        <v>0</v>
      </c>
      <c r="AL77" s="284">
        <f t="shared" si="101"/>
        <v>9280.3961904761909</v>
      </c>
      <c r="AM77" s="284">
        <f t="shared" si="101"/>
        <v>9879.1314285714288</v>
      </c>
      <c r="AN77" s="284">
        <f t="shared" si="101"/>
        <v>10477.866666666665</v>
      </c>
      <c r="AO77" s="284">
        <f t="shared" si="101"/>
        <v>11076.601904761905</v>
      </c>
      <c r="AP77" s="284">
        <f t="shared" si="101"/>
        <v>11675.337142857141</v>
      </c>
      <c r="AQ77" s="284">
        <f t="shared" si="101"/>
        <v>12274.072380952379</v>
      </c>
      <c r="AR77" s="284">
        <f t="shared" si="101"/>
        <v>12872.807619047619</v>
      </c>
      <c r="AS77" s="284">
        <f t="shared" si="101"/>
        <v>13471.542857142857</v>
      </c>
      <c r="AT77" s="284">
        <f t="shared" si="101"/>
        <v>14070.278095238094</v>
      </c>
      <c r="AU77" s="284">
        <f t="shared" si="102"/>
        <v>14669.013333333331</v>
      </c>
      <c r="AV77" s="383">
        <f t="shared" si="102"/>
        <v>15267.74857142857</v>
      </c>
      <c r="AW77" s="309">
        <f t="shared" si="102"/>
        <v>15866.483809523808</v>
      </c>
      <c r="AX77" s="284">
        <f t="shared" si="102"/>
        <v>16465.219047619044</v>
      </c>
      <c r="AY77" s="284">
        <f t="shared" si="102"/>
        <v>17063.954285714284</v>
      </c>
      <c r="AZ77" s="284">
        <f t="shared" si="102"/>
        <v>17662.689523809524</v>
      </c>
      <c r="BA77" s="284">
        <f t="shared" si="102"/>
        <v>18261.42476190476</v>
      </c>
      <c r="BB77" s="284">
        <f t="shared" si="102"/>
        <v>18860.16</v>
      </c>
      <c r="BC77" s="284">
        <f t="shared" si="102"/>
        <v>19458.895238095236</v>
      </c>
      <c r="BD77" s="284">
        <f t="shared" si="102"/>
        <v>20057.630476190476</v>
      </c>
      <c r="BE77" s="284">
        <f t="shared" si="103"/>
        <v>20656.365714285716</v>
      </c>
      <c r="BF77" s="284">
        <f t="shared" si="103"/>
        <v>21255.100952380952</v>
      </c>
      <c r="BG77" s="284">
        <f t="shared" si="103"/>
        <v>21853.836190476191</v>
      </c>
      <c r="BH77" s="383">
        <f t="shared" si="103"/>
        <v>22153.203809523879</v>
      </c>
      <c r="BI77" s="309">
        <f t="shared" si="103"/>
        <v>20656.365714285708</v>
      </c>
      <c r="BJ77" s="284">
        <f t="shared" si="103"/>
        <v>18860.159999999996</v>
      </c>
      <c r="BK77" s="284">
        <f t="shared" si="103"/>
        <v>17063.954285714281</v>
      </c>
      <c r="BL77" s="284">
        <f t="shared" si="103"/>
        <v>15267.748571428574</v>
      </c>
      <c r="BM77" s="284">
        <f t="shared" si="103"/>
        <v>13471.542857142858</v>
      </c>
      <c r="BN77" s="284">
        <f t="shared" si="103"/>
        <v>11675.337142857143</v>
      </c>
      <c r="BO77" s="284">
        <f t="shared" si="104"/>
        <v>9879.1314285714288</v>
      </c>
      <c r="BP77" s="284">
        <f t="shared" si="104"/>
        <v>0</v>
      </c>
      <c r="BQ77" s="284">
        <f t="shared" si="104"/>
        <v>0</v>
      </c>
      <c r="BR77" s="284">
        <f t="shared" si="104"/>
        <v>0</v>
      </c>
      <c r="BS77" s="284">
        <f t="shared" si="104"/>
        <v>0</v>
      </c>
      <c r="BT77" s="383">
        <f t="shared" si="104"/>
        <v>0</v>
      </c>
      <c r="BU77" s="309">
        <f t="shared" si="104"/>
        <v>0</v>
      </c>
      <c r="BV77" s="284">
        <f t="shared" si="104"/>
        <v>0</v>
      </c>
      <c r="BW77" s="284">
        <f t="shared" si="104"/>
        <v>0</v>
      </c>
      <c r="BX77" s="284">
        <f t="shared" si="104"/>
        <v>0</v>
      </c>
      <c r="BY77" s="284">
        <f t="shared" si="105"/>
        <v>0</v>
      </c>
      <c r="BZ77" s="284">
        <f t="shared" si="105"/>
        <v>0</v>
      </c>
      <c r="CA77" s="284">
        <f t="shared" si="105"/>
        <v>0</v>
      </c>
      <c r="CB77" s="284">
        <f t="shared" si="105"/>
        <v>0</v>
      </c>
      <c r="CC77" s="284">
        <f t="shared" si="105"/>
        <v>0</v>
      </c>
      <c r="CD77" s="284">
        <f t="shared" si="105"/>
        <v>0</v>
      </c>
      <c r="CE77" s="284">
        <f t="shared" si="105"/>
        <v>0</v>
      </c>
      <c r="CF77" s="383">
        <f t="shared" si="105"/>
        <v>0</v>
      </c>
      <c r="CG77" s="309">
        <f t="shared" si="105"/>
        <v>0</v>
      </c>
      <c r="CH77" s="284">
        <f t="shared" si="105"/>
        <v>0</v>
      </c>
      <c r="CI77" s="284">
        <f t="shared" si="106"/>
        <v>0</v>
      </c>
      <c r="CJ77" s="284">
        <f t="shared" si="106"/>
        <v>0</v>
      </c>
      <c r="CK77" s="284">
        <f t="shared" si="106"/>
        <v>0</v>
      </c>
      <c r="CL77" s="284">
        <f t="shared" si="106"/>
        <v>0</v>
      </c>
      <c r="CM77" s="284">
        <f t="shared" si="106"/>
        <v>0</v>
      </c>
      <c r="CN77" s="284">
        <f t="shared" si="106"/>
        <v>0</v>
      </c>
      <c r="CO77" s="284">
        <f t="shared" si="106"/>
        <v>0</v>
      </c>
      <c r="CP77" s="284">
        <f t="shared" si="106"/>
        <v>0</v>
      </c>
      <c r="CQ77" s="284">
        <f t="shared" si="106"/>
        <v>0</v>
      </c>
      <c r="CR77" s="383">
        <f t="shared" si="106"/>
        <v>0</v>
      </c>
      <c r="CS77" s="309">
        <f t="shared" si="107"/>
        <v>0</v>
      </c>
      <c r="CT77" s="284">
        <f t="shared" si="107"/>
        <v>0</v>
      </c>
      <c r="CU77" s="284">
        <f t="shared" si="107"/>
        <v>0</v>
      </c>
      <c r="CV77" s="284">
        <f t="shared" si="107"/>
        <v>0</v>
      </c>
      <c r="CW77" s="284">
        <f t="shared" si="107"/>
        <v>0</v>
      </c>
      <c r="CX77" s="284">
        <f t="shared" si="107"/>
        <v>0</v>
      </c>
      <c r="CY77" s="284">
        <f t="shared" si="107"/>
        <v>0</v>
      </c>
      <c r="CZ77" s="284">
        <f t="shared" si="107"/>
        <v>0</v>
      </c>
      <c r="DA77" s="284">
        <f t="shared" si="107"/>
        <v>0</v>
      </c>
      <c r="DB77" s="284">
        <f t="shared" si="107"/>
        <v>0</v>
      </c>
      <c r="DC77" s="284">
        <f t="shared" si="108"/>
        <v>0</v>
      </c>
      <c r="DD77" s="383">
        <f t="shared" si="108"/>
        <v>0</v>
      </c>
      <c r="DE77" s="309">
        <f t="shared" si="108"/>
        <v>0</v>
      </c>
      <c r="DF77" s="284">
        <f t="shared" si="108"/>
        <v>0</v>
      </c>
      <c r="DG77" s="284">
        <f t="shared" si="108"/>
        <v>0</v>
      </c>
      <c r="DH77" s="284">
        <f t="shared" si="108"/>
        <v>0</v>
      </c>
      <c r="DI77" s="284">
        <f t="shared" si="108"/>
        <v>0</v>
      </c>
      <c r="DJ77" s="284">
        <f t="shared" si="108"/>
        <v>0</v>
      </c>
      <c r="DK77" s="284">
        <f t="shared" si="108"/>
        <v>0</v>
      </c>
      <c r="DL77" s="284">
        <f t="shared" si="108"/>
        <v>0</v>
      </c>
      <c r="DM77" s="284">
        <f t="shared" si="109"/>
        <v>0</v>
      </c>
      <c r="DN77" s="284">
        <f t="shared" si="109"/>
        <v>0</v>
      </c>
      <c r="DO77" s="284">
        <f t="shared" si="109"/>
        <v>0</v>
      </c>
      <c r="DP77" s="383">
        <f t="shared" si="109"/>
        <v>0</v>
      </c>
      <c r="DQ77" s="309">
        <f t="shared" si="109"/>
        <v>0</v>
      </c>
      <c r="DR77" s="284">
        <f t="shared" si="109"/>
        <v>0</v>
      </c>
      <c r="DS77" s="284">
        <f t="shared" si="109"/>
        <v>0</v>
      </c>
      <c r="DT77" s="284">
        <f t="shared" si="109"/>
        <v>0</v>
      </c>
      <c r="DU77" s="284">
        <f t="shared" si="109"/>
        <v>0</v>
      </c>
      <c r="DV77" s="284">
        <f t="shared" si="109"/>
        <v>0</v>
      </c>
      <c r="DW77" s="284">
        <f t="shared" si="110"/>
        <v>0</v>
      </c>
      <c r="DX77" s="284">
        <f t="shared" si="110"/>
        <v>0</v>
      </c>
      <c r="DY77" s="284">
        <f t="shared" si="110"/>
        <v>0</v>
      </c>
      <c r="DZ77" s="284">
        <f t="shared" si="110"/>
        <v>0</v>
      </c>
      <c r="EA77" s="284">
        <f t="shared" si="110"/>
        <v>0</v>
      </c>
      <c r="EB77" s="383">
        <f t="shared" si="110"/>
        <v>0</v>
      </c>
      <c r="EC77" s="309">
        <f t="shared" si="110"/>
        <v>0</v>
      </c>
      <c r="ED77" s="284">
        <f t="shared" si="110"/>
        <v>0</v>
      </c>
      <c r="EE77" s="284">
        <f t="shared" si="110"/>
        <v>0</v>
      </c>
      <c r="EF77" s="284">
        <f t="shared" si="110"/>
        <v>0</v>
      </c>
      <c r="EG77" s="284">
        <f t="shared" si="111"/>
        <v>0</v>
      </c>
      <c r="EH77" s="284">
        <f t="shared" si="111"/>
        <v>0</v>
      </c>
      <c r="EI77" s="284">
        <f t="shared" si="111"/>
        <v>0</v>
      </c>
      <c r="EJ77" s="284">
        <f t="shared" si="111"/>
        <v>0</v>
      </c>
      <c r="EK77" s="284">
        <f t="shared" si="111"/>
        <v>0</v>
      </c>
      <c r="EL77" s="284">
        <f t="shared" si="111"/>
        <v>0</v>
      </c>
      <c r="EM77" s="284">
        <f t="shared" si="111"/>
        <v>0</v>
      </c>
      <c r="EN77" s="383">
        <f t="shared" si="111"/>
        <v>0</v>
      </c>
      <c r="EO77" s="309">
        <f t="shared" si="111"/>
        <v>0</v>
      </c>
      <c r="EP77" s="284">
        <f t="shared" si="111"/>
        <v>0</v>
      </c>
      <c r="EQ77" s="284">
        <f t="shared" si="112"/>
        <v>0</v>
      </c>
      <c r="ER77" s="284">
        <f t="shared" si="112"/>
        <v>0</v>
      </c>
      <c r="ES77" s="284">
        <f t="shared" si="112"/>
        <v>0</v>
      </c>
      <c r="ET77" s="284">
        <f t="shared" si="112"/>
        <v>0</v>
      </c>
      <c r="EU77" s="284">
        <f t="shared" si="112"/>
        <v>0</v>
      </c>
      <c r="EV77" s="284">
        <f t="shared" si="112"/>
        <v>0</v>
      </c>
      <c r="EW77" s="284">
        <f t="shared" si="112"/>
        <v>0</v>
      </c>
      <c r="EX77" s="284">
        <f t="shared" si="112"/>
        <v>0</v>
      </c>
      <c r="EY77" s="284">
        <f t="shared" si="112"/>
        <v>0</v>
      </c>
      <c r="EZ77" s="383">
        <f t="shared" si="112"/>
        <v>0</v>
      </c>
    </row>
    <row r="78" spans="3:156" s="246" customFormat="1" ht="17.5" outlineLevel="1">
      <c r="C78" s="224"/>
      <c r="D78" s="256"/>
      <c r="E78" s="289">
        <f t="shared" ca="1" si="72"/>
        <v>6</v>
      </c>
      <c r="F78" s="844" t="s">
        <v>494</v>
      </c>
      <c r="G78" s="977">
        <f t="shared" si="73"/>
        <v>3680270</v>
      </c>
      <c r="H78" s="996">
        <v>3680270</v>
      </c>
      <c r="I78" s="286" t="s">
        <v>413</v>
      </c>
      <c r="J78" s="306">
        <f t="shared" si="74"/>
        <v>1</v>
      </c>
      <c r="K78" s="949">
        <f t="shared" si="75"/>
        <v>2964.4747314868728</v>
      </c>
      <c r="L78" s="956">
        <f t="shared" si="76"/>
        <v>4.856371474605548</v>
      </c>
      <c r="M78" s="956">
        <f t="shared" si="77"/>
        <v>8.5844208856699673</v>
      </c>
      <c r="N78" s="285">
        <f t="shared" si="78"/>
        <v>46784</v>
      </c>
      <c r="O78" s="307">
        <f t="shared" si="79"/>
        <v>2</v>
      </c>
      <c r="P78" s="307">
        <f t="shared" si="80"/>
        <v>30</v>
      </c>
      <c r="Q78" s="306">
        <f t="shared" si="81"/>
        <v>31</v>
      </c>
      <c r="R78" s="286" t="s">
        <v>484</v>
      </c>
      <c r="S78" s="845"/>
      <c r="T78" s="256"/>
      <c r="U78" s="380">
        <f t="shared" si="82"/>
        <v>30</v>
      </c>
      <c r="V78" s="302" t="str">
        <f t="shared" si="83"/>
        <v>Curve-End</v>
      </c>
      <c r="W78" s="302">
        <f t="shared" si="84"/>
        <v>23</v>
      </c>
      <c r="X78" s="302">
        <f t="shared" si="85"/>
        <v>24</v>
      </c>
      <c r="Y78" s="381">
        <f t="shared" si="86"/>
        <v>4.6984126984127128E-2</v>
      </c>
      <c r="Z78" s="302">
        <f t="shared" si="87"/>
        <v>3</v>
      </c>
      <c r="AA78" s="302">
        <f t="shared" si="88"/>
        <v>2.5</v>
      </c>
      <c r="AB78" s="302">
        <f t="shared" si="89"/>
        <v>0.75</v>
      </c>
      <c r="AC78" s="302">
        <f t="shared" si="90"/>
        <v>1.5</v>
      </c>
      <c r="AD78" s="302">
        <f t="shared" si="91"/>
        <v>3.3333333333333333E-2</v>
      </c>
      <c r="AE78" s="302">
        <f t="shared" si="92"/>
        <v>0.5714285714285714</v>
      </c>
      <c r="AF78" s="302">
        <f t="shared" si="93"/>
        <v>0.5714285714285714</v>
      </c>
      <c r="AG78" s="302">
        <f t="shared" si="94"/>
        <v>-1.7142857142857142</v>
      </c>
      <c r="AH78" s="382">
        <f t="shared" si="95"/>
        <v>4</v>
      </c>
      <c r="AI78" s="260"/>
      <c r="AJ78" s="284">
        <f t="shared" si="100"/>
        <v>0</v>
      </c>
      <c r="AK78" s="309">
        <f t="shared" si="101"/>
        <v>0</v>
      </c>
      <c r="AL78" s="284">
        <f t="shared" si="101"/>
        <v>72437.060317460317</v>
      </c>
      <c r="AM78" s="284">
        <f t="shared" si="101"/>
        <v>77110.419047619042</v>
      </c>
      <c r="AN78" s="284">
        <f t="shared" si="101"/>
        <v>81783.777777777766</v>
      </c>
      <c r="AO78" s="284">
        <f t="shared" si="101"/>
        <v>86457.136507936506</v>
      </c>
      <c r="AP78" s="284">
        <f t="shared" si="101"/>
        <v>91130.495238095231</v>
      </c>
      <c r="AQ78" s="284">
        <f t="shared" si="101"/>
        <v>95803.853968253956</v>
      </c>
      <c r="AR78" s="284">
        <f t="shared" si="101"/>
        <v>100477.2126984127</v>
      </c>
      <c r="AS78" s="284">
        <f t="shared" si="101"/>
        <v>105150.57142857142</v>
      </c>
      <c r="AT78" s="284">
        <f t="shared" si="101"/>
        <v>109823.93015873015</v>
      </c>
      <c r="AU78" s="284">
        <f t="shared" si="102"/>
        <v>114497.28888888887</v>
      </c>
      <c r="AV78" s="383">
        <f t="shared" si="102"/>
        <v>119170.64761904761</v>
      </c>
      <c r="AW78" s="309">
        <f t="shared" si="102"/>
        <v>123844.00634920633</v>
      </c>
      <c r="AX78" s="284">
        <f t="shared" si="102"/>
        <v>128517.36507936506</v>
      </c>
      <c r="AY78" s="284">
        <f t="shared" si="102"/>
        <v>133190.7238095238</v>
      </c>
      <c r="AZ78" s="284">
        <f t="shared" si="102"/>
        <v>137864.08253968254</v>
      </c>
      <c r="BA78" s="284">
        <f t="shared" si="102"/>
        <v>142537.44126984125</v>
      </c>
      <c r="BB78" s="284">
        <f t="shared" si="102"/>
        <v>147210.80000000002</v>
      </c>
      <c r="BC78" s="284">
        <f t="shared" si="102"/>
        <v>151884.15873015873</v>
      </c>
      <c r="BD78" s="284">
        <f t="shared" si="102"/>
        <v>156557.51746031744</v>
      </c>
      <c r="BE78" s="284">
        <f t="shared" si="103"/>
        <v>161230.87619047621</v>
      </c>
      <c r="BF78" s="284">
        <f t="shared" si="103"/>
        <v>165904.23492063492</v>
      </c>
      <c r="BG78" s="284">
        <f t="shared" si="103"/>
        <v>170577.59365079366</v>
      </c>
      <c r="BH78" s="383">
        <f t="shared" si="103"/>
        <v>172914.27301587354</v>
      </c>
      <c r="BI78" s="309">
        <f t="shared" si="103"/>
        <v>161230.87619047615</v>
      </c>
      <c r="BJ78" s="284">
        <f t="shared" si="103"/>
        <v>147210.79999999999</v>
      </c>
      <c r="BK78" s="284">
        <f t="shared" si="103"/>
        <v>133190.72380952377</v>
      </c>
      <c r="BL78" s="284">
        <f t="shared" si="103"/>
        <v>119170.64761904764</v>
      </c>
      <c r="BM78" s="284">
        <f t="shared" si="103"/>
        <v>105150.57142857143</v>
      </c>
      <c r="BN78" s="284">
        <f t="shared" si="103"/>
        <v>91130.495238095245</v>
      </c>
      <c r="BO78" s="284">
        <f t="shared" si="104"/>
        <v>77110.419047619042</v>
      </c>
      <c r="BP78" s="284">
        <f t="shared" si="104"/>
        <v>0</v>
      </c>
      <c r="BQ78" s="284">
        <f t="shared" si="104"/>
        <v>0</v>
      </c>
      <c r="BR78" s="284">
        <f t="shared" si="104"/>
        <v>0</v>
      </c>
      <c r="BS78" s="284">
        <f t="shared" si="104"/>
        <v>0</v>
      </c>
      <c r="BT78" s="383">
        <f t="shared" si="104"/>
        <v>0</v>
      </c>
      <c r="BU78" s="309">
        <f t="shared" si="104"/>
        <v>0</v>
      </c>
      <c r="BV78" s="284">
        <f t="shared" si="104"/>
        <v>0</v>
      </c>
      <c r="BW78" s="284">
        <f t="shared" si="104"/>
        <v>0</v>
      </c>
      <c r="BX78" s="284">
        <f t="shared" si="104"/>
        <v>0</v>
      </c>
      <c r="BY78" s="284">
        <f t="shared" si="105"/>
        <v>0</v>
      </c>
      <c r="BZ78" s="284">
        <f t="shared" si="105"/>
        <v>0</v>
      </c>
      <c r="CA78" s="284">
        <f t="shared" si="105"/>
        <v>0</v>
      </c>
      <c r="CB78" s="284">
        <f t="shared" si="105"/>
        <v>0</v>
      </c>
      <c r="CC78" s="284">
        <f t="shared" si="105"/>
        <v>0</v>
      </c>
      <c r="CD78" s="284">
        <f t="shared" si="105"/>
        <v>0</v>
      </c>
      <c r="CE78" s="284">
        <f t="shared" si="105"/>
        <v>0</v>
      </c>
      <c r="CF78" s="383">
        <f t="shared" si="105"/>
        <v>0</v>
      </c>
      <c r="CG78" s="309">
        <f t="shared" si="105"/>
        <v>0</v>
      </c>
      <c r="CH78" s="284">
        <f t="shared" si="105"/>
        <v>0</v>
      </c>
      <c r="CI78" s="284">
        <f t="shared" si="106"/>
        <v>0</v>
      </c>
      <c r="CJ78" s="284">
        <f t="shared" si="106"/>
        <v>0</v>
      </c>
      <c r="CK78" s="284">
        <f t="shared" si="106"/>
        <v>0</v>
      </c>
      <c r="CL78" s="284">
        <f t="shared" si="106"/>
        <v>0</v>
      </c>
      <c r="CM78" s="284">
        <f t="shared" si="106"/>
        <v>0</v>
      </c>
      <c r="CN78" s="284">
        <f t="shared" si="106"/>
        <v>0</v>
      </c>
      <c r="CO78" s="284">
        <f t="shared" si="106"/>
        <v>0</v>
      </c>
      <c r="CP78" s="284">
        <f t="shared" si="106"/>
        <v>0</v>
      </c>
      <c r="CQ78" s="284">
        <f t="shared" si="106"/>
        <v>0</v>
      </c>
      <c r="CR78" s="383">
        <f t="shared" si="106"/>
        <v>0</v>
      </c>
      <c r="CS78" s="309">
        <f t="shared" si="107"/>
        <v>0</v>
      </c>
      <c r="CT78" s="284">
        <f t="shared" si="107"/>
        <v>0</v>
      </c>
      <c r="CU78" s="284">
        <f t="shared" si="107"/>
        <v>0</v>
      </c>
      <c r="CV78" s="284">
        <f t="shared" si="107"/>
        <v>0</v>
      </c>
      <c r="CW78" s="284">
        <f t="shared" si="107"/>
        <v>0</v>
      </c>
      <c r="CX78" s="284">
        <f t="shared" si="107"/>
        <v>0</v>
      </c>
      <c r="CY78" s="284">
        <f t="shared" si="107"/>
        <v>0</v>
      </c>
      <c r="CZ78" s="284">
        <f t="shared" si="107"/>
        <v>0</v>
      </c>
      <c r="DA78" s="284">
        <f t="shared" si="107"/>
        <v>0</v>
      </c>
      <c r="DB78" s="284">
        <f t="shared" si="107"/>
        <v>0</v>
      </c>
      <c r="DC78" s="284">
        <f t="shared" si="108"/>
        <v>0</v>
      </c>
      <c r="DD78" s="383">
        <f t="shared" si="108"/>
        <v>0</v>
      </c>
      <c r="DE78" s="309">
        <f t="shared" si="108"/>
        <v>0</v>
      </c>
      <c r="DF78" s="284">
        <f t="shared" si="108"/>
        <v>0</v>
      </c>
      <c r="DG78" s="284">
        <f t="shared" si="108"/>
        <v>0</v>
      </c>
      <c r="DH78" s="284">
        <f t="shared" si="108"/>
        <v>0</v>
      </c>
      <c r="DI78" s="284">
        <f t="shared" si="108"/>
        <v>0</v>
      </c>
      <c r="DJ78" s="284">
        <f t="shared" si="108"/>
        <v>0</v>
      </c>
      <c r="DK78" s="284">
        <f t="shared" si="108"/>
        <v>0</v>
      </c>
      <c r="DL78" s="284">
        <f t="shared" si="108"/>
        <v>0</v>
      </c>
      <c r="DM78" s="284">
        <f t="shared" si="109"/>
        <v>0</v>
      </c>
      <c r="DN78" s="284">
        <f t="shared" si="109"/>
        <v>0</v>
      </c>
      <c r="DO78" s="284">
        <f t="shared" si="109"/>
        <v>0</v>
      </c>
      <c r="DP78" s="383">
        <f t="shared" si="109"/>
        <v>0</v>
      </c>
      <c r="DQ78" s="309">
        <f t="shared" si="109"/>
        <v>0</v>
      </c>
      <c r="DR78" s="284">
        <f t="shared" si="109"/>
        <v>0</v>
      </c>
      <c r="DS78" s="284">
        <f t="shared" si="109"/>
        <v>0</v>
      </c>
      <c r="DT78" s="284">
        <f t="shared" si="109"/>
        <v>0</v>
      </c>
      <c r="DU78" s="284">
        <f t="shared" si="109"/>
        <v>0</v>
      </c>
      <c r="DV78" s="284">
        <f t="shared" si="109"/>
        <v>0</v>
      </c>
      <c r="DW78" s="284">
        <f t="shared" si="110"/>
        <v>0</v>
      </c>
      <c r="DX78" s="284">
        <f t="shared" si="110"/>
        <v>0</v>
      </c>
      <c r="DY78" s="284">
        <f t="shared" si="110"/>
        <v>0</v>
      </c>
      <c r="DZ78" s="284">
        <f t="shared" si="110"/>
        <v>0</v>
      </c>
      <c r="EA78" s="284">
        <f t="shared" si="110"/>
        <v>0</v>
      </c>
      <c r="EB78" s="383">
        <f t="shared" si="110"/>
        <v>0</v>
      </c>
      <c r="EC78" s="309">
        <f t="shared" si="110"/>
        <v>0</v>
      </c>
      <c r="ED78" s="284">
        <f t="shared" si="110"/>
        <v>0</v>
      </c>
      <c r="EE78" s="284">
        <f t="shared" si="110"/>
        <v>0</v>
      </c>
      <c r="EF78" s="284">
        <f t="shared" si="110"/>
        <v>0</v>
      </c>
      <c r="EG78" s="284">
        <f t="shared" si="111"/>
        <v>0</v>
      </c>
      <c r="EH78" s="284">
        <f t="shared" si="111"/>
        <v>0</v>
      </c>
      <c r="EI78" s="284">
        <f t="shared" si="111"/>
        <v>0</v>
      </c>
      <c r="EJ78" s="284">
        <f t="shared" si="111"/>
        <v>0</v>
      </c>
      <c r="EK78" s="284">
        <f t="shared" si="111"/>
        <v>0</v>
      </c>
      <c r="EL78" s="284">
        <f t="shared" si="111"/>
        <v>0</v>
      </c>
      <c r="EM78" s="284">
        <f t="shared" si="111"/>
        <v>0</v>
      </c>
      <c r="EN78" s="383">
        <f t="shared" si="111"/>
        <v>0</v>
      </c>
      <c r="EO78" s="309">
        <f t="shared" si="111"/>
        <v>0</v>
      </c>
      <c r="EP78" s="284">
        <f t="shared" si="111"/>
        <v>0</v>
      </c>
      <c r="EQ78" s="284">
        <f t="shared" si="112"/>
        <v>0</v>
      </c>
      <c r="ER78" s="284">
        <f t="shared" si="112"/>
        <v>0</v>
      </c>
      <c r="ES78" s="284">
        <f t="shared" si="112"/>
        <v>0</v>
      </c>
      <c r="ET78" s="284">
        <f t="shared" si="112"/>
        <v>0</v>
      </c>
      <c r="EU78" s="284">
        <f t="shared" si="112"/>
        <v>0</v>
      </c>
      <c r="EV78" s="284">
        <f t="shared" si="112"/>
        <v>0</v>
      </c>
      <c r="EW78" s="284">
        <f t="shared" si="112"/>
        <v>0</v>
      </c>
      <c r="EX78" s="284">
        <f t="shared" si="112"/>
        <v>0</v>
      </c>
      <c r="EY78" s="284">
        <f t="shared" si="112"/>
        <v>0</v>
      </c>
      <c r="EZ78" s="383">
        <f t="shared" si="112"/>
        <v>0</v>
      </c>
    </row>
    <row r="79" spans="3:156" s="246" customFormat="1" ht="17.5" hidden="1" outlineLevel="1">
      <c r="C79" s="224"/>
      <c r="D79" s="256"/>
      <c r="E79" s="289">
        <f ca="1">OFFSET(E79,-1,0)+1</f>
        <v>7</v>
      </c>
      <c r="F79" s="844"/>
      <c r="G79" s="977">
        <f>H79*J79</f>
        <v>0</v>
      </c>
      <c r="H79" s="996">
        <v>0</v>
      </c>
      <c r="I79" s="286" t="s">
        <v>413</v>
      </c>
      <c r="J79" s="306">
        <f t="shared" si="74"/>
        <v>1</v>
      </c>
      <c r="K79" s="949">
        <f>+$G79/Units</f>
        <v>0</v>
      </c>
      <c r="L79" s="956">
        <f t="shared" si="76"/>
        <v>0</v>
      </c>
      <c r="M79" s="956">
        <f t="shared" si="77"/>
        <v>0</v>
      </c>
      <c r="N79" s="285">
        <f t="shared" si="78"/>
        <v>46784</v>
      </c>
      <c r="O79" s="307">
        <f t="shared" si="79"/>
        <v>2</v>
      </c>
      <c r="P79" s="307">
        <f t="shared" si="80"/>
        <v>30</v>
      </c>
      <c r="Q79" s="306">
        <f t="shared" si="81"/>
        <v>31</v>
      </c>
      <c r="R79" s="286" t="s">
        <v>484</v>
      </c>
      <c r="S79" s="845"/>
      <c r="T79" s="256"/>
      <c r="U79" s="380">
        <f t="shared" si="82"/>
        <v>30</v>
      </c>
      <c r="V79" s="302" t="str">
        <f t="shared" si="83"/>
        <v>Curve-End</v>
      </c>
      <c r="W79" s="302">
        <f t="shared" si="84"/>
        <v>23</v>
      </c>
      <c r="X79" s="302">
        <f t="shared" si="85"/>
        <v>24</v>
      </c>
      <c r="Y79" s="381">
        <f t="shared" si="86"/>
        <v>4.6984126984127128E-2</v>
      </c>
      <c r="Z79" s="302">
        <f t="shared" si="87"/>
        <v>3</v>
      </c>
      <c r="AA79" s="302">
        <f t="shared" si="88"/>
        <v>2.5</v>
      </c>
      <c r="AB79" s="302">
        <f t="shared" si="89"/>
        <v>0.75</v>
      </c>
      <c r="AC79" s="302">
        <f t="shared" si="90"/>
        <v>1.5</v>
      </c>
      <c r="AD79" s="302">
        <f t="shared" si="91"/>
        <v>3.3333333333333333E-2</v>
      </c>
      <c r="AE79" s="302">
        <f t="shared" si="92"/>
        <v>0.5714285714285714</v>
      </c>
      <c r="AF79" s="302">
        <f t="shared" si="93"/>
        <v>0.5714285714285714</v>
      </c>
      <c r="AG79" s="302">
        <f t="shared" si="94"/>
        <v>-1.7142857142857142</v>
      </c>
      <c r="AH79" s="382">
        <f t="shared" si="95"/>
        <v>4</v>
      </c>
      <c r="AI79" s="260"/>
      <c r="AJ79" s="284">
        <f t="shared" si="100"/>
        <v>0</v>
      </c>
      <c r="AK79" s="309">
        <f t="shared" si="101"/>
        <v>0</v>
      </c>
      <c r="AL79" s="284">
        <f t="shared" si="101"/>
        <v>0</v>
      </c>
      <c r="AM79" s="284">
        <f t="shared" si="101"/>
        <v>0</v>
      </c>
      <c r="AN79" s="284">
        <f t="shared" si="101"/>
        <v>0</v>
      </c>
      <c r="AO79" s="284">
        <f t="shared" si="101"/>
        <v>0</v>
      </c>
      <c r="AP79" s="284">
        <f t="shared" si="101"/>
        <v>0</v>
      </c>
      <c r="AQ79" s="284">
        <f t="shared" si="101"/>
        <v>0</v>
      </c>
      <c r="AR79" s="284">
        <f t="shared" si="101"/>
        <v>0</v>
      </c>
      <c r="AS79" s="284">
        <f t="shared" si="101"/>
        <v>0</v>
      </c>
      <c r="AT79" s="284">
        <f t="shared" si="101"/>
        <v>0</v>
      </c>
      <c r="AU79" s="284">
        <f t="shared" si="102"/>
        <v>0</v>
      </c>
      <c r="AV79" s="383">
        <f t="shared" si="102"/>
        <v>0</v>
      </c>
      <c r="AW79" s="309">
        <f t="shared" si="102"/>
        <v>0</v>
      </c>
      <c r="AX79" s="284">
        <f t="shared" si="102"/>
        <v>0</v>
      </c>
      <c r="AY79" s="284">
        <f t="shared" si="102"/>
        <v>0</v>
      </c>
      <c r="AZ79" s="284">
        <f t="shared" si="102"/>
        <v>0</v>
      </c>
      <c r="BA79" s="284">
        <f t="shared" si="102"/>
        <v>0</v>
      </c>
      <c r="BB79" s="284">
        <f t="shared" si="102"/>
        <v>0</v>
      </c>
      <c r="BC79" s="284">
        <f t="shared" si="102"/>
        <v>0</v>
      </c>
      <c r="BD79" s="284">
        <f t="shared" si="102"/>
        <v>0</v>
      </c>
      <c r="BE79" s="284">
        <f t="shared" si="103"/>
        <v>0</v>
      </c>
      <c r="BF79" s="284">
        <f t="shared" si="103"/>
        <v>0</v>
      </c>
      <c r="BG79" s="284">
        <f t="shared" si="103"/>
        <v>0</v>
      </c>
      <c r="BH79" s="383">
        <f t="shared" si="103"/>
        <v>0</v>
      </c>
      <c r="BI79" s="309">
        <f t="shared" si="103"/>
        <v>0</v>
      </c>
      <c r="BJ79" s="284">
        <f t="shared" si="103"/>
        <v>0</v>
      </c>
      <c r="BK79" s="284">
        <f t="shared" si="103"/>
        <v>0</v>
      </c>
      <c r="BL79" s="284">
        <f t="shared" si="103"/>
        <v>0</v>
      </c>
      <c r="BM79" s="284">
        <f t="shared" si="103"/>
        <v>0</v>
      </c>
      <c r="BN79" s="284">
        <f t="shared" si="103"/>
        <v>0</v>
      </c>
      <c r="BO79" s="284">
        <f t="shared" si="104"/>
        <v>0</v>
      </c>
      <c r="BP79" s="284">
        <f t="shared" si="104"/>
        <v>0</v>
      </c>
      <c r="BQ79" s="284">
        <f t="shared" si="104"/>
        <v>0</v>
      </c>
      <c r="BR79" s="284">
        <f t="shared" si="104"/>
        <v>0</v>
      </c>
      <c r="BS79" s="284">
        <f t="shared" si="104"/>
        <v>0</v>
      </c>
      <c r="BT79" s="383">
        <f t="shared" si="104"/>
        <v>0</v>
      </c>
      <c r="BU79" s="309">
        <f t="shared" si="104"/>
        <v>0</v>
      </c>
      <c r="BV79" s="284">
        <f t="shared" si="104"/>
        <v>0</v>
      </c>
      <c r="BW79" s="284">
        <f t="shared" si="104"/>
        <v>0</v>
      </c>
      <c r="BX79" s="284">
        <f t="shared" si="104"/>
        <v>0</v>
      </c>
      <c r="BY79" s="284">
        <f t="shared" si="105"/>
        <v>0</v>
      </c>
      <c r="BZ79" s="284">
        <f t="shared" si="105"/>
        <v>0</v>
      </c>
      <c r="CA79" s="284">
        <f t="shared" si="105"/>
        <v>0</v>
      </c>
      <c r="CB79" s="284">
        <f t="shared" si="105"/>
        <v>0</v>
      </c>
      <c r="CC79" s="284">
        <f t="shared" si="105"/>
        <v>0</v>
      </c>
      <c r="CD79" s="284">
        <f t="shared" si="105"/>
        <v>0</v>
      </c>
      <c r="CE79" s="284">
        <f t="shared" si="105"/>
        <v>0</v>
      </c>
      <c r="CF79" s="383">
        <f t="shared" si="105"/>
        <v>0</v>
      </c>
      <c r="CG79" s="309">
        <f t="shared" si="105"/>
        <v>0</v>
      </c>
      <c r="CH79" s="284">
        <f t="shared" si="105"/>
        <v>0</v>
      </c>
      <c r="CI79" s="284">
        <f t="shared" si="106"/>
        <v>0</v>
      </c>
      <c r="CJ79" s="284">
        <f t="shared" si="106"/>
        <v>0</v>
      </c>
      <c r="CK79" s="284">
        <f t="shared" si="106"/>
        <v>0</v>
      </c>
      <c r="CL79" s="284">
        <f t="shared" si="106"/>
        <v>0</v>
      </c>
      <c r="CM79" s="284">
        <f t="shared" si="106"/>
        <v>0</v>
      </c>
      <c r="CN79" s="284">
        <f t="shared" si="106"/>
        <v>0</v>
      </c>
      <c r="CO79" s="284">
        <f t="shared" si="106"/>
        <v>0</v>
      </c>
      <c r="CP79" s="284">
        <f t="shared" si="106"/>
        <v>0</v>
      </c>
      <c r="CQ79" s="284">
        <f t="shared" si="106"/>
        <v>0</v>
      </c>
      <c r="CR79" s="383">
        <f t="shared" si="106"/>
        <v>0</v>
      </c>
      <c r="CS79" s="309">
        <f t="shared" si="107"/>
        <v>0</v>
      </c>
      <c r="CT79" s="284">
        <f t="shared" si="107"/>
        <v>0</v>
      </c>
      <c r="CU79" s="284">
        <f t="shared" si="107"/>
        <v>0</v>
      </c>
      <c r="CV79" s="284">
        <f t="shared" si="107"/>
        <v>0</v>
      </c>
      <c r="CW79" s="284">
        <f t="shared" si="107"/>
        <v>0</v>
      </c>
      <c r="CX79" s="284">
        <f t="shared" si="107"/>
        <v>0</v>
      </c>
      <c r="CY79" s="284">
        <f t="shared" si="107"/>
        <v>0</v>
      </c>
      <c r="CZ79" s="284">
        <f t="shared" si="107"/>
        <v>0</v>
      </c>
      <c r="DA79" s="284">
        <f t="shared" si="107"/>
        <v>0</v>
      </c>
      <c r="DB79" s="284">
        <f t="shared" si="107"/>
        <v>0</v>
      </c>
      <c r="DC79" s="284">
        <f t="shared" si="108"/>
        <v>0</v>
      </c>
      <c r="DD79" s="383">
        <f t="shared" si="108"/>
        <v>0</v>
      </c>
      <c r="DE79" s="309">
        <f t="shared" si="108"/>
        <v>0</v>
      </c>
      <c r="DF79" s="284">
        <f t="shared" si="108"/>
        <v>0</v>
      </c>
      <c r="DG79" s="284">
        <f t="shared" si="108"/>
        <v>0</v>
      </c>
      <c r="DH79" s="284">
        <f t="shared" si="108"/>
        <v>0</v>
      </c>
      <c r="DI79" s="284">
        <f t="shared" si="108"/>
        <v>0</v>
      </c>
      <c r="DJ79" s="284">
        <f t="shared" si="108"/>
        <v>0</v>
      </c>
      <c r="DK79" s="284">
        <f t="shared" si="108"/>
        <v>0</v>
      </c>
      <c r="DL79" s="284">
        <f t="shared" si="108"/>
        <v>0</v>
      </c>
      <c r="DM79" s="284">
        <f t="shared" si="109"/>
        <v>0</v>
      </c>
      <c r="DN79" s="284">
        <f t="shared" si="109"/>
        <v>0</v>
      </c>
      <c r="DO79" s="284">
        <f t="shared" si="109"/>
        <v>0</v>
      </c>
      <c r="DP79" s="383">
        <f t="shared" si="109"/>
        <v>0</v>
      </c>
      <c r="DQ79" s="309">
        <f t="shared" si="109"/>
        <v>0</v>
      </c>
      <c r="DR79" s="284">
        <f t="shared" si="109"/>
        <v>0</v>
      </c>
      <c r="DS79" s="284">
        <f t="shared" si="109"/>
        <v>0</v>
      </c>
      <c r="DT79" s="284">
        <f t="shared" si="109"/>
        <v>0</v>
      </c>
      <c r="DU79" s="284">
        <f t="shared" si="109"/>
        <v>0</v>
      </c>
      <c r="DV79" s="284">
        <f t="shared" si="109"/>
        <v>0</v>
      </c>
      <c r="DW79" s="284">
        <f t="shared" si="110"/>
        <v>0</v>
      </c>
      <c r="DX79" s="284">
        <f t="shared" si="110"/>
        <v>0</v>
      </c>
      <c r="DY79" s="284">
        <f t="shared" si="110"/>
        <v>0</v>
      </c>
      <c r="DZ79" s="284">
        <f t="shared" si="110"/>
        <v>0</v>
      </c>
      <c r="EA79" s="284">
        <f t="shared" si="110"/>
        <v>0</v>
      </c>
      <c r="EB79" s="383">
        <f t="shared" si="110"/>
        <v>0</v>
      </c>
      <c r="EC79" s="309">
        <f t="shared" si="110"/>
        <v>0</v>
      </c>
      <c r="ED79" s="284">
        <f t="shared" si="110"/>
        <v>0</v>
      </c>
      <c r="EE79" s="284">
        <f t="shared" si="110"/>
        <v>0</v>
      </c>
      <c r="EF79" s="284">
        <f t="shared" si="110"/>
        <v>0</v>
      </c>
      <c r="EG79" s="284">
        <f t="shared" si="111"/>
        <v>0</v>
      </c>
      <c r="EH79" s="284">
        <f t="shared" si="111"/>
        <v>0</v>
      </c>
      <c r="EI79" s="284">
        <f t="shared" si="111"/>
        <v>0</v>
      </c>
      <c r="EJ79" s="284">
        <f t="shared" si="111"/>
        <v>0</v>
      </c>
      <c r="EK79" s="284">
        <f t="shared" si="111"/>
        <v>0</v>
      </c>
      <c r="EL79" s="284">
        <f t="shared" si="111"/>
        <v>0</v>
      </c>
      <c r="EM79" s="284">
        <f t="shared" si="111"/>
        <v>0</v>
      </c>
      <c r="EN79" s="383">
        <f t="shared" si="111"/>
        <v>0</v>
      </c>
      <c r="EO79" s="309">
        <f t="shared" si="111"/>
        <v>0</v>
      </c>
      <c r="EP79" s="284">
        <f t="shared" si="111"/>
        <v>0</v>
      </c>
      <c r="EQ79" s="284">
        <f t="shared" si="112"/>
        <v>0</v>
      </c>
      <c r="ER79" s="284">
        <f t="shared" si="112"/>
        <v>0</v>
      </c>
      <c r="ES79" s="284">
        <f t="shared" si="112"/>
        <v>0</v>
      </c>
      <c r="ET79" s="284">
        <f t="shared" si="112"/>
        <v>0</v>
      </c>
      <c r="EU79" s="284">
        <f t="shared" si="112"/>
        <v>0</v>
      </c>
      <c r="EV79" s="284">
        <f t="shared" si="112"/>
        <v>0</v>
      </c>
      <c r="EW79" s="284">
        <f t="shared" si="112"/>
        <v>0</v>
      </c>
      <c r="EX79" s="284">
        <f t="shared" si="112"/>
        <v>0</v>
      </c>
      <c r="EY79" s="284">
        <f t="shared" si="112"/>
        <v>0</v>
      </c>
      <c r="EZ79" s="383">
        <f t="shared" si="112"/>
        <v>0</v>
      </c>
    </row>
    <row r="80" spans="3:156" s="246" customFormat="1" ht="6" customHeight="1" outlineLevel="1">
      <c r="C80" s="224"/>
      <c r="D80" s="256"/>
      <c r="E80" s="264"/>
      <c r="F80" s="264"/>
      <c r="G80" s="978"/>
      <c r="H80" s="992"/>
      <c r="I80" s="264"/>
      <c r="J80" s="265"/>
      <c r="K80" s="950"/>
      <c r="L80" s="967"/>
      <c r="M80" s="967"/>
      <c r="N80" s="264"/>
      <c r="O80" s="265"/>
      <c r="P80" s="265"/>
      <c r="Q80" s="265"/>
      <c r="R80" s="264"/>
      <c r="S80" s="266"/>
      <c r="T80" s="256"/>
      <c r="U80" s="256"/>
      <c r="AH80" s="260"/>
      <c r="AI80" s="260"/>
      <c r="AJ80" s="310"/>
      <c r="AK80" s="311"/>
      <c r="AL80" s="312"/>
      <c r="AM80" s="312"/>
      <c r="AN80" s="312"/>
      <c r="AO80" s="312"/>
      <c r="AP80" s="312"/>
      <c r="AQ80" s="312"/>
      <c r="AR80" s="312"/>
      <c r="AS80" s="312"/>
      <c r="AT80" s="312"/>
      <c r="AU80" s="312"/>
      <c r="AV80" s="313"/>
      <c r="AW80" s="311"/>
      <c r="AX80" s="312"/>
      <c r="AY80" s="312"/>
      <c r="AZ80" s="312"/>
      <c r="BA80" s="312"/>
      <c r="BB80" s="312"/>
      <c r="BC80" s="312"/>
      <c r="BD80" s="312"/>
      <c r="BE80" s="312"/>
      <c r="BF80" s="312"/>
      <c r="BG80" s="312"/>
      <c r="BH80" s="313"/>
      <c r="BI80" s="311"/>
      <c r="BJ80" s="312"/>
      <c r="BK80" s="312"/>
      <c r="BL80" s="312"/>
      <c r="BM80" s="312"/>
      <c r="BN80" s="312"/>
      <c r="BO80" s="312"/>
      <c r="BP80" s="312"/>
      <c r="BQ80" s="312"/>
      <c r="BR80" s="312"/>
      <c r="BS80" s="312"/>
      <c r="BT80" s="313"/>
      <c r="BU80" s="311"/>
      <c r="BV80" s="312"/>
      <c r="BW80" s="312"/>
      <c r="BX80" s="312"/>
      <c r="BY80" s="312"/>
      <c r="BZ80" s="312"/>
      <c r="CA80" s="312"/>
      <c r="CB80" s="312"/>
      <c r="CC80" s="312"/>
      <c r="CD80" s="312"/>
      <c r="CE80" s="312"/>
      <c r="CF80" s="313"/>
      <c r="CG80" s="311"/>
      <c r="CH80" s="312"/>
      <c r="CI80" s="312"/>
      <c r="CJ80" s="312"/>
      <c r="CK80" s="312"/>
      <c r="CL80" s="312"/>
      <c r="CM80" s="312"/>
      <c r="CN80" s="312"/>
      <c r="CO80" s="312"/>
      <c r="CP80" s="312"/>
      <c r="CQ80" s="312"/>
      <c r="CR80" s="313"/>
      <c r="CS80" s="311"/>
      <c r="CT80" s="312"/>
      <c r="CU80" s="312"/>
      <c r="CV80" s="312"/>
      <c r="CW80" s="312"/>
      <c r="CX80" s="312"/>
      <c r="CY80" s="312"/>
      <c r="CZ80" s="312"/>
      <c r="DA80" s="312"/>
      <c r="DB80" s="312"/>
      <c r="DC80" s="312"/>
      <c r="DD80" s="313"/>
      <c r="DE80" s="311"/>
      <c r="DF80" s="312"/>
      <c r="DG80" s="312"/>
      <c r="DH80" s="312"/>
      <c r="DI80" s="312"/>
      <c r="DJ80" s="312"/>
      <c r="DK80" s="312"/>
      <c r="DL80" s="312"/>
      <c r="DM80" s="312"/>
      <c r="DN80" s="312"/>
      <c r="DO80" s="312"/>
      <c r="DP80" s="313"/>
      <c r="DQ80" s="311"/>
      <c r="DR80" s="312"/>
      <c r="DS80" s="312"/>
      <c r="DT80" s="312"/>
      <c r="DU80" s="312"/>
      <c r="DV80" s="312"/>
      <c r="DW80" s="312"/>
      <c r="DX80" s="312"/>
      <c r="DY80" s="312"/>
      <c r="DZ80" s="312"/>
      <c r="EA80" s="312"/>
      <c r="EB80" s="313"/>
      <c r="EC80" s="311"/>
      <c r="ED80" s="312"/>
      <c r="EE80" s="312"/>
      <c r="EF80" s="312"/>
      <c r="EG80" s="312"/>
      <c r="EH80" s="312"/>
      <c r="EI80" s="312"/>
      <c r="EJ80" s="312"/>
      <c r="EK80" s="312"/>
      <c r="EL80" s="312"/>
      <c r="EM80" s="312"/>
      <c r="EN80" s="313"/>
      <c r="EO80" s="311"/>
      <c r="EP80" s="312"/>
      <c r="EQ80" s="312"/>
      <c r="ER80" s="312"/>
      <c r="ES80" s="312"/>
      <c r="ET80" s="312"/>
      <c r="EU80" s="312"/>
      <c r="EV80" s="312"/>
      <c r="EW80" s="312"/>
      <c r="EX80" s="312"/>
      <c r="EY80" s="312"/>
      <c r="EZ80" s="313"/>
    </row>
    <row r="81" spans="3:156" s="246" customFormat="1" ht="15" customHeight="1">
      <c r="C81" s="224"/>
      <c r="D81" s="256"/>
      <c r="E81" s="267" t="str">
        <f>"Total "&amp;E71</f>
        <v>Total Construction Costs</v>
      </c>
      <c r="G81" s="379">
        <f>IFERROR(SUM(G72:G80),"")</f>
        <v>160847075.40000001</v>
      </c>
      <c r="H81" s="991"/>
      <c r="I81" s="930"/>
      <c r="J81" s="245"/>
      <c r="K81" s="962">
        <f>SUM(K72:K80)</f>
        <v>129563.07299650947</v>
      </c>
      <c r="L81" s="958">
        <f>SUM(L72:L80)</f>
        <v>212.24886998679111</v>
      </c>
      <c r="M81" s="958">
        <f>SUM(M72:M80)</f>
        <v>375.1841559077709</v>
      </c>
      <c r="O81" s="245"/>
      <c r="P81" s="245"/>
      <c r="Q81" s="245"/>
      <c r="S81" s="277"/>
      <c r="T81" s="256"/>
      <c r="U81" s="1279"/>
      <c r="V81" s="368"/>
      <c r="W81" s="368"/>
      <c r="X81" s="368"/>
      <c r="Y81" s="368"/>
      <c r="Z81" s="368"/>
      <c r="AA81" s="368"/>
      <c r="AB81" s="368"/>
      <c r="AC81" s="368"/>
      <c r="AD81" s="368"/>
      <c r="AE81" s="368"/>
      <c r="AF81" s="368"/>
      <c r="AG81" s="368"/>
      <c r="AH81" s="1280"/>
      <c r="AI81" s="260"/>
      <c r="AJ81" s="314">
        <f t="shared" ref="AJ81:BO81" si="113">SUM(AJ72:AJ80)</f>
        <v>0</v>
      </c>
      <c r="AK81" s="1320">
        <f t="shared" si="113"/>
        <v>0</v>
      </c>
      <c r="AL81" s="308">
        <f t="shared" si="113"/>
        <v>3165878.944380952</v>
      </c>
      <c r="AM81" s="308">
        <f t="shared" si="113"/>
        <v>3370129.1988571426</v>
      </c>
      <c r="AN81" s="308">
        <f t="shared" si="113"/>
        <v>3574379.4533333331</v>
      </c>
      <c r="AO81" s="308">
        <f t="shared" si="113"/>
        <v>3778629.7078095237</v>
      </c>
      <c r="AP81" s="308">
        <f t="shared" si="113"/>
        <v>3982879.9622857133</v>
      </c>
      <c r="AQ81" s="308">
        <f t="shared" si="113"/>
        <v>4187130.2167619043</v>
      </c>
      <c r="AR81" s="308">
        <f t="shared" si="113"/>
        <v>4391380.4712380944</v>
      </c>
      <c r="AS81" s="308">
        <f t="shared" si="113"/>
        <v>4595630.7257142868</v>
      </c>
      <c r="AT81" s="308">
        <f t="shared" si="113"/>
        <v>4799880.9801904764</v>
      </c>
      <c r="AU81" s="308">
        <f t="shared" si="113"/>
        <v>5004131.234666666</v>
      </c>
      <c r="AV81" s="315">
        <f t="shared" si="113"/>
        <v>5208381.4891428575</v>
      </c>
      <c r="AW81" s="1320">
        <f t="shared" si="113"/>
        <v>5412631.7436190462</v>
      </c>
      <c r="AX81" s="308">
        <f t="shared" si="113"/>
        <v>5616881.9980952358</v>
      </c>
      <c r="AY81" s="308">
        <f t="shared" si="113"/>
        <v>5821132.2525714282</v>
      </c>
      <c r="AZ81" s="308">
        <f t="shared" si="113"/>
        <v>6025382.5070476187</v>
      </c>
      <c r="BA81" s="308">
        <f t="shared" si="113"/>
        <v>6229632.7615238093</v>
      </c>
      <c r="BB81" s="308">
        <f t="shared" si="113"/>
        <v>6433883.0159999998</v>
      </c>
      <c r="BC81" s="308">
        <f t="shared" si="113"/>
        <v>6638133.2704761904</v>
      </c>
      <c r="BD81" s="308">
        <f t="shared" si="113"/>
        <v>6842383.5249523818</v>
      </c>
      <c r="BE81" s="308">
        <f t="shared" si="113"/>
        <v>7046633.7794285705</v>
      </c>
      <c r="BF81" s="308">
        <f t="shared" si="113"/>
        <v>7250884.033904762</v>
      </c>
      <c r="BG81" s="308">
        <f t="shared" si="113"/>
        <v>7455134.2883809526</v>
      </c>
      <c r="BH81" s="315">
        <f t="shared" si="113"/>
        <v>7557259.4156190706</v>
      </c>
      <c r="BI81" s="1320">
        <f t="shared" si="113"/>
        <v>7046633.7794285687</v>
      </c>
      <c r="BJ81" s="308">
        <f t="shared" si="113"/>
        <v>6433883.015999998</v>
      </c>
      <c r="BK81" s="308">
        <f t="shared" si="113"/>
        <v>5821132.2525714273</v>
      </c>
      <c r="BL81" s="308">
        <f t="shared" si="113"/>
        <v>5208381.4891428575</v>
      </c>
      <c r="BM81" s="308">
        <f t="shared" si="113"/>
        <v>4595630.7257142868</v>
      </c>
      <c r="BN81" s="308">
        <f t="shared" si="113"/>
        <v>3982879.9622857138</v>
      </c>
      <c r="BO81" s="308">
        <f t="shared" si="113"/>
        <v>3370129.1988571426</v>
      </c>
      <c r="BP81" s="308">
        <f t="shared" ref="BP81:CU81" si="114">SUM(BP72:BP80)</f>
        <v>0</v>
      </c>
      <c r="BQ81" s="308">
        <f t="shared" si="114"/>
        <v>0</v>
      </c>
      <c r="BR81" s="308">
        <f t="shared" si="114"/>
        <v>0</v>
      </c>
      <c r="BS81" s="308">
        <f t="shared" si="114"/>
        <v>0</v>
      </c>
      <c r="BT81" s="315">
        <f t="shared" si="114"/>
        <v>0</v>
      </c>
      <c r="BU81" s="1320">
        <f t="shared" si="114"/>
        <v>0</v>
      </c>
      <c r="BV81" s="308">
        <f t="shared" si="114"/>
        <v>0</v>
      </c>
      <c r="BW81" s="308">
        <f t="shared" si="114"/>
        <v>0</v>
      </c>
      <c r="BX81" s="308">
        <f t="shared" si="114"/>
        <v>0</v>
      </c>
      <c r="BY81" s="308">
        <f t="shared" si="114"/>
        <v>0</v>
      </c>
      <c r="BZ81" s="308">
        <f t="shared" si="114"/>
        <v>0</v>
      </c>
      <c r="CA81" s="308">
        <f t="shared" si="114"/>
        <v>0</v>
      </c>
      <c r="CB81" s="308">
        <f t="shared" si="114"/>
        <v>0</v>
      </c>
      <c r="CC81" s="308">
        <f t="shared" si="114"/>
        <v>0</v>
      </c>
      <c r="CD81" s="308">
        <f t="shared" si="114"/>
        <v>0</v>
      </c>
      <c r="CE81" s="308">
        <f t="shared" si="114"/>
        <v>0</v>
      </c>
      <c r="CF81" s="315">
        <f t="shared" si="114"/>
        <v>0</v>
      </c>
      <c r="CG81" s="1320">
        <f t="shared" si="114"/>
        <v>0</v>
      </c>
      <c r="CH81" s="308">
        <f t="shared" si="114"/>
        <v>0</v>
      </c>
      <c r="CI81" s="308">
        <f t="shared" si="114"/>
        <v>0</v>
      </c>
      <c r="CJ81" s="308">
        <f t="shared" si="114"/>
        <v>0</v>
      </c>
      <c r="CK81" s="308">
        <f t="shared" si="114"/>
        <v>0</v>
      </c>
      <c r="CL81" s="308">
        <f t="shared" si="114"/>
        <v>0</v>
      </c>
      <c r="CM81" s="308">
        <f t="shared" si="114"/>
        <v>0</v>
      </c>
      <c r="CN81" s="308">
        <f t="shared" si="114"/>
        <v>0</v>
      </c>
      <c r="CO81" s="308">
        <f t="shared" si="114"/>
        <v>0</v>
      </c>
      <c r="CP81" s="308">
        <f t="shared" si="114"/>
        <v>0</v>
      </c>
      <c r="CQ81" s="308">
        <f t="shared" si="114"/>
        <v>0</v>
      </c>
      <c r="CR81" s="315">
        <f t="shared" si="114"/>
        <v>0</v>
      </c>
      <c r="CS81" s="1320">
        <f t="shared" si="114"/>
        <v>0</v>
      </c>
      <c r="CT81" s="308">
        <f t="shared" si="114"/>
        <v>0</v>
      </c>
      <c r="CU81" s="308">
        <f t="shared" si="114"/>
        <v>0</v>
      </c>
      <c r="CV81" s="308">
        <f t="shared" ref="CV81:EA81" si="115">SUM(CV72:CV80)</f>
        <v>0</v>
      </c>
      <c r="CW81" s="308">
        <f t="shared" si="115"/>
        <v>0</v>
      </c>
      <c r="CX81" s="308">
        <f t="shared" si="115"/>
        <v>0</v>
      </c>
      <c r="CY81" s="308">
        <f t="shared" si="115"/>
        <v>0</v>
      </c>
      <c r="CZ81" s="308">
        <f t="shared" si="115"/>
        <v>0</v>
      </c>
      <c r="DA81" s="308">
        <f t="shared" si="115"/>
        <v>0</v>
      </c>
      <c r="DB81" s="308">
        <f t="shared" si="115"/>
        <v>0</v>
      </c>
      <c r="DC81" s="308">
        <f t="shared" si="115"/>
        <v>0</v>
      </c>
      <c r="DD81" s="315">
        <f t="shared" si="115"/>
        <v>0</v>
      </c>
      <c r="DE81" s="1320">
        <f t="shared" si="115"/>
        <v>0</v>
      </c>
      <c r="DF81" s="308">
        <f t="shared" si="115"/>
        <v>0</v>
      </c>
      <c r="DG81" s="308">
        <f t="shared" si="115"/>
        <v>0</v>
      </c>
      <c r="DH81" s="308">
        <f t="shared" si="115"/>
        <v>0</v>
      </c>
      <c r="DI81" s="308">
        <f t="shared" si="115"/>
        <v>0</v>
      </c>
      <c r="DJ81" s="308">
        <f t="shared" si="115"/>
        <v>0</v>
      </c>
      <c r="DK81" s="308">
        <f t="shared" si="115"/>
        <v>0</v>
      </c>
      <c r="DL81" s="308">
        <f t="shared" si="115"/>
        <v>0</v>
      </c>
      <c r="DM81" s="308">
        <f t="shared" si="115"/>
        <v>0</v>
      </c>
      <c r="DN81" s="308">
        <f t="shared" si="115"/>
        <v>0</v>
      </c>
      <c r="DO81" s="308">
        <f t="shared" si="115"/>
        <v>0</v>
      </c>
      <c r="DP81" s="315">
        <f t="shared" si="115"/>
        <v>0</v>
      </c>
      <c r="DQ81" s="1320">
        <f t="shared" si="115"/>
        <v>0</v>
      </c>
      <c r="DR81" s="308">
        <f t="shared" si="115"/>
        <v>0</v>
      </c>
      <c r="DS81" s="308">
        <f t="shared" si="115"/>
        <v>0</v>
      </c>
      <c r="DT81" s="308">
        <f t="shared" si="115"/>
        <v>0</v>
      </c>
      <c r="DU81" s="308">
        <f t="shared" si="115"/>
        <v>0</v>
      </c>
      <c r="DV81" s="308">
        <f t="shared" si="115"/>
        <v>0</v>
      </c>
      <c r="DW81" s="308">
        <f t="shared" si="115"/>
        <v>0</v>
      </c>
      <c r="DX81" s="308">
        <f t="shared" si="115"/>
        <v>0</v>
      </c>
      <c r="DY81" s="308">
        <f t="shared" si="115"/>
        <v>0</v>
      </c>
      <c r="DZ81" s="308">
        <f t="shared" si="115"/>
        <v>0</v>
      </c>
      <c r="EA81" s="308">
        <f t="shared" si="115"/>
        <v>0</v>
      </c>
      <c r="EB81" s="315">
        <f t="shared" ref="EB81:EZ81" si="116">SUM(EB72:EB80)</f>
        <v>0</v>
      </c>
      <c r="EC81" s="1320">
        <f t="shared" si="116"/>
        <v>0</v>
      </c>
      <c r="ED81" s="308">
        <f t="shared" si="116"/>
        <v>0</v>
      </c>
      <c r="EE81" s="308">
        <f t="shared" si="116"/>
        <v>0</v>
      </c>
      <c r="EF81" s="308">
        <f t="shared" si="116"/>
        <v>0</v>
      </c>
      <c r="EG81" s="308">
        <f t="shared" si="116"/>
        <v>0</v>
      </c>
      <c r="EH81" s="308">
        <f t="shared" si="116"/>
        <v>0</v>
      </c>
      <c r="EI81" s="308">
        <f t="shared" si="116"/>
        <v>0</v>
      </c>
      <c r="EJ81" s="308">
        <f t="shared" si="116"/>
        <v>0</v>
      </c>
      <c r="EK81" s="308">
        <f t="shared" si="116"/>
        <v>0</v>
      </c>
      <c r="EL81" s="308">
        <f t="shared" si="116"/>
        <v>0</v>
      </c>
      <c r="EM81" s="308">
        <f t="shared" si="116"/>
        <v>0</v>
      </c>
      <c r="EN81" s="315">
        <f t="shared" si="116"/>
        <v>0</v>
      </c>
      <c r="EO81" s="1320">
        <f t="shared" si="116"/>
        <v>0</v>
      </c>
      <c r="EP81" s="308">
        <f t="shared" si="116"/>
        <v>0</v>
      </c>
      <c r="EQ81" s="308">
        <f t="shared" si="116"/>
        <v>0</v>
      </c>
      <c r="ER81" s="308">
        <f t="shared" si="116"/>
        <v>0</v>
      </c>
      <c r="ES81" s="308">
        <f t="shared" si="116"/>
        <v>0</v>
      </c>
      <c r="ET81" s="308">
        <f t="shared" si="116"/>
        <v>0</v>
      </c>
      <c r="EU81" s="308">
        <f t="shared" si="116"/>
        <v>0</v>
      </c>
      <c r="EV81" s="308">
        <f t="shared" si="116"/>
        <v>0</v>
      </c>
      <c r="EW81" s="308">
        <f t="shared" si="116"/>
        <v>0</v>
      </c>
      <c r="EX81" s="308">
        <f t="shared" si="116"/>
        <v>0</v>
      </c>
      <c r="EY81" s="308">
        <f t="shared" si="116"/>
        <v>0</v>
      </c>
      <c r="EZ81" s="315">
        <f t="shared" si="116"/>
        <v>0</v>
      </c>
    </row>
    <row r="82" spans="3:156" s="246" customFormat="1" ht="17.5">
      <c r="C82" s="224"/>
      <c r="D82" s="256"/>
      <c r="G82" s="979"/>
      <c r="H82" s="991"/>
      <c r="J82" s="245"/>
      <c r="K82" s="947"/>
      <c r="L82" s="947"/>
      <c r="M82" s="947"/>
      <c r="N82" s="261"/>
      <c r="O82" s="245"/>
      <c r="P82" s="245"/>
      <c r="Q82" s="245"/>
      <c r="S82" s="259"/>
      <c r="T82" s="256"/>
      <c r="U82" s="256"/>
      <c r="AH82" s="260"/>
      <c r="AI82" s="260"/>
      <c r="AJ82" s="316"/>
      <c r="AK82" s="405"/>
      <c r="AL82" s="316"/>
      <c r="AM82" s="316"/>
      <c r="AN82" s="316"/>
      <c r="AO82" s="316"/>
      <c r="AP82" s="316"/>
      <c r="AQ82" s="316"/>
      <c r="AR82" s="316"/>
      <c r="AS82" s="316"/>
      <c r="AT82" s="316"/>
      <c r="AU82" s="316"/>
      <c r="AV82" s="317"/>
      <c r="AW82" s="405"/>
      <c r="AX82" s="316"/>
      <c r="AY82" s="316"/>
      <c r="AZ82" s="316"/>
      <c r="BA82" s="316"/>
      <c r="BB82" s="316"/>
      <c r="BC82" s="316"/>
      <c r="BD82" s="316"/>
      <c r="BE82" s="316"/>
      <c r="BF82" s="316"/>
      <c r="BG82" s="316"/>
      <c r="BH82" s="317"/>
      <c r="BI82" s="405"/>
      <c r="BJ82" s="316"/>
      <c r="BK82" s="316"/>
      <c r="BL82" s="316"/>
      <c r="BM82" s="316"/>
      <c r="BN82" s="316"/>
      <c r="BO82" s="316"/>
      <c r="BP82" s="316"/>
      <c r="BQ82" s="316"/>
      <c r="BR82" s="316"/>
      <c r="BS82" s="316"/>
      <c r="BT82" s="317"/>
      <c r="BU82" s="405"/>
      <c r="BV82" s="316"/>
      <c r="BW82" s="316"/>
      <c r="BX82" s="316"/>
      <c r="BY82" s="316"/>
      <c r="BZ82" s="316"/>
      <c r="CA82" s="316"/>
      <c r="CB82" s="316"/>
      <c r="CC82" s="316"/>
      <c r="CD82" s="316"/>
      <c r="CE82" s="316"/>
      <c r="CF82" s="317"/>
      <c r="CG82" s="405"/>
      <c r="CH82" s="316"/>
      <c r="CI82" s="316"/>
      <c r="CJ82" s="316"/>
      <c r="CK82" s="316"/>
      <c r="CL82" s="316"/>
      <c r="CM82" s="316"/>
      <c r="CN82" s="316"/>
      <c r="CO82" s="316"/>
      <c r="CP82" s="316"/>
      <c r="CQ82" s="316"/>
      <c r="CR82" s="317"/>
      <c r="CS82" s="405"/>
      <c r="CT82" s="316"/>
      <c r="CU82" s="316"/>
      <c r="CV82" s="316"/>
      <c r="CW82" s="316"/>
      <c r="CX82" s="316"/>
      <c r="CY82" s="316"/>
      <c r="CZ82" s="316"/>
      <c r="DA82" s="316"/>
      <c r="DB82" s="316"/>
      <c r="DC82" s="316"/>
      <c r="DD82" s="317"/>
      <c r="DE82" s="405"/>
      <c r="DF82" s="316"/>
      <c r="DG82" s="316"/>
      <c r="DH82" s="316"/>
      <c r="DI82" s="316"/>
      <c r="DJ82" s="316"/>
      <c r="DK82" s="316"/>
      <c r="DL82" s="316"/>
      <c r="DM82" s="316"/>
      <c r="DN82" s="316"/>
      <c r="DO82" s="316"/>
      <c r="DP82" s="317"/>
      <c r="DQ82" s="405"/>
      <c r="DR82" s="316"/>
      <c r="DS82" s="316"/>
      <c r="DT82" s="316"/>
      <c r="DU82" s="316"/>
      <c r="DV82" s="316"/>
      <c r="DW82" s="316"/>
      <c r="DX82" s="316"/>
      <c r="DY82" s="316"/>
      <c r="DZ82" s="316"/>
      <c r="EA82" s="316"/>
      <c r="EB82" s="317"/>
      <c r="EC82" s="405"/>
      <c r="ED82" s="316"/>
      <c r="EE82" s="316"/>
      <c r="EF82" s="316"/>
      <c r="EG82" s="316"/>
      <c r="EH82" s="316"/>
      <c r="EI82" s="316"/>
      <c r="EJ82" s="316"/>
      <c r="EK82" s="316"/>
      <c r="EL82" s="316"/>
      <c r="EM82" s="316"/>
      <c r="EN82" s="317"/>
      <c r="EO82" s="405"/>
      <c r="EP82" s="316"/>
      <c r="EQ82" s="316"/>
      <c r="ER82" s="316"/>
      <c r="ES82" s="316"/>
      <c r="ET82" s="316"/>
      <c r="EU82" s="316"/>
      <c r="EV82" s="316"/>
      <c r="EW82" s="316"/>
      <c r="EX82" s="316"/>
      <c r="EY82" s="316"/>
      <c r="EZ82" s="317"/>
    </row>
    <row r="83" spans="3:156" s="246" customFormat="1" ht="15" customHeight="1" outlineLevel="1">
      <c r="C83" s="224"/>
      <c r="D83" s="256">
        <v>6</v>
      </c>
      <c r="E83" s="257" t="s">
        <v>495</v>
      </c>
      <c r="G83" s="979"/>
      <c r="H83" s="991"/>
      <c r="J83" s="245"/>
      <c r="K83" s="947"/>
      <c r="L83" s="947"/>
      <c r="M83" s="947"/>
      <c r="O83" s="245"/>
      <c r="P83" s="245"/>
      <c r="Q83" s="245"/>
      <c r="S83" s="259"/>
      <c r="T83" s="256"/>
      <c r="U83" s="256"/>
      <c r="AH83" s="260"/>
      <c r="AI83" s="260"/>
      <c r="AJ83" s="316"/>
      <c r="AK83" s="405"/>
      <c r="AL83" s="316"/>
      <c r="AM83" s="316"/>
      <c r="AN83" s="316"/>
      <c r="AO83" s="316"/>
      <c r="AP83" s="316"/>
      <c r="AQ83" s="316"/>
      <c r="AR83" s="316"/>
      <c r="AS83" s="316"/>
      <c r="AT83" s="316"/>
      <c r="AU83" s="316"/>
      <c r="AV83" s="317"/>
      <c r="AW83" s="405"/>
      <c r="AX83" s="316"/>
      <c r="AY83" s="316"/>
      <c r="AZ83" s="316"/>
      <c r="BA83" s="316"/>
      <c r="BB83" s="316"/>
      <c r="BC83" s="316"/>
      <c r="BD83" s="316"/>
      <c r="BE83" s="316"/>
      <c r="BF83" s="316"/>
      <c r="BG83" s="316"/>
      <c r="BH83" s="317"/>
      <c r="BI83" s="405"/>
      <c r="BJ83" s="316"/>
      <c r="BK83" s="316"/>
      <c r="BL83" s="316"/>
      <c r="BM83" s="316"/>
      <c r="BN83" s="316"/>
      <c r="BO83" s="316"/>
      <c r="BP83" s="316"/>
      <c r="BQ83" s="316"/>
      <c r="BR83" s="316"/>
      <c r="BS83" s="316"/>
      <c r="BT83" s="317"/>
      <c r="BU83" s="405"/>
      <c r="BV83" s="316"/>
      <c r="BW83" s="316"/>
      <c r="BX83" s="316"/>
      <c r="BY83" s="316"/>
      <c r="BZ83" s="316"/>
      <c r="CA83" s="316"/>
      <c r="CB83" s="316"/>
      <c r="CC83" s="316"/>
      <c r="CD83" s="316"/>
      <c r="CE83" s="316"/>
      <c r="CF83" s="317"/>
      <c r="CG83" s="405"/>
      <c r="CH83" s="316"/>
      <c r="CI83" s="316"/>
      <c r="CJ83" s="316"/>
      <c r="CK83" s="316"/>
      <c r="CL83" s="316"/>
      <c r="CM83" s="316"/>
      <c r="CN83" s="316"/>
      <c r="CO83" s="316"/>
      <c r="CP83" s="316"/>
      <c r="CQ83" s="316"/>
      <c r="CR83" s="317"/>
      <c r="CS83" s="405"/>
      <c r="CT83" s="316"/>
      <c r="CU83" s="316"/>
      <c r="CV83" s="316"/>
      <c r="CW83" s="316"/>
      <c r="CX83" s="316"/>
      <c r="CY83" s="316"/>
      <c r="CZ83" s="316"/>
      <c r="DA83" s="316"/>
      <c r="DB83" s="316"/>
      <c r="DC83" s="316"/>
      <c r="DD83" s="317"/>
      <c r="DE83" s="405"/>
      <c r="DF83" s="316"/>
      <c r="DG83" s="316"/>
      <c r="DH83" s="316"/>
      <c r="DI83" s="316"/>
      <c r="DJ83" s="316"/>
      <c r="DK83" s="316"/>
      <c r="DL83" s="316"/>
      <c r="DM83" s="316"/>
      <c r="DN83" s="316"/>
      <c r="DO83" s="316"/>
      <c r="DP83" s="317"/>
      <c r="DQ83" s="405"/>
      <c r="DR83" s="316"/>
      <c r="DS83" s="316"/>
      <c r="DT83" s="316"/>
      <c r="DU83" s="316"/>
      <c r="DV83" s="316"/>
      <c r="DW83" s="316"/>
      <c r="DX83" s="316"/>
      <c r="DY83" s="316"/>
      <c r="DZ83" s="316"/>
      <c r="EA83" s="316"/>
      <c r="EB83" s="317"/>
      <c r="EC83" s="405"/>
      <c r="ED83" s="316"/>
      <c r="EE83" s="316"/>
      <c r="EF83" s="316"/>
      <c r="EG83" s="316"/>
      <c r="EH83" s="316"/>
      <c r="EI83" s="316"/>
      <c r="EJ83" s="316"/>
      <c r="EK83" s="316"/>
      <c r="EL83" s="316"/>
      <c r="EM83" s="316"/>
      <c r="EN83" s="317"/>
      <c r="EO83" s="405"/>
      <c r="EP83" s="316"/>
      <c r="EQ83" s="316"/>
      <c r="ER83" s="316"/>
      <c r="ES83" s="316"/>
      <c r="ET83" s="316"/>
      <c r="EU83" s="316"/>
      <c r="EV83" s="316"/>
      <c r="EW83" s="316"/>
      <c r="EX83" s="316"/>
      <c r="EY83" s="316"/>
      <c r="EZ83" s="317"/>
    </row>
    <row r="84" spans="3:156" s="246" customFormat="1" ht="6" customHeight="1" outlineLevel="1">
      <c r="C84" s="224"/>
      <c r="D84" s="256"/>
      <c r="G84" s="979"/>
      <c r="H84" s="991"/>
      <c r="J84" s="245"/>
      <c r="K84" s="947"/>
      <c r="L84" s="947"/>
      <c r="M84" s="947"/>
      <c r="O84" s="245"/>
      <c r="P84" s="245"/>
      <c r="Q84" s="245"/>
      <c r="S84" s="259"/>
      <c r="T84" s="256"/>
      <c r="U84" s="256"/>
      <c r="AH84" s="260"/>
      <c r="AI84" s="260"/>
      <c r="AJ84" s="316"/>
      <c r="AK84" s="405"/>
      <c r="AL84" s="316"/>
      <c r="AM84" s="316"/>
      <c r="AN84" s="316"/>
      <c r="AO84" s="316"/>
      <c r="AP84" s="316"/>
      <c r="AQ84" s="316"/>
      <c r="AR84" s="316"/>
      <c r="AS84" s="316"/>
      <c r="AT84" s="316"/>
      <c r="AU84" s="316"/>
      <c r="AV84" s="317"/>
      <c r="AW84" s="405"/>
      <c r="AX84" s="316"/>
      <c r="AY84" s="316"/>
      <c r="AZ84" s="316"/>
      <c r="BA84" s="316"/>
      <c r="BB84" s="316"/>
      <c r="BC84" s="316"/>
      <c r="BD84" s="316"/>
      <c r="BE84" s="316"/>
      <c r="BF84" s="316"/>
      <c r="BG84" s="316"/>
      <c r="BH84" s="317"/>
      <c r="BI84" s="405"/>
      <c r="BJ84" s="316"/>
      <c r="BK84" s="316"/>
      <c r="BL84" s="316"/>
      <c r="BM84" s="316"/>
      <c r="BN84" s="316"/>
      <c r="BO84" s="316"/>
      <c r="BP84" s="316"/>
      <c r="BQ84" s="316"/>
      <c r="BR84" s="316"/>
      <c r="BS84" s="316"/>
      <c r="BT84" s="317"/>
      <c r="BU84" s="405"/>
      <c r="BV84" s="316"/>
      <c r="BW84" s="316"/>
      <c r="BX84" s="316"/>
      <c r="BY84" s="316"/>
      <c r="BZ84" s="316"/>
      <c r="CA84" s="316"/>
      <c r="CB84" s="316"/>
      <c r="CC84" s="316"/>
      <c r="CD84" s="316"/>
      <c r="CE84" s="316"/>
      <c r="CF84" s="317"/>
      <c r="CG84" s="405"/>
      <c r="CH84" s="316"/>
      <c r="CI84" s="316"/>
      <c r="CJ84" s="316"/>
      <c r="CK84" s="316"/>
      <c r="CL84" s="316"/>
      <c r="CM84" s="316"/>
      <c r="CN84" s="316"/>
      <c r="CO84" s="316"/>
      <c r="CP84" s="316"/>
      <c r="CQ84" s="316"/>
      <c r="CR84" s="317"/>
      <c r="CS84" s="405"/>
      <c r="CT84" s="316"/>
      <c r="CU84" s="316"/>
      <c r="CV84" s="316"/>
      <c r="CW84" s="316"/>
      <c r="CX84" s="316"/>
      <c r="CY84" s="316"/>
      <c r="CZ84" s="316"/>
      <c r="DA84" s="316"/>
      <c r="DB84" s="316"/>
      <c r="DC84" s="316"/>
      <c r="DD84" s="317"/>
      <c r="DE84" s="405"/>
      <c r="DF84" s="316"/>
      <c r="DG84" s="316"/>
      <c r="DH84" s="316"/>
      <c r="DI84" s="316"/>
      <c r="DJ84" s="316"/>
      <c r="DK84" s="316"/>
      <c r="DL84" s="316"/>
      <c r="DM84" s="316"/>
      <c r="DN84" s="316"/>
      <c r="DO84" s="316"/>
      <c r="DP84" s="317"/>
      <c r="DQ84" s="405"/>
      <c r="DR84" s="316"/>
      <c r="DS84" s="316"/>
      <c r="DT84" s="316"/>
      <c r="DU84" s="316"/>
      <c r="DV84" s="316"/>
      <c r="DW84" s="316"/>
      <c r="DX84" s="316"/>
      <c r="DY84" s="316"/>
      <c r="DZ84" s="316"/>
      <c r="EA84" s="316"/>
      <c r="EB84" s="317"/>
      <c r="EC84" s="405"/>
      <c r="ED84" s="316"/>
      <c r="EE84" s="316"/>
      <c r="EF84" s="316"/>
      <c r="EG84" s="316"/>
      <c r="EH84" s="316"/>
      <c r="EI84" s="316"/>
      <c r="EJ84" s="316"/>
      <c r="EK84" s="316"/>
      <c r="EL84" s="316"/>
      <c r="EM84" s="316"/>
      <c r="EN84" s="317"/>
      <c r="EO84" s="405"/>
      <c r="EP84" s="316"/>
      <c r="EQ84" s="316"/>
      <c r="ER84" s="316"/>
      <c r="ES84" s="316"/>
      <c r="ET84" s="316"/>
      <c r="EU84" s="316"/>
      <c r="EV84" s="316"/>
      <c r="EW84" s="316"/>
      <c r="EX84" s="316"/>
      <c r="EY84" s="316"/>
      <c r="EZ84" s="317"/>
    </row>
    <row r="85" spans="3:156" s="246" customFormat="1" ht="17.5" outlineLevel="1">
      <c r="C85" s="224"/>
      <c r="D85" s="256"/>
      <c r="E85" s="289">
        <f ca="1">OFFSET(E85,-1,0)+1</f>
        <v>1</v>
      </c>
      <c r="F85" s="844" t="s">
        <v>496</v>
      </c>
      <c r="G85" s="977">
        <f>H85*J85</f>
        <v>8081103.7700000005</v>
      </c>
      <c r="H85" s="996">
        <v>0.05</v>
      </c>
      <c r="I85" s="286" t="s">
        <v>436</v>
      </c>
      <c r="J85" s="306">
        <f>INDEX(FACTOR_VALUES,MATCH(I85,FACTOR_NAMES,0),1)</f>
        <v>161622075.40000001</v>
      </c>
      <c r="K85" s="949">
        <f>+$G85/Beds</f>
        <v>6509.3669564157817</v>
      </c>
      <c r="L85" s="956">
        <f t="shared" si="76"/>
        <v>10.663576811471808</v>
      </c>
      <c r="M85" s="956">
        <f t="shared" si="77"/>
        <v>18.84959418261549</v>
      </c>
      <c r="N85" s="285">
        <f>EOMONTH($M$7,O85-2)+1</f>
        <v>46784</v>
      </c>
      <c r="O85" s="307">
        <f>$N$8</f>
        <v>2</v>
      </c>
      <c r="P85" s="307">
        <f>$O$8</f>
        <v>30</v>
      </c>
      <c r="Q85" s="306">
        <f>O85-1+P85</f>
        <v>31</v>
      </c>
      <c r="R85" s="286" t="s">
        <v>484</v>
      </c>
      <c r="S85" s="845"/>
      <c r="T85" s="256"/>
      <c r="U85" s="380">
        <f>+P85</f>
        <v>30</v>
      </c>
      <c r="V85" s="302" t="str">
        <f>+R85</f>
        <v>Curve-End</v>
      </c>
      <c r="W85" s="302">
        <f>INT(U85*AB85)+O85-1</f>
        <v>23</v>
      </c>
      <c r="X85" s="302">
        <f>(U85-INT(U85*(1-AB85)))+O85-1</f>
        <v>24</v>
      </c>
      <c r="Y85" s="381">
        <f>(AB85-(W85-O85+1)/U85)*(AF85+AE85*(2*(W85-O85+1)/U85+(AB85-(W85-O85+1)/U85)))+((X85-O85+1)/U85-AB85)*(AH85+AG85*(2*AB85+((X85-O85+1)/U85-AB85)))</f>
        <v>4.6984126984127128E-2</v>
      </c>
      <c r="Z85" s="302">
        <f>IF(V85="curve-front",1,IF(V85="curve-end",3,2))</f>
        <v>3</v>
      </c>
      <c r="AA85" s="302">
        <f>IF(OR(V85="curve-front",V85="curve-mid",V85="curve-end"),2.5,1)</f>
        <v>2.5</v>
      </c>
      <c r="AB85" s="302">
        <f>Z85/4</f>
        <v>0.75</v>
      </c>
      <c r="AC85" s="302">
        <f>AA85-1</f>
        <v>1.5</v>
      </c>
      <c r="AD85" s="302">
        <f>1/U85</f>
        <v>3.3333333333333333E-2</v>
      </c>
      <c r="AE85" s="302">
        <f>AC85/(AB85*(2+AC85))</f>
        <v>0.5714285714285714</v>
      </c>
      <c r="AF85" s="302">
        <f>2/(2+AC85)</f>
        <v>0.5714285714285714</v>
      </c>
      <c r="AG85" s="302">
        <f>-AC85/(2+AC85)/(1-AB85)</f>
        <v>-1.7142857142857142</v>
      </c>
      <c r="AH85" s="382">
        <f>2*(1-AB85+AC85)/(2+AC85)/(1-AB85)</f>
        <v>4</v>
      </c>
      <c r="AI85" s="260"/>
      <c r="AJ85" s="284">
        <f t="shared" ref="AJ85:AS85" si="117">IF(AND(AJ$1&gt;=$O85,AJ$1&lt;=$Q85),$G85*IF(AJ$1&lt;=$W85,$AD85*($AF85+$AE85*(2*INT((AJ$1-$O85))/$U85+$AD85)),IF(AJ$1&lt;=$X85,$Y85,IF(AJ$1&lt;=$U85+$O85,$AD85*($AH85+$AG85*(2*INT((AJ$1-$O85))/$U85+$AD85)),0))),0)</f>
        <v>0</v>
      </c>
      <c r="AK85" s="309">
        <f t="shared" si="117"/>
        <v>0</v>
      </c>
      <c r="AL85" s="284">
        <f t="shared" si="117"/>
        <v>159056.64563174604</v>
      </c>
      <c r="AM85" s="284">
        <f t="shared" si="117"/>
        <v>169318.36470476192</v>
      </c>
      <c r="AN85" s="284">
        <f t="shared" si="117"/>
        <v>179580.08377777776</v>
      </c>
      <c r="AO85" s="284">
        <f t="shared" si="117"/>
        <v>189841.80285079367</v>
      </c>
      <c r="AP85" s="284">
        <f t="shared" si="117"/>
        <v>200103.52192380952</v>
      </c>
      <c r="AQ85" s="284">
        <f t="shared" si="117"/>
        <v>210365.24099682536</v>
      </c>
      <c r="AR85" s="284">
        <f t="shared" si="117"/>
        <v>220626.96006984127</v>
      </c>
      <c r="AS85" s="284">
        <f t="shared" si="117"/>
        <v>230888.67914285715</v>
      </c>
      <c r="AT85" s="284">
        <f t="shared" ref="AT85:BC85" si="118">IF(AND(AT$1&gt;=$O85,AT$1&lt;=$Q85),$G85*IF(AT$1&lt;=$W85,$AD85*($AF85+$AE85*(2*INT((AT$1-$O85))/$U85+$AD85)),IF(AT$1&lt;=$X85,$Y85,IF(AT$1&lt;=$U85+$O85,$AD85*($AH85+$AG85*(2*INT((AT$1-$O85))/$U85+$AD85)),0))),0)</f>
        <v>241150.39821587302</v>
      </c>
      <c r="AU85" s="284">
        <f t="shared" si="118"/>
        <v>251412.11728888887</v>
      </c>
      <c r="AV85" s="383">
        <f t="shared" si="118"/>
        <v>261673.83636190474</v>
      </c>
      <c r="AW85" s="309">
        <f t="shared" si="118"/>
        <v>271935.55543492059</v>
      </c>
      <c r="AX85" s="284">
        <f t="shared" si="118"/>
        <v>282197.2745079365</v>
      </c>
      <c r="AY85" s="284">
        <f t="shared" si="118"/>
        <v>292458.9935809524</v>
      </c>
      <c r="AZ85" s="284">
        <f t="shared" si="118"/>
        <v>302720.71265396825</v>
      </c>
      <c r="BA85" s="284">
        <f t="shared" si="118"/>
        <v>312982.4317269841</v>
      </c>
      <c r="BB85" s="284">
        <f t="shared" si="118"/>
        <v>323244.1508</v>
      </c>
      <c r="BC85" s="284">
        <f t="shared" si="118"/>
        <v>333505.86987301591</v>
      </c>
      <c r="BD85" s="284">
        <f t="shared" ref="BD85:BM85" si="119">IF(AND(BD$1&gt;=$O85,BD$1&lt;=$Q85),$G85*IF(BD$1&lt;=$W85,$AD85*($AF85+$AE85*(2*INT((BD$1-$O85))/$U85+$AD85)),IF(BD$1&lt;=$X85,$Y85,IF(BD$1&lt;=$U85+$O85,$AD85*($AH85+$AG85*(2*INT((BD$1-$O85))/$U85+$AD85)),0))),0)</f>
        <v>343767.58894603176</v>
      </c>
      <c r="BE85" s="284">
        <f t="shared" si="119"/>
        <v>354029.30801904766</v>
      </c>
      <c r="BF85" s="284">
        <f t="shared" si="119"/>
        <v>364291.02709206351</v>
      </c>
      <c r="BG85" s="284">
        <f t="shared" si="119"/>
        <v>374552.74616507936</v>
      </c>
      <c r="BH85" s="383">
        <f t="shared" si="119"/>
        <v>379683.6057015885</v>
      </c>
      <c r="BI85" s="309">
        <f t="shared" si="119"/>
        <v>354029.30801904754</v>
      </c>
      <c r="BJ85" s="284">
        <f t="shared" si="119"/>
        <v>323244.15079999994</v>
      </c>
      <c r="BK85" s="284">
        <f t="shared" si="119"/>
        <v>292458.99358095234</v>
      </c>
      <c r="BL85" s="284">
        <f t="shared" si="119"/>
        <v>261673.8363619048</v>
      </c>
      <c r="BM85" s="284">
        <f t="shared" si="119"/>
        <v>230888.67914285717</v>
      </c>
      <c r="BN85" s="284">
        <f t="shared" ref="BN85:BW85" si="120">IF(AND(BN$1&gt;=$O85,BN$1&lt;=$Q85),$G85*IF(BN$1&lt;=$W85,$AD85*($AF85+$AE85*(2*INT((BN$1-$O85))/$U85+$AD85)),IF(BN$1&lt;=$X85,$Y85,IF(BN$1&lt;=$U85+$O85,$AD85*($AH85+$AG85*(2*INT((BN$1-$O85))/$U85+$AD85)),0))),0)</f>
        <v>200103.52192380955</v>
      </c>
      <c r="BO85" s="284">
        <f t="shared" si="120"/>
        <v>169318.36470476192</v>
      </c>
      <c r="BP85" s="284">
        <f t="shared" si="120"/>
        <v>0</v>
      </c>
      <c r="BQ85" s="284">
        <f t="shared" si="120"/>
        <v>0</v>
      </c>
      <c r="BR85" s="284">
        <f t="shared" si="120"/>
        <v>0</v>
      </c>
      <c r="BS85" s="284">
        <f t="shared" si="120"/>
        <v>0</v>
      </c>
      <c r="BT85" s="383">
        <f t="shared" si="120"/>
        <v>0</v>
      </c>
      <c r="BU85" s="309">
        <f t="shared" si="120"/>
        <v>0</v>
      </c>
      <c r="BV85" s="284">
        <f t="shared" si="120"/>
        <v>0</v>
      </c>
      <c r="BW85" s="284">
        <f t="shared" si="120"/>
        <v>0</v>
      </c>
      <c r="BX85" s="284">
        <f t="shared" ref="BX85:CG85" si="121">IF(AND(BX$1&gt;=$O85,BX$1&lt;=$Q85),$G85*IF(BX$1&lt;=$W85,$AD85*($AF85+$AE85*(2*INT((BX$1-$O85))/$U85+$AD85)),IF(BX$1&lt;=$X85,$Y85,IF(BX$1&lt;=$U85+$O85,$AD85*($AH85+$AG85*(2*INT((BX$1-$O85))/$U85+$AD85)),0))),0)</f>
        <v>0</v>
      </c>
      <c r="BY85" s="284">
        <f t="shared" si="121"/>
        <v>0</v>
      </c>
      <c r="BZ85" s="284">
        <f t="shared" si="121"/>
        <v>0</v>
      </c>
      <c r="CA85" s="284">
        <f t="shared" si="121"/>
        <v>0</v>
      </c>
      <c r="CB85" s="284">
        <f t="shared" si="121"/>
        <v>0</v>
      </c>
      <c r="CC85" s="284">
        <f t="shared" si="121"/>
        <v>0</v>
      </c>
      <c r="CD85" s="284">
        <f t="shared" si="121"/>
        <v>0</v>
      </c>
      <c r="CE85" s="284">
        <f t="shared" si="121"/>
        <v>0</v>
      </c>
      <c r="CF85" s="383">
        <f t="shared" si="121"/>
        <v>0</v>
      </c>
      <c r="CG85" s="309">
        <f t="shared" si="121"/>
        <v>0</v>
      </c>
      <c r="CH85" s="284">
        <f t="shared" ref="CH85:CQ85" si="122">IF(AND(CH$1&gt;=$O85,CH$1&lt;=$Q85),$G85*IF(CH$1&lt;=$W85,$AD85*($AF85+$AE85*(2*INT((CH$1-$O85))/$U85+$AD85)),IF(CH$1&lt;=$X85,$Y85,IF(CH$1&lt;=$U85+$O85,$AD85*($AH85+$AG85*(2*INT((CH$1-$O85))/$U85+$AD85)),0))),0)</f>
        <v>0</v>
      </c>
      <c r="CI85" s="284">
        <f t="shared" si="122"/>
        <v>0</v>
      </c>
      <c r="CJ85" s="284">
        <f t="shared" si="122"/>
        <v>0</v>
      </c>
      <c r="CK85" s="284">
        <f t="shared" si="122"/>
        <v>0</v>
      </c>
      <c r="CL85" s="284">
        <f t="shared" si="122"/>
        <v>0</v>
      </c>
      <c r="CM85" s="284">
        <f t="shared" si="122"/>
        <v>0</v>
      </c>
      <c r="CN85" s="284">
        <f t="shared" si="122"/>
        <v>0</v>
      </c>
      <c r="CO85" s="284">
        <f t="shared" si="122"/>
        <v>0</v>
      </c>
      <c r="CP85" s="284">
        <f t="shared" si="122"/>
        <v>0</v>
      </c>
      <c r="CQ85" s="284">
        <f t="shared" si="122"/>
        <v>0</v>
      </c>
      <c r="CR85" s="383">
        <f t="shared" ref="CR85:DA85" si="123">IF(AND(CR$1&gt;=$O85,CR$1&lt;=$Q85),$G85*IF(CR$1&lt;=$W85,$AD85*($AF85+$AE85*(2*INT((CR$1-$O85))/$U85+$AD85)),IF(CR$1&lt;=$X85,$Y85,IF(CR$1&lt;=$U85+$O85,$AD85*($AH85+$AG85*(2*INT((CR$1-$O85))/$U85+$AD85)),0))),0)</f>
        <v>0</v>
      </c>
      <c r="CS85" s="309">
        <f t="shared" si="123"/>
        <v>0</v>
      </c>
      <c r="CT85" s="284">
        <f t="shared" si="123"/>
        <v>0</v>
      </c>
      <c r="CU85" s="284">
        <f t="shared" si="123"/>
        <v>0</v>
      </c>
      <c r="CV85" s="284">
        <f t="shared" si="123"/>
        <v>0</v>
      </c>
      <c r="CW85" s="284">
        <f t="shared" si="123"/>
        <v>0</v>
      </c>
      <c r="CX85" s="284">
        <f t="shared" si="123"/>
        <v>0</v>
      </c>
      <c r="CY85" s="284">
        <f t="shared" si="123"/>
        <v>0</v>
      </c>
      <c r="CZ85" s="284">
        <f t="shared" si="123"/>
        <v>0</v>
      </c>
      <c r="DA85" s="284">
        <f t="shared" si="123"/>
        <v>0</v>
      </c>
      <c r="DB85" s="284">
        <f t="shared" ref="DB85:DK85" si="124">IF(AND(DB$1&gt;=$O85,DB$1&lt;=$Q85),$G85*IF(DB$1&lt;=$W85,$AD85*($AF85+$AE85*(2*INT((DB$1-$O85))/$U85+$AD85)),IF(DB$1&lt;=$X85,$Y85,IF(DB$1&lt;=$U85+$O85,$AD85*($AH85+$AG85*(2*INT((DB$1-$O85))/$U85+$AD85)),0))),0)</f>
        <v>0</v>
      </c>
      <c r="DC85" s="284">
        <f t="shared" si="124"/>
        <v>0</v>
      </c>
      <c r="DD85" s="383">
        <f t="shared" si="124"/>
        <v>0</v>
      </c>
      <c r="DE85" s="309">
        <f t="shared" si="124"/>
        <v>0</v>
      </c>
      <c r="DF85" s="284">
        <f t="shared" si="124"/>
        <v>0</v>
      </c>
      <c r="DG85" s="284">
        <f t="shared" si="124"/>
        <v>0</v>
      </c>
      <c r="DH85" s="284">
        <f t="shared" si="124"/>
        <v>0</v>
      </c>
      <c r="DI85" s="284">
        <f t="shared" si="124"/>
        <v>0</v>
      </c>
      <c r="DJ85" s="284">
        <f t="shared" si="124"/>
        <v>0</v>
      </c>
      <c r="DK85" s="284">
        <f t="shared" si="124"/>
        <v>0</v>
      </c>
      <c r="DL85" s="284">
        <f t="shared" ref="DL85:DU85" si="125">IF(AND(DL$1&gt;=$O85,DL$1&lt;=$Q85),$G85*IF(DL$1&lt;=$W85,$AD85*($AF85+$AE85*(2*INT((DL$1-$O85))/$U85+$AD85)),IF(DL$1&lt;=$X85,$Y85,IF(DL$1&lt;=$U85+$O85,$AD85*($AH85+$AG85*(2*INT((DL$1-$O85))/$U85+$AD85)),0))),0)</f>
        <v>0</v>
      </c>
      <c r="DM85" s="284">
        <f t="shared" si="125"/>
        <v>0</v>
      </c>
      <c r="DN85" s="284">
        <f t="shared" si="125"/>
        <v>0</v>
      </c>
      <c r="DO85" s="284">
        <f t="shared" si="125"/>
        <v>0</v>
      </c>
      <c r="DP85" s="383">
        <f t="shared" si="125"/>
        <v>0</v>
      </c>
      <c r="DQ85" s="309">
        <f t="shared" si="125"/>
        <v>0</v>
      </c>
      <c r="DR85" s="284">
        <f t="shared" si="125"/>
        <v>0</v>
      </c>
      <c r="DS85" s="284">
        <f t="shared" si="125"/>
        <v>0</v>
      </c>
      <c r="DT85" s="284">
        <f t="shared" si="125"/>
        <v>0</v>
      </c>
      <c r="DU85" s="284">
        <f t="shared" si="125"/>
        <v>0</v>
      </c>
      <c r="DV85" s="284">
        <f t="shared" ref="DV85:EE85" si="126">IF(AND(DV$1&gt;=$O85,DV$1&lt;=$Q85),$G85*IF(DV$1&lt;=$W85,$AD85*($AF85+$AE85*(2*INT((DV$1-$O85))/$U85+$AD85)),IF(DV$1&lt;=$X85,$Y85,IF(DV$1&lt;=$U85+$O85,$AD85*($AH85+$AG85*(2*INT((DV$1-$O85))/$U85+$AD85)),0))),0)</f>
        <v>0</v>
      </c>
      <c r="DW85" s="284">
        <f t="shared" si="126"/>
        <v>0</v>
      </c>
      <c r="DX85" s="284">
        <f t="shared" si="126"/>
        <v>0</v>
      </c>
      <c r="DY85" s="284">
        <f t="shared" si="126"/>
        <v>0</v>
      </c>
      <c r="DZ85" s="284">
        <f t="shared" si="126"/>
        <v>0</v>
      </c>
      <c r="EA85" s="284">
        <f t="shared" si="126"/>
        <v>0</v>
      </c>
      <c r="EB85" s="383">
        <f t="shared" si="126"/>
        <v>0</v>
      </c>
      <c r="EC85" s="309">
        <f t="shared" si="126"/>
        <v>0</v>
      </c>
      <c r="ED85" s="284">
        <f t="shared" si="126"/>
        <v>0</v>
      </c>
      <c r="EE85" s="284">
        <f t="shared" si="126"/>
        <v>0</v>
      </c>
      <c r="EF85" s="284">
        <f t="shared" ref="EF85:EO85" si="127">IF(AND(EF$1&gt;=$O85,EF$1&lt;=$Q85),$G85*IF(EF$1&lt;=$W85,$AD85*($AF85+$AE85*(2*INT((EF$1-$O85))/$U85+$AD85)),IF(EF$1&lt;=$X85,$Y85,IF(EF$1&lt;=$U85+$O85,$AD85*($AH85+$AG85*(2*INT((EF$1-$O85))/$U85+$AD85)),0))),0)</f>
        <v>0</v>
      </c>
      <c r="EG85" s="284">
        <f t="shared" si="127"/>
        <v>0</v>
      </c>
      <c r="EH85" s="284">
        <f t="shared" si="127"/>
        <v>0</v>
      </c>
      <c r="EI85" s="284">
        <f t="shared" si="127"/>
        <v>0</v>
      </c>
      <c r="EJ85" s="284">
        <f t="shared" si="127"/>
        <v>0</v>
      </c>
      <c r="EK85" s="284">
        <f t="shared" si="127"/>
        <v>0</v>
      </c>
      <c r="EL85" s="284">
        <f t="shared" si="127"/>
        <v>0</v>
      </c>
      <c r="EM85" s="284">
        <f t="shared" si="127"/>
        <v>0</v>
      </c>
      <c r="EN85" s="383">
        <f t="shared" si="127"/>
        <v>0</v>
      </c>
      <c r="EO85" s="309">
        <f t="shared" si="127"/>
        <v>0</v>
      </c>
      <c r="EP85" s="284">
        <f t="shared" ref="EP85:EZ85" si="128">IF(AND(EP$1&gt;=$O85,EP$1&lt;=$Q85),$G85*IF(EP$1&lt;=$W85,$AD85*($AF85+$AE85*(2*INT((EP$1-$O85))/$U85+$AD85)),IF(EP$1&lt;=$X85,$Y85,IF(EP$1&lt;=$U85+$O85,$AD85*($AH85+$AG85*(2*INT((EP$1-$O85))/$U85+$AD85)),0))),0)</f>
        <v>0</v>
      </c>
      <c r="EQ85" s="284">
        <f t="shared" si="128"/>
        <v>0</v>
      </c>
      <c r="ER85" s="284">
        <f t="shared" si="128"/>
        <v>0</v>
      </c>
      <c r="ES85" s="284">
        <f t="shared" si="128"/>
        <v>0</v>
      </c>
      <c r="ET85" s="284">
        <f t="shared" si="128"/>
        <v>0</v>
      </c>
      <c r="EU85" s="284">
        <f t="shared" si="128"/>
        <v>0</v>
      </c>
      <c r="EV85" s="284">
        <f t="shared" si="128"/>
        <v>0</v>
      </c>
      <c r="EW85" s="284">
        <f t="shared" si="128"/>
        <v>0</v>
      </c>
      <c r="EX85" s="284">
        <f t="shared" si="128"/>
        <v>0</v>
      </c>
      <c r="EY85" s="284">
        <f t="shared" si="128"/>
        <v>0</v>
      </c>
      <c r="EZ85" s="383">
        <f t="shared" si="128"/>
        <v>0</v>
      </c>
    </row>
    <row r="86" spans="3:156" s="246" customFormat="1" ht="6" customHeight="1" outlineLevel="1">
      <c r="C86" s="224"/>
      <c r="D86" s="256"/>
      <c r="E86" s="264"/>
      <c r="F86" s="264"/>
      <c r="G86" s="978"/>
      <c r="H86" s="992"/>
      <c r="I86" s="264"/>
      <c r="J86" s="265"/>
      <c r="K86" s="950"/>
      <c r="L86" s="967"/>
      <c r="M86" s="967"/>
      <c r="N86" s="264"/>
      <c r="O86" s="265"/>
      <c r="P86" s="265"/>
      <c r="Q86" s="265"/>
      <c r="R86" s="264"/>
      <c r="S86" s="266"/>
      <c r="T86" s="256"/>
      <c r="U86" s="256"/>
      <c r="AH86" s="260"/>
      <c r="AI86" s="260"/>
      <c r="AJ86" s="310"/>
      <c r="AK86" s="311"/>
      <c r="AL86" s="312"/>
      <c r="AM86" s="312"/>
      <c r="AN86" s="312"/>
      <c r="AO86" s="312"/>
      <c r="AP86" s="312"/>
      <c r="AQ86" s="312"/>
      <c r="AR86" s="312"/>
      <c r="AS86" s="312"/>
      <c r="AT86" s="312"/>
      <c r="AU86" s="312"/>
      <c r="AV86" s="313"/>
      <c r="AW86" s="311"/>
      <c r="AX86" s="312"/>
      <c r="AY86" s="312"/>
      <c r="AZ86" s="312"/>
      <c r="BA86" s="312"/>
      <c r="BB86" s="312"/>
      <c r="BC86" s="312"/>
      <c r="BD86" s="312"/>
      <c r="BE86" s="312"/>
      <c r="BF86" s="312"/>
      <c r="BG86" s="312"/>
      <c r="BH86" s="313"/>
      <c r="BI86" s="311"/>
      <c r="BJ86" s="312"/>
      <c r="BK86" s="312"/>
      <c r="BL86" s="312"/>
      <c r="BM86" s="312"/>
      <c r="BN86" s="312"/>
      <c r="BO86" s="312"/>
      <c r="BP86" s="312"/>
      <c r="BQ86" s="312"/>
      <c r="BR86" s="312"/>
      <c r="BS86" s="312"/>
      <c r="BT86" s="313"/>
      <c r="BU86" s="311"/>
      <c r="BV86" s="312"/>
      <c r="BW86" s="312"/>
      <c r="BX86" s="312"/>
      <c r="BY86" s="312"/>
      <c r="BZ86" s="312"/>
      <c r="CA86" s="312"/>
      <c r="CB86" s="312"/>
      <c r="CC86" s="312"/>
      <c r="CD86" s="312"/>
      <c r="CE86" s="312"/>
      <c r="CF86" s="313"/>
      <c r="CG86" s="311"/>
      <c r="CH86" s="312"/>
      <c r="CI86" s="312"/>
      <c r="CJ86" s="312"/>
      <c r="CK86" s="312"/>
      <c r="CL86" s="312"/>
      <c r="CM86" s="312"/>
      <c r="CN86" s="312"/>
      <c r="CO86" s="312"/>
      <c r="CP86" s="312"/>
      <c r="CQ86" s="312"/>
      <c r="CR86" s="313"/>
      <c r="CS86" s="311"/>
      <c r="CT86" s="312"/>
      <c r="CU86" s="312"/>
      <c r="CV86" s="312"/>
      <c r="CW86" s="312"/>
      <c r="CX86" s="312"/>
      <c r="CY86" s="312"/>
      <c r="CZ86" s="312"/>
      <c r="DA86" s="312"/>
      <c r="DB86" s="312"/>
      <c r="DC86" s="312"/>
      <c r="DD86" s="313"/>
      <c r="DE86" s="311"/>
      <c r="DF86" s="312"/>
      <c r="DG86" s="312"/>
      <c r="DH86" s="312"/>
      <c r="DI86" s="312"/>
      <c r="DJ86" s="312"/>
      <c r="DK86" s="312"/>
      <c r="DL86" s="312"/>
      <c r="DM86" s="312"/>
      <c r="DN86" s="312"/>
      <c r="DO86" s="312"/>
      <c r="DP86" s="313"/>
      <c r="DQ86" s="311"/>
      <c r="DR86" s="312"/>
      <c r="DS86" s="312"/>
      <c r="DT86" s="312"/>
      <c r="DU86" s="312"/>
      <c r="DV86" s="312"/>
      <c r="DW86" s="312"/>
      <c r="DX86" s="312"/>
      <c r="DY86" s="312"/>
      <c r="DZ86" s="312"/>
      <c r="EA86" s="312"/>
      <c r="EB86" s="313"/>
      <c r="EC86" s="311"/>
      <c r="ED86" s="312"/>
      <c r="EE86" s="312"/>
      <c r="EF86" s="312"/>
      <c r="EG86" s="312"/>
      <c r="EH86" s="312"/>
      <c r="EI86" s="312"/>
      <c r="EJ86" s="312"/>
      <c r="EK86" s="312"/>
      <c r="EL86" s="312"/>
      <c r="EM86" s="312"/>
      <c r="EN86" s="313"/>
      <c r="EO86" s="311"/>
      <c r="EP86" s="312"/>
      <c r="EQ86" s="312"/>
      <c r="ER86" s="312"/>
      <c r="ES86" s="312"/>
      <c r="ET86" s="312"/>
      <c r="EU86" s="312"/>
      <c r="EV86" s="312"/>
      <c r="EW86" s="312"/>
      <c r="EX86" s="312"/>
      <c r="EY86" s="312"/>
      <c r="EZ86" s="313"/>
    </row>
    <row r="87" spans="3:156" s="246" customFormat="1" ht="15" customHeight="1">
      <c r="C87" s="224"/>
      <c r="D87" s="256"/>
      <c r="E87" s="267" t="str">
        <f>"Total "&amp;E83</f>
        <v>Total Hard Cost Contingency</v>
      </c>
      <c r="G87" s="379">
        <f>SUM(G84:G86)</f>
        <v>8081103.7700000005</v>
      </c>
      <c r="H87" s="991"/>
      <c r="I87" s="930"/>
      <c r="J87" s="245"/>
      <c r="K87" s="962">
        <f>SUM(K84:K86)</f>
        <v>6509.3669564157817</v>
      </c>
      <c r="L87" s="958">
        <f>SUM(L84:L86)</f>
        <v>10.663576811471808</v>
      </c>
      <c r="M87" s="958">
        <f>SUM(M84:M86)</f>
        <v>18.84959418261549</v>
      </c>
      <c r="O87" s="245"/>
      <c r="P87" s="245"/>
      <c r="Q87" s="245"/>
      <c r="S87" s="268"/>
      <c r="T87" s="256"/>
      <c r="U87" s="1279"/>
      <c r="V87" s="368"/>
      <c r="W87" s="368"/>
      <c r="X87" s="368"/>
      <c r="Y87" s="368"/>
      <c r="Z87" s="368"/>
      <c r="AA87" s="368"/>
      <c r="AB87" s="368"/>
      <c r="AC87" s="368"/>
      <c r="AD87" s="368"/>
      <c r="AE87" s="368"/>
      <c r="AF87" s="368"/>
      <c r="AG87" s="368"/>
      <c r="AH87" s="1280"/>
      <c r="AI87" s="260"/>
      <c r="AJ87" s="314">
        <f t="shared" ref="AJ87:BO87" si="129">SUM(AJ84:AJ86)</f>
        <v>0</v>
      </c>
      <c r="AK87" s="1320">
        <f t="shared" si="129"/>
        <v>0</v>
      </c>
      <c r="AL87" s="308">
        <f t="shared" si="129"/>
        <v>159056.64563174604</v>
      </c>
      <c r="AM87" s="308">
        <f t="shared" si="129"/>
        <v>169318.36470476192</v>
      </c>
      <c r="AN87" s="308">
        <f t="shared" si="129"/>
        <v>179580.08377777776</v>
      </c>
      <c r="AO87" s="308">
        <f t="shared" si="129"/>
        <v>189841.80285079367</v>
      </c>
      <c r="AP87" s="308">
        <f t="shared" si="129"/>
        <v>200103.52192380952</v>
      </c>
      <c r="AQ87" s="308">
        <f t="shared" si="129"/>
        <v>210365.24099682536</v>
      </c>
      <c r="AR87" s="308">
        <f t="shared" si="129"/>
        <v>220626.96006984127</v>
      </c>
      <c r="AS87" s="308">
        <f t="shared" si="129"/>
        <v>230888.67914285715</v>
      </c>
      <c r="AT87" s="308">
        <f t="shared" si="129"/>
        <v>241150.39821587302</v>
      </c>
      <c r="AU87" s="308">
        <f t="shared" si="129"/>
        <v>251412.11728888887</v>
      </c>
      <c r="AV87" s="315">
        <f t="shared" si="129"/>
        <v>261673.83636190474</v>
      </c>
      <c r="AW87" s="1320">
        <f t="shared" si="129"/>
        <v>271935.55543492059</v>
      </c>
      <c r="AX87" s="308">
        <f t="shared" si="129"/>
        <v>282197.2745079365</v>
      </c>
      <c r="AY87" s="308">
        <f t="shared" si="129"/>
        <v>292458.9935809524</v>
      </c>
      <c r="AZ87" s="308">
        <f t="shared" si="129"/>
        <v>302720.71265396825</v>
      </c>
      <c r="BA87" s="308">
        <f t="shared" si="129"/>
        <v>312982.4317269841</v>
      </c>
      <c r="BB87" s="308">
        <f t="shared" si="129"/>
        <v>323244.1508</v>
      </c>
      <c r="BC87" s="308">
        <f t="shared" si="129"/>
        <v>333505.86987301591</v>
      </c>
      <c r="BD87" s="308">
        <f t="shared" si="129"/>
        <v>343767.58894603176</v>
      </c>
      <c r="BE87" s="308">
        <f t="shared" si="129"/>
        <v>354029.30801904766</v>
      </c>
      <c r="BF87" s="308">
        <f t="shared" si="129"/>
        <v>364291.02709206351</v>
      </c>
      <c r="BG87" s="308">
        <f t="shared" si="129"/>
        <v>374552.74616507936</v>
      </c>
      <c r="BH87" s="315">
        <f t="shared" si="129"/>
        <v>379683.6057015885</v>
      </c>
      <c r="BI87" s="1320">
        <f t="shared" si="129"/>
        <v>354029.30801904754</v>
      </c>
      <c r="BJ87" s="308">
        <f t="shared" si="129"/>
        <v>323244.15079999994</v>
      </c>
      <c r="BK87" s="308">
        <f t="shared" si="129"/>
        <v>292458.99358095234</v>
      </c>
      <c r="BL87" s="308">
        <f t="shared" si="129"/>
        <v>261673.8363619048</v>
      </c>
      <c r="BM87" s="308">
        <f t="shared" si="129"/>
        <v>230888.67914285717</v>
      </c>
      <c r="BN87" s="308">
        <f t="shared" si="129"/>
        <v>200103.52192380955</v>
      </c>
      <c r="BO87" s="308">
        <f t="shared" si="129"/>
        <v>169318.36470476192</v>
      </c>
      <c r="BP87" s="308">
        <f t="shared" ref="BP87:CU87" si="130">SUM(BP84:BP86)</f>
        <v>0</v>
      </c>
      <c r="BQ87" s="308">
        <f t="shared" si="130"/>
        <v>0</v>
      </c>
      <c r="BR87" s="308">
        <f t="shared" si="130"/>
        <v>0</v>
      </c>
      <c r="BS87" s="308">
        <f t="shared" si="130"/>
        <v>0</v>
      </c>
      <c r="BT87" s="315">
        <f t="shared" si="130"/>
        <v>0</v>
      </c>
      <c r="BU87" s="1320">
        <f t="shared" si="130"/>
        <v>0</v>
      </c>
      <c r="BV87" s="308">
        <f t="shared" si="130"/>
        <v>0</v>
      </c>
      <c r="BW87" s="308">
        <f t="shared" si="130"/>
        <v>0</v>
      </c>
      <c r="BX87" s="308">
        <f t="shared" si="130"/>
        <v>0</v>
      </c>
      <c r="BY87" s="308">
        <f t="shared" si="130"/>
        <v>0</v>
      </c>
      <c r="BZ87" s="308">
        <f t="shared" si="130"/>
        <v>0</v>
      </c>
      <c r="CA87" s="308">
        <f t="shared" si="130"/>
        <v>0</v>
      </c>
      <c r="CB87" s="308">
        <f t="shared" si="130"/>
        <v>0</v>
      </c>
      <c r="CC87" s="308">
        <f t="shared" si="130"/>
        <v>0</v>
      </c>
      <c r="CD87" s="308">
        <f t="shared" si="130"/>
        <v>0</v>
      </c>
      <c r="CE87" s="308">
        <f t="shared" si="130"/>
        <v>0</v>
      </c>
      <c r="CF87" s="315">
        <f t="shared" si="130"/>
        <v>0</v>
      </c>
      <c r="CG87" s="1320">
        <f t="shared" si="130"/>
        <v>0</v>
      </c>
      <c r="CH87" s="308">
        <f t="shared" si="130"/>
        <v>0</v>
      </c>
      <c r="CI87" s="308">
        <f t="shared" si="130"/>
        <v>0</v>
      </c>
      <c r="CJ87" s="308">
        <f t="shared" si="130"/>
        <v>0</v>
      </c>
      <c r="CK87" s="308">
        <f t="shared" si="130"/>
        <v>0</v>
      </c>
      <c r="CL87" s="308">
        <f t="shared" si="130"/>
        <v>0</v>
      </c>
      <c r="CM87" s="308">
        <f t="shared" si="130"/>
        <v>0</v>
      </c>
      <c r="CN87" s="308">
        <f t="shared" si="130"/>
        <v>0</v>
      </c>
      <c r="CO87" s="308">
        <f t="shared" si="130"/>
        <v>0</v>
      </c>
      <c r="CP87" s="308">
        <f t="shared" si="130"/>
        <v>0</v>
      </c>
      <c r="CQ87" s="308">
        <f t="shared" si="130"/>
        <v>0</v>
      </c>
      <c r="CR87" s="315">
        <f t="shared" si="130"/>
        <v>0</v>
      </c>
      <c r="CS87" s="1320">
        <f t="shared" si="130"/>
        <v>0</v>
      </c>
      <c r="CT87" s="308">
        <f t="shared" si="130"/>
        <v>0</v>
      </c>
      <c r="CU87" s="308">
        <f t="shared" si="130"/>
        <v>0</v>
      </c>
      <c r="CV87" s="308">
        <f t="shared" ref="CV87:EA87" si="131">SUM(CV84:CV86)</f>
        <v>0</v>
      </c>
      <c r="CW87" s="308">
        <f t="shared" si="131"/>
        <v>0</v>
      </c>
      <c r="CX87" s="308">
        <f t="shared" si="131"/>
        <v>0</v>
      </c>
      <c r="CY87" s="308">
        <f t="shared" si="131"/>
        <v>0</v>
      </c>
      <c r="CZ87" s="308">
        <f t="shared" si="131"/>
        <v>0</v>
      </c>
      <c r="DA87" s="308">
        <f t="shared" si="131"/>
        <v>0</v>
      </c>
      <c r="DB87" s="308">
        <f t="shared" si="131"/>
        <v>0</v>
      </c>
      <c r="DC87" s="308">
        <f t="shared" si="131"/>
        <v>0</v>
      </c>
      <c r="DD87" s="315">
        <f t="shared" si="131"/>
        <v>0</v>
      </c>
      <c r="DE87" s="1320">
        <f t="shared" si="131"/>
        <v>0</v>
      </c>
      <c r="DF87" s="308">
        <f t="shared" si="131"/>
        <v>0</v>
      </c>
      <c r="DG87" s="308">
        <f t="shared" si="131"/>
        <v>0</v>
      </c>
      <c r="DH87" s="308">
        <f t="shared" si="131"/>
        <v>0</v>
      </c>
      <c r="DI87" s="308">
        <f t="shared" si="131"/>
        <v>0</v>
      </c>
      <c r="DJ87" s="308">
        <f t="shared" si="131"/>
        <v>0</v>
      </c>
      <c r="DK87" s="308">
        <f t="shared" si="131"/>
        <v>0</v>
      </c>
      <c r="DL87" s="308">
        <f t="shared" si="131"/>
        <v>0</v>
      </c>
      <c r="DM87" s="308">
        <f t="shared" si="131"/>
        <v>0</v>
      </c>
      <c r="DN87" s="308">
        <f t="shared" si="131"/>
        <v>0</v>
      </c>
      <c r="DO87" s="308">
        <f t="shared" si="131"/>
        <v>0</v>
      </c>
      <c r="DP87" s="315">
        <f t="shared" si="131"/>
        <v>0</v>
      </c>
      <c r="DQ87" s="1320">
        <f t="shared" si="131"/>
        <v>0</v>
      </c>
      <c r="DR87" s="308">
        <f t="shared" si="131"/>
        <v>0</v>
      </c>
      <c r="DS87" s="308">
        <f t="shared" si="131"/>
        <v>0</v>
      </c>
      <c r="DT87" s="308">
        <f t="shared" si="131"/>
        <v>0</v>
      </c>
      <c r="DU87" s="308">
        <f t="shared" si="131"/>
        <v>0</v>
      </c>
      <c r="DV87" s="308">
        <f t="shared" si="131"/>
        <v>0</v>
      </c>
      <c r="DW87" s="308">
        <f t="shared" si="131"/>
        <v>0</v>
      </c>
      <c r="DX87" s="308">
        <f t="shared" si="131"/>
        <v>0</v>
      </c>
      <c r="DY87" s="308">
        <f t="shared" si="131"/>
        <v>0</v>
      </c>
      <c r="DZ87" s="308">
        <f t="shared" si="131"/>
        <v>0</v>
      </c>
      <c r="EA87" s="308">
        <f t="shared" si="131"/>
        <v>0</v>
      </c>
      <c r="EB87" s="315">
        <f t="shared" ref="EB87:EZ87" si="132">SUM(EB84:EB86)</f>
        <v>0</v>
      </c>
      <c r="EC87" s="1320">
        <f t="shared" si="132"/>
        <v>0</v>
      </c>
      <c r="ED87" s="308">
        <f t="shared" si="132"/>
        <v>0</v>
      </c>
      <c r="EE87" s="308">
        <f t="shared" si="132"/>
        <v>0</v>
      </c>
      <c r="EF87" s="308">
        <f t="shared" si="132"/>
        <v>0</v>
      </c>
      <c r="EG87" s="308">
        <f t="shared" si="132"/>
        <v>0</v>
      </c>
      <c r="EH87" s="308">
        <f t="shared" si="132"/>
        <v>0</v>
      </c>
      <c r="EI87" s="308">
        <f t="shared" si="132"/>
        <v>0</v>
      </c>
      <c r="EJ87" s="308">
        <f t="shared" si="132"/>
        <v>0</v>
      </c>
      <c r="EK87" s="308">
        <f t="shared" si="132"/>
        <v>0</v>
      </c>
      <c r="EL87" s="308">
        <f t="shared" si="132"/>
        <v>0</v>
      </c>
      <c r="EM87" s="308">
        <f t="shared" si="132"/>
        <v>0</v>
      </c>
      <c r="EN87" s="315">
        <f t="shared" si="132"/>
        <v>0</v>
      </c>
      <c r="EO87" s="1320">
        <f t="shared" si="132"/>
        <v>0</v>
      </c>
      <c r="EP87" s="308">
        <f t="shared" si="132"/>
        <v>0</v>
      </c>
      <c r="EQ87" s="308">
        <f t="shared" si="132"/>
        <v>0</v>
      </c>
      <c r="ER87" s="308">
        <f t="shared" si="132"/>
        <v>0</v>
      </c>
      <c r="ES87" s="308">
        <f t="shared" si="132"/>
        <v>0</v>
      </c>
      <c r="ET87" s="308">
        <f t="shared" si="132"/>
        <v>0</v>
      </c>
      <c r="EU87" s="308">
        <f t="shared" si="132"/>
        <v>0</v>
      </c>
      <c r="EV87" s="308">
        <f t="shared" si="132"/>
        <v>0</v>
      </c>
      <c r="EW87" s="308">
        <f t="shared" si="132"/>
        <v>0</v>
      </c>
      <c r="EX87" s="308">
        <f t="shared" si="132"/>
        <v>0</v>
      </c>
      <c r="EY87" s="308">
        <f t="shared" si="132"/>
        <v>0</v>
      </c>
      <c r="EZ87" s="315">
        <f t="shared" si="132"/>
        <v>0</v>
      </c>
    </row>
    <row r="88" spans="3:156" s="246" customFormat="1" ht="18" thickBot="1">
      <c r="C88" s="224"/>
      <c r="D88" s="256"/>
      <c r="G88" s="979"/>
      <c r="H88" s="991"/>
      <c r="J88" s="245"/>
      <c r="K88" s="947"/>
      <c r="L88" s="947"/>
      <c r="M88" s="947"/>
      <c r="O88" s="245"/>
      <c r="P88" s="245"/>
      <c r="Q88" s="245"/>
      <c r="S88" s="259"/>
      <c r="T88" s="256"/>
      <c r="U88" s="256"/>
      <c r="AH88" s="260"/>
      <c r="AI88" s="260"/>
      <c r="AJ88" s="316"/>
      <c r="AK88" s="405"/>
      <c r="AL88" s="316"/>
      <c r="AM88" s="316"/>
      <c r="AN88" s="316"/>
      <c r="AO88" s="316"/>
      <c r="AP88" s="316"/>
      <c r="AQ88" s="316"/>
      <c r="AR88" s="316"/>
      <c r="AS88" s="316"/>
      <c r="AT88" s="316"/>
      <c r="AU88" s="316"/>
      <c r="AV88" s="317"/>
      <c r="AW88" s="405"/>
      <c r="AX88" s="316"/>
      <c r="AY88" s="316"/>
      <c r="AZ88" s="316"/>
      <c r="BA88" s="316"/>
      <c r="BB88" s="316"/>
      <c r="BC88" s="316"/>
      <c r="BD88" s="316"/>
      <c r="BE88" s="316"/>
      <c r="BF88" s="316"/>
      <c r="BG88" s="316"/>
      <c r="BH88" s="317"/>
      <c r="BI88" s="405"/>
      <c r="BJ88" s="316"/>
      <c r="BK88" s="316"/>
      <c r="BL88" s="316"/>
      <c r="BM88" s="316"/>
      <c r="BN88" s="316"/>
      <c r="BO88" s="316"/>
      <c r="BP88" s="316"/>
      <c r="BQ88" s="316"/>
      <c r="BR88" s="316"/>
      <c r="BS88" s="316"/>
      <c r="BT88" s="317"/>
      <c r="BU88" s="405"/>
      <c r="BV88" s="316"/>
      <c r="BW88" s="316"/>
      <c r="BX88" s="316"/>
      <c r="BY88" s="316"/>
      <c r="BZ88" s="316"/>
      <c r="CA88" s="316"/>
      <c r="CB88" s="316"/>
      <c r="CC88" s="316"/>
      <c r="CD88" s="316"/>
      <c r="CE88" s="316"/>
      <c r="CF88" s="317"/>
      <c r="CG88" s="405"/>
      <c r="CH88" s="316"/>
      <c r="CI88" s="316"/>
      <c r="CJ88" s="316"/>
      <c r="CK88" s="316"/>
      <c r="CL88" s="316"/>
      <c r="CM88" s="316"/>
      <c r="CN88" s="316"/>
      <c r="CO88" s="316"/>
      <c r="CP88" s="316"/>
      <c r="CQ88" s="316"/>
      <c r="CR88" s="317"/>
      <c r="CS88" s="405"/>
      <c r="CT88" s="316"/>
      <c r="CU88" s="316"/>
      <c r="CV88" s="316"/>
      <c r="CW88" s="316"/>
      <c r="CX88" s="316"/>
      <c r="CY88" s="316"/>
      <c r="CZ88" s="316"/>
      <c r="DA88" s="316"/>
      <c r="DB88" s="316"/>
      <c r="DC88" s="316"/>
      <c r="DD88" s="317"/>
      <c r="DE88" s="405"/>
      <c r="DF88" s="316"/>
      <c r="DG88" s="316"/>
      <c r="DH88" s="316"/>
      <c r="DI88" s="316"/>
      <c r="DJ88" s="316"/>
      <c r="DK88" s="316"/>
      <c r="DL88" s="316"/>
      <c r="DM88" s="316"/>
      <c r="DN88" s="316"/>
      <c r="DO88" s="316"/>
      <c r="DP88" s="317"/>
      <c r="DQ88" s="405"/>
      <c r="DR88" s="316"/>
      <c r="DS88" s="316"/>
      <c r="DT88" s="316"/>
      <c r="DU88" s="316"/>
      <c r="DV88" s="316"/>
      <c r="DW88" s="316"/>
      <c r="DX88" s="316"/>
      <c r="DY88" s="316"/>
      <c r="DZ88" s="316"/>
      <c r="EA88" s="316"/>
      <c r="EB88" s="317"/>
      <c r="EC88" s="405"/>
      <c r="ED88" s="316"/>
      <c r="EE88" s="316"/>
      <c r="EF88" s="316"/>
      <c r="EG88" s="316"/>
      <c r="EH88" s="316"/>
      <c r="EI88" s="316"/>
      <c r="EJ88" s="316"/>
      <c r="EK88" s="316"/>
      <c r="EL88" s="316"/>
      <c r="EM88" s="316"/>
      <c r="EN88" s="317"/>
      <c r="EO88" s="405"/>
      <c r="EP88" s="316"/>
      <c r="EQ88" s="316"/>
      <c r="ER88" s="316"/>
      <c r="ES88" s="316"/>
      <c r="ET88" s="316"/>
      <c r="EU88" s="316"/>
      <c r="EV88" s="316"/>
      <c r="EW88" s="316"/>
      <c r="EX88" s="316"/>
      <c r="EY88" s="316"/>
      <c r="EZ88" s="317"/>
    </row>
    <row r="89" spans="3:156" s="246" customFormat="1" ht="15" customHeight="1" thickTop="1">
      <c r="C89" s="224"/>
      <c r="D89" s="269"/>
      <c r="E89" s="270" t="str">
        <f>"TOTAL "&amp;D61</f>
        <v>TOTAL HARD COSTS</v>
      </c>
      <c r="F89" s="270"/>
      <c r="G89" s="974">
        <f>SUM(G69,G81,G87)</f>
        <v>169703179.17000002</v>
      </c>
      <c r="H89" s="378"/>
      <c r="I89" s="931"/>
      <c r="J89" s="271"/>
      <c r="K89" s="957">
        <f>SUM(K69,K81,K87)</f>
        <v>136696.70608473141</v>
      </c>
      <c r="L89" s="960">
        <f>SUM(L69,L81,L87)</f>
        <v>223.93511304090796</v>
      </c>
      <c r="M89" s="960">
        <f>SUM(M69,M81,M87)</f>
        <v>395.84147783492529</v>
      </c>
      <c r="N89" s="270"/>
      <c r="O89" s="271"/>
      <c r="P89" s="271"/>
      <c r="Q89" s="271"/>
      <c r="R89" s="270"/>
      <c r="S89" s="272"/>
      <c r="T89" s="256"/>
      <c r="U89" s="273"/>
      <c r="V89" s="270"/>
      <c r="W89" s="270"/>
      <c r="X89" s="270"/>
      <c r="Y89" s="270"/>
      <c r="Z89" s="270"/>
      <c r="AA89" s="270"/>
      <c r="AB89" s="270"/>
      <c r="AC89" s="270"/>
      <c r="AD89" s="270"/>
      <c r="AE89" s="270"/>
      <c r="AF89" s="270"/>
      <c r="AG89" s="270"/>
      <c r="AH89" s="1324"/>
      <c r="AI89" s="260"/>
      <c r="AJ89" s="318">
        <f t="shared" ref="AJ89:BO89" si="133">SUM(AJ69,AJ81,AJ87)</f>
        <v>0</v>
      </c>
      <c r="AK89" s="319">
        <f t="shared" si="133"/>
        <v>100000</v>
      </c>
      <c r="AL89" s="318">
        <f t="shared" si="133"/>
        <v>3378507.0185841266</v>
      </c>
      <c r="AM89" s="318">
        <f t="shared" si="133"/>
        <v>3614447.5635619047</v>
      </c>
      <c r="AN89" s="318">
        <f t="shared" si="133"/>
        <v>3850388.1085396823</v>
      </c>
      <c r="AO89" s="318">
        <f t="shared" si="133"/>
        <v>4043471.5106603173</v>
      </c>
      <c r="AP89" s="318">
        <f t="shared" si="133"/>
        <v>4182983.4842095226</v>
      </c>
      <c r="AQ89" s="318">
        <f t="shared" si="133"/>
        <v>4397495.4577587293</v>
      </c>
      <c r="AR89" s="318">
        <f t="shared" si="133"/>
        <v>4737007.4313079361</v>
      </c>
      <c r="AS89" s="318">
        <f t="shared" si="133"/>
        <v>4951519.4048571438</v>
      </c>
      <c r="AT89" s="318">
        <f t="shared" si="133"/>
        <v>5166031.3784063496</v>
      </c>
      <c r="AU89" s="318">
        <f t="shared" si="133"/>
        <v>5255543.3519555544</v>
      </c>
      <c r="AV89" s="320">
        <f t="shared" si="133"/>
        <v>5470055.3255047621</v>
      </c>
      <c r="AW89" s="319">
        <f t="shared" si="133"/>
        <v>5684567.299053967</v>
      </c>
      <c r="AX89" s="318">
        <f t="shared" si="133"/>
        <v>5899079.2726031719</v>
      </c>
      <c r="AY89" s="318">
        <f t="shared" si="133"/>
        <v>6113591.2461523805</v>
      </c>
      <c r="AZ89" s="318">
        <f t="shared" si="133"/>
        <v>6328103.2197015872</v>
      </c>
      <c r="BA89" s="318">
        <f t="shared" si="133"/>
        <v>6542615.193250793</v>
      </c>
      <c r="BB89" s="318">
        <f t="shared" si="133"/>
        <v>6757127.1667999998</v>
      </c>
      <c r="BC89" s="318">
        <f t="shared" si="133"/>
        <v>6971639.1403492065</v>
      </c>
      <c r="BD89" s="318">
        <f t="shared" si="133"/>
        <v>7186151.1138984133</v>
      </c>
      <c r="BE89" s="318">
        <f t="shared" si="133"/>
        <v>7400663.0874476181</v>
      </c>
      <c r="BF89" s="318">
        <f t="shared" si="133"/>
        <v>7615175.0609968258</v>
      </c>
      <c r="BG89" s="318">
        <f t="shared" si="133"/>
        <v>7829687.0345460316</v>
      </c>
      <c r="BH89" s="320">
        <f t="shared" si="133"/>
        <v>7936943.0213206587</v>
      </c>
      <c r="BI89" s="319">
        <f t="shared" si="133"/>
        <v>7400663.0874476163</v>
      </c>
      <c r="BJ89" s="318">
        <f t="shared" si="133"/>
        <v>6757127.1667999979</v>
      </c>
      <c r="BK89" s="318">
        <f t="shared" si="133"/>
        <v>6113591.2461523796</v>
      </c>
      <c r="BL89" s="318">
        <f t="shared" si="133"/>
        <v>5470055.3255047621</v>
      </c>
      <c r="BM89" s="318">
        <f t="shared" si="133"/>
        <v>4826519.4048571438</v>
      </c>
      <c r="BN89" s="318">
        <f t="shared" si="133"/>
        <v>4182983.4842095235</v>
      </c>
      <c r="BO89" s="318">
        <f t="shared" si="133"/>
        <v>3539447.5635619047</v>
      </c>
      <c r="BP89" s="318">
        <f t="shared" ref="BP89:CU89" si="134">SUM(BP69,BP81,BP87)</f>
        <v>0</v>
      </c>
      <c r="BQ89" s="318">
        <f t="shared" si="134"/>
        <v>0</v>
      </c>
      <c r="BR89" s="318">
        <f t="shared" si="134"/>
        <v>0</v>
      </c>
      <c r="BS89" s="318">
        <f t="shared" si="134"/>
        <v>0</v>
      </c>
      <c r="BT89" s="320">
        <f t="shared" si="134"/>
        <v>0</v>
      </c>
      <c r="BU89" s="319">
        <f t="shared" si="134"/>
        <v>0</v>
      </c>
      <c r="BV89" s="318">
        <f t="shared" si="134"/>
        <v>0</v>
      </c>
      <c r="BW89" s="318">
        <f t="shared" si="134"/>
        <v>0</v>
      </c>
      <c r="BX89" s="318">
        <f t="shared" si="134"/>
        <v>0</v>
      </c>
      <c r="BY89" s="318">
        <f t="shared" si="134"/>
        <v>0</v>
      </c>
      <c r="BZ89" s="318">
        <f t="shared" si="134"/>
        <v>0</v>
      </c>
      <c r="CA89" s="318">
        <f t="shared" si="134"/>
        <v>0</v>
      </c>
      <c r="CB89" s="318">
        <f t="shared" si="134"/>
        <v>0</v>
      </c>
      <c r="CC89" s="318">
        <f t="shared" si="134"/>
        <v>0</v>
      </c>
      <c r="CD89" s="318">
        <f t="shared" si="134"/>
        <v>0</v>
      </c>
      <c r="CE89" s="318">
        <f t="shared" si="134"/>
        <v>0</v>
      </c>
      <c r="CF89" s="320">
        <f t="shared" si="134"/>
        <v>0</v>
      </c>
      <c r="CG89" s="319">
        <f t="shared" si="134"/>
        <v>0</v>
      </c>
      <c r="CH89" s="318">
        <f t="shared" si="134"/>
        <v>0</v>
      </c>
      <c r="CI89" s="318">
        <f t="shared" si="134"/>
        <v>0</v>
      </c>
      <c r="CJ89" s="318">
        <f t="shared" si="134"/>
        <v>0</v>
      </c>
      <c r="CK89" s="318">
        <f t="shared" si="134"/>
        <v>0</v>
      </c>
      <c r="CL89" s="318">
        <f t="shared" si="134"/>
        <v>0</v>
      </c>
      <c r="CM89" s="318">
        <f t="shared" si="134"/>
        <v>0</v>
      </c>
      <c r="CN89" s="318">
        <f t="shared" si="134"/>
        <v>0</v>
      </c>
      <c r="CO89" s="318">
        <f t="shared" si="134"/>
        <v>0</v>
      </c>
      <c r="CP89" s="318">
        <f t="shared" si="134"/>
        <v>0</v>
      </c>
      <c r="CQ89" s="318">
        <f t="shared" si="134"/>
        <v>0</v>
      </c>
      <c r="CR89" s="320">
        <f t="shared" si="134"/>
        <v>0</v>
      </c>
      <c r="CS89" s="319">
        <f t="shared" si="134"/>
        <v>0</v>
      </c>
      <c r="CT89" s="318">
        <f t="shared" si="134"/>
        <v>0</v>
      </c>
      <c r="CU89" s="318">
        <f t="shared" si="134"/>
        <v>0</v>
      </c>
      <c r="CV89" s="318">
        <f t="shared" ref="CV89:EA89" si="135">SUM(CV69,CV81,CV87)</f>
        <v>0</v>
      </c>
      <c r="CW89" s="318">
        <f t="shared" si="135"/>
        <v>0</v>
      </c>
      <c r="CX89" s="318">
        <f t="shared" si="135"/>
        <v>0</v>
      </c>
      <c r="CY89" s="318">
        <f t="shared" si="135"/>
        <v>0</v>
      </c>
      <c r="CZ89" s="318">
        <f t="shared" si="135"/>
        <v>0</v>
      </c>
      <c r="DA89" s="318">
        <f t="shared" si="135"/>
        <v>0</v>
      </c>
      <c r="DB89" s="318">
        <f t="shared" si="135"/>
        <v>0</v>
      </c>
      <c r="DC89" s="318">
        <f t="shared" si="135"/>
        <v>0</v>
      </c>
      <c r="DD89" s="320">
        <f t="shared" si="135"/>
        <v>0</v>
      </c>
      <c r="DE89" s="319">
        <f t="shared" si="135"/>
        <v>0</v>
      </c>
      <c r="DF89" s="318">
        <f t="shared" si="135"/>
        <v>0</v>
      </c>
      <c r="DG89" s="318">
        <f t="shared" si="135"/>
        <v>0</v>
      </c>
      <c r="DH89" s="318">
        <f t="shared" si="135"/>
        <v>0</v>
      </c>
      <c r="DI89" s="318">
        <f t="shared" si="135"/>
        <v>0</v>
      </c>
      <c r="DJ89" s="318">
        <f t="shared" si="135"/>
        <v>0</v>
      </c>
      <c r="DK89" s="318">
        <f t="shared" si="135"/>
        <v>0</v>
      </c>
      <c r="DL89" s="318">
        <f t="shared" si="135"/>
        <v>0</v>
      </c>
      <c r="DM89" s="318">
        <f t="shared" si="135"/>
        <v>0</v>
      </c>
      <c r="DN89" s="318">
        <f t="shared" si="135"/>
        <v>0</v>
      </c>
      <c r="DO89" s="318">
        <f t="shared" si="135"/>
        <v>0</v>
      </c>
      <c r="DP89" s="320">
        <f t="shared" si="135"/>
        <v>0</v>
      </c>
      <c r="DQ89" s="319">
        <f t="shared" si="135"/>
        <v>0</v>
      </c>
      <c r="DR89" s="318">
        <f t="shared" si="135"/>
        <v>0</v>
      </c>
      <c r="DS89" s="318">
        <f t="shared" si="135"/>
        <v>0</v>
      </c>
      <c r="DT89" s="318">
        <f t="shared" si="135"/>
        <v>0</v>
      </c>
      <c r="DU89" s="318">
        <f t="shared" si="135"/>
        <v>0</v>
      </c>
      <c r="DV89" s="318">
        <f t="shared" si="135"/>
        <v>0</v>
      </c>
      <c r="DW89" s="318">
        <f t="shared" si="135"/>
        <v>0</v>
      </c>
      <c r="DX89" s="318">
        <f t="shared" si="135"/>
        <v>0</v>
      </c>
      <c r="DY89" s="318">
        <f t="shared" si="135"/>
        <v>0</v>
      </c>
      <c r="DZ89" s="318">
        <f t="shared" si="135"/>
        <v>0</v>
      </c>
      <c r="EA89" s="318">
        <f t="shared" si="135"/>
        <v>0</v>
      </c>
      <c r="EB89" s="320">
        <f t="shared" ref="EB89:EZ89" si="136">SUM(EB69,EB81,EB87)</f>
        <v>0</v>
      </c>
      <c r="EC89" s="319">
        <f t="shared" si="136"/>
        <v>0</v>
      </c>
      <c r="ED89" s="318">
        <f t="shared" si="136"/>
        <v>0</v>
      </c>
      <c r="EE89" s="318">
        <f t="shared" si="136"/>
        <v>0</v>
      </c>
      <c r="EF89" s="318">
        <f t="shared" si="136"/>
        <v>0</v>
      </c>
      <c r="EG89" s="318">
        <f t="shared" si="136"/>
        <v>0</v>
      </c>
      <c r="EH89" s="318">
        <f t="shared" si="136"/>
        <v>0</v>
      </c>
      <c r="EI89" s="318">
        <f t="shared" si="136"/>
        <v>0</v>
      </c>
      <c r="EJ89" s="318">
        <f t="shared" si="136"/>
        <v>0</v>
      </c>
      <c r="EK89" s="318">
        <f t="shared" si="136"/>
        <v>0</v>
      </c>
      <c r="EL89" s="318">
        <f t="shared" si="136"/>
        <v>0</v>
      </c>
      <c r="EM89" s="318">
        <f t="shared" si="136"/>
        <v>0</v>
      </c>
      <c r="EN89" s="320">
        <f t="shared" si="136"/>
        <v>0</v>
      </c>
      <c r="EO89" s="319">
        <f t="shared" si="136"/>
        <v>0</v>
      </c>
      <c r="EP89" s="318">
        <f t="shared" si="136"/>
        <v>0</v>
      </c>
      <c r="EQ89" s="318">
        <f t="shared" si="136"/>
        <v>0</v>
      </c>
      <c r="ER89" s="318">
        <f t="shared" si="136"/>
        <v>0</v>
      </c>
      <c r="ES89" s="318">
        <f t="shared" si="136"/>
        <v>0</v>
      </c>
      <c r="ET89" s="318">
        <f t="shared" si="136"/>
        <v>0</v>
      </c>
      <c r="EU89" s="318">
        <f t="shared" si="136"/>
        <v>0</v>
      </c>
      <c r="EV89" s="318">
        <f t="shared" si="136"/>
        <v>0</v>
      </c>
      <c r="EW89" s="318">
        <f t="shared" si="136"/>
        <v>0</v>
      </c>
      <c r="EX89" s="318">
        <f t="shared" si="136"/>
        <v>0</v>
      </c>
      <c r="EY89" s="318">
        <f t="shared" si="136"/>
        <v>0</v>
      </c>
      <c r="EZ89" s="320">
        <f t="shared" si="136"/>
        <v>0</v>
      </c>
    </row>
    <row r="90" spans="3:156" ht="6" customHeight="1" thickBot="1">
      <c r="C90" s="224"/>
      <c r="D90" s="249"/>
      <c r="E90" s="1508"/>
      <c r="F90" s="1508"/>
      <c r="G90" s="615"/>
      <c r="H90" s="1526"/>
      <c r="I90" s="1508"/>
      <c r="J90" s="1506"/>
      <c r="K90" s="1527">
        <f>+$G90/Units</f>
        <v>0</v>
      </c>
      <c r="L90" s="1527">
        <f t="shared" si="76"/>
        <v>0</v>
      </c>
      <c r="M90" s="1527">
        <f t="shared" si="77"/>
        <v>0</v>
      </c>
      <c r="N90" s="1508"/>
      <c r="O90" s="1506"/>
      <c r="P90" s="1506"/>
      <c r="Q90" s="1506"/>
      <c r="R90" s="1508"/>
      <c r="S90" s="1504"/>
      <c r="T90" s="232"/>
      <c r="U90" s="249"/>
      <c r="V90" s="1508"/>
      <c r="W90" s="1508"/>
      <c r="X90" s="1508"/>
      <c r="Y90" s="1508"/>
      <c r="Z90" s="1508"/>
      <c r="AA90" s="1508"/>
      <c r="AB90" s="1508"/>
      <c r="AC90" s="1508"/>
      <c r="AD90" s="1508"/>
      <c r="AE90" s="1508"/>
      <c r="AF90" s="1508"/>
      <c r="AG90" s="1508"/>
      <c r="AH90" s="1528"/>
      <c r="AI90" s="278"/>
      <c r="AJ90" s="1529"/>
      <c r="AK90" s="1328"/>
      <c r="AL90" s="1529"/>
      <c r="AM90" s="1529"/>
      <c r="AN90" s="1529"/>
      <c r="AO90" s="1529"/>
      <c r="AP90" s="1529"/>
      <c r="AQ90" s="1529"/>
      <c r="AR90" s="1529"/>
      <c r="AS90" s="1529"/>
      <c r="AT90" s="1529"/>
      <c r="AU90" s="1529"/>
      <c r="AV90" s="1530"/>
      <c r="AW90" s="1328"/>
      <c r="AX90" s="1529"/>
      <c r="AY90" s="1529"/>
      <c r="AZ90" s="1529"/>
      <c r="BA90" s="1529"/>
      <c r="BB90" s="1529"/>
      <c r="BC90" s="1529"/>
      <c r="BD90" s="1529"/>
      <c r="BE90" s="1529"/>
      <c r="BF90" s="1529"/>
      <c r="BG90" s="1529"/>
      <c r="BH90" s="1530"/>
      <c r="BI90" s="1328"/>
      <c r="BJ90" s="1529"/>
      <c r="BK90" s="1529"/>
      <c r="BL90" s="1529"/>
      <c r="BM90" s="1529"/>
      <c r="BN90" s="1529"/>
      <c r="BO90" s="1529"/>
      <c r="BP90" s="1529"/>
      <c r="BQ90" s="1529"/>
      <c r="BR90" s="1529"/>
      <c r="BS90" s="1529"/>
      <c r="BT90" s="1530"/>
      <c r="BU90" s="1328"/>
      <c r="BV90" s="1529"/>
      <c r="BW90" s="1529"/>
      <c r="BX90" s="1529"/>
      <c r="BY90" s="1529"/>
      <c r="BZ90" s="1529"/>
      <c r="CA90" s="1529"/>
      <c r="CB90" s="1529"/>
      <c r="CC90" s="1529"/>
      <c r="CD90" s="1529"/>
      <c r="CE90" s="1529"/>
      <c r="CF90" s="1530"/>
      <c r="CG90" s="1328"/>
      <c r="CH90" s="1529"/>
      <c r="CI90" s="1529"/>
      <c r="CJ90" s="1529"/>
      <c r="CK90" s="1529"/>
      <c r="CL90" s="1529"/>
      <c r="CM90" s="1529"/>
      <c r="CN90" s="1529"/>
      <c r="CO90" s="1529"/>
      <c r="CP90" s="1529"/>
      <c r="CQ90" s="1529"/>
      <c r="CR90" s="1530"/>
      <c r="CS90" s="1328"/>
      <c r="CT90" s="1529"/>
      <c r="CU90" s="1529"/>
      <c r="CV90" s="1529"/>
      <c r="CW90" s="1529"/>
      <c r="CX90" s="1529"/>
      <c r="CY90" s="1529"/>
      <c r="CZ90" s="1529"/>
      <c r="DA90" s="1529"/>
      <c r="DB90" s="1529"/>
      <c r="DC90" s="1529"/>
      <c r="DD90" s="1530"/>
      <c r="DE90" s="1328"/>
      <c r="DF90" s="1529"/>
      <c r="DG90" s="1529"/>
      <c r="DH90" s="1529"/>
      <c r="DI90" s="1529"/>
      <c r="DJ90" s="1529"/>
      <c r="DK90" s="1529"/>
      <c r="DL90" s="1529"/>
      <c r="DM90" s="1529"/>
      <c r="DN90" s="1529"/>
      <c r="DO90" s="1529"/>
      <c r="DP90" s="1530"/>
      <c r="DQ90" s="1328"/>
      <c r="DR90" s="1529"/>
      <c r="DS90" s="1529"/>
      <c r="DT90" s="1529"/>
      <c r="DU90" s="1529"/>
      <c r="DV90" s="1529"/>
      <c r="DW90" s="1529"/>
      <c r="DX90" s="1529"/>
      <c r="DY90" s="1529"/>
      <c r="DZ90" s="1529"/>
      <c r="EA90" s="1529"/>
      <c r="EB90" s="1530"/>
      <c r="EC90" s="1328"/>
      <c r="ED90" s="1529"/>
      <c r="EE90" s="1529"/>
      <c r="EF90" s="1529"/>
      <c r="EG90" s="1529"/>
      <c r="EH90" s="1529"/>
      <c r="EI90" s="1529"/>
      <c r="EJ90" s="1529"/>
      <c r="EK90" s="1529"/>
      <c r="EL90" s="1529"/>
      <c r="EM90" s="1529"/>
      <c r="EN90" s="1530"/>
      <c r="EO90" s="1328"/>
      <c r="EP90" s="1529"/>
      <c r="EQ90" s="1529"/>
      <c r="ER90" s="1529"/>
      <c r="ES90" s="1529"/>
      <c r="ET90" s="1529"/>
      <c r="EU90" s="1529"/>
      <c r="EV90" s="1529"/>
      <c r="EW90" s="1529"/>
      <c r="EX90" s="1529"/>
      <c r="EY90" s="1529"/>
      <c r="EZ90" s="1530"/>
    </row>
    <row r="91" spans="3:156" ht="18" thickBot="1">
      <c r="C91" s="224"/>
      <c r="G91" s="1767"/>
      <c r="I91" s="877"/>
      <c r="J91" s="226"/>
      <c r="K91" s="226"/>
      <c r="L91" s="226"/>
      <c r="M91" s="226"/>
      <c r="O91" s="226"/>
      <c r="P91" s="226"/>
      <c r="Q91" s="226"/>
      <c r="AJ91" s="323"/>
      <c r="AK91" s="410"/>
      <c r="AL91" s="323"/>
      <c r="AM91" s="323"/>
      <c r="AN91" s="323"/>
      <c r="AO91" s="323"/>
      <c r="AP91" s="323"/>
      <c r="AQ91" s="323"/>
      <c r="AR91" s="323"/>
      <c r="AS91" s="323"/>
      <c r="AT91" s="323"/>
      <c r="AU91" s="323"/>
      <c r="AV91" s="324"/>
      <c r="AW91" s="410"/>
      <c r="AX91" s="323"/>
      <c r="AY91" s="323"/>
      <c r="AZ91" s="323"/>
      <c r="BA91" s="323"/>
      <c r="BB91" s="323"/>
      <c r="BC91" s="323"/>
      <c r="BD91" s="323"/>
      <c r="BE91" s="323"/>
      <c r="BF91" s="323"/>
      <c r="BG91" s="323"/>
      <c r="BH91" s="324"/>
      <c r="BI91" s="410"/>
      <c r="BJ91" s="323"/>
      <c r="BK91" s="323"/>
      <c r="BL91" s="323"/>
      <c r="BM91" s="323"/>
      <c r="BN91" s="323"/>
      <c r="BO91" s="323"/>
      <c r="BP91" s="323"/>
      <c r="BQ91" s="323"/>
      <c r="BR91" s="323"/>
      <c r="BS91" s="323"/>
      <c r="BT91" s="324"/>
      <c r="BU91" s="410"/>
      <c r="BV91" s="323"/>
      <c r="BW91" s="323"/>
      <c r="BX91" s="323"/>
      <c r="BY91" s="323"/>
      <c r="BZ91" s="323"/>
      <c r="CA91" s="323"/>
      <c r="CB91" s="323"/>
      <c r="CC91" s="323"/>
      <c r="CD91" s="323"/>
      <c r="CE91" s="323"/>
      <c r="CF91" s="324"/>
      <c r="CG91" s="410"/>
      <c r="CH91" s="323"/>
      <c r="CI91" s="323"/>
      <c r="CJ91" s="323"/>
      <c r="CK91" s="323"/>
      <c r="CL91" s="323"/>
      <c r="CM91" s="323"/>
      <c r="CN91" s="323"/>
      <c r="CO91" s="323"/>
      <c r="CP91" s="323"/>
      <c r="CQ91" s="323"/>
      <c r="CR91" s="324"/>
      <c r="CS91" s="410"/>
      <c r="CT91" s="323"/>
      <c r="CU91" s="323"/>
      <c r="CV91" s="323"/>
      <c r="CW91" s="323"/>
      <c r="CX91" s="323"/>
      <c r="CY91" s="323"/>
      <c r="CZ91" s="323"/>
      <c r="DA91" s="323"/>
      <c r="DB91" s="323"/>
      <c r="DC91" s="323"/>
      <c r="DD91" s="324"/>
      <c r="DE91" s="410"/>
      <c r="DF91" s="323"/>
      <c r="DG91" s="323"/>
      <c r="DH91" s="323"/>
      <c r="DI91" s="323"/>
      <c r="DJ91" s="323"/>
      <c r="DK91" s="323"/>
      <c r="DL91" s="323"/>
      <c r="DM91" s="323"/>
      <c r="DN91" s="323"/>
      <c r="DO91" s="323"/>
      <c r="DP91" s="324"/>
      <c r="DQ91" s="410"/>
      <c r="DR91" s="323"/>
      <c r="DS91" s="323"/>
      <c r="DT91" s="323"/>
      <c r="DU91" s="323"/>
      <c r="DV91" s="323"/>
      <c r="DW91" s="323"/>
      <c r="DX91" s="323"/>
      <c r="DY91" s="323"/>
      <c r="DZ91" s="323"/>
      <c r="EA91" s="323"/>
      <c r="EB91" s="324"/>
      <c r="EC91" s="410"/>
      <c r="ED91" s="323"/>
      <c r="EE91" s="323"/>
      <c r="EF91" s="323"/>
      <c r="EG91" s="323"/>
      <c r="EH91" s="323"/>
      <c r="EI91" s="323"/>
      <c r="EJ91" s="323"/>
      <c r="EK91" s="323"/>
      <c r="EL91" s="323"/>
      <c r="EM91" s="323"/>
      <c r="EN91" s="324"/>
      <c r="EO91" s="410"/>
      <c r="EP91" s="323"/>
      <c r="EQ91" s="323"/>
      <c r="ER91" s="323"/>
      <c r="ES91" s="323"/>
      <c r="ET91" s="323"/>
      <c r="EU91" s="323"/>
      <c r="EV91" s="323"/>
      <c r="EW91" s="323"/>
      <c r="EX91" s="323"/>
      <c r="EY91" s="323"/>
      <c r="EZ91" s="324"/>
    </row>
    <row r="92" spans="3:156" s="229" customFormat="1" ht="18" thickBot="1">
      <c r="C92" s="224"/>
      <c r="D92" s="230" t="s">
        <v>497</v>
      </c>
      <c r="E92" s="1386"/>
      <c r="F92" s="1386"/>
      <c r="G92" s="1766"/>
      <c r="H92" s="1398" t="s">
        <v>463</v>
      </c>
      <c r="I92" s="1399" t="s">
        <v>464</v>
      </c>
      <c r="J92" s="1400" t="s">
        <v>16</v>
      </c>
      <c r="K92" s="1400" t="s">
        <v>465</v>
      </c>
      <c r="L92" s="1400" t="s">
        <v>466</v>
      </c>
      <c r="M92" s="1400" t="s">
        <v>467</v>
      </c>
      <c r="N92" s="1399" t="s">
        <v>101</v>
      </c>
      <c r="O92" s="1399" t="s">
        <v>408</v>
      </c>
      <c r="P92" s="1400" t="s">
        <v>468</v>
      </c>
      <c r="Q92" s="1400" t="s">
        <v>410</v>
      </c>
      <c r="R92" s="1399" t="s">
        <v>448</v>
      </c>
      <c r="S92" s="1399" t="s">
        <v>469</v>
      </c>
      <c r="T92" s="252"/>
      <c r="U92" s="230" t="s">
        <v>470</v>
      </c>
      <c r="V92" s="1386"/>
      <c r="W92" s="1386"/>
      <c r="X92" s="1386"/>
      <c r="Y92" s="1386"/>
      <c r="Z92" s="1386"/>
      <c r="AA92" s="1386"/>
      <c r="AB92" s="1386"/>
      <c r="AC92" s="1386"/>
      <c r="AD92" s="1386"/>
      <c r="AE92" s="1386"/>
      <c r="AF92" s="1386"/>
      <c r="AG92" s="1386"/>
      <c r="AH92" s="1401"/>
      <c r="AI92" s="253"/>
      <c r="AJ92" s="1406"/>
      <c r="AK92" s="325"/>
      <c r="AL92" s="1406"/>
      <c r="AM92" s="1406"/>
      <c r="AN92" s="1406"/>
      <c r="AO92" s="1406"/>
      <c r="AP92" s="1406"/>
      <c r="AQ92" s="1406"/>
      <c r="AR92" s="1406"/>
      <c r="AS92" s="1406"/>
      <c r="AT92" s="1406"/>
      <c r="AU92" s="1406"/>
      <c r="AV92" s="326"/>
      <c r="AW92" s="325"/>
      <c r="AX92" s="1406"/>
      <c r="AY92" s="1406"/>
      <c r="AZ92" s="1406"/>
      <c r="BA92" s="1406"/>
      <c r="BB92" s="1406"/>
      <c r="BC92" s="1406"/>
      <c r="BD92" s="1406"/>
      <c r="BE92" s="1406"/>
      <c r="BF92" s="1406"/>
      <c r="BG92" s="1406"/>
      <c r="BH92" s="326"/>
      <c r="BI92" s="325"/>
      <c r="BJ92" s="1406"/>
      <c r="BK92" s="1406"/>
      <c r="BL92" s="1406"/>
      <c r="BM92" s="1406"/>
      <c r="BN92" s="1406"/>
      <c r="BO92" s="1406"/>
      <c r="BP92" s="1406"/>
      <c r="BQ92" s="1406"/>
      <c r="BR92" s="1406"/>
      <c r="BS92" s="1406"/>
      <c r="BT92" s="326"/>
      <c r="BU92" s="325"/>
      <c r="BV92" s="1406"/>
      <c r="BW92" s="1406"/>
      <c r="BX92" s="1406"/>
      <c r="BY92" s="1406"/>
      <c r="BZ92" s="1406"/>
      <c r="CA92" s="1406"/>
      <c r="CB92" s="1406"/>
      <c r="CC92" s="1406"/>
      <c r="CD92" s="1406"/>
      <c r="CE92" s="1406"/>
      <c r="CF92" s="326"/>
      <c r="CG92" s="325"/>
      <c r="CH92" s="1406"/>
      <c r="CI92" s="1406"/>
      <c r="CJ92" s="1406"/>
      <c r="CK92" s="1406"/>
      <c r="CL92" s="1406"/>
      <c r="CM92" s="1406"/>
      <c r="CN92" s="1406"/>
      <c r="CO92" s="1406"/>
      <c r="CP92" s="1406"/>
      <c r="CQ92" s="1406"/>
      <c r="CR92" s="326"/>
      <c r="CS92" s="325"/>
      <c r="CT92" s="1406"/>
      <c r="CU92" s="1406"/>
      <c r="CV92" s="1406"/>
      <c r="CW92" s="1406"/>
      <c r="CX92" s="1406"/>
      <c r="CY92" s="1406"/>
      <c r="CZ92" s="1406"/>
      <c r="DA92" s="1406"/>
      <c r="DB92" s="1406"/>
      <c r="DC92" s="1406"/>
      <c r="DD92" s="326"/>
      <c r="DE92" s="325"/>
      <c r="DF92" s="1406"/>
      <c r="DG92" s="1406"/>
      <c r="DH92" s="1406"/>
      <c r="DI92" s="1406"/>
      <c r="DJ92" s="1406"/>
      <c r="DK92" s="1406"/>
      <c r="DL92" s="1406"/>
      <c r="DM92" s="1406"/>
      <c r="DN92" s="1406"/>
      <c r="DO92" s="1406"/>
      <c r="DP92" s="326"/>
      <c r="DQ92" s="325"/>
      <c r="DR92" s="1406"/>
      <c r="DS92" s="1406"/>
      <c r="DT92" s="1406"/>
      <c r="DU92" s="1406"/>
      <c r="DV92" s="1406"/>
      <c r="DW92" s="1406"/>
      <c r="DX92" s="1406"/>
      <c r="DY92" s="1406"/>
      <c r="DZ92" s="1406"/>
      <c r="EA92" s="1406"/>
      <c r="EB92" s="326"/>
      <c r="EC92" s="325"/>
      <c r="ED92" s="1406"/>
      <c r="EE92" s="1406"/>
      <c r="EF92" s="1406"/>
      <c r="EG92" s="1406"/>
      <c r="EH92" s="1406"/>
      <c r="EI92" s="1406"/>
      <c r="EJ92" s="1406"/>
      <c r="EK92" s="1406"/>
      <c r="EL92" s="1406"/>
      <c r="EM92" s="1406"/>
      <c r="EN92" s="326"/>
      <c r="EO92" s="325"/>
      <c r="EP92" s="1406"/>
      <c r="EQ92" s="1406"/>
      <c r="ER92" s="1406"/>
      <c r="ES92" s="1406"/>
      <c r="ET92" s="1406"/>
      <c r="EU92" s="1406"/>
      <c r="EV92" s="1406"/>
      <c r="EW92" s="1406"/>
      <c r="EX92" s="1406"/>
      <c r="EY92" s="1406"/>
      <c r="EZ92" s="326"/>
    </row>
    <row r="93" spans="3:156" ht="15" customHeight="1" outlineLevel="1">
      <c r="C93" s="224"/>
      <c r="D93" s="232">
        <v>7</v>
      </c>
      <c r="E93" s="257" t="s">
        <v>49</v>
      </c>
      <c r="G93" s="615"/>
      <c r="H93" s="998"/>
      <c r="J93" s="226"/>
      <c r="K93" s="951"/>
      <c r="L93" s="951"/>
      <c r="M93" s="951"/>
      <c r="O93" s="226"/>
      <c r="P93" s="226"/>
      <c r="Q93" s="226"/>
      <c r="T93" s="232"/>
      <c r="U93" s="232"/>
      <c r="AH93" s="278"/>
      <c r="AI93" s="278"/>
      <c r="AJ93" s="323"/>
      <c r="AK93" s="410"/>
      <c r="AL93" s="323"/>
      <c r="AM93" s="323"/>
      <c r="AN93" s="323"/>
      <c r="AO93" s="323"/>
      <c r="AP93" s="323"/>
      <c r="AQ93" s="323"/>
      <c r="AR93" s="323"/>
      <c r="AS93" s="323"/>
      <c r="AT93" s="323"/>
      <c r="AU93" s="323"/>
      <c r="AV93" s="324"/>
      <c r="AW93" s="410"/>
      <c r="AX93" s="323"/>
      <c r="AY93" s="323"/>
      <c r="AZ93" s="323"/>
      <c r="BA93" s="323"/>
      <c r="BB93" s="323"/>
      <c r="BC93" s="323"/>
      <c r="BD93" s="323"/>
      <c r="BE93" s="323"/>
      <c r="BF93" s="323"/>
      <c r="BG93" s="323"/>
      <c r="BH93" s="324"/>
      <c r="BI93" s="410"/>
      <c r="BJ93" s="323"/>
      <c r="BK93" s="323"/>
      <c r="BL93" s="323"/>
      <c r="BM93" s="323"/>
      <c r="BN93" s="323"/>
      <c r="BO93" s="323"/>
      <c r="BP93" s="323"/>
      <c r="BQ93" s="323"/>
      <c r="BR93" s="323"/>
      <c r="BS93" s="323"/>
      <c r="BT93" s="324"/>
      <c r="BU93" s="410"/>
      <c r="BV93" s="323"/>
      <c r="BW93" s="323"/>
      <c r="BX93" s="323"/>
      <c r="BY93" s="323"/>
      <c r="BZ93" s="323"/>
      <c r="CA93" s="323"/>
      <c r="CB93" s="323"/>
      <c r="CC93" s="323"/>
      <c r="CD93" s="323"/>
      <c r="CE93" s="323"/>
      <c r="CF93" s="324"/>
      <c r="CG93" s="410"/>
      <c r="CH93" s="323"/>
      <c r="CI93" s="323"/>
      <c r="CJ93" s="323"/>
      <c r="CK93" s="323"/>
      <c r="CL93" s="323"/>
      <c r="CM93" s="323"/>
      <c r="CN93" s="323"/>
      <c r="CO93" s="323"/>
      <c r="CP93" s="323"/>
      <c r="CQ93" s="323"/>
      <c r="CR93" s="324"/>
      <c r="CS93" s="410"/>
      <c r="CT93" s="323"/>
      <c r="CU93" s="323"/>
      <c r="CV93" s="323"/>
      <c r="CW93" s="323"/>
      <c r="CX93" s="323"/>
      <c r="CY93" s="323"/>
      <c r="CZ93" s="323"/>
      <c r="DA93" s="323"/>
      <c r="DB93" s="323"/>
      <c r="DC93" s="323"/>
      <c r="DD93" s="324"/>
      <c r="DE93" s="410"/>
      <c r="DF93" s="323"/>
      <c r="DG93" s="323"/>
      <c r="DH93" s="323"/>
      <c r="DI93" s="323"/>
      <c r="DJ93" s="323"/>
      <c r="DK93" s="323"/>
      <c r="DL93" s="323"/>
      <c r="DM93" s="323"/>
      <c r="DN93" s="323"/>
      <c r="DO93" s="323"/>
      <c r="DP93" s="324"/>
      <c r="DQ93" s="410"/>
      <c r="DR93" s="323"/>
      <c r="DS93" s="323"/>
      <c r="DT93" s="323"/>
      <c r="DU93" s="323"/>
      <c r="DV93" s="323"/>
      <c r="DW93" s="323"/>
      <c r="DX93" s="323"/>
      <c r="DY93" s="323"/>
      <c r="DZ93" s="323"/>
      <c r="EA93" s="323"/>
      <c r="EB93" s="324"/>
      <c r="EC93" s="410"/>
      <c r="ED93" s="323"/>
      <c r="EE93" s="323"/>
      <c r="EF93" s="323"/>
      <c r="EG93" s="323"/>
      <c r="EH93" s="323"/>
      <c r="EI93" s="323"/>
      <c r="EJ93" s="323"/>
      <c r="EK93" s="323"/>
      <c r="EL93" s="323"/>
      <c r="EM93" s="323"/>
      <c r="EN93" s="324"/>
      <c r="EO93" s="410"/>
      <c r="EP93" s="323"/>
      <c r="EQ93" s="323"/>
      <c r="ER93" s="323"/>
      <c r="ES93" s="323"/>
      <c r="ET93" s="323"/>
      <c r="EU93" s="323"/>
      <c r="EV93" s="323"/>
      <c r="EW93" s="323"/>
      <c r="EX93" s="323"/>
      <c r="EY93" s="323"/>
      <c r="EZ93" s="324"/>
    </row>
    <row r="94" spans="3:156" ht="6" customHeight="1" outlineLevel="1">
      <c r="C94" s="224"/>
      <c r="D94" s="232"/>
      <c r="G94" s="615"/>
      <c r="H94" s="998"/>
      <c r="J94" s="226"/>
      <c r="K94" s="951"/>
      <c r="L94" s="951"/>
      <c r="M94" s="951"/>
      <c r="O94" s="226"/>
      <c r="P94" s="226"/>
      <c r="Q94" s="226"/>
      <c r="T94" s="232"/>
      <c r="U94" s="232"/>
      <c r="AH94" s="278"/>
      <c r="AI94" s="278"/>
      <c r="AJ94" s="323"/>
      <c r="AK94" s="410"/>
      <c r="AL94" s="323"/>
      <c r="AM94" s="323"/>
      <c r="AN94" s="323"/>
      <c r="AO94" s="323"/>
      <c r="AP94" s="323"/>
      <c r="AQ94" s="323"/>
      <c r="AR94" s="323"/>
      <c r="AS94" s="323"/>
      <c r="AT94" s="323"/>
      <c r="AU94" s="323"/>
      <c r="AV94" s="324"/>
      <c r="AW94" s="410"/>
      <c r="AX94" s="323"/>
      <c r="AY94" s="323"/>
      <c r="AZ94" s="323"/>
      <c r="BA94" s="323"/>
      <c r="BB94" s="323"/>
      <c r="BC94" s="323"/>
      <c r="BD94" s="323"/>
      <c r="BE94" s="323"/>
      <c r="BF94" s="323"/>
      <c r="BG94" s="323"/>
      <c r="BH94" s="324"/>
      <c r="BI94" s="410"/>
      <c r="BJ94" s="323"/>
      <c r="BK94" s="323"/>
      <c r="BL94" s="323"/>
      <c r="BM94" s="323"/>
      <c r="BN94" s="323"/>
      <c r="BO94" s="323"/>
      <c r="BP94" s="323"/>
      <c r="BQ94" s="323"/>
      <c r="BR94" s="323"/>
      <c r="BS94" s="323"/>
      <c r="BT94" s="324"/>
      <c r="BU94" s="410"/>
      <c r="BV94" s="323"/>
      <c r="BW94" s="323"/>
      <c r="BX94" s="323"/>
      <c r="BY94" s="323"/>
      <c r="BZ94" s="323"/>
      <c r="CA94" s="323"/>
      <c r="CB94" s="323"/>
      <c r="CC94" s="323"/>
      <c r="CD94" s="323"/>
      <c r="CE94" s="323"/>
      <c r="CF94" s="324"/>
      <c r="CG94" s="410"/>
      <c r="CH94" s="323"/>
      <c r="CI94" s="323"/>
      <c r="CJ94" s="323"/>
      <c r="CK94" s="323"/>
      <c r="CL94" s="323"/>
      <c r="CM94" s="323"/>
      <c r="CN94" s="323"/>
      <c r="CO94" s="323"/>
      <c r="CP94" s="323"/>
      <c r="CQ94" s="323"/>
      <c r="CR94" s="324"/>
      <c r="CS94" s="410"/>
      <c r="CT94" s="323"/>
      <c r="CU94" s="323"/>
      <c r="CV94" s="323"/>
      <c r="CW94" s="323"/>
      <c r="CX94" s="323"/>
      <c r="CY94" s="323"/>
      <c r="CZ94" s="323"/>
      <c r="DA94" s="323"/>
      <c r="DB94" s="323"/>
      <c r="DC94" s="323"/>
      <c r="DD94" s="324"/>
      <c r="DE94" s="410"/>
      <c r="DF94" s="323"/>
      <c r="DG94" s="323"/>
      <c r="DH94" s="323"/>
      <c r="DI94" s="323"/>
      <c r="DJ94" s="323"/>
      <c r="DK94" s="323"/>
      <c r="DL94" s="323"/>
      <c r="DM94" s="323"/>
      <c r="DN94" s="323"/>
      <c r="DO94" s="323"/>
      <c r="DP94" s="324"/>
      <c r="DQ94" s="410"/>
      <c r="DR94" s="323"/>
      <c r="DS94" s="323"/>
      <c r="DT94" s="323"/>
      <c r="DU94" s="323"/>
      <c r="DV94" s="323"/>
      <c r="DW94" s="323"/>
      <c r="DX94" s="323"/>
      <c r="DY94" s="323"/>
      <c r="DZ94" s="323"/>
      <c r="EA94" s="323"/>
      <c r="EB94" s="324"/>
      <c r="EC94" s="410"/>
      <c r="ED94" s="323"/>
      <c r="EE94" s="323"/>
      <c r="EF94" s="323"/>
      <c r="EG94" s="323"/>
      <c r="EH94" s="323"/>
      <c r="EI94" s="323"/>
      <c r="EJ94" s="323"/>
      <c r="EK94" s="323"/>
      <c r="EL94" s="323"/>
      <c r="EM94" s="323"/>
      <c r="EN94" s="324"/>
      <c r="EO94" s="410"/>
      <c r="EP94" s="323"/>
      <c r="EQ94" s="323"/>
      <c r="ER94" s="323"/>
      <c r="ES94" s="323"/>
      <c r="ET94" s="323"/>
      <c r="EU94" s="323"/>
      <c r="EV94" s="323"/>
      <c r="EW94" s="323"/>
      <c r="EX94" s="323"/>
      <c r="EY94" s="323"/>
      <c r="EZ94" s="324"/>
    </row>
    <row r="95" spans="3:156" s="246" customFormat="1" ht="17.5" outlineLevel="1">
      <c r="C95" s="224"/>
      <c r="D95" s="256"/>
      <c r="E95" s="289">
        <f t="shared" ref="E95:E107" ca="1" si="137">OFFSET(E95,-1,0)+1</f>
        <v>1</v>
      </c>
      <c r="F95" s="844" t="s">
        <v>498</v>
      </c>
      <c r="G95" s="977">
        <f>H95*J95</f>
        <v>2358769.6416264642</v>
      </c>
      <c r="H95" s="1329">
        <v>1900</v>
      </c>
      <c r="I95" s="286" t="s">
        <v>417</v>
      </c>
      <c r="J95" s="306">
        <f t="shared" ref="J95:J108" si="138">INDEX(FACTOR_VALUES,MATCH(I95,FACTOR_NAMES,0),1)</f>
        <v>1241.4577061191917</v>
      </c>
      <c r="K95" s="949">
        <f t="shared" ref="K95:K108" si="139">+$G95/Beds</f>
        <v>1900</v>
      </c>
      <c r="L95" s="956">
        <f t="shared" si="76"/>
        <v>3.1125601118288362</v>
      </c>
      <c r="M95" s="956">
        <f t="shared" si="77"/>
        <v>5.5019526763151845</v>
      </c>
      <c r="N95" s="285">
        <f t="shared" ref="N95:N108" si="140">EOMONTH($M$7,O95-2)+1</f>
        <v>46753</v>
      </c>
      <c r="O95" s="307">
        <f t="shared" ref="O95:O108" si="141">$N$7</f>
        <v>1</v>
      </c>
      <c r="P95" s="307">
        <v>1</v>
      </c>
      <c r="Q95" s="306">
        <f>O95-1+P95</f>
        <v>1</v>
      </c>
      <c r="R95" s="286" t="s">
        <v>499</v>
      </c>
      <c r="S95" s="845"/>
      <c r="T95" s="256"/>
      <c r="U95" s="380">
        <f t="shared" ref="U95:U108" si="142">+P95</f>
        <v>1</v>
      </c>
      <c r="V95" s="302" t="str">
        <f t="shared" ref="V95:V108" si="143">+R95</f>
        <v>Curve-Front</v>
      </c>
      <c r="W95" s="302">
        <f t="shared" ref="W95:W108" si="144">INT(U95*AB95)+O95-1</f>
        <v>0</v>
      </c>
      <c r="X95" s="302">
        <f t="shared" ref="X95:X108" si="145">(U95-INT(U95*(1-AB95)))+O95-1</f>
        <v>1</v>
      </c>
      <c r="Y95" s="381">
        <f t="shared" ref="Y95:Y108" si="146">(AB95-(W95-O95+1)/U95)*(AF95+AE95*(2*(W95-O95+1)/U95+(AB95-(W95-O95+1)/U95)))+((X95-O95+1)/U95-AB95)*(AH95+AG95*(2*AB95+((X95-O95+1)/U95-AB95)))</f>
        <v>1.0000000000000002</v>
      </c>
      <c r="Z95" s="302">
        <f>IF(V95="curve-front",1,IF(V95="curve-end",3,2))</f>
        <v>1</v>
      </c>
      <c r="AA95" s="302">
        <f>IF(OR(V95="curve-front",V95="curve-mid",V95="curve-end"),2.5,1)</f>
        <v>2.5</v>
      </c>
      <c r="AB95" s="302">
        <f>Z95/4</f>
        <v>0.25</v>
      </c>
      <c r="AC95" s="302">
        <f>AA95-1</f>
        <v>1.5</v>
      </c>
      <c r="AD95" s="302">
        <f>1/U95</f>
        <v>1</v>
      </c>
      <c r="AE95" s="302">
        <f>AC95/(AB95*(2+AC95))</f>
        <v>1.7142857142857142</v>
      </c>
      <c r="AF95" s="302">
        <f>2/(2+AC95)</f>
        <v>0.5714285714285714</v>
      </c>
      <c r="AG95" s="302">
        <f>-AC95/(2+AC95)/(1-AB95)</f>
        <v>-0.5714285714285714</v>
      </c>
      <c r="AH95" s="382">
        <f>2*(1-AB95+AC95)/(2+AC95)/(1-AB95)</f>
        <v>1.7142857142857144</v>
      </c>
      <c r="AI95" s="260"/>
      <c r="AJ95" s="284">
        <f t="shared" ref="AJ95:AS108" si="147">IF(AND(AJ$1&gt;=$O95,AJ$1&lt;=$Q95),$G95*IF(AJ$1&lt;=$W95,$AD95*($AF95+$AE95*(2*INT((AJ$1-$O95))/$U95+$AD95)),IF(AJ$1&lt;=$X95,$Y95,IF(AJ$1&lt;=$U95+$O95,$AD95*($AH95+$AG95*(2*INT((AJ$1-$O95))/$U95+$AD95)),0))),0)</f>
        <v>0</v>
      </c>
      <c r="AK95" s="309">
        <f t="shared" si="147"/>
        <v>2358769.6416264647</v>
      </c>
      <c r="AL95" s="284">
        <f t="shared" si="147"/>
        <v>0</v>
      </c>
      <c r="AM95" s="284">
        <f t="shared" si="147"/>
        <v>0</v>
      </c>
      <c r="AN95" s="284">
        <f t="shared" si="147"/>
        <v>0</v>
      </c>
      <c r="AO95" s="284">
        <f t="shared" si="147"/>
        <v>0</v>
      </c>
      <c r="AP95" s="284">
        <f t="shared" si="147"/>
        <v>0</v>
      </c>
      <c r="AQ95" s="284">
        <f t="shared" si="147"/>
        <v>0</v>
      </c>
      <c r="AR95" s="284">
        <f t="shared" si="147"/>
        <v>0</v>
      </c>
      <c r="AS95" s="284">
        <f t="shared" si="147"/>
        <v>0</v>
      </c>
      <c r="AT95" s="284">
        <f t="shared" ref="AT95:BC108" si="148">IF(AND(AT$1&gt;=$O95,AT$1&lt;=$Q95),$G95*IF(AT$1&lt;=$W95,$AD95*($AF95+$AE95*(2*INT((AT$1-$O95))/$U95+$AD95)),IF(AT$1&lt;=$X95,$Y95,IF(AT$1&lt;=$U95+$O95,$AD95*($AH95+$AG95*(2*INT((AT$1-$O95))/$U95+$AD95)),0))),0)</f>
        <v>0</v>
      </c>
      <c r="AU95" s="284">
        <f t="shared" si="148"/>
        <v>0</v>
      </c>
      <c r="AV95" s="383">
        <f t="shared" si="148"/>
        <v>0</v>
      </c>
      <c r="AW95" s="309">
        <f t="shared" si="148"/>
        <v>0</v>
      </c>
      <c r="AX95" s="284">
        <f t="shared" si="148"/>
        <v>0</v>
      </c>
      <c r="AY95" s="284">
        <f t="shared" si="148"/>
        <v>0</v>
      </c>
      <c r="AZ95" s="284">
        <f t="shared" si="148"/>
        <v>0</v>
      </c>
      <c r="BA95" s="284">
        <f t="shared" si="148"/>
        <v>0</v>
      </c>
      <c r="BB95" s="284">
        <f t="shared" si="148"/>
        <v>0</v>
      </c>
      <c r="BC95" s="284">
        <f t="shared" si="148"/>
        <v>0</v>
      </c>
      <c r="BD95" s="284">
        <f t="shared" ref="BD95:BM108" si="149">IF(AND(BD$1&gt;=$O95,BD$1&lt;=$Q95),$G95*IF(BD$1&lt;=$W95,$AD95*($AF95+$AE95*(2*INT((BD$1-$O95))/$U95+$AD95)),IF(BD$1&lt;=$X95,$Y95,IF(BD$1&lt;=$U95+$O95,$AD95*($AH95+$AG95*(2*INT((BD$1-$O95))/$U95+$AD95)),0))),0)</f>
        <v>0</v>
      </c>
      <c r="BE95" s="284">
        <f t="shared" si="149"/>
        <v>0</v>
      </c>
      <c r="BF95" s="284">
        <f t="shared" si="149"/>
        <v>0</v>
      </c>
      <c r="BG95" s="284">
        <f t="shared" si="149"/>
        <v>0</v>
      </c>
      <c r="BH95" s="383">
        <f t="shared" si="149"/>
        <v>0</v>
      </c>
      <c r="BI95" s="309">
        <f t="shared" si="149"/>
        <v>0</v>
      </c>
      <c r="BJ95" s="284">
        <f t="shared" si="149"/>
        <v>0</v>
      </c>
      <c r="BK95" s="284">
        <f t="shared" si="149"/>
        <v>0</v>
      </c>
      <c r="BL95" s="284">
        <f t="shared" si="149"/>
        <v>0</v>
      </c>
      <c r="BM95" s="284">
        <f t="shared" si="149"/>
        <v>0</v>
      </c>
      <c r="BN95" s="284">
        <f t="shared" ref="BN95:BW108" si="150">IF(AND(BN$1&gt;=$O95,BN$1&lt;=$Q95),$G95*IF(BN$1&lt;=$W95,$AD95*($AF95+$AE95*(2*INT((BN$1-$O95))/$U95+$AD95)),IF(BN$1&lt;=$X95,$Y95,IF(BN$1&lt;=$U95+$O95,$AD95*($AH95+$AG95*(2*INT((BN$1-$O95))/$U95+$AD95)),0))),0)</f>
        <v>0</v>
      </c>
      <c r="BO95" s="284">
        <f t="shared" si="150"/>
        <v>0</v>
      </c>
      <c r="BP95" s="284">
        <f t="shared" si="150"/>
        <v>0</v>
      </c>
      <c r="BQ95" s="284">
        <f t="shared" si="150"/>
        <v>0</v>
      </c>
      <c r="BR95" s="284">
        <f t="shared" si="150"/>
        <v>0</v>
      </c>
      <c r="BS95" s="284">
        <f t="shared" si="150"/>
        <v>0</v>
      </c>
      <c r="BT95" s="383">
        <f t="shared" si="150"/>
        <v>0</v>
      </c>
      <c r="BU95" s="309">
        <f t="shared" si="150"/>
        <v>0</v>
      </c>
      <c r="BV95" s="284">
        <f t="shared" si="150"/>
        <v>0</v>
      </c>
      <c r="BW95" s="284">
        <f t="shared" si="150"/>
        <v>0</v>
      </c>
      <c r="BX95" s="284">
        <f t="shared" ref="BX95:CG108" si="151">IF(AND(BX$1&gt;=$O95,BX$1&lt;=$Q95),$G95*IF(BX$1&lt;=$W95,$AD95*($AF95+$AE95*(2*INT((BX$1-$O95))/$U95+$AD95)),IF(BX$1&lt;=$X95,$Y95,IF(BX$1&lt;=$U95+$O95,$AD95*($AH95+$AG95*(2*INT((BX$1-$O95))/$U95+$AD95)),0))),0)</f>
        <v>0</v>
      </c>
      <c r="BY95" s="284">
        <f t="shared" si="151"/>
        <v>0</v>
      </c>
      <c r="BZ95" s="284">
        <f t="shared" si="151"/>
        <v>0</v>
      </c>
      <c r="CA95" s="284">
        <f t="shared" si="151"/>
        <v>0</v>
      </c>
      <c r="CB95" s="284">
        <f t="shared" si="151"/>
        <v>0</v>
      </c>
      <c r="CC95" s="284">
        <f t="shared" si="151"/>
        <v>0</v>
      </c>
      <c r="CD95" s="284">
        <f t="shared" si="151"/>
        <v>0</v>
      </c>
      <c r="CE95" s="284">
        <f t="shared" si="151"/>
        <v>0</v>
      </c>
      <c r="CF95" s="383">
        <f t="shared" si="151"/>
        <v>0</v>
      </c>
      <c r="CG95" s="309">
        <f t="shared" si="151"/>
        <v>0</v>
      </c>
      <c r="CH95" s="284">
        <f t="shared" ref="CH95:CQ108" si="152">IF(AND(CH$1&gt;=$O95,CH$1&lt;=$Q95),$G95*IF(CH$1&lt;=$W95,$AD95*($AF95+$AE95*(2*INT((CH$1-$O95))/$U95+$AD95)),IF(CH$1&lt;=$X95,$Y95,IF(CH$1&lt;=$U95+$O95,$AD95*($AH95+$AG95*(2*INT((CH$1-$O95))/$U95+$AD95)),0))),0)</f>
        <v>0</v>
      </c>
      <c r="CI95" s="284">
        <f t="shared" si="152"/>
        <v>0</v>
      </c>
      <c r="CJ95" s="284">
        <f t="shared" si="152"/>
        <v>0</v>
      </c>
      <c r="CK95" s="284">
        <f t="shared" si="152"/>
        <v>0</v>
      </c>
      <c r="CL95" s="284">
        <f t="shared" si="152"/>
        <v>0</v>
      </c>
      <c r="CM95" s="284">
        <f t="shared" si="152"/>
        <v>0</v>
      </c>
      <c r="CN95" s="284">
        <f t="shared" si="152"/>
        <v>0</v>
      </c>
      <c r="CO95" s="284">
        <f t="shared" si="152"/>
        <v>0</v>
      </c>
      <c r="CP95" s="284">
        <f t="shared" si="152"/>
        <v>0</v>
      </c>
      <c r="CQ95" s="284">
        <f t="shared" si="152"/>
        <v>0</v>
      </c>
      <c r="CR95" s="383">
        <f t="shared" ref="CR95:DA108" si="153">IF(AND(CR$1&gt;=$O95,CR$1&lt;=$Q95),$G95*IF(CR$1&lt;=$W95,$AD95*($AF95+$AE95*(2*INT((CR$1-$O95))/$U95+$AD95)),IF(CR$1&lt;=$X95,$Y95,IF(CR$1&lt;=$U95+$O95,$AD95*($AH95+$AG95*(2*INT((CR$1-$O95))/$U95+$AD95)),0))),0)</f>
        <v>0</v>
      </c>
      <c r="CS95" s="309">
        <f t="shared" si="153"/>
        <v>0</v>
      </c>
      <c r="CT95" s="284">
        <f t="shared" si="153"/>
        <v>0</v>
      </c>
      <c r="CU95" s="284">
        <f t="shared" si="153"/>
        <v>0</v>
      </c>
      <c r="CV95" s="284">
        <f t="shared" si="153"/>
        <v>0</v>
      </c>
      <c r="CW95" s="284">
        <f t="shared" si="153"/>
        <v>0</v>
      </c>
      <c r="CX95" s="284">
        <f t="shared" si="153"/>
        <v>0</v>
      </c>
      <c r="CY95" s="284">
        <f t="shared" si="153"/>
        <v>0</v>
      </c>
      <c r="CZ95" s="284">
        <f t="shared" si="153"/>
        <v>0</v>
      </c>
      <c r="DA95" s="284">
        <f t="shared" si="153"/>
        <v>0</v>
      </c>
      <c r="DB95" s="284">
        <f t="shared" ref="DB95:DK108" si="154">IF(AND(DB$1&gt;=$O95,DB$1&lt;=$Q95),$G95*IF(DB$1&lt;=$W95,$AD95*($AF95+$AE95*(2*INT((DB$1-$O95))/$U95+$AD95)),IF(DB$1&lt;=$X95,$Y95,IF(DB$1&lt;=$U95+$O95,$AD95*($AH95+$AG95*(2*INT((DB$1-$O95))/$U95+$AD95)),0))),0)</f>
        <v>0</v>
      </c>
      <c r="DC95" s="284">
        <f t="shared" si="154"/>
        <v>0</v>
      </c>
      <c r="DD95" s="383">
        <f t="shared" si="154"/>
        <v>0</v>
      </c>
      <c r="DE95" s="309">
        <f t="shared" si="154"/>
        <v>0</v>
      </c>
      <c r="DF95" s="284">
        <f t="shared" si="154"/>
        <v>0</v>
      </c>
      <c r="DG95" s="284">
        <f t="shared" si="154"/>
        <v>0</v>
      </c>
      <c r="DH95" s="284">
        <f t="shared" si="154"/>
        <v>0</v>
      </c>
      <c r="DI95" s="284">
        <f t="shared" si="154"/>
        <v>0</v>
      </c>
      <c r="DJ95" s="284">
        <f t="shared" si="154"/>
        <v>0</v>
      </c>
      <c r="DK95" s="284">
        <f t="shared" si="154"/>
        <v>0</v>
      </c>
      <c r="DL95" s="284">
        <f t="shared" ref="DL95:DU108" si="155">IF(AND(DL$1&gt;=$O95,DL$1&lt;=$Q95),$G95*IF(DL$1&lt;=$W95,$AD95*($AF95+$AE95*(2*INT((DL$1-$O95))/$U95+$AD95)),IF(DL$1&lt;=$X95,$Y95,IF(DL$1&lt;=$U95+$O95,$AD95*($AH95+$AG95*(2*INT((DL$1-$O95))/$U95+$AD95)),0))),0)</f>
        <v>0</v>
      </c>
      <c r="DM95" s="284">
        <f t="shared" si="155"/>
        <v>0</v>
      </c>
      <c r="DN95" s="284">
        <f t="shared" si="155"/>
        <v>0</v>
      </c>
      <c r="DO95" s="284">
        <f t="shared" si="155"/>
        <v>0</v>
      </c>
      <c r="DP95" s="383">
        <f t="shared" si="155"/>
        <v>0</v>
      </c>
      <c r="DQ95" s="309">
        <f t="shared" si="155"/>
        <v>0</v>
      </c>
      <c r="DR95" s="284">
        <f t="shared" si="155"/>
        <v>0</v>
      </c>
      <c r="DS95" s="284">
        <f t="shared" si="155"/>
        <v>0</v>
      </c>
      <c r="DT95" s="284">
        <f t="shared" si="155"/>
        <v>0</v>
      </c>
      <c r="DU95" s="284">
        <f t="shared" si="155"/>
        <v>0</v>
      </c>
      <c r="DV95" s="284">
        <f t="shared" ref="DV95:EE108" si="156">IF(AND(DV$1&gt;=$O95,DV$1&lt;=$Q95),$G95*IF(DV$1&lt;=$W95,$AD95*($AF95+$AE95*(2*INT((DV$1-$O95))/$U95+$AD95)),IF(DV$1&lt;=$X95,$Y95,IF(DV$1&lt;=$U95+$O95,$AD95*($AH95+$AG95*(2*INT((DV$1-$O95))/$U95+$AD95)),0))),0)</f>
        <v>0</v>
      </c>
      <c r="DW95" s="284">
        <f t="shared" si="156"/>
        <v>0</v>
      </c>
      <c r="DX95" s="284">
        <f t="shared" si="156"/>
        <v>0</v>
      </c>
      <c r="DY95" s="284">
        <f t="shared" si="156"/>
        <v>0</v>
      </c>
      <c r="DZ95" s="284">
        <f t="shared" si="156"/>
        <v>0</v>
      </c>
      <c r="EA95" s="284">
        <f t="shared" si="156"/>
        <v>0</v>
      </c>
      <c r="EB95" s="383">
        <f t="shared" si="156"/>
        <v>0</v>
      </c>
      <c r="EC95" s="309">
        <f t="shared" si="156"/>
        <v>0</v>
      </c>
      <c r="ED95" s="284">
        <f t="shared" si="156"/>
        <v>0</v>
      </c>
      <c r="EE95" s="284">
        <f t="shared" si="156"/>
        <v>0</v>
      </c>
      <c r="EF95" s="284">
        <f t="shared" ref="EF95:EO108" si="157">IF(AND(EF$1&gt;=$O95,EF$1&lt;=$Q95),$G95*IF(EF$1&lt;=$W95,$AD95*($AF95+$AE95*(2*INT((EF$1-$O95))/$U95+$AD95)),IF(EF$1&lt;=$X95,$Y95,IF(EF$1&lt;=$U95+$O95,$AD95*($AH95+$AG95*(2*INT((EF$1-$O95))/$U95+$AD95)),0))),0)</f>
        <v>0</v>
      </c>
      <c r="EG95" s="284">
        <f t="shared" si="157"/>
        <v>0</v>
      </c>
      <c r="EH95" s="284">
        <f t="shared" si="157"/>
        <v>0</v>
      </c>
      <c r="EI95" s="284">
        <f t="shared" si="157"/>
        <v>0</v>
      </c>
      <c r="EJ95" s="284">
        <f t="shared" si="157"/>
        <v>0</v>
      </c>
      <c r="EK95" s="284">
        <f t="shared" si="157"/>
        <v>0</v>
      </c>
      <c r="EL95" s="284">
        <f t="shared" si="157"/>
        <v>0</v>
      </c>
      <c r="EM95" s="284">
        <f t="shared" si="157"/>
        <v>0</v>
      </c>
      <c r="EN95" s="383">
        <f t="shared" si="157"/>
        <v>0</v>
      </c>
      <c r="EO95" s="309">
        <f t="shared" si="157"/>
        <v>0</v>
      </c>
      <c r="EP95" s="284">
        <f t="shared" ref="EP95:EZ108" si="158">IF(AND(EP$1&gt;=$O95,EP$1&lt;=$Q95),$G95*IF(EP$1&lt;=$W95,$AD95*($AF95+$AE95*(2*INT((EP$1-$O95))/$U95+$AD95)),IF(EP$1&lt;=$X95,$Y95,IF(EP$1&lt;=$U95+$O95,$AD95*($AH95+$AG95*(2*INT((EP$1-$O95))/$U95+$AD95)),0))),0)</f>
        <v>0</v>
      </c>
      <c r="EQ95" s="284">
        <f t="shared" si="158"/>
        <v>0</v>
      </c>
      <c r="ER95" s="284">
        <f t="shared" si="158"/>
        <v>0</v>
      </c>
      <c r="ES95" s="284">
        <f t="shared" si="158"/>
        <v>0</v>
      </c>
      <c r="ET95" s="284">
        <f t="shared" si="158"/>
        <v>0</v>
      </c>
      <c r="EU95" s="284">
        <f t="shared" si="158"/>
        <v>0</v>
      </c>
      <c r="EV95" s="284">
        <f t="shared" si="158"/>
        <v>0</v>
      </c>
      <c r="EW95" s="284">
        <f t="shared" si="158"/>
        <v>0</v>
      </c>
      <c r="EX95" s="284">
        <f t="shared" si="158"/>
        <v>0</v>
      </c>
      <c r="EY95" s="284">
        <f t="shared" si="158"/>
        <v>0</v>
      </c>
      <c r="EZ95" s="383">
        <f t="shared" si="158"/>
        <v>0</v>
      </c>
    </row>
    <row r="96" spans="3:156" s="246" customFormat="1" ht="17.5" outlineLevel="1">
      <c r="C96" s="224"/>
      <c r="D96" s="256"/>
      <c r="E96" s="289">
        <f t="shared" ca="1" si="137"/>
        <v>2</v>
      </c>
      <c r="F96" s="844" t="s">
        <v>500</v>
      </c>
      <c r="G96" s="977">
        <f t="shared" ref="G96:G108" si="159">H96*J96</f>
        <v>496583.08244767669</v>
      </c>
      <c r="H96" s="1329">
        <v>400</v>
      </c>
      <c r="I96" s="286" t="s">
        <v>417</v>
      </c>
      <c r="J96" s="306">
        <f t="shared" si="138"/>
        <v>1241.4577061191917</v>
      </c>
      <c r="K96" s="949">
        <f t="shared" si="139"/>
        <v>400</v>
      </c>
      <c r="L96" s="956">
        <f t="shared" si="76"/>
        <v>0.6552758130165971</v>
      </c>
      <c r="M96" s="956">
        <f t="shared" si="77"/>
        <v>1.1583058265926705</v>
      </c>
      <c r="N96" s="285">
        <f t="shared" si="140"/>
        <v>46753</v>
      </c>
      <c r="O96" s="307">
        <f t="shared" si="141"/>
        <v>1</v>
      </c>
      <c r="P96" s="307">
        <v>1</v>
      </c>
      <c r="Q96" s="306">
        <f t="shared" ref="Q96:Q107" si="160">O96-1+P96</f>
        <v>1</v>
      </c>
      <c r="R96" s="286" t="s">
        <v>499</v>
      </c>
      <c r="S96" s="845"/>
      <c r="T96" s="256"/>
      <c r="U96" s="380">
        <f t="shared" si="142"/>
        <v>1</v>
      </c>
      <c r="V96" s="302" t="str">
        <f t="shared" si="143"/>
        <v>Curve-Front</v>
      </c>
      <c r="W96" s="302">
        <f t="shared" si="144"/>
        <v>0</v>
      </c>
      <c r="X96" s="302">
        <f t="shared" si="145"/>
        <v>1</v>
      </c>
      <c r="Y96" s="381">
        <f t="shared" si="146"/>
        <v>1.0000000000000002</v>
      </c>
      <c r="Z96" s="302">
        <f t="shared" ref="Z96:Z107" si="161">IF(V96="curve-front",1,IF(V96="curve-end",3,2))</f>
        <v>1</v>
      </c>
      <c r="AA96" s="302">
        <f t="shared" ref="AA96:AA107" si="162">IF(OR(V96="curve-front",V96="curve-mid",V96="curve-end"),2.5,1)</f>
        <v>2.5</v>
      </c>
      <c r="AB96" s="302">
        <f t="shared" ref="AB96:AB107" si="163">Z96/4</f>
        <v>0.25</v>
      </c>
      <c r="AC96" s="302">
        <f t="shared" ref="AC96:AC107" si="164">AA96-1</f>
        <v>1.5</v>
      </c>
      <c r="AD96" s="302">
        <f t="shared" ref="AD96:AD107" si="165">1/U96</f>
        <v>1</v>
      </c>
      <c r="AE96" s="302">
        <f t="shared" ref="AE96:AE107" si="166">AC96/(AB96*(2+AC96))</f>
        <v>1.7142857142857142</v>
      </c>
      <c r="AF96" s="302">
        <f t="shared" ref="AF96:AF107" si="167">2/(2+AC96)</f>
        <v>0.5714285714285714</v>
      </c>
      <c r="AG96" s="302">
        <f t="shared" ref="AG96:AG107" si="168">-AC96/(2+AC96)/(1-AB96)</f>
        <v>-0.5714285714285714</v>
      </c>
      <c r="AH96" s="382">
        <f t="shared" ref="AH96:AH107" si="169">2*(1-AB96+AC96)/(2+AC96)/(1-AB96)</f>
        <v>1.7142857142857144</v>
      </c>
      <c r="AI96" s="260"/>
      <c r="AJ96" s="284">
        <f t="shared" si="147"/>
        <v>0</v>
      </c>
      <c r="AK96" s="309">
        <f t="shared" si="147"/>
        <v>496583.0824476768</v>
      </c>
      <c r="AL96" s="284">
        <f t="shared" si="147"/>
        <v>0</v>
      </c>
      <c r="AM96" s="284">
        <f t="shared" si="147"/>
        <v>0</v>
      </c>
      <c r="AN96" s="284">
        <f t="shared" si="147"/>
        <v>0</v>
      </c>
      <c r="AO96" s="284">
        <f t="shared" si="147"/>
        <v>0</v>
      </c>
      <c r="AP96" s="284">
        <f t="shared" si="147"/>
        <v>0</v>
      </c>
      <c r="AQ96" s="284">
        <f t="shared" si="147"/>
        <v>0</v>
      </c>
      <c r="AR96" s="284">
        <f t="shared" si="147"/>
        <v>0</v>
      </c>
      <c r="AS96" s="284">
        <f t="shared" si="147"/>
        <v>0</v>
      </c>
      <c r="AT96" s="284">
        <f t="shared" si="148"/>
        <v>0</v>
      </c>
      <c r="AU96" s="284">
        <f t="shared" si="148"/>
        <v>0</v>
      </c>
      <c r="AV96" s="383">
        <f t="shared" si="148"/>
        <v>0</v>
      </c>
      <c r="AW96" s="309">
        <f t="shared" si="148"/>
        <v>0</v>
      </c>
      <c r="AX96" s="284">
        <f t="shared" si="148"/>
        <v>0</v>
      </c>
      <c r="AY96" s="284">
        <f t="shared" si="148"/>
        <v>0</v>
      </c>
      <c r="AZ96" s="284">
        <f t="shared" si="148"/>
        <v>0</v>
      </c>
      <c r="BA96" s="284">
        <f t="shared" si="148"/>
        <v>0</v>
      </c>
      <c r="BB96" s="284">
        <f t="shared" si="148"/>
        <v>0</v>
      </c>
      <c r="BC96" s="284">
        <f t="shared" si="148"/>
        <v>0</v>
      </c>
      <c r="BD96" s="284">
        <f t="shared" si="149"/>
        <v>0</v>
      </c>
      <c r="BE96" s="284">
        <f t="shared" si="149"/>
        <v>0</v>
      </c>
      <c r="BF96" s="284">
        <f t="shared" si="149"/>
        <v>0</v>
      </c>
      <c r="BG96" s="284">
        <f t="shared" si="149"/>
        <v>0</v>
      </c>
      <c r="BH96" s="383">
        <f t="shared" si="149"/>
        <v>0</v>
      </c>
      <c r="BI96" s="309">
        <f t="shared" si="149"/>
        <v>0</v>
      </c>
      <c r="BJ96" s="284">
        <f t="shared" si="149"/>
        <v>0</v>
      </c>
      <c r="BK96" s="284">
        <f t="shared" si="149"/>
        <v>0</v>
      </c>
      <c r="BL96" s="284">
        <f t="shared" si="149"/>
        <v>0</v>
      </c>
      <c r="BM96" s="284">
        <f t="shared" si="149"/>
        <v>0</v>
      </c>
      <c r="BN96" s="284">
        <f t="shared" si="150"/>
        <v>0</v>
      </c>
      <c r="BO96" s="284">
        <f t="shared" si="150"/>
        <v>0</v>
      </c>
      <c r="BP96" s="284">
        <f t="shared" si="150"/>
        <v>0</v>
      </c>
      <c r="BQ96" s="284">
        <f t="shared" si="150"/>
        <v>0</v>
      </c>
      <c r="BR96" s="284">
        <f t="shared" si="150"/>
        <v>0</v>
      </c>
      <c r="BS96" s="284">
        <f t="shared" si="150"/>
        <v>0</v>
      </c>
      <c r="BT96" s="383">
        <f t="shared" si="150"/>
        <v>0</v>
      </c>
      <c r="BU96" s="309">
        <f t="shared" si="150"/>
        <v>0</v>
      </c>
      <c r="BV96" s="284">
        <f t="shared" si="150"/>
        <v>0</v>
      </c>
      <c r="BW96" s="284">
        <f t="shared" si="150"/>
        <v>0</v>
      </c>
      <c r="BX96" s="284">
        <f t="shared" si="151"/>
        <v>0</v>
      </c>
      <c r="BY96" s="284">
        <f t="shared" si="151"/>
        <v>0</v>
      </c>
      <c r="BZ96" s="284">
        <f t="shared" si="151"/>
        <v>0</v>
      </c>
      <c r="CA96" s="284">
        <f t="shared" si="151"/>
        <v>0</v>
      </c>
      <c r="CB96" s="284">
        <f t="shared" si="151"/>
        <v>0</v>
      </c>
      <c r="CC96" s="284">
        <f t="shared" si="151"/>
        <v>0</v>
      </c>
      <c r="CD96" s="284">
        <f t="shared" si="151"/>
        <v>0</v>
      </c>
      <c r="CE96" s="284">
        <f t="shared" si="151"/>
        <v>0</v>
      </c>
      <c r="CF96" s="383">
        <f t="shared" si="151"/>
        <v>0</v>
      </c>
      <c r="CG96" s="309">
        <f t="shared" si="151"/>
        <v>0</v>
      </c>
      <c r="CH96" s="284">
        <f t="shared" si="152"/>
        <v>0</v>
      </c>
      <c r="CI96" s="284">
        <f t="shared" si="152"/>
        <v>0</v>
      </c>
      <c r="CJ96" s="284">
        <f t="shared" si="152"/>
        <v>0</v>
      </c>
      <c r="CK96" s="284">
        <f t="shared" si="152"/>
        <v>0</v>
      </c>
      <c r="CL96" s="284">
        <f t="shared" si="152"/>
        <v>0</v>
      </c>
      <c r="CM96" s="284">
        <f t="shared" si="152"/>
        <v>0</v>
      </c>
      <c r="CN96" s="284">
        <f t="shared" si="152"/>
        <v>0</v>
      </c>
      <c r="CO96" s="284">
        <f t="shared" si="152"/>
        <v>0</v>
      </c>
      <c r="CP96" s="284">
        <f t="shared" si="152"/>
        <v>0</v>
      </c>
      <c r="CQ96" s="284">
        <f t="shared" si="152"/>
        <v>0</v>
      </c>
      <c r="CR96" s="383">
        <f t="shared" si="153"/>
        <v>0</v>
      </c>
      <c r="CS96" s="309">
        <f t="shared" si="153"/>
        <v>0</v>
      </c>
      <c r="CT96" s="284">
        <f t="shared" si="153"/>
        <v>0</v>
      </c>
      <c r="CU96" s="284">
        <f t="shared" si="153"/>
        <v>0</v>
      </c>
      <c r="CV96" s="284">
        <f t="shared" si="153"/>
        <v>0</v>
      </c>
      <c r="CW96" s="284">
        <f t="shared" si="153"/>
        <v>0</v>
      </c>
      <c r="CX96" s="284">
        <f t="shared" si="153"/>
        <v>0</v>
      </c>
      <c r="CY96" s="284">
        <f t="shared" si="153"/>
        <v>0</v>
      </c>
      <c r="CZ96" s="284">
        <f t="shared" si="153"/>
        <v>0</v>
      </c>
      <c r="DA96" s="284">
        <f t="shared" si="153"/>
        <v>0</v>
      </c>
      <c r="DB96" s="284">
        <f t="shared" si="154"/>
        <v>0</v>
      </c>
      <c r="DC96" s="284">
        <f t="shared" si="154"/>
        <v>0</v>
      </c>
      <c r="DD96" s="383">
        <f t="shared" si="154"/>
        <v>0</v>
      </c>
      <c r="DE96" s="309">
        <f t="shared" si="154"/>
        <v>0</v>
      </c>
      <c r="DF96" s="284">
        <f t="shared" si="154"/>
        <v>0</v>
      </c>
      <c r="DG96" s="284">
        <f t="shared" si="154"/>
        <v>0</v>
      </c>
      <c r="DH96" s="284">
        <f t="shared" si="154"/>
        <v>0</v>
      </c>
      <c r="DI96" s="284">
        <f t="shared" si="154"/>
        <v>0</v>
      </c>
      <c r="DJ96" s="284">
        <f t="shared" si="154"/>
        <v>0</v>
      </c>
      <c r="DK96" s="284">
        <f t="shared" si="154"/>
        <v>0</v>
      </c>
      <c r="DL96" s="284">
        <f t="shared" si="155"/>
        <v>0</v>
      </c>
      <c r="DM96" s="284">
        <f t="shared" si="155"/>
        <v>0</v>
      </c>
      <c r="DN96" s="284">
        <f t="shared" si="155"/>
        <v>0</v>
      </c>
      <c r="DO96" s="284">
        <f t="shared" si="155"/>
        <v>0</v>
      </c>
      <c r="DP96" s="383">
        <f t="shared" si="155"/>
        <v>0</v>
      </c>
      <c r="DQ96" s="309">
        <f t="shared" si="155"/>
        <v>0</v>
      </c>
      <c r="DR96" s="284">
        <f t="shared" si="155"/>
        <v>0</v>
      </c>
      <c r="DS96" s="284">
        <f t="shared" si="155"/>
        <v>0</v>
      </c>
      <c r="DT96" s="284">
        <f t="shared" si="155"/>
        <v>0</v>
      </c>
      <c r="DU96" s="284">
        <f t="shared" si="155"/>
        <v>0</v>
      </c>
      <c r="DV96" s="284">
        <f t="shared" si="156"/>
        <v>0</v>
      </c>
      <c r="DW96" s="284">
        <f t="shared" si="156"/>
        <v>0</v>
      </c>
      <c r="DX96" s="284">
        <f t="shared" si="156"/>
        <v>0</v>
      </c>
      <c r="DY96" s="284">
        <f t="shared" si="156"/>
        <v>0</v>
      </c>
      <c r="DZ96" s="284">
        <f t="shared" si="156"/>
        <v>0</v>
      </c>
      <c r="EA96" s="284">
        <f t="shared" si="156"/>
        <v>0</v>
      </c>
      <c r="EB96" s="383">
        <f t="shared" si="156"/>
        <v>0</v>
      </c>
      <c r="EC96" s="309">
        <f t="shared" si="156"/>
        <v>0</v>
      </c>
      <c r="ED96" s="284">
        <f t="shared" si="156"/>
        <v>0</v>
      </c>
      <c r="EE96" s="284">
        <f t="shared" si="156"/>
        <v>0</v>
      </c>
      <c r="EF96" s="284">
        <f t="shared" si="157"/>
        <v>0</v>
      </c>
      <c r="EG96" s="284">
        <f t="shared" si="157"/>
        <v>0</v>
      </c>
      <c r="EH96" s="284">
        <f t="shared" si="157"/>
        <v>0</v>
      </c>
      <c r="EI96" s="284">
        <f t="shared" si="157"/>
        <v>0</v>
      </c>
      <c r="EJ96" s="284">
        <f t="shared" si="157"/>
        <v>0</v>
      </c>
      <c r="EK96" s="284">
        <f t="shared" si="157"/>
        <v>0</v>
      </c>
      <c r="EL96" s="284">
        <f t="shared" si="157"/>
        <v>0</v>
      </c>
      <c r="EM96" s="284">
        <f t="shared" si="157"/>
        <v>0</v>
      </c>
      <c r="EN96" s="383">
        <f t="shared" si="157"/>
        <v>0</v>
      </c>
      <c r="EO96" s="309">
        <f t="shared" si="157"/>
        <v>0</v>
      </c>
      <c r="EP96" s="284">
        <f t="shared" si="158"/>
        <v>0</v>
      </c>
      <c r="EQ96" s="284">
        <f t="shared" si="158"/>
        <v>0</v>
      </c>
      <c r="ER96" s="284">
        <f t="shared" si="158"/>
        <v>0</v>
      </c>
      <c r="ES96" s="284">
        <f t="shared" si="158"/>
        <v>0</v>
      </c>
      <c r="ET96" s="284">
        <f t="shared" si="158"/>
        <v>0</v>
      </c>
      <c r="EU96" s="284">
        <f t="shared" si="158"/>
        <v>0</v>
      </c>
      <c r="EV96" s="284">
        <f t="shared" si="158"/>
        <v>0</v>
      </c>
      <c r="EW96" s="284">
        <f t="shared" si="158"/>
        <v>0</v>
      </c>
      <c r="EX96" s="284">
        <f t="shared" si="158"/>
        <v>0</v>
      </c>
      <c r="EY96" s="284">
        <f t="shared" si="158"/>
        <v>0</v>
      </c>
      <c r="EZ96" s="383">
        <f t="shared" si="158"/>
        <v>0</v>
      </c>
    </row>
    <row r="97" spans="3:156" s="246" customFormat="1" ht="17.5" outlineLevel="1">
      <c r="C97" s="224"/>
      <c r="D97" s="256"/>
      <c r="E97" s="289">
        <f t="shared" ca="1" si="137"/>
        <v>3</v>
      </c>
      <c r="F97" s="844" t="s">
        <v>501</v>
      </c>
      <c r="G97" s="977">
        <f t="shared" si="159"/>
        <v>496583.08244767669</v>
      </c>
      <c r="H97" s="1329">
        <v>400</v>
      </c>
      <c r="I97" s="286" t="s">
        <v>417</v>
      </c>
      <c r="J97" s="306">
        <f t="shared" si="138"/>
        <v>1241.4577061191917</v>
      </c>
      <c r="K97" s="949">
        <f t="shared" si="139"/>
        <v>400</v>
      </c>
      <c r="L97" s="956">
        <f t="shared" si="76"/>
        <v>0.6552758130165971</v>
      </c>
      <c r="M97" s="956">
        <f t="shared" si="77"/>
        <v>1.1583058265926705</v>
      </c>
      <c r="N97" s="285">
        <f t="shared" si="140"/>
        <v>46753</v>
      </c>
      <c r="O97" s="307">
        <f t="shared" si="141"/>
        <v>1</v>
      </c>
      <c r="P97" s="307">
        <v>1</v>
      </c>
      <c r="Q97" s="306">
        <f t="shared" si="160"/>
        <v>1</v>
      </c>
      <c r="R97" s="286" t="s">
        <v>499</v>
      </c>
      <c r="S97" s="845"/>
      <c r="T97" s="256"/>
      <c r="U97" s="380">
        <f t="shared" si="142"/>
        <v>1</v>
      </c>
      <c r="V97" s="302" t="str">
        <f t="shared" si="143"/>
        <v>Curve-Front</v>
      </c>
      <c r="W97" s="302">
        <f t="shared" si="144"/>
        <v>0</v>
      </c>
      <c r="X97" s="302">
        <f t="shared" si="145"/>
        <v>1</v>
      </c>
      <c r="Y97" s="381">
        <f t="shared" si="146"/>
        <v>1.0000000000000002</v>
      </c>
      <c r="Z97" s="302">
        <f t="shared" si="161"/>
        <v>1</v>
      </c>
      <c r="AA97" s="302">
        <f t="shared" si="162"/>
        <v>2.5</v>
      </c>
      <c r="AB97" s="302">
        <f t="shared" si="163"/>
        <v>0.25</v>
      </c>
      <c r="AC97" s="302">
        <f t="shared" si="164"/>
        <v>1.5</v>
      </c>
      <c r="AD97" s="302">
        <f t="shared" si="165"/>
        <v>1</v>
      </c>
      <c r="AE97" s="302">
        <f t="shared" si="166"/>
        <v>1.7142857142857142</v>
      </c>
      <c r="AF97" s="302">
        <f t="shared" si="167"/>
        <v>0.5714285714285714</v>
      </c>
      <c r="AG97" s="302">
        <f t="shared" si="168"/>
        <v>-0.5714285714285714</v>
      </c>
      <c r="AH97" s="382">
        <f t="shared" si="169"/>
        <v>1.7142857142857144</v>
      </c>
      <c r="AI97" s="260"/>
      <c r="AJ97" s="284">
        <f t="shared" si="147"/>
        <v>0</v>
      </c>
      <c r="AK97" s="309">
        <f t="shared" si="147"/>
        <v>496583.0824476768</v>
      </c>
      <c r="AL97" s="284">
        <f t="shared" si="147"/>
        <v>0</v>
      </c>
      <c r="AM97" s="284">
        <f t="shared" si="147"/>
        <v>0</v>
      </c>
      <c r="AN97" s="284">
        <f t="shared" si="147"/>
        <v>0</v>
      </c>
      <c r="AO97" s="284">
        <f t="shared" si="147"/>
        <v>0</v>
      </c>
      <c r="AP97" s="284">
        <f t="shared" si="147"/>
        <v>0</v>
      </c>
      <c r="AQ97" s="284">
        <f t="shared" si="147"/>
        <v>0</v>
      </c>
      <c r="AR97" s="284">
        <f t="shared" si="147"/>
        <v>0</v>
      </c>
      <c r="AS97" s="284">
        <f t="shared" si="147"/>
        <v>0</v>
      </c>
      <c r="AT97" s="284">
        <f t="shared" si="148"/>
        <v>0</v>
      </c>
      <c r="AU97" s="284">
        <f t="shared" si="148"/>
        <v>0</v>
      </c>
      <c r="AV97" s="383">
        <f t="shared" si="148"/>
        <v>0</v>
      </c>
      <c r="AW97" s="309">
        <f t="shared" si="148"/>
        <v>0</v>
      </c>
      <c r="AX97" s="284">
        <f t="shared" si="148"/>
        <v>0</v>
      </c>
      <c r="AY97" s="284">
        <f t="shared" si="148"/>
        <v>0</v>
      </c>
      <c r="AZ97" s="284">
        <f t="shared" si="148"/>
        <v>0</v>
      </c>
      <c r="BA97" s="284">
        <f t="shared" si="148"/>
        <v>0</v>
      </c>
      <c r="BB97" s="284">
        <f t="shared" si="148"/>
        <v>0</v>
      </c>
      <c r="BC97" s="284">
        <f t="shared" si="148"/>
        <v>0</v>
      </c>
      <c r="BD97" s="284">
        <f t="shared" si="149"/>
        <v>0</v>
      </c>
      <c r="BE97" s="284">
        <f t="shared" si="149"/>
        <v>0</v>
      </c>
      <c r="BF97" s="284">
        <f t="shared" si="149"/>
        <v>0</v>
      </c>
      <c r="BG97" s="284">
        <f t="shared" si="149"/>
        <v>0</v>
      </c>
      <c r="BH97" s="383">
        <f t="shared" si="149"/>
        <v>0</v>
      </c>
      <c r="BI97" s="309">
        <f t="shared" si="149"/>
        <v>0</v>
      </c>
      <c r="BJ97" s="284">
        <f t="shared" si="149"/>
        <v>0</v>
      </c>
      <c r="BK97" s="284">
        <f t="shared" si="149"/>
        <v>0</v>
      </c>
      <c r="BL97" s="284">
        <f t="shared" si="149"/>
        <v>0</v>
      </c>
      <c r="BM97" s="284">
        <f t="shared" si="149"/>
        <v>0</v>
      </c>
      <c r="BN97" s="284">
        <f t="shared" si="150"/>
        <v>0</v>
      </c>
      <c r="BO97" s="284">
        <f t="shared" si="150"/>
        <v>0</v>
      </c>
      <c r="BP97" s="284">
        <f t="shared" si="150"/>
        <v>0</v>
      </c>
      <c r="BQ97" s="284">
        <f t="shared" si="150"/>
        <v>0</v>
      </c>
      <c r="BR97" s="284">
        <f t="shared" si="150"/>
        <v>0</v>
      </c>
      <c r="BS97" s="284">
        <f t="shared" si="150"/>
        <v>0</v>
      </c>
      <c r="BT97" s="383">
        <f t="shared" si="150"/>
        <v>0</v>
      </c>
      <c r="BU97" s="309">
        <f t="shared" si="150"/>
        <v>0</v>
      </c>
      <c r="BV97" s="284">
        <f t="shared" si="150"/>
        <v>0</v>
      </c>
      <c r="BW97" s="284">
        <f t="shared" si="150"/>
        <v>0</v>
      </c>
      <c r="BX97" s="284">
        <f t="shared" si="151"/>
        <v>0</v>
      </c>
      <c r="BY97" s="284">
        <f t="shared" si="151"/>
        <v>0</v>
      </c>
      <c r="BZ97" s="284">
        <f t="shared" si="151"/>
        <v>0</v>
      </c>
      <c r="CA97" s="284">
        <f t="shared" si="151"/>
        <v>0</v>
      </c>
      <c r="CB97" s="284">
        <f t="shared" si="151"/>
        <v>0</v>
      </c>
      <c r="CC97" s="284">
        <f t="shared" si="151"/>
        <v>0</v>
      </c>
      <c r="CD97" s="284">
        <f t="shared" si="151"/>
        <v>0</v>
      </c>
      <c r="CE97" s="284">
        <f t="shared" si="151"/>
        <v>0</v>
      </c>
      <c r="CF97" s="383">
        <f t="shared" si="151"/>
        <v>0</v>
      </c>
      <c r="CG97" s="309">
        <f t="shared" si="151"/>
        <v>0</v>
      </c>
      <c r="CH97" s="284">
        <f t="shared" si="152"/>
        <v>0</v>
      </c>
      <c r="CI97" s="284">
        <f t="shared" si="152"/>
        <v>0</v>
      </c>
      <c r="CJ97" s="284">
        <f t="shared" si="152"/>
        <v>0</v>
      </c>
      <c r="CK97" s="284">
        <f t="shared" si="152"/>
        <v>0</v>
      </c>
      <c r="CL97" s="284">
        <f t="shared" si="152"/>
        <v>0</v>
      </c>
      <c r="CM97" s="284">
        <f t="shared" si="152"/>
        <v>0</v>
      </c>
      <c r="CN97" s="284">
        <f t="shared" si="152"/>
        <v>0</v>
      </c>
      <c r="CO97" s="284">
        <f t="shared" si="152"/>
        <v>0</v>
      </c>
      <c r="CP97" s="284">
        <f t="shared" si="152"/>
        <v>0</v>
      </c>
      <c r="CQ97" s="284">
        <f t="shared" si="152"/>
        <v>0</v>
      </c>
      <c r="CR97" s="383">
        <f t="shared" si="153"/>
        <v>0</v>
      </c>
      <c r="CS97" s="309">
        <f t="shared" si="153"/>
        <v>0</v>
      </c>
      <c r="CT97" s="284">
        <f t="shared" si="153"/>
        <v>0</v>
      </c>
      <c r="CU97" s="284">
        <f t="shared" si="153"/>
        <v>0</v>
      </c>
      <c r="CV97" s="284">
        <f t="shared" si="153"/>
        <v>0</v>
      </c>
      <c r="CW97" s="284">
        <f t="shared" si="153"/>
        <v>0</v>
      </c>
      <c r="CX97" s="284">
        <f t="shared" si="153"/>
        <v>0</v>
      </c>
      <c r="CY97" s="284">
        <f t="shared" si="153"/>
        <v>0</v>
      </c>
      <c r="CZ97" s="284">
        <f t="shared" si="153"/>
        <v>0</v>
      </c>
      <c r="DA97" s="284">
        <f t="shared" si="153"/>
        <v>0</v>
      </c>
      <c r="DB97" s="284">
        <f t="shared" si="154"/>
        <v>0</v>
      </c>
      <c r="DC97" s="284">
        <f t="shared" si="154"/>
        <v>0</v>
      </c>
      <c r="DD97" s="383">
        <f t="shared" si="154"/>
        <v>0</v>
      </c>
      <c r="DE97" s="309">
        <f t="shared" si="154"/>
        <v>0</v>
      </c>
      <c r="DF97" s="284">
        <f t="shared" si="154"/>
        <v>0</v>
      </c>
      <c r="DG97" s="284">
        <f t="shared" si="154"/>
        <v>0</v>
      </c>
      <c r="DH97" s="284">
        <f t="shared" si="154"/>
        <v>0</v>
      </c>
      <c r="DI97" s="284">
        <f t="shared" si="154"/>
        <v>0</v>
      </c>
      <c r="DJ97" s="284">
        <f t="shared" si="154"/>
        <v>0</v>
      </c>
      <c r="DK97" s="284">
        <f t="shared" si="154"/>
        <v>0</v>
      </c>
      <c r="DL97" s="284">
        <f t="shared" si="155"/>
        <v>0</v>
      </c>
      <c r="DM97" s="284">
        <f t="shared" si="155"/>
        <v>0</v>
      </c>
      <c r="DN97" s="284">
        <f t="shared" si="155"/>
        <v>0</v>
      </c>
      <c r="DO97" s="284">
        <f t="shared" si="155"/>
        <v>0</v>
      </c>
      <c r="DP97" s="383">
        <f t="shared" si="155"/>
        <v>0</v>
      </c>
      <c r="DQ97" s="309">
        <f t="shared" si="155"/>
        <v>0</v>
      </c>
      <c r="DR97" s="284">
        <f t="shared" si="155"/>
        <v>0</v>
      </c>
      <c r="DS97" s="284">
        <f t="shared" si="155"/>
        <v>0</v>
      </c>
      <c r="DT97" s="284">
        <f t="shared" si="155"/>
        <v>0</v>
      </c>
      <c r="DU97" s="284">
        <f t="shared" si="155"/>
        <v>0</v>
      </c>
      <c r="DV97" s="284">
        <f t="shared" si="156"/>
        <v>0</v>
      </c>
      <c r="DW97" s="284">
        <f t="shared" si="156"/>
        <v>0</v>
      </c>
      <c r="DX97" s="284">
        <f t="shared" si="156"/>
        <v>0</v>
      </c>
      <c r="DY97" s="284">
        <f t="shared" si="156"/>
        <v>0</v>
      </c>
      <c r="DZ97" s="284">
        <f t="shared" si="156"/>
        <v>0</v>
      </c>
      <c r="EA97" s="284">
        <f t="shared" si="156"/>
        <v>0</v>
      </c>
      <c r="EB97" s="383">
        <f t="shared" si="156"/>
        <v>0</v>
      </c>
      <c r="EC97" s="309">
        <f t="shared" si="156"/>
        <v>0</v>
      </c>
      <c r="ED97" s="284">
        <f t="shared" si="156"/>
        <v>0</v>
      </c>
      <c r="EE97" s="284">
        <f t="shared" si="156"/>
        <v>0</v>
      </c>
      <c r="EF97" s="284">
        <f t="shared" si="157"/>
        <v>0</v>
      </c>
      <c r="EG97" s="284">
        <f t="shared" si="157"/>
        <v>0</v>
      </c>
      <c r="EH97" s="284">
        <f t="shared" si="157"/>
        <v>0</v>
      </c>
      <c r="EI97" s="284">
        <f t="shared" si="157"/>
        <v>0</v>
      </c>
      <c r="EJ97" s="284">
        <f t="shared" si="157"/>
        <v>0</v>
      </c>
      <c r="EK97" s="284">
        <f t="shared" si="157"/>
        <v>0</v>
      </c>
      <c r="EL97" s="284">
        <f t="shared" si="157"/>
        <v>0</v>
      </c>
      <c r="EM97" s="284">
        <f t="shared" si="157"/>
        <v>0</v>
      </c>
      <c r="EN97" s="383">
        <f t="shared" si="157"/>
        <v>0</v>
      </c>
      <c r="EO97" s="309">
        <f t="shared" si="157"/>
        <v>0</v>
      </c>
      <c r="EP97" s="284">
        <f t="shared" si="158"/>
        <v>0</v>
      </c>
      <c r="EQ97" s="284">
        <f t="shared" si="158"/>
        <v>0</v>
      </c>
      <c r="ER97" s="284">
        <f t="shared" si="158"/>
        <v>0</v>
      </c>
      <c r="ES97" s="284">
        <f t="shared" si="158"/>
        <v>0</v>
      </c>
      <c r="ET97" s="284">
        <f t="shared" si="158"/>
        <v>0</v>
      </c>
      <c r="EU97" s="284">
        <f t="shared" si="158"/>
        <v>0</v>
      </c>
      <c r="EV97" s="284">
        <f t="shared" si="158"/>
        <v>0</v>
      </c>
      <c r="EW97" s="284">
        <f t="shared" si="158"/>
        <v>0</v>
      </c>
      <c r="EX97" s="284">
        <f t="shared" si="158"/>
        <v>0</v>
      </c>
      <c r="EY97" s="284">
        <f t="shared" si="158"/>
        <v>0</v>
      </c>
      <c r="EZ97" s="383">
        <f t="shared" si="158"/>
        <v>0</v>
      </c>
    </row>
    <row r="98" spans="3:156" s="246" customFormat="1" ht="17.5" outlineLevel="1">
      <c r="C98" s="224"/>
      <c r="D98" s="256"/>
      <c r="E98" s="289">
        <f t="shared" ca="1" si="137"/>
        <v>4</v>
      </c>
      <c r="F98" s="844" t="s">
        <v>502</v>
      </c>
      <c r="G98" s="977">
        <f t="shared" si="159"/>
        <v>150000</v>
      </c>
      <c r="H98" s="1329">
        <v>150000</v>
      </c>
      <c r="I98" s="286" t="s">
        <v>413</v>
      </c>
      <c r="J98" s="306">
        <f t="shared" si="138"/>
        <v>1</v>
      </c>
      <c r="K98" s="949">
        <f t="shared" si="139"/>
        <v>120.8257029302282</v>
      </c>
      <c r="L98" s="956">
        <f t="shared" si="76"/>
        <v>0.19793540180226782</v>
      </c>
      <c r="M98" s="956">
        <f t="shared" si="77"/>
        <v>0.34988278926559602</v>
      </c>
      <c r="N98" s="285">
        <f t="shared" si="140"/>
        <v>46753</v>
      </c>
      <c r="O98" s="307">
        <f t="shared" si="141"/>
        <v>1</v>
      </c>
      <c r="P98" s="307">
        <v>1</v>
      </c>
      <c r="Q98" s="306">
        <f t="shared" si="160"/>
        <v>1</v>
      </c>
      <c r="R98" s="286" t="s">
        <v>499</v>
      </c>
      <c r="S98" s="845"/>
      <c r="T98" s="256"/>
      <c r="U98" s="380">
        <f t="shared" si="142"/>
        <v>1</v>
      </c>
      <c r="V98" s="302" t="str">
        <f t="shared" si="143"/>
        <v>Curve-Front</v>
      </c>
      <c r="W98" s="302">
        <f t="shared" si="144"/>
        <v>0</v>
      </c>
      <c r="X98" s="302">
        <f t="shared" si="145"/>
        <v>1</v>
      </c>
      <c r="Y98" s="381">
        <f t="shared" si="146"/>
        <v>1.0000000000000002</v>
      </c>
      <c r="Z98" s="302">
        <f t="shared" si="161"/>
        <v>1</v>
      </c>
      <c r="AA98" s="302">
        <f t="shared" si="162"/>
        <v>2.5</v>
      </c>
      <c r="AB98" s="302">
        <f t="shared" si="163"/>
        <v>0.25</v>
      </c>
      <c r="AC98" s="302">
        <f t="shared" si="164"/>
        <v>1.5</v>
      </c>
      <c r="AD98" s="302">
        <f t="shared" si="165"/>
        <v>1</v>
      </c>
      <c r="AE98" s="302">
        <f t="shared" si="166"/>
        <v>1.7142857142857142</v>
      </c>
      <c r="AF98" s="302">
        <f t="shared" si="167"/>
        <v>0.5714285714285714</v>
      </c>
      <c r="AG98" s="302">
        <f t="shared" si="168"/>
        <v>-0.5714285714285714</v>
      </c>
      <c r="AH98" s="382">
        <f t="shared" si="169"/>
        <v>1.7142857142857144</v>
      </c>
      <c r="AI98" s="260"/>
      <c r="AJ98" s="284">
        <f t="shared" si="147"/>
        <v>0</v>
      </c>
      <c r="AK98" s="309">
        <f t="shared" si="147"/>
        <v>150000.00000000003</v>
      </c>
      <c r="AL98" s="284">
        <f t="shared" si="147"/>
        <v>0</v>
      </c>
      <c r="AM98" s="284">
        <f t="shared" si="147"/>
        <v>0</v>
      </c>
      <c r="AN98" s="284">
        <f t="shared" si="147"/>
        <v>0</v>
      </c>
      <c r="AO98" s="284">
        <f t="shared" si="147"/>
        <v>0</v>
      </c>
      <c r="AP98" s="284">
        <f t="shared" si="147"/>
        <v>0</v>
      </c>
      <c r="AQ98" s="284">
        <f t="shared" si="147"/>
        <v>0</v>
      </c>
      <c r="AR98" s="284">
        <f t="shared" si="147"/>
        <v>0</v>
      </c>
      <c r="AS98" s="284">
        <f t="shared" si="147"/>
        <v>0</v>
      </c>
      <c r="AT98" s="284">
        <f t="shared" si="148"/>
        <v>0</v>
      </c>
      <c r="AU98" s="284">
        <f t="shared" si="148"/>
        <v>0</v>
      </c>
      <c r="AV98" s="383">
        <f t="shared" si="148"/>
        <v>0</v>
      </c>
      <c r="AW98" s="309">
        <f t="shared" si="148"/>
        <v>0</v>
      </c>
      <c r="AX98" s="284">
        <f t="shared" si="148"/>
        <v>0</v>
      </c>
      <c r="AY98" s="284">
        <f t="shared" si="148"/>
        <v>0</v>
      </c>
      <c r="AZ98" s="284">
        <f t="shared" si="148"/>
        <v>0</v>
      </c>
      <c r="BA98" s="284">
        <f t="shared" si="148"/>
        <v>0</v>
      </c>
      <c r="BB98" s="284">
        <f t="shared" si="148"/>
        <v>0</v>
      </c>
      <c r="BC98" s="284">
        <f t="shared" si="148"/>
        <v>0</v>
      </c>
      <c r="BD98" s="284">
        <f t="shared" si="149"/>
        <v>0</v>
      </c>
      <c r="BE98" s="284">
        <f t="shared" si="149"/>
        <v>0</v>
      </c>
      <c r="BF98" s="284">
        <f t="shared" si="149"/>
        <v>0</v>
      </c>
      <c r="BG98" s="284">
        <f t="shared" si="149"/>
        <v>0</v>
      </c>
      <c r="BH98" s="383">
        <f t="shared" si="149"/>
        <v>0</v>
      </c>
      <c r="BI98" s="309">
        <f t="shared" si="149"/>
        <v>0</v>
      </c>
      <c r="BJ98" s="284">
        <f t="shared" si="149"/>
        <v>0</v>
      </c>
      <c r="BK98" s="284">
        <f t="shared" si="149"/>
        <v>0</v>
      </c>
      <c r="BL98" s="284">
        <f t="shared" si="149"/>
        <v>0</v>
      </c>
      <c r="BM98" s="284">
        <f t="shared" si="149"/>
        <v>0</v>
      </c>
      <c r="BN98" s="284">
        <f t="shared" si="150"/>
        <v>0</v>
      </c>
      <c r="BO98" s="284">
        <f t="shared" si="150"/>
        <v>0</v>
      </c>
      <c r="BP98" s="284">
        <f t="shared" si="150"/>
        <v>0</v>
      </c>
      <c r="BQ98" s="284">
        <f t="shared" si="150"/>
        <v>0</v>
      </c>
      <c r="BR98" s="284">
        <f t="shared" si="150"/>
        <v>0</v>
      </c>
      <c r="BS98" s="284">
        <f t="shared" si="150"/>
        <v>0</v>
      </c>
      <c r="BT98" s="383">
        <f t="shared" si="150"/>
        <v>0</v>
      </c>
      <c r="BU98" s="309">
        <f t="shared" si="150"/>
        <v>0</v>
      </c>
      <c r="BV98" s="284">
        <f t="shared" si="150"/>
        <v>0</v>
      </c>
      <c r="BW98" s="284">
        <f t="shared" si="150"/>
        <v>0</v>
      </c>
      <c r="BX98" s="284">
        <f t="shared" si="151"/>
        <v>0</v>
      </c>
      <c r="BY98" s="284">
        <f t="shared" si="151"/>
        <v>0</v>
      </c>
      <c r="BZ98" s="284">
        <f t="shared" si="151"/>
        <v>0</v>
      </c>
      <c r="CA98" s="284">
        <f t="shared" si="151"/>
        <v>0</v>
      </c>
      <c r="CB98" s="284">
        <f t="shared" si="151"/>
        <v>0</v>
      </c>
      <c r="CC98" s="284">
        <f t="shared" si="151"/>
        <v>0</v>
      </c>
      <c r="CD98" s="284">
        <f t="shared" si="151"/>
        <v>0</v>
      </c>
      <c r="CE98" s="284">
        <f t="shared" si="151"/>
        <v>0</v>
      </c>
      <c r="CF98" s="383">
        <f t="shared" si="151"/>
        <v>0</v>
      </c>
      <c r="CG98" s="309">
        <f t="shared" si="151"/>
        <v>0</v>
      </c>
      <c r="CH98" s="284">
        <f t="shared" si="152"/>
        <v>0</v>
      </c>
      <c r="CI98" s="284">
        <f t="shared" si="152"/>
        <v>0</v>
      </c>
      <c r="CJ98" s="284">
        <f t="shared" si="152"/>
        <v>0</v>
      </c>
      <c r="CK98" s="284">
        <f t="shared" si="152"/>
        <v>0</v>
      </c>
      <c r="CL98" s="284">
        <f t="shared" si="152"/>
        <v>0</v>
      </c>
      <c r="CM98" s="284">
        <f t="shared" si="152"/>
        <v>0</v>
      </c>
      <c r="CN98" s="284">
        <f t="shared" si="152"/>
        <v>0</v>
      </c>
      <c r="CO98" s="284">
        <f t="shared" si="152"/>
        <v>0</v>
      </c>
      <c r="CP98" s="284">
        <f t="shared" si="152"/>
        <v>0</v>
      </c>
      <c r="CQ98" s="284">
        <f t="shared" si="152"/>
        <v>0</v>
      </c>
      <c r="CR98" s="383">
        <f t="shared" si="153"/>
        <v>0</v>
      </c>
      <c r="CS98" s="309">
        <f t="shared" si="153"/>
        <v>0</v>
      </c>
      <c r="CT98" s="284">
        <f t="shared" si="153"/>
        <v>0</v>
      </c>
      <c r="CU98" s="284">
        <f t="shared" si="153"/>
        <v>0</v>
      </c>
      <c r="CV98" s="284">
        <f t="shared" si="153"/>
        <v>0</v>
      </c>
      <c r="CW98" s="284">
        <f t="shared" si="153"/>
        <v>0</v>
      </c>
      <c r="CX98" s="284">
        <f t="shared" si="153"/>
        <v>0</v>
      </c>
      <c r="CY98" s="284">
        <f t="shared" si="153"/>
        <v>0</v>
      </c>
      <c r="CZ98" s="284">
        <f t="shared" si="153"/>
        <v>0</v>
      </c>
      <c r="DA98" s="284">
        <f t="shared" si="153"/>
        <v>0</v>
      </c>
      <c r="DB98" s="284">
        <f t="shared" si="154"/>
        <v>0</v>
      </c>
      <c r="DC98" s="284">
        <f t="shared" si="154"/>
        <v>0</v>
      </c>
      <c r="DD98" s="383">
        <f t="shared" si="154"/>
        <v>0</v>
      </c>
      <c r="DE98" s="309">
        <f t="shared" si="154"/>
        <v>0</v>
      </c>
      <c r="DF98" s="284">
        <f t="shared" si="154"/>
        <v>0</v>
      </c>
      <c r="DG98" s="284">
        <f t="shared" si="154"/>
        <v>0</v>
      </c>
      <c r="DH98" s="284">
        <f t="shared" si="154"/>
        <v>0</v>
      </c>
      <c r="DI98" s="284">
        <f t="shared" si="154"/>
        <v>0</v>
      </c>
      <c r="DJ98" s="284">
        <f t="shared" si="154"/>
        <v>0</v>
      </c>
      <c r="DK98" s="284">
        <f t="shared" si="154"/>
        <v>0</v>
      </c>
      <c r="DL98" s="284">
        <f t="shared" si="155"/>
        <v>0</v>
      </c>
      <c r="DM98" s="284">
        <f t="shared" si="155"/>
        <v>0</v>
      </c>
      <c r="DN98" s="284">
        <f t="shared" si="155"/>
        <v>0</v>
      </c>
      <c r="DO98" s="284">
        <f t="shared" si="155"/>
        <v>0</v>
      </c>
      <c r="DP98" s="383">
        <f t="shared" si="155"/>
        <v>0</v>
      </c>
      <c r="DQ98" s="309">
        <f t="shared" si="155"/>
        <v>0</v>
      </c>
      <c r="DR98" s="284">
        <f t="shared" si="155"/>
        <v>0</v>
      </c>
      <c r="DS98" s="284">
        <f t="shared" si="155"/>
        <v>0</v>
      </c>
      <c r="DT98" s="284">
        <f t="shared" si="155"/>
        <v>0</v>
      </c>
      <c r="DU98" s="284">
        <f t="shared" si="155"/>
        <v>0</v>
      </c>
      <c r="DV98" s="284">
        <f t="shared" si="156"/>
        <v>0</v>
      </c>
      <c r="DW98" s="284">
        <f t="shared" si="156"/>
        <v>0</v>
      </c>
      <c r="DX98" s="284">
        <f t="shared" si="156"/>
        <v>0</v>
      </c>
      <c r="DY98" s="284">
        <f t="shared" si="156"/>
        <v>0</v>
      </c>
      <c r="DZ98" s="284">
        <f t="shared" si="156"/>
        <v>0</v>
      </c>
      <c r="EA98" s="284">
        <f t="shared" si="156"/>
        <v>0</v>
      </c>
      <c r="EB98" s="383">
        <f t="shared" si="156"/>
        <v>0</v>
      </c>
      <c r="EC98" s="309">
        <f t="shared" si="156"/>
        <v>0</v>
      </c>
      <c r="ED98" s="284">
        <f t="shared" si="156"/>
        <v>0</v>
      </c>
      <c r="EE98" s="284">
        <f t="shared" si="156"/>
        <v>0</v>
      </c>
      <c r="EF98" s="284">
        <f t="shared" si="157"/>
        <v>0</v>
      </c>
      <c r="EG98" s="284">
        <f t="shared" si="157"/>
        <v>0</v>
      </c>
      <c r="EH98" s="284">
        <f t="shared" si="157"/>
        <v>0</v>
      </c>
      <c r="EI98" s="284">
        <f t="shared" si="157"/>
        <v>0</v>
      </c>
      <c r="EJ98" s="284">
        <f t="shared" si="157"/>
        <v>0</v>
      </c>
      <c r="EK98" s="284">
        <f t="shared" si="157"/>
        <v>0</v>
      </c>
      <c r="EL98" s="284">
        <f t="shared" si="157"/>
        <v>0</v>
      </c>
      <c r="EM98" s="284">
        <f t="shared" si="157"/>
        <v>0</v>
      </c>
      <c r="EN98" s="383">
        <f t="shared" si="157"/>
        <v>0</v>
      </c>
      <c r="EO98" s="309">
        <f t="shared" si="157"/>
        <v>0</v>
      </c>
      <c r="EP98" s="284">
        <f t="shared" si="158"/>
        <v>0</v>
      </c>
      <c r="EQ98" s="284">
        <f t="shared" si="158"/>
        <v>0</v>
      </c>
      <c r="ER98" s="284">
        <f t="shared" si="158"/>
        <v>0</v>
      </c>
      <c r="ES98" s="284">
        <f t="shared" si="158"/>
        <v>0</v>
      </c>
      <c r="ET98" s="284">
        <f t="shared" si="158"/>
        <v>0</v>
      </c>
      <c r="EU98" s="284">
        <f t="shared" si="158"/>
        <v>0</v>
      </c>
      <c r="EV98" s="284">
        <f t="shared" si="158"/>
        <v>0</v>
      </c>
      <c r="EW98" s="284">
        <f t="shared" si="158"/>
        <v>0</v>
      </c>
      <c r="EX98" s="284">
        <f t="shared" si="158"/>
        <v>0</v>
      </c>
      <c r="EY98" s="284">
        <f t="shared" si="158"/>
        <v>0</v>
      </c>
      <c r="EZ98" s="383">
        <f t="shared" si="158"/>
        <v>0</v>
      </c>
    </row>
    <row r="99" spans="3:156" s="246" customFormat="1" ht="17.5" outlineLevel="1">
      <c r="C99" s="224"/>
      <c r="D99" s="256"/>
      <c r="E99" s="289">
        <f t="shared" ca="1" si="137"/>
        <v>5</v>
      </c>
      <c r="F99" s="844" t="s">
        <v>857</v>
      </c>
      <c r="G99" s="977">
        <f t="shared" si="159"/>
        <v>496583.08244767669</v>
      </c>
      <c r="H99" s="1329">
        <v>400</v>
      </c>
      <c r="I99" s="286" t="s">
        <v>417</v>
      </c>
      <c r="J99" s="306">
        <f t="shared" si="138"/>
        <v>1241.4577061191917</v>
      </c>
      <c r="K99" s="949">
        <f t="shared" si="139"/>
        <v>400</v>
      </c>
      <c r="L99" s="956">
        <f t="shared" si="76"/>
        <v>0.6552758130165971</v>
      </c>
      <c r="M99" s="956">
        <f t="shared" si="77"/>
        <v>1.1583058265926705</v>
      </c>
      <c r="N99" s="285">
        <f t="shared" si="140"/>
        <v>46753</v>
      </c>
      <c r="O99" s="307">
        <f t="shared" si="141"/>
        <v>1</v>
      </c>
      <c r="P99" s="307">
        <v>1</v>
      </c>
      <c r="Q99" s="306">
        <f t="shared" si="160"/>
        <v>1</v>
      </c>
      <c r="R99" s="286" t="s">
        <v>499</v>
      </c>
      <c r="S99" s="845"/>
      <c r="T99" s="256"/>
      <c r="U99" s="380">
        <f t="shared" si="142"/>
        <v>1</v>
      </c>
      <c r="V99" s="302" t="str">
        <f t="shared" si="143"/>
        <v>Curve-Front</v>
      </c>
      <c r="W99" s="302">
        <f t="shared" si="144"/>
        <v>0</v>
      </c>
      <c r="X99" s="302">
        <f t="shared" si="145"/>
        <v>1</v>
      </c>
      <c r="Y99" s="381">
        <f t="shared" si="146"/>
        <v>1.0000000000000002</v>
      </c>
      <c r="Z99" s="302">
        <f t="shared" si="161"/>
        <v>1</v>
      </c>
      <c r="AA99" s="302">
        <f t="shared" si="162"/>
        <v>2.5</v>
      </c>
      <c r="AB99" s="302">
        <f t="shared" si="163"/>
        <v>0.25</v>
      </c>
      <c r="AC99" s="302">
        <f t="shared" si="164"/>
        <v>1.5</v>
      </c>
      <c r="AD99" s="302">
        <f t="shared" si="165"/>
        <v>1</v>
      </c>
      <c r="AE99" s="302">
        <f t="shared" si="166"/>
        <v>1.7142857142857142</v>
      </c>
      <c r="AF99" s="302">
        <f t="shared" si="167"/>
        <v>0.5714285714285714</v>
      </c>
      <c r="AG99" s="302">
        <f t="shared" si="168"/>
        <v>-0.5714285714285714</v>
      </c>
      <c r="AH99" s="382">
        <f t="shared" si="169"/>
        <v>1.7142857142857144</v>
      </c>
      <c r="AI99" s="260"/>
      <c r="AJ99" s="284">
        <f t="shared" si="147"/>
        <v>0</v>
      </c>
      <c r="AK99" s="309">
        <f t="shared" si="147"/>
        <v>496583.0824476768</v>
      </c>
      <c r="AL99" s="284">
        <f t="shared" si="147"/>
        <v>0</v>
      </c>
      <c r="AM99" s="284">
        <f t="shared" si="147"/>
        <v>0</v>
      </c>
      <c r="AN99" s="284">
        <f t="shared" si="147"/>
        <v>0</v>
      </c>
      <c r="AO99" s="284">
        <f t="shared" si="147"/>
        <v>0</v>
      </c>
      <c r="AP99" s="284">
        <f t="shared" si="147"/>
        <v>0</v>
      </c>
      <c r="AQ99" s="284">
        <f t="shared" si="147"/>
        <v>0</v>
      </c>
      <c r="AR99" s="284">
        <f t="shared" si="147"/>
        <v>0</v>
      </c>
      <c r="AS99" s="284">
        <f t="shared" si="147"/>
        <v>0</v>
      </c>
      <c r="AT99" s="284">
        <f t="shared" si="148"/>
        <v>0</v>
      </c>
      <c r="AU99" s="284">
        <f t="shared" si="148"/>
        <v>0</v>
      </c>
      <c r="AV99" s="383">
        <f t="shared" si="148"/>
        <v>0</v>
      </c>
      <c r="AW99" s="309">
        <f t="shared" si="148"/>
        <v>0</v>
      </c>
      <c r="AX99" s="284">
        <f t="shared" si="148"/>
        <v>0</v>
      </c>
      <c r="AY99" s="284">
        <f t="shared" si="148"/>
        <v>0</v>
      </c>
      <c r="AZ99" s="284">
        <f t="shared" si="148"/>
        <v>0</v>
      </c>
      <c r="BA99" s="284">
        <f t="shared" si="148"/>
        <v>0</v>
      </c>
      <c r="BB99" s="284">
        <f t="shared" si="148"/>
        <v>0</v>
      </c>
      <c r="BC99" s="284">
        <f t="shared" si="148"/>
        <v>0</v>
      </c>
      <c r="BD99" s="284">
        <f t="shared" si="149"/>
        <v>0</v>
      </c>
      <c r="BE99" s="284">
        <f t="shared" si="149"/>
        <v>0</v>
      </c>
      <c r="BF99" s="284">
        <f t="shared" si="149"/>
        <v>0</v>
      </c>
      <c r="BG99" s="284">
        <f t="shared" si="149"/>
        <v>0</v>
      </c>
      <c r="BH99" s="383">
        <f t="shared" si="149"/>
        <v>0</v>
      </c>
      <c r="BI99" s="309">
        <f t="shared" si="149"/>
        <v>0</v>
      </c>
      <c r="BJ99" s="284">
        <f t="shared" si="149"/>
        <v>0</v>
      </c>
      <c r="BK99" s="284">
        <f t="shared" si="149"/>
        <v>0</v>
      </c>
      <c r="BL99" s="284">
        <f t="shared" si="149"/>
        <v>0</v>
      </c>
      <c r="BM99" s="284">
        <f t="shared" si="149"/>
        <v>0</v>
      </c>
      <c r="BN99" s="284">
        <f t="shared" si="150"/>
        <v>0</v>
      </c>
      <c r="BO99" s="284">
        <f t="shared" si="150"/>
        <v>0</v>
      </c>
      <c r="BP99" s="284">
        <f t="shared" si="150"/>
        <v>0</v>
      </c>
      <c r="BQ99" s="284">
        <f t="shared" si="150"/>
        <v>0</v>
      </c>
      <c r="BR99" s="284">
        <f t="shared" si="150"/>
        <v>0</v>
      </c>
      <c r="BS99" s="284">
        <f t="shared" si="150"/>
        <v>0</v>
      </c>
      <c r="BT99" s="383">
        <f t="shared" si="150"/>
        <v>0</v>
      </c>
      <c r="BU99" s="309">
        <f t="shared" si="150"/>
        <v>0</v>
      </c>
      <c r="BV99" s="284">
        <f t="shared" si="150"/>
        <v>0</v>
      </c>
      <c r="BW99" s="284">
        <f t="shared" si="150"/>
        <v>0</v>
      </c>
      <c r="BX99" s="284">
        <f t="shared" si="151"/>
        <v>0</v>
      </c>
      <c r="BY99" s="284">
        <f t="shared" si="151"/>
        <v>0</v>
      </c>
      <c r="BZ99" s="284">
        <f t="shared" si="151"/>
        <v>0</v>
      </c>
      <c r="CA99" s="284">
        <f t="shared" si="151"/>
        <v>0</v>
      </c>
      <c r="CB99" s="284">
        <f t="shared" si="151"/>
        <v>0</v>
      </c>
      <c r="CC99" s="284">
        <f t="shared" si="151"/>
        <v>0</v>
      </c>
      <c r="CD99" s="284">
        <f t="shared" si="151"/>
        <v>0</v>
      </c>
      <c r="CE99" s="284">
        <f t="shared" si="151"/>
        <v>0</v>
      </c>
      <c r="CF99" s="383">
        <f t="shared" si="151"/>
        <v>0</v>
      </c>
      <c r="CG99" s="309">
        <f t="shared" si="151"/>
        <v>0</v>
      </c>
      <c r="CH99" s="284">
        <f t="shared" si="152"/>
        <v>0</v>
      </c>
      <c r="CI99" s="284">
        <f t="shared" si="152"/>
        <v>0</v>
      </c>
      <c r="CJ99" s="284">
        <f t="shared" si="152"/>
        <v>0</v>
      </c>
      <c r="CK99" s="284">
        <f t="shared" si="152"/>
        <v>0</v>
      </c>
      <c r="CL99" s="284">
        <f t="shared" si="152"/>
        <v>0</v>
      </c>
      <c r="CM99" s="284">
        <f t="shared" si="152"/>
        <v>0</v>
      </c>
      <c r="CN99" s="284">
        <f t="shared" si="152"/>
        <v>0</v>
      </c>
      <c r="CO99" s="284">
        <f t="shared" si="152"/>
        <v>0</v>
      </c>
      <c r="CP99" s="284">
        <f t="shared" si="152"/>
        <v>0</v>
      </c>
      <c r="CQ99" s="284">
        <f t="shared" si="152"/>
        <v>0</v>
      </c>
      <c r="CR99" s="383">
        <f t="shared" si="153"/>
        <v>0</v>
      </c>
      <c r="CS99" s="309">
        <f t="shared" si="153"/>
        <v>0</v>
      </c>
      <c r="CT99" s="284">
        <f t="shared" si="153"/>
        <v>0</v>
      </c>
      <c r="CU99" s="284">
        <f t="shared" si="153"/>
        <v>0</v>
      </c>
      <c r="CV99" s="284">
        <f t="shared" si="153"/>
        <v>0</v>
      </c>
      <c r="CW99" s="284">
        <f t="shared" si="153"/>
        <v>0</v>
      </c>
      <c r="CX99" s="284">
        <f t="shared" si="153"/>
        <v>0</v>
      </c>
      <c r="CY99" s="284">
        <f t="shared" si="153"/>
        <v>0</v>
      </c>
      <c r="CZ99" s="284">
        <f t="shared" si="153"/>
        <v>0</v>
      </c>
      <c r="DA99" s="284">
        <f t="shared" si="153"/>
        <v>0</v>
      </c>
      <c r="DB99" s="284">
        <f t="shared" si="154"/>
        <v>0</v>
      </c>
      <c r="DC99" s="284">
        <f t="shared" si="154"/>
        <v>0</v>
      </c>
      <c r="DD99" s="383">
        <f t="shared" si="154"/>
        <v>0</v>
      </c>
      <c r="DE99" s="309">
        <f t="shared" si="154"/>
        <v>0</v>
      </c>
      <c r="DF99" s="284">
        <f t="shared" si="154"/>
        <v>0</v>
      </c>
      <c r="DG99" s="284">
        <f t="shared" si="154"/>
        <v>0</v>
      </c>
      <c r="DH99" s="284">
        <f t="shared" si="154"/>
        <v>0</v>
      </c>
      <c r="DI99" s="284">
        <f t="shared" si="154"/>
        <v>0</v>
      </c>
      <c r="DJ99" s="284">
        <f t="shared" si="154"/>
        <v>0</v>
      </c>
      <c r="DK99" s="284">
        <f t="shared" si="154"/>
        <v>0</v>
      </c>
      <c r="DL99" s="284">
        <f t="shared" si="155"/>
        <v>0</v>
      </c>
      <c r="DM99" s="284">
        <f t="shared" si="155"/>
        <v>0</v>
      </c>
      <c r="DN99" s="284">
        <f t="shared" si="155"/>
        <v>0</v>
      </c>
      <c r="DO99" s="284">
        <f t="shared" si="155"/>
        <v>0</v>
      </c>
      <c r="DP99" s="383">
        <f t="shared" si="155"/>
        <v>0</v>
      </c>
      <c r="DQ99" s="309">
        <f t="shared" si="155"/>
        <v>0</v>
      </c>
      <c r="DR99" s="284">
        <f t="shared" si="155"/>
        <v>0</v>
      </c>
      <c r="DS99" s="284">
        <f t="shared" si="155"/>
        <v>0</v>
      </c>
      <c r="DT99" s="284">
        <f t="shared" si="155"/>
        <v>0</v>
      </c>
      <c r="DU99" s="284">
        <f t="shared" si="155"/>
        <v>0</v>
      </c>
      <c r="DV99" s="284">
        <f t="shared" si="156"/>
        <v>0</v>
      </c>
      <c r="DW99" s="284">
        <f t="shared" si="156"/>
        <v>0</v>
      </c>
      <c r="DX99" s="284">
        <f t="shared" si="156"/>
        <v>0</v>
      </c>
      <c r="DY99" s="284">
        <f t="shared" si="156"/>
        <v>0</v>
      </c>
      <c r="DZ99" s="284">
        <f t="shared" si="156"/>
        <v>0</v>
      </c>
      <c r="EA99" s="284">
        <f t="shared" si="156"/>
        <v>0</v>
      </c>
      <c r="EB99" s="383">
        <f t="shared" si="156"/>
        <v>0</v>
      </c>
      <c r="EC99" s="309">
        <f t="shared" si="156"/>
        <v>0</v>
      </c>
      <c r="ED99" s="284">
        <f t="shared" si="156"/>
        <v>0</v>
      </c>
      <c r="EE99" s="284">
        <f t="shared" si="156"/>
        <v>0</v>
      </c>
      <c r="EF99" s="284">
        <f t="shared" si="157"/>
        <v>0</v>
      </c>
      <c r="EG99" s="284">
        <f t="shared" si="157"/>
        <v>0</v>
      </c>
      <c r="EH99" s="284">
        <f t="shared" si="157"/>
        <v>0</v>
      </c>
      <c r="EI99" s="284">
        <f t="shared" si="157"/>
        <v>0</v>
      </c>
      <c r="EJ99" s="284">
        <f t="shared" si="157"/>
        <v>0</v>
      </c>
      <c r="EK99" s="284">
        <f t="shared" si="157"/>
        <v>0</v>
      </c>
      <c r="EL99" s="284">
        <f t="shared" si="157"/>
        <v>0</v>
      </c>
      <c r="EM99" s="284">
        <f t="shared" si="157"/>
        <v>0</v>
      </c>
      <c r="EN99" s="383">
        <f t="shared" si="157"/>
        <v>0</v>
      </c>
      <c r="EO99" s="309">
        <f t="shared" si="157"/>
        <v>0</v>
      </c>
      <c r="EP99" s="284">
        <f t="shared" si="158"/>
        <v>0</v>
      </c>
      <c r="EQ99" s="284">
        <f t="shared" si="158"/>
        <v>0</v>
      </c>
      <c r="ER99" s="284">
        <f t="shared" si="158"/>
        <v>0</v>
      </c>
      <c r="ES99" s="284">
        <f t="shared" si="158"/>
        <v>0</v>
      </c>
      <c r="ET99" s="284">
        <f t="shared" si="158"/>
        <v>0</v>
      </c>
      <c r="EU99" s="284">
        <f t="shared" si="158"/>
        <v>0</v>
      </c>
      <c r="EV99" s="284">
        <f t="shared" si="158"/>
        <v>0</v>
      </c>
      <c r="EW99" s="284">
        <f t="shared" si="158"/>
        <v>0</v>
      </c>
      <c r="EX99" s="284">
        <f t="shared" si="158"/>
        <v>0</v>
      </c>
      <c r="EY99" s="284">
        <f t="shared" si="158"/>
        <v>0</v>
      </c>
      <c r="EZ99" s="383">
        <f t="shared" si="158"/>
        <v>0</v>
      </c>
    </row>
    <row r="100" spans="3:156" s="246" customFormat="1" ht="17.5" outlineLevel="1">
      <c r="C100" s="224"/>
      <c r="D100" s="256"/>
      <c r="E100" s="289">
        <f t="shared" ca="1" si="137"/>
        <v>6</v>
      </c>
      <c r="F100" s="844" t="s">
        <v>503</v>
      </c>
      <c r="G100" s="977">
        <f t="shared" si="159"/>
        <v>125000</v>
      </c>
      <c r="H100" s="996" cm="1">
        <f t="array" ref="H100">+_xlfn.IFS($H$10&lt;1000,85000,$H$10&gt;1000, 125000)</f>
        <v>125000</v>
      </c>
      <c r="I100" s="286" t="s">
        <v>413</v>
      </c>
      <c r="J100" s="306">
        <f>INDEX(FACTOR_VALUES,MATCH(I100,FACTOR_NAMES,0),1)</f>
        <v>1</v>
      </c>
      <c r="K100" s="949">
        <f t="shared" si="139"/>
        <v>100.68808577519016</v>
      </c>
      <c r="L100" s="956">
        <f t="shared" si="76"/>
        <v>0.16494616816855651</v>
      </c>
      <c r="M100" s="956">
        <f t="shared" si="77"/>
        <v>0.29156899105466333</v>
      </c>
      <c r="N100" s="285">
        <f t="shared" si="140"/>
        <v>46753</v>
      </c>
      <c r="O100" s="307">
        <f t="shared" si="141"/>
        <v>1</v>
      </c>
      <c r="P100" s="307">
        <v>1</v>
      </c>
      <c r="Q100" s="306">
        <f>O100-1+P100</f>
        <v>1</v>
      </c>
      <c r="R100" s="286" t="s">
        <v>499</v>
      </c>
      <c r="S100" s="845" t="s">
        <v>822</v>
      </c>
      <c r="T100" s="256"/>
      <c r="U100" s="380">
        <f t="shared" si="142"/>
        <v>1</v>
      </c>
      <c r="V100" s="302" t="str">
        <f t="shared" si="143"/>
        <v>Curve-Front</v>
      </c>
      <c r="W100" s="302">
        <f t="shared" si="144"/>
        <v>0</v>
      </c>
      <c r="X100" s="302">
        <f t="shared" si="145"/>
        <v>1</v>
      </c>
      <c r="Y100" s="381">
        <f t="shared" si="146"/>
        <v>1.0000000000000002</v>
      </c>
      <c r="Z100" s="302">
        <f>IF(V100="curve-front",1,IF(V100="curve-end",3,2))</f>
        <v>1</v>
      </c>
      <c r="AA100" s="302">
        <f>IF(OR(V100="curve-front",V100="curve-mid",V100="curve-end"),2.5,1)</f>
        <v>2.5</v>
      </c>
      <c r="AB100" s="302">
        <f>Z100/4</f>
        <v>0.25</v>
      </c>
      <c r="AC100" s="302">
        <f>AA100-1</f>
        <v>1.5</v>
      </c>
      <c r="AD100" s="302">
        <f>1/U100</f>
        <v>1</v>
      </c>
      <c r="AE100" s="302">
        <f>AC100/(AB100*(2+AC100))</f>
        <v>1.7142857142857142</v>
      </c>
      <c r="AF100" s="302">
        <f>2/(2+AC100)</f>
        <v>0.5714285714285714</v>
      </c>
      <c r="AG100" s="302">
        <f>-AC100/(2+AC100)/(1-AB100)</f>
        <v>-0.5714285714285714</v>
      </c>
      <c r="AH100" s="382">
        <f>2*(1-AB100+AC100)/(2+AC100)/(1-AB100)</f>
        <v>1.7142857142857144</v>
      </c>
      <c r="AI100" s="260"/>
      <c r="AJ100" s="284">
        <f t="shared" si="147"/>
        <v>0</v>
      </c>
      <c r="AK100" s="309">
        <f t="shared" si="147"/>
        <v>125000.00000000003</v>
      </c>
      <c r="AL100" s="284">
        <f t="shared" si="147"/>
        <v>0</v>
      </c>
      <c r="AM100" s="284">
        <f t="shared" si="147"/>
        <v>0</v>
      </c>
      <c r="AN100" s="284">
        <f t="shared" si="147"/>
        <v>0</v>
      </c>
      <c r="AO100" s="284">
        <f t="shared" si="147"/>
        <v>0</v>
      </c>
      <c r="AP100" s="284">
        <f t="shared" si="147"/>
        <v>0</v>
      </c>
      <c r="AQ100" s="284">
        <f t="shared" si="147"/>
        <v>0</v>
      </c>
      <c r="AR100" s="284">
        <f t="shared" si="147"/>
        <v>0</v>
      </c>
      <c r="AS100" s="284">
        <f t="shared" si="147"/>
        <v>0</v>
      </c>
      <c r="AT100" s="284">
        <f t="shared" si="148"/>
        <v>0</v>
      </c>
      <c r="AU100" s="284">
        <f t="shared" si="148"/>
        <v>0</v>
      </c>
      <c r="AV100" s="383">
        <f t="shared" si="148"/>
        <v>0</v>
      </c>
      <c r="AW100" s="309">
        <f t="shared" si="148"/>
        <v>0</v>
      </c>
      <c r="AX100" s="284">
        <f t="shared" si="148"/>
        <v>0</v>
      </c>
      <c r="AY100" s="284">
        <f t="shared" si="148"/>
        <v>0</v>
      </c>
      <c r="AZ100" s="284">
        <f t="shared" si="148"/>
        <v>0</v>
      </c>
      <c r="BA100" s="284">
        <f t="shared" si="148"/>
        <v>0</v>
      </c>
      <c r="BB100" s="284">
        <f t="shared" si="148"/>
        <v>0</v>
      </c>
      <c r="BC100" s="284">
        <f t="shared" si="148"/>
        <v>0</v>
      </c>
      <c r="BD100" s="284">
        <f t="shared" si="149"/>
        <v>0</v>
      </c>
      <c r="BE100" s="284">
        <f t="shared" si="149"/>
        <v>0</v>
      </c>
      <c r="BF100" s="284">
        <f t="shared" si="149"/>
        <v>0</v>
      </c>
      <c r="BG100" s="284">
        <f t="shared" si="149"/>
        <v>0</v>
      </c>
      <c r="BH100" s="383">
        <f t="shared" si="149"/>
        <v>0</v>
      </c>
      <c r="BI100" s="309">
        <f t="shared" si="149"/>
        <v>0</v>
      </c>
      <c r="BJ100" s="284">
        <f t="shared" si="149"/>
        <v>0</v>
      </c>
      <c r="BK100" s="284">
        <f t="shared" si="149"/>
        <v>0</v>
      </c>
      <c r="BL100" s="284">
        <f t="shared" si="149"/>
        <v>0</v>
      </c>
      <c r="BM100" s="284">
        <f t="shared" si="149"/>
        <v>0</v>
      </c>
      <c r="BN100" s="284">
        <f t="shared" si="150"/>
        <v>0</v>
      </c>
      <c r="BO100" s="284">
        <f t="shared" si="150"/>
        <v>0</v>
      </c>
      <c r="BP100" s="284">
        <f t="shared" si="150"/>
        <v>0</v>
      </c>
      <c r="BQ100" s="284">
        <f t="shared" si="150"/>
        <v>0</v>
      </c>
      <c r="BR100" s="284">
        <f t="shared" si="150"/>
        <v>0</v>
      </c>
      <c r="BS100" s="284">
        <f t="shared" si="150"/>
        <v>0</v>
      </c>
      <c r="BT100" s="383">
        <f t="shared" si="150"/>
        <v>0</v>
      </c>
      <c r="BU100" s="309">
        <f t="shared" si="150"/>
        <v>0</v>
      </c>
      <c r="BV100" s="284">
        <f t="shared" si="150"/>
        <v>0</v>
      </c>
      <c r="BW100" s="284">
        <f t="shared" si="150"/>
        <v>0</v>
      </c>
      <c r="BX100" s="284">
        <f t="shared" si="151"/>
        <v>0</v>
      </c>
      <c r="BY100" s="284">
        <f t="shared" si="151"/>
        <v>0</v>
      </c>
      <c r="BZ100" s="284">
        <f t="shared" si="151"/>
        <v>0</v>
      </c>
      <c r="CA100" s="284">
        <f t="shared" si="151"/>
        <v>0</v>
      </c>
      <c r="CB100" s="284">
        <f t="shared" si="151"/>
        <v>0</v>
      </c>
      <c r="CC100" s="284">
        <f t="shared" si="151"/>
        <v>0</v>
      </c>
      <c r="CD100" s="284">
        <f t="shared" si="151"/>
        <v>0</v>
      </c>
      <c r="CE100" s="284">
        <f t="shared" si="151"/>
        <v>0</v>
      </c>
      <c r="CF100" s="383">
        <f t="shared" si="151"/>
        <v>0</v>
      </c>
      <c r="CG100" s="309">
        <f t="shared" si="151"/>
        <v>0</v>
      </c>
      <c r="CH100" s="284">
        <f t="shared" si="152"/>
        <v>0</v>
      </c>
      <c r="CI100" s="284">
        <f t="shared" si="152"/>
        <v>0</v>
      </c>
      <c r="CJ100" s="284">
        <f t="shared" si="152"/>
        <v>0</v>
      </c>
      <c r="CK100" s="284">
        <f t="shared" si="152"/>
        <v>0</v>
      </c>
      <c r="CL100" s="284">
        <f t="shared" si="152"/>
        <v>0</v>
      </c>
      <c r="CM100" s="284">
        <f t="shared" si="152"/>
        <v>0</v>
      </c>
      <c r="CN100" s="284">
        <f t="shared" si="152"/>
        <v>0</v>
      </c>
      <c r="CO100" s="284">
        <f t="shared" si="152"/>
        <v>0</v>
      </c>
      <c r="CP100" s="284">
        <f t="shared" si="152"/>
        <v>0</v>
      </c>
      <c r="CQ100" s="284">
        <f t="shared" si="152"/>
        <v>0</v>
      </c>
      <c r="CR100" s="383">
        <f t="shared" si="153"/>
        <v>0</v>
      </c>
      <c r="CS100" s="309">
        <f t="shared" si="153"/>
        <v>0</v>
      </c>
      <c r="CT100" s="284">
        <f t="shared" si="153"/>
        <v>0</v>
      </c>
      <c r="CU100" s="284">
        <f t="shared" si="153"/>
        <v>0</v>
      </c>
      <c r="CV100" s="284">
        <f t="shared" si="153"/>
        <v>0</v>
      </c>
      <c r="CW100" s="284">
        <f t="shared" si="153"/>
        <v>0</v>
      </c>
      <c r="CX100" s="284">
        <f t="shared" si="153"/>
        <v>0</v>
      </c>
      <c r="CY100" s="284">
        <f t="shared" si="153"/>
        <v>0</v>
      </c>
      <c r="CZ100" s="284">
        <f t="shared" si="153"/>
        <v>0</v>
      </c>
      <c r="DA100" s="284">
        <f t="shared" si="153"/>
        <v>0</v>
      </c>
      <c r="DB100" s="284">
        <f t="shared" si="154"/>
        <v>0</v>
      </c>
      <c r="DC100" s="284">
        <f t="shared" si="154"/>
        <v>0</v>
      </c>
      <c r="DD100" s="383">
        <f t="shared" si="154"/>
        <v>0</v>
      </c>
      <c r="DE100" s="309">
        <f t="shared" si="154"/>
        <v>0</v>
      </c>
      <c r="DF100" s="284">
        <f t="shared" si="154"/>
        <v>0</v>
      </c>
      <c r="DG100" s="284">
        <f t="shared" si="154"/>
        <v>0</v>
      </c>
      <c r="DH100" s="284">
        <f t="shared" si="154"/>
        <v>0</v>
      </c>
      <c r="DI100" s="284">
        <f t="shared" si="154"/>
        <v>0</v>
      </c>
      <c r="DJ100" s="284">
        <f t="shared" si="154"/>
        <v>0</v>
      </c>
      <c r="DK100" s="284">
        <f t="shared" si="154"/>
        <v>0</v>
      </c>
      <c r="DL100" s="284">
        <f t="shared" si="155"/>
        <v>0</v>
      </c>
      <c r="DM100" s="284">
        <f t="shared" si="155"/>
        <v>0</v>
      </c>
      <c r="DN100" s="284">
        <f t="shared" si="155"/>
        <v>0</v>
      </c>
      <c r="DO100" s="284">
        <f t="shared" si="155"/>
        <v>0</v>
      </c>
      <c r="DP100" s="383">
        <f t="shared" si="155"/>
        <v>0</v>
      </c>
      <c r="DQ100" s="309">
        <f t="shared" si="155"/>
        <v>0</v>
      </c>
      <c r="DR100" s="284">
        <f t="shared" si="155"/>
        <v>0</v>
      </c>
      <c r="DS100" s="284">
        <f t="shared" si="155"/>
        <v>0</v>
      </c>
      <c r="DT100" s="284">
        <f t="shared" si="155"/>
        <v>0</v>
      </c>
      <c r="DU100" s="284">
        <f t="shared" si="155"/>
        <v>0</v>
      </c>
      <c r="DV100" s="284">
        <f t="shared" si="156"/>
        <v>0</v>
      </c>
      <c r="DW100" s="284">
        <f t="shared" si="156"/>
        <v>0</v>
      </c>
      <c r="DX100" s="284">
        <f t="shared" si="156"/>
        <v>0</v>
      </c>
      <c r="DY100" s="284">
        <f t="shared" si="156"/>
        <v>0</v>
      </c>
      <c r="DZ100" s="284">
        <f t="shared" si="156"/>
        <v>0</v>
      </c>
      <c r="EA100" s="284">
        <f t="shared" si="156"/>
        <v>0</v>
      </c>
      <c r="EB100" s="383">
        <f t="shared" si="156"/>
        <v>0</v>
      </c>
      <c r="EC100" s="309">
        <f t="shared" si="156"/>
        <v>0</v>
      </c>
      <c r="ED100" s="284">
        <f t="shared" si="156"/>
        <v>0</v>
      </c>
      <c r="EE100" s="284">
        <f t="shared" si="156"/>
        <v>0</v>
      </c>
      <c r="EF100" s="284">
        <f t="shared" si="157"/>
        <v>0</v>
      </c>
      <c r="EG100" s="284">
        <f t="shared" si="157"/>
        <v>0</v>
      </c>
      <c r="EH100" s="284">
        <f t="shared" si="157"/>
        <v>0</v>
      </c>
      <c r="EI100" s="284">
        <f t="shared" si="157"/>
        <v>0</v>
      </c>
      <c r="EJ100" s="284">
        <f t="shared" si="157"/>
        <v>0</v>
      </c>
      <c r="EK100" s="284">
        <f t="shared" si="157"/>
        <v>0</v>
      </c>
      <c r="EL100" s="284">
        <f t="shared" si="157"/>
        <v>0</v>
      </c>
      <c r="EM100" s="284">
        <f t="shared" si="157"/>
        <v>0</v>
      </c>
      <c r="EN100" s="383">
        <f t="shared" si="157"/>
        <v>0</v>
      </c>
      <c r="EO100" s="309">
        <f t="shared" si="157"/>
        <v>0</v>
      </c>
      <c r="EP100" s="284">
        <f t="shared" si="158"/>
        <v>0</v>
      </c>
      <c r="EQ100" s="284">
        <f t="shared" si="158"/>
        <v>0</v>
      </c>
      <c r="ER100" s="284">
        <f t="shared" si="158"/>
        <v>0</v>
      </c>
      <c r="ES100" s="284">
        <f t="shared" si="158"/>
        <v>0</v>
      </c>
      <c r="ET100" s="284">
        <f t="shared" si="158"/>
        <v>0</v>
      </c>
      <c r="EU100" s="284">
        <f t="shared" si="158"/>
        <v>0</v>
      </c>
      <c r="EV100" s="284">
        <f t="shared" si="158"/>
        <v>0</v>
      </c>
      <c r="EW100" s="284">
        <f t="shared" si="158"/>
        <v>0</v>
      </c>
      <c r="EX100" s="284">
        <f t="shared" si="158"/>
        <v>0</v>
      </c>
      <c r="EY100" s="284">
        <f t="shared" si="158"/>
        <v>0</v>
      </c>
      <c r="EZ100" s="383">
        <f t="shared" si="158"/>
        <v>0</v>
      </c>
    </row>
    <row r="101" spans="3:156" s="246" customFormat="1" ht="17.5" outlineLevel="1">
      <c r="C101" s="224"/>
      <c r="D101" s="256"/>
      <c r="E101" s="289">
        <f t="shared" ca="1" si="137"/>
        <v>7</v>
      </c>
      <c r="F101" s="844" t="s">
        <v>504</v>
      </c>
      <c r="G101" s="977">
        <f t="shared" si="159"/>
        <v>120000</v>
      </c>
      <c r="H101" s="996">
        <v>120000</v>
      </c>
      <c r="I101" s="286" t="s">
        <v>413</v>
      </c>
      <c r="J101" s="306">
        <f t="shared" si="138"/>
        <v>1</v>
      </c>
      <c r="K101" s="949">
        <f t="shared" si="139"/>
        <v>96.660562344182566</v>
      </c>
      <c r="L101" s="956">
        <f t="shared" si="76"/>
        <v>0.15834832144181424</v>
      </c>
      <c r="M101" s="956">
        <f t="shared" si="77"/>
        <v>0.27990623141247684</v>
      </c>
      <c r="N101" s="285">
        <f t="shared" si="140"/>
        <v>46753</v>
      </c>
      <c r="O101" s="307">
        <f t="shared" si="141"/>
        <v>1</v>
      </c>
      <c r="P101" s="307">
        <v>1</v>
      </c>
      <c r="Q101" s="306">
        <f t="shared" si="160"/>
        <v>1</v>
      </c>
      <c r="R101" s="286" t="s">
        <v>499</v>
      </c>
      <c r="S101" s="845"/>
      <c r="T101" s="256"/>
      <c r="U101" s="380">
        <f t="shared" si="142"/>
        <v>1</v>
      </c>
      <c r="V101" s="302" t="str">
        <f t="shared" si="143"/>
        <v>Curve-Front</v>
      </c>
      <c r="W101" s="302">
        <f t="shared" si="144"/>
        <v>0</v>
      </c>
      <c r="X101" s="302">
        <f t="shared" si="145"/>
        <v>1</v>
      </c>
      <c r="Y101" s="381">
        <f t="shared" si="146"/>
        <v>1.0000000000000002</v>
      </c>
      <c r="Z101" s="302">
        <f t="shared" si="161"/>
        <v>1</v>
      </c>
      <c r="AA101" s="302">
        <f t="shared" si="162"/>
        <v>2.5</v>
      </c>
      <c r="AB101" s="302">
        <f t="shared" si="163"/>
        <v>0.25</v>
      </c>
      <c r="AC101" s="302">
        <f t="shared" si="164"/>
        <v>1.5</v>
      </c>
      <c r="AD101" s="302">
        <f t="shared" si="165"/>
        <v>1</v>
      </c>
      <c r="AE101" s="302">
        <f t="shared" si="166"/>
        <v>1.7142857142857142</v>
      </c>
      <c r="AF101" s="302">
        <f t="shared" si="167"/>
        <v>0.5714285714285714</v>
      </c>
      <c r="AG101" s="302">
        <f t="shared" si="168"/>
        <v>-0.5714285714285714</v>
      </c>
      <c r="AH101" s="382">
        <f t="shared" si="169"/>
        <v>1.7142857142857144</v>
      </c>
      <c r="AI101" s="260"/>
      <c r="AJ101" s="284">
        <f t="shared" si="147"/>
        <v>0</v>
      </c>
      <c r="AK101" s="309">
        <f t="shared" si="147"/>
        <v>120000.00000000003</v>
      </c>
      <c r="AL101" s="284">
        <f t="shared" si="147"/>
        <v>0</v>
      </c>
      <c r="AM101" s="284">
        <f t="shared" si="147"/>
        <v>0</v>
      </c>
      <c r="AN101" s="284">
        <f t="shared" si="147"/>
        <v>0</v>
      </c>
      <c r="AO101" s="284">
        <f t="shared" si="147"/>
        <v>0</v>
      </c>
      <c r="AP101" s="284">
        <f t="shared" si="147"/>
        <v>0</v>
      </c>
      <c r="AQ101" s="284">
        <f t="shared" si="147"/>
        <v>0</v>
      </c>
      <c r="AR101" s="284">
        <f t="shared" si="147"/>
        <v>0</v>
      </c>
      <c r="AS101" s="284">
        <f t="shared" si="147"/>
        <v>0</v>
      </c>
      <c r="AT101" s="284">
        <f t="shared" si="148"/>
        <v>0</v>
      </c>
      <c r="AU101" s="284">
        <f t="shared" si="148"/>
        <v>0</v>
      </c>
      <c r="AV101" s="383">
        <f t="shared" si="148"/>
        <v>0</v>
      </c>
      <c r="AW101" s="309">
        <f t="shared" si="148"/>
        <v>0</v>
      </c>
      <c r="AX101" s="284">
        <f t="shared" si="148"/>
        <v>0</v>
      </c>
      <c r="AY101" s="284">
        <f t="shared" si="148"/>
        <v>0</v>
      </c>
      <c r="AZ101" s="284">
        <f t="shared" si="148"/>
        <v>0</v>
      </c>
      <c r="BA101" s="284">
        <f t="shared" si="148"/>
        <v>0</v>
      </c>
      <c r="BB101" s="284">
        <f t="shared" si="148"/>
        <v>0</v>
      </c>
      <c r="BC101" s="284">
        <f t="shared" si="148"/>
        <v>0</v>
      </c>
      <c r="BD101" s="284">
        <f t="shared" si="149"/>
        <v>0</v>
      </c>
      <c r="BE101" s="284">
        <f t="shared" si="149"/>
        <v>0</v>
      </c>
      <c r="BF101" s="284">
        <f t="shared" si="149"/>
        <v>0</v>
      </c>
      <c r="BG101" s="284">
        <f t="shared" si="149"/>
        <v>0</v>
      </c>
      <c r="BH101" s="383">
        <f t="shared" si="149"/>
        <v>0</v>
      </c>
      <c r="BI101" s="309">
        <f t="shared" si="149"/>
        <v>0</v>
      </c>
      <c r="BJ101" s="284">
        <f t="shared" si="149"/>
        <v>0</v>
      </c>
      <c r="BK101" s="284">
        <f t="shared" si="149"/>
        <v>0</v>
      </c>
      <c r="BL101" s="284">
        <f t="shared" si="149"/>
        <v>0</v>
      </c>
      <c r="BM101" s="284">
        <f t="shared" si="149"/>
        <v>0</v>
      </c>
      <c r="BN101" s="284">
        <f t="shared" si="150"/>
        <v>0</v>
      </c>
      <c r="BO101" s="284">
        <f t="shared" si="150"/>
        <v>0</v>
      </c>
      <c r="BP101" s="284">
        <f t="shared" si="150"/>
        <v>0</v>
      </c>
      <c r="BQ101" s="284">
        <f t="shared" si="150"/>
        <v>0</v>
      </c>
      <c r="BR101" s="284">
        <f t="shared" si="150"/>
        <v>0</v>
      </c>
      <c r="BS101" s="284">
        <f t="shared" si="150"/>
        <v>0</v>
      </c>
      <c r="BT101" s="383">
        <f t="shared" si="150"/>
        <v>0</v>
      </c>
      <c r="BU101" s="309">
        <f t="shared" si="150"/>
        <v>0</v>
      </c>
      <c r="BV101" s="284">
        <f t="shared" si="150"/>
        <v>0</v>
      </c>
      <c r="BW101" s="284">
        <f t="shared" si="150"/>
        <v>0</v>
      </c>
      <c r="BX101" s="284">
        <f t="shared" si="151"/>
        <v>0</v>
      </c>
      <c r="BY101" s="284">
        <f t="shared" si="151"/>
        <v>0</v>
      </c>
      <c r="BZ101" s="284">
        <f t="shared" si="151"/>
        <v>0</v>
      </c>
      <c r="CA101" s="284">
        <f t="shared" si="151"/>
        <v>0</v>
      </c>
      <c r="CB101" s="284">
        <f t="shared" si="151"/>
        <v>0</v>
      </c>
      <c r="CC101" s="284">
        <f t="shared" si="151"/>
        <v>0</v>
      </c>
      <c r="CD101" s="284">
        <f t="shared" si="151"/>
        <v>0</v>
      </c>
      <c r="CE101" s="284">
        <f t="shared" si="151"/>
        <v>0</v>
      </c>
      <c r="CF101" s="383">
        <f t="shared" si="151"/>
        <v>0</v>
      </c>
      <c r="CG101" s="309">
        <f t="shared" si="151"/>
        <v>0</v>
      </c>
      <c r="CH101" s="284">
        <f t="shared" si="152"/>
        <v>0</v>
      </c>
      <c r="CI101" s="284">
        <f t="shared" si="152"/>
        <v>0</v>
      </c>
      <c r="CJ101" s="284">
        <f t="shared" si="152"/>
        <v>0</v>
      </c>
      <c r="CK101" s="284">
        <f t="shared" si="152"/>
        <v>0</v>
      </c>
      <c r="CL101" s="284">
        <f t="shared" si="152"/>
        <v>0</v>
      </c>
      <c r="CM101" s="284">
        <f t="shared" si="152"/>
        <v>0</v>
      </c>
      <c r="CN101" s="284">
        <f t="shared" si="152"/>
        <v>0</v>
      </c>
      <c r="CO101" s="284">
        <f t="shared" si="152"/>
        <v>0</v>
      </c>
      <c r="CP101" s="284">
        <f t="shared" si="152"/>
        <v>0</v>
      </c>
      <c r="CQ101" s="284">
        <f t="shared" si="152"/>
        <v>0</v>
      </c>
      <c r="CR101" s="383">
        <f t="shared" si="153"/>
        <v>0</v>
      </c>
      <c r="CS101" s="309">
        <f t="shared" si="153"/>
        <v>0</v>
      </c>
      <c r="CT101" s="284">
        <f t="shared" si="153"/>
        <v>0</v>
      </c>
      <c r="CU101" s="284">
        <f t="shared" si="153"/>
        <v>0</v>
      </c>
      <c r="CV101" s="284">
        <f t="shared" si="153"/>
        <v>0</v>
      </c>
      <c r="CW101" s="284">
        <f t="shared" si="153"/>
        <v>0</v>
      </c>
      <c r="CX101" s="284">
        <f t="shared" si="153"/>
        <v>0</v>
      </c>
      <c r="CY101" s="284">
        <f t="shared" si="153"/>
        <v>0</v>
      </c>
      <c r="CZ101" s="284">
        <f t="shared" si="153"/>
        <v>0</v>
      </c>
      <c r="DA101" s="284">
        <f t="shared" si="153"/>
        <v>0</v>
      </c>
      <c r="DB101" s="284">
        <f t="shared" si="154"/>
        <v>0</v>
      </c>
      <c r="DC101" s="284">
        <f t="shared" si="154"/>
        <v>0</v>
      </c>
      <c r="DD101" s="383">
        <f t="shared" si="154"/>
        <v>0</v>
      </c>
      <c r="DE101" s="309">
        <f t="shared" si="154"/>
        <v>0</v>
      </c>
      <c r="DF101" s="284">
        <f t="shared" si="154"/>
        <v>0</v>
      </c>
      <c r="DG101" s="284">
        <f t="shared" si="154"/>
        <v>0</v>
      </c>
      <c r="DH101" s="284">
        <f t="shared" si="154"/>
        <v>0</v>
      </c>
      <c r="DI101" s="284">
        <f t="shared" si="154"/>
        <v>0</v>
      </c>
      <c r="DJ101" s="284">
        <f t="shared" si="154"/>
        <v>0</v>
      </c>
      <c r="DK101" s="284">
        <f t="shared" si="154"/>
        <v>0</v>
      </c>
      <c r="DL101" s="284">
        <f t="shared" si="155"/>
        <v>0</v>
      </c>
      <c r="DM101" s="284">
        <f t="shared" si="155"/>
        <v>0</v>
      </c>
      <c r="DN101" s="284">
        <f t="shared" si="155"/>
        <v>0</v>
      </c>
      <c r="DO101" s="284">
        <f t="shared" si="155"/>
        <v>0</v>
      </c>
      <c r="DP101" s="383">
        <f t="shared" si="155"/>
        <v>0</v>
      </c>
      <c r="DQ101" s="309">
        <f t="shared" si="155"/>
        <v>0</v>
      </c>
      <c r="DR101" s="284">
        <f t="shared" si="155"/>
        <v>0</v>
      </c>
      <c r="DS101" s="284">
        <f t="shared" si="155"/>
        <v>0</v>
      </c>
      <c r="DT101" s="284">
        <f t="shared" si="155"/>
        <v>0</v>
      </c>
      <c r="DU101" s="284">
        <f t="shared" si="155"/>
        <v>0</v>
      </c>
      <c r="DV101" s="284">
        <f t="shared" si="156"/>
        <v>0</v>
      </c>
      <c r="DW101" s="284">
        <f t="shared" si="156"/>
        <v>0</v>
      </c>
      <c r="DX101" s="284">
        <f t="shared" si="156"/>
        <v>0</v>
      </c>
      <c r="DY101" s="284">
        <f t="shared" si="156"/>
        <v>0</v>
      </c>
      <c r="DZ101" s="284">
        <f t="shared" si="156"/>
        <v>0</v>
      </c>
      <c r="EA101" s="284">
        <f t="shared" si="156"/>
        <v>0</v>
      </c>
      <c r="EB101" s="383">
        <f t="shared" si="156"/>
        <v>0</v>
      </c>
      <c r="EC101" s="309">
        <f t="shared" si="156"/>
        <v>0</v>
      </c>
      <c r="ED101" s="284">
        <f t="shared" si="156"/>
        <v>0</v>
      </c>
      <c r="EE101" s="284">
        <f t="shared" si="156"/>
        <v>0</v>
      </c>
      <c r="EF101" s="284">
        <f t="shared" si="157"/>
        <v>0</v>
      </c>
      <c r="EG101" s="284">
        <f t="shared" si="157"/>
        <v>0</v>
      </c>
      <c r="EH101" s="284">
        <f t="shared" si="157"/>
        <v>0</v>
      </c>
      <c r="EI101" s="284">
        <f t="shared" si="157"/>
        <v>0</v>
      </c>
      <c r="EJ101" s="284">
        <f t="shared" si="157"/>
        <v>0</v>
      </c>
      <c r="EK101" s="284">
        <f t="shared" si="157"/>
        <v>0</v>
      </c>
      <c r="EL101" s="284">
        <f t="shared" si="157"/>
        <v>0</v>
      </c>
      <c r="EM101" s="284">
        <f t="shared" si="157"/>
        <v>0</v>
      </c>
      <c r="EN101" s="383">
        <f t="shared" si="157"/>
        <v>0</v>
      </c>
      <c r="EO101" s="309">
        <f t="shared" si="157"/>
        <v>0</v>
      </c>
      <c r="EP101" s="284">
        <f t="shared" si="158"/>
        <v>0</v>
      </c>
      <c r="EQ101" s="284">
        <f t="shared" si="158"/>
        <v>0</v>
      </c>
      <c r="ER101" s="284">
        <f t="shared" si="158"/>
        <v>0</v>
      </c>
      <c r="ES101" s="284">
        <f t="shared" si="158"/>
        <v>0</v>
      </c>
      <c r="ET101" s="284">
        <f t="shared" si="158"/>
        <v>0</v>
      </c>
      <c r="EU101" s="284">
        <f t="shared" si="158"/>
        <v>0</v>
      </c>
      <c r="EV101" s="284">
        <f t="shared" si="158"/>
        <v>0</v>
      </c>
      <c r="EW101" s="284">
        <f t="shared" si="158"/>
        <v>0</v>
      </c>
      <c r="EX101" s="284">
        <f t="shared" si="158"/>
        <v>0</v>
      </c>
      <c r="EY101" s="284">
        <f t="shared" si="158"/>
        <v>0</v>
      </c>
      <c r="EZ101" s="383">
        <f t="shared" si="158"/>
        <v>0</v>
      </c>
    </row>
    <row r="102" spans="3:156" s="246" customFormat="1" ht="17.5" outlineLevel="1">
      <c r="C102" s="224"/>
      <c r="D102" s="256"/>
      <c r="E102" s="289">
        <f t="shared" ca="1" si="137"/>
        <v>8</v>
      </c>
      <c r="F102" s="844" t="s">
        <v>505</v>
      </c>
      <c r="G102" s="977">
        <f t="shared" si="159"/>
        <v>12500</v>
      </c>
      <c r="H102" s="996">
        <v>12500</v>
      </c>
      <c r="I102" s="286" t="s">
        <v>413</v>
      </c>
      <c r="J102" s="306">
        <f t="shared" si="138"/>
        <v>1</v>
      </c>
      <c r="K102" s="949">
        <f t="shared" si="139"/>
        <v>10.068808577519016</v>
      </c>
      <c r="L102" s="956">
        <f t="shared" ref="L102:L141" si="170">+$G102/$H$15</f>
        <v>1.6494616816855653E-2</v>
      </c>
      <c r="M102" s="956">
        <f t="shared" ref="M102:M141" si="171">+$G102/$H$16</f>
        <v>2.9156899105466337E-2</v>
      </c>
      <c r="N102" s="285">
        <f t="shared" si="140"/>
        <v>46753</v>
      </c>
      <c r="O102" s="307">
        <f t="shared" si="141"/>
        <v>1</v>
      </c>
      <c r="P102" s="307">
        <v>1</v>
      </c>
      <c r="Q102" s="306">
        <f t="shared" si="160"/>
        <v>1</v>
      </c>
      <c r="R102" s="286" t="s">
        <v>499</v>
      </c>
      <c r="S102" s="845"/>
      <c r="T102" s="256"/>
      <c r="U102" s="380">
        <f t="shared" si="142"/>
        <v>1</v>
      </c>
      <c r="V102" s="302" t="str">
        <f t="shared" si="143"/>
        <v>Curve-Front</v>
      </c>
      <c r="W102" s="302">
        <f t="shared" si="144"/>
        <v>0</v>
      </c>
      <c r="X102" s="302">
        <f t="shared" si="145"/>
        <v>1</v>
      </c>
      <c r="Y102" s="381">
        <f t="shared" si="146"/>
        <v>1.0000000000000002</v>
      </c>
      <c r="Z102" s="302">
        <f t="shared" si="161"/>
        <v>1</v>
      </c>
      <c r="AA102" s="302">
        <f t="shared" si="162"/>
        <v>2.5</v>
      </c>
      <c r="AB102" s="302">
        <f t="shared" si="163"/>
        <v>0.25</v>
      </c>
      <c r="AC102" s="302">
        <f t="shared" si="164"/>
        <v>1.5</v>
      </c>
      <c r="AD102" s="302">
        <f t="shared" si="165"/>
        <v>1</v>
      </c>
      <c r="AE102" s="302">
        <f t="shared" si="166"/>
        <v>1.7142857142857142</v>
      </c>
      <c r="AF102" s="302">
        <f t="shared" si="167"/>
        <v>0.5714285714285714</v>
      </c>
      <c r="AG102" s="302">
        <f t="shared" si="168"/>
        <v>-0.5714285714285714</v>
      </c>
      <c r="AH102" s="382">
        <f t="shared" si="169"/>
        <v>1.7142857142857144</v>
      </c>
      <c r="AI102" s="260"/>
      <c r="AJ102" s="284">
        <f t="shared" si="147"/>
        <v>0</v>
      </c>
      <c r="AK102" s="309">
        <f t="shared" si="147"/>
        <v>12500.000000000004</v>
      </c>
      <c r="AL102" s="284">
        <f t="shared" si="147"/>
        <v>0</v>
      </c>
      <c r="AM102" s="284">
        <f t="shared" si="147"/>
        <v>0</v>
      </c>
      <c r="AN102" s="284">
        <f t="shared" si="147"/>
        <v>0</v>
      </c>
      <c r="AO102" s="284">
        <f t="shared" si="147"/>
        <v>0</v>
      </c>
      <c r="AP102" s="284">
        <f t="shared" si="147"/>
        <v>0</v>
      </c>
      <c r="AQ102" s="284">
        <f t="shared" si="147"/>
        <v>0</v>
      </c>
      <c r="AR102" s="284">
        <f t="shared" si="147"/>
        <v>0</v>
      </c>
      <c r="AS102" s="284">
        <f t="shared" si="147"/>
        <v>0</v>
      </c>
      <c r="AT102" s="284">
        <f t="shared" si="148"/>
        <v>0</v>
      </c>
      <c r="AU102" s="284">
        <f t="shared" si="148"/>
        <v>0</v>
      </c>
      <c r="AV102" s="383">
        <f t="shared" si="148"/>
        <v>0</v>
      </c>
      <c r="AW102" s="309">
        <f t="shared" si="148"/>
        <v>0</v>
      </c>
      <c r="AX102" s="284">
        <f t="shared" si="148"/>
        <v>0</v>
      </c>
      <c r="AY102" s="284">
        <f t="shared" si="148"/>
        <v>0</v>
      </c>
      <c r="AZ102" s="284">
        <f t="shared" si="148"/>
        <v>0</v>
      </c>
      <c r="BA102" s="284">
        <f t="shared" si="148"/>
        <v>0</v>
      </c>
      <c r="BB102" s="284">
        <f t="shared" si="148"/>
        <v>0</v>
      </c>
      <c r="BC102" s="284">
        <f t="shared" si="148"/>
        <v>0</v>
      </c>
      <c r="BD102" s="284">
        <f t="shared" si="149"/>
        <v>0</v>
      </c>
      <c r="BE102" s="284">
        <f t="shared" si="149"/>
        <v>0</v>
      </c>
      <c r="BF102" s="284">
        <f t="shared" si="149"/>
        <v>0</v>
      </c>
      <c r="BG102" s="284">
        <f t="shared" si="149"/>
        <v>0</v>
      </c>
      <c r="BH102" s="383">
        <f t="shared" si="149"/>
        <v>0</v>
      </c>
      <c r="BI102" s="309">
        <f t="shared" si="149"/>
        <v>0</v>
      </c>
      <c r="BJ102" s="284">
        <f t="shared" si="149"/>
        <v>0</v>
      </c>
      <c r="BK102" s="284">
        <f t="shared" si="149"/>
        <v>0</v>
      </c>
      <c r="BL102" s="284">
        <f t="shared" si="149"/>
        <v>0</v>
      </c>
      <c r="BM102" s="284">
        <f t="shared" si="149"/>
        <v>0</v>
      </c>
      <c r="BN102" s="284">
        <f t="shared" si="150"/>
        <v>0</v>
      </c>
      <c r="BO102" s="284">
        <f t="shared" si="150"/>
        <v>0</v>
      </c>
      <c r="BP102" s="284">
        <f t="shared" si="150"/>
        <v>0</v>
      </c>
      <c r="BQ102" s="284">
        <f t="shared" si="150"/>
        <v>0</v>
      </c>
      <c r="BR102" s="284">
        <f t="shared" si="150"/>
        <v>0</v>
      </c>
      <c r="BS102" s="284">
        <f t="shared" si="150"/>
        <v>0</v>
      </c>
      <c r="BT102" s="383">
        <f t="shared" si="150"/>
        <v>0</v>
      </c>
      <c r="BU102" s="309">
        <f t="shared" si="150"/>
        <v>0</v>
      </c>
      <c r="BV102" s="284">
        <f t="shared" si="150"/>
        <v>0</v>
      </c>
      <c r="BW102" s="284">
        <f t="shared" si="150"/>
        <v>0</v>
      </c>
      <c r="BX102" s="284">
        <f t="shared" si="151"/>
        <v>0</v>
      </c>
      <c r="BY102" s="284">
        <f t="shared" si="151"/>
        <v>0</v>
      </c>
      <c r="BZ102" s="284">
        <f t="shared" si="151"/>
        <v>0</v>
      </c>
      <c r="CA102" s="284">
        <f t="shared" si="151"/>
        <v>0</v>
      </c>
      <c r="CB102" s="284">
        <f t="shared" si="151"/>
        <v>0</v>
      </c>
      <c r="CC102" s="284">
        <f t="shared" si="151"/>
        <v>0</v>
      </c>
      <c r="CD102" s="284">
        <f t="shared" si="151"/>
        <v>0</v>
      </c>
      <c r="CE102" s="284">
        <f t="shared" si="151"/>
        <v>0</v>
      </c>
      <c r="CF102" s="383">
        <f t="shared" si="151"/>
        <v>0</v>
      </c>
      <c r="CG102" s="309">
        <f t="shared" si="151"/>
        <v>0</v>
      </c>
      <c r="CH102" s="284">
        <f t="shared" si="152"/>
        <v>0</v>
      </c>
      <c r="CI102" s="284">
        <f t="shared" si="152"/>
        <v>0</v>
      </c>
      <c r="CJ102" s="284">
        <f t="shared" si="152"/>
        <v>0</v>
      </c>
      <c r="CK102" s="284">
        <f t="shared" si="152"/>
        <v>0</v>
      </c>
      <c r="CL102" s="284">
        <f t="shared" si="152"/>
        <v>0</v>
      </c>
      <c r="CM102" s="284">
        <f t="shared" si="152"/>
        <v>0</v>
      </c>
      <c r="CN102" s="284">
        <f t="shared" si="152"/>
        <v>0</v>
      </c>
      <c r="CO102" s="284">
        <f t="shared" si="152"/>
        <v>0</v>
      </c>
      <c r="CP102" s="284">
        <f t="shared" si="152"/>
        <v>0</v>
      </c>
      <c r="CQ102" s="284">
        <f t="shared" si="152"/>
        <v>0</v>
      </c>
      <c r="CR102" s="383">
        <f t="shared" si="153"/>
        <v>0</v>
      </c>
      <c r="CS102" s="309">
        <f t="shared" si="153"/>
        <v>0</v>
      </c>
      <c r="CT102" s="284">
        <f t="shared" si="153"/>
        <v>0</v>
      </c>
      <c r="CU102" s="284">
        <f t="shared" si="153"/>
        <v>0</v>
      </c>
      <c r="CV102" s="284">
        <f t="shared" si="153"/>
        <v>0</v>
      </c>
      <c r="CW102" s="284">
        <f t="shared" si="153"/>
        <v>0</v>
      </c>
      <c r="CX102" s="284">
        <f t="shared" si="153"/>
        <v>0</v>
      </c>
      <c r="CY102" s="284">
        <f t="shared" si="153"/>
        <v>0</v>
      </c>
      <c r="CZ102" s="284">
        <f t="shared" si="153"/>
        <v>0</v>
      </c>
      <c r="DA102" s="284">
        <f t="shared" si="153"/>
        <v>0</v>
      </c>
      <c r="DB102" s="284">
        <f t="shared" si="154"/>
        <v>0</v>
      </c>
      <c r="DC102" s="284">
        <f t="shared" si="154"/>
        <v>0</v>
      </c>
      <c r="DD102" s="383">
        <f t="shared" si="154"/>
        <v>0</v>
      </c>
      <c r="DE102" s="309">
        <f t="shared" si="154"/>
        <v>0</v>
      </c>
      <c r="DF102" s="284">
        <f t="shared" si="154"/>
        <v>0</v>
      </c>
      <c r="DG102" s="284">
        <f t="shared" si="154"/>
        <v>0</v>
      </c>
      <c r="DH102" s="284">
        <f t="shared" si="154"/>
        <v>0</v>
      </c>
      <c r="DI102" s="284">
        <f t="shared" si="154"/>
        <v>0</v>
      </c>
      <c r="DJ102" s="284">
        <f t="shared" si="154"/>
        <v>0</v>
      </c>
      <c r="DK102" s="284">
        <f t="shared" si="154"/>
        <v>0</v>
      </c>
      <c r="DL102" s="284">
        <f t="shared" si="155"/>
        <v>0</v>
      </c>
      <c r="DM102" s="284">
        <f t="shared" si="155"/>
        <v>0</v>
      </c>
      <c r="DN102" s="284">
        <f t="shared" si="155"/>
        <v>0</v>
      </c>
      <c r="DO102" s="284">
        <f t="shared" si="155"/>
        <v>0</v>
      </c>
      <c r="DP102" s="383">
        <f t="shared" si="155"/>
        <v>0</v>
      </c>
      <c r="DQ102" s="309">
        <f t="shared" si="155"/>
        <v>0</v>
      </c>
      <c r="DR102" s="284">
        <f t="shared" si="155"/>
        <v>0</v>
      </c>
      <c r="DS102" s="284">
        <f t="shared" si="155"/>
        <v>0</v>
      </c>
      <c r="DT102" s="284">
        <f t="shared" si="155"/>
        <v>0</v>
      </c>
      <c r="DU102" s="284">
        <f t="shared" si="155"/>
        <v>0</v>
      </c>
      <c r="DV102" s="284">
        <f t="shared" si="156"/>
        <v>0</v>
      </c>
      <c r="DW102" s="284">
        <f t="shared" si="156"/>
        <v>0</v>
      </c>
      <c r="DX102" s="284">
        <f t="shared" si="156"/>
        <v>0</v>
      </c>
      <c r="DY102" s="284">
        <f t="shared" si="156"/>
        <v>0</v>
      </c>
      <c r="DZ102" s="284">
        <f t="shared" si="156"/>
        <v>0</v>
      </c>
      <c r="EA102" s="284">
        <f t="shared" si="156"/>
        <v>0</v>
      </c>
      <c r="EB102" s="383">
        <f t="shared" si="156"/>
        <v>0</v>
      </c>
      <c r="EC102" s="309">
        <f t="shared" si="156"/>
        <v>0</v>
      </c>
      <c r="ED102" s="284">
        <f t="shared" si="156"/>
        <v>0</v>
      </c>
      <c r="EE102" s="284">
        <f t="shared" si="156"/>
        <v>0</v>
      </c>
      <c r="EF102" s="284">
        <f t="shared" si="157"/>
        <v>0</v>
      </c>
      <c r="EG102" s="284">
        <f t="shared" si="157"/>
        <v>0</v>
      </c>
      <c r="EH102" s="284">
        <f t="shared" si="157"/>
        <v>0</v>
      </c>
      <c r="EI102" s="284">
        <f t="shared" si="157"/>
        <v>0</v>
      </c>
      <c r="EJ102" s="284">
        <f t="shared" si="157"/>
        <v>0</v>
      </c>
      <c r="EK102" s="284">
        <f t="shared" si="157"/>
        <v>0</v>
      </c>
      <c r="EL102" s="284">
        <f t="shared" si="157"/>
        <v>0</v>
      </c>
      <c r="EM102" s="284">
        <f t="shared" si="157"/>
        <v>0</v>
      </c>
      <c r="EN102" s="383">
        <f t="shared" si="157"/>
        <v>0</v>
      </c>
      <c r="EO102" s="309">
        <f t="shared" si="157"/>
        <v>0</v>
      </c>
      <c r="EP102" s="284">
        <f t="shared" si="158"/>
        <v>0</v>
      </c>
      <c r="EQ102" s="284">
        <f t="shared" si="158"/>
        <v>0</v>
      </c>
      <c r="ER102" s="284">
        <f t="shared" si="158"/>
        <v>0</v>
      </c>
      <c r="ES102" s="284">
        <f t="shared" si="158"/>
        <v>0</v>
      </c>
      <c r="ET102" s="284">
        <f t="shared" si="158"/>
        <v>0</v>
      </c>
      <c r="EU102" s="284">
        <f t="shared" si="158"/>
        <v>0</v>
      </c>
      <c r="EV102" s="284">
        <f t="shared" si="158"/>
        <v>0</v>
      </c>
      <c r="EW102" s="284">
        <f t="shared" si="158"/>
        <v>0</v>
      </c>
      <c r="EX102" s="284">
        <f t="shared" si="158"/>
        <v>0</v>
      </c>
      <c r="EY102" s="284">
        <f t="shared" si="158"/>
        <v>0</v>
      </c>
      <c r="EZ102" s="383">
        <f t="shared" si="158"/>
        <v>0</v>
      </c>
    </row>
    <row r="103" spans="3:156" s="246" customFormat="1" ht="17.5" outlineLevel="1">
      <c r="C103" s="224"/>
      <c r="D103" s="256"/>
      <c r="E103" s="289">
        <f t="shared" ca="1" si="137"/>
        <v>9</v>
      </c>
      <c r="F103" s="844" t="s">
        <v>506</v>
      </c>
      <c r="G103" s="977">
        <f t="shared" si="159"/>
        <v>5600</v>
      </c>
      <c r="H103" s="996">
        <v>5600</v>
      </c>
      <c r="I103" s="286" t="s">
        <v>413</v>
      </c>
      <c r="J103" s="306">
        <f t="shared" si="138"/>
        <v>1</v>
      </c>
      <c r="K103" s="949">
        <f t="shared" si="139"/>
        <v>4.5108262427285197</v>
      </c>
      <c r="L103" s="956">
        <f t="shared" si="170"/>
        <v>7.3895883339513318E-3</v>
      </c>
      <c r="M103" s="956">
        <f t="shared" si="171"/>
        <v>1.3062290799248918E-2</v>
      </c>
      <c r="N103" s="285">
        <f t="shared" si="140"/>
        <v>46753</v>
      </c>
      <c r="O103" s="307">
        <f t="shared" si="141"/>
        <v>1</v>
      </c>
      <c r="P103" s="307">
        <v>1</v>
      </c>
      <c r="Q103" s="306">
        <f t="shared" si="160"/>
        <v>1</v>
      </c>
      <c r="R103" s="286" t="s">
        <v>499</v>
      </c>
      <c r="S103" s="845"/>
      <c r="T103" s="256"/>
      <c r="U103" s="380">
        <f t="shared" si="142"/>
        <v>1</v>
      </c>
      <c r="V103" s="302" t="str">
        <f t="shared" si="143"/>
        <v>Curve-Front</v>
      </c>
      <c r="W103" s="302">
        <f t="shared" si="144"/>
        <v>0</v>
      </c>
      <c r="X103" s="302">
        <f t="shared" si="145"/>
        <v>1</v>
      </c>
      <c r="Y103" s="381">
        <f t="shared" si="146"/>
        <v>1.0000000000000002</v>
      </c>
      <c r="Z103" s="302">
        <f t="shared" si="161"/>
        <v>1</v>
      </c>
      <c r="AA103" s="302">
        <f t="shared" si="162"/>
        <v>2.5</v>
      </c>
      <c r="AB103" s="302">
        <f t="shared" si="163"/>
        <v>0.25</v>
      </c>
      <c r="AC103" s="302">
        <f t="shared" si="164"/>
        <v>1.5</v>
      </c>
      <c r="AD103" s="302">
        <f t="shared" si="165"/>
        <v>1</v>
      </c>
      <c r="AE103" s="302">
        <f t="shared" si="166"/>
        <v>1.7142857142857142</v>
      </c>
      <c r="AF103" s="302">
        <f t="shared" si="167"/>
        <v>0.5714285714285714</v>
      </c>
      <c r="AG103" s="302">
        <f t="shared" si="168"/>
        <v>-0.5714285714285714</v>
      </c>
      <c r="AH103" s="382">
        <f t="shared" si="169"/>
        <v>1.7142857142857144</v>
      </c>
      <c r="AI103" s="260"/>
      <c r="AJ103" s="284">
        <f t="shared" si="147"/>
        <v>0</v>
      </c>
      <c r="AK103" s="309">
        <f t="shared" si="147"/>
        <v>5600.0000000000009</v>
      </c>
      <c r="AL103" s="284">
        <f t="shared" si="147"/>
        <v>0</v>
      </c>
      <c r="AM103" s="284">
        <f t="shared" si="147"/>
        <v>0</v>
      </c>
      <c r="AN103" s="284">
        <f t="shared" si="147"/>
        <v>0</v>
      </c>
      <c r="AO103" s="284">
        <f t="shared" si="147"/>
        <v>0</v>
      </c>
      <c r="AP103" s="284">
        <f t="shared" si="147"/>
        <v>0</v>
      </c>
      <c r="AQ103" s="284">
        <f t="shared" si="147"/>
        <v>0</v>
      </c>
      <c r="AR103" s="284">
        <f t="shared" si="147"/>
        <v>0</v>
      </c>
      <c r="AS103" s="284">
        <f t="shared" si="147"/>
        <v>0</v>
      </c>
      <c r="AT103" s="284">
        <f t="shared" si="148"/>
        <v>0</v>
      </c>
      <c r="AU103" s="284">
        <f t="shared" si="148"/>
        <v>0</v>
      </c>
      <c r="AV103" s="383">
        <f t="shared" si="148"/>
        <v>0</v>
      </c>
      <c r="AW103" s="309">
        <f t="shared" si="148"/>
        <v>0</v>
      </c>
      <c r="AX103" s="284">
        <f t="shared" si="148"/>
        <v>0</v>
      </c>
      <c r="AY103" s="284">
        <f t="shared" si="148"/>
        <v>0</v>
      </c>
      <c r="AZ103" s="284">
        <f t="shared" si="148"/>
        <v>0</v>
      </c>
      <c r="BA103" s="284">
        <f t="shared" si="148"/>
        <v>0</v>
      </c>
      <c r="BB103" s="284">
        <f t="shared" si="148"/>
        <v>0</v>
      </c>
      <c r="BC103" s="284">
        <f t="shared" si="148"/>
        <v>0</v>
      </c>
      <c r="BD103" s="284">
        <f t="shared" si="149"/>
        <v>0</v>
      </c>
      <c r="BE103" s="284">
        <f t="shared" si="149"/>
        <v>0</v>
      </c>
      <c r="BF103" s="284">
        <f t="shared" si="149"/>
        <v>0</v>
      </c>
      <c r="BG103" s="284">
        <f t="shared" si="149"/>
        <v>0</v>
      </c>
      <c r="BH103" s="383">
        <f t="shared" si="149"/>
        <v>0</v>
      </c>
      <c r="BI103" s="309">
        <f t="shared" si="149"/>
        <v>0</v>
      </c>
      <c r="BJ103" s="284">
        <f t="shared" si="149"/>
        <v>0</v>
      </c>
      <c r="BK103" s="284">
        <f t="shared" si="149"/>
        <v>0</v>
      </c>
      <c r="BL103" s="284">
        <f t="shared" si="149"/>
        <v>0</v>
      </c>
      <c r="BM103" s="284">
        <f t="shared" si="149"/>
        <v>0</v>
      </c>
      <c r="BN103" s="284">
        <f t="shared" si="150"/>
        <v>0</v>
      </c>
      <c r="BO103" s="284">
        <f t="shared" si="150"/>
        <v>0</v>
      </c>
      <c r="BP103" s="284">
        <f t="shared" si="150"/>
        <v>0</v>
      </c>
      <c r="BQ103" s="284">
        <f t="shared" si="150"/>
        <v>0</v>
      </c>
      <c r="BR103" s="284">
        <f t="shared" si="150"/>
        <v>0</v>
      </c>
      <c r="BS103" s="284">
        <f t="shared" si="150"/>
        <v>0</v>
      </c>
      <c r="BT103" s="383">
        <f t="shared" si="150"/>
        <v>0</v>
      </c>
      <c r="BU103" s="309">
        <f t="shared" si="150"/>
        <v>0</v>
      </c>
      <c r="BV103" s="284">
        <f t="shared" si="150"/>
        <v>0</v>
      </c>
      <c r="BW103" s="284">
        <f t="shared" si="150"/>
        <v>0</v>
      </c>
      <c r="BX103" s="284">
        <f t="shared" si="151"/>
        <v>0</v>
      </c>
      <c r="BY103" s="284">
        <f t="shared" si="151"/>
        <v>0</v>
      </c>
      <c r="BZ103" s="284">
        <f t="shared" si="151"/>
        <v>0</v>
      </c>
      <c r="CA103" s="284">
        <f t="shared" si="151"/>
        <v>0</v>
      </c>
      <c r="CB103" s="284">
        <f t="shared" si="151"/>
        <v>0</v>
      </c>
      <c r="CC103" s="284">
        <f t="shared" si="151"/>
        <v>0</v>
      </c>
      <c r="CD103" s="284">
        <f t="shared" si="151"/>
        <v>0</v>
      </c>
      <c r="CE103" s="284">
        <f t="shared" si="151"/>
        <v>0</v>
      </c>
      <c r="CF103" s="383">
        <f t="shared" si="151"/>
        <v>0</v>
      </c>
      <c r="CG103" s="309">
        <f t="shared" si="151"/>
        <v>0</v>
      </c>
      <c r="CH103" s="284">
        <f t="shared" si="152"/>
        <v>0</v>
      </c>
      <c r="CI103" s="284">
        <f t="shared" si="152"/>
        <v>0</v>
      </c>
      <c r="CJ103" s="284">
        <f t="shared" si="152"/>
        <v>0</v>
      </c>
      <c r="CK103" s="284">
        <f t="shared" si="152"/>
        <v>0</v>
      </c>
      <c r="CL103" s="284">
        <f t="shared" si="152"/>
        <v>0</v>
      </c>
      <c r="CM103" s="284">
        <f t="shared" si="152"/>
        <v>0</v>
      </c>
      <c r="CN103" s="284">
        <f t="shared" si="152"/>
        <v>0</v>
      </c>
      <c r="CO103" s="284">
        <f t="shared" si="152"/>
        <v>0</v>
      </c>
      <c r="CP103" s="284">
        <f t="shared" si="152"/>
        <v>0</v>
      </c>
      <c r="CQ103" s="284">
        <f t="shared" si="152"/>
        <v>0</v>
      </c>
      <c r="CR103" s="383">
        <f t="shared" si="153"/>
        <v>0</v>
      </c>
      <c r="CS103" s="309">
        <f t="shared" si="153"/>
        <v>0</v>
      </c>
      <c r="CT103" s="284">
        <f t="shared" si="153"/>
        <v>0</v>
      </c>
      <c r="CU103" s="284">
        <f t="shared" si="153"/>
        <v>0</v>
      </c>
      <c r="CV103" s="284">
        <f t="shared" si="153"/>
        <v>0</v>
      </c>
      <c r="CW103" s="284">
        <f t="shared" si="153"/>
        <v>0</v>
      </c>
      <c r="CX103" s="284">
        <f t="shared" si="153"/>
        <v>0</v>
      </c>
      <c r="CY103" s="284">
        <f t="shared" si="153"/>
        <v>0</v>
      </c>
      <c r="CZ103" s="284">
        <f t="shared" si="153"/>
        <v>0</v>
      </c>
      <c r="DA103" s="284">
        <f t="shared" si="153"/>
        <v>0</v>
      </c>
      <c r="DB103" s="284">
        <f t="shared" si="154"/>
        <v>0</v>
      </c>
      <c r="DC103" s="284">
        <f t="shared" si="154"/>
        <v>0</v>
      </c>
      <c r="DD103" s="383">
        <f t="shared" si="154"/>
        <v>0</v>
      </c>
      <c r="DE103" s="309">
        <f t="shared" si="154"/>
        <v>0</v>
      </c>
      <c r="DF103" s="284">
        <f t="shared" si="154"/>
        <v>0</v>
      </c>
      <c r="DG103" s="284">
        <f t="shared" si="154"/>
        <v>0</v>
      </c>
      <c r="DH103" s="284">
        <f t="shared" si="154"/>
        <v>0</v>
      </c>
      <c r="DI103" s="284">
        <f t="shared" si="154"/>
        <v>0</v>
      </c>
      <c r="DJ103" s="284">
        <f t="shared" si="154"/>
        <v>0</v>
      </c>
      <c r="DK103" s="284">
        <f t="shared" si="154"/>
        <v>0</v>
      </c>
      <c r="DL103" s="284">
        <f t="shared" si="155"/>
        <v>0</v>
      </c>
      <c r="DM103" s="284">
        <f t="shared" si="155"/>
        <v>0</v>
      </c>
      <c r="DN103" s="284">
        <f t="shared" si="155"/>
        <v>0</v>
      </c>
      <c r="DO103" s="284">
        <f t="shared" si="155"/>
        <v>0</v>
      </c>
      <c r="DP103" s="383">
        <f t="shared" si="155"/>
        <v>0</v>
      </c>
      <c r="DQ103" s="309">
        <f t="shared" si="155"/>
        <v>0</v>
      </c>
      <c r="DR103" s="284">
        <f t="shared" si="155"/>
        <v>0</v>
      </c>
      <c r="DS103" s="284">
        <f t="shared" si="155"/>
        <v>0</v>
      </c>
      <c r="DT103" s="284">
        <f t="shared" si="155"/>
        <v>0</v>
      </c>
      <c r="DU103" s="284">
        <f t="shared" si="155"/>
        <v>0</v>
      </c>
      <c r="DV103" s="284">
        <f t="shared" si="156"/>
        <v>0</v>
      </c>
      <c r="DW103" s="284">
        <f t="shared" si="156"/>
        <v>0</v>
      </c>
      <c r="DX103" s="284">
        <f t="shared" si="156"/>
        <v>0</v>
      </c>
      <c r="DY103" s="284">
        <f t="shared" si="156"/>
        <v>0</v>
      </c>
      <c r="DZ103" s="284">
        <f t="shared" si="156"/>
        <v>0</v>
      </c>
      <c r="EA103" s="284">
        <f t="shared" si="156"/>
        <v>0</v>
      </c>
      <c r="EB103" s="383">
        <f t="shared" si="156"/>
        <v>0</v>
      </c>
      <c r="EC103" s="309">
        <f t="shared" si="156"/>
        <v>0</v>
      </c>
      <c r="ED103" s="284">
        <f t="shared" si="156"/>
        <v>0</v>
      </c>
      <c r="EE103" s="284">
        <f t="shared" si="156"/>
        <v>0</v>
      </c>
      <c r="EF103" s="284">
        <f t="shared" si="157"/>
        <v>0</v>
      </c>
      <c r="EG103" s="284">
        <f t="shared" si="157"/>
        <v>0</v>
      </c>
      <c r="EH103" s="284">
        <f t="shared" si="157"/>
        <v>0</v>
      </c>
      <c r="EI103" s="284">
        <f t="shared" si="157"/>
        <v>0</v>
      </c>
      <c r="EJ103" s="284">
        <f t="shared" si="157"/>
        <v>0</v>
      </c>
      <c r="EK103" s="284">
        <f t="shared" si="157"/>
        <v>0</v>
      </c>
      <c r="EL103" s="284">
        <f t="shared" si="157"/>
        <v>0</v>
      </c>
      <c r="EM103" s="284">
        <f t="shared" si="157"/>
        <v>0</v>
      </c>
      <c r="EN103" s="383">
        <f t="shared" si="157"/>
        <v>0</v>
      </c>
      <c r="EO103" s="309">
        <f t="shared" si="157"/>
        <v>0</v>
      </c>
      <c r="EP103" s="284">
        <f t="shared" si="158"/>
        <v>0</v>
      </c>
      <c r="EQ103" s="284">
        <f t="shared" si="158"/>
        <v>0</v>
      </c>
      <c r="ER103" s="284">
        <f t="shared" si="158"/>
        <v>0</v>
      </c>
      <c r="ES103" s="284">
        <f t="shared" si="158"/>
        <v>0</v>
      </c>
      <c r="ET103" s="284">
        <f t="shared" si="158"/>
        <v>0</v>
      </c>
      <c r="EU103" s="284">
        <f t="shared" si="158"/>
        <v>0</v>
      </c>
      <c r="EV103" s="284">
        <f t="shared" si="158"/>
        <v>0</v>
      </c>
      <c r="EW103" s="284">
        <f t="shared" si="158"/>
        <v>0</v>
      </c>
      <c r="EX103" s="284">
        <f t="shared" si="158"/>
        <v>0</v>
      </c>
      <c r="EY103" s="284">
        <f t="shared" si="158"/>
        <v>0</v>
      </c>
      <c r="EZ103" s="383">
        <f t="shared" si="158"/>
        <v>0</v>
      </c>
    </row>
    <row r="104" spans="3:156" s="246" customFormat="1" ht="17.5" outlineLevel="1">
      <c r="C104" s="224"/>
      <c r="D104" s="256"/>
      <c r="E104" s="289">
        <f t="shared" ca="1" si="137"/>
        <v>10</v>
      </c>
      <c r="F104" s="844" t="s">
        <v>507</v>
      </c>
      <c r="G104" s="977">
        <f t="shared" si="159"/>
        <v>25000</v>
      </c>
      <c r="H104" s="996">
        <v>25000</v>
      </c>
      <c r="I104" s="286" t="s">
        <v>413</v>
      </c>
      <c r="J104" s="306">
        <f t="shared" si="138"/>
        <v>1</v>
      </c>
      <c r="K104" s="949">
        <f t="shared" si="139"/>
        <v>20.137617155038033</v>
      </c>
      <c r="L104" s="956">
        <f t="shared" si="170"/>
        <v>3.2989233633711305E-2</v>
      </c>
      <c r="M104" s="956">
        <f t="shared" si="171"/>
        <v>5.8313798210932674E-2</v>
      </c>
      <c r="N104" s="285">
        <f t="shared" si="140"/>
        <v>46753</v>
      </c>
      <c r="O104" s="307">
        <f t="shared" si="141"/>
        <v>1</v>
      </c>
      <c r="P104" s="307">
        <v>1</v>
      </c>
      <c r="Q104" s="306">
        <f t="shared" si="160"/>
        <v>1</v>
      </c>
      <c r="R104" s="286" t="s">
        <v>499</v>
      </c>
      <c r="S104" s="845"/>
      <c r="T104" s="256"/>
      <c r="U104" s="380">
        <f t="shared" si="142"/>
        <v>1</v>
      </c>
      <c r="V104" s="302" t="str">
        <f t="shared" si="143"/>
        <v>Curve-Front</v>
      </c>
      <c r="W104" s="302">
        <f t="shared" si="144"/>
        <v>0</v>
      </c>
      <c r="X104" s="302">
        <f t="shared" si="145"/>
        <v>1</v>
      </c>
      <c r="Y104" s="381">
        <f t="shared" si="146"/>
        <v>1.0000000000000002</v>
      </c>
      <c r="Z104" s="302">
        <f t="shared" si="161"/>
        <v>1</v>
      </c>
      <c r="AA104" s="302">
        <f t="shared" si="162"/>
        <v>2.5</v>
      </c>
      <c r="AB104" s="302">
        <f t="shared" si="163"/>
        <v>0.25</v>
      </c>
      <c r="AC104" s="302">
        <f t="shared" si="164"/>
        <v>1.5</v>
      </c>
      <c r="AD104" s="302">
        <f t="shared" si="165"/>
        <v>1</v>
      </c>
      <c r="AE104" s="302">
        <f t="shared" si="166"/>
        <v>1.7142857142857142</v>
      </c>
      <c r="AF104" s="302">
        <f t="shared" si="167"/>
        <v>0.5714285714285714</v>
      </c>
      <c r="AG104" s="302">
        <f t="shared" si="168"/>
        <v>-0.5714285714285714</v>
      </c>
      <c r="AH104" s="382">
        <f t="shared" si="169"/>
        <v>1.7142857142857144</v>
      </c>
      <c r="AI104" s="260"/>
      <c r="AJ104" s="284">
        <f t="shared" si="147"/>
        <v>0</v>
      </c>
      <c r="AK104" s="309">
        <f t="shared" si="147"/>
        <v>25000.000000000007</v>
      </c>
      <c r="AL104" s="284">
        <f t="shared" si="147"/>
        <v>0</v>
      </c>
      <c r="AM104" s="284">
        <f t="shared" si="147"/>
        <v>0</v>
      </c>
      <c r="AN104" s="284">
        <f t="shared" si="147"/>
        <v>0</v>
      </c>
      <c r="AO104" s="284">
        <f t="shared" si="147"/>
        <v>0</v>
      </c>
      <c r="AP104" s="284">
        <f t="shared" si="147"/>
        <v>0</v>
      </c>
      <c r="AQ104" s="284">
        <f t="shared" si="147"/>
        <v>0</v>
      </c>
      <c r="AR104" s="284">
        <f t="shared" si="147"/>
        <v>0</v>
      </c>
      <c r="AS104" s="284">
        <f t="shared" si="147"/>
        <v>0</v>
      </c>
      <c r="AT104" s="284">
        <f t="shared" si="148"/>
        <v>0</v>
      </c>
      <c r="AU104" s="284">
        <f t="shared" si="148"/>
        <v>0</v>
      </c>
      <c r="AV104" s="383">
        <f t="shared" si="148"/>
        <v>0</v>
      </c>
      <c r="AW104" s="309">
        <f t="shared" si="148"/>
        <v>0</v>
      </c>
      <c r="AX104" s="284">
        <f t="shared" si="148"/>
        <v>0</v>
      </c>
      <c r="AY104" s="284">
        <f t="shared" si="148"/>
        <v>0</v>
      </c>
      <c r="AZ104" s="284">
        <f t="shared" si="148"/>
        <v>0</v>
      </c>
      <c r="BA104" s="284">
        <f t="shared" si="148"/>
        <v>0</v>
      </c>
      <c r="BB104" s="284">
        <f t="shared" si="148"/>
        <v>0</v>
      </c>
      <c r="BC104" s="284">
        <f t="shared" si="148"/>
        <v>0</v>
      </c>
      <c r="BD104" s="284">
        <f t="shared" si="149"/>
        <v>0</v>
      </c>
      <c r="BE104" s="284">
        <f t="shared" si="149"/>
        <v>0</v>
      </c>
      <c r="BF104" s="284">
        <f t="shared" si="149"/>
        <v>0</v>
      </c>
      <c r="BG104" s="284">
        <f t="shared" si="149"/>
        <v>0</v>
      </c>
      <c r="BH104" s="383">
        <f t="shared" si="149"/>
        <v>0</v>
      </c>
      <c r="BI104" s="309">
        <f t="shared" si="149"/>
        <v>0</v>
      </c>
      <c r="BJ104" s="284">
        <f t="shared" si="149"/>
        <v>0</v>
      </c>
      <c r="BK104" s="284">
        <f t="shared" si="149"/>
        <v>0</v>
      </c>
      <c r="BL104" s="284">
        <f t="shared" si="149"/>
        <v>0</v>
      </c>
      <c r="BM104" s="284">
        <f t="shared" si="149"/>
        <v>0</v>
      </c>
      <c r="BN104" s="284">
        <f t="shared" si="150"/>
        <v>0</v>
      </c>
      <c r="BO104" s="284">
        <f t="shared" si="150"/>
        <v>0</v>
      </c>
      <c r="BP104" s="284">
        <f t="shared" si="150"/>
        <v>0</v>
      </c>
      <c r="BQ104" s="284">
        <f t="shared" si="150"/>
        <v>0</v>
      </c>
      <c r="BR104" s="284">
        <f t="shared" si="150"/>
        <v>0</v>
      </c>
      <c r="BS104" s="284">
        <f t="shared" si="150"/>
        <v>0</v>
      </c>
      <c r="BT104" s="383">
        <f t="shared" si="150"/>
        <v>0</v>
      </c>
      <c r="BU104" s="309">
        <f t="shared" si="150"/>
        <v>0</v>
      </c>
      <c r="BV104" s="284">
        <f t="shared" si="150"/>
        <v>0</v>
      </c>
      <c r="BW104" s="284">
        <f t="shared" si="150"/>
        <v>0</v>
      </c>
      <c r="BX104" s="284">
        <f t="shared" si="151"/>
        <v>0</v>
      </c>
      <c r="BY104" s="284">
        <f t="shared" si="151"/>
        <v>0</v>
      </c>
      <c r="BZ104" s="284">
        <f t="shared" si="151"/>
        <v>0</v>
      </c>
      <c r="CA104" s="284">
        <f t="shared" si="151"/>
        <v>0</v>
      </c>
      <c r="CB104" s="284">
        <f t="shared" si="151"/>
        <v>0</v>
      </c>
      <c r="CC104" s="284">
        <f t="shared" si="151"/>
        <v>0</v>
      </c>
      <c r="CD104" s="284">
        <f t="shared" si="151"/>
        <v>0</v>
      </c>
      <c r="CE104" s="284">
        <f t="shared" si="151"/>
        <v>0</v>
      </c>
      <c r="CF104" s="383">
        <f t="shared" si="151"/>
        <v>0</v>
      </c>
      <c r="CG104" s="309">
        <f t="shared" si="151"/>
        <v>0</v>
      </c>
      <c r="CH104" s="284">
        <f t="shared" si="152"/>
        <v>0</v>
      </c>
      <c r="CI104" s="284">
        <f t="shared" si="152"/>
        <v>0</v>
      </c>
      <c r="CJ104" s="284">
        <f t="shared" si="152"/>
        <v>0</v>
      </c>
      <c r="CK104" s="284">
        <f t="shared" si="152"/>
        <v>0</v>
      </c>
      <c r="CL104" s="284">
        <f t="shared" si="152"/>
        <v>0</v>
      </c>
      <c r="CM104" s="284">
        <f t="shared" si="152"/>
        <v>0</v>
      </c>
      <c r="CN104" s="284">
        <f t="shared" si="152"/>
        <v>0</v>
      </c>
      <c r="CO104" s="284">
        <f t="shared" si="152"/>
        <v>0</v>
      </c>
      <c r="CP104" s="284">
        <f t="shared" si="152"/>
        <v>0</v>
      </c>
      <c r="CQ104" s="284">
        <f t="shared" si="152"/>
        <v>0</v>
      </c>
      <c r="CR104" s="383">
        <f t="shared" si="153"/>
        <v>0</v>
      </c>
      <c r="CS104" s="309">
        <f t="shared" si="153"/>
        <v>0</v>
      </c>
      <c r="CT104" s="284">
        <f t="shared" si="153"/>
        <v>0</v>
      </c>
      <c r="CU104" s="284">
        <f t="shared" si="153"/>
        <v>0</v>
      </c>
      <c r="CV104" s="284">
        <f t="shared" si="153"/>
        <v>0</v>
      </c>
      <c r="CW104" s="284">
        <f t="shared" si="153"/>
        <v>0</v>
      </c>
      <c r="CX104" s="284">
        <f t="shared" si="153"/>
        <v>0</v>
      </c>
      <c r="CY104" s="284">
        <f t="shared" si="153"/>
        <v>0</v>
      </c>
      <c r="CZ104" s="284">
        <f t="shared" si="153"/>
        <v>0</v>
      </c>
      <c r="DA104" s="284">
        <f t="shared" si="153"/>
        <v>0</v>
      </c>
      <c r="DB104" s="284">
        <f t="shared" si="154"/>
        <v>0</v>
      </c>
      <c r="DC104" s="284">
        <f t="shared" si="154"/>
        <v>0</v>
      </c>
      <c r="DD104" s="383">
        <f t="shared" si="154"/>
        <v>0</v>
      </c>
      <c r="DE104" s="309">
        <f t="shared" si="154"/>
        <v>0</v>
      </c>
      <c r="DF104" s="284">
        <f t="shared" si="154"/>
        <v>0</v>
      </c>
      <c r="DG104" s="284">
        <f t="shared" si="154"/>
        <v>0</v>
      </c>
      <c r="DH104" s="284">
        <f t="shared" si="154"/>
        <v>0</v>
      </c>
      <c r="DI104" s="284">
        <f t="shared" si="154"/>
        <v>0</v>
      </c>
      <c r="DJ104" s="284">
        <f t="shared" si="154"/>
        <v>0</v>
      </c>
      <c r="DK104" s="284">
        <f t="shared" si="154"/>
        <v>0</v>
      </c>
      <c r="DL104" s="284">
        <f t="shared" si="155"/>
        <v>0</v>
      </c>
      <c r="DM104" s="284">
        <f t="shared" si="155"/>
        <v>0</v>
      </c>
      <c r="DN104" s="284">
        <f t="shared" si="155"/>
        <v>0</v>
      </c>
      <c r="DO104" s="284">
        <f t="shared" si="155"/>
        <v>0</v>
      </c>
      <c r="DP104" s="383">
        <f t="shared" si="155"/>
        <v>0</v>
      </c>
      <c r="DQ104" s="309">
        <f t="shared" si="155"/>
        <v>0</v>
      </c>
      <c r="DR104" s="284">
        <f t="shared" si="155"/>
        <v>0</v>
      </c>
      <c r="DS104" s="284">
        <f t="shared" si="155"/>
        <v>0</v>
      </c>
      <c r="DT104" s="284">
        <f t="shared" si="155"/>
        <v>0</v>
      </c>
      <c r="DU104" s="284">
        <f t="shared" si="155"/>
        <v>0</v>
      </c>
      <c r="DV104" s="284">
        <f t="shared" si="156"/>
        <v>0</v>
      </c>
      <c r="DW104" s="284">
        <f t="shared" si="156"/>
        <v>0</v>
      </c>
      <c r="DX104" s="284">
        <f t="shared" si="156"/>
        <v>0</v>
      </c>
      <c r="DY104" s="284">
        <f t="shared" si="156"/>
        <v>0</v>
      </c>
      <c r="DZ104" s="284">
        <f t="shared" si="156"/>
        <v>0</v>
      </c>
      <c r="EA104" s="284">
        <f t="shared" si="156"/>
        <v>0</v>
      </c>
      <c r="EB104" s="383">
        <f t="shared" si="156"/>
        <v>0</v>
      </c>
      <c r="EC104" s="309">
        <f t="shared" si="156"/>
        <v>0</v>
      </c>
      <c r="ED104" s="284">
        <f t="shared" si="156"/>
        <v>0</v>
      </c>
      <c r="EE104" s="284">
        <f t="shared" si="156"/>
        <v>0</v>
      </c>
      <c r="EF104" s="284">
        <f t="shared" si="157"/>
        <v>0</v>
      </c>
      <c r="EG104" s="284">
        <f t="shared" si="157"/>
        <v>0</v>
      </c>
      <c r="EH104" s="284">
        <f t="shared" si="157"/>
        <v>0</v>
      </c>
      <c r="EI104" s="284">
        <f t="shared" si="157"/>
        <v>0</v>
      </c>
      <c r="EJ104" s="284">
        <f t="shared" si="157"/>
        <v>0</v>
      </c>
      <c r="EK104" s="284">
        <f t="shared" si="157"/>
        <v>0</v>
      </c>
      <c r="EL104" s="284">
        <f t="shared" si="157"/>
        <v>0</v>
      </c>
      <c r="EM104" s="284">
        <f t="shared" si="157"/>
        <v>0</v>
      </c>
      <c r="EN104" s="383">
        <f t="shared" si="157"/>
        <v>0</v>
      </c>
      <c r="EO104" s="309">
        <f t="shared" si="157"/>
        <v>0</v>
      </c>
      <c r="EP104" s="284">
        <f t="shared" si="158"/>
        <v>0</v>
      </c>
      <c r="EQ104" s="284">
        <f t="shared" si="158"/>
        <v>0</v>
      </c>
      <c r="ER104" s="284">
        <f t="shared" si="158"/>
        <v>0</v>
      </c>
      <c r="ES104" s="284">
        <f t="shared" si="158"/>
        <v>0</v>
      </c>
      <c r="ET104" s="284">
        <f t="shared" si="158"/>
        <v>0</v>
      </c>
      <c r="EU104" s="284">
        <f t="shared" si="158"/>
        <v>0</v>
      </c>
      <c r="EV104" s="284">
        <f t="shared" si="158"/>
        <v>0</v>
      </c>
      <c r="EW104" s="284">
        <f t="shared" si="158"/>
        <v>0</v>
      </c>
      <c r="EX104" s="284">
        <f t="shared" si="158"/>
        <v>0</v>
      </c>
      <c r="EY104" s="284">
        <f t="shared" si="158"/>
        <v>0</v>
      </c>
      <c r="EZ104" s="383">
        <f t="shared" si="158"/>
        <v>0</v>
      </c>
    </row>
    <row r="105" spans="3:156" s="246" customFormat="1" ht="17.5" outlineLevel="1">
      <c r="C105" s="224"/>
      <c r="D105" s="256"/>
      <c r="E105" s="289">
        <f t="shared" ca="1" si="137"/>
        <v>11</v>
      </c>
      <c r="F105" s="844" t="s">
        <v>508</v>
      </c>
      <c r="G105" s="977">
        <f t="shared" si="159"/>
        <v>155182.21326489895</v>
      </c>
      <c r="H105" s="1329">
        <v>125</v>
      </c>
      <c r="I105" s="286" t="s">
        <v>417</v>
      </c>
      <c r="J105" s="306">
        <f t="shared" si="138"/>
        <v>1241.4577061191917</v>
      </c>
      <c r="K105" s="949">
        <f t="shared" si="139"/>
        <v>124.99999999999999</v>
      </c>
      <c r="L105" s="956">
        <f t="shared" si="170"/>
        <v>0.20477369156768657</v>
      </c>
      <c r="M105" s="956">
        <f t="shared" si="171"/>
        <v>0.36197057081020945</v>
      </c>
      <c r="N105" s="285">
        <f t="shared" si="140"/>
        <v>46753</v>
      </c>
      <c r="O105" s="307">
        <f t="shared" si="141"/>
        <v>1</v>
      </c>
      <c r="P105" s="307">
        <v>1</v>
      </c>
      <c r="Q105" s="306">
        <f t="shared" si="160"/>
        <v>1</v>
      </c>
      <c r="R105" s="286" t="s">
        <v>499</v>
      </c>
      <c r="S105" s="845"/>
      <c r="T105" s="256"/>
      <c r="U105" s="380">
        <f t="shared" si="142"/>
        <v>1</v>
      </c>
      <c r="V105" s="302" t="str">
        <f t="shared" si="143"/>
        <v>Curve-Front</v>
      </c>
      <c r="W105" s="302">
        <f t="shared" si="144"/>
        <v>0</v>
      </c>
      <c r="X105" s="302">
        <f t="shared" si="145"/>
        <v>1</v>
      </c>
      <c r="Y105" s="381">
        <f t="shared" si="146"/>
        <v>1.0000000000000002</v>
      </c>
      <c r="Z105" s="302">
        <f t="shared" si="161"/>
        <v>1</v>
      </c>
      <c r="AA105" s="302">
        <f t="shared" si="162"/>
        <v>2.5</v>
      </c>
      <c r="AB105" s="302">
        <f t="shared" si="163"/>
        <v>0.25</v>
      </c>
      <c r="AC105" s="302">
        <f t="shared" si="164"/>
        <v>1.5</v>
      </c>
      <c r="AD105" s="302">
        <f t="shared" si="165"/>
        <v>1</v>
      </c>
      <c r="AE105" s="302">
        <f t="shared" si="166"/>
        <v>1.7142857142857142</v>
      </c>
      <c r="AF105" s="302">
        <f t="shared" si="167"/>
        <v>0.5714285714285714</v>
      </c>
      <c r="AG105" s="302">
        <f t="shared" si="168"/>
        <v>-0.5714285714285714</v>
      </c>
      <c r="AH105" s="382">
        <f t="shared" si="169"/>
        <v>1.7142857142857144</v>
      </c>
      <c r="AI105" s="260"/>
      <c r="AJ105" s="284">
        <f t="shared" si="147"/>
        <v>0</v>
      </c>
      <c r="AK105" s="309">
        <f t="shared" si="147"/>
        <v>155182.21326489898</v>
      </c>
      <c r="AL105" s="284">
        <f t="shared" si="147"/>
        <v>0</v>
      </c>
      <c r="AM105" s="284">
        <f t="shared" si="147"/>
        <v>0</v>
      </c>
      <c r="AN105" s="284">
        <f t="shared" si="147"/>
        <v>0</v>
      </c>
      <c r="AO105" s="284">
        <f t="shared" si="147"/>
        <v>0</v>
      </c>
      <c r="AP105" s="284">
        <f t="shared" si="147"/>
        <v>0</v>
      </c>
      <c r="AQ105" s="284">
        <f t="shared" si="147"/>
        <v>0</v>
      </c>
      <c r="AR105" s="284">
        <f t="shared" si="147"/>
        <v>0</v>
      </c>
      <c r="AS105" s="284">
        <f t="shared" si="147"/>
        <v>0</v>
      </c>
      <c r="AT105" s="284">
        <f t="shared" si="148"/>
        <v>0</v>
      </c>
      <c r="AU105" s="284">
        <f t="shared" si="148"/>
        <v>0</v>
      </c>
      <c r="AV105" s="383">
        <f t="shared" si="148"/>
        <v>0</v>
      </c>
      <c r="AW105" s="309">
        <f t="shared" si="148"/>
        <v>0</v>
      </c>
      <c r="AX105" s="284">
        <f t="shared" si="148"/>
        <v>0</v>
      </c>
      <c r="AY105" s="284">
        <f t="shared" si="148"/>
        <v>0</v>
      </c>
      <c r="AZ105" s="284">
        <f t="shared" si="148"/>
        <v>0</v>
      </c>
      <c r="BA105" s="284">
        <f t="shared" si="148"/>
        <v>0</v>
      </c>
      <c r="BB105" s="284">
        <f t="shared" si="148"/>
        <v>0</v>
      </c>
      <c r="BC105" s="284">
        <f t="shared" si="148"/>
        <v>0</v>
      </c>
      <c r="BD105" s="284">
        <f t="shared" si="149"/>
        <v>0</v>
      </c>
      <c r="BE105" s="284">
        <f t="shared" si="149"/>
        <v>0</v>
      </c>
      <c r="BF105" s="284">
        <f t="shared" si="149"/>
        <v>0</v>
      </c>
      <c r="BG105" s="284">
        <f t="shared" si="149"/>
        <v>0</v>
      </c>
      <c r="BH105" s="383">
        <f t="shared" si="149"/>
        <v>0</v>
      </c>
      <c r="BI105" s="309">
        <f t="shared" si="149"/>
        <v>0</v>
      </c>
      <c r="BJ105" s="284">
        <f t="shared" si="149"/>
        <v>0</v>
      </c>
      <c r="BK105" s="284">
        <f t="shared" si="149"/>
        <v>0</v>
      </c>
      <c r="BL105" s="284">
        <f t="shared" si="149"/>
        <v>0</v>
      </c>
      <c r="BM105" s="284">
        <f t="shared" si="149"/>
        <v>0</v>
      </c>
      <c r="BN105" s="284">
        <f t="shared" si="150"/>
        <v>0</v>
      </c>
      <c r="BO105" s="284">
        <f t="shared" si="150"/>
        <v>0</v>
      </c>
      <c r="BP105" s="284">
        <f t="shared" si="150"/>
        <v>0</v>
      </c>
      <c r="BQ105" s="284">
        <f t="shared" si="150"/>
        <v>0</v>
      </c>
      <c r="BR105" s="284">
        <f t="shared" si="150"/>
        <v>0</v>
      </c>
      <c r="BS105" s="284">
        <f t="shared" si="150"/>
        <v>0</v>
      </c>
      <c r="BT105" s="383">
        <f t="shared" si="150"/>
        <v>0</v>
      </c>
      <c r="BU105" s="309">
        <f t="shared" si="150"/>
        <v>0</v>
      </c>
      <c r="BV105" s="284">
        <f t="shared" si="150"/>
        <v>0</v>
      </c>
      <c r="BW105" s="284">
        <f t="shared" si="150"/>
        <v>0</v>
      </c>
      <c r="BX105" s="284">
        <f t="shared" si="151"/>
        <v>0</v>
      </c>
      <c r="BY105" s="284">
        <f t="shared" si="151"/>
        <v>0</v>
      </c>
      <c r="BZ105" s="284">
        <f t="shared" si="151"/>
        <v>0</v>
      </c>
      <c r="CA105" s="284">
        <f t="shared" si="151"/>
        <v>0</v>
      </c>
      <c r="CB105" s="284">
        <f t="shared" si="151"/>
        <v>0</v>
      </c>
      <c r="CC105" s="284">
        <f t="shared" si="151"/>
        <v>0</v>
      </c>
      <c r="CD105" s="284">
        <f t="shared" si="151"/>
        <v>0</v>
      </c>
      <c r="CE105" s="284">
        <f t="shared" si="151"/>
        <v>0</v>
      </c>
      <c r="CF105" s="383">
        <f t="shared" si="151"/>
        <v>0</v>
      </c>
      <c r="CG105" s="309">
        <f t="shared" si="151"/>
        <v>0</v>
      </c>
      <c r="CH105" s="284">
        <f t="shared" si="152"/>
        <v>0</v>
      </c>
      <c r="CI105" s="284">
        <f t="shared" si="152"/>
        <v>0</v>
      </c>
      <c r="CJ105" s="284">
        <f t="shared" si="152"/>
        <v>0</v>
      </c>
      <c r="CK105" s="284">
        <f t="shared" si="152"/>
        <v>0</v>
      </c>
      <c r="CL105" s="284">
        <f t="shared" si="152"/>
        <v>0</v>
      </c>
      <c r="CM105" s="284">
        <f t="shared" si="152"/>
        <v>0</v>
      </c>
      <c r="CN105" s="284">
        <f t="shared" si="152"/>
        <v>0</v>
      </c>
      <c r="CO105" s="284">
        <f t="shared" si="152"/>
        <v>0</v>
      </c>
      <c r="CP105" s="284">
        <f t="shared" si="152"/>
        <v>0</v>
      </c>
      <c r="CQ105" s="284">
        <f t="shared" si="152"/>
        <v>0</v>
      </c>
      <c r="CR105" s="383">
        <f t="shared" si="153"/>
        <v>0</v>
      </c>
      <c r="CS105" s="309">
        <f t="shared" si="153"/>
        <v>0</v>
      </c>
      <c r="CT105" s="284">
        <f t="shared" si="153"/>
        <v>0</v>
      </c>
      <c r="CU105" s="284">
        <f t="shared" si="153"/>
        <v>0</v>
      </c>
      <c r="CV105" s="284">
        <f t="shared" si="153"/>
        <v>0</v>
      </c>
      <c r="CW105" s="284">
        <f t="shared" si="153"/>
        <v>0</v>
      </c>
      <c r="CX105" s="284">
        <f t="shared" si="153"/>
        <v>0</v>
      </c>
      <c r="CY105" s="284">
        <f t="shared" si="153"/>
        <v>0</v>
      </c>
      <c r="CZ105" s="284">
        <f t="shared" si="153"/>
        <v>0</v>
      </c>
      <c r="DA105" s="284">
        <f t="shared" si="153"/>
        <v>0</v>
      </c>
      <c r="DB105" s="284">
        <f t="shared" si="154"/>
        <v>0</v>
      </c>
      <c r="DC105" s="284">
        <f t="shared" si="154"/>
        <v>0</v>
      </c>
      <c r="DD105" s="383">
        <f t="shared" si="154"/>
        <v>0</v>
      </c>
      <c r="DE105" s="309">
        <f t="shared" si="154"/>
        <v>0</v>
      </c>
      <c r="DF105" s="284">
        <f t="shared" si="154"/>
        <v>0</v>
      </c>
      <c r="DG105" s="284">
        <f t="shared" si="154"/>
        <v>0</v>
      </c>
      <c r="DH105" s="284">
        <f t="shared" si="154"/>
        <v>0</v>
      </c>
      <c r="DI105" s="284">
        <f t="shared" si="154"/>
        <v>0</v>
      </c>
      <c r="DJ105" s="284">
        <f t="shared" si="154"/>
        <v>0</v>
      </c>
      <c r="DK105" s="284">
        <f t="shared" si="154"/>
        <v>0</v>
      </c>
      <c r="DL105" s="284">
        <f t="shared" si="155"/>
        <v>0</v>
      </c>
      <c r="DM105" s="284">
        <f t="shared" si="155"/>
        <v>0</v>
      </c>
      <c r="DN105" s="284">
        <f t="shared" si="155"/>
        <v>0</v>
      </c>
      <c r="DO105" s="284">
        <f t="shared" si="155"/>
        <v>0</v>
      </c>
      <c r="DP105" s="383">
        <f t="shared" si="155"/>
        <v>0</v>
      </c>
      <c r="DQ105" s="309">
        <f t="shared" si="155"/>
        <v>0</v>
      </c>
      <c r="DR105" s="284">
        <f t="shared" si="155"/>
        <v>0</v>
      </c>
      <c r="DS105" s="284">
        <f t="shared" si="155"/>
        <v>0</v>
      </c>
      <c r="DT105" s="284">
        <f t="shared" si="155"/>
        <v>0</v>
      </c>
      <c r="DU105" s="284">
        <f t="shared" si="155"/>
        <v>0</v>
      </c>
      <c r="DV105" s="284">
        <f t="shared" si="156"/>
        <v>0</v>
      </c>
      <c r="DW105" s="284">
        <f t="shared" si="156"/>
        <v>0</v>
      </c>
      <c r="DX105" s="284">
        <f t="shared" si="156"/>
        <v>0</v>
      </c>
      <c r="DY105" s="284">
        <f t="shared" si="156"/>
        <v>0</v>
      </c>
      <c r="DZ105" s="284">
        <f t="shared" si="156"/>
        <v>0</v>
      </c>
      <c r="EA105" s="284">
        <f t="shared" si="156"/>
        <v>0</v>
      </c>
      <c r="EB105" s="383">
        <f t="shared" si="156"/>
        <v>0</v>
      </c>
      <c r="EC105" s="309">
        <f t="shared" si="156"/>
        <v>0</v>
      </c>
      <c r="ED105" s="284">
        <f t="shared" si="156"/>
        <v>0</v>
      </c>
      <c r="EE105" s="284">
        <f t="shared" si="156"/>
        <v>0</v>
      </c>
      <c r="EF105" s="284">
        <f t="shared" si="157"/>
        <v>0</v>
      </c>
      <c r="EG105" s="284">
        <f t="shared" si="157"/>
        <v>0</v>
      </c>
      <c r="EH105" s="284">
        <f t="shared" si="157"/>
        <v>0</v>
      </c>
      <c r="EI105" s="284">
        <f t="shared" si="157"/>
        <v>0</v>
      </c>
      <c r="EJ105" s="284">
        <f t="shared" si="157"/>
        <v>0</v>
      </c>
      <c r="EK105" s="284">
        <f t="shared" si="157"/>
        <v>0</v>
      </c>
      <c r="EL105" s="284">
        <f t="shared" si="157"/>
        <v>0</v>
      </c>
      <c r="EM105" s="284">
        <f t="shared" si="157"/>
        <v>0</v>
      </c>
      <c r="EN105" s="383">
        <f t="shared" si="157"/>
        <v>0</v>
      </c>
      <c r="EO105" s="309">
        <f t="shared" si="157"/>
        <v>0</v>
      </c>
      <c r="EP105" s="284">
        <f t="shared" si="158"/>
        <v>0</v>
      </c>
      <c r="EQ105" s="284">
        <f t="shared" si="158"/>
        <v>0</v>
      </c>
      <c r="ER105" s="284">
        <f t="shared" si="158"/>
        <v>0</v>
      </c>
      <c r="ES105" s="284">
        <f t="shared" si="158"/>
        <v>0</v>
      </c>
      <c r="ET105" s="284">
        <f t="shared" si="158"/>
        <v>0</v>
      </c>
      <c r="EU105" s="284">
        <f t="shared" si="158"/>
        <v>0</v>
      </c>
      <c r="EV105" s="284">
        <f t="shared" si="158"/>
        <v>0</v>
      </c>
      <c r="EW105" s="284">
        <f t="shared" si="158"/>
        <v>0</v>
      </c>
      <c r="EX105" s="284">
        <f t="shared" si="158"/>
        <v>0</v>
      </c>
      <c r="EY105" s="284">
        <f t="shared" si="158"/>
        <v>0</v>
      </c>
      <c r="EZ105" s="383">
        <f t="shared" si="158"/>
        <v>0</v>
      </c>
    </row>
    <row r="106" spans="3:156" s="246" customFormat="1" ht="17.5" outlineLevel="1">
      <c r="C106" s="224"/>
      <c r="D106" s="256"/>
      <c r="E106" s="289">
        <f t="shared" ca="1" si="137"/>
        <v>12</v>
      </c>
      <c r="F106" s="844" t="s">
        <v>509</v>
      </c>
      <c r="G106" s="977">
        <f>H106*J106</f>
        <v>10000</v>
      </c>
      <c r="H106" s="996">
        <v>10000</v>
      </c>
      <c r="I106" s="286" t="s">
        <v>413</v>
      </c>
      <c r="J106" s="306">
        <f>INDEX(FACTOR_VALUES,MATCH(I106,FACTOR_NAMES,0),1)</f>
        <v>1</v>
      </c>
      <c r="K106" s="949">
        <f t="shared" si="139"/>
        <v>8.0550468620152138</v>
      </c>
      <c r="L106" s="956">
        <f t="shared" si="170"/>
        <v>1.319569345348452E-2</v>
      </c>
      <c r="M106" s="956">
        <f t="shared" si="171"/>
        <v>2.332551928437307E-2</v>
      </c>
      <c r="N106" s="285">
        <f>EOMONTH($M$7,O106-2)+1</f>
        <v>46753</v>
      </c>
      <c r="O106" s="307">
        <f t="shared" si="141"/>
        <v>1</v>
      </c>
      <c r="P106" s="307">
        <v>1</v>
      </c>
      <c r="Q106" s="306">
        <f>O106-1+P106</f>
        <v>1</v>
      </c>
      <c r="R106" s="286" t="s">
        <v>499</v>
      </c>
      <c r="S106" s="845"/>
      <c r="T106" s="256"/>
      <c r="U106" s="380">
        <f>+P106</f>
        <v>1</v>
      </c>
      <c r="V106" s="302" t="str">
        <f>+R106</f>
        <v>Curve-Front</v>
      </c>
      <c r="W106" s="302">
        <f>INT(U106*AB106)+O106-1</f>
        <v>0</v>
      </c>
      <c r="X106" s="302">
        <f>(U106-INT(U106*(1-AB106)))+O106-1</f>
        <v>1</v>
      </c>
      <c r="Y106" s="381">
        <f>(AB106-(W106-O106+1)/U106)*(AF106+AE106*(2*(W106-O106+1)/U106+(AB106-(W106-O106+1)/U106)))+((X106-O106+1)/U106-AB106)*(AH106+AG106*(2*AB106+((X106-O106+1)/U106-AB106)))</f>
        <v>1.0000000000000002</v>
      </c>
      <c r="Z106" s="302">
        <f>IF(V106="curve-front",1,IF(V106="curve-end",3,2))</f>
        <v>1</v>
      </c>
      <c r="AA106" s="302">
        <f>IF(OR(V106="curve-front",V106="curve-mid",V106="curve-end"),2.5,1)</f>
        <v>2.5</v>
      </c>
      <c r="AB106" s="302">
        <f>Z106/4</f>
        <v>0.25</v>
      </c>
      <c r="AC106" s="302">
        <f>AA106-1</f>
        <v>1.5</v>
      </c>
      <c r="AD106" s="302">
        <f>1/U106</f>
        <v>1</v>
      </c>
      <c r="AE106" s="302">
        <f>AC106/(AB106*(2+AC106))</f>
        <v>1.7142857142857142</v>
      </c>
      <c r="AF106" s="302">
        <f>2/(2+AC106)</f>
        <v>0.5714285714285714</v>
      </c>
      <c r="AG106" s="302">
        <f>-AC106/(2+AC106)/(1-AB106)</f>
        <v>-0.5714285714285714</v>
      </c>
      <c r="AH106" s="382">
        <f>2*(1-AB106+AC106)/(2+AC106)/(1-AB106)</f>
        <v>1.7142857142857144</v>
      </c>
      <c r="AI106" s="260"/>
      <c r="AJ106" s="284">
        <f t="shared" si="147"/>
        <v>0</v>
      </c>
      <c r="AK106" s="309">
        <f t="shared" si="147"/>
        <v>10000.000000000002</v>
      </c>
      <c r="AL106" s="284">
        <f t="shared" si="147"/>
        <v>0</v>
      </c>
      <c r="AM106" s="284">
        <f t="shared" si="147"/>
        <v>0</v>
      </c>
      <c r="AN106" s="284">
        <f t="shared" si="147"/>
        <v>0</v>
      </c>
      <c r="AO106" s="284">
        <f t="shared" si="147"/>
        <v>0</v>
      </c>
      <c r="AP106" s="284">
        <f t="shared" si="147"/>
        <v>0</v>
      </c>
      <c r="AQ106" s="284">
        <f t="shared" si="147"/>
        <v>0</v>
      </c>
      <c r="AR106" s="284">
        <f t="shared" si="147"/>
        <v>0</v>
      </c>
      <c r="AS106" s="284">
        <f t="shared" si="147"/>
        <v>0</v>
      </c>
      <c r="AT106" s="284">
        <f t="shared" si="148"/>
        <v>0</v>
      </c>
      <c r="AU106" s="284">
        <f t="shared" si="148"/>
        <v>0</v>
      </c>
      <c r="AV106" s="383">
        <f t="shared" si="148"/>
        <v>0</v>
      </c>
      <c r="AW106" s="309">
        <f t="shared" si="148"/>
        <v>0</v>
      </c>
      <c r="AX106" s="284">
        <f t="shared" si="148"/>
        <v>0</v>
      </c>
      <c r="AY106" s="284">
        <f t="shared" si="148"/>
        <v>0</v>
      </c>
      <c r="AZ106" s="284">
        <f t="shared" si="148"/>
        <v>0</v>
      </c>
      <c r="BA106" s="284">
        <f t="shared" si="148"/>
        <v>0</v>
      </c>
      <c r="BB106" s="284">
        <f t="shared" si="148"/>
        <v>0</v>
      </c>
      <c r="BC106" s="284">
        <f t="shared" si="148"/>
        <v>0</v>
      </c>
      <c r="BD106" s="284">
        <f t="shared" si="149"/>
        <v>0</v>
      </c>
      <c r="BE106" s="284">
        <f t="shared" si="149"/>
        <v>0</v>
      </c>
      <c r="BF106" s="284">
        <f t="shared" si="149"/>
        <v>0</v>
      </c>
      <c r="BG106" s="284">
        <f t="shared" si="149"/>
        <v>0</v>
      </c>
      <c r="BH106" s="383">
        <f t="shared" si="149"/>
        <v>0</v>
      </c>
      <c r="BI106" s="309">
        <f t="shared" si="149"/>
        <v>0</v>
      </c>
      <c r="BJ106" s="284">
        <f t="shared" si="149"/>
        <v>0</v>
      </c>
      <c r="BK106" s="284">
        <f t="shared" si="149"/>
        <v>0</v>
      </c>
      <c r="BL106" s="284">
        <f t="shared" si="149"/>
        <v>0</v>
      </c>
      <c r="BM106" s="284">
        <f t="shared" si="149"/>
        <v>0</v>
      </c>
      <c r="BN106" s="284">
        <f t="shared" si="150"/>
        <v>0</v>
      </c>
      <c r="BO106" s="284">
        <f t="shared" si="150"/>
        <v>0</v>
      </c>
      <c r="BP106" s="284">
        <f t="shared" si="150"/>
        <v>0</v>
      </c>
      <c r="BQ106" s="284">
        <f t="shared" si="150"/>
        <v>0</v>
      </c>
      <c r="BR106" s="284">
        <f t="shared" si="150"/>
        <v>0</v>
      </c>
      <c r="BS106" s="284">
        <f t="shared" si="150"/>
        <v>0</v>
      </c>
      <c r="BT106" s="383">
        <f t="shared" si="150"/>
        <v>0</v>
      </c>
      <c r="BU106" s="309">
        <f t="shared" si="150"/>
        <v>0</v>
      </c>
      <c r="BV106" s="284">
        <f t="shared" si="150"/>
        <v>0</v>
      </c>
      <c r="BW106" s="284">
        <f t="shared" si="150"/>
        <v>0</v>
      </c>
      <c r="BX106" s="284">
        <f t="shared" si="151"/>
        <v>0</v>
      </c>
      <c r="BY106" s="284">
        <f t="shared" si="151"/>
        <v>0</v>
      </c>
      <c r="BZ106" s="284">
        <f t="shared" si="151"/>
        <v>0</v>
      </c>
      <c r="CA106" s="284">
        <f t="shared" si="151"/>
        <v>0</v>
      </c>
      <c r="CB106" s="284">
        <f t="shared" si="151"/>
        <v>0</v>
      </c>
      <c r="CC106" s="284">
        <f t="shared" si="151"/>
        <v>0</v>
      </c>
      <c r="CD106" s="284">
        <f t="shared" si="151"/>
        <v>0</v>
      </c>
      <c r="CE106" s="284">
        <f t="shared" si="151"/>
        <v>0</v>
      </c>
      <c r="CF106" s="383">
        <f t="shared" si="151"/>
        <v>0</v>
      </c>
      <c r="CG106" s="309">
        <f t="shared" si="151"/>
        <v>0</v>
      </c>
      <c r="CH106" s="284">
        <f t="shared" si="152"/>
        <v>0</v>
      </c>
      <c r="CI106" s="284">
        <f t="shared" si="152"/>
        <v>0</v>
      </c>
      <c r="CJ106" s="284">
        <f t="shared" si="152"/>
        <v>0</v>
      </c>
      <c r="CK106" s="284">
        <f t="shared" si="152"/>
        <v>0</v>
      </c>
      <c r="CL106" s="284">
        <f t="shared" si="152"/>
        <v>0</v>
      </c>
      <c r="CM106" s="284">
        <f t="shared" si="152"/>
        <v>0</v>
      </c>
      <c r="CN106" s="284">
        <f t="shared" si="152"/>
        <v>0</v>
      </c>
      <c r="CO106" s="284">
        <f t="shared" si="152"/>
        <v>0</v>
      </c>
      <c r="CP106" s="284">
        <f t="shared" si="152"/>
        <v>0</v>
      </c>
      <c r="CQ106" s="284">
        <f t="shared" si="152"/>
        <v>0</v>
      </c>
      <c r="CR106" s="383">
        <f t="shared" si="153"/>
        <v>0</v>
      </c>
      <c r="CS106" s="309">
        <f t="shared" si="153"/>
        <v>0</v>
      </c>
      <c r="CT106" s="284">
        <f t="shared" si="153"/>
        <v>0</v>
      </c>
      <c r="CU106" s="284">
        <f t="shared" si="153"/>
        <v>0</v>
      </c>
      <c r="CV106" s="284">
        <f t="shared" si="153"/>
        <v>0</v>
      </c>
      <c r="CW106" s="284">
        <f t="shared" si="153"/>
        <v>0</v>
      </c>
      <c r="CX106" s="284">
        <f t="shared" si="153"/>
        <v>0</v>
      </c>
      <c r="CY106" s="284">
        <f t="shared" si="153"/>
        <v>0</v>
      </c>
      <c r="CZ106" s="284">
        <f t="shared" si="153"/>
        <v>0</v>
      </c>
      <c r="DA106" s="284">
        <f t="shared" si="153"/>
        <v>0</v>
      </c>
      <c r="DB106" s="284">
        <f t="shared" si="154"/>
        <v>0</v>
      </c>
      <c r="DC106" s="284">
        <f t="shared" si="154"/>
        <v>0</v>
      </c>
      <c r="DD106" s="383">
        <f t="shared" si="154"/>
        <v>0</v>
      </c>
      <c r="DE106" s="309">
        <f t="shared" si="154"/>
        <v>0</v>
      </c>
      <c r="DF106" s="284">
        <f t="shared" si="154"/>
        <v>0</v>
      </c>
      <c r="DG106" s="284">
        <f t="shared" si="154"/>
        <v>0</v>
      </c>
      <c r="DH106" s="284">
        <f t="shared" si="154"/>
        <v>0</v>
      </c>
      <c r="DI106" s="284">
        <f t="shared" si="154"/>
        <v>0</v>
      </c>
      <c r="DJ106" s="284">
        <f t="shared" si="154"/>
        <v>0</v>
      </c>
      <c r="DK106" s="284">
        <f t="shared" si="154"/>
        <v>0</v>
      </c>
      <c r="DL106" s="284">
        <f t="shared" si="155"/>
        <v>0</v>
      </c>
      <c r="DM106" s="284">
        <f t="shared" si="155"/>
        <v>0</v>
      </c>
      <c r="DN106" s="284">
        <f t="shared" si="155"/>
        <v>0</v>
      </c>
      <c r="DO106" s="284">
        <f t="shared" si="155"/>
        <v>0</v>
      </c>
      <c r="DP106" s="383">
        <f t="shared" si="155"/>
        <v>0</v>
      </c>
      <c r="DQ106" s="309">
        <f t="shared" si="155"/>
        <v>0</v>
      </c>
      <c r="DR106" s="284">
        <f t="shared" si="155"/>
        <v>0</v>
      </c>
      <c r="DS106" s="284">
        <f t="shared" si="155"/>
        <v>0</v>
      </c>
      <c r="DT106" s="284">
        <f t="shared" si="155"/>
        <v>0</v>
      </c>
      <c r="DU106" s="284">
        <f t="shared" si="155"/>
        <v>0</v>
      </c>
      <c r="DV106" s="284">
        <f t="shared" si="156"/>
        <v>0</v>
      </c>
      <c r="DW106" s="284">
        <f t="shared" si="156"/>
        <v>0</v>
      </c>
      <c r="DX106" s="284">
        <f t="shared" si="156"/>
        <v>0</v>
      </c>
      <c r="DY106" s="284">
        <f t="shared" si="156"/>
        <v>0</v>
      </c>
      <c r="DZ106" s="284">
        <f t="shared" si="156"/>
        <v>0</v>
      </c>
      <c r="EA106" s="284">
        <f t="shared" si="156"/>
        <v>0</v>
      </c>
      <c r="EB106" s="383">
        <f t="shared" si="156"/>
        <v>0</v>
      </c>
      <c r="EC106" s="309">
        <f t="shared" si="156"/>
        <v>0</v>
      </c>
      <c r="ED106" s="284">
        <f t="shared" si="156"/>
        <v>0</v>
      </c>
      <c r="EE106" s="284">
        <f t="shared" si="156"/>
        <v>0</v>
      </c>
      <c r="EF106" s="284">
        <f t="shared" si="157"/>
        <v>0</v>
      </c>
      <c r="EG106" s="284">
        <f t="shared" si="157"/>
        <v>0</v>
      </c>
      <c r="EH106" s="284">
        <f t="shared" si="157"/>
        <v>0</v>
      </c>
      <c r="EI106" s="284">
        <f t="shared" si="157"/>
        <v>0</v>
      </c>
      <c r="EJ106" s="284">
        <f t="shared" si="157"/>
        <v>0</v>
      </c>
      <c r="EK106" s="284">
        <f t="shared" si="157"/>
        <v>0</v>
      </c>
      <c r="EL106" s="284">
        <f t="shared" si="157"/>
        <v>0</v>
      </c>
      <c r="EM106" s="284">
        <f t="shared" si="157"/>
        <v>0</v>
      </c>
      <c r="EN106" s="383">
        <f t="shared" si="157"/>
        <v>0</v>
      </c>
      <c r="EO106" s="309">
        <f t="shared" si="157"/>
        <v>0</v>
      </c>
      <c r="EP106" s="284">
        <f t="shared" si="158"/>
        <v>0</v>
      </c>
      <c r="EQ106" s="284">
        <f t="shared" si="158"/>
        <v>0</v>
      </c>
      <c r="ER106" s="284">
        <f t="shared" si="158"/>
        <v>0</v>
      </c>
      <c r="ES106" s="284">
        <f t="shared" si="158"/>
        <v>0</v>
      </c>
      <c r="ET106" s="284">
        <f t="shared" si="158"/>
        <v>0</v>
      </c>
      <c r="EU106" s="284">
        <f t="shared" si="158"/>
        <v>0</v>
      </c>
      <c r="EV106" s="284">
        <f t="shared" si="158"/>
        <v>0</v>
      </c>
      <c r="EW106" s="284">
        <f t="shared" si="158"/>
        <v>0</v>
      </c>
      <c r="EX106" s="284">
        <f t="shared" si="158"/>
        <v>0</v>
      </c>
      <c r="EY106" s="284">
        <f t="shared" si="158"/>
        <v>0</v>
      </c>
      <c r="EZ106" s="383">
        <f t="shared" si="158"/>
        <v>0</v>
      </c>
    </row>
    <row r="107" spans="3:156" s="246" customFormat="1" ht="17.5" outlineLevel="1">
      <c r="C107" s="224"/>
      <c r="D107" s="256"/>
      <c r="E107" s="289">
        <f t="shared" ca="1" si="137"/>
        <v>13</v>
      </c>
      <c r="F107" s="844" t="s">
        <v>510</v>
      </c>
      <c r="G107" s="977">
        <f t="shared" si="159"/>
        <v>100000</v>
      </c>
      <c r="H107" s="996">
        <v>100000</v>
      </c>
      <c r="I107" s="286" t="s">
        <v>413</v>
      </c>
      <c r="J107" s="306">
        <f t="shared" si="138"/>
        <v>1</v>
      </c>
      <c r="K107" s="949">
        <f t="shared" si="139"/>
        <v>80.550468620152131</v>
      </c>
      <c r="L107" s="956">
        <f t="shared" si="170"/>
        <v>0.13195693453484522</v>
      </c>
      <c r="M107" s="956">
        <f t="shared" si="171"/>
        <v>0.2332551928437307</v>
      </c>
      <c r="N107" s="285">
        <f t="shared" si="140"/>
        <v>46753</v>
      </c>
      <c r="O107" s="307">
        <f t="shared" si="141"/>
        <v>1</v>
      </c>
      <c r="P107" s="307">
        <v>1</v>
      </c>
      <c r="Q107" s="306">
        <f t="shared" si="160"/>
        <v>1</v>
      </c>
      <c r="R107" s="286" t="s">
        <v>499</v>
      </c>
      <c r="S107" s="845"/>
      <c r="T107" s="256"/>
      <c r="U107" s="380">
        <f t="shared" si="142"/>
        <v>1</v>
      </c>
      <c r="V107" s="302" t="str">
        <f t="shared" si="143"/>
        <v>Curve-Front</v>
      </c>
      <c r="W107" s="302">
        <f t="shared" si="144"/>
        <v>0</v>
      </c>
      <c r="X107" s="302">
        <f t="shared" si="145"/>
        <v>1</v>
      </c>
      <c r="Y107" s="381">
        <f t="shared" si="146"/>
        <v>1.0000000000000002</v>
      </c>
      <c r="Z107" s="302">
        <f t="shared" si="161"/>
        <v>1</v>
      </c>
      <c r="AA107" s="302">
        <f t="shared" si="162"/>
        <v>2.5</v>
      </c>
      <c r="AB107" s="302">
        <f t="shared" si="163"/>
        <v>0.25</v>
      </c>
      <c r="AC107" s="302">
        <f t="shared" si="164"/>
        <v>1.5</v>
      </c>
      <c r="AD107" s="302">
        <f t="shared" si="165"/>
        <v>1</v>
      </c>
      <c r="AE107" s="302">
        <f t="shared" si="166"/>
        <v>1.7142857142857142</v>
      </c>
      <c r="AF107" s="302">
        <f t="shared" si="167"/>
        <v>0.5714285714285714</v>
      </c>
      <c r="AG107" s="302">
        <f t="shared" si="168"/>
        <v>-0.5714285714285714</v>
      </c>
      <c r="AH107" s="382">
        <f t="shared" si="169"/>
        <v>1.7142857142857144</v>
      </c>
      <c r="AI107" s="260"/>
      <c r="AJ107" s="284">
        <f t="shared" si="147"/>
        <v>0</v>
      </c>
      <c r="AK107" s="309">
        <f t="shared" si="147"/>
        <v>100000.00000000003</v>
      </c>
      <c r="AL107" s="284">
        <f t="shared" si="147"/>
        <v>0</v>
      </c>
      <c r="AM107" s="284">
        <f t="shared" si="147"/>
        <v>0</v>
      </c>
      <c r="AN107" s="284">
        <f t="shared" si="147"/>
        <v>0</v>
      </c>
      <c r="AO107" s="284">
        <f t="shared" si="147"/>
        <v>0</v>
      </c>
      <c r="AP107" s="284">
        <f t="shared" si="147"/>
        <v>0</v>
      </c>
      <c r="AQ107" s="284">
        <f t="shared" si="147"/>
        <v>0</v>
      </c>
      <c r="AR107" s="284">
        <f t="shared" si="147"/>
        <v>0</v>
      </c>
      <c r="AS107" s="284">
        <f t="shared" si="147"/>
        <v>0</v>
      </c>
      <c r="AT107" s="284">
        <f t="shared" si="148"/>
        <v>0</v>
      </c>
      <c r="AU107" s="284">
        <f t="shared" si="148"/>
        <v>0</v>
      </c>
      <c r="AV107" s="383">
        <f t="shared" si="148"/>
        <v>0</v>
      </c>
      <c r="AW107" s="309">
        <f t="shared" si="148"/>
        <v>0</v>
      </c>
      <c r="AX107" s="284">
        <f t="shared" si="148"/>
        <v>0</v>
      </c>
      <c r="AY107" s="284">
        <f t="shared" si="148"/>
        <v>0</v>
      </c>
      <c r="AZ107" s="284">
        <f t="shared" si="148"/>
        <v>0</v>
      </c>
      <c r="BA107" s="284">
        <f t="shared" si="148"/>
        <v>0</v>
      </c>
      <c r="BB107" s="284">
        <f t="shared" si="148"/>
        <v>0</v>
      </c>
      <c r="BC107" s="284">
        <f t="shared" si="148"/>
        <v>0</v>
      </c>
      <c r="BD107" s="284">
        <f t="shared" si="149"/>
        <v>0</v>
      </c>
      <c r="BE107" s="284">
        <f t="shared" si="149"/>
        <v>0</v>
      </c>
      <c r="BF107" s="284">
        <f t="shared" si="149"/>
        <v>0</v>
      </c>
      <c r="BG107" s="284">
        <f t="shared" si="149"/>
        <v>0</v>
      </c>
      <c r="BH107" s="383">
        <f t="shared" si="149"/>
        <v>0</v>
      </c>
      <c r="BI107" s="309">
        <f t="shared" si="149"/>
        <v>0</v>
      </c>
      <c r="BJ107" s="284">
        <f t="shared" si="149"/>
        <v>0</v>
      </c>
      <c r="BK107" s="284">
        <f t="shared" si="149"/>
        <v>0</v>
      </c>
      <c r="BL107" s="284">
        <f t="shared" si="149"/>
        <v>0</v>
      </c>
      <c r="BM107" s="284">
        <f t="shared" si="149"/>
        <v>0</v>
      </c>
      <c r="BN107" s="284">
        <f t="shared" si="150"/>
        <v>0</v>
      </c>
      <c r="BO107" s="284">
        <f t="shared" si="150"/>
        <v>0</v>
      </c>
      <c r="BP107" s="284">
        <f t="shared" si="150"/>
        <v>0</v>
      </c>
      <c r="BQ107" s="284">
        <f t="shared" si="150"/>
        <v>0</v>
      </c>
      <c r="BR107" s="284">
        <f t="shared" si="150"/>
        <v>0</v>
      </c>
      <c r="BS107" s="284">
        <f t="shared" si="150"/>
        <v>0</v>
      </c>
      <c r="BT107" s="383">
        <f t="shared" si="150"/>
        <v>0</v>
      </c>
      <c r="BU107" s="309">
        <f t="shared" si="150"/>
        <v>0</v>
      </c>
      <c r="BV107" s="284">
        <f t="shared" si="150"/>
        <v>0</v>
      </c>
      <c r="BW107" s="284">
        <f t="shared" si="150"/>
        <v>0</v>
      </c>
      <c r="BX107" s="284">
        <f t="shared" si="151"/>
        <v>0</v>
      </c>
      <c r="BY107" s="284">
        <f t="shared" si="151"/>
        <v>0</v>
      </c>
      <c r="BZ107" s="284">
        <f t="shared" si="151"/>
        <v>0</v>
      </c>
      <c r="CA107" s="284">
        <f t="shared" si="151"/>
        <v>0</v>
      </c>
      <c r="CB107" s="284">
        <f t="shared" si="151"/>
        <v>0</v>
      </c>
      <c r="CC107" s="284">
        <f t="shared" si="151"/>
        <v>0</v>
      </c>
      <c r="CD107" s="284">
        <f t="shared" si="151"/>
        <v>0</v>
      </c>
      <c r="CE107" s="284">
        <f t="shared" si="151"/>
        <v>0</v>
      </c>
      <c r="CF107" s="383">
        <f t="shared" si="151"/>
        <v>0</v>
      </c>
      <c r="CG107" s="309">
        <f t="shared" si="151"/>
        <v>0</v>
      </c>
      <c r="CH107" s="284">
        <f t="shared" si="152"/>
        <v>0</v>
      </c>
      <c r="CI107" s="284">
        <f t="shared" si="152"/>
        <v>0</v>
      </c>
      <c r="CJ107" s="284">
        <f t="shared" si="152"/>
        <v>0</v>
      </c>
      <c r="CK107" s="284">
        <f t="shared" si="152"/>
        <v>0</v>
      </c>
      <c r="CL107" s="284">
        <f t="shared" si="152"/>
        <v>0</v>
      </c>
      <c r="CM107" s="284">
        <f t="shared" si="152"/>
        <v>0</v>
      </c>
      <c r="CN107" s="284">
        <f t="shared" si="152"/>
        <v>0</v>
      </c>
      <c r="CO107" s="284">
        <f t="shared" si="152"/>
        <v>0</v>
      </c>
      <c r="CP107" s="284">
        <f t="shared" si="152"/>
        <v>0</v>
      </c>
      <c r="CQ107" s="284">
        <f t="shared" si="152"/>
        <v>0</v>
      </c>
      <c r="CR107" s="383">
        <f t="shared" si="153"/>
        <v>0</v>
      </c>
      <c r="CS107" s="309">
        <f t="shared" si="153"/>
        <v>0</v>
      </c>
      <c r="CT107" s="284">
        <f t="shared" si="153"/>
        <v>0</v>
      </c>
      <c r="CU107" s="284">
        <f t="shared" si="153"/>
        <v>0</v>
      </c>
      <c r="CV107" s="284">
        <f t="shared" si="153"/>
        <v>0</v>
      </c>
      <c r="CW107" s="284">
        <f t="shared" si="153"/>
        <v>0</v>
      </c>
      <c r="CX107" s="284">
        <f t="shared" si="153"/>
        <v>0</v>
      </c>
      <c r="CY107" s="284">
        <f t="shared" si="153"/>
        <v>0</v>
      </c>
      <c r="CZ107" s="284">
        <f t="shared" si="153"/>
        <v>0</v>
      </c>
      <c r="DA107" s="284">
        <f t="shared" si="153"/>
        <v>0</v>
      </c>
      <c r="DB107" s="284">
        <f t="shared" si="154"/>
        <v>0</v>
      </c>
      <c r="DC107" s="284">
        <f t="shared" si="154"/>
        <v>0</v>
      </c>
      <c r="DD107" s="383">
        <f t="shared" si="154"/>
        <v>0</v>
      </c>
      <c r="DE107" s="309">
        <f t="shared" si="154"/>
        <v>0</v>
      </c>
      <c r="DF107" s="284">
        <f t="shared" si="154"/>
        <v>0</v>
      </c>
      <c r="DG107" s="284">
        <f t="shared" si="154"/>
        <v>0</v>
      </c>
      <c r="DH107" s="284">
        <f t="shared" si="154"/>
        <v>0</v>
      </c>
      <c r="DI107" s="284">
        <f t="shared" si="154"/>
        <v>0</v>
      </c>
      <c r="DJ107" s="284">
        <f t="shared" si="154"/>
        <v>0</v>
      </c>
      <c r="DK107" s="284">
        <f t="shared" si="154"/>
        <v>0</v>
      </c>
      <c r="DL107" s="284">
        <f t="shared" si="155"/>
        <v>0</v>
      </c>
      <c r="DM107" s="284">
        <f t="shared" si="155"/>
        <v>0</v>
      </c>
      <c r="DN107" s="284">
        <f t="shared" si="155"/>
        <v>0</v>
      </c>
      <c r="DO107" s="284">
        <f t="shared" si="155"/>
        <v>0</v>
      </c>
      <c r="DP107" s="383">
        <f t="shared" si="155"/>
        <v>0</v>
      </c>
      <c r="DQ107" s="309">
        <f t="shared" si="155"/>
        <v>0</v>
      </c>
      <c r="DR107" s="284">
        <f t="shared" si="155"/>
        <v>0</v>
      </c>
      <c r="DS107" s="284">
        <f t="shared" si="155"/>
        <v>0</v>
      </c>
      <c r="DT107" s="284">
        <f t="shared" si="155"/>
        <v>0</v>
      </c>
      <c r="DU107" s="284">
        <f t="shared" si="155"/>
        <v>0</v>
      </c>
      <c r="DV107" s="284">
        <f t="shared" si="156"/>
        <v>0</v>
      </c>
      <c r="DW107" s="284">
        <f t="shared" si="156"/>
        <v>0</v>
      </c>
      <c r="DX107" s="284">
        <f t="shared" si="156"/>
        <v>0</v>
      </c>
      <c r="DY107" s="284">
        <f t="shared" si="156"/>
        <v>0</v>
      </c>
      <c r="DZ107" s="284">
        <f t="shared" si="156"/>
        <v>0</v>
      </c>
      <c r="EA107" s="284">
        <f t="shared" si="156"/>
        <v>0</v>
      </c>
      <c r="EB107" s="383">
        <f t="shared" si="156"/>
        <v>0</v>
      </c>
      <c r="EC107" s="309">
        <f t="shared" si="156"/>
        <v>0</v>
      </c>
      <c r="ED107" s="284">
        <f t="shared" si="156"/>
        <v>0</v>
      </c>
      <c r="EE107" s="284">
        <f t="shared" si="156"/>
        <v>0</v>
      </c>
      <c r="EF107" s="284">
        <f t="shared" si="157"/>
        <v>0</v>
      </c>
      <c r="EG107" s="284">
        <f t="shared" si="157"/>
        <v>0</v>
      </c>
      <c r="EH107" s="284">
        <f t="shared" si="157"/>
        <v>0</v>
      </c>
      <c r="EI107" s="284">
        <f t="shared" si="157"/>
        <v>0</v>
      </c>
      <c r="EJ107" s="284">
        <f t="shared" si="157"/>
        <v>0</v>
      </c>
      <c r="EK107" s="284">
        <f t="shared" si="157"/>
        <v>0</v>
      </c>
      <c r="EL107" s="284">
        <f t="shared" si="157"/>
        <v>0</v>
      </c>
      <c r="EM107" s="284">
        <f t="shared" si="157"/>
        <v>0</v>
      </c>
      <c r="EN107" s="383">
        <f t="shared" si="157"/>
        <v>0</v>
      </c>
      <c r="EO107" s="309">
        <f t="shared" si="157"/>
        <v>0</v>
      </c>
      <c r="EP107" s="284">
        <f t="shared" si="158"/>
        <v>0</v>
      </c>
      <c r="EQ107" s="284">
        <f t="shared" si="158"/>
        <v>0</v>
      </c>
      <c r="ER107" s="284">
        <f t="shared" si="158"/>
        <v>0</v>
      </c>
      <c r="ES107" s="284">
        <f t="shared" si="158"/>
        <v>0</v>
      </c>
      <c r="ET107" s="284">
        <f t="shared" si="158"/>
        <v>0</v>
      </c>
      <c r="EU107" s="284">
        <f t="shared" si="158"/>
        <v>0</v>
      </c>
      <c r="EV107" s="284">
        <f t="shared" si="158"/>
        <v>0</v>
      </c>
      <c r="EW107" s="284">
        <f t="shared" si="158"/>
        <v>0</v>
      </c>
      <c r="EX107" s="284">
        <f t="shared" si="158"/>
        <v>0</v>
      </c>
      <c r="EY107" s="284">
        <f t="shared" si="158"/>
        <v>0</v>
      </c>
      <c r="EZ107" s="383">
        <f t="shared" si="158"/>
        <v>0</v>
      </c>
    </row>
    <row r="108" spans="3:156" s="246" customFormat="1" ht="17.5" hidden="1" outlineLevel="2">
      <c r="C108" s="224"/>
      <c r="D108" s="256"/>
      <c r="E108" s="289">
        <f ca="1">OFFSET(E108,-1,0)+1</f>
        <v>14</v>
      </c>
      <c r="F108" s="844" t="s">
        <v>400</v>
      </c>
      <c r="G108" s="977">
        <f t="shared" si="159"/>
        <v>0</v>
      </c>
      <c r="H108" s="996">
        <v>0</v>
      </c>
      <c r="I108" s="286" t="s">
        <v>413</v>
      </c>
      <c r="J108" s="306">
        <f t="shared" si="138"/>
        <v>1</v>
      </c>
      <c r="K108" s="949">
        <f t="shared" si="139"/>
        <v>0</v>
      </c>
      <c r="L108" s="956">
        <f t="shared" si="170"/>
        <v>0</v>
      </c>
      <c r="M108" s="956">
        <f t="shared" si="171"/>
        <v>0</v>
      </c>
      <c r="N108" s="285">
        <f t="shared" si="140"/>
        <v>46753</v>
      </c>
      <c r="O108" s="307">
        <f t="shared" si="141"/>
        <v>1</v>
      </c>
      <c r="P108" s="307">
        <f>$P$8</f>
        <v>31</v>
      </c>
      <c r="Q108" s="306">
        <f>O108-1+P108</f>
        <v>31</v>
      </c>
      <c r="R108" s="286" t="s">
        <v>511</v>
      </c>
      <c r="S108" s="845"/>
      <c r="T108" s="256"/>
      <c r="U108" s="380">
        <f t="shared" si="142"/>
        <v>31</v>
      </c>
      <c r="V108" s="302" t="str">
        <f t="shared" si="143"/>
        <v>Curve-Mid</v>
      </c>
      <c r="W108" s="302">
        <f t="shared" si="144"/>
        <v>15</v>
      </c>
      <c r="X108" s="302">
        <f t="shared" si="145"/>
        <v>16</v>
      </c>
      <c r="Y108" s="381">
        <f t="shared" si="146"/>
        <v>4.5636985283187118E-2</v>
      </c>
      <c r="Z108" s="302">
        <f>IF(V108="curve-front",1,IF(V108="curve-end",3,2))</f>
        <v>2</v>
      </c>
      <c r="AA108" s="302">
        <f>IF(OR(V108="curve-front",V108="curve-mid",V108="curve-end"),2.5,1)</f>
        <v>2.5</v>
      </c>
      <c r="AB108" s="302">
        <f>Z108/4</f>
        <v>0.5</v>
      </c>
      <c r="AC108" s="302">
        <f>AA108-1</f>
        <v>1.5</v>
      </c>
      <c r="AD108" s="302">
        <f>1/U108</f>
        <v>3.2258064516129031E-2</v>
      </c>
      <c r="AE108" s="302">
        <f>AC108/(AB108*(2+AC108))</f>
        <v>0.8571428571428571</v>
      </c>
      <c r="AF108" s="302">
        <f>2/(2+AC108)</f>
        <v>0.5714285714285714</v>
      </c>
      <c r="AG108" s="302">
        <f>-AC108/(2+AC108)/(1-AB108)</f>
        <v>-0.8571428571428571</v>
      </c>
      <c r="AH108" s="382">
        <f>2*(1-AB108+AC108)/(2+AC108)/(1-AB108)</f>
        <v>2.2857142857142856</v>
      </c>
      <c r="AI108" s="260"/>
      <c r="AJ108" s="284">
        <f t="shared" si="147"/>
        <v>0</v>
      </c>
      <c r="AK108" s="309">
        <f t="shared" si="147"/>
        <v>0</v>
      </c>
      <c r="AL108" s="284">
        <f t="shared" si="147"/>
        <v>0</v>
      </c>
      <c r="AM108" s="284">
        <f t="shared" si="147"/>
        <v>0</v>
      </c>
      <c r="AN108" s="284">
        <f t="shared" si="147"/>
        <v>0</v>
      </c>
      <c r="AO108" s="284">
        <f t="shared" si="147"/>
        <v>0</v>
      </c>
      <c r="AP108" s="284">
        <f t="shared" si="147"/>
        <v>0</v>
      </c>
      <c r="AQ108" s="284">
        <f t="shared" si="147"/>
        <v>0</v>
      </c>
      <c r="AR108" s="284">
        <f t="shared" si="147"/>
        <v>0</v>
      </c>
      <c r="AS108" s="284">
        <f t="shared" si="147"/>
        <v>0</v>
      </c>
      <c r="AT108" s="284">
        <f t="shared" si="148"/>
        <v>0</v>
      </c>
      <c r="AU108" s="284">
        <f t="shared" si="148"/>
        <v>0</v>
      </c>
      <c r="AV108" s="383">
        <f t="shared" si="148"/>
        <v>0</v>
      </c>
      <c r="AW108" s="309">
        <f t="shared" si="148"/>
        <v>0</v>
      </c>
      <c r="AX108" s="284">
        <f t="shared" si="148"/>
        <v>0</v>
      </c>
      <c r="AY108" s="284">
        <f t="shared" si="148"/>
        <v>0</v>
      </c>
      <c r="AZ108" s="284">
        <f t="shared" si="148"/>
        <v>0</v>
      </c>
      <c r="BA108" s="284">
        <f t="shared" si="148"/>
        <v>0</v>
      </c>
      <c r="BB108" s="284">
        <f t="shared" si="148"/>
        <v>0</v>
      </c>
      <c r="BC108" s="284">
        <f t="shared" si="148"/>
        <v>0</v>
      </c>
      <c r="BD108" s="284">
        <f t="shared" si="149"/>
        <v>0</v>
      </c>
      <c r="BE108" s="284">
        <f t="shared" si="149"/>
        <v>0</v>
      </c>
      <c r="BF108" s="284">
        <f t="shared" si="149"/>
        <v>0</v>
      </c>
      <c r="BG108" s="284">
        <f t="shared" si="149"/>
        <v>0</v>
      </c>
      <c r="BH108" s="383">
        <f t="shared" si="149"/>
        <v>0</v>
      </c>
      <c r="BI108" s="309">
        <f t="shared" si="149"/>
        <v>0</v>
      </c>
      <c r="BJ108" s="284">
        <f t="shared" si="149"/>
        <v>0</v>
      </c>
      <c r="BK108" s="284">
        <f t="shared" si="149"/>
        <v>0</v>
      </c>
      <c r="BL108" s="284">
        <f t="shared" si="149"/>
        <v>0</v>
      </c>
      <c r="BM108" s="284">
        <f t="shared" si="149"/>
        <v>0</v>
      </c>
      <c r="BN108" s="284">
        <f t="shared" si="150"/>
        <v>0</v>
      </c>
      <c r="BO108" s="284">
        <f t="shared" si="150"/>
        <v>0</v>
      </c>
      <c r="BP108" s="284">
        <f t="shared" si="150"/>
        <v>0</v>
      </c>
      <c r="BQ108" s="284">
        <f t="shared" si="150"/>
        <v>0</v>
      </c>
      <c r="BR108" s="284">
        <f t="shared" si="150"/>
        <v>0</v>
      </c>
      <c r="BS108" s="284">
        <f t="shared" si="150"/>
        <v>0</v>
      </c>
      <c r="BT108" s="383">
        <f t="shared" si="150"/>
        <v>0</v>
      </c>
      <c r="BU108" s="309">
        <f t="shared" si="150"/>
        <v>0</v>
      </c>
      <c r="BV108" s="284">
        <f t="shared" si="150"/>
        <v>0</v>
      </c>
      <c r="BW108" s="284">
        <f t="shared" si="150"/>
        <v>0</v>
      </c>
      <c r="BX108" s="284">
        <f t="shared" si="151"/>
        <v>0</v>
      </c>
      <c r="BY108" s="284">
        <f t="shared" si="151"/>
        <v>0</v>
      </c>
      <c r="BZ108" s="284">
        <f t="shared" si="151"/>
        <v>0</v>
      </c>
      <c r="CA108" s="284">
        <f t="shared" si="151"/>
        <v>0</v>
      </c>
      <c r="CB108" s="284">
        <f t="shared" si="151"/>
        <v>0</v>
      </c>
      <c r="CC108" s="284">
        <f t="shared" si="151"/>
        <v>0</v>
      </c>
      <c r="CD108" s="284">
        <f t="shared" si="151"/>
        <v>0</v>
      </c>
      <c r="CE108" s="284">
        <f t="shared" si="151"/>
        <v>0</v>
      </c>
      <c r="CF108" s="383">
        <f t="shared" si="151"/>
        <v>0</v>
      </c>
      <c r="CG108" s="309">
        <f t="shared" si="151"/>
        <v>0</v>
      </c>
      <c r="CH108" s="284">
        <f t="shared" si="152"/>
        <v>0</v>
      </c>
      <c r="CI108" s="284">
        <f t="shared" si="152"/>
        <v>0</v>
      </c>
      <c r="CJ108" s="284">
        <f t="shared" si="152"/>
        <v>0</v>
      </c>
      <c r="CK108" s="284">
        <f t="shared" si="152"/>
        <v>0</v>
      </c>
      <c r="CL108" s="284">
        <f t="shared" si="152"/>
        <v>0</v>
      </c>
      <c r="CM108" s="284">
        <f t="shared" si="152"/>
        <v>0</v>
      </c>
      <c r="CN108" s="284">
        <f t="shared" si="152"/>
        <v>0</v>
      </c>
      <c r="CO108" s="284">
        <f t="shared" si="152"/>
        <v>0</v>
      </c>
      <c r="CP108" s="284">
        <f t="shared" si="152"/>
        <v>0</v>
      </c>
      <c r="CQ108" s="284">
        <f t="shared" si="152"/>
        <v>0</v>
      </c>
      <c r="CR108" s="383">
        <f t="shared" si="153"/>
        <v>0</v>
      </c>
      <c r="CS108" s="309">
        <f t="shared" si="153"/>
        <v>0</v>
      </c>
      <c r="CT108" s="284">
        <f t="shared" si="153"/>
        <v>0</v>
      </c>
      <c r="CU108" s="284">
        <f t="shared" si="153"/>
        <v>0</v>
      </c>
      <c r="CV108" s="284">
        <f t="shared" si="153"/>
        <v>0</v>
      </c>
      <c r="CW108" s="284">
        <f t="shared" si="153"/>
        <v>0</v>
      </c>
      <c r="CX108" s="284">
        <f t="shared" si="153"/>
        <v>0</v>
      </c>
      <c r="CY108" s="284">
        <f t="shared" si="153"/>
        <v>0</v>
      </c>
      <c r="CZ108" s="284">
        <f t="shared" si="153"/>
        <v>0</v>
      </c>
      <c r="DA108" s="284">
        <f t="shared" si="153"/>
        <v>0</v>
      </c>
      <c r="DB108" s="284">
        <f t="shared" si="154"/>
        <v>0</v>
      </c>
      <c r="DC108" s="284">
        <f t="shared" si="154"/>
        <v>0</v>
      </c>
      <c r="DD108" s="383">
        <f t="shared" si="154"/>
        <v>0</v>
      </c>
      <c r="DE108" s="309">
        <f t="shared" si="154"/>
        <v>0</v>
      </c>
      <c r="DF108" s="284">
        <f t="shared" si="154"/>
        <v>0</v>
      </c>
      <c r="DG108" s="284">
        <f t="shared" si="154"/>
        <v>0</v>
      </c>
      <c r="DH108" s="284">
        <f t="shared" si="154"/>
        <v>0</v>
      </c>
      <c r="DI108" s="284">
        <f t="shared" si="154"/>
        <v>0</v>
      </c>
      <c r="DJ108" s="284">
        <f t="shared" si="154"/>
        <v>0</v>
      </c>
      <c r="DK108" s="284">
        <f t="shared" si="154"/>
        <v>0</v>
      </c>
      <c r="DL108" s="284">
        <f t="shared" si="155"/>
        <v>0</v>
      </c>
      <c r="DM108" s="284">
        <f t="shared" si="155"/>
        <v>0</v>
      </c>
      <c r="DN108" s="284">
        <f t="shared" si="155"/>
        <v>0</v>
      </c>
      <c r="DO108" s="284">
        <f t="shared" si="155"/>
        <v>0</v>
      </c>
      <c r="DP108" s="383">
        <f t="shared" si="155"/>
        <v>0</v>
      </c>
      <c r="DQ108" s="309">
        <f t="shared" si="155"/>
        <v>0</v>
      </c>
      <c r="DR108" s="284">
        <f t="shared" si="155"/>
        <v>0</v>
      </c>
      <c r="DS108" s="284">
        <f t="shared" si="155"/>
        <v>0</v>
      </c>
      <c r="DT108" s="284">
        <f t="shared" si="155"/>
        <v>0</v>
      </c>
      <c r="DU108" s="284">
        <f t="shared" si="155"/>
        <v>0</v>
      </c>
      <c r="DV108" s="284">
        <f t="shared" si="156"/>
        <v>0</v>
      </c>
      <c r="DW108" s="284">
        <f t="shared" si="156"/>
        <v>0</v>
      </c>
      <c r="DX108" s="284">
        <f t="shared" si="156"/>
        <v>0</v>
      </c>
      <c r="DY108" s="284">
        <f t="shared" si="156"/>
        <v>0</v>
      </c>
      <c r="DZ108" s="284">
        <f t="shared" si="156"/>
        <v>0</v>
      </c>
      <c r="EA108" s="284">
        <f t="shared" si="156"/>
        <v>0</v>
      </c>
      <c r="EB108" s="383">
        <f t="shared" si="156"/>
        <v>0</v>
      </c>
      <c r="EC108" s="309">
        <f t="shared" si="156"/>
        <v>0</v>
      </c>
      <c r="ED108" s="284">
        <f t="shared" si="156"/>
        <v>0</v>
      </c>
      <c r="EE108" s="284">
        <f t="shared" si="156"/>
        <v>0</v>
      </c>
      <c r="EF108" s="284">
        <f t="shared" si="157"/>
        <v>0</v>
      </c>
      <c r="EG108" s="284">
        <f t="shared" si="157"/>
        <v>0</v>
      </c>
      <c r="EH108" s="284">
        <f t="shared" si="157"/>
        <v>0</v>
      </c>
      <c r="EI108" s="284">
        <f t="shared" si="157"/>
        <v>0</v>
      </c>
      <c r="EJ108" s="284">
        <f t="shared" si="157"/>
        <v>0</v>
      </c>
      <c r="EK108" s="284">
        <f t="shared" si="157"/>
        <v>0</v>
      </c>
      <c r="EL108" s="284">
        <f t="shared" si="157"/>
        <v>0</v>
      </c>
      <c r="EM108" s="284">
        <f t="shared" si="157"/>
        <v>0</v>
      </c>
      <c r="EN108" s="383">
        <f t="shared" si="157"/>
        <v>0</v>
      </c>
      <c r="EO108" s="309">
        <f t="shared" si="157"/>
        <v>0</v>
      </c>
      <c r="EP108" s="284">
        <f t="shared" si="158"/>
        <v>0</v>
      </c>
      <c r="EQ108" s="284">
        <f t="shared" si="158"/>
        <v>0</v>
      </c>
      <c r="ER108" s="284">
        <f t="shared" si="158"/>
        <v>0</v>
      </c>
      <c r="ES108" s="284">
        <f t="shared" si="158"/>
        <v>0</v>
      </c>
      <c r="ET108" s="284">
        <f t="shared" si="158"/>
        <v>0</v>
      </c>
      <c r="EU108" s="284">
        <f t="shared" si="158"/>
        <v>0</v>
      </c>
      <c r="EV108" s="284">
        <f t="shared" si="158"/>
        <v>0</v>
      </c>
      <c r="EW108" s="284">
        <f t="shared" si="158"/>
        <v>0</v>
      </c>
      <c r="EX108" s="284">
        <f t="shared" si="158"/>
        <v>0</v>
      </c>
      <c r="EY108" s="284">
        <f t="shared" si="158"/>
        <v>0</v>
      </c>
      <c r="EZ108" s="383">
        <f t="shared" si="158"/>
        <v>0</v>
      </c>
    </row>
    <row r="109" spans="3:156" ht="6" customHeight="1" outlineLevel="1" collapsed="1">
      <c r="C109" s="224"/>
      <c r="D109" s="232"/>
      <c r="E109" s="279"/>
      <c r="F109" s="279"/>
      <c r="G109" s="976"/>
      <c r="H109" s="999"/>
      <c r="I109" s="279"/>
      <c r="J109" s="280"/>
      <c r="K109" s="952"/>
      <c r="L109" s="969"/>
      <c r="M109" s="969"/>
      <c r="N109" s="279"/>
      <c r="O109" s="280"/>
      <c r="P109" s="280"/>
      <c r="Q109" s="280"/>
      <c r="R109" s="279"/>
      <c r="S109" s="281"/>
      <c r="T109" s="232"/>
      <c r="U109" s="232"/>
      <c r="AH109" s="278"/>
      <c r="AI109" s="278"/>
      <c r="AJ109" s="327"/>
      <c r="AK109" s="328"/>
      <c r="AL109" s="329"/>
      <c r="AM109" s="329"/>
      <c r="AN109" s="329"/>
      <c r="AO109" s="329"/>
      <c r="AP109" s="329"/>
      <c r="AQ109" s="329"/>
      <c r="AR109" s="329"/>
      <c r="AS109" s="329"/>
      <c r="AT109" s="329"/>
      <c r="AU109" s="329"/>
      <c r="AV109" s="330"/>
      <c r="AW109" s="328"/>
      <c r="AX109" s="329"/>
      <c r="AY109" s="329"/>
      <c r="AZ109" s="329"/>
      <c r="BA109" s="329"/>
      <c r="BB109" s="329"/>
      <c r="BC109" s="329"/>
      <c r="BD109" s="329"/>
      <c r="BE109" s="329"/>
      <c r="BF109" s="329"/>
      <c r="BG109" s="329"/>
      <c r="BH109" s="330"/>
      <c r="BI109" s="328"/>
      <c r="BJ109" s="329"/>
      <c r="BK109" s="329"/>
      <c r="BL109" s="329"/>
      <c r="BM109" s="329"/>
      <c r="BN109" s="329"/>
      <c r="BO109" s="329"/>
      <c r="BP109" s="329"/>
      <c r="BQ109" s="329"/>
      <c r="BR109" s="329"/>
      <c r="BS109" s="329"/>
      <c r="BT109" s="330"/>
      <c r="BU109" s="328"/>
      <c r="BV109" s="329"/>
      <c r="BW109" s="329"/>
      <c r="BX109" s="329"/>
      <c r="BY109" s="329"/>
      <c r="BZ109" s="329"/>
      <c r="CA109" s="329"/>
      <c r="CB109" s="329"/>
      <c r="CC109" s="329"/>
      <c r="CD109" s="329"/>
      <c r="CE109" s="329"/>
      <c r="CF109" s="330"/>
      <c r="CG109" s="328"/>
      <c r="CH109" s="329"/>
      <c r="CI109" s="329"/>
      <c r="CJ109" s="329"/>
      <c r="CK109" s="329"/>
      <c r="CL109" s="329"/>
      <c r="CM109" s="329"/>
      <c r="CN109" s="329"/>
      <c r="CO109" s="329"/>
      <c r="CP109" s="329"/>
      <c r="CQ109" s="329"/>
      <c r="CR109" s="330"/>
      <c r="CS109" s="328"/>
      <c r="CT109" s="329"/>
      <c r="CU109" s="329"/>
      <c r="CV109" s="329"/>
      <c r="CW109" s="329"/>
      <c r="CX109" s="329"/>
      <c r="CY109" s="329"/>
      <c r="CZ109" s="329"/>
      <c r="DA109" s="329"/>
      <c r="DB109" s="329"/>
      <c r="DC109" s="329"/>
      <c r="DD109" s="330"/>
      <c r="DE109" s="328"/>
      <c r="DF109" s="329"/>
      <c r="DG109" s="329"/>
      <c r="DH109" s="329"/>
      <c r="DI109" s="329"/>
      <c r="DJ109" s="329"/>
      <c r="DK109" s="329"/>
      <c r="DL109" s="329"/>
      <c r="DM109" s="329"/>
      <c r="DN109" s="329"/>
      <c r="DO109" s="329"/>
      <c r="DP109" s="330"/>
      <c r="DQ109" s="328"/>
      <c r="DR109" s="329"/>
      <c r="DS109" s="329"/>
      <c r="DT109" s="329"/>
      <c r="DU109" s="329"/>
      <c r="DV109" s="329"/>
      <c r="DW109" s="329"/>
      <c r="DX109" s="329"/>
      <c r="DY109" s="329"/>
      <c r="DZ109" s="329"/>
      <c r="EA109" s="329"/>
      <c r="EB109" s="330"/>
      <c r="EC109" s="328"/>
      <c r="ED109" s="329"/>
      <c r="EE109" s="329"/>
      <c r="EF109" s="329"/>
      <c r="EG109" s="329"/>
      <c r="EH109" s="329"/>
      <c r="EI109" s="329"/>
      <c r="EJ109" s="329"/>
      <c r="EK109" s="329"/>
      <c r="EL109" s="329"/>
      <c r="EM109" s="329"/>
      <c r="EN109" s="330"/>
      <c r="EO109" s="328"/>
      <c r="EP109" s="329"/>
      <c r="EQ109" s="329"/>
      <c r="ER109" s="329"/>
      <c r="ES109" s="329"/>
      <c r="ET109" s="329"/>
      <c r="EU109" s="329"/>
      <c r="EV109" s="329"/>
      <c r="EW109" s="329"/>
      <c r="EX109" s="329"/>
      <c r="EY109" s="329"/>
      <c r="EZ109" s="330"/>
    </row>
    <row r="110" spans="3:156" ht="15" customHeight="1">
      <c r="C110" s="224"/>
      <c r="D110" s="232"/>
      <c r="E110" s="267" t="str">
        <f>"Total "&amp;E93</f>
        <v>Total Architectural / Engineering / Design</v>
      </c>
      <c r="G110" s="975">
        <f t="shared" ref="G110:M110" si="172">SUM(G94:G109)</f>
        <v>4551801.1022343943</v>
      </c>
      <c r="H110" s="1181">
        <f>G110/G81</f>
        <v>2.8298936060322015E-2</v>
      </c>
      <c r="I110" s="945"/>
      <c r="J110" s="282"/>
      <c r="K110" s="964">
        <f t="shared" si="172"/>
        <v>3666.497118507054</v>
      </c>
      <c r="L110" s="961">
        <f t="shared" si="172"/>
        <v>6.0064172006318017</v>
      </c>
      <c r="M110" s="961">
        <f t="shared" si="172"/>
        <v>10.617312438879893</v>
      </c>
      <c r="O110" s="226"/>
      <c r="P110" s="226"/>
      <c r="Q110" s="226"/>
      <c r="S110" s="283"/>
      <c r="T110" s="232"/>
      <c r="U110" s="1330"/>
      <c r="V110" s="1331"/>
      <c r="W110" s="1331"/>
      <c r="X110" s="1331"/>
      <c r="Y110" s="1331"/>
      <c r="Z110" s="1331"/>
      <c r="AA110" s="1331"/>
      <c r="AB110" s="1331"/>
      <c r="AC110" s="1331"/>
      <c r="AD110" s="1331"/>
      <c r="AE110" s="1331"/>
      <c r="AF110" s="1331"/>
      <c r="AG110" s="1331"/>
      <c r="AH110" s="1332"/>
      <c r="AI110" s="278"/>
      <c r="AJ110" s="331">
        <f t="shared" ref="AJ110:CU110" si="173">SUM(AJ94:AJ109)</f>
        <v>0</v>
      </c>
      <c r="AK110" s="1333">
        <f t="shared" si="173"/>
        <v>4551801.1022343952</v>
      </c>
      <c r="AL110" s="332">
        <f t="shared" si="173"/>
        <v>0</v>
      </c>
      <c r="AM110" s="332">
        <f t="shared" si="173"/>
        <v>0</v>
      </c>
      <c r="AN110" s="332">
        <f t="shared" si="173"/>
        <v>0</v>
      </c>
      <c r="AO110" s="332">
        <f t="shared" si="173"/>
        <v>0</v>
      </c>
      <c r="AP110" s="332">
        <f t="shared" si="173"/>
        <v>0</v>
      </c>
      <c r="AQ110" s="332">
        <f t="shared" si="173"/>
        <v>0</v>
      </c>
      <c r="AR110" s="332">
        <f t="shared" si="173"/>
        <v>0</v>
      </c>
      <c r="AS110" s="332">
        <f t="shared" si="173"/>
        <v>0</v>
      </c>
      <c r="AT110" s="332">
        <f t="shared" si="173"/>
        <v>0</v>
      </c>
      <c r="AU110" s="332">
        <f t="shared" si="173"/>
        <v>0</v>
      </c>
      <c r="AV110" s="333">
        <f t="shared" si="173"/>
        <v>0</v>
      </c>
      <c r="AW110" s="1333">
        <f t="shared" si="173"/>
        <v>0</v>
      </c>
      <c r="AX110" s="332">
        <f t="shared" si="173"/>
        <v>0</v>
      </c>
      <c r="AY110" s="332">
        <f t="shared" si="173"/>
        <v>0</v>
      </c>
      <c r="AZ110" s="332">
        <f t="shared" si="173"/>
        <v>0</v>
      </c>
      <c r="BA110" s="332">
        <f t="shared" si="173"/>
        <v>0</v>
      </c>
      <c r="BB110" s="332">
        <f t="shared" si="173"/>
        <v>0</v>
      </c>
      <c r="BC110" s="332">
        <f t="shared" si="173"/>
        <v>0</v>
      </c>
      <c r="BD110" s="332">
        <f t="shared" si="173"/>
        <v>0</v>
      </c>
      <c r="BE110" s="332">
        <f t="shared" si="173"/>
        <v>0</v>
      </c>
      <c r="BF110" s="332">
        <f t="shared" si="173"/>
        <v>0</v>
      </c>
      <c r="BG110" s="332">
        <f t="shared" si="173"/>
        <v>0</v>
      </c>
      <c r="BH110" s="333">
        <f t="shared" si="173"/>
        <v>0</v>
      </c>
      <c r="BI110" s="1333">
        <f t="shared" si="173"/>
        <v>0</v>
      </c>
      <c r="BJ110" s="332">
        <f t="shared" si="173"/>
        <v>0</v>
      </c>
      <c r="BK110" s="332">
        <f t="shared" si="173"/>
        <v>0</v>
      </c>
      <c r="BL110" s="332">
        <f t="shared" si="173"/>
        <v>0</v>
      </c>
      <c r="BM110" s="332">
        <f t="shared" si="173"/>
        <v>0</v>
      </c>
      <c r="BN110" s="332">
        <f t="shared" si="173"/>
        <v>0</v>
      </c>
      <c r="BO110" s="332">
        <f t="shared" si="173"/>
        <v>0</v>
      </c>
      <c r="BP110" s="332">
        <f t="shared" si="173"/>
        <v>0</v>
      </c>
      <c r="BQ110" s="332">
        <f t="shared" si="173"/>
        <v>0</v>
      </c>
      <c r="BR110" s="332">
        <f t="shared" si="173"/>
        <v>0</v>
      </c>
      <c r="BS110" s="332">
        <f t="shared" si="173"/>
        <v>0</v>
      </c>
      <c r="BT110" s="333">
        <f t="shared" si="173"/>
        <v>0</v>
      </c>
      <c r="BU110" s="1333">
        <f t="shared" si="173"/>
        <v>0</v>
      </c>
      <c r="BV110" s="332">
        <f t="shared" si="173"/>
        <v>0</v>
      </c>
      <c r="BW110" s="332">
        <f t="shared" si="173"/>
        <v>0</v>
      </c>
      <c r="BX110" s="332">
        <f t="shared" si="173"/>
        <v>0</v>
      </c>
      <c r="BY110" s="332">
        <f t="shared" si="173"/>
        <v>0</v>
      </c>
      <c r="BZ110" s="332">
        <f t="shared" si="173"/>
        <v>0</v>
      </c>
      <c r="CA110" s="332">
        <f t="shared" si="173"/>
        <v>0</v>
      </c>
      <c r="CB110" s="332">
        <f t="shared" si="173"/>
        <v>0</v>
      </c>
      <c r="CC110" s="332">
        <f t="shared" si="173"/>
        <v>0</v>
      </c>
      <c r="CD110" s="332">
        <f t="shared" si="173"/>
        <v>0</v>
      </c>
      <c r="CE110" s="332">
        <f t="shared" si="173"/>
        <v>0</v>
      </c>
      <c r="CF110" s="333">
        <f t="shared" si="173"/>
        <v>0</v>
      </c>
      <c r="CG110" s="1333">
        <f t="shared" si="173"/>
        <v>0</v>
      </c>
      <c r="CH110" s="332">
        <f t="shared" si="173"/>
        <v>0</v>
      </c>
      <c r="CI110" s="332">
        <f t="shared" si="173"/>
        <v>0</v>
      </c>
      <c r="CJ110" s="332">
        <f t="shared" si="173"/>
        <v>0</v>
      </c>
      <c r="CK110" s="332">
        <f t="shared" si="173"/>
        <v>0</v>
      </c>
      <c r="CL110" s="332">
        <f t="shared" si="173"/>
        <v>0</v>
      </c>
      <c r="CM110" s="332">
        <f t="shared" si="173"/>
        <v>0</v>
      </c>
      <c r="CN110" s="332">
        <f t="shared" si="173"/>
        <v>0</v>
      </c>
      <c r="CO110" s="332">
        <f t="shared" si="173"/>
        <v>0</v>
      </c>
      <c r="CP110" s="332">
        <f t="shared" si="173"/>
        <v>0</v>
      </c>
      <c r="CQ110" s="332">
        <f t="shared" si="173"/>
        <v>0</v>
      </c>
      <c r="CR110" s="333">
        <f t="shared" si="173"/>
        <v>0</v>
      </c>
      <c r="CS110" s="1333">
        <f t="shared" si="173"/>
        <v>0</v>
      </c>
      <c r="CT110" s="332">
        <f t="shared" si="173"/>
        <v>0</v>
      </c>
      <c r="CU110" s="332">
        <f t="shared" si="173"/>
        <v>0</v>
      </c>
      <c r="CV110" s="332">
        <f t="shared" ref="CV110:EZ110" si="174">SUM(CV94:CV109)</f>
        <v>0</v>
      </c>
      <c r="CW110" s="332">
        <f t="shared" si="174"/>
        <v>0</v>
      </c>
      <c r="CX110" s="332">
        <f t="shared" si="174"/>
        <v>0</v>
      </c>
      <c r="CY110" s="332">
        <f t="shared" si="174"/>
        <v>0</v>
      </c>
      <c r="CZ110" s="332">
        <f t="shared" si="174"/>
        <v>0</v>
      </c>
      <c r="DA110" s="332">
        <f t="shared" si="174"/>
        <v>0</v>
      </c>
      <c r="DB110" s="332">
        <f t="shared" si="174"/>
        <v>0</v>
      </c>
      <c r="DC110" s="332">
        <f t="shared" si="174"/>
        <v>0</v>
      </c>
      <c r="DD110" s="333">
        <f t="shared" si="174"/>
        <v>0</v>
      </c>
      <c r="DE110" s="1333">
        <f t="shared" si="174"/>
        <v>0</v>
      </c>
      <c r="DF110" s="332">
        <f t="shared" si="174"/>
        <v>0</v>
      </c>
      <c r="DG110" s="332">
        <f t="shared" si="174"/>
        <v>0</v>
      </c>
      <c r="DH110" s="332">
        <f t="shared" si="174"/>
        <v>0</v>
      </c>
      <c r="DI110" s="332">
        <f t="shared" si="174"/>
        <v>0</v>
      </c>
      <c r="DJ110" s="332">
        <f t="shared" si="174"/>
        <v>0</v>
      </c>
      <c r="DK110" s="332">
        <f t="shared" si="174"/>
        <v>0</v>
      </c>
      <c r="DL110" s="332">
        <f t="shared" si="174"/>
        <v>0</v>
      </c>
      <c r="DM110" s="332">
        <f t="shared" si="174"/>
        <v>0</v>
      </c>
      <c r="DN110" s="332">
        <f t="shared" si="174"/>
        <v>0</v>
      </c>
      <c r="DO110" s="332">
        <f t="shared" si="174"/>
        <v>0</v>
      </c>
      <c r="DP110" s="333">
        <f t="shared" si="174"/>
        <v>0</v>
      </c>
      <c r="DQ110" s="1333">
        <f t="shared" si="174"/>
        <v>0</v>
      </c>
      <c r="DR110" s="332">
        <f t="shared" si="174"/>
        <v>0</v>
      </c>
      <c r="DS110" s="332">
        <f t="shared" si="174"/>
        <v>0</v>
      </c>
      <c r="DT110" s="332">
        <f t="shared" si="174"/>
        <v>0</v>
      </c>
      <c r="DU110" s="332">
        <f t="shared" si="174"/>
        <v>0</v>
      </c>
      <c r="DV110" s="332">
        <f t="shared" si="174"/>
        <v>0</v>
      </c>
      <c r="DW110" s="332">
        <f t="shared" si="174"/>
        <v>0</v>
      </c>
      <c r="DX110" s="332">
        <f t="shared" si="174"/>
        <v>0</v>
      </c>
      <c r="DY110" s="332">
        <f t="shared" si="174"/>
        <v>0</v>
      </c>
      <c r="DZ110" s="332">
        <f t="shared" si="174"/>
        <v>0</v>
      </c>
      <c r="EA110" s="332">
        <f t="shared" si="174"/>
        <v>0</v>
      </c>
      <c r="EB110" s="333">
        <f t="shared" si="174"/>
        <v>0</v>
      </c>
      <c r="EC110" s="1333">
        <f t="shared" si="174"/>
        <v>0</v>
      </c>
      <c r="ED110" s="332">
        <f t="shared" si="174"/>
        <v>0</v>
      </c>
      <c r="EE110" s="332">
        <f t="shared" si="174"/>
        <v>0</v>
      </c>
      <c r="EF110" s="332">
        <f t="shared" si="174"/>
        <v>0</v>
      </c>
      <c r="EG110" s="332">
        <f t="shared" si="174"/>
        <v>0</v>
      </c>
      <c r="EH110" s="332">
        <f t="shared" si="174"/>
        <v>0</v>
      </c>
      <c r="EI110" s="332">
        <f t="shared" si="174"/>
        <v>0</v>
      </c>
      <c r="EJ110" s="332">
        <f t="shared" si="174"/>
        <v>0</v>
      </c>
      <c r="EK110" s="332">
        <f t="shared" si="174"/>
        <v>0</v>
      </c>
      <c r="EL110" s="332">
        <f t="shared" si="174"/>
        <v>0</v>
      </c>
      <c r="EM110" s="332">
        <f t="shared" si="174"/>
        <v>0</v>
      </c>
      <c r="EN110" s="333">
        <f t="shared" si="174"/>
        <v>0</v>
      </c>
      <c r="EO110" s="1333">
        <f t="shared" si="174"/>
        <v>0</v>
      </c>
      <c r="EP110" s="332">
        <f t="shared" si="174"/>
        <v>0</v>
      </c>
      <c r="EQ110" s="332">
        <f t="shared" si="174"/>
        <v>0</v>
      </c>
      <c r="ER110" s="332">
        <f t="shared" si="174"/>
        <v>0</v>
      </c>
      <c r="ES110" s="332">
        <f t="shared" si="174"/>
        <v>0</v>
      </c>
      <c r="ET110" s="332">
        <f t="shared" si="174"/>
        <v>0</v>
      </c>
      <c r="EU110" s="332">
        <f t="shared" si="174"/>
        <v>0</v>
      </c>
      <c r="EV110" s="332">
        <f t="shared" si="174"/>
        <v>0</v>
      </c>
      <c r="EW110" s="332">
        <f t="shared" si="174"/>
        <v>0</v>
      </c>
      <c r="EX110" s="332">
        <f t="shared" si="174"/>
        <v>0</v>
      </c>
      <c r="EY110" s="332">
        <f t="shared" si="174"/>
        <v>0</v>
      </c>
      <c r="EZ110" s="333">
        <f t="shared" si="174"/>
        <v>0</v>
      </c>
    </row>
    <row r="111" spans="3:156" ht="17.5">
      <c r="C111" s="224"/>
      <c r="D111" s="232"/>
      <c r="G111" s="615"/>
      <c r="H111" s="998"/>
      <c r="J111" s="226"/>
      <c r="K111" s="951"/>
      <c r="L111" s="951"/>
      <c r="M111" s="951"/>
      <c r="O111" s="226"/>
      <c r="P111" s="226"/>
      <c r="Q111" s="226"/>
      <c r="T111" s="232"/>
      <c r="U111" s="232"/>
      <c r="AH111" s="278"/>
      <c r="AI111" s="278"/>
      <c r="AJ111" s="323"/>
      <c r="AK111" s="410"/>
      <c r="AL111" s="323"/>
      <c r="AM111" s="323"/>
      <c r="AN111" s="323"/>
      <c r="AO111" s="323"/>
      <c r="AP111" s="323"/>
      <c r="AQ111" s="323"/>
      <c r="AR111" s="323"/>
      <c r="AS111" s="323"/>
      <c r="AT111" s="323"/>
      <c r="AU111" s="323"/>
      <c r="AV111" s="324"/>
      <c r="AW111" s="410"/>
      <c r="AX111" s="323"/>
      <c r="AY111" s="323"/>
      <c r="AZ111" s="323"/>
      <c r="BA111" s="323"/>
      <c r="BB111" s="323"/>
      <c r="BC111" s="323"/>
      <c r="BD111" s="323"/>
      <c r="BE111" s="323"/>
      <c r="BF111" s="323"/>
      <c r="BG111" s="323"/>
      <c r="BH111" s="324"/>
      <c r="BI111" s="410"/>
      <c r="BJ111" s="323"/>
      <c r="BK111" s="323"/>
      <c r="BL111" s="323"/>
      <c r="BM111" s="323"/>
      <c r="BN111" s="323"/>
      <c r="BO111" s="323"/>
      <c r="BP111" s="323"/>
      <c r="BQ111" s="323"/>
      <c r="BR111" s="323"/>
      <c r="BS111" s="323"/>
      <c r="BT111" s="324"/>
      <c r="BU111" s="410"/>
      <c r="BV111" s="323"/>
      <c r="BW111" s="323"/>
      <c r="BX111" s="323"/>
      <c r="BY111" s="323"/>
      <c r="BZ111" s="323"/>
      <c r="CA111" s="323"/>
      <c r="CB111" s="323"/>
      <c r="CC111" s="323"/>
      <c r="CD111" s="323"/>
      <c r="CE111" s="323"/>
      <c r="CF111" s="324"/>
      <c r="CG111" s="410"/>
      <c r="CH111" s="323"/>
      <c r="CI111" s="323"/>
      <c r="CJ111" s="323"/>
      <c r="CK111" s="323"/>
      <c r="CL111" s="323"/>
      <c r="CM111" s="323"/>
      <c r="CN111" s="323"/>
      <c r="CO111" s="323"/>
      <c r="CP111" s="323"/>
      <c r="CQ111" s="323"/>
      <c r="CR111" s="324"/>
      <c r="CS111" s="410"/>
      <c r="CT111" s="323"/>
      <c r="CU111" s="323"/>
      <c r="CV111" s="323"/>
      <c r="CW111" s="323"/>
      <c r="CX111" s="323"/>
      <c r="CY111" s="323"/>
      <c r="CZ111" s="323"/>
      <c r="DA111" s="323"/>
      <c r="DB111" s="323"/>
      <c r="DC111" s="323"/>
      <c r="DD111" s="324"/>
      <c r="DE111" s="410"/>
      <c r="DF111" s="323"/>
      <c r="DG111" s="323"/>
      <c r="DH111" s="323"/>
      <c r="DI111" s="323"/>
      <c r="DJ111" s="323"/>
      <c r="DK111" s="323"/>
      <c r="DL111" s="323"/>
      <c r="DM111" s="323"/>
      <c r="DN111" s="323"/>
      <c r="DO111" s="323"/>
      <c r="DP111" s="324"/>
      <c r="DQ111" s="410"/>
      <c r="DR111" s="323"/>
      <c r="DS111" s="323"/>
      <c r="DT111" s="323"/>
      <c r="DU111" s="323"/>
      <c r="DV111" s="323"/>
      <c r="DW111" s="323"/>
      <c r="DX111" s="323"/>
      <c r="DY111" s="323"/>
      <c r="DZ111" s="323"/>
      <c r="EA111" s="323"/>
      <c r="EB111" s="324"/>
      <c r="EC111" s="410"/>
      <c r="ED111" s="323"/>
      <c r="EE111" s="323"/>
      <c r="EF111" s="323"/>
      <c r="EG111" s="323"/>
      <c r="EH111" s="323"/>
      <c r="EI111" s="323"/>
      <c r="EJ111" s="323"/>
      <c r="EK111" s="323"/>
      <c r="EL111" s="323"/>
      <c r="EM111" s="323"/>
      <c r="EN111" s="324"/>
      <c r="EO111" s="410"/>
      <c r="EP111" s="323"/>
      <c r="EQ111" s="323"/>
      <c r="ER111" s="323"/>
      <c r="ES111" s="323"/>
      <c r="ET111" s="323"/>
      <c r="EU111" s="323"/>
      <c r="EV111" s="323"/>
      <c r="EW111" s="323"/>
      <c r="EX111" s="323"/>
      <c r="EY111" s="323"/>
      <c r="EZ111" s="324"/>
    </row>
    <row r="112" spans="3:156" ht="15" customHeight="1" outlineLevel="1">
      <c r="C112" s="224"/>
      <c r="D112" s="232">
        <v>8</v>
      </c>
      <c r="E112" s="257" t="s">
        <v>50</v>
      </c>
      <c r="G112" s="615"/>
      <c r="H112" s="998"/>
      <c r="J112" s="226"/>
      <c r="K112" s="951"/>
      <c r="L112" s="951"/>
      <c r="M112" s="951"/>
      <c r="O112" s="226"/>
      <c r="P112" s="226"/>
      <c r="Q112" s="226"/>
      <c r="T112" s="232"/>
      <c r="U112" s="232"/>
      <c r="AH112" s="278"/>
      <c r="AI112" s="278"/>
      <c r="AJ112" s="323"/>
      <c r="AK112" s="410"/>
      <c r="AL112" s="323"/>
      <c r="AM112" s="323"/>
      <c r="AN112" s="323"/>
      <c r="AO112" s="323"/>
      <c r="AP112" s="323"/>
      <c r="AQ112" s="323"/>
      <c r="AR112" s="323"/>
      <c r="AS112" s="323"/>
      <c r="AT112" s="323"/>
      <c r="AU112" s="323"/>
      <c r="AV112" s="324"/>
      <c r="AW112" s="410"/>
      <c r="AX112" s="323"/>
      <c r="AY112" s="323"/>
      <c r="AZ112" s="323"/>
      <c r="BA112" s="323"/>
      <c r="BB112" s="323"/>
      <c r="BC112" s="323"/>
      <c r="BD112" s="323"/>
      <c r="BE112" s="323"/>
      <c r="BF112" s="323"/>
      <c r="BG112" s="323"/>
      <c r="BH112" s="324"/>
      <c r="BI112" s="410"/>
      <c r="BJ112" s="323"/>
      <c r="BK112" s="323"/>
      <c r="BL112" s="323"/>
      <c r="BM112" s="323"/>
      <c r="BN112" s="323"/>
      <c r="BO112" s="323"/>
      <c r="BP112" s="323"/>
      <c r="BQ112" s="323"/>
      <c r="BR112" s="323"/>
      <c r="BS112" s="323"/>
      <c r="BT112" s="324"/>
      <c r="BU112" s="410"/>
      <c r="BV112" s="323"/>
      <c r="BW112" s="323"/>
      <c r="BX112" s="323"/>
      <c r="BY112" s="323"/>
      <c r="BZ112" s="323"/>
      <c r="CA112" s="323"/>
      <c r="CB112" s="323"/>
      <c r="CC112" s="323"/>
      <c r="CD112" s="323"/>
      <c r="CE112" s="323"/>
      <c r="CF112" s="324"/>
      <c r="CG112" s="410"/>
      <c r="CH112" s="323"/>
      <c r="CI112" s="323"/>
      <c r="CJ112" s="323"/>
      <c r="CK112" s="323"/>
      <c r="CL112" s="323"/>
      <c r="CM112" s="323"/>
      <c r="CN112" s="323"/>
      <c r="CO112" s="323"/>
      <c r="CP112" s="323"/>
      <c r="CQ112" s="323"/>
      <c r="CR112" s="324"/>
      <c r="CS112" s="410"/>
      <c r="CT112" s="323"/>
      <c r="CU112" s="323"/>
      <c r="CV112" s="323"/>
      <c r="CW112" s="323"/>
      <c r="CX112" s="323"/>
      <c r="CY112" s="323"/>
      <c r="CZ112" s="323"/>
      <c r="DA112" s="323"/>
      <c r="DB112" s="323"/>
      <c r="DC112" s="323"/>
      <c r="DD112" s="324"/>
      <c r="DE112" s="410"/>
      <c r="DF112" s="323"/>
      <c r="DG112" s="323"/>
      <c r="DH112" s="323"/>
      <c r="DI112" s="323"/>
      <c r="DJ112" s="323"/>
      <c r="DK112" s="323"/>
      <c r="DL112" s="323"/>
      <c r="DM112" s="323"/>
      <c r="DN112" s="323"/>
      <c r="DO112" s="323"/>
      <c r="DP112" s="324"/>
      <c r="DQ112" s="410"/>
      <c r="DR112" s="323"/>
      <c r="DS112" s="323"/>
      <c r="DT112" s="323"/>
      <c r="DU112" s="323"/>
      <c r="DV112" s="323"/>
      <c r="DW112" s="323"/>
      <c r="DX112" s="323"/>
      <c r="DY112" s="323"/>
      <c r="DZ112" s="323"/>
      <c r="EA112" s="323"/>
      <c r="EB112" s="324"/>
      <c r="EC112" s="410"/>
      <c r="ED112" s="323"/>
      <c r="EE112" s="323"/>
      <c r="EF112" s="323"/>
      <c r="EG112" s="323"/>
      <c r="EH112" s="323"/>
      <c r="EI112" s="323"/>
      <c r="EJ112" s="323"/>
      <c r="EK112" s="323"/>
      <c r="EL112" s="323"/>
      <c r="EM112" s="323"/>
      <c r="EN112" s="324"/>
      <c r="EO112" s="410"/>
      <c r="EP112" s="323"/>
      <c r="EQ112" s="323"/>
      <c r="ER112" s="323"/>
      <c r="ES112" s="323"/>
      <c r="ET112" s="323"/>
      <c r="EU112" s="323"/>
      <c r="EV112" s="323"/>
      <c r="EW112" s="323"/>
      <c r="EX112" s="323"/>
      <c r="EY112" s="323"/>
      <c r="EZ112" s="324"/>
    </row>
    <row r="113" spans="3:156" ht="6" customHeight="1" outlineLevel="1">
      <c r="C113" s="224"/>
      <c r="D113" s="232"/>
      <c r="G113" s="615"/>
      <c r="H113" s="998"/>
      <c r="J113" s="226"/>
      <c r="K113" s="951"/>
      <c r="L113" s="951"/>
      <c r="M113" s="951"/>
      <c r="O113" s="226"/>
      <c r="P113" s="226"/>
      <c r="Q113" s="226"/>
      <c r="T113" s="232"/>
      <c r="U113" s="232"/>
      <c r="AH113" s="278"/>
      <c r="AI113" s="278"/>
      <c r="AJ113" s="323"/>
      <c r="AK113" s="410"/>
      <c r="AL113" s="323"/>
      <c r="AM113" s="323"/>
      <c r="AN113" s="323"/>
      <c r="AO113" s="323"/>
      <c r="AP113" s="323"/>
      <c r="AQ113" s="323"/>
      <c r="AR113" s="323"/>
      <c r="AS113" s="323"/>
      <c r="AT113" s="323"/>
      <c r="AU113" s="323"/>
      <c r="AV113" s="324"/>
      <c r="AW113" s="410"/>
      <c r="AX113" s="323"/>
      <c r="AY113" s="323"/>
      <c r="AZ113" s="323"/>
      <c r="BA113" s="323"/>
      <c r="BB113" s="323"/>
      <c r="BC113" s="323"/>
      <c r="BD113" s="323"/>
      <c r="BE113" s="323"/>
      <c r="BF113" s="323"/>
      <c r="BG113" s="323"/>
      <c r="BH113" s="324"/>
      <c r="BI113" s="410"/>
      <c r="BJ113" s="323"/>
      <c r="BK113" s="323"/>
      <c r="BL113" s="323"/>
      <c r="BM113" s="323"/>
      <c r="BN113" s="323"/>
      <c r="BO113" s="323"/>
      <c r="BP113" s="323"/>
      <c r="BQ113" s="323"/>
      <c r="BR113" s="323"/>
      <c r="BS113" s="323"/>
      <c r="BT113" s="324"/>
      <c r="BU113" s="410"/>
      <c r="BV113" s="323"/>
      <c r="BW113" s="323"/>
      <c r="BX113" s="323"/>
      <c r="BY113" s="323"/>
      <c r="BZ113" s="323"/>
      <c r="CA113" s="323"/>
      <c r="CB113" s="323"/>
      <c r="CC113" s="323"/>
      <c r="CD113" s="323"/>
      <c r="CE113" s="323"/>
      <c r="CF113" s="324"/>
      <c r="CG113" s="410"/>
      <c r="CH113" s="323"/>
      <c r="CI113" s="323"/>
      <c r="CJ113" s="323"/>
      <c r="CK113" s="323"/>
      <c r="CL113" s="323"/>
      <c r="CM113" s="323"/>
      <c r="CN113" s="323"/>
      <c r="CO113" s="323"/>
      <c r="CP113" s="323"/>
      <c r="CQ113" s="323"/>
      <c r="CR113" s="324"/>
      <c r="CS113" s="410"/>
      <c r="CT113" s="323"/>
      <c r="CU113" s="323"/>
      <c r="CV113" s="323"/>
      <c r="CW113" s="323"/>
      <c r="CX113" s="323"/>
      <c r="CY113" s="323"/>
      <c r="CZ113" s="323"/>
      <c r="DA113" s="323"/>
      <c r="DB113" s="323"/>
      <c r="DC113" s="323"/>
      <c r="DD113" s="324"/>
      <c r="DE113" s="410"/>
      <c r="DF113" s="323"/>
      <c r="DG113" s="323"/>
      <c r="DH113" s="323"/>
      <c r="DI113" s="323"/>
      <c r="DJ113" s="323"/>
      <c r="DK113" s="323"/>
      <c r="DL113" s="323"/>
      <c r="DM113" s="323"/>
      <c r="DN113" s="323"/>
      <c r="DO113" s="323"/>
      <c r="DP113" s="324"/>
      <c r="DQ113" s="410"/>
      <c r="DR113" s="323"/>
      <c r="DS113" s="323"/>
      <c r="DT113" s="323"/>
      <c r="DU113" s="323"/>
      <c r="DV113" s="323"/>
      <c r="DW113" s="323"/>
      <c r="DX113" s="323"/>
      <c r="DY113" s="323"/>
      <c r="DZ113" s="323"/>
      <c r="EA113" s="323"/>
      <c r="EB113" s="324"/>
      <c r="EC113" s="410"/>
      <c r="ED113" s="323"/>
      <c r="EE113" s="323"/>
      <c r="EF113" s="323"/>
      <c r="EG113" s="323"/>
      <c r="EH113" s="323"/>
      <c r="EI113" s="323"/>
      <c r="EJ113" s="323"/>
      <c r="EK113" s="323"/>
      <c r="EL113" s="323"/>
      <c r="EM113" s="323"/>
      <c r="EN113" s="324"/>
      <c r="EO113" s="410"/>
      <c r="EP113" s="323"/>
      <c r="EQ113" s="323"/>
      <c r="ER113" s="323"/>
      <c r="ES113" s="323"/>
      <c r="ET113" s="323"/>
      <c r="EU113" s="323"/>
      <c r="EV113" s="323"/>
      <c r="EW113" s="323"/>
      <c r="EX113" s="323"/>
      <c r="EY113" s="323"/>
      <c r="EZ113" s="324"/>
    </row>
    <row r="114" spans="3:156" s="246" customFormat="1" ht="17.5" outlineLevel="1">
      <c r="C114" s="224"/>
      <c r="D114" s="256"/>
      <c r="E114" s="289">
        <f ca="1">OFFSET(E114,-1,0)+1</f>
        <v>1</v>
      </c>
      <c r="F114" s="844" t="s">
        <v>512</v>
      </c>
      <c r="G114" s="977">
        <f t="shared" ref="G114:G121" si="175">H114*J114</f>
        <v>25000</v>
      </c>
      <c r="H114" s="996">
        <v>25000</v>
      </c>
      <c r="I114" s="286" t="s">
        <v>413</v>
      </c>
      <c r="J114" s="306">
        <f>INDEX(FACTOR_VALUES,MATCH(I114,FACTOR_NAMES,0),1)</f>
        <v>1</v>
      </c>
      <c r="K114" s="949">
        <f t="shared" ref="K114:K121" si="176">+$G114/Beds</f>
        <v>20.137617155038033</v>
      </c>
      <c r="L114" s="956">
        <f t="shared" si="170"/>
        <v>3.2989233633711305E-2</v>
      </c>
      <c r="M114" s="956">
        <f t="shared" si="171"/>
        <v>5.8313798210932674E-2</v>
      </c>
      <c r="N114" s="285">
        <f t="shared" ref="N114:N121" si="177">EOMONTH($M$7,O114-2)+1</f>
        <v>46753</v>
      </c>
      <c r="O114" s="307">
        <f>$N$7</f>
        <v>1</v>
      </c>
      <c r="P114" s="307">
        <v>1</v>
      </c>
      <c r="Q114" s="306">
        <f>O114-1+P114</f>
        <v>1</v>
      </c>
      <c r="R114" s="286" t="s">
        <v>472</v>
      </c>
      <c r="S114" s="287"/>
      <c r="T114" s="256"/>
      <c r="U114" s="380">
        <f t="shared" ref="U114:U121" si="178">+P114</f>
        <v>1</v>
      </c>
      <c r="V114" s="302" t="str">
        <f t="shared" ref="V114:V121" si="179">+R114</f>
        <v>Flat</v>
      </c>
      <c r="W114" s="302">
        <f t="shared" ref="W114:W121" si="180">INT(U114*AB114)+O114-1</f>
        <v>0</v>
      </c>
      <c r="X114" s="302">
        <f t="shared" ref="X114:X121" si="181">(U114-INT(U114*(1-AB114)))+O114-1</f>
        <v>1</v>
      </c>
      <c r="Y114" s="381">
        <f t="shared" ref="Y114:Y121" si="182">(AB114-(W114-O114+1)/U114)*(AF114+AE114*(2*(W114-O114+1)/U114+(AB114-(W114-O114+1)/U114)))+((X114-O114+1)/U114-AB114)*(AH114+AG114*(2*AB114+((X114-O114+1)/U114-AB114)))</f>
        <v>1</v>
      </c>
      <c r="Z114" s="302">
        <f>IF(V114="curve-front",1,IF(V114="curve-end",3,2))</f>
        <v>2</v>
      </c>
      <c r="AA114" s="302">
        <f>IF(OR(V114="curve-front",V114="curve-mid",V114="curve-end"),2.5,1)</f>
        <v>1</v>
      </c>
      <c r="AB114" s="302">
        <f>Z114/4</f>
        <v>0.5</v>
      </c>
      <c r="AC114" s="302">
        <f>AA114-1</f>
        <v>0</v>
      </c>
      <c r="AD114" s="302">
        <f>1/U114</f>
        <v>1</v>
      </c>
      <c r="AE114" s="302">
        <f>AC114/(AB114*(2+AC114))</f>
        <v>0</v>
      </c>
      <c r="AF114" s="302">
        <f>2/(2+AC114)</f>
        <v>1</v>
      </c>
      <c r="AG114" s="302">
        <f>-AC114/(2+AC114)/(1-AB114)</f>
        <v>0</v>
      </c>
      <c r="AH114" s="382">
        <f>2*(1-AB114+AC114)/(2+AC114)/(1-AB114)</f>
        <v>1</v>
      </c>
      <c r="AI114" s="260"/>
      <c r="AJ114" s="284">
        <f t="shared" ref="AJ114:AS121" si="183">IF(AND(AJ$1&gt;=$O114,AJ$1&lt;=$Q114),$G114*IF(AJ$1&lt;=$W114,$AD114*($AF114+$AE114*(2*INT((AJ$1-$O114))/$U114+$AD114)),IF(AJ$1&lt;=$X114,$Y114,IF(AJ$1&lt;=$U114+$O114,$AD114*($AH114+$AG114*(2*INT((AJ$1-$O114))/$U114+$AD114)),0))),0)</f>
        <v>0</v>
      </c>
      <c r="AK114" s="309">
        <f t="shared" si="183"/>
        <v>25000</v>
      </c>
      <c r="AL114" s="284">
        <f t="shared" si="183"/>
        <v>0</v>
      </c>
      <c r="AM114" s="284">
        <f t="shared" si="183"/>
        <v>0</v>
      </c>
      <c r="AN114" s="284">
        <f t="shared" si="183"/>
        <v>0</v>
      </c>
      <c r="AO114" s="284">
        <f t="shared" si="183"/>
        <v>0</v>
      </c>
      <c r="AP114" s="284">
        <f t="shared" si="183"/>
        <v>0</v>
      </c>
      <c r="AQ114" s="284">
        <f t="shared" si="183"/>
        <v>0</v>
      </c>
      <c r="AR114" s="284">
        <f t="shared" si="183"/>
        <v>0</v>
      </c>
      <c r="AS114" s="284">
        <f t="shared" si="183"/>
        <v>0</v>
      </c>
      <c r="AT114" s="284">
        <f t="shared" ref="AT114:BC121" si="184">IF(AND(AT$1&gt;=$O114,AT$1&lt;=$Q114),$G114*IF(AT$1&lt;=$W114,$AD114*($AF114+$AE114*(2*INT((AT$1-$O114))/$U114+$AD114)),IF(AT$1&lt;=$X114,$Y114,IF(AT$1&lt;=$U114+$O114,$AD114*($AH114+$AG114*(2*INT((AT$1-$O114))/$U114+$AD114)),0))),0)</f>
        <v>0</v>
      </c>
      <c r="AU114" s="284">
        <f t="shared" si="184"/>
        <v>0</v>
      </c>
      <c r="AV114" s="383">
        <f t="shared" si="184"/>
        <v>0</v>
      </c>
      <c r="AW114" s="309">
        <f t="shared" si="184"/>
        <v>0</v>
      </c>
      <c r="AX114" s="284">
        <f t="shared" si="184"/>
        <v>0</v>
      </c>
      <c r="AY114" s="284">
        <f t="shared" si="184"/>
        <v>0</v>
      </c>
      <c r="AZ114" s="284">
        <f t="shared" si="184"/>
        <v>0</v>
      </c>
      <c r="BA114" s="284">
        <f t="shared" si="184"/>
        <v>0</v>
      </c>
      <c r="BB114" s="284">
        <f t="shared" si="184"/>
        <v>0</v>
      </c>
      <c r="BC114" s="284">
        <f t="shared" si="184"/>
        <v>0</v>
      </c>
      <c r="BD114" s="284">
        <f t="shared" ref="BD114:BM121" si="185">IF(AND(BD$1&gt;=$O114,BD$1&lt;=$Q114),$G114*IF(BD$1&lt;=$W114,$AD114*($AF114+$AE114*(2*INT((BD$1-$O114))/$U114+$AD114)),IF(BD$1&lt;=$X114,$Y114,IF(BD$1&lt;=$U114+$O114,$AD114*($AH114+$AG114*(2*INT((BD$1-$O114))/$U114+$AD114)),0))),0)</f>
        <v>0</v>
      </c>
      <c r="BE114" s="284">
        <f t="shared" si="185"/>
        <v>0</v>
      </c>
      <c r="BF114" s="284">
        <f t="shared" si="185"/>
        <v>0</v>
      </c>
      <c r="BG114" s="284">
        <f t="shared" si="185"/>
        <v>0</v>
      </c>
      <c r="BH114" s="383">
        <f t="shared" si="185"/>
        <v>0</v>
      </c>
      <c r="BI114" s="309">
        <f t="shared" si="185"/>
        <v>0</v>
      </c>
      <c r="BJ114" s="284">
        <f t="shared" si="185"/>
        <v>0</v>
      </c>
      <c r="BK114" s="284">
        <f t="shared" si="185"/>
        <v>0</v>
      </c>
      <c r="BL114" s="284">
        <f t="shared" si="185"/>
        <v>0</v>
      </c>
      <c r="BM114" s="284">
        <f t="shared" si="185"/>
        <v>0</v>
      </c>
      <c r="BN114" s="284">
        <f t="shared" ref="BN114:BW121" si="186">IF(AND(BN$1&gt;=$O114,BN$1&lt;=$Q114),$G114*IF(BN$1&lt;=$W114,$AD114*($AF114+$AE114*(2*INT((BN$1-$O114))/$U114+$AD114)),IF(BN$1&lt;=$X114,$Y114,IF(BN$1&lt;=$U114+$O114,$AD114*($AH114+$AG114*(2*INT((BN$1-$O114))/$U114+$AD114)),0))),0)</f>
        <v>0</v>
      </c>
      <c r="BO114" s="284">
        <f t="shared" si="186"/>
        <v>0</v>
      </c>
      <c r="BP114" s="284">
        <f t="shared" si="186"/>
        <v>0</v>
      </c>
      <c r="BQ114" s="284">
        <f t="shared" si="186"/>
        <v>0</v>
      </c>
      <c r="BR114" s="284">
        <f t="shared" si="186"/>
        <v>0</v>
      </c>
      <c r="BS114" s="284">
        <f t="shared" si="186"/>
        <v>0</v>
      </c>
      <c r="BT114" s="383">
        <f t="shared" si="186"/>
        <v>0</v>
      </c>
      <c r="BU114" s="309">
        <f t="shared" si="186"/>
        <v>0</v>
      </c>
      <c r="BV114" s="284">
        <f t="shared" si="186"/>
        <v>0</v>
      </c>
      <c r="BW114" s="284">
        <f t="shared" si="186"/>
        <v>0</v>
      </c>
      <c r="BX114" s="284">
        <f t="shared" ref="BX114:CG121" si="187">IF(AND(BX$1&gt;=$O114,BX$1&lt;=$Q114),$G114*IF(BX$1&lt;=$W114,$AD114*($AF114+$AE114*(2*INT((BX$1-$O114))/$U114+$AD114)),IF(BX$1&lt;=$X114,$Y114,IF(BX$1&lt;=$U114+$O114,$AD114*($AH114+$AG114*(2*INT((BX$1-$O114))/$U114+$AD114)),0))),0)</f>
        <v>0</v>
      </c>
      <c r="BY114" s="284">
        <f t="shared" si="187"/>
        <v>0</v>
      </c>
      <c r="BZ114" s="284">
        <f t="shared" si="187"/>
        <v>0</v>
      </c>
      <c r="CA114" s="284">
        <f t="shared" si="187"/>
        <v>0</v>
      </c>
      <c r="CB114" s="284">
        <f t="shared" si="187"/>
        <v>0</v>
      </c>
      <c r="CC114" s="284">
        <f t="shared" si="187"/>
        <v>0</v>
      </c>
      <c r="CD114" s="284">
        <f t="shared" si="187"/>
        <v>0</v>
      </c>
      <c r="CE114" s="284">
        <f t="shared" si="187"/>
        <v>0</v>
      </c>
      <c r="CF114" s="383">
        <f t="shared" si="187"/>
        <v>0</v>
      </c>
      <c r="CG114" s="309">
        <f t="shared" si="187"/>
        <v>0</v>
      </c>
      <c r="CH114" s="284">
        <f t="shared" ref="CH114:CQ121" si="188">IF(AND(CH$1&gt;=$O114,CH$1&lt;=$Q114),$G114*IF(CH$1&lt;=$W114,$AD114*($AF114+$AE114*(2*INT((CH$1-$O114))/$U114+$AD114)),IF(CH$1&lt;=$X114,$Y114,IF(CH$1&lt;=$U114+$O114,$AD114*($AH114+$AG114*(2*INT((CH$1-$O114))/$U114+$AD114)),0))),0)</f>
        <v>0</v>
      </c>
      <c r="CI114" s="284">
        <f t="shared" si="188"/>
        <v>0</v>
      </c>
      <c r="CJ114" s="284">
        <f t="shared" si="188"/>
        <v>0</v>
      </c>
      <c r="CK114" s="284">
        <f t="shared" si="188"/>
        <v>0</v>
      </c>
      <c r="CL114" s="284">
        <f t="shared" si="188"/>
        <v>0</v>
      </c>
      <c r="CM114" s="284">
        <f t="shared" si="188"/>
        <v>0</v>
      </c>
      <c r="CN114" s="284">
        <f t="shared" si="188"/>
        <v>0</v>
      </c>
      <c r="CO114" s="284">
        <f t="shared" si="188"/>
        <v>0</v>
      </c>
      <c r="CP114" s="284">
        <f t="shared" si="188"/>
        <v>0</v>
      </c>
      <c r="CQ114" s="284">
        <f t="shared" si="188"/>
        <v>0</v>
      </c>
      <c r="CR114" s="383">
        <f t="shared" ref="CR114:DA121" si="189">IF(AND(CR$1&gt;=$O114,CR$1&lt;=$Q114),$G114*IF(CR$1&lt;=$W114,$AD114*($AF114+$AE114*(2*INT((CR$1-$O114))/$U114+$AD114)),IF(CR$1&lt;=$X114,$Y114,IF(CR$1&lt;=$U114+$O114,$AD114*($AH114+$AG114*(2*INT((CR$1-$O114))/$U114+$AD114)),0))),0)</f>
        <v>0</v>
      </c>
      <c r="CS114" s="309">
        <f t="shared" si="189"/>
        <v>0</v>
      </c>
      <c r="CT114" s="284">
        <f t="shared" si="189"/>
        <v>0</v>
      </c>
      <c r="CU114" s="284">
        <f t="shared" si="189"/>
        <v>0</v>
      </c>
      <c r="CV114" s="284">
        <f t="shared" si="189"/>
        <v>0</v>
      </c>
      <c r="CW114" s="284">
        <f t="shared" si="189"/>
        <v>0</v>
      </c>
      <c r="CX114" s="284">
        <f t="shared" si="189"/>
        <v>0</v>
      </c>
      <c r="CY114" s="284">
        <f t="shared" si="189"/>
        <v>0</v>
      </c>
      <c r="CZ114" s="284">
        <f t="shared" si="189"/>
        <v>0</v>
      </c>
      <c r="DA114" s="284">
        <f t="shared" si="189"/>
        <v>0</v>
      </c>
      <c r="DB114" s="284">
        <f t="shared" ref="DB114:DK121" si="190">IF(AND(DB$1&gt;=$O114,DB$1&lt;=$Q114),$G114*IF(DB$1&lt;=$W114,$AD114*($AF114+$AE114*(2*INT((DB$1-$O114))/$U114+$AD114)),IF(DB$1&lt;=$X114,$Y114,IF(DB$1&lt;=$U114+$O114,$AD114*($AH114+$AG114*(2*INT((DB$1-$O114))/$U114+$AD114)),0))),0)</f>
        <v>0</v>
      </c>
      <c r="DC114" s="284">
        <f t="shared" si="190"/>
        <v>0</v>
      </c>
      <c r="DD114" s="383">
        <f t="shared" si="190"/>
        <v>0</v>
      </c>
      <c r="DE114" s="309">
        <f t="shared" si="190"/>
        <v>0</v>
      </c>
      <c r="DF114" s="284">
        <f t="shared" si="190"/>
        <v>0</v>
      </c>
      <c r="DG114" s="284">
        <f t="shared" si="190"/>
        <v>0</v>
      </c>
      <c r="DH114" s="284">
        <f t="shared" si="190"/>
        <v>0</v>
      </c>
      <c r="DI114" s="284">
        <f t="shared" si="190"/>
        <v>0</v>
      </c>
      <c r="DJ114" s="284">
        <f t="shared" si="190"/>
        <v>0</v>
      </c>
      <c r="DK114" s="284">
        <f t="shared" si="190"/>
        <v>0</v>
      </c>
      <c r="DL114" s="284">
        <f t="shared" ref="DL114:DU121" si="191">IF(AND(DL$1&gt;=$O114,DL$1&lt;=$Q114),$G114*IF(DL$1&lt;=$W114,$AD114*($AF114+$AE114*(2*INT((DL$1-$O114))/$U114+$AD114)),IF(DL$1&lt;=$X114,$Y114,IF(DL$1&lt;=$U114+$O114,$AD114*($AH114+$AG114*(2*INT((DL$1-$O114))/$U114+$AD114)),0))),0)</f>
        <v>0</v>
      </c>
      <c r="DM114" s="284">
        <f t="shared" si="191"/>
        <v>0</v>
      </c>
      <c r="DN114" s="284">
        <f t="shared" si="191"/>
        <v>0</v>
      </c>
      <c r="DO114" s="284">
        <f t="shared" si="191"/>
        <v>0</v>
      </c>
      <c r="DP114" s="383">
        <f t="shared" si="191"/>
        <v>0</v>
      </c>
      <c r="DQ114" s="309">
        <f t="shared" si="191"/>
        <v>0</v>
      </c>
      <c r="DR114" s="284">
        <f t="shared" si="191"/>
        <v>0</v>
      </c>
      <c r="DS114" s="284">
        <f t="shared" si="191"/>
        <v>0</v>
      </c>
      <c r="DT114" s="284">
        <f t="shared" si="191"/>
        <v>0</v>
      </c>
      <c r="DU114" s="284">
        <f t="shared" si="191"/>
        <v>0</v>
      </c>
      <c r="DV114" s="284">
        <f t="shared" ref="DV114:EE121" si="192">IF(AND(DV$1&gt;=$O114,DV$1&lt;=$Q114),$G114*IF(DV$1&lt;=$W114,$AD114*($AF114+$AE114*(2*INT((DV$1-$O114))/$U114+$AD114)),IF(DV$1&lt;=$X114,$Y114,IF(DV$1&lt;=$U114+$O114,$AD114*($AH114+$AG114*(2*INT((DV$1-$O114))/$U114+$AD114)),0))),0)</f>
        <v>0</v>
      </c>
      <c r="DW114" s="284">
        <f t="shared" si="192"/>
        <v>0</v>
      </c>
      <c r="DX114" s="284">
        <f t="shared" si="192"/>
        <v>0</v>
      </c>
      <c r="DY114" s="284">
        <f t="shared" si="192"/>
        <v>0</v>
      </c>
      <c r="DZ114" s="284">
        <f t="shared" si="192"/>
        <v>0</v>
      </c>
      <c r="EA114" s="284">
        <f t="shared" si="192"/>
        <v>0</v>
      </c>
      <c r="EB114" s="383">
        <f t="shared" si="192"/>
        <v>0</v>
      </c>
      <c r="EC114" s="309">
        <f t="shared" si="192"/>
        <v>0</v>
      </c>
      <c r="ED114" s="284">
        <f t="shared" si="192"/>
        <v>0</v>
      </c>
      <c r="EE114" s="284">
        <f t="shared" si="192"/>
        <v>0</v>
      </c>
      <c r="EF114" s="284">
        <f t="shared" ref="EF114:EO121" si="193">IF(AND(EF$1&gt;=$O114,EF$1&lt;=$Q114),$G114*IF(EF$1&lt;=$W114,$AD114*($AF114+$AE114*(2*INT((EF$1-$O114))/$U114+$AD114)),IF(EF$1&lt;=$X114,$Y114,IF(EF$1&lt;=$U114+$O114,$AD114*($AH114+$AG114*(2*INT((EF$1-$O114))/$U114+$AD114)),0))),0)</f>
        <v>0</v>
      </c>
      <c r="EG114" s="284">
        <f t="shared" si="193"/>
        <v>0</v>
      </c>
      <c r="EH114" s="284">
        <f t="shared" si="193"/>
        <v>0</v>
      </c>
      <c r="EI114" s="284">
        <f t="shared" si="193"/>
        <v>0</v>
      </c>
      <c r="EJ114" s="284">
        <f t="shared" si="193"/>
        <v>0</v>
      </c>
      <c r="EK114" s="284">
        <f t="shared" si="193"/>
        <v>0</v>
      </c>
      <c r="EL114" s="284">
        <f t="shared" si="193"/>
        <v>0</v>
      </c>
      <c r="EM114" s="284">
        <f t="shared" si="193"/>
        <v>0</v>
      </c>
      <c r="EN114" s="383">
        <f t="shared" si="193"/>
        <v>0</v>
      </c>
      <c r="EO114" s="309">
        <f t="shared" si="193"/>
        <v>0</v>
      </c>
      <c r="EP114" s="284">
        <f t="shared" ref="EP114:EZ121" si="194">IF(AND(EP$1&gt;=$O114,EP$1&lt;=$Q114),$G114*IF(EP$1&lt;=$W114,$AD114*($AF114+$AE114*(2*INT((EP$1-$O114))/$U114+$AD114)),IF(EP$1&lt;=$X114,$Y114,IF(EP$1&lt;=$U114+$O114,$AD114*($AH114+$AG114*(2*INT((EP$1-$O114))/$U114+$AD114)),0))),0)</f>
        <v>0</v>
      </c>
      <c r="EQ114" s="284">
        <f t="shared" si="194"/>
        <v>0</v>
      </c>
      <c r="ER114" s="284">
        <f t="shared" si="194"/>
        <v>0</v>
      </c>
      <c r="ES114" s="284">
        <f t="shared" si="194"/>
        <v>0</v>
      </c>
      <c r="ET114" s="284">
        <f t="shared" si="194"/>
        <v>0</v>
      </c>
      <c r="EU114" s="284">
        <f t="shared" si="194"/>
        <v>0</v>
      </c>
      <c r="EV114" s="284">
        <f t="shared" si="194"/>
        <v>0</v>
      </c>
      <c r="EW114" s="284">
        <f t="shared" si="194"/>
        <v>0</v>
      </c>
      <c r="EX114" s="284">
        <f t="shared" si="194"/>
        <v>0</v>
      </c>
      <c r="EY114" s="284">
        <f t="shared" si="194"/>
        <v>0</v>
      </c>
      <c r="EZ114" s="383">
        <f t="shared" si="194"/>
        <v>0</v>
      </c>
    </row>
    <row r="115" spans="3:156" s="246" customFormat="1" ht="17.5" outlineLevel="1">
      <c r="C115" s="224"/>
      <c r="D115" s="256"/>
      <c r="E115" s="289">
        <f t="shared" ref="E115:E121" ca="1" si="195">OFFSET(E115,-1,0)+1</f>
        <v>2</v>
      </c>
      <c r="F115" s="844" t="s">
        <v>513</v>
      </c>
      <c r="G115" s="977">
        <f t="shared" si="175"/>
        <v>6500</v>
      </c>
      <c r="H115" s="996">
        <v>6500</v>
      </c>
      <c r="I115" s="286" t="s">
        <v>413</v>
      </c>
      <c r="J115" s="306">
        <f t="shared" ref="J115:J121" si="196">INDEX(FACTOR_VALUES,MATCH(I115,FACTOR_NAMES,0),1)</f>
        <v>1</v>
      </c>
      <c r="K115" s="949">
        <f t="shared" si="176"/>
        <v>5.235780460309889</v>
      </c>
      <c r="L115" s="956">
        <f t="shared" si="170"/>
        <v>8.5772007447649391E-3</v>
      </c>
      <c r="M115" s="956">
        <f t="shared" si="171"/>
        <v>1.5161587534842494E-2</v>
      </c>
      <c r="N115" s="285">
        <f t="shared" si="177"/>
        <v>46753</v>
      </c>
      <c r="O115" s="307">
        <f>$N$7</f>
        <v>1</v>
      </c>
      <c r="P115" s="307">
        <v>1</v>
      </c>
      <c r="Q115" s="306">
        <f t="shared" ref="Q115:Q121" si="197">O115-1+P115</f>
        <v>1</v>
      </c>
      <c r="R115" s="286" t="s">
        <v>499</v>
      </c>
      <c r="S115" s="845"/>
      <c r="T115" s="256"/>
      <c r="U115" s="380">
        <f t="shared" si="178"/>
        <v>1</v>
      </c>
      <c r="V115" s="302" t="str">
        <f t="shared" si="179"/>
        <v>Curve-Front</v>
      </c>
      <c r="W115" s="302">
        <f t="shared" si="180"/>
        <v>0</v>
      </c>
      <c r="X115" s="302">
        <f t="shared" si="181"/>
        <v>1</v>
      </c>
      <c r="Y115" s="381">
        <f t="shared" si="182"/>
        <v>1.0000000000000002</v>
      </c>
      <c r="Z115" s="302">
        <f t="shared" ref="Z115:Z121" si="198">IF(V115="curve-front",1,IF(V115="curve-end",3,2))</f>
        <v>1</v>
      </c>
      <c r="AA115" s="302">
        <f t="shared" ref="AA115:AA121" si="199">IF(OR(V115="curve-front",V115="curve-mid",V115="curve-end"),2.5,1)</f>
        <v>2.5</v>
      </c>
      <c r="AB115" s="302">
        <f t="shared" ref="AB115:AB121" si="200">Z115/4</f>
        <v>0.25</v>
      </c>
      <c r="AC115" s="302">
        <f t="shared" ref="AC115:AC121" si="201">AA115-1</f>
        <v>1.5</v>
      </c>
      <c r="AD115" s="302">
        <f t="shared" ref="AD115:AD121" si="202">1/U115</f>
        <v>1</v>
      </c>
      <c r="AE115" s="302">
        <f t="shared" ref="AE115:AE121" si="203">AC115/(AB115*(2+AC115))</f>
        <v>1.7142857142857142</v>
      </c>
      <c r="AF115" s="302">
        <f t="shared" ref="AF115:AF121" si="204">2/(2+AC115)</f>
        <v>0.5714285714285714</v>
      </c>
      <c r="AG115" s="302">
        <f t="shared" ref="AG115:AG121" si="205">-AC115/(2+AC115)/(1-AB115)</f>
        <v>-0.5714285714285714</v>
      </c>
      <c r="AH115" s="382">
        <f t="shared" ref="AH115:AH121" si="206">2*(1-AB115+AC115)/(2+AC115)/(1-AB115)</f>
        <v>1.7142857142857144</v>
      </c>
      <c r="AI115" s="260"/>
      <c r="AJ115" s="284">
        <f t="shared" si="183"/>
        <v>0</v>
      </c>
      <c r="AK115" s="309">
        <f t="shared" si="183"/>
        <v>6500.0000000000018</v>
      </c>
      <c r="AL115" s="284">
        <f t="shared" si="183"/>
        <v>0</v>
      </c>
      <c r="AM115" s="284">
        <f t="shared" si="183"/>
        <v>0</v>
      </c>
      <c r="AN115" s="284">
        <f t="shared" si="183"/>
        <v>0</v>
      </c>
      <c r="AO115" s="284">
        <f t="shared" si="183"/>
        <v>0</v>
      </c>
      <c r="AP115" s="284">
        <f t="shared" si="183"/>
        <v>0</v>
      </c>
      <c r="AQ115" s="284">
        <f t="shared" si="183"/>
        <v>0</v>
      </c>
      <c r="AR115" s="284">
        <f t="shared" si="183"/>
        <v>0</v>
      </c>
      <c r="AS115" s="284">
        <f t="shared" si="183"/>
        <v>0</v>
      </c>
      <c r="AT115" s="284">
        <f t="shared" si="184"/>
        <v>0</v>
      </c>
      <c r="AU115" s="284">
        <f t="shared" si="184"/>
        <v>0</v>
      </c>
      <c r="AV115" s="383">
        <f t="shared" si="184"/>
        <v>0</v>
      </c>
      <c r="AW115" s="309">
        <f t="shared" si="184"/>
        <v>0</v>
      </c>
      <c r="AX115" s="284">
        <f t="shared" si="184"/>
        <v>0</v>
      </c>
      <c r="AY115" s="284">
        <f t="shared" si="184"/>
        <v>0</v>
      </c>
      <c r="AZ115" s="284">
        <f t="shared" si="184"/>
        <v>0</v>
      </c>
      <c r="BA115" s="284">
        <f t="shared" si="184"/>
        <v>0</v>
      </c>
      <c r="BB115" s="284">
        <f t="shared" si="184"/>
        <v>0</v>
      </c>
      <c r="BC115" s="284">
        <f t="shared" si="184"/>
        <v>0</v>
      </c>
      <c r="BD115" s="284">
        <f t="shared" si="185"/>
        <v>0</v>
      </c>
      <c r="BE115" s="284">
        <f t="shared" si="185"/>
        <v>0</v>
      </c>
      <c r="BF115" s="284">
        <f t="shared" si="185"/>
        <v>0</v>
      </c>
      <c r="BG115" s="284">
        <f t="shared" si="185"/>
        <v>0</v>
      </c>
      <c r="BH115" s="383">
        <f t="shared" si="185"/>
        <v>0</v>
      </c>
      <c r="BI115" s="309">
        <f t="shared" si="185"/>
        <v>0</v>
      </c>
      <c r="BJ115" s="284">
        <f t="shared" si="185"/>
        <v>0</v>
      </c>
      <c r="BK115" s="284">
        <f t="shared" si="185"/>
        <v>0</v>
      </c>
      <c r="BL115" s="284">
        <f t="shared" si="185"/>
        <v>0</v>
      </c>
      <c r="BM115" s="284">
        <f t="shared" si="185"/>
        <v>0</v>
      </c>
      <c r="BN115" s="284">
        <f t="shared" si="186"/>
        <v>0</v>
      </c>
      <c r="BO115" s="284">
        <f t="shared" si="186"/>
        <v>0</v>
      </c>
      <c r="BP115" s="284">
        <f t="shared" si="186"/>
        <v>0</v>
      </c>
      <c r="BQ115" s="284">
        <f t="shared" si="186"/>
        <v>0</v>
      </c>
      <c r="BR115" s="284">
        <f t="shared" si="186"/>
        <v>0</v>
      </c>
      <c r="BS115" s="284">
        <f t="shared" si="186"/>
        <v>0</v>
      </c>
      <c r="BT115" s="383">
        <f t="shared" si="186"/>
        <v>0</v>
      </c>
      <c r="BU115" s="309">
        <f t="shared" si="186"/>
        <v>0</v>
      </c>
      <c r="BV115" s="284">
        <f t="shared" si="186"/>
        <v>0</v>
      </c>
      <c r="BW115" s="284">
        <f t="shared" si="186"/>
        <v>0</v>
      </c>
      <c r="BX115" s="284">
        <f t="shared" si="187"/>
        <v>0</v>
      </c>
      <c r="BY115" s="284">
        <f t="shared" si="187"/>
        <v>0</v>
      </c>
      <c r="BZ115" s="284">
        <f t="shared" si="187"/>
        <v>0</v>
      </c>
      <c r="CA115" s="284">
        <f t="shared" si="187"/>
        <v>0</v>
      </c>
      <c r="CB115" s="284">
        <f t="shared" si="187"/>
        <v>0</v>
      </c>
      <c r="CC115" s="284">
        <f t="shared" si="187"/>
        <v>0</v>
      </c>
      <c r="CD115" s="284">
        <f t="shared" si="187"/>
        <v>0</v>
      </c>
      <c r="CE115" s="284">
        <f t="shared" si="187"/>
        <v>0</v>
      </c>
      <c r="CF115" s="383">
        <f t="shared" si="187"/>
        <v>0</v>
      </c>
      <c r="CG115" s="309">
        <f t="shared" si="187"/>
        <v>0</v>
      </c>
      <c r="CH115" s="284">
        <f t="shared" si="188"/>
        <v>0</v>
      </c>
      <c r="CI115" s="284">
        <f t="shared" si="188"/>
        <v>0</v>
      </c>
      <c r="CJ115" s="284">
        <f t="shared" si="188"/>
        <v>0</v>
      </c>
      <c r="CK115" s="284">
        <f t="shared" si="188"/>
        <v>0</v>
      </c>
      <c r="CL115" s="284">
        <f t="shared" si="188"/>
        <v>0</v>
      </c>
      <c r="CM115" s="284">
        <f t="shared" si="188"/>
        <v>0</v>
      </c>
      <c r="CN115" s="284">
        <f t="shared" si="188"/>
        <v>0</v>
      </c>
      <c r="CO115" s="284">
        <f t="shared" si="188"/>
        <v>0</v>
      </c>
      <c r="CP115" s="284">
        <f t="shared" si="188"/>
        <v>0</v>
      </c>
      <c r="CQ115" s="284">
        <f t="shared" si="188"/>
        <v>0</v>
      </c>
      <c r="CR115" s="383">
        <f t="shared" si="189"/>
        <v>0</v>
      </c>
      <c r="CS115" s="309">
        <f t="shared" si="189"/>
        <v>0</v>
      </c>
      <c r="CT115" s="284">
        <f t="shared" si="189"/>
        <v>0</v>
      </c>
      <c r="CU115" s="284">
        <f t="shared" si="189"/>
        <v>0</v>
      </c>
      <c r="CV115" s="284">
        <f t="shared" si="189"/>
        <v>0</v>
      </c>
      <c r="CW115" s="284">
        <f t="shared" si="189"/>
        <v>0</v>
      </c>
      <c r="CX115" s="284">
        <f t="shared" si="189"/>
        <v>0</v>
      </c>
      <c r="CY115" s="284">
        <f t="shared" si="189"/>
        <v>0</v>
      </c>
      <c r="CZ115" s="284">
        <f t="shared" si="189"/>
        <v>0</v>
      </c>
      <c r="DA115" s="284">
        <f t="shared" si="189"/>
        <v>0</v>
      </c>
      <c r="DB115" s="284">
        <f t="shared" si="190"/>
        <v>0</v>
      </c>
      <c r="DC115" s="284">
        <f t="shared" si="190"/>
        <v>0</v>
      </c>
      <c r="DD115" s="383">
        <f t="shared" si="190"/>
        <v>0</v>
      </c>
      <c r="DE115" s="309">
        <f t="shared" si="190"/>
        <v>0</v>
      </c>
      <c r="DF115" s="284">
        <f t="shared" si="190"/>
        <v>0</v>
      </c>
      <c r="DG115" s="284">
        <f t="shared" si="190"/>
        <v>0</v>
      </c>
      <c r="DH115" s="284">
        <f t="shared" si="190"/>
        <v>0</v>
      </c>
      <c r="DI115" s="284">
        <f t="shared" si="190"/>
        <v>0</v>
      </c>
      <c r="DJ115" s="284">
        <f t="shared" si="190"/>
        <v>0</v>
      </c>
      <c r="DK115" s="284">
        <f t="shared" si="190"/>
        <v>0</v>
      </c>
      <c r="DL115" s="284">
        <f t="shared" si="191"/>
        <v>0</v>
      </c>
      <c r="DM115" s="284">
        <f t="shared" si="191"/>
        <v>0</v>
      </c>
      <c r="DN115" s="284">
        <f t="shared" si="191"/>
        <v>0</v>
      </c>
      <c r="DO115" s="284">
        <f t="shared" si="191"/>
        <v>0</v>
      </c>
      <c r="DP115" s="383">
        <f t="shared" si="191"/>
        <v>0</v>
      </c>
      <c r="DQ115" s="309">
        <f t="shared" si="191"/>
        <v>0</v>
      </c>
      <c r="DR115" s="284">
        <f t="shared" si="191"/>
        <v>0</v>
      </c>
      <c r="DS115" s="284">
        <f t="shared" si="191"/>
        <v>0</v>
      </c>
      <c r="DT115" s="284">
        <f t="shared" si="191"/>
        <v>0</v>
      </c>
      <c r="DU115" s="284">
        <f t="shared" si="191"/>
        <v>0</v>
      </c>
      <c r="DV115" s="284">
        <f t="shared" si="192"/>
        <v>0</v>
      </c>
      <c r="DW115" s="284">
        <f t="shared" si="192"/>
        <v>0</v>
      </c>
      <c r="DX115" s="284">
        <f t="shared" si="192"/>
        <v>0</v>
      </c>
      <c r="DY115" s="284">
        <f t="shared" si="192"/>
        <v>0</v>
      </c>
      <c r="DZ115" s="284">
        <f t="shared" si="192"/>
        <v>0</v>
      </c>
      <c r="EA115" s="284">
        <f t="shared" si="192"/>
        <v>0</v>
      </c>
      <c r="EB115" s="383">
        <f t="shared" si="192"/>
        <v>0</v>
      </c>
      <c r="EC115" s="309">
        <f t="shared" si="192"/>
        <v>0</v>
      </c>
      <c r="ED115" s="284">
        <f t="shared" si="192"/>
        <v>0</v>
      </c>
      <c r="EE115" s="284">
        <f t="shared" si="192"/>
        <v>0</v>
      </c>
      <c r="EF115" s="284">
        <f t="shared" si="193"/>
        <v>0</v>
      </c>
      <c r="EG115" s="284">
        <f t="shared" si="193"/>
        <v>0</v>
      </c>
      <c r="EH115" s="284">
        <f t="shared" si="193"/>
        <v>0</v>
      </c>
      <c r="EI115" s="284">
        <f t="shared" si="193"/>
        <v>0</v>
      </c>
      <c r="EJ115" s="284">
        <f t="shared" si="193"/>
        <v>0</v>
      </c>
      <c r="EK115" s="284">
        <f t="shared" si="193"/>
        <v>0</v>
      </c>
      <c r="EL115" s="284">
        <f t="shared" si="193"/>
        <v>0</v>
      </c>
      <c r="EM115" s="284">
        <f t="shared" si="193"/>
        <v>0</v>
      </c>
      <c r="EN115" s="383">
        <f t="shared" si="193"/>
        <v>0</v>
      </c>
      <c r="EO115" s="309">
        <f t="shared" si="193"/>
        <v>0</v>
      </c>
      <c r="EP115" s="284">
        <f t="shared" si="194"/>
        <v>0</v>
      </c>
      <c r="EQ115" s="284">
        <f t="shared" si="194"/>
        <v>0</v>
      </c>
      <c r="ER115" s="284">
        <f t="shared" si="194"/>
        <v>0</v>
      </c>
      <c r="ES115" s="284">
        <f t="shared" si="194"/>
        <v>0</v>
      </c>
      <c r="ET115" s="284">
        <f t="shared" si="194"/>
        <v>0</v>
      </c>
      <c r="EU115" s="284">
        <f t="shared" si="194"/>
        <v>0</v>
      </c>
      <c r="EV115" s="284">
        <f t="shared" si="194"/>
        <v>0</v>
      </c>
      <c r="EW115" s="284">
        <f t="shared" si="194"/>
        <v>0</v>
      </c>
      <c r="EX115" s="284">
        <f t="shared" si="194"/>
        <v>0</v>
      </c>
      <c r="EY115" s="284">
        <f t="shared" si="194"/>
        <v>0</v>
      </c>
      <c r="EZ115" s="383">
        <f t="shared" si="194"/>
        <v>0</v>
      </c>
    </row>
    <row r="116" spans="3:156" s="246" customFormat="1" ht="17.5" outlineLevel="1">
      <c r="C116" s="224"/>
      <c r="D116" s="256"/>
      <c r="E116" s="289">
        <f t="shared" ca="1" si="195"/>
        <v>3</v>
      </c>
      <c r="F116" s="844" t="s">
        <v>514</v>
      </c>
      <c r="G116" s="977">
        <f t="shared" si="175"/>
        <v>30000</v>
      </c>
      <c r="H116" s="996">
        <v>30000</v>
      </c>
      <c r="I116" s="286" t="s">
        <v>413</v>
      </c>
      <c r="J116" s="306">
        <f t="shared" si="196"/>
        <v>1</v>
      </c>
      <c r="K116" s="949">
        <f t="shared" si="176"/>
        <v>24.165140586045641</v>
      </c>
      <c r="L116" s="956">
        <f t="shared" si="170"/>
        <v>3.958708036045356E-2</v>
      </c>
      <c r="M116" s="956">
        <f t="shared" si="171"/>
        <v>6.9976557853119209E-2</v>
      </c>
      <c r="N116" s="285">
        <f t="shared" si="177"/>
        <v>46753</v>
      </c>
      <c r="O116" s="307">
        <f>$N$7</f>
        <v>1</v>
      </c>
      <c r="P116" s="307">
        <v>1</v>
      </c>
      <c r="Q116" s="306">
        <f t="shared" si="197"/>
        <v>1</v>
      </c>
      <c r="R116" s="286" t="s">
        <v>499</v>
      </c>
      <c r="S116" s="845"/>
      <c r="T116" s="256"/>
      <c r="U116" s="380">
        <f t="shared" si="178"/>
        <v>1</v>
      </c>
      <c r="V116" s="302" t="str">
        <f t="shared" si="179"/>
        <v>Curve-Front</v>
      </c>
      <c r="W116" s="302">
        <f t="shared" si="180"/>
        <v>0</v>
      </c>
      <c r="X116" s="302">
        <f t="shared" si="181"/>
        <v>1</v>
      </c>
      <c r="Y116" s="381">
        <f t="shared" si="182"/>
        <v>1.0000000000000002</v>
      </c>
      <c r="Z116" s="302">
        <f t="shared" si="198"/>
        <v>1</v>
      </c>
      <c r="AA116" s="302">
        <f t="shared" si="199"/>
        <v>2.5</v>
      </c>
      <c r="AB116" s="302">
        <f t="shared" si="200"/>
        <v>0.25</v>
      </c>
      <c r="AC116" s="302">
        <f t="shared" si="201"/>
        <v>1.5</v>
      </c>
      <c r="AD116" s="302">
        <f t="shared" si="202"/>
        <v>1</v>
      </c>
      <c r="AE116" s="302">
        <f t="shared" si="203"/>
        <v>1.7142857142857142</v>
      </c>
      <c r="AF116" s="302">
        <f t="shared" si="204"/>
        <v>0.5714285714285714</v>
      </c>
      <c r="AG116" s="302">
        <f t="shared" si="205"/>
        <v>-0.5714285714285714</v>
      </c>
      <c r="AH116" s="382">
        <f t="shared" si="206"/>
        <v>1.7142857142857144</v>
      </c>
      <c r="AI116" s="260"/>
      <c r="AJ116" s="284">
        <f t="shared" si="183"/>
        <v>0</v>
      </c>
      <c r="AK116" s="309">
        <f t="shared" si="183"/>
        <v>30000.000000000007</v>
      </c>
      <c r="AL116" s="284">
        <f t="shared" si="183"/>
        <v>0</v>
      </c>
      <c r="AM116" s="284">
        <f t="shared" si="183"/>
        <v>0</v>
      </c>
      <c r="AN116" s="284">
        <f t="shared" si="183"/>
        <v>0</v>
      </c>
      <c r="AO116" s="284">
        <f t="shared" si="183"/>
        <v>0</v>
      </c>
      <c r="AP116" s="284">
        <f t="shared" si="183"/>
        <v>0</v>
      </c>
      <c r="AQ116" s="284">
        <f t="shared" si="183"/>
        <v>0</v>
      </c>
      <c r="AR116" s="284">
        <f t="shared" si="183"/>
        <v>0</v>
      </c>
      <c r="AS116" s="284">
        <f t="shared" si="183"/>
        <v>0</v>
      </c>
      <c r="AT116" s="284">
        <f t="shared" si="184"/>
        <v>0</v>
      </c>
      <c r="AU116" s="284">
        <f t="shared" si="184"/>
        <v>0</v>
      </c>
      <c r="AV116" s="383">
        <f t="shared" si="184"/>
        <v>0</v>
      </c>
      <c r="AW116" s="309">
        <f t="shared" si="184"/>
        <v>0</v>
      </c>
      <c r="AX116" s="284">
        <f t="shared" si="184"/>
        <v>0</v>
      </c>
      <c r="AY116" s="284">
        <f t="shared" si="184"/>
        <v>0</v>
      </c>
      <c r="AZ116" s="284">
        <f t="shared" si="184"/>
        <v>0</v>
      </c>
      <c r="BA116" s="284">
        <f t="shared" si="184"/>
        <v>0</v>
      </c>
      <c r="BB116" s="284">
        <f t="shared" si="184"/>
        <v>0</v>
      </c>
      <c r="BC116" s="284">
        <f t="shared" si="184"/>
        <v>0</v>
      </c>
      <c r="BD116" s="284">
        <f t="shared" si="185"/>
        <v>0</v>
      </c>
      <c r="BE116" s="284">
        <f t="shared" si="185"/>
        <v>0</v>
      </c>
      <c r="BF116" s="284">
        <f t="shared" si="185"/>
        <v>0</v>
      </c>
      <c r="BG116" s="284">
        <f t="shared" si="185"/>
        <v>0</v>
      </c>
      <c r="BH116" s="383">
        <f t="shared" si="185"/>
        <v>0</v>
      </c>
      <c r="BI116" s="309">
        <f t="shared" si="185"/>
        <v>0</v>
      </c>
      <c r="BJ116" s="284">
        <f t="shared" si="185"/>
        <v>0</v>
      </c>
      <c r="BK116" s="284">
        <f t="shared" si="185"/>
        <v>0</v>
      </c>
      <c r="BL116" s="284">
        <f t="shared" si="185"/>
        <v>0</v>
      </c>
      <c r="BM116" s="284">
        <f t="shared" si="185"/>
        <v>0</v>
      </c>
      <c r="BN116" s="284">
        <f t="shared" si="186"/>
        <v>0</v>
      </c>
      <c r="BO116" s="284">
        <f t="shared" si="186"/>
        <v>0</v>
      </c>
      <c r="BP116" s="284">
        <f t="shared" si="186"/>
        <v>0</v>
      </c>
      <c r="BQ116" s="284">
        <f t="shared" si="186"/>
        <v>0</v>
      </c>
      <c r="BR116" s="284">
        <f t="shared" si="186"/>
        <v>0</v>
      </c>
      <c r="BS116" s="284">
        <f t="shared" si="186"/>
        <v>0</v>
      </c>
      <c r="BT116" s="383">
        <f t="shared" si="186"/>
        <v>0</v>
      </c>
      <c r="BU116" s="309">
        <f t="shared" si="186"/>
        <v>0</v>
      </c>
      <c r="BV116" s="284">
        <f t="shared" si="186"/>
        <v>0</v>
      </c>
      <c r="BW116" s="284">
        <f t="shared" si="186"/>
        <v>0</v>
      </c>
      <c r="BX116" s="284">
        <f t="shared" si="187"/>
        <v>0</v>
      </c>
      <c r="BY116" s="284">
        <f t="shared" si="187"/>
        <v>0</v>
      </c>
      <c r="BZ116" s="284">
        <f t="shared" si="187"/>
        <v>0</v>
      </c>
      <c r="CA116" s="284">
        <f t="shared" si="187"/>
        <v>0</v>
      </c>
      <c r="CB116" s="284">
        <f t="shared" si="187"/>
        <v>0</v>
      </c>
      <c r="CC116" s="284">
        <f t="shared" si="187"/>
        <v>0</v>
      </c>
      <c r="CD116" s="284">
        <f t="shared" si="187"/>
        <v>0</v>
      </c>
      <c r="CE116" s="284">
        <f t="shared" si="187"/>
        <v>0</v>
      </c>
      <c r="CF116" s="383">
        <f t="shared" si="187"/>
        <v>0</v>
      </c>
      <c r="CG116" s="309">
        <f t="shared" si="187"/>
        <v>0</v>
      </c>
      <c r="CH116" s="284">
        <f t="shared" si="188"/>
        <v>0</v>
      </c>
      <c r="CI116" s="284">
        <f t="shared" si="188"/>
        <v>0</v>
      </c>
      <c r="CJ116" s="284">
        <f t="shared" si="188"/>
        <v>0</v>
      </c>
      <c r="CK116" s="284">
        <f t="shared" si="188"/>
        <v>0</v>
      </c>
      <c r="CL116" s="284">
        <f t="shared" si="188"/>
        <v>0</v>
      </c>
      <c r="CM116" s="284">
        <f t="shared" si="188"/>
        <v>0</v>
      </c>
      <c r="CN116" s="284">
        <f t="shared" si="188"/>
        <v>0</v>
      </c>
      <c r="CO116" s="284">
        <f t="shared" si="188"/>
        <v>0</v>
      </c>
      <c r="CP116" s="284">
        <f t="shared" si="188"/>
        <v>0</v>
      </c>
      <c r="CQ116" s="284">
        <f t="shared" si="188"/>
        <v>0</v>
      </c>
      <c r="CR116" s="383">
        <f t="shared" si="189"/>
        <v>0</v>
      </c>
      <c r="CS116" s="309">
        <f t="shared" si="189"/>
        <v>0</v>
      </c>
      <c r="CT116" s="284">
        <f t="shared" si="189"/>
        <v>0</v>
      </c>
      <c r="CU116" s="284">
        <f t="shared" si="189"/>
        <v>0</v>
      </c>
      <c r="CV116" s="284">
        <f t="shared" si="189"/>
        <v>0</v>
      </c>
      <c r="CW116" s="284">
        <f t="shared" si="189"/>
        <v>0</v>
      </c>
      <c r="CX116" s="284">
        <f t="shared" si="189"/>
        <v>0</v>
      </c>
      <c r="CY116" s="284">
        <f t="shared" si="189"/>
        <v>0</v>
      </c>
      <c r="CZ116" s="284">
        <f t="shared" si="189"/>
        <v>0</v>
      </c>
      <c r="DA116" s="284">
        <f t="shared" si="189"/>
        <v>0</v>
      </c>
      <c r="DB116" s="284">
        <f t="shared" si="190"/>
        <v>0</v>
      </c>
      <c r="DC116" s="284">
        <f t="shared" si="190"/>
        <v>0</v>
      </c>
      <c r="DD116" s="383">
        <f t="shared" si="190"/>
        <v>0</v>
      </c>
      <c r="DE116" s="309">
        <f t="shared" si="190"/>
        <v>0</v>
      </c>
      <c r="DF116" s="284">
        <f t="shared" si="190"/>
        <v>0</v>
      </c>
      <c r="DG116" s="284">
        <f t="shared" si="190"/>
        <v>0</v>
      </c>
      <c r="DH116" s="284">
        <f t="shared" si="190"/>
        <v>0</v>
      </c>
      <c r="DI116" s="284">
        <f t="shared" si="190"/>
        <v>0</v>
      </c>
      <c r="DJ116" s="284">
        <f t="shared" si="190"/>
        <v>0</v>
      </c>
      <c r="DK116" s="284">
        <f t="shared" si="190"/>
        <v>0</v>
      </c>
      <c r="DL116" s="284">
        <f t="shared" si="191"/>
        <v>0</v>
      </c>
      <c r="DM116" s="284">
        <f t="shared" si="191"/>
        <v>0</v>
      </c>
      <c r="DN116" s="284">
        <f t="shared" si="191"/>
        <v>0</v>
      </c>
      <c r="DO116" s="284">
        <f t="shared" si="191"/>
        <v>0</v>
      </c>
      <c r="DP116" s="383">
        <f t="shared" si="191"/>
        <v>0</v>
      </c>
      <c r="DQ116" s="309">
        <f t="shared" si="191"/>
        <v>0</v>
      </c>
      <c r="DR116" s="284">
        <f t="shared" si="191"/>
        <v>0</v>
      </c>
      <c r="DS116" s="284">
        <f t="shared" si="191"/>
        <v>0</v>
      </c>
      <c r="DT116" s="284">
        <f t="shared" si="191"/>
        <v>0</v>
      </c>
      <c r="DU116" s="284">
        <f t="shared" si="191"/>
        <v>0</v>
      </c>
      <c r="DV116" s="284">
        <f t="shared" si="192"/>
        <v>0</v>
      </c>
      <c r="DW116" s="284">
        <f t="shared" si="192"/>
        <v>0</v>
      </c>
      <c r="DX116" s="284">
        <f t="shared" si="192"/>
        <v>0</v>
      </c>
      <c r="DY116" s="284">
        <f t="shared" si="192"/>
        <v>0</v>
      </c>
      <c r="DZ116" s="284">
        <f t="shared" si="192"/>
        <v>0</v>
      </c>
      <c r="EA116" s="284">
        <f t="shared" si="192"/>
        <v>0</v>
      </c>
      <c r="EB116" s="383">
        <f t="shared" si="192"/>
        <v>0</v>
      </c>
      <c r="EC116" s="309">
        <f t="shared" si="192"/>
        <v>0</v>
      </c>
      <c r="ED116" s="284">
        <f t="shared" si="192"/>
        <v>0</v>
      </c>
      <c r="EE116" s="284">
        <f t="shared" si="192"/>
        <v>0</v>
      </c>
      <c r="EF116" s="284">
        <f t="shared" si="193"/>
        <v>0</v>
      </c>
      <c r="EG116" s="284">
        <f t="shared" si="193"/>
        <v>0</v>
      </c>
      <c r="EH116" s="284">
        <f t="shared" si="193"/>
        <v>0</v>
      </c>
      <c r="EI116" s="284">
        <f t="shared" si="193"/>
        <v>0</v>
      </c>
      <c r="EJ116" s="284">
        <f t="shared" si="193"/>
        <v>0</v>
      </c>
      <c r="EK116" s="284">
        <f t="shared" si="193"/>
        <v>0</v>
      </c>
      <c r="EL116" s="284">
        <f t="shared" si="193"/>
        <v>0</v>
      </c>
      <c r="EM116" s="284">
        <f t="shared" si="193"/>
        <v>0</v>
      </c>
      <c r="EN116" s="383">
        <f t="shared" si="193"/>
        <v>0</v>
      </c>
      <c r="EO116" s="309">
        <f t="shared" si="193"/>
        <v>0</v>
      </c>
      <c r="EP116" s="284">
        <f t="shared" si="194"/>
        <v>0</v>
      </c>
      <c r="EQ116" s="284">
        <f t="shared" si="194"/>
        <v>0</v>
      </c>
      <c r="ER116" s="284">
        <f t="shared" si="194"/>
        <v>0</v>
      </c>
      <c r="ES116" s="284">
        <f t="shared" si="194"/>
        <v>0</v>
      </c>
      <c r="ET116" s="284">
        <f t="shared" si="194"/>
        <v>0</v>
      </c>
      <c r="EU116" s="284">
        <f t="shared" si="194"/>
        <v>0</v>
      </c>
      <c r="EV116" s="284">
        <f t="shared" si="194"/>
        <v>0</v>
      </c>
      <c r="EW116" s="284">
        <f t="shared" si="194"/>
        <v>0</v>
      </c>
      <c r="EX116" s="284">
        <f t="shared" si="194"/>
        <v>0</v>
      </c>
      <c r="EY116" s="284">
        <f t="shared" si="194"/>
        <v>0</v>
      </c>
      <c r="EZ116" s="383">
        <f t="shared" si="194"/>
        <v>0</v>
      </c>
    </row>
    <row r="117" spans="3:156" s="246" customFormat="1" ht="17.5" outlineLevel="1">
      <c r="C117" s="224"/>
      <c r="D117" s="256"/>
      <c r="E117" s="289">
        <f t="shared" ca="1" si="195"/>
        <v>4</v>
      </c>
      <c r="F117" s="844" t="s">
        <v>515</v>
      </c>
      <c r="G117" s="977">
        <f t="shared" si="175"/>
        <v>35000</v>
      </c>
      <c r="H117" s="996">
        <v>35000</v>
      </c>
      <c r="I117" s="286" t="s">
        <v>413</v>
      </c>
      <c r="J117" s="306">
        <f t="shared" si="196"/>
        <v>1</v>
      </c>
      <c r="K117" s="949">
        <f t="shared" si="176"/>
        <v>28.192664017053247</v>
      </c>
      <c r="L117" s="956">
        <f t="shared" si="170"/>
        <v>4.6184927087195821E-2</v>
      </c>
      <c r="M117" s="956">
        <f t="shared" si="171"/>
        <v>8.1639317495305744E-2</v>
      </c>
      <c r="N117" s="285">
        <f t="shared" si="177"/>
        <v>46753</v>
      </c>
      <c r="O117" s="307">
        <f>$N$7</f>
        <v>1</v>
      </c>
      <c r="P117" s="307">
        <v>1</v>
      </c>
      <c r="Q117" s="306">
        <f t="shared" si="197"/>
        <v>1</v>
      </c>
      <c r="R117" s="286" t="s">
        <v>499</v>
      </c>
      <c r="S117" s="845"/>
      <c r="T117" s="256"/>
      <c r="U117" s="380">
        <f t="shared" si="178"/>
        <v>1</v>
      </c>
      <c r="V117" s="302" t="str">
        <f t="shared" si="179"/>
        <v>Curve-Front</v>
      </c>
      <c r="W117" s="302">
        <f t="shared" si="180"/>
        <v>0</v>
      </c>
      <c r="X117" s="302">
        <f t="shared" si="181"/>
        <v>1</v>
      </c>
      <c r="Y117" s="381">
        <f t="shared" si="182"/>
        <v>1.0000000000000002</v>
      </c>
      <c r="Z117" s="302">
        <f t="shared" si="198"/>
        <v>1</v>
      </c>
      <c r="AA117" s="302">
        <f t="shared" si="199"/>
        <v>2.5</v>
      </c>
      <c r="AB117" s="302">
        <f t="shared" si="200"/>
        <v>0.25</v>
      </c>
      <c r="AC117" s="302">
        <f t="shared" si="201"/>
        <v>1.5</v>
      </c>
      <c r="AD117" s="302">
        <f t="shared" si="202"/>
        <v>1</v>
      </c>
      <c r="AE117" s="302">
        <f t="shared" si="203"/>
        <v>1.7142857142857142</v>
      </c>
      <c r="AF117" s="302">
        <f t="shared" si="204"/>
        <v>0.5714285714285714</v>
      </c>
      <c r="AG117" s="302">
        <f t="shared" si="205"/>
        <v>-0.5714285714285714</v>
      </c>
      <c r="AH117" s="382">
        <f t="shared" si="206"/>
        <v>1.7142857142857144</v>
      </c>
      <c r="AI117" s="260"/>
      <c r="AJ117" s="284">
        <f t="shared" si="183"/>
        <v>0</v>
      </c>
      <c r="AK117" s="309">
        <f t="shared" si="183"/>
        <v>35000.000000000007</v>
      </c>
      <c r="AL117" s="284">
        <f t="shared" si="183"/>
        <v>0</v>
      </c>
      <c r="AM117" s="284">
        <f t="shared" si="183"/>
        <v>0</v>
      </c>
      <c r="AN117" s="284">
        <f t="shared" si="183"/>
        <v>0</v>
      </c>
      <c r="AO117" s="284">
        <f t="shared" si="183"/>
        <v>0</v>
      </c>
      <c r="AP117" s="284">
        <f t="shared" si="183"/>
        <v>0</v>
      </c>
      <c r="AQ117" s="284">
        <f t="shared" si="183"/>
        <v>0</v>
      </c>
      <c r="AR117" s="284">
        <f t="shared" si="183"/>
        <v>0</v>
      </c>
      <c r="AS117" s="284">
        <f t="shared" si="183"/>
        <v>0</v>
      </c>
      <c r="AT117" s="284">
        <f t="shared" si="184"/>
        <v>0</v>
      </c>
      <c r="AU117" s="284">
        <f t="shared" si="184"/>
        <v>0</v>
      </c>
      <c r="AV117" s="383">
        <f t="shared" si="184"/>
        <v>0</v>
      </c>
      <c r="AW117" s="309">
        <f t="shared" si="184"/>
        <v>0</v>
      </c>
      <c r="AX117" s="284">
        <f t="shared" si="184"/>
        <v>0</v>
      </c>
      <c r="AY117" s="284">
        <f t="shared" si="184"/>
        <v>0</v>
      </c>
      <c r="AZ117" s="284">
        <f t="shared" si="184"/>
        <v>0</v>
      </c>
      <c r="BA117" s="284">
        <f t="shared" si="184"/>
        <v>0</v>
      </c>
      <c r="BB117" s="284">
        <f t="shared" si="184"/>
        <v>0</v>
      </c>
      <c r="BC117" s="284">
        <f t="shared" si="184"/>
        <v>0</v>
      </c>
      <c r="BD117" s="284">
        <f t="shared" si="185"/>
        <v>0</v>
      </c>
      <c r="BE117" s="284">
        <f t="shared" si="185"/>
        <v>0</v>
      </c>
      <c r="BF117" s="284">
        <f t="shared" si="185"/>
        <v>0</v>
      </c>
      <c r="BG117" s="284">
        <f t="shared" si="185"/>
        <v>0</v>
      </c>
      <c r="BH117" s="383">
        <f t="shared" si="185"/>
        <v>0</v>
      </c>
      <c r="BI117" s="309">
        <f t="shared" si="185"/>
        <v>0</v>
      </c>
      <c r="BJ117" s="284">
        <f t="shared" si="185"/>
        <v>0</v>
      </c>
      <c r="BK117" s="284">
        <f t="shared" si="185"/>
        <v>0</v>
      </c>
      <c r="BL117" s="284">
        <f t="shared" si="185"/>
        <v>0</v>
      </c>
      <c r="BM117" s="284">
        <f t="shared" si="185"/>
        <v>0</v>
      </c>
      <c r="BN117" s="284">
        <f t="shared" si="186"/>
        <v>0</v>
      </c>
      <c r="BO117" s="284">
        <f t="shared" si="186"/>
        <v>0</v>
      </c>
      <c r="BP117" s="284">
        <f t="shared" si="186"/>
        <v>0</v>
      </c>
      <c r="BQ117" s="284">
        <f t="shared" si="186"/>
        <v>0</v>
      </c>
      <c r="BR117" s="284">
        <f t="shared" si="186"/>
        <v>0</v>
      </c>
      <c r="BS117" s="284">
        <f t="shared" si="186"/>
        <v>0</v>
      </c>
      <c r="BT117" s="383">
        <f t="shared" si="186"/>
        <v>0</v>
      </c>
      <c r="BU117" s="309">
        <f t="shared" si="186"/>
        <v>0</v>
      </c>
      <c r="BV117" s="284">
        <f t="shared" si="186"/>
        <v>0</v>
      </c>
      <c r="BW117" s="284">
        <f t="shared" si="186"/>
        <v>0</v>
      </c>
      <c r="BX117" s="284">
        <f t="shared" si="187"/>
        <v>0</v>
      </c>
      <c r="BY117" s="284">
        <f t="shared" si="187"/>
        <v>0</v>
      </c>
      <c r="BZ117" s="284">
        <f t="shared" si="187"/>
        <v>0</v>
      </c>
      <c r="CA117" s="284">
        <f t="shared" si="187"/>
        <v>0</v>
      </c>
      <c r="CB117" s="284">
        <f t="shared" si="187"/>
        <v>0</v>
      </c>
      <c r="CC117" s="284">
        <f t="shared" si="187"/>
        <v>0</v>
      </c>
      <c r="CD117" s="284">
        <f t="shared" si="187"/>
        <v>0</v>
      </c>
      <c r="CE117" s="284">
        <f t="shared" si="187"/>
        <v>0</v>
      </c>
      <c r="CF117" s="383">
        <f t="shared" si="187"/>
        <v>0</v>
      </c>
      <c r="CG117" s="309">
        <f t="shared" si="187"/>
        <v>0</v>
      </c>
      <c r="CH117" s="284">
        <f t="shared" si="188"/>
        <v>0</v>
      </c>
      <c r="CI117" s="284">
        <f t="shared" si="188"/>
        <v>0</v>
      </c>
      <c r="CJ117" s="284">
        <f t="shared" si="188"/>
        <v>0</v>
      </c>
      <c r="CK117" s="284">
        <f t="shared" si="188"/>
        <v>0</v>
      </c>
      <c r="CL117" s="284">
        <f t="shared" si="188"/>
        <v>0</v>
      </c>
      <c r="CM117" s="284">
        <f t="shared" si="188"/>
        <v>0</v>
      </c>
      <c r="CN117" s="284">
        <f t="shared" si="188"/>
        <v>0</v>
      </c>
      <c r="CO117" s="284">
        <f t="shared" si="188"/>
        <v>0</v>
      </c>
      <c r="CP117" s="284">
        <f t="shared" si="188"/>
        <v>0</v>
      </c>
      <c r="CQ117" s="284">
        <f t="shared" si="188"/>
        <v>0</v>
      </c>
      <c r="CR117" s="383">
        <f t="shared" si="189"/>
        <v>0</v>
      </c>
      <c r="CS117" s="309">
        <f t="shared" si="189"/>
        <v>0</v>
      </c>
      <c r="CT117" s="284">
        <f t="shared" si="189"/>
        <v>0</v>
      </c>
      <c r="CU117" s="284">
        <f t="shared" si="189"/>
        <v>0</v>
      </c>
      <c r="CV117" s="284">
        <f t="shared" si="189"/>
        <v>0</v>
      </c>
      <c r="CW117" s="284">
        <f t="shared" si="189"/>
        <v>0</v>
      </c>
      <c r="CX117" s="284">
        <f t="shared" si="189"/>
        <v>0</v>
      </c>
      <c r="CY117" s="284">
        <f t="shared" si="189"/>
        <v>0</v>
      </c>
      <c r="CZ117" s="284">
        <f t="shared" si="189"/>
        <v>0</v>
      </c>
      <c r="DA117" s="284">
        <f t="shared" si="189"/>
        <v>0</v>
      </c>
      <c r="DB117" s="284">
        <f t="shared" si="190"/>
        <v>0</v>
      </c>
      <c r="DC117" s="284">
        <f t="shared" si="190"/>
        <v>0</v>
      </c>
      <c r="DD117" s="383">
        <f t="shared" si="190"/>
        <v>0</v>
      </c>
      <c r="DE117" s="309">
        <f t="shared" si="190"/>
        <v>0</v>
      </c>
      <c r="DF117" s="284">
        <f t="shared" si="190"/>
        <v>0</v>
      </c>
      <c r="DG117" s="284">
        <f t="shared" si="190"/>
        <v>0</v>
      </c>
      <c r="DH117" s="284">
        <f t="shared" si="190"/>
        <v>0</v>
      </c>
      <c r="DI117" s="284">
        <f t="shared" si="190"/>
        <v>0</v>
      </c>
      <c r="DJ117" s="284">
        <f t="shared" si="190"/>
        <v>0</v>
      </c>
      <c r="DK117" s="284">
        <f t="shared" si="190"/>
        <v>0</v>
      </c>
      <c r="DL117" s="284">
        <f t="shared" si="191"/>
        <v>0</v>
      </c>
      <c r="DM117" s="284">
        <f t="shared" si="191"/>
        <v>0</v>
      </c>
      <c r="DN117" s="284">
        <f t="shared" si="191"/>
        <v>0</v>
      </c>
      <c r="DO117" s="284">
        <f t="shared" si="191"/>
        <v>0</v>
      </c>
      <c r="DP117" s="383">
        <f t="shared" si="191"/>
        <v>0</v>
      </c>
      <c r="DQ117" s="309">
        <f t="shared" si="191"/>
        <v>0</v>
      </c>
      <c r="DR117" s="284">
        <f t="shared" si="191"/>
        <v>0</v>
      </c>
      <c r="DS117" s="284">
        <f t="shared" si="191"/>
        <v>0</v>
      </c>
      <c r="DT117" s="284">
        <f t="shared" si="191"/>
        <v>0</v>
      </c>
      <c r="DU117" s="284">
        <f t="shared" si="191"/>
        <v>0</v>
      </c>
      <c r="DV117" s="284">
        <f t="shared" si="192"/>
        <v>0</v>
      </c>
      <c r="DW117" s="284">
        <f t="shared" si="192"/>
        <v>0</v>
      </c>
      <c r="DX117" s="284">
        <f t="shared" si="192"/>
        <v>0</v>
      </c>
      <c r="DY117" s="284">
        <f t="shared" si="192"/>
        <v>0</v>
      </c>
      <c r="DZ117" s="284">
        <f t="shared" si="192"/>
        <v>0</v>
      </c>
      <c r="EA117" s="284">
        <f t="shared" si="192"/>
        <v>0</v>
      </c>
      <c r="EB117" s="383">
        <f t="shared" si="192"/>
        <v>0</v>
      </c>
      <c r="EC117" s="309">
        <f t="shared" si="192"/>
        <v>0</v>
      </c>
      <c r="ED117" s="284">
        <f t="shared" si="192"/>
        <v>0</v>
      </c>
      <c r="EE117" s="284">
        <f t="shared" si="192"/>
        <v>0</v>
      </c>
      <c r="EF117" s="284">
        <f t="shared" si="193"/>
        <v>0</v>
      </c>
      <c r="EG117" s="284">
        <f t="shared" si="193"/>
        <v>0</v>
      </c>
      <c r="EH117" s="284">
        <f t="shared" si="193"/>
        <v>0</v>
      </c>
      <c r="EI117" s="284">
        <f t="shared" si="193"/>
        <v>0</v>
      </c>
      <c r="EJ117" s="284">
        <f t="shared" si="193"/>
        <v>0</v>
      </c>
      <c r="EK117" s="284">
        <f t="shared" si="193"/>
        <v>0</v>
      </c>
      <c r="EL117" s="284">
        <f t="shared" si="193"/>
        <v>0</v>
      </c>
      <c r="EM117" s="284">
        <f t="shared" si="193"/>
        <v>0</v>
      </c>
      <c r="EN117" s="383">
        <f t="shared" si="193"/>
        <v>0</v>
      </c>
      <c r="EO117" s="309">
        <f t="shared" si="193"/>
        <v>0</v>
      </c>
      <c r="EP117" s="284">
        <f t="shared" si="194"/>
        <v>0</v>
      </c>
      <c r="EQ117" s="284">
        <f t="shared" si="194"/>
        <v>0</v>
      </c>
      <c r="ER117" s="284">
        <f t="shared" si="194"/>
        <v>0</v>
      </c>
      <c r="ES117" s="284">
        <f t="shared" si="194"/>
        <v>0</v>
      </c>
      <c r="ET117" s="284">
        <f t="shared" si="194"/>
        <v>0</v>
      </c>
      <c r="EU117" s="284">
        <f t="shared" si="194"/>
        <v>0</v>
      </c>
      <c r="EV117" s="284">
        <f t="shared" si="194"/>
        <v>0</v>
      </c>
      <c r="EW117" s="284">
        <f t="shared" si="194"/>
        <v>0</v>
      </c>
      <c r="EX117" s="284">
        <f t="shared" si="194"/>
        <v>0</v>
      </c>
      <c r="EY117" s="284">
        <f t="shared" si="194"/>
        <v>0</v>
      </c>
      <c r="EZ117" s="383">
        <f t="shared" si="194"/>
        <v>0</v>
      </c>
    </row>
    <row r="118" spans="3:156" s="246" customFormat="1" ht="17.5" hidden="1" outlineLevel="2">
      <c r="C118" s="224"/>
      <c r="D118" s="256"/>
      <c r="E118" s="289">
        <f t="shared" ca="1" si="195"/>
        <v>5</v>
      </c>
      <c r="F118" s="844" t="s">
        <v>516</v>
      </c>
      <c r="G118" s="977">
        <f t="shared" si="175"/>
        <v>0</v>
      </c>
      <c r="H118" s="996">
        <v>0</v>
      </c>
      <c r="I118" s="286" t="s">
        <v>413</v>
      </c>
      <c r="J118" s="306">
        <f t="shared" si="196"/>
        <v>1</v>
      </c>
      <c r="K118" s="949">
        <f t="shared" si="176"/>
        <v>0</v>
      </c>
      <c r="L118" s="956">
        <f t="shared" si="170"/>
        <v>0</v>
      </c>
      <c r="M118" s="956">
        <f t="shared" si="171"/>
        <v>0</v>
      </c>
      <c r="N118" s="285">
        <f t="shared" si="177"/>
        <v>46784</v>
      </c>
      <c r="O118" s="307">
        <f>$N$8</f>
        <v>2</v>
      </c>
      <c r="P118" s="307">
        <f>$O$8</f>
        <v>30</v>
      </c>
      <c r="Q118" s="306">
        <f t="shared" si="197"/>
        <v>31</v>
      </c>
      <c r="R118" s="286" t="s">
        <v>499</v>
      </c>
      <c r="S118" s="845"/>
      <c r="T118" s="256"/>
      <c r="U118" s="380">
        <f t="shared" si="178"/>
        <v>30</v>
      </c>
      <c r="V118" s="302" t="str">
        <f t="shared" si="179"/>
        <v>Curve-Front</v>
      </c>
      <c r="W118" s="302">
        <f t="shared" si="180"/>
        <v>8</v>
      </c>
      <c r="X118" s="302">
        <f t="shared" si="181"/>
        <v>9</v>
      </c>
      <c r="Y118" s="381">
        <f t="shared" si="182"/>
        <v>4.6984126984126975E-2</v>
      </c>
      <c r="Z118" s="302">
        <f t="shared" si="198"/>
        <v>1</v>
      </c>
      <c r="AA118" s="302">
        <f t="shared" si="199"/>
        <v>2.5</v>
      </c>
      <c r="AB118" s="302">
        <f t="shared" si="200"/>
        <v>0.25</v>
      </c>
      <c r="AC118" s="302">
        <f t="shared" si="201"/>
        <v>1.5</v>
      </c>
      <c r="AD118" s="302">
        <f t="shared" si="202"/>
        <v>3.3333333333333333E-2</v>
      </c>
      <c r="AE118" s="302">
        <f t="shared" si="203"/>
        <v>1.7142857142857142</v>
      </c>
      <c r="AF118" s="302">
        <f t="shared" si="204"/>
        <v>0.5714285714285714</v>
      </c>
      <c r="AG118" s="302">
        <f t="shared" si="205"/>
        <v>-0.5714285714285714</v>
      </c>
      <c r="AH118" s="382">
        <f t="shared" si="206"/>
        <v>1.7142857142857144</v>
      </c>
      <c r="AI118" s="260"/>
      <c r="AJ118" s="284">
        <f t="shared" si="183"/>
        <v>0</v>
      </c>
      <c r="AK118" s="309">
        <f t="shared" si="183"/>
        <v>0</v>
      </c>
      <c r="AL118" s="284">
        <f t="shared" si="183"/>
        <v>0</v>
      </c>
      <c r="AM118" s="284">
        <f t="shared" si="183"/>
        <v>0</v>
      </c>
      <c r="AN118" s="284">
        <f t="shared" si="183"/>
        <v>0</v>
      </c>
      <c r="AO118" s="284">
        <f t="shared" si="183"/>
        <v>0</v>
      </c>
      <c r="AP118" s="284">
        <f t="shared" si="183"/>
        <v>0</v>
      </c>
      <c r="AQ118" s="284">
        <f t="shared" si="183"/>
        <v>0</v>
      </c>
      <c r="AR118" s="284">
        <f t="shared" si="183"/>
        <v>0</v>
      </c>
      <c r="AS118" s="284">
        <f t="shared" si="183"/>
        <v>0</v>
      </c>
      <c r="AT118" s="284">
        <f t="shared" si="184"/>
        <v>0</v>
      </c>
      <c r="AU118" s="284">
        <f t="shared" si="184"/>
        <v>0</v>
      </c>
      <c r="AV118" s="383">
        <f t="shared" si="184"/>
        <v>0</v>
      </c>
      <c r="AW118" s="309">
        <f t="shared" si="184"/>
        <v>0</v>
      </c>
      <c r="AX118" s="284">
        <f t="shared" si="184"/>
        <v>0</v>
      </c>
      <c r="AY118" s="284">
        <f t="shared" si="184"/>
        <v>0</v>
      </c>
      <c r="AZ118" s="284">
        <f t="shared" si="184"/>
        <v>0</v>
      </c>
      <c r="BA118" s="284">
        <f t="shared" si="184"/>
        <v>0</v>
      </c>
      <c r="BB118" s="284">
        <f t="shared" si="184"/>
        <v>0</v>
      </c>
      <c r="BC118" s="284">
        <f t="shared" si="184"/>
        <v>0</v>
      </c>
      <c r="BD118" s="284">
        <f t="shared" si="185"/>
        <v>0</v>
      </c>
      <c r="BE118" s="284">
        <f t="shared" si="185"/>
        <v>0</v>
      </c>
      <c r="BF118" s="284">
        <f t="shared" si="185"/>
        <v>0</v>
      </c>
      <c r="BG118" s="284">
        <f t="shared" si="185"/>
        <v>0</v>
      </c>
      <c r="BH118" s="383">
        <f t="shared" si="185"/>
        <v>0</v>
      </c>
      <c r="BI118" s="309">
        <f t="shared" si="185"/>
        <v>0</v>
      </c>
      <c r="BJ118" s="284">
        <f t="shared" si="185"/>
        <v>0</v>
      </c>
      <c r="BK118" s="284">
        <f t="shared" si="185"/>
        <v>0</v>
      </c>
      <c r="BL118" s="284">
        <f t="shared" si="185"/>
        <v>0</v>
      </c>
      <c r="BM118" s="284">
        <f t="shared" si="185"/>
        <v>0</v>
      </c>
      <c r="BN118" s="284">
        <f t="shared" si="186"/>
        <v>0</v>
      </c>
      <c r="BO118" s="284">
        <f t="shared" si="186"/>
        <v>0</v>
      </c>
      <c r="BP118" s="284">
        <f t="shared" si="186"/>
        <v>0</v>
      </c>
      <c r="BQ118" s="284">
        <f t="shared" si="186"/>
        <v>0</v>
      </c>
      <c r="BR118" s="284">
        <f t="shared" si="186"/>
        <v>0</v>
      </c>
      <c r="BS118" s="284">
        <f t="shared" si="186"/>
        <v>0</v>
      </c>
      <c r="BT118" s="383">
        <f t="shared" si="186"/>
        <v>0</v>
      </c>
      <c r="BU118" s="309">
        <f t="shared" si="186"/>
        <v>0</v>
      </c>
      <c r="BV118" s="284">
        <f t="shared" si="186"/>
        <v>0</v>
      </c>
      <c r="BW118" s="284">
        <f t="shared" si="186"/>
        <v>0</v>
      </c>
      <c r="BX118" s="284">
        <f t="shared" si="187"/>
        <v>0</v>
      </c>
      <c r="BY118" s="284">
        <f t="shared" si="187"/>
        <v>0</v>
      </c>
      <c r="BZ118" s="284">
        <f t="shared" si="187"/>
        <v>0</v>
      </c>
      <c r="CA118" s="284">
        <f t="shared" si="187"/>
        <v>0</v>
      </c>
      <c r="CB118" s="284">
        <f t="shared" si="187"/>
        <v>0</v>
      </c>
      <c r="CC118" s="284">
        <f t="shared" si="187"/>
        <v>0</v>
      </c>
      <c r="CD118" s="284">
        <f t="shared" si="187"/>
        <v>0</v>
      </c>
      <c r="CE118" s="284">
        <f t="shared" si="187"/>
        <v>0</v>
      </c>
      <c r="CF118" s="383">
        <f t="shared" si="187"/>
        <v>0</v>
      </c>
      <c r="CG118" s="309">
        <f t="shared" si="187"/>
        <v>0</v>
      </c>
      <c r="CH118" s="284">
        <f t="shared" si="188"/>
        <v>0</v>
      </c>
      <c r="CI118" s="284">
        <f t="shared" si="188"/>
        <v>0</v>
      </c>
      <c r="CJ118" s="284">
        <f t="shared" si="188"/>
        <v>0</v>
      </c>
      <c r="CK118" s="284">
        <f t="shared" si="188"/>
        <v>0</v>
      </c>
      <c r="CL118" s="284">
        <f t="shared" si="188"/>
        <v>0</v>
      </c>
      <c r="CM118" s="284">
        <f t="shared" si="188"/>
        <v>0</v>
      </c>
      <c r="CN118" s="284">
        <f t="shared" si="188"/>
        <v>0</v>
      </c>
      <c r="CO118" s="284">
        <f t="shared" si="188"/>
        <v>0</v>
      </c>
      <c r="CP118" s="284">
        <f t="shared" si="188"/>
        <v>0</v>
      </c>
      <c r="CQ118" s="284">
        <f t="shared" si="188"/>
        <v>0</v>
      </c>
      <c r="CR118" s="383">
        <f t="shared" si="189"/>
        <v>0</v>
      </c>
      <c r="CS118" s="309">
        <f t="shared" si="189"/>
        <v>0</v>
      </c>
      <c r="CT118" s="284">
        <f t="shared" si="189"/>
        <v>0</v>
      </c>
      <c r="CU118" s="284">
        <f t="shared" si="189"/>
        <v>0</v>
      </c>
      <c r="CV118" s="284">
        <f t="shared" si="189"/>
        <v>0</v>
      </c>
      <c r="CW118" s="284">
        <f t="shared" si="189"/>
        <v>0</v>
      </c>
      <c r="CX118" s="284">
        <f t="shared" si="189"/>
        <v>0</v>
      </c>
      <c r="CY118" s="284">
        <f t="shared" si="189"/>
        <v>0</v>
      </c>
      <c r="CZ118" s="284">
        <f t="shared" si="189"/>
        <v>0</v>
      </c>
      <c r="DA118" s="284">
        <f t="shared" si="189"/>
        <v>0</v>
      </c>
      <c r="DB118" s="284">
        <f t="shared" si="190"/>
        <v>0</v>
      </c>
      <c r="DC118" s="284">
        <f t="shared" si="190"/>
        <v>0</v>
      </c>
      <c r="DD118" s="383">
        <f t="shared" si="190"/>
        <v>0</v>
      </c>
      <c r="DE118" s="309">
        <f t="shared" si="190"/>
        <v>0</v>
      </c>
      <c r="DF118" s="284">
        <f t="shared" si="190"/>
        <v>0</v>
      </c>
      <c r="DG118" s="284">
        <f t="shared" si="190"/>
        <v>0</v>
      </c>
      <c r="DH118" s="284">
        <f t="shared" si="190"/>
        <v>0</v>
      </c>
      <c r="DI118" s="284">
        <f t="shared" si="190"/>
        <v>0</v>
      </c>
      <c r="DJ118" s="284">
        <f t="shared" si="190"/>
        <v>0</v>
      </c>
      <c r="DK118" s="284">
        <f t="shared" si="190"/>
        <v>0</v>
      </c>
      <c r="DL118" s="284">
        <f t="shared" si="191"/>
        <v>0</v>
      </c>
      <c r="DM118" s="284">
        <f t="shared" si="191"/>
        <v>0</v>
      </c>
      <c r="DN118" s="284">
        <f t="shared" si="191"/>
        <v>0</v>
      </c>
      <c r="DO118" s="284">
        <f t="shared" si="191"/>
        <v>0</v>
      </c>
      <c r="DP118" s="383">
        <f t="shared" si="191"/>
        <v>0</v>
      </c>
      <c r="DQ118" s="309">
        <f t="shared" si="191"/>
        <v>0</v>
      </c>
      <c r="DR118" s="284">
        <f t="shared" si="191"/>
        <v>0</v>
      </c>
      <c r="DS118" s="284">
        <f t="shared" si="191"/>
        <v>0</v>
      </c>
      <c r="DT118" s="284">
        <f t="shared" si="191"/>
        <v>0</v>
      </c>
      <c r="DU118" s="284">
        <f t="shared" si="191"/>
        <v>0</v>
      </c>
      <c r="DV118" s="284">
        <f t="shared" si="192"/>
        <v>0</v>
      </c>
      <c r="DW118" s="284">
        <f t="shared" si="192"/>
        <v>0</v>
      </c>
      <c r="DX118" s="284">
        <f t="shared" si="192"/>
        <v>0</v>
      </c>
      <c r="DY118" s="284">
        <f t="shared" si="192"/>
        <v>0</v>
      </c>
      <c r="DZ118" s="284">
        <f t="shared" si="192"/>
        <v>0</v>
      </c>
      <c r="EA118" s="284">
        <f t="shared" si="192"/>
        <v>0</v>
      </c>
      <c r="EB118" s="383">
        <f t="shared" si="192"/>
        <v>0</v>
      </c>
      <c r="EC118" s="309">
        <f t="shared" si="192"/>
        <v>0</v>
      </c>
      <c r="ED118" s="284">
        <f t="shared" si="192"/>
        <v>0</v>
      </c>
      <c r="EE118" s="284">
        <f t="shared" si="192"/>
        <v>0</v>
      </c>
      <c r="EF118" s="284">
        <f t="shared" si="193"/>
        <v>0</v>
      </c>
      <c r="EG118" s="284">
        <f t="shared" si="193"/>
        <v>0</v>
      </c>
      <c r="EH118" s="284">
        <f t="shared" si="193"/>
        <v>0</v>
      </c>
      <c r="EI118" s="284">
        <f t="shared" si="193"/>
        <v>0</v>
      </c>
      <c r="EJ118" s="284">
        <f t="shared" si="193"/>
        <v>0</v>
      </c>
      <c r="EK118" s="284">
        <f t="shared" si="193"/>
        <v>0</v>
      </c>
      <c r="EL118" s="284">
        <f t="shared" si="193"/>
        <v>0</v>
      </c>
      <c r="EM118" s="284">
        <f t="shared" si="193"/>
        <v>0</v>
      </c>
      <c r="EN118" s="383">
        <f t="shared" si="193"/>
        <v>0</v>
      </c>
      <c r="EO118" s="309">
        <f t="shared" si="193"/>
        <v>0</v>
      </c>
      <c r="EP118" s="284">
        <f t="shared" si="194"/>
        <v>0</v>
      </c>
      <c r="EQ118" s="284">
        <f t="shared" si="194"/>
        <v>0</v>
      </c>
      <c r="ER118" s="284">
        <f t="shared" si="194"/>
        <v>0</v>
      </c>
      <c r="ES118" s="284">
        <f t="shared" si="194"/>
        <v>0</v>
      </c>
      <c r="ET118" s="284">
        <f t="shared" si="194"/>
        <v>0</v>
      </c>
      <c r="EU118" s="284">
        <f t="shared" si="194"/>
        <v>0</v>
      </c>
      <c r="EV118" s="284">
        <f t="shared" si="194"/>
        <v>0</v>
      </c>
      <c r="EW118" s="284">
        <f t="shared" si="194"/>
        <v>0</v>
      </c>
      <c r="EX118" s="284">
        <f t="shared" si="194"/>
        <v>0</v>
      </c>
      <c r="EY118" s="284">
        <f t="shared" si="194"/>
        <v>0</v>
      </c>
      <c r="EZ118" s="383">
        <f t="shared" si="194"/>
        <v>0</v>
      </c>
    </row>
    <row r="119" spans="3:156" s="246" customFormat="1" ht="17.5" outlineLevel="1" collapsed="1">
      <c r="C119" s="224"/>
      <c r="D119" s="256"/>
      <c r="E119" s="289">
        <f t="shared" ca="1" si="195"/>
        <v>6</v>
      </c>
      <c r="F119" s="844" t="s">
        <v>517</v>
      </c>
      <c r="G119" s="977">
        <f t="shared" si="175"/>
        <v>25000</v>
      </c>
      <c r="H119" s="996">
        <v>25000</v>
      </c>
      <c r="I119" s="286" t="s">
        <v>413</v>
      </c>
      <c r="J119" s="306">
        <f t="shared" si="196"/>
        <v>1</v>
      </c>
      <c r="K119" s="949">
        <f t="shared" si="176"/>
        <v>20.137617155038033</v>
      </c>
      <c r="L119" s="956">
        <f t="shared" si="170"/>
        <v>3.2989233633711305E-2</v>
      </c>
      <c r="M119" s="956">
        <f t="shared" si="171"/>
        <v>5.8313798210932674E-2</v>
      </c>
      <c r="N119" s="285">
        <f t="shared" si="177"/>
        <v>46753</v>
      </c>
      <c r="O119" s="307">
        <f>$N$7</f>
        <v>1</v>
      </c>
      <c r="P119" s="307">
        <v>1</v>
      </c>
      <c r="Q119" s="306">
        <f t="shared" si="197"/>
        <v>1</v>
      </c>
      <c r="R119" s="286" t="s">
        <v>499</v>
      </c>
      <c r="S119" s="845"/>
      <c r="T119" s="256"/>
      <c r="U119" s="380">
        <f t="shared" si="178"/>
        <v>1</v>
      </c>
      <c r="V119" s="302" t="str">
        <f t="shared" si="179"/>
        <v>Curve-Front</v>
      </c>
      <c r="W119" s="302">
        <f t="shared" si="180"/>
        <v>0</v>
      </c>
      <c r="X119" s="302">
        <f t="shared" si="181"/>
        <v>1</v>
      </c>
      <c r="Y119" s="381">
        <f t="shared" si="182"/>
        <v>1.0000000000000002</v>
      </c>
      <c r="Z119" s="302">
        <f t="shared" si="198"/>
        <v>1</v>
      </c>
      <c r="AA119" s="302">
        <f t="shared" si="199"/>
        <v>2.5</v>
      </c>
      <c r="AB119" s="302">
        <f t="shared" si="200"/>
        <v>0.25</v>
      </c>
      <c r="AC119" s="302">
        <f t="shared" si="201"/>
        <v>1.5</v>
      </c>
      <c r="AD119" s="302">
        <f t="shared" si="202"/>
        <v>1</v>
      </c>
      <c r="AE119" s="302">
        <f t="shared" si="203"/>
        <v>1.7142857142857142</v>
      </c>
      <c r="AF119" s="302">
        <f t="shared" si="204"/>
        <v>0.5714285714285714</v>
      </c>
      <c r="AG119" s="302">
        <f t="shared" si="205"/>
        <v>-0.5714285714285714</v>
      </c>
      <c r="AH119" s="382">
        <f t="shared" si="206"/>
        <v>1.7142857142857144</v>
      </c>
      <c r="AI119" s="260"/>
      <c r="AJ119" s="284">
        <f t="shared" si="183"/>
        <v>0</v>
      </c>
      <c r="AK119" s="309">
        <f t="shared" si="183"/>
        <v>25000.000000000007</v>
      </c>
      <c r="AL119" s="284">
        <f t="shared" si="183"/>
        <v>0</v>
      </c>
      <c r="AM119" s="284">
        <f t="shared" si="183"/>
        <v>0</v>
      </c>
      <c r="AN119" s="284">
        <f t="shared" si="183"/>
        <v>0</v>
      </c>
      <c r="AO119" s="284">
        <f t="shared" si="183"/>
        <v>0</v>
      </c>
      <c r="AP119" s="284">
        <f t="shared" si="183"/>
        <v>0</v>
      </c>
      <c r="AQ119" s="284">
        <f t="shared" si="183"/>
        <v>0</v>
      </c>
      <c r="AR119" s="284">
        <f t="shared" si="183"/>
        <v>0</v>
      </c>
      <c r="AS119" s="284">
        <f t="shared" si="183"/>
        <v>0</v>
      </c>
      <c r="AT119" s="284">
        <f t="shared" si="184"/>
        <v>0</v>
      </c>
      <c r="AU119" s="284">
        <f t="shared" si="184"/>
        <v>0</v>
      </c>
      <c r="AV119" s="383">
        <f t="shared" si="184"/>
        <v>0</v>
      </c>
      <c r="AW119" s="309">
        <f t="shared" si="184"/>
        <v>0</v>
      </c>
      <c r="AX119" s="284">
        <f t="shared" si="184"/>
        <v>0</v>
      </c>
      <c r="AY119" s="284">
        <f t="shared" si="184"/>
        <v>0</v>
      </c>
      <c r="AZ119" s="284">
        <f t="shared" si="184"/>
        <v>0</v>
      </c>
      <c r="BA119" s="284">
        <f t="shared" si="184"/>
        <v>0</v>
      </c>
      <c r="BB119" s="284">
        <f t="shared" si="184"/>
        <v>0</v>
      </c>
      <c r="BC119" s="284">
        <f t="shared" si="184"/>
        <v>0</v>
      </c>
      <c r="BD119" s="284">
        <f t="shared" si="185"/>
        <v>0</v>
      </c>
      <c r="BE119" s="284">
        <f t="shared" si="185"/>
        <v>0</v>
      </c>
      <c r="BF119" s="284">
        <f t="shared" si="185"/>
        <v>0</v>
      </c>
      <c r="BG119" s="284">
        <f t="shared" si="185"/>
        <v>0</v>
      </c>
      <c r="BH119" s="383">
        <f t="shared" si="185"/>
        <v>0</v>
      </c>
      <c r="BI119" s="309">
        <f t="shared" si="185"/>
        <v>0</v>
      </c>
      <c r="BJ119" s="284">
        <f t="shared" si="185"/>
        <v>0</v>
      </c>
      <c r="BK119" s="284">
        <f t="shared" si="185"/>
        <v>0</v>
      </c>
      <c r="BL119" s="284">
        <f t="shared" si="185"/>
        <v>0</v>
      </c>
      <c r="BM119" s="284">
        <f t="shared" si="185"/>
        <v>0</v>
      </c>
      <c r="BN119" s="284">
        <f t="shared" si="186"/>
        <v>0</v>
      </c>
      <c r="BO119" s="284">
        <f t="shared" si="186"/>
        <v>0</v>
      </c>
      <c r="BP119" s="284">
        <f t="shared" si="186"/>
        <v>0</v>
      </c>
      <c r="BQ119" s="284">
        <f t="shared" si="186"/>
        <v>0</v>
      </c>
      <c r="BR119" s="284">
        <f t="shared" si="186"/>
        <v>0</v>
      </c>
      <c r="BS119" s="284">
        <f t="shared" si="186"/>
        <v>0</v>
      </c>
      <c r="BT119" s="383">
        <f t="shared" si="186"/>
        <v>0</v>
      </c>
      <c r="BU119" s="309">
        <f t="shared" si="186"/>
        <v>0</v>
      </c>
      <c r="BV119" s="284">
        <f t="shared" si="186"/>
        <v>0</v>
      </c>
      <c r="BW119" s="284">
        <f t="shared" si="186"/>
        <v>0</v>
      </c>
      <c r="BX119" s="284">
        <f t="shared" si="187"/>
        <v>0</v>
      </c>
      <c r="BY119" s="284">
        <f t="shared" si="187"/>
        <v>0</v>
      </c>
      <c r="BZ119" s="284">
        <f t="shared" si="187"/>
        <v>0</v>
      </c>
      <c r="CA119" s="284">
        <f t="shared" si="187"/>
        <v>0</v>
      </c>
      <c r="CB119" s="284">
        <f t="shared" si="187"/>
        <v>0</v>
      </c>
      <c r="CC119" s="284">
        <f t="shared" si="187"/>
        <v>0</v>
      </c>
      <c r="CD119" s="284">
        <f t="shared" si="187"/>
        <v>0</v>
      </c>
      <c r="CE119" s="284">
        <f t="shared" si="187"/>
        <v>0</v>
      </c>
      <c r="CF119" s="383">
        <f t="shared" si="187"/>
        <v>0</v>
      </c>
      <c r="CG119" s="309">
        <f t="shared" si="187"/>
        <v>0</v>
      </c>
      <c r="CH119" s="284">
        <f t="shared" si="188"/>
        <v>0</v>
      </c>
      <c r="CI119" s="284">
        <f t="shared" si="188"/>
        <v>0</v>
      </c>
      <c r="CJ119" s="284">
        <f t="shared" si="188"/>
        <v>0</v>
      </c>
      <c r="CK119" s="284">
        <f t="shared" si="188"/>
        <v>0</v>
      </c>
      <c r="CL119" s="284">
        <f t="shared" si="188"/>
        <v>0</v>
      </c>
      <c r="CM119" s="284">
        <f t="shared" si="188"/>
        <v>0</v>
      </c>
      <c r="CN119" s="284">
        <f t="shared" si="188"/>
        <v>0</v>
      </c>
      <c r="CO119" s="284">
        <f t="shared" si="188"/>
        <v>0</v>
      </c>
      <c r="CP119" s="284">
        <f t="shared" si="188"/>
        <v>0</v>
      </c>
      <c r="CQ119" s="284">
        <f t="shared" si="188"/>
        <v>0</v>
      </c>
      <c r="CR119" s="383">
        <f t="shared" si="189"/>
        <v>0</v>
      </c>
      <c r="CS119" s="309">
        <f t="shared" si="189"/>
        <v>0</v>
      </c>
      <c r="CT119" s="284">
        <f t="shared" si="189"/>
        <v>0</v>
      </c>
      <c r="CU119" s="284">
        <f t="shared" si="189"/>
        <v>0</v>
      </c>
      <c r="CV119" s="284">
        <f t="shared" si="189"/>
        <v>0</v>
      </c>
      <c r="CW119" s="284">
        <f t="shared" si="189"/>
        <v>0</v>
      </c>
      <c r="CX119" s="284">
        <f t="shared" si="189"/>
        <v>0</v>
      </c>
      <c r="CY119" s="284">
        <f t="shared" si="189"/>
        <v>0</v>
      </c>
      <c r="CZ119" s="284">
        <f t="shared" si="189"/>
        <v>0</v>
      </c>
      <c r="DA119" s="284">
        <f t="shared" si="189"/>
        <v>0</v>
      </c>
      <c r="DB119" s="284">
        <f t="shared" si="190"/>
        <v>0</v>
      </c>
      <c r="DC119" s="284">
        <f t="shared" si="190"/>
        <v>0</v>
      </c>
      <c r="DD119" s="383">
        <f t="shared" si="190"/>
        <v>0</v>
      </c>
      <c r="DE119" s="309">
        <f t="shared" si="190"/>
        <v>0</v>
      </c>
      <c r="DF119" s="284">
        <f t="shared" si="190"/>
        <v>0</v>
      </c>
      <c r="DG119" s="284">
        <f t="shared" si="190"/>
        <v>0</v>
      </c>
      <c r="DH119" s="284">
        <f t="shared" si="190"/>
        <v>0</v>
      </c>
      <c r="DI119" s="284">
        <f t="shared" si="190"/>
        <v>0</v>
      </c>
      <c r="DJ119" s="284">
        <f t="shared" si="190"/>
        <v>0</v>
      </c>
      <c r="DK119" s="284">
        <f t="shared" si="190"/>
        <v>0</v>
      </c>
      <c r="DL119" s="284">
        <f t="shared" si="191"/>
        <v>0</v>
      </c>
      <c r="DM119" s="284">
        <f t="shared" si="191"/>
        <v>0</v>
      </c>
      <c r="DN119" s="284">
        <f t="shared" si="191"/>
        <v>0</v>
      </c>
      <c r="DO119" s="284">
        <f t="shared" si="191"/>
        <v>0</v>
      </c>
      <c r="DP119" s="383">
        <f t="shared" si="191"/>
        <v>0</v>
      </c>
      <c r="DQ119" s="309">
        <f t="shared" si="191"/>
        <v>0</v>
      </c>
      <c r="DR119" s="284">
        <f t="shared" si="191"/>
        <v>0</v>
      </c>
      <c r="DS119" s="284">
        <f t="shared" si="191"/>
        <v>0</v>
      </c>
      <c r="DT119" s="284">
        <f t="shared" si="191"/>
        <v>0</v>
      </c>
      <c r="DU119" s="284">
        <f t="shared" si="191"/>
        <v>0</v>
      </c>
      <c r="DV119" s="284">
        <f t="shared" si="192"/>
        <v>0</v>
      </c>
      <c r="DW119" s="284">
        <f t="shared" si="192"/>
        <v>0</v>
      </c>
      <c r="DX119" s="284">
        <f t="shared" si="192"/>
        <v>0</v>
      </c>
      <c r="DY119" s="284">
        <f t="shared" si="192"/>
        <v>0</v>
      </c>
      <c r="DZ119" s="284">
        <f t="shared" si="192"/>
        <v>0</v>
      </c>
      <c r="EA119" s="284">
        <f t="shared" si="192"/>
        <v>0</v>
      </c>
      <c r="EB119" s="383">
        <f t="shared" si="192"/>
        <v>0</v>
      </c>
      <c r="EC119" s="309">
        <f t="shared" si="192"/>
        <v>0</v>
      </c>
      <c r="ED119" s="284">
        <f t="shared" si="192"/>
        <v>0</v>
      </c>
      <c r="EE119" s="284">
        <f t="shared" si="192"/>
        <v>0</v>
      </c>
      <c r="EF119" s="284">
        <f t="shared" si="193"/>
        <v>0</v>
      </c>
      <c r="EG119" s="284">
        <f t="shared" si="193"/>
        <v>0</v>
      </c>
      <c r="EH119" s="284">
        <f t="shared" si="193"/>
        <v>0</v>
      </c>
      <c r="EI119" s="284">
        <f t="shared" si="193"/>
        <v>0</v>
      </c>
      <c r="EJ119" s="284">
        <f t="shared" si="193"/>
        <v>0</v>
      </c>
      <c r="EK119" s="284">
        <f t="shared" si="193"/>
        <v>0</v>
      </c>
      <c r="EL119" s="284">
        <f t="shared" si="193"/>
        <v>0</v>
      </c>
      <c r="EM119" s="284">
        <f t="shared" si="193"/>
        <v>0</v>
      </c>
      <c r="EN119" s="383">
        <f t="shared" si="193"/>
        <v>0</v>
      </c>
      <c r="EO119" s="309">
        <f t="shared" si="193"/>
        <v>0</v>
      </c>
      <c r="EP119" s="284">
        <f t="shared" si="194"/>
        <v>0</v>
      </c>
      <c r="EQ119" s="284">
        <f t="shared" si="194"/>
        <v>0</v>
      </c>
      <c r="ER119" s="284">
        <f t="shared" si="194"/>
        <v>0</v>
      </c>
      <c r="ES119" s="284">
        <f t="shared" si="194"/>
        <v>0</v>
      </c>
      <c r="ET119" s="284">
        <f t="shared" si="194"/>
        <v>0</v>
      </c>
      <c r="EU119" s="284">
        <f t="shared" si="194"/>
        <v>0</v>
      </c>
      <c r="EV119" s="284">
        <f t="shared" si="194"/>
        <v>0</v>
      </c>
      <c r="EW119" s="284">
        <f t="shared" si="194"/>
        <v>0</v>
      </c>
      <c r="EX119" s="284">
        <f t="shared" si="194"/>
        <v>0</v>
      </c>
      <c r="EY119" s="284">
        <f t="shared" si="194"/>
        <v>0</v>
      </c>
      <c r="EZ119" s="383">
        <f t="shared" si="194"/>
        <v>0</v>
      </c>
    </row>
    <row r="120" spans="3:156" s="246" customFormat="1" ht="17.5" outlineLevel="1">
      <c r="C120" s="224"/>
      <c r="D120" s="256"/>
      <c r="E120" s="289">
        <f t="shared" ca="1" si="195"/>
        <v>7</v>
      </c>
      <c r="F120" s="844" t="s">
        <v>518</v>
      </c>
      <c r="G120" s="977">
        <f t="shared" si="175"/>
        <v>15000</v>
      </c>
      <c r="H120" s="996">
        <v>15000</v>
      </c>
      <c r="I120" s="286" t="s">
        <v>413</v>
      </c>
      <c r="J120" s="306">
        <f>INDEX(FACTOR_VALUES,MATCH(I120,FACTOR_NAMES,0),1)</f>
        <v>1</v>
      </c>
      <c r="K120" s="949">
        <f t="shared" si="176"/>
        <v>12.082570293022821</v>
      </c>
      <c r="L120" s="956">
        <f t="shared" si="170"/>
        <v>1.979354018022678E-2</v>
      </c>
      <c r="M120" s="956">
        <f t="shared" si="171"/>
        <v>3.4988278926559604E-2</v>
      </c>
      <c r="N120" s="285">
        <f t="shared" si="177"/>
        <v>46753</v>
      </c>
      <c r="O120" s="307">
        <f>$N$7</f>
        <v>1</v>
      </c>
      <c r="P120" s="307">
        <v>5</v>
      </c>
      <c r="Q120" s="306">
        <f t="shared" si="197"/>
        <v>5</v>
      </c>
      <c r="R120" s="286" t="s">
        <v>499</v>
      </c>
      <c r="S120" s="845"/>
      <c r="T120" s="256"/>
      <c r="U120" s="380">
        <f t="shared" si="178"/>
        <v>5</v>
      </c>
      <c r="V120" s="302" t="str">
        <f t="shared" si="179"/>
        <v>Curve-Front</v>
      </c>
      <c r="W120" s="302">
        <f t="shared" si="180"/>
        <v>1</v>
      </c>
      <c r="X120" s="302">
        <f t="shared" si="181"/>
        <v>2</v>
      </c>
      <c r="Y120" s="381">
        <f t="shared" si="182"/>
        <v>0.26857142857142863</v>
      </c>
      <c r="Z120" s="302">
        <f t="shared" si="198"/>
        <v>1</v>
      </c>
      <c r="AA120" s="302">
        <f t="shared" si="199"/>
        <v>2.5</v>
      </c>
      <c r="AB120" s="302">
        <f t="shared" si="200"/>
        <v>0.25</v>
      </c>
      <c r="AC120" s="302">
        <f t="shared" si="201"/>
        <v>1.5</v>
      </c>
      <c r="AD120" s="302">
        <f t="shared" si="202"/>
        <v>0.2</v>
      </c>
      <c r="AE120" s="302">
        <f t="shared" si="203"/>
        <v>1.7142857142857142</v>
      </c>
      <c r="AF120" s="302">
        <f t="shared" si="204"/>
        <v>0.5714285714285714</v>
      </c>
      <c r="AG120" s="302">
        <f t="shared" si="205"/>
        <v>-0.5714285714285714</v>
      </c>
      <c r="AH120" s="382">
        <f t="shared" si="206"/>
        <v>1.7142857142857144</v>
      </c>
      <c r="AI120" s="260"/>
      <c r="AJ120" s="284">
        <f t="shared" si="183"/>
        <v>0</v>
      </c>
      <c r="AK120" s="309">
        <f t="shared" si="183"/>
        <v>2742.8571428571427</v>
      </c>
      <c r="AL120" s="284">
        <f t="shared" si="183"/>
        <v>4028.5714285714294</v>
      </c>
      <c r="AM120" s="284">
        <f t="shared" si="183"/>
        <v>3428.5714285714294</v>
      </c>
      <c r="AN120" s="284">
        <f t="shared" si="183"/>
        <v>2742.8571428571436</v>
      </c>
      <c r="AO120" s="284">
        <f t="shared" si="183"/>
        <v>2057.1428571428582</v>
      </c>
      <c r="AP120" s="284">
        <f t="shared" si="183"/>
        <v>0</v>
      </c>
      <c r="AQ120" s="284">
        <f t="shared" si="183"/>
        <v>0</v>
      </c>
      <c r="AR120" s="284">
        <f t="shared" si="183"/>
        <v>0</v>
      </c>
      <c r="AS120" s="284">
        <f t="shared" si="183"/>
        <v>0</v>
      </c>
      <c r="AT120" s="284">
        <f t="shared" si="184"/>
        <v>0</v>
      </c>
      <c r="AU120" s="284">
        <f t="shared" si="184"/>
        <v>0</v>
      </c>
      <c r="AV120" s="383">
        <f t="shared" si="184"/>
        <v>0</v>
      </c>
      <c r="AW120" s="309">
        <f t="shared" si="184"/>
        <v>0</v>
      </c>
      <c r="AX120" s="284">
        <f t="shared" si="184"/>
        <v>0</v>
      </c>
      <c r="AY120" s="284">
        <f t="shared" si="184"/>
        <v>0</v>
      </c>
      <c r="AZ120" s="284">
        <f t="shared" si="184"/>
        <v>0</v>
      </c>
      <c r="BA120" s="284">
        <f t="shared" si="184"/>
        <v>0</v>
      </c>
      <c r="BB120" s="284">
        <f t="shared" si="184"/>
        <v>0</v>
      </c>
      <c r="BC120" s="284">
        <f t="shared" si="184"/>
        <v>0</v>
      </c>
      <c r="BD120" s="284">
        <f t="shared" si="185"/>
        <v>0</v>
      </c>
      <c r="BE120" s="284">
        <f t="shared" si="185"/>
        <v>0</v>
      </c>
      <c r="BF120" s="284">
        <f t="shared" si="185"/>
        <v>0</v>
      </c>
      <c r="BG120" s="284">
        <f t="shared" si="185"/>
        <v>0</v>
      </c>
      <c r="BH120" s="383">
        <f t="shared" si="185"/>
        <v>0</v>
      </c>
      <c r="BI120" s="309">
        <f t="shared" si="185"/>
        <v>0</v>
      </c>
      <c r="BJ120" s="284">
        <f t="shared" si="185"/>
        <v>0</v>
      </c>
      <c r="BK120" s="284">
        <f t="shared" si="185"/>
        <v>0</v>
      </c>
      <c r="BL120" s="284">
        <f t="shared" si="185"/>
        <v>0</v>
      </c>
      <c r="BM120" s="284">
        <f t="shared" si="185"/>
        <v>0</v>
      </c>
      <c r="BN120" s="284">
        <f t="shared" si="186"/>
        <v>0</v>
      </c>
      <c r="BO120" s="284">
        <f t="shared" si="186"/>
        <v>0</v>
      </c>
      <c r="BP120" s="284">
        <f t="shared" si="186"/>
        <v>0</v>
      </c>
      <c r="BQ120" s="284">
        <f t="shared" si="186"/>
        <v>0</v>
      </c>
      <c r="BR120" s="284">
        <f t="shared" si="186"/>
        <v>0</v>
      </c>
      <c r="BS120" s="284">
        <f t="shared" si="186"/>
        <v>0</v>
      </c>
      <c r="BT120" s="383">
        <f t="shared" si="186"/>
        <v>0</v>
      </c>
      <c r="BU120" s="309">
        <f t="shared" si="186"/>
        <v>0</v>
      </c>
      <c r="BV120" s="284">
        <f t="shared" si="186"/>
        <v>0</v>
      </c>
      <c r="BW120" s="284">
        <f t="shared" si="186"/>
        <v>0</v>
      </c>
      <c r="BX120" s="284">
        <f t="shared" si="187"/>
        <v>0</v>
      </c>
      <c r="BY120" s="284">
        <f t="shared" si="187"/>
        <v>0</v>
      </c>
      <c r="BZ120" s="284">
        <f t="shared" si="187"/>
        <v>0</v>
      </c>
      <c r="CA120" s="284">
        <f t="shared" si="187"/>
        <v>0</v>
      </c>
      <c r="CB120" s="284">
        <f t="shared" si="187"/>
        <v>0</v>
      </c>
      <c r="CC120" s="284">
        <f t="shared" si="187"/>
        <v>0</v>
      </c>
      <c r="CD120" s="284">
        <f t="shared" si="187"/>
        <v>0</v>
      </c>
      <c r="CE120" s="284">
        <f t="shared" si="187"/>
        <v>0</v>
      </c>
      <c r="CF120" s="383">
        <f t="shared" si="187"/>
        <v>0</v>
      </c>
      <c r="CG120" s="309">
        <f t="shared" si="187"/>
        <v>0</v>
      </c>
      <c r="CH120" s="284">
        <f t="shared" si="188"/>
        <v>0</v>
      </c>
      <c r="CI120" s="284">
        <f t="shared" si="188"/>
        <v>0</v>
      </c>
      <c r="CJ120" s="284">
        <f t="shared" si="188"/>
        <v>0</v>
      </c>
      <c r="CK120" s="284">
        <f t="shared" si="188"/>
        <v>0</v>
      </c>
      <c r="CL120" s="284">
        <f t="shared" si="188"/>
        <v>0</v>
      </c>
      <c r="CM120" s="284">
        <f t="shared" si="188"/>
        <v>0</v>
      </c>
      <c r="CN120" s="284">
        <f t="shared" si="188"/>
        <v>0</v>
      </c>
      <c r="CO120" s="284">
        <f t="shared" si="188"/>
        <v>0</v>
      </c>
      <c r="CP120" s="284">
        <f t="shared" si="188"/>
        <v>0</v>
      </c>
      <c r="CQ120" s="284">
        <f t="shared" si="188"/>
        <v>0</v>
      </c>
      <c r="CR120" s="383">
        <f t="shared" si="189"/>
        <v>0</v>
      </c>
      <c r="CS120" s="309">
        <f t="shared" si="189"/>
        <v>0</v>
      </c>
      <c r="CT120" s="284">
        <f t="shared" si="189"/>
        <v>0</v>
      </c>
      <c r="CU120" s="284">
        <f t="shared" si="189"/>
        <v>0</v>
      </c>
      <c r="CV120" s="284">
        <f t="shared" si="189"/>
        <v>0</v>
      </c>
      <c r="CW120" s="284">
        <f t="shared" si="189"/>
        <v>0</v>
      </c>
      <c r="CX120" s="284">
        <f t="shared" si="189"/>
        <v>0</v>
      </c>
      <c r="CY120" s="284">
        <f t="shared" si="189"/>
        <v>0</v>
      </c>
      <c r="CZ120" s="284">
        <f t="shared" si="189"/>
        <v>0</v>
      </c>
      <c r="DA120" s="284">
        <f t="shared" si="189"/>
        <v>0</v>
      </c>
      <c r="DB120" s="284">
        <f t="shared" si="190"/>
        <v>0</v>
      </c>
      <c r="DC120" s="284">
        <f t="shared" si="190"/>
        <v>0</v>
      </c>
      <c r="DD120" s="383">
        <f t="shared" si="190"/>
        <v>0</v>
      </c>
      <c r="DE120" s="309">
        <f t="shared" si="190"/>
        <v>0</v>
      </c>
      <c r="DF120" s="284">
        <f t="shared" si="190"/>
        <v>0</v>
      </c>
      <c r="DG120" s="284">
        <f t="shared" si="190"/>
        <v>0</v>
      </c>
      <c r="DH120" s="284">
        <f t="shared" si="190"/>
        <v>0</v>
      </c>
      <c r="DI120" s="284">
        <f t="shared" si="190"/>
        <v>0</v>
      </c>
      <c r="DJ120" s="284">
        <f t="shared" si="190"/>
        <v>0</v>
      </c>
      <c r="DK120" s="284">
        <f t="shared" si="190"/>
        <v>0</v>
      </c>
      <c r="DL120" s="284">
        <f t="shared" si="191"/>
        <v>0</v>
      </c>
      <c r="DM120" s="284">
        <f t="shared" si="191"/>
        <v>0</v>
      </c>
      <c r="DN120" s="284">
        <f t="shared" si="191"/>
        <v>0</v>
      </c>
      <c r="DO120" s="284">
        <f t="shared" si="191"/>
        <v>0</v>
      </c>
      <c r="DP120" s="383">
        <f t="shared" si="191"/>
        <v>0</v>
      </c>
      <c r="DQ120" s="309">
        <f t="shared" si="191"/>
        <v>0</v>
      </c>
      <c r="DR120" s="284">
        <f t="shared" si="191"/>
        <v>0</v>
      </c>
      <c r="DS120" s="284">
        <f t="shared" si="191"/>
        <v>0</v>
      </c>
      <c r="DT120" s="284">
        <f t="shared" si="191"/>
        <v>0</v>
      </c>
      <c r="DU120" s="284">
        <f t="shared" si="191"/>
        <v>0</v>
      </c>
      <c r="DV120" s="284">
        <f t="shared" si="192"/>
        <v>0</v>
      </c>
      <c r="DW120" s="284">
        <f t="shared" si="192"/>
        <v>0</v>
      </c>
      <c r="DX120" s="284">
        <f t="shared" si="192"/>
        <v>0</v>
      </c>
      <c r="DY120" s="284">
        <f t="shared" si="192"/>
        <v>0</v>
      </c>
      <c r="DZ120" s="284">
        <f t="shared" si="192"/>
        <v>0</v>
      </c>
      <c r="EA120" s="284">
        <f t="shared" si="192"/>
        <v>0</v>
      </c>
      <c r="EB120" s="383">
        <f t="shared" si="192"/>
        <v>0</v>
      </c>
      <c r="EC120" s="309">
        <f t="shared" si="192"/>
        <v>0</v>
      </c>
      <c r="ED120" s="284">
        <f t="shared" si="192"/>
        <v>0</v>
      </c>
      <c r="EE120" s="284">
        <f t="shared" si="192"/>
        <v>0</v>
      </c>
      <c r="EF120" s="284">
        <f t="shared" si="193"/>
        <v>0</v>
      </c>
      <c r="EG120" s="284">
        <f t="shared" si="193"/>
        <v>0</v>
      </c>
      <c r="EH120" s="284">
        <f t="shared" si="193"/>
        <v>0</v>
      </c>
      <c r="EI120" s="284">
        <f t="shared" si="193"/>
        <v>0</v>
      </c>
      <c r="EJ120" s="284">
        <f t="shared" si="193"/>
        <v>0</v>
      </c>
      <c r="EK120" s="284">
        <f t="shared" si="193"/>
        <v>0</v>
      </c>
      <c r="EL120" s="284">
        <f t="shared" si="193"/>
        <v>0</v>
      </c>
      <c r="EM120" s="284">
        <f t="shared" si="193"/>
        <v>0</v>
      </c>
      <c r="EN120" s="383">
        <f t="shared" si="193"/>
        <v>0</v>
      </c>
      <c r="EO120" s="309">
        <f t="shared" si="193"/>
        <v>0</v>
      </c>
      <c r="EP120" s="284">
        <f t="shared" si="194"/>
        <v>0</v>
      </c>
      <c r="EQ120" s="284">
        <f t="shared" si="194"/>
        <v>0</v>
      </c>
      <c r="ER120" s="284">
        <f t="shared" si="194"/>
        <v>0</v>
      </c>
      <c r="ES120" s="284">
        <f t="shared" si="194"/>
        <v>0</v>
      </c>
      <c r="ET120" s="284">
        <f t="shared" si="194"/>
        <v>0</v>
      </c>
      <c r="EU120" s="284">
        <f t="shared" si="194"/>
        <v>0</v>
      </c>
      <c r="EV120" s="284">
        <f t="shared" si="194"/>
        <v>0</v>
      </c>
      <c r="EW120" s="284">
        <f t="shared" si="194"/>
        <v>0</v>
      </c>
      <c r="EX120" s="284">
        <f t="shared" si="194"/>
        <v>0</v>
      </c>
      <c r="EY120" s="284">
        <f t="shared" si="194"/>
        <v>0</v>
      </c>
      <c r="EZ120" s="383">
        <f t="shared" si="194"/>
        <v>0</v>
      </c>
    </row>
    <row r="121" spans="3:156" s="246" customFormat="1" ht="17.5" outlineLevel="1">
      <c r="C121" s="224"/>
      <c r="D121" s="256"/>
      <c r="E121" s="289">
        <f t="shared" ca="1" si="195"/>
        <v>8</v>
      </c>
      <c r="F121" s="844" t="s">
        <v>519</v>
      </c>
      <c r="G121" s="977">
        <f t="shared" si="175"/>
        <v>402117.68850000005</v>
      </c>
      <c r="H121" s="996">
        <v>2.5000000000000001E-3</v>
      </c>
      <c r="I121" s="286" t="s">
        <v>434</v>
      </c>
      <c r="J121" s="306">
        <f t="shared" si="196"/>
        <v>160847075.40000001</v>
      </c>
      <c r="K121" s="949">
        <f t="shared" si="176"/>
        <v>323.90768249127365</v>
      </c>
      <c r="L121" s="956">
        <f t="shared" si="170"/>
        <v>0.53062217496697783</v>
      </c>
      <c r="M121" s="956">
        <f t="shared" si="171"/>
        <v>0.93796038976942731</v>
      </c>
      <c r="N121" s="285">
        <f t="shared" si="177"/>
        <v>46784</v>
      </c>
      <c r="O121" s="307">
        <f>$N$8</f>
        <v>2</v>
      </c>
      <c r="P121" s="307">
        <f>$O$8</f>
        <v>30</v>
      </c>
      <c r="Q121" s="306">
        <f t="shared" si="197"/>
        <v>31</v>
      </c>
      <c r="R121" s="286" t="s">
        <v>511</v>
      </c>
      <c r="S121" s="845"/>
      <c r="T121" s="256"/>
      <c r="U121" s="380">
        <f t="shared" si="178"/>
        <v>30</v>
      </c>
      <c r="V121" s="302" t="str">
        <f t="shared" si="179"/>
        <v>Curve-Mid</v>
      </c>
      <c r="W121" s="302">
        <f t="shared" si="180"/>
        <v>16</v>
      </c>
      <c r="X121" s="302">
        <f t="shared" si="181"/>
        <v>16</v>
      </c>
      <c r="Y121" s="381">
        <f t="shared" si="182"/>
        <v>0</v>
      </c>
      <c r="Z121" s="302">
        <f t="shared" si="198"/>
        <v>2</v>
      </c>
      <c r="AA121" s="302">
        <f t="shared" si="199"/>
        <v>2.5</v>
      </c>
      <c r="AB121" s="302">
        <f t="shared" si="200"/>
        <v>0.5</v>
      </c>
      <c r="AC121" s="302">
        <f t="shared" si="201"/>
        <v>1.5</v>
      </c>
      <c r="AD121" s="302">
        <f t="shared" si="202"/>
        <v>3.3333333333333333E-2</v>
      </c>
      <c r="AE121" s="302">
        <f t="shared" si="203"/>
        <v>0.8571428571428571</v>
      </c>
      <c r="AF121" s="302">
        <f t="shared" si="204"/>
        <v>0.5714285714285714</v>
      </c>
      <c r="AG121" s="302">
        <f t="shared" si="205"/>
        <v>-0.8571428571428571</v>
      </c>
      <c r="AH121" s="382">
        <f t="shared" si="206"/>
        <v>2.2857142857142856</v>
      </c>
      <c r="AI121" s="260"/>
      <c r="AJ121" s="284">
        <f t="shared" si="183"/>
        <v>0</v>
      </c>
      <c r="AK121" s="309">
        <f t="shared" si="183"/>
        <v>0</v>
      </c>
      <c r="AL121" s="284">
        <f t="shared" si="183"/>
        <v>8042.3537700000015</v>
      </c>
      <c r="AM121" s="284">
        <f t="shared" si="183"/>
        <v>8808.2922242857167</v>
      </c>
      <c r="AN121" s="284">
        <f t="shared" si="183"/>
        <v>9574.2306785714281</v>
      </c>
      <c r="AO121" s="284">
        <f t="shared" si="183"/>
        <v>10340.169132857143</v>
      </c>
      <c r="AP121" s="284">
        <f t="shared" si="183"/>
        <v>11106.107587142857</v>
      </c>
      <c r="AQ121" s="284">
        <f t="shared" si="183"/>
        <v>11872.046041428572</v>
      </c>
      <c r="AR121" s="284">
        <f t="shared" si="183"/>
        <v>12637.984495714289</v>
      </c>
      <c r="AS121" s="284">
        <f t="shared" si="183"/>
        <v>13403.922950000002</v>
      </c>
      <c r="AT121" s="284">
        <f t="shared" si="184"/>
        <v>14169.861404285712</v>
      </c>
      <c r="AU121" s="284">
        <f t="shared" si="184"/>
        <v>14935.79985857143</v>
      </c>
      <c r="AV121" s="383">
        <f t="shared" si="184"/>
        <v>15701.738312857142</v>
      </c>
      <c r="AW121" s="309">
        <f t="shared" si="184"/>
        <v>16467.676767142857</v>
      </c>
      <c r="AX121" s="284">
        <f t="shared" si="184"/>
        <v>17233.615221428572</v>
      </c>
      <c r="AY121" s="284">
        <f t="shared" si="184"/>
        <v>17999.553675714287</v>
      </c>
      <c r="AZ121" s="284">
        <f t="shared" si="184"/>
        <v>18765.492129999999</v>
      </c>
      <c r="BA121" s="284">
        <f t="shared" si="184"/>
        <v>18765.492129999999</v>
      </c>
      <c r="BB121" s="284">
        <f t="shared" si="184"/>
        <v>17999.553675714287</v>
      </c>
      <c r="BC121" s="284">
        <f t="shared" si="184"/>
        <v>17233.615221428572</v>
      </c>
      <c r="BD121" s="284">
        <f t="shared" si="185"/>
        <v>16467.676767142857</v>
      </c>
      <c r="BE121" s="284">
        <f t="shared" si="185"/>
        <v>15701.738312857142</v>
      </c>
      <c r="BF121" s="284">
        <f t="shared" si="185"/>
        <v>14935.799858571429</v>
      </c>
      <c r="BG121" s="284">
        <f t="shared" si="185"/>
        <v>14169.861404285715</v>
      </c>
      <c r="BH121" s="383">
        <f t="shared" si="185"/>
        <v>13403.922950000002</v>
      </c>
      <c r="BI121" s="309">
        <f t="shared" si="185"/>
        <v>12637.984495714283</v>
      </c>
      <c r="BJ121" s="284">
        <f t="shared" si="185"/>
        <v>11872.04604142857</v>
      </c>
      <c r="BK121" s="284">
        <f t="shared" si="185"/>
        <v>11106.107587142855</v>
      </c>
      <c r="BL121" s="284">
        <f t="shared" si="185"/>
        <v>10340.169132857143</v>
      </c>
      <c r="BM121" s="284">
        <f t="shared" si="185"/>
        <v>9574.2306785714281</v>
      </c>
      <c r="BN121" s="284">
        <f t="shared" si="186"/>
        <v>8808.292224285713</v>
      </c>
      <c r="BO121" s="284">
        <f t="shared" si="186"/>
        <v>8042.3537699999997</v>
      </c>
      <c r="BP121" s="284">
        <f t="shared" si="186"/>
        <v>0</v>
      </c>
      <c r="BQ121" s="284">
        <f t="shared" si="186"/>
        <v>0</v>
      </c>
      <c r="BR121" s="284">
        <f t="shared" si="186"/>
        <v>0</v>
      </c>
      <c r="BS121" s="284">
        <f t="shared" si="186"/>
        <v>0</v>
      </c>
      <c r="BT121" s="383">
        <f t="shared" si="186"/>
        <v>0</v>
      </c>
      <c r="BU121" s="309">
        <f t="shared" si="186"/>
        <v>0</v>
      </c>
      <c r="BV121" s="284">
        <f t="shared" si="186"/>
        <v>0</v>
      </c>
      <c r="BW121" s="284">
        <f t="shared" si="186"/>
        <v>0</v>
      </c>
      <c r="BX121" s="284">
        <f t="shared" si="187"/>
        <v>0</v>
      </c>
      <c r="BY121" s="284">
        <f t="shared" si="187"/>
        <v>0</v>
      </c>
      <c r="BZ121" s="284">
        <f t="shared" si="187"/>
        <v>0</v>
      </c>
      <c r="CA121" s="284">
        <f t="shared" si="187"/>
        <v>0</v>
      </c>
      <c r="CB121" s="284">
        <f t="shared" si="187"/>
        <v>0</v>
      </c>
      <c r="CC121" s="284">
        <f t="shared" si="187"/>
        <v>0</v>
      </c>
      <c r="CD121" s="284">
        <f t="shared" si="187"/>
        <v>0</v>
      </c>
      <c r="CE121" s="284">
        <f t="shared" si="187"/>
        <v>0</v>
      </c>
      <c r="CF121" s="383">
        <f t="shared" si="187"/>
        <v>0</v>
      </c>
      <c r="CG121" s="309">
        <f t="shared" si="187"/>
        <v>0</v>
      </c>
      <c r="CH121" s="284">
        <f t="shared" si="188"/>
        <v>0</v>
      </c>
      <c r="CI121" s="284">
        <f t="shared" si="188"/>
        <v>0</v>
      </c>
      <c r="CJ121" s="284">
        <f t="shared" si="188"/>
        <v>0</v>
      </c>
      <c r="CK121" s="284">
        <f t="shared" si="188"/>
        <v>0</v>
      </c>
      <c r="CL121" s="284">
        <f t="shared" si="188"/>
        <v>0</v>
      </c>
      <c r="CM121" s="284">
        <f t="shared" si="188"/>
        <v>0</v>
      </c>
      <c r="CN121" s="284">
        <f t="shared" si="188"/>
        <v>0</v>
      </c>
      <c r="CO121" s="284">
        <f t="shared" si="188"/>
        <v>0</v>
      </c>
      <c r="CP121" s="284">
        <f t="shared" si="188"/>
        <v>0</v>
      </c>
      <c r="CQ121" s="284">
        <f t="shared" si="188"/>
        <v>0</v>
      </c>
      <c r="CR121" s="383">
        <f t="shared" si="189"/>
        <v>0</v>
      </c>
      <c r="CS121" s="309">
        <f t="shared" si="189"/>
        <v>0</v>
      </c>
      <c r="CT121" s="284">
        <f t="shared" si="189"/>
        <v>0</v>
      </c>
      <c r="CU121" s="284">
        <f t="shared" si="189"/>
        <v>0</v>
      </c>
      <c r="CV121" s="284">
        <f t="shared" si="189"/>
        <v>0</v>
      </c>
      <c r="CW121" s="284">
        <f t="shared" si="189"/>
        <v>0</v>
      </c>
      <c r="CX121" s="284">
        <f t="shared" si="189"/>
        <v>0</v>
      </c>
      <c r="CY121" s="284">
        <f t="shared" si="189"/>
        <v>0</v>
      </c>
      <c r="CZ121" s="284">
        <f t="shared" si="189"/>
        <v>0</v>
      </c>
      <c r="DA121" s="284">
        <f t="shared" si="189"/>
        <v>0</v>
      </c>
      <c r="DB121" s="284">
        <f t="shared" si="190"/>
        <v>0</v>
      </c>
      <c r="DC121" s="284">
        <f t="shared" si="190"/>
        <v>0</v>
      </c>
      <c r="DD121" s="383">
        <f t="shared" si="190"/>
        <v>0</v>
      </c>
      <c r="DE121" s="309">
        <f t="shared" si="190"/>
        <v>0</v>
      </c>
      <c r="DF121" s="284">
        <f t="shared" si="190"/>
        <v>0</v>
      </c>
      <c r="DG121" s="284">
        <f t="shared" si="190"/>
        <v>0</v>
      </c>
      <c r="DH121" s="284">
        <f t="shared" si="190"/>
        <v>0</v>
      </c>
      <c r="DI121" s="284">
        <f t="shared" si="190"/>
        <v>0</v>
      </c>
      <c r="DJ121" s="284">
        <f t="shared" si="190"/>
        <v>0</v>
      </c>
      <c r="DK121" s="284">
        <f t="shared" si="190"/>
        <v>0</v>
      </c>
      <c r="DL121" s="284">
        <f t="shared" si="191"/>
        <v>0</v>
      </c>
      <c r="DM121" s="284">
        <f t="shared" si="191"/>
        <v>0</v>
      </c>
      <c r="DN121" s="284">
        <f t="shared" si="191"/>
        <v>0</v>
      </c>
      <c r="DO121" s="284">
        <f t="shared" si="191"/>
        <v>0</v>
      </c>
      <c r="DP121" s="383">
        <f t="shared" si="191"/>
        <v>0</v>
      </c>
      <c r="DQ121" s="309">
        <f t="shared" si="191"/>
        <v>0</v>
      </c>
      <c r="DR121" s="284">
        <f t="shared" si="191"/>
        <v>0</v>
      </c>
      <c r="DS121" s="284">
        <f t="shared" si="191"/>
        <v>0</v>
      </c>
      <c r="DT121" s="284">
        <f t="shared" si="191"/>
        <v>0</v>
      </c>
      <c r="DU121" s="284">
        <f t="shared" si="191"/>
        <v>0</v>
      </c>
      <c r="DV121" s="284">
        <f t="shared" si="192"/>
        <v>0</v>
      </c>
      <c r="DW121" s="284">
        <f t="shared" si="192"/>
        <v>0</v>
      </c>
      <c r="DX121" s="284">
        <f t="shared" si="192"/>
        <v>0</v>
      </c>
      <c r="DY121" s="284">
        <f t="shared" si="192"/>
        <v>0</v>
      </c>
      <c r="DZ121" s="284">
        <f t="shared" si="192"/>
        <v>0</v>
      </c>
      <c r="EA121" s="284">
        <f t="shared" si="192"/>
        <v>0</v>
      </c>
      <c r="EB121" s="383">
        <f t="shared" si="192"/>
        <v>0</v>
      </c>
      <c r="EC121" s="309">
        <f t="shared" si="192"/>
        <v>0</v>
      </c>
      <c r="ED121" s="284">
        <f t="shared" si="192"/>
        <v>0</v>
      </c>
      <c r="EE121" s="284">
        <f t="shared" si="192"/>
        <v>0</v>
      </c>
      <c r="EF121" s="284">
        <f t="shared" si="193"/>
        <v>0</v>
      </c>
      <c r="EG121" s="284">
        <f t="shared" si="193"/>
        <v>0</v>
      </c>
      <c r="EH121" s="284">
        <f t="shared" si="193"/>
        <v>0</v>
      </c>
      <c r="EI121" s="284">
        <f t="shared" si="193"/>
        <v>0</v>
      </c>
      <c r="EJ121" s="284">
        <f t="shared" si="193"/>
        <v>0</v>
      </c>
      <c r="EK121" s="284">
        <f t="shared" si="193"/>
        <v>0</v>
      </c>
      <c r="EL121" s="284">
        <f t="shared" si="193"/>
        <v>0</v>
      </c>
      <c r="EM121" s="284">
        <f t="shared" si="193"/>
        <v>0</v>
      </c>
      <c r="EN121" s="383">
        <f t="shared" si="193"/>
        <v>0</v>
      </c>
      <c r="EO121" s="309">
        <f t="shared" si="193"/>
        <v>0</v>
      </c>
      <c r="EP121" s="284">
        <f t="shared" si="194"/>
        <v>0</v>
      </c>
      <c r="EQ121" s="284">
        <f t="shared" si="194"/>
        <v>0</v>
      </c>
      <c r="ER121" s="284">
        <f t="shared" si="194"/>
        <v>0</v>
      </c>
      <c r="ES121" s="284">
        <f t="shared" si="194"/>
        <v>0</v>
      </c>
      <c r="ET121" s="284">
        <f t="shared" si="194"/>
        <v>0</v>
      </c>
      <c r="EU121" s="284">
        <f t="shared" si="194"/>
        <v>0</v>
      </c>
      <c r="EV121" s="284">
        <f t="shared" si="194"/>
        <v>0</v>
      </c>
      <c r="EW121" s="284">
        <f t="shared" si="194"/>
        <v>0</v>
      </c>
      <c r="EX121" s="284">
        <f t="shared" si="194"/>
        <v>0</v>
      </c>
      <c r="EY121" s="284">
        <f t="shared" si="194"/>
        <v>0</v>
      </c>
      <c r="EZ121" s="383">
        <f t="shared" si="194"/>
        <v>0</v>
      </c>
    </row>
    <row r="122" spans="3:156" s="246" customFormat="1" ht="6" customHeight="1" outlineLevel="1">
      <c r="C122" s="224"/>
      <c r="D122" s="256"/>
      <c r="E122" s="264"/>
      <c r="F122" s="264"/>
      <c r="G122" s="978"/>
      <c r="H122" s="992"/>
      <c r="I122" s="264"/>
      <c r="J122" s="265"/>
      <c r="K122" s="950"/>
      <c r="L122" s="967"/>
      <c r="M122" s="967"/>
      <c r="N122" s="264"/>
      <c r="O122" s="265"/>
      <c r="P122" s="265"/>
      <c r="Q122" s="265"/>
      <c r="R122" s="264"/>
      <c r="S122" s="266"/>
      <c r="T122" s="256"/>
      <c r="U122" s="256"/>
      <c r="AH122" s="260"/>
      <c r="AI122" s="260"/>
      <c r="AJ122" s="310"/>
      <c r="AK122" s="311"/>
      <c r="AL122" s="312"/>
      <c r="AM122" s="312"/>
      <c r="AN122" s="312"/>
      <c r="AO122" s="312"/>
      <c r="AP122" s="312"/>
      <c r="AQ122" s="312"/>
      <c r="AR122" s="312"/>
      <c r="AS122" s="312"/>
      <c r="AT122" s="312"/>
      <c r="AU122" s="312"/>
      <c r="AV122" s="313"/>
      <c r="AW122" s="311"/>
      <c r="AX122" s="312"/>
      <c r="AY122" s="312"/>
      <c r="AZ122" s="312"/>
      <c r="BA122" s="312"/>
      <c r="BB122" s="312"/>
      <c r="BC122" s="312"/>
      <c r="BD122" s="312"/>
      <c r="BE122" s="312"/>
      <c r="BF122" s="312"/>
      <c r="BG122" s="312"/>
      <c r="BH122" s="313"/>
      <c r="BI122" s="311"/>
      <c r="BJ122" s="312"/>
      <c r="BK122" s="312"/>
      <c r="BL122" s="312"/>
      <c r="BM122" s="312"/>
      <c r="BN122" s="312"/>
      <c r="BO122" s="312"/>
      <c r="BP122" s="312"/>
      <c r="BQ122" s="312"/>
      <c r="BR122" s="312"/>
      <c r="BS122" s="312"/>
      <c r="BT122" s="313"/>
      <c r="BU122" s="311"/>
      <c r="BV122" s="312"/>
      <c r="BW122" s="312"/>
      <c r="BX122" s="312"/>
      <c r="BY122" s="312"/>
      <c r="BZ122" s="312"/>
      <c r="CA122" s="312"/>
      <c r="CB122" s="312"/>
      <c r="CC122" s="312"/>
      <c r="CD122" s="312"/>
      <c r="CE122" s="312"/>
      <c r="CF122" s="313"/>
      <c r="CG122" s="311"/>
      <c r="CH122" s="312"/>
      <c r="CI122" s="312"/>
      <c r="CJ122" s="312"/>
      <c r="CK122" s="312"/>
      <c r="CL122" s="312"/>
      <c r="CM122" s="312"/>
      <c r="CN122" s="312"/>
      <c r="CO122" s="312"/>
      <c r="CP122" s="312"/>
      <c r="CQ122" s="312"/>
      <c r="CR122" s="313"/>
      <c r="CS122" s="311"/>
      <c r="CT122" s="312"/>
      <c r="CU122" s="312"/>
      <c r="CV122" s="312"/>
      <c r="CW122" s="312"/>
      <c r="CX122" s="312"/>
      <c r="CY122" s="312"/>
      <c r="CZ122" s="312"/>
      <c r="DA122" s="312"/>
      <c r="DB122" s="312"/>
      <c r="DC122" s="312"/>
      <c r="DD122" s="313"/>
      <c r="DE122" s="311"/>
      <c r="DF122" s="312"/>
      <c r="DG122" s="312"/>
      <c r="DH122" s="312"/>
      <c r="DI122" s="312"/>
      <c r="DJ122" s="312"/>
      <c r="DK122" s="312"/>
      <c r="DL122" s="312"/>
      <c r="DM122" s="312"/>
      <c r="DN122" s="312"/>
      <c r="DO122" s="312"/>
      <c r="DP122" s="313"/>
      <c r="DQ122" s="311"/>
      <c r="DR122" s="312"/>
      <c r="DS122" s="312"/>
      <c r="DT122" s="312"/>
      <c r="DU122" s="312"/>
      <c r="DV122" s="312"/>
      <c r="DW122" s="312"/>
      <c r="DX122" s="312"/>
      <c r="DY122" s="312"/>
      <c r="DZ122" s="312"/>
      <c r="EA122" s="312"/>
      <c r="EB122" s="313"/>
      <c r="EC122" s="311"/>
      <c r="ED122" s="312"/>
      <c r="EE122" s="312"/>
      <c r="EF122" s="312"/>
      <c r="EG122" s="312"/>
      <c r="EH122" s="312"/>
      <c r="EI122" s="312"/>
      <c r="EJ122" s="312"/>
      <c r="EK122" s="312"/>
      <c r="EL122" s="312"/>
      <c r="EM122" s="312"/>
      <c r="EN122" s="313"/>
      <c r="EO122" s="311"/>
      <c r="EP122" s="312"/>
      <c r="EQ122" s="312"/>
      <c r="ER122" s="312"/>
      <c r="ES122" s="312"/>
      <c r="ET122" s="312"/>
      <c r="EU122" s="312"/>
      <c r="EV122" s="312"/>
      <c r="EW122" s="312"/>
      <c r="EX122" s="312"/>
      <c r="EY122" s="312"/>
      <c r="EZ122" s="313"/>
    </row>
    <row r="123" spans="3:156" s="246" customFormat="1" ht="15" customHeight="1">
      <c r="C123" s="224"/>
      <c r="D123" s="256"/>
      <c r="E123" s="267" t="str">
        <f>"Total "&amp;E112</f>
        <v>Total Diligence Consultants</v>
      </c>
      <c r="G123" s="379">
        <f t="shared" ref="G123:M123" si="207">SUM(G113:G122)</f>
        <v>538617.68850000005</v>
      </c>
      <c r="H123" s="991"/>
      <c r="I123" s="930"/>
      <c r="J123" s="245"/>
      <c r="K123" s="962">
        <f t="shared" si="207"/>
        <v>433.85907215778133</v>
      </c>
      <c r="L123" s="958">
        <f t="shared" si="207"/>
        <v>0.7107433906070415</v>
      </c>
      <c r="M123" s="958">
        <f t="shared" si="207"/>
        <v>1.2563537280011197</v>
      </c>
      <c r="O123" s="245"/>
      <c r="P123" s="245"/>
      <c r="Q123" s="245"/>
      <c r="S123" s="268"/>
      <c r="T123" s="256"/>
      <c r="U123" s="1279"/>
      <c r="V123" s="368"/>
      <c r="W123" s="368"/>
      <c r="X123" s="368"/>
      <c r="Y123" s="368"/>
      <c r="Z123" s="368"/>
      <c r="AA123" s="368"/>
      <c r="AB123" s="368"/>
      <c r="AC123" s="368"/>
      <c r="AD123" s="368"/>
      <c r="AE123" s="368"/>
      <c r="AF123" s="368"/>
      <c r="AG123" s="368"/>
      <c r="AH123" s="1280"/>
      <c r="AI123" s="260"/>
      <c r="AJ123" s="314">
        <f t="shared" ref="AJ123:CU123" si="208">SUM(AJ113:AJ122)</f>
        <v>0</v>
      </c>
      <c r="AK123" s="1320">
        <f t="shared" si="208"/>
        <v>124242.85714285717</v>
      </c>
      <c r="AL123" s="308">
        <f t="shared" si="208"/>
        <v>12070.925198571431</v>
      </c>
      <c r="AM123" s="308">
        <f t="shared" si="208"/>
        <v>12236.863652857146</v>
      </c>
      <c r="AN123" s="308">
        <f t="shared" si="208"/>
        <v>12317.087821428571</v>
      </c>
      <c r="AO123" s="308">
        <f t="shared" si="208"/>
        <v>12397.311990000002</v>
      </c>
      <c r="AP123" s="308">
        <f t="shared" si="208"/>
        <v>11106.107587142857</v>
      </c>
      <c r="AQ123" s="308">
        <f t="shared" si="208"/>
        <v>11872.046041428572</v>
      </c>
      <c r="AR123" s="308">
        <f t="shared" si="208"/>
        <v>12637.984495714289</v>
      </c>
      <c r="AS123" s="308">
        <f t="shared" si="208"/>
        <v>13403.922950000002</v>
      </c>
      <c r="AT123" s="308">
        <f t="shared" si="208"/>
        <v>14169.861404285712</v>
      </c>
      <c r="AU123" s="308">
        <f t="shared" si="208"/>
        <v>14935.79985857143</v>
      </c>
      <c r="AV123" s="315">
        <f t="shared" si="208"/>
        <v>15701.738312857142</v>
      </c>
      <c r="AW123" s="1320">
        <f t="shared" si="208"/>
        <v>16467.676767142857</v>
      </c>
      <c r="AX123" s="308">
        <f t="shared" si="208"/>
        <v>17233.615221428572</v>
      </c>
      <c r="AY123" s="308">
        <f t="shared" si="208"/>
        <v>17999.553675714287</v>
      </c>
      <c r="AZ123" s="308">
        <f t="shared" si="208"/>
        <v>18765.492129999999</v>
      </c>
      <c r="BA123" s="308">
        <f t="shared" si="208"/>
        <v>18765.492129999999</v>
      </c>
      <c r="BB123" s="308">
        <f t="shared" si="208"/>
        <v>17999.553675714287</v>
      </c>
      <c r="BC123" s="308">
        <f t="shared" si="208"/>
        <v>17233.615221428572</v>
      </c>
      <c r="BD123" s="308">
        <f t="shared" si="208"/>
        <v>16467.676767142857</v>
      </c>
      <c r="BE123" s="308">
        <f t="shared" si="208"/>
        <v>15701.738312857142</v>
      </c>
      <c r="BF123" s="308">
        <f t="shared" si="208"/>
        <v>14935.799858571429</v>
      </c>
      <c r="BG123" s="308">
        <f t="shared" si="208"/>
        <v>14169.861404285715</v>
      </c>
      <c r="BH123" s="315">
        <f t="shared" si="208"/>
        <v>13403.922950000002</v>
      </c>
      <c r="BI123" s="1320">
        <f t="shared" si="208"/>
        <v>12637.984495714283</v>
      </c>
      <c r="BJ123" s="308">
        <f t="shared" si="208"/>
        <v>11872.04604142857</v>
      </c>
      <c r="BK123" s="308">
        <f t="shared" si="208"/>
        <v>11106.107587142855</v>
      </c>
      <c r="BL123" s="308">
        <f t="shared" si="208"/>
        <v>10340.169132857143</v>
      </c>
      <c r="BM123" s="308">
        <f t="shared" si="208"/>
        <v>9574.2306785714281</v>
      </c>
      <c r="BN123" s="308">
        <f t="shared" si="208"/>
        <v>8808.292224285713</v>
      </c>
      <c r="BO123" s="308">
        <f t="shared" si="208"/>
        <v>8042.3537699999997</v>
      </c>
      <c r="BP123" s="308">
        <f t="shared" si="208"/>
        <v>0</v>
      </c>
      <c r="BQ123" s="308">
        <f t="shared" si="208"/>
        <v>0</v>
      </c>
      <c r="BR123" s="308">
        <f t="shared" si="208"/>
        <v>0</v>
      </c>
      <c r="BS123" s="308">
        <f t="shared" si="208"/>
        <v>0</v>
      </c>
      <c r="BT123" s="315">
        <f t="shared" si="208"/>
        <v>0</v>
      </c>
      <c r="BU123" s="1320">
        <f t="shared" si="208"/>
        <v>0</v>
      </c>
      <c r="BV123" s="308">
        <f t="shared" si="208"/>
        <v>0</v>
      </c>
      <c r="BW123" s="308">
        <f t="shared" si="208"/>
        <v>0</v>
      </c>
      <c r="BX123" s="308">
        <f t="shared" si="208"/>
        <v>0</v>
      </c>
      <c r="BY123" s="308">
        <f t="shared" si="208"/>
        <v>0</v>
      </c>
      <c r="BZ123" s="308">
        <f t="shared" si="208"/>
        <v>0</v>
      </c>
      <c r="CA123" s="308">
        <f t="shared" si="208"/>
        <v>0</v>
      </c>
      <c r="CB123" s="308">
        <f t="shared" si="208"/>
        <v>0</v>
      </c>
      <c r="CC123" s="308">
        <f t="shared" si="208"/>
        <v>0</v>
      </c>
      <c r="CD123" s="308">
        <f t="shared" si="208"/>
        <v>0</v>
      </c>
      <c r="CE123" s="308">
        <f t="shared" si="208"/>
        <v>0</v>
      </c>
      <c r="CF123" s="315">
        <f t="shared" si="208"/>
        <v>0</v>
      </c>
      <c r="CG123" s="1320">
        <f t="shared" si="208"/>
        <v>0</v>
      </c>
      <c r="CH123" s="308">
        <f t="shared" si="208"/>
        <v>0</v>
      </c>
      <c r="CI123" s="308">
        <f t="shared" si="208"/>
        <v>0</v>
      </c>
      <c r="CJ123" s="308">
        <f t="shared" si="208"/>
        <v>0</v>
      </c>
      <c r="CK123" s="308">
        <f t="shared" si="208"/>
        <v>0</v>
      </c>
      <c r="CL123" s="308">
        <f t="shared" si="208"/>
        <v>0</v>
      </c>
      <c r="CM123" s="308">
        <f t="shared" si="208"/>
        <v>0</v>
      </c>
      <c r="CN123" s="308">
        <f t="shared" si="208"/>
        <v>0</v>
      </c>
      <c r="CO123" s="308">
        <f t="shared" si="208"/>
        <v>0</v>
      </c>
      <c r="CP123" s="308">
        <f t="shared" si="208"/>
        <v>0</v>
      </c>
      <c r="CQ123" s="308">
        <f t="shared" si="208"/>
        <v>0</v>
      </c>
      <c r="CR123" s="315">
        <f t="shared" si="208"/>
        <v>0</v>
      </c>
      <c r="CS123" s="1320">
        <f t="shared" si="208"/>
        <v>0</v>
      </c>
      <c r="CT123" s="308">
        <f t="shared" si="208"/>
        <v>0</v>
      </c>
      <c r="CU123" s="308">
        <f t="shared" si="208"/>
        <v>0</v>
      </c>
      <c r="CV123" s="308">
        <f t="shared" ref="CV123:EZ123" si="209">SUM(CV113:CV122)</f>
        <v>0</v>
      </c>
      <c r="CW123" s="308">
        <f t="shared" si="209"/>
        <v>0</v>
      </c>
      <c r="CX123" s="308">
        <f t="shared" si="209"/>
        <v>0</v>
      </c>
      <c r="CY123" s="308">
        <f t="shared" si="209"/>
        <v>0</v>
      </c>
      <c r="CZ123" s="308">
        <f t="shared" si="209"/>
        <v>0</v>
      </c>
      <c r="DA123" s="308">
        <f t="shared" si="209"/>
        <v>0</v>
      </c>
      <c r="DB123" s="308">
        <f t="shared" si="209"/>
        <v>0</v>
      </c>
      <c r="DC123" s="308">
        <f t="shared" si="209"/>
        <v>0</v>
      </c>
      <c r="DD123" s="315">
        <f t="shared" si="209"/>
        <v>0</v>
      </c>
      <c r="DE123" s="1320">
        <f t="shared" si="209"/>
        <v>0</v>
      </c>
      <c r="DF123" s="308">
        <f t="shared" si="209"/>
        <v>0</v>
      </c>
      <c r="DG123" s="308">
        <f t="shared" si="209"/>
        <v>0</v>
      </c>
      <c r="DH123" s="308">
        <f t="shared" si="209"/>
        <v>0</v>
      </c>
      <c r="DI123" s="308">
        <f t="shared" si="209"/>
        <v>0</v>
      </c>
      <c r="DJ123" s="308">
        <f t="shared" si="209"/>
        <v>0</v>
      </c>
      <c r="DK123" s="308">
        <f t="shared" si="209"/>
        <v>0</v>
      </c>
      <c r="DL123" s="308">
        <f t="shared" si="209"/>
        <v>0</v>
      </c>
      <c r="DM123" s="308">
        <f t="shared" si="209"/>
        <v>0</v>
      </c>
      <c r="DN123" s="308">
        <f t="shared" si="209"/>
        <v>0</v>
      </c>
      <c r="DO123" s="308">
        <f t="shared" si="209"/>
        <v>0</v>
      </c>
      <c r="DP123" s="315">
        <f t="shared" si="209"/>
        <v>0</v>
      </c>
      <c r="DQ123" s="1320">
        <f t="shared" si="209"/>
        <v>0</v>
      </c>
      <c r="DR123" s="308">
        <f t="shared" si="209"/>
        <v>0</v>
      </c>
      <c r="DS123" s="308">
        <f t="shared" si="209"/>
        <v>0</v>
      </c>
      <c r="DT123" s="308">
        <f t="shared" si="209"/>
        <v>0</v>
      </c>
      <c r="DU123" s="308">
        <f t="shared" si="209"/>
        <v>0</v>
      </c>
      <c r="DV123" s="308">
        <f t="shared" si="209"/>
        <v>0</v>
      </c>
      <c r="DW123" s="308">
        <f t="shared" si="209"/>
        <v>0</v>
      </c>
      <c r="DX123" s="308">
        <f t="shared" si="209"/>
        <v>0</v>
      </c>
      <c r="DY123" s="308">
        <f t="shared" si="209"/>
        <v>0</v>
      </c>
      <c r="DZ123" s="308">
        <f t="shared" si="209"/>
        <v>0</v>
      </c>
      <c r="EA123" s="308">
        <f t="shared" si="209"/>
        <v>0</v>
      </c>
      <c r="EB123" s="315">
        <f t="shared" si="209"/>
        <v>0</v>
      </c>
      <c r="EC123" s="1320">
        <f t="shared" si="209"/>
        <v>0</v>
      </c>
      <c r="ED123" s="308">
        <f t="shared" si="209"/>
        <v>0</v>
      </c>
      <c r="EE123" s="308">
        <f t="shared" si="209"/>
        <v>0</v>
      </c>
      <c r="EF123" s="308">
        <f t="shared" si="209"/>
        <v>0</v>
      </c>
      <c r="EG123" s="308">
        <f t="shared" si="209"/>
        <v>0</v>
      </c>
      <c r="EH123" s="308">
        <f t="shared" si="209"/>
        <v>0</v>
      </c>
      <c r="EI123" s="308">
        <f t="shared" si="209"/>
        <v>0</v>
      </c>
      <c r="EJ123" s="308">
        <f t="shared" si="209"/>
        <v>0</v>
      </c>
      <c r="EK123" s="308">
        <f t="shared" si="209"/>
        <v>0</v>
      </c>
      <c r="EL123" s="308">
        <f t="shared" si="209"/>
        <v>0</v>
      </c>
      <c r="EM123" s="308">
        <f t="shared" si="209"/>
        <v>0</v>
      </c>
      <c r="EN123" s="315">
        <f t="shared" si="209"/>
        <v>0</v>
      </c>
      <c r="EO123" s="1320">
        <f t="shared" si="209"/>
        <v>0</v>
      </c>
      <c r="EP123" s="308">
        <f t="shared" si="209"/>
        <v>0</v>
      </c>
      <c r="EQ123" s="308">
        <f t="shared" si="209"/>
        <v>0</v>
      </c>
      <c r="ER123" s="308">
        <f t="shared" si="209"/>
        <v>0</v>
      </c>
      <c r="ES123" s="308">
        <f t="shared" si="209"/>
        <v>0</v>
      </c>
      <c r="ET123" s="308">
        <f t="shared" si="209"/>
        <v>0</v>
      </c>
      <c r="EU123" s="308">
        <f t="shared" si="209"/>
        <v>0</v>
      </c>
      <c r="EV123" s="308">
        <f t="shared" si="209"/>
        <v>0</v>
      </c>
      <c r="EW123" s="308">
        <f t="shared" si="209"/>
        <v>0</v>
      </c>
      <c r="EX123" s="308">
        <f t="shared" si="209"/>
        <v>0</v>
      </c>
      <c r="EY123" s="308">
        <f t="shared" si="209"/>
        <v>0</v>
      </c>
      <c r="EZ123" s="315">
        <f t="shared" si="209"/>
        <v>0</v>
      </c>
    </row>
    <row r="124" spans="3:156" ht="17.5">
      <c r="C124" s="224"/>
      <c r="D124" s="232"/>
      <c r="G124" s="615"/>
      <c r="H124" s="998"/>
      <c r="J124" s="226"/>
      <c r="K124" s="951"/>
      <c r="L124" s="951"/>
      <c r="M124" s="951"/>
      <c r="O124" s="226"/>
      <c r="P124" s="226"/>
      <c r="Q124" s="226"/>
      <c r="T124" s="232"/>
      <c r="U124" s="232"/>
      <c r="AH124" s="278"/>
      <c r="AI124" s="278"/>
      <c r="AJ124" s="323"/>
      <c r="AK124" s="410"/>
      <c r="AL124" s="323"/>
      <c r="AM124" s="323"/>
      <c r="AN124" s="323"/>
      <c r="AO124" s="323"/>
      <c r="AP124" s="323"/>
      <c r="AQ124" s="323"/>
      <c r="AR124" s="323"/>
      <c r="AS124" s="323"/>
      <c r="AT124" s="323"/>
      <c r="AU124" s="323"/>
      <c r="AV124" s="324"/>
      <c r="AW124" s="410"/>
      <c r="AX124" s="323"/>
      <c r="AY124" s="323"/>
      <c r="AZ124" s="323"/>
      <c r="BA124" s="323"/>
      <c r="BB124" s="323"/>
      <c r="BC124" s="323"/>
      <c r="BD124" s="323"/>
      <c r="BE124" s="323"/>
      <c r="BF124" s="323"/>
      <c r="BG124" s="323"/>
      <c r="BH124" s="324"/>
      <c r="BI124" s="410"/>
      <c r="BJ124" s="323"/>
      <c r="BK124" s="323"/>
      <c r="BL124" s="323"/>
      <c r="BM124" s="323"/>
      <c r="BN124" s="323"/>
      <c r="BO124" s="323"/>
      <c r="BP124" s="323"/>
      <c r="BQ124" s="323"/>
      <c r="BR124" s="323"/>
      <c r="BS124" s="323"/>
      <c r="BT124" s="324"/>
      <c r="BU124" s="410"/>
      <c r="BV124" s="323"/>
      <c r="BW124" s="323"/>
      <c r="BX124" s="323"/>
      <c r="BY124" s="323"/>
      <c r="BZ124" s="323"/>
      <c r="CA124" s="323"/>
      <c r="CB124" s="323"/>
      <c r="CC124" s="323"/>
      <c r="CD124" s="323"/>
      <c r="CE124" s="323"/>
      <c r="CF124" s="324"/>
      <c r="CG124" s="410"/>
      <c r="CH124" s="323"/>
      <c r="CI124" s="323"/>
      <c r="CJ124" s="323"/>
      <c r="CK124" s="323"/>
      <c r="CL124" s="323"/>
      <c r="CM124" s="323"/>
      <c r="CN124" s="323"/>
      <c r="CO124" s="323"/>
      <c r="CP124" s="323"/>
      <c r="CQ124" s="323"/>
      <c r="CR124" s="324"/>
      <c r="CS124" s="410"/>
      <c r="CT124" s="323"/>
      <c r="CU124" s="323"/>
      <c r="CV124" s="323"/>
      <c r="CW124" s="323"/>
      <c r="CX124" s="323"/>
      <c r="CY124" s="323"/>
      <c r="CZ124" s="323"/>
      <c r="DA124" s="323"/>
      <c r="DB124" s="323"/>
      <c r="DC124" s="323"/>
      <c r="DD124" s="324"/>
      <c r="DE124" s="410"/>
      <c r="DF124" s="323"/>
      <c r="DG124" s="323"/>
      <c r="DH124" s="323"/>
      <c r="DI124" s="323"/>
      <c r="DJ124" s="323"/>
      <c r="DK124" s="323"/>
      <c r="DL124" s="323"/>
      <c r="DM124" s="323"/>
      <c r="DN124" s="323"/>
      <c r="DO124" s="323"/>
      <c r="DP124" s="324"/>
      <c r="DQ124" s="410"/>
      <c r="DR124" s="323"/>
      <c r="DS124" s="323"/>
      <c r="DT124" s="323"/>
      <c r="DU124" s="323"/>
      <c r="DV124" s="323"/>
      <c r="DW124" s="323"/>
      <c r="DX124" s="323"/>
      <c r="DY124" s="323"/>
      <c r="DZ124" s="323"/>
      <c r="EA124" s="323"/>
      <c r="EB124" s="324"/>
      <c r="EC124" s="410"/>
      <c r="ED124" s="323"/>
      <c r="EE124" s="323"/>
      <c r="EF124" s="323"/>
      <c r="EG124" s="323"/>
      <c r="EH124" s="323"/>
      <c r="EI124" s="323"/>
      <c r="EJ124" s="323"/>
      <c r="EK124" s="323"/>
      <c r="EL124" s="323"/>
      <c r="EM124" s="323"/>
      <c r="EN124" s="324"/>
      <c r="EO124" s="410"/>
      <c r="EP124" s="323"/>
      <c r="EQ124" s="323"/>
      <c r="ER124" s="323"/>
      <c r="ES124" s="323"/>
      <c r="ET124" s="323"/>
      <c r="EU124" s="323"/>
      <c r="EV124" s="323"/>
      <c r="EW124" s="323"/>
      <c r="EX124" s="323"/>
      <c r="EY124" s="323"/>
      <c r="EZ124" s="324"/>
    </row>
    <row r="125" spans="3:156" ht="15" customHeight="1" outlineLevel="1">
      <c r="C125" s="224"/>
      <c r="D125" s="232">
        <v>9</v>
      </c>
      <c r="E125" s="257" t="s">
        <v>520</v>
      </c>
      <c r="G125" s="615"/>
      <c r="H125" s="998"/>
      <c r="J125" s="226"/>
      <c r="K125" s="951"/>
      <c r="L125" s="951"/>
      <c r="M125" s="951"/>
      <c r="O125" s="226"/>
      <c r="P125" s="226"/>
      <c r="Q125" s="226"/>
      <c r="T125" s="232"/>
      <c r="U125" s="232"/>
      <c r="AH125" s="278"/>
      <c r="AI125" s="278"/>
      <c r="AJ125" s="323"/>
      <c r="AK125" s="410"/>
      <c r="AL125" s="323"/>
      <c r="AM125" s="323"/>
      <c r="AN125" s="323"/>
      <c r="AO125" s="323"/>
      <c r="AP125" s="323"/>
      <c r="AQ125" s="323"/>
      <c r="AR125" s="323"/>
      <c r="AS125" s="323"/>
      <c r="AT125" s="323"/>
      <c r="AU125" s="323"/>
      <c r="AV125" s="324"/>
      <c r="AW125" s="410"/>
      <c r="AX125" s="323"/>
      <c r="AY125" s="323"/>
      <c r="AZ125" s="323"/>
      <c r="BA125" s="323"/>
      <c r="BB125" s="323"/>
      <c r="BC125" s="323"/>
      <c r="BD125" s="323"/>
      <c r="BE125" s="323"/>
      <c r="BF125" s="323"/>
      <c r="BG125" s="323"/>
      <c r="BH125" s="324"/>
      <c r="BI125" s="410"/>
      <c r="BJ125" s="323"/>
      <c r="BK125" s="323"/>
      <c r="BL125" s="323"/>
      <c r="BM125" s="323"/>
      <c r="BN125" s="323"/>
      <c r="BO125" s="323"/>
      <c r="BP125" s="323"/>
      <c r="BQ125" s="323"/>
      <c r="BR125" s="323"/>
      <c r="BS125" s="323"/>
      <c r="BT125" s="324"/>
      <c r="BU125" s="410"/>
      <c r="BV125" s="323"/>
      <c r="BW125" s="323"/>
      <c r="BX125" s="323"/>
      <c r="BY125" s="323"/>
      <c r="BZ125" s="323"/>
      <c r="CA125" s="323"/>
      <c r="CB125" s="323"/>
      <c r="CC125" s="323"/>
      <c r="CD125" s="323"/>
      <c r="CE125" s="323"/>
      <c r="CF125" s="324"/>
      <c r="CG125" s="410"/>
      <c r="CH125" s="323"/>
      <c r="CI125" s="323"/>
      <c r="CJ125" s="323"/>
      <c r="CK125" s="323"/>
      <c r="CL125" s="323"/>
      <c r="CM125" s="323"/>
      <c r="CN125" s="323"/>
      <c r="CO125" s="323"/>
      <c r="CP125" s="323"/>
      <c r="CQ125" s="323"/>
      <c r="CR125" s="324"/>
      <c r="CS125" s="410"/>
      <c r="CT125" s="323"/>
      <c r="CU125" s="323"/>
      <c r="CV125" s="323"/>
      <c r="CW125" s="323"/>
      <c r="CX125" s="323"/>
      <c r="CY125" s="323"/>
      <c r="CZ125" s="323"/>
      <c r="DA125" s="323"/>
      <c r="DB125" s="323"/>
      <c r="DC125" s="323"/>
      <c r="DD125" s="324"/>
      <c r="DE125" s="410"/>
      <c r="DF125" s="323"/>
      <c r="DG125" s="323"/>
      <c r="DH125" s="323"/>
      <c r="DI125" s="323"/>
      <c r="DJ125" s="323"/>
      <c r="DK125" s="323"/>
      <c r="DL125" s="323"/>
      <c r="DM125" s="323"/>
      <c r="DN125" s="323"/>
      <c r="DO125" s="323"/>
      <c r="DP125" s="324"/>
      <c r="DQ125" s="410"/>
      <c r="DR125" s="323"/>
      <c r="DS125" s="323"/>
      <c r="DT125" s="323"/>
      <c r="DU125" s="323"/>
      <c r="DV125" s="323"/>
      <c r="DW125" s="323"/>
      <c r="DX125" s="323"/>
      <c r="DY125" s="323"/>
      <c r="DZ125" s="323"/>
      <c r="EA125" s="323"/>
      <c r="EB125" s="324"/>
      <c r="EC125" s="410"/>
      <c r="ED125" s="323"/>
      <c r="EE125" s="323"/>
      <c r="EF125" s="323"/>
      <c r="EG125" s="323"/>
      <c r="EH125" s="323"/>
      <c r="EI125" s="323"/>
      <c r="EJ125" s="323"/>
      <c r="EK125" s="323"/>
      <c r="EL125" s="323"/>
      <c r="EM125" s="323"/>
      <c r="EN125" s="324"/>
      <c r="EO125" s="410"/>
      <c r="EP125" s="323"/>
      <c r="EQ125" s="323"/>
      <c r="ER125" s="323"/>
      <c r="ES125" s="323"/>
      <c r="ET125" s="323"/>
      <c r="EU125" s="323"/>
      <c r="EV125" s="323"/>
      <c r="EW125" s="323"/>
      <c r="EX125" s="323"/>
      <c r="EY125" s="323"/>
      <c r="EZ125" s="324"/>
    </row>
    <row r="126" spans="3:156" ht="6" customHeight="1" outlineLevel="1">
      <c r="C126" s="224"/>
      <c r="D126" s="232"/>
      <c r="G126" s="615"/>
      <c r="H126" s="998"/>
      <c r="J126" s="226"/>
      <c r="K126" s="951"/>
      <c r="L126" s="951"/>
      <c r="M126" s="951"/>
      <c r="O126" s="226"/>
      <c r="P126" s="226"/>
      <c r="Q126" s="226"/>
      <c r="T126" s="232"/>
      <c r="U126" s="232"/>
      <c r="AH126" s="278"/>
      <c r="AI126" s="278"/>
      <c r="AJ126" s="323"/>
      <c r="AK126" s="410"/>
      <c r="AL126" s="323"/>
      <c r="AM126" s="323"/>
      <c r="AN126" s="323"/>
      <c r="AO126" s="323"/>
      <c r="AP126" s="323"/>
      <c r="AQ126" s="323"/>
      <c r="AR126" s="323"/>
      <c r="AS126" s="323"/>
      <c r="AT126" s="323"/>
      <c r="AU126" s="323"/>
      <c r="AV126" s="324"/>
      <c r="AW126" s="410"/>
      <c r="AX126" s="323"/>
      <c r="AY126" s="323"/>
      <c r="AZ126" s="323"/>
      <c r="BA126" s="323"/>
      <c r="BB126" s="323"/>
      <c r="BC126" s="323"/>
      <c r="BD126" s="323"/>
      <c r="BE126" s="323"/>
      <c r="BF126" s="323"/>
      <c r="BG126" s="323"/>
      <c r="BH126" s="324"/>
      <c r="BI126" s="410"/>
      <c r="BJ126" s="323"/>
      <c r="BK126" s="323"/>
      <c r="BL126" s="323"/>
      <c r="BM126" s="323"/>
      <c r="BN126" s="323"/>
      <c r="BO126" s="323"/>
      <c r="BP126" s="323"/>
      <c r="BQ126" s="323"/>
      <c r="BR126" s="323"/>
      <c r="BS126" s="323"/>
      <c r="BT126" s="324"/>
      <c r="BU126" s="410"/>
      <c r="BV126" s="323"/>
      <c r="BW126" s="323"/>
      <c r="BX126" s="323"/>
      <c r="BY126" s="323"/>
      <c r="BZ126" s="323"/>
      <c r="CA126" s="323"/>
      <c r="CB126" s="323"/>
      <c r="CC126" s="323"/>
      <c r="CD126" s="323"/>
      <c r="CE126" s="323"/>
      <c r="CF126" s="324"/>
      <c r="CG126" s="410"/>
      <c r="CH126" s="323"/>
      <c r="CI126" s="323"/>
      <c r="CJ126" s="323"/>
      <c r="CK126" s="323"/>
      <c r="CL126" s="323"/>
      <c r="CM126" s="323"/>
      <c r="CN126" s="323"/>
      <c r="CO126" s="323"/>
      <c r="CP126" s="323"/>
      <c r="CQ126" s="323"/>
      <c r="CR126" s="324"/>
      <c r="CS126" s="410"/>
      <c r="CT126" s="323"/>
      <c r="CU126" s="323"/>
      <c r="CV126" s="323"/>
      <c r="CW126" s="323"/>
      <c r="CX126" s="323"/>
      <c r="CY126" s="323"/>
      <c r="CZ126" s="323"/>
      <c r="DA126" s="323"/>
      <c r="DB126" s="323"/>
      <c r="DC126" s="323"/>
      <c r="DD126" s="324"/>
      <c r="DE126" s="410"/>
      <c r="DF126" s="323"/>
      <c r="DG126" s="323"/>
      <c r="DH126" s="323"/>
      <c r="DI126" s="323"/>
      <c r="DJ126" s="323"/>
      <c r="DK126" s="323"/>
      <c r="DL126" s="323"/>
      <c r="DM126" s="323"/>
      <c r="DN126" s="323"/>
      <c r="DO126" s="323"/>
      <c r="DP126" s="324"/>
      <c r="DQ126" s="410"/>
      <c r="DR126" s="323"/>
      <c r="DS126" s="323"/>
      <c r="DT126" s="323"/>
      <c r="DU126" s="323"/>
      <c r="DV126" s="323"/>
      <c r="DW126" s="323"/>
      <c r="DX126" s="323"/>
      <c r="DY126" s="323"/>
      <c r="DZ126" s="323"/>
      <c r="EA126" s="323"/>
      <c r="EB126" s="324"/>
      <c r="EC126" s="410"/>
      <c r="ED126" s="323"/>
      <c r="EE126" s="323"/>
      <c r="EF126" s="323"/>
      <c r="EG126" s="323"/>
      <c r="EH126" s="323"/>
      <c r="EI126" s="323"/>
      <c r="EJ126" s="323"/>
      <c r="EK126" s="323"/>
      <c r="EL126" s="323"/>
      <c r="EM126" s="323"/>
      <c r="EN126" s="324"/>
      <c r="EO126" s="410"/>
      <c r="EP126" s="323"/>
      <c r="EQ126" s="323"/>
      <c r="ER126" s="323"/>
      <c r="ES126" s="323"/>
      <c r="ET126" s="323"/>
      <c r="EU126" s="323"/>
      <c r="EV126" s="323"/>
      <c r="EW126" s="323"/>
      <c r="EX126" s="323"/>
      <c r="EY126" s="323"/>
      <c r="EZ126" s="324"/>
    </row>
    <row r="127" spans="3:156" s="246" customFormat="1" ht="17.5" hidden="1" outlineLevel="2">
      <c r="C127" s="224"/>
      <c r="D127" s="256"/>
      <c r="E127" s="289">
        <f t="shared" ref="E127:E144" ca="1" si="210">OFFSET(E127,-1,0)+1</f>
        <v>1</v>
      </c>
      <c r="F127" s="844" t="s">
        <v>856</v>
      </c>
      <c r="G127" s="977">
        <f t="shared" ref="G127:G144" si="211">H127*J127</f>
        <v>0</v>
      </c>
      <c r="H127" s="996">
        <v>0</v>
      </c>
      <c r="I127" s="286" t="s">
        <v>413</v>
      </c>
      <c r="J127" s="306">
        <f t="shared" ref="J127:J144" si="212">INDEX(FACTOR_VALUES,MATCH(I127,FACTOR_NAMES,0),1)</f>
        <v>1</v>
      </c>
      <c r="K127" s="949">
        <f t="shared" ref="K127:K144" si="213">+$G127/Beds</f>
        <v>0</v>
      </c>
      <c r="L127" s="956">
        <f t="shared" si="170"/>
        <v>0</v>
      </c>
      <c r="M127" s="956">
        <f t="shared" si="171"/>
        <v>0</v>
      </c>
      <c r="N127" s="285">
        <f t="shared" ref="N127:N144" si="214">EOMONTH($M$7,O127-2)+1</f>
        <v>46784</v>
      </c>
      <c r="O127" s="307">
        <f t="shared" ref="O127:O144" si="215">$N$8</f>
        <v>2</v>
      </c>
      <c r="P127" s="307">
        <v>1</v>
      </c>
      <c r="Q127" s="306">
        <f t="shared" ref="Q127:Q144" si="216">O127-1+P127</f>
        <v>2</v>
      </c>
      <c r="R127" s="286" t="s">
        <v>511</v>
      </c>
      <c r="S127" s="1334"/>
      <c r="T127" s="256"/>
      <c r="U127" s="380">
        <f t="shared" ref="U127:U144" si="217">+P127</f>
        <v>1</v>
      </c>
      <c r="V127" s="302" t="str">
        <f t="shared" ref="V127:V144" si="218">+R127</f>
        <v>Curve-Mid</v>
      </c>
      <c r="W127" s="302">
        <f t="shared" ref="W127:W144" si="219">INT(U127*AB127)+O127-1</f>
        <v>1</v>
      </c>
      <c r="X127" s="302">
        <f t="shared" ref="X127:X144" si="220">(U127-INT(U127*(1-AB127)))+O127-1</f>
        <v>2</v>
      </c>
      <c r="Y127" s="381">
        <f t="shared" ref="Y127:Y144" si="221">(AB127-(W127-O127+1)/U127)*(AF127+AE127*(2*(W127-O127+1)/U127+(AB127-(W127-O127+1)/U127)))+((X127-O127+1)/U127-AB127)*(AH127+AG127*(2*AB127+((X127-O127+1)/U127-AB127)))</f>
        <v>1</v>
      </c>
      <c r="Z127" s="302">
        <f t="shared" ref="Z127:Z144" si="222">IF(V127="curve-front",1,IF(V127="curve-end",3,2))</f>
        <v>2</v>
      </c>
      <c r="AA127" s="302">
        <f t="shared" ref="AA127:AA144" si="223">IF(OR(V127="curve-front",V127="curve-mid",V127="curve-end"),2.5,1)</f>
        <v>2.5</v>
      </c>
      <c r="AB127" s="302">
        <f t="shared" ref="AB127:AB144" si="224">Z127/4</f>
        <v>0.5</v>
      </c>
      <c r="AC127" s="302">
        <f t="shared" ref="AC127:AC144" si="225">AA127-1</f>
        <v>1.5</v>
      </c>
      <c r="AD127" s="302">
        <f t="shared" ref="AD127:AD144" si="226">1/U127</f>
        <v>1</v>
      </c>
      <c r="AE127" s="302">
        <f t="shared" ref="AE127:AE144" si="227">AC127/(AB127*(2+AC127))</f>
        <v>0.8571428571428571</v>
      </c>
      <c r="AF127" s="302">
        <f t="shared" ref="AF127:AF144" si="228">2/(2+AC127)</f>
        <v>0.5714285714285714</v>
      </c>
      <c r="AG127" s="302">
        <f t="shared" ref="AG127:AG144" si="229">-AC127/(2+AC127)/(1-AB127)</f>
        <v>-0.8571428571428571</v>
      </c>
      <c r="AH127" s="382">
        <f t="shared" ref="AH127:AH144" si="230">2*(1-AB127+AC127)/(2+AC127)/(1-AB127)</f>
        <v>2.2857142857142856</v>
      </c>
      <c r="AI127" s="260"/>
      <c r="AJ127" s="284">
        <f t="shared" ref="AJ127:AS144" si="231">IF(AND(AJ$1&gt;=$O127,AJ$1&lt;=$Q127),$G127*IF(AJ$1&lt;=$W127,$AD127*($AF127+$AE127*(2*INT((AJ$1-$O127))/$U127+$AD127)),IF(AJ$1&lt;=$X127,$Y127,IF(AJ$1&lt;=$U127+$O127,$AD127*($AH127+$AG127*(2*INT((AJ$1-$O127))/$U127+$AD127)),0))),0)</f>
        <v>0</v>
      </c>
      <c r="AK127" s="309">
        <f t="shared" si="231"/>
        <v>0</v>
      </c>
      <c r="AL127" s="284">
        <f t="shared" si="231"/>
        <v>0</v>
      </c>
      <c r="AM127" s="284">
        <f t="shared" si="231"/>
        <v>0</v>
      </c>
      <c r="AN127" s="284">
        <f t="shared" si="231"/>
        <v>0</v>
      </c>
      <c r="AO127" s="284">
        <f t="shared" si="231"/>
        <v>0</v>
      </c>
      <c r="AP127" s="284">
        <f t="shared" si="231"/>
        <v>0</v>
      </c>
      <c r="AQ127" s="284">
        <f t="shared" si="231"/>
        <v>0</v>
      </c>
      <c r="AR127" s="284">
        <f t="shared" si="231"/>
        <v>0</v>
      </c>
      <c r="AS127" s="284">
        <f t="shared" si="231"/>
        <v>0</v>
      </c>
      <c r="AT127" s="284">
        <f t="shared" ref="AT127:BC144" si="232">IF(AND(AT$1&gt;=$O127,AT$1&lt;=$Q127),$G127*IF(AT$1&lt;=$W127,$AD127*($AF127+$AE127*(2*INT((AT$1-$O127))/$U127+$AD127)),IF(AT$1&lt;=$X127,$Y127,IF(AT$1&lt;=$U127+$O127,$AD127*($AH127+$AG127*(2*INT((AT$1-$O127))/$U127+$AD127)),0))),0)</f>
        <v>0</v>
      </c>
      <c r="AU127" s="284">
        <f t="shared" si="232"/>
        <v>0</v>
      </c>
      <c r="AV127" s="383">
        <f t="shared" si="232"/>
        <v>0</v>
      </c>
      <c r="AW127" s="309">
        <f t="shared" si="232"/>
        <v>0</v>
      </c>
      <c r="AX127" s="284">
        <f t="shared" si="232"/>
        <v>0</v>
      </c>
      <c r="AY127" s="284">
        <f t="shared" si="232"/>
        <v>0</v>
      </c>
      <c r="AZ127" s="284">
        <f t="shared" si="232"/>
        <v>0</v>
      </c>
      <c r="BA127" s="284">
        <f t="shared" si="232"/>
        <v>0</v>
      </c>
      <c r="BB127" s="284">
        <f t="shared" si="232"/>
        <v>0</v>
      </c>
      <c r="BC127" s="284">
        <f t="shared" si="232"/>
        <v>0</v>
      </c>
      <c r="BD127" s="284">
        <f t="shared" ref="BD127:BM144" si="233">IF(AND(BD$1&gt;=$O127,BD$1&lt;=$Q127),$G127*IF(BD$1&lt;=$W127,$AD127*($AF127+$AE127*(2*INT((BD$1-$O127))/$U127+$AD127)),IF(BD$1&lt;=$X127,$Y127,IF(BD$1&lt;=$U127+$O127,$AD127*($AH127+$AG127*(2*INT((BD$1-$O127))/$U127+$AD127)),0))),0)</f>
        <v>0</v>
      </c>
      <c r="BE127" s="284">
        <f t="shared" si="233"/>
        <v>0</v>
      </c>
      <c r="BF127" s="284">
        <f t="shared" si="233"/>
        <v>0</v>
      </c>
      <c r="BG127" s="284">
        <f t="shared" si="233"/>
        <v>0</v>
      </c>
      <c r="BH127" s="383">
        <f t="shared" si="233"/>
        <v>0</v>
      </c>
      <c r="BI127" s="309">
        <f t="shared" si="233"/>
        <v>0</v>
      </c>
      <c r="BJ127" s="284">
        <f t="shared" si="233"/>
        <v>0</v>
      </c>
      <c r="BK127" s="284">
        <f t="shared" si="233"/>
        <v>0</v>
      </c>
      <c r="BL127" s="284">
        <f t="shared" si="233"/>
        <v>0</v>
      </c>
      <c r="BM127" s="284">
        <f t="shared" si="233"/>
        <v>0</v>
      </c>
      <c r="BN127" s="284">
        <f t="shared" ref="BN127:BW144" si="234">IF(AND(BN$1&gt;=$O127,BN$1&lt;=$Q127),$G127*IF(BN$1&lt;=$W127,$AD127*($AF127+$AE127*(2*INT((BN$1-$O127))/$U127+$AD127)),IF(BN$1&lt;=$X127,$Y127,IF(BN$1&lt;=$U127+$O127,$AD127*($AH127+$AG127*(2*INT((BN$1-$O127))/$U127+$AD127)),0))),0)</f>
        <v>0</v>
      </c>
      <c r="BO127" s="284">
        <f t="shared" si="234"/>
        <v>0</v>
      </c>
      <c r="BP127" s="284">
        <f t="shared" si="234"/>
        <v>0</v>
      </c>
      <c r="BQ127" s="284">
        <f t="shared" si="234"/>
        <v>0</v>
      </c>
      <c r="BR127" s="284">
        <f t="shared" si="234"/>
        <v>0</v>
      </c>
      <c r="BS127" s="284">
        <f t="shared" si="234"/>
        <v>0</v>
      </c>
      <c r="BT127" s="383">
        <f t="shared" si="234"/>
        <v>0</v>
      </c>
      <c r="BU127" s="309">
        <f t="shared" si="234"/>
        <v>0</v>
      </c>
      <c r="BV127" s="284">
        <f t="shared" si="234"/>
        <v>0</v>
      </c>
      <c r="BW127" s="284">
        <f t="shared" si="234"/>
        <v>0</v>
      </c>
      <c r="BX127" s="284">
        <f t="shared" ref="BX127:CG144" si="235">IF(AND(BX$1&gt;=$O127,BX$1&lt;=$Q127),$G127*IF(BX$1&lt;=$W127,$AD127*($AF127+$AE127*(2*INT((BX$1-$O127))/$U127+$AD127)),IF(BX$1&lt;=$X127,$Y127,IF(BX$1&lt;=$U127+$O127,$AD127*($AH127+$AG127*(2*INT((BX$1-$O127))/$U127+$AD127)),0))),0)</f>
        <v>0</v>
      </c>
      <c r="BY127" s="284">
        <f t="shared" si="235"/>
        <v>0</v>
      </c>
      <c r="BZ127" s="284">
        <f t="shared" si="235"/>
        <v>0</v>
      </c>
      <c r="CA127" s="284">
        <f t="shared" si="235"/>
        <v>0</v>
      </c>
      <c r="CB127" s="284">
        <f t="shared" si="235"/>
        <v>0</v>
      </c>
      <c r="CC127" s="284">
        <f t="shared" si="235"/>
        <v>0</v>
      </c>
      <c r="CD127" s="284">
        <f t="shared" si="235"/>
        <v>0</v>
      </c>
      <c r="CE127" s="284">
        <f t="shared" si="235"/>
        <v>0</v>
      </c>
      <c r="CF127" s="383">
        <f t="shared" si="235"/>
        <v>0</v>
      </c>
      <c r="CG127" s="309">
        <f t="shared" si="235"/>
        <v>0</v>
      </c>
      <c r="CH127" s="284">
        <f t="shared" ref="CH127:CQ144" si="236">IF(AND(CH$1&gt;=$O127,CH$1&lt;=$Q127),$G127*IF(CH$1&lt;=$W127,$AD127*($AF127+$AE127*(2*INT((CH$1-$O127))/$U127+$AD127)),IF(CH$1&lt;=$X127,$Y127,IF(CH$1&lt;=$U127+$O127,$AD127*($AH127+$AG127*(2*INT((CH$1-$O127))/$U127+$AD127)),0))),0)</f>
        <v>0</v>
      </c>
      <c r="CI127" s="284">
        <f t="shared" si="236"/>
        <v>0</v>
      </c>
      <c r="CJ127" s="284">
        <f t="shared" si="236"/>
        <v>0</v>
      </c>
      <c r="CK127" s="284">
        <f t="shared" si="236"/>
        <v>0</v>
      </c>
      <c r="CL127" s="284">
        <f t="shared" si="236"/>
        <v>0</v>
      </c>
      <c r="CM127" s="284">
        <f t="shared" si="236"/>
        <v>0</v>
      </c>
      <c r="CN127" s="284">
        <f t="shared" si="236"/>
        <v>0</v>
      </c>
      <c r="CO127" s="284">
        <f t="shared" si="236"/>
        <v>0</v>
      </c>
      <c r="CP127" s="284">
        <f t="shared" si="236"/>
        <v>0</v>
      </c>
      <c r="CQ127" s="284">
        <f t="shared" si="236"/>
        <v>0</v>
      </c>
      <c r="CR127" s="383">
        <f t="shared" ref="CR127:DA144" si="237">IF(AND(CR$1&gt;=$O127,CR$1&lt;=$Q127),$G127*IF(CR$1&lt;=$W127,$AD127*($AF127+$AE127*(2*INT((CR$1-$O127))/$U127+$AD127)),IF(CR$1&lt;=$X127,$Y127,IF(CR$1&lt;=$U127+$O127,$AD127*($AH127+$AG127*(2*INT((CR$1-$O127))/$U127+$AD127)),0))),0)</f>
        <v>0</v>
      </c>
      <c r="CS127" s="309">
        <f t="shared" si="237"/>
        <v>0</v>
      </c>
      <c r="CT127" s="284">
        <f t="shared" si="237"/>
        <v>0</v>
      </c>
      <c r="CU127" s="284">
        <f t="shared" si="237"/>
        <v>0</v>
      </c>
      <c r="CV127" s="284">
        <f t="shared" si="237"/>
        <v>0</v>
      </c>
      <c r="CW127" s="284">
        <f t="shared" si="237"/>
        <v>0</v>
      </c>
      <c r="CX127" s="284">
        <f t="shared" si="237"/>
        <v>0</v>
      </c>
      <c r="CY127" s="284">
        <f t="shared" si="237"/>
        <v>0</v>
      </c>
      <c r="CZ127" s="284">
        <f t="shared" si="237"/>
        <v>0</v>
      </c>
      <c r="DA127" s="284">
        <f t="shared" si="237"/>
        <v>0</v>
      </c>
      <c r="DB127" s="284">
        <f t="shared" ref="DB127:DK144" si="238">IF(AND(DB$1&gt;=$O127,DB$1&lt;=$Q127),$G127*IF(DB$1&lt;=$W127,$AD127*($AF127+$AE127*(2*INT((DB$1-$O127))/$U127+$AD127)),IF(DB$1&lt;=$X127,$Y127,IF(DB$1&lt;=$U127+$O127,$AD127*($AH127+$AG127*(2*INT((DB$1-$O127))/$U127+$AD127)),0))),0)</f>
        <v>0</v>
      </c>
      <c r="DC127" s="284">
        <f t="shared" si="238"/>
        <v>0</v>
      </c>
      <c r="DD127" s="383">
        <f t="shared" si="238"/>
        <v>0</v>
      </c>
      <c r="DE127" s="309">
        <f t="shared" si="238"/>
        <v>0</v>
      </c>
      <c r="DF127" s="284">
        <f t="shared" si="238"/>
        <v>0</v>
      </c>
      <c r="DG127" s="284">
        <f t="shared" si="238"/>
        <v>0</v>
      </c>
      <c r="DH127" s="284">
        <f t="shared" si="238"/>
        <v>0</v>
      </c>
      <c r="DI127" s="284">
        <f t="shared" si="238"/>
        <v>0</v>
      </c>
      <c r="DJ127" s="284">
        <f t="shared" si="238"/>
        <v>0</v>
      </c>
      <c r="DK127" s="284">
        <f t="shared" si="238"/>
        <v>0</v>
      </c>
      <c r="DL127" s="284">
        <f t="shared" ref="DL127:DU144" si="239">IF(AND(DL$1&gt;=$O127,DL$1&lt;=$Q127),$G127*IF(DL$1&lt;=$W127,$AD127*($AF127+$AE127*(2*INT((DL$1-$O127))/$U127+$AD127)),IF(DL$1&lt;=$X127,$Y127,IF(DL$1&lt;=$U127+$O127,$AD127*($AH127+$AG127*(2*INT((DL$1-$O127))/$U127+$AD127)),0))),0)</f>
        <v>0</v>
      </c>
      <c r="DM127" s="284">
        <f t="shared" si="239"/>
        <v>0</v>
      </c>
      <c r="DN127" s="284">
        <f t="shared" si="239"/>
        <v>0</v>
      </c>
      <c r="DO127" s="284">
        <f t="shared" si="239"/>
        <v>0</v>
      </c>
      <c r="DP127" s="383">
        <f t="shared" si="239"/>
        <v>0</v>
      </c>
      <c r="DQ127" s="309">
        <f t="shared" si="239"/>
        <v>0</v>
      </c>
      <c r="DR127" s="284">
        <f t="shared" si="239"/>
        <v>0</v>
      </c>
      <c r="DS127" s="284">
        <f t="shared" si="239"/>
        <v>0</v>
      </c>
      <c r="DT127" s="284">
        <f t="shared" si="239"/>
        <v>0</v>
      </c>
      <c r="DU127" s="284">
        <f t="shared" si="239"/>
        <v>0</v>
      </c>
      <c r="DV127" s="284">
        <f t="shared" ref="DV127:EE144" si="240">IF(AND(DV$1&gt;=$O127,DV$1&lt;=$Q127),$G127*IF(DV$1&lt;=$W127,$AD127*($AF127+$AE127*(2*INT((DV$1-$O127))/$U127+$AD127)),IF(DV$1&lt;=$X127,$Y127,IF(DV$1&lt;=$U127+$O127,$AD127*($AH127+$AG127*(2*INT((DV$1-$O127))/$U127+$AD127)),0))),0)</f>
        <v>0</v>
      </c>
      <c r="DW127" s="284">
        <f t="shared" si="240"/>
        <v>0</v>
      </c>
      <c r="DX127" s="284">
        <f t="shared" si="240"/>
        <v>0</v>
      </c>
      <c r="DY127" s="284">
        <f t="shared" si="240"/>
        <v>0</v>
      </c>
      <c r="DZ127" s="284">
        <f t="shared" si="240"/>
        <v>0</v>
      </c>
      <c r="EA127" s="284">
        <f t="shared" si="240"/>
        <v>0</v>
      </c>
      <c r="EB127" s="383">
        <f t="shared" si="240"/>
        <v>0</v>
      </c>
      <c r="EC127" s="309">
        <f t="shared" si="240"/>
        <v>0</v>
      </c>
      <c r="ED127" s="284">
        <f t="shared" si="240"/>
        <v>0</v>
      </c>
      <c r="EE127" s="284">
        <f t="shared" si="240"/>
        <v>0</v>
      </c>
      <c r="EF127" s="284">
        <f t="shared" ref="EF127:EO144" si="241">IF(AND(EF$1&gt;=$O127,EF$1&lt;=$Q127),$G127*IF(EF$1&lt;=$W127,$AD127*($AF127+$AE127*(2*INT((EF$1-$O127))/$U127+$AD127)),IF(EF$1&lt;=$X127,$Y127,IF(EF$1&lt;=$U127+$O127,$AD127*($AH127+$AG127*(2*INT((EF$1-$O127))/$U127+$AD127)),0))),0)</f>
        <v>0</v>
      </c>
      <c r="EG127" s="284">
        <f t="shared" si="241"/>
        <v>0</v>
      </c>
      <c r="EH127" s="284">
        <f t="shared" si="241"/>
        <v>0</v>
      </c>
      <c r="EI127" s="284">
        <f t="shared" si="241"/>
        <v>0</v>
      </c>
      <c r="EJ127" s="284">
        <f t="shared" si="241"/>
        <v>0</v>
      </c>
      <c r="EK127" s="284">
        <f t="shared" si="241"/>
        <v>0</v>
      </c>
      <c r="EL127" s="284">
        <f t="shared" si="241"/>
        <v>0</v>
      </c>
      <c r="EM127" s="284">
        <f t="shared" si="241"/>
        <v>0</v>
      </c>
      <c r="EN127" s="383">
        <f t="shared" si="241"/>
        <v>0</v>
      </c>
      <c r="EO127" s="309">
        <f t="shared" si="241"/>
        <v>0</v>
      </c>
      <c r="EP127" s="284">
        <f t="shared" ref="EP127:EZ144" si="242">IF(AND(EP$1&gt;=$O127,EP$1&lt;=$Q127),$G127*IF(EP$1&lt;=$W127,$AD127*($AF127+$AE127*(2*INT((EP$1-$O127))/$U127+$AD127)),IF(EP$1&lt;=$X127,$Y127,IF(EP$1&lt;=$U127+$O127,$AD127*($AH127+$AG127*(2*INT((EP$1-$O127))/$U127+$AD127)),0))),0)</f>
        <v>0</v>
      </c>
      <c r="EQ127" s="284">
        <f t="shared" si="242"/>
        <v>0</v>
      </c>
      <c r="ER127" s="284">
        <f t="shared" si="242"/>
        <v>0</v>
      </c>
      <c r="ES127" s="284">
        <f t="shared" si="242"/>
        <v>0</v>
      </c>
      <c r="ET127" s="284">
        <f t="shared" si="242"/>
        <v>0</v>
      </c>
      <c r="EU127" s="284">
        <f t="shared" si="242"/>
        <v>0</v>
      </c>
      <c r="EV127" s="284">
        <f t="shared" si="242"/>
        <v>0</v>
      </c>
      <c r="EW127" s="284">
        <f t="shared" si="242"/>
        <v>0</v>
      </c>
      <c r="EX127" s="284">
        <f t="shared" si="242"/>
        <v>0</v>
      </c>
      <c r="EY127" s="284">
        <f t="shared" si="242"/>
        <v>0</v>
      </c>
      <c r="EZ127" s="383">
        <f t="shared" si="242"/>
        <v>0</v>
      </c>
    </row>
    <row r="128" spans="3:156" s="246" customFormat="1" ht="17.5" outlineLevel="1" collapsed="1">
      <c r="C128" s="224"/>
      <c r="D128" s="256"/>
      <c r="E128" s="289">
        <f t="shared" ca="1" si="210"/>
        <v>2</v>
      </c>
      <c r="F128" s="844" t="s">
        <v>838</v>
      </c>
      <c r="G128" s="977">
        <f t="shared" si="211"/>
        <v>199725</v>
      </c>
      <c r="H128" s="996">
        <v>199725</v>
      </c>
      <c r="I128" s="286" t="s">
        <v>413</v>
      </c>
      <c r="J128" s="306">
        <f t="shared" si="212"/>
        <v>1</v>
      </c>
      <c r="K128" s="949">
        <f t="shared" si="213"/>
        <v>160.87942345159885</v>
      </c>
      <c r="L128" s="956">
        <f t="shared" si="170"/>
        <v>0.26355098749971961</v>
      </c>
      <c r="M128" s="956">
        <f t="shared" si="171"/>
        <v>0.46586893390714113</v>
      </c>
      <c r="N128" s="285">
        <f t="shared" si="214"/>
        <v>46784</v>
      </c>
      <c r="O128" s="307">
        <f t="shared" si="215"/>
        <v>2</v>
      </c>
      <c r="P128" s="307">
        <v>1</v>
      </c>
      <c r="Q128" s="306">
        <f t="shared" si="216"/>
        <v>2</v>
      </c>
      <c r="R128" s="286" t="s">
        <v>511</v>
      </c>
      <c r="S128" s="845"/>
      <c r="T128" s="256"/>
      <c r="U128" s="380">
        <f t="shared" si="217"/>
        <v>1</v>
      </c>
      <c r="V128" s="302" t="str">
        <f t="shared" si="218"/>
        <v>Curve-Mid</v>
      </c>
      <c r="W128" s="302">
        <f t="shared" si="219"/>
        <v>1</v>
      </c>
      <c r="X128" s="302">
        <f t="shared" si="220"/>
        <v>2</v>
      </c>
      <c r="Y128" s="381">
        <f t="shared" si="221"/>
        <v>1</v>
      </c>
      <c r="Z128" s="302">
        <f t="shared" si="222"/>
        <v>2</v>
      </c>
      <c r="AA128" s="302">
        <f t="shared" si="223"/>
        <v>2.5</v>
      </c>
      <c r="AB128" s="302">
        <f t="shared" si="224"/>
        <v>0.5</v>
      </c>
      <c r="AC128" s="302">
        <f t="shared" si="225"/>
        <v>1.5</v>
      </c>
      <c r="AD128" s="302">
        <f t="shared" si="226"/>
        <v>1</v>
      </c>
      <c r="AE128" s="302">
        <f t="shared" si="227"/>
        <v>0.8571428571428571</v>
      </c>
      <c r="AF128" s="302">
        <f t="shared" si="228"/>
        <v>0.5714285714285714</v>
      </c>
      <c r="AG128" s="302">
        <f t="shared" si="229"/>
        <v>-0.8571428571428571</v>
      </c>
      <c r="AH128" s="382">
        <f t="shared" si="230"/>
        <v>2.2857142857142856</v>
      </c>
      <c r="AI128" s="260"/>
      <c r="AJ128" s="284">
        <f t="shared" si="231"/>
        <v>0</v>
      </c>
      <c r="AK128" s="309">
        <f t="shared" si="231"/>
        <v>0</v>
      </c>
      <c r="AL128" s="284">
        <f t="shared" si="231"/>
        <v>199725</v>
      </c>
      <c r="AM128" s="284">
        <f t="shared" si="231"/>
        <v>0</v>
      </c>
      <c r="AN128" s="284">
        <f t="shared" si="231"/>
        <v>0</v>
      </c>
      <c r="AO128" s="284">
        <f t="shared" si="231"/>
        <v>0</v>
      </c>
      <c r="AP128" s="284">
        <f t="shared" si="231"/>
        <v>0</v>
      </c>
      <c r="AQ128" s="284">
        <f t="shared" si="231"/>
        <v>0</v>
      </c>
      <c r="AR128" s="284">
        <f t="shared" si="231"/>
        <v>0</v>
      </c>
      <c r="AS128" s="284">
        <f t="shared" si="231"/>
        <v>0</v>
      </c>
      <c r="AT128" s="284">
        <f t="shared" si="232"/>
        <v>0</v>
      </c>
      <c r="AU128" s="284">
        <f t="shared" si="232"/>
        <v>0</v>
      </c>
      <c r="AV128" s="383">
        <f t="shared" si="232"/>
        <v>0</v>
      </c>
      <c r="AW128" s="309">
        <f t="shared" si="232"/>
        <v>0</v>
      </c>
      <c r="AX128" s="284">
        <f t="shared" si="232"/>
        <v>0</v>
      </c>
      <c r="AY128" s="284">
        <f t="shared" si="232"/>
        <v>0</v>
      </c>
      <c r="AZ128" s="284">
        <f t="shared" si="232"/>
        <v>0</v>
      </c>
      <c r="BA128" s="284">
        <f t="shared" si="232"/>
        <v>0</v>
      </c>
      <c r="BB128" s="284">
        <f t="shared" si="232"/>
        <v>0</v>
      </c>
      <c r="BC128" s="284">
        <f t="shared" si="232"/>
        <v>0</v>
      </c>
      <c r="BD128" s="284">
        <f t="shared" si="233"/>
        <v>0</v>
      </c>
      <c r="BE128" s="284">
        <f t="shared" si="233"/>
        <v>0</v>
      </c>
      <c r="BF128" s="284">
        <f t="shared" si="233"/>
        <v>0</v>
      </c>
      <c r="BG128" s="284">
        <f t="shared" si="233"/>
        <v>0</v>
      </c>
      <c r="BH128" s="383">
        <f t="shared" si="233"/>
        <v>0</v>
      </c>
      <c r="BI128" s="309">
        <f t="shared" si="233"/>
        <v>0</v>
      </c>
      <c r="BJ128" s="284">
        <f t="shared" si="233"/>
        <v>0</v>
      </c>
      <c r="BK128" s="284">
        <f t="shared" si="233"/>
        <v>0</v>
      </c>
      <c r="BL128" s="284">
        <f t="shared" si="233"/>
        <v>0</v>
      </c>
      <c r="BM128" s="284">
        <f t="shared" si="233"/>
        <v>0</v>
      </c>
      <c r="BN128" s="284">
        <f t="shared" si="234"/>
        <v>0</v>
      </c>
      <c r="BO128" s="284">
        <f t="shared" si="234"/>
        <v>0</v>
      </c>
      <c r="BP128" s="284">
        <f t="shared" si="234"/>
        <v>0</v>
      </c>
      <c r="BQ128" s="284">
        <f t="shared" si="234"/>
        <v>0</v>
      </c>
      <c r="BR128" s="284">
        <f t="shared" si="234"/>
        <v>0</v>
      </c>
      <c r="BS128" s="284">
        <f t="shared" si="234"/>
        <v>0</v>
      </c>
      <c r="BT128" s="383">
        <f t="shared" si="234"/>
        <v>0</v>
      </c>
      <c r="BU128" s="309">
        <f t="shared" si="234"/>
        <v>0</v>
      </c>
      <c r="BV128" s="284">
        <f t="shared" si="234"/>
        <v>0</v>
      </c>
      <c r="BW128" s="284">
        <f t="shared" si="234"/>
        <v>0</v>
      </c>
      <c r="BX128" s="284">
        <f t="shared" si="235"/>
        <v>0</v>
      </c>
      <c r="BY128" s="284">
        <f t="shared" si="235"/>
        <v>0</v>
      </c>
      <c r="BZ128" s="284">
        <f t="shared" si="235"/>
        <v>0</v>
      </c>
      <c r="CA128" s="284">
        <f t="shared" si="235"/>
        <v>0</v>
      </c>
      <c r="CB128" s="284">
        <f t="shared" si="235"/>
        <v>0</v>
      </c>
      <c r="CC128" s="284">
        <f t="shared" si="235"/>
        <v>0</v>
      </c>
      <c r="CD128" s="284">
        <f t="shared" si="235"/>
        <v>0</v>
      </c>
      <c r="CE128" s="284">
        <f t="shared" si="235"/>
        <v>0</v>
      </c>
      <c r="CF128" s="383">
        <f t="shared" si="235"/>
        <v>0</v>
      </c>
      <c r="CG128" s="309">
        <f t="shared" si="235"/>
        <v>0</v>
      </c>
      <c r="CH128" s="284">
        <f t="shared" si="236"/>
        <v>0</v>
      </c>
      <c r="CI128" s="284">
        <f t="shared" si="236"/>
        <v>0</v>
      </c>
      <c r="CJ128" s="284">
        <f t="shared" si="236"/>
        <v>0</v>
      </c>
      <c r="CK128" s="284">
        <f t="shared" si="236"/>
        <v>0</v>
      </c>
      <c r="CL128" s="284">
        <f t="shared" si="236"/>
        <v>0</v>
      </c>
      <c r="CM128" s="284">
        <f t="shared" si="236"/>
        <v>0</v>
      </c>
      <c r="CN128" s="284">
        <f t="shared" si="236"/>
        <v>0</v>
      </c>
      <c r="CO128" s="284">
        <f t="shared" si="236"/>
        <v>0</v>
      </c>
      <c r="CP128" s="284">
        <f t="shared" si="236"/>
        <v>0</v>
      </c>
      <c r="CQ128" s="284">
        <f t="shared" si="236"/>
        <v>0</v>
      </c>
      <c r="CR128" s="383">
        <f t="shared" si="237"/>
        <v>0</v>
      </c>
      <c r="CS128" s="309">
        <f t="shared" si="237"/>
        <v>0</v>
      </c>
      <c r="CT128" s="284">
        <f t="shared" si="237"/>
        <v>0</v>
      </c>
      <c r="CU128" s="284">
        <f t="shared" si="237"/>
        <v>0</v>
      </c>
      <c r="CV128" s="284">
        <f t="shared" si="237"/>
        <v>0</v>
      </c>
      <c r="CW128" s="284">
        <f t="shared" si="237"/>
        <v>0</v>
      </c>
      <c r="CX128" s="284">
        <f t="shared" si="237"/>
        <v>0</v>
      </c>
      <c r="CY128" s="284">
        <f t="shared" si="237"/>
        <v>0</v>
      </c>
      <c r="CZ128" s="284">
        <f t="shared" si="237"/>
        <v>0</v>
      </c>
      <c r="DA128" s="284">
        <f t="shared" si="237"/>
        <v>0</v>
      </c>
      <c r="DB128" s="284">
        <f t="shared" si="238"/>
        <v>0</v>
      </c>
      <c r="DC128" s="284">
        <f t="shared" si="238"/>
        <v>0</v>
      </c>
      <c r="DD128" s="383">
        <f t="shared" si="238"/>
        <v>0</v>
      </c>
      <c r="DE128" s="309">
        <f t="shared" si="238"/>
        <v>0</v>
      </c>
      <c r="DF128" s="284">
        <f t="shared" si="238"/>
        <v>0</v>
      </c>
      <c r="DG128" s="284">
        <f t="shared" si="238"/>
        <v>0</v>
      </c>
      <c r="DH128" s="284">
        <f t="shared" si="238"/>
        <v>0</v>
      </c>
      <c r="DI128" s="284">
        <f t="shared" si="238"/>
        <v>0</v>
      </c>
      <c r="DJ128" s="284">
        <f t="shared" si="238"/>
        <v>0</v>
      </c>
      <c r="DK128" s="284">
        <f t="shared" si="238"/>
        <v>0</v>
      </c>
      <c r="DL128" s="284">
        <f t="shared" si="239"/>
        <v>0</v>
      </c>
      <c r="DM128" s="284">
        <f t="shared" si="239"/>
        <v>0</v>
      </c>
      <c r="DN128" s="284">
        <f t="shared" si="239"/>
        <v>0</v>
      </c>
      <c r="DO128" s="284">
        <f t="shared" si="239"/>
        <v>0</v>
      </c>
      <c r="DP128" s="383">
        <f t="shared" si="239"/>
        <v>0</v>
      </c>
      <c r="DQ128" s="309">
        <f t="shared" si="239"/>
        <v>0</v>
      </c>
      <c r="DR128" s="284">
        <f t="shared" si="239"/>
        <v>0</v>
      </c>
      <c r="DS128" s="284">
        <f t="shared" si="239"/>
        <v>0</v>
      </c>
      <c r="DT128" s="284">
        <f t="shared" si="239"/>
        <v>0</v>
      </c>
      <c r="DU128" s="284">
        <f t="shared" si="239"/>
        <v>0</v>
      </c>
      <c r="DV128" s="284">
        <f t="shared" si="240"/>
        <v>0</v>
      </c>
      <c r="DW128" s="284">
        <f t="shared" si="240"/>
        <v>0</v>
      </c>
      <c r="DX128" s="284">
        <f t="shared" si="240"/>
        <v>0</v>
      </c>
      <c r="DY128" s="284">
        <f t="shared" si="240"/>
        <v>0</v>
      </c>
      <c r="DZ128" s="284">
        <f t="shared" si="240"/>
        <v>0</v>
      </c>
      <c r="EA128" s="284">
        <f t="shared" si="240"/>
        <v>0</v>
      </c>
      <c r="EB128" s="383">
        <f t="shared" si="240"/>
        <v>0</v>
      </c>
      <c r="EC128" s="309">
        <f t="shared" si="240"/>
        <v>0</v>
      </c>
      <c r="ED128" s="284">
        <f t="shared" si="240"/>
        <v>0</v>
      </c>
      <c r="EE128" s="284">
        <f t="shared" si="240"/>
        <v>0</v>
      </c>
      <c r="EF128" s="284">
        <f t="shared" si="241"/>
        <v>0</v>
      </c>
      <c r="EG128" s="284">
        <f t="shared" si="241"/>
        <v>0</v>
      </c>
      <c r="EH128" s="284">
        <f t="shared" si="241"/>
        <v>0</v>
      </c>
      <c r="EI128" s="284">
        <f t="shared" si="241"/>
        <v>0</v>
      </c>
      <c r="EJ128" s="284">
        <f t="shared" si="241"/>
        <v>0</v>
      </c>
      <c r="EK128" s="284">
        <f t="shared" si="241"/>
        <v>0</v>
      </c>
      <c r="EL128" s="284">
        <f t="shared" si="241"/>
        <v>0</v>
      </c>
      <c r="EM128" s="284">
        <f t="shared" si="241"/>
        <v>0</v>
      </c>
      <c r="EN128" s="383">
        <f t="shared" si="241"/>
        <v>0</v>
      </c>
      <c r="EO128" s="309">
        <f t="shared" si="241"/>
        <v>0</v>
      </c>
      <c r="EP128" s="284">
        <f t="shared" si="242"/>
        <v>0</v>
      </c>
      <c r="EQ128" s="284">
        <f t="shared" si="242"/>
        <v>0</v>
      </c>
      <c r="ER128" s="284">
        <f t="shared" si="242"/>
        <v>0</v>
      </c>
      <c r="ES128" s="284">
        <f t="shared" si="242"/>
        <v>0</v>
      </c>
      <c r="ET128" s="284">
        <f t="shared" si="242"/>
        <v>0</v>
      </c>
      <c r="EU128" s="284">
        <f t="shared" si="242"/>
        <v>0</v>
      </c>
      <c r="EV128" s="284">
        <f t="shared" si="242"/>
        <v>0</v>
      </c>
      <c r="EW128" s="284">
        <f t="shared" si="242"/>
        <v>0</v>
      </c>
      <c r="EX128" s="284">
        <f t="shared" si="242"/>
        <v>0</v>
      </c>
      <c r="EY128" s="284">
        <f t="shared" si="242"/>
        <v>0</v>
      </c>
      <c r="EZ128" s="383">
        <f t="shared" si="242"/>
        <v>0</v>
      </c>
    </row>
    <row r="129" spans="3:156" s="246" customFormat="1" ht="17.5" outlineLevel="1">
      <c r="C129" s="224"/>
      <c r="D129" s="256"/>
      <c r="E129" s="289">
        <f t="shared" ca="1" si="210"/>
        <v>3</v>
      </c>
      <c r="F129" s="844" t="s">
        <v>522</v>
      </c>
      <c r="G129" s="977">
        <f>H129*J129</f>
        <v>199725</v>
      </c>
      <c r="H129" s="996">
        <v>199725</v>
      </c>
      <c r="I129" s="286" t="s">
        <v>413</v>
      </c>
      <c r="J129" s="306">
        <f t="shared" si="212"/>
        <v>1</v>
      </c>
      <c r="K129" s="949">
        <f t="shared" si="213"/>
        <v>160.87942345159885</v>
      </c>
      <c r="L129" s="956">
        <f t="shared" si="170"/>
        <v>0.26355098749971961</v>
      </c>
      <c r="M129" s="956">
        <f t="shared" si="171"/>
        <v>0.46586893390714113</v>
      </c>
      <c r="N129" s="285">
        <f>EOMONTH($M$7,O129-2)+1</f>
        <v>46784</v>
      </c>
      <c r="O129" s="307">
        <f t="shared" si="215"/>
        <v>2</v>
      </c>
      <c r="P129" s="307">
        <v>1</v>
      </c>
      <c r="Q129" s="306">
        <f t="shared" si="216"/>
        <v>2</v>
      </c>
      <c r="R129" s="286" t="s">
        <v>511</v>
      </c>
      <c r="S129" s="845"/>
      <c r="T129" s="256"/>
      <c r="U129" s="380">
        <f>+P129</f>
        <v>1</v>
      </c>
      <c r="V129" s="302" t="str">
        <f>+R129</f>
        <v>Curve-Mid</v>
      </c>
      <c r="W129" s="302">
        <f>INT(U129*AB129)+O129-1</f>
        <v>1</v>
      </c>
      <c r="X129" s="302">
        <f>(U129-INT(U129*(1-AB129)))+O129-1</f>
        <v>2</v>
      </c>
      <c r="Y129" s="381">
        <f>(AB129-(W129-O129+1)/U129)*(AF129+AE129*(2*(W129-O129+1)/U129+(AB129-(W129-O129+1)/U129)))+((X129-O129+1)/U129-AB129)*(AH129+AG129*(2*AB129+((X129-O129+1)/U129-AB129)))</f>
        <v>1</v>
      </c>
      <c r="Z129" s="302">
        <f t="shared" si="222"/>
        <v>2</v>
      </c>
      <c r="AA129" s="302">
        <f t="shared" si="223"/>
        <v>2.5</v>
      </c>
      <c r="AB129" s="302">
        <f t="shared" si="224"/>
        <v>0.5</v>
      </c>
      <c r="AC129" s="302">
        <f t="shared" si="225"/>
        <v>1.5</v>
      </c>
      <c r="AD129" s="302">
        <f t="shared" si="226"/>
        <v>1</v>
      </c>
      <c r="AE129" s="302">
        <f t="shared" si="227"/>
        <v>0.8571428571428571</v>
      </c>
      <c r="AF129" s="302">
        <f t="shared" si="228"/>
        <v>0.5714285714285714</v>
      </c>
      <c r="AG129" s="302">
        <f t="shared" si="229"/>
        <v>-0.8571428571428571</v>
      </c>
      <c r="AH129" s="382">
        <f t="shared" si="230"/>
        <v>2.2857142857142856</v>
      </c>
      <c r="AI129" s="260"/>
      <c r="AJ129" s="284">
        <f t="shared" si="231"/>
        <v>0</v>
      </c>
      <c r="AK129" s="309">
        <f t="shared" si="231"/>
        <v>0</v>
      </c>
      <c r="AL129" s="284">
        <f t="shared" si="231"/>
        <v>199725</v>
      </c>
      <c r="AM129" s="284">
        <f t="shared" si="231"/>
        <v>0</v>
      </c>
      <c r="AN129" s="284">
        <f t="shared" si="231"/>
        <v>0</v>
      </c>
      <c r="AO129" s="284">
        <f t="shared" si="231"/>
        <v>0</v>
      </c>
      <c r="AP129" s="284">
        <f t="shared" si="231"/>
        <v>0</v>
      </c>
      <c r="AQ129" s="284">
        <f t="shared" si="231"/>
        <v>0</v>
      </c>
      <c r="AR129" s="284">
        <f t="shared" si="231"/>
        <v>0</v>
      </c>
      <c r="AS129" s="284">
        <f t="shared" si="231"/>
        <v>0</v>
      </c>
      <c r="AT129" s="284">
        <f t="shared" si="232"/>
        <v>0</v>
      </c>
      <c r="AU129" s="284">
        <f t="shared" si="232"/>
        <v>0</v>
      </c>
      <c r="AV129" s="383">
        <f t="shared" si="232"/>
        <v>0</v>
      </c>
      <c r="AW129" s="309">
        <f t="shared" si="232"/>
        <v>0</v>
      </c>
      <c r="AX129" s="284">
        <f t="shared" si="232"/>
        <v>0</v>
      </c>
      <c r="AY129" s="284">
        <f t="shared" si="232"/>
        <v>0</v>
      </c>
      <c r="AZ129" s="284">
        <f t="shared" si="232"/>
        <v>0</v>
      </c>
      <c r="BA129" s="284">
        <f t="shared" si="232"/>
        <v>0</v>
      </c>
      <c r="BB129" s="284">
        <f t="shared" si="232"/>
        <v>0</v>
      </c>
      <c r="BC129" s="284">
        <f t="shared" si="232"/>
        <v>0</v>
      </c>
      <c r="BD129" s="284">
        <f t="shared" si="233"/>
        <v>0</v>
      </c>
      <c r="BE129" s="284">
        <f t="shared" si="233"/>
        <v>0</v>
      </c>
      <c r="BF129" s="284">
        <f t="shared" si="233"/>
        <v>0</v>
      </c>
      <c r="BG129" s="284">
        <f t="shared" si="233"/>
        <v>0</v>
      </c>
      <c r="BH129" s="383">
        <f t="shared" si="233"/>
        <v>0</v>
      </c>
      <c r="BI129" s="309">
        <f t="shared" si="233"/>
        <v>0</v>
      </c>
      <c r="BJ129" s="284">
        <f t="shared" si="233"/>
        <v>0</v>
      </c>
      <c r="BK129" s="284">
        <f t="shared" si="233"/>
        <v>0</v>
      </c>
      <c r="BL129" s="284">
        <f t="shared" si="233"/>
        <v>0</v>
      </c>
      <c r="BM129" s="284">
        <f t="shared" si="233"/>
        <v>0</v>
      </c>
      <c r="BN129" s="284">
        <f t="shared" si="234"/>
        <v>0</v>
      </c>
      <c r="BO129" s="284">
        <f t="shared" si="234"/>
        <v>0</v>
      </c>
      <c r="BP129" s="284">
        <f t="shared" si="234"/>
        <v>0</v>
      </c>
      <c r="BQ129" s="284">
        <f t="shared" si="234"/>
        <v>0</v>
      </c>
      <c r="BR129" s="284">
        <f t="shared" si="234"/>
        <v>0</v>
      </c>
      <c r="BS129" s="284">
        <f t="shared" si="234"/>
        <v>0</v>
      </c>
      <c r="BT129" s="383">
        <f t="shared" si="234"/>
        <v>0</v>
      </c>
      <c r="BU129" s="309">
        <f t="shared" si="234"/>
        <v>0</v>
      </c>
      <c r="BV129" s="284">
        <f t="shared" si="234"/>
        <v>0</v>
      </c>
      <c r="BW129" s="284">
        <f t="shared" si="234"/>
        <v>0</v>
      </c>
      <c r="BX129" s="284">
        <f t="shared" si="235"/>
        <v>0</v>
      </c>
      <c r="BY129" s="284">
        <f t="shared" si="235"/>
        <v>0</v>
      </c>
      <c r="BZ129" s="284">
        <f t="shared" si="235"/>
        <v>0</v>
      </c>
      <c r="CA129" s="284">
        <f t="shared" si="235"/>
        <v>0</v>
      </c>
      <c r="CB129" s="284">
        <f t="shared" si="235"/>
        <v>0</v>
      </c>
      <c r="CC129" s="284">
        <f t="shared" si="235"/>
        <v>0</v>
      </c>
      <c r="CD129" s="284">
        <f t="shared" si="235"/>
        <v>0</v>
      </c>
      <c r="CE129" s="284">
        <f t="shared" si="235"/>
        <v>0</v>
      </c>
      <c r="CF129" s="383">
        <f t="shared" si="235"/>
        <v>0</v>
      </c>
      <c r="CG129" s="309">
        <f t="shared" si="235"/>
        <v>0</v>
      </c>
      <c r="CH129" s="284">
        <f t="shared" si="236"/>
        <v>0</v>
      </c>
      <c r="CI129" s="284">
        <f t="shared" si="236"/>
        <v>0</v>
      </c>
      <c r="CJ129" s="284">
        <f t="shared" si="236"/>
        <v>0</v>
      </c>
      <c r="CK129" s="284">
        <f t="shared" si="236"/>
        <v>0</v>
      </c>
      <c r="CL129" s="284">
        <f t="shared" si="236"/>
        <v>0</v>
      </c>
      <c r="CM129" s="284">
        <f t="shared" si="236"/>
        <v>0</v>
      </c>
      <c r="CN129" s="284">
        <f t="shared" si="236"/>
        <v>0</v>
      </c>
      <c r="CO129" s="284">
        <f t="shared" si="236"/>
        <v>0</v>
      </c>
      <c r="CP129" s="284">
        <f t="shared" si="236"/>
        <v>0</v>
      </c>
      <c r="CQ129" s="284">
        <f t="shared" si="236"/>
        <v>0</v>
      </c>
      <c r="CR129" s="383">
        <f t="shared" si="237"/>
        <v>0</v>
      </c>
      <c r="CS129" s="309">
        <f t="shared" si="237"/>
        <v>0</v>
      </c>
      <c r="CT129" s="284">
        <f t="shared" si="237"/>
        <v>0</v>
      </c>
      <c r="CU129" s="284">
        <f t="shared" si="237"/>
        <v>0</v>
      </c>
      <c r="CV129" s="284">
        <f t="shared" si="237"/>
        <v>0</v>
      </c>
      <c r="CW129" s="284">
        <f t="shared" si="237"/>
        <v>0</v>
      </c>
      <c r="CX129" s="284">
        <f t="shared" si="237"/>
        <v>0</v>
      </c>
      <c r="CY129" s="284">
        <f t="shared" si="237"/>
        <v>0</v>
      </c>
      <c r="CZ129" s="284">
        <f t="shared" si="237"/>
        <v>0</v>
      </c>
      <c r="DA129" s="284">
        <f t="shared" si="237"/>
        <v>0</v>
      </c>
      <c r="DB129" s="284">
        <f t="shared" si="238"/>
        <v>0</v>
      </c>
      <c r="DC129" s="284">
        <f t="shared" si="238"/>
        <v>0</v>
      </c>
      <c r="DD129" s="383">
        <f t="shared" si="238"/>
        <v>0</v>
      </c>
      <c r="DE129" s="309">
        <f t="shared" si="238"/>
        <v>0</v>
      </c>
      <c r="DF129" s="284">
        <f t="shared" si="238"/>
        <v>0</v>
      </c>
      <c r="DG129" s="284">
        <f t="shared" si="238"/>
        <v>0</v>
      </c>
      <c r="DH129" s="284">
        <f t="shared" si="238"/>
        <v>0</v>
      </c>
      <c r="DI129" s="284">
        <f t="shared" si="238"/>
        <v>0</v>
      </c>
      <c r="DJ129" s="284">
        <f t="shared" si="238"/>
        <v>0</v>
      </c>
      <c r="DK129" s="284">
        <f t="shared" si="238"/>
        <v>0</v>
      </c>
      <c r="DL129" s="284">
        <f t="shared" si="239"/>
        <v>0</v>
      </c>
      <c r="DM129" s="284">
        <f t="shared" si="239"/>
        <v>0</v>
      </c>
      <c r="DN129" s="284">
        <f t="shared" si="239"/>
        <v>0</v>
      </c>
      <c r="DO129" s="284">
        <f t="shared" si="239"/>
        <v>0</v>
      </c>
      <c r="DP129" s="383">
        <f t="shared" si="239"/>
        <v>0</v>
      </c>
      <c r="DQ129" s="309">
        <f t="shared" si="239"/>
        <v>0</v>
      </c>
      <c r="DR129" s="284">
        <f t="shared" si="239"/>
        <v>0</v>
      </c>
      <c r="DS129" s="284">
        <f t="shared" si="239"/>
        <v>0</v>
      </c>
      <c r="DT129" s="284">
        <f t="shared" si="239"/>
        <v>0</v>
      </c>
      <c r="DU129" s="284">
        <f t="shared" si="239"/>
        <v>0</v>
      </c>
      <c r="DV129" s="284">
        <f t="shared" si="240"/>
        <v>0</v>
      </c>
      <c r="DW129" s="284">
        <f t="shared" si="240"/>
        <v>0</v>
      </c>
      <c r="DX129" s="284">
        <f t="shared" si="240"/>
        <v>0</v>
      </c>
      <c r="DY129" s="284">
        <f t="shared" si="240"/>
        <v>0</v>
      </c>
      <c r="DZ129" s="284">
        <f t="shared" si="240"/>
        <v>0</v>
      </c>
      <c r="EA129" s="284">
        <f t="shared" si="240"/>
        <v>0</v>
      </c>
      <c r="EB129" s="383">
        <f t="shared" si="240"/>
        <v>0</v>
      </c>
      <c r="EC129" s="309">
        <f t="shared" si="240"/>
        <v>0</v>
      </c>
      <c r="ED129" s="284">
        <f t="shared" si="240"/>
        <v>0</v>
      </c>
      <c r="EE129" s="284">
        <f t="shared" si="240"/>
        <v>0</v>
      </c>
      <c r="EF129" s="284">
        <f t="shared" si="241"/>
        <v>0</v>
      </c>
      <c r="EG129" s="284">
        <f t="shared" si="241"/>
        <v>0</v>
      </c>
      <c r="EH129" s="284">
        <f t="shared" si="241"/>
        <v>0</v>
      </c>
      <c r="EI129" s="284">
        <f t="shared" si="241"/>
        <v>0</v>
      </c>
      <c r="EJ129" s="284">
        <f t="shared" si="241"/>
        <v>0</v>
      </c>
      <c r="EK129" s="284">
        <f t="shared" si="241"/>
        <v>0</v>
      </c>
      <c r="EL129" s="284">
        <f t="shared" si="241"/>
        <v>0</v>
      </c>
      <c r="EM129" s="284">
        <f t="shared" si="241"/>
        <v>0</v>
      </c>
      <c r="EN129" s="383">
        <f t="shared" si="241"/>
        <v>0</v>
      </c>
      <c r="EO129" s="309">
        <f t="shared" si="241"/>
        <v>0</v>
      </c>
      <c r="EP129" s="284">
        <f t="shared" si="242"/>
        <v>0</v>
      </c>
      <c r="EQ129" s="284">
        <f t="shared" si="242"/>
        <v>0</v>
      </c>
      <c r="ER129" s="284">
        <f t="shared" si="242"/>
        <v>0</v>
      </c>
      <c r="ES129" s="284">
        <f t="shared" si="242"/>
        <v>0</v>
      </c>
      <c r="ET129" s="284">
        <f t="shared" si="242"/>
        <v>0</v>
      </c>
      <c r="EU129" s="284">
        <f t="shared" si="242"/>
        <v>0</v>
      </c>
      <c r="EV129" s="284">
        <f t="shared" si="242"/>
        <v>0</v>
      </c>
      <c r="EW129" s="284">
        <f t="shared" si="242"/>
        <v>0</v>
      </c>
      <c r="EX129" s="284">
        <f t="shared" si="242"/>
        <v>0</v>
      </c>
      <c r="EY129" s="284">
        <f t="shared" si="242"/>
        <v>0</v>
      </c>
      <c r="EZ129" s="383">
        <f t="shared" si="242"/>
        <v>0</v>
      </c>
    </row>
    <row r="130" spans="3:156" s="246" customFormat="1" ht="17.5" outlineLevel="1">
      <c r="C130" s="224"/>
      <c r="D130" s="256"/>
      <c r="E130" s="289">
        <f t="shared" ca="1" si="210"/>
        <v>4</v>
      </c>
      <c r="F130" s="844" t="s">
        <v>839</v>
      </c>
      <c r="G130" s="977">
        <f t="shared" si="211"/>
        <v>102635</v>
      </c>
      <c r="H130" s="996">
        <v>102635</v>
      </c>
      <c r="I130" s="286" t="s">
        <v>413</v>
      </c>
      <c r="J130" s="306">
        <f t="shared" si="212"/>
        <v>1</v>
      </c>
      <c r="K130" s="949">
        <f t="shared" si="213"/>
        <v>82.672973468293137</v>
      </c>
      <c r="L130" s="956">
        <f t="shared" si="170"/>
        <v>0.13543399975983839</v>
      </c>
      <c r="M130" s="956">
        <f t="shared" si="171"/>
        <v>0.23940146717516297</v>
      </c>
      <c r="N130" s="285">
        <f t="shared" si="214"/>
        <v>46784</v>
      </c>
      <c r="O130" s="307">
        <f t="shared" si="215"/>
        <v>2</v>
      </c>
      <c r="P130" s="307">
        <v>1</v>
      </c>
      <c r="Q130" s="306">
        <f t="shared" si="216"/>
        <v>2</v>
      </c>
      <c r="R130" s="286" t="s">
        <v>511</v>
      </c>
      <c r="S130" s="845"/>
      <c r="T130" s="256"/>
      <c r="U130" s="380">
        <f t="shared" si="217"/>
        <v>1</v>
      </c>
      <c r="V130" s="302" t="str">
        <f t="shared" si="218"/>
        <v>Curve-Mid</v>
      </c>
      <c r="W130" s="302">
        <f t="shared" si="219"/>
        <v>1</v>
      </c>
      <c r="X130" s="302">
        <f t="shared" si="220"/>
        <v>2</v>
      </c>
      <c r="Y130" s="381">
        <f t="shared" si="221"/>
        <v>1</v>
      </c>
      <c r="Z130" s="302">
        <f t="shared" si="222"/>
        <v>2</v>
      </c>
      <c r="AA130" s="302">
        <f t="shared" si="223"/>
        <v>2.5</v>
      </c>
      <c r="AB130" s="302">
        <f t="shared" si="224"/>
        <v>0.5</v>
      </c>
      <c r="AC130" s="302">
        <f t="shared" si="225"/>
        <v>1.5</v>
      </c>
      <c r="AD130" s="302">
        <f t="shared" si="226"/>
        <v>1</v>
      </c>
      <c r="AE130" s="302">
        <f t="shared" si="227"/>
        <v>0.8571428571428571</v>
      </c>
      <c r="AF130" s="302">
        <f t="shared" si="228"/>
        <v>0.5714285714285714</v>
      </c>
      <c r="AG130" s="302">
        <f t="shared" si="229"/>
        <v>-0.8571428571428571</v>
      </c>
      <c r="AH130" s="382">
        <f t="shared" si="230"/>
        <v>2.2857142857142856</v>
      </c>
      <c r="AI130" s="260"/>
      <c r="AJ130" s="284">
        <f t="shared" si="231"/>
        <v>0</v>
      </c>
      <c r="AK130" s="309">
        <f t="shared" si="231"/>
        <v>0</v>
      </c>
      <c r="AL130" s="284">
        <f t="shared" si="231"/>
        <v>102635</v>
      </c>
      <c r="AM130" s="284">
        <f t="shared" si="231"/>
        <v>0</v>
      </c>
      <c r="AN130" s="284">
        <f t="shared" si="231"/>
        <v>0</v>
      </c>
      <c r="AO130" s="284">
        <f t="shared" si="231"/>
        <v>0</v>
      </c>
      <c r="AP130" s="284">
        <f t="shared" si="231"/>
        <v>0</v>
      </c>
      <c r="AQ130" s="284">
        <f t="shared" si="231"/>
        <v>0</v>
      </c>
      <c r="AR130" s="284">
        <f t="shared" si="231"/>
        <v>0</v>
      </c>
      <c r="AS130" s="284">
        <f t="shared" si="231"/>
        <v>0</v>
      </c>
      <c r="AT130" s="284">
        <f t="shared" si="232"/>
        <v>0</v>
      </c>
      <c r="AU130" s="284">
        <f t="shared" si="232"/>
        <v>0</v>
      </c>
      <c r="AV130" s="383">
        <f t="shared" si="232"/>
        <v>0</v>
      </c>
      <c r="AW130" s="309">
        <f t="shared" si="232"/>
        <v>0</v>
      </c>
      <c r="AX130" s="284">
        <f t="shared" si="232"/>
        <v>0</v>
      </c>
      <c r="AY130" s="284">
        <f t="shared" si="232"/>
        <v>0</v>
      </c>
      <c r="AZ130" s="284">
        <f t="shared" si="232"/>
        <v>0</v>
      </c>
      <c r="BA130" s="284">
        <f t="shared" si="232"/>
        <v>0</v>
      </c>
      <c r="BB130" s="284">
        <f t="shared" si="232"/>
        <v>0</v>
      </c>
      <c r="BC130" s="284">
        <f t="shared" si="232"/>
        <v>0</v>
      </c>
      <c r="BD130" s="284">
        <f t="shared" si="233"/>
        <v>0</v>
      </c>
      <c r="BE130" s="284">
        <f t="shared" si="233"/>
        <v>0</v>
      </c>
      <c r="BF130" s="284">
        <f t="shared" si="233"/>
        <v>0</v>
      </c>
      <c r="BG130" s="284">
        <f t="shared" si="233"/>
        <v>0</v>
      </c>
      <c r="BH130" s="383">
        <f t="shared" si="233"/>
        <v>0</v>
      </c>
      <c r="BI130" s="309">
        <f t="shared" si="233"/>
        <v>0</v>
      </c>
      <c r="BJ130" s="284">
        <f t="shared" si="233"/>
        <v>0</v>
      </c>
      <c r="BK130" s="284">
        <f t="shared" si="233"/>
        <v>0</v>
      </c>
      <c r="BL130" s="284">
        <f t="shared" si="233"/>
        <v>0</v>
      </c>
      <c r="BM130" s="284">
        <f t="shared" si="233"/>
        <v>0</v>
      </c>
      <c r="BN130" s="284">
        <f t="shared" si="234"/>
        <v>0</v>
      </c>
      <c r="BO130" s="284">
        <f t="shared" si="234"/>
        <v>0</v>
      </c>
      <c r="BP130" s="284">
        <f t="shared" si="234"/>
        <v>0</v>
      </c>
      <c r="BQ130" s="284">
        <f t="shared" si="234"/>
        <v>0</v>
      </c>
      <c r="BR130" s="284">
        <f t="shared" si="234"/>
        <v>0</v>
      </c>
      <c r="BS130" s="284">
        <f t="shared" si="234"/>
        <v>0</v>
      </c>
      <c r="BT130" s="383">
        <f t="shared" si="234"/>
        <v>0</v>
      </c>
      <c r="BU130" s="309">
        <f t="shared" si="234"/>
        <v>0</v>
      </c>
      <c r="BV130" s="284">
        <f t="shared" si="234"/>
        <v>0</v>
      </c>
      <c r="BW130" s="284">
        <f t="shared" si="234"/>
        <v>0</v>
      </c>
      <c r="BX130" s="284">
        <f t="shared" si="235"/>
        <v>0</v>
      </c>
      <c r="BY130" s="284">
        <f t="shared" si="235"/>
        <v>0</v>
      </c>
      <c r="BZ130" s="284">
        <f t="shared" si="235"/>
        <v>0</v>
      </c>
      <c r="CA130" s="284">
        <f t="shared" si="235"/>
        <v>0</v>
      </c>
      <c r="CB130" s="284">
        <f t="shared" si="235"/>
        <v>0</v>
      </c>
      <c r="CC130" s="284">
        <f t="shared" si="235"/>
        <v>0</v>
      </c>
      <c r="CD130" s="284">
        <f t="shared" si="235"/>
        <v>0</v>
      </c>
      <c r="CE130" s="284">
        <f t="shared" si="235"/>
        <v>0</v>
      </c>
      <c r="CF130" s="383">
        <f t="shared" si="235"/>
        <v>0</v>
      </c>
      <c r="CG130" s="309">
        <f t="shared" si="235"/>
        <v>0</v>
      </c>
      <c r="CH130" s="284">
        <f t="shared" si="236"/>
        <v>0</v>
      </c>
      <c r="CI130" s="284">
        <f t="shared" si="236"/>
        <v>0</v>
      </c>
      <c r="CJ130" s="284">
        <f t="shared" si="236"/>
        <v>0</v>
      </c>
      <c r="CK130" s="284">
        <f t="shared" si="236"/>
        <v>0</v>
      </c>
      <c r="CL130" s="284">
        <f t="shared" si="236"/>
        <v>0</v>
      </c>
      <c r="CM130" s="284">
        <f t="shared" si="236"/>
        <v>0</v>
      </c>
      <c r="CN130" s="284">
        <f t="shared" si="236"/>
        <v>0</v>
      </c>
      <c r="CO130" s="284">
        <f t="shared" si="236"/>
        <v>0</v>
      </c>
      <c r="CP130" s="284">
        <f t="shared" si="236"/>
        <v>0</v>
      </c>
      <c r="CQ130" s="284">
        <f t="shared" si="236"/>
        <v>0</v>
      </c>
      <c r="CR130" s="383">
        <f t="shared" si="237"/>
        <v>0</v>
      </c>
      <c r="CS130" s="309">
        <f t="shared" si="237"/>
        <v>0</v>
      </c>
      <c r="CT130" s="284">
        <f t="shared" si="237"/>
        <v>0</v>
      </c>
      <c r="CU130" s="284">
        <f t="shared" si="237"/>
        <v>0</v>
      </c>
      <c r="CV130" s="284">
        <f t="shared" si="237"/>
        <v>0</v>
      </c>
      <c r="CW130" s="284">
        <f t="shared" si="237"/>
        <v>0</v>
      </c>
      <c r="CX130" s="284">
        <f t="shared" si="237"/>
        <v>0</v>
      </c>
      <c r="CY130" s="284">
        <f t="shared" si="237"/>
        <v>0</v>
      </c>
      <c r="CZ130" s="284">
        <f t="shared" si="237"/>
        <v>0</v>
      </c>
      <c r="DA130" s="284">
        <f t="shared" si="237"/>
        <v>0</v>
      </c>
      <c r="DB130" s="284">
        <f t="shared" si="238"/>
        <v>0</v>
      </c>
      <c r="DC130" s="284">
        <f t="shared" si="238"/>
        <v>0</v>
      </c>
      <c r="DD130" s="383">
        <f t="shared" si="238"/>
        <v>0</v>
      </c>
      <c r="DE130" s="309">
        <f t="shared" si="238"/>
        <v>0</v>
      </c>
      <c r="DF130" s="284">
        <f t="shared" si="238"/>
        <v>0</v>
      </c>
      <c r="DG130" s="284">
        <f t="shared" si="238"/>
        <v>0</v>
      </c>
      <c r="DH130" s="284">
        <f t="shared" si="238"/>
        <v>0</v>
      </c>
      <c r="DI130" s="284">
        <f t="shared" si="238"/>
        <v>0</v>
      </c>
      <c r="DJ130" s="284">
        <f t="shared" si="238"/>
        <v>0</v>
      </c>
      <c r="DK130" s="284">
        <f t="shared" si="238"/>
        <v>0</v>
      </c>
      <c r="DL130" s="284">
        <f t="shared" si="239"/>
        <v>0</v>
      </c>
      <c r="DM130" s="284">
        <f t="shared" si="239"/>
        <v>0</v>
      </c>
      <c r="DN130" s="284">
        <f t="shared" si="239"/>
        <v>0</v>
      </c>
      <c r="DO130" s="284">
        <f t="shared" si="239"/>
        <v>0</v>
      </c>
      <c r="DP130" s="383">
        <f t="shared" si="239"/>
        <v>0</v>
      </c>
      <c r="DQ130" s="309">
        <f t="shared" si="239"/>
        <v>0</v>
      </c>
      <c r="DR130" s="284">
        <f t="shared" si="239"/>
        <v>0</v>
      </c>
      <c r="DS130" s="284">
        <f t="shared" si="239"/>
        <v>0</v>
      </c>
      <c r="DT130" s="284">
        <f t="shared" si="239"/>
        <v>0</v>
      </c>
      <c r="DU130" s="284">
        <f t="shared" si="239"/>
        <v>0</v>
      </c>
      <c r="DV130" s="284">
        <f t="shared" si="240"/>
        <v>0</v>
      </c>
      <c r="DW130" s="284">
        <f t="shared" si="240"/>
        <v>0</v>
      </c>
      <c r="DX130" s="284">
        <f t="shared" si="240"/>
        <v>0</v>
      </c>
      <c r="DY130" s="284">
        <f t="shared" si="240"/>
        <v>0</v>
      </c>
      <c r="DZ130" s="284">
        <f t="shared" si="240"/>
        <v>0</v>
      </c>
      <c r="EA130" s="284">
        <f t="shared" si="240"/>
        <v>0</v>
      </c>
      <c r="EB130" s="383">
        <f t="shared" si="240"/>
        <v>0</v>
      </c>
      <c r="EC130" s="309">
        <f t="shared" si="240"/>
        <v>0</v>
      </c>
      <c r="ED130" s="284">
        <f t="shared" si="240"/>
        <v>0</v>
      </c>
      <c r="EE130" s="284">
        <f t="shared" si="240"/>
        <v>0</v>
      </c>
      <c r="EF130" s="284">
        <f t="shared" si="241"/>
        <v>0</v>
      </c>
      <c r="EG130" s="284">
        <f t="shared" si="241"/>
        <v>0</v>
      </c>
      <c r="EH130" s="284">
        <f t="shared" si="241"/>
        <v>0</v>
      </c>
      <c r="EI130" s="284">
        <f t="shared" si="241"/>
        <v>0</v>
      </c>
      <c r="EJ130" s="284">
        <f t="shared" si="241"/>
        <v>0</v>
      </c>
      <c r="EK130" s="284">
        <f t="shared" si="241"/>
        <v>0</v>
      </c>
      <c r="EL130" s="284">
        <f t="shared" si="241"/>
        <v>0</v>
      </c>
      <c r="EM130" s="284">
        <f t="shared" si="241"/>
        <v>0</v>
      </c>
      <c r="EN130" s="383">
        <f t="shared" si="241"/>
        <v>0</v>
      </c>
      <c r="EO130" s="309">
        <f t="shared" si="241"/>
        <v>0</v>
      </c>
      <c r="EP130" s="284">
        <f t="shared" si="242"/>
        <v>0</v>
      </c>
      <c r="EQ130" s="284">
        <f t="shared" si="242"/>
        <v>0</v>
      </c>
      <c r="ER130" s="284">
        <f t="shared" si="242"/>
        <v>0</v>
      </c>
      <c r="ES130" s="284">
        <f t="shared" si="242"/>
        <v>0</v>
      </c>
      <c r="ET130" s="284">
        <f t="shared" si="242"/>
        <v>0</v>
      </c>
      <c r="EU130" s="284">
        <f t="shared" si="242"/>
        <v>0</v>
      </c>
      <c r="EV130" s="284">
        <f t="shared" si="242"/>
        <v>0</v>
      </c>
      <c r="EW130" s="284">
        <f t="shared" si="242"/>
        <v>0</v>
      </c>
      <c r="EX130" s="284">
        <f t="shared" si="242"/>
        <v>0</v>
      </c>
      <c r="EY130" s="284">
        <f t="shared" si="242"/>
        <v>0</v>
      </c>
      <c r="EZ130" s="383">
        <f t="shared" si="242"/>
        <v>0</v>
      </c>
    </row>
    <row r="131" spans="3:156" s="246" customFormat="1" ht="17.5" outlineLevel="1">
      <c r="C131" s="224"/>
      <c r="D131" s="256"/>
      <c r="E131" s="289">
        <f t="shared" ca="1" si="210"/>
        <v>5</v>
      </c>
      <c r="F131" s="844" t="s">
        <v>523</v>
      </c>
      <c r="G131" s="977">
        <f t="shared" si="211"/>
        <v>475942</v>
      </c>
      <c r="H131" s="996">
        <v>475942</v>
      </c>
      <c r="I131" s="286" t="s">
        <v>413</v>
      </c>
      <c r="J131" s="306">
        <f t="shared" si="212"/>
        <v>1</v>
      </c>
      <c r="K131" s="949">
        <f t="shared" si="213"/>
        <v>383.37351136012444</v>
      </c>
      <c r="L131" s="956">
        <f t="shared" si="170"/>
        <v>0.62803847336383301</v>
      </c>
      <c r="M131" s="956">
        <f t="shared" si="171"/>
        <v>1.1101594299243087</v>
      </c>
      <c r="N131" s="285">
        <f t="shared" si="214"/>
        <v>46784</v>
      </c>
      <c r="O131" s="307">
        <f t="shared" si="215"/>
        <v>2</v>
      </c>
      <c r="P131" s="307">
        <v>1</v>
      </c>
      <c r="Q131" s="306">
        <f t="shared" si="216"/>
        <v>2</v>
      </c>
      <c r="R131" s="286" t="s">
        <v>511</v>
      </c>
      <c r="S131" s="845"/>
      <c r="T131" s="256"/>
      <c r="U131" s="380">
        <f t="shared" si="217"/>
        <v>1</v>
      </c>
      <c r="V131" s="302" t="str">
        <f t="shared" si="218"/>
        <v>Curve-Mid</v>
      </c>
      <c r="W131" s="302">
        <f t="shared" si="219"/>
        <v>1</v>
      </c>
      <c r="X131" s="302">
        <f t="shared" si="220"/>
        <v>2</v>
      </c>
      <c r="Y131" s="381">
        <f t="shared" si="221"/>
        <v>1</v>
      </c>
      <c r="Z131" s="302">
        <f t="shared" si="222"/>
        <v>2</v>
      </c>
      <c r="AA131" s="302">
        <f t="shared" si="223"/>
        <v>2.5</v>
      </c>
      <c r="AB131" s="302">
        <f t="shared" si="224"/>
        <v>0.5</v>
      </c>
      <c r="AC131" s="302">
        <f t="shared" si="225"/>
        <v>1.5</v>
      </c>
      <c r="AD131" s="302">
        <f t="shared" si="226"/>
        <v>1</v>
      </c>
      <c r="AE131" s="302">
        <f t="shared" si="227"/>
        <v>0.8571428571428571</v>
      </c>
      <c r="AF131" s="302">
        <f t="shared" si="228"/>
        <v>0.5714285714285714</v>
      </c>
      <c r="AG131" s="302">
        <f t="shared" si="229"/>
        <v>-0.8571428571428571</v>
      </c>
      <c r="AH131" s="382">
        <f t="shared" si="230"/>
        <v>2.2857142857142856</v>
      </c>
      <c r="AI131" s="260"/>
      <c r="AJ131" s="284">
        <f t="shared" si="231"/>
        <v>0</v>
      </c>
      <c r="AK131" s="309">
        <f t="shared" si="231"/>
        <v>0</v>
      </c>
      <c r="AL131" s="284">
        <f t="shared" si="231"/>
        <v>475942</v>
      </c>
      <c r="AM131" s="284">
        <f t="shared" si="231"/>
        <v>0</v>
      </c>
      <c r="AN131" s="284">
        <f t="shared" si="231"/>
        <v>0</v>
      </c>
      <c r="AO131" s="284">
        <f t="shared" si="231"/>
        <v>0</v>
      </c>
      <c r="AP131" s="284">
        <f t="shared" si="231"/>
        <v>0</v>
      </c>
      <c r="AQ131" s="284">
        <f t="shared" si="231"/>
        <v>0</v>
      </c>
      <c r="AR131" s="284">
        <f t="shared" si="231"/>
        <v>0</v>
      </c>
      <c r="AS131" s="284">
        <f t="shared" si="231"/>
        <v>0</v>
      </c>
      <c r="AT131" s="284">
        <f t="shared" si="232"/>
        <v>0</v>
      </c>
      <c r="AU131" s="284">
        <f t="shared" si="232"/>
        <v>0</v>
      </c>
      <c r="AV131" s="383">
        <f t="shared" si="232"/>
        <v>0</v>
      </c>
      <c r="AW131" s="309">
        <f t="shared" si="232"/>
        <v>0</v>
      </c>
      <c r="AX131" s="284">
        <f t="shared" si="232"/>
        <v>0</v>
      </c>
      <c r="AY131" s="284">
        <f t="shared" si="232"/>
        <v>0</v>
      </c>
      <c r="AZ131" s="284">
        <f t="shared" si="232"/>
        <v>0</v>
      </c>
      <c r="BA131" s="284">
        <f t="shared" si="232"/>
        <v>0</v>
      </c>
      <c r="BB131" s="284">
        <f t="shared" si="232"/>
        <v>0</v>
      </c>
      <c r="BC131" s="284">
        <f t="shared" si="232"/>
        <v>0</v>
      </c>
      <c r="BD131" s="284">
        <f t="shared" si="233"/>
        <v>0</v>
      </c>
      <c r="BE131" s="284">
        <f t="shared" si="233"/>
        <v>0</v>
      </c>
      <c r="BF131" s="284">
        <f t="shared" si="233"/>
        <v>0</v>
      </c>
      <c r="BG131" s="284">
        <f t="shared" si="233"/>
        <v>0</v>
      </c>
      <c r="BH131" s="383">
        <f t="shared" si="233"/>
        <v>0</v>
      </c>
      <c r="BI131" s="309">
        <f t="shared" si="233"/>
        <v>0</v>
      </c>
      <c r="BJ131" s="284">
        <f t="shared" si="233"/>
        <v>0</v>
      </c>
      <c r="BK131" s="284">
        <f t="shared" si="233"/>
        <v>0</v>
      </c>
      <c r="BL131" s="284">
        <f t="shared" si="233"/>
        <v>0</v>
      </c>
      <c r="BM131" s="284">
        <f t="shared" si="233"/>
        <v>0</v>
      </c>
      <c r="BN131" s="284">
        <f t="shared" si="234"/>
        <v>0</v>
      </c>
      <c r="BO131" s="284">
        <f t="shared" si="234"/>
        <v>0</v>
      </c>
      <c r="BP131" s="284">
        <f t="shared" si="234"/>
        <v>0</v>
      </c>
      <c r="BQ131" s="284">
        <f t="shared" si="234"/>
        <v>0</v>
      </c>
      <c r="BR131" s="284">
        <f t="shared" si="234"/>
        <v>0</v>
      </c>
      <c r="BS131" s="284">
        <f t="shared" si="234"/>
        <v>0</v>
      </c>
      <c r="BT131" s="383">
        <f t="shared" si="234"/>
        <v>0</v>
      </c>
      <c r="BU131" s="309">
        <f t="shared" si="234"/>
        <v>0</v>
      </c>
      <c r="BV131" s="284">
        <f t="shared" si="234"/>
        <v>0</v>
      </c>
      <c r="BW131" s="284">
        <f t="shared" si="234"/>
        <v>0</v>
      </c>
      <c r="BX131" s="284">
        <f t="shared" si="235"/>
        <v>0</v>
      </c>
      <c r="BY131" s="284">
        <f t="shared" si="235"/>
        <v>0</v>
      </c>
      <c r="BZ131" s="284">
        <f t="shared" si="235"/>
        <v>0</v>
      </c>
      <c r="CA131" s="284">
        <f t="shared" si="235"/>
        <v>0</v>
      </c>
      <c r="CB131" s="284">
        <f t="shared" si="235"/>
        <v>0</v>
      </c>
      <c r="CC131" s="284">
        <f t="shared" si="235"/>
        <v>0</v>
      </c>
      <c r="CD131" s="284">
        <f t="shared" si="235"/>
        <v>0</v>
      </c>
      <c r="CE131" s="284">
        <f t="shared" si="235"/>
        <v>0</v>
      </c>
      <c r="CF131" s="383">
        <f t="shared" si="235"/>
        <v>0</v>
      </c>
      <c r="CG131" s="309">
        <f t="shared" si="235"/>
        <v>0</v>
      </c>
      <c r="CH131" s="284">
        <f t="shared" si="236"/>
        <v>0</v>
      </c>
      <c r="CI131" s="284">
        <f t="shared" si="236"/>
        <v>0</v>
      </c>
      <c r="CJ131" s="284">
        <f t="shared" si="236"/>
        <v>0</v>
      </c>
      <c r="CK131" s="284">
        <f t="shared" si="236"/>
        <v>0</v>
      </c>
      <c r="CL131" s="284">
        <f t="shared" si="236"/>
        <v>0</v>
      </c>
      <c r="CM131" s="284">
        <f t="shared" si="236"/>
        <v>0</v>
      </c>
      <c r="CN131" s="284">
        <f t="shared" si="236"/>
        <v>0</v>
      </c>
      <c r="CO131" s="284">
        <f t="shared" si="236"/>
        <v>0</v>
      </c>
      <c r="CP131" s="284">
        <f t="shared" si="236"/>
        <v>0</v>
      </c>
      <c r="CQ131" s="284">
        <f t="shared" si="236"/>
        <v>0</v>
      </c>
      <c r="CR131" s="383">
        <f t="shared" si="237"/>
        <v>0</v>
      </c>
      <c r="CS131" s="309">
        <f t="shared" si="237"/>
        <v>0</v>
      </c>
      <c r="CT131" s="284">
        <f t="shared" si="237"/>
        <v>0</v>
      </c>
      <c r="CU131" s="284">
        <f t="shared" si="237"/>
        <v>0</v>
      </c>
      <c r="CV131" s="284">
        <f t="shared" si="237"/>
        <v>0</v>
      </c>
      <c r="CW131" s="284">
        <f t="shared" si="237"/>
        <v>0</v>
      </c>
      <c r="CX131" s="284">
        <f t="shared" si="237"/>
        <v>0</v>
      </c>
      <c r="CY131" s="284">
        <f t="shared" si="237"/>
        <v>0</v>
      </c>
      <c r="CZ131" s="284">
        <f t="shared" si="237"/>
        <v>0</v>
      </c>
      <c r="DA131" s="284">
        <f t="shared" si="237"/>
        <v>0</v>
      </c>
      <c r="DB131" s="284">
        <f t="shared" si="238"/>
        <v>0</v>
      </c>
      <c r="DC131" s="284">
        <f t="shared" si="238"/>
        <v>0</v>
      </c>
      <c r="DD131" s="383">
        <f t="shared" si="238"/>
        <v>0</v>
      </c>
      <c r="DE131" s="309">
        <f t="shared" si="238"/>
        <v>0</v>
      </c>
      <c r="DF131" s="284">
        <f t="shared" si="238"/>
        <v>0</v>
      </c>
      <c r="DG131" s="284">
        <f t="shared" si="238"/>
        <v>0</v>
      </c>
      <c r="DH131" s="284">
        <f t="shared" si="238"/>
        <v>0</v>
      </c>
      <c r="DI131" s="284">
        <f t="shared" si="238"/>
        <v>0</v>
      </c>
      <c r="DJ131" s="284">
        <f t="shared" si="238"/>
        <v>0</v>
      </c>
      <c r="DK131" s="284">
        <f t="shared" si="238"/>
        <v>0</v>
      </c>
      <c r="DL131" s="284">
        <f t="shared" si="239"/>
        <v>0</v>
      </c>
      <c r="DM131" s="284">
        <f t="shared" si="239"/>
        <v>0</v>
      </c>
      <c r="DN131" s="284">
        <f t="shared" si="239"/>
        <v>0</v>
      </c>
      <c r="DO131" s="284">
        <f t="shared" si="239"/>
        <v>0</v>
      </c>
      <c r="DP131" s="383">
        <f t="shared" si="239"/>
        <v>0</v>
      </c>
      <c r="DQ131" s="309">
        <f t="shared" si="239"/>
        <v>0</v>
      </c>
      <c r="DR131" s="284">
        <f t="shared" si="239"/>
        <v>0</v>
      </c>
      <c r="DS131" s="284">
        <f t="shared" si="239"/>
        <v>0</v>
      </c>
      <c r="DT131" s="284">
        <f t="shared" si="239"/>
        <v>0</v>
      </c>
      <c r="DU131" s="284">
        <f t="shared" si="239"/>
        <v>0</v>
      </c>
      <c r="DV131" s="284">
        <f t="shared" si="240"/>
        <v>0</v>
      </c>
      <c r="DW131" s="284">
        <f t="shared" si="240"/>
        <v>0</v>
      </c>
      <c r="DX131" s="284">
        <f t="shared" si="240"/>
        <v>0</v>
      </c>
      <c r="DY131" s="284">
        <f t="shared" si="240"/>
        <v>0</v>
      </c>
      <c r="DZ131" s="284">
        <f t="shared" si="240"/>
        <v>0</v>
      </c>
      <c r="EA131" s="284">
        <f t="shared" si="240"/>
        <v>0</v>
      </c>
      <c r="EB131" s="383">
        <f t="shared" si="240"/>
        <v>0</v>
      </c>
      <c r="EC131" s="309">
        <f t="shared" si="240"/>
        <v>0</v>
      </c>
      <c r="ED131" s="284">
        <f t="shared" si="240"/>
        <v>0</v>
      </c>
      <c r="EE131" s="284">
        <f t="shared" si="240"/>
        <v>0</v>
      </c>
      <c r="EF131" s="284">
        <f t="shared" si="241"/>
        <v>0</v>
      </c>
      <c r="EG131" s="284">
        <f t="shared" si="241"/>
        <v>0</v>
      </c>
      <c r="EH131" s="284">
        <f t="shared" si="241"/>
        <v>0</v>
      </c>
      <c r="EI131" s="284">
        <f t="shared" si="241"/>
        <v>0</v>
      </c>
      <c r="EJ131" s="284">
        <f t="shared" si="241"/>
        <v>0</v>
      </c>
      <c r="EK131" s="284">
        <f t="shared" si="241"/>
        <v>0</v>
      </c>
      <c r="EL131" s="284">
        <f t="shared" si="241"/>
        <v>0</v>
      </c>
      <c r="EM131" s="284">
        <f t="shared" si="241"/>
        <v>0</v>
      </c>
      <c r="EN131" s="383">
        <f t="shared" si="241"/>
        <v>0</v>
      </c>
      <c r="EO131" s="309">
        <f t="shared" si="241"/>
        <v>0</v>
      </c>
      <c r="EP131" s="284">
        <f t="shared" si="242"/>
        <v>0</v>
      </c>
      <c r="EQ131" s="284">
        <f t="shared" si="242"/>
        <v>0</v>
      </c>
      <c r="ER131" s="284">
        <f t="shared" si="242"/>
        <v>0</v>
      </c>
      <c r="ES131" s="284">
        <f t="shared" si="242"/>
        <v>0</v>
      </c>
      <c r="ET131" s="284">
        <f t="shared" si="242"/>
        <v>0</v>
      </c>
      <c r="EU131" s="284">
        <f t="shared" si="242"/>
        <v>0</v>
      </c>
      <c r="EV131" s="284">
        <f t="shared" si="242"/>
        <v>0</v>
      </c>
      <c r="EW131" s="284">
        <f t="shared" si="242"/>
        <v>0</v>
      </c>
      <c r="EX131" s="284">
        <f t="shared" si="242"/>
        <v>0</v>
      </c>
      <c r="EY131" s="284">
        <f t="shared" si="242"/>
        <v>0</v>
      </c>
      <c r="EZ131" s="383">
        <f t="shared" si="242"/>
        <v>0</v>
      </c>
    </row>
    <row r="132" spans="3:156" s="246" customFormat="1" ht="17.5" outlineLevel="1">
      <c r="C132" s="224"/>
      <c r="D132" s="256"/>
      <c r="E132" s="289">
        <f t="shared" ca="1" si="210"/>
        <v>6</v>
      </c>
      <c r="F132" s="844" t="s">
        <v>840</v>
      </c>
      <c r="G132" s="977">
        <f t="shared" ref="G132:G137" si="243">H132*J132</f>
        <v>578</v>
      </c>
      <c r="H132" s="996">
        <v>578</v>
      </c>
      <c r="I132" s="286" t="s">
        <v>413</v>
      </c>
      <c r="J132" s="306">
        <f t="shared" si="212"/>
        <v>1</v>
      </c>
      <c r="K132" s="949">
        <f t="shared" si="213"/>
        <v>0.46558170862447934</v>
      </c>
      <c r="L132" s="956">
        <f t="shared" si="170"/>
        <v>7.6271108161140525E-4</v>
      </c>
      <c r="M132" s="956">
        <f t="shared" si="171"/>
        <v>1.3482150146367634E-3</v>
      </c>
      <c r="N132" s="285">
        <f t="shared" ref="N132:N137" si="244">EOMONTH($M$7,O132-2)+1</f>
        <v>46784</v>
      </c>
      <c r="O132" s="307">
        <f t="shared" si="215"/>
        <v>2</v>
      </c>
      <c r="P132" s="307">
        <v>1</v>
      </c>
      <c r="Q132" s="306">
        <f t="shared" si="216"/>
        <v>2</v>
      </c>
      <c r="R132" s="286" t="s">
        <v>511</v>
      </c>
      <c r="S132" s="845"/>
      <c r="T132" s="256"/>
      <c r="U132" s="380">
        <f t="shared" ref="U132:U137" si="245">+P132</f>
        <v>1</v>
      </c>
      <c r="V132" s="302" t="str">
        <f t="shared" ref="V132:V137" si="246">+R132</f>
        <v>Curve-Mid</v>
      </c>
      <c r="W132" s="302">
        <f t="shared" ref="W132:W137" si="247">INT(U132*AB132)+O132-1</f>
        <v>1</v>
      </c>
      <c r="X132" s="302">
        <f t="shared" ref="X132:X137" si="248">(U132-INT(U132*(1-AB132)))+O132-1</f>
        <v>2</v>
      </c>
      <c r="Y132" s="381">
        <f t="shared" ref="Y132:Y137" si="249">(AB132-(W132-O132+1)/U132)*(AF132+AE132*(2*(W132-O132+1)/U132+(AB132-(W132-O132+1)/U132)))+((X132-O132+1)/U132-AB132)*(AH132+AG132*(2*AB132+((X132-O132+1)/U132-AB132)))</f>
        <v>1</v>
      </c>
      <c r="Z132" s="302">
        <f t="shared" si="222"/>
        <v>2</v>
      </c>
      <c r="AA132" s="302">
        <f t="shared" si="223"/>
        <v>2.5</v>
      </c>
      <c r="AB132" s="302">
        <f t="shared" si="224"/>
        <v>0.5</v>
      </c>
      <c r="AC132" s="302">
        <f t="shared" si="225"/>
        <v>1.5</v>
      </c>
      <c r="AD132" s="302">
        <f t="shared" si="226"/>
        <v>1</v>
      </c>
      <c r="AE132" s="302">
        <f t="shared" si="227"/>
        <v>0.8571428571428571</v>
      </c>
      <c r="AF132" s="302">
        <f t="shared" si="228"/>
        <v>0.5714285714285714</v>
      </c>
      <c r="AG132" s="302">
        <f t="shared" si="229"/>
        <v>-0.8571428571428571</v>
      </c>
      <c r="AH132" s="382">
        <f t="shared" si="230"/>
        <v>2.2857142857142856</v>
      </c>
      <c r="AI132" s="260"/>
      <c r="AJ132" s="284">
        <f t="shared" si="231"/>
        <v>0</v>
      </c>
      <c r="AK132" s="309">
        <f t="shared" si="231"/>
        <v>0</v>
      </c>
      <c r="AL132" s="284">
        <f t="shared" si="231"/>
        <v>578</v>
      </c>
      <c r="AM132" s="284">
        <f t="shared" si="231"/>
        <v>0</v>
      </c>
      <c r="AN132" s="284">
        <f t="shared" si="231"/>
        <v>0</v>
      </c>
      <c r="AO132" s="284">
        <f t="shared" si="231"/>
        <v>0</v>
      </c>
      <c r="AP132" s="284">
        <f t="shared" si="231"/>
        <v>0</v>
      </c>
      <c r="AQ132" s="284">
        <f t="shared" si="231"/>
        <v>0</v>
      </c>
      <c r="AR132" s="284">
        <f t="shared" si="231"/>
        <v>0</v>
      </c>
      <c r="AS132" s="284">
        <f t="shared" si="231"/>
        <v>0</v>
      </c>
      <c r="AT132" s="284">
        <f t="shared" si="232"/>
        <v>0</v>
      </c>
      <c r="AU132" s="284">
        <f t="shared" si="232"/>
        <v>0</v>
      </c>
      <c r="AV132" s="383">
        <f t="shared" si="232"/>
        <v>0</v>
      </c>
      <c r="AW132" s="309">
        <f t="shared" si="232"/>
        <v>0</v>
      </c>
      <c r="AX132" s="284">
        <f t="shared" si="232"/>
        <v>0</v>
      </c>
      <c r="AY132" s="284">
        <f t="shared" si="232"/>
        <v>0</v>
      </c>
      <c r="AZ132" s="284">
        <f t="shared" si="232"/>
        <v>0</v>
      </c>
      <c r="BA132" s="284">
        <f t="shared" si="232"/>
        <v>0</v>
      </c>
      <c r="BB132" s="284">
        <f t="shared" si="232"/>
        <v>0</v>
      </c>
      <c r="BC132" s="284">
        <f t="shared" si="232"/>
        <v>0</v>
      </c>
      <c r="BD132" s="284">
        <f t="shared" si="233"/>
        <v>0</v>
      </c>
      <c r="BE132" s="284">
        <f t="shared" si="233"/>
        <v>0</v>
      </c>
      <c r="BF132" s="284">
        <f t="shared" si="233"/>
        <v>0</v>
      </c>
      <c r="BG132" s="284">
        <f t="shared" si="233"/>
        <v>0</v>
      </c>
      <c r="BH132" s="383">
        <f t="shared" si="233"/>
        <v>0</v>
      </c>
      <c r="BI132" s="309">
        <f t="shared" si="233"/>
        <v>0</v>
      </c>
      <c r="BJ132" s="284">
        <f t="shared" si="233"/>
        <v>0</v>
      </c>
      <c r="BK132" s="284">
        <f t="shared" si="233"/>
        <v>0</v>
      </c>
      <c r="BL132" s="284">
        <f t="shared" si="233"/>
        <v>0</v>
      </c>
      <c r="BM132" s="284">
        <f t="shared" si="233"/>
        <v>0</v>
      </c>
      <c r="BN132" s="284">
        <f t="shared" si="234"/>
        <v>0</v>
      </c>
      <c r="BO132" s="284">
        <f t="shared" si="234"/>
        <v>0</v>
      </c>
      <c r="BP132" s="284">
        <f t="shared" si="234"/>
        <v>0</v>
      </c>
      <c r="BQ132" s="284">
        <f t="shared" si="234"/>
        <v>0</v>
      </c>
      <c r="BR132" s="284">
        <f t="shared" si="234"/>
        <v>0</v>
      </c>
      <c r="BS132" s="284">
        <f t="shared" si="234"/>
        <v>0</v>
      </c>
      <c r="BT132" s="383">
        <f t="shared" si="234"/>
        <v>0</v>
      </c>
      <c r="BU132" s="309">
        <f t="shared" si="234"/>
        <v>0</v>
      </c>
      <c r="BV132" s="284">
        <f t="shared" si="234"/>
        <v>0</v>
      </c>
      <c r="BW132" s="284">
        <f t="shared" si="234"/>
        <v>0</v>
      </c>
      <c r="BX132" s="284">
        <f t="shared" si="235"/>
        <v>0</v>
      </c>
      <c r="BY132" s="284">
        <f t="shared" si="235"/>
        <v>0</v>
      </c>
      <c r="BZ132" s="284">
        <f t="shared" si="235"/>
        <v>0</v>
      </c>
      <c r="CA132" s="284">
        <f t="shared" si="235"/>
        <v>0</v>
      </c>
      <c r="CB132" s="284">
        <f t="shared" si="235"/>
        <v>0</v>
      </c>
      <c r="CC132" s="284">
        <f t="shared" si="235"/>
        <v>0</v>
      </c>
      <c r="CD132" s="284">
        <f t="shared" si="235"/>
        <v>0</v>
      </c>
      <c r="CE132" s="284">
        <f t="shared" si="235"/>
        <v>0</v>
      </c>
      <c r="CF132" s="383">
        <f t="shared" si="235"/>
        <v>0</v>
      </c>
      <c r="CG132" s="309">
        <f t="shared" si="235"/>
        <v>0</v>
      </c>
      <c r="CH132" s="284">
        <f t="shared" si="236"/>
        <v>0</v>
      </c>
      <c r="CI132" s="284">
        <f t="shared" si="236"/>
        <v>0</v>
      </c>
      <c r="CJ132" s="284">
        <f t="shared" si="236"/>
        <v>0</v>
      </c>
      <c r="CK132" s="284">
        <f t="shared" si="236"/>
        <v>0</v>
      </c>
      <c r="CL132" s="284">
        <f t="shared" si="236"/>
        <v>0</v>
      </c>
      <c r="CM132" s="284">
        <f t="shared" si="236"/>
        <v>0</v>
      </c>
      <c r="CN132" s="284">
        <f t="shared" si="236"/>
        <v>0</v>
      </c>
      <c r="CO132" s="284">
        <f t="shared" si="236"/>
        <v>0</v>
      </c>
      <c r="CP132" s="284">
        <f t="shared" si="236"/>
        <v>0</v>
      </c>
      <c r="CQ132" s="284">
        <f t="shared" si="236"/>
        <v>0</v>
      </c>
      <c r="CR132" s="383">
        <f t="shared" si="237"/>
        <v>0</v>
      </c>
      <c r="CS132" s="309">
        <f t="shared" si="237"/>
        <v>0</v>
      </c>
      <c r="CT132" s="284">
        <f t="shared" si="237"/>
        <v>0</v>
      </c>
      <c r="CU132" s="284">
        <f t="shared" si="237"/>
        <v>0</v>
      </c>
      <c r="CV132" s="284">
        <f t="shared" si="237"/>
        <v>0</v>
      </c>
      <c r="CW132" s="284">
        <f t="shared" si="237"/>
        <v>0</v>
      </c>
      <c r="CX132" s="284">
        <f t="shared" si="237"/>
        <v>0</v>
      </c>
      <c r="CY132" s="284">
        <f t="shared" si="237"/>
        <v>0</v>
      </c>
      <c r="CZ132" s="284">
        <f t="shared" si="237"/>
        <v>0</v>
      </c>
      <c r="DA132" s="284">
        <f t="shared" si="237"/>
        <v>0</v>
      </c>
      <c r="DB132" s="284">
        <f t="shared" si="238"/>
        <v>0</v>
      </c>
      <c r="DC132" s="284">
        <f t="shared" si="238"/>
        <v>0</v>
      </c>
      <c r="DD132" s="383">
        <f t="shared" si="238"/>
        <v>0</v>
      </c>
      <c r="DE132" s="309">
        <f t="shared" si="238"/>
        <v>0</v>
      </c>
      <c r="DF132" s="284">
        <f t="shared" si="238"/>
        <v>0</v>
      </c>
      <c r="DG132" s="284">
        <f t="shared" si="238"/>
        <v>0</v>
      </c>
      <c r="DH132" s="284">
        <f t="shared" si="238"/>
        <v>0</v>
      </c>
      <c r="DI132" s="284">
        <f t="shared" si="238"/>
        <v>0</v>
      </c>
      <c r="DJ132" s="284">
        <f t="shared" si="238"/>
        <v>0</v>
      </c>
      <c r="DK132" s="284">
        <f t="shared" si="238"/>
        <v>0</v>
      </c>
      <c r="DL132" s="284">
        <f t="shared" si="239"/>
        <v>0</v>
      </c>
      <c r="DM132" s="284">
        <f t="shared" si="239"/>
        <v>0</v>
      </c>
      <c r="DN132" s="284">
        <f t="shared" si="239"/>
        <v>0</v>
      </c>
      <c r="DO132" s="284">
        <f t="shared" si="239"/>
        <v>0</v>
      </c>
      <c r="DP132" s="383">
        <f t="shared" si="239"/>
        <v>0</v>
      </c>
      <c r="DQ132" s="309">
        <f t="shared" si="239"/>
        <v>0</v>
      </c>
      <c r="DR132" s="284">
        <f t="shared" si="239"/>
        <v>0</v>
      </c>
      <c r="DS132" s="284">
        <f t="shared" si="239"/>
        <v>0</v>
      </c>
      <c r="DT132" s="284">
        <f t="shared" si="239"/>
        <v>0</v>
      </c>
      <c r="DU132" s="284">
        <f t="shared" si="239"/>
        <v>0</v>
      </c>
      <c r="DV132" s="284">
        <f t="shared" si="240"/>
        <v>0</v>
      </c>
      <c r="DW132" s="284">
        <f t="shared" si="240"/>
        <v>0</v>
      </c>
      <c r="DX132" s="284">
        <f t="shared" si="240"/>
        <v>0</v>
      </c>
      <c r="DY132" s="284">
        <f t="shared" si="240"/>
        <v>0</v>
      </c>
      <c r="DZ132" s="284">
        <f t="shared" si="240"/>
        <v>0</v>
      </c>
      <c r="EA132" s="284">
        <f t="shared" si="240"/>
        <v>0</v>
      </c>
      <c r="EB132" s="383">
        <f t="shared" si="240"/>
        <v>0</v>
      </c>
      <c r="EC132" s="309">
        <f t="shared" si="240"/>
        <v>0</v>
      </c>
      <c r="ED132" s="284">
        <f t="shared" si="240"/>
        <v>0</v>
      </c>
      <c r="EE132" s="284">
        <f t="shared" si="240"/>
        <v>0</v>
      </c>
      <c r="EF132" s="284">
        <f t="shared" si="241"/>
        <v>0</v>
      </c>
      <c r="EG132" s="284">
        <f t="shared" si="241"/>
        <v>0</v>
      </c>
      <c r="EH132" s="284">
        <f t="shared" si="241"/>
        <v>0</v>
      </c>
      <c r="EI132" s="284">
        <f t="shared" si="241"/>
        <v>0</v>
      </c>
      <c r="EJ132" s="284">
        <f t="shared" si="241"/>
        <v>0</v>
      </c>
      <c r="EK132" s="284">
        <f t="shared" si="241"/>
        <v>0</v>
      </c>
      <c r="EL132" s="284">
        <f t="shared" si="241"/>
        <v>0</v>
      </c>
      <c r="EM132" s="284">
        <f t="shared" si="241"/>
        <v>0</v>
      </c>
      <c r="EN132" s="383">
        <f t="shared" si="241"/>
        <v>0</v>
      </c>
      <c r="EO132" s="309">
        <f t="shared" si="241"/>
        <v>0</v>
      </c>
      <c r="EP132" s="284">
        <f t="shared" si="242"/>
        <v>0</v>
      </c>
      <c r="EQ132" s="284">
        <f t="shared" si="242"/>
        <v>0</v>
      </c>
      <c r="ER132" s="284">
        <f t="shared" si="242"/>
        <v>0</v>
      </c>
      <c r="ES132" s="284">
        <f t="shared" si="242"/>
        <v>0</v>
      </c>
      <c r="ET132" s="284">
        <f t="shared" si="242"/>
        <v>0</v>
      </c>
      <c r="EU132" s="284">
        <f t="shared" si="242"/>
        <v>0</v>
      </c>
      <c r="EV132" s="284">
        <f t="shared" si="242"/>
        <v>0</v>
      </c>
      <c r="EW132" s="284">
        <f t="shared" si="242"/>
        <v>0</v>
      </c>
      <c r="EX132" s="284">
        <f t="shared" si="242"/>
        <v>0</v>
      </c>
      <c r="EY132" s="284">
        <f t="shared" si="242"/>
        <v>0</v>
      </c>
      <c r="EZ132" s="383">
        <f t="shared" si="242"/>
        <v>0</v>
      </c>
    </row>
    <row r="133" spans="3:156" s="246" customFormat="1" ht="17.5" outlineLevel="1">
      <c r="C133" s="224"/>
      <c r="D133" s="256"/>
      <c r="E133" s="289">
        <f t="shared" ca="1" si="210"/>
        <v>7</v>
      </c>
      <c r="F133" s="844" t="s">
        <v>841</v>
      </c>
      <c r="G133" s="977">
        <f t="shared" si="243"/>
        <v>53047.610000000008</v>
      </c>
      <c r="H133" s="996">
        <v>7.0000000000000007E-2</v>
      </c>
      <c r="I133" s="286" t="s">
        <v>423</v>
      </c>
      <c r="J133" s="306">
        <f t="shared" si="212"/>
        <v>757823</v>
      </c>
      <c r="K133" s="949">
        <f t="shared" si="213"/>
        <v>42.730098446790691</v>
      </c>
      <c r="L133" s="956">
        <f t="shared" si="170"/>
        <v>7.0000000000000007E-2</v>
      </c>
      <c r="M133" s="956">
        <f t="shared" si="171"/>
        <v>0.12373630500449018</v>
      </c>
      <c r="N133" s="285">
        <f t="shared" si="244"/>
        <v>46784</v>
      </c>
      <c r="O133" s="307">
        <f t="shared" si="215"/>
        <v>2</v>
      </c>
      <c r="P133" s="307">
        <v>1</v>
      </c>
      <c r="Q133" s="306">
        <f t="shared" si="216"/>
        <v>2</v>
      </c>
      <c r="R133" s="286" t="s">
        <v>511</v>
      </c>
      <c r="S133" s="845"/>
      <c r="T133" s="256"/>
      <c r="U133" s="380">
        <f t="shared" si="245"/>
        <v>1</v>
      </c>
      <c r="V133" s="302" t="str">
        <f t="shared" si="246"/>
        <v>Curve-Mid</v>
      </c>
      <c r="W133" s="302">
        <f t="shared" si="247"/>
        <v>1</v>
      </c>
      <c r="X133" s="302">
        <f t="shared" si="248"/>
        <v>2</v>
      </c>
      <c r="Y133" s="381">
        <f t="shared" si="249"/>
        <v>1</v>
      </c>
      <c r="Z133" s="302">
        <f t="shared" si="222"/>
        <v>2</v>
      </c>
      <c r="AA133" s="302">
        <f t="shared" si="223"/>
        <v>2.5</v>
      </c>
      <c r="AB133" s="302">
        <f t="shared" si="224"/>
        <v>0.5</v>
      </c>
      <c r="AC133" s="302">
        <f t="shared" si="225"/>
        <v>1.5</v>
      </c>
      <c r="AD133" s="302">
        <f t="shared" si="226"/>
        <v>1</v>
      </c>
      <c r="AE133" s="302">
        <f t="shared" si="227"/>
        <v>0.8571428571428571</v>
      </c>
      <c r="AF133" s="302">
        <f t="shared" si="228"/>
        <v>0.5714285714285714</v>
      </c>
      <c r="AG133" s="302">
        <f t="shared" si="229"/>
        <v>-0.8571428571428571</v>
      </c>
      <c r="AH133" s="382">
        <f t="shared" si="230"/>
        <v>2.2857142857142856</v>
      </c>
      <c r="AI133" s="260"/>
      <c r="AJ133" s="284">
        <f t="shared" si="231"/>
        <v>0</v>
      </c>
      <c r="AK133" s="309">
        <f t="shared" si="231"/>
        <v>0</v>
      </c>
      <c r="AL133" s="284">
        <f t="shared" si="231"/>
        <v>53047.610000000008</v>
      </c>
      <c r="AM133" s="284">
        <f t="shared" si="231"/>
        <v>0</v>
      </c>
      <c r="AN133" s="284">
        <f t="shared" si="231"/>
        <v>0</v>
      </c>
      <c r="AO133" s="284">
        <f t="shared" si="231"/>
        <v>0</v>
      </c>
      <c r="AP133" s="284">
        <f t="shared" si="231"/>
        <v>0</v>
      </c>
      <c r="AQ133" s="284">
        <f t="shared" si="231"/>
        <v>0</v>
      </c>
      <c r="AR133" s="284">
        <f t="shared" si="231"/>
        <v>0</v>
      </c>
      <c r="AS133" s="284">
        <f t="shared" si="231"/>
        <v>0</v>
      </c>
      <c r="AT133" s="284">
        <f t="shared" si="232"/>
        <v>0</v>
      </c>
      <c r="AU133" s="284">
        <f t="shared" si="232"/>
        <v>0</v>
      </c>
      <c r="AV133" s="383">
        <f t="shared" si="232"/>
        <v>0</v>
      </c>
      <c r="AW133" s="309">
        <f t="shared" si="232"/>
        <v>0</v>
      </c>
      <c r="AX133" s="284">
        <f t="shared" si="232"/>
        <v>0</v>
      </c>
      <c r="AY133" s="284">
        <f t="shared" si="232"/>
        <v>0</v>
      </c>
      <c r="AZ133" s="284">
        <f t="shared" si="232"/>
        <v>0</v>
      </c>
      <c r="BA133" s="284">
        <f t="shared" si="232"/>
        <v>0</v>
      </c>
      <c r="BB133" s="284">
        <f t="shared" si="232"/>
        <v>0</v>
      </c>
      <c r="BC133" s="284">
        <f t="shared" si="232"/>
        <v>0</v>
      </c>
      <c r="BD133" s="284">
        <f t="shared" si="233"/>
        <v>0</v>
      </c>
      <c r="BE133" s="284">
        <f t="shared" si="233"/>
        <v>0</v>
      </c>
      <c r="BF133" s="284">
        <f t="shared" si="233"/>
        <v>0</v>
      </c>
      <c r="BG133" s="284">
        <f t="shared" si="233"/>
        <v>0</v>
      </c>
      <c r="BH133" s="383">
        <f t="shared" si="233"/>
        <v>0</v>
      </c>
      <c r="BI133" s="309">
        <f t="shared" si="233"/>
        <v>0</v>
      </c>
      <c r="BJ133" s="284">
        <f t="shared" si="233"/>
        <v>0</v>
      </c>
      <c r="BK133" s="284">
        <f t="shared" si="233"/>
        <v>0</v>
      </c>
      <c r="BL133" s="284">
        <f t="shared" si="233"/>
        <v>0</v>
      </c>
      <c r="BM133" s="284">
        <f t="shared" si="233"/>
        <v>0</v>
      </c>
      <c r="BN133" s="284">
        <f t="shared" si="234"/>
        <v>0</v>
      </c>
      <c r="BO133" s="284">
        <f t="shared" si="234"/>
        <v>0</v>
      </c>
      <c r="BP133" s="284">
        <f t="shared" si="234"/>
        <v>0</v>
      </c>
      <c r="BQ133" s="284">
        <f t="shared" si="234"/>
        <v>0</v>
      </c>
      <c r="BR133" s="284">
        <f t="shared" si="234"/>
        <v>0</v>
      </c>
      <c r="BS133" s="284">
        <f t="shared" si="234"/>
        <v>0</v>
      </c>
      <c r="BT133" s="383">
        <f t="shared" si="234"/>
        <v>0</v>
      </c>
      <c r="BU133" s="309">
        <f t="shared" si="234"/>
        <v>0</v>
      </c>
      <c r="BV133" s="284">
        <f t="shared" si="234"/>
        <v>0</v>
      </c>
      <c r="BW133" s="284">
        <f t="shared" si="234"/>
        <v>0</v>
      </c>
      <c r="BX133" s="284">
        <f t="shared" si="235"/>
        <v>0</v>
      </c>
      <c r="BY133" s="284">
        <f t="shared" si="235"/>
        <v>0</v>
      </c>
      <c r="BZ133" s="284">
        <f t="shared" si="235"/>
        <v>0</v>
      </c>
      <c r="CA133" s="284">
        <f t="shared" si="235"/>
        <v>0</v>
      </c>
      <c r="CB133" s="284">
        <f t="shared" si="235"/>
        <v>0</v>
      </c>
      <c r="CC133" s="284">
        <f t="shared" si="235"/>
        <v>0</v>
      </c>
      <c r="CD133" s="284">
        <f t="shared" si="235"/>
        <v>0</v>
      </c>
      <c r="CE133" s="284">
        <f t="shared" si="235"/>
        <v>0</v>
      </c>
      <c r="CF133" s="383">
        <f t="shared" si="235"/>
        <v>0</v>
      </c>
      <c r="CG133" s="309">
        <f t="shared" si="235"/>
        <v>0</v>
      </c>
      <c r="CH133" s="284">
        <f t="shared" si="236"/>
        <v>0</v>
      </c>
      <c r="CI133" s="284">
        <f t="shared" si="236"/>
        <v>0</v>
      </c>
      <c r="CJ133" s="284">
        <f t="shared" si="236"/>
        <v>0</v>
      </c>
      <c r="CK133" s="284">
        <f t="shared" si="236"/>
        <v>0</v>
      </c>
      <c r="CL133" s="284">
        <f t="shared" si="236"/>
        <v>0</v>
      </c>
      <c r="CM133" s="284">
        <f t="shared" si="236"/>
        <v>0</v>
      </c>
      <c r="CN133" s="284">
        <f t="shared" si="236"/>
        <v>0</v>
      </c>
      <c r="CO133" s="284">
        <f t="shared" si="236"/>
        <v>0</v>
      </c>
      <c r="CP133" s="284">
        <f t="shared" si="236"/>
        <v>0</v>
      </c>
      <c r="CQ133" s="284">
        <f t="shared" si="236"/>
        <v>0</v>
      </c>
      <c r="CR133" s="383">
        <f t="shared" si="237"/>
        <v>0</v>
      </c>
      <c r="CS133" s="309">
        <f t="shared" si="237"/>
        <v>0</v>
      </c>
      <c r="CT133" s="284">
        <f t="shared" si="237"/>
        <v>0</v>
      </c>
      <c r="CU133" s="284">
        <f t="shared" si="237"/>
        <v>0</v>
      </c>
      <c r="CV133" s="284">
        <f t="shared" si="237"/>
        <v>0</v>
      </c>
      <c r="CW133" s="284">
        <f t="shared" si="237"/>
        <v>0</v>
      </c>
      <c r="CX133" s="284">
        <f t="shared" si="237"/>
        <v>0</v>
      </c>
      <c r="CY133" s="284">
        <f t="shared" si="237"/>
        <v>0</v>
      </c>
      <c r="CZ133" s="284">
        <f t="shared" si="237"/>
        <v>0</v>
      </c>
      <c r="DA133" s="284">
        <f t="shared" si="237"/>
        <v>0</v>
      </c>
      <c r="DB133" s="284">
        <f t="shared" si="238"/>
        <v>0</v>
      </c>
      <c r="DC133" s="284">
        <f t="shared" si="238"/>
        <v>0</v>
      </c>
      <c r="DD133" s="383">
        <f t="shared" si="238"/>
        <v>0</v>
      </c>
      <c r="DE133" s="309">
        <f t="shared" si="238"/>
        <v>0</v>
      </c>
      <c r="DF133" s="284">
        <f t="shared" si="238"/>
        <v>0</v>
      </c>
      <c r="DG133" s="284">
        <f t="shared" si="238"/>
        <v>0</v>
      </c>
      <c r="DH133" s="284">
        <f t="shared" si="238"/>
        <v>0</v>
      </c>
      <c r="DI133" s="284">
        <f t="shared" si="238"/>
        <v>0</v>
      </c>
      <c r="DJ133" s="284">
        <f t="shared" si="238"/>
        <v>0</v>
      </c>
      <c r="DK133" s="284">
        <f t="shared" si="238"/>
        <v>0</v>
      </c>
      <c r="DL133" s="284">
        <f t="shared" si="239"/>
        <v>0</v>
      </c>
      <c r="DM133" s="284">
        <f t="shared" si="239"/>
        <v>0</v>
      </c>
      <c r="DN133" s="284">
        <f t="shared" si="239"/>
        <v>0</v>
      </c>
      <c r="DO133" s="284">
        <f t="shared" si="239"/>
        <v>0</v>
      </c>
      <c r="DP133" s="383">
        <f t="shared" si="239"/>
        <v>0</v>
      </c>
      <c r="DQ133" s="309">
        <f t="shared" si="239"/>
        <v>0</v>
      </c>
      <c r="DR133" s="284">
        <f t="shared" si="239"/>
        <v>0</v>
      </c>
      <c r="DS133" s="284">
        <f t="shared" si="239"/>
        <v>0</v>
      </c>
      <c r="DT133" s="284">
        <f t="shared" si="239"/>
        <v>0</v>
      </c>
      <c r="DU133" s="284">
        <f t="shared" si="239"/>
        <v>0</v>
      </c>
      <c r="DV133" s="284">
        <f t="shared" si="240"/>
        <v>0</v>
      </c>
      <c r="DW133" s="284">
        <f t="shared" si="240"/>
        <v>0</v>
      </c>
      <c r="DX133" s="284">
        <f t="shared" si="240"/>
        <v>0</v>
      </c>
      <c r="DY133" s="284">
        <f t="shared" si="240"/>
        <v>0</v>
      </c>
      <c r="DZ133" s="284">
        <f t="shared" si="240"/>
        <v>0</v>
      </c>
      <c r="EA133" s="284">
        <f t="shared" si="240"/>
        <v>0</v>
      </c>
      <c r="EB133" s="383">
        <f t="shared" si="240"/>
        <v>0</v>
      </c>
      <c r="EC133" s="309">
        <f t="shared" si="240"/>
        <v>0</v>
      </c>
      <c r="ED133" s="284">
        <f t="shared" si="240"/>
        <v>0</v>
      </c>
      <c r="EE133" s="284">
        <f t="shared" si="240"/>
        <v>0</v>
      </c>
      <c r="EF133" s="284">
        <f t="shared" si="241"/>
        <v>0</v>
      </c>
      <c r="EG133" s="284">
        <f t="shared" si="241"/>
        <v>0</v>
      </c>
      <c r="EH133" s="284">
        <f t="shared" si="241"/>
        <v>0</v>
      </c>
      <c r="EI133" s="284">
        <f t="shared" si="241"/>
        <v>0</v>
      </c>
      <c r="EJ133" s="284">
        <f t="shared" si="241"/>
        <v>0</v>
      </c>
      <c r="EK133" s="284">
        <f t="shared" si="241"/>
        <v>0</v>
      </c>
      <c r="EL133" s="284">
        <f t="shared" si="241"/>
        <v>0</v>
      </c>
      <c r="EM133" s="284">
        <f t="shared" si="241"/>
        <v>0</v>
      </c>
      <c r="EN133" s="383">
        <f t="shared" si="241"/>
        <v>0</v>
      </c>
      <c r="EO133" s="309">
        <f t="shared" si="241"/>
        <v>0</v>
      </c>
      <c r="EP133" s="284">
        <f t="shared" si="242"/>
        <v>0</v>
      </c>
      <c r="EQ133" s="284">
        <f t="shared" si="242"/>
        <v>0</v>
      </c>
      <c r="ER133" s="284">
        <f t="shared" si="242"/>
        <v>0</v>
      </c>
      <c r="ES133" s="284">
        <f t="shared" si="242"/>
        <v>0</v>
      </c>
      <c r="ET133" s="284">
        <f t="shared" si="242"/>
        <v>0</v>
      </c>
      <c r="EU133" s="284">
        <f t="shared" si="242"/>
        <v>0</v>
      </c>
      <c r="EV133" s="284">
        <f t="shared" si="242"/>
        <v>0</v>
      </c>
      <c r="EW133" s="284">
        <f t="shared" si="242"/>
        <v>0</v>
      </c>
      <c r="EX133" s="284">
        <f t="shared" si="242"/>
        <v>0</v>
      </c>
      <c r="EY133" s="284">
        <f t="shared" si="242"/>
        <v>0</v>
      </c>
      <c r="EZ133" s="383">
        <f t="shared" si="242"/>
        <v>0</v>
      </c>
    </row>
    <row r="134" spans="3:156" s="246" customFormat="1" ht="17.5" outlineLevel="1">
      <c r="C134" s="224"/>
      <c r="D134" s="256"/>
      <c r="E134" s="289">
        <f t="shared" ca="1" si="210"/>
        <v>8</v>
      </c>
      <c r="F134" s="844" t="s">
        <v>842</v>
      </c>
      <c r="G134" s="977">
        <f t="shared" si="243"/>
        <v>2500</v>
      </c>
      <c r="H134" s="996">
        <v>2500</v>
      </c>
      <c r="I134" s="286" t="s">
        <v>413</v>
      </c>
      <c r="J134" s="306">
        <f t="shared" si="212"/>
        <v>1</v>
      </c>
      <c r="K134" s="949">
        <f t="shared" si="213"/>
        <v>2.0137617155038035</v>
      </c>
      <c r="L134" s="956">
        <f t="shared" si="170"/>
        <v>3.2989233633711301E-3</v>
      </c>
      <c r="M134" s="956">
        <f t="shared" si="171"/>
        <v>5.8313798210932674E-3</v>
      </c>
      <c r="N134" s="285">
        <f t="shared" si="244"/>
        <v>46784</v>
      </c>
      <c r="O134" s="307">
        <f t="shared" si="215"/>
        <v>2</v>
      </c>
      <c r="P134" s="307">
        <v>1</v>
      </c>
      <c r="Q134" s="306">
        <f t="shared" si="216"/>
        <v>2</v>
      </c>
      <c r="R134" s="286" t="s">
        <v>511</v>
      </c>
      <c r="S134" s="845"/>
      <c r="T134" s="256"/>
      <c r="U134" s="380">
        <f t="shared" si="245"/>
        <v>1</v>
      </c>
      <c r="V134" s="302" t="str">
        <f t="shared" si="246"/>
        <v>Curve-Mid</v>
      </c>
      <c r="W134" s="302">
        <f t="shared" si="247"/>
        <v>1</v>
      </c>
      <c r="X134" s="302">
        <f t="shared" si="248"/>
        <v>2</v>
      </c>
      <c r="Y134" s="381">
        <f t="shared" si="249"/>
        <v>1</v>
      </c>
      <c r="Z134" s="302">
        <f t="shared" si="222"/>
        <v>2</v>
      </c>
      <c r="AA134" s="302">
        <f t="shared" si="223"/>
        <v>2.5</v>
      </c>
      <c r="AB134" s="302">
        <f t="shared" si="224"/>
        <v>0.5</v>
      </c>
      <c r="AC134" s="302">
        <f t="shared" si="225"/>
        <v>1.5</v>
      </c>
      <c r="AD134" s="302">
        <f t="shared" si="226"/>
        <v>1</v>
      </c>
      <c r="AE134" s="302">
        <f t="shared" si="227"/>
        <v>0.8571428571428571</v>
      </c>
      <c r="AF134" s="302">
        <f t="shared" si="228"/>
        <v>0.5714285714285714</v>
      </c>
      <c r="AG134" s="302">
        <f t="shared" si="229"/>
        <v>-0.8571428571428571</v>
      </c>
      <c r="AH134" s="382">
        <f t="shared" si="230"/>
        <v>2.2857142857142856</v>
      </c>
      <c r="AI134" s="260"/>
      <c r="AJ134" s="284">
        <f t="shared" si="231"/>
        <v>0</v>
      </c>
      <c r="AK134" s="309">
        <f t="shared" si="231"/>
        <v>0</v>
      </c>
      <c r="AL134" s="284">
        <f t="shared" si="231"/>
        <v>2500</v>
      </c>
      <c r="AM134" s="284">
        <f t="shared" si="231"/>
        <v>0</v>
      </c>
      <c r="AN134" s="284">
        <f t="shared" si="231"/>
        <v>0</v>
      </c>
      <c r="AO134" s="284">
        <f t="shared" si="231"/>
        <v>0</v>
      </c>
      <c r="AP134" s="284">
        <f t="shared" si="231"/>
        <v>0</v>
      </c>
      <c r="AQ134" s="284">
        <f t="shared" si="231"/>
        <v>0</v>
      </c>
      <c r="AR134" s="284">
        <f t="shared" si="231"/>
        <v>0</v>
      </c>
      <c r="AS134" s="284">
        <f t="shared" si="231"/>
        <v>0</v>
      </c>
      <c r="AT134" s="284">
        <f t="shared" si="232"/>
        <v>0</v>
      </c>
      <c r="AU134" s="284">
        <f t="shared" si="232"/>
        <v>0</v>
      </c>
      <c r="AV134" s="383">
        <f t="shared" si="232"/>
        <v>0</v>
      </c>
      <c r="AW134" s="309">
        <f t="shared" si="232"/>
        <v>0</v>
      </c>
      <c r="AX134" s="284">
        <f t="shared" si="232"/>
        <v>0</v>
      </c>
      <c r="AY134" s="284">
        <f t="shared" si="232"/>
        <v>0</v>
      </c>
      <c r="AZ134" s="284">
        <f t="shared" si="232"/>
        <v>0</v>
      </c>
      <c r="BA134" s="284">
        <f t="shared" si="232"/>
        <v>0</v>
      </c>
      <c r="BB134" s="284">
        <f t="shared" si="232"/>
        <v>0</v>
      </c>
      <c r="BC134" s="284">
        <f t="shared" si="232"/>
        <v>0</v>
      </c>
      <c r="BD134" s="284">
        <f t="shared" si="233"/>
        <v>0</v>
      </c>
      <c r="BE134" s="284">
        <f t="shared" si="233"/>
        <v>0</v>
      </c>
      <c r="BF134" s="284">
        <f t="shared" si="233"/>
        <v>0</v>
      </c>
      <c r="BG134" s="284">
        <f t="shared" si="233"/>
        <v>0</v>
      </c>
      <c r="BH134" s="383">
        <f t="shared" si="233"/>
        <v>0</v>
      </c>
      <c r="BI134" s="309">
        <f t="shared" si="233"/>
        <v>0</v>
      </c>
      <c r="BJ134" s="284">
        <f t="shared" si="233"/>
        <v>0</v>
      </c>
      <c r="BK134" s="284">
        <f t="shared" si="233"/>
        <v>0</v>
      </c>
      <c r="BL134" s="284">
        <f t="shared" si="233"/>
        <v>0</v>
      </c>
      <c r="BM134" s="284">
        <f t="shared" si="233"/>
        <v>0</v>
      </c>
      <c r="BN134" s="284">
        <f t="shared" si="234"/>
        <v>0</v>
      </c>
      <c r="BO134" s="284">
        <f t="shared" si="234"/>
        <v>0</v>
      </c>
      <c r="BP134" s="284">
        <f t="shared" si="234"/>
        <v>0</v>
      </c>
      <c r="BQ134" s="284">
        <f t="shared" si="234"/>
        <v>0</v>
      </c>
      <c r="BR134" s="284">
        <f t="shared" si="234"/>
        <v>0</v>
      </c>
      <c r="BS134" s="284">
        <f t="shared" si="234"/>
        <v>0</v>
      </c>
      <c r="BT134" s="383">
        <f t="shared" si="234"/>
        <v>0</v>
      </c>
      <c r="BU134" s="309">
        <f t="shared" si="234"/>
        <v>0</v>
      </c>
      <c r="BV134" s="284">
        <f t="shared" si="234"/>
        <v>0</v>
      </c>
      <c r="BW134" s="284">
        <f t="shared" si="234"/>
        <v>0</v>
      </c>
      <c r="BX134" s="284">
        <f t="shared" si="235"/>
        <v>0</v>
      </c>
      <c r="BY134" s="284">
        <f t="shared" si="235"/>
        <v>0</v>
      </c>
      <c r="BZ134" s="284">
        <f t="shared" si="235"/>
        <v>0</v>
      </c>
      <c r="CA134" s="284">
        <f t="shared" si="235"/>
        <v>0</v>
      </c>
      <c r="CB134" s="284">
        <f t="shared" si="235"/>
        <v>0</v>
      </c>
      <c r="CC134" s="284">
        <f t="shared" si="235"/>
        <v>0</v>
      </c>
      <c r="CD134" s="284">
        <f t="shared" si="235"/>
        <v>0</v>
      </c>
      <c r="CE134" s="284">
        <f t="shared" si="235"/>
        <v>0</v>
      </c>
      <c r="CF134" s="383">
        <f t="shared" si="235"/>
        <v>0</v>
      </c>
      <c r="CG134" s="309">
        <f t="shared" si="235"/>
        <v>0</v>
      </c>
      <c r="CH134" s="284">
        <f t="shared" si="236"/>
        <v>0</v>
      </c>
      <c r="CI134" s="284">
        <f t="shared" si="236"/>
        <v>0</v>
      </c>
      <c r="CJ134" s="284">
        <f t="shared" si="236"/>
        <v>0</v>
      </c>
      <c r="CK134" s="284">
        <f t="shared" si="236"/>
        <v>0</v>
      </c>
      <c r="CL134" s="284">
        <f t="shared" si="236"/>
        <v>0</v>
      </c>
      <c r="CM134" s="284">
        <f t="shared" si="236"/>
        <v>0</v>
      </c>
      <c r="CN134" s="284">
        <f t="shared" si="236"/>
        <v>0</v>
      </c>
      <c r="CO134" s="284">
        <f t="shared" si="236"/>
        <v>0</v>
      </c>
      <c r="CP134" s="284">
        <f t="shared" si="236"/>
        <v>0</v>
      </c>
      <c r="CQ134" s="284">
        <f t="shared" si="236"/>
        <v>0</v>
      </c>
      <c r="CR134" s="383">
        <f t="shared" si="237"/>
        <v>0</v>
      </c>
      <c r="CS134" s="309">
        <f t="shared" si="237"/>
        <v>0</v>
      </c>
      <c r="CT134" s="284">
        <f t="shared" si="237"/>
        <v>0</v>
      </c>
      <c r="CU134" s="284">
        <f t="shared" si="237"/>
        <v>0</v>
      </c>
      <c r="CV134" s="284">
        <f t="shared" si="237"/>
        <v>0</v>
      </c>
      <c r="CW134" s="284">
        <f t="shared" si="237"/>
        <v>0</v>
      </c>
      <c r="CX134" s="284">
        <f t="shared" si="237"/>
        <v>0</v>
      </c>
      <c r="CY134" s="284">
        <f t="shared" si="237"/>
        <v>0</v>
      </c>
      <c r="CZ134" s="284">
        <f t="shared" si="237"/>
        <v>0</v>
      </c>
      <c r="DA134" s="284">
        <f t="shared" si="237"/>
        <v>0</v>
      </c>
      <c r="DB134" s="284">
        <f t="shared" si="238"/>
        <v>0</v>
      </c>
      <c r="DC134" s="284">
        <f t="shared" si="238"/>
        <v>0</v>
      </c>
      <c r="DD134" s="383">
        <f t="shared" si="238"/>
        <v>0</v>
      </c>
      <c r="DE134" s="309">
        <f t="shared" si="238"/>
        <v>0</v>
      </c>
      <c r="DF134" s="284">
        <f t="shared" si="238"/>
        <v>0</v>
      </c>
      <c r="DG134" s="284">
        <f t="shared" si="238"/>
        <v>0</v>
      </c>
      <c r="DH134" s="284">
        <f t="shared" si="238"/>
        <v>0</v>
      </c>
      <c r="DI134" s="284">
        <f t="shared" si="238"/>
        <v>0</v>
      </c>
      <c r="DJ134" s="284">
        <f t="shared" si="238"/>
        <v>0</v>
      </c>
      <c r="DK134" s="284">
        <f t="shared" si="238"/>
        <v>0</v>
      </c>
      <c r="DL134" s="284">
        <f t="shared" si="239"/>
        <v>0</v>
      </c>
      <c r="DM134" s="284">
        <f t="shared" si="239"/>
        <v>0</v>
      </c>
      <c r="DN134" s="284">
        <f t="shared" si="239"/>
        <v>0</v>
      </c>
      <c r="DO134" s="284">
        <f t="shared" si="239"/>
        <v>0</v>
      </c>
      <c r="DP134" s="383">
        <f t="shared" si="239"/>
        <v>0</v>
      </c>
      <c r="DQ134" s="309">
        <f t="shared" si="239"/>
        <v>0</v>
      </c>
      <c r="DR134" s="284">
        <f t="shared" si="239"/>
        <v>0</v>
      </c>
      <c r="DS134" s="284">
        <f t="shared" si="239"/>
        <v>0</v>
      </c>
      <c r="DT134" s="284">
        <f t="shared" si="239"/>
        <v>0</v>
      </c>
      <c r="DU134" s="284">
        <f t="shared" si="239"/>
        <v>0</v>
      </c>
      <c r="DV134" s="284">
        <f t="shared" si="240"/>
        <v>0</v>
      </c>
      <c r="DW134" s="284">
        <f t="shared" si="240"/>
        <v>0</v>
      </c>
      <c r="DX134" s="284">
        <f t="shared" si="240"/>
        <v>0</v>
      </c>
      <c r="DY134" s="284">
        <f t="shared" si="240"/>
        <v>0</v>
      </c>
      <c r="DZ134" s="284">
        <f t="shared" si="240"/>
        <v>0</v>
      </c>
      <c r="EA134" s="284">
        <f t="shared" si="240"/>
        <v>0</v>
      </c>
      <c r="EB134" s="383">
        <f t="shared" si="240"/>
        <v>0</v>
      </c>
      <c r="EC134" s="309">
        <f t="shared" si="240"/>
        <v>0</v>
      </c>
      <c r="ED134" s="284">
        <f t="shared" si="240"/>
        <v>0</v>
      </c>
      <c r="EE134" s="284">
        <f t="shared" si="240"/>
        <v>0</v>
      </c>
      <c r="EF134" s="284">
        <f t="shared" si="241"/>
        <v>0</v>
      </c>
      <c r="EG134" s="284">
        <f t="shared" si="241"/>
        <v>0</v>
      </c>
      <c r="EH134" s="284">
        <f t="shared" si="241"/>
        <v>0</v>
      </c>
      <c r="EI134" s="284">
        <f t="shared" si="241"/>
        <v>0</v>
      </c>
      <c r="EJ134" s="284">
        <f t="shared" si="241"/>
        <v>0</v>
      </c>
      <c r="EK134" s="284">
        <f t="shared" si="241"/>
        <v>0</v>
      </c>
      <c r="EL134" s="284">
        <f t="shared" si="241"/>
        <v>0</v>
      </c>
      <c r="EM134" s="284">
        <f t="shared" si="241"/>
        <v>0</v>
      </c>
      <c r="EN134" s="383">
        <f t="shared" si="241"/>
        <v>0</v>
      </c>
      <c r="EO134" s="309">
        <f t="shared" si="241"/>
        <v>0</v>
      </c>
      <c r="EP134" s="284">
        <f t="shared" si="242"/>
        <v>0</v>
      </c>
      <c r="EQ134" s="284">
        <f t="shared" si="242"/>
        <v>0</v>
      </c>
      <c r="ER134" s="284">
        <f t="shared" si="242"/>
        <v>0</v>
      </c>
      <c r="ES134" s="284">
        <f t="shared" si="242"/>
        <v>0</v>
      </c>
      <c r="ET134" s="284">
        <f t="shared" si="242"/>
        <v>0</v>
      </c>
      <c r="EU134" s="284">
        <f t="shared" si="242"/>
        <v>0</v>
      </c>
      <c r="EV134" s="284">
        <f t="shared" si="242"/>
        <v>0</v>
      </c>
      <c r="EW134" s="284">
        <f t="shared" si="242"/>
        <v>0</v>
      </c>
      <c r="EX134" s="284">
        <f t="shared" si="242"/>
        <v>0</v>
      </c>
      <c r="EY134" s="284">
        <f t="shared" si="242"/>
        <v>0</v>
      </c>
      <c r="EZ134" s="383">
        <f t="shared" si="242"/>
        <v>0</v>
      </c>
    </row>
    <row r="135" spans="3:156" s="246" customFormat="1" ht="17.5" outlineLevel="1">
      <c r="C135" s="224"/>
      <c r="D135" s="256"/>
      <c r="E135" s="289">
        <f t="shared" ca="1" si="210"/>
        <v>9</v>
      </c>
      <c r="F135" s="844" t="s">
        <v>843</v>
      </c>
      <c r="G135" s="977">
        <f t="shared" si="243"/>
        <v>92267.002792992134</v>
      </c>
      <c r="H135" s="996">
        <v>200</v>
      </c>
      <c r="I135" s="286" t="s">
        <v>415</v>
      </c>
      <c r="J135" s="306">
        <f t="shared" si="212"/>
        <v>461.33501396496064</v>
      </c>
      <c r="K135" s="949">
        <f t="shared" si="213"/>
        <v>74.321503131524025</v>
      </c>
      <c r="L135" s="956">
        <f t="shared" si="170"/>
        <v>0.12175270847281243</v>
      </c>
      <c r="M135" s="956">
        <f t="shared" si="171"/>
        <v>0.21521757529592417</v>
      </c>
      <c r="N135" s="285">
        <f t="shared" si="244"/>
        <v>46784</v>
      </c>
      <c r="O135" s="307">
        <f t="shared" si="215"/>
        <v>2</v>
      </c>
      <c r="P135" s="307">
        <v>1</v>
      </c>
      <c r="Q135" s="306">
        <f t="shared" si="216"/>
        <v>2</v>
      </c>
      <c r="R135" s="286" t="s">
        <v>511</v>
      </c>
      <c r="S135" s="845"/>
      <c r="T135" s="256"/>
      <c r="U135" s="380">
        <f t="shared" si="245"/>
        <v>1</v>
      </c>
      <c r="V135" s="302" t="str">
        <f t="shared" si="246"/>
        <v>Curve-Mid</v>
      </c>
      <c r="W135" s="302">
        <f t="shared" si="247"/>
        <v>1</v>
      </c>
      <c r="X135" s="302">
        <f t="shared" si="248"/>
        <v>2</v>
      </c>
      <c r="Y135" s="381">
        <f t="shared" si="249"/>
        <v>1</v>
      </c>
      <c r="Z135" s="302">
        <f t="shared" si="222"/>
        <v>2</v>
      </c>
      <c r="AA135" s="302">
        <f t="shared" si="223"/>
        <v>2.5</v>
      </c>
      <c r="AB135" s="302">
        <f t="shared" si="224"/>
        <v>0.5</v>
      </c>
      <c r="AC135" s="302">
        <f t="shared" si="225"/>
        <v>1.5</v>
      </c>
      <c r="AD135" s="302">
        <f t="shared" si="226"/>
        <v>1</v>
      </c>
      <c r="AE135" s="302">
        <f t="shared" si="227"/>
        <v>0.8571428571428571</v>
      </c>
      <c r="AF135" s="302">
        <f t="shared" si="228"/>
        <v>0.5714285714285714</v>
      </c>
      <c r="AG135" s="302">
        <f t="shared" si="229"/>
        <v>-0.8571428571428571</v>
      </c>
      <c r="AH135" s="382">
        <f t="shared" si="230"/>
        <v>2.2857142857142856</v>
      </c>
      <c r="AI135" s="260"/>
      <c r="AJ135" s="284">
        <f t="shared" si="231"/>
        <v>0</v>
      </c>
      <c r="AK135" s="309">
        <f t="shared" si="231"/>
        <v>0</v>
      </c>
      <c r="AL135" s="284">
        <f t="shared" si="231"/>
        <v>92267.002792992134</v>
      </c>
      <c r="AM135" s="284">
        <f t="shared" si="231"/>
        <v>0</v>
      </c>
      <c r="AN135" s="284">
        <f t="shared" si="231"/>
        <v>0</v>
      </c>
      <c r="AO135" s="284">
        <f t="shared" si="231"/>
        <v>0</v>
      </c>
      <c r="AP135" s="284">
        <f t="shared" si="231"/>
        <v>0</v>
      </c>
      <c r="AQ135" s="284">
        <f t="shared" si="231"/>
        <v>0</v>
      </c>
      <c r="AR135" s="284">
        <f t="shared" si="231"/>
        <v>0</v>
      </c>
      <c r="AS135" s="284">
        <f t="shared" si="231"/>
        <v>0</v>
      </c>
      <c r="AT135" s="284">
        <f t="shared" si="232"/>
        <v>0</v>
      </c>
      <c r="AU135" s="284">
        <f t="shared" si="232"/>
        <v>0</v>
      </c>
      <c r="AV135" s="383">
        <f t="shared" si="232"/>
        <v>0</v>
      </c>
      <c r="AW135" s="309">
        <f t="shared" si="232"/>
        <v>0</v>
      </c>
      <c r="AX135" s="284">
        <f t="shared" si="232"/>
        <v>0</v>
      </c>
      <c r="AY135" s="284">
        <f t="shared" si="232"/>
        <v>0</v>
      </c>
      <c r="AZ135" s="284">
        <f t="shared" si="232"/>
        <v>0</v>
      </c>
      <c r="BA135" s="284">
        <f t="shared" si="232"/>
        <v>0</v>
      </c>
      <c r="BB135" s="284">
        <f t="shared" si="232"/>
        <v>0</v>
      </c>
      <c r="BC135" s="284">
        <f t="shared" si="232"/>
        <v>0</v>
      </c>
      <c r="BD135" s="284">
        <f t="shared" si="233"/>
        <v>0</v>
      </c>
      <c r="BE135" s="284">
        <f t="shared" si="233"/>
        <v>0</v>
      </c>
      <c r="BF135" s="284">
        <f t="shared" si="233"/>
        <v>0</v>
      </c>
      <c r="BG135" s="284">
        <f t="shared" si="233"/>
        <v>0</v>
      </c>
      <c r="BH135" s="383">
        <f t="shared" si="233"/>
        <v>0</v>
      </c>
      <c r="BI135" s="309">
        <f t="shared" si="233"/>
        <v>0</v>
      </c>
      <c r="BJ135" s="284">
        <f t="shared" si="233"/>
        <v>0</v>
      </c>
      <c r="BK135" s="284">
        <f t="shared" si="233"/>
        <v>0</v>
      </c>
      <c r="BL135" s="284">
        <f t="shared" si="233"/>
        <v>0</v>
      </c>
      <c r="BM135" s="284">
        <f t="shared" si="233"/>
        <v>0</v>
      </c>
      <c r="BN135" s="284">
        <f t="shared" si="234"/>
        <v>0</v>
      </c>
      <c r="BO135" s="284">
        <f t="shared" si="234"/>
        <v>0</v>
      </c>
      <c r="BP135" s="284">
        <f t="shared" si="234"/>
        <v>0</v>
      </c>
      <c r="BQ135" s="284">
        <f t="shared" si="234"/>
        <v>0</v>
      </c>
      <c r="BR135" s="284">
        <f t="shared" si="234"/>
        <v>0</v>
      </c>
      <c r="BS135" s="284">
        <f t="shared" si="234"/>
        <v>0</v>
      </c>
      <c r="BT135" s="383">
        <f t="shared" si="234"/>
        <v>0</v>
      </c>
      <c r="BU135" s="309">
        <f t="shared" si="234"/>
        <v>0</v>
      </c>
      <c r="BV135" s="284">
        <f t="shared" si="234"/>
        <v>0</v>
      </c>
      <c r="BW135" s="284">
        <f t="shared" si="234"/>
        <v>0</v>
      </c>
      <c r="BX135" s="284">
        <f t="shared" si="235"/>
        <v>0</v>
      </c>
      <c r="BY135" s="284">
        <f t="shared" si="235"/>
        <v>0</v>
      </c>
      <c r="BZ135" s="284">
        <f t="shared" si="235"/>
        <v>0</v>
      </c>
      <c r="CA135" s="284">
        <f t="shared" si="235"/>
        <v>0</v>
      </c>
      <c r="CB135" s="284">
        <f t="shared" si="235"/>
        <v>0</v>
      </c>
      <c r="CC135" s="284">
        <f t="shared" si="235"/>
        <v>0</v>
      </c>
      <c r="CD135" s="284">
        <f t="shared" si="235"/>
        <v>0</v>
      </c>
      <c r="CE135" s="284">
        <f t="shared" si="235"/>
        <v>0</v>
      </c>
      <c r="CF135" s="383">
        <f t="shared" si="235"/>
        <v>0</v>
      </c>
      <c r="CG135" s="309">
        <f t="shared" si="235"/>
        <v>0</v>
      </c>
      <c r="CH135" s="284">
        <f t="shared" si="236"/>
        <v>0</v>
      </c>
      <c r="CI135" s="284">
        <f t="shared" si="236"/>
        <v>0</v>
      </c>
      <c r="CJ135" s="284">
        <f t="shared" si="236"/>
        <v>0</v>
      </c>
      <c r="CK135" s="284">
        <f t="shared" si="236"/>
        <v>0</v>
      </c>
      <c r="CL135" s="284">
        <f t="shared" si="236"/>
        <v>0</v>
      </c>
      <c r="CM135" s="284">
        <f t="shared" si="236"/>
        <v>0</v>
      </c>
      <c r="CN135" s="284">
        <f t="shared" si="236"/>
        <v>0</v>
      </c>
      <c r="CO135" s="284">
        <f t="shared" si="236"/>
        <v>0</v>
      </c>
      <c r="CP135" s="284">
        <f t="shared" si="236"/>
        <v>0</v>
      </c>
      <c r="CQ135" s="284">
        <f t="shared" si="236"/>
        <v>0</v>
      </c>
      <c r="CR135" s="383">
        <f t="shared" si="237"/>
        <v>0</v>
      </c>
      <c r="CS135" s="309">
        <f t="shared" si="237"/>
        <v>0</v>
      </c>
      <c r="CT135" s="284">
        <f t="shared" si="237"/>
        <v>0</v>
      </c>
      <c r="CU135" s="284">
        <f t="shared" si="237"/>
        <v>0</v>
      </c>
      <c r="CV135" s="284">
        <f t="shared" si="237"/>
        <v>0</v>
      </c>
      <c r="CW135" s="284">
        <f t="shared" si="237"/>
        <v>0</v>
      </c>
      <c r="CX135" s="284">
        <f t="shared" si="237"/>
        <v>0</v>
      </c>
      <c r="CY135" s="284">
        <f t="shared" si="237"/>
        <v>0</v>
      </c>
      <c r="CZ135" s="284">
        <f t="shared" si="237"/>
        <v>0</v>
      </c>
      <c r="DA135" s="284">
        <f t="shared" si="237"/>
        <v>0</v>
      </c>
      <c r="DB135" s="284">
        <f t="shared" si="238"/>
        <v>0</v>
      </c>
      <c r="DC135" s="284">
        <f t="shared" si="238"/>
        <v>0</v>
      </c>
      <c r="DD135" s="383">
        <f t="shared" si="238"/>
        <v>0</v>
      </c>
      <c r="DE135" s="309">
        <f t="shared" si="238"/>
        <v>0</v>
      </c>
      <c r="DF135" s="284">
        <f t="shared" si="238"/>
        <v>0</v>
      </c>
      <c r="DG135" s="284">
        <f t="shared" si="238"/>
        <v>0</v>
      </c>
      <c r="DH135" s="284">
        <f t="shared" si="238"/>
        <v>0</v>
      </c>
      <c r="DI135" s="284">
        <f t="shared" si="238"/>
        <v>0</v>
      </c>
      <c r="DJ135" s="284">
        <f t="shared" si="238"/>
        <v>0</v>
      </c>
      <c r="DK135" s="284">
        <f t="shared" si="238"/>
        <v>0</v>
      </c>
      <c r="DL135" s="284">
        <f t="shared" si="239"/>
        <v>0</v>
      </c>
      <c r="DM135" s="284">
        <f t="shared" si="239"/>
        <v>0</v>
      </c>
      <c r="DN135" s="284">
        <f t="shared" si="239"/>
        <v>0</v>
      </c>
      <c r="DO135" s="284">
        <f t="shared" si="239"/>
        <v>0</v>
      </c>
      <c r="DP135" s="383">
        <f t="shared" si="239"/>
        <v>0</v>
      </c>
      <c r="DQ135" s="309">
        <f t="shared" si="239"/>
        <v>0</v>
      </c>
      <c r="DR135" s="284">
        <f t="shared" si="239"/>
        <v>0</v>
      </c>
      <c r="DS135" s="284">
        <f t="shared" si="239"/>
        <v>0</v>
      </c>
      <c r="DT135" s="284">
        <f t="shared" si="239"/>
        <v>0</v>
      </c>
      <c r="DU135" s="284">
        <f t="shared" si="239"/>
        <v>0</v>
      </c>
      <c r="DV135" s="284">
        <f t="shared" si="240"/>
        <v>0</v>
      </c>
      <c r="DW135" s="284">
        <f t="shared" si="240"/>
        <v>0</v>
      </c>
      <c r="DX135" s="284">
        <f t="shared" si="240"/>
        <v>0</v>
      </c>
      <c r="DY135" s="284">
        <f t="shared" si="240"/>
        <v>0</v>
      </c>
      <c r="DZ135" s="284">
        <f t="shared" si="240"/>
        <v>0</v>
      </c>
      <c r="EA135" s="284">
        <f t="shared" si="240"/>
        <v>0</v>
      </c>
      <c r="EB135" s="383">
        <f t="shared" si="240"/>
        <v>0</v>
      </c>
      <c r="EC135" s="309">
        <f t="shared" si="240"/>
        <v>0</v>
      </c>
      <c r="ED135" s="284">
        <f t="shared" si="240"/>
        <v>0</v>
      </c>
      <c r="EE135" s="284">
        <f t="shared" si="240"/>
        <v>0</v>
      </c>
      <c r="EF135" s="284">
        <f t="shared" si="241"/>
        <v>0</v>
      </c>
      <c r="EG135" s="284">
        <f t="shared" si="241"/>
        <v>0</v>
      </c>
      <c r="EH135" s="284">
        <f t="shared" si="241"/>
        <v>0</v>
      </c>
      <c r="EI135" s="284">
        <f t="shared" si="241"/>
        <v>0</v>
      </c>
      <c r="EJ135" s="284">
        <f t="shared" si="241"/>
        <v>0</v>
      </c>
      <c r="EK135" s="284">
        <f t="shared" si="241"/>
        <v>0</v>
      </c>
      <c r="EL135" s="284">
        <f t="shared" si="241"/>
        <v>0</v>
      </c>
      <c r="EM135" s="284">
        <f t="shared" si="241"/>
        <v>0</v>
      </c>
      <c r="EN135" s="383">
        <f t="shared" si="241"/>
        <v>0</v>
      </c>
      <c r="EO135" s="309">
        <f t="shared" si="241"/>
        <v>0</v>
      </c>
      <c r="EP135" s="284">
        <f t="shared" si="242"/>
        <v>0</v>
      </c>
      <c r="EQ135" s="284">
        <f t="shared" si="242"/>
        <v>0</v>
      </c>
      <c r="ER135" s="284">
        <f t="shared" si="242"/>
        <v>0</v>
      </c>
      <c r="ES135" s="284">
        <f t="shared" si="242"/>
        <v>0</v>
      </c>
      <c r="ET135" s="284">
        <f t="shared" si="242"/>
        <v>0</v>
      </c>
      <c r="EU135" s="284">
        <f t="shared" si="242"/>
        <v>0</v>
      </c>
      <c r="EV135" s="284">
        <f t="shared" si="242"/>
        <v>0</v>
      </c>
      <c r="EW135" s="284">
        <f t="shared" si="242"/>
        <v>0</v>
      </c>
      <c r="EX135" s="284">
        <f t="shared" si="242"/>
        <v>0</v>
      </c>
      <c r="EY135" s="284">
        <f t="shared" si="242"/>
        <v>0</v>
      </c>
      <c r="EZ135" s="383">
        <f t="shared" si="242"/>
        <v>0</v>
      </c>
    </row>
    <row r="136" spans="3:156" s="246" customFormat="1" ht="17.5" outlineLevel="1">
      <c r="C136" s="224"/>
      <c r="D136" s="256"/>
      <c r="E136" s="289">
        <f t="shared" ca="1" si="210"/>
        <v>10</v>
      </c>
      <c r="F136" s="844" t="s">
        <v>844</v>
      </c>
      <c r="G136" s="977">
        <f t="shared" si="243"/>
        <v>46133.501396496067</v>
      </c>
      <c r="H136" s="996">
        <v>100</v>
      </c>
      <c r="I136" s="286" t="s">
        <v>415</v>
      </c>
      <c r="J136" s="306">
        <f t="shared" si="212"/>
        <v>461.33501396496064</v>
      </c>
      <c r="K136" s="949">
        <f t="shared" si="213"/>
        <v>37.160751565762013</v>
      </c>
      <c r="L136" s="956">
        <f t="shared" si="170"/>
        <v>6.0876354236406215E-2</v>
      </c>
      <c r="M136" s="956">
        <f t="shared" si="171"/>
        <v>0.10760878764796208</v>
      </c>
      <c r="N136" s="285">
        <f t="shared" si="244"/>
        <v>46784</v>
      </c>
      <c r="O136" s="307">
        <f t="shared" si="215"/>
        <v>2</v>
      </c>
      <c r="P136" s="307">
        <v>1</v>
      </c>
      <c r="Q136" s="306">
        <f t="shared" si="216"/>
        <v>2</v>
      </c>
      <c r="R136" s="286" t="s">
        <v>511</v>
      </c>
      <c r="S136" s="845"/>
      <c r="T136" s="256"/>
      <c r="U136" s="380">
        <f t="shared" si="245"/>
        <v>1</v>
      </c>
      <c r="V136" s="302" t="str">
        <f t="shared" si="246"/>
        <v>Curve-Mid</v>
      </c>
      <c r="W136" s="302">
        <f t="shared" si="247"/>
        <v>1</v>
      </c>
      <c r="X136" s="302">
        <f t="shared" si="248"/>
        <v>2</v>
      </c>
      <c r="Y136" s="381">
        <f t="shared" si="249"/>
        <v>1</v>
      </c>
      <c r="Z136" s="302">
        <f t="shared" si="222"/>
        <v>2</v>
      </c>
      <c r="AA136" s="302">
        <f t="shared" si="223"/>
        <v>2.5</v>
      </c>
      <c r="AB136" s="302">
        <f t="shared" si="224"/>
        <v>0.5</v>
      </c>
      <c r="AC136" s="302">
        <f t="shared" si="225"/>
        <v>1.5</v>
      </c>
      <c r="AD136" s="302">
        <f t="shared" si="226"/>
        <v>1</v>
      </c>
      <c r="AE136" s="302">
        <f t="shared" si="227"/>
        <v>0.8571428571428571</v>
      </c>
      <c r="AF136" s="302">
        <f t="shared" si="228"/>
        <v>0.5714285714285714</v>
      </c>
      <c r="AG136" s="302">
        <f t="shared" si="229"/>
        <v>-0.8571428571428571</v>
      </c>
      <c r="AH136" s="382">
        <f t="shared" si="230"/>
        <v>2.2857142857142856</v>
      </c>
      <c r="AI136" s="260"/>
      <c r="AJ136" s="284">
        <f t="shared" si="231"/>
        <v>0</v>
      </c>
      <c r="AK136" s="309">
        <f t="shared" si="231"/>
        <v>0</v>
      </c>
      <c r="AL136" s="284">
        <f t="shared" si="231"/>
        <v>46133.501396496067</v>
      </c>
      <c r="AM136" s="284">
        <f t="shared" si="231"/>
        <v>0</v>
      </c>
      <c r="AN136" s="284">
        <f t="shared" si="231"/>
        <v>0</v>
      </c>
      <c r="AO136" s="284">
        <f t="shared" si="231"/>
        <v>0</v>
      </c>
      <c r="AP136" s="284">
        <f t="shared" si="231"/>
        <v>0</v>
      </c>
      <c r="AQ136" s="284">
        <f t="shared" si="231"/>
        <v>0</v>
      </c>
      <c r="AR136" s="284">
        <f t="shared" si="231"/>
        <v>0</v>
      </c>
      <c r="AS136" s="284">
        <f t="shared" si="231"/>
        <v>0</v>
      </c>
      <c r="AT136" s="284">
        <f t="shared" si="232"/>
        <v>0</v>
      </c>
      <c r="AU136" s="284">
        <f t="shared" si="232"/>
        <v>0</v>
      </c>
      <c r="AV136" s="383">
        <f t="shared" si="232"/>
        <v>0</v>
      </c>
      <c r="AW136" s="309">
        <f t="shared" si="232"/>
        <v>0</v>
      </c>
      <c r="AX136" s="284">
        <f t="shared" si="232"/>
        <v>0</v>
      </c>
      <c r="AY136" s="284">
        <f t="shared" si="232"/>
        <v>0</v>
      </c>
      <c r="AZ136" s="284">
        <f t="shared" si="232"/>
        <v>0</v>
      </c>
      <c r="BA136" s="284">
        <f t="shared" si="232"/>
        <v>0</v>
      </c>
      <c r="BB136" s="284">
        <f t="shared" si="232"/>
        <v>0</v>
      </c>
      <c r="BC136" s="284">
        <f t="shared" si="232"/>
        <v>0</v>
      </c>
      <c r="BD136" s="284">
        <f t="shared" si="233"/>
        <v>0</v>
      </c>
      <c r="BE136" s="284">
        <f t="shared" si="233"/>
        <v>0</v>
      </c>
      <c r="BF136" s="284">
        <f t="shared" si="233"/>
        <v>0</v>
      </c>
      <c r="BG136" s="284">
        <f t="shared" si="233"/>
        <v>0</v>
      </c>
      <c r="BH136" s="383">
        <f t="shared" si="233"/>
        <v>0</v>
      </c>
      <c r="BI136" s="309">
        <f t="shared" si="233"/>
        <v>0</v>
      </c>
      <c r="BJ136" s="284">
        <f t="shared" si="233"/>
        <v>0</v>
      </c>
      <c r="BK136" s="284">
        <f t="shared" si="233"/>
        <v>0</v>
      </c>
      <c r="BL136" s="284">
        <f t="shared" si="233"/>
        <v>0</v>
      </c>
      <c r="BM136" s="284">
        <f t="shared" si="233"/>
        <v>0</v>
      </c>
      <c r="BN136" s="284">
        <f t="shared" si="234"/>
        <v>0</v>
      </c>
      <c r="BO136" s="284">
        <f t="shared" si="234"/>
        <v>0</v>
      </c>
      <c r="BP136" s="284">
        <f t="shared" si="234"/>
        <v>0</v>
      </c>
      <c r="BQ136" s="284">
        <f t="shared" si="234"/>
        <v>0</v>
      </c>
      <c r="BR136" s="284">
        <f t="shared" si="234"/>
        <v>0</v>
      </c>
      <c r="BS136" s="284">
        <f t="shared" si="234"/>
        <v>0</v>
      </c>
      <c r="BT136" s="383">
        <f t="shared" si="234"/>
        <v>0</v>
      </c>
      <c r="BU136" s="309">
        <f t="shared" si="234"/>
        <v>0</v>
      </c>
      <c r="BV136" s="284">
        <f t="shared" si="234"/>
        <v>0</v>
      </c>
      <c r="BW136" s="284">
        <f t="shared" si="234"/>
        <v>0</v>
      </c>
      <c r="BX136" s="284">
        <f t="shared" si="235"/>
        <v>0</v>
      </c>
      <c r="BY136" s="284">
        <f t="shared" si="235"/>
        <v>0</v>
      </c>
      <c r="BZ136" s="284">
        <f t="shared" si="235"/>
        <v>0</v>
      </c>
      <c r="CA136" s="284">
        <f t="shared" si="235"/>
        <v>0</v>
      </c>
      <c r="CB136" s="284">
        <f t="shared" si="235"/>
        <v>0</v>
      </c>
      <c r="CC136" s="284">
        <f t="shared" si="235"/>
        <v>0</v>
      </c>
      <c r="CD136" s="284">
        <f t="shared" si="235"/>
        <v>0</v>
      </c>
      <c r="CE136" s="284">
        <f t="shared" si="235"/>
        <v>0</v>
      </c>
      <c r="CF136" s="383">
        <f t="shared" si="235"/>
        <v>0</v>
      </c>
      <c r="CG136" s="309">
        <f t="shared" si="235"/>
        <v>0</v>
      </c>
      <c r="CH136" s="284">
        <f t="shared" si="236"/>
        <v>0</v>
      </c>
      <c r="CI136" s="284">
        <f t="shared" si="236"/>
        <v>0</v>
      </c>
      <c r="CJ136" s="284">
        <f t="shared" si="236"/>
        <v>0</v>
      </c>
      <c r="CK136" s="284">
        <f t="shared" si="236"/>
        <v>0</v>
      </c>
      <c r="CL136" s="284">
        <f t="shared" si="236"/>
        <v>0</v>
      </c>
      <c r="CM136" s="284">
        <f t="shared" si="236"/>
        <v>0</v>
      </c>
      <c r="CN136" s="284">
        <f t="shared" si="236"/>
        <v>0</v>
      </c>
      <c r="CO136" s="284">
        <f t="shared" si="236"/>
        <v>0</v>
      </c>
      <c r="CP136" s="284">
        <f t="shared" si="236"/>
        <v>0</v>
      </c>
      <c r="CQ136" s="284">
        <f t="shared" si="236"/>
        <v>0</v>
      </c>
      <c r="CR136" s="383">
        <f t="shared" si="237"/>
        <v>0</v>
      </c>
      <c r="CS136" s="309">
        <f t="shared" si="237"/>
        <v>0</v>
      </c>
      <c r="CT136" s="284">
        <f t="shared" si="237"/>
        <v>0</v>
      </c>
      <c r="CU136" s="284">
        <f t="shared" si="237"/>
        <v>0</v>
      </c>
      <c r="CV136" s="284">
        <f t="shared" si="237"/>
        <v>0</v>
      </c>
      <c r="CW136" s="284">
        <f t="shared" si="237"/>
        <v>0</v>
      </c>
      <c r="CX136" s="284">
        <f t="shared" si="237"/>
        <v>0</v>
      </c>
      <c r="CY136" s="284">
        <f t="shared" si="237"/>
        <v>0</v>
      </c>
      <c r="CZ136" s="284">
        <f t="shared" si="237"/>
        <v>0</v>
      </c>
      <c r="DA136" s="284">
        <f t="shared" si="237"/>
        <v>0</v>
      </c>
      <c r="DB136" s="284">
        <f t="shared" si="238"/>
        <v>0</v>
      </c>
      <c r="DC136" s="284">
        <f t="shared" si="238"/>
        <v>0</v>
      </c>
      <c r="DD136" s="383">
        <f t="shared" si="238"/>
        <v>0</v>
      </c>
      <c r="DE136" s="309">
        <f t="shared" si="238"/>
        <v>0</v>
      </c>
      <c r="DF136" s="284">
        <f t="shared" si="238"/>
        <v>0</v>
      </c>
      <c r="DG136" s="284">
        <f t="shared" si="238"/>
        <v>0</v>
      </c>
      <c r="DH136" s="284">
        <f t="shared" si="238"/>
        <v>0</v>
      </c>
      <c r="DI136" s="284">
        <f t="shared" si="238"/>
        <v>0</v>
      </c>
      <c r="DJ136" s="284">
        <f t="shared" si="238"/>
        <v>0</v>
      </c>
      <c r="DK136" s="284">
        <f t="shared" si="238"/>
        <v>0</v>
      </c>
      <c r="DL136" s="284">
        <f t="shared" si="239"/>
        <v>0</v>
      </c>
      <c r="DM136" s="284">
        <f t="shared" si="239"/>
        <v>0</v>
      </c>
      <c r="DN136" s="284">
        <f t="shared" si="239"/>
        <v>0</v>
      </c>
      <c r="DO136" s="284">
        <f t="shared" si="239"/>
        <v>0</v>
      </c>
      <c r="DP136" s="383">
        <f t="shared" si="239"/>
        <v>0</v>
      </c>
      <c r="DQ136" s="309">
        <f t="shared" si="239"/>
        <v>0</v>
      </c>
      <c r="DR136" s="284">
        <f t="shared" si="239"/>
        <v>0</v>
      </c>
      <c r="DS136" s="284">
        <f t="shared" si="239"/>
        <v>0</v>
      </c>
      <c r="DT136" s="284">
        <f t="shared" si="239"/>
        <v>0</v>
      </c>
      <c r="DU136" s="284">
        <f t="shared" si="239"/>
        <v>0</v>
      </c>
      <c r="DV136" s="284">
        <f t="shared" si="240"/>
        <v>0</v>
      </c>
      <c r="DW136" s="284">
        <f t="shared" si="240"/>
        <v>0</v>
      </c>
      <c r="DX136" s="284">
        <f t="shared" si="240"/>
        <v>0</v>
      </c>
      <c r="DY136" s="284">
        <f t="shared" si="240"/>
        <v>0</v>
      </c>
      <c r="DZ136" s="284">
        <f t="shared" si="240"/>
        <v>0</v>
      </c>
      <c r="EA136" s="284">
        <f t="shared" si="240"/>
        <v>0</v>
      </c>
      <c r="EB136" s="383">
        <f t="shared" si="240"/>
        <v>0</v>
      </c>
      <c r="EC136" s="309">
        <f t="shared" si="240"/>
        <v>0</v>
      </c>
      <c r="ED136" s="284">
        <f t="shared" si="240"/>
        <v>0</v>
      </c>
      <c r="EE136" s="284">
        <f t="shared" si="240"/>
        <v>0</v>
      </c>
      <c r="EF136" s="284">
        <f t="shared" si="241"/>
        <v>0</v>
      </c>
      <c r="EG136" s="284">
        <f t="shared" si="241"/>
        <v>0</v>
      </c>
      <c r="EH136" s="284">
        <f t="shared" si="241"/>
        <v>0</v>
      </c>
      <c r="EI136" s="284">
        <f t="shared" si="241"/>
        <v>0</v>
      </c>
      <c r="EJ136" s="284">
        <f t="shared" si="241"/>
        <v>0</v>
      </c>
      <c r="EK136" s="284">
        <f t="shared" si="241"/>
        <v>0</v>
      </c>
      <c r="EL136" s="284">
        <f t="shared" si="241"/>
        <v>0</v>
      </c>
      <c r="EM136" s="284">
        <f t="shared" si="241"/>
        <v>0</v>
      </c>
      <c r="EN136" s="383">
        <f t="shared" si="241"/>
        <v>0</v>
      </c>
      <c r="EO136" s="309">
        <f t="shared" si="241"/>
        <v>0</v>
      </c>
      <c r="EP136" s="284">
        <f t="shared" si="242"/>
        <v>0</v>
      </c>
      <c r="EQ136" s="284">
        <f t="shared" si="242"/>
        <v>0</v>
      </c>
      <c r="ER136" s="284">
        <f t="shared" si="242"/>
        <v>0</v>
      </c>
      <c r="ES136" s="284">
        <f t="shared" si="242"/>
        <v>0</v>
      </c>
      <c r="ET136" s="284">
        <f t="shared" si="242"/>
        <v>0</v>
      </c>
      <c r="EU136" s="284">
        <f t="shared" si="242"/>
        <v>0</v>
      </c>
      <c r="EV136" s="284">
        <f t="shared" si="242"/>
        <v>0</v>
      </c>
      <c r="EW136" s="284">
        <f t="shared" si="242"/>
        <v>0</v>
      </c>
      <c r="EX136" s="284">
        <f t="shared" si="242"/>
        <v>0</v>
      </c>
      <c r="EY136" s="284">
        <f t="shared" si="242"/>
        <v>0</v>
      </c>
      <c r="EZ136" s="383">
        <f t="shared" si="242"/>
        <v>0</v>
      </c>
    </row>
    <row r="137" spans="3:156" s="246" customFormat="1" ht="17.5" outlineLevel="1">
      <c r="C137" s="224"/>
      <c r="D137" s="256"/>
      <c r="E137" s="289">
        <f t="shared" ca="1" si="210"/>
        <v>11</v>
      </c>
      <c r="F137" s="844" t="s">
        <v>845</v>
      </c>
      <c r="G137" s="977">
        <f t="shared" si="243"/>
        <v>34600.126047372047</v>
      </c>
      <c r="H137" s="1329">
        <v>75</v>
      </c>
      <c r="I137" s="286" t="s">
        <v>415</v>
      </c>
      <c r="J137" s="306">
        <f t="shared" si="212"/>
        <v>461.33501396496064</v>
      </c>
      <c r="K137" s="949">
        <f t="shared" si="213"/>
        <v>27.870563674321506</v>
      </c>
      <c r="L137" s="956">
        <f t="shared" si="170"/>
        <v>4.5657265677304659E-2</v>
      </c>
      <c r="M137" s="956">
        <f t="shared" si="171"/>
        <v>8.0706590735971556E-2</v>
      </c>
      <c r="N137" s="285">
        <f t="shared" si="244"/>
        <v>46784</v>
      </c>
      <c r="O137" s="307">
        <f t="shared" si="215"/>
        <v>2</v>
      </c>
      <c r="P137" s="307">
        <v>1</v>
      </c>
      <c r="Q137" s="306">
        <f t="shared" si="216"/>
        <v>2</v>
      </c>
      <c r="R137" s="286" t="s">
        <v>511</v>
      </c>
      <c r="S137" s="845"/>
      <c r="T137" s="256"/>
      <c r="U137" s="380">
        <f t="shared" si="245"/>
        <v>1</v>
      </c>
      <c r="V137" s="302" t="str">
        <f t="shared" si="246"/>
        <v>Curve-Mid</v>
      </c>
      <c r="W137" s="302">
        <f t="shared" si="247"/>
        <v>1</v>
      </c>
      <c r="X137" s="302">
        <f t="shared" si="248"/>
        <v>2</v>
      </c>
      <c r="Y137" s="381">
        <f t="shared" si="249"/>
        <v>1</v>
      </c>
      <c r="Z137" s="302">
        <f t="shared" si="222"/>
        <v>2</v>
      </c>
      <c r="AA137" s="302">
        <f t="shared" si="223"/>
        <v>2.5</v>
      </c>
      <c r="AB137" s="302">
        <f t="shared" si="224"/>
        <v>0.5</v>
      </c>
      <c r="AC137" s="302">
        <f t="shared" si="225"/>
        <v>1.5</v>
      </c>
      <c r="AD137" s="302">
        <f t="shared" si="226"/>
        <v>1</v>
      </c>
      <c r="AE137" s="302">
        <f t="shared" si="227"/>
        <v>0.8571428571428571</v>
      </c>
      <c r="AF137" s="302">
        <f t="shared" si="228"/>
        <v>0.5714285714285714</v>
      </c>
      <c r="AG137" s="302">
        <f t="shared" si="229"/>
        <v>-0.8571428571428571</v>
      </c>
      <c r="AH137" s="382">
        <f t="shared" si="230"/>
        <v>2.2857142857142856</v>
      </c>
      <c r="AI137" s="260"/>
      <c r="AJ137" s="284">
        <f t="shared" si="231"/>
        <v>0</v>
      </c>
      <c r="AK137" s="309">
        <f t="shared" si="231"/>
        <v>0</v>
      </c>
      <c r="AL137" s="284">
        <f t="shared" si="231"/>
        <v>34600.126047372047</v>
      </c>
      <c r="AM137" s="284">
        <f t="shared" si="231"/>
        <v>0</v>
      </c>
      <c r="AN137" s="284">
        <f t="shared" si="231"/>
        <v>0</v>
      </c>
      <c r="AO137" s="284">
        <f t="shared" si="231"/>
        <v>0</v>
      </c>
      <c r="AP137" s="284">
        <f t="shared" si="231"/>
        <v>0</v>
      </c>
      <c r="AQ137" s="284">
        <f t="shared" si="231"/>
        <v>0</v>
      </c>
      <c r="AR137" s="284">
        <f t="shared" si="231"/>
        <v>0</v>
      </c>
      <c r="AS137" s="284">
        <f t="shared" si="231"/>
        <v>0</v>
      </c>
      <c r="AT137" s="284">
        <f t="shared" si="232"/>
        <v>0</v>
      </c>
      <c r="AU137" s="284">
        <f t="shared" si="232"/>
        <v>0</v>
      </c>
      <c r="AV137" s="383">
        <f t="shared" si="232"/>
        <v>0</v>
      </c>
      <c r="AW137" s="309">
        <f t="shared" si="232"/>
        <v>0</v>
      </c>
      <c r="AX137" s="284">
        <f t="shared" si="232"/>
        <v>0</v>
      </c>
      <c r="AY137" s="284">
        <f t="shared" si="232"/>
        <v>0</v>
      </c>
      <c r="AZ137" s="284">
        <f t="shared" si="232"/>
        <v>0</v>
      </c>
      <c r="BA137" s="284">
        <f t="shared" si="232"/>
        <v>0</v>
      </c>
      <c r="BB137" s="284">
        <f t="shared" si="232"/>
        <v>0</v>
      </c>
      <c r="BC137" s="284">
        <f t="shared" si="232"/>
        <v>0</v>
      </c>
      <c r="BD137" s="284">
        <f t="shared" si="233"/>
        <v>0</v>
      </c>
      <c r="BE137" s="284">
        <f t="shared" si="233"/>
        <v>0</v>
      </c>
      <c r="BF137" s="284">
        <f t="shared" si="233"/>
        <v>0</v>
      </c>
      <c r="BG137" s="284">
        <f t="shared" si="233"/>
        <v>0</v>
      </c>
      <c r="BH137" s="383">
        <f t="shared" si="233"/>
        <v>0</v>
      </c>
      <c r="BI137" s="309">
        <f t="shared" si="233"/>
        <v>0</v>
      </c>
      <c r="BJ137" s="284">
        <f t="shared" si="233"/>
        <v>0</v>
      </c>
      <c r="BK137" s="284">
        <f t="shared" si="233"/>
        <v>0</v>
      </c>
      <c r="BL137" s="284">
        <f t="shared" si="233"/>
        <v>0</v>
      </c>
      <c r="BM137" s="284">
        <f t="shared" si="233"/>
        <v>0</v>
      </c>
      <c r="BN137" s="284">
        <f t="shared" si="234"/>
        <v>0</v>
      </c>
      <c r="BO137" s="284">
        <f t="shared" si="234"/>
        <v>0</v>
      </c>
      <c r="BP137" s="284">
        <f t="shared" si="234"/>
        <v>0</v>
      </c>
      <c r="BQ137" s="284">
        <f t="shared" si="234"/>
        <v>0</v>
      </c>
      <c r="BR137" s="284">
        <f t="shared" si="234"/>
        <v>0</v>
      </c>
      <c r="BS137" s="284">
        <f t="shared" si="234"/>
        <v>0</v>
      </c>
      <c r="BT137" s="383">
        <f t="shared" si="234"/>
        <v>0</v>
      </c>
      <c r="BU137" s="309">
        <f t="shared" si="234"/>
        <v>0</v>
      </c>
      <c r="BV137" s="284">
        <f t="shared" si="234"/>
        <v>0</v>
      </c>
      <c r="BW137" s="284">
        <f t="shared" si="234"/>
        <v>0</v>
      </c>
      <c r="BX137" s="284">
        <f t="shared" si="235"/>
        <v>0</v>
      </c>
      <c r="BY137" s="284">
        <f t="shared" si="235"/>
        <v>0</v>
      </c>
      <c r="BZ137" s="284">
        <f t="shared" si="235"/>
        <v>0</v>
      </c>
      <c r="CA137" s="284">
        <f t="shared" si="235"/>
        <v>0</v>
      </c>
      <c r="CB137" s="284">
        <f t="shared" si="235"/>
        <v>0</v>
      </c>
      <c r="CC137" s="284">
        <f t="shared" si="235"/>
        <v>0</v>
      </c>
      <c r="CD137" s="284">
        <f t="shared" si="235"/>
        <v>0</v>
      </c>
      <c r="CE137" s="284">
        <f t="shared" si="235"/>
        <v>0</v>
      </c>
      <c r="CF137" s="383">
        <f t="shared" si="235"/>
        <v>0</v>
      </c>
      <c r="CG137" s="309">
        <f t="shared" si="235"/>
        <v>0</v>
      </c>
      <c r="CH137" s="284">
        <f t="shared" si="236"/>
        <v>0</v>
      </c>
      <c r="CI137" s="284">
        <f t="shared" si="236"/>
        <v>0</v>
      </c>
      <c r="CJ137" s="284">
        <f t="shared" si="236"/>
        <v>0</v>
      </c>
      <c r="CK137" s="284">
        <f t="shared" si="236"/>
        <v>0</v>
      </c>
      <c r="CL137" s="284">
        <f t="shared" si="236"/>
        <v>0</v>
      </c>
      <c r="CM137" s="284">
        <f t="shared" si="236"/>
        <v>0</v>
      </c>
      <c r="CN137" s="284">
        <f t="shared" si="236"/>
        <v>0</v>
      </c>
      <c r="CO137" s="284">
        <f t="shared" si="236"/>
        <v>0</v>
      </c>
      <c r="CP137" s="284">
        <f t="shared" si="236"/>
        <v>0</v>
      </c>
      <c r="CQ137" s="284">
        <f t="shared" si="236"/>
        <v>0</v>
      </c>
      <c r="CR137" s="383">
        <f t="shared" si="237"/>
        <v>0</v>
      </c>
      <c r="CS137" s="309">
        <f t="shared" si="237"/>
        <v>0</v>
      </c>
      <c r="CT137" s="284">
        <f t="shared" si="237"/>
        <v>0</v>
      </c>
      <c r="CU137" s="284">
        <f t="shared" si="237"/>
        <v>0</v>
      </c>
      <c r="CV137" s="284">
        <f t="shared" si="237"/>
        <v>0</v>
      </c>
      <c r="CW137" s="284">
        <f t="shared" si="237"/>
        <v>0</v>
      </c>
      <c r="CX137" s="284">
        <f t="shared" si="237"/>
        <v>0</v>
      </c>
      <c r="CY137" s="284">
        <f t="shared" si="237"/>
        <v>0</v>
      </c>
      <c r="CZ137" s="284">
        <f t="shared" si="237"/>
        <v>0</v>
      </c>
      <c r="DA137" s="284">
        <f t="shared" si="237"/>
        <v>0</v>
      </c>
      <c r="DB137" s="284">
        <f t="shared" si="238"/>
        <v>0</v>
      </c>
      <c r="DC137" s="284">
        <f t="shared" si="238"/>
        <v>0</v>
      </c>
      <c r="DD137" s="383">
        <f t="shared" si="238"/>
        <v>0</v>
      </c>
      <c r="DE137" s="309">
        <f t="shared" si="238"/>
        <v>0</v>
      </c>
      <c r="DF137" s="284">
        <f t="shared" si="238"/>
        <v>0</v>
      </c>
      <c r="DG137" s="284">
        <f t="shared" si="238"/>
        <v>0</v>
      </c>
      <c r="DH137" s="284">
        <f t="shared" si="238"/>
        <v>0</v>
      </c>
      <c r="DI137" s="284">
        <f t="shared" si="238"/>
        <v>0</v>
      </c>
      <c r="DJ137" s="284">
        <f t="shared" si="238"/>
        <v>0</v>
      </c>
      <c r="DK137" s="284">
        <f t="shared" si="238"/>
        <v>0</v>
      </c>
      <c r="DL137" s="284">
        <f t="shared" si="239"/>
        <v>0</v>
      </c>
      <c r="DM137" s="284">
        <f t="shared" si="239"/>
        <v>0</v>
      </c>
      <c r="DN137" s="284">
        <f t="shared" si="239"/>
        <v>0</v>
      </c>
      <c r="DO137" s="284">
        <f t="shared" si="239"/>
        <v>0</v>
      </c>
      <c r="DP137" s="383">
        <f t="shared" si="239"/>
        <v>0</v>
      </c>
      <c r="DQ137" s="309">
        <f t="shared" si="239"/>
        <v>0</v>
      </c>
      <c r="DR137" s="284">
        <f t="shared" si="239"/>
        <v>0</v>
      </c>
      <c r="DS137" s="284">
        <f t="shared" si="239"/>
        <v>0</v>
      </c>
      <c r="DT137" s="284">
        <f t="shared" si="239"/>
        <v>0</v>
      </c>
      <c r="DU137" s="284">
        <f t="shared" si="239"/>
        <v>0</v>
      </c>
      <c r="DV137" s="284">
        <f t="shared" si="240"/>
        <v>0</v>
      </c>
      <c r="DW137" s="284">
        <f t="shared" si="240"/>
        <v>0</v>
      </c>
      <c r="DX137" s="284">
        <f t="shared" si="240"/>
        <v>0</v>
      </c>
      <c r="DY137" s="284">
        <f t="shared" si="240"/>
        <v>0</v>
      </c>
      <c r="DZ137" s="284">
        <f t="shared" si="240"/>
        <v>0</v>
      </c>
      <c r="EA137" s="284">
        <f t="shared" si="240"/>
        <v>0</v>
      </c>
      <c r="EB137" s="383">
        <f t="shared" si="240"/>
        <v>0</v>
      </c>
      <c r="EC137" s="309">
        <f t="shared" si="240"/>
        <v>0</v>
      </c>
      <c r="ED137" s="284">
        <f t="shared" si="240"/>
        <v>0</v>
      </c>
      <c r="EE137" s="284">
        <f t="shared" si="240"/>
        <v>0</v>
      </c>
      <c r="EF137" s="284">
        <f t="shared" si="241"/>
        <v>0</v>
      </c>
      <c r="EG137" s="284">
        <f t="shared" si="241"/>
        <v>0</v>
      </c>
      <c r="EH137" s="284">
        <f t="shared" si="241"/>
        <v>0</v>
      </c>
      <c r="EI137" s="284">
        <f t="shared" si="241"/>
        <v>0</v>
      </c>
      <c r="EJ137" s="284">
        <f t="shared" si="241"/>
        <v>0</v>
      </c>
      <c r="EK137" s="284">
        <f t="shared" si="241"/>
        <v>0</v>
      </c>
      <c r="EL137" s="284">
        <f t="shared" si="241"/>
        <v>0</v>
      </c>
      <c r="EM137" s="284">
        <f t="shared" si="241"/>
        <v>0</v>
      </c>
      <c r="EN137" s="383">
        <f t="shared" si="241"/>
        <v>0</v>
      </c>
      <c r="EO137" s="309">
        <f t="shared" si="241"/>
        <v>0</v>
      </c>
      <c r="EP137" s="284">
        <f t="shared" si="242"/>
        <v>0</v>
      </c>
      <c r="EQ137" s="284">
        <f t="shared" si="242"/>
        <v>0</v>
      </c>
      <c r="ER137" s="284">
        <f t="shared" si="242"/>
        <v>0</v>
      </c>
      <c r="ES137" s="284">
        <f t="shared" si="242"/>
        <v>0</v>
      </c>
      <c r="ET137" s="284">
        <f t="shared" si="242"/>
        <v>0</v>
      </c>
      <c r="EU137" s="284">
        <f t="shared" si="242"/>
        <v>0</v>
      </c>
      <c r="EV137" s="284">
        <f t="shared" si="242"/>
        <v>0</v>
      </c>
      <c r="EW137" s="284">
        <f t="shared" si="242"/>
        <v>0</v>
      </c>
      <c r="EX137" s="284">
        <f t="shared" si="242"/>
        <v>0</v>
      </c>
      <c r="EY137" s="284">
        <f t="shared" si="242"/>
        <v>0</v>
      </c>
      <c r="EZ137" s="383">
        <f t="shared" si="242"/>
        <v>0</v>
      </c>
    </row>
    <row r="138" spans="3:156" s="246" customFormat="1" ht="17.5" outlineLevel="1">
      <c r="C138" s="224"/>
      <c r="D138" s="256"/>
      <c r="E138" s="289">
        <f t="shared" ca="1" si="210"/>
        <v>12</v>
      </c>
      <c r="F138" s="844" t="s">
        <v>524</v>
      </c>
      <c r="G138" s="977">
        <f t="shared" si="211"/>
        <v>25000</v>
      </c>
      <c r="H138" s="996">
        <v>25000</v>
      </c>
      <c r="I138" s="286" t="s">
        <v>413</v>
      </c>
      <c r="J138" s="306">
        <f t="shared" si="212"/>
        <v>1</v>
      </c>
      <c r="K138" s="949">
        <f t="shared" si="213"/>
        <v>20.137617155038033</v>
      </c>
      <c r="L138" s="956">
        <f t="shared" si="170"/>
        <v>3.2989233633711305E-2</v>
      </c>
      <c r="M138" s="956">
        <f t="shared" si="171"/>
        <v>5.8313798210932674E-2</v>
      </c>
      <c r="N138" s="285">
        <f t="shared" si="214"/>
        <v>46784</v>
      </c>
      <c r="O138" s="307">
        <f t="shared" si="215"/>
        <v>2</v>
      </c>
      <c r="P138" s="307">
        <v>1</v>
      </c>
      <c r="Q138" s="306">
        <f t="shared" si="216"/>
        <v>2</v>
      </c>
      <c r="R138" s="286" t="s">
        <v>511</v>
      </c>
      <c r="S138" s="845"/>
      <c r="T138" s="256"/>
      <c r="U138" s="380">
        <f t="shared" si="217"/>
        <v>1</v>
      </c>
      <c r="V138" s="302" t="str">
        <f t="shared" si="218"/>
        <v>Curve-Mid</v>
      </c>
      <c r="W138" s="302">
        <f t="shared" si="219"/>
        <v>1</v>
      </c>
      <c r="X138" s="302">
        <f t="shared" si="220"/>
        <v>2</v>
      </c>
      <c r="Y138" s="381">
        <f t="shared" si="221"/>
        <v>1</v>
      </c>
      <c r="Z138" s="302">
        <f t="shared" si="222"/>
        <v>2</v>
      </c>
      <c r="AA138" s="302">
        <f t="shared" si="223"/>
        <v>2.5</v>
      </c>
      <c r="AB138" s="302">
        <f t="shared" si="224"/>
        <v>0.5</v>
      </c>
      <c r="AC138" s="302">
        <f t="shared" si="225"/>
        <v>1.5</v>
      </c>
      <c r="AD138" s="302">
        <f t="shared" si="226"/>
        <v>1</v>
      </c>
      <c r="AE138" s="302">
        <f t="shared" si="227"/>
        <v>0.8571428571428571</v>
      </c>
      <c r="AF138" s="302">
        <f t="shared" si="228"/>
        <v>0.5714285714285714</v>
      </c>
      <c r="AG138" s="302">
        <f t="shared" si="229"/>
        <v>-0.8571428571428571</v>
      </c>
      <c r="AH138" s="382">
        <f t="shared" si="230"/>
        <v>2.2857142857142856</v>
      </c>
      <c r="AI138" s="260"/>
      <c r="AJ138" s="284">
        <f t="shared" si="231"/>
        <v>0</v>
      </c>
      <c r="AK138" s="309">
        <f t="shared" si="231"/>
        <v>0</v>
      </c>
      <c r="AL138" s="284">
        <f t="shared" si="231"/>
        <v>25000</v>
      </c>
      <c r="AM138" s="284">
        <f t="shared" si="231"/>
        <v>0</v>
      </c>
      <c r="AN138" s="284">
        <f t="shared" si="231"/>
        <v>0</v>
      </c>
      <c r="AO138" s="284">
        <f t="shared" si="231"/>
        <v>0</v>
      </c>
      <c r="AP138" s="284">
        <f t="shared" si="231"/>
        <v>0</v>
      </c>
      <c r="AQ138" s="284">
        <f t="shared" si="231"/>
        <v>0</v>
      </c>
      <c r="AR138" s="284">
        <f t="shared" si="231"/>
        <v>0</v>
      </c>
      <c r="AS138" s="284">
        <f t="shared" si="231"/>
        <v>0</v>
      </c>
      <c r="AT138" s="284">
        <f t="shared" si="232"/>
        <v>0</v>
      </c>
      <c r="AU138" s="284">
        <f t="shared" si="232"/>
        <v>0</v>
      </c>
      <c r="AV138" s="383">
        <f t="shared" si="232"/>
        <v>0</v>
      </c>
      <c r="AW138" s="309">
        <f t="shared" si="232"/>
        <v>0</v>
      </c>
      <c r="AX138" s="284">
        <f t="shared" si="232"/>
        <v>0</v>
      </c>
      <c r="AY138" s="284">
        <f t="shared" si="232"/>
        <v>0</v>
      </c>
      <c r="AZ138" s="284">
        <f t="shared" si="232"/>
        <v>0</v>
      </c>
      <c r="BA138" s="284">
        <f t="shared" si="232"/>
        <v>0</v>
      </c>
      <c r="BB138" s="284">
        <f t="shared" si="232"/>
        <v>0</v>
      </c>
      <c r="BC138" s="284">
        <f t="shared" si="232"/>
        <v>0</v>
      </c>
      <c r="BD138" s="284">
        <f t="shared" si="233"/>
        <v>0</v>
      </c>
      <c r="BE138" s="284">
        <f t="shared" si="233"/>
        <v>0</v>
      </c>
      <c r="BF138" s="284">
        <f t="shared" si="233"/>
        <v>0</v>
      </c>
      <c r="BG138" s="284">
        <f t="shared" si="233"/>
        <v>0</v>
      </c>
      <c r="BH138" s="383">
        <f t="shared" si="233"/>
        <v>0</v>
      </c>
      <c r="BI138" s="309">
        <f t="shared" si="233"/>
        <v>0</v>
      </c>
      <c r="BJ138" s="284">
        <f t="shared" si="233"/>
        <v>0</v>
      </c>
      <c r="BK138" s="284">
        <f t="shared" si="233"/>
        <v>0</v>
      </c>
      <c r="BL138" s="284">
        <f t="shared" si="233"/>
        <v>0</v>
      </c>
      <c r="BM138" s="284">
        <f t="shared" si="233"/>
        <v>0</v>
      </c>
      <c r="BN138" s="284">
        <f t="shared" si="234"/>
        <v>0</v>
      </c>
      <c r="BO138" s="284">
        <f t="shared" si="234"/>
        <v>0</v>
      </c>
      <c r="BP138" s="284">
        <f t="shared" si="234"/>
        <v>0</v>
      </c>
      <c r="BQ138" s="284">
        <f t="shared" si="234"/>
        <v>0</v>
      </c>
      <c r="BR138" s="284">
        <f t="shared" si="234"/>
        <v>0</v>
      </c>
      <c r="BS138" s="284">
        <f t="shared" si="234"/>
        <v>0</v>
      </c>
      <c r="BT138" s="383">
        <f t="shared" si="234"/>
        <v>0</v>
      </c>
      <c r="BU138" s="309">
        <f t="shared" si="234"/>
        <v>0</v>
      </c>
      <c r="BV138" s="284">
        <f t="shared" si="234"/>
        <v>0</v>
      </c>
      <c r="BW138" s="284">
        <f t="shared" si="234"/>
        <v>0</v>
      </c>
      <c r="BX138" s="284">
        <f t="shared" si="235"/>
        <v>0</v>
      </c>
      <c r="BY138" s="284">
        <f t="shared" si="235"/>
        <v>0</v>
      </c>
      <c r="BZ138" s="284">
        <f t="shared" si="235"/>
        <v>0</v>
      </c>
      <c r="CA138" s="284">
        <f t="shared" si="235"/>
        <v>0</v>
      </c>
      <c r="CB138" s="284">
        <f t="shared" si="235"/>
        <v>0</v>
      </c>
      <c r="CC138" s="284">
        <f t="shared" si="235"/>
        <v>0</v>
      </c>
      <c r="CD138" s="284">
        <f t="shared" si="235"/>
        <v>0</v>
      </c>
      <c r="CE138" s="284">
        <f t="shared" si="235"/>
        <v>0</v>
      </c>
      <c r="CF138" s="383">
        <f t="shared" si="235"/>
        <v>0</v>
      </c>
      <c r="CG138" s="309">
        <f t="shared" si="235"/>
        <v>0</v>
      </c>
      <c r="CH138" s="284">
        <f t="shared" si="236"/>
        <v>0</v>
      </c>
      <c r="CI138" s="284">
        <f t="shared" si="236"/>
        <v>0</v>
      </c>
      <c r="CJ138" s="284">
        <f t="shared" si="236"/>
        <v>0</v>
      </c>
      <c r="CK138" s="284">
        <f t="shared" si="236"/>
        <v>0</v>
      </c>
      <c r="CL138" s="284">
        <f t="shared" si="236"/>
        <v>0</v>
      </c>
      <c r="CM138" s="284">
        <f t="shared" si="236"/>
        <v>0</v>
      </c>
      <c r="CN138" s="284">
        <f t="shared" si="236"/>
        <v>0</v>
      </c>
      <c r="CO138" s="284">
        <f t="shared" si="236"/>
        <v>0</v>
      </c>
      <c r="CP138" s="284">
        <f t="shared" si="236"/>
        <v>0</v>
      </c>
      <c r="CQ138" s="284">
        <f t="shared" si="236"/>
        <v>0</v>
      </c>
      <c r="CR138" s="383">
        <f t="shared" si="237"/>
        <v>0</v>
      </c>
      <c r="CS138" s="309">
        <f t="shared" si="237"/>
        <v>0</v>
      </c>
      <c r="CT138" s="284">
        <f t="shared" si="237"/>
        <v>0</v>
      </c>
      <c r="CU138" s="284">
        <f t="shared" si="237"/>
        <v>0</v>
      </c>
      <c r="CV138" s="284">
        <f t="shared" si="237"/>
        <v>0</v>
      </c>
      <c r="CW138" s="284">
        <f t="shared" si="237"/>
        <v>0</v>
      </c>
      <c r="CX138" s="284">
        <f t="shared" si="237"/>
        <v>0</v>
      </c>
      <c r="CY138" s="284">
        <f t="shared" si="237"/>
        <v>0</v>
      </c>
      <c r="CZ138" s="284">
        <f t="shared" si="237"/>
        <v>0</v>
      </c>
      <c r="DA138" s="284">
        <f t="shared" si="237"/>
        <v>0</v>
      </c>
      <c r="DB138" s="284">
        <f t="shared" si="238"/>
        <v>0</v>
      </c>
      <c r="DC138" s="284">
        <f t="shared" si="238"/>
        <v>0</v>
      </c>
      <c r="DD138" s="383">
        <f t="shared" si="238"/>
        <v>0</v>
      </c>
      <c r="DE138" s="309">
        <f t="shared" si="238"/>
        <v>0</v>
      </c>
      <c r="DF138" s="284">
        <f t="shared" si="238"/>
        <v>0</v>
      </c>
      <c r="DG138" s="284">
        <f t="shared" si="238"/>
        <v>0</v>
      </c>
      <c r="DH138" s="284">
        <f t="shared" si="238"/>
        <v>0</v>
      </c>
      <c r="DI138" s="284">
        <f t="shared" si="238"/>
        <v>0</v>
      </c>
      <c r="DJ138" s="284">
        <f t="shared" si="238"/>
        <v>0</v>
      </c>
      <c r="DK138" s="284">
        <f t="shared" si="238"/>
        <v>0</v>
      </c>
      <c r="DL138" s="284">
        <f t="shared" si="239"/>
        <v>0</v>
      </c>
      <c r="DM138" s="284">
        <f t="shared" si="239"/>
        <v>0</v>
      </c>
      <c r="DN138" s="284">
        <f t="shared" si="239"/>
        <v>0</v>
      </c>
      <c r="DO138" s="284">
        <f t="shared" si="239"/>
        <v>0</v>
      </c>
      <c r="DP138" s="383">
        <f t="shared" si="239"/>
        <v>0</v>
      </c>
      <c r="DQ138" s="309">
        <f t="shared" si="239"/>
        <v>0</v>
      </c>
      <c r="DR138" s="284">
        <f t="shared" si="239"/>
        <v>0</v>
      </c>
      <c r="DS138" s="284">
        <f t="shared" si="239"/>
        <v>0</v>
      </c>
      <c r="DT138" s="284">
        <f t="shared" si="239"/>
        <v>0</v>
      </c>
      <c r="DU138" s="284">
        <f t="shared" si="239"/>
        <v>0</v>
      </c>
      <c r="DV138" s="284">
        <f t="shared" si="240"/>
        <v>0</v>
      </c>
      <c r="DW138" s="284">
        <f t="shared" si="240"/>
        <v>0</v>
      </c>
      <c r="DX138" s="284">
        <f t="shared" si="240"/>
        <v>0</v>
      </c>
      <c r="DY138" s="284">
        <f t="shared" si="240"/>
        <v>0</v>
      </c>
      <c r="DZ138" s="284">
        <f t="shared" si="240"/>
        <v>0</v>
      </c>
      <c r="EA138" s="284">
        <f t="shared" si="240"/>
        <v>0</v>
      </c>
      <c r="EB138" s="383">
        <f t="shared" si="240"/>
        <v>0</v>
      </c>
      <c r="EC138" s="309">
        <f t="shared" si="240"/>
        <v>0</v>
      </c>
      <c r="ED138" s="284">
        <f t="shared" si="240"/>
        <v>0</v>
      </c>
      <c r="EE138" s="284">
        <f t="shared" si="240"/>
        <v>0</v>
      </c>
      <c r="EF138" s="284">
        <f t="shared" si="241"/>
        <v>0</v>
      </c>
      <c r="EG138" s="284">
        <f t="shared" si="241"/>
        <v>0</v>
      </c>
      <c r="EH138" s="284">
        <f t="shared" si="241"/>
        <v>0</v>
      </c>
      <c r="EI138" s="284">
        <f t="shared" si="241"/>
        <v>0</v>
      </c>
      <c r="EJ138" s="284">
        <f t="shared" si="241"/>
        <v>0</v>
      </c>
      <c r="EK138" s="284">
        <f t="shared" si="241"/>
        <v>0</v>
      </c>
      <c r="EL138" s="284">
        <f t="shared" si="241"/>
        <v>0</v>
      </c>
      <c r="EM138" s="284">
        <f t="shared" si="241"/>
        <v>0</v>
      </c>
      <c r="EN138" s="383">
        <f t="shared" si="241"/>
        <v>0</v>
      </c>
      <c r="EO138" s="309">
        <f t="shared" si="241"/>
        <v>0</v>
      </c>
      <c r="EP138" s="284">
        <f t="shared" si="242"/>
        <v>0</v>
      </c>
      <c r="EQ138" s="284">
        <f t="shared" si="242"/>
        <v>0</v>
      </c>
      <c r="ER138" s="284">
        <f t="shared" si="242"/>
        <v>0</v>
      </c>
      <c r="ES138" s="284">
        <f t="shared" si="242"/>
        <v>0</v>
      </c>
      <c r="ET138" s="284">
        <f t="shared" si="242"/>
        <v>0</v>
      </c>
      <c r="EU138" s="284">
        <f t="shared" si="242"/>
        <v>0</v>
      </c>
      <c r="EV138" s="284">
        <f t="shared" si="242"/>
        <v>0</v>
      </c>
      <c r="EW138" s="284">
        <f t="shared" si="242"/>
        <v>0</v>
      </c>
      <c r="EX138" s="284">
        <f t="shared" si="242"/>
        <v>0</v>
      </c>
      <c r="EY138" s="284">
        <f t="shared" si="242"/>
        <v>0</v>
      </c>
      <c r="EZ138" s="383">
        <f t="shared" si="242"/>
        <v>0</v>
      </c>
    </row>
    <row r="139" spans="3:156" s="246" customFormat="1" ht="17.5" outlineLevel="1">
      <c r="C139" s="224"/>
      <c r="D139" s="256"/>
      <c r="E139" s="289">
        <f t="shared" ca="1" si="210"/>
        <v>13</v>
      </c>
      <c r="F139" s="844" t="s">
        <v>525</v>
      </c>
      <c r="G139" s="977">
        <f t="shared" si="211"/>
        <v>25000</v>
      </c>
      <c r="H139" s="996">
        <v>25000</v>
      </c>
      <c r="I139" s="286" t="s">
        <v>413</v>
      </c>
      <c r="J139" s="306">
        <f t="shared" si="212"/>
        <v>1</v>
      </c>
      <c r="K139" s="949">
        <f t="shared" si="213"/>
        <v>20.137617155038033</v>
      </c>
      <c r="L139" s="956">
        <f t="shared" si="170"/>
        <v>3.2989233633711305E-2</v>
      </c>
      <c r="M139" s="956">
        <f t="shared" si="171"/>
        <v>5.8313798210932674E-2</v>
      </c>
      <c r="N139" s="285">
        <f t="shared" si="214"/>
        <v>46784</v>
      </c>
      <c r="O139" s="307">
        <f t="shared" si="215"/>
        <v>2</v>
      </c>
      <c r="P139" s="307">
        <v>1</v>
      </c>
      <c r="Q139" s="306">
        <f t="shared" si="216"/>
        <v>2</v>
      </c>
      <c r="R139" s="286" t="s">
        <v>511</v>
      </c>
      <c r="S139" s="845"/>
      <c r="T139" s="256"/>
      <c r="U139" s="380">
        <f t="shared" si="217"/>
        <v>1</v>
      </c>
      <c r="V139" s="302" t="str">
        <f t="shared" si="218"/>
        <v>Curve-Mid</v>
      </c>
      <c r="W139" s="302">
        <f t="shared" si="219"/>
        <v>1</v>
      </c>
      <c r="X139" s="302">
        <f t="shared" si="220"/>
        <v>2</v>
      </c>
      <c r="Y139" s="381">
        <f t="shared" si="221"/>
        <v>1</v>
      </c>
      <c r="Z139" s="302">
        <f t="shared" si="222"/>
        <v>2</v>
      </c>
      <c r="AA139" s="302">
        <f t="shared" si="223"/>
        <v>2.5</v>
      </c>
      <c r="AB139" s="302">
        <f t="shared" si="224"/>
        <v>0.5</v>
      </c>
      <c r="AC139" s="302">
        <f t="shared" si="225"/>
        <v>1.5</v>
      </c>
      <c r="AD139" s="302">
        <f t="shared" si="226"/>
        <v>1</v>
      </c>
      <c r="AE139" s="302">
        <f t="shared" si="227"/>
        <v>0.8571428571428571</v>
      </c>
      <c r="AF139" s="302">
        <f t="shared" si="228"/>
        <v>0.5714285714285714</v>
      </c>
      <c r="AG139" s="302">
        <f t="shared" si="229"/>
        <v>-0.8571428571428571</v>
      </c>
      <c r="AH139" s="382">
        <f t="shared" si="230"/>
        <v>2.2857142857142856</v>
      </c>
      <c r="AI139" s="260"/>
      <c r="AJ139" s="284">
        <f t="shared" si="231"/>
        <v>0</v>
      </c>
      <c r="AK139" s="309">
        <f t="shared" si="231"/>
        <v>0</v>
      </c>
      <c r="AL139" s="284">
        <f t="shared" si="231"/>
        <v>25000</v>
      </c>
      <c r="AM139" s="284">
        <f t="shared" si="231"/>
        <v>0</v>
      </c>
      <c r="AN139" s="284">
        <f t="shared" si="231"/>
        <v>0</v>
      </c>
      <c r="AO139" s="284">
        <f t="shared" si="231"/>
        <v>0</v>
      </c>
      <c r="AP139" s="284">
        <f t="shared" si="231"/>
        <v>0</v>
      </c>
      <c r="AQ139" s="284">
        <f t="shared" si="231"/>
        <v>0</v>
      </c>
      <c r="AR139" s="284">
        <f t="shared" si="231"/>
        <v>0</v>
      </c>
      <c r="AS139" s="284">
        <f t="shared" si="231"/>
        <v>0</v>
      </c>
      <c r="AT139" s="284">
        <f t="shared" si="232"/>
        <v>0</v>
      </c>
      <c r="AU139" s="284">
        <f t="shared" si="232"/>
        <v>0</v>
      </c>
      <c r="AV139" s="383">
        <f t="shared" si="232"/>
        <v>0</v>
      </c>
      <c r="AW139" s="309">
        <f t="shared" si="232"/>
        <v>0</v>
      </c>
      <c r="AX139" s="284">
        <f t="shared" si="232"/>
        <v>0</v>
      </c>
      <c r="AY139" s="284">
        <f t="shared" si="232"/>
        <v>0</v>
      </c>
      <c r="AZ139" s="284">
        <f t="shared" si="232"/>
        <v>0</v>
      </c>
      <c r="BA139" s="284">
        <f t="shared" si="232"/>
        <v>0</v>
      </c>
      <c r="BB139" s="284">
        <f t="shared" si="232"/>
        <v>0</v>
      </c>
      <c r="BC139" s="284">
        <f t="shared" si="232"/>
        <v>0</v>
      </c>
      <c r="BD139" s="284">
        <f t="shared" si="233"/>
        <v>0</v>
      </c>
      <c r="BE139" s="284">
        <f t="shared" si="233"/>
        <v>0</v>
      </c>
      <c r="BF139" s="284">
        <f t="shared" si="233"/>
        <v>0</v>
      </c>
      <c r="BG139" s="284">
        <f t="shared" si="233"/>
        <v>0</v>
      </c>
      <c r="BH139" s="383">
        <f t="shared" si="233"/>
        <v>0</v>
      </c>
      <c r="BI139" s="309">
        <f t="shared" si="233"/>
        <v>0</v>
      </c>
      <c r="BJ139" s="284">
        <f t="shared" si="233"/>
        <v>0</v>
      </c>
      <c r="BK139" s="284">
        <f t="shared" si="233"/>
        <v>0</v>
      </c>
      <c r="BL139" s="284">
        <f t="shared" si="233"/>
        <v>0</v>
      </c>
      <c r="BM139" s="284">
        <f t="shared" si="233"/>
        <v>0</v>
      </c>
      <c r="BN139" s="284">
        <f t="shared" si="234"/>
        <v>0</v>
      </c>
      <c r="BO139" s="284">
        <f t="shared" si="234"/>
        <v>0</v>
      </c>
      <c r="BP139" s="284">
        <f t="shared" si="234"/>
        <v>0</v>
      </c>
      <c r="BQ139" s="284">
        <f t="shared" si="234"/>
        <v>0</v>
      </c>
      <c r="BR139" s="284">
        <f t="shared" si="234"/>
        <v>0</v>
      </c>
      <c r="BS139" s="284">
        <f t="shared" si="234"/>
        <v>0</v>
      </c>
      <c r="BT139" s="383">
        <f t="shared" si="234"/>
        <v>0</v>
      </c>
      <c r="BU139" s="309">
        <f t="shared" si="234"/>
        <v>0</v>
      </c>
      <c r="BV139" s="284">
        <f t="shared" si="234"/>
        <v>0</v>
      </c>
      <c r="BW139" s="284">
        <f t="shared" si="234"/>
        <v>0</v>
      </c>
      <c r="BX139" s="284">
        <f t="shared" si="235"/>
        <v>0</v>
      </c>
      <c r="BY139" s="284">
        <f t="shared" si="235"/>
        <v>0</v>
      </c>
      <c r="BZ139" s="284">
        <f t="shared" si="235"/>
        <v>0</v>
      </c>
      <c r="CA139" s="284">
        <f t="shared" si="235"/>
        <v>0</v>
      </c>
      <c r="CB139" s="284">
        <f t="shared" si="235"/>
        <v>0</v>
      </c>
      <c r="CC139" s="284">
        <f t="shared" si="235"/>
        <v>0</v>
      </c>
      <c r="CD139" s="284">
        <f t="shared" si="235"/>
        <v>0</v>
      </c>
      <c r="CE139" s="284">
        <f t="shared" si="235"/>
        <v>0</v>
      </c>
      <c r="CF139" s="383">
        <f t="shared" si="235"/>
        <v>0</v>
      </c>
      <c r="CG139" s="309">
        <f t="shared" si="235"/>
        <v>0</v>
      </c>
      <c r="CH139" s="284">
        <f t="shared" si="236"/>
        <v>0</v>
      </c>
      <c r="CI139" s="284">
        <f t="shared" si="236"/>
        <v>0</v>
      </c>
      <c r="CJ139" s="284">
        <f t="shared" si="236"/>
        <v>0</v>
      </c>
      <c r="CK139" s="284">
        <f t="shared" si="236"/>
        <v>0</v>
      </c>
      <c r="CL139" s="284">
        <f t="shared" si="236"/>
        <v>0</v>
      </c>
      <c r="CM139" s="284">
        <f t="shared" si="236"/>
        <v>0</v>
      </c>
      <c r="CN139" s="284">
        <f t="shared" si="236"/>
        <v>0</v>
      </c>
      <c r="CO139" s="284">
        <f t="shared" si="236"/>
        <v>0</v>
      </c>
      <c r="CP139" s="284">
        <f t="shared" si="236"/>
        <v>0</v>
      </c>
      <c r="CQ139" s="284">
        <f t="shared" si="236"/>
        <v>0</v>
      </c>
      <c r="CR139" s="383">
        <f t="shared" si="237"/>
        <v>0</v>
      </c>
      <c r="CS139" s="309">
        <f t="shared" si="237"/>
        <v>0</v>
      </c>
      <c r="CT139" s="284">
        <f t="shared" si="237"/>
        <v>0</v>
      </c>
      <c r="CU139" s="284">
        <f t="shared" si="237"/>
        <v>0</v>
      </c>
      <c r="CV139" s="284">
        <f t="shared" si="237"/>
        <v>0</v>
      </c>
      <c r="CW139" s="284">
        <f t="shared" si="237"/>
        <v>0</v>
      </c>
      <c r="CX139" s="284">
        <f t="shared" si="237"/>
        <v>0</v>
      </c>
      <c r="CY139" s="284">
        <f t="shared" si="237"/>
        <v>0</v>
      </c>
      <c r="CZ139" s="284">
        <f t="shared" si="237"/>
        <v>0</v>
      </c>
      <c r="DA139" s="284">
        <f t="shared" si="237"/>
        <v>0</v>
      </c>
      <c r="DB139" s="284">
        <f t="shared" si="238"/>
        <v>0</v>
      </c>
      <c r="DC139" s="284">
        <f t="shared" si="238"/>
        <v>0</v>
      </c>
      <c r="DD139" s="383">
        <f t="shared" si="238"/>
        <v>0</v>
      </c>
      <c r="DE139" s="309">
        <f t="shared" si="238"/>
        <v>0</v>
      </c>
      <c r="DF139" s="284">
        <f t="shared" si="238"/>
        <v>0</v>
      </c>
      <c r="DG139" s="284">
        <f t="shared" si="238"/>
        <v>0</v>
      </c>
      <c r="DH139" s="284">
        <f t="shared" si="238"/>
        <v>0</v>
      </c>
      <c r="DI139" s="284">
        <f t="shared" si="238"/>
        <v>0</v>
      </c>
      <c r="DJ139" s="284">
        <f t="shared" si="238"/>
        <v>0</v>
      </c>
      <c r="DK139" s="284">
        <f t="shared" si="238"/>
        <v>0</v>
      </c>
      <c r="DL139" s="284">
        <f t="shared" si="239"/>
        <v>0</v>
      </c>
      <c r="DM139" s="284">
        <f t="shared" si="239"/>
        <v>0</v>
      </c>
      <c r="DN139" s="284">
        <f t="shared" si="239"/>
        <v>0</v>
      </c>
      <c r="DO139" s="284">
        <f t="shared" si="239"/>
        <v>0</v>
      </c>
      <c r="DP139" s="383">
        <f t="shared" si="239"/>
        <v>0</v>
      </c>
      <c r="DQ139" s="309">
        <f t="shared" si="239"/>
        <v>0</v>
      </c>
      <c r="DR139" s="284">
        <f t="shared" si="239"/>
        <v>0</v>
      </c>
      <c r="DS139" s="284">
        <f t="shared" si="239"/>
        <v>0</v>
      </c>
      <c r="DT139" s="284">
        <f t="shared" si="239"/>
        <v>0</v>
      </c>
      <c r="DU139" s="284">
        <f t="shared" si="239"/>
        <v>0</v>
      </c>
      <c r="DV139" s="284">
        <f t="shared" si="240"/>
        <v>0</v>
      </c>
      <c r="DW139" s="284">
        <f t="shared" si="240"/>
        <v>0</v>
      </c>
      <c r="DX139" s="284">
        <f t="shared" si="240"/>
        <v>0</v>
      </c>
      <c r="DY139" s="284">
        <f t="shared" si="240"/>
        <v>0</v>
      </c>
      <c r="DZ139" s="284">
        <f t="shared" si="240"/>
        <v>0</v>
      </c>
      <c r="EA139" s="284">
        <f t="shared" si="240"/>
        <v>0</v>
      </c>
      <c r="EB139" s="383">
        <f t="shared" si="240"/>
        <v>0</v>
      </c>
      <c r="EC139" s="309">
        <f t="shared" si="240"/>
        <v>0</v>
      </c>
      <c r="ED139" s="284">
        <f t="shared" si="240"/>
        <v>0</v>
      </c>
      <c r="EE139" s="284">
        <f t="shared" si="240"/>
        <v>0</v>
      </c>
      <c r="EF139" s="284">
        <f t="shared" si="241"/>
        <v>0</v>
      </c>
      <c r="EG139" s="284">
        <f t="shared" si="241"/>
        <v>0</v>
      </c>
      <c r="EH139" s="284">
        <f t="shared" si="241"/>
        <v>0</v>
      </c>
      <c r="EI139" s="284">
        <f t="shared" si="241"/>
        <v>0</v>
      </c>
      <c r="EJ139" s="284">
        <f t="shared" si="241"/>
        <v>0</v>
      </c>
      <c r="EK139" s="284">
        <f t="shared" si="241"/>
        <v>0</v>
      </c>
      <c r="EL139" s="284">
        <f t="shared" si="241"/>
        <v>0</v>
      </c>
      <c r="EM139" s="284">
        <f t="shared" si="241"/>
        <v>0</v>
      </c>
      <c r="EN139" s="383">
        <f t="shared" si="241"/>
        <v>0</v>
      </c>
      <c r="EO139" s="309">
        <f t="shared" si="241"/>
        <v>0</v>
      </c>
      <c r="EP139" s="284">
        <f t="shared" si="242"/>
        <v>0</v>
      </c>
      <c r="EQ139" s="284">
        <f t="shared" si="242"/>
        <v>0</v>
      </c>
      <c r="ER139" s="284">
        <f t="shared" si="242"/>
        <v>0</v>
      </c>
      <c r="ES139" s="284">
        <f t="shared" si="242"/>
        <v>0</v>
      </c>
      <c r="ET139" s="284">
        <f t="shared" si="242"/>
        <v>0</v>
      </c>
      <c r="EU139" s="284">
        <f t="shared" si="242"/>
        <v>0</v>
      </c>
      <c r="EV139" s="284">
        <f t="shared" si="242"/>
        <v>0</v>
      </c>
      <c r="EW139" s="284">
        <f t="shared" si="242"/>
        <v>0</v>
      </c>
      <c r="EX139" s="284">
        <f t="shared" si="242"/>
        <v>0</v>
      </c>
      <c r="EY139" s="284">
        <f t="shared" si="242"/>
        <v>0</v>
      </c>
      <c r="EZ139" s="383">
        <f t="shared" si="242"/>
        <v>0</v>
      </c>
    </row>
    <row r="140" spans="3:156" s="246" customFormat="1" ht="17.5" outlineLevel="1">
      <c r="C140" s="224"/>
      <c r="D140" s="256"/>
      <c r="E140" s="289">
        <f t="shared" ca="1" si="210"/>
        <v>14</v>
      </c>
      <c r="F140" s="844" t="s">
        <v>846</v>
      </c>
      <c r="G140" s="977">
        <f t="shared" si="211"/>
        <v>13889</v>
      </c>
      <c r="H140" s="996">
        <v>13889</v>
      </c>
      <c r="I140" s="286" t="s">
        <v>413</v>
      </c>
      <c r="J140" s="306">
        <f t="shared" si="212"/>
        <v>1</v>
      </c>
      <c r="K140" s="949">
        <f t="shared" si="213"/>
        <v>11.187654586652929</v>
      </c>
      <c r="L140" s="956">
        <f t="shared" si="170"/>
        <v>1.832749863754465E-2</v>
      </c>
      <c r="M140" s="956">
        <f t="shared" si="171"/>
        <v>3.2396813734065756E-2</v>
      </c>
      <c r="N140" s="285">
        <f t="shared" si="214"/>
        <v>46784</v>
      </c>
      <c r="O140" s="307">
        <f t="shared" si="215"/>
        <v>2</v>
      </c>
      <c r="P140" s="307">
        <v>1</v>
      </c>
      <c r="Q140" s="306">
        <f t="shared" si="216"/>
        <v>2</v>
      </c>
      <c r="R140" s="286" t="s">
        <v>511</v>
      </c>
      <c r="S140" s="845"/>
      <c r="T140" s="256"/>
      <c r="U140" s="380">
        <f t="shared" si="217"/>
        <v>1</v>
      </c>
      <c r="V140" s="302" t="str">
        <f t="shared" si="218"/>
        <v>Curve-Mid</v>
      </c>
      <c r="W140" s="302">
        <f t="shared" si="219"/>
        <v>1</v>
      </c>
      <c r="X140" s="302">
        <f t="shared" si="220"/>
        <v>2</v>
      </c>
      <c r="Y140" s="381">
        <f t="shared" si="221"/>
        <v>1</v>
      </c>
      <c r="Z140" s="302">
        <f t="shared" si="222"/>
        <v>2</v>
      </c>
      <c r="AA140" s="302">
        <f t="shared" si="223"/>
        <v>2.5</v>
      </c>
      <c r="AB140" s="302">
        <f t="shared" si="224"/>
        <v>0.5</v>
      </c>
      <c r="AC140" s="302">
        <f t="shared" si="225"/>
        <v>1.5</v>
      </c>
      <c r="AD140" s="302">
        <f t="shared" si="226"/>
        <v>1</v>
      </c>
      <c r="AE140" s="302">
        <f t="shared" si="227"/>
        <v>0.8571428571428571</v>
      </c>
      <c r="AF140" s="302">
        <f t="shared" si="228"/>
        <v>0.5714285714285714</v>
      </c>
      <c r="AG140" s="302">
        <f t="shared" si="229"/>
        <v>-0.8571428571428571</v>
      </c>
      <c r="AH140" s="382">
        <f t="shared" si="230"/>
        <v>2.2857142857142856</v>
      </c>
      <c r="AI140" s="260"/>
      <c r="AJ140" s="284">
        <f t="shared" si="231"/>
        <v>0</v>
      </c>
      <c r="AK140" s="309">
        <f t="shared" si="231"/>
        <v>0</v>
      </c>
      <c r="AL140" s="284">
        <f t="shared" si="231"/>
        <v>13889</v>
      </c>
      <c r="AM140" s="284">
        <f t="shared" si="231"/>
        <v>0</v>
      </c>
      <c r="AN140" s="284">
        <f t="shared" si="231"/>
        <v>0</v>
      </c>
      <c r="AO140" s="284">
        <f t="shared" si="231"/>
        <v>0</v>
      </c>
      <c r="AP140" s="284">
        <f t="shared" si="231"/>
        <v>0</v>
      </c>
      <c r="AQ140" s="284">
        <f t="shared" si="231"/>
        <v>0</v>
      </c>
      <c r="AR140" s="284">
        <f t="shared" si="231"/>
        <v>0</v>
      </c>
      <c r="AS140" s="284">
        <f t="shared" si="231"/>
        <v>0</v>
      </c>
      <c r="AT140" s="284">
        <f t="shared" si="232"/>
        <v>0</v>
      </c>
      <c r="AU140" s="284">
        <f t="shared" si="232"/>
        <v>0</v>
      </c>
      <c r="AV140" s="383">
        <f t="shared" si="232"/>
        <v>0</v>
      </c>
      <c r="AW140" s="309">
        <f t="shared" si="232"/>
        <v>0</v>
      </c>
      <c r="AX140" s="284">
        <f t="shared" si="232"/>
        <v>0</v>
      </c>
      <c r="AY140" s="284">
        <f t="shared" si="232"/>
        <v>0</v>
      </c>
      <c r="AZ140" s="284">
        <f t="shared" si="232"/>
        <v>0</v>
      </c>
      <c r="BA140" s="284">
        <f t="shared" si="232"/>
        <v>0</v>
      </c>
      <c r="BB140" s="284">
        <f t="shared" si="232"/>
        <v>0</v>
      </c>
      <c r="BC140" s="284">
        <f t="shared" si="232"/>
        <v>0</v>
      </c>
      <c r="BD140" s="284">
        <f t="shared" si="233"/>
        <v>0</v>
      </c>
      <c r="BE140" s="284">
        <f t="shared" si="233"/>
        <v>0</v>
      </c>
      <c r="BF140" s="284">
        <f t="shared" si="233"/>
        <v>0</v>
      </c>
      <c r="BG140" s="284">
        <f t="shared" si="233"/>
        <v>0</v>
      </c>
      <c r="BH140" s="383">
        <f t="shared" si="233"/>
        <v>0</v>
      </c>
      <c r="BI140" s="309">
        <f t="shared" si="233"/>
        <v>0</v>
      </c>
      <c r="BJ140" s="284">
        <f t="shared" si="233"/>
        <v>0</v>
      </c>
      <c r="BK140" s="284">
        <f t="shared" si="233"/>
        <v>0</v>
      </c>
      <c r="BL140" s="284">
        <f t="shared" si="233"/>
        <v>0</v>
      </c>
      <c r="BM140" s="284">
        <f t="shared" si="233"/>
        <v>0</v>
      </c>
      <c r="BN140" s="284">
        <f t="shared" si="234"/>
        <v>0</v>
      </c>
      <c r="BO140" s="284">
        <f t="shared" si="234"/>
        <v>0</v>
      </c>
      <c r="BP140" s="284">
        <f t="shared" si="234"/>
        <v>0</v>
      </c>
      <c r="BQ140" s="284">
        <f t="shared" si="234"/>
        <v>0</v>
      </c>
      <c r="BR140" s="284">
        <f t="shared" si="234"/>
        <v>0</v>
      </c>
      <c r="BS140" s="284">
        <f t="shared" si="234"/>
        <v>0</v>
      </c>
      <c r="BT140" s="383">
        <f t="shared" si="234"/>
        <v>0</v>
      </c>
      <c r="BU140" s="309">
        <f t="shared" si="234"/>
        <v>0</v>
      </c>
      <c r="BV140" s="284">
        <f t="shared" si="234"/>
        <v>0</v>
      </c>
      <c r="BW140" s="284">
        <f t="shared" si="234"/>
        <v>0</v>
      </c>
      <c r="BX140" s="284">
        <f t="shared" si="235"/>
        <v>0</v>
      </c>
      <c r="BY140" s="284">
        <f t="shared" si="235"/>
        <v>0</v>
      </c>
      <c r="BZ140" s="284">
        <f t="shared" si="235"/>
        <v>0</v>
      </c>
      <c r="CA140" s="284">
        <f t="shared" si="235"/>
        <v>0</v>
      </c>
      <c r="CB140" s="284">
        <f t="shared" si="235"/>
        <v>0</v>
      </c>
      <c r="CC140" s="284">
        <f t="shared" si="235"/>
        <v>0</v>
      </c>
      <c r="CD140" s="284">
        <f t="shared" si="235"/>
        <v>0</v>
      </c>
      <c r="CE140" s="284">
        <f t="shared" si="235"/>
        <v>0</v>
      </c>
      <c r="CF140" s="383">
        <f t="shared" si="235"/>
        <v>0</v>
      </c>
      <c r="CG140" s="309">
        <f t="shared" si="235"/>
        <v>0</v>
      </c>
      <c r="CH140" s="284">
        <f t="shared" si="236"/>
        <v>0</v>
      </c>
      <c r="CI140" s="284">
        <f t="shared" si="236"/>
        <v>0</v>
      </c>
      <c r="CJ140" s="284">
        <f t="shared" si="236"/>
        <v>0</v>
      </c>
      <c r="CK140" s="284">
        <f t="shared" si="236"/>
        <v>0</v>
      </c>
      <c r="CL140" s="284">
        <f t="shared" si="236"/>
        <v>0</v>
      </c>
      <c r="CM140" s="284">
        <f t="shared" si="236"/>
        <v>0</v>
      </c>
      <c r="CN140" s="284">
        <f t="shared" si="236"/>
        <v>0</v>
      </c>
      <c r="CO140" s="284">
        <f t="shared" si="236"/>
        <v>0</v>
      </c>
      <c r="CP140" s="284">
        <f t="shared" si="236"/>
        <v>0</v>
      </c>
      <c r="CQ140" s="284">
        <f t="shared" si="236"/>
        <v>0</v>
      </c>
      <c r="CR140" s="383">
        <f t="shared" si="237"/>
        <v>0</v>
      </c>
      <c r="CS140" s="309">
        <f t="shared" si="237"/>
        <v>0</v>
      </c>
      <c r="CT140" s="284">
        <f t="shared" si="237"/>
        <v>0</v>
      </c>
      <c r="CU140" s="284">
        <f t="shared" si="237"/>
        <v>0</v>
      </c>
      <c r="CV140" s="284">
        <f t="shared" si="237"/>
        <v>0</v>
      </c>
      <c r="CW140" s="284">
        <f t="shared" si="237"/>
        <v>0</v>
      </c>
      <c r="CX140" s="284">
        <f t="shared" si="237"/>
        <v>0</v>
      </c>
      <c r="CY140" s="284">
        <f t="shared" si="237"/>
        <v>0</v>
      </c>
      <c r="CZ140" s="284">
        <f t="shared" si="237"/>
        <v>0</v>
      </c>
      <c r="DA140" s="284">
        <f t="shared" si="237"/>
        <v>0</v>
      </c>
      <c r="DB140" s="284">
        <f t="shared" si="238"/>
        <v>0</v>
      </c>
      <c r="DC140" s="284">
        <f t="shared" si="238"/>
        <v>0</v>
      </c>
      <c r="DD140" s="383">
        <f t="shared" si="238"/>
        <v>0</v>
      </c>
      <c r="DE140" s="309">
        <f t="shared" si="238"/>
        <v>0</v>
      </c>
      <c r="DF140" s="284">
        <f t="shared" si="238"/>
        <v>0</v>
      </c>
      <c r="DG140" s="284">
        <f t="shared" si="238"/>
        <v>0</v>
      </c>
      <c r="DH140" s="284">
        <f t="shared" si="238"/>
        <v>0</v>
      </c>
      <c r="DI140" s="284">
        <f t="shared" si="238"/>
        <v>0</v>
      </c>
      <c r="DJ140" s="284">
        <f t="shared" si="238"/>
        <v>0</v>
      </c>
      <c r="DK140" s="284">
        <f t="shared" si="238"/>
        <v>0</v>
      </c>
      <c r="DL140" s="284">
        <f t="shared" si="239"/>
        <v>0</v>
      </c>
      <c r="DM140" s="284">
        <f t="shared" si="239"/>
        <v>0</v>
      </c>
      <c r="DN140" s="284">
        <f t="shared" si="239"/>
        <v>0</v>
      </c>
      <c r="DO140" s="284">
        <f t="shared" si="239"/>
        <v>0</v>
      </c>
      <c r="DP140" s="383">
        <f t="shared" si="239"/>
        <v>0</v>
      </c>
      <c r="DQ140" s="309">
        <f t="shared" si="239"/>
        <v>0</v>
      </c>
      <c r="DR140" s="284">
        <f t="shared" si="239"/>
        <v>0</v>
      </c>
      <c r="DS140" s="284">
        <f t="shared" si="239"/>
        <v>0</v>
      </c>
      <c r="DT140" s="284">
        <f t="shared" si="239"/>
        <v>0</v>
      </c>
      <c r="DU140" s="284">
        <f t="shared" si="239"/>
        <v>0</v>
      </c>
      <c r="DV140" s="284">
        <f t="shared" si="240"/>
        <v>0</v>
      </c>
      <c r="DW140" s="284">
        <f t="shared" si="240"/>
        <v>0</v>
      </c>
      <c r="DX140" s="284">
        <f t="shared" si="240"/>
        <v>0</v>
      </c>
      <c r="DY140" s="284">
        <f t="shared" si="240"/>
        <v>0</v>
      </c>
      <c r="DZ140" s="284">
        <f t="shared" si="240"/>
        <v>0</v>
      </c>
      <c r="EA140" s="284">
        <f t="shared" si="240"/>
        <v>0</v>
      </c>
      <c r="EB140" s="383">
        <f t="shared" si="240"/>
        <v>0</v>
      </c>
      <c r="EC140" s="309">
        <f t="shared" si="240"/>
        <v>0</v>
      </c>
      <c r="ED140" s="284">
        <f t="shared" si="240"/>
        <v>0</v>
      </c>
      <c r="EE140" s="284">
        <f t="shared" si="240"/>
        <v>0</v>
      </c>
      <c r="EF140" s="284">
        <f t="shared" si="241"/>
        <v>0</v>
      </c>
      <c r="EG140" s="284">
        <f t="shared" si="241"/>
        <v>0</v>
      </c>
      <c r="EH140" s="284">
        <f t="shared" si="241"/>
        <v>0</v>
      </c>
      <c r="EI140" s="284">
        <f t="shared" si="241"/>
        <v>0</v>
      </c>
      <c r="EJ140" s="284">
        <f t="shared" si="241"/>
        <v>0</v>
      </c>
      <c r="EK140" s="284">
        <f t="shared" si="241"/>
        <v>0</v>
      </c>
      <c r="EL140" s="284">
        <f t="shared" si="241"/>
        <v>0</v>
      </c>
      <c r="EM140" s="284">
        <f t="shared" si="241"/>
        <v>0</v>
      </c>
      <c r="EN140" s="383">
        <f t="shared" si="241"/>
        <v>0</v>
      </c>
      <c r="EO140" s="309">
        <f t="shared" si="241"/>
        <v>0</v>
      </c>
      <c r="EP140" s="284">
        <f t="shared" si="242"/>
        <v>0</v>
      </c>
      <c r="EQ140" s="284">
        <f t="shared" si="242"/>
        <v>0</v>
      </c>
      <c r="ER140" s="284">
        <f t="shared" si="242"/>
        <v>0</v>
      </c>
      <c r="ES140" s="284">
        <f t="shared" si="242"/>
        <v>0</v>
      </c>
      <c r="ET140" s="284">
        <f t="shared" si="242"/>
        <v>0</v>
      </c>
      <c r="EU140" s="284">
        <f t="shared" si="242"/>
        <v>0</v>
      </c>
      <c r="EV140" s="284">
        <f t="shared" si="242"/>
        <v>0</v>
      </c>
      <c r="EW140" s="284">
        <f t="shared" si="242"/>
        <v>0</v>
      </c>
      <c r="EX140" s="284">
        <f t="shared" si="242"/>
        <v>0</v>
      </c>
      <c r="EY140" s="284">
        <f t="shared" si="242"/>
        <v>0</v>
      </c>
      <c r="EZ140" s="383">
        <f t="shared" si="242"/>
        <v>0</v>
      </c>
    </row>
    <row r="141" spans="3:156" s="246" customFormat="1" ht="17.5" hidden="1" outlineLevel="2">
      <c r="C141" s="224"/>
      <c r="D141" s="256"/>
      <c r="E141" s="289">
        <f t="shared" ca="1" si="210"/>
        <v>15</v>
      </c>
      <c r="F141" s="844" t="s">
        <v>521</v>
      </c>
      <c r="G141" s="977">
        <f t="shared" si="211"/>
        <v>0</v>
      </c>
      <c r="H141" s="996">
        <v>0</v>
      </c>
      <c r="I141" s="286" t="s">
        <v>413</v>
      </c>
      <c r="J141" s="306">
        <f t="shared" si="212"/>
        <v>1</v>
      </c>
      <c r="K141" s="949">
        <f t="shared" si="213"/>
        <v>0</v>
      </c>
      <c r="L141" s="956">
        <f t="shared" si="170"/>
        <v>0</v>
      </c>
      <c r="M141" s="956">
        <f t="shared" si="171"/>
        <v>0</v>
      </c>
      <c r="N141" s="285">
        <f t="shared" si="214"/>
        <v>46784</v>
      </c>
      <c r="O141" s="307">
        <f t="shared" si="215"/>
        <v>2</v>
      </c>
      <c r="P141" s="307">
        <v>1</v>
      </c>
      <c r="Q141" s="306">
        <f t="shared" si="216"/>
        <v>2</v>
      </c>
      <c r="R141" s="286" t="s">
        <v>511</v>
      </c>
      <c r="S141" s="845"/>
      <c r="T141" s="256"/>
      <c r="U141" s="380">
        <f t="shared" si="217"/>
        <v>1</v>
      </c>
      <c r="V141" s="302" t="str">
        <f t="shared" si="218"/>
        <v>Curve-Mid</v>
      </c>
      <c r="W141" s="302">
        <f t="shared" si="219"/>
        <v>1</v>
      </c>
      <c r="X141" s="302">
        <f t="shared" si="220"/>
        <v>2</v>
      </c>
      <c r="Y141" s="381">
        <f t="shared" si="221"/>
        <v>1</v>
      </c>
      <c r="Z141" s="302">
        <f t="shared" si="222"/>
        <v>2</v>
      </c>
      <c r="AA141" s="302">
        <f t="shared" si="223"/>
        <v>2.5</v>
      </c>
      <c r="AB141" s="302">
        <f t="shared" si="224"/>
        <v>0.5</v>
      </c>
      <c r="AC141" s="302">
        <f t="shared" si="225"/>
        <v>1.5</v>
      </c>
      <c r="AD141" s="302">
        <f t="shared" si="226"/>
        <v>1</v>
      </c>
      <c r="AE141" s="302">
        <f t="shared" si="227"/>
        <v>0.8571428571428571</v>
      </c>
      <c r="AF141" s="302">
        <f t="shared" si="228"/>
        <v>0.5714285714285714</v>
      </c>
      <c r="AG141" s="302">
        <f t="shared" si="229"/>
        <v>-0.8571428571428571</v>
      </c>
      <c r="AH141" s="382">
        <f t="shared" si="230"/>
        <v>2.2857142857142856</v>
      </c>
      <c r="AI141" s="260"/>
      <c r="AJ141" s="284">
        <f t="shared" si="231"/>
        <v>0</v>
      </c>
      <c r="AK141" s="309">
        <f t="shared" si="231"/>
        <v>0</v>
      </c>
      <c r="AL141" s="284">
        <f t="shared" si="231"/>
        <v>0</v>
      </c>
      <c r="AM141" s="284">
        <f t="shared" si="231"/>
        <v>0</v>
      </c>
      <c r="AN141" s="284">
        <f t="shared" si="231"/>
        <v>0</v>
      </c>
      <c r="AO141" s="284">
        <f t="shared" si="231"/>
        <v>0</v>
      </c>
      <c r="AP141" s="284">
        <f t="shared" si="231"/>
        <v>0</v>
      </c>
      <c r="AQ141" s="284">
        <f t="shared" si="231"/>
        <v>0</v>
      </c>
      <c r="AR141" s="284">
        <f t="shared" si="231"/>
        <v>0</v>
      </c>
      <c r="AS141" s="284">
        <f t="shared" si="231"/>
        <v>0</v>
      </c>
      <c r="AT141" s="284">
        <f t="shared" si="232"/>
        <v>0</v>
      </c>
      <c r="AU141" s="284">
        <f t="shared" si="232"/>
        <v>0</v>
      </c>
      <c r="AV141" s="383">
        <f t="shared" si="232"/>
        <v>0</v>
      </c>
      <c r="AW141" s="309">
        <f t="shared" si="232"/>
        <v>0</v>
      </c>
      <c r="AX141" s="284">
        <f t="shared" si="232"/>
        <v>0</v>
      </c>
      <c r="AY141" s="284">
        <f t="shared" si="232"/>
        <v>0</v>
      </c>
      <c r="AZ141" s="284">
        <f t="shared" si="232"/>
        <v>0</v>
      </c>
      <c r="BA141" s="284">
        <f t="shared" si="232"/>
        <v>0</v>
      </c>
      <c r="BB141" s="284">
        <f t="shared" si="232"/>
        <v>0</v>
      </c>
      <c r="BC141" s="284">
        <f t="shared" si="232"/>
        <v>0</v>
      </c>
      <c r="BD141" s="284">
        <f t="shared" si="233"/>
        <v>0</v>
      </c>
      <c r="BE141" s="284">
        <f t="shared" si="233"/>
        <v>0</v>
      </c>
      <c r="BF141" s="284">
        <f t="shared" si="233"/>
        <v>0</v>
      </c>
      <c r="BG141" s="284">
        <f t="shared" si="233"/>
        <v>0</v>
      </c>
      <c r="BH141" s="383">
        <f t="shared" si="233"/>
        <v>0</v>
      </c>
      <c r="BI141" s="309">
        <f t="shared" si="233"/>
        <v>0</v>
      </c>
      <c r="BJ141" s="284">
        <f t="shared" si="233"/>
        <v>0</v>
      </c>
      <c r="BK141" s="284">
        <f t="shared" si="233"/>
        <v>0</v>
      </c>
      <c r="BL141" s="284">
        <f t="shared" si="233"/>
        <v>0</v>
      </c>
      <c r="BM141" s="284">
        <f t="shared" si="233"/>
        <v>0</v>
      </c>
      <c r="BN141" s="284">
        <f t="shared" si="234"/>
        <v>0</v>
      </c>
      <c r="BO141" s="284">
        <f t="shared" si="234"/>
        <v>0</v>
      </c>
      <c r="BP141" s="284">
        <f t="shared" si="234"/>
        <v>0</v>
      </c>
      <c r="BQ141" s="284">
        <f t="shared" si="234"/>
        <v>0</v>
      </c>
      <c r="BR141" s="284">
        <f t="shared" si="234"/>
        <v>0</v>
      </c>
      <c r="BS141" s="284">
        <f t="shared" si="234"/>
        <v>0</v>
      </c>
      <c r="BT141" s="383">
        <f t="shared" si="234"/>
        <v>0</v>
      </c>
      <c r="BU141" s="309">
        <f t="shared" si="234"/>
        <v>0</v>
      </c>
      <c r="BV141" s="284">
        <f t="shared" si="234"/>
        <v>0</v>
      </c>
      <c r="BW141" s="284">
        <f t="shared" si="234"/>
        <v>0</v>
      </c>
      <c r="BX141" s="284">
        <f t="shared" si="235"/>
        <v>0</v>
      </c>
      <c r="BY141" s="284">
        <f t="shared" si="235"/>
        <v>0</v>
      </c>
      <c r="BZ141" s="284">
        <f t="shared" si="235"/>
        <v>0</v>
      </c>
      <c r="CA141" s="284">
        <f t="shared" si="235"/>
        <v>0</v>
      </c>
      <c r="CB141" s="284">
        <f t="shared" si="235"/>
        <v>0</v>
      </c>
      <c r="CC141" s="284">
        <f t="shared" si="235"/>
        <v>0</v>
      </c>
      <c r="CD141" s="284">
        <f t="shared" si="235"/>
        <v>0</v>
      </c>
      <c r="CE141" s="284">
        <f t="shared" si="235"/>
        <v>0</v>
      </c>
      <c r="CF141" s="383">
        <f t="shared" si="235"/>
        <v>0</v>
      </c>
      <c r="CG141" s="309">
        <f t="shared" si="235"/>
        <v>0</v>
      </c>
      <c r="CH141" s="284">
        <f t="shared" si="236"/>
        <v>0</v>
      </c>
      <c r="CI141" s="284">
        <f t="shared" si="236"/>
        <v>0</v>
      </c>
      <c r="CJ141" s="284">
        <f t="shared" si="236"/>
        <v>0</v>
      </c>
      <c r="CK141" s="284">
        <f t="shared" si="236"/>
        <v>0</v>
      </c>
      <c r="CL141" s="284">
        <f t="shared" si="236"/>
        <v>0</v>
      </c>
      <c r="CM141" s="284">
        <f t="shared" si="236"/>
        <v>0</v>
      </c>
      <c r="CN141" s="284">
        <f t="shared" si="236"/>
        <v>0</v>
      </c>
      <c r="CO141" s="284">
        <f t="shared" si="236"/>
        <v>0</v>
      </c>
      <c r="CP141" s="284">
        <f t="shared" si="236"/>
        <v>0</v>
      </c>
      <c r="CQ141" s="284">
        <f t="shared" si="236"/>
        <v>0</v>
      </c>
      <c r="CR141" s="383">
        <f t="shared" si="237"/>
        <v>0</v>
      </c>
      <c r="CS141" s="309">
        <f t="shared" si="237"/>
        <v>0</v>
      </c>
      <c r="CT141" s="284">
        <f t="shared" si="237"/>
        <v>0</v>
      </c>
      <c r="CU141" s="284">
        <f t="shared" si="237"/>
        <v>0</v>
      </c>
      <c r="CV141" s="284">
        <f t="shared" si="237"/>
        <v>0</v>
      </c>
      <c r="CW141" s="284">
        <f t="shared" si="237"/>
        <v>0</v>
      </c>
      <c r="CX141" s="284">
        <f t="shared" si="237"/>
        <v>0</v>
      </c>
      <c r="CY141" s="284">
        <f t="shared" si="237"/>
        <v>0</v>
      </c>
      <c r="CZ141" s="284">
        <f t="shared" si="237"/>
        <v>0</v>
      </c>
      <c r="DA141" s="284">
        <f t="shared" si="237"/>
        <v>0</v>
      </c>
      <c r="DB141" s="284">
        <f t="shared" si="238"/>
        <v>0</v>
      </c>
      <c r="DC141" s="284">
        <f t="shared" si="238"/>
        <v>0</v>
      </c>
      <c r="DD141" s="383">
        <f t="shared" si="238"/>
        <v>0</v>
      </c>
      <c r="DE141" s="309">
        <f t="shared" si="238"/>
        <v>0</v>
      </c>
      <c r="DF141" s="284">
        <f t="shared" si="238"/>
        <v>0</v>
      </c>
      <c r="DG141" s="284">
        <f t="shared" si="238"/>
        <v>0</v>
      </c>
      <c r="DH141" s="284">
        <f t="shared" si="238"/>
        <v>0</v>
      </c>
      <c r="DI141" s="284">
        <f t="shared" si="238"/>
        <v>0</v>
      </c>
      <c r="DJ141" s="284">
        <f t="shared" si="238"/>
        <v>0</v>
      </c>
      <c r="DK141" s="284">
        <f t="shared" si="238"/>
        <v>0</v>
      </c>
      <c r="DL141" s="284">
        <f t="shared" si="239"/>
        <v>0</v>
      </c>
      <c r="DM141" s="284">
        <f t="shared" si="239"/>
        <v>0</v>
      </c>
      <c r="DN141" s="284">
        <f t="shared" si="239"/>
        <v>0</v>
      </c>
      <c r="DO141" s="284">
        <f t="shared" si="239"/>
        <v>0</v>
      </c>
      <c r="DP141" s="383">
        <f t="shared" si="239"/>
        <v>0</v>
      </c>
      <c r="DQ141" s="309">
        <f t="shared" si="239"/>
        <v>0</v>
      </c>
      <c r="DR141" s="284">
        <f t="shared" si="239"/>
        <v>0</v>
      </c>
      <c r="DS141" s="284">
        <f t="shared" si="239"/>
        <v>0</v>
      </c>
      <c r="DT141" s="284">
        <f t="shared" si="239"/>
        <v>0</v>
      </c>
      <c r="DU141" s="284">
        <f t="shared" si="239"/>
        <v>0</v>
      </c>
      <c r="DV141" s="284">
        <f t="shared" si="240"/>
        <v>0</v>
      </c>
      <c r="DW141" s="284">
        <f t="shared" si="240"/>
        <v>0</v>
      </c>
      <c r="DX141" s="284">
        <f t="shared" si="240"/>
        <v>0</v>
      </c>
      <c r="DY141" s="284">
        <f t="shared" si="240"/>
        <v>0</v>
      </c>
      <c r="DZ141" s="284">
        <f t="shared" si="240"/>
        <v>0</v>
      </c>
      <c r="EA141" s="284">
        <f t="shared" si="240"/>
        <v>0</v>
      </c>
      <c r="EB141" s="383">
        <f t="shared" si="240"/>
        <v>0</v>
      </c>
      <c r="EC141" s="309">
        <f t="shared" si="240"/>
        <v>0</v>
      </c>
      <c r="ED141" s="284">
        <f t="shared" si="240"/>
        <v>0</v>
      </c>
      <c r="EE141" s="284">
        <f t="shared" si="240"/>
        <v>0</v>
      </c>
      <c r="EF141" s="284">
        <f t="shared" si="241"/>
        <v>0</v>
      </c>
      <c r="EG141" s="284">
        <f t="shared" si="241"/>
        <v>0</v>
      </c>
      <c r="EH141" s="284">
        <f t="shared" si="241"/>
        <v>0</v>
      </c>
      <c r="EI141" s="284">
        <f t="shared" si="241"/>
        <v>0</v>
      </c>
      <c r="EJ141" s="284">
        <f t="shared" si="241"/>
        <v>0</v>
      </c>
      <c r="EK141" s="284">
        <f t="shared" si="241"/>
        <v>0</v>
      </c>
      <c r="EL141" s="284">
        <f t="shared" si="241"/>
        <v>0</v>
      </c>
      <c r="EM141" s="284">
        <f t="shared" si="241"/>
        <v>0</v>
      </c>
      <c r="EN141" s="383">
        <f t="shared" si="241"/>
        <v>0</v>
      </c>
      <c r="EO141" s="309">
        <f t="shared" si="241"/>
        <v>0</v>
      </c>
      <c r="EP141" s="284">
        <f t="shared" si="242"/>
        <v>0</v>
      </c>
      <c r="EQ141" s="284">
        <f t="shared" si="242"/>
        <v>0</v>
      </c>
      <c r="ER141" s="284">
        <f t="shared" si="242"/>
        <v>0</v>
      </c>
      <c r="ES141" s="284">
        <f t="shared" si="242"/>
        <v>0</v>
      </c>
      <c r="ET141" s="284">
        <f t="shared" si="242"/>
        <v>0</v>
      </c>
      <c r="EU141" s="284">
        <f t="shared" si="242"/>
        <v>0</v>
      </c>
      <c r="EV141" s="284">
        <f t="shared" si="242"/>
        <v>0</v>
      </c>
      <c r="EW141" s="284">
        <f t="shared" si="242"/>
        <v>0</v>
      </c>
      <c r="EX141" s="284">
        <f t="shared" si="242"/>
        <v>0</v>
      </c>
      <c r="EY141" s="284">
        <f t="shared" si="242"/>
        <v>0</v>
      </c>
      <c r="EZ141" s="383">
        <f t="shared" si="242"/>
        <v>0</v>
      </c>
    </row>
    <row r="142" spans="3:156" s="246" customFormat="1" ht="17.5" hidden="1" outlineLevel="2">
      <c r="C142" s="224"/>
      <c r="D142" s="256"/>
      <c r="E142" s="289">
        <f t="shared" ca="1" si="210"/>
        <v>16</v>
      </c>
      <c r="F142" s="844" t="s">
        <v>526</v>
      </c>
      <c r="G142" s="977">
        <f t="shared" si="211"/>
        <v>0</v>
      </c>
      <c r="H142" s="996">
        <v>0</v>
      </c>
      <c r="I142" s="286" t="s">
        <v>413</v>
      </c>
      <c r="J142" s="306">
        <f t="shared" si="212"/>
        <v>1</v>
      </c>
      <c r="K142" s="949">
        <f t="shared" si="213"/>
        <v>0</v>
      </c>
      <c r="L142" s="956">
        <f t="shared" ref="L142:L172" si="250">+$G142/$H$15</f>
        <v>0</v>
      </c>
      <c r="M142" s="956">
        <f t="shared" ref="M142:M172" si="251">+$G142/$H$16</f>
        <v>0</v>
      </c>
      <c r="N142" s="285">
        <f t="shared" si="214"/>
        <v>46784</v>
      </c>
      <c r="O142" s="307">
        <f t="shared" si="215"/>
        <v>2</v>
      </c>
      <c r="P142" s="307">
        <v>1</v>
      </c>
      <c r="Q142" s="306">
        <f t="shared" si="216"/>
        <v>2</v>
      </c>
      <c r="R142" s="286" t="s">
        <v>511</v>
      </c>
      <c r="S142" s="845"/>
      <c r="T142" s="256"/>
      <c r="U142" s="380">
        <f t="shared" si="217"/>
        <v>1</v>
      </c>
      <c r="V142" s="302" t="str">
        <f t="shared" si="218"/>
        <v>Curve-Mid</v>
      </c>
      <c r="W142" s="302">
        <f t="shared" si="219"/>
        <v>1</v>
      </c>
      <c r="X142" s="302">
        <f t="shared" si="220"/>
        <v>2</v>
      </c>
      <c r="Y142" s="381">
        <f t="shared" si="221"/>
        <v>1</v>
      </c>
      <c r="Z142" s="302">
        <f t="shared" si="222"/>
        <v>2</v>
      </c>
      <c r="AA142" s="302">
        <f t="shared" si="223"/>
        <v>2.5</v>
      </c>
      <c r="AB142" s="302">
        <f t="shared" si="224"/>
        <v>0.5</v>
      </c>
      <c r="AC142" s="302">
        <f t="shared" si="225"/>
        <v>1.5</v>
      </c>
      <c r="AD142" s="302">
        <f t="shared" si="226"/>
        <v>1</v>
      </c>
      <c r="AE142" s="302">
        <f t="shared" si="227"/>
        <v>0.8571428571428571</v>
      </c>
      <c r="AF142" s="302">
        <f t="shared" si="228"/>
        <v>0.5714285714285714</v>
      </c>
      <c r="AG142" s="302">
        <f t="shared" si="229"/>
        <v>-0.8571428571428571</v>
      </c>
      <c r="AH142" s="382">
        <f t="shared" si="230"/>
        <v>2.2857142857142856</v>
      </c>
      <c r="AI142" s="260"/>
      <c r="AJ142" s="284">
        <f t="shared" si="231"/>
        <v>0</v>
      </c>
      <c r="AK142" s="309">
        <f t="shared" si="231"/>
        <v>0</v>
      </c>
      <c r="AL142" s="284">
        <f t="shared" si="231"/>
        <v>0</v>
      </c>
      <c r="AM142" s="284">
        <f t="shared" si="231"/>
        <v>0</v>
      </c>
      <c r="AN142" s="284">
        <f t="shared" si="231"/>
        <v>0</v>
      </c>
      <c r="AO142" s="284">
        <f t="shared" si="231"/>
        <v>0</v>
      </c>
      <c r="AP142" s="284">
        <f t="shared" si="231"/>
        <v>0</v>
      </c>
      <c r="AQ142" s="284">
        <f t="shared" si="231"/>
        <v>0</v>
      </c>
      <c r="AR142" s="284">
        <f t="shared" si="231"/>
        <v>0</v>
      </c>
      <c r="AS142" s="284">
        <f t="shared" si="231"/>
        <v>0</v>
      </c>
      <c r="AT142" s="284">
        <f t="shared" si="232"/>
        <v>0</v>
      </c>
      <c r="AU142" s="284">
        <f t="shared" si="232"/>
        <v>0</v>
      </c>
      <c r="AV142" s="383">
        <f t="shared" si="232"/>
        <v>0</v>
      </c>
      <c r="AW142" s="309">
        <f t="shared" si="232"/>
        <v>0</v>
      </c>
      <c r="AX142" s="284">
        <f t="shared" si="232"/>
        <v>0</v>
      </c>
      <c r="AY142" s="284">
        <f t="shared" si="232"/>
        <v>0</v>
      </c>
      <c r="AZ142" s="284">
        <f t="shared" si="232"/>
        <v>0</v>
      </c>
      <c r="BA142" s="284">
        <f t="shared" si="232"/>
        <v>0</v>
      </c>
      <c r="BB142" s="284">
        <f t="shared" si="232"/>
        <v>0</v>
      </c>
      <c r="BC142" s="284">
        <f t="shared" si="232"/>
        <v>0</v>
      </c>
      <c r="BD142" s="284">
        <f t="shared" si="233"/>
        <v>0</v>
      </c>
      <c r="BE142" s="284">
        <f t="shared" si="233"/>
        <v>0</v>
      </c>
      <c r="BF142" s="284">
        <f t="shared" si="233"/>
        <v>0</v>
      </c>
      <c r="BG142" s="284">
        <f t="shared" si="233"/>
        <v>0</v>
      </c>
      <c r="BH142" s="383">
        <f t="shared" si="233"/>
        <v>0</v>
      </c>
      <c r="BI142" s="309">
        <f t="shared" si="233"/>
        <v>0</v>
      </c>
      <c r="BJ142" s="284">
        <f t="shared" si="233"/>
        <v>0</v>
      </c>
      <c r="BK142" s="284">
        <f t="shared" si="233"/>
        <v>0</v>
      </c>
      <c r="BL142" s="284">
        <f t="shared" si="233"/>
        <v>0</v>
      </c>
      <c r="BM142" s="284">
        <f t="shared" si="233"/>
        <v>0</v>
      </c>
      <c r="BN142" s="284">
        <f t="shared" si="234"/>
        <v>0</v>
      </c>
      <c r="BO142" s="284">
        <f t="shared" si="234"/>
        <v>0</v>
      </c>
      <c r="BP142" s="284">
        <f t="shared" si="234"/>
        <v>0</v>
      </c>
      <c r="BQ142" s="284">
        <f t="shared" si="234"/>
        <v>0</v>
      </c>
      <c r="BR142" s="284">
        <f t="shared" si="234"/>
        <v>0</v>
      </c>
      <c r="BS142" s="284">
        <f t="shared" si="234"/>
        <v>0</v>
      </c>
      <c r="BT142" s="383">
        <f t="shared" si="234"/>
        <v>0</v>
      </c>
      <c r="BU142" s="309">
        <f t="shared" si="234"/>
        <v>0</v>
      </c>
      <c r="BV142" s="284">
        <f t="shared" si="234"/>
        <v>0</v>
      </c>
      <c r="BW142" s="284">
        <f t="shared" si="234"/>
        <v>0</v>
      </c>
      <c r="BX142" s="284">
        <f t="shared" si="235"/>
        <v>0</v>
      </c>
      <c r="BY142" s="284">
        <f t="shared" si="235"/>
        <v>0</v>
      </c>
      <c r="BZ142" s="284">
        <f t="shared" si="235"/>
        <v>0</v>
      </c>
      <c r="CA142" s="284">
        <f t="shared" si="235"/>
        <v>0</v>
      </c>
      <c r="CB142" s="284">
        <f t="shared" si="235"/>
        <v>0</v>
      </c>
      <c r="CC142" s="284">
        <f t="shared" si="235"/>
        <v>0</v>
      </c>
      <c r="CD142" s="284">
        <f t="shared" si="235"/>
        <v>0</v>
      </c>
      <c r="CE142" s="284">
        <f t="shared" si="235"/>
        <v>0</v>
      </c>
      <c r="CF142" s="383">
        <f t="shared" si="235"/>
        <v>0</v>
      </c>
      <c r="CG142" s="309">
        <f t="shared" si="235"/>
        <v>0</v>
      </c>
      <c r="CH142" s="284">
        <f t="shared" si="236"/>
        <v>0</v>
      </c>
      <c r="CI142" s="284">
        <f t="shared" si="236"/>
        <v>0</v>
      </c>
      <c r="CJ142" s="284">
        <f t="shared" si="236"/>
        <v>0</v>
      </c>
      <c r="CK142" s="284">
        <f t="shared" si="236"/>
        <v>0</v>
      </c>
      <c r="CL142" s="284">
        <f t="shared" si="236"/>
        <v>0</v>
      </c>
      <c r="CM142" s="284">
        <f t="shared" si="236"/>
        <v>0</v>
      </c>
      <c r="CN142" s="284">
        <f t="shared" si="236"/>
        <v>0</v>
      </c>
      <c r="CO142" s="284">
        <f t="shared" si="236"/>
        <v>0</v>
      </c>
      <c r="CP142" s="284">
        <f t="shared" si="236"/>
        <v>0</v>
      </c>
      <c r="CQ142" s="284">
        <f t="shared" si="236"/>
        <v>0</v>
      </c>
      <c r="CR142" s="383">
        <f t="shared" si="237"/>
        <v>0</v>
      </c>
      <c r="CS142" s="309">
        <f t="shared" si="237"/>
        <v>0</v>
      </c>
      <c r="CT142" s="284">
        <f t="shared" si="237"/>
        <v>0</v>
      </c>
      <c r="CU142" s="284">
        <f t="shared" si="237"/>
        <v>0</v>
      </c>
      <c r="CV142" s="284">
        <f t="shared" si="237"/>
        <v>0</v>
      </c>
      <c r="CW142" s="284">
        <f t="shared" si="237"/>
        <v>0</v>
      </c>
      <c r="CX142" s="284">
        <f t="shared" si="237"/>
        <v>0</v>
      </c>
      <c r="CY142" s="284">
        <f t="shared" si="237"/>
        <v>0</v>
      </c>
      <c r="CZ142" s="284">
        <f t="shared" si="237"/>
        <v>0</v>
      </c>
      <c r="DA142" s="284">
        <f t="shared" si="237"/>
        <v>0</v>
      </c>
      <c r="DB142" s="284">
        <f t="shared" si="238"/>
        <v>0</v>
      </c>
      <c r="DC142" s="284">
        <f t="shared" si="238"/>
        <v>0</v>
      </c>
      <c r="DD142" s="383">
        <f t="shared" si="238"/>
        <v>0</v>
      </c>
      <c r="DE142" s="309">
        <f t="shared" si="238"/>
        <v>0</v>
      </c>
      <c r="DF142" s="284">
        <f t="shared" si="238"/>
        <v>0</v>
      </c>
      <c r="DG142" s="284">
        <f t="shared" si="238"/>
        <v>0</v>
      </c>
      <c r="DH142" s="284">
        <f t="shared" si="238"/>
        <v>0</v>
      </c>
      <c r="DI142" s="284">
        <f t="shared" si="238"/>
        <v>0</v>
      </c>
      <c r="DJ142" s="284">
        <f t="shared" si="238"/>
        <v>0</v>
      </c>
      <c r="DK142" s="284">
        <f t="shared" si="238"/>
        <v>0</v>
      </c>
      <c r="DL142" s="284">
        <f t="shared" si="239"/>
        <v>0</v>
      </c>
      <c r="DM142" s="284">
        <f t="shared" si="239"/>
        <v>0</v>
      </c>
      <c r="DN142" s="284">
        <f t="shared" si="239"/>
        <v>0</v>
      </c>
      <c r="DO142" s="284">
        <f t="shared" si="239"/>
        <v>0</v>
      </c>
      <c r="DP142" s="383">
        <f t="shared" si="239"/>
        <v>0</v>
      </c>
      <c r="DQ142" s="309">
        <f t="shared" si="239"/>
        <v>0</v>
      </c>
      <c r="DR142" s="284">
        <f t="shared" si="239"/>
        <v>0</v>
      </c>
      <c r="DS142" s="284">
        <f t="shared" si="239"/>
        <v>0</v>
      </c>
      <c r="DT142" s="284">
        <f t="shared" si="239"/>
        <v>0</v>
      </c>
      <c r="DU142" s="284">
        <f t="shared" si="239"/>
        <v>0</v>
      </c>
      <c r="DV142" s="284">
        <f t="shared" si="240"/>
        <v>0</v>
      </c>
      <c r="DW142" s="284">
        <f t="shared" si="240"/>
        <v>0</v>
      </c>
      <c r="DX142" s="284">
        <f t="shared" si="240"/>
        <v>0</v>
      </c>
      <c r="DY142" s="284">
        <f t="shared" si="240"/>
        <v>0</v>
      </c>
      <c r="DZ142" s="284">
        <f t="shared" si="240"/>
        <v>0</v>
      </c>
      <c r="EA142" s="284">
        <f t="shared" si="240"/>
        <v>0</v>
      </c>
      <c r="EB142" s="383">
        <f t="shared" si="240"/>
        <v>0</v>
      </c>
      <c r="EC142" s="309">
        <f t="shared" si="240"/>
        <v>0</v>
      </c>
      <c r="ED142" s="284">
        <f t="shared" si="240"/>
        <v>0</v>
      </c>
      <c r="EE142" s="284">
        <f t="shared" si="240"/>
        <v>0</v>
      </c>
      <c r="EF142" s="284">
        <f t="shared" si="241"/>
        <v>0</v>
      </c>
      <c r="EG142" s="284">
        <f t="shared" si="241"/>
        <v>0</v>
      </c>
      <c r="EH142" s="284">
        <f t="shared" si="241"/>
        <v>0</v>
      </c>
      <c r="EI142" s="284">
        <f t="shared" si="241"/>
        <v>0</v>
      </c>
      <c r="EJ142" s="284">
        <f t="shared" si="241"/>
        <v>0</v>
      </c>
      <c r="EK142" s="284">
        <f t="shared" si="241"/>
        <v>0</v>
      </c>
      <c r="EL142" s="284">
        <f t="shared" si="241"/>
        <v>0</v>
      </c>
      <c r="EM142" s="284">
        <f t="shared" si="241"/>
        <v>0</v>
      </c>
      <c r="EN142" s="383">
        <f t="shared" si="241"/>
        <v>0</v>
      </c>
      <c r="EO142" s="309">
        <f t="shared" si="241"/>
        <v>0</v>
      </c>
      <c r="EP142" s="284">
        <f t="shared" si="242"/>
        <v>0</v>
      </c>
      <c r="EQ142" s="284">
        <f t="shared" si="242"/>
        <v>0</v>
      </c>
      <c r="ER142" s="284">
        <f t="shared" si="242"/>
        <v>0</v>
      </c>
      <c r="ES142" s="284">
        <f t="shared" si="242"/>
        <v>0</v>
      </c>
      <c r="ET142" s="284">
        <f t="shared" si="242"/>
        <v>0</v>
      </c>
      <c r="EU142" s="284">
        <f t="shared" si="242"/>
        <v>0</v>
      </c>
      <c r="EV142" s="284">
        <f t="shared" si="242"/>
        <v>0</v>
      </c>
      <c r="EW142" s="284">
        <f t="shared" si="242"/>
        <v>0</v>
      </c>
      <c r="EX142" s="284">
        <f t="shared" si="242"/>
        <v>0</v>
      </c>
      <c r="EY142" s="284">
        <f t="shared" si="242"/>
        <v>0</v>
      </c>
      <c r="EZ142" s="383">
        <f t="shared" si="242"/>
        <v>0</v>
      </c>
    </row>
    <row r="143" spans="3:156" s="246" customFormat="1" ht="17.5" hidden="1" outlineLevel="2">
      <c r="C143" s="224"/>
      <c r="D143" s="256"/>
      <c r="E143" s="289">
        <f t="shared" ca="1" si="210"/>
        <v>17</v>
      </c>
      <c r="F143" s="844" t="s">
        <v>400</v>
      </c>
      <c r="G143" s="977">
        <f t="shared" si="211"/>
        <v>0</v>
      </c>
      <c r="H143" s="1329">
        <v>0</v>
      </c>
      <c r="I143" s="286" t="s">
        <v>413</v>
      </c>
      <c r="J143" s="306">
        <f t="shared" si="212"/>
        <v>1</v>
      </c>
      <c r="K143" s="949">
        <f t="shared" si="213"/>
        <v>0</v>
      </c>
      <c r="L143" s="956">
        <f t="shared" si="250"/>
        <v>0</v>
      </c>
      <c r="M143" s="956">
        <f t="shared" si="251"/>
        <v>0</v>
      </c>
      <c r="N143" s="285">
        <f t="shared" si="214"/>
        <v>46784</v>
      </c>
      <c r="O143" s="307">
        <f t="shared" si="215"/>
        <v>2</v>
      </c>
      <c r="P143" s="307">
        <v>1</v>
      </c>
      <c r="Q143" s="306">
        <f t="shared" si="216"/>
        <v>2</v>
      </c>
      <c r="R143" s="286" t="s">
        <v>511</v>
      </c>
      <c r="S143" s="845"/>
      <c r="T143" s="256"/>
      <c r="U143" s="380">
        <f t="shared" si="217"/>
        <v>1</v>
      </c>
      <c r="V143" s="302" t="str">
        <f t="shared" si="218"/>
        <v>Curve-Mid</v>
      </c>
      <c r="W143" s="302">
        <f t="shared" si="219"/>
        <v>1</v>
      </c>
      <c r="X143" s="302">
        <f t="shared" si="220"/>
        <v>2</v>
      </c>
      <c r="Y143" s="381">
        <f t="shared" si="221"/>
        <v>1</v>
      </c>
      <c r="Z143" s="302">
        <f t="shared" si="222"/>
        <v>2</v>
      </c>
      <c r="AA143" s="302">
        <f t="shared" si="223"/>
        <v>2.5</v>
      </c>
      <c r="AB143" s="302">
        <f t="shared" si="224"/>
        <v>0.5</v>
      </c>
      <c r="AC143" s="302">
        <f t="shared" si="225"/>
        <v>1.5</v>
      </c>
      <c r="AD143" s="302">
        <f t="shared" si="226"/>
        <v>1</v>
      </c>
      <c r="AE143" s="302">
        <f t="shared" si="227"/>
        <v>0.8571428571428571</v>
      </c>
      <c r="AF143" s="302">
        <f t="shared" si="228"/>
        <v>0.5714285714285714</v>
      </c>
      <c r="AG143" s="302">
        <f t="shared" si="229"/>
        <v>-0.8571428571428571</v>
      </c>
      <c r="AH143" s="382">
        <f t="shared" si="230"/>
        <v>2.2857142857142856</v>
      </c>
      <c r="AI143" s="260"/>
      <c r="AJ143" s="284">
        <f t="shared" si="231"/>
        <v>0</v>
      </c>
      <c r="AK143" s="309">
        <f t="shared" si="231"/>
        <v>0</v>
      </c>
      <c r="AL143" s="284">
        <f t="shared" si="231"/>
        <v>0</v>
      </c>
      <c r="AM143" s="284">
        <f t="shared" si="231"/>
        <v>0</v>
      </c>
      <c r="AN143" s="284">
        <f t="shared" si="231"/>
        <v>0</v>
      </c>
      <c r="AO143" s="284">
        <f t="shared" si="231"/>
        <v>0</v>
      </c>
      <c r="AP143" s="284">
        <f t="shared" si="231"/>
        <v>0</v>
      </c>
      <c r="AQ143" s="284">
        <f t="shared" si="231"/>
        <v>0</v>
      </c>
      <c r="AR143" s="284">
        <f t="shared" si="231"/>
        <v>0</v>
      </c>
      <c r="AS143" s="284">
        <f t="shared" si="231"/>
        <v>0</v>
      </c>
      <c r="AT143" s="284">
        <f t="shared" si="232"/>
        <v>0</v>
      </c>
      <c r="AU143" s="284">
        <f t="shared" si="232"/>
        <v>0</v>
      </c>
      <c r="AV143" s="383">
        <f t="shared" si="232"/>
        <v>0</v>
      </c>
      <c r="AW143" s="309">
        <f t="shared" si="232"/>
        <v>0</v>
      </c>
      <c r="AX143" s="284">
        <f t="shared" si="232"/>
        <v>0</v>
      </c>
      <c r="AY143" s="284">
        <f t="shared" si="232"/>
        <v>0</v>
      </c>
      <c r="AZ143" s="284">
        <f t="shared" si="232"/>
        <v>0</v>
      </c>
      <c r="BA143" s="284">
        <f t="shared" si="232"/>
        <v>0</v>
      </c>
      <c r="BB143" s="284">
        <f t="shared" si="232"/>
        <v>0</v>
      </c>
      <c r="BC143" s="284">
        <f t="shared" si="232"/>
        <v>0</v>
      </c>
      <c r="BD143" s="284">
        <f t="shared" si="233"/>
        <v>0</v>
      </c>
      <c r="BE143" s="284">
        <f t="shared" si="233"/>
        <v>0</v>
      </c>
      <c r="BF143" s="284">
        <f t="shared" si="233"/>
        <v>0</v>
      </c>
      <c r="BG143" s="284">
        <f t="shared" si="233"/>
        <v>0</v>
      </c>
      <c r="BH143" s="383">
        <f t="shared" si="233"/>
        <v>0</v>
      </c>
      <c r="BI143" s="309">
        <f t="shared" si="233"/>
        <v>0</v>
      </c>
      <c r="BJ143" s="284">
        <f t="shared" si="233"/>
        <v>0</v>
      </c>
      <c r="BK143" s="284">
        <f t="shared" si="233"/>
        <v>0</v>
      </c>
      <c r="BL143" s="284">
        <f t="shared" si="233"/>
        <v>0</v>
      </c>
      <c r="BM143" s="284">
        <f t="shared" si="233"/>
        <v>0</v>
      </c>
      <c r="BN143" s="284">
        <f t="shared" si="234"/>
        <v>0</v>
      </c>
      <c r="BO143" s="284">
        <f t="shared" si="234"/>
        <v>0</v>
      </c>
      <c r="BP143" s="284">
        <f t="shared" si="234"/>
        <v>0</v>
      </c>
      <c r="BQ143" s="284">
        <f t="shared" si="234"/>
        <v>0</v>
      </c>
      <c r="BR143" s="284">
        <f t="shared" si="234"/>
        <v>0</v>
      </c>
      <c r="BS143" s="284">
        <f t="shared" si="234"/>
        <v>0</v>
      </c>
      <c r="BT143" s="383">
        <f t="shared" si="234"/>
        <v>0</v>
      </c>
      <c r="BU143" s="309">
        <f t="shared" si="234"/>
        <v>0</v>
      </c>
      <c r="BV143" s="284">
        <f t="shared" si="234"/>
        <v>0</v>
      </c>
      <c r="BW143" s="284">
        <f t="shared" si="234"/>
        <v>0</v>
      </c>
      <c r="BX143" s="284">
        <f t="shared" si="235"/>
        <v>0</v>
      </c>
      <c r="BY143" s="284">
        <f t="shared" si="235"/>
        <v>0</v>
      </c>
      <c r="BZ143" s="284">
        <f t="shared" si="235"/>
        <v>0</v>
      </c>
      <c r="CA143" s="284">
        <f t="shared" si="235"/>
        <v>0</v>
      </c>
      <c r="CB143" s="284">
        <f t="shared" si="235"/>
        <v>0</v>
      </c>
      <c r="CC143" s="284">
        <f t="shared" si="235"/>
        <v>0</v>
      </c>
      <c r="CD143" s="284">
        <f t="shared" si="235"/>
        <v>0</v>
      </c>
      <c r="CE143" s="284">
        <f t="shared" si="235"/>
        <v>0</v>
      </c>
      <c r="CF143" s="383">
        <f t="shared" si="235"/>
        <v>0</v>
      </c>
      <c r="CG143" s="309">
        <f t="shared" si="235"/>
        <v>0</v>
      </c>
      <c r="CH143" s="284">
        <f t="shared" si="236"/>
        <v>0</v>
      </c>
      <c r="CI143" s="284">
        <f t="shared" si="236"/>
        <v>0</v>
      </c>
      <c r="CJ143" s="284">
        <f t="shared" si="236"/>
        <v>0</v>
      </c>
      <c r="CK143" s="284">
        <f t="shared" si="236"/>
        <v>0</v>
      </c>
      <c r="CL143" s="284">
        <f t="shared" si="236"/>
        <v>0</v>
      </c>
      <c r="CM143" s="284">
        <f t="shared" si="236"/>
        <v>0</v>
      </c>
      <c r="CN143" s="284">
        <f t="shared" si="236"/>
        <v>0</v>
      </c>
      <c r="CO143" s="284">
        <f t="shared" si="236"/>
        <v>0</v>
      </c>
      <c r="CP143" s="284">
        <f t="shared" si="236"/>
        <v>0</v>
      </c>
      <c r="CQ143" s="284">
        <f t="shared" si="236"/>
        <v>0</v>
      </c>
      <c r="CR143" s="383">
        <f t="shared" si="237"/>
        <v>0</v>
      </c>
      <c r="CS143" s="309">
        <f t="shared" si="237"/>
        <v>0</v>
      </c>
      <c r="CT143" s="284">
        <f t="shared" si="237"/>
        <v>0</v>
      </c>
      <c r="CU143" s="284">
        <f t="shared" si="237"/>
        <v>0</v>
      </c>
      <c r="CV143" s="284">
        <f t="shared" si="237"/>
        <v>0</v>
      </c>
      <c r="CW143" s="284">
        <f t="shared" si="237"/>
        <v>0</v>
      </c>
      <c r="CX143" s="284">
        <f t="shared" si="237"/>
        <v>0</v>
      </c>
      <c r="CY143" s="284">
        <f t="shared" si="237"/>
        <v>0</v>
      </c>
      <c r="CZ143" s="284">
        <f t="shared" si="237"/>
        <v>0</v>
      </c>
      <c r="DA143" s="284">
        <f t="shared" si="237"/>
        <v>0</v>
      </c>
      <c r="DB143" s="284">
        <f t="shared" si="238"/>
        <v>0</v>
      </c>
      <c r="DC143" s="284">
        <f t="shared" si="238"/>
        <v>0</v>
      </c>
      <c r="DD143" s="383">
        <f t="shared" si="238"/>
        <v>0</v>
      </c>
      <c r="DE143" s="309">
        <f t="shared" si="238"/>
        <v>0</v>
      </c>
      <c r="DF143" s="284">
        <f t="shared" si="238"/>
        <v>0</v>
      </c>
      <c r="DG143" s="284">
        <f t="shared" si="238"/>
        <v>0</v>
      </c>
      <c r="DH143" s="284">
        <f t="shared" si="238"/>
        <v>0</v>
      </c>
      <c r="DI143" s="284">
        <f t="shared" si="238"/>
        <v>0</v>
      </c>
      <c r="DJ143" s="284">
        <f t="shared" si="238"/>
        <v>0</v>
      </c>
      <c r="DK143" s="284">
        <f t="shared" si="238"/>
        <v>0</v>
      </c>
      <c r="DL143" s="284">
        <f t="shared" si="239"/>
        <v>0</v>
      </c>
      <c r="DM143" s="284">
        <f t="shared" si="239"/>
        <v>0</v>
      </c>
      <c r="DN143" s="284">
        <f t="shared" si="239"/>
        <v>0</v>
      </c>
      <c r="DO143" s="284">
        <f t="shared" si="239"/>
        <v>0</v>
      </c>
      <c r="DP143" s="383">
        <f t="shared" si="239"/>
        <v>0</v>
      </c>
      <c r="DQ143" s="309">
        <f t="shared" si="239"/>
        <v>0</v>
      </c>
      <c r="DR143" s="284">
        <f t="shared" si="239"/>
        <v>0</v>
      </c>
      <c r="DS143" s="284">
        <f t="shared" si="239"/>
        <v>0</v>
      </c>
      <c r="DT143" s="284">
        <f t="shared" si="239"/>
        <v>0</v>
      </c>
      <c r="DU143" s="284">
        <f t="shared" si="239"/>
        <v>0</v>
      </c>
      <c r="DV143" s="284">
        <f t="shared" si="240"/>
        <v>0</v>
      </c>
      <c r="DW143" s="284">
        <f t="shared" si="240"/>
        <v>0</v>
      </c>
      <c r="DX143" s="284">
        <f t="shared" si="240"/>
        <v>0</v>
      </c>
      <c r="DY143" s="284">
        <f t="shared" si="240"/>
        <v>0</v>
      </c>
      <c r="DZ143" s="284">
        <f t="shared" si="240"/>
        <v>0</v>
      </c>
      <c r="EA143" s="284">
        <f t="shared" si="240"/>
        <v>0</v>
      </c>
      <c r="EB143" s="383">
        <f t="shared" si="240"/>
        <v>0</v>
      </c>
      <c r="EC143" s="309">
        <f t="shared" si="240"/>
        <v>0</v>
      </c>
      <c r="ED143" s="284">
        <f t="shared" si="240"/>
        <v>0</v>
      </c>
      <c r="EE143" s="284">
        <f t="shared" si="240"/>
        <v>0</v>
      </c>
      <c r="EF143" s="284">
        <f t="shared" si="241"/>
        <v>0</v>
      </c>
      <c r="EG143" s="284">
        <f t="shared" si="241"/>
        <v>0</v>
      </c>
      <c r="EH143" s="284">
        <f t="shared" si="241"/>
        <v>0</v>
      </c>
      <c r="EI143" s="284">
        <f t="shared" si="241"/>
        <v>0</v>
      </c>
      <c r="EJ143" s="284">
        <f t="shared" si="241"/>
        <v>0</v>
      </c>
      <c r="EK143" s="284">
        <f t="shared" si="241"/>
        <v>0</v>
      </c>
      <c r="EL143" s="284">
        <f t="shared" si="241"/>
        <v>0</v>
      </c>
      <c r="EM143" s="284">
        <f t="shared" si="241"/>
        <v>0</v>
      </c>
      <c r="EN143" s="383">
        <f t="shared" si="241"/>
        <v>0</v>
      </c>
      <c r="EO143" s="309">
        <f t="shared" si="241"/>
        <v>0</v>
      </c>
      <c r="EP143" s="284">
        <f t="shared" si="242"/>
        <v>0</v>
      </c>
      <c r="EQ143" s="284">
        <f t="shared" si="242"/>
        <v>0</v>
      </c>
      <c r="ER143" s="284">
        <f t="shared" si="242"/>
        <v>0</v>
      </c>
      <c r="ES143" s="284">
        <f t="shared" si="242"/>
        <v>0</v>
      </c>
      <c r="ET143" s="284">
        <f t="shared" si="242"/>
        <v>0</v>
      </c>
      <c r="EU143" s="284">
        <f t="shared" si="242"/>
        <v>0</v>
      </c>
      <c r="EV143" s="284">
        <f t="shared" si="242"/>
        <v>0</v>
      </c>
      <c r="EW143" s="284">
        <f t="shared" si="242"/>
        <v>0</v>
      </c>
      <c r="EX143" s="284">
        <f t="shared" si="242"/>
        <v>0</v>
      </c>
      <c r="EY143" s="284">
        <f t="shared" si="242"/>
        <v>0</v>
      </c>
      <c r="EZ143" s="383">
        <f t="shared" si="242"/>
        <v>0</v>
      </c>
    </row>
    <row r="144" spans="3:156" s="246" customFormat="1" ht="18" customHeight="1" outlineLevel="1" collapsed="1">
      <c r="C144" s="224"/>
      <c r="D144" s="256"/>
      <c r="E144" s="289">
        <f t="shared" ca="1" si="210"/>
        <v>18</v>
      </c>
      <c r="F144" s="844" t="s">
        <v>527</v>
      </c>
      <c r="G144" s="977">
        <f t="shared" si="211"/>
        <v>50000</v>
      </c>
      <c r="H144" s="996">
        <v>50000</v>
      </c>
      <c r="I144" s="286" t="s">
        <v>413</v>
      </c>
      <c r="J144" s="306">
        <f t="shared" si="212"/>
        <v>1</v>
      </c>
      <c r="K144" s="949">
        <f t="shared" si="213"/>
        <v>40.275234310076065</v>
      </c>
      <c r="L144" s="956">
        <f t="shared" si="250"/>
        <v>6.5978467267422611E-2</v>
      </c>
      <c r="M144" s="956">
        <f t="shared" si="251"/>
        <v>0.11662759642186535</v>
      </c>
      <c r="N144" s="285">
        <f t="shared" si="214"/>
        <v>46784</v>
      </c>
      <c r="O144" s="307">
        <f t="shared" si="215"/>
        <v>2</v>
      </c>
      <c r="P144" s="307">
        <v>1</v>
      </c>
      <c r="Q144" s="306">
        <f t="shared" si="216"/>
        <v>2</v>
      </c>
      <c r="R144" s="286" t="s">
        <v>511</v>
      </c>
      <c r="S144" s="845"/>
      <c r="T144" s="256"/>
      <c r="U144" s="380">
        <f t="shared" si="217"/>
        <v>1</v>
      </c>
      <c r="V144" s="302" t="str">
        <f t="shared" si="218"/>
        <v>Curve-Mid</v>
      </c>
      <c r="W144" s="302">
        <f t="shared" si="219"/>
        <v>1</v>
      </c>
      <c r="X144" s="302">
        <f t="shared" si="220"/>
        <v>2</v>
      </c>
      <c r="Y144" s="381">
        <f t="shared" si="221"/>
        <v>1</v>
      </c>
      <c r="Z144" s="302">
        <f t="shared" si="222"/>
        <v>2</v>
      </c>
      <c r="AA144" s="302">
        <f t="shared" si="223"/>
        <v>2.5</v>
      </c>
      <c r="AB144" s="302">
        <f t="shared" si="224"/>
        <v>0.5</v>
      </c>
      <c r="AC144" s="302">
        <f t="shared" si="225"/>
        <v>1.5</v>
      </c>
      <c r="AD144" s="302">
        <f t="shared" si="226"/>
        <v>1</v>
      </c>
      <c r="AE144" s="302">
        <f t="shared" si="227"/>
        <v>0.8571428571428571</v>
      </c>
      <c r="AF144" s="302">
        <f t="shared" si="228"/>
        <v>0.5714285714285714</v>
      </c>
      <c r="AG144" s="302">
        <f t="shared" si="229"/>
        <v>-0.8571428571428571</v>
      </c>
      <c r="AH144" s="382">
        <f t="shared" si="230"/>
        <v>2.2857142857142856</v>
      </c>
      <c r="AI144" s="260"/>
      <c r="AJ144" s="284">
        <f t="shared" si="231"/>
        <v>0</v>
      </c>
      <c r="AK144" s="309">
        <f t="shared" si="231"/>
        <v>0</v>
      </c>
      <c r="AL144" s="284">
        <f t="shared" si="231"/>
        <v>50000</v>
      </c>
      <c r="AM144" s="284">
        <f t="shared" si="231"/>
        <v>0</v>
      </c>
      <c r="AN144" s="284">
        <f t="shared" si="231"/>
        <v>0</v>
      </c>
      <c r="AO144" s="284">
        <f t="shared" si="231"/>
        <v>0</v>
      </c>
      <c r="AP144" s="284">
        <f t="shared" si="231"/>
        <v>0</v>
      </c>
      <c r="AQ144" s="284">
        <f t="shared" si="231"/>
        <v>0</v>
      </c>
      <c r="AR144" s="284">
        <f t="shared" si="231"/>
        <v>0</v>
      </c>
      <c r="AS144" s="284">
        <f t="shared" si="231"/>
        <v>0</v>
      </c>
      <c r="AT144" s="284">
        <f t="shared" si="232"/>
        <v>0</v>
      </c>
      <c r="AU144" s="284">
        <f t="shared" si="232"/>
        <v>0</v>
      </c>
      <c r="AV144" s="383">
        <f t="shared" si="232"/>
        <v>0</v>
      </c>
      <c r="AW144" s="309">
        <f t="shared" si="232"/>
        <v>0</v>
      </c>
      <c r="AX144" s="284">
        <f t="shared" si="232"/>
        <v>0</v>
      </c>
      <c r="AY144" s="284">
        <f t="shared" si="232"/>
        <v>0</v>
      </c>
      <c r="AZ144" s="284">
        <f t="shared" si="232"/>
        <v>0</v>
      </c>
      <c r="BA144" s="284">
        <f t="shared" si="232"/>
        <v>0</v>
      </c>
      <c r="BB144" s="284">
        <f t="shared" si="232"/>
        <v>0</v>
      </c>
      <c r="BC144" s="284">
        <f t="shared" si="232"/>
        <v>0</v>
      </c>
      <c r="BD144" s="284">
        <f t="shared" si="233"/>
        <v>0</v>
      </c>
      <c r="BE144" s="284">
        <f t="shared" si="233"/>
        <v>0</v>
      </c>
      <c r="BF144" s="284">
        <f t="shared" si="233"/>
        <v>0</v>
      </c>
      <c r="BG144" s="284">
        <f t="shared" si="233"/>
        <v>0</v>
      </c>
      <c r="BH144" s="383">
        <f t="shared" si="233"/>
        <v>0</v>
      </c>
      <c r="BI144" s="309">
        <f t="shared" si="233"/>
        <v>0</v>
      </c>
      <c r="BJ144" s="284">
        <f t="shared" si="233"/>
        <v>0</v>
      </c>
      <c r="BK144" s="284">
        <f t="shared" si="233"/>
        <v>0</v>
      </c>
      <c r="BL144" s="284">
        <f t="shared" si="233"/>
        <v>0</v>
      </c>
      <c r="BM144" s="284">
        <f t="shared" si="233"/>
        <v>0</v>
      </c>
      <c r="BN144" s="284">
        <f t="shared" si="234"/>
        <v>0</v>
      </c>
      <c r="BO144" s="284">
        <f t="shared" si="234"/>
        <v>0</v>
      </c>
      <c r="BP144" s="284">
        <f t="shared" si="234"/>
        <v>0</v>
      </c>
      <c r="BQ144" s="284">
        <f t="shared" si="234"/>
        <v>0</v>
      </c>
      <c r="BR144" s="284">
        <f t="shared" si="234"/>
        <v>0</v>
      </c>
      <c r="BS144" s="284">
        <f t="shared" si="234"/>
        <v>0</v>
      </c>
      <c r="BT144" s="383">
        <f t="shared" si="234"/>
        <v>0</v>
      </c>
      <c r="BU144" s="309">
        <f t="shared" si="234"/>
        <v>0</v>
      </c>
      <c r="BV144" s="284">
        <f t="shared" si="234"/>
        <v>0</v>
      </c>
      <c r="BW144" s="284">
        <f t="shared" si="234"/>
        <v>0</v>
      </c>
      <c r="BX144" s="284">
        <f t="shared" si="235"/>
        <v>0</v>
      </c>
      <c r="BY144" s="284">
        <f t="shared" si="235"/>
        <v>0</v>
      </c>
      <c r="BZ144" s="284">
        <f t="shared" si="235"/>
        <v>0</v>
      </c>
      <c r="CA144" s="284">
        <f t="shared" si="235"/>
        <v>0</v>
      </c>
      <c r="CB144" s="284">
        <f t="shared" si="235"/>
        <v>0</v>
      </c>
      <c r="CC144" s="284">
        <f t="shared" si="235"/>
        <v>0</v>
      </c>
      <c r="CD144" s="284">
        <f t="shared" si="235"/>
        <v>0</v>
      </c>
      <c r="CE144" s="284">
        <f t="shared" si="235"/>
        <v>0</v>
      </c>
      <c r="CF144" s="383">
        <f t="shared" si="235"/>
        <v>0</v>
      </c>
      <c r="CG144" s="309">
        <f t="shared" si="235"/>
        <v>0</v>
      </c>
      <c r="CH144" s="284">
        <f t="shared" si="236"/>
        <v>0</v>
      </c>
      <c r="CI144" s="284">
        <f t="shared" si="236"/>
        <v>0</v>
      </c>
      <c r="CJ144" s="284">
        <f t="shared" si="236"/>
        <v>0</v>
      </c>
      <c r="CK144" s="284">
        <f t="shared" si="236"/>
        <v>0</v>
      </c>
      <c r="CL144" s="284">
        <f t="shared" si="236"/>
        <v>0</v>
      </c>
      <c r="CM144" s="284">
        <f t="shared" si="236"/>
        <v>0</v>
      </c>
      <c r="CN144" s="284">
        <f t="shared" si="236"/>
        <v>0</v>
      </c>
      <c r="CO144" s="284">
        <f t="shared" si="236"/>
        <v>0</v>
      </c>
      <c r="CP144" s="284">
        <f t="shared" si="236"/>
        <v>0</v>
      </c>
      <c r="CQ144" s="284">
        <f t="shared" si="236"/>
        <v>0</v>
      </c>
      <c r="CR144" s="383">
        <f t="shared" si="237"/>
        <v>0</v>
      </c>
      <c r="CS144" s="309">
        <f t="shared" si="237"/>
        <v>0</v>
      </c>
      <c r="CT144" s="284">
        <f t="shared" si="237"/>
        <v>0</v>
      </c>
      <c r="CU144" s="284">
        <f t="shared" si="237"/>
        <v>0</v>
      </c>
      <c r="CV144" s="284">
        <f t="shared" si="237"/>
        <v>0</v>
      </c>
      <c r="CW144" s="284">
        <f t="shared" si="237"/>
        <v>0</v>
      </c>
      <c r="CX144" s="284">
        <f t="shared" si="237"/>
        <v>0</v>
      </c>
      <c r="CY144" s="284">
        <f t="shared" si="237"/>
        <v>0</v>
      </c>
      <c r="CZ144" s="284">
        <f t="shared" si="237"/>
        <v>0</v>
      </c>
      <c r="DA144" s="284">
        <f t="shared" si="237"/>
        <v>0</v>
      </c>
      <c r="DB144" s="284">
        <f t="shared" si="238"/>
        <v>0</v>
      </c>
      <c r="DC144" s="284">
        <f t="shared" si="238"/>
        <v>0</v>
      </c>
      <c r="DD144" s="383">
        <f t="shared" si="238"/>
        <v>0</v>
      </c>
      <c r="DE144" s="309">
        <f t="shared" si="238"/>
        <v>0</v>
      </c>
      <c r="DF144" s="284">
        <f t="shared" si="238"/>
        <v>0</v>
      </c>
      <c r="DG144" s="284">
        <f t="shared" si="238"/>
        <v>0</v>
      </c>
      <c r="DH144" s="284">
        <f t="shared" si="238"/>
        <v>0</v>
      </c>
      <c r="DI144" s="284">
        <f t="shared" si="238"/>
        <v>0</v>
      </c>
      <c r="DJ144" s="284">
        <f t="shared" si="238"/>
        <v>0</v>
      </c>
      <c r="DK144" s="284">
        <f t="shared" si="238"/>
        <v>0</v>
      </c>
      <c r="DL144" s="284">
        <f t="shared" si="239"/>
        <v>0</v>
      </c>
      <c r="DM144" s="284">
        <f t="shared" si="239"/>
        <v>0</v>
      </c>
      <c r="DN144" s="284">
        <f t="shared" si="239"/>
        <v>0</v>
      </c>
      <c r="DO144" s="284">
        <f t="shared" si="239"/>
        <v>0</v>
      </c>
      <c r="DP144" s="383">
        <f t="shared" si="239"/>
        <v>0</v>
      </c>
      <c r="DQ144" s="309">
        <f t="shared" si="239"/>
        <v>0</v>
      </c>
      <c r="DR144" s="284">
        <f t="shared" si="239"/>
        <v>0</v>
      </c>
      <c r="DS144" s="284">
        <f t="shared" si="239"/>
        <v>0</v>
      </c>
      <c r="DT144" s="284">
        <f t="shared" si="239"/>
        <v>0</v>
      </c>
      <c r="DU144" s="284">
        <f t="shared" si="239"/>
        <v>0</v>
      </c>
      <c r="DV144" s="284">
        <f t="shared" si="240"/>
        <v>0</v>
      </c>
      <c r="DW144" s="284">
        <f t="shared" si="240"/>
        <v>0</v>
      </c>
      <c r="DX144" s="284">
        <f t="shared" si="240"/>
        <v>0</v>
      </c>
      <c r="DY144" s="284">
        <f t="shared" si="240"/>
        <v>0</v>
      </c>
      <c r="DZ144" s="284">
        <f t="shared" si="240"/>
        <v>0</v>
      </c>
      <c r="EA144" s="284">
        <f t="shared" si="240"/>
        <v>0</v>
      </c>
      <c r="EB144" s="383">
        <f t="shared" si="240"/>
        <v>0</v>
      </c>
      <c r="EC144" s="309">
        <f t="shared" si="240"/>
        <v>0</v>
      </c>
      <c r="ED144" s="284">
        <f t="shared" si="240"/>
        <v>0</v>
      </c>
      <c r="EE144" s="284">
        <f t="shared" si="240"/>
        <v>0</v>
      </c>
      <c r="EF144" s="284">
        <f t="shared" si="241"/>
        <v>0</v>
      </c>
      <c r="EG144" s="284">
        <f t="shared" si="241"/>
        <v>0</v>
      </c>
      <c r="EH144" s="284">
        <f t="shared" si="241"/>
        <v>0</v>
      </c>
      <c r="EI144" s="284">
        <f t="shared" si="241"/>
        <v>0</v>
      </c>
      <c r="EJ144" s="284">
        <f t="shared" si="241"/>
        <v>0</v>
      </c>
      <c r="EK144" s="284">
        <f t="shared" si="241"/>
        <v>0</v>
      </c>
      <c r="EL144" s="284">
        <f t="shared" si="241"/>
        <v>0</v>
      </c>
      <c r="EM144" s="284">
        <f t="shared" si="241"/>
        <v>0</v>
      </c>
      <c r="EN144" s="383">
        <f t="shared" si="241"/>
        <v>0</v>
      </c>
      <c r="EO144" s="309">
        <f t="shared" si="241"/>
        <v>0</v>
      </c>
      <c r="EP144" s="284">
        <f t="shared" si="242"/>
        <v>0</v>
      </c>
      <c r="EQ144" s="284">
        <f t="shared" si="242"/>
        <v>0</v>
      </c>
      <c r="ER144" s="284">
        <f t="shared" si="242"/>
        <v>0</v>
      </c>
      <c r="ES144" s="284">
        <f t="shared" si="242"/>
        <v>0</v>
      </c>
      <c r="ET144" s="284">
        <f t="shared" si="242"/>
        <v>0</v>
      </c>
      <c r="EU144" s="284">
        <f t="shared" si="242"/>
        <v>0</v>
      </c>
      <c r="EV144" s="284">
        <f t="shared" si="242"/>
        <v>0</v>
      </c>
      <c r="EW144" s="284">
        <f t="shared" si="242"/>
        <v>0</v>
      </c>
      <c r="EX144" s="284">
        <f t="shared" si="242"/>
        <v>0</v>
      </c>
      <c r="EY144" s="284">
        <f t="shared" si="242"/>
        <v>0</v>
      </c>
      <c r="EZ144" s="383">
        <f t="shared" si="242"/>
        <v>0</v>
      </c>
    </row>
    <row r="145" spans="3:156" s="246" customFormat="1" ht="6" customHeight="1" outlineLevel="1">
      <c r="C145" s="224"/>
      <c r="D145" s="256"/>
      <c r="E145" s="264"/>
      <c r="F145" s="264"/>
      <c r="G145" s="978"/>
      <c r="H145" s="992"/>
      <c r="I145" s="264"/>
      <c r="J145" s="265"/>
      <c r="K145" s="950"/>
      <c r="L145" s="967"/>
      <c r="M145" s="967"/>
      <c r="N145" s="264"/>
      <c r="O145" s="265"/>
      <c r="P145" s="265"/>
      <c r="Q145" s="265"/>
      <c r="R145" s="264"/>
      <c r="S145" s="266"/>
      <c r="T145" s="256"/>
      <c r="U145" s="256"/>
      <c r="AH145" s="260"/>
      <c r="AI145" s="260"/>
      <c r="AJ145" s="310"/>
      <c r="AK145" s="311"/>
      <c r="AL145" s="312"/>
      <c r="AM145" s="312"/>
      <c r="AN145" s="312"/>
      <c r="AO145" s="312"/>
      <c r="AP145" s="312"/>
      <c r="AQ145" s="312"/>
      <c r="AR145" s="312"/>
      <c r="AS145" s="312"/>
      <c r="AT145" s="312"/>
      <c r="AU145" s="312"/>
      <c r="AV145" s="313"/>
      <c r="AW145" s="311"/>
      <c r="AX145" s="312"/>
      <c r="AY145" s="312"/>
      <c r="AZ145" s="312"/>
      <c r="BA145" s="312"/>
      <c r="BB145" s="312"/>
      <c r="BC145" s="312"/>
      <c r="BD145" s="312"/>
      <c r="BE145" s="312"/>
      <c r="BF145" s="312"/>
      <c r="BG145" s="312"/>
      <c r="BH145" s="313"/>
      <c r="BI145" s="311"/>
      <c r="BJ145" s="312"/>
      <c r="BK145" s="312"/>
      <c r="BL145" s="312"/>
      <c r="BM145" s="312"/>
      <c r="BN145" s="312"/>
      <c r="BO145" s="312"/>
      <c r="BP145" s="312"/>
      <c r="BQ145" s="312"/>
      <c r="BR145" s="312"/>
      <c r="BS145" s="312"/>
      <c r="BT145" s="313"/>
      <c r="BU145" s="311"/>
      <c r="BV145" s="312"/>
      <c r="BW145" s="312"/>
      <c r="BX145" s="312"/>
      <c r="BY145" s="312"/>
      <c r="BZ145" s="312"/>
      <c r="CA145" s="312"/>
      <c r="CB145" s="312"/>
      <c r="CC145" s="312"/>
      <c r="CD145" s="312"/>
      <c r="CE145" s="312"/>
      <c r="CF145" s="313"/>
      <c r="CG145" s="311"/>
      <c r="CH145" s="312"/>
      <c r="CI145" s="312"/>
      <c r="CJ145" s="312"/>
      <c r="CK145" s="312"/>
      <c r="CL145" s="312"/>
      <c r="CM145" s="312"/>
      <c r="CN145" s="312"/>
      <c r="CO145" s="312"/>
      <c r="CP145" s="312"/>
      <c r="CQ145" s="312"/>
      <c r="CR145" s="313"/>
      <c r="CS145" s="311"/>
      <c r="CT145" s="312"/>
      <c r="CU145" s="312"/>
      <c r="CV145" s="312"/>
      <c r="CW145" s="312"/>
      <c r="CX145" s="312"/>
      <c r="CY145" s="312"/>
      <c r="CZ145" s="312"/>
      <c r="DA145" s="312"/>
      <c r="DB145" s="312"/>
      <c r="DC145" s="312"/>
      <c r="DD145" s="313"/>
      <c r="DE145" s="311"/>
      <c r="DF145" s="312"/>
      <c r="DG145" s="312"/>
      <c r="DH145" s="312"/>
      <c r="DI145" s="312"/>
      <c r="DJ145" s="312"/>
      <c r="DK145" s="312"/>
      <c r="DL145" s="312"/>
      <c r="DM145" s="312"/>
      <c r="DN145" s="312"/>
      <c r="DO145" s="312"/>
      <c r="DP145" s="313"/>
      <c r="DQ145" s="311"/>
      <c r="DR145" s="312"/>
      <c r="DS145" s="312"/>
      <c r="DT145" s="312"/>
      <c r="DU145" s="312"/>
      <c r="DV145" s="312"/>
      <c r="DW145" s="312"/>
      <c r="DX145" s="312"/>
      <c r="DY145" s="312"/>
      <c r="DZ145" s="312"/>
      <c r="EA145" s="312"/>
      <c r="EB145" s="313"/>
      <c r="EC145" s="311"/>
      <c r="ED145" s="312"/>
      <c r="EE145" s="312"/>
      <c r="EF145" s="312"/>
      <c r="EG145" s="312"/>
      <c r="EH145" s="312"/>
      <c r="EI145" s="312"/>
      <c r="EJ145" s="312"/>
      <c r="EK145" s="312"/>
      <c r="EL145" s="312"/>
      <c r="EM145" s="312"/>
      <c r="EN145" s="313"/>
      <c r="EO145" s="311"/>
      <c r="EP145" s="312"/>
      <c r="EQ145" s="312"/>
      <c r="ER145" s="312"/>
      <c r="ES145" s="312"/>
      <c r="ET145" s="312"/>
      <c r="EU145" s="312"/>
      <c r="EV145" s="312"/>
      <c r="EW145" s="312"/>
      <c r="EX145" s="312"/>
      <c r="EY145" s="312"/>
      <c r="EZ145" s="313"/>
    </row>
    <row r="146" spans="3:156" s="246" customFormat="1" ht="15" customHeight="1">
      <c r="C146" s="224"/>
      <c r="D146" s="256"/>
      <c r="E146" s="267" t="str">
        <f>"Total "&amp;E125</f>
        <v>Total Permit/City Fees</v>
      </c>
      <c r="G146" s="379">
        <f t="shared" ref="G146:M146" si="252">SUM(G126:G145)</f>
        <v>1321042.2402368602</v>
      </c>
      <c r="H146" s="991"/>
      <c r="I146" s="930"/>
      <c r="J146" s="245"/>
      <c r="K146" s="962">
        <f t="shared" si="252"/>
        <v>1064.1057151809468</v>
      </c>
      <c r="L146" s="958">
        <f t="shared" si="252"/>
        <v>1.7432068441270059</v>
      </c>
      <c r="M146" s="958">
        <f t="shared" si="252"/>
        <v>3.0813996250116285</v>
      </c>
      <c r="O146" s="245"/>
      <c r="P146" s="245"/>
      <c r="Q146" s="245"/>
      <c r="S146" s="268"/>
      <c r="T146" s="256"/>
      <c r="U146" s="1279"/>
      <c r="V146" s="368"/>
      <c r="W146" s="368"/>
      <c r="X146" s="368"/>
      <c r="Y146" s="368"/>
      <c r="Z146" s="368"/>
      <c r="AA146" s="368"/>
      <c r="AB146" s="368"/>
      <c r="AC146" s="368"/>
      <c r="AD146" s="368"/>
      <c r="AE146" s="368"/>
      <c r="AF146" s="368"/>
      <c r="AG146" s="368"/>
      <c r="AH146" s="1280"/>
      <c r="AI146" s="260"/>
      <c r="AJ146" s="314">
        <f t="shared" ref="AJ146:BO146" si="253">SUM(AJ126:AJ145)</f>
        <v>0</v>
      </c>
      <c r="AK146" s="1320">
        <f t="shared" si="253"/>
        <v>0</v>
      </c>
      <c r="AL146" s="308">
        <f t="shared" si="253"/>
        <v>1321042.2402368602</v>
      </c>
      <c r="AM146" s="308">
        <f t="shared" si="253"/>
        <v>0</v>
      </c>
      <c r="AN146" s="308">
        <f t="shared" si="253"/>
        <v>0</v>
      </c>
      <c r="AO146" s="308">
        <f t="shared" si="253"/>
        <v>0</v>
      </c>
      <c r="AP146" s="308">
        <f t="shared" si="253"/>
        <v>0</v>
      </c>
      <c r="AQ146" s="308">
        <f t="shared" si="253"/>
        <v>0</v>
      </c>
      <c r="AR146" s="308">
        <f t="shared" si="253"/>
        <v>0</v>
      </c>
      <c r="AS146" s="308">
        <f t="shared" si="253"/>
        <v>0</v>
      </c>
      <c r="AT146" s="308">
        <f t="shared" si="253"/>
        <v>0</v>
      </c>
      <c r="AU146" s="308">
        <f t="shared" si="253"/>
        <v>0</v>
      </c>
      <c r="AV146" s="315">
        <f t="shared" si="253"/>
        <v>0</v>
      </c>
      <c r="AW146" s="1320">
        <f t="shared" si="253"/>
        <v>0</v>
      </c>
      <c r="AX146" s="308">
        <f t="shared" si="253"/>
        <v>0</v>
      </c>
      <c r="AY146" s="308">
        <f t="shared" si="253"/>
        <v>0</v>
      </c>
      <c r="AZ146" s="308">
        <f t="shared" si="253"/>
        <v>0</v>
      </c>
      <c r="BA146" s="308">
        <f t="shared" si="253"/>
        <v>0</v>
      </c>
      <c r="BB146" s="308">
        <f t="shared" si="253"/>
        <v>0</v>
      </c>
      <c r="BC146" s="308">
        <f t="shared" si="253"/>
        <v>0</v>
      </c>
      <c r="BD146" s="308">
        <f t="shared" si="253"/>
        <v>0</v>
      </c>
      <c r="BE146" s="308">
        <f t="shared" si="253"/>
        <v>0</v>
      </c>
      <c r="BF146" s="308">
        <f t="shared" si="253"/>
        <v>0</v>
      </c>
      <c r="BG146" s="308">
        <f t="shared" si="253"/>
        <v>0</v>
      </c>
      <c r="BH146" s="315">
        <f t="shared" si="253"/>
        <v>0</v>
      </c>
      <c r="BI146" s="1320">
        <f t="shared" si="253"/>
        <v>0</v>
      </c>
      <c r="BJ146" s="308">
        <f t="shared" si="253"/>
        <v>0</v>
      </c>
      <c r="BK146" s="308">
        <f t="shared" si="253"/>
        <v>0</v>
      </c>
      <c r="BL146" s="308">
        <f t="shared" si="253"/>
        <v>0</v>
      </c>
      <c r="BM146" s="308">
        <f t="shared" si="253"/>
        <v>0</v>
      </c>
      <c r="BN146" s="308">
        <f t="shared" si="253"/>
        <v>0</v>
      </c>
      <c r="BO146" s="308">
        <f t="shared" si="253"/>
        <v>0</v>
      </c>
      <c r="BP146" s="308">
        <f t="shared" ref="BP146:CU146" si="254">SUM(BP126:BP145)</f>
        <v>0</v>
      </c>
      <c r="BQ146" s="308">
        <f t="shared" si="254"/>
        <v>0</v>
      </c>
      <c r="BR146" s="308">
        <f t="shared" si="254"/>
        <v>0</v>
      </c>
      <c r="BS146" s="308">
        <f t="shared" si="254"/>
        <v>0</v>
      </c>
      <c r="BT146" s="315">
        <f t="shared" si="254"/>
        <v>0</v>
      </c>
      <c r="BU146" s="1320">
        <f t="shared" si="254"/>
        <v>0</v>
      </c>
      <c r="BV146" s="308">
        <f t="shared" si="254"/>
        <v>0</v>
      </c>
      <c r="BW146" s="308">
        <f t="shared" si="254"/>
        <v>0</v>
      </c>
      <c r="BX146" s="308">
        <f t="shared" si="254"/>
        <v>0</v>
      </c>
      <c r="BY146" s="308">
        <f t="shared" si="254"/>
        <v>0</v>
      </c>
      <c r="BZ146" s="308">
        <f t="shared" si="254"/>
        <v>0</v>
      </c>
      <c r="CA146" s="308">
        <f t="shared" si="254"/>
        <v>0</v>
      </c>
      <c r="CB146" s="308">
        <f t="shared" si="254"/>
        <v>0</v>
      </c>
      <c r="CC146" s="308">
        <f t="shared" si="254"/>
        <v>0</v>
      </c>
      <c r="CD146" s="308">
        <f t="shared" si="254"/>
        <v>0</v>
      </c>
      <c r="CE146" s="308">
        <f t="shared" si="254"/>
        <v>0</v>
      </c>
      <c r="CF146" s="315">
        <f t="shared" si="254"/>
        <v>0</v>
      </c>
      <c r="CG146" s="1320">
        <f t="shared" si="254"/>
        <v>0</v>
      </c>
      <c r="CH146" s="308">
        <f t="shared" si="254"/>
        <v>0</v>
      </c>
      <c r="CI146" s="308">
        <f t="shared" si="254"/>
        <v>0</v>
      </c>
      <c r="CJ146" s="308">
        <f t="shared" si="254"/>
        <v>0</v>
      </c>
      <c r="CK146" s="308">
        <f t="shared" si="254"/>
        <v>0</v>
      </c>
      <c r="CL146" s="308">
        <f t="shared" si="254"/>
        <v>0</v>
      </c>
      <c r="CM146" s="308">
        <f t="shared" si="254"/>
        <v>0</v>
      </c>
      <c r="CN146" s="308">
        <f t="shared" si="254"/>
        <v>0</v>
      </c>
      <c r="CO146" s="308">
        <f t="shared" si="254"/>
        <v>0</v>
      </c>
      <c r="CP146" s="308">
        <f t="shared" si="254"/>
        <v>0</v>
      </c>
      <c r="CQ146" s="308">
        <f t="shared" si="254"/>
        <v>0</v>
      </c>
      <c r="CR146" s="315">
        <f t="shared" si="254"/>
        <v>0</v>
      </c>
      <c r="CS146" s="1320">
        <f t="shared" si="254"/>
        <v>0</v>
      </c>
      <c r="CT146" s="308">
        <f t="shared" si="254"/>
        <v>0</v>
      </c>
      <c r="CU146" s="308">
        <f t="shared" si="254"/>
        <v>0</v>
      </c>
      <c r="CV146" s="308">
        <f t="shared" ref="CV146:EA146" si="255">SUM(CV126:CV145)</f>
        <v>0</v>
      </c>
      <c r="CW146" s="308">
        <f t="shared" si="255"/>
        <v>0</v>
      </c>
      <c r="CX146" s="308">
        <f t="shared" si="255"/>
        <v>0</v>
      </c>
      <c r="CY146" s="308">
        <f t="shared" si="255"/>
        <v>0</v>
      </c>
      <c r="CZ146" s="308">
        <f t="shared" si="255"/>
        <v>0</v>
      </c>
      <c r="DA146" s="308">
        <f t="shared" si="255"/>
        <v>0</v>
      </c>
      <c r="DB146" s="308">
        <f t="shared" si="255"/>
        <v>0</v>
      </c>
      <c r="DC146" s="308">
        <f t="shared" si="255"/>
        <v>0</v>
      </c>
      <c r="DD146" s="315">
        <f t="shared" si="255"/>
        <v>0</v>
      </c>
      <c r="DE146" s="1320">
        <f t="shared" si="255"/>
        <v>0</v>
      </c>
      <c r="DF146" s="308">
        <f t="shared" si="255"/>
        <v>0</v>
      </c>
      <c r="DG146" s="308">
        <f t="shared" si="255"/>
        <v>0</v>
      </c>
      <c r="DH146" s="308">
        <f t="shared" si="255"/>
        <v>0</v>
      </c>
      <c r="DI146" s="308">
        <f t="shared" si="255"/>
        <v>0</v>
      </c>
      <c r="DJ146" s="308">
        <f t="shared" si="255"/>
        <v>0</v>
      </c>
      <c r="DK146" s="308">
        <f t="shared" si="255"/>
        <v>0</v>
      </c>
      <c r="DL146" s="308">
        <f t="shared" si="255"/>
        <v>0</v>
      </c>
      <c r="DM146" s="308">
        <f t="shared" si="255"/>
        <v>0</v>
      </c>
      <c r="DN146" s="308">
        <f t="shared" si="255"/>
        <v>0</v>
      </c>
      <c r="DO146" s="308">
        <f t="shared" si="255"/>
        <v>0</v>
      </c>
      <c r="DP146" s="315">
        <f t="shared" si="255"/>
        <v>0</v>
      </c>
      <c r="DQ146" s="1320">
        <f t="shared" si="255"/>
        <v>0</v>
      </c>
      <c r="DR146" s="308">
        <f t="shared" si="255"/>
        <v>0</v>
      </c>
      <c r="DS146" s="308">
        <f t="shared" si="255"/>
        <v>0</v>
      </c>
      <c r="DT146" s="308">
        <f t="shared" si="255"/>
        <v>0</v>
      </c>
      <c r="DU146" s="308">
        <f t="shared" si="255"/>
        <v>0</v>
      </c>
      <c r="DV146" s="308">
        <f t="shared" si="255"/>
        <v>0</v>
      </c>
      <c r="DW146" s="308">
        <f t="shared" si="255"/>
        <v>0</v>
      </c>
      <c r="DX146" s="308">
        <f t="shared" si="255"/>
        <v>0</v>
      </c>
      <c r="DY146" s="308">
        <f t="shared" si="255"/>
        <v>0</v>
      </c>
      <c r="DZ146" s="308">
        <f t="shared" si="255"/>
        <v>0</v>
      </c>
      <c r="EA146" s="308">
        <f t="shared" si="255"/>
        <v>0</v>
      </c>
      <c r="EB146" s="315">
        <f t="shared" ref="EB146:EZ146" si="256">SUM(EB126:EB145)</f>
        <v>0</v>
      </c>
      <c r="EC146" s="1320">
        <f t="shared" si="256"/>
        <v>0</v>
      </c>
      <c r="ED146" s="308">
        <f t="shared" si="256"/>
        <v>0</v>
      </c>
      <c r="EE146" s="308">
        <f t="shared" si="256"/>
        <v>0</v>
      </c>
      <c r="EF146" s="308">
        <f t="shared" si="256"/>
        <v>0</v>
      </c>
      <c r="EG146" s="308">
        <f t="shared" si="256"/>
        <v>0</v>
      </c>
      <c r="EH146" s="308">
        <f t="shared" si="256"/>
        <v>0</v>
      </c>
      <c r="EI146" s="308">
        <f t="shared" si="256"/>
        <v>0</v>
      </c>
      <c r="EJ146" s="308">
        <f t="shared" si="256"/>
        <v>0</v>
      </c>
      <c r="EK146" s="308">
        <f t="shared" si="256"/>
        <v>0</v>
      </c>
      <c r="EL146" s="308">
        <f t="shared" si="256"/>
        <v>0</v>
      </c>
      <c r="EM146" s="308">
        <f t="shared" si="256"/>
        <v>0</v>
      </c>
      <c r="EN146" s="315">
        <f t="shared" si="256"/>
        <v>0</v>
      </c>
      <c r="EO146" s="1320">
        <f t="shared" si="256"/>
        <v>0</v>
      </c>
      <c r="EP146" s="308">
        <f t="shared" si="256"/>
        <v>0</v>
      </c>
      <c r="EQ146" s="308">
        <f t="shared" si="256"/>
        <v>0</v>
      </c>
      <c r="ER146" s="308">
        <f t="shared" si="256"/>
        <v>0</v>
      </c>
      <c r="ES146" s="308">
        <f t="shared" si="256"/>
        <v>0</v>
      </c>
      <c r="ET146" s="308">
        <f t="shared" si="256"/>
        <v>0</v>
      </c>
      <c r="EU146" s="308">
        <f t="shared" si="256"/>
        <v>0</v>
      </c>
      <c r="EV146" s="308">
        <f t="shared" si="256"/>
        <v>0</v>
      </c>
      <c r="EW146" s="308">
        <f t="shared" si="256"/>
        <v>0</v>
      </c>
      <c r="EX146" s="308">
        <f t="shared" si="256"/>
        <v>0</v>
      </c>
      <c r="EY146" s="308">
        <f t="shared" si="256"/>
        <v>0</v>
      </c>
      <c r="EZ146" s="315">
        <f t="shared" si="256"/>
        <v>0</v>
      </c>
    </row>
    <row r="147" spans="3:156" s="246" customFormat="1" ht="17.5">
      <c r="C147" s="224"/>
      <c r="D147" s="256"/>
      <c r="G147" s="979"/>
      <c r="H147" s="991"/>
      <c r="J147" s="245"/>
      <c r="K147" s="947"/>
      <c r="L147" s="947"/>
      <c r="M147" s="947"/>
      <c r="O147" s="245"/>
      <c r="P147" s="245"/>
      <c r="Q147" s="245"/>
      <c r="S147" s="259"/>
      <c r="T147" s="256"/>
      <c r="U147" s="256"/>
      <c r="AH147" s="260"/>
      <c r="AI147" s="260"/>
      <c r="AJ147" s="316"/>
      <c r="AK147" s="405"/>
      <c r="AL147" s="316"/>
      <c r="AM147" s="316"/>
      <c r="AN147" s="316"/>
      <c r="AO147" s="316"/>
      <c r="AP147" s="316"/>
      <c r="AQ147" s="316"/>
      <c r="AR147" s="316"/>
      <c r="AS147" s="316"/>
      <c r="AT147" s="316"/>
      <c r="AU147" s="316"/>
      <c r="AV147" s="317"/>
      <c r="AW147" s="405"/>
      <c r="AX147" s="316"/>
      <c r="AY147" s="316"/>
      <c r="AZ147" s="316"/>
      <c r="BA147" s="316"/>
      <c r="BB147" s="316"/>
      <c r="BC147" s="316"/>
      <c r="BD147" s="316"/>
      <c r="BE147" s="316"/>
      <c r="BF147" s="316"/>
      <c r="BG147" s="316"/>
      <c r="BH147" s="317"/>
      <c r="BI147" s="405"/>
      <c r="BJ147" s="316"/>
      <c r="BK147" s="316"/>
      <c r="BL147" s="316"/>
      <c r="BM147" s="316"/>
      <c r="BN147" s="316"/>
      <c r="BO147" s="316"/>
      <c r="BP147" s="316"/>
      <c r="BQ147" s="316"/>
      <c r="BR147" s="316"/>
      <c r="BS147" s="316"/>
      <c r="BT147" s="317"/>
      <c r="BU147" s="405"/>
      <c r="BV147" s="316"/>
      <c r="BW147" s="316"/>
      <c r="BX147" s="316"/>
      <c r="BY147" s="316"/>
      <c r="BZ147" s="316"/>
      <c r="CA147" s="316"/>
      <c r="CB147" s="316"/>
      <c r="CC147" s="316"/>
      <c r="CD147" s="316"/>
      <c r="CE147" s="316"/>
      <c r="CF147" s="317"/>
      <c r="CG147" s="405"/>
      <c r="CH147" s="316"/>
      <c r="CI147" s="316"/>
      <c r="CJ147" s="316"/>
      <c r="CK147" s="316"/>
      <c r="CL147" s="316"/>
      <c r="CM147" s="316"/>
      <c r="CN147" s="316"/>
      <c r="CO147" s="316"/>
      <c r="CP147" s="316"/>
      <c r="CQ147" s="316"/>
      <c r="CR147" s="317"/>
      <c r="CS147" s="405"/>
      <c r="CT147" s="316"/>
      <c r="CU147" s="316"/>
      <c r="CV147" s="316"/>
      <c r="CW147" s="316"/>
      <c r="CX147" s="316"/>
      <c r="CY147" s="316"/>
      <c r="CZ147" s="316"/>
      <c r="DA147" s="316"/>
      <c r="DB147" s="316"/>
      <c r="DC147" s="316"/>
      <c r="DD147" s="317"/>
      <c r="DE147" s="405"/>
      <c r="DF147" s="316"/>
      <c r="DG147" s="316"/>
      <c r="DH147" s="316"/>
      <c r="DI147" s="316"/>
      <c r="DJ147" s="316"/>
      <c r="DK147" s="316"/>
      <c r="DL147" s="316"/>
      <c r="DM147" s="316"/>
      <c r="DN147" s="316"/>
      <c r="DO147" s="316"/>
      <c r="DP147" s="317"/>
      <c r="DQ147" s="405"/>
      <c r="DR147" s="316"/>
      <c r="DS147" s="316"/>
      <c r="DT147" s="316"/>
      <c r="DU147" s="316"/>
      <c r="DV147" s="316"/>
      <c r="DW147" s="316"/>
      <c r="DX147" s="316"/>
      <c r="DY147" s="316"/>
      <c r="DZ147" s="316"/>
      <c r="EA147" s="316"/>
      <c r="EB147" s="317"/>
      <c r="EC147" s="405"/>
      <c r="ED147" s="316"/>
      <c r="EE147" s="316"/>
      <c r="EF147" s="316"/>
      <c r="EG147" s="316"/>
      <c r="EH147" s="316"/>
      <c r="EI147" s="316"/>
      <c r="EJ147" s="316"/>
      <c r="EK147" s="316"/>
      <c r="EL147" s="316"/>
      <c r="EM147" s="316"/>
      <c r="EN147" s="317"/>
      <c r="EO147" s="405"/>
      <c r="EP147" s="316"/>
      <c r="EQ147" s="316"/>
      <c r="ER147" s="316"/>
      <c r="ES147" s="316"/>
      <c r="ET147" s="316"/>
      <c r="EU147" s="316"/>
      <c r="EV147" s="316"/>
      <c r="EW147" s="316"/>
      <c r="EX147" s="316"/>
      <c r="EY147" s="316"/>
      <c r="EZ147" s="317"/>
    </row>
    <row r="148" spans="3:156" s="246" customFormat="1" ht="15" customHeight="1" outlineLevel="1">
      <c r="C148" s="224"/>
      <c r="D148" s="256">
        <v>10</v>
      </c>
      <c r="E148" s="257" t="s">
        <v>52</v>
      </c>
      <c r="G148" s="979"/>
      <c r="H148" s="991"/>
      <c r="J148" s="245"/>
      <c r="K148" s="947"/>
      <c r="L148" s="947"/>
      <c r="M148" s="947"/>
      <c r="O148" s="245"/>
      <c r="P148" s="245"/>
      <c r="Q148" s="245"/>
      <c r="S148" s="259"/>
      <c r="T148" s="256"/>
      <c r="U148" s="256"/>
      <c r="AH148" s="260"/>
      <c r="AI148" s="260"/>
      <c r="AJ148" s="316"/>
      <c r="AK148" s="405"/>
      <c r="AL148" s="316"/>
      <c r="AM148" s="316"/>
      <c r="AN148" s="316"/>
      <c r="AO148" s="316"/>
      <c r="AP148" s="316"/>
      <c r="AQ148" s="316"/>
      <c r="AR148" s="316"/>
      <c r="AS148" s="316"/>
      <c r="AT148" s="316"/>
      <c r="AU148" s="316"/>
      <c r="AV148" s="317"/>
      <c r="AW148" s="405"/>
      <c r="AX148" s="316"/>
      <c r="AY148" s="316"/>
      <c r="AZ148" s="316"/>
      <c r="BA148" s="316"/>
      <c r="BB148" s="316"/>
      <c r="BC148" s="316"/>
      <c r="BD148" s="316"/>
      <c r="BE148" s="316"/>
      <c r="BF148" s="316"/>
      <c r="BG148" s="316"/>
      <c r="BH148" s="317"/>
      <c r="BI148" s="405"/>
      <c r="BJ148" s="316"/>
      <c r="BK148" s="316"/>
      <c r="BL148" s="316"/>
      <c r="BM148" s="316"/>
      <c r="BN148" s="316"/>
      <c r="BO148" s="316"/>
      <c r="BP148" s="316"/>
      <c r="BQ148" s="316"/>
      <c r="BR148" s="316"/>
      <c r="BS148" s="316"/>
      <c r="BT148" s="317"/>
      <c r="BU148" s="405"/>
      <c r="BV148" s="316"/>
      <c r="BW148" s="316"/>
      <c r="BX148" s="316"/>
      <c r="BY148" s="316"/>
      <c r="BZ148" s="316"/>
      <c r="CA148" s="316"/>
      <c r="CB148" s="316"/>
      <c r="CC148" s="316"/>
      <c r="CD148" s="316"/>
      <c r="CE148" s="316"/>
      <c r="CF148" s="317"/>
      <c r="CG148" s="405"/>
      <c r="CH148" s="316"/>
      <c r="CI148" s="316"/>
      <c r="CJ148" s="316"/>
      <c r="CK148" s="316"/>
      <c r="CL148" s="316"/>
      <c r="CM148" s="316"/>
      <c r="CN148" s="316"/>
      <c r="CO148" s="316"/>
      <c r="CP148" s="316"/>
      <c r="CQ148" s="316"/>
      <c r="CR148" s="317"/>
      <c r="CS148" s="405"/>
      <c r="CT148" s="316"/>
      <c r="CU148" s="316"/>
      <c r="CV148" s="316"/>
      <c r="CW148" s="316"/>
      <c r="CX148" s="316"/>
      <c r="CY148" s="316"/>
      <c r="CZ148" s="316"/>
      <c r="DA148" s="316"/>
      <c r="DB148" s="316"/>
      <c r="DC148" s="316"/>
      <c r="DD148" s="317"/>
      <c r="DE148" s="405"/>
      <c r="DF148" s="316"/>
      <c r="DG148" s="316"/>
      <c r="DH148" s="316"/>
      <c r="DI148" s="316"/>
      <c r="DJ148" s="316"/>
      <c r="DK148" s="316"/>
      <c r="DL148" s="316"/>
      <c r="DM148" s="316"/>
      <c r="DN148" s="316"/>
      <c r="DO148" s="316"/>
      <c r="DP148" s="317"/>
      <c r="DQ148" s="405"/>
      <c r="DR148" s="316"/>
      <c r="DS148" s="316"/>
      <c r="DT148" s="316"/>
      <c r="DU148" s="316"/>
      <c r="DV148" s="316"/>
      <c r="DW148" s="316"/>
      <c r="DX148" s="316"/>
      <c r="DY148" s="316"/>
      <c r="DZ148" s="316"/>
      <c r="EA148" s="316"/>
      <c r="EB148" s="317"/>
      <c r="EC148" s="405"/>
      <c r="ED148" s="316"/>
      <c r="EE148" s="316"/>
      <c r="EF148" s="316"/>
      <c r="EG148" s="316"/>
      <c r="EH148" s="316"/>
      <c r="EI148" s="316"/>
      <c r="EJ148" s="316"/>
      <c r="EK148" s="316"/>
      <c r="EL148" s="316"/>
      <c r="EM148" s="316"/>
      <c r="EN148" s="317"/>
      <c r="EO148" s="405"/>
      <c r="EP148" s="316"/>
      <c r="EQ148" s="316"/>
      <c r="ER148" s="316"/>
      <c r="ES148" s="316"/>
      <c r="ET148" s="316"/>
      <c r="EU148" s="316"/>
      <c r="EV148" s="316"/>
      <c r="EW148" s="316"/>
      <c r="EX148" s="316"/>
      <c r="EY148" s="316"/>
      <c r="EZ148" s="317"/>
    </row>
    <row r="149" spans="3:156" s="246" customFormat="1" ht="6" customHeight="1" outlineLevel="1">
      <c r="C149" s="224"/>
      <c r="D149" s="256"/>
      <c r="G149" s="979"/>
      <c r="H149" s="991"/>
      <c r="J149" s="245"/>
      <c r="K149" s="947"/>
      <c r="L149" s="947"/>
      <c r="M149" s="947"/>
      <c r="O149" s="245"/>
      <c r="P149" s="245"/>
      <c r="Q149" s="245"/>
      <c r="S149" s="259"/>
      <c r="T149" s="256"/>
      <c r="U149" s="256"/>
      <c r="AH149" s="260"/>
      <c r="AI149" s="260"/>
      <c r="AJ149" s="316"/>
      <c r="AK149" s="405"/>
      <c r="AL149" s="316"/>
      <c r="AM149" s="316"/>
      <c r="AN149" s="316"/>
      <c r="AO149" s="316"/>
      <c r="AP149" s="316"/>
      <c r="AQ149" s="316"/>
      <c r="AR149" s="316"/>
      <c r="AS149" s="316"/>
      <c r="AT149" s="316"/>
      <c r="AU149" s="316"/>
      <c r="AV149" s="317"/>
      <c r="AW149" s="405"/>
      <c r="AX149" s="316"/>
      <c r="AY149" s="316"/>
      <c r="AZ149" s="316"/>
      <c r="BA149" s="316"/>
      <c r="BB149" s="316"/>
      <c r="BC149" s="316"/>
      <c r="BD149" s="316"/>
      <c r="BE149" s="316"/>
      <c r="BF149" s="316"/>
      <c r="BG149" s="316"/>
      <c r="BH149" s="317"/>
      <c r="BI149" s="405"/>
      <c r="BJ149" s="316"/>
      <c r="BK149" s="316"/>
      <c r="BL149" s="316"/>
      <c r="BM149" s="316"/>
      <c r="BN149" s="316"/>
      <c r="BO149" s="316"/>
      <c r="BP149" s="316"/>
      <c r="BQ149" s="316"/>
      <c r="BR149" s="316"/>
      <c r="BS149" s="316"/>
      <c r="BT149" s="317"/>
      <c r="BU149" s="405"/>
      <c r="BV149" s="316"/>
      <c r="BW149" s="316"/>
      <c r="BX149" s="316"/>
      <c r="BY149" s="316"/>
      <c r="BZ149" s="316"/>
      <c r="CA149" s="316"/>
      <c r="CB149" s="316"/>
      <c r="CC149" s="316"/>
      <c r="CD149" s="316"/>
      <c r="CE149" s="316"/>
      <c r="CF149" s="317"/>
      <c r="CG149" s="405"/>
      <c r="CH149" s="316"/>
      <c r="CI149" s="316"/>
      <c r="CJ149" s="316"/>
      <c r="CK149" s="316"/>
      <c r="CL149" s="316"/>
      <c r="CM149" s="316"/>
      <c r="CN149" s="316"/>
      <c r="CO149" s="316"/>
      <c r="CP149" s="316"/>
      <c r="CQ149" s="316"/>
      <c r="CR149" s="317"/>
      <c r="CS149" s="405"/>
      <c r="CT149" s="316"/>
      <c r="CU149" s="316"/>
      <c r="CV149" s="316"/>
      <c r="CW149" s="316"/>
      <c r="CX149" s="316"/>
      <c r="CY149" s="316"/>
      <c r="CZ149" s="316"/>
      <c r="DA149" s="316"/>
      <c r="DB149" s="316"/>
      <c r="DC149" s="316"/>
      <c r="DD149" s="317"/>
      <c r="DE149" s="405"/>
      <c r="DF149" s="316"/>
      <c r="DG149" s="316"/>
      <c r="DH149" s="316"/>
      <c r="DI149" s="316"/>
      <c r="DJ149" s="316"/>
      <c r="DK149" s="316"/>
      <c r="DL149" s="316"/>
      <c r="DM149" s="316"/>
      <c r="DN149" s="316"/>
      <c r="DO149" s="316"/>
      <c r="DP149" s="317"/>
      <c r="DQ149" s="405"/>
      <c r="DR149" s="316"/>
      <c r="DS149" s="316"/>
      <c r="DT149" s="316"/>
      <c r="DU149" s="316"/>
      <c r="DV149" s="316"/>
      <c r="DW149" s="316"/>
      <c r="DX149" s="316"/>
      <c r="DY149" s="316"/>
      <c r="DZ149" s="316"/>
      <c r="EA149" s="316"/>
      <c r="EB149" s="317"/>
      <c r="EC149" s="405"/>
      <c r="ED149" s="316"/>
      <c r="EE149" s="316"/>
      <c r="EF149" s="316"/>
      <c r="EG149" s="316"/>
      <c r="EH149" s="316"/>
      <c r="EI149" s="316"/>
      <c r="EJ149" s="316"/>
      <c r="EK149" s="316"/>
      <c r="EL149" s="316"/>
      <c r="EM149" s="316"/>
      <c r="EN149" s="317"/>
      <c r="EO149" s="405"/>
      <c r="EP149" s="316"/>
      <c r="EQ149" s="316"/>
      <c r="ER149" s="316"/>
      <c r="ES149" s="316"/>
      <c r="ET149" s="316"/>
      <c r="EU149" s="316"/>
      <c r="EV149" s="316"/>
      <c r="EW149" s="316"/>
      <c r="EX149" s="316"/>
      <c r="EY149" s="316"/>
      <c r="EZ149" s="317"/>
    </row>
    <row r="150" spans="3:156" s="246" customFormat="1" ht="17.5" outlineLevel="1">
      <c r="C150" s="224"/>
      <c r="D150" s="256"/>
      <c r="E150" s="289">
        <f t="shared" ref="E150:E159" ca="1" si="257">OFFSET(E150,-1,0)+1</f>
        <v>1</v>
      </c>
      <c r="F150" s="844" t="s">
        <v>528</v>
      </c>
      <c r="G150" s="977">
        <f t="shared" ref="G150:G159" si="258">H150*J150</f>
        <v>50000</v>
      </c>
      <c r="H150" s="996">
        <v>50000</v>
      </c>
      <c r="I150" s="286" t="s">
        <v>413</v>
      </c>
      <c r="J150" s="306">
        <f t="shared" ref="J150:J159" si="259">INDEX(FACTOR_VALUES,MATCH(I150,FACTOR_NAMES,0),1)</f>
        <v>1</v>
      </c>
      <c r="K150" s="949">
        <f t="shared" ref="K150:K159" si="260">+$G150/Beds</f>
        <v>40.275234310076065</v>
      </c>
      <c r="L150" s="956">
        <f t="shared" si="250"/>
        <v>6.5978467267422611E-2</v>
      </c>
      <c r="M150" s="956">
        <f t="shared" si="251"/>
        <v>0.11662759642186535</v>
      </c>
      <c r="N150" s="285">
        <f t="shared" ref="N150:N159" si="261">EOMONTH($M$7,O150-2)+1</f>
        <v>46753</v>
      </c>
      <c r="O150" s="307">
        <f t="shared" ref="O150:O159" si="262">$N$7</f>
        <v>1</v>
      </c>
      <c r="P150" s="307">
        <v>1</v>
      </c>
      <c r="Q150" s="306">
        <f t="shared" ref="Q150:Q159" si="263">O150-1+P150</f>
        <v>1</v>
      </c>
      <c r="R150" s="286" t="s">
        <v>511</v>
      </c>
      <c r="S150" s="845"/>
      <c r="T150" s="256"/>
      <c r="U150" s="380">
        <f t="shared" ref="U150:U159" si="264">+P150</f>
        <v>1</v>
      </c>
      <c r="V150" s="302" t="str">
        <f t="shared" ref="V150:V159" si="265">+R150</f>
        <v>Curve-Mid</v>
      </c>
      <c r="W150" s="302">
        <f t="shared" ref="W150:W159" si="266">INT(U150*AB150)+O150-1</f>
        <v>0</v>
      </c>
      <c r="X150" s="302">
        <f t="shared" ref="X150:X159" si="267">(U150-INT(U150*(1-AB150)))+O150-1</f>
        <v>1</v>
      </c>
      <c r="Y150" s="381">
        <f t="shared" ref="Y150:Y159" si="268">(AB150-(W150-O150+1)/U150)*(AF150+AE150*(2*(W150-O150+1)/U150+(AB150-(W150-O150+1)/U150)))+((X150-O150+1)/U150-AB150)*(AH150+AG150*(2*AB150+((X150-O150+1)/U150-AB150)))</f>
        <v>1</v>
      </c>
      <c r="Z150" s="302">
        <f t="shared" ref="Z150:Z159" si="269">IF(V150="curve-front",1,IF(V150="curve-end",3,2))</f>
        <v>2</v>
      </c>
      <c r="AA150" s="302">
        <f t="shared" ref="AA150:AA159" si="270">IF(OR(V150="curve-front",V150="curve-mid",V150="curve-end"),2.5,1)</f>
        <v>2.5</v>
      </c>
      <c r="AB150" s="302">
        <f t="shared" ref="AB150:AB159" si="271">Z150/4</f>
        <v>0.5</v>
      </c>
      <c r="AC150" s="302">
        <f t="shared" ref="AC150:AC159" si="272">AA150-1</f>
        <v>1.5</v>
      </c>
      <c r="AD150" s="302">
        <f t="shared" ref="AD150:AD159" si="273">1/U150</f>
        <v>1</v>
      </c>
      <c r="AE150" s="302">
        <f t="shared" ref="AE150:AE159" si="274">AC150/(AB150*(2+AC150))</f>
        <v>0.8571428571428571</v>
      </c>
      <c r="AF150" s="302">
        <f t="shared" ref="AF150:AF159" si="275">2/(2+AC150)</f>
        <v>0.5714285714285714</v>
      </c>
      <c r="AG150" s="302">
        <f t="shared" ref="AG150:AG159" si="276">-AC150/(2+AC150)/(1-AB150)</f>
        <v>-0.8571428571428571</v>
      </c>
      <c r="AH150" s="382">
        <f t="shared" ref="AH150:AH159" si="277">2*(1-AB150+AC150)/(2+AC150)/(1-AB150)</f>
        <v>2.2857142857142856</v>
      </c>
      <c r="AI150" s="260"/>
      <c r="AJ150" s="284">
        <f t="shared" ref="AJ150:AS159" si="278">IF(AND(AJ$1&gt;=$O150,AJ$1&lt;=$Q150),$G150*IF(AJ$1&lt;=$W150,$AD150*($AF150+$AE150*(2*INT((AJ$1-$O150))/$U150+$AD150)),IF(AJ$1&lt;=$X150,$Y150,IF(AJ$1&lt;=$U150+$O150,$AD150*($AH150+$AG150*(2*INT((AJ$1-$O150))/$U150+$AD150)),0))),0)</f>
        <v>0</v>
      </c>
      <c r="AK150" s="309">
        <f t="shared" si="278"/>
        <v>50000</v>
      </c>
      <c r="AL150" s="284">
        <f t="shared" si="278"/>
        <v>0</v>
      </c>
      <c r="AM150" s="284">
        <f t="shared" si="278"/>
        <v>0</v>
      </c>
      <c r="AN150" s="284">
        <f t="shared" si="278"/>
        <v>0</v>
      </c>
      <c r="AO150" s="284">
        <f t="shared" si="278"/>
        <v>0</v>
      </c>
      <c r="AP150" s="284">
        <f t="shared" si="278"/>
        <v>0</v>
      </c>
      <c r="AQ150" s="284">
        <f t="shared" si="278"/>
        <v>0</v>
      </c>
      <c r="AR150" s="284">
        <f t="shared" si="278"/>
        <v>0</v>
      </c>
      <c r="AS150" s="284">
        <f t="shared" si="278"/>
        <v>0</v>
      </c>
      <c r="AT150" s="284">
        <f t="shared" ref="AT150:BC159" si="279">IF(AND(AT$1&gt;=$O150,AT$1&lt;=$Q150),$G150*IF(AT$1&lt;=$W150,$AD150*($AF150+$AE150*(2*INT((AT$1-$O150))/$U150+$AD150)),IF(AT$1&lt;=$X150,$Y150,IF(AT$1&lt;=$U150+$O150,$AD150*($AH150+$AG150*(2*INT((AT$1-$O150))/$U150+$AD150)),0))),0)</f>
        <v>0</v>
      </c>
      <c r="AU150" s="284">
        <f t="shared" si="279"/>
        <v>0</v>
      </c>
      <c r="AV150" s="383">
        <f t="shared" si="279"/>
        <v>0</v>
      </c>
      <c r="AW150" s="309">
        <f t="shared" si="279"/>
        <v>0</v>
      </c>
      <c r="AX150" s="284">
        <f t="shared" si="279"/>
        <v>0</v>
      </c>
      <c r="AY150" s="284">
        <f t="shared" si="279"/>
        <v>0</v>
      </c>
      <c r="AZ150" s="284">
        <f t="shared" si="279"/>
        <v>0</v>
      </c>
      <c r="BA150" s="284">
        <f t="shared" si="279"/>
        <v>0</v>
      </c>
      <c r="BB150" s="284">
        <f t="shared" si="279"/>
        <v>0</v>
      </c>
      <c r="BC150" s="284">
        <f t="shared" si="279"/>
        <v>0</v>
      </c>
      <c r="BD150" s="284">
        <f t="shared" ref="BD150:BM159" si="280">IF(AND(BD$1&gt;=$O150,BD$1&lt;=$Q150),$G150*IF(BD$1&lt;=$W150,$AD150*($AF150+$AE150*(2*INT((BD$1-$O150))/$U150+$AD150)),IF(BD$1&lt;=$X150,$Y150,IF(BD$1&lt;=$U150+$O150,$AD150*($AH150+$AG150*(2*INT((BD$1-$O150))/$U150+$AD150)),0))),0)</f>
        <v>0</v>
      </c>
      <c r="BE150" s="284">
        <f t="shared" si="280"/>
        <v>0</v>
      </c>
      <c r="BF150" s="284">
        <f t="shared" si="280"/>
        <v>0</v>
      </c>
      <c r="BG150" s="284">
        <f t="shared" si="280"/>
        <v>0</v>
      </c>
      <c r="BH150" s="383">
        <f t="shared" si="280"/>
        <v>0</v>
      </c>
      <c r="BI150" s="309">
        <f t="shared" si="280"/>
        <v>0</v>
      </c>
      <c r="BJ150" s="284">
        <f t="shared" si="280"/>
        <v>0</v>
      </c>
      <c r="BK150" s="284">
        <f t="shared" si="280"/>
        <v>0</v>
      </c>
      <c r="BL150" s="284">
        <f t="shared" si="280"/>
        <v>0</v>
      </c>
      <c r="BM150" s="284">
        <f t="shared" si="280"/>
        <v>0</v>
      </c>
      <c r="BN150" s="284">
        <f t="shared" ref="BN150:BW159" si="281">IF(AND(BN$1&gt;=$O150,BN$1&lt;=$Q150),$G150*IF(BN$1&lt;=$W150,$AD150*($AF150+$AE150*(2*INT((BN$1-$O150))/$U150+$AD150)),IF(BN$1&lt;=$X150,$Y150,IF(BN$1&lt;=$U150+$O150,$AD150*($AH150+$AG150*(2*INT((BN$1-$O150))/$U150+$AD150)),0))),0)</f>
        <v>0</v>
      </c>
      <c r="BO150" s="284">
        <f t="shared" si="281"/>
        <v>0</v>
      </c>
      <c r="BP150" s="284">
        <f t="shared" si="281"/>
        <v>0</v>
      </c>
      <c r="BQ150" s="284">
        <f t="shared" si="281"/>
        <v>0</v>
      </c>
      <c r="BR150" s="284">
        <f t="shared" si="281"/>
        <v>0</v>
      </c>
      <c r="BS150" s="284">
        <f t="shared" si="281"/>
        <v>0</v>
      </c>
      <c r="BT150" s="383">
        <f t="shared" si="281"/>
        <v>0</v>
      </c>
      <c r="BU150" s="309">
        <f t="shared" si="281"/>
        <v>0</v>
      </c>
      <c r="BV150" s="284">
        <f t="shared" si="281"/>
        <v>0</v>
      </c>
      <c r="BW150" s="284">
        <f t="shared" si="281"/>
        <v>0</v>
      </c>
      <c r="BX150" s="284">
        <f t="shared" ref="BX150:CG159" si="282">IF(AND(BX$1&gt;=$O150,BX$1&lt;=$Q150),$G150*IF(BX$1&lt;=$W150,$AD150*($AF150+$AE150*(2*INT((BX$1-$O150))/$U150+$AD150)),IF(BX$1&lt;=$X150,$Y150,IF(BX$1&lt;=$U150+$O150,$AD150*($AH150+$AG150*(2*INT((BX$1-$O150))/$U150+$AD150)),0))),0)</f>
        <v>0</v>
      </c>
      <c r="BY150" s="284">
        <f t="shared" si="282"/>
        <v>0</v>
      </c>
      <c r="BZ150" s="284">
        <f t="shared" si="282"/>
        <v>0</v>
      </c>
      <c r="CA150" s="284">
        <f t="shared" si="282"/>
        <v>0</v>
      </c>
      <c r="CB150" s="284">
        <f t="shared" si="282"/>
        <v>0</v>
      </c>
      <c r="CC150" s="284">
        <f t="shared" si="282"/>
        <v>0</v>
      </c>
      <c r="CD150" s="284">
        <f t="shared" si="282"/>
        <v>0</v>
      </c>
      <c r="CE150" s="284">
        <f t="shared" si="282"/>
        <v>0</v>
      </c>
      <c r="CF150" s="383">
        <f t="shared" si="282"/>
        <v>0</v>
      </c>
      <c r="CG150" s="309">
        <f t="shared" si="282"/>
        <v>0</v>
      </c>
      <c r="CH150" s="284">
        <f t="shared" ref="CH150:CQ159" si="283">IF(AND(CH$1&gt;=$O150,CH$1&lt;=$Q150),$G150*IF(CH$1&lt;=$W150,$AD150*($AF150+$AE150*(2*INT((CH$1-$O150))/$U150+$AD150)),IF(CH$1&lt;=$X150,$Y150,IF(CH$1&lt;=$U150+$O150,$AD150*($AH150+$AG150*(2*INT((CH$1-$O150))/$U150+$AD150)),0))),0)</f>
        <v>0</v>
      </c>
      <c r="CI150" s="284">
        <f t="shared" si="283"/>
        <v>0</v>
      </c>
      <c r="CJ150" s="284">
        <f t="shared" si="283"/>
        <v>0</v>
      </c>
      <c r="CK150" s="284">
        <f t="shared" si="283"/>
        <v>0</v>
      </c>
      <c r="CL150" s="284">
        <f t="shared" si="283"/>
        <v>0</v>
      </c>
      <c r="CM150" s="284">
        <f t="shared" si="283"/>
        <v>0</v>
      </c>
      <c r="CN150" s="284">
        <f t="shared" si="283"/>
        <v>0</v>
      </c>
      <c r="CO150" s="284">
        <f t="shared" si="283"/>
        <v>0</v>
      </c>
      <c r="CP150" s="284">
        <f t="shared" si="283"/>
        <v>0</v>
      </c>
      <c r="CQ150" s="284">
        <f t="shared" si="283"/>
        <v>0</v>
      </c>
      <c r="CR150" s="383">
        <f t="shared" ref="CR150:DA159" si="284">IF(AND(CR$1&gt;=$O150,CR$1&lt;=$Q150),$G150*IF(CR$1&lt;=$W150,$AD150*($AF150+$AE150*(2*INT((CR$1-$O150))/$U150+$AD150)),IF(CR$1&lt;=$X150,$Y150,IF(CR$1&lt;=$U150+$O150,$AD150*($AH150+$AG150*(2*INT((CR$1-$O150))/$U150+$AD150)),0))),0)</f>
        <v>0</v>
      </c>
      <c r="CS150" s="309">
        <f t="shared" si="284"/>
        <v>0</v>
      </c>
      <c r="CT150" s="284">
        <f t="shared" si="284"/>
        <v>0</v>
      </c>
      <c r="CU150" s="284">
        <f t="shared" si="284"/>
        <v>0</v>
      </c>
      <c r="CV150" s="284">
        <f t="shared" si="284"/>
        <v>0</v>
      </c>
      <c r="CW150" s="284">
        <f t="shared" si="284"/>
        <v>0</v>
      </c>
      <c r="CX150" s="284">
        <f t="shared" si="284"/>
        <v>0</v>
      </c>
      <c r="CY150" s="284">
        <f t="shared" si="284"/>
        <v>0</v>
      </c>
      <c r="CZ150" s="284">
        <f t="shared" si="284"/>
        <v>0</v>
      </c>
      <c r="DA150" s="284">
        <f t="shared" si="284"/>
        <v>0</v>
      </c>
      <c r="DB150" s="284">
        <f t="shared" ref="DB150:DK159" si="285">IF(AND(DB$1&gt;=$O150,DB$1&lt;=$Q150),$G150*IF(DB$1&lt;=$W150,$AD150*($AF150+$AE150*(2*INT((DB$1-$O150))/$U150+$AD150)),IF(DB$1&lt;=$X150,$Y150,IF(DB$1&lt;=$U150+$O150,$AD150*($AH150+$AG150*(2*INT((DB$1-$O150))/$U150+$AD150)),0))),0)</f>
        <v>0</v>
      </c>
      <c r="DC150" s="284">
        <f t="shared" si="285"/>
        <v>0</v>
      </c>
      <c r="DD150" s="383">
        <f t="shared" si="285"/>
        <v>0</v>
      </c>
      <c r="DE150" s="309">
        <f t="shared" si="285"/>
        <v>0</v>
      </c>
      <c r="DF150" s="284">
        <f t="shared" si="285"/>
        <v>0</v>
      </c>
      <c r="DG150" s="284">
        <f t="shared" si="285"/>
        <v>0</v>
      </c>
      <c r="DH150" s="284">
        <f t="shared" si="285"/>
        <v>0</v>
      </c>
      <c r="DI150" s="284">
        <f t="shared" si="285"/>
        <v>0</v>
      </c>
      <c r="DJ150" s="284">
        <f t="shared" si="285"/>
        <v>0</v>
      </c>
      <c r="DK150" s="284">
        <f t="shared" si="285"/>
        <v>0</v>
      </c>
      <c r="DL150" s="284">
        <f t="shared" ref="DL150:DU159" si="286">IF(AND(DL$1&gt;=$O150,DL$1&lt;=$Q150),$G150*IF(DL$1&lt;=$W150,$AD150*($AF150+$AE150*(2*INT((DL$1-$O150))/$U150+$AD150)),IF(DL$1&lt;=$X150,$Y150,IF(DL$1&lt;=$U150+$O150,$AD150*($AH150+$AG150*(2*INT((DL$1-$O150))/$U150+$AD150)),0))),0)</f>
        <v>0</v>
      </c>
      <c r="DM150" s="284">
        <f t="shared" si="286"/>
        <v>0</v>
      </c>
      <c r="DN150" s="284">
        <f t="shared" si="286"/>
        <v>0</v>
      </c>
      <c r="DO150" s="284">
        <f t="shared" si="286"/>
        <v>0</v>
      </c>
      <c r="DP150" s="383">
        <f t="shared" si="286"/>
        <v>0</v>
      </c>
      <c r="DQ150" s="309">
        <f t="shared" si="286"/>
        <v>0</v>
      </c>
      <c r="DR150" s="284">
        <f t="shared" si="286"/>
        <v>0</v>
      </c>
      <c r="DS150" s="284">
        <f t="shared" si="286"/>
        <v>0</v>
      </c>
      <c r="DT150" s="284">
        <f t="shared" si="286"/>
        <v>0</v>
      </c>
      <c r="DU150" s="284">
        <f t="shared" si="286"/>
        <v>0</v>
      </c>
      <c r="DV150" s="284">
        <f t="shared" ref="DV150:EE159" si="287">IF(AND(DV$1&gt;=$O150,DV$1&lt;=$Q150),$G150*IF(DV$1&lt;=$W150,$AD150*($AF150+$AE150*(2*INT((DV$1-$O150))/$U150+$AD150)),IF(DV$1&lt;=$X150,$Y150,IF(DV$1&lt;=$U150+$O150,$AD150*($AH150+$AG150*(2*INT((DV$1-$O150))/$U150+$AD150)),0))),0)</f>
        <v>0</v>
      </c>
      <c r="DW150" s="284">
        <f t="shared" si="287"/>
        <v>0</v>
      </c>
      <c r="DX150" s="284">
        <f t="shared" si="287"/>
        <v>0</v>
      </c>
      <c r="DY150" s="284">
        <f t="shared" si="287"/>
        <v>0</v>
      </c>
      <c r="DZ150" s="284">
        <f t="shared" si="287"/>
        <v>0</v>
      </c>
      <c r="EA150" s="284">
        <f t="shared" si="287"/>
        <v>0</v>
      </c>
      <c r="EB150" s="383">
        <f t="shared" si="287"/>
        <v>0</v>
      </c>
      <c r="EC150" s="309">
        <f t="shared" si="287"/>
        <v>0</v>
      </c>
      <c r="ED150" s="284">
        <f t="shared" si="287"/>
        <v>0</v>
      </c>
      <c r="EE150" s="284">
        <f t="shared" si="287"/>
        <v>0</v>
      </c>
      <c r="EF150" s="284">
        <f t="shared" ref="EF150:EO159" si="288">IF(AND(EF$1&gt;=$O150,EF$1&lt;=$Q150),$G150*IF(EF$1&lt;=$W150,$AD150*($AF150+$AE150*(2*INT((EF$1-$O150))/$U150+$AD150)),IF(EF$1&lt;=$X150,$Y150,IF(EF$1&lt;=$U150+$O150,$AD150*($AH150+$AG150*(2*INT((EF$1-$O150))/$U150+$AD150)),0))),0)</f>
        <v>0</v>
      </c>
      <c r="EG150" s="284">
        <f t="shared" si="288"/>
        <v>0</v>
      </c>
      <c r="EH150" s="284">
        <f t="shared" si="288"/>
        <v>0</v>
      </c>
      <c r="EI150" s="284">
        <f t="shared" si="288"/>
        <v>0</v>
      </c>
      <c r="EJ150" s="284">
        <f t="shared" si="288"/>
        <v>0</v>
      </c>
      <c r="EK150" s="284">
        <f t="shared" si="288"/>
        <v>0</v>
      </c>
      <c r="EL150" s="284">
        <f t="shared" si="288"/>
        <v>0</v>
      </c>
      <c r="EM150" s="284">
        <f t="shared" si="288"/>
        <v>0</v>
      </c>
      <c r="EN150" s="383">
        <f t="shared" si="288"/>
        <v>0</v>
      </c>
      <c r="EO150" s="309">
        <f t="shared" si="288"/>
        <v>0</v>
      </c>
      <c r="EP150" s="284">
        <f t="shared" ref="EP150:EZ159" si="289">IF(AND(EP$1&gt;=$O150,EP$1&lt;=$Q150),$G150*IF(EP$1&lt;=$W150,$AD150*($AF150+$AE150*(2*INT((EP$1-$O150))/$U150+$AD150)),IF(EP$1&lt;=$X150,$Y150,IF(EP$1&lt;=$U150+$O150,$AD150*($AH150+$AG150*(2*INT((EP$1-$O150))/$U150+$AD150)),0))),0)</f>
        <v>0</v>
      </c>
      <c r="EQ150" s="284">
        <f t="shared" si="289"/>
        <v>0</v>
      </c>
      <c r="ER150" s="284">
        <f t="shared" si="289"/>
        <v>0</v>
      </c>
      <c r="ES150" s="284">
        <f t="shared" si="289"/>
        <v>0</v>
      </c>
      <c r="ET150" s="284">
        <f t="shared" si="289"/>
        <v>0</v>
      </c>
      <c r="EU150" s="284">
        <f t="shared" si="289"/>
        <v>0</v>
      </c>
      <c r="EV150" s="284">
        <f t="shared" si="289"/>
        <v>0</v>
      </c>
      <c r="EW150" s="284">
        <f t="shared" si="289"/>
        <v>0</v>
      </c>
      <c r="EX150" s="284">
        <f t="shared" si="289"/>
        <v>0</v>
      </c>
      <c r="EY150" s="284">
        <f t="shared" si="289"/>
        <v>0</v>
      </c>
      <c r="EZ150" s="383">
        <f t="shared" si="289"/>
        <v>0</v>
      </c>
    </row>
    <row r="151" spans="3:156" s="246" customFormat="1" ht="17.5" outlineLevel="1">
      <c r="C151" s="224"/>
      <c r="D151" s="256"/>
      <c r="E151" s="289">
        <f t="shared" ca="1" si="257"/>
        <v>2</v>
      </c>
      <c r="F151" s="844" t="s">
        <v>529</v>
      </c>
      <c r="G151" s="977">
        <f t="shared" si="258"/>
        <v>400000</v>
      </c>
      <c r="H151" s="996">
        <v>400000</v>
      </c>
      <c r="I151" s="286" t="s">
        <v>413</v>
      </c>
      <c r="J151" s="306">
        <f t="shared" si="259"/>
        <v>1</v>
      </c>
      <c r="K151" s="949">
        <f t="shared" si="260"/>
        <v>322.20187448060852</v>
      </c>
      <c r="L151" s="956">
        <f t="shared" si="250"/>
        <v>0.52782773813938089</v>
      </c>
      <c r="M151" s="956">
        <f t="shared" si="251"/>
        <v>0.93302077137492279</v>
      </c>
      <c r="N151" s="285">
        <f t="shared" si="261"/>
        <v>46753</v>
      </c>
      <c r="O151" s="307">
        <f t="shared" si="262"/>
        <v>1</v>
      </c>
      <c r="P151" s="307">
        <v>1</v>
      </c>
      <c r="Q151" s="306">
        <f t="shared" si="263"/>
        <v>1</v>
      </c>
      <c r="R151" s="286" t="s">
        <v>511</v>
      </c>
      <c r="S151" s="845"/>
      <c r="T151" s="256"/>
      <c r="U151" s="380">
        <f t="shared" si="264"/>
        <v>1</v>
      </c>
      <c r="V151" s="302" t="str">
        <f t="shared" si="265"/>
        <v>Curve-Mid</v>
      </c>
      <c r="W151" s="302">
        <f t="shared" si="266"/>
        <v>0</v>
      </c>
      <c r="X151" s="302">
        <f t="shared" si="267"/>
        <v>1</v>
      </c>
      <c r="Y151" s="381">
        <f t="shared" si="268"/>
        <v>1</v>
      </c>
      <c r="Z151" s="302">
        <f t="shared" si="269"/>
        <v>2</v>
      </c>
      <c r="AA151" s="302">
        <f t="shared" si="270"/>
        <v>2.5</v>
      </c>
      <c r="AB151" s="302">
        <f t="shared" si="271"/>
        <v>0.5</v>
      </c>
      <c r="AC151" s="302">
        <f t="shared" si="272"/>
        <v>1.5</v>
      </c>
      <c r="AD151" s="302">
        <f t="shared" si="273"/>
        <v>1</v>
      </c>
      <c r="AE151" s="302">
        <f t="shared" si="274"/>
        <v>0.8571428571428571</v>
      </c>
      <c r="AF151" s="302">
        <f t="shared" si="275"/>
        <v>0.5714285714285714</v>
      </c>
      <c r="AG151" s="302">
        <f t="shared" si="276"/>
        <v>-0.8571428571428571</v>
      </c>
      <c r="AH151" s="382">
        <f t="shared" si="277"/>
        <v>2.2857142857142856</v>
      </c>
      <c r="AI151" s="260"/>
      <c r="AJ151" s="284">
        <f t="shared" si="278"/>
        <v>0</v>
      </c>
      <c r="AK151" s="309">
        <f t="shared" si="278"/>
        <v>400000</v>
      </c>
      <c r="AL151" s="284">
        <f t="shared" si="278"/>
        <v>0</v>
      </c>
      <c r="AM151" s="284">
        <f t="shared" si="278"/>
        <v>0</v>
      </c>
      <c r="AN151" s="284">
        <f t="shared" si="278"/>
        <v>0</v>
      </c>
      <c r="AO151" s="284">
        <f t="shared" si="278"/>
        <v>0</v>
      </c>
      <c r="AP151" s="284">
        <f t="shared" si="278"/>
        <v>0</v>
      </c>
      <c r="AQ151" s="284">
        <f t="shared" si="278"/>
        <v>0</v>
      </c>
      <c r="AR151" s="284">
        <f t="shared" si="278"/>
        <v>0</v>
      </c>
      <c r="AS151" s="284">
        <f t="shared" si="278"/>
        <v>0</v>
      </c>
      <c r="AT151" s="284">
        <f t="shared" si="279"/>
        <v>0</v>
      </c>
      <c r="AU151" s="284">
        <f t="shared" si="279"/>
        <v>0</v>
      </c>
      <c r="AV151" s="383">
        <f t="shared" si="279"/>
        <v>0</v>
      </c>
      <c r="AW151" s="309">
        <f t="shared" si="279"/>
        <v>0</v>
      </c>
      <c r="AX151" s="284">
        <f t="shared" si="279"/>
        <v>0</v>
      </c>
      <c r="AY151" s="284">
        <f t="shared" si="279"/>
        <v>0</v>
      </c>
      <c r="AZ151" s="284">
        <f t="shared" si="279"/>
        <v>0</v>
      </c>
      <c r="BA151" s="284">
        <f t="shared" si="279"/>
        <v>0</v>
      </c>
      <c r="BB151" s="284">
        <f t="shared" si="279"/>
        <v>0</v>
      </c>
      <c r="BC151" s="284">
        <f t="shared" si="279"/>
        <v>0</v>
      </c>
      <c r="BD151" s="284">
        <f t="shared" si="280"/>
        <v>0</v>
      </c>
      <c r="BE151" s="284">
        <f t="shared" si="280"/>
        <v>0</v>
      </c>
      <c r="BF151" s="284">
        <f t="shared" si="280"/>
        <v>0</v>
      </c>
      <c r="BG151" s="284">
        <f t="shared" si="280"/>
        <v>0</v>
      </c>
      <c r="BH151" s="383">
        <f t="shared" si="280"/>
        <v>0</v>
      </c>
      <c r="BI151" s="309">
        <f t="shared" si="280"/>
        <v>0</v>
      </c>
      <c r="BJ151" s="284">
        <f t="shared" si="280"/>
        <v>0</v>
      </c>
      <c r="BK151" s="284">
        <f t="shared" si="280"/>
        <v>0</v>
      </c>
      <c r="BL151" s="284">
        <f t="shared" si="280"/>
        <v>0</v>
      </c>
      <c r="BM151" s="284">
        <f t="shared" si="280"/>
        <v>0</v>
      </c>
      <c r="BN151" s="284">
        <f t="shared" si="281"/>
        <v>0</v>
      </c>
      <c r="BO151" s="284">
        <f t="shared" si="281"/>
        <v>0</v>
      </c>
      <c r="BP151" s="284">
        <f t="shared" si="281"/>
        <v>0</v>
      </c>
      <c r="BQ151" s="284">
        <f t="shared" si="281"/>
        <v>0</v>
      </c>
      <c r="BR151" s="284">
        <f t="shared" si="281"/>
        <v>0</v>
      </c>
      <c r="BS151" s="284">
        <f t="shared" si="281"/>
        <v>0</v>
      </c>
      <c r="BT151" s="383">
        <f t="shared" si="281"/>
        <v>0</v>
      </c>
      <c r="BU151" s="309">
        <f t="shared" si="281"/>
        <v>0</v>
      </c>
      <c r="BV151" s="284">
        <f t="shared" si="281"/>
        <v>0</v>
      </c>
      <c r="BW151" s="284">
        <f t="shared" si="281"/>
        <v>0</v>
      </c>
      <c r="BX151" s="284">
        <f t="shared" si="282"/>
        <v>0</v>
      </c>
      <c r="BY151" s="284">
        <f t="shared" si="282"/>
        <v>0</v>
      </c>
      <c r="BZ151" s="284">
        <f t="shared" si="282"/>
        <v>0</v>
      </c>
      <c r="CA151" s="284">
        <f t="shared" si="282"/>
        <v>0</v>
      </c>
      <c r="CB151" s="284">
        <f t="shared" si="282"/>
        <v>0</v>
      </c>
      <c r="CC151" s="284">
        <f t="shared" si="282"/>
        <v>0</v>
      </c>
      <c r="CD151" s="284">
        <f t="shared" si="282"/>
        <v>0</v>
      </c>
      <c r="CE151" s="284">
        <f t="shared" si="282"/>
        <v>0</v>
      </c>
      <c r="CF151" s="383">
        <f t="shared" si="282"/>
        <v>0</v>
      </c>
      <c r="CG151" s="309">
        <f t="shared" si="282"/>
        <v>0</v>
      </c>
      <c r="CH151" s="284">
        <f t="shared" si="283"/>
        <v>0</v>
      </c>
      <c r="CI151" s="284">
        <f t="shared" si="283"/>
        <v>0</v>
      </c>
      <c r="CJ151" s="284">
        <f t="shared" si="283"/>
        <v>0</v>
      </c>
      <c r="CK151" s="284">
        <f t="shared" si="283"/>
        <v>0</v>
      </c>
      <c r="CL151" s="284">
        <f t="shared" si="283"/>
        <v>0</v>
      </c>
      <c r="CM151" s="284">
        <f t="shared" si="283"/>
        <v>0</v>
      </c>
      <c r="CN151" s="284">
        <f t="shared" si="283"/>
        <v>0</v>
      </c>
      <c r="CO151" s="284">
        <f t="shared" si="283"/>
        <v>0</v>
      </c>
      <c r="CP151" s="284">
        <f t="shared" si="283"/>
        <v>0</v>
      </c>
      <c r="CQ151" s="284">
        <f t="shared" si="283"/>
        <v>0</v>
      </c>
      <c r="CR151" s="383">
        <f t="shared" si="284"/>
        <v>0</v>
      </c>
      <c r="CS151" s="309">
        <f t="shared" si="284"/>
        <v>0</v>
      </c>
      <c r="CT151" s="284">
        <f t="shared" si="284"/>
        <v>0</v>
      </c>
      <c r="CU151" s="284">
        <f t="shared" si="284"/>
        <v>0</v>
      </c>
      <c r="CV151" s="284">
        <f t="shared" si="284"/>
        <v>0</v>
      </c>
      <c r="CW151" s="284">
        <f t="shared" si="284"/>
        <v>0</v>
      </c>
      <c r="CX151" s="284">
        <f t="shared" si="284"/>
        <v>0</v>
      </c>
      <c r="CY151" s="284">
        <f t="shared" si="284"/>
        <v>0</v>
      </c>
      <c r="CZ151" s="284">
        <f t="shared" si="284"/>
        <v>0</v>
      </c>
      <c r="DA151" s="284">
        <f t="shared" si="284"/>
        <v>0</v>
      </c>
      <c r="DB151" s="284">
        <f t="shared" si="285"/>
        <v>0</v>
      </c>
      <c r="DC151" s="284">
        <f t="shared" si="285"/>
        <v>0</v>
      </c>
      <c r="DD151" s="383">
        <f t="shared" si="285"/>
        <v>0</v>
      </c>
      <c r="DE151" s="309">
        <f t="shared" si="285"/>
        <v>0</v>
      </c>
      <c r="DF151" s="284">
        <f t="shared" si="285"/>
        <v>0</v>
      </c>
      <c r="DG151" s="284">
        <f t="shared" si="285"/>
        <v>0</v>
      </c>
      <c r="DH151" s="284">
        <f t="shared" si="285"/>
        <v>0</v>
      </c>
      <c r="DI151" s="284">
        <f t="shared" si="285"/>
        <v>0</v>
      </c>
      <c r="DJ151" s="284">
        <f t="shared" si="285"/>
        <v>0</v>
      </c>
      <c r="DK151" s="284">
        <f t="shared" si="285"/>
        <v>0</v>
      </c>
      <c r="DL151" s="284">
        <f t="shared" si="286"/>
        <v>0</v>
      </c>
      <c r="DM151" s="284">
        <f t="shared" si="286"/>
        <v>0</v>
      </c>
      <c r="DN151" s="284">
        <f t="shared" si="286"/>
        <v>0</v>
      </c>
      <c r="DO151" s="284">
        <f t="shared" si="286"/>
        <v>0</v>
      </c>
      <c r="DP151" s="383">
        <f t="shared" si="286"/>
        <v>0</v>
      </c>
      <c r="DQ151" s="309">
        <f t="shared" si="286"/>
        <v>0</v>
      </c>
      <c r="DR151" s="284">
        <f t="shared" si="286"/>
        <v>0</v>
      </c>
      <c r="DS151" s="284">
        <f t="shared" si="286"/>
        <v>0</v>
      </c>
      <c r="DT151" s="284">
        <f t="shared" si="286"/>
        <v>0</v>
      </c>
      <c r="DU151" s="284">
        <f t="shared" si="286"/>
        <v>0</v>
      </c>
      <c r="DV151" s="284">
        <f t="shared" si="287"/>
        <v>0</v>
      </c>
      <c r="DW151" s="284">
        <f t="shared" si="287"/>
        <v>0</v>
      </c>
      <c r="DX151" s="284">
        <f t="shared" si="287"/>
        <v>0</v>
      </c>
      <c r="DY151" s="284">
        <f t="shared" si="287"/>
        <v>0</v>
      </c>
      <c r="DZ151" s="284">
        <f t="shared" si="287"/>
        <v>0</v>
      </c>
      <c r="EA151" s="284">
        <f t="shared" si="287"/>
        <v>0</v>
      </c>
      <c r="EB151" s="383">
        <f t="shared" si="287"/>
        <v>0</v>
      </c>
      <c r="EC151" s="309">
        <f t="shared" si="287"/>
        <v>0</v>
      </c>
      <c r="ED151" s="284">
        <f t="shared" si="287"/>
        <v>0</v>
      </c>
      <c r="EE151" s="284">
        <f t="shared" si="287"/>
        <v>0</v>
      </c>
      <c r="EF151" s="284">
        <f t="shared" si="288"/>
        <v>0</v>
      </c>
      <c r="EG151" s="284">
        <f t="shared" si="288"/>
        <v>0</v>
      </c>
      <c r="EH151" s="284">
        <f t="shared" si="288"/>
        <v>0</v>
      </c>
      <c r="EI151" s="284">
        <f t="shared" si="288"/>
        <v>0</v>
      </c>
      <c r="EJ151" s="284">
        <f t="shared" si="288"/>
        <v>0</v>
      </c>
      <c r="EK151" s="284">
        <f t="shared" si="288"/>
        <v>0</v>
      </c>
      <c r="EL151" s="284">
        <f t="shared" si="288"/>
        <v>0</v>
      </c>
      <c r="EM151" s="284">
        <f t="shared" si="288"/>
        <v>0</v>
      </c>
      <c r="EN151" s="383">
        <f t="shared" si="288"/>
        <v>0</v>
      </c>
      <c r="EO151" s="309">
        <f t="shared" si="288"/>
        <v>0</v>
      </c>
      <c r="EP151" s="284">
        <f t="shared" si="289"/>
        <v>0</v>
      </c>
      <c r="EQ151" s="284">
        <f t="shared" si="289"/>
        <v>0</v>
      </c>
      <c r="ER151" s="284">
        <f t="shared" si="289"/>
        <v>0</v>
      </c>
      <c r="ES151" s="284">
        <f t="shared" si="289"/>
        <v>0</v>
      </c>
      <c r="ET151" s="284">
        <f t="shared" si="289"/>
        <v>0</v>
      </c>
      <c r="EU151" s="284">
        <f t="shared" si="289"/>
        <v>0</v>
      </c>
      <c r="EV151" s="284">
        <f t="shared" si="289"/>
        <v>0</v>
      </c>
      <c r="EW151" s="284">
        <f t="shared" si="289"/>
        <v>0</v>
      </c>
      <c r="EX151" s="284">
        <f t="shared" si="289"/>
        <v>0</v>
      </c>
      <c r="EY151" s="284">
        <f t="shared" si="289"/>
        <v>0</v>
      </c>
      <c r="EZ151" s="383">
        <f t="shared" si="289"/>
        <v>0</v>
      </c>
    </row>
    <row r="152" spans="3:156" s="246" customFormat="1" ht="17.5" outlineLevel="1">
      <c r="C152" s="224"/>
      <c r="D152" s="256"/>
      <c r="E152" s="289">
        <f ca="1">OFFSET(E152,-1,0)+1</f>
        <v>3</v>
      </c>
      <c r="F152" s="844" t="s">
        <v>530</v>
      </c>
      <c r="G152" s="977">
        <f>H152*J152</f>
        <v>200000</v>
      </c>
      <c r="H152" s="996">
        <v>200000</v>
      </c>
      <c r="I152" s="286" t="s">
        <v>413</v>
      </c>
      <c r="J152" s="306">
        <f>INDEX(FACTOR_VALUES,MATCH(I152,FACTOR_NAMES,0),1)</f>
        <v>1</v>
      </c>
      <c r="K152" s="949">
        <f t="shared" si="260"/>
        <v>161.10093724030426</v>
      </c>
      <c r="L152" s="956">
        <f>+$G152/$H$15</f>
        <v>0.26391386906969044</v>
      </c>
      <c r="M152" s="956">
        <f>+$G152/$H$16</f>
        <v>0.46651038568746139</v>
      </c>
      <c r="N152" s="285">
        <f>EOMONTH($M$7,O152-2)+1</f>
        <v>46753</v>
      </c>
      <c r="O152" s="307">
        <f t="shared" si="262"/>
        <v>1</v>
      </c>
      <c r="P152" s="307">
        <v>1</v>
      </c>
      <c r="Q152" s="306">
        <f>O152-1+P152</f>
        <v>1</v>
      </c>
      <c r="R152" s="286" t="s">
        <v>511</v>
      </c>
      <c r="S152" s="845"/>
      <c r="T152" s="256"/>
      <c r="U152" s="380">
        <f>+P152</f>
        <v>1</v>
      </c>
      <c r="V152" s="302" t="str">
        <f>+R152</f>
        <v>Curve-Mid</v>
      </c>
      <c r="W152" s="302">
        <f>INT(U152*AB152)+O152-1</f>
        <v>0</v>
      </c>
      <c r="X152" s="302">
        <f>(U152-INT(U152*(1-AB152)))+O152-1</f>
        <v>1</v>
      </c>
      <c r="Y152" s="381">
        <f>(AB152-(W152-O152+1)/U152)*(AF152+AE152*(2*(W152-O152+1)/U152+(AB152-(W152-O152+1)/U152)))+((X152-O152+1)/U152-AB152)*(AH152+AG152*(2*AB152+((X152-O152+1)/U152-AB152)))</f>
        <v>1</v>
      </c>
      <c r="Z152" s="302">
        <f>IF(V152="curve-front",1,IF(V152="curve-end",3,2))</f>
        <v>2</v>
      </c>
      <c r="AA152" s="302">
        <f>IF(OR(V152="curve-front",V152="curve-mid",V152="curve-end"),2.5,1)</f>
        <v>2.5</v>
      </c>
      <c r="AB152" s="302">
        <f>Z152/4</f>
        <v>0.5</v>
      </c>
      <c r="AC152" s="302">
        <f>AA152-1</f>
        <v>1.5</v>
      </c>
      <c r="AD152" s="302">
        <f>1/U152</f>
        <v>1</v>
      </c>
      <c r="AE152" s="302">
        <f>AC152/(AB152*(2+AC152))</f>
        <v>0.8571428571428571</v>
      </c>
      <c r="AF152" s="302">
        <f>2/(2+AC152)</f>
        <v>0.5714285714285714</v>
      </c>
      <c r="AG152" s="302">
        <f>-AC152/(2+AC152)/(1-AB152)</f>
        <v>-0.8571428571428571</v>
      </c>
      <c r="AH152" s="382">
        <f>2*(1-AB152+AC152)/(2+AC152)/(1-AB152)</f>
        <v>2.2857142857142856</v>
      </c>
      <c r="AI152" s="260"/>
      <c r="AJ152" s="284">
        <f t="shared" ref="AJ152:BO152" si="290">IF(AND(AJ$1&gt;=$O152,AJ$1&lt;=$Q152),$G152*IF(AJ$1&lt;=$W152,$AD152*($AF152+$AE152*(2*INT((AJ$1-$O152))/$U152+$AD152)),IF(AJ$1&lt;=$X152,$Y152,IF(AJ$1&lt;=$U152+$O152,$AD152*($AH152+$AG152*(2*INT((AJ$1-$O152))/$U152+$AD152)),0))),0)</f>
        <v>0</v>
      </c>
      <c r="AK152" s="309">
        <f t="shared" si="290"/>
        <v>200000</v>
      </c>
      <c r="AL152" s="284">
        <f t="shared" si="290"/>
        <v>0</v>
      </c>
      <c r="AM152" s="284">
        <f t="shared" si="290"/>
        <v>0</v>
      </c>
      <c r="AN152" s="284">
        <f t="shared" si="290"/>
        <v>0</v>
      </c>
      <c r="AO152" s="284">
        <f t="shared" si="290"/>
        <v>0</v>
      </c>
      <c r="AP152" s="284">
        <f t="shared" si="290"/>
        <v>0</v>
      </c>
      <c r="AQ152" s="284">
        <f t="shared" si="290"/>
        <v>0</v>
      </c>
      <c r="AR152" s="284">
        <f t="shared" si="290"/>
        <v>0</v>
      </c>
      <c r="AS152" s="284">
        <f t="shared" si="290"/>
        <v>0</v>
      </c>
      <c r="AT152" s="284">
        <f t="shared" si="290"/>
        <v>0</v>
      </c>
      <c r="AU152" s="284">
        <f t="shared" si="290"/>
        <v>0</v>
      </c>
      <c r="AV152" s="383">
        <f t="shared" si="290"/>
        <v>0</v>
      </c>
      <c r="AW152" s="309">
        <f t="shared" si="290"/>
        <v>0</v>
      </c>
      <c r="AX152" s="284">
        <f t="shared" si="290"/>
        <v>0</v>
      </c>
      <c r="AY152" s="284">
        <f t="shared" si="290"/>
        <v>0</v>
      </c>
      <c r="AZ152" s="284">
        <f t="shared" si="290"/>
        <v>0</v>
      </c>
      <c r="BA152" s="284">
        <f t="shared" si="290"/>
        <v>0</v>
      </c>
      <c r="BB152" s="284">
        <f t="shared" si="290"/>
        <v>0</v>
      </c>
      <c r="BC152" s="284">
        <f t="shared" si="290"/>
        <v>0</v>
      </c>
      <c r="BD152" s="284">
        <f t="shared" si="290"/>
        <v>0</v>
      </c>
      <c r="BE152" s="284">
        <f t="shared" si="290"/>
        <v>0</v>
      </c>
      <c r="BF152" s="284">
        <f t="shared" si="290"/>
        <v>0</v>
      </c>
      <c r="BG152" s="284">
        <f t="shared" si="290"/>
        <v>0</v>
      </c>
      <c r="BH152" s="383">
        <f t="shared" si="290"/>
        <v>0</v>
      </c>
      <c r="BI152" s="309">
        <f t="shared" si="290"/>
        <v>0</v>
      </c>
      <c r="BJ152" s="284">
        <f t="shared" si="290"/>
        <v>0</v>
      </c>
      <c r="BK152" s="284">
        <f t="shared" si="290"/>
        <v>0</v>
      </c>
      <c r="BL152" s="284">
        <f t="shared" si="290"/>
        <v>0</v>
      </c>
      <c r="BM152" s="284">
        <f t="shared" si="290"/>
        <v>0</v>
      </c>
      <c r="BN152" s="284">
        <f t="shared" si="290"/>
        <v>0</v>
      </c>
      <c r="BO152" s="284">
        <f t="shared" si="290"/>
        <v>0</v>
      </c>
      <c r="BP152" s="284">
        <f t="shared" si="281"/>
        <v>0</v>
      </c>
      <c r="BQ152" s="284">
        <f t="shared" si="281"/>
        <v>0</v>
      </c>
      <c r="BR152" s="284">
        <f t="shared" si="281"/>
        <v>0</v>
      </c>
      <c r="BS152" s="284">
        <f t="shared" si="281"/>
        <v>0</v>
      </c>
      <c r="BT152" s="383">
        <f t="shared" si="281"/>
        <v>0</v>
      </c>
      <c r="BU152" s="309">
        <f t="shared" si="281"/>
        <v>0</v>
      </c>
      <c r="BV152" s="284">
        <f t="shared" si="281"/>
        <v>0</v>
      </c>
      <c r="BW152" s="284">
        <f t="shared" si="281"/>
        <v>0</v>
      </c>
      <c r="BX152" s="284">
        <f t="shared" si="282"/>
        <v>0</v>
      </c>
      <c r="BY152" s="284">
        <f t="shared" si="282"/>
        <v>0</v>
      </c>
      <c r="BZ152" s="284">
        <f t="shared" si="282"/>
        <v>0</v>
      </c>
      <c r="CA152" s="284">
        <f t="shared" si="282"/>
        <v>0</v>
      </c>
      <c r="CB152" s="284">
        <f t="shared" si="282"/>
        <v>0</v>
      </c>
      <c r="CC152" s="284">
        <f t="shared" si="282"/>
        <v>0</v>
      </c>
      <c r="CD152" s="284">
        <f t="shared" si="282"/>
        <v>0</v>
      </c>
      <c r="CE152" s="284">
        <f t="shared" si="282"/>
        <v>0</v>
      </c>
      <c r="CF152" s="383">
        <f t="shared" si="282"/>
        <v>0</v>
      </c>
      <c r="CG152" s="309">
        <f t="shared" si="282"/>
        <v>0</v>
      </c>
      <c r="CH152" s="284">
        <f t="shared" si="283"/>
        <v>0</v>
      </c>
      <c r="CI152" s="284">
        <f t="shared" si="283"/>
        <v>0</v>
      </c>
      <c r="CJ152" s="284">
        <f t="shared" si="283"/>
        <v>0</v>
      </c>
      <c r="CK152" s="284">
        <f t="shared" si="283"/>
        <v>0</v>
      </c>
      <c r="CL152" s="284">
        <f t="shared" si="283"/>
        <v>0</v>
      </c>
      <c r="CM152" s="284">
        <f t="shared" si="283"/>
        <v>0</v>
      </c>
      <c r="CN152" s="284">
        <f t="shared" si="283"/>
        <v>0</v>
      </c>
      <c r="CO152" s="284">
        <f t="shared" si="283"/>
        <v>0</v>
      </c>
      <c r="CP152" s="284">
        <f t="shared" si="283"/>
        <v>0</v>
      </c>
      <c r="CQ152" s="284">
        <f t="shared" si="283"/>
        <v>0</v>
      </c>
      <c r="CR152" s="383">
        <f t="shared" si="284"/>
        <v>0</v>
      </c>
      <c r="CS152" s="309">
        <f t="shared" si="284"/>
        <v>0</v>
      </c>
      <c r="CT152" s="284">
        <f t="shared" si="284"/>
        <v>0</v>
      </c>
      <c r="CU152" s="284">
        <f t="shared" si="284"/>
        <v>0</v>
      </c>
      <c r="CV152" s="284">
        <f t="shared" si="284"/>
        <v>0</v>
      </c>
      <c r="CW152" s="284">
        <f t="shared" si="284"/>
        <v>0</v>
      </c>
      <c r="CX152" s="284">
        <f t="shared" si="284"/>
        <v>0</v>
      </c>
      <c r="CY152" s="284">
        <f t="shared" si="284"/>
        <v>0</v>
      </c>
      <c r="CZ152" s="284">
        <f t="shared" si="284"/>
        <v>0</v>
      </c>
      <c r="DA152" s="284">
        <f t="shared" si="284"/>
        <v>0</v>
      </c>
      <c r="DB152" s="284">
        <f t="shared" si="285"/>
        <v>0</v>
      </c>
      <c r="DC152" s="284">
        <f t="shared" si="285"/>
        <v>0</v>
      </c>
      <c r="DD152" s="383">
        <f t="shared" si="285"/>
        <v>0</v>
      </c>
      <c r="DE152" s="309">
        <f t="shared" si="285"/>
        <v>0</v>
      </c>
      <c r="DF152" s="284">
        <f t="shared" si="285"/>
        <v>0</v>
      </c>
      <c r="DG152" s="284">
        <f t="shared" si="285"/>
        <v>0</v>
      </c>
      <c r="DH152" s="284">
        <f t="shared" si="285"/>
        <v>0</v>
      </c>
      <c r="DI152" s="284">
        <f t="shared" si="285"/>
        <v>0</v>
      </c>
      <c r="DJ152" s="284">
        <f t="shared" si="285"/>
        <v>0</v>
      </c>
      <c r="DK152" s="284">
        <f t="shared" si="285"/>
        <v>0</v>
      </c>
      <c r="DL152" s="284">
        <f t="shared" si="286"/>
        <v>0</v>
      </c>
      <c r="DM152" s="284">
        <f t="shared" si="286"/>
        <v>0</v>
      </c>
      <c r="DN152" s="284">
        <f t="shared" si="286"/>
        <v>0</v>
      </c>
      <c r="DO152" s="284">
        <f t="shared" si="286"/>
        <v>0</v>
      </c>
      <c r="DP152" s="383">
        <f t="shared" si="286"/>
        <v>0</v>
      </c>
      <c r="DQ152" s="309">
        <f t="shared" si="286"/>
        <v>0</v>
      </c>
      <c r="DR152" s="284">
        <f t="shared" si="286"/>
        <v>0</v>
      </c>
      <c r="DS152" s="284">
        <f t="shared" si="286"/>
        <v>0</v>
      </c>
      <c r="DT152" s="284">
        <f t="shared" si="286"/>
        <v>0</v>
      </c>
      <c r="DU152" s="284">
        <f t="shared" si="286"/>
        <v>0</v>
      </c>
      <c r="DV152" s="284">
        <f t="shared" si="287"/>
        <v>0</v>
      </c>
      <c r="DW152" s="284">
        <f t="shared" si="287"/>
        <v>0</v>
      </c>
      <c r="DX152" s="284">
        <f t="shared" si="287"/>
        <v>0</v>
      </c>
      <c r="DY152" s="284">
        <f t="shared" si="287"/>
        <v>0</v>
      </c>
      <c r="DZ152" s="284">
        <f t="shared" si="287"/>
        <v>0</v>
      </c>
      <c r="EA152" s="284">
        <f t="shared" si="287"/>
        <v>0</v>
      </c>
      <c r="EB152" s="383">
        <f t="shared" si="287"/>
        <v>0</v>
      </c>
      <c r="EC152" s="309">
        <f t="shared" si="287"/>
        <v>0</v>
      </c>
      <c r="ED152" s="284">
        <f t="shared" si="287"/>
        <v>0</v>
      </c>
      <c r="EE152" s="284">
        <f t="shared" si="287"/>
        <v>0</v>
      </c>
      <c r="EF152" s="284">
        <f t="shared" si="288"/>
        <v>0</v>
      </c>
      <c r="EG152" s="284">
        <f t="shared" si="288"/>
        <v>0</v>
      </c>
      <c r="EH152" s="284">
        <f t="shared" si="288"/>
        <v>0</v>
      </c>
      <c r="EI152" s="284">
        <f t="shared" si="288"/>
        <v>0</v>
      </c>
      <c r="EJ152" s="284">
        <f t="shared" si="288"/>
        <v>0</v>
      </c>
      <c r="EK152" s="284">
        <f t="shared" si="288"/>
        <v>0</v>
      </c>
      <c r="EL152" s="284">
        <f t="shared" si="288"/>
        <v>0</v>
      </c>
      <c r="EM152" s="284">
        <f t="shared" si="288"/>
        <v>0</v>
      </c>
      <c r="EN152" s="383">
        <f t="shared" si="288"/>
        <v>0</v>
      </c>
      <c r="EO152" s="309">
        <f t="shared" si="288"/>
        <v>0</v>
      </c>
      <c r="EP152" s="284">
        <f t="shared" si="289"/>
        <v>0</v>
      </c>
      <c r="EQ152" s="284">
        <f t="shared" si="289"/>
        <v>0</v>
      </c>
      <c r="ER152" s="284">
        <f t="shared" si="289"/>
        <v>0</v>
      </c>
      <c r="ES152" s="284">
        <f t="shared" si="289"/>
        <v>0</v>
      </c>
      <c r="ET152" s="284">
        <f t="shared" si="289"/>
        <v>0</v>
      </c>
      <c r="EU152" s="284">
        <f t="shared" si="289"/>
        <v>0</v>
      </c>
      <c r="EV152" s="284">
        <f t="shared" si="289"/>
        <v>0</v>
      </c>
      <c r="EW152" s="284">
        <f t="shared" si="289"/>
        <v>0</v>
      </c>
      <c r="EX152" s="284">
        <f t="shared" si="289"/>
        <v>0</v>
      </c>
      <c r="EY152" s="284">
        <f t="shared" si="289"/>
        <v>0</v>
      </c>
      <c r="EZ152" s="383">
        <f t="shared" si="289"/>
        <v>0</v>
      </c>
    </row>
    <row r="153" spans="3:156" s="246" customFormat="1" ht="17.5" outlineLevel="1">
      <c r="C153" s="224"/>
      <c r="D153" s="256"/>
      <c r="E153" s="289">
        <f t="shared" ca="1" si="257"/>
        <v>4</v>
      </c>
      <c r="F153" s="844" t="s">
        <v>531</v>
      </c>
      <c r="G153" s="977">
        <f t="shared" si="258"/>
        <v>100000</v>
      </c>
      <c r="H153" s="996">
        <v>100000</v>
      </c>
      <c r="I153" s="286" t="s">
        <v>413</v>
      </c>
      <c r="J153" s="306">
        <f t="shared" si="259"/>
        <v>1</v>
      </c>
      <c r="K153" s="949">
        <f t="shared" si="260"/>
        <v>80.550468620152131</v>
      </c>
      <c r="L153" s="956">
        <f t="shared" si="250"/>
        <v>0.13195693453484522</v>
      </c>
      <c r="M153" s="956">
        <f t="shared" si="251"/>
        <v>0.2332551928437307</v>
      </c>
      <c r="N153" s="285">
        <f t="shared" si="261"/>
        <v>46753</v>
      </c>
      <c r="O153" s="307">
        <f t="shared" si="262"/>
        <v>1</v>
      </c>
      <c r="P153" s="307">
        <v>1</v>
      </c>
      <c r="Q153" s="306">
        <f t="shared" si="263"/>
        <v>1</v>
      </c>
      <c r="R153" s="286" t="s">
        <v>511</v>
      </c>
      <c r="S153" s="845"/>
      <c r="T153" s="256"/>
      <c r="U153" s="380">
        <f t="shared" si="264"/>
        <v>1</v>
      </c>
      <c r="V153" s="302" t="str">
        <f t="shared" si="265"/>
        <v>Curve-Mid</v>
      </c>
      <c r="W153" s="302">
        <f t="shared" si="266"/>
        <v>0</v>
      </c>
      <c r="X153" s="302">
        <f t="shared" si="267"/>
        <v>1</v>
      </c>
      <c r="Y153" s="381">
        <f t="shared" si="268"/>
        <v>1</v>
      </c>
      <c r="Z153" s="302">
        <f t="shared" si="269"/>
        <v>2</v>
      </c>
      <c r="AA153" s="302">
        <f t="shared" si="270"/>
        <v>2.5</v>
      </c>
      <c r="AB153" s="302">
        <f t="shared" si="271"/>
        <v>0.5</v>
      </c>
      <c r="AC153" s="302">
        <f t="shared" si="272"/>
        <v>1.5</v>
      </c>
      <c r="AD153" s="302">
        <f t="shared" si="273"/>
        <v>1</v>
      </c>
      <c r="AE153" s="302">
        <f t="shared" si="274"/>
        <v>0.8571428571428571</v>
      </c>
      <c r="AF153" s="302">
        <f t="shared" si="275"/>
        <v>0.5714285714285714</v>
      </c>
      <c r="AG153" s="302">
        <f t="shared" si="276"/>
        <v>-0.8571428571428571</v>
      </c>
      <c r="AH153" s="382">
        <f t="shared" si="277"/>
        <v>2.2857142857142856</v>
      </c>
      <c r="AI153" s="260"/>
      <c r="AJ153" s="284">
        <f t="shared" si="278"/>
        <v>0</v>
      </c>
      <c r="AK153" s="309">
        <f t="shared" si="278"/>
        <v>100000</v>
      </c>
      <c r="AL153" s="284">
        <f t="shared" si="278"/>
        <v>0</v>
      </c>
      <c r="AM153" s="284">
        <f t="shared" si="278"/>
        <v>0</v>
      </c>
      <c r="AN153" s="284">
        <f t="shared" si="278"/>
        <v>0</v>
      </c>
      <c r="AO153" s="284">
        <f t="shared" si="278"/>
        <v>0</v>
      </c>
      <c r="AP153" s="284">
        <f t="shared" si="278"/>
        <v>0</v>
      </c>
      <c r="AQ153" s="284">
        <f t="shared" si="278"/>
        <v>0</v>
      </c>
      <c r="AR153" s="284">
        <f t="shared" si="278"/>
        <v>0</v>
      </c>
      <c r="AS153" s="284">
        <f t="shared" si="278"/>
        <v>0</v>
      </c>
      <c r="AT153" s="284">
        <f t="shared" si="279"/>
        <v>0</v>
      </c>
      <c r="AU153" s="284">
        <f t="shared" si="279"/>
        <v>0</v>
      </c>
      <c r="AV153" s="383">
        <f t="shared" si="279"/>
        <v>0</v>
      </c>
      <c r="AW153" s="309">
        <f t="shared" si="279"/>
        <v>0</v>
      </c>
      <c r="AX153" s="284">
        <f t="shared" si="279"/>
        <v>0</v>
      </c>
      <c r="AY153" s="284">
        <f t="shared" si="279"/>
        <v>0</v>
      </c>
      <c r="AZ153" s="284">
        <f t="shared" si="279"/>
        <v>0</v>
      </c>
      <c r="BA153" s="284">
        <f t="shared" si="279"/>
        <v>0</v>
      </c>
      <c r="BB153" s="284">
        <f t="shared" si="279"/>
        <v>0</v>
      </c>
      <c r="BC153" s="284">
        <f t="shared" si="279"/>
        <v>0</v>
      </c>
      <c r="BD153" s="284">
        <f t="shared" si="280"/>
        <v>0</v>
      </c>
      <c r="BE153" s="284">
        <f t="shared" si="280"/>
        <v>0</v>
      </c>
      <c r="BF153" s="284">
        <f t="shared" si="280"/>
        <v>0</v>
      </c>
      <c r="BG153" s="284">
        <f t="shared" si="280"/>
        <v>0</v>
      </c>
      <c r="BH153" s="383">
        <f t="shared" si="280"/>
        <v>0</v>
      </c>
      <c r="BI153" s="309">
        <f t="shared" si="280"/>
        <v>0</v>
      </c>
      <c r="BJ153" s="284">
        <f t="shared" si="280"/>
        <v>0</v>
      </c>
      <c r="BK153" s="284">
        <f t="shared" si="280"/>
        <v>0</v>
      </c>
      <c r="BL153" s="284">
        <f t="shared" si="280"/>
        <v>0</v>
      </c>
      <c r="BM153" s="284">
        <f t="shared" si="280"/>
        <v>0</v>
      </c>
      <c r="BN153" s="284">
        <f t="shared" si="281"/>
        <v>0</v>
      </c>
      <c r="BO153" s="284">
        <f t="shared" si="281"/>
        <v>0</v>
      </c>
      <c r="BP153" s="284">
        <f t="shared" si="281"/>
        <v>0</v>
      </c>
      <c r="BQ153" s="284">
        <f t="shared" si="281"/>
        <v>0</v>
      </c>
      <c r="BR153" s="284">
        <f t="shared" si="281"/>
        <v>0</v>
      </c>
      <c r="BS153" s="284">
        <f t="shared" si="281"/>
        <v>0</v>
      </c>
      <c r="BT153" s="383">
        <f t="shared" si="281"/>
        <v>0</v>
      </c>
      <c r="BU153" s="309">
        <f t="shared" si="281"/>
        <v>0</v>
      </c>
      <c r="BV153" s="284">
        <f t="shared" si="281"/>
        <v>0</v>
      </c>
      <c r="BW153" s="284">
        <f t="shared" si="281"/>
        <v>0</v>
      </c>
      <c r="BX153" s="284">
        <f t="shared" si="282"/>
        <v>0</v>
      </c>
      <c r="BY153" s="284">
        <f t="shared" si="282"/>
        <v>0</v>
      </c>
      <c r="BZ153" s="284">
        <f t="shared" si="282"/>
        <v>0</v>
      </c>
      <c r="CA153" s="284">
        <f t="shared" si="282"/>
        <v>0</v>
      </c>
      <c r="CB153" s="284">
        <f t="shared" si="282"/>
        <v>0</v>
      </c>
      <c r="CC153" s="284">
        <f t="shared" si="282"/>
        <v>0</v>
      </c>
      <c r="CD153" s="284">
        <f t="shared" si="282"/>
        <v>0</v>
      </c>
      <c r="CE153" s="284">
        <f t="shared" si="282"/>
        <v>0</v>
      </c>
      <c r="CF153" s="383">
        <f t="shared" si="282"/>
        <v>0</v>
      </c>
      <c r="CG153" s="309">
        <f t="shared" si="282"/>
        <v>0</v>
      </c>
      <c r="CH153" s="284">
        <f t="shared" si="283"/>
        <v>0</v>
      </c>
      <c r="CI153" s="284">
        <f t="shared" si="283"/>
        <v>0</v>
      </c>
      <c r="CJ153" s="284">
        <f t="shared" si="283"/>
        <v>0</v>
      </c>
      <c r="CK153" s="284">
        <f t="shared" si="283"/>
        <v>0</v>
      </c>
      <c r="CL153" s="284">
        <f t="shared" si="283"/>
        <v>0</v>
      </c>
      <c r="CM153" s="284">
        <f t="shared" si="283"/>
        <v>0</v>
      </c>
      <c r="CN153" s="284">
        <f t="shared" si="283"/>
        <v>0</v>
      </c>
      <c r="CO153" s="284">
        <f t="shared" si="283"/>
        <v>0</v>
      </c>
      <c r="CP153" s="284">
        <f t="shared" si="283"/>
        <v>0</v>
      </c>
      <c r="CQ153" s="284">
        <f t="shared" si="283"/>
        <v>0</v>
      </c>
      <c r="CR153" s="383">
        <f t="shared" si="284"/>
        <v>0</v>
      </c>
      <c r="CS153" s="309">
        <f t="shared" si="284"/>
        <v>0</v>
      </c>
      <c r="CT153" s="284">
        <f t="shared" si="284"/>
        <v>0</v>
      </c>
      <c r="CU153" s="284">
        <f t="shared" si="284"/>
        <v>0</v>
      </c>
      <c r="CV153" s="284">
        <f t="shared" si="284"/>
        <v>0</v>
      </c>
      <c r="CW153" s="284">
        <f t="shared" si="284"/>
        <v>0</v>
      </c>
      <c r="CX153" s="284">
        <f t="shared" si="284"/>
        <v>0</v>
      </c>
      <c r="CY153" s="284">
        <f t="shared" si="284"/>
        <v>0</v>
      </c>
      <c r="CZ153" s="284">
        <f t="shared" si="284"/>
        <v>0</v>
      </c>
      <c r="DA153" s="284">
        <f t="shared" si="284"/>
        <v>0</v>
      </c>
      <c r="DB153" s="284">
        <f t="shared" si="285"/>
        <v>0</v>
      </c>
      <c r="DC153" s="284">
        <f t="shared" si="285"/>
        <v>0</v>
      </c>
      <c r="DD153" s="383">
        <f t="shared" si="285"/>
        <v>0</v>
      </c>
      <c r="DE153" s="309">
        <f t="shared" si="285"/>
        <v>0</v>
      </c>
      <c r="DF153" s="284">
        <f t="shared" si="285"/>
        <v>0</v>
      </c>
      <c r="DG153" s="284">
        <f t="shared" si="285"/>
        <v>0</v>
      </c>
      <c r="DH153" s="284">
        <f t="shared" si="285"/>
        <v>0</v>
      </c>
      <c r="DI153" s="284">
        <f t="shared" si="285"/>
        <v>0</v>
      </c>
      <c r="DJ153" s="284">
        <f t="shared" si="285"/>
        <v>0</v>
      </c>
      <c r="DK153" s="284">
        <f t="shared" si="285"/>
        <v>0</v>
      </c>
      <c r="DL153" s="284">
        <f t="shared" si="286"/>
        <v>0</v>
      </c>
      <c r="DM153" s="284">
        <f t="shared" si="286"/>
        <v>0</v>
      </c>
      <c r="DN153" s="284">
        <f t="shared" si="286"/>
        <v>0</v>
      </c>
      <c r="DO153" s="284">
        <f t="shared" si="286"/>
        <v>0</v>
      </c>
      <c r="DP153" s="383">
        <f t="shared" si="286"/>
        <v>0</v>
      </c>
      <c r="DQ153" s="309">
        <f t="shared" si="286"/>
        <v>0</v>
      </c>
      <c r="DR153" s="284">
        <f t="shared" si="286"/>
        <v>0</v>
      </c>
      <c r="DS153" s="284">
        <f t="shared" si="286"/>
        <v>0</v>
      </c>
      <c r="DT153" s="284">
        <f t="shared" si="286"/>
        <v>0</v>
      </c>
      <c r="DU153" s="284">
        <f t="shared" si="286"/>
        <v>0</v>
      </c>
      <c r="DV153" s="284">
        <f t="shared" si="287"/>
        <v>0</v>
      </c>
      <c r="DW153" s="284">
        <f t="shared" si="287"/>
        <v>0</v>
      </c>
      <c r="DX153" s="284">
        <f t="shared" si="287"/>
        <v>0</v>
      </c>
      <c r="DY153" s="284">
        <f t="shared" si="287"/>
        <v>0</v>
      </c>
      <c r="DZ153" s="284">
        <f t="shared" si="287"/>
        <v>0</v>
      </c>
      <c r="EA153" s="284">
        <f t="shared" si="287"/>
        <v>0</v>
      </c>
      <c r="EB153" s="383">
        <f t="shared" si="287"/>
        <v>0</v>
      </c>
      <c r="EC153" s="309">
        <f t="shared" si="287"/>
        <v>0</v>
      </c>
      <c r="ED153" s="284">
        <f t="shared" si="287"/>
        <v>0</v>
      </c>
      <c r="EE153" s="284">
        <f t="shared" si="287"/>
        <v>0</v>
      </c>
      <c r="EF153" s="284">
        <f t="shared" si="288"/>
        <v>0</v>
      </c>
      <c r="EG153" s="284">
        <f t="shared" si="288"/>
        <v>0</v>
      </c>
      <c r="EH153" s="284">
        <f t="shared" si="288"/>
        <v>0</v>
      </c>
      <c r="EI153" s="284">
        <f t="shared" si="288"/>
        <v>0</v>
      </c>
      <c r="EJ153" s="284">
        <f t="shared" si="288"/>
        <v>0</v>
      </c>
      <c r="EK153" s="284">
        <f t="shared" si="288"/>
        <v>0</v>
      </c>
      <c r="EL153" s="284">
        <f t="shared" si="288"/>
        <v>0</v>
      </c>
      <c r="EM153" s="284">
        <f t="shared" si="288"/>
        <v>0</v>
      </c>
      <c r="EN153" s="383">
        <f t="shared" si="288"/>
        <v>0</v>
      </c>
      <c r="EO153" s="309">
        <f t="shared" si="288"/>
        <v>0</v>
      </c>
      <c r="EP153" s="284">
        <f t="shared" si="289"/>
        <v>0</v>
      </c>
      <c r="EQ153" s="284">
        <f t="shared" si="289"/>
        <v>0</v>
      </c>
      <c r="ER153" s="284">
        <f t="shared" si="289"/>
        <v>0</v>
      </c>
      <c r="ES153" s="284">
        <f t="shared" si="289"/>
        <v>0</v>
      </c>
      <c r="ET153" s="284">
        <f t="shared" si="289"/>
        <v>0</v>
      </c>
      <c r="EU153" s="284">
        <f t="shared" si="289"/>
        <v>0</v>
      </c>
      <c r="EV153" s="284">
        <f t="shared" si="289"/>
        <v>0</v>
      </c>
      <c r="EW153" s="284">
        <f t="shared" si="289"/>
        <v>0</v>
      </c>
      <c r="EX153" s="284">
        <f t="shared" si="289"/>
        <v>0</v>
      </c>
      <c r="EY153" s="284">
        <f t="shared" si="289"/>
        <v>0</v>
      </c>
      <c r="EZ153" s="383">
        <f t="shared" si="289"/>
        <v>0</v>
      </c>
    </row>
    <row r="154" spans="3:156" s="246" customFormat="1" ht="17.5" outlineLevel="1">
      <c r="C154" s="224"/>
      <c r="D154" s="256"/>
      <c r="E154" s="289">
        <f t="shared" ca="1" si="257"/>
        <v>5</v>
      </c>
      <c r="F154" s="844" t="s">
        <v>532</v>
      </c>
      <c r="G154" s="977">
        <f t="shared" si="258"/>
        <v>45000</v>
      </c>
      <c r="H154" s="996">
        <v>45000</v>
      </c>
      <c r="I154" s="286" t="s">
        <v>413</v>
      </c>
      <c r="J154" s="306">
        <f t="shared" si="259"/>
        <v>1</v>
      </c>
      <c r="K154" s="949">
        <f t="shared" si="260"/>
        <v>36.247710879068457</v>
      </c>
      <c r="L154" s="956">
        <f t="shared" si="250"/>
        <v>5.9380620540680343E-2</v>
      </c>
      <c r="M154" s="956">
        <f t="shared" si="251"/>
        <v>0.10496483677967881</v>
      </c>
      <c r="N154" s="285">
        <f t="shared" si="261"/>
        <v>46753</v>
      </c>
      <c r="O154" s="307">
        <f t="shared" si="262"/>
        <v>1</v>
      </c>
      <c r="P154" s="307">
        <v>1</v>
      </c>
      <c r="Q154" s="306">
        <f t="shared" si="263"/>
        <v>1</v>
      </c>
      <c r="R154" s="286" t="s">
        <v>511</v>
      </c>
      <c r="S154" s="845"/>
      <c r="T154" s="256"/>
      <c r="U154" s="380">
        <f t="shared" si="264"/>
        <v>1</v>
      </c>
      <c r="V154" s="302" t="str">
        <f t="shared" si="265"/>
        <v>Curve-Mid</v>
      </c>
      <c r="W154" s="302">
        <f t="shared" si="266"/>
        <v>0</v>
      </c>
      <c r="X154" s="302">
        <f t="shared" si="267"/>
        <v>1</v>
      </c>
      <c r="Y154" s="381">
        <f t="shared" si="268"/>
        <v>1</v>
      </c>
      <c r="Z154" s="302">
        <f t="shared" si="269"/>
        <v>2</v>
      </c>
      <c r="AA154" s="302">
        <f t="shared" si="270"/>
        <v>2.5</v>
      </c>
      <c r="AB154" s="302">
        <f t="shared" si="271"/>
        <v>0.5</v>
      </c>
      <c r="AC154" s="302">
        <f t="shared" si="272"/>
        <v>1.5</v>
      </c>
      <c r="AD154" s="302">
        <f t="shared" si="273"/>
        <v>1</v>
      </c>
      <c r="AE154" s="302">
        <f t="shared" si="274"/>
        <v>0.8571428571428571</v>
      </c>
      <c r="AF154" s="302">
        <f t="shared" si="275"/>
        <v>0.5714285714285714</v>
      </c>
      <c r="AG154" s="302">
        <f t="shared" si="276"/>
        <v>-0.8571428571428571</v>
      </c>
      <c r="AH154" s="382">
        <f t="shared" si="277"/>
        <v>2.2857142857142856</v>
      </c>
      <c r="AI154" s="260"/>
      <c r="AJ154" s="284">
        <f t="shared" si="278"/>
        <v>0</v>
      </c>
      <c r="AK154" s="309">
        <f t="shared" si="278"/>
        <v>45000</v>
      </c>
      <c r="AL154" s="284">
        <f t="shared" si="278"/>
        <v>0</v>
      </c>
      <c r="AM154" s="284">
        <f t="shared" si="278"/>
        <v>0</v>
      </c>
      <c r="AN154" s="284">
        <f t="shared" si="278"/>
        <v>0</v>
      </c>
      <c r="AO154" s="284">
        <f t="shared" si="278"/>
        <v>0</v>
      </c>
      <c r="AP154" s="284">
        <f t="shared" si="278"/>
        <v>0</v>
      </c>
      <c r="AQ154" s="284">
        <f t="shared" si="278"/>
        <v>0</v>
      </c>
      <c r="AR154" s="284">
        <f t="shared" si="278"/>
        <v>0</v>
      </c>
      <c r="AS154" s="284">
        <f t="shared" si="278"/>
        <v>0</v>
      </c>
      <c r="AT154" s="284">
        <f t="shared" si="279"/>
        <v>0</v>
      </c>
      <c r="AU154" s="284">
        <f t="shared" si="279"/>
        <v>0</v>
      </c>
      <c r="AV154" s="383">
        <f t="shared" si="279"/>
        <v>0</v>
      </c>
      <c r="AW154" s="309">
        <f t="shared" si="279"/>
        <v>0</v>
      </c>
      <c r="AX154" s="284">
        <f t="shared" si="279"/>
        <v>0</v>
      </c>
      <c r="AY154" s="284">
        <f t="shared" si="279"/>
        <v>0</v>
      </c>
      <c r="AZ154" s="284">
        <f t="shared" si="279"/>
        <v>0</v>
      </c>
      <c r="BA154" s="284">
        <f t="shared" si="279"/>
        <v>0</v>
      </c>
      <c r="BB154" s="284">
        <f t="shared" si="279"/>
        <v>0</v>
      </c>
      <c r="BC154" s="284">
        <f t="shared" si="279"/>
        <v>0</v>
      </c>
      <c r="BD154" s="284">
        <f t="shared" si="280"/>
        <v>0</v>
      </c>
      <c r="BE154" s="284">
        <f t="shared" si="280"/>
        <v>0</v>
      </c>
      <c r="BF154" s="284">
        <f t="shared" si="280"/>
        <v>0</v>
      </c>
      <c r="BG154" s="284">
        <f t="shared" si="280"/>
        <v>0</v>
      </c>
      <c r="BH154" s="383">
        <f t="shared" si="280"/>
        <v>0</v>
      </c>
      <c r="BI154" s="309">
        <f t="shared" si="280"/>
        <v>0</v>
      </c>
      <c r="BJ154" s="284">
        <f t="shared" si="280"/>
        <v>0</v>
      </c>
      <c r="BK154" s="284">
        <f t="shared" si="280"/>
        <v>0</v>
      </c>
      <c r="BL154" s="284">
        <f t="shared" si="280"/>
        <v>0</v>
      </c>
      <c r="BM154" s="284">
        <f t="shared" si="280"/>
        <v>0</v>
      </c>
      <c r="BN154" s="284">
        <f t="shared" si="281"/>
        <v>0</v>
      </c>
      <c r="BO154" s="284">
        <f t="shared" si="281"/>
        <v>0</v>
      </c>
      <c r="BP154" s="284">
        <f t="shared" si="281"/>
        <v>0</v>
      </c>
      <c r="BQ154" s="284">
        <f t="shared" si="281"/>
        <v>0</v>
      </c>
      <c r="BR154" s="284">
        <f t="shared" si="281"/>
        <v>0</v>
      </c>
      <c r="BS154" s="284">
        <f t="shared" si="281"/>
        <v>0</v>
      </c>
      <c r="BT154" s="383">
        <f t="shared" si="281"/>
        <v>0</v>
      </c>
      <c r="BU154" s="309">
        <f t="shared" si="281"/>
        <v>0</v>
      </c>
      <c r="BV154" s="284">
        <f t="shared" si="281"/>
        <v>0</v>
      </c>
      <c r="BW154" s="284">
        <f t="shared" si="281"/>
        <v>0</v>
      </c>
      <c r="BX154" s="284">
        <f t="shared" si="282"/>
        <v>0</v>
      </c>
      <c r="BY154" s="284">
        <f t="shared" si="282"/>
        <v>0</v>
      </c>
      <c r="BZ154" s="284">
        <f t="shared" si="282"/>
        <v>0</v>
      </c>
      <c r="CA154" s="284">
        <f t="shared" si="282"/>
        <v>0</v>
      </c>
      <c r="CB154" s="284">
        <f t="shared" si="282"/>
        <v>0</v>
      </c>
      <c r="CC154" s="284">
        <f t="shared" si="282"/>
        <v>0</v>
      </c>
      <c r="CD154" s="284">
        <f t="shared" si="282"/>
        <v>0</v>
      </c>
      <c r="CE154" s="284">
        <f t="shared" si="282"/>
        <v>0</v>
      </c>
      <c r="CF154" s="383">
        <f t="shared" si="282"/>
        <v>0</v>
      </c>
      <c r="CG154" s="309">
        <f t="shared" si="282"/>
        <v>0</v>
      </c>
      <c r="CH154" s="284">
        <f t="shared" si="283"/>
        <v>0</v>
      </c>
      <c r="CI154" s="284">
        <f t="shared" si="283"/>
        <v>0</v>
      </c>
      <c r="CJ154" s="284">
        <f t="shared" si="283"/>
        <v>0</v>
      </c>
      <c r="CK154" s="284">
        <f t="shared" si="283"/>
        <v>0</v>
      </c>
      <c r="CL154" s="284">
        <f t="shared" si="283"/>
        <v>0</v>
      </c>
      <c r="CM154" s="284">
        <f t="shared" si="283"/>
        <v>0</v>
      </c>
      <c r="CN154" s="284">
        <f t="shared" si="283"/>
        <v>0</v>
      </c>
      <c r="CO154" s="284">
        <f t="shared" si="283"/>
        <v>0</v>
      </c>
      <c r="CP154" s="284">
        <f t="shared" si="283"/>
        <v>0</v>
      </c>
      <c r="CQ154" s="284">
        <f t="shared" si="283"/>
        <v>0</v>
      </c>
      <c r="CR154" s="383">
        <f t="shared" si="284"/>
        <v>0</v>
      </c>
      <c r="CS154" s="309">
        <f t="shared" si="284"/>
        <v>0</v>
      </c>
      <c r="CT154" s="284">
        <f t="shared" si="284"/>
        <v>0</v>
      </c>
      <c r="CU154" s="284">
        <f t="shared" si="284"/>
        <v>0</v>
      </c>
      <c r="CV154" s="284">
        <f t="shared" si="284"/>
        <v>0</v>
      </c>
      <c r="CW154" s="284">
        <f t="shared" si="284"/>
        <v>0</v>
      </c>
      <c r="CX154" s="284">
        <f t="shared" si="284"/>
        <v>0</v>
      </c>
      <c r="CY154" s="284">
        <f t="shared" si="284"/>
        <v>0</v>
      </c>
      <c r="CZ154" s="284">
        <f t="shared" si="284"/>
        <v>0</v>
      </c>
      <c r="DA154" s="284">
        <f t="shared" si="284"/>
        <v>0</v>
      </c>
      <c r="DB154" s="284">
        <f t="shared" si="285"/>
        <v>0</v>
      </c>
      <c r="DC154" s="284">
        <f t="shared" si="285"/>
        <v>0</v>
      </c>
      <c r="DD154" s="383">
        <f t="shared" si="285"/>
        <v>0</v>
      </c>
      <c r="DE154" s="309">
        <f t="shared" si="285"/>
        <v>0</v>
      </c>
      <c r="DF154" s="284">
        <f t="shared" si="285"/>
        <v>0</v>
      </c>
      <c r="DG154" s="284">
        <f t="shared" si="285"/>
        <v>0</v>
      </c>
      <c r="DH154" s="284">
        <f t="shared" si="285"/>
        <v>0</v>
      </c>
      <c r="DI154" s="284">
        <f t="shared" si="285"/>
        <v>0</v>
      </c>
      <c r="DJ154" s="284">
        <f t="shared" si="285"/>
        <v>0</v>
      </c>
      <c r="DK154" s="284">
        <f t="shared" si="285"/>
        <v>0</v>
      </c>
      <c r="DL154" s="284">
        <f t="shared" si="286"/>
        <v>0</v>
      </c>
      <c r="DM154" s="284">
        <f t="shared" si="286"/>
        <v>0</v>
      </c>
      <c r="DN154" s="284">
        <f t="shared" si="286"/>
        <v>0</v>
      </c>
      <c r="DO154" s="284">
        <f t="shared" si="286"/>
        <v>0</v>
      </c>
      <c r="DP154" s="383">
        <f t="shared" si="286"/>
        <v>0</v>
      </c>
      <c r="DQ154" s="309">
        <f t="shared" si="286"/>
        <v>0</v>
      </c>
      <c r="DR154" s="284">
        <f t="shared" si="286"/>
        <v>0</v>
      </c>
      <c r="DS154" s="284">
        <f t="shared" si="286"/>
        <v>0</v>
      </c>
      <c r="DT154" s="284">
        <f t="shared" si="286"/>
        <v>0</v>
      </c>
      <c r="DU154" s="284">
        <f t="shared" si="286"/>
        <v>0</v>
      </c>
      <c r="DV154" s="284">
        <f t="shared" si="287"/>
        <v>0</v>
      </c>
      <c r="DW154" s="284">
        <f t="shared" si="287"/>
        <v>0</v>
      </c>
      <c r="DX154" s="284">
        <f t="shared" si="287"/>
        <v>0</v>
      </c>
      <c r="DY154" s="284">
        <f t="shared" si="287"/>
        <v>0</v>
      </c>
      <c r="DZ154" s="284">
        <f t="shared" si="287"/>
        <v>0</v>
      </c>
      <c r="EA154" s="284">
        <f t="shared" si="287"/>
        <v>0</v>
      </c>
      <c r="EB154" s="383">
        <f t="shared" si="287"/>
        <v>0</v>
      </c>
      <c r="EC154" s="309">
        <f t="shared" si="287"/>
        <v>0</v>
      </c>
      <c r="ED154" s="284">
        <f t="shared" si="287"/>
        <v>0</v>
      </c>
      <c r="EE154" s="284">
        <f t="shared" si="287"/>
        <v>0</v>
      </c>
      <c r="EF154" s="284">
        <f t="shared" si="288"/>
        <v>0</v>
      </c>
      <c r="EG154" s="284">
        <f t="shared" si="288"/>
        <v>0</v>
      </c>
      <c r="EH154" s="284">
        <f t="shared" si="288"/>
        <v>0</v>
      </c>
      <c r="EI154" s="284">
        <f t="shared" si="288"/>
        <v>0</v>
      </c>
      <c r="EJ154" s="284">
        <f t="shared" si="288"/>
        <v>0</v>
      </c>
      <c r="EK154" s="284">
        <f t="shared" si="288"/>
        <v>0</v>
      </c>
      <c r="EL154" s="284">
        <f t="shared" si="288"/>
        <v>0</v>
      </c>
      <c r="EM154" s="284">
        <f t="shared" si="288"/>
        <v>0</v>
      </c>
      <c r="EN154" s="383">
        <f t="shared" si="288"/>
        <v>0</v>
      </c>
      <c r="EO154" s="309">
        <f t="shared" si="288"/>
        <v>0</v>
      </c>
      <c r="EP154" s="284">
        <f t="shared" si="289"/>
        <v>0</v>
      </c>
      <c r="EQ154" s="284">
        <f t="shared" si="289"/>
        <v>0</v>
      </c>
      <c r="ER154" s="284">
        <f t="shared" si="289"/>
        <v>0</v>
      </c>
      <c r="ES154" s="284">
        <f t="shared" si="289"/>
        <v>0</v>
      </c>
      <c r="ET154" s="284">
        <f t="shared" si="289"/>
        <v>0</v>
      </c>
      <c r="EU154" s="284">
        <f t="shared" si="289"/>
        <v>0</v>
      </c>
      <c r="EV154" s="284">
        <f t="shared" si="289"/>
        <v>0</v>
      </c>
      <c r="EW154" s="284">
        <f t="shared" si="289"/>
        <v>0</v>
      </c>
      <c r="EX154" s="284">
        <f t="shared" si="289"/>
        <v>0</v>
      </c>
      <c r="EY154" s="284">
        <f t="shared" si="289"/>
        <v>0</v>
      </c>
      <c r="EZ154" s="383">
        <f t="shared" si="289"/>
        <v>0</v>
      </c>
    </row>
    <row r="155" spans="3:156" s="246" customFormat="1" ht="17.5" outlineLevel="1">
      <c r="C155" s="224"/>
      <c r="D155" s="256"/>
      <c r="E155" s="289">
        <f t="shared" ca="1" si="257"/>
        <v>6</v>
      </c>
      <c r="F155" s="844" t="s">
        <v>533</v>
      </c>
      <c r="G155" s="977">
        <f t="shared" si="258"/>
        <v>50000</v>
      </c>
      <c r="H155" s="996">
        <v>50000</v>
      </c>
      <c r="I155" s="286" t="s">
        <v>413</v>
      </c>
      <c r="J155" s="306">
        <f t="shared" si="259"/>
        <v>1</v>
      </c>
      <c r="K155" s="949">
        <f t="shared" si="260"/>
        <v>40.275234310076065</v>
      </c>
      <c r="L155" s="956">
        <f t="shared" si="250"/>
        <v>6.5978467267422611E-2</v>
      </c>
      <c r="M155" s="956">
        <f t="shared" si="251"/>
        <v>0.11662759642186535</v>
      </c>
      <c r="N155" s="285">
        <f t="shared" si="261"/>
        <v>46753</v>
      </c>
      <c r="O155" s="307">
        <f t="shared" si="262"/>
        <v>1</v>
      </c>
      <c r="P155" s="307">
        <v>1</v>
      </c>
      <c r="Q155" s="306">
        <f t="shared" si="263"/>
        <v>1</v>
      </c>
      <c r="R155" s="286" t="s">
        <v>511</v>
      </c>
      <c r="S155" s="845"/>
      <c r="T155" s="256"/>
      <c r="U155" s="380">
        <f t="shared" si="264"/>
        <v>1</v>
      </c>
      <c r="V155" s="302" t="str">
        <f t="shared" si="265"/>
        <v>Curve-Mid</v>
      </c>
      <c r="W155" s="302">
        <f t="shared" si="266"/>
        <v>0</v>
      </c>
      <c r="X155" s="302">
        <f t="shared" si="267"/>
        <v>1</v>
      </c>
      <c r="Y155" s="381">
        <f t="shared" si="268"/>
        <v>1</v>
      </c>
      <c r="Z155" s="302">
        <f t="shared" si="269"/>
        <v>2</v>
      </c>
      <c r="AA155" s="302">
        <f t="shared" si="270"/>
        <v>2.5</v>
      </c>
      <c r="AB155" s="302">
        <f t="shared" si="271"/>
        <v>0.5</v>
      </c>
      <c r="AC155" s="302">
        <f t="shared" si="272"/>
        <v>1.5</v>
      </c>
      <c r="AD155" s="302">
        <f t="shared" si="273"/>
        <v>1</v>
      </c>
      <c r="AE155" s="302">
        <f t="shared" si="274"/>
        <v>0.8571428571428571</v>
      </c>
      <c r="AF155" s="302">
        <f t="shared" si="275"/>
        <v>0.5714285714285714</v>
      </c>
      <c r="AG155" s="302">
        <f t="shared" si="276"/>
        <v>-0.8571428571428571</v>
      </c>
      <c r="AH155" s="382">
        <f t="shared" si="277"/>
        <v>2.2857142857142856</v>
      </c>
      <c r="AI155" s="260"/>
      <c r="AJ155" s="284">
        <f t="shared" si="278"/>
        <v>0</v>
      </c>
      <c r="AK155" s="309">
        <f t="shared" si="278"/>
        <v>50000</v>
      </c>
      <c r="AL155" s="284">
        <f t="shared" si="278"/>
        <v>0</v>
      </c>
      <c r="AM155" s="284">
        <f t="shared" si="278"/>
        <v>0</v>
      </c>
      <c r="AN155" s="284">
        <f t="shared" si="278"/>
        <v>0</v>
      </c>
      <c r="AO155" s="284">
        <f t="shared" si="278"/>
        <v>0</v>
      </c>
      <c r="AP155" s="284">
        <f t="shared" si="278"/>
        <v>0</v>
      </c>
      <c r="AQ155" s="284">
        <f t="shared" si="278"/>
        <v>0</v>
      </c>
      <c r="AR155" s="284">
        <f t="shared" si="278"/>
        <v>0</v>
      </c>
      <c r="AS155" s="284">
        <f t="shared" si="278"/>
        <v>0</v>
      </c>
      <c r="AT155" s="284">
        <f t="shared" si="279"/>
        <v>0</v>
      </c>
      <c r="AU155" s="284">
        <f t="shared" si="279"/>
        <v>0</v>
      </c>
      <c r="AV155" s="383">
        <f t="shared" si="279"/>
        <v>0</v>
      </c>
      <c r="AW155" s="309">
        <f t="shared" si="279"/>
        <v>0</v>
      </c>
      <c r="AX155" s="284">
        <f t="shared" si="279"/>
        <v>0</v>
      </c>
      <c r="AY155" s="284">
        <f t="shared" si="279"/>
        <v>0</v>
      </c>
      <c r="AZ155" s="284">
        <f t="shared" si="279"/>
        <v>0</v>
      </c>
      <c r="BA155" s="284">
        <f t="shared" si="279"/>
        <v>0</v>
      </c>
      <c r="BB155" s="284">
        <f t="shared" si="279"/>
        <v>0</v>
      </c>
      <c r="BC155" s="284">
        <f t="shared" si="279"/>
        <v>0</v>
      </c>
      <c r="BD155" s="284">
        <f t="shared" si="280"/>
        <v>0</v>
      </c>
      <c r="BE155" s="284">
        <f t="shared" si="280"/>
        <v>0</v>
      </c>
      <c r="BF155" s="284">
        <f t="shared" si="280"/>
        <v>0</v>
      </c>
      <c r="BG155" s="284">
        <f t="shared" si="280"/>
        <v>0</v>
      </c>
      <c r="BH155" s="383">
        <f t="shared" si="280"/>
        <v>0</v>
      </c>
      <c r="BI155" s="309">
        <f t="shared" si="280"/>
        <v>0</v>
      </c>
      <c r="BJ155" s="284">
        <f t="shared" si="280"/>
        <v>0</v>
      </c>
      <c r="BK155" s="284">
        <f t="shared" si="280"/>
        <v>0</v>
      </c>
      <c r="BL155" s="284">
        <f t="shared" si="280"/>
        <v>0</v>
      </c>
      <c r="BM155" s="284">
        <f t="shared" si="280"/>
        <v>0</v>
      </c>
      <c r="BN155" s="284">
        <f t="shared" si="281"/>
        <v>0</v>
      </c>
      <c r="BO155" s="284">
        <f t="shared" si="281"/>
        <v>0</v>
      </c>
      <c r="BP155" s="284">
        <f t="shared" si="281"/>
        <v>0</v>
      </c>
      <c r="BQ155" s="284">
        <f t="shared" si="281"/>
        <v>0</v>
      </c>
      <c r="BR155" s="284">
        <f t="shared" si="281"/>
        <v>0</v>
      </c>
      <c r="BS155" s="284">
        <f t="shared" si="281"/>
        <v>0</v>
      </c>
      <c r="BT155" s="383">
        <f t="shared" si="281"/>
        <v>0</v>
      </c>
      <c r="BU155" s="309">
        <f t="shared" si="281"/>
        <v>0</v>
      </c>
      <c r="BV155" s="284">
        <f t="shared" si="281"/>
        <v>0</v>
      </c>
      <c r="BW155" s="284">
        <f t="shared" si="281"/>
        <v>0</v>
      </c>
      <c r="BX155" s="284">
        <f t="shared" si="282"/>
        <v>0</v>
      </c>
      <c r="BY155" s="284">
        <f t="shared" si="282"/>
        <v>0</v>
      </c>
      <c r="BZ155" s="284">
        <f t="shared" si="282"/>
        <v>0</v>
      </c>
      <c r="CA155" s="284">
        <f t="shared" si="282"/>
        <v>0</v>
      </c>
      <c r="CB155" s="284">
        <f t="shared" si="282"/>
        <v>0</v>
      </c>
      <c r="CC155" s="284">
        <f t="shared" si="282"/>
        <v>0</v>
      </c>
      <c r="CD155" s="284">
        <f t="shared" si="282"/>
        <v>0</v>
      </c>
      <c r="CE155" s="284">
        <f t="shared" si="282"/>
        <v>0</v>
      </c>
      <c r="CF155" s="383">
        <f t="shared" si="282"/>
        <v>0</v>
      </c>
      <c r="CG155" s="309">
        <f t="shared" si="282"/>
        <v>0</v>
      </c>
      <c r="CH155" s="284">
        <f t="shared" si="283"/>
        <v>0</v>
      </c>
      <c r="CI155" s="284">
        <f t="shared" si="283"/>
        <v>0</v>
      </c>
      <c r="CJ155" s="284">
        <f t="shared" si="283"/>
        <v>0</v>
      </c>
      <c r="CK155" s="284">
        <f t="shared" si="283"/>
        <v>0</v>
      </c>
      <c r="CL155" s="284">
        <f t="shared" si="283"/>
        <v>0</v>
      </c>
      <c r="CM155" s="284">
        <f t="shared" si="283"/>
        <v>0</v>
      </c>
      <c r="CN155" s="284">
        <f t="shared" si="283"/>
        <v>0</v>
      </c>
      <c r="CO155" s="284">
        <f t="shared" si="283"/>
        <v>0</v>
      </c>
      <c r="CP155" s="284">
        <f t="shared" si="283"/>
        <v>0</v>
      </c>
      <c r="CQ155" s="284">
        <f t="shared" si="283"/>
        <v>0</v>
      </c>
      <c r="CR155" s="383">
        <f t="shared" si="284"/>
        <v>0</v>
      </c>
      <c r="CS155" s="309">
        <f t="shared" si="284"/>
        <v>0</v>
      </c>
      <c r="CT155" s="284">
        <f t="shared" si="284"/>
        <v>0</v>
      </c>
      <c r="CU155" s="284">
        <f t="shared" si="284"/>
        <v>0</v>
      </c>
      <c r="CV155" s="284">
        <f t="shared" si="284"/>
        <v>0</v>
      </c>
      <c r="CW155" s="284">
        <f t="shared" si="284"/>
        <v>0</v>
      </c>
      <c r="CX155" s="284">
        <f t="shared" si="284"/>
        <v>0</v>
      </c>
      <c r="CY155" s="284">
        <f t="shared" si="284"/>
        <v>0</v>
      </c>
      <c r="CZ155" s="284">
        <f t="shared" si="284"/>
        <v>0</v>
      </c>
      <c r="DA155" s="284">
        <f t="shared" si="284"/>
        <v>0</v>
      </c>
      <c r="DB155" s="284">
        <f t="shared" si="285"/>
        <v>0</v>
      </c>
      <c r="DC155" s="284">
        <f t="shared" si="285"/>
        <v>0</v>
      </c>
      <c r="DD155" s="383">
        <f t="shared" si="285"/>
        <v>0</v>
      </c>
      <c r="DE155" s="309">
        <f t="shared" si="285"/>
        <v>0</v>
      </c>
      <c r="DF155" s="284">
        <f t="shared" si="285"/>
        <v>0</v>
      </c>
      <c r="DG155" s="284">
        <f t="shared" si="285"/>
        <v>0</v>
      </c>
      <c r="DH155" s="284">
        <f t="shared" si="285"/>
        <v>0</v>
      </c>
      <c r="DI155" s="284">
        <f t="shared" si="285"/>
        <v>0</v>
      </c>
      <c r="DJ155" s="284">
        <f t="shared" si="285"/>
        <v>0</v>
      </c>
      <c r="DK155" s="284">
        <f t="shared" si="285"/>
        <v>0</v>
      </c>
      <c r="DL155" s="284">
        <f t="shared" si="286"/>
        <v>0</v>
      </c>
      <c r="DM155" s="284">
        <f t="shared" si="286"/>
        <v>0</v>
      </c>
      <c r="DN155" s="284">
        <f t="shared" si="286"/>
        <v>0</v>
      </c>
      <c r="DO155" s="284">
        <f t="shared" si="286"/>
        <v>0</v>
      </c>
      <c r="DP155" s="383">
        <f t="shared" si="286"/>
        <v>0</v>
      </c>
      <c r="DQ155" s="309">
        <f t="shared" si="286"/>
        <v>0</v>
      </c>
      <c r="DR155" s="284">
        <f t="shared" si="286"/>
        <v>0</v>
      </c>
      <c r="DS155" s="284">
        <f t="shared" si="286"/>
        <v>0</v>
      </c>
      <c r="DT155" s="284">
        <f t="shared" si="286"/>
        <v>0</v>
      </c>
      <c r="DU155" s="284">
        <f t="shared" si="286"/>
        <v>0</v>
      </c>
      <c r="DV155" s="284">
        <f t="shared" si="287"/>
        <v>0</v>
      </c>
      <c r="DW155" s="284">
        <f t="shared" si="287"/>
        <v>0</v>
      </c>
      <c r="DX155" s="284">
        <f t="shared" si="287"/>
        <v>0</v>
      </c>
      <c r="DY155" s="284">
        <f t="shared" si="287"/>
        <v>0</v>
      </c>
      <c r="DZ155" s="284">
        <f t="shared" si="287"/>
        <v>0</v>
      </c>
      <c r="EA155" s="284">
        <f t="shared" si="287"/>
        <v>0</v>
      </c>
      <c r="EB155" s="383">
        <f t="shared" si="287"/>
        <v>0</v>
      </c>
      <c r="EC155" s="309">
        <f t="shared" si="287"/>
        <v>0</v>
      </c>
      <c r="ED155" s="284">
        <f t="shared" si="287"/>
        <v>0</v>
      </c>
      <c r="EE155" s="284">
        <f t="shared" si="287"/>
        <v>0</v>
      </c>
      <c r="EF155" s="284">
        <f t="shared" si="288"/>
        <v>0</v>
      </c>
      <c r="EG155" s="284">
        <f t="shared" si="288"/>
        <v>0</v>
      </c>
      <c r="EH155" s="284">
        <f t="shared" si="288"/>
        <v>0</v>
      </c>
      <c r="EI155" s="284">
        <f t="shared" si="288"/>
        <v>0</v>
      </c>
      <c r="EJ155" s="284">
        <f t="shared" si="288"/>
        <v>0</v>
      </c>
      <c r="EK155" s="284">
        <f t="shared" si="288"/>
        <v>0</v>
      </c>
      <c r="EL155" s="284">
        <f t="shared" si="288"/>
        <v>0</v>
      </c>
      <c r="EM155" s="284">
        <f t="shared" si="288"/>
        <v>0</v>
      </c>
      <c r="EN155" s="383">
        <f t="shared" si="288"/>
        <v>0</v>
      </c>
      <c r="EO155" s="309">
        <f t="shared" si="288"/>
        <v>0</v>
      </c>
      <c r="EP155" s="284">
        <f t="shared" si="289"/>
        <v>0</v>
      </c>
      <c r="EQ155" s="284">
        <f t="shared" si="289"/>
        <v>0</v>
      </c>
      <c r="ER155" s="284">
        <f t="shared" si="289"/>
        <v>0</v>
      </c>
      <c r="ES155" s="284">
        <f t="shared" si="289"/>
        <v>0</v>
      </c>
      <c r="ET155" s="284">
        <f t="shared" si="289"/>
        <v>0</v>
      </c>
      <c r="EU155" s="284">
        <f t="shared" si="289"/>
        <v>0</v>
      </c>
      <c r="EV155" s="284">
        <f t="shared" si="289"/>
        <v>0</v>
      </c>
      <c r="EW155" s="284">
        <f t="shared" si="289"/>
        <v>0</v>
      </c>
      <c r="EX155" s="284">
        <f t="shared" si="289"/>
        <v>0</v>
      </c>
      <c r="EY155" s="284">
        <f t="shared" si="289"/>
        <v>0</v>
      </c>
      <c r="EZ155" s="383">
        <f t="shared" si="289"/>
        <v>0</v>
      </c>
    </row>
    <row r="156" spans="3:156" s="246" customFormat="1" ht="17.5" outlineLevel="1">
      <c r="C156" s="224"/>
      <c r="D156" s="256"/>
      <c r="E156" s="289">
        <f t="shared" ca="1" si="257"/>
        <v>7</v>
      </c>
      <c r="F156" s="844" t="s">
        <v>534</v>
      </c>
      <c r="G156" s="977">
        <f>H156*J156</f>
        <v>15000</v>
      </c>
      <c r="H156" s="996">
        <v>15000</v>
      </c>
      <c r="I156" s="286" t="s">
        <v>413</v>
      </c>
      <c r="J156" s="306">
        <f>INDEX(FACTOR_VALUES,MATCH(I156,FACTOR_NAMES,0),1)</f>
        <v>1</v>
      </c>
      <c r="K156" s="949">
        <f t="shared" si="260"/>
        <v>12.082570293022821</v>
      </c>
      <c r="L156" s="956">
        <f t="shared" si="250"/>
        <v>1.979354018022678E-2</v>
      </c>
      <c r="M156" s="956">
        <f t="shared" si="251"/>
        <v>3.4988278926559604E-2</v>
      </c>
      <c r="N156" s="285">
        <f>EOMONTH($M$7,O156-2)+1</f>
        <v>46753</v>
      </c>
      <c r="O156" s="307">
        <f t="shared" si="262"/>
        <v>1</v>
      </c>
      <c r="P156" s="307">
        <v>1</v>
      </c>
      <c r="Q156" s="306">
        <f>O156-1+P156</f>
        <v>1</v>
      </c>
      <c r="R156" s="286" t="s">
        <v>511</v>
      </c>
      <c r="S156" s="845"/>
      <c r="T156" s="256"/>
      <c r="U156" s="380">
        <f>+P156</f>
        <v>1</v>
      </c>
      <c r="V156" s="302" t="str">
        <f>+R156</f>
        <v>Curve-Mid</v>
      </c>
      <c r="W156" s="302">
        <f>INT(U156*AB156)+O156-1</f>
        <v>0</v>
      </c>
      <c r="X156" s="302">
        <f>(U156-INT(U156*(1-AB156)))+O156-1</f>
        <v>1</v>
      </c>
      <c r="Y156" s="381">
        <f>(AB156-(W156-O156+1)/U156)*(AF156+AE156*(2*(W156-O156+1)/U156+(AB156-(W156-O156+1)/U156)))+((X156-O156+1)/U156-AB156)*(AH156+AG156*(2*AB156+((X156-O156+1)/U156-AB156)))</f>
        <v>1</v>
      </c>
      <c r="Z156" s="302">
        <f>IF(V156="curve-front",1,IF(V156="curve-end",3,2))</f>
        <v>2</v>
      </c>
      <c r="AA156" s="302">
        <f>IF(OR(V156="curve-front",V156="curve-mid",V156="curve-end"),2.5,1)</f>
        <v>2.5</v>
      </c>
      <c r="AB156" s="302">
        <f>Z156/4</f>
        <v>0.5</v>
      </c>
      <c r="AC156" s="302">
        <f>AA156-1</f>
        <v>1.5</v>
      </c>
      <c r="AD156" s="302">
        <f>1/U156</f>
        <v>1</v>
      </c>
      <c r="AE156" s="302">
        <f>AC156/(AB156*(2+AC156))</f>
        <v>0.8571428571428571</v>
      </c>
      <c r="AF156" s="302">
        <f>2/(2+AC156)</f>
        <v>0.5714285714285714</v>
      </c>
      <c r="AG156" s="302">
        <f>-AC156/(2+AC156)/(1-AB156)</f>
        <v>-0.8571428571428571</v>
      </c>
      <c r="AH156" s="382">
        <f>2*(1-AB156+AC156)/(2+AC156)/(1-AB156)</f>
        <v>2.2857142857142856</v>
      </c>
      <c r="AI156" s="260"/>
      <c r="AJ156" s="284">
        <f t="shared" si="278"/>
        <v>0</v>
      </c>
      <c r="AK156" s="309">
        <f t="shared" si="278"/>
        <v>15000</v>
      </c>
      <c r="AL156" s="284">
        <f t="shared" si="278"/>
        <v>0</v>
      </c>
      <c r="AM156" s="284">
        <f t="shared" si="278"/>
        <v>0</v>
      </c>
      <c r="AN156" s="284">
        <f t="shared" si="278"/>
        <v>0</v>
      </c>
      <c r="AO156" s="284">
        <f t="shared" si="278"/>
        <v>0</v>
      </c>
      <c r="AP156" s="284">
        <f t="shared" si="278"/>
        <v>0</v>
      </c>
      <c r="AQ156" s="284">
        <f t="shared" si="278"/>
        <v>0</v>
      </c>
      <c r="AR156" s="284">
        <f t="shared" si="278"/>
        <v>0</v>
      </c>
      <c r="AS156" s="284">
        <f t="shared" si="278"/>
        <v>0</v>
      </c>
      <c r="AT156" s="284">
        <f t="shared" si="279"/>
        <v>0</v>
      </c>
      <c r="AU156" s="284">
        <f t="shared" si="279"/>
        <v>0</v>
      </c>
      <c r="AV156" s="383">
        <f t="shared" si="279"/>
        <v>0</v>
      </c>
      <c r="AW156" s="309">
        <f t="shared" si="279"/>
        <v>0</v>
      </c>
      <c r="AX156" s="284">
        <f t="shared" si="279"/>
        <v>0</v>
      </c>
      <c r="AY156" s="284">
        <f t="shared" si="279"/>
        <v>0</v>
      </c>
      <c r="AZ156" s="284">
        <f t="shared" si="279"/>
        <v>0</v>
      </c>
      <c r="BA156" s="284">
        <f t="shared" si="279"/>
        <v>0</v>
      </c>
      <c r="BB156" s="284">
        <f t="shared" si="279"/>
        <v>0</v>
      </c>
      <c r="BC156" s="284">
        <f t="shared" si="279"/>
        <v>0</v>
      </c>
      <c r="BD156" s="284">
        <f t="shared" si="280"/>
        <v>0</v>
      </c>
      <c r="BE156" s="284">
        <f t="shared" si="280"/>
        <v>0</v>
      </c>
      <c r="BF156" s="284">
        <f t="shared" si="280"/>
        <v>0</v>
      </c>
      <c r="BG156" s="284">
        <f t="shared" si="280"/>
        <v>0</v>
      </c>
      <c r="BH156" s="383">
        <f t="shared" si="280"/>
        <v>0</v>
      </c>
      <c r="BI156" s="309">
        <f t="shared" si="280"/>
        <v>0</v>
      </c>
      <c r="BJ156" s="284">
        <f t="shared" si="280"/>
        <v>0</v>
      </c>
      <c r="BK156" s="284">
        <f t="shared" si="280"/>
        <v>0</v>
      </c>
      <c r="BL156" s="284">
        <f t="shared" si="280"/>
        <v>0</v>
      </c>
      <c r="BM156" s="284">
        <f t="shared" si="280"/>
        <v>0</v>
      </c>
      <c r="BN156" s="284">
        <f t="shared" si="281"/>
        <v>0</v>
      </c>
      <c r="BO156" s="284">
        <f t="shared" si="281"/>
        <v>0</v>
      </c>
      <c r="BP156" s="284">
        <f t="shared" si="281"/>
        <v>0</v>
      </c>
      <c r="BQ156" s="284">
        <f t="shared" si="281"/>
        <v>0</v>
      </c>
      <c r="BR156" s="284">
        <f t="shared" si="281"/>
        <v>0</v>
      </c>
      <c r="BS156" s="284">
        <f t="shared" si="281"/>
        <v>0</v>
      </c>
      <c r="BT156" s="383">
        <f t="shared" si="281"/>
        <v>0</v>
      </c>
      <c r="BU156" s="309">
        <f t="shared" si="281"/>
        <v>0</v>
      </c>
      <c r="BV156" s="284">
        <f t="shared" si="281"/>
        <v>0</v>
      </c>
      <c r="BW156" s="284">
        <f t="shared" si="281"/>
        <v>0</v>
      </c>
      <c r="BX156" s="284">
        <f t="shared" si="282"/>
        <v>0</v>
      </c>
      <c r="BY156" s="284">
        <f t="shared" si="282"/>
        <v>0</v>
      </c>
      <c r="BZ156" s="284">
        <f t="shared" si="282"/>
        <v>0</v>
      </c>
      <c r="CA156" s="284">
        <f t="shared" si="282"/>
        <v>0</v>
      </c>
      <c r="CB156" s="284">
        <f t="shared" si="282"/>
        <v>0</v>
      </c>
      <c r="CC156" s="284">
        <f t="shared" si="282"/>
        <v>0</v>
      </c>
      <c r="CD156" s="284">
        <f t="shared" si="282"/>
        <v>0</v>
      </c>
      <c r="CE156" s="284">
        <f t="shared" si="282"/>
        <v>0</v>
      </c>
      <c r="CF156" s="383">
        <f t="shared" si="282"/>
        <v>0</v>
      </c>
      <c r="CG156" s="309">
        <f t="shared" si="282"/>
        <v>0</v>
      </c>
      <c r="CH156" s="284">
        <f t="shared" si="283"/>
        <v>0</v>
      </c>
      <c r="CI156" s="284">
        <f t="shared" si="283"/>
        <v>0</v>
      </c>
      <c r="CJ156" s="284">
        <f t="shared" si="283"/>
        <v>0</v>
      </c>
      <c r="CK156" s="284">
        <f t="shared" si="283"/>
        <v>0</v>
      </c>
      <c r="CL156" s="284">
        <f t="shared" si="283"/>
        <v>0</v>
      </c>
      <c r="CM156" s="284">
        <f t="shared" si="283"/>
        <v>0</v>
      </c>
      <c r="CN156" s="284">
        <f t="shared" si="283"/>
        <v>0</v>
      </c>
      <c r="CO156" s="284">
        <f t="shared" si="283"/>
        <v>0</v>
      </c>
      <c r="CP156" s="284">
        <f t="shared" si="283"/>
        <v>0</v>
      </c>
      <c r="CQ156" s="284">
        <f t="shared" si="283"/>
        <v>0</v>
      </c>
      <c r="CR156" s="383">
        <f t="shared" si="284"/>
        <v>0</v>
      </c>
      <c r="CS156" s="309">
        <f t="shared" si="284"/>
        <v>0</v>
      </c>
      <c r="CT156" s="284">
        <f t="shared" si="284"/>
        <v>0</v>
      </c>
      <c r="CU156" s="284">
        <f t="shared" si="284"/>
        <v>0</v>
      </c>
      <c r="CV156" s="284">
        <f t="shared" si="284"/>
        <v>0</v>
      </c>
      <c r="CW156" s="284">
        <f t="shared" si="284"/>
        <v>0</v>
      </c>
      <c r="CX156" s="284">
        <f t="shared" si="284"/>
        <v>0</v>
      </c>
      <c r="CY156" s="284">
        <f t="shared" si="284"/>
        <v>0</v>
      </c>
      <c r="CZ156" s="284">
        <f t="shared" si="284"/>
        <v>0</v>
      </c>
      <c r="DA156" s="284">
        <f t="shared" si="284"/>
        <v>0</v>
      </c>
      <c r="DB156" s="284">
        <f t="shared" si="285"/>
        <v>0</v>
      </c>
      <c r="DC156" s="284">
        <f t="shared" si="285"/>
        <v>0</v>
      </c>
      <c r="DD156" s="383">
        <f t="shared" si="285"/>
        <v>0</v>
      </c>
      <c r="DE156" s="309">
        <f t="shared" si="285"/>
        <v>0</v>
      </c>
      <c r="DF156" s="284">
        <f t="shared" si="285"/>
        <v>0</v>
      </c>
      <c r="DG156" s="284">
        <f t="shared" si="285"/>
        <v>0</v>
      </c>
      <c r="DH156" s="284">
        <f t="shared" si="285"/>
        <v>0</v>
      </c>
      <c r="DI156" s="284">
        <f t="shared" si="285"/>
        <v>0</v>
      </c>
      <c r="DJ156" s="284">
        <f t="shared" si="285"/>
        <v>0</v>
      </c>
      <c r="DK156" s="284">
        <f t="shared" si="285"/>
        <v>0</v>
      </c>
      <c r="DL156" s="284">
        <f t="shared" si="286"/>
        <v>0</v>
      </c>
      <c r="DM156" s="284">
        <f t="shared" si="286"/>
        <v>0</v>
      </c>
      <c r="DN156" s="284">
        <f t="shared" si="286"/>
        <v>0</v>
      </c>
      <c r="DO156" s="284">
        <f t="shared" si="286"/>
        <v>0</v>
      </c>
      <c r="DP156" s="383">
        <f t="shared" si="286"/>
        <v>0</v>
      </c>
      <c r="DQ156" s="309">
        <f t="shared" si="286"/>
        <v>0</v>
      </c>
      <c r="DR156" s="284">
        <f t="shared" si="286"/>
        <v>0</v>
      </c>
      <c r="DS156" s="284">
        <f t="shared" si="286"/>
        <v>0</v>
      </c>
      <c r="DT156" s="284">
        <f t="shared" si="286"/>
        <v>0</v>
      </c>
      <c r="DU156" s="284">
        <f t="shared" si="286"/>
        <v>0</v>
      </c>
      <c r="DV156" s="284">
        <f t="shared" si="287"/>
        <v>0</v>
      </c>
      <c r="DW156" s="284">
        <f t="shared" si="287"/>
        <v>0</v>
      </c>
      <c r="DX156" s="284">
        <f t="shared" si="287"/>
        <v>0</v>
      </c>
      <c r="DY156" s="284">
        <f t="shared" si="287"/>
        <v>0</v>
      </c>
      <c r="DZ156" s="284">
        <f t="shared" si="287"/>
        <v>0</v>
      </c>
      <c r="EA156" s="284">
        <f t="shared" si="287"/>
        <v>0</v>
      </c>
      <c r="EB156" s="383">
        <f t="shared" si="287"/>
        <v>0</v>
      </c>
      <c r="EC156" s="309">
        <f t="shared" si="287"/>
        <v>0</v>
      </c>
      <c r="ED156" s="284">
        <f t="shared" si="287"/>
        <v>0</v>
      </c>
      <c r="EE156" s="284">
        <f t="shared" si="287"/>
        <v>0</v>
      </c>
      <c r="EF156" s="284">
        <f t="shared" si="288"/>
        <v>0</v>
      </c>
      <c r="EG156" s="284">
        <f t="shared" si="288"/>
        <v>0</v>
      </c>
      <c r="EH156" s="284">
        <f t="shared" si="288"/>
        <v>0</v>
      </c>
      <c r="EI156" s="284">
        <f t="shared" si="288"/>
        <v>0</v>
      </c>
      <c r="EJ156" s="284">
        <f t="shared" si="288"/>
        <v>0</v>
      </c>
      <c r="EK156" s="284">
        <f t="shared" si="288"/>
        <v>0</v>
      </c>
      <c r="EL156" s="284">
        <f t="shared" si="288"/>
        <v>0</v>
      </c>
      <c r="EM156" s="284">
        <f t="shared" si="288"/>
        <v>0</v>
      </c>
      <c r="EN156" s="383">
        <f t="shared" si="288"/>
        <v>0</v>
      </c>
      <c r="EO156" s="309">
        <f t="shared" si="288"/>
        <v>0</v>
      </c>
      <c r="EP156" s="284">
        <f t="shared" si="289"/>
        <v>0</v>
      </c>
      <c r="EQ156" s="284">
        <f t="shared" si="289"/>
        <v>0</v>
      </c>
      <c r="ER156" s="284">
        <f t="shared" si="289"/>
        <v>0</v>
      </c>
      <c r="ES156" s="284">
        <f t="shared" si="289"/>
        <v>0</v>
      </c>
      <c r="ET156" s="284">
        <f t="shared" si="289"/>
        <v>0</v>
      </c>
      <c r="EU156" s="284">
        <f t="shared" si="289"/>
        <v>0</v>
      </c>
      <c r="EV156" s="284">
        <f t="shared" si="289"/>
        <v>0</v>
      </c>
      <c r="EW156" s="284">
        <f t="shared" si="289"/>
        <v>0</v>
      </c>
      <c r="EX156" s="284">
        <f t="shared" si="289"/>
        <v>0</v>
      </c>
      <c r="EY156" s="284">
        <f t="shared" si="289"/>
        <v>0</v>
      </c>
      <c r="EZ156" s="383">
        <f t="shared" si="289"/>
        <v>0</v>
      </c>
    </row>
    <row r="157" spans="3:156" s="246" customFormat="1" ht="17.5" outlineLevel="1">
      <c r="C157" s="224"/>
      <c r="D157" s="256"/>
      <c r="E157" s="289">
        <f t="shared" ca="1" si="257"/>
        <v>8</v>
      </c>
      <c r="F157" s="844" t="s">
        <v>535</v>
      </c>
      <c r="G157" s="977">
        <f t="shared" si="258"/>
        <v>350000</v>
      </c>
      <c r="H157" s="996">
        <v>350000</v>
      </c>
      <c r="I157" s="286" t="s">
        <v>413</v>
      </c>
      <c r="J157" s="306">
        <f t="shared" si="259"/>
        <v>1</v>
      </c>
      <c r="K157" s="949">
        <f t="shared" si="260"/>
        <v>281.92664017053249</v>
      </c>
      <c r="L157" s="956">
        <f t="shared" si="250"/>
        <v>0.46184927087195821</v>
      </c>
      <c r="M157" s="956">
        <f t="shared" si="251"/>
        <v>0.81639317495305741</v>
      </c>
      <c r="N157" s="285">
        <f t="shared" si="261"/>
        <v>46753</v>
      </c>
      <c r="O157" s="307">
        <f t="shared" si="262"/>
        <v>1</v>
      </c>
      <c r="P157" s="307">
        <f>$P$8</f>
        <v>31</v>
      </c>
      <c r="Q157" s="306">
        <f t="shared" si="263"/>
        <v>31</v>
      </c>
      <c r="R157" s="286" t="s">
        <v>499</v>
      </c>
      <c r="S157" s="845"/>
      <c r="T157" s="256"/>
      <c r="U157" s="380">
        <f t="shared" si="264"/>
        <v>31</v>
      </c>
      <c r="V157" s="302" t="str">
        <f t="shared" si="265"/>
        <v>Curve-Front</v>
      </c>
      <c r="W157" s="302">
        <f t="shared" si="266"/>
        <v>7</v>
      </c>
      <c r="X157" s="302">
        <f t="shared" si="267"/>
        <v>8</v>
      </c>
      <c r="Y157" s="381">
        <f t="shared" si="268"/>
        <v>4.5042366582429022E-2</v>
      </c>
      <c r="Z157" s="302">
        <f t="shared" si="269"/>
        <v>1</v>
      </c>
      <c r="AA157" s="302">
        <f t="shared" si="270"/>
        <v>2.5</v>
      </c>
      <c r="AB157" s="302">
        <f t="shared" si="271"/>
        <v>0.25</v>
      </c>
      <c r="AC157" s="302">
        <f t="shared" si="272"/>
        <v>1.5</v>
      </c>
      <c r="AD157" s="302">
        <f t="shared" si="273"/>
        <v>3.2258064516129031E-2</v>
      </c>
      <c r="AE157" s="302">
        <f t="shared" si="274"/>
        <v>1.7142857142857142</v>
      </c>
      <c r="AF157" s="302">
        <f t="shared" si="275"/>
        <v>0.5714285714285714</v>
      </c>
      <c r="AG157" s="302">
        <f t="shared" si="276"/>
        <v>-0.5714285714285714</v>
      </c>
      <c r="AH157" s="382">
        <f t="shared" si="277"/>
        <v>1.7142857142857144</v>
      </c>
      <c r="AI157" s="260"/>
      <c r="AJ157" s="284">
        <f t="shared" si="278"/>
        <v>0</v>
      </c>
      <c r="AK157" s="309">
        <f t="shared" si="278"/>
        <v>7075.9625390218516</v>
      </c>
      <c r="AL157" s="284">
        <f t="shared" si="278"/>
        <v>8324.6618106139413</v>
      </c>
      <c r="AM157" s="284">
        <f t="shared" si="278"/>
        <v>9573.3610822060346</v>
      </c>
      <c r="AN157" s="284">
        <f t="shared" si="278"/>
        <v>10822.060353798126</v>
      </c>
      <c r="AO157" s="284">
        <f t="shared" si="278"/>
        <v>12070.759625390216</v>
      </c>
      <c r="AP157" s="284">
        <f t="shared" si="278"/>
        <v>13319.458896982309</v>
      </c>
      <c r="AQ157" s="284">
        <f t="shared" si="278"/>
        <v>14568.158168574399</v>
      </c>
      <c r="AR157" s="284">
        <f t="shared" si="278"/>
        <v>15764.828303850158</v>
      </c>
      <c r="AS157" s="284">
        <f t="shared" si="278"/>
        <v>15816.857440166496</v>
      </c>
      <c r="AT157" s="284">
        <f t="shared" si="279"/>
        <v>15400.624349635797</v>
      </c>
      <c r="AU157" s="284">
        <f t="shared" si="279"/>
        <v>14984.391259105099</v>
      </c>
      <c r="AV157" s="383">
        <f t="shared" si="279"/>
        <v>14568.158168574404</v>
      </c>
      <c r="AW157" s="309">
        <f t="shared" si="279"/>
        <v>14151.925078043705</v>
      </c>
      <c r="AX157" s="284">
        <f t="shared" si="279"/>
        <v>13735.691987513008</v>
      </c>
      <c r="AY157" s="284">
        <f t="shared" si="279"/>
        <v>13319.458896982311</v>
      </c>
      <c r="AZ157" s="284">
        <f t="shared" si="279"/>
        <v>12903.225806451615</v>
      </c>
      <c r="BA157" s="284">
        <f t="shared" si="279"/>
        <v>12486.992715920916</v>
      </c>
      <c r="BB157" s="284">
        <f t="shared" si="279"/>
        <v>12070.759625390221</v>
      </c>
      <c r="BC157" s="284">
        <f t="shared" si="279"/>
        <v>11654.52653485952</v>
      </c>
      <c r="BD157" s="284">
        <f t="shared" si="280"/>
        <v>11238.293444328827</v>
      </c>
      <c r="BE157" s="284">
        <f t="shared" si="280"/>
        <v>10822.06035379813</v>
      </c>
      <c r="BF157" s="284">
        <f t="shared" si="280"/>
        <v>10405.827263267432</v>
      </c>
      <c r="BG157" s="284">
        <f t="shared" si="280"/>
        <v>9989.5941727367353</v>
      </c>
      <c r="BH157" s="383">
        <f t="shared" si="280"/>
        <v>9573.3610822060382</v>
      </c>
      <c r="BI157" s="309">
        <f t="shared" si="280"/>
        <v>9157.127991675341</v>
      </c>
      <c r="BJ157" s="284">
        <f t="shared" si="280"/>
        <v>8740.8949011446439</v>
      </c>
      <c r="BK157" s="284">
        <f t="shared" si="280"/>
        <v>8324.6618106139449</v>
      </c>
      <c r="BL157" s="284">
        <f t="shared" si="280"/>
        <v>7908.4287200832496</v>
      </c>
      <c r="BM157" s="284">
        <f t="shared" si="280"/>
        <v>7492.1956295525515</v>
      </c>
      <c r="BN157" s="284">
        <f t="shared" si="281"/>
        <v>7075.9625390218544</v>
      </c>
      <c r="BO157" s="284">
        <f t="shared" si="281"/>
        <v>6659.7294484911554</v>
      </c>
      <c r="BP157" s="284">
        <f t="shared" si="281"/>
        <v>0</v>
      </c>
      <c r="BQ157" s="284">
        <f t="shared" si="281"/>
        <v>0</v>
      </c>
      <c r="BR157" s="284">
        <f t="shared" si="281"/>
        <v>0</v>
      </c>
      <c r="BS157" s="284">
        <f t="shared" si="281"/>
        <v>0</v>
      </c>
      <c r="BT157" s="383">
        <f t="shared" si="281"/>
        <v>0</v>
      </c>
      <c r="BU157" s="309">
        <f t="shared" si="281"/>
        <v>0</v>
      </c>
      <c r="BV157" s="284">
        <f t="shared" si="281"/>
        <v>0</v>
      </c>
      <c r="BW157" s="284">
        <f t="shared" si="281"/>
        <v>0</v>
      </c>
      <c r="BX157" s="284">
        <f t="shared" si="282"/>
        <v>0</v>
      </c>
      <c r="BY157" s="284">
        <f t="shared" si="282"/>
        <v>0</v>
      </c>
      <c r="BZ157" s="284">
        <f t="shared" si="282"/>
        <v>0</v>
      </c>
      <c r="CA157" s="284">
        <f t="shared" si="282"/>
        <v>0</v>
      </c>
      <c r="CB157" s="284">
        <f t="shared" si="282"/>
        <v>0</v>
      </c>
      <c r="CC157" s="284">
        <f t="shared" si="282"/>
        <v>0</v>
      </c>
      <c r="CD157" s="284">
        <f t="shared" si="282"/>
        <v>0</v>
      </c>
      <c r="CE157" s="284">
        <f t="shared" si="282"/>
        <v>0</v>
      </c>
      <c r="CF157" s="383">
        <f t="shared" si="282"/>
        <v>0</v>
      </c>
      <c r="CG157" s="309">
        <f t="shared" si="282"/>
        <v>0</v>
      </c>
      <c r="CH157" s="284">
        <f t="shared" si="283"/>
        <v>0</v>
      </c>
      <c r="CI157" s="284">
        <f t="shared" si="283"/>
        <v>0</v>
      </c>
      <c r="CJ157" s="284">
        <f t="shared" si="283"/>
        <v>0</v>
      </c>
      <c r="CK157" s="284">
        <f t="shared" si="283"/>
        <v>0</v>
      </c>
      <c r="CL157" s="284">
        <f t="shared" si="283"/>
        <v>0</v>
      </c>
      <c r="CM157" s="284">
        <f t="shared" si="283"/>
        <v>0</v>
      </c>
      <c r="CN157" s="284">
        <f t="shared" si="283"/>
        <v>0</v>
      </c>
      <c r="CO157" s="284">
        <f t="shared" si="283"/>
        <v>0</v>
      </c>
      <c r="CP157" s="284">
        <f t="shared" si="283"/>
        <v>0</v>
      </c>
      <c r="CQ157" s="284">
        <f t="shared" si="283"/>
        <v>0</v>
      </c>
      <c r="CR157" s="383">
        <f t="shared" si="284"/>
        <v>0</v>
      </c>
      <c r="CS157" s="309">
        <f t="shared" si="284"/>
        <v>0</v>
      </c>
      <c r="CT157" s="284">
        <f t="shared" si="284"/>
        <v>0</v>
      </c>
      <c r="CU157" s="284">
        <f t="shared" si="284"/>
        <v>0</v>
      </c>
      <c r="CV157" s="284">
        <f t="shared" si="284"/>
        <v>0</v>
      </c>
      <c r="CW157" s="284">
        <f t="shared" si="284"/>
        <v>0</v>
      </c>
      <c r="CX157" s="284">
        <f t="shared" si="284"/>
        <v>0</v>
      </c>
      <c r="CY157" s="284">
        <f t="shared" si="284"/>
        <v>0</v>
      </c>
      <c r="CZ157" s="284">
        <f t="shared" si="284"/>
        <v>0</v>
      </c>
      <c r="DA157" s="284">
        <f t="shared" si="284"/>
        <v>0</v>
      </c>
      <c r="DB157" s="284">
        <f t="shared" si="285"/>
        <v>0</v>
      </c>
      <c r="DC157" s="284">
        <f t="shared" si="285"/>
        <v>0</v>
      </c>
      <c r="DD157" s="383">
        <f t="shared" si="285"/>
        <v>0</v>
      </c>
      <c r="DE157" s="309">
        <f t="shared" si="285"/>
        <v>0</v>
      </c>
      <c r="DF157" s="284">
        <f t="shared" si="285"/>
        <v>0</v>
      </c>
      <c r="DG157" s="284">
        <f t="shared" si="285"/>
        <v>0</v>
      </c>
      <c r="DH157" s="284">
        <f t="shared" si="285"/>
        <v>0</v>
      </c>
      <c r="DI157" s="284">
        <f t="shared" si="285"/>
        <v>0</v>
      </c>
      <c r="DJ157" s="284">
        <f t="shared" si="285"/>
        <v>0</v>
      </c>
      <c r="DK157" s="284">
        <f t="shared" si="285"/>
        <v>0</v>
      </c>
      <c r="DL157" s="284">
        <f t="shared" si="286"/>
        <v>0</v>
      </c>
      <c r="DM157" s="284">
        <f t="shared" si="286"/>
        <v>0</v>
      </c>
      <c r="DN157" s="284">
        <f t="shared" si="286"/>
        <v>0</v>
      </c>
      <c r="DO157" s="284">
        <f t="shared" si="286"/>
        <v>0</v>
      </c>
      <c r="DP157" s="383">
        <f t="shared" si="286"/>
        <v>0</v>
      </c>
      <c r="DQ157" s="309">
        <f t="shared" si="286"/>
        <v>0</v>
      </c>
      <c r="DR157" s="284">
        <f t="shared" si="286"/>
        <v>0</v>
      </c>
      <c r="DS157" s="284">
        <f t="shared" si="286"/>
        <v>0</v>
      </c>
      <c r="DT157" s="284">
        <f t="shared" si="286"/>
        <v>0</v>
      </c>
      <c r="DU157" s="284">
        <f t="shared" si="286"/>
        <v>0</v>
      </c>
      <c r="DV157" s="284">
        <f t="shared" si="287"/>
        <v>0</v>
      </c>
      <c r="DW157" s="284">
        <f t="shared" si="287"/>
        <v>0</v>
      </c>
      <c r="DX157" s="284">
        <f t="shared" si="287"/>
        <v>0</v>
      </c>
      <c r="DY157" s="284">
        <f t="shared" si="287"/>
        <v>0</v>
      </c>
      <c r="DZ157" s="284">
        <f t="shared" si="287"/>
        <v>0</v>
      </c>
      <c r="EA157" s="284">
        <f t="shared" si="287"/>
        <v>0</v>
      </c>
      <c r="EB157" s="383">
        <f t="shared" si="287"/>
        <v>0</v>
      </c>
      <c r="EC157" s="309">
        <f t="shared" si="287"/>
        <v>0</v>
      </c>
      <c r="ED157" s="284">
        <f t="shared" si="287"/>
        <v>0</v>
      </c>
      <c r="EE157" s="284">
        <f t="shared" si="287"/>
        <v>0</v>
      </c>
      <c r="EF157" s="284">
        <f t="shared" si="288"/>
        <v>0</v>
      </c>
      <c r="EG157" s="284">
        <f t="shared" si="288"/>
        <v>0</v>
      </c>
      <c r="EH157" s="284">
        <f t="shared" si="288"/>
        <v>0</v>
      </c>
      <c r="EI157" s="284">
        <f t="shared" si="288"/>
        <v>0</v>
      </c>
      <c r="EJ157" s="284">
        <f t="shared" si="288"/>
        <v>0</v>
      </c>
      <c r="EK157" s="284">
        <f t="shared" si="288"/>
        <v>0</v>
      </c>
      <c r="EL157" s="284">
        <f t="shared" si="288"/>
        <v>0</v>
      </c>
      <c r="EM157" s="284">
        <f t="shared" si="288"/>
        <v>0</v>
      </c>
      <c r="EN157" s="383">
        <f t="shared" si="288"/>
        <v>0</v>
      </c>
      <c r="EO157" s="309">
        <f t="shared" si="288"/>
        <v>0</v>
      </c>
      <c r="EP157" s="284">
        <f t="shared" si="289"/>
        <v>0</v>
      </c>
      <c r="EQ157" s="284">
        <f t="shared" si="289"/>
        <v>0</v>
      </c>
      <c r="ER157" s="284">
        <f t="shared" si="289"/>
        <v>0</v>
      </c>
      <c r="ES157" s="284">
        <f t="shared" si="289"/>
        <v>0</v>
      </c>
      <c r="ET157" s="284">
        <f t="shared" si="289"/>
        <v>0</v>
      </c>
      <c r="EU157" s="284">
        <f t="shared" si="289"/>
        <v>0</v>
      </c>
      <c r="EV157" s="284">
        <f t="shared" si="289"/>
        <v>0</v>
      </c>
      <c r="EW157" s="284">
        <f t="shared" si="289"/>
        <v>0</v>
      </c>
      <c r="EX157" s="284">
        <f t="shared" si="289"/>
        <v>0</v>
      </c>
      <c r="EY157" s="284">
        <f t="shared" si="289"/>
        <v>0</v>
      </c>
      <c r="EZ157" s="383">
        <f t="shared" si="289"/>
        <v>0</v>
      </c>
    </row>
    <row r="158" spans="3:156" s="246" customFormat="1" ht="17.5" outlineLevel="1">
      <c r="C158" s="224"/>
      <c r="D158" s="256"/>
      <c r="E158" s="289">
        <f t="shared" ca="1" si="257"/>
        <v>9</v>
      </c>
      <c r="F158" s="844" t="s">
        <v>536</v>
      </c>
      <c r="G158" s="977">
        <f>H158*J158</f>
        <v>35000</v>
      </c>
      <c r="H158" s="996">
        <v>35000</v>
      </c>
      <c r="I158" s="286" t="s">
        <v>413</v>
      </c>
      <c r="J158" s="306">
        <f>INDEX(FACTOR_VALUES,MATCH(I158,FACTOR_NAMES,0),1)</f>
        <v>1</v>
      </c>
      <c r="K158" s="949">
        <f t="shared" si="260"/>
        <v>28.192664017053247</v>
      </c>
      <c r="L158" s="956">
        <f t="shared" si="250"/>
        <v>4.6184927087195821E-2</v>
      </c>
      <c r="M158" s="956">
        <f t="shared" si="251"/>
        <v>8.1639317495305744E-2</v>
      </c>
      <c r="N158" s="285">
        <f>EOMONTH($M$7,O158-2)+1</f>
        <v>46753</v>
      </c>
      <c r="O158" s="307">
        <f t="shared" si="262"/>
        <v>1</v>
      </c>
      <c r="P158" s="307">
        <v>1</v>
      </c>
      <c r="Q158" s="306">
        <f>O158-1+P158</f>
        <v>1</v>
      </c>
      <c r="R158" s="286" t="s">
        <v>511</v>
      </c>
      <c r="S158" s="845"/>
      <c r="T158" s="256"/>
      <c r="U158" s="380">
        <f>+P158</f>
        <v>1</v>
      </c>
      <c r="V158" s="302" t="str">
        <f>+R158</f>
        <v>Curve-Mid</v>
      </c>
      <c r="W158" s="302">
        <f>INT(U158*AB158)+O158-1</f>
        <v>0</v>
      </c>
      <c r="X158" s="302">
        <f>(U158-INT(U158*(1-AB158)))+O158-1</f>
        <v>1</v>
      </c>
      <c r="Y158" s="381">
        <f>(AB158-(W158-O158+1)/U158)*(AF158+AE158*(2*(W158-O158+1)/U158+(AB158-(W158-O158+1)/U158)))+((X158-O158+1)/U158-AB158)*(AH158+AG158*(2*AB158+((X158-O158+1)/U158-AB158)))</f>
        <v>1</v>
      </c>
      <c r="Z158" s="302">
        <f>IF(V158="curve-front",1,IF(V158="curve-end",3,2))</f>
        <v>2</v>
      </c>
      <c r="AA158" s="302">
        <f>IF(OR(V158="curve-front",V158="curve-mid",V158="curve-end"),2.5,1)</f>
        <v>2.5</v>
      </c>
      <c r="AB158" s="302">
        <f>Z158/4</f>
        <v>0.5</v>
      </c>
      <c r="AC158" s="302">
        <f>AA158-1</f>
        <v>1.5</v>
      </c>
      <c r="AD158" s="302">
        <f>1/U158</f>
        <v>1</v>
      </c>
      <c r="AE158" s="302">
        <f>AC158/(AB158*(2+AC158))</f>
        <v>0.8571428571428571</v>
      </c>
      <c r="AF158" s="302">
        <f>2/(2+AC158)</f>
        <v>0.5714285714285714</v>
      </c>
      <c r="AG158" s="302">
        <f>-AC158/(2+AC158)/(1-AB158)</f>
        <v>-0.8571428571428571</v>
      </c>
      <c r="AH158" s="382">
        <f>2*(1-AB158+AC158)/(2+AC158)/(1-AB158)</f>
        <v>2.2857142857142856</v>
      </c>
      <c r="AI158" s="260"/>
      <c r="AJ158" s="284">
        <f t="shared" si="278"/>
        <v>0</v>
      </c>
      <c r="AK158" s="309">
        <f t="shared" si="278"/>
        <v>35000</v>
      </c>
      <c r="AL158" s="284">
        <f t="shared" si="278"/>
        <v>0</v>
      </c>
      <c r="AM158" s="284">
        <f t="shared" si="278"/>
        <v>0</v>
      </c>
      <c r="AN158" s="284">
        <f t="shared" si="278"/>
        <v>0</v>
      </c>
      <c r="AO158" s="284">
        <f t="shared" si="278"/>
        <v>0</v>
      </c>
      <c r="AP158" s="284">
        <f t="shared" si="278"/>
        <v>0</v>
      </c>
      <c r="AQ158" s="284">
        <f t="shared" si="278"/>
        <v>0</v>
      </c>
      <c r="AR158" s="284">
        <f t="shared" si="278"/>
        <v>0</v>
      </c>
      <c r="AS158" s="284">
        <f t="shared" si="278"/>
        <v>0</v>
      </c>
      <c r="AT158" s="284">
        <f t="shared" si="279"/>
        <v>0</v>
      </c>
      <c r="AU158" s="284">
        <f t="shared" si="279"/>
        <v>0</v>
      </c>
      <c r="AV158" s="383">
        <f t="shared" si="279"/>
        <v>0</v>
      </c>
      <c r="AW158" s="309">
        <f t="shared" si="279"/>
        <v>0</v>
      </c>
      <c r="AX158" s="284">
        <f t="shared" si="279"/>
        <v>0</v>
      </c>
      <c r="AY158" s="284">
        <f t="shared" si="279"/>
        <v>0</v>
      </c>
      <c r="AZ158" s="284">
        <f t="shared" si="279"/>
        <v>0</v>
      </c>
      <c r="BA158" s="284">
        <f t="shared" si="279"/>
        <v>0</v>
      </c>
      <c r="BB158" s="284">
        <f t="shared" si="279"/>
        <v>0</v>
      </c>
      <c r="BC158" s="284">
        <f t="shared" si="279"/>
        <v>0</v>
      </c>
      <c r="BD158" s="284">
        <f t="shared" si="280"/>
        <v>0</v>
      </c>
      <c r="BE158" s="284">
        <f t="shared" si="280"/>
        <v>0</v>
      </c>
      <c r="BF158" s="284">
        <f t="shared" si="280"/>
        <v>0</v>
      </c>
      <c r="BG158" s="284">
        <f t="shared" si="280"/>
        <v>0</v>
      </c>
      <c r="BH158" s="383">
        <f t="shared" si="280"/>
        <v>0</v>
      </c>
      <c r="BI158" s="309">
        <f t="shared" si="280"/>
        <v>0</v>
      </c>
      <c r="BJ158" s="284">
        <f t="shared" si="280"/>
        <v>0</v>
      </c>
      <c r="BK158" s="284">
        <f t="shared" si="280"/>
        <v>0</v>
      </c>
      <c r="BL158" s="284">
        <f t="shared" si="280"/>
        <v>0</v>
      </c>
      <c r="BM158" s="284">
        <f t="shared" si="280"/>
        <v>0</v>
      </c>
      <c r="BN158" s="284">
        <f t="shared" si="281"/>
        <v>0</v>
      </c>
      <c r="BO158" s="284">
        <f t="shared" si="281"/>
        <v>0</v>
      </c>
      <c r="BP158" s="284">
        <f t="shared" si="281"/>
        <v>0</v>
      </c>
      <c r="BQ158" s="284">
        <f t="shared" si="281"/>
        <v>0</v>
      </c>
      <c r="BR158" s="284">
        <f t="shared" si="281"/>
        <v>0</v>
      </c>
      <c r="BS158" s="284">
        <f t="shared" si="281"/>
        <v>0</v>
      </c>
      <c r="BT158" s="383">
        <f t="shared" si="281"/>
        <v>0</v>
      </c>
      <c r="BU158" s="309">
        <f t="shared" si="281"/>
        <v>0</v>
      </c>
      <c r="BV158" s="284">
        <f t="shared" si="281"/>
        <v>0</v>
      </c>
      <c r="BW158" s="284">
        <f t="shared" si="281"/>
        <v>0</v>
      </c>
      <c r="BX158" s="284">
        <f t="shared" si="282"/>
        <v>0</v>
      </c>
      <c r="BY158" s="284">
        <f t="shared" si="282"/>
        <v>0</v>
      </c>
      <c r="BZ158" s="284">
        <f t="shared" si="282"/>
        <v>0</v>
      </c>
      <c r="CA158" s="284">
        <f t="shared" si="282"/>
        <v>0</v>
      </c>
      <c r="CB158" s="284">
        <f t="shared" si="282"/>
        <v>0</v>
      </c>
      <c r="CC158" s="284">
        <f t="shared" si="282"/>
        <v>0</v>
      </c>
      <c r="CD158" s="284">
        <f t="shared" si="282"/>
        <v>0</v>
      </c>
      <c r="CE158" s="284">
        <f t="shared" si="282"/>
        <v>0</v>
      </c>
      <c r="CF158" s="383">
        <f t="shared" si="282"/>
        <v>0</v>
      </c>
      <c r="CG158" s="309">
        <f t="shared" si="282"/>
        <v>0</v>
      </c>
      <c r="CH158" s="284">
        <f t="shared" si="283"/>
        <v>0</v>
      </c>
      <c r="CI158" s="284">
        <f t="shared" si="283"/>
        <v>0</v>
      </c>
      <c r="CJ158" s="284">
        <f t="shared" si="283"/>
        <v>0</v>
      </c>
      <c r="CK158" s="284">
        <f t="shared" si="283"/>
        <v>0</v>
      </c>
      <c r="CL158" s="284">
        <f t="shared" si="283"/>
        <v>0</v>
      </c>
      <c r="CM158" s="284">
        <f t="shared" si="283"/>
        <v>0</v>
      </c>
      <c r="CN158" s="284">
        <f t="shared" si="283"/>
        <v>0</v>
      </c>
      <c r="CO158" s="284">
        <f t="shared" si="283"/>
        <v>0</v>
      </c>
      <c r="CP158" s="284">
        <f t="shared" si="283"/>
        <v>0</v>
      </c>
      <c r="CQ158" s="284">
        <f t="shared" si="283"/>
        <v>0</v>
      </c>
      <c r="CR158" s="383">
        <f t="shared" si="284"/>
        <v>0</v>
      </c>
      <c r="CS158" s="309">
        <f t="shared" si="284"/>
        <v>0</v>
      </c>
      <c r="CT158" s="284">
        <f t="shared" si="284"/>
        <v>0</v>
      </c>
      <c r="CU158" s="284">
        <f t="shared" si="284"/>
        <v>0</v>
      </c>
      <c r="CV158" s="284">
        <f t="shared" si="284"/>
        <v>0</v>
      </c>
      <c r="CW158" s="284">
        <f t="shared" si="284"/>
        <v>0</v>
      </c>
      <c r="CX158" s="284">
        <f t="shared" si="284"/>
        <v>0</v>
      </c>
      <c r="CY158" s="284">
        <f t="shared" si="284"/>
        <v>0</v>
      </c>
      <c r="CZ158" s="284">
        <f t="shared" si="284"/>
        <v>0</v>
      </c>
      <c r="DA158" s="284">
        <f t="shared" si="284"/>
        <v>0</v>
      </c>
      <c r="DB158" s="284">
        <f t="shared" si="285"/>
        <v>0</v>
      </c>
      <c r="DC158" s="284">
        <f t="shared" si="285"/>
        <v>0</v>
      </c>
      <c r="DD158" s="383">
        <f t="shared" si="285"/>
        <v>0</v>
      </c>
      <c r="DE158" s="309">
        <f t="shared" si="285"/>
        <v>0</v>
      </c>
      <c r="DF158" s="284">
        <f t="shared" si="285"/>
        <v>0</v>
      </c>
      <c r="DG158" s="284">
        <f t="shared" si="285"/>
        <v>0</v>
      </c>
      <c r="DH158" s="284">
        <f t="shared" si="285"/>
        <v>0</v>
      </c>
      <c r="DI158" s="284">
        <f t="shared" si="285"/>
        <v>0</v>
      </c>
      <c r="DJ158" s="284">
        <f t="shared" si="285"/>
        <v>0</v>
      </c>
      <c r="DK158" s="284">
        <f t="shared" si="285"/>
        <v>0</v>
      </c>
      <c r="DL158" s="284">
        <f t="shared" si="286"/>
        <v>0</v>
      </c>
      <c r="DM158" s="284">
        <f t="shared" si="286"/>
        <v>0</v>
      </c>
      <c r="DN158" s="284">
        <f t="shared" si="286"/>
        <v>0</v>
      </c>
      <c r="DO158" s="284">
        <f t="shared" si="286"/>
        <v>0</v>
      </c>
      <c r="DP158" s="383">
        <f t="shared" si="286"/>
        <v>0</v>
      </c>
      <c r="DQ158" s="309">
        <f t="shared" si="286"/>
        <v>0</v>
      </c>
      <c r="DR158" s="284">
        <f t="shared" si="286"/>
        <v>0</v>
      </c>
      <c r="DS158" s="284">
        <f t="shared" si="286"/>
        <v>0</v>
      </c>
      <c r="DT158" s="284">
        <f t="shared" si="286"/>
        <v>0</v>
      </c>
      <c r="DU158" s="284">
        <f t="shared" si="286"/>
        <v>0</v>
      </c>
      <c r="DV158" s="284">
        <f t="shared" si="287"/>
        <v>0</v>
      </c>
      <c r="DW158" s="284">
        <f t="shared" si="287"/>
        <v>0</v>
      </c>
      <c r="DX158" s="284">
        <f t="shared" si="287"/>
        <v>0</v>
      </c>
      <c r="DY158" s="284">
        <f t="shared" si="287"/>
        <v>0</v>
      </c>
      <c r="DZ158" s="284">
        <f t="shared" si="287"/>
        <v>0</v>
      </c>
      <c r="EA158" s="284">
        <f t="shared" si="287"/>
        <v>0</v>
      </c>
      <c r="EB158" s="383">
        <f t="shared" si="287"/>
        <v>0</v>
      </c>
      <c r="EC158" s="309">
        <f t="shared" si="287"/>
        <v>0</v>
      </c>
      <c r="ED158" s="284">
        <f t="shared" si="287"/>
        <v>0</v>
      </c>
      <c r="EE158" s="284">
        <f t="shared" si="287"/>
        <v>0</v>
      </c>
      <c r="EF158" s="284">
        <f t="shared" si="288"/>
        <v>0</v>
      </c>
      <c r="EG158" s="284">
        <f t="shared" si="288"/>
        <v>0</v>
      </c>
      <c r="EH158" s="284">
        <f t="shared" si="288"/>
        <v>0</v>
      </c>
      <c r="EI158" s="284">
        <f t="shared" si="288"/>
        <v>0</v>
      </c>
      <c r="EJ158" s="284">
        <f t="shared" si="288"/>
        <v>0</v>
      </c>
      <c r="EK158" s="284">
        <f t="shared" si="288"/>
        <v>0</v>
      </c>
      <c r="EL158" s="284">
        <f t="shared" si="288"/>
        <v>0</v>
      </c>
      <c r="EM158" s="284">
        <f t="shared" si="288"/>
        <v>0</v>
      </c>
      <c r="EN158" s="383">
        <f t="shared" si="288"/>
        <v>0</v>
      </c>
      <c r="EO158" s="309">
        <f t="shared" si="288"/>
        <v>0</v>
      </c>
      <c r="EP158" s="284">
        <f t="shared" si="289"/>
        <v>0</v>
      </c>
      <c r="EQ158" s="284">
        <f t="shared" si="289"/>
        <v>0</v>
      </c>
      <c r="ER158" s="284">
        <f t="shared" si="289"/>
        <v>0</v>
      </c>
      <c r="ES158" s="284">
        <f t="shared" si="289"/>
        <v>0</v>
      </c>
      <c r="ET158" s="284">
        <f t="shared" si="289"/>
        <v>0</v>
      </c>
      <c r="EU158" s="284">
        <f t="shared" si="289"/>
        <v>0</v>
      </c>
      <c r="EV158" s="284">
        <f t="shared" si="289"/>
        <v>0</v>
      </c>
      <c r="EW158" s="284">
        <f t="shared" si="289"/>
        <v>0</v>
      </c>
      <c r="EX158" s="284">
        <f t="shared" si="289"/>
        <v>0</v>
      </c>
      <c r="EY158" s="284">
        <f t="shared" si="289"/>
        <v>0</v>
      </c>
      <c r="EZ158" s="383">
        <f t="shared" si="289"/>
        <v>0</v>
      </c>
    </row>
    <row r="159" spans="3:156" s="246" customFormat="1" ht="17.5" outlineLevel="1">
      <c r="C159" s="224"/>
      <c r="D159" s="256"/>
      <c r="E159" s="289">
        <f t="shared" ca="1" si="257"/>
        <v>10</v>
      </c>
      <c r="F159" s="844" t="s">
        <v>537</v>
      </c>
      <c r="G159" s="977">
        <f t="shared" si="258"/>
        <v>45000</v>
      </c>
      <c r="H159" s="996">
        <v>45000</v>
      </c>
      <c r="I159" s="286" t="s">
        <v>413</v>
      </c>
      <c r="J159" s="306">
        <f t="shared" si="259"/>
        <v>1</v>
      </c>
      <c r="K159" s="949">
        <f t="shared" si="260"/>
        <v>36.247710879068457</v>
      </c>
      <c r="L159" s="956">
        <f t="shared" si="250"/>
        <v>5.9380620540680343E-2</v>
      </c>
      <c r="M159" s="956">
        <f t="shared" si="251"/>
        <v>0.10496483677967881</v>
      </c>
      <c r="N159" s="285">
        <f t="shared" si="261"/>
        <v>46753</v>
      </c>
      <c r="O159" s="307">
        <f t="shared" si="262"/>
        <v>1</v>
      </c>
      <c r="P159" s="307">
        <v>1</v>
      </c>
      <c r="Q159" s="306">
        <f t="shared" si="263"/>
        <v>1</v>
      </c>
      <c r="R159" s="286" t="s">
        <v>511</v>
      </c>
      <c r="S159" s="845"/>
      <c r="T159" s="256"/>
      <c r="U159" s="380">
        <f t="shared" si="264"/>
        <v>1</v>
      </c>
      <c r="V159" s="302" t="str">
        <f t="shared" si="265"/>
        <v>Curve-Mid</v>
      </c>
      <c r="W159" s="302">
        <f t="shared" si="266"/>
        <v>0</v>
      </c>
      <c r="X159" s="302">
        <f t="shared" si="267"/>
        <v>1</v>
      </c>
      <c r="Y159" s="381">
        <f t="shared" si="268"/>
        <v>1</v>
      </c>
      <c r="Z159" s="302">
        <f t="shared" si="269"/>
        <v>2</v>
      </c>
      <c r="AA159" s="302">
        <f t="shared" si="270"/>
        <v>2.5</v>
      </c>
      <c r="AB159" s="302">
        <f t="shared" si="271"/>
        <v>0.5</v>
      </c>
      <c r="AC159" s="302">
        <f t="shared" si="272"/>
        <v>1.5</v>
      </c>
      <c r="AD159" s="302">
        <f t="shared" si="273"/>
        <v>1</v>
      </c>
      <c r="AE159" s="302">
        <f t="shared" si="274"/>
        <v>0.8571428571428571</v>
      </c>
      <c r="AF159" s="302">
        <f t="shared" si="275"/>
        <v>0.5714285714285714</v>
      </c>
      <c r="AG159" s="302">
        <f t="shared" si="276"/>
        <v>-0.8571428571428571</v>
      </c>
      <c r="AH159" s="382">
        <f t="shared" si="277"/>
        <v>2.2857142857142856</v>
      </c>
      <c r="AI159" s="260"/>
      <c r="AJ159" s="284">
        <f t="shared" si="278"/>
        <v>0</v>
      </c>
      <c r="AK159" s="309">
        <f t="shared" si="278"/>
        <v>45000</v>
      </c>
      <c r="AL159" s="284">
        <f t="shared" si="278"/>
        <v>0</v>
      </c>
      <c r="AM159" s="284">
        <f t="shared" si="278"/>
        <v>0</v>
      </c>
      <c r="AN159" s="284">
        <f t="shared" si="278"/>
        <v>0</v>
      </c>
      <c r="AO159" s="284">
        <f t="shared" si="278"/>
        <v>0</v>
      </c>
      <c r="AP159" s="284">
        <f t="shared" si="278"/>
        <v>0</v>
      </c>
      <c r="AQ159" s="284">
        <f t="shared" si="278"/>
        <v>0</v>
      </c>
      <c r="AR159" s="284">
        <f t="shared" si="278"/>
        <v>0</v>
      </c>
      <c r="AS159" s="284">
        <f t="shared" si="278"/>
        <v>0</v>
      </c>
      <c r="AT159" s="284">
        <f t="shared" si="279"/>
        <v>0</v>
      </c>
      <c r="AU159" s="284">
        <f t="shared" si="279"/>
        <v>0</v>
      </c>
      <c r="AV159" s="383">
        <f t="shared" si="279"/>
        <v>0</v>
      </c>
      <c r="AW159" s="309">
        <f t="shared" si="279"/>
        <v>0</v>
      </c>
      <c r="AX159" s="284">
        <f t="shared" si="279"/>
        <v>0</v>
      </c>
      <c r="AY159" s="284">
        <f t="shared" si="279"/>
        <v>0</v>
      </c>
      <c r="AZ159" s="284">
        <f t="shared" si="279"/>
        <v>0</v>
      </c>
      <c r="BA159" s="284">
        <f t="shared" si="279"/>
        <v>0</v>
      </c>
      <c r="BB159" s="284">
        <f t="shared" si="279"/>
        <v>0</v>
      </c>
      <c r="BC159" s="284">
        <f t="shared" si="279"/>
        <v>0</v>
      </c>
      <c r="BD159" s="284">
        <f t="shared" si="280"/>
        <v>0</v>
      </c>
      <c r="BE159" s="284">
        <f t="shared" si="280"/>
        <v>0</v>
      </c>
      <c r="BF159" s="284">
        <f t="shared" si="280"/>
        <v>0</v>
      </c>
      <c r="BG159" s="284">
        <f t="shared" si="280"/>
        <v>0</v>
      </c>
      <c r="BH159" s="383">
        <f t="shared" si="280"/>
        <v>0</v>
      </c>
      <c r="BI159" s="309">
        <f t="shared" si="280"/>
        <v>0</v>
      </c>
      <c r="BJ159" s="284">
        <f t="shared" si="280"/>
        <v>0</v>
      </c>
      <c r="BK159" s="284">
        <f t="shared" si="280"/>
        <v>0</v>
      </c>
      <c r="BL159" s="284">
        <f t="shared" si="280"/>
        <v>0</v>
      </c>
      <c r="BM159" s="284">
        <f t="shared" si="280"/>
        <v>0</v>
      </c>
      <c r="BN159" s="284">
        <f t="shared" si="281"/>
        <v>0</v>
      </c>
      <c r="BO159" s="284">
        <f t="shared" si="281"/>
        <v>0</v>
      </c>
      <c r="BP159" s="284">
        <f t="shared" si="281"/>
        <v>0</v>
      </c>
      <c r="BQ159" s="284">
        <f t="shared" si="281"/>
        <v>0</v>
      </c>
      <c r="BR159" s="284">
        <f t="shared" si="281"/>
        <v>0</v>
      </c>
      <c r="BS159" s="284">
        <f t="shared" si="281"/>
        <v>0</v>
      </c>
      <c r="BT159" s="383">
        <f t="shared" si="281"/>
        <v>0</v>
      </c>
      <c r="BU159" s="309">
        <f t="shared" si="281"/>
        <v>0</v>
      </c>
      <c r="BV159" s="284">
        <f t="shared" si="281"/>
        <v>0</v>
      </c>
      <c r="BW159" s="284">
        <f t="shared" si="281"/>
        <v>0</v>
      </c>
      <c r="BX159" s="284">
        <f t="shared" si="282"/>
        <v>0</v>
      </c>
      <c r="BY159" s="284">
        <f t="shared" si="282"/>
        <v>0</v>
      </c>
      <c r="BZ159" s="284">
        <f t="shared" si="282"/>
        <v>0</v>
      </c>
      <c r="CA159" s="284">
        <f t="shared" si="282"/>
        <v>0</v>
      </c>
      <c r="CB159" s="284">
        <f t="shared" si="282"/>
        <v>0</v>
      </c>
      <c r="CC159" s="284">
        <f t="shared" si="282"/>
        <v>0</v>
      </c>
      <c r="CD159" s="284">
        <f t="shared" si="282"/>
        <v>0</v>
      </c>
      <c r="CE159" s="284">
        <f t="shared" si="282"/>
        <v>0</v>
      </c>
      <c r="CF159" s="383">
        <f t="shared" si="282"/>
        <v>0</v>
      </c>
      <c r="CG159" s="309">
        <f t="shared" si="282"/>
        <v>0</v>
      </c>
      <c r="CH159" s="284">
        <f t="shared" si="283"/>
        <v>0</v>
      </c>
      <c r="CI159" s="284">
        <f t="shared" si="283"/>
        <v>0</v>
      </c>
      <c r="CJ159" s="284">
        <f t="shared" si="283"/>
        <v>0</v>
      </c>
      <c r="CK159" s="284">
        <f t="shared" si="283"/>
        <v>0</v>
      </c>
      <c r="CL159" s="284">
        <f t="shared" si="283"/>
        <v>0</v>
      </c>
      <c r="CM159" s="284">
        <f t="shared" si="283"/>
        <v>0</v>
      </c>
      <c r="CN159" s="284">
        <f t="shared" si="283"/>
        <v>0</v>
      </c>
      <c r="CO159" s="284">
        <f t="shared" si="283"/>
        <v>0</v>
      </c>
      <c r="CP159" s="284">
        <f t="shared" si="283"/>
        <v>0</v>
      </c>
      <c r="CQ159" s="284">
        <f t="shared" si="283"/>
        <v>0</v>
      </c>
      <c r="CR159" s="383">
        <f t="shared" si="284"/>
        <v>0</v>
      </c>
      <c r="CS159" s="309">
        <f t="shared" si="284"/>
        <v>0</v>
      </c>
      <c r="CT159" s="284">
        <f t="shared" si="284"/>
        <v>0</v>
      </c>
      <c r="CU159" s="284">
        <f t="shared" si="284"/>
        <v>0</v>
      </c>
      <c r="CV159" s="284">
        <f t="shared" si="284"/>
        <v>0</v>
      </c>
      <c r="CW159" s="284">
        <f t="shared" si="284"/>
        <v>0</v>
      </c>
      <c r="CX159" s="284">
        <f t="shared" si="284"/>
        <v>0</v>
      </c>
      <c r="CY159" s="284">
        <f t="shared" si="284"/>
        <v>0</v>
      </c>
      <c r="CZ159" s="284">
        <f t="shared" si="284"/>
        <v>0</v>
      </c>
      <c r="DA159" s="284">
        <f t="shared" si="284"/>
        <v>0</v>
      </c>
      <c r="DB159" s="284">
        <f t="shared" si="285"/>
        <v>0</v>
      </c>
      <c r="DC159" s="284">
        <f t="shared" si="285"/>
        <v>0</v>
      </c>
      <c r="DD159" s="383">
        <f t="shared" si="285"/>
        <v>0</v>
      </c>
      <c r="DE159" s="309">
        <f t="shared" si="285"/>
        <v>0</v>
      </c>
      <c r="DF159" s="284">
        <f t="shared" si="285"/>
        <v>0</v>
      </c>
      <c r="DG159" s="284">
        <f t="shared" si="285"/>
        <v>0</v>
      </c>
      <c r="DH159" s="284">
        <f t="shared" si="285"/>
        <v>0</v>
      </c>
      <c r="DI159" s="284">
        <f t="shared" si="285"/>
        <v>0</v>
      </c>
      <c r="DJ159" s="284">
        <f t="shared" si="285"/>
        <v>0</v>
      </c>
      <c r="DK159" s="284">
        <f t="shared" si="285"/>
        <v>0</v>
      </c>
      <c r="DL159" s="284">
        <f t="shared" si="286"/>
        <v>0</v>
      </c>
      <c r="DM159" s="284">
        <f t="shared" si="286"/>
        <v>0</v>
      </c>
      <c r="DN159" s="284">
        <f t="shared" si="286"/>
        <v>0</v>
      </c>
      <c r="DO159" s="284">
        <f t="shared" si="286"/>
        <v>0</v>
      </c>
      <c r="DP159" s="383">
        <f t="shared" si="286"/>
        <v>0</v>
      </c>
      <c r="DQ159" s="309">
        <f t="shared" si="286"/>
        <v>0</v>
      </c>
      <c r="DR159" s="284">
        <f t="shared" si="286"/>
        <v>0</v>
      </c>
      <c r="DS159" s="284">
        <f t="shared" si="286"/>
        <v>0</v>
      </c>
      <c r="DT159" s="284">
        <f t="shared" si="286"/>
        <v>0</v>
      </c>
      <c r="DU159" s="284">
        <f t="shared" si="286"/>
        <v>0</v>
      </c>
      <c r="DV159" s="284">
        <f t="shared" si="287"/>
        <v>0</v>
      </c>
      <c r="DW159" s="284">
        <f t="shared" si="287"/>
        <v>0</v>
      </c>
      <c r="DX159" s="284">
        <f t="shared" si="287"/>
        <v>0</v>
      </c>
      <c r="DY159" s="284">
        <f t="shared" si="287"/>
        <v>0</v>
      </c>
      <c r="DZ159" s="284">
        <f t="shared" si="287"/>
        <v>0</v>
      </c>
      <c r="EA159" s="284">
        <f t="shared" si="287"/>
        <v>0</v>
      </c>
      <c r="EB159" s="383">
        <f t="shared" si="287"/>
        <v>0</v>
      </c>
      <c r="EC159" s="309">
        <f t="shared" si="287"/>
        <v>0</v>
      </c>
      <c r="ED159" s="284">
        <f t="shared" si="287"/>
        <v>0</v>
      </c>
      <c r="EE159" s="284">
        <f t="shared" si="287"/>
        <v>0</v>
      </c>
      <c r="EF159" s="284">
        <f t="shared" si="288"/>
        <v>0</v>
      </c>
      <c r="EG159" s="284">
        <f t="shared" si="288"/>
        <v>0</v>
      </c>
      <c r="EH159" s="284">
        <f t="shared" si="288"/>
        <v>0</v>
      </c>
      <c r="EI159" s="284">
        <f t="shared" si="288"/>
        <v>0</v>
      </c>
      <c r="EJ159" s="284">
        <f t="shared" si="288"/>
        <v>0</v>
      </c>
      <c r="EK159" s="284">
        <f t="shared" si="288"/>
        <v>0</v>
      </c>
      <c r="EL159" s="284">
        <f t="shared" si="288"/>
        <v>0</v>
      </c>
      <c r="EM159" s="284">
        <f t="shared" si="288"/>
        <v>0</v>
      </c>
      <c r="EN159" s="383">
        <f t="shared" si="288"/>
        <v>0</v>
      </c>
      <c r="EO159" s="309">
        <f t="shared" si="288"/>
        <v>0</v>
      </c>
      <c r="EP159" s="284">
        <f t="shared" si="289"/>
        <v>0</v>
      </c>
      <c r="EQ159" s="284">
        <f t="shared" si="289"/>
        <v>0</v>
      </c>
      <c r="ER159" s="284">
        <f t="shared" si="289"/>
        <v>0</v>
      </c>
      <c r="ES159" s="284">
        <f t="shared" si="289"/>
        <v>0</v>
      </c>
      <c r="ET159" s="284">
        <f t="shared" si="289"/>
        <v>0</v>
      </c>
      <c r="EU159" s="284">
        <f t="shared" si="289"/>
        <v>0</v>
      </c>
      <c r="EV159" s="284">
        <f t="shared" si="289"/>
        <v>0</v>
      </c>
      <c r="EW159" s="284">
        <f t="shared" si="289"/>
        <v>0</v>
      </c>
      <c r="EX159" s="284">
        <f t="shared" si="289"/>
        <v>0</v>
      </c>
      <c r="EY159" s="284">
        <f t="shared" si="289"/>
        <v>0</v>
      </c>
      <c r="EZ159" s="383">
        <f t="shared" si="289"/>
        <v>0</v>
      </c>
    </row>
    <row r="160" spans="3:156" s="246" customFormat="1" ht="6" customHeight="1" outlineLevel="1">
      <c r="C160" s="224"/>
      <c r="D160" s="256"/>
      <c r="E160" s="264"/>
      <c r="F160" s="264"/>
      <c r="G160" s="978"/>
      <c r="H160" s="992"/>
      <c r="I160" s="264"/>
      <c r="J160" s="265"/>
      <c r="K160" s="950"/>
      <c r="L160" s="967"/>
      <c r="M160" s="967"/>
      <c r="N160" s="264"/>
      <c r="O160" s="265"/>
      <c r="P160" s="265"/>
      <c r="Q160" s="265"/>
      <c r="R160" s="264"/>
      <c r="S160" s="266"/>
      <c r="T160" s="256"/>
      <c r="U160" s="256"/>
      <c r="AH160" s="260"/>
      <c r="AI160" s="260"/>
      <c r="AJ160" s="310"/>
      <c r="AK160" s="311"/>
      <c r="AL160" s="312"/>
      <c r="AM160" s="312"/>
      <c r="AN160" s="312"/>
      <c r="AO160" s="312"/>
      <c r="AP160" s="312"/>
      <c r="AQ160" s="312"/>
      <c r="AR160" s="312"/>
      <c r="AS160" s="312"/>
      <c r="AT160" s="312"/>
      <c r="AU160" s="312"/>
      <c r="AV160" s="313"/>
      <c r="AW160" s="311"/>
      <c r="AX160" s="312"/>
      <c r="AY160" s="312"/>
      <c r="AZ160" s="312"/>
      <c r="BA160" s="312"/>
      <c r="BB160" s="312"/>
      <c r="BC160" s="312"/>
      <c r="BD160" s="312"/>
      <c r="BE160" s="312"/>
      <c r="BF160" s="312"/>
      <c r="BG160" s="312"/>
      <c r="BH160" s="313"/>
      <c r="BI160" s="311"/>
      <c r="BJ160" s="312"/>
      <c r="BK160" s="312"/>
      <c r="BL160" s="312"/>
      <c r="BM160" s="312"/>
      <c r="BN160" s="312"/>
      <c r="BO160" s="312"/>
      <c r="BP160" s="312"/>
      <c r="BQ160" s="312"/>
      <c r="BR160" s="312"/>
      <c r="BS160" s="312"/>
      <c r="BT160" s="313"/>
      <c r="BU160" s="311"/>
      <c r="BV160" s="312"/>
      <c r="BW160" s="312"/>
      <c r="BX160" s="312"/>
      <c r="BY160" s="312"/>
      <c r="BZ160" s="312"/>
      <c r="CA160" s="312"/>
      <c r="CB160" s="312"/>
      <c r="CC160" s="312"/>
      <c r="CD160" s="312"/>
      <c r="CE160" s="312"/>
      <c r="CF160" s="313"/>
      <c r="CG160" s="311"/>
      <c r="CH160" s="312"/>
      <c r="CI160" s="312"/>
      <c r="CJ160" s="312"/>
      <c r="CK160" s="312"/>
      <c r="CL160" s="312"/>
      <c r="CM160" s="312"/>
      <c r="CN160" s="312"/>
      <c r="CO160" s="312"/>
      <c r="CP160" s="312"/>
      <c r="CQ160" s="312"/>
      <c r="CR160" s="313"/>
      <c r="CS160" s="311"/>
      <c r="CT160" s="312"/>
      <c r="CU160" s="312"/>
      <c r="CV160" s="312"/>
      <c r="CW160" s="312"/>
      <c r="CX160" s="312"/>
      <c r="CY160" s="312"/>
      <c r="CZ160" s="312"/>
      <c r="DA160" s="312"/>
      <c r="DB160" s="312"/>
      <c r="DC160" s="312"/>
      <c r="DD160" s="313"/>
      <c r="DE160" s="311"/>
      <c r="DF160" s="312"/>
      <c r="DG160" s="312"/>
      <c r="DH160" s="312"/>
      <c r="DI160" s="312"/>
      <c r="DJ160" s="312"/>
      <c r="DK160" s="312"/>
      <c r="DL160" s="312"/>
      <c r="DM160" s="312"/>
      <c r="DN160" s="312"/>
      <c r="DO160" s="312"/>
      <c r="DP160" s="313"/>
      <c r="DQ160" s="311"/>
      <c r="DR160" s="312"/>
      <c r="DS160" s="312"/>
      <c r="DT160" s="312"/>
      <c r="DU160" s="312"/>
      <c r="DV160" s="312"/>
      <c r="DW160" s="312"/>
      <c r="DX160" s="312"/>
      <c r="DY160" s="312"/>
      <c r="DZ160" s="312"/>
      <c r="EA160" s="312"/>
      <c r="EB160" s="313"/>
      <c r="EC160" s="311"/>
      <c r="ED160" s="312"/>
      <c r="EE160" s="312"/>
      <c r="EF160" s="312"/>
      <c r="EG160" s="312"/>
      <c r="EH160" s="312"/>
      <c r="EI160" s="312"/>
      <c r="EJ160" s="312"/>
      <c r="EK160" s="312"/>
      <c r="EL160" s="312"/>
      <c r="EM160" s="312"/>
      <c r="EN160" s="313"/>
      <c r="EO160" s="311"/>
      <c r="EP160" s="312"/>
      <c r="EQ160" s="312"/>
      <c r="ER160" s="312"/>
      <c r="ES160" s="312"/>
      <c r="ET160" s="312"/>
      <c r="EU160" s="312"/>
      <c r="EV160" s="312"/>
      <c r="EW160" s="312"/>
      <c r="EX160" s="312"/>
      <c r="EY160" s="312"/>
      <c r="EZ160" s="313"/>
    </row>
    <row r="161" spans="3:156" s="246" customFormat="1" ht="15" customHeight="1">
      <c r="C161" s="224"/>
      <c r="D161" s="256"/>
      <c r="E161" s="267" t="str">
        <f>"Total "&amp;E148</f>
        <v>Total Legal / Professional / Admin Services</v>
      </c>
      <c r="G161" s="379">
        <f>SUM(G149:G160)</f>
        <v>1290000</v>
      </c>
      <c r="H161" s="991"/>
      <c r="I161" s="930"/>
      <c r="J161" s="245"/>
      <c r="K161" s="962">
        <f>SUM(K149:K160)</f>
        <v>1039.1010451999625</v>
      </c>
      <c r="L161" s="958">
        <f>SUM(L149:L160)</f>
        <v>1.7022444554995033</v>
      </c>
      <c r="M161" s="958">
        <f>SUM(M149:M160)</f>
        <v>3.0089919876841256</v>
      </c>
      <c r="O161" s="245"/>
      <c r="P161" s="245"/>
      <c r="Q161" s="245"/>
      <c r="S161" s="268"/>
      <c r="T161" s="256"/>
      <c r="U161" s="1279"/>
      <c r="V161" s="368"/>
      <c r="W161" s="368"/>
      <c r="X161" s="368"/>
      <c r="Y161" s="368"/>
      <c r="Z161" s="368"/>
      <c r="AA161" s="368"/>
      <c r="AB161" s="368"/>
      <c r="AC161" s="368"/>
      <c r="AD161" s="368"/>
      <c r="AE161" s="368"/>
      <c r="AF161" s="368"/>
      <c r="AG161" s="368"/>
      <c r="AH161" s="1280"/>
      <c r="AI161" s="260"/>
      <c r="AJ161" s="314">
        <f t="shared" ref="AJ161:BO161" si="291">SUM(AJ149:AJ160)</f>
        <v>0</v>
      </c>
      <c r="AK161" s="1320">
        <f t="shared" si="291"/>
        <v>947075.96253902186</v>
      </c>
      <c r="AL161" s="308">
        <f t="shared" si="291"/>
        <v>8324.6618106139413</v>
      </c>
      <c r="AM161" s="308">
        <f t="shared" si="291"/>
        <v>9573.3610822060346</v>
      </c>
      <c r="AN161" s="308">
        <f t="shared" si="291"/>
        <v>10822.060353798126</v>
      </c>
      <c r="AO161" s="308">
        <f t="shared" si="291"/>
        <v>12070.759625390216</v>
      </c>
      <c r="AP161" s="308">
        <f t="shared" si="291"/>
        <v>13319.458896982309</v>
      </c>
      <c r="AQ161" s="308">
        <f t="shared" si="291"/>
        <v>14568.158168574399</v>
      </c>
      <c r="AR161" s="308">
        <f t="shared" si="291"/>
        <v>15764.828303850158</v>
      </c>
      <c r="AS161" s="308">
        <f t="shared" si="291"/>
        <v>15816.857440166496</v>
      </c>
      <c r="AT161" s="308">
        <f t="shared" si="291"/>
        <v>15400.624349635797</v>
      </c>
      <c r="AU161" s="308">
        <f t="shared" si="291"/>
        <v>14984.391259105099</v>
      </c>
      <c r="AV161" s="315">
        <f t="shared" si="291"/>
        <v>14568.158168574404</v>
      </c>
      <c r="AW161" s="1320">
        <f t="shared" si="291"/>
        <v>14151.925078043705</v>
      </c>
      <c r="AX161" s="308">
        <f t="shared" si="291"/>
        <v>13735.691987513008</v>
      </c>
      <c r="AY161" s="308">
        <f t="shared" si="291"/>
        <v>13319.458896982311</v>
      </c>
      <c r="AZ161" s="308">
        <f t="shared" si="291"/>
        <v>12903.225806451615</v>
      </c>
      <c r="BA161" s="308">
        <f t="shared" si="291"/>
        <v>12486.992715920916</v>
      </c>
      <c r="BB161" s="308">
        <f t="shared" si="291"/>
        <v>12070.759625390221</v>
      </c>
      <c r="BC161" s="308">
        <f t="shared" si="291"/>
        <v>11654.52653485952</v>
      </c>
      <c r="BD161" s="308">
        <f t="shared" si="291"/>
        <v>11238.293444328827</v>
      </c>
      <c r="BE161" s="308">
        <f t="shared" si="291"/>
        <v>10822.06035379813</v>
      </c>
      <c r="BF161" s="308">
        <f t="shared" si="291"/>
        <v>10405.827263267432</v>
      </c>
      <c r="BG161" s="308">
        <f t="shared" si="291"/>
        <v>9989.5941727367353</v>
      </c>
      <c r="BH161" s="315">
        <f t="shared" si="291"/>
        <v>9573.3610822060382</v>
      </c>
      <c r="BI161" s="1320">
        <f t="shared" si="291"/>
        <v>9157.127991675341</v>
      </c>
      <c r="BJ161" s="308">
        <f t="shared" si="291"/>
        <v>8740.8949011446439</v>
      </c>
      <c r="BK161" s="308">
        <f t="shared" si="291"/>
        <v>8324.6618106139449</v>
      </c>
      <c r="BL161" s="308">
        <f t="shared" si="291"/>
        <v>7908.4287200832496</v>
      </c>
      <c r="BM161" s="308">
        <f t="shared" si="291"/>
        <v>7492.1956295525515</v>
      </c>
      <c r="BN161" s="308">
        <f t="shared" si="291"/>
        <v>7075.9625390218544</v>
      </c>
      <c r="BO161" s="308">
        <f t="shared" si="291"/>
        <v>6659.7294484911554</v>
      </c>
      <c r="BP161" s="308">
        <f t="shared" ref="BP161:CU161" si="292">SUM(BP149:BP160)</f>
        <v>0</v>
      </c>
      <c r="BQ161" s="308">
        <f t="shared" si="292"/>
        <v>0</v>
      </c>
      <c r="BR161" s="308">
        <f t="shared" si="292"/>
        <v>0</v>
      </c>
      <c r="BS161" s="308">
        <f t="shared" si="292"/>
        <v>0</v>
      </c>
      <c r="BT161" s="315">
        <f t="shared" si="292"/>
        <v>0</v>
      </c>
      <c r="BU161" s="1320">
        <f t="shared" si="292"/>
        <v>0</v>
      </c>
      <c r="BV161" s="308">
        <f t="shared" si="292"/>
        <v>0</v>
      </c>
      <c r="BW161" s="308">
        <f t="shared" si="292"/>
        <v>0</v>
      </c>
      <c r="BX161" s="308">
        <f t="shared" si="292"/>
        <v>0</v>
      </c>
      <c r="BY161" s="308">
        <f t="shared" si="292"/>
        <v>0</v>
      </c>
      <c r="BZ161" s="308">
        <f t="shared" si="292"/>
        <v>0</v>
      </c>
      <c r="CA161" s="308">
        <f t="shared" si="292"/>
        <v>0</v>
      </c>
      <c r="CB161" s="308">
        <f t="shared" si="292"/>
        <v>0</v>
      </c>
      <c r="CC161" s="308">
        <f t="shared" si="292"/>
        <v>0</v>
      </c>
      <c r="CD161" s="308">
        <f t="shared" si="292"/>
        <v>0</v>
      </c>
      <c r="CE161" s="308">
        <f t="shared" si="292"/>
        <v>0</v>
      </c>
      <c r="CF161" s="315">
        <f t="shared" si="292"/>
        <v>0</v>
      </c>
      <c r="CG161" s="1320">
        <f t="shared" si="292"/>
        <v>0</v>
      </c>
      <c r="CH161" s="308">
        <f t="shared" si="292"/>
        <v>0</v>
      </c>
      <c r="CI161" s="308">
        <f t="shared" si="292"/>
        <v>0</v>
      </c>
      <c r="CJ161" s="308">
        <f t="shared" si="292"/>
        <v>0</v>
      </c>
      <c r="CK161" s="308">
        <f t="shared" si="292"/>
        <v>0</v>
      </c>
      <c r="CL161" s="308">
        <f t="shared" si="292"/>
        <v>0</v>
      </c>
      <c r="CM161" s="308">
        <f t="shared" si="292"/>
        <v>0</v>
      </c>
      <c r="CN161" s="308">
        <f t="shared" si="292"/>
        <v>0</v>
      </c>
      <c r="CO161" s="308">
        <f t="shared" si="292"/>
        <v>0</v>
      </c>
      <c r="CP161" s="308">
        <f t="shared" si="292"/>
        <v>0</v>
      </c>
      <c r="CQ161" s="308">
        <f t="shared" si="292"/>
        <v>0</v>
      </c>
      <c r="CR161" s="315">
        <f t="shared" si="292"/>
        <v>0</v>
      </c>
      <c r="CS161" s="1320">
        <f t="shared" si="292"/>
        <v>0</v>
      </c>
      <c r="CT161" s="308">
        <f t="shared" si="292"/>
        <v>0</v>
      </c>
      <c r="CU161" s="308">
        <f t="shared" si="292"/>
        <v>0</v>
      </c>
      <c r="CV161" s="308">
        <f t="shared" ref="CV161:EA161" si="293">SUM(CV149:CV160)</f>
        <v>0</v>
      </c>
      <c r="CW161" s="308">
        <f t="shared" si="293"/>
        <v>0</v>
      </c>
      <c r="CX161" s="308">
        <f t="shared" si="293"/>
        <v>0</v>
      </c>
      <c r="CY161" s="308">
        <f t="shared" si="293"/>
        <v>0</v>
      </c>
      <c r="CZ161" s="308">
        <f t="shared" si="293"/>
        <v>0</v>
      </c>
      <c r="DA161" s="308">
        <f t="shared" si="293"/>
        <v>0</v>
      </c>
      <c r="DB161" s="308">
        <f t="shared" si="293"/>
        <v>0</v>
      </c>
      <c r="DC161" s="308">
        <f t="shared" si="293"/>
        <v>0</v>
      </c>
      <c r="DD161" s="315">
        <f t="shared" si="293"/>
        <v>0</v>
      </c>
      <c r="DE161" s="1320">
        <f t="shared" si="293"/>
        <v>0</v>
      </c>
      <c r="DF161" s="308">
        <f t="shared" si="293"/>
        <v>0</v>
      </c>
      <c r="DG161" s="308">
        <f t="shared" si="293"/>
        <v>0</v>
      </c>
      <c r="DH161" s="308">
        <f t="shared" si="293"/>
        <v>0</v>
      </c>
      <c r="DI161" s="308">
        <f t="shared" si="293"/>
        <v>0</v>
      </c>
      <c r="DJ161" s="308">
        <f t="shared" si="293"/>
        <v>0</v>
      </c>
      <c r="DK161" s="308">
        <f t="shared" si="293"/>
        <v>0</v>
      </c>
      <c r="DL161" s="308">
        <f t="shared" si="293"/>
        <v>0</v>
      </c>
      <c r="DM161" s="308">
        <f t="shared" si="293"/>
        <v>0</v>
      </c>
      <c r="DN161" s="308">
        <f t="shared" si="293"/>
        <v>0</v>
      </c>
      <c r="DO161" s="308">
        <f t="shared" si="293"/>
        <v>0</v>
      </c>
      <c r="DP161" s="315">
        <f t="shared" si="293"/>
        <v>0</v>
      </c>
      <c r="DQ161" s="1320">
        <f t="shared" si="293"/>
        <v>0</v>
      </c>
      <c r="DR161" s="308">
        <f t="shared" si="293"/>
        <v>0</v>
      </c>
      <c r="DS161" s="308">
        <f t="shared" si="293"/>
        <v>0</v>
      </c>
      <c r="DT161" s="308">
        <f t="shared" si="293"/>
        <v>0</v>
      </c>
      <c r="DU161" s="308">
        <f t="shared" si="293"/>
        <v>0</v>
      </c>
      <c r="DV161" s="308">
        <f t="shared" si="293"/>
        <v>0</v>
      </c>
      <c r="DW161" s="308">
        <f t="shared" si="293"/>
        <v>0</v>
      </c>
      <c r="DX161" s="308">
        <f t="shared" si="293"/>
        <v>0</v>
      </c>
      <c r="DY161" s="308">
        <f t="shared" si="293"/>
        <v>0</v>
      </c>
      <c r="DZ161" s="308">
        <f t="shared" si="293"/>
        <v>0</v>
      </c>
      <c r="EA161" s="308">
        <f t="shared" si="293"/>
        <v>0</v>
      </c>
      <c r="EB161" s="315">
        <f t="shared" ref="EB161:EZ161" si="294">SUM(EB149:EB160)</f>
        <v>0</v>
      </c>
      <c r="EC161" s="1320">
        <f t="shared" si="294"/>
        <v>0</v>
      </c>
      <c r="ED161" s="308">
        <f t="shared" si="294"/>
        <v>0</v>
      </c>
      <c r="EE161" s="308">
        <f t="shared" si="294"/>
        <v>0</v>
      </c>
      <c r="EF161" s="308">
        <f t="shared" si="294"/>
        <v>0</v>
      </c>
      <c r="EG161" s="308">
        <f t="shared" si="294"/>
        <v>0</v>
      </c>
      <c r="EH161" s="308">
        <f t="shared" si="294"/>
        <v>0</v>
      </c>
      <c r="EI161" s="308">
        <f t="shared" si="294"/>
        <v>0</v>
      </c>
      <c r="EJ161" s="308">
        <f t="shared" si="294"/>
        <v>0</v>
      </c>
      <c r="EK161" s="308">
        <f t="shared" si="294"/>
        <v>0</v>
      </c>
      <c r="EL161" s="308">
        <f t="shared" si="294"/>
        <v>0</v>
      </c>
      <c r="EM161" s="308">
        <f t="shared" si="294"/>
        <v>0</v>
      </c>
      <c r="EN161" s="315">
        <f t="shared" si="294"/>
        <v>0</v>
      </c>
      <c r="EO161" s="1320">
        <f t="shared" si="294"/>
        <v>0</v>
      </c>
      <c r="EP161" s="308">
        <f t="shared" si="294"/>
        <v>0</v>
      </c>
      <c r="EQ161" s="308">
        <f t="shared" si="294"/>
        <v>0</v>
      </c>
      <c r="ER161" s="308">
        <f t="shared" si="294"/>
        <v>0</v>
      </c>
      <c r="ES161" s="308">
        <f t="shared" si="294"/>
        <v>0</v>
      </c>
      <c r="ET161" s="308">
        <f t="shared" si="294"/>
        <v>0</v>
      </c>
      <c r="EU161" s="308">
        <f t="shared" si="294"/>
        <v>0</v>
      </c>
      <c r="EV161" s="308">
        <f t="shared" si="294"/>
        <v>0</v>
      </c>
      <c r="EW161" s="308">
        <f t="shared" si="294"/>
        <v>0</v>
      </c>
      <c r="EX161" s="308">
        <f t="shared" si="294"/>
        <v>0</v>
      </c>
      <c r="EY161" s="308">
        <f t="shared" si="294"/>
        <v>0</v>
      </c>
      <c r="EZ161" s="315">
        <f t="shared" si="294"/>
        <v>0</v>
      </c>
    </row>
    <row r="162" spans="3:156" s="246" customFormat="1" ht="17.5">
      <c r="C162" s="224"/>
      <c r="D162" s="256"/>
      <c r="G162" s="979"/>
      <c r="H162" s="991"/>
      <c r="J162" s="245"/>
      <c r="K162" s="963"/>
      <c r="L162" s="947"/>
      <c r="M162" s="947"/>
      <c r="O162" s="245"/>
      <c r="P162" s="245"/>
      <c r="Q162" s="245"/>
      <c r="S162" s="259"/>
      <c r="T162" s="256"/>
      <c r="U162" s="256"/>
      <c r="AH162" s="260"/>
      <c r="AI162" s="260"/>
      <c r="AJ162" s="316"/>
      <c r="AK162" s="405"/>
      <c r="AL162" s="316"/>
      <c r="AM162" s="316"/>
      <c r="AN162" s="316"/>
      <c r="AO162" s="316"/>
      <c r="AP162" s="316"/>
      <c r="AQ162" s="316"/>
      <c r="AR162" s="316"/>
      <c r="AS162" s="316"/>
      <c r="AT162" s="316"/>
      <c r="AU162" s="316"/>
      <c r="AV162" s="317"/>
      <c r="AW162" s="405"/>
      <c r="AX162" s="316"/>
      <c r="AY162" s="316"/>
      <c r="AZ162" s="316"/>
      <c r="BA162" s="316"/>
      <c r="BB162" s="316"/>
      <c r="BC162" s="316"/>
      <c r="BD162" s="316"/>
      <c r="BE162" s="316"/>
      <c r="BF162" s="316"/>
      <c r="BG162" s="316"/>
      <c r="BH162" s="317"/>
      <c r="BI162" s="405"/>
      <c r="BJ162" s="316"/>
      <c r="BK162" s="316"/>
      <c r="BL162" s="316"/>
      <c r="BM162" s="316"/>
      <c r="BN162" s="316"/>
      <c r="BO162" s="316"/>
      <c r="BP162" s="316"/>
      <c r="BQ162" s="316"/>
      <c r="BR162" s="316"/>
      <c r="BS162" s="316"/>
      <c r="BT162" s="317"/>
      <c r="BU162" s="405"/>
      <c r="BV162" s="316"/>
      <c r="BW162" s="316"/>
      <c r="BX162" s="316"/>
      <c r="BY162" s="316"/>
      <c r="BZ162" s="316"/>
      <c r="CA162" s="316"/>
      <c r="CB162" s="316"/>
      <c r="CC162" s="316"/>
      <c r="CD162" s="316"/>
      <c r="CE162" s="316"/>
      <c r="CF162" s="317"/>
      <c r="CG162" s="405"/>
      <c r="CH162" s="316"/>
      <c r="CI162" s="316"/>
      <c r="CJ162" s="316"/>
      <c r="CK162" s="316"/>
      <c r="CL162" s="316"/>
      <c r="CM162" s="316"/>
      <c r="CN162" s="316"/>
      <c r="CO162" s="316"/>
      <c r="CP162" s="316"/>
      <c r="CQ162" s="316"/>
      <c r="CR162" s="317"/>
      <c r="CS162" s="405"/>
      <c r="CT162" s="316"/>
      <c r="CU162" s="316"/>
      <c r="CV162" s="316"/>
      <c r="CW162" s="316"/>
      <c r="CX162" s="316"/>
      <c r="CY162" s="316"/>
      <c r="CZ162" s="316"/>
      <c r="DA162" s="316"/>
      <c r="DB162" s="316"/>
      <c r="DC162" s="316"/>
      <c r="DD162" s="317"/>
      <c r="DE162" s="405"/>
      <c r="DF162" s="316"/>
      <c r="DG162" s="316"/>
      <c r="DH162" s="316"/>
      <c r="DI162" s="316"/>
      <c r="DJ162" s="316"/>
      <c r="DK162" s="316"/>
      <c r="DL162" s="316"/>
      <c r="DM162" s="316"/>
      <c r="DN162" s="316"/>
      <c r="DO162" s="316"/>
      <c r="DP162" s="317"/>
      <c r="DQ162" s="405"/>
      <c r="DR162" s="316"/>
      <c r="DS162" s="316"/>
      <c r="DT162" s="316"/>
      <c r="DU162" s="316"/>
      <c r="DV162" s="316"/>
      <c r="DW162" s="316"/>
      <c r="DX162" s="316"/>
      <c r="DY162" s="316"/>
      <c r="DZ162" s="316"/>
      <c r="EA162" s="316"/>
      <c r="EB162" s="317"/>
      <c r="EC162" s="405"/>
      <c r="ED162" s="316"/>
      <c r="EE162" s="316"/>
      <c r="EF162" s="316"/>
      <c r="EG162" s="316"/>
      <c r="EH162" s="316"/>
      <c r="EI162" s="316"/>
      <c r="EJ162" s="316"/>
      <c r="EK162" s="316"/>
      <c r="EL162" s="316"/>
      <c r="EM162" s="316"/>
      <c r="EN162" s="317"/>
      <c r="EO162" s="405"/>
      <c r="EP162" s="316"/>
      <c r="EQ162" s="316"/>
      <c r="ER162" s="316"/>
      <c r="ES162" s="316"/>
      <c r="ET162" s="316"/>
      <c r="EU162" s="316"/>
      <c r="EV162" s="316"/>
      <c r="EW162" s="316"/>
      <c r="EX162" s="316"/>
      <c r="EY162" s="316"/>
      <c r="EZ162" s="317"/>
    </row>
    <row r="163" spans="3:156" s="246" customFormat="1" ht="15" customHeight="1" outlineLevel="1">
      <c r="C163" s="224"/>
      <c r="D163" s="256">
        <v>11</v>
      </c>
      <c r="E163" s="1083" t="s">
        <v>53</v>
      </c>
      <c r="F163" s="1084"/>
      <c r="G163" s="1085"/>
      <c r="H163" s="991"/>
      <c r="J163" s="245"/>
      <c r="K163" s="947"/>
      <c r="L163" s="947"/>
      <c r="M163" s="947"/>
      <c r="O163" s="245"/>
      <c r="P163" s="245"/>
      <c r="Q163" s="245"/>
      <c r="S163" s="259"/>
      <c r="T163" s="256"/>
      <c r="U163" s="256"/>
      <c r="AH163" s="260"/>
      <c r="AI163" s="260"/>
      <c r="AJ163" s="316"/>
      <c r="AK163" s="405"/>
      <c r="AL163" s="316"/>
      <c r="AM163" s="316"/>
      <c r="AN163" s="316"/>
      <c r="AO163" s="316"/>
      <c r="AP163" s="316"/>
      <c r="AQ163" s="316"/>
      <c r="AR163" s="316"/>
      <c r="AS163" s="316"/>
      <c r="AT163" s="316"/>
      <c r="AU163" s="316"/>
      <c r="AV163" s="317"/>
      <c r="AW163" s="405"/>
      <c r="AX163" s="316"/>
      <c r="AY163" s="316"/>
      <c r="AZ163" s="316"/>
      <c r="BA163" s="316"/>
      <c r="BB163" s="316"/>
      <c r="BC163" s="316"/>
      <c r="BD163" s="316"/>
      <c r="BE163" s="316"/>
      <c r="BF163" s="316"/>
      <c r="BG163" s="316"/>
      <c r="BH163" s="317"/>
      <c r="BI163" s="405"/>
      <c r="BJ163" s="316"/>
      <c r="BK163" s="316"/>
      <c r="BL163" s="316"/>
      <c r="BM163" s="316"/>
      <c r="BN163" s="316"/>
      <c r="BO163" s="316"/>
      <c r="BP163" s="316"/>
      <c r="BQ163" s="316"/>
      <c r="BR163" s="316"/>
      <c r="BS163" s="316"/>
      <c r="BT163" s="317"/>
      <c r="BU163" s="405"/>
      <c r="BV163" s="316"/>
      <c r="BW163" s="316"/>
      <c r="BX163" s="316"/>
      <c r="BY163" s="316"/>
      <c r="BZ163" s="316"/>
      <c r="CA163" s="316"/>
      <c r="CB163" s="316"/>
      <c r="CC163" s="316"/>
      <c r="CD163" s="316"/>
      <c r="CE163" s="316"/>
      <c r="CF163" s="317"/>
      <c r="CG163" s="405"/>
      <c r="CH163" s="316"/>
      <c r="CI163" s="316"/>
      <c r="CJ163" s="316"/>
      <c r="CK163" s="316"/>
      <c r="CL163" s="316"/>
      <c r="CM163" s="316"/>
      <c r="CN163" s="316"/>
      <c r="CO163" s="316"/>
      <c r="CP163" s="316"/>
      <c r="CQ163" s="316"/>
      <c r="CR163" s="317"/>
      <c r="CS163" s="405"/>
      <c r="CT163" s="316"/>
      <c r="CU163" s="316"/>
      <c r="CV163" s="316"/>
      <c r="CW163" s="316"/>
      <c r="CX163" s="316"/>
      <c r="CY163" s="316"/>
      <c r="CZ163" s="316"/>
      <c r="DA163" s="316"/>
      <c r="DB163" s="316"/>
      <c r="DC163" s="316"/>
      <c r="DD163" s="317"/>
      <c r="DE163" s="405"/>
      <c r="DF163" s="316"/>
      <c r="DG163" s="316"/>
      <c r="DH163" s="316"/>
      <c r="DI163" s="316"/>
      <c r="DJ163" s="316"/>
      <c r="DK163" s="316"/>
      <c r="DL163" s="316"/>
      <c r="DM163" s="316"/>
      <c r="DN163" s="316"/>
      <c r="DO163" s="316"/>
      <c r="DP163" s="317"/>
      <c r="DQ163" s="405"/>
      <c r="DR163" s="316"/>
      <c r="DS163" s="316"/>
      <c r="DT163" s="316"/>
      <c r="DU163" s="316"/>
      <c r="DV163" s="316"/>
      <c r="DW163" s="316"/>
      <c r="DX163" s="316"/>
      <c r="DY163" s="316"/>
      <c r="DZ163" s="316"/>
      <c r="EA163" s="316"/>
      <c r="EB163" s="317"/>
      <c r="EC163" s="405"/>
      <c r="ED163" s="316"/>
      <c r="EE163" s="316"/>
      <c r="EF163" s="316"/>
      <c r="EG163" s="316"/>
      <c r="EH163" s="316"/>
      <c r="EI163" s="316"/>
      <c r="EJ163" s="316"/>
      <c r="EK163" s="316"/>
      <c r="EL163" s="316"/>
      <c r="EM163" s="316"/>
      <c r="EN163" s="317"/>
      <c r="EO163" s="405"/>
      <c r="EP163" s="316"/>
      <c r="EQ163" s="316"/>
      <c r="ER163" s="316"/>
      <c r="ES163" s="316"/>
      <c r="ET163" s="316"/>
      <c r="EU163" s="316"/>
      <c r="EV163" s="316"/>
      <c r="EW163" s="316"/>
      <c r="EX163" s="316"/>
      <c r="EY163" s="316"/>
      <c r="EZ163" s="317"/>
    </row>
    <row r="164" spans="3:156" s="246" customFormat="1" ht="6" customHeight="1" outlineLevel="1">
      <c r="C164" s="224"/>
      <c r="D164" s="256"/>
      <c r="E164" s="1084"/>
      <c r="F164" s="1084"/>
      <c r="G164" s="1085"/>
      <c r="H164" s="991"/>
      <c r="J164" s="245"/>
      <c r="K164" s="947"/>
      <c r="L164" s="947"/>
      <c r="M164" s="947"/>
      <c r="O164" s="245"/>
      <c r="P164" s="245"/>
      <c r="Q164" s="245"/>
      <c r="S164" s="259"/>
      <c r="T164" s="256"/>
      <c r="U164" s="256"/>
      <c r="AH164" s="260"/>
      <c r="AI164" s="260"/>
      <c r="AJ164" s="316"/>
      <c r="AK164" s="405"/>
      <c r="AL164" s="316"/>
      <c r="AM164" s="316"/>
      <c r="AN164" s="316"/>
      <c r="AO164" s="316"/>
      <c r="AP164" s="316"/>
      <c r="AQ164" s="316"/>
      <c r="AR164" s="316"/>
      <c r="AS164" s="316"/>
      <c r="AT164" s="316"/>
      <c r="AU164" s="316"/>
      <c r="AV164" s="317"/>
      <c r="AW164" s="405"/>
      <c r="AX164" s="316"/>
      <c r="AY164" s="316"/>
      <c r="AZ164" s="316"/>
      <c r="BA164" s="316"/>
      <c r="BB164" s="316"/>
      <c r="BC164" s="316"/>
      <c r="BD164" s="316"/>
      <c r="BE164" s="316"/>
      <c r="BF164" s="316"/>
      <c r="BG164" s="316"/>
      <c r="BH164" s="317"/>
      <c r="BI164" s="405"/>
      <c r="BJ164" s="316"/>
      <c r="BK164" s="316"/>
      <c r="BL164" s="316"/>
      <c r="BM164" s="316"/>
      <c r="BN164" s="316"/>
      <c r="BO164" s="316"/>
      <c r="BP164" s="316"/>
      <c r="BQ164" s="316"/>
      <c r="BR164" s="316"/>
      <c r="BS164" s="316"/>
      <c r="BT164" s="317"/>
      <c r="BU164" s="405"/>
      <c r="BV164" s="316"/>
      <c r="BW164" s="316"/>
      <c r="BX164" s="316"/>
      <c r="BY164" s="316"/>
      <c r="BZ164" s="316"/>
      <c r="CA164" s="316"/>
      <c r="CB164" s="316"/>
      <c r="CC164" s="316"/>
      <c r="CD164" s="316"/>
      <c r="CE164" s="316"/>
      <c r="CF164" s="317"/>
      <c r="CG164" s="405"/>
      <c r="CH164" s="316"/>
      <c r="CI164" s="316"/>
      <c r="CJ164" s="316"/>
      <c r="CK164" s="316"/>
      <c r="CL164" s="316"/>
      <c r="CM164" s="316"/>
      <c r="CN164" s="316"/>
      <c r="CO164" s="316"/>
      <c r="CP164" s="316"/>
      <c r="CQ164" s="316"/>
      <c r="CR164" s="317"/>
      <c r="CS164" s="405"/>
      <c r="CT164" s="316"/>
      <c r="CU164" s="316"/>
      <c r="CV164" s="316"/>
      <c r="CW164" s="316"/>
      <c r="CX164" s="316"/>
      <c r="CY164" s="316"/>
      <c r="CZ164" s="316"/>
      <c r="DA164" s="316"/>
      <c r="DB164" s="316"/>
      <c r="DC164" s="316"/>
      <c r="DD164" s="317"/>
      <c r="DE164" s="405"/>
      <c r="DF164" s="316"/>
      <c r="DG164" s="316"/>
      <c r="DH164" s="316"/>
      <c r="DI164" s="316"/>
      <c r="DJ164" s="316"/>
      <c r="DK164" s="316"/>
      <c r="DL164" s="316"/>
      <c r="DM164" s="316"/>
      <c r="DN164" s="316"/>
      <c r="DO164" s="316"/>
      <c r="DP164" s="317"/>
      <c r="DQ164" s="405"/>
      <c r="DR164" s="316"/>
      <c r="DS164" s="316"/>
      <c r="DT164" s="316"/>
      <c r="DU164" s="316"/>
      <c r="DV164" s="316"/>
      <c r="DW164" s="316"/>
      <c r="DX164" s="316"/>
      <c r="DY164" s="316"/>
      <c r="DZ164" s="316"/>
      <c r="EA164" s="316"/>
      <c r="EB164" s="317"/>
      <c r="EC164" s="405"/>
      <c r="ED164" s="316"/>
      <c r="EE164" s="316"/>
      <c r="EF164" s="316"/>
      <c r="EG164" s="316"/>
      <c r="EH164" s="316"/>
      <c r="EI164" s="316"/>
      <c r="EJ164" s="316"/>
      <c r="EK164" s="316"/>
      <c r="EL164" s="316"/>
      <c r="EM164" s="316"/>
      <c r="EN164" s="317"/>
      <c r="EO164" s="405"/>
      <c r="EP164" s="316"/>
      <c r="EQ164" s="316"/>
      <c r="ER164" s="316"/>
      <c r="ES164" s="316"/>
      <c r="ET164" s="316"/>
      <c r="EU164" s="316"/>
      <c r="EV164" s="316"/>
      <c r="EW164" s="316"/>
      <c r="EX164" s="316"/>
      <c r="EY164" s="316"/>
      <c r="EZ164" s="317"/>
    </row>
    <row r="165" spans="3:156" s="246" customFormat="1" ht="17.5" outlineLevel="1">
      <c r="C165" s="224"/>
      <c r="D165" s="256"/>
      <c r="E165" s="1086">
        <f t="shared" ref="E165:E172" ca="1" si="295">OFFSET(E165,-1,0)+1</f>
        <v>1</v>
      </c>
      <c r="F165" s="1091" t="s">
        <v>538</v>
      </c>
      <c r="G165" s="1087">
        <f t="shared" ref="G165:G172" si="296">H165*J165</f>
        <v>1549749.2473430301</v>
      </c>
      <c r="H165" s="1329">
        <f>60000+(1200*Beds)</f>
        <v>1549749.2473430301</v>
      </c>
      <c r="I165" s="286" t="s">
        <v>413</v>
      </c>
      <c r="J165" s="306">
        <f t="shared" ref="J165:J172" si="297">INDEX(FACTOR_VALUES,MATCH(I165,FACTOR_NAMES,0),1)</f>
        <v>1</v>
      </c>
      <c r="K165" s="949">
        <f t="shared" ref="K165:K172" si="298">+$G165/Beds</f>
        <v>1248.3302811720912</v>
      </c>
      <c r="L165" s="956">
        <f t="shared" si="250"/>
        <v>2.0450015997706985</v>
      </c>
      <c r="M165" s="956">
        <f t="shared" si="251"/>
        <v>3.6148705954842497</v>
      </c>
      <c r="N165" s="285">
        <f t="shared" ref="N165:N172" si="299">EOMONTH($M$7,O165-2)+1</f>
        <v>47604</v>
      </c>
      <c r="O165" s="307">
        <f>$N$9-3</f>
        <v>29</v>
      </c>
      <c r="P165" s="307">
        <v>15</v>
      </c>
      <c r="Q165" s="306">
        <f t="shared" ref="Q165:Q172" si="300">O165-1+P165</f>
        <v>43</v>
      </c>
      <c r="R165" s="286" t="s">
        <v>511</v>
      </c>
      <c r="S165" s="845"/>
      <c r="T165" s="256"/>
      <c r="U165" s="380">
        <f t="shared" ref="U165:U172" si="301">+P165</f>
        <v>15</v>
      </c>
      <c r="V165" s="302" t="str">
        <f t="shared" ref="V165:V172" si="302">+R165</f>
        <v>Curve-Mid</v>
      </c>
      <c r="W165" s="302">
        <f t="shared" ref="W165:W172" si="303">INT(U165*AB165)+O165-1</f>
        <v>35</v>
      </c>
      <c r="X165" s="302">
        <f t="shared" ref="X165:X172" si="304">(U165-INT(U165*(1-AB165)))+O165-1</f>
        <v>36</v>
      </c>
      <c r="Y165" s="381">
        <f t="shared" ref="Y165:Y172" si="305">(AB165-(W165-O165+1)/U165)*(AF165+AE165*(2*(W165-O165+1)/U165+(AB165-(W165-O165+1)/U165)))+((X165-O165+1)/U165-AB165)*(AH165+AG165*(2*AB165+((X165-O165+1)/U165-AB165)))</f>
        <v>9.333333333333331E-2</v>
      </c>
      <c r="Z165" s="302">
        <f t="shared" ref="Z165:Z172" si="306">IF(V165="curve-front",1,IF(V165="curve-end",3,2))</f>
        <v>2</v>
      </c>
      <c r="AA165" s="302">
        <f t="shared" ref="AA165:AA172" si="307">IF(OR(V165="curve-front",V165="curve-mid",V165="curve-end"),2.5,1)</f>
        <v>2.5</v>
      </c>
      <c r="AB165" s="302">
        <f t="shared" ref="AB165:AB172" si="308">Z165/4</f>
        <v>0.5</v>
      </c>
      <c r="AC165" s="302">
        <f t="shared" ref="AC165:AC172" si="309">AA165-1</f>
        <v>1.5</v>
      </c>
      <c r="AD165" s="302">
        <f t="shared" ref="AD165:AD172" si="310">1/U165</f>
        <v>6.6666666666666666E-2</v>
      </c>
      <c r="AE165" s="302">
        <f t="shared" ref="AE165:AE172" si="311">AC165/(AB165*(2+AC165))</f>
        <v>0.8571428571428571</v>
      </c>
      <c r="AF165" s="302">
        <f t="shared" ref="AF165:AF172" si="312">2/(2+AC165)</f>
        <v>0.5714285714285714</v>
      </c>
      <c r="AG165" s="302">
        <f t="shared" ref="AG165:AG172" si="313">-AC165/(2+AC165)/(1-AB165)</f>
        <v>-0.8571428571428571</v>
      </c>
      <c r="AH165" s="382">
        <f t="shared" ref="AH165:AH172" si="314">2*(1-AB165+AC165)/(2+AC165)/(1-AB165)</f>
        <v>2.2857142857142856</v>
      </c>
      <c r="AI165" s="260"/>
      <c r="AJ165" s="284">
        <f t="shared" ref="AJ165:AS170" si="315">IF(AND(AJ$1&gt;=$O165,AJ$1&lt;=$Q165),$G165*IF(AJ$1&lt;=$W165,$AD165*($AF165+$AE165*(2*INT((AJ$1-$O165))/$U165+$AD165)),IF(AJ$1&lt;=$X165,$Y165,IF(AJ$1&lt;=$U165+$O165,$AD165*($AH165+$AG165*(2*INT((AJ$1-$O165))/$U165+$AD165)),0))),0)</f>
        <v>0</v>
      </c>
      <c r="AK165" s="309">
        <f t="shared" si="315"/>
        <v>0</v>
      </c>
      <c r="AL165" s="284">
        <f t="shared" si="315"/>
        <v>0</v>
      </c>
      <c r="AM165" s="284">
        <f t="shared" si="315"/>
        <v>0</v>
      </c>
      <c r="AN165" s="284">
        <f t="shared" si="315"/>
        <v>0</v>
      </c>
      <c r="AO165" s="284">
        <f t="shared" si="315"/>
        <v>0</v>
      </c>
      <c r="AP165" s="284">
        <f t="shared" si="315"/>
        <v>0</v>
      </c>
      <c r="AQ165" s="284">
        <f t="shared" si="315"/>
        <v>0</v>
      </c>
      <c r="AR165" s="284">
        <f t="shared" si="315"/>
        <v>0</v>
      </c>
      <c r="AS165" s="284">
        <f t="shared" si="315"/>
        <v>0</v>
      </c>
      <c r="AT165" s="284">
        <f t="shared" ref="AT165:BC170" si="316">IF(AND(AT$1&gt;=$O165,AT$1&lt;=$Q165),$G165*IF(AT$1&lt;=$W165,$AD165*($AF165+$AE165*(2*INT((AT$1-$O165))/$U165+$AD165)),IF(AT$1&lt;=$X165,$Y165,IF(AT$1&lt;=$U165+$O165,$AD165*($AH165+$AG165*(2*INT((AT$1-$O165))/$U165+$AD165)),0))),0)</f>
        <v>0</v>
      </c>
      <c r="AU165" s="284">
        <f t="shared" si="316"/>
        <v>0</v>
      </c>
      <c r="AV165" s="383">
        <f t="shared" si="316"/>
        <v>0</v>
      </c>
      <c r="AW165" s="309">
        <f t="shared" si="316"/>
        <v>0</v>
      </c>
      <c r="AX165" s="284">
        <f t="shared" si="316"/>
        <v>0</v>
      </c>
      <c r="AY165" s="284">
        <f t="shared" si="316"/>
        <v>0</v>
      </c>
      <c r="AZ165" s="284">
        <f t="shared" si="316"/>
        <v>0</v>
      </c>
      <c r="BA165" s="284">
        <f t="shared" si="316"/>
        <v>0</v>
      </c>
      <c r="BB165" s="284">
        <f t="shared" si="316"/>
        <v>0</v>
      </c>
      <c r="BC165" s="284">
        <f t="shared" si="316"/>
        <v>0</v>
      </c>
      <c r="BD165" s="284">
        <f t="shared" ref="BD165:BM170" si="317">IF(AND(BD$1&gt;=$O165,BD$1&lt;=$Q165),$G165*IF(BD$1&lt;=$W165,$AD165*($AF165+$AE165*(2*INT((BD$1-$O165))/$U165+$AD165)),IF(BD$1&lt;=$X165,$Y165,IF(BD$1&lt;=$U165+$O165,$AD165*($AH165+$AG165*(2*INT((BD$1-$O165))/$U165+$AD165)),0))),0)</f>
        <v>0</v>
      </c>
      <c r="BE165" s="284">
        <f t="shared" si="317"/>
        <v>0</v>
      </c>
      <c r="BF165" s="284">
        <f t="shared" si="317"/>
        <v>0</v>
      </c>
      <c r="BG165" s="284">
        <f t="shared" si="317"/>
        <v>0</v>
      </c>
      <c r="BH165" s="383">
        <f t="shared" si="317"/>
        <v>0</v>
      </c>
      <c r="BI165" s="309">
        <f t="shared" si="317"/>
        <v>0</v>
      </c>
      <c r="BJ165" s="284">
        <f t="shared" si="317"/>
        <v>0</v>
      </c>
      <c r="BK165" s="284">
        <f t="shared" si="317"/>
        <v>0</v>
      </c>
      <c r="BL165" s="284">
        <f t="shared" si="317"/>
        <v>0</v>
      </c>
      <c r="BM165" s="284">
        <f t="shared" si="317"/>
        <v>64941.873221993636</v>
      </c>
      <c r="BN165" s="284">
        <f t="shared" ref="BN165:BW170" si="318">IF(AND(BN$1&gt;=$O165,BN$1&lt;=$Q165),$G165*IF(BN$1&lt;=$W165,$AD165*($AF165+$AE165*(2*INT((BN$1-$O165))/$U165+$AD165)),IF(BN$1&lt;=$X165,$Y165,IF(BN$1&lt;=$U165+$O165,$AD165*($AH165+$AG165*(2*INT((BN$1-$O165))/$U165+$AD165)),0))),0)</f>
        <v>76749.486535083401</v>
      </c>
      <c r="BO165" s="284">
        <f t="shared" si="318"/>
        <v>88557.099848173137</v>
      </c>
      <c r="BP165" s="284">
        <f t="shared" si="318"/>
        <v>100364.71316126289</v>
      </c>
      <c r="BQ165" s="284">
        <f t="shared" si="318"/>
        <v>112172.32647435265</v>
      </c>
      <c r="BR165" s="284">
        <f>IF(AND(BR$1&gt;=$O165,BR$1&lt;=$Q165),$G165*IF(BR$1&lt;=$W165,$AD165*($AF165+$AE165*(2*INT((BR$1-$O165))/$U165+$AD165)),IF(BR$1&lt;=$X165,$Y165,IF(BR$1&lt;=$U165+$O165,$AD165*($AH165+$AG165*(2*INT((BR$1-$O165))/$U165+$AD165)),0))),0)</f>
        <v>123979.93978744239</v>
      </c>
      <c r="BS165" s="284">
        <f t="shared" si="318"/>
        <v>135787.55310053215</v>
      </c>
      <c r="BT165" s="383">
        <f t="shared" si="318"/>
        <v>144643.26308534943</v>
      </c>
      <c r="BU165" s="309">
        <f t="shared" si="318"/>
        <v>135787.55310053215</v>
      </c>
      <c r="BV165" s="284">
        <f t="shared" si="318"/>
        <v>123979.9397874424</v>
      </c>
      <c r="BW165" s="284">
        <f t="shared" si="318"/>
        <v>112172.32647435265</v>
      </c>
      <c r="BX165" s="284">
        <f t="shared" ref="BX165:CG170" si="319">IF(AND(BX$1&gt;=$O165,BX$1&lt;=$Q165),$G165*IF(BX$1&lt;=$W165,$AD165*($AF165+$AE165*(2*INT((BX$1-$O165))/$U165+$AD165)),IF(BX$1&lt;=$X165,$Y165,IF(BX$1&lt;=$U165+$O165,$AD165*($AH165+$AG165*(2*INT((BX$1-$O165))/$U165+$AD165)),0))),0)</f>
        <v>100364.71316126292</v>
      </c>
      <c r="BY165" s="284">
        <f t="shared" si="319"/>
        <v>88557.099848173137</v>
      </c>
      <c r="BZ165" s="284">
        <f t="shared" si="319"/>
        <v>76749.486535083401</v>
      </c>
      <c r="CA165" s="284">
        <f t="shared" si="319"/>
        <v>64941.873221993636</v>
      </c>
      <c r="CB165" s="284">
        <f t="shared" si="319"/>
        <v>0</v>
      </c>
      <c r="CC165" s="284">
        <f t="shared" si="319"/>
        <v>0</v>
      </c>
      <c r="CD165" s="284">
        <f t="shared" si="319"/>
        <v>0</v>
      </c>
      <c r="CE165" s="284">
        <f t="shared" si="319"/>
        <v>0</v>
      </c>
      <c r="CF165" s="383">
        <f t="shared" si="319"/>
        <v>0</v>
      </c>
      <c r="CG165" s="309">
        <f t="shared" si="319"/>
        <v>0</v>
      </c>
      <c r="CH165" s="284">
        <f t="shared" ref="CH165:CQ170" si="320">IF(AND(CH$1&gt;=$O165,CH$1&lt;=$Q165),$G165*IF(CH$1&lt;=$W165,$AD165*($AF165+$AE165*(2*INT((CH$1-$O165))/$U165+$AD165)),IF(CH$1&lt;=$X165,$Y165,IF(CH$1&lt;=$U165+$O165,$AD165*($AH165+$AG165*(2*INT((CH$1-$O165))/$U165+$AD165)),0))),0)</f>
        <v>0</v>
      </c>
      <c r="CI165" s="284">
        <f t="shared" si="320"/>
        <v>0</v>
      </c>
      <c r="CJ165" s="284">
        <f t="shared" si="320"/>
        <v>0</v>
      </c>
      <c r="CK165" s="284">
        <f t="shared" si="320"/>
        <v>0</v>
      </c>
      <c r="CL165" s="284">
        <f t="shared" si="320"/>
        <v>0</v>
      </c>
      <c r="CM165" s="284">
        <f t="shared" si="320"/>
        <v>0</v>
      </c>
      <c r="CN165" s="284">
        <f t="shared" si="320"/>
        <v>0</v>
      </c>
      <c r="CO165" s="284">
        <f t="shared" si="320"/>
        <v>0</v>
      </c>
      <c r="CP165" s="284">
        <f t="shared" si="320"/>
        <v>0</v>
      </c>
      <c r="CQ165" s="284">
        <f t="shared" si="320"/>
        <v>0</v>
      </c>
      <c r="CR165" s="383">
        <f t="shared" ref="CR165:DA170" si="321">IF(AND(CR$1&gt;=$O165,CR$1&lt;=$Q165),$G165*IF(CR$1&lt;=$W165,$AD165*($AF165+$AE165*(2*INT((CR$1-$O165))/$U165+$AD165)),IF(CR$1&lt;=$X165,$Y165,IF(CR$1&lt;=$U165+$O165,$AD165*($AH165+$AG165*(2*INT((CR$1-$O165))/$U165+$AD165)),0))),0)</f>
        <v>0</v>
      </c>
      <c r="CS165" s="309">
        <f t="shared" si="321"/>
        <v>0</v>
      </c>
      <c r="CT165" s="284">
        <f t="shared" si="321"/>
        <v>0</v>
      </c>
      <c r="CU165" s="284">
        <f t="shared" si="321"/>
        <v>0</v>
      </c>
      <c r="CV165" s="284">
        <f t="shared" si="321"/>
        <v>0</v>
      </c>
      <c r="CW165" s="284">
        <f t="shared" si="321"/>
        <v>0</v>
      </c>
      <c r="CX165" s="284">
        <f t="shared" si="321"/>
        <v>0</v>
      </c>
      <c r="CY165" s="284">
        <f t="shared" si="321"/>
        <v>0</v>
      </c>
      <c r="CZ165" s="284">
        <f t="shared" si="321"/>
        <v>0</v>
      </c>
      <c r="DA165" s="284">
        <f t="shared" si="321"/>
        <v>0</v>
      </c>
      <c r="DB165" s="284">
        <f t="shared" ref="DB165:DK170" si="322">IF(AND(DB$1&gt;=$O165,DB$1&lt;=$Q165),$G165*IF(DB$1&lt;=$W165,$AD165*($AF165+$AE165*(2*INT((DB$1-$O165))/$U165+$AD165)),IF(DB$1&lt;=$X165,$Y165,IF(DB$1&lt;=$U165+$O165,$AD165*($AH165+$AG165*(2*INT((DB$1-$O165))/$U165+$AD165)),0))),0)</f>
        <v>0</v>
      </c>
      <c r="DC165" s="284">
        <f t="shared" si="322"/>
        <v>0</v>
      </c>
      <c r="DD165" s="383">
        <f t="shared" si="322"/>
        <v>0</v>
      </c>
      <c r="DE165" s="309">
        <f t="shared" si="322"/>
        <v>0</v>
      </c>
      <c r="DF165" s="284">
        <f t="shared" si="322"/>
        <v>0</v>
      </c>
      <c r="DG165" s="284">
        <f t="shared" si="322"/>
        <v>0</v>
      </c>
      <c r="DH165" s="284">
        <f t="shared" si="322"/>
        <v>0</v>
      </c>
      <c r="DI165" s="284">
        <f t="shared" si="322"/>
        <v>0</v>
      </c>
      <c r="DJ165" s="284">
        <f t="shared" si="322"/>
        <v>0</v>
      </c>
      <c r="DK165" s="284">
        <f t="shared" si="322"/>
        <v>0</v>
      </c>
      <c r="DL165" s="284">
        <f t="shared" ref="DL165:DU170" si="323">IF(AND(DL$1&gt;=$O165,DL$1&lt;=$Q165),$G165*IF(DL$1&lt;=$W165,$AD165*($AF165+$AE165*(2*INT((DL$1-$O165))/$U165+$AD165)),IF(DL$1&lt;=$X165,$Y165,IF(DL$1&lt;=$U165+$O165,$AD165*($AH165+$AG165*(2*INT((DL$1-$O165))/$U165+$AD165)),0))),0)</f>
        <v>0</v>
      </c>
      <c r="DM165" s="284">
        <f t="shared" si="323"/>
        <v>0</v>
      </c>
      <c r="DN165" s="284">
        <f t="shared" si="323"/>
        <v>0</v>
      </c>
      <c r="DO165" s="284">
        <f t="shared" si="323"/>
        <v>0</v>
      </c>
      <c r="DP165" s="383">
        <f t="shared" si="323"/>
        <v>0</v>
      </c>
      <c r="DQ165" s="309">
        <f t="shared" si="323"/>
        <v>0</v>
      </c>
      <c r="DR165" s="284">
        <f t="shared" si="323"/>
        <v>0</v>
      </c>
      <c r="DS165" s="284">
        <f t="shared" si="323"/>
        <v>0</v>
      </c>
      <c r="DT165" s="284">
        <f t="shared" si="323"/>
        <v>0</v>
      </c>
      <c r="DU165" s="284">
        <f t="shared" si="323"/>
        <v>0</v>
      </c>
      <c r="DV165" s="284">
        <f t="shared" ref="DV165:EE170" si="324">IF(AND(DV$1&gt;=$O165,DV$1&lt;=$Q165),$G165*IF(DV$1&lt;=$W165,$AD165*($AF165+$AE165*(2*INT((DV$1-$O165))/$U165+$AD165)),IF(DV$1&lt;=$X165,$Y165,IF(DV$1&lt;=$U165+$O165,$AD165*($AH165+$AG165*(2*INT((DV$1-$O165))/$U165+$AD165)),0))),0)</f>
        <v>0</v>
      </c>
      <c r="DW165" s="284">
        <f t="shared" si="324"/>
        <v>0</v>
      </c>
      <c r="DX165" s="284">
        <f t="shared" si="324"/>
        <v>0</v>
      </c>
      <c r="DY165" s="284">
        <f t="shared" si="324"/>
        <v>0</v>
      </c>
      <c r="DZ165" s="284">
        <f t="shared" si="324"/>
        <v>0</v>
      </c>
      <c r="EA165" s="284">
        <f t="shared" si="324"/>
        <v>0</v>
      </c>
      <c r="EB165" s="383">
        <f t="shared" si="324"/>
        <v>0</v>
      </c>
      <c r="EC165" s="309">
        <f t="shared" si="324"/>
        <v>0</v>
      </c>
      <c r="ED165" s="284">
        <f t="shared" si="324"/>
        <v>0</v>
      </c>
      <c r="EE165" s="284">
        <f t="shared" si="324"/>
        <v>0</v>
      </c>
      <c r="EF165" s="284">
        <f t="shared" ref="EF165:EO170" si="325">IF(AND(EF$1&gt;=$O165,EF$1&lt;=$Q165),$G165*IF(EF$1&lt;=$W165,$AD165*($AF165+$AE165*(2*INT((EF$1-$O165))/$U165+$AD165)),IF(EF$1&lt;=$X165,$Y165,IF(EF$1&lt;=$U165+$O165,$AD165*($AH165+$AG165*(2*INT((EF$1-$O165))/$U165+$AD165)),0))),0)</f>
        <v>0</v>
      </c>
      <c r="EG165" s="284">
        <f t="shared" si="325"/>
        <v>0</v>
      </c>
      <c r="EH165" s="284">
        <f t="shared" si="325"/>
        <v>0</v>
      </c>
      <c r="EI165" s="284">
        <f t="shared" si="325"/>
        <v>0</v>
      </c>
      <c r="EJ165" s="284">
        <f t="shared" si="325"/>
        <v>0</v>
      </c>
      <c r="EK165" s="284">
        <f t="shared" si="325"/>
        <v>0</v>
      </c>
      <c r="EL165" s="284">
        <f t="shared" si="325"/>
        <v>0</v>
      </c>
      <c r="EM165" s="284">
        <f t="shared" si="325"/>
        <v>0</v>
      </c>
      <c r="EN165" s="383">
        <f t="shared" si="325"/>
        <v>0</v>
      </c>
      <c r="EO165" s="309">
        <f t="shared" si="325"/>
        <v>0</v>
      </c>
      <c r="EP165" s="284">
        <f t="shared" ref="EP165:EZ170" si="326">IF(AND(EP$1&gt;=$O165,EP$1&lt;=$Q165),$G165*IF(EP$1&lt;=$W165,$AD165*($AF165+$AE165*(2*INT((EP$1-$O165))/$U165+$AD165)),IF(EP$1&lt;=$X165,$Y165,IF(EP$1&lt;=$U165+$O165,$AD165*($AH165+$AG165*(2*INT((EP$1-$O165))/$U165+$AD165)),0))),0)</f>
        <v>0</v>
      </c>
      <c r="EQ165" s="284">
        <f t="shared" si="326"/>
        <v>0</v>
      </c>
      <c r="ER165" s="284">
        <f t="shared" si="326"/>
        <v>0</v>
      </c>
      <c r="ES165" s="284">
        <f t="shared" si="326"/>
        <v>0</v>
      </c>
      <c r="ET165" s="284">
        <f t="shared" si="326"/>
        <v>0</v>
      </c>
      <c r="EU165" s="284">
        <f t="shared" si="326"/>
        <v>0</v>
      </c>
      <c r="EV165" s="284">
        <f t="shared" si="326"/>
        <v>0</v>
      </c>
      <c r="EW165" s="284">
        <f t="shared" si="326"/>
        <v>0</v>
      </c>
      <c r="EX165" s="284">
        <f t="shared" si="326"/>
        <v>0</v>
      </c>
      <c r="EY165" s="284">
        <f t="shared" si="326"/>
        <v>0</v>
      </c>
      <c r="EZ165" s="383">
        <f t="shared" si="326"/>
        <v>0</v>
      </c>
    </row>
    <row r="166" spans="3:156" s="246" customFormat="1" ht="17.5" outlineLevel="1">
      <c r="C166" s="224"/>
      <c r="D166" s="256"/>
      <c r="E166" s="1086">
        <f t="shared" ca="1" si="295"/>
        <v>2</v>
      </c>
      <c r="F166" s="1091" t="s">
        <v>539</v>
      </c>
      <c r="G166" s="1087">
        <f t="shared" si="296"/>
        <v>248291.54122383834</v>
      </c>
      <c r="H166" s="1329">
        <v>200</v>
      </c>
      <c r="I166" s="286" t="s">
        <v>417</v>
      </c>
      <c r="J166" s="306">
        <f t="shared" si="297"/>
        <v>1241.4577061191917</v>
      </c>
      <c r="K166" s="949">
        <f t="shared" si="298"/>
        <v>200</v>
      </c>
      <c r="L166" s="956">
        <f t="shared" si="250"/>
        <v>0.32763790650829855</v>
      </c>
      <c r="M166" s="956">
        <f t="shared" si="251"/>
        <v>0.57915291329633523</v>
      </c>
      <c r="N166" s="285">
        <f t="shared" si="299"/>
        <v>47604</v>
      </c>
      <c r="O166" s="307">
        <f>$N$9-3</f>
        <v>29</v>
      </c>
      <c r="P166" s="307">
        <v>15</v>
      </c>
      <c r="Q166" s="306">
        <f t="shared" si="300"/>
        <v>43</v>
      </c>
      <c r="R166" s="286" t="s">
        <v>511</v>
      </c>
      <c r="S166" s="845"/>
      <c r="T166" s="256"/>
      <c r="U166" s="380">
        <f t="shared" si="301"/>
        <v>15</v>
      </c>
      <c r="V166" s="302" t="str">
        <f t="shared" si="302"/>
        <v>Curve-Mid</v>
      </c>
      <c r="W166" s="302">
        <f t="shared" si="303"/>
        <v>35</v>
      </c>
      <c r="X166" s="302">
        <f t="shared" si="304"/>
        <v>36</v>
      </c>
      <c r="Y166" s="381">
        <f t="shared" si="305"/>
        <v>9.333333333333331E-2</v>
      </c>
      <c r="Z166" s="302">
        <f t="shared" si="306"/>
        <v>2</v>
      </c>
      <c r="AA166" s="302">
        <f t="shared" si="307"/>
        <v>2.5</v>
      </c>
      <c r="AB166" s="302">
        <f t="shared" si="308"/>
        <v>0.5</v>
      </c>
      <c r="AC166" s="302">
        <f t="shared" si="309"/>
        <v>1.5</v>
      </c>
      <c r="AD166" s="302">
        <f t="shared" si="310"/>
        <v>6.6666666666666666E-2</v>
      </c>
      <c r="AE166" s="302">
        <f t="shared" si="311"/>
        <v>0.8571428571428571</v>
      </c>
      <c r="AF166" s="302">
        <f t="shared" si="312"/>
        <v>0.5714285714285714</v>
      </c>
      <c r="AG166" s="302">
        <f t="shared" si="313"/>
        <v>-0.8571428571428571</v>
      </c>
      <c r="AH166" s="382">
        <f t="shared" si="314"/>
        <v>2.2857142857142856</v>
      </c>
      <c r="AI166" s="260"/>
      <c r="AJ166" s="284">
        <f t="shared" si="315"/>
        <v>0</v>
      </c>
      <c r="AK166" s="309">
        <f t="shared" si="315"/>
        <v>0</v>
      </c>
      <c r="AL166" s="284">
        <f t="shared" si="315"/>
        <v>0</v>
      </c>
      <c r="AM166" s="284">
        <f t="shared" si="315"/>
        <v>0</v>
      </c>
      <c r="AN166" s="284">
        <f t="shared" si="315"/>
        <v>0</v>
      </c>
      <c r="AO166" s="284">
        <f t="shared" si="315"/>
        <v>0</v>
      </c>
      <c r="AP166" s="284">
        <f t="shared" si="315"/>
        <v>0</v>
      </c>
      <c r="AQ166" s="284">
        <f t="shared" si="315"/>
        <v>0</v>
      </c>
      <c r="AR166" s="284">
        <f t="shared" si="315"/>
        <v>0</v>
      </c>
      <c r="AS166" s="284">
        <f t="shared" si="315"/>
        <v>0</v>
      </c>
      <c r="AT166" s="284">
        <f t="shared" si="316"/>
        <v>0</v>
      </c>
      <c r="AU166" s="284">
        <f t="shared" si="316"/>
        <v>0</v>
      </c>
      <c r="AV166" s="383">
        <f t="shared" si="316"/>
        <v>0</v>
      </c>
      <c r="AW166" s="309">
        <f t="shared" si="316"/>
        <v>0</v>
      </c>
      <c r="AX166" s="284">
        <f t="shared" si="316"/>
        <v>0</v>
      </c>
      <c r="AY166" s="284">
        <f t="shared" si="316"/>
        <v>0</v>
      </c>
      <c r="AZ166" s="284">
        <f t="shared" si="316"/>
        <v>0</v>
      </c>
      <c r="BA166" s="284">
        <f t="shared" si="316"/>
        <v>0</v>
      </c>
      <c r="BB166" s="284">
        <f t="shared" si="316"/>
        <v>0</v>
      </c>
      <c r="BC166" s="284">
        <f t="shared" si="316"/>
        <v>0</v>
      </c>
      <c r="BD166" s="284">
        <f t="shared" si="317"/>
        <v>0</v>
      </c>
      <c r="BE166" s="284">
        <f t="shared" si="317"/>
        <v>0</v>
      </c>
      <c r="BF166" s="284">
        <f t="shared" si="317"/>
        <v>0</v>
      </c>
      <c r="BG166" s="284">
        <f t="shared" si="317"/>
        <v>0</v>
      </c>
      <c r="BH166" s="383">
        <f t="shared" si="317"/>
        <v>0</v>
      </c>
      <c r="BI166" s="309">
        <f t="shared" si="317"/>
        <v>0</v>
      </c>
      <c r="BJ166" s="284">
        <f t="shared" si="317"/>
        <v>0</v>
      </c>
      <c r="BK166" s="284">
        <f t="shared" si="317"/>
        <v>0</v>
      </c>
      <c r="BL166" s="284">
        <f t="shared" si="317"/>
        <v>0</v>
      </c>
      <c r="BM166" s="284">
        <f t="shared" si="317"/>
        <v>10404.597917951322</v>
      </c>
      <c r="BN166" s="284">
        <f t="shared" si="318"/>
        <v>12296.342993942471</v>
      </c>
      <c r="BO166" s="284">
        <f t="shared" si="318"/>
        <v>14188.088069933619</v>
      </c>
      <c r="BP166" s="284">
        <f t="shared" si="318"/>
        <v>16079.833145924767</v>
      </c>
      <c r="BQ166" s="284">
        <f t="shared" si="318"/>
        <v>17971.578221915919</v>
      </c>
      <c r="BR166" s="284">
        <f t="shared" si="318"/>
        <v>19863.323297907064</v>
      </c>
      <c r="BS166" s="284">
        <f t="shared" si="318"/>
        <v>21755.068373898219</v>
      </c>
      <c r="BT166" s="383">
        <f t="shared" si="318"/>
        <v>23173.877180891574</v>
      </c>
      <c r="BU166" s="309">
        <f t="shared" si="318"/>
        <v>21755.068373898219</v>
      </c>
      <c r="BV166" s="284">
        <f t="shared" si="318"/>
        <v>19863.323297907067</v>
      </c>
      <c r="BW166" s="284">
        <f t="shared" si="318"/>
        <v>17971.578221915919</v>
      </c>
      <c r="BX166" s="284">
        <f t="shared" si="319"/>
        <v>16079.833145924771</v>
      </c>
      <c r="BY166" s="284">
        <f t="shared" si="319"/>
        <v>14188.088069933618</v>
      </c>
      <c r="BZ166" s="284">
        <f t="shared" si="319"/>
        <v>12296.342993942471</v>
      </c>
      <c r="CA166" s="284">
        <f t="shared" si="319"/>
        <v>10404.597917951322</v>
      </c>
      <c r="CB166" s="284">
        <f t="shared" si="319"/>
        <v>0</v>
      </c>
      <c r="CC166" s="284">
        <f t="shared" si="319"/>
        <v>0</v>
      </c>
      <c r="CD166" s="284">
        <f t="shared" si="319"/>
        <v>0</v>
      </c>
      <c r="CE166" s="284">
        <f t="shared" si="319"/>
        <v>0</v>
      </c>
      <c r="CF166" s="383">
        <f t="shared" si="319"/>
        <v>0</v>
      </c>
      <c r="CG166" s="309">
        <f t="shared" si="319"/>
        <v>0</v>
      </c>
      <c r="CH166" s="284">
        <f t="shared" si="320"/>
        <v>0</v>
      </c>
      <c r="CI166" s="284">
        <f t="shared" si="320"/>
        <v>0</v>
      </c>
      <c r="CJ166" s="284">
        <f t="shared" si="320"/>
        <v>0</v>
      </c>
      <c r="CK166" s="284">
        <f t="shared" si="320"/>
        <v>0</v>
      </c>
      <c r="CL166" s="284">
        <f t="shared" si="320"/>
        <v>0</v>
      </c>
      <c r="CM166" s="284">
        <f t="shared" si="320"/>
        <v>0</v>
      </c>
      <c r="CN166" s="284">
        <f t="shared" si="320"/>
        <v>0</v>
      </c>
      <c r="CO166" s="284">
        <f t="shared" si="320"/>
        <v>0</v>
      </c>
      <c r="CP166" s="284">
        <f t="shared" si="320"/>
        <v>0</v>
      </c>
      <c r="CQ166" s="284">
        <f t="shared" si="320"/>
        <v>0</v>
      </c>
      <c r="CR166" s="383">
        <f t="shared" si="321"/>
        <v>0</v>
      </c>
      <c r="CS166" s="309">
        <f t="shared" si="321"/>
        <v>0</v>
      </c>
      <c r="CT166" s="284">
        <f t="shared" si="321"/>
        <v>0</v>
      </c>
      <c r="CU166" s="284">
        <f t="shared" si="321"/>
        <v>0</v>
      </c>
      <c r="CV166" s="284">
        <f t="shared" si="321"/>
        <v>0</v>
      </c>
      <c r="CW166" s="284">
        <f t="shared" si="321"/>
        <v>0</v>
      </c>
      <c r="CX166" s="284">
        <f t="shared" si="321"/>
        <v>0</v>
      </c>
      <c r="CY166" s="284">
        <f t="shared" si="321"/>
        <v>0</v>
      </c>
      <c r="CZ166" s="284">
        <f t="shared" si="321"/>
        <v>0</v>
      </c>
      <c r="DA166" s="284">
        <f t="shared" si="321"/>
        <v>0</v>
      </c>
      <c r="DB166" s="284">
        <f t="shared" si="322"/>
        <v>0</v>
      </c>
      <c r="DC166" s="284">
        <f t="shared" si="322"/>
        <v>0</v>
      </c>
      <c r="DD166" s="383">
        <f t="shared" si="322"/>
        <v>0</v>
      </c>
      <c r="DE166" s="309">
        <f t="shared" si="322"/>
        <v>0</v>
      </c>
      <c r="DF166" s="284">
        <f t="shared" si="322"/>
        <v>0</v>
      </c>
      <c r="DG166" s="284">
        <f t="shared" si="322"/>
        <v>0</v>
      </c>
      <c r="DH166" s="284">
        <f t="shared" si="322"/>
        <v>0</v>
      </c>
      <c r="DI166" s="284">
        <f t="shared" si="322"/>
        <v>0</v>
      </c>
      <c r="DJ166" s="284">
        <f t="shared" si="322"/>
        <v>0</v>
      </c>
      <c r="DK166" s="284">
        <f t="shared" si="322"/>
        <v>0</v>
      </c>
      <c r="DL166" s="284">
        <f t="shared" si="323"/>
        <v>0</v>
      </c>
      <c r="DM166" s="284">
        <f t="shared" si="323"/>
        <v>0</v>
      </c>
      <c r="DN166" s="284">
        <f t="shared" si="323"/>
        <v>0</v>
      </c>
      <c r="DO166" s="284">
        <f t="shared" si="323"/>
        <v>0</v>
      </c>
      <c r="DP166" s="383">
        <f t="shared" si="323"/>
        <v>0</v>
      </c>
      <c r="DQ166" s="309">
        <f t="shared" si="323"/>
        <v>0</v>
      </c>
      <c r="DR166" s="284">
        <f t="shared" si="323"/>
        <v>0</v>
      </c>
      <c r="DS166" s="284">
        <f t="shared" si="323"/>
        <v>0</v>
      </c>
      <c r="DT166" s="284">
        <f t="shared" si="323"/>
        <v>0</v>
      </c>
      <c r="DU166" s="284">
        <f t="shared" si="323"/>
        <v>0</v>
      </c>
      <c r="DV166" s="284">
        <f t="shared" si="324"/>
        <v>0</v>
      </c>
      <c r="DW166" s="284">
        <f t="shared" si="324"/>
        <v>0</v>
      </c>
      <c r="DX166" s="284">
        <f t="shared" si="324"/>
        <v>0</v>
      </c>
      <c r="DY166" s="284">
        <f t="shared" si="324"/>
        <v>0</v>
      </c>
      <c r="DZ166" s="284">
        <f t="shared" si="324"/>
        <v>0</v>
      </c>
      <c r="EA166" s="284">
        <f t="shared" si="324"/>
        <v>0</v>
      </c>
      <c r="EB166" s="383">
        <f t="shared" si="324"/>
        <v>0</v>
      </c>
      <c r="EC166" s="309">
        <f t="shared" si="324"/>
        <v>0</v>
      </c>
      <c r="ED166" s="284">
        <f t="shared" si="324"/>
        <v>0</v>
      </c>
      <c r="EE166" s="284">
        <f t="shared" si="324"/>
        <v>0</v>
      </c>
      <c r="EF166" s="284">
        <f t="shared" si="325"/>
        <v>0</v>
      </c>
      <c r="EG166" s="284">
        <f t="shared" si="325"/>
        <v>0</v>
      </c>
      <c r="EH166" s="284">
        <f t="shared" si="325"/>
        <v>0</v>
      </c>
      <c r="EI166" s="284">
        <f t="shared" si="325"/>
        <v>0</v>
      </c>
      <c r="EJ166" s="284">
        <f t="shared" si="325"/>
        <v>0</v>
      </c>
      <c r="EK166" s="284">
        <f t="shared" si="325"/>
        <v>0</v>
      </c>
      <c r="EL166" s="284">
        <f t="shared" si="325"/>
        <v>0</v>
      </c>
      <c r="EM166" s="284">
        <f t="shared" si="325"/>
        <v>0</v>
      </c>
      <c r="EN166" s="383">
        <f t="shared" si="325"/>
        <v>0</v>
      </c>
      <c r="EO166" s="309">
        <f t="shared" si="325"/>
        <v>0</v>
      </c>
      <c r="EP166" s="284">
        <f t="shared" si="326"/>
        <v>0</v>
      </c>
      <c r="EQ166" s="284">
        <f t="shared" si="326"/>
        <v>0</v>
      </c>
      <c r="ER166" s="284">
        <f t="shared" si="326"/>
        <v>0</v>
      </c>
      <c r="ES166" s="284">
        <f t="shared" si="326"/>
        <v>0</v>
      </c>
      <c r="ET166" s="284">
        <f t="shared" si="326"/>
        <v>0</v>
      </c>
      <c r="EU166" s="284">
        <f t="shared" si="326"/>
        <v>0</v>
      </c>
      <c r="EV166" s="284">
        <f t="shared" si="326"/>
        <v>0</v>
      </c>
      <c r="EW166" s="284">
        <f t="shared" si="326"/>
        <v>0</v>
      </c>
      <c r="EX166" s="284">
        <f t="shared" si="326"/>
        <v>0</v>
      </c>
      <c r="EY166" s="284">
        <f t="shared" si="326"/>
        <v>0</v>
      </c>
      <c r="EZ166" s="383">
        <f t="shared" si="326"/>
        <v>0</v>
      </c>
    </row>
    <row r="167" spans="3:156" s="246" customFormat="1" ht="17.5" outlineLevel="1">
      <c r="C167" s="224"/>
      <c r="D167" s="256"/>
      <c r="E167" s="1086">
        <f t="shared" ca="1" si="295"/>
        <v>3</v>
      </c>
      <c r="F167" s="1091" t="s">
        <v>540</v>
      </c>
      <c r="G167" s="1087">
        <f>H167*J167</f>
        <v>93109.327958939379</v>
      </c>
      <c r="H167" s="1329">
        <v>75</v>
      </c>
      <c r="I167" s="286" t="s">
        <v>417</v>
      </c>
      <c r="J167" s="306">
        <f t="shared" si="297"/>
        <v>1241.4577061191917</v>
      </c>
      <c r="K167" s="949">
        <f t="shared" si="298"/>
        <v>75</v>
      </c>
      <c r="L167" s="956">
        <f t="shared" si="250"/>
        <v>0.12286421494061196</v>
      </c>
      <c r="M167" s="956">
        <f t="shared" si="251"/>
        <v>0.2171823424861257</v>
      </c>
      <c r="N167" s="285">
        <f>EOMONTH($M$7,O167-2)+1</f>
        <v>47604</v>
      </c>
      <c r="O167" s="307">
        <f>$N$9-3</f>
        <v>29</v>
      </c>
      <c r="P167" s="307">
        <v>15</v>
      </c>
      <c r="Q167" s="306">
        <f>O167-1+P167</f>
        <v>43</v>
      </c>
      <c r="R167" s="286" t="s">
        <v>511</v>
      </c>
      <c r="S167" s="845"/>
      <c r="T167" s="256"/>
      <c r="U167" s="380">
        <f>+P167</f>
        <v>15</v>
      </c>
      <c r="V167" s="302" t="str">
        <f>+R167</f>
        <v>Curve-Mid</v>
      </c>
      <c r="W167" s="302">
        <f>INT(U167*AB167)+O167-1</f>
        <v>35</v>
      </c>
      <c r="X167" s="302">
        <f>(U167-INT(U167*(1-AB167)))+O167-1</f>
        <v>36</v>
      </c>
      <c r="Y167" s="381">
        <f>(AB167-(W167-O167+1)/U167)*(AF167+AE167*(2*(W167-O167+1)/U167+(AB167-(W167-O167+1)/U167)))+((X167-O167+1)/U167-AB167)*(AH167+AG167*(2*AB167+((X167-O167+1)/U167-AB167)))</f>
        <v>9.333333333333331E-2</v>
      </c>
      <c r="Z167" s="302">
        <f>IF(V167="curve-front",1,IF(V167="curve-end",3,2))</f>
        <v>2</v>
      </c>
      <c r="AA167" s="302">
        <f>IF(OR(V167="curve-front",V167="curve-mid",V167="curve-end"),2.5,1)</f>
        <v>2.5</v>
      </c>
      <c r="AB167" s="302">
        <f>Z167/4</f>
        <v>0.5</v>
      </c>
      <c r="AC167" s="302">
        <f>AA167-1</f>
        <v>1.5</v>
      </c>
      <c r="AD167" s="302">
        <f>1/U167</f>
        <v>6.6666666666666666E-2</v>
      </c>
      <c r="AE167" s="302">
        <f>AC167/(AB167*(2+AC167))</f>
        <v>0.8571428571428571</v>
      </c>
      <c r="AF167" s="302">
        <f>2/(2+AC167)</f>
        <v>0.5714285714285714</v>
      </c>
      <c r="AG167" s="302">
        <f>-AC167/(2+AC167)/(1-AB167)</f>
        <v>-0.8571428571428571</v>
      </c>
      <c r="AH167" s="382">
        <f>2*(1-AB167+AC167)/(2+AC167)/(1-AB167)</f>
        <v>2.2857142857142856</v>
      </c>
      <c r="AI167" s="260"/>
      <c r="AJ167" s="284">
        <f t="shared" si="315"/>
        <v>0</v>
      </c>
      <c r="AK167" s="309">
        <f t="shared" si="315"/>
        <v>0</v>
      </c>
      <c r="AL167" s="284">
        <f t="shared" si="315"/>
        <v>0</v>
      </c>
      <c r="AM167" s="284">
        <f t="shared" si="315"/>
        <v>0</v>
      </c>
      <c r="AN167" s="284">
        <f t="shared" si="315"/>
        <v>0</v>
      </c>
      <c r="AO167" s="284">
        <f t="shared" si="315"/>
        <v>0</v>
      </c>
      <c r="AP167" s="284">
        <f t="shared" si="315"/>
        <v>0</v>
      </c>
      <c r="AQ167" s="284">
        <f t="shared" si="315"/>
        <v>0</v>
      </c>
      <c r="AR167" s="284">
        <f t="shared" si="315"/>
        <v>0</v>
      </c>
      <c r="AS167" s="284">
        <f t="shared" si="315"/>
        <v>0</v>
      </c>
      <c r="AT167" s="284">
        <f t="shared" si="316"/>
        <v>0</v>
      </c>
      <c r="AU167" s="284">
        <f t="shared" si="316"/>
        <v>0</v>
      </c>
      <c r="AV167" s="383">
        <f t="shared" si="316"/>
        <v>0</v>
      </c>
      <c r="AW167" s="309">
        <f t="shared" si="316"/>
        <v>0</v>
      </c>
      <c r="AX167" s="284">
        <f t="shared" si="316"/>
        <v>0</v>
      </c>
      <c r="AY167" s="284">
        <f t="shared" si="316"/>
        <v>0</v>
      </c>
      <c r="AZ167" s="284">
        <f t="shared" si="316"/>
        <v>0</v>
      </c>
      <c r="BA167" s="284">
        <f t="shared" si="316"/>
        <v>0</v>
      </c>
      <c r="BB167" s="284">
        <f t="shared" si="316"/>
        <v>0</v>
      </c>
      <c r="BC167" s="284">
        <f t="shared" si="316"/>
        <v>0</v>
      </c>
      <c r="BD167" s="284">
        <f t="shared" si="317"/>
        <v>0</v>
      </c>
      <c r="BE167" s="284">
        <f t="shared" si="317"/>
        <v>0</v>
      </c>
      <c r="BF167" s="284">
        <f t="shared" si="317"/>
        <v>0</v>
      </c>
      <c r="BG167" s="284">
        <f t="shared" si="317"/>
        <v>0</v>
      </c>
      <c r="BH167" s="383">
        <f t="shared" si="317"/>
        <v>0</v>
      </c>
      <c r="BI167" s="309">
        <f t="shared" si="317"/>
        <v>0</v>
      </c>
      <c r="BJ167" s="284">
        <f t="shared" si="317"/>
        <v>0</v>
      </c>
      <c r="BK167" s="284">
        <f t="shared" si="317"/>
        <v>0</v>
      </c>
      <c r="BL167" s="284">
        <f t="shared" si="317"/>
        <v>0</v>
      </c>
      <c r="BM167" s="284">
        <f t="shared" si="317"/>
        <v>3901.7242192317453</v>
      </c>
      <c r="BN167" s="284">
        <f t="shared" si="318"/>
        <v>4611.1286227284263</v>
      </c>
      <c r="BO167" s="284">
        <f t="shared" si="318"/>
        <v>5320.5330262251073</v>
      </c>
      <c r="BP167" s="284">
        <f t="shared" si="318"/>
        <v>6029.9374297217882</v>
      </c>
      <c r="BQ167" s="284">
        <f t="shared" si="318"/>
        <v>6739.3418332184692</v>
      </c>
      <c r="BR167" s="284">
        <f t="shared" si="318"/>
        <v>7448.7462367151493</v>
      </c>
      <c r="BS167" s="284">
        <f t="shared" si="318"/>
        <v>8158.1506402118321</v>
      </c>
      <c r="BT167" s="383">
        <f t="shared" si="318"/>
        <v>8690.2039428343396</v>
      </c>
      <c r="BU167" s="309">
        <f t="shared" si="318"/>
        <v>8158.1506402118321</v>
      </c>
      <c r="BV167" s="284">
        <f t="shared" si="318"/>
        <v>7448.7462367151502</v>
      </c>
      <c r="BW167" s="284">
        <f t="shared" si="318"/>
        <v>6739.3418332184692</v>
      </c>
      <c r="BX167" s="284">
        <f t="shared" si="319"/>
        <v>6029.9374297217892</v>
      </c>
      <c r="BY167" s="284">
        <f t="shared" si="319"/>
        <v>5320.5330262251064</v>
      </c>
      <c r="BZ167" s="284">
        <f t="shared" si="319"/>
        <v>4611.1286227284263</v>
      </c>
      <c r="CA167" s="284">
        <f t="shared" si="319"/>
        <v>3901.7242192317453</v>
      </c>
      <c r="CB167" s="284">
        <f t="shared" si="319"/>
        <v>0</v>
      </c>
      <c r="CC167" s="284">
        <f t="shared" si="319"/>
        <v>0</v>
      </c>
      <c r="CD167" s="284">
        <f t="shared" si="319"/>
        <v>0</v>
      </c>
      <c r="CE167" s="284">
        <f t="shared" si="319"/>
        <v>0</v>
      </c>
      <c r="CF167" s="383">
        <f t="shared" si="319"/>
        <v>0</v>
      </c>
      <c r="CG167" s="309">
        <f t="shared" si="319"/>
        <v>0</v>
      </c>
      <c r="CH167" s="284">
        <f t="shared" si="320"/>
        <v>0</v>
      </c>
      <c r="CI167" s="284">
        <f t="shared" si="320"/>
        <v>0</v>
      </c>
      <c r="CJ167" s="284">
        <f t="shared" si="320"/>
        <v>0</v>
      </c>
      <c r="CK167" s="284">
        <f t="shared" si="320"/>
        <v>0</v>
      </c>
      <c r="CL167" s="284">
        <f t="shared" si="320"/>
        <v>0</v>
      </c>
      <c r="CM167" s="284">
        <f t="shared" si="320"/>
        <v>0</v>
      </c>
      <c r="CN167" s="284">
        <f t="shared" si="320"/>
        <v>0</v>
      </c>
      <c r="CO167" s="284">
        <f t="shared" si="320"/>
        <v>0</v>
      </c>
      <c r="CP167" s="284">
        <f t="shared" si="320"/>
        <v>0</v>
      </c>
      <c r="CQ167" s="284">
        <f t="shared" si="320"/>
        <v>0</v>
      </c>
      <c r="CR167" s="383">
        <f t="shared" si="321"/>
        <v>0</v>
      </c>
      <c r="CS167" s="309">
        <f t="shared" si="321"/>
        <v>0</v>
      </c>
      <c r="CT167" s="284">
        <f t="shared" si="321"/>
        <v>0</v>
      </c>
      <c r="CU167" s="284">
        <f t="shared" si="321"/>
        <v>0</v>
      </c>
      <c r="CV167" s="284">
        <f t="shared" si="321"/>
        <v>0</v>
      </c>
      <c r="CW167" s="284">
        <f t="shared" si="321"/>
        <v>0</v>
      </c>
      <c r="CX167" s="284">
        <f t="shared" si="321"/>
        <v>0</v>
      </c>
      <c r="CY167" s="284">
        <f t="shared" si="321"/>
        <v>0</v>
      </c>
      <c r="CZ167" s="284">
        <f t="shared" si="321"/>
        <v>0</v>
      </c>
      <c r="DA167" s="284">
        <f t="shared" si="321"/>
        <v>0</v>
      </c>
      <c r="DB167" s="284">
        <f t="shared" si="322"/>
        <v>0</v>
      </c>
      <c r="DC167" s="284">
        <f t="shared" si="322"/>
        <v>0</v>
      </c>
      <c r="DD167" s="383">
        <f t="shared" si="322"/>
        <v>0</v>
      </c>
      <c r="DE167" s="309">
        <f t="shared" si="322"/>
        <v>0</v>
      </c>
      <c r="DF167" s="284">
        <f t="shared" si="322"/>
        <v>0</v>
      </c>
      <c r="DG167" s="284">
        <f t="shared" si="322"/>
        <v>0</v>
      </c>
      <c r="DH167" s="284">
        <f t="shared" si="322"/>
        <v>0</v>
      </c>
      <c r="DI167" s="284">
        <f t="shared" si="322"/>
        <v>0</v>
      </c>
      <c r="DJ167" s="284">
        <f t="shared" si="322"/>
        <v>0</v>
      </c>
      <c r="DK167" s="284">
        <f t="shared" si="322"/>
        <v>0</v>
      </c>
      <c r="DL167" s="284">
        <f t="shared" si="323"/>
        <v>0</v>
      </c>
      <c r="DM167" s="284">
        <f t="shared" si="323"/>
        <v>0</v>
      </c>
      <c r="DN167" s="284">
        <f t="shared" si="323"/>
        <v>0</v>
      </c>
      <c r="DO167" s="284">
        <f t="shared" si="323"/>
        <v>0</v>
      </c>
      <c r="DP167" s="383">
        <f t="shared" si="323"/>
        <v>0</v>
      </c>
      <c r="DQ167" s="309">
        <f t="shared" si="323"/>
        <v>0</v>
      </c>
      <c r="DR167" s="284">
        <f t="shared" si="323"/>
        <v>0</v>
      </c>
      <c r="DS167" s="284">
        <f t="shared" si="323"/>
        <v>0</v>
      </c>
      <c r="DT167" s="284">
        <f t="shared" si="323"/>
        <v>0</v>
      </c>
      <c r="DU167" s="284">
        <f t="shared" si="323"/>
        <v>0</v>
      </c>
      <c r="DV167" s="284">
        <f t="shared" si="324"/>
        <v>0</v>
      </c>
      <c r="DW167" s="284">
        <f t="shared" si="324"/>
        <v>0</v>
      </c>
      <c r="DX167" s="284">
        <f t="shared" si="324"/>
        <v>0</v>
      </c>
      <c r="DY167" s="284">
        <f t="shared" si="324"/>
        <v>0</v>
      </c>
      <c r="DZ167" s="284">
        <f t="shared" si="324"/>
        <v>0</v>
      </c>
      <c r="EA167" s="284">
        <f t="shared" si="324"/>
        <v>0</v>
      </c>
      <c r="EB167" s="383">
        <f t="shared" si="324"/>
        <v>0</v>
      </c>
      <c r="EC167" s="309">
        <f t="shared" si="324"/>
        <v>0</v>
      </c>
      <c r="ED167" s="284">
        <f t="shared" si="324"/>
        <v>0</v>
      </c>
      <c r="EE167" s="284">
        <f t="shared" si="324"/>
        <v>0</v>
      </c>
      <c r="EF167" s="284">
        <f t="shared" si="325"/>
        <v>0</v>
      </c>
      <c r="EG167" s="284">
        <f t="shared" si="325"/>
        <v>0</v>
      </c>
      <c r="EH167" s="284">
        <f t="shared" si="325"/>
        <v>0</v>
      </c>
      <c r="EI167" s="284">
        <f t="shared" si="325"/>
        <v>0</v>
      </c>
      <c r="EJ167" s="284">
        <f t="shared" si="325"/>
        <v>0</v>
      </c>
      <c r="EK167" s="284">
        <f t="shared" si="325"/>
        <v>0</v>
      </c>
      <c r="EL167" s="284">
        <f t="shared" si="325"/>
        <v>0</v>
      </c>
      <c r="EM167" s="284">
        <f t="shared" si="325"/>
        <v>0</v>
      </c>
      <c r="EN167" s="383">
        <f t="shared" si="325"/>
        <v>0</v>
      </c>
      <c r="EO167" s="309">
        <f t="shared" si="325"/>
        <v>0</v>
      </c>
      <c r="EP167" s="284">
        <f t="shared" si="326"/>
        <v>0</v>
      </c>
      <c r="EQ167" s="284">
        <f t="shared" si="326"/>
        <v>0</v>
      </c>
      <c r="ER167" s="284">
        <f t="shared" si="326"/>
        <v>0</v>
      </c>
      <c r="ES167" s="284">
        <f t="shared" si="326"/>
        <v>0</v>
      </c>
      <c r="ET167" s="284">
        <f t="shared" si="326"/>
        <v>0</v>
      </c>
      <c r="EU167" s="284">
        <f t="shared" si="326"/>
        <v>0</v>
      </c>
      <c r="EV167" s="284">
        <f t="shared" si="326"/>
        <v>0</v>
      </c>
      <c r="EW167" s="284">
        <f t="shared" si="326"/>
        <v>0</v>
      </c>
      <c r="EX167" s="284">
        <f t="shared" si="326"/>
        <v>0</v>
      </c>
      <c r="EY167" s="284">
        <f t="shared" si="326"/>
        <v>0</v>
      </c>
      <c r="EZ167" s="383">
        <f t="shared" si="326"/>
        <v>0</v>
      </c>
    </row>
    <row r="168" spans="3:156" s="246" customFormat="1" ht="17.5" outlineLevel="1">
      <c r="C168" s="224"/>
      <c r="D168" s="256"/>
      <c r="E168" s="1086">
        <f t="shared" ca="1" si="295"/>
        <v>4</v>
      </c>
      <c r="F168" s="844" t="s">
        <v>541</v>
      </c>
      <c r="G168" s="1087">
        <f t="shared" si="296"/>
        <v>17500</v>
      </c>
      <c r="H168" s="1329">
        <f>10000+0.02*G65</f>
        <v>17500</v>
      </c>
      <c r="I168" s="286" t="s">
        <v>413</v>
      </c>
      <c r="J168" s="306">
        <f t="shared" si="297"/>
        <v>1</v>
      </c>
      <c r="K168" s="949">
        <f t="shared" si="298"/>
        <v>14.096332008526623</v>
      </c>
      <c r="L168" s="956">
        <f t="shared" si="250"/>
        <v>2.309246354359791E-2</v>
      </c>
      <c r="M168" s="956">
        <f t="shared" si="251"/>
        <v>4.0819658747652872E-2</v>
      </c>
      <c r="N168" s="285">
        <f t="shared" si="299"/>
        <v>47604</v>
      </c>
      <c r="O168" s="307">
        <f>$N$9-3</f>
        <v>29</v>
      </c>
      <c r="P168" s="307">
        <v>15</v>
      </c>
      <c r="Q168" s="306">
        <f t="shared" si="300"/>
        <v>43</v>
      </c>
      <c r="R168" s="286" t="s">
        <v>511</v>
      </c>
      <c r="S168" s="845"/>
      <c r="T168" s="256"/>
      <c r="U168" s="380">
        <f t="shared" si="301"/>
        <v>15</v>
      </c>
      <c r="V168" s="302" t="str">
        <f t="shared" si="302"/>
        <v>Curve-Mid</v>
      </c>
      <c r="W168" s="302">
        <f t="shared" si="303"/>
        <v>35</v>
      </c>
      <c r="X168" s="302">
        <f t="shared" si="304"/>
        <v>36</v>
      </c>
      <c r="Y168" s="381">
        <f t="shared" si="305"/>
        <v>9.333333333333331E-2</v>
      </c>
      <c r="Z168" s="302">
        <f t="shared" si="306"/>
        <v>2</v>
      </c>
      <c r="AA168" s="302">
        <f t="shared" si="307"/>
        <v>2.5</v>
      </c>
      <c r="AB168" s="302">
        <f t="shared" si="308"/>
        <v>0.5</v>
      </c>
      <c r="AC168" s="302">
        <f t="shared" si="309"/>
        <v>1.5</v>
      </c>
      <c r="AD168" s="302">
        <f t="shared" si="310"/>
        <v>6.6666666666666666E-2</v>
      </c>
      <c r="AE168" s="302">
        <f t="shared" si="311"/>
        <v>0.8571428571428571</v>
      </c>
      <c r="AF168" s="302">
        <f t="shared" si="312"/>
        <v>0.5714285714285714</v>
      </c>
      <c r="AG168" s="302">
        <f t="shared" si="313"/>
        <v>-0.8571428571428571</v>
      </c>
      <c r="AH168" s="382">
        <f t="shared" si="314"/>
        <v>2.2857142857142856</v>
      </c>
      <c r="AI168" s="260"/>
      <c r="AJ168" s="284">
        <f t="shared" si="315"/>
        <v>0</v>
      </c>
      <c r="AK168" s="309">
        <f t="shared" si="315"/>
        <v>0</v>
      </c>
      <c r="AL168" s="284">
        <f t="shared" si="315"/>
        <v>0</v>
      </c>
      <c r="AM168" s="284">
        <f t="shared" si="315"/>
        <v>0</v>
      </c>
      <c r="AN168" s="284">
        <f t="shared" si="315"/>
        <v>0</v>
      </c>
      <c r="AO168" s="284">
        <f t="shared" si="315"/>
        <v>0</v>
      </c>
      <c r="AP168" s="284">
        <f t="shared" si="315"/>
        <v>0</v>
      </c>
      <c r="AQ168" s="284">
        <f t="shared" si="315"/>
        <v>0</v>
      </c>
      <c r="AR168" s="284">
        <f t="shared" si="315"/>
        <v>0</v>
      </c>
      <c r="AS168" s="284">
        <f t="shared" si="315"/>
        <v>0</v>
      </c>
      <c r="AT168" s="284">
        <f t="shared" si="316"/>
        <v>0</v>
      </c>
      <c r="AU168" s="284">
        <f t="shared" si="316"/>
        <v>0</v>
      </c>
      <c r="AV168" s="383">
        <f t="shared" si="316"/>
        <v>0</v>
      </c>
      <c r="AW168" s="309">
        <f t="shared" si="316"/>
        <v>0</v>
      </c>
      <c r="AX168" s="284">
        <f t="shared" si="316"/>
        <v>0</v>
      </c>
      <c r="AY168" s="284">
        <f t="shared" si="316"/>
        <v>0</v>
      </c>
      <c r="AZ168" s="284">
        <f t="shared" si="316"/>
        <v>0</v>
      </c>
      <c r="BA168" s="284">
        <f t="shared" si="316"/>
        <v>0</v>
      </c>
      <c r="BB168" s="284">
        <f t="shared" si="316"/>
        <v>0</v>
      </c>
      <c r="BC168" s="284">
        <f t="shared" si="316"/>
        <v>0</v>
      </c>
      <c r="BD168" s="284">
        <f t="shared" si="317"/>
        <v>0</v>
      </c>
      <c r="BE168" s="284">
        <f t="shared" si="317"/>
        <v>0</v>
      </c>
      <c r="BF168" s="284">
        <f t="shared" si="317"/>
        <v>0</v>
      </c>
      <c r="BG168" s="284">
        <f t="shared" si="317"/>
        <v>0</v>
      </c>
      <c r="BH168" s="383">
        <f t="shared" si="317"/>
        <v>0</v>
      </c>
      <c r="BI168" s="309">
        <f t="shared" si="317"/>
        <v>0</v>
      </c>
      <c r="BJ168" s="284">
        <f t="shared" si="317"/>
        <v>0</v>
      </c>
      <c r="BK168" s="284">
        <f t="shared" si="317"/>
        <v>0</v>
      </c>
      <c r="BL168" s="284">
        <f t="shared" si="317"/>
        <v>0</v>
      </c>
      <c r="BM168" s="284">
        <f t="shared" si="317"/>
        <v>733.33333333333326</v>
      </c>
      <c r="BN168" s="284">
        <f t="shared" si="318"/>
        <v>866.66666666666674</v>
      </c>
      <c r="BO168" s="284">
        <f t="shared" si="318"/>
        <v>1000</v>
      </c>
      <c r="BP168" s="284">
        <f t="shared" si="318"/>
        <v>1133.3333333333333</v>
      </c>
      <c r="BQ168" s="284">
        <f t="shared" si="318"/>
        <v>1266.6666666666667</v>
      </c>
      <c r="BR168" s="284">
        <f t="shared" si="318"/>
        <v>1399.9999999999998</v>
      </c>
      <c r="BS168" s="284">
        <f t="shared" si="318"/>
        <v>1533.3333333333335</v>
      </c>
      <c r="BT168" s="383">
        <f t="shared" si="318"/>
        <v>1633.333333333333</v>
      </c>
      <c r="BU168" s="309">
        <f t="shared" si="318"/>
        <v>1533.3333333333335</v>
      </c>
      <c r="BV168" s="284">
        <f t="shared" si="318"/>
        <v>1400</v>
      </c>
      <c r="BW168" s="284">
        <f t="shared" si="318"/>
        <v>1266.6666666666667</v>
      </c>
      <c r="BX168" s="284">
        <f t="shared" si="319"/>
        <v>1133.3333333333335</v>
      </c>
      <c r="BY168" s="284">
        <f t="shared" si="319"/>
        <v>999.99999999999989</v>
      </c>
      <c r="BZ168" s="284">
        <f t="shared" si="319"/>
        <v>866.66666666666674</v>
      </c>
      <c r="CA168" s="284">
        <f t="shared" si="319"/>
        <v>733.33333333333326</v>
      </c>
      <c r="CB168" s="284">
        <f t="shared" si="319"/>
        <v>0</v>
      </c>
      <c r="CC168" s="284">
        <f t="shared" si="319"/>
        <v>0</v>
      </c>
      <c r="CD168" s="284">
        <f t="shared" si="319"/>
        <v>0</v>
      </c>
      <c r="CE168" s="284">
        <f t="shared" si="319"/>
        <v>0</v>
      </c>
      <c r="CF168" s="383">
        <f t="shared" si="319"/>
        <v>0</v>
      </c>
      <c r="CG168" s="309">
        <f t="shared" si="319"/>
        <v>0</v>
      </c>
      <c r="CH168" s="284">
        <f t="shared" si="320"/>
        <v>0</v>
      </c>
      <c r="CI168" s="284">
        <f t="shared" si="320"/>
        <v>0</v>
      </c>
      <c r="CJ168" s="284">
        <f t="shared" si="320"/>
        <v>0</v>
      </c>
      <c r="CK168" s="284">
        <f t="shared" si="320"/>
        <v>0</v>
      </c>
      <c r="CL168" s="284">
        <f t="shared" si="320"/>
        <v>0</v>
      </c>
      <c r="CM168" s="284">
        <f t="shared" si="320"/>
        <v>0</v>
      </c>
      <c r="CN168" s="284">
        <f t="shared" si="320"/>
        <v>0</v>
      </c>
      <c r="CO168" s="284">
        <f t="shared" si="320"/>
        <v>0</v>
      </c>
      <c r="CP168" s="284">
        <f t="shared" si="320"/>
        <v>0</v>
      </c>
      <c r="CQ168" s="284">
        <f t="shared" si="320"/>
        <v>0</v>
      </c>
      <c r="CR168" s="383">
        <f t="shared" si="321"/>
        <v>0</v>
      </c>
      <c r="CS168" s="309">
        <f t="shared" si="321"/>
        <v>0</v>
      </c>
      <c r="CT168" s="284">
        <f t="shared" si="321"/>
        <v>0</v>
      </c>
      <c r="CU168" s="284">
        <f t="shared" si="321"/>
        <v>0</v>
      </c>
      <c r="CV168" s="284">
        <f t="shared" si="321"/>
        <v>0</v>
      </c>
      <c r="CW168" s="284">
        <f t="shared" si="321"/>
        <v>0</v>
      </c>
      <c r="CX168" s="284">
        <f t="shared" si="321"/>
        <v>0</v>
      </c>
      <c r="CY168" s="284">
        <f t="shared" si="321"/>
        <v>0</v>
      </c>
      <c r="CZ168" s="284">
        <f t="shared" si="321"/>
        <v>0</v>
      </c>
      <c r="DA168" s="284">
        <f t="shared" si="321"/>
        <v>0</v>
      </c>
      <c r="DB168" s="284">
        <f t="shared" si="322"/>
        <v>0</v>
      </c>
      <c r="DC168" s="284">
        <f t="shared" si="322"/>
        <v>0</v>
      </c>
      <c r="DD168" s="383">
        <f t="shared" si="322"/>
        <v>0</v>
      </c>
      <c r="DE168" s="309">
        <f t="shared" si="322"/>
        <v>0</v>
      </c>
      <c r="DF168" s="284">
        <f t="shared" si="322"/>
        <v>0</v>
      </c>
      <c r="DG168" s="284">
        <f t="shared" si="322"/>
        <v>0</v>
      </c>
      <c r="DH168" s="284">
        <f t="shared" si="322"/>
        <v>0</v>
      </c>
      <c r="DI168" s="284">
        <f t="shared" si="322"/>
        <v>0</v>
      </c>
      <c r="DJ168" s="284">
        <f t="shared" si="322"/>
        <v>0</v>
      </c>
      <c r="DK168" s="284">
        <f t="shared" si="322"/>
        <v>0</v>
      </c>
      <c r="DL168" s="284">
        <f t="shared" si="323"/>
        <v>0</v>
      </c>
      <c r="DM168" s="284">
        <f t="shared" si="323"/>
        <v>0</v>
      </c>
      <c r="DN168" s="284">
        <f t="shared" si="323"/>
        <v>0</v>
      </c>
      <c r="DO168" s="284">
        <f t="shared" si="323"/>
        <v>0</v>
      </c>
      <c r="DP168" s="383">
        <f t="shared" si="323"/>
        <v>0</v>
      </c>
      <c r="DQ168" s="309">
        <f t="shared" si="323"/>
        <v>0</v>
      </c>
      <c r="DR168" s="284">
        <f t="shared" si="323"/>
        <v>0</v>
      </c>
      <c r="DS168" s="284">
        <f t="shared" si="323"/>
        <v>0</v>
      </c>
      <c r="DT168" s="284">
        <f t="shared" si="323"/>
        <v>0</v>
      </c>
      <c r="DU168" s="284">
        <f t="shared" si="323"/>
        <v>0</v>
      </c>
      <c r="DV168" s="284">
        <f t="shared" si="324"/>
        <v>0</v>
      </c>
      <c r="DW168" s="284">
        <f t="shared" si="324"/>
        <v>0</v>
      </c>
      <c r="DX168" s="284">
        <f t="shared" si="324"/>
        <v>0</v>
      </c>
      <c r="DY168" s="284">
        <f t="shared" si="324"/>
        <v>0</v>
      </c>
      <c r="DZ168" s="284">
        <f t="shared" si="324"/>
        <v>0</v>
      </c>
      <c r="EA168" s="284">
        <f t="shared" si="324"/>
        <v>0</v>
      </c>
      <c r="EB168" s="383">
        <f t="shared" si="324"/>
        <v>0</v>
      </c>
      <c r="EC168" s="309">
        <f t="shared" si="324"/>
        <v>0</v>
      </c>
      <c r="ED168" s="284">
        <f t="shared" si="324"/>
        <v>0</v>
      </c>
      <c r="EE168" s="284">
        <f t="shared" si="324"/>
        <v>0</v>
      </c>
      <c r="EF168" s="284">
        <f t="shared" si="325"/>
        <v>0</v>
      </c>
      <c r="EG168" s="284">
        <f t="shared" si="325"/>
        <v>0</v>
      </c>
      <c r="EH168" s="284">
        <f t="shared" si="325"/>
        <v>0</v>
      </c>
      <c r="EI168" s="284">
        <f t="shared" si="325"/>
        <v>0</v>
      </c>
      <c r="EJ168" s="284">
        <f t="shared" si="325"/>
        <v>0</v>
      </c>
      <c r="EK168" s="284">
        <f t="shared" si="325"/>
        <v>0</v>
      </c>
      <c r="EL168" s="284">
        <f t="shared" si="325"/>
        <v>0</v>
      </c>
      <c r="EM168" s="284">
        <f t="shared" si="325"/>
        <v>0</v>
      </c>
      <c r="EN168" s="383">
        <f t="shared" si="325"/>
        <v>0</v>
      </c>
      <c r="EO168" s="309">
        <f t="shared" si="325"/>
        <v>0</v>
      </c>
      <c r="EP168" s="284">
        <f t="shared" si="326"/>
        <v>0</v>
      </c>
      <c r="EQ168" s="284">
        <f t="shared" si="326"/>
        <v>0</v>
      </c>
      <c r="ER168" s="284">
        <f t="shared" si="326"/>
        <v>0</v>
      </c>
      <c r="ES168" s="284">
        <f t="shared" si="326"/>
        <v>0</v>
      </c>
      <c r="ET168" s="284">
        <f t="shared" si="326"/>
        <v>0</v>
      </c>
      <c r="EU168" s="284">
        <f t="shared" si="326"/>
        <v>0</v>
      </c>
      <c r="EV168" s="284">
        <f t="shared" si="326"/>
        <v>0</v>
      </c>
      <c r="EW168" s="284">
        <f t="shared" si="326"/>
        <v>0</v>
      </c>
      <c r="EX168" s="284">
        <f t="shared" si="326"/>
        <v>0</v>
      </c>
      <c r="EY168" s="284">
        <f t="shared" si="326"/>
        <v>0</v>
      </c>
      <c r="EZ168" s="383">
        <f t="shared" si="326"/>
        <v>0</v>
      </c>
    </row>
    <row r="169" spans="3:156" s="246" customFormat="1" ht="17.5" outlineLevel="1">
      <c r="C169" s="224"/>
      <c r="D169" s="256"/>
      <c r="E169" s="1086">
        <f t="shared" ca="1" si="295"/>
        <v>5</v>
      </c>
      <c r="F169" s="844" t="s">
        <v>542</v>
      </c>
      <c r="G169" s="977">
        <f>H169*J169</f>
        <v>125000</v>
      </c>
      <c r="H169" s="1329">
        <v>125000</v>
      </c>
      <c r="I169" s="286" t="s">
        <v>413</v>
      </c>
      <c r="J169" s="306">
        <f t="shared" si="297"/>
        <v>1</v>
      </c>
      <c r="K169" s="949">
        <f t="shared" si="298"/>
        <v>100.68808577519016</v>
      </c>
      <c r="L169" s="956">
        <f t="shared" si="250"/>
        <v>0.16494616816855651</v>
      </c>
      <c r="M169" s="956">
        <f t="shared" si="251"/>
        <v>0.29156899105466333</v>
      </c>
      <c r="N169" s="285">
        <f>EOMONTH($M$7,O169-2)+1</f>
        <v>46966</v>
      </c>
      <c r="O169" s="307">
        <f>$N$9-24</f>
        <v>8</v>
      </c>
      <c r="P169" s="307">
        <v>3</v>
      </c>
      <c r="Q169" s="306">
        <f>O169-1+P169</f>
        <v>10</v>
      </c>
      <c r="R169" s="286" t="s">
        <v>472</v>
      </c>
      <c r="S169" s="845"/>
      <c r="T169" s="256"/>
      <c r="U169" s="380">
        <f>+P169</f>
        <v>3</v>
      </c>
      <c r="V169" s="302" t="str">
        <f>+R169</f>
        <v>Flat</v>
      </c>
      <c r="W169" s="302">
        <f>INT(U169*AB169)+O169-1</f>
        <v>8</v>
      </c>
      <c r="X169" s="302">
        <f>(U169-INT(U169*(1-AB169)))+O169-1</f>
        <v>9</v>
      </c>
      <c r="Y169" s="381">
        <f>(AB169-(W169-O169+1)/U169)*(AF169+AE169*(2*(W169-O169+1)/U169+(AB169-(W169-O169+1)/U169)))+((X169-O169+1)/U169-AB169)*(AH169+AG169*(2*AB169+((X169-O169+1)/U169-AB169)))</f>
        <v>0.33333333333333331</v>
      </c>
      <c r="Z169" s="302">
        <f>IF(V169="curve-front",1,IF(V169="curve-end",3,2))</f>
        <v>2</v>
      </c>
      <c r="AA169" s="302">
        <f>IF(OR(V169="curve-front",V169="curve-mid",V169="curve-end"),2.5,1)</f>
        <v>1</v>
      </c>
      <c r="AB169" s="302">
        <f>Z169/4</f>
        <v>0.5</v>
      </c>
      <c r="AC169" s="302">
        <f>AA169-1</f>
        <v>0</v>
      </c>
      <c r="AD169" s="302">
        <f>1/U169</f>
        <v>0.33333333333333331</v>
      </c>
      <c r="AE169" s="302">
        <f>AC169/(AB169*(2+AC169))</f>
        <v>0</v>
      </c>
      <c r="AF169" s="302">
        <f>2/(2+AC169)</f>
        <v>1</v>
      </c>
      <c r="AG169" s="302">
        <f>-AC169/(2+AC169)/(1-AB169)</f>
        <v>0</v>
      </c>
      <c r="AH169" s="382">
        <f>2*(1-AB169+AC169)/(2+AC169)/(1-AB169)</f>
        <v>1</v>
      </c>
      <c r="AI169" s="260"/>
      <c r="AJ169" s="284">
        <f t="shared" si="315"/>
        <v>0</v>
      </c>
      <c r="AK169" s="309">
        <f t="shared" si="315"/>
        <v>0</v>
      </c>
      <c r="AL169" s="284">
        <f t="shared" si="315"/>
        <v>0</v>
      </c>
      <c r="AM169" s="284">
        <f t="shared" si="315"/>
        <v>0</v>
      </c>
      <c r="AN169" s="284">
        <f t="shared" si="315"/>
        <v>0</v>
      </c>
      <c r="AO169" s="284">
        <f t="shared" si="315"/>
        <v>0</v>
      </c>
      <c r="AP169" s="284">
        <f t="shared" si="315"/>
        <v>0</v>
      </c>
      <c r="AQ169" s="284">
        <f t="shared" si="315"/>
        <v>0</v>
      </c>
      <c r="AR169" s="284">
        <f t="shared" si="315"/>
        <v>41666.666666666664</v>
      </c>
      <c r="AS169" s="284">
        <f t="shared" si="315"/>
        <v>41666.666666666664</v>
      </c>
      <c r="AT169" s="284">
        <f t="shared" si="316"/>
        <v>41666.666666666664</v>
      </c>
      <c r="AU169" s="284">
        <f t="shared" si="316"/>
        <v>0</v>
      </c>
      <c r="AV169" s="383">
        <f t="shared" si="316"/>
        <v>0</v>
      </c>
      <c r="AW169" s="309">
        <f t="shared" si="316"/>
        <v>0</v>
      </c>
      <c r="AX169" s="284">
        <f t="shared" si="316"/>
        <v>0</v>
      </c>
      <c r="AY169" s="284">
        <f t="shared" si="316"/>
        <v>0</v>
      </c>
      <c r="AZ169" s="284">
        <f t="shared" si="316"/>
        <v>0</v>
      </c>
      <c r="BA169" s="284">
        <f t="shared" si="316"/>
        <v>0</v>
      </c>
      <c r="BB169" s="284">
        <f t="shared" si="316"/>
        <v>0</v>
      </c>
      <c r="BC169" s="284">
        <f t="shared" si="316"/>
        <v>0</v>
      </c>
      <c r="BD169" s="284">
        <f t="shared" si="317"/>
        <v>0</v>
      </c>
      <c r="BE169" s="284">
        <f t="shared" si="317"/>
        <v>0</v>
      </c>
      <c r="BF169" s="284">
        <f t="shared" si="317"/>
        <v>0</v>
      </c>
      <c r="BG169" s="284">
        <f t="shared" si="317"/>
        <v>0</v>
      </c>
      <c r="BH169" s="383">
        <f t="shared" si="317"/>
        <v>0</v>
      </c>
      <c r="BI169" s="309">
        <f t="shared" si="317"/>
        <v>0</v>
      </c>
      <c r="BJ169" s="284">
        <f t="shared" si="317"/>
        <v>0</v>
      </c>
      <c r="BK169" s="284">
        <f t="shared" si="317"/>
        <v>0</v>
      </c>
      <c r="BL169" s="284">
        <f t="shared" si="317"/>
        <v>0</v>
      </c>
      <c r="BM169" s="284">
        <f t="shared" si="317"/>
        <v>0</v>
      </c>
      <c r="BN169" s="284">
        <f t="shared" si="318"/>
        <v>0</v>
      </c>
      <c r="BO169" s="284">
        <f t="shared" si="318"/>
        <v>0</v>
      </c>
      <c r="BP169" s="284">
        <f t="shared" si="318"/>
        <v>0</v>
      </c>
      <c r="BQ169" s="284">
        <f t="shared" si="318"/>
        <v>0</v>
      </c>
      <c r="BR169" s="284">
        <f t="shared" si="318"/>
        <v>0</v>
      </c>
      <c r="BS169" s="284">
        <f t="shared" si="318"/>
        <v>0</v>
      </c>
      <c r="BT169" s="383">
        <f t="shared" si="318"/>
        <v>0</v>
      </c>
      <c r="BU169" s="309">
        <f t="shared" si="318"/>
        <v>0</v>
      </c>
      <c r="BV169" s="284">
        <f t="shared" si="318"/>
        <v>0</v>
      </c>
      <c r="BW169" s="284">
        <f t="shared" si="318"/>
        <v>0</v>
      </c>
      <c r="BX169" s="284">
        <f t="shared" si="319"/>
        <v>0</v>
      </c>
      <c r="BY169" s="284">
        <f t="shared" si="319"/>
        <v>0</v>
      </c>
      <c r="BZ169" s="284">
        <f t="shared" si="319"/>
        <v>0</v>
      </c>
      <c r="CA169" s="284">
        <f t="shared" si="319"/>
        <v>0</v>
      </c>
      <c r="CB169" s="284">
        <f t="shared" si="319"/>
        <v>0</v>
      </c>
      <c r="CC169" s="284">
        <f t="shared" si="319"/>
        <v>0</v>
      </c>
      <c r="CD169" s="284">
        <f t="shared" si="319"/>
        <v>0</v>
      </c>
      <c r="CE169" s="284">
        <f t="shared" si="319"/>
        <v>0</v>
      </c>
      <c r="CF169" s="383">
        <f t="shared" si="319"/>
        <v>0</v>
      </c>
      <c r="CG169" s="309">
        <f t="shared" si="319"/>
        <v>0</v>
      </c>
      <c r="CH169" s="284">
        <f t="shared" si="320"/>
        <v>0</v>
      </c>
      <c r="CI169" s="284">
        <f t="shared" si="320"/>
        <v>0</v>
      </c>
      <c r="CJ169" s="284">
        <f t="shared" si="320"/>
        <v>0</v>
      </c>
      <c r="CK169" s="284">
        <f t="shared" si="320"/>
        <v>0</v>
      </c>
      <c r="CL169" s="284">
        <f t="shared" si="320"/>
        <v>0</v>
      </c>
      <c r="CM169" s="284">
        <f t="shared" si="320"/>
        <v>0</v>
      </c>
      <c r="CN169" s="284">
        <f t="shared" si="320"/>
        <v>0</v>
      </c>
      <c r="CO169" s="284">
        <f t="shared" si="320"/>
        <v>0</v>
      </c>
      <c r="CP169" s="284">
        <f t="shared" si="320"/>
        <v>0</v>
      </c>
      <c r="CQ169" s="284">
        <f t="shared" si="320"/>
        <v>0</v>
      </c>
      <c r="CR169" s="383">
        <f t="shared" si="321"/>
        <v>0</v>
      </c>
      <c r="CS169" s="309">
        <f t="shared" si="321"/>
        <v>0</v>
      </c>
      <c r="CT169" s="284">
        <f t="shared" si="321"/>
        <v>0</v>
      </c>
      <c r="CU169" s="284">
        <f t="shared" si="321"/>
        <v>0</v>
      </c>
      <c r="CV169" s="284">
        <f t="shared" si="321"/>
        <v>0</v>
      </c>
      <c r="CW169" s="284">
        <f t="shared" si="321"/>
        <v>0</v>
      </c>
      <c r="CX169" s="284">
        <f t="shared" si="321"/>
        <v>0</v>
      </c>
      <c r="CY169" s="284">
        <f t="shared" si="321"/>
        <v>0</v>
      </c>
      <c r="CZ169" s="284">
        <f t="shared" si="321"/>
        <v>0</v>
      </c>
      <c r="DA169" s="284">
        <f t="shared" si="321"/>
        <v>0</v>
      </c>
      <c r="DB169" s="284">
        <f t="shared" si="322"/>
        <v>0</v>
      </c>
      <c r="DC169" s="284">
        <f t="shared" si="322"/>
        <v>0</v>
      </c>
      <c r="DD169" s="383">
        <f t="shared" si="322"/>
        <v>0</v>
      </c>
      <c r="DE169" s="309">
        <f t="shared" si="322"/>
        <v>0</v>
      </c>
      <c r="DF169" s="284">
        <f t="shared" si="322"/>
        <v>0</v>
      </c>
      <c r="DG169" s="284">
        <f t="shared" si="322"/>
        <v>0</v>
      </c>
      <c r="DH169" s="284">
        <f t="shared" si="322"/>
        <v>0</v>
      </c>
      <c r="DI169" s="284">
        <f t="shared" si="322"/>
        <v>0</v>
      </c>
      <c r="DJ169" s="284">
        <f t="shared" si="322"/>
        <v>0</v>
      </c>
      <c r="DK169" s="284">
        <f t="shared" si="322"/>
        <v>0</v>
      </c>
      <c r="DL169" s="284">
        <f t="shared" si="323"/>
        <v>0</v>
      </c>
      <c r="DM169" s="284">
        <f t="shared" si="323"/>
        <v>0</v>
      </c>
      <c r="DN169" s="284">
        <f t="shared" si="323"/>
        <v>0</v>
      </c>
      <c r="DO169" s="284">
        <f t="shared" si="323"/>
        <v>0</v>
      </c>
      <c r="DP169" s="383">
        <f t="shared" si="323"/>
        <v>0</v>
      </c>
      <c r="DQ169" s="309">
        <f t="shared" si="323"/>
        <v>0</v>
      </c>
      <c r="DR169" s="284">
        <f t="shared" si="323"/>
        <v>0</v>
      </c>
      <c r="DS169" s="284">
        <f t="shared" si="323"/>
        <v>0</v>
      </c>
      <c r="DT169" s="284">
        <f t="shared" si="323"/>
        <v>0</v>
      </c>
      <c r="DU169" s="284">
        <f t="shared" si="323"/>
        <v>0</v>
      </c>
      <c r="DV169" s="284">
        <f t="shared" si="324"/>
        <v>0</v>
      </c>
      <c r="DW169" s="284">
        <f t="shared" si="324"/>
        <v>0</v>
      </c>
      <c r="DX169" s="284">
        <f t="shared" si="324"/>
        <v>0</v>
      </c>
      <c r="DY169" s="284">
        <f t="shared" si="324"/>
        <v>0</v>
      </c>
      <c r="DZ169" s="284">
        <f t="shared" si="324"/>
        <v>0</v>
      </c>
      <c r="EA169" s="284">
        <f t="shared" si="324"/>
        <v>0</v>
      </c>
      <c r="EB169" s="383">
        <f t="shared" si="324"/>
        <v>0</v>
      </c>
      <c r="EC169" s="309">
        <f t="shared" si="324"/>
        <v>0</v>
      </c>
      <c r="ED169" s="284">
        <f t="shared" si="324"/>
        <v>0</v>
      </c>
      <c r="EE169" s="284">
        <f t="shared" si="324"/>
        <v>0</v>
      </c>
      <c r="EF169" s="284">
        <f t="shared" si="325"/>
        <v>0</v>
      </c>
      <c r="EG169" s="284">
        <f t="shared" si="325"/>
        <v>0</v>
      </c>
      <c r="EH169" s="284">
        <f t="shared" si="325"/>
        <v>0</v>
      </c>
      <c r="EI169" s="284">
        <f t="shared" si="325"/>
        <v>0</v>
      </c>
      <c r="EJ169" s="284">
        <f t="shared" si="325"/>
        <v>0</v>
      </c>
      <c r="EK169" s="284">
        <f t="shared" si="325"/>
        <v>0</v>
      </c>
      <c r="EL169" s="284">
        <f t="shared" si="325"/>
        <v>0</v>
      </c>
      <c r="EM169" s="284">
        <f t="shared" si="325"/>
        <v>0</v>
      </c>
      <c r="EN169" s="383">
        <f t="shared" si="325"/>
        <v>0</v>
      </c>
      <c r="EO169" s="309">
        <f t="shared" si="325"/>
        <v>0</v>
      </c>
      <c r="EP169" s="284">
        <f t="shared" si="326"/>
        <v>0</v>
      </c>
      <c r="EQ169" s="284">
        <f t="shared" si="326"/>
        <v>0</v>
      </c>
      <c r="ER169" s="284">
        <f t="shared" si="326"/>
        <v>0</v>
      </c>
      <c r="ES169" s="284">
        <f t="shared" si="326"/>
        <v>0</v>
      </c>
      <c r="ET169" s="284">
        <f t="shared" si="326"/>
        <v>0</v>
      </c>
      <c r="EU169" s="284">
        <f t="shared" si="326"/>
        <v>0</v>
      </c>
      <c r="EV169" s="284">
        <f t="shared" si="326"/>
        <v>0</v>
      </c>
      <c r="EW169" s="284">
        <f t="shared" si="326"/>
        <v>0</v>
      </c>
      <c r="EX169" s="284">
        <f t="shared" si="326"/>
        <v>0</v>
      </c>
      <c r="EY169" s="284">
        <f t="shared" si="326"/>
        <v>0</v>
      </c>
      <c r="EZ169" s="383">
        <f t="shared" si="326"/>
        <v>0</v>
      </c>
    </row>
    <row r="170" spans="3:156" s="246" customFormat="1" ht="17.5" outlineLevel="1">
      <c r="C170" s="224"/>
      <c r="D170" s="256"/>
      <c r="E170" s="1086">
        <f t="shared" ca="1" si="295"/>
        <v>6</v>
      </c>
      <c r="F170" s="1091" t="s">
        <v>543</v>
      </c>
      <c r="G170" s="1087">
        <f t="shared" si="296"/>
        <v>200000</v>
      </c>
      <c r="H170" s="1329">
        <v>200000</v>
      </c>
      <c r="I170" s="286" t="s">
        <v>413</v>
      </c>
      <c r="J170" s="306">
        <f t="shared" si="297"/>
        <v>1</v>
      </c>
      <c r="K170" s="949">
        <f t="shared" si="298"/>
        <v>161.10093724030426</v>
      </c>
      <c r="L170" s="956">
        <f t="shared" si="250"/>
        <v>0.26391386906969044</v>
      </c>
      <c r="M170" s="956">
        <f t="shared" si="251"/>
        <v>0.46651038568746139</v>
      </c>
      <c r="N170" s="285">
        <f t="shared" si="299"/>
        <v>46966</v>
      </c>
      <c r="O170" s="307">
        <f>$N$9-24</f>
        <v>8</v>
      </c>
      <c r="P170" s="307">
        <v>6</v>
      </c>
      <c r="Q170" s="306">
        <f t="shared" si="300"/>
        <v>13</v>
      </c>
      <c r="R170" s="286" t="s">
        <v>472</v>
      </c>
      <c r="S170" s="845"/>
      <c r="T170" s="256"/>
      <c r="U170" s="380">
        <f t="shared" si="301"/>
        <v>6</v>
      </c>
      <c r="V170" s="302" t="str">
        <f t="shared" si="302"/>
        <v>Flat</v>
      </c>
      <c r="W170" s="302">
        <f t="shared" si="303"/>
        <v>10</v>
      </c>
      <c r="X170" s="302">
        <f t="shared" si="304"/>
        <v>10</v>
      </c>
      <c r="Y170" s="381">
        <f t="shared" si="305"/>
        <v>0</v>
      </c>
      <c r="Z170" s="302">
        <f t="shared" si="306"/>
        <v>2</v>
      </c>
      <c r="AA170" s="302">
        <f t="shared" si="307"/>
        <v>1</v>
      </c>
      <c r="AB170" s="302">
        <f t="shared" si="308"/>
        <v>0.5</v>
      </c>
      <c r="AC170" s="302">
        <f t="shared" si="309"/>
        <v>0</v>
      </c>
      <c r="AD170" s="302">
        <f t="shared" si="310"/>
        <v>0.16666666666666666</v>
      </c>
      <c r="AE170" s="302">
        <f t="shared" si="311"/>
        <v>0</v>
      </c>
      <c r="AF170" s="302">
        <f t="shared" si="312"/>
        <v>1</v>
      </c>
      <c r="AG170" s="302">
        <f t="shared" si="313"/>
        <v>0</v>
      </c>
      <c r="AH170" s="382">
        <f t="shared" si="314"/>
        <v>1</v>
      </c>
      <c r="AI170" s="260"/>
      <c r="AJ170" s="284">
        <f t="shared" si="315"/>
        <v>0</v>
      </c>
      <c r="AK170" s="309">
        <f t="shared" si="315"/>
        <v>0</v>
      </c>
      <c r="AL170" s="284">
        <f t="shared" si="315"/>
        <v>0</v>
      </c>
      <c r="AM170" s="284">
        <f t="shared" si="315"/>
        <v>0</v>
      </c>
      <c r="AN170" s="284">
        <f t="shared" si="315"/>
        <v>0</v>
      </c>
      <c r="AO170" s="284">
        <f t="shared" si="315"/>
        <v>0</v>
      </c>
      <c r="AP170" s="284">
        <f t="shared" si="315"/>
        <v>0</v>
      </c>
      <c r="AQ170" s="284">
        <f t="shared" si="315"/>
        <v>0</v>
      </c>
      <c r="AR170" s="284">
        <f t="shared" si="315"/>
        <v>33333.333333333328</v>
      </c>
      <c r="AS170" s="284">
        <f t="shared" si="315"/>
        <v>33333.333333333328</v>
      </c>
      <c r="AT170" s="284">
        <f t="shared" si="316"/>
        <v>33333.333333333328</v>
      </c>
      <c r="AU170" s="284">
        <f t="shared" si="316"/>
        <v>33333.333333333328</v>
      </c>
      <c r="AV170" s="383">
        <f t="shared" si="316"/>
        <v>33333.333333333328</v>
      </c>
      <c r="AW170" s="309">
        <f t="shared" si="316"/>
        <v>33333.333333333328</v>
      </c>
      <c r="AX170" s="284">
        <f t="shared" si="316"/>
        <v>0</v>
      </c>
      <c r="AY170" s="284">
        <f t="shared" si="316"/>
        <v>0</v>
      </c>
      <c r="AZ170" s="284">
        <f t="shared" si="316"/>
        <v>0</v>
      </c>
      <c r="BA170" s="284">
        <f t="shared" si="316"/>
        <v>0</v>
      </c>
      <c r="BB170" s="284">
        <f t="shared" si="316"/>
        <v>0</v>
      </c>
      <c r="BC170" s="284">
        <f t="shared" si="316"/>
        <v>0</v>
      </c>
      <c r="BD170" s="284">
        <f t="shared" si="317"/>
        <v>0</v>
      </c>
      <c r="BE170" s="284">
        <f t="shared" si="317"/>
        <v>0</v>
      </c>
      <c r="BF170" s="284">
        <f t="shared" si="317"/>
        <v>0</v>
      </c>
      <c r="BG170" s="284">
        <f t="shared" si="317"/>
        <v>0</v>
      </c>
      <c r="BH170" s="383">
        <f t="shared" si="317"/>
        <v>0</v>
      </c>
      <c r="BI170" s="309">
        <f t="shared" si="317"/>
        <v>0</v>
      </c>
      <c r="BJ170" s="284">
        <f t="shared" si="317"/>
        <v>0</v>
      </c>
      <c r="BK170" s="284">
        <f t="shared" si="317"/>
        <v>0</v>
      </c>
      <c r="BL170" s="284">
        <f t="shared" si="317"/>
        <v>0</v>
      </c>
      <c r="BM170" s="284">
        <f t="shared" si="317"/>
        <v>0</v>
      </c>
      <c r="BN170" s="284">
        <f t="shared" si="318"/>
        <v>0</v>
      </c>
      <c r="BO170" s="284">
        <f t="shared" si="318"/>
        <v>0</v>
      </c>
      <c r="BP170" s="284">
        <f t="shared" si="318"/>
        <v>0</v>
      </c>
      <c r="BQ170" s="284">
        <f t="shared" si="318"/>
        <v>0</v>
      </c>
      <c r="BR170" s="284">
        <f t="shared" si="318"/>
        <v>0</v>
      </c>
      <c r="BS170" s="284">
        <f t="shared" si="318"/>
        <v>0</v>
      </c>
      <c r="BT170" s="383">
        <f t="shared" si="318"/>
        <v>0</v>
      </c>
      <c r="BU170" s="309">
        <f t="shared" si="318"/>
        <v>0</v>
      </c>
      <c r="BV170" s="284">
        <f t="shared" si="318"/>
        <v>0</v>
      </c>
      <c r="BW170" s="284">
        <f t="shared" si="318"/>
        <v>0</v>
      </c>
      <c r="BX170" s="284">
        <f t="shared" si="319"/>
        <v>0</v>
      </c>
      <c r="BY170" s="284">
        <f t="shared" si="319"/>
        <v>0</v>
      </c>
      <c r="BZ170" s="284">
        <f t="shared" si="319"/>
        <v>0</v>
      </c>
      <c r="CA170" s="284">
        <f t="shared" si="319"/>
        <v>0</v>
      </c>
      <c r="CB170" s="284">
        <f t="shared" si="319"/>
        <v>0</v>
      </c>
      <c r="CC170" s="284">
        <f t="shared" si="319"/>
        <v>0</v>
      </c>
      <c r="CD170" s="284">
        <f t="shared" si="319"/>
        <v>0</v>
      </c>
      <c r="CE170" s="284">
        <f t="shared" si="319"/>
        <v>0</v>
      </c>
      <c r="CF170" s="383">
        <f t="shared" si="319"/>
        <v>0</v>
      </c>
      <c r="CG170" s="309">
        <f t="shared" si="319"/>
        <v>0</v>
      </c>
      <c r="CH170" s="284">
        <f t="shared" si="320"/>
        <v>0</v>
      </c>
      <c r="CI170" s="284">
        <f t="shared" si="320"/>
        <v>0</v>
      </c>
      <c r="CJ170" s="284">
        <f t="shared" si="320"/>
        <v>0</v>
      </c>
      <c r="CK170" s="284">
        <f t="shared" si="320"/>
        <v>0</v>
      </c>
      <c r="CL170" s="284">
        <f t="shared" si="320"/>
        <v>0</v>
      </c>
      <c r="CM170" s="284">
        <f t="shared" si="320"/>
        <v>0</v>
      </c>
      <c r="CN170" s="284">
        <f t="shared" si="320"/>
        <v>0</v>
      </c>
      <c r="CO170" s="284">
        <f t="shared" si="320"/>
        <v>0</v>
      </c>
      <c r="CP170" s="284">
        <f t="shared" si="320"/>
        <v>0</v>
      </c>
      <c r="CQ170" s="284">
        <f t="shared" si="320"/>
        <v>0</v>
      </c>
      <c r="CR170" s="383">
        <f t="shared" si="321"/>
        <v>0</v>
      </c>
      <c r="CS170" s="309">
        <f t="shared" si="321"/>
        <v>0</v>
      </c>
      <c r="CT170" s="284">
        <f t="shared" si="321"/>
        <v>0</v>
      </c>
      <c r="CU170" s="284">
        <f t="shared" si="321"/>
        <v>0</v>
      </c>
      <c r="CV170" s="284">
        <f t="shared" si="321"/>
        <v>0</v>
      </c>
      <c r="CW170" s="284">
        <f t="shared" si="321"/>
        <v>0</v>
      </c>
      <c r="CX170" s="284">
        <f t="shared" si="321"/>
        <v>0</v>
      </c>
      <c r="CY170" s="284">
        <f t="shared" si="321"/>
        <v>0</v>
      </c>
      <c r="CZ170" s="284">
        <f t="shared" si="321"/>
        <v>0</v>
      </c>
      <c r="DA170" s="284">
        <f t="shared" si="321"/>
        <v>0</v>
      </c>
      <c r="DB170" s="284">
        <f t="shared" si="322"/>
        <v>0</v>
      </c>
      <c r="DC170" s="284">
        <f t="shared" si="322"/>
        <v>0</v>
      </c>
      <c r="DD170" s="383">
        <f t="shared" si="322"/>
        <v>0</v>
      </c>
      <c r="DE170" s="309">
        <f t="shared" si="322"/>
        <v>0</v>
      </c>
      <c r="DF170" s="284">
        <f t="shared" si="322"/>
        <v>0</v>
      </c>
      <c r="DG170" s="284">
        <f t="shared" si="322"/>
        <v>0</v>
      </c>
      <c r="DH170" s="284">
        <f t="shared" si="322"/>
        <v>0</v>
      </c>
      <c r="DI170" s="284">
        <f t="shared" si="322"/>
        <v>0</v>
      </c>
      <c r="DJ170" s="284">
        <f t="shared" si="322"/>
        <v>0</v>
      </c>
      <c r="DK170" s="284">
        <f t="shared" si="322"/>
        <v>0</v>
      </c>
      <c r="DL170" s="284">
        <f t="shared" si="323"/>
        <v>0</v>
      </c>
      <c r="DM170" s="284">
        <f t="shared" si="323"/>
        <v>0</v>
      </c>
      <c r="DN170" s="284">
        <f t="shared" si="323"/>
        <v>0</v>
      </c>
      <c r="DO170" s="284">
        <f t="shared" si="323"/>
        <v>0</v>
      </c>
      <c r="DP170" s="383">
        <f t="shared" si="323"/>
        <v>0</v>
      </c>
      <c r="DQ170" s="309">
        <f t="shared" si="323"/>
        <v>0</v>
      </c>
      <c r="DR170" s="284">
        <f t="shared" si="323"/>
        <v>0</v>
      </c>
      <c r="DS170" s="284">
        <f t="shared" si="323"/>
        <v>0</v>
      </c>
      <c r="DT170" s="284">
        <f t="shared" si="323"/>
        <v>0</v>
      </c>
      <c r="DU170" s="284">
        <f t="shared" si="323"/>
        <v>0</v>
      </c>
      <c r="DV170" s="284">
        <f t="shared" si="324"/>
        <v>0</v>
      </c>
      <c r="DW170" s="284">
        <f t="shared" si="324"/>
        <v>0</v>
      </c>
      <c r="DX170" s="284">
        <f t="shared" si="324"/>
        <v>0</v>
      </c>
      <c r="DY170" s="284">
        <f t="shared" si="324"/>
        <v>0</v>
      </c>
      <c r="DZ170" s="284">
        <f t="shared" si="324"/>
        <v>0</v>
      </c>
      <c r="EA170" s="284">
        <f t="shared" si="324"/>
        <v>0</v>
      </c>
      <c r="EB170" s="383">
        <f t="shared" si="324"/>
        <v>0</v>
      </c>
      <c r="EC170" s="309">
        <f t="shared" si="324"/>
        <v>0</v>
      </c>
      <c r="ED170" s="284">
        <f t="shared" si="324"/>
        <v>0</v>
      </c>
      <c r="EE170" s="284">
        <f t="shared" si="324"/>
        <v>0</v>
      </c>
      <c r="EF170" s="284">
        <f t="shared" si="325"/>
        <v>0</v>
      </c>
      <c r="EG170" s="284">
        <f t="shared" si="325"/>
        <v>0</v>
      </c>
      <c r="EH170" s="284">
        <f t="shared" si="325"/>
        <v>0</v>
      </c>
      <c r="EI170" s="284">
        <f t="shared" si="325"/>
        <v>0</v>
      </c>
      <c r="EJ170" s="284">
        <f t="shared" si="325"/>
        <v>0</v>
      </c>
      <c r="EK170" s="284">
        <f t="shared" si="325"/>
        <v>0</v>
      </c>
      <c r="EL170" s="284">
        <f t="shared" si="325"/>
        <v>0</v>
      </c>
      <c r="EM170" s="284">
        <f t="shared" si="325"/>
        <v>0</v>
      </c>
      <c r="EN170" s="383">
        <f t="shared" si="325"/>
        <v>0</v>
      </c>
      <c r="EO170" s="309">
        <f t="shared" si="325"/>
        <v>0</v>
      </c>
      <c r="EP170" s="284">
        <f t="shared" si="326"/>
        <v>0</v>
      </c>
      <c r="EQ170" s="284">
        <f t="shared" si="326"/>
        <v>0</v>
      </c>
      <c r="ER170" s="284">
        <f t="shared" si="326"/>
        <v>0</v>
      </c>
      <c r="ES170" s="284">
        <f t="shared" si="326"/>
        <v>0</v>
      </c>
      <c r="ET170" s="284">
        <f t="shared" si="326"/>
        <v>0</v>
      </c>
      <c r="EU170" s="284">
        <f t="shared" si="326"/>
        <v>0</v>
      </c>
      <c r="EV170" s="284">
        <f t="shared" si="326"/>
        <v>0</v>
      </c>
      <c r="EW170" s="284">
        <f t="shared" si="326"/>
        <v>0</v>
      </c>
      <c r="EX170" s="284">
        <f t="shared" si="326"/>
        <v>0</v>
      </c>
      <c r="EY170" s="284">
        <f t="shared" si="326"/>
        <v>0</v>
      </c>
      <c r="EZ170" s="383">
        <f t="shared" si="326"/>
        <v>0</v>
      </c>
    </row>
    <row r="171" spans="3:156" s="246" customFormat="1" ht="15" customHeight="1" outlineLevel="1">
      <c r="C171" s="224"/>
      <c r="D171" s="256"/>
      <c r="E171" s="1086">
        <f t="shared" ca="1" si="295"/>
        <v>7</v>
      </c>
      <c r="F171" s="1086" t="s">
        <v>544</v>
      </c>
      <c r="G171" s="1087">
        <f t="shared" si="296"/>
        <v>136800</v>
      </c>
      <c r="H171" s="996">
        <f>+Assumptions!O43</f>
        <v>75</v>
      </c>
      <c r="I171" s="286" t="s">
        <v>29</v>
      </c>
      <c r="J171" s="306">
        <f t="shared" si="297"/>
        <v>1824</v>
      </c>
      <c r="K171" s="949">
        <f t="shared" si="298"/>
        <v>110.19304107236812</v>
      </c>
      <c r="L171" s="956">
        <f t="shared" si="250"/>
        <v>0.18051708644366823</v>
      </c>
      <c r="M171" s="956">
        <f t="shared" si="251"/>
        <v>0.3190931038102236</v>
      </c>
      <c r="N171" s="285">
        <f t="shared" si="299"/>
        <v>47696</v>
      </c>
      <c r="O171" s="307">
        <f>+$N$9</f>
        <v>32</v>
      </c>
      <c r="P171" s="307">
        <v>1</v>
      </c>
      <c r="Q171" s="306">
        <f t="shared" si="300"/>
        <v>32</v>
      </c>
      <c r="R171" s="286" t="s">
        <v>472</v>
      </c>
      <c r="S171" s="287"/>
      <c r="T171" s="256"/>
      <c r="U171" s="380">
        <f t="shared" si="301"/>
        <v>1</v>
      </c>
      <c r="V171" s="302" t="str">
        <f t="shared" si="302"/>
        <v>Flat</v>
      </c>
      <c r="W171" s="302">
        <f t="shared" si="303"/>
        <v>31</v>
      </c>
      <c r="X171" s="302">
        <f t="shared" si="304"/>
        <v>32</v>
      </c>
      <c r="Y171" s="381">
        <f t="shared" si="305"/>
        <v>1</v>
      </c>
      <c r="Z171" s="302">
        <f t="shared" si="306"/>
        <v>2</v>
      </c>
      <c r="AA171" s="302">
        <f t="shared" si="307"/>
        <v>1</v>
      </c>
      <c r="AB171" s="302">
        <f t="shared" si="308"/>
        <v>0.5</v>
      </c>
      <c r="AC171" s="302">
        <f t="shared" si="309"/>
        <v>0</v>
      </c>
      <c r="AD171" s="302">
        <f t="shared" si="310"/>
        <v>1</v>
      </c>
      <c r="AE171" s="302">
        <f t="shared" si="311"/>
        <v>0</v>
      </c>
      <c r="AF171" s="302">
        <f t="shared" si="312"/>
        <v>1</v>
      </c>
      <c r="AG171" s="302">
        <f t="shared" si="313"/>
        <v>0</v>
      </c>
      <c r="AH171" s="382">
        <f t="shared" si="314"/>
        <v>1</v>
      </c>
      <c r="AI171" s="260"/>
      <c r="AJ171" s="334">
        <f t="shared" ref="AJ171:AS172" si="327">IF(AND(AJ$1&gt;=$O171,AJ$1&lt;=$Q171),$G171*IF(AJ$1&lt;=$W171,$AD171*($AF171+$AE171*(2*INT((AJ$1-$O171))/$U171+$AD171)),IF(AJ$1&lt;=$X171,$Y171,IF(AJ$1&lt;=$U171+$O171,$AD171*($AH171+$AG171*(2*INT((AJ$1-$O171))/$U171+$AD171)),0))),0)</f>
        <v>0</v>
      </c>
      <c r="AK171" s="335">
        <f t="shared" si="327"/>
        <v>0</v>
      </c>
      <c r="AL171" s="336">
        <f t="shared" si="327"/>
        <v>0</v>
      </c>
      <c r="AM171" s="336">
        <f t="shared" si="327"/>
        <v>0</v>
      </c>
      <c r="AN171" s="336">
        <f t="shared" si="327"/>
        <v>0</v>
      </c>
      <c r="AO171" s="336">
        <f t="shared" si="327"/>
        <v>0</v>
      </c>
      <c r="AP171" s="336">
        <f t="shared" si="327"/>
        <v>0</v>
      </c>
      <c r="AQ171" s="336">
        <f t="shared" si="327"/>
        <v>0</v>
      </c>
      <c r="AR171" s="336">
        <f t="shared" si="327"/>
        <v>0</v>
      </c>
      <c r="AS171" s="336">
        <f t="shared" si="327"/>
        <v>0</v>
      </c>
      <c r="AT171" s="336">
        <f t="shared" ref="AT171:BC172" si="328">IF(AND(AT$1&gt;=$O171,AT$1&lt;=$Q171),$G171*IF(AT$1&lt;=$W171,$AD171*($AF171+$AE171*(2*INT((AT$1-$O171))/$U171+$AD171)),IF(AT$1&lt;=$X171,$Y171,IF(AT$1&lt;=$U171+$O171,$AD171*($AH171+$AG171*(2*INT((AT$1-$O171))/$U171+$AD171)),0))),0)</f>
        <v>0</v>
      </c>
      <c r="AU171" s="337">
        <f t="shared" si="328"/>
        <v>0</v>
      </c>
      <c r="AV171" s="338">
        <f t="shared" si="328"/>
        <v>0</v>
      </c>
      <c r="AW171" s="339">
        <f t="shared" si="328"/>
        <v>0</v>
      </c>
      <c r="AX171" s="337">
        <f t="shared" si="328"/>
        <v>0</v>
      </c>
      <c r="AY171" s="337">
        <f t="shared" si="328"/>
        <v>0</v>
      </c>
      <c r="AZ171" s="337">
        <f t="shared" si="328"/>
        <v>0</v>
      </c>
      <c r="BA171" s="337">
        <f t="shared" si="328"/>
        <v>0</v>
      </c>
      <c r="BB171" s="337">
        <f t="shared" si="328"/>
        <v>0</v>
      </c>
      <c r="BC171" s="337">
        <f t="shared" si="328"/>
        <v>0</v>
      </c>
      <c r="BD171" s="337">
        <f t="shared" ref="BD171:BM172" si="329">IF(AND(BD$1&gt;=$O171,BD$1&lt;=$Q171),$G171*IF(BD$1&lt;=$W171,$AD171*($AF171+$AE171*(2*INT((BD$1-$O171))/$U171+$AD171)),IF(BD$1&lt;=$X171,$Y171,IF(BD$1&lt;=$U171+$O171,$AD171*($AH171+$AG171*(2*INT((BD$1-$O171))/$U171+$AD171)),0))),0)</f>
        <v>0</v>
      </c>
      <c r="BE171" s="336">
        <f t="shared" si="329"/>
        <v>0</v>
      </c>
      <c r="BF171" s="336">
        <f t="shared" si="329"/>
        <v>0</v>
      </c>
      <c r="BG171" s="336">
        <f t="shared" si="329"/>
        <v>0</v>
      </c>
      <c r="BH171" s="340">
        <f t="shared" si="329"/>
        <v>0</v>
      </c>
      <c r="BI171" s="335">
        <f t="shared" si="329"/>
        <v>0</v>
      </c>
      <c r="BJ171" s="336">
        <f t="shared" si="329"/>
        <v>0</v>
      </c>
      <c r="BK171" s="336">
        <f t="shared" si="329"/>
        <v>0</v>
      </c>
      <c r="BL171" s="336">
        <f t="shared" si="329"/>
        <v>0</v>
      </c>
      <c r="BM171" s="336">
        <f t="shared" si="329"/>
        <v>0</v>
      </c>
      <c r="BN171" s="336">
        <f t="shared" ref="BN171:BW172" si="330">IF(AND(BN$1&gt;=$O171,BN$1&lt;=$Q171),$G171*IF(BN$1&lt;=$W171,$AD171*($AF171+$AE171*(2*INT((BN$1-$O171))/$U171+$AD171)),IF(BN$1&lt;=$X171,$Y171,IF(BN$1&lt;=$U171+$O171,$AD171*($AH171+$AG171*(2*INT((BN$1-$O171))/$U171+$AD171)),0))),0)</f>
        <v>0</v>
      </c>
      <c r="BO171" s="336">
        <f t="shared" si="330"/>
        <v>0</v>
      </c>
      <c r="BP171" s="336">
        <f t="shared" si="330"/>
        <v>136800</v>
      </c>
      <c r="BQ171" s="336">
        <f t="shared" si="330"/>
        <v>0</v>
      </c>
      <c r="BR171" s="336">
        <f t="shared" si="330"/>
        <v>0</v>
      </c>
      <c r="BS171" s="336">
        <f t="shared" si="330"/>
        <v>0</v>
      </c>
      <c r="BT171" s="340">
        <f t="shared" si="330"/>
        <v>0</v>
      </c>
      <c r="BU171" s="335">
        <f t="shared" si="330"/>
        <v>0</v>
      </c>
      <c r="BV171" s="336">
        <f t="shared" si="330"/>
        <v>0</v>
      </c>
      <c r="BW171" s="336">
        <f t="shared" si="330"/>
        <v>0</v>
      </c>
      <c r="BX171" s="336">
        <f t="shared" ref="BX171:CG172" si="331">IF(AND(BX$1&gt;=$O171,BX$1&lt;=$Q171),$G171*IF(BX$1&lt;=$W171,$AD171*($AF171+$AE171*(2*INT((BX$1-$O171))/$U171+$AD171)),IF(BX$1&lt;=$X171,$Y171,IF(BX$1&lt;=$U171+$O171,$AD171*($AH171+$AG171*(2*INT((BX$1-$O171))/$U171+$AD171)),0))),0)</f>
        <v>0</v>
      </c>
      <c r="BY171" s="336">
        <f t="shared" si="331"/>
        <v>0</v>
      </c>
      <c r="BZ171" s="336">
        <f t="shared" si="331"/>
        <v>0</v>
      </c>
      <c r="CA171" s="336">
        <f t="shared" si="331"/>
        <v>0</v>
      </c>
      <c r="CB171" s="336">
        <f t="shared" si="331"/>
        <v>0</v>
      </c>
      <c r="CC171" s="336">
        <f t="shared" si="331"/>
        <v>0</v>
      </c>
      <c r="CD171" s="336">
        <f t="shared" si="331"/>
        <v>0</v>
      </c>
      <c r="CE171" s="336">
        <f t="shared" si="331"/>
        <v>0</v>
      </c>
      <c r="CF171" s="340">
        <f t="shared" si="331"/>
        <v>0</v>
      </c>
      <c r="CG171" s="335">
        <f t="shared" si="331"/>
        <v>0</v>
      </c>
      <c r="CH171" s="336">
        <f t="shared" ref="CH171:CQ172" si="332">IF(AND(CH$1&gt;=$O171,CH$1&lt;=$Q171),$G171*IF(CH$1&lt;=$W171,$AD171*($AF171+$AE171*(2*INT((CH$1-$O171))/$U171+$AD171)),IF(CH$1&lt;=$X171,$Y171,IF(CH$1&lt;=$U171+$O171,$AD171*($AH171+$AG171*(2*INT((CH$1-$O171))/$U171+$AD171)),0))),0)</f>
        <v>0</v>
      </c>
      <c r="CI171" s="336">
        <f t="shared" si="332"/>
        <v>0</v>
      </c>
      <c r="CJ171" s="336">
        <f t="shared" si="332"/>
        <v>0</v>
      </c>
      <c r="CK171" s="336">
        <f t="shared" si="332"/>
        <v>0</v>
      </c>
      <c r="CL171" s="336">
        <f t="shared" si="332"/>
        <v>0</v>
      </c>
      <c r="CM171" s="336">
        <f t="shared" si="332"/>
        <v>0</v>
      </c>
      <c r="CN171" s="336">
        <f t="shared" si="332"/>
        <v>0</v>
      </c>
      <c r="CO171" s="336">
        <f t="shared" si="332"/>
        <v>0</v>
      </c>
      <c r="CP171" s="336">
        <f t="shared" si="332"/>
        <v>0</v>
      </c>
      <c r="CQ171" s="336">
        <f t="shared" si="332"/>
        <v>0</v>
      </c>
      <c r="CR171" s="340">
        <f t="shared" ref="CR171:DA172" si="333">IF(AND(CR$1&gt;=$O171,CR$1&lt;=$Q171),$G171*IF(CR$1&lt;=$W171,$AD171*($AF171+$AE171*(2*INT((CR$1-$O171))/$U171+$AD171)),IF(CR$1&lt;=$X171,$Y171,IF(CR$1&lt;=$U171+$O171,$AD171*($AH171+$AG171*(2*INT((CR$1-$O171))/$U171+$AD171)),0))),0)</f>
        <v>0</v>
      </c>
      <c r="CS171" s="335">
        <f t="shared" si="333"/>
        <v>0</v>
      </c>
      <c r="CT171" s="336">
        <f t="shared" si="333"/>
        <v>0</v>
      </c>
      <c r="CU171" s="336">
        <f t="shared" si="333"/>
        <v>0</v>
      </c>
      <c r="CV171" s="336">
        <f t="shared" si="333"/>
        <v>0</v>
      </c>
      <c r="CW171" s="336">
        <f t="shared" si="333"/>
        <v>0</v>
      </c>
      <c r="CX171" s="336">
        <f t="shared" si="333"/>
        <v>0</v>
      </c>
      <c r="CY171" s="336">
        <f t="shared" si="333"/>
        <v>0</v>
      </c>
      <c r="CZ171" s="336">
        <f t="shared" si="333"/>
        <v>0</v>
      </c>
      <c r="DA171" s="336">
        <f t="shared" si="333"/>
        <v>0</v>
      </c>
      <c r="DB171" s="336">
        <f t="shared" ref="DB171:DK172" si="334">IF(AND(DB$1&gt;=$O171,DB$1&lt;=$Q171),$G171*IF(DB$1&lt;=$W171,$AD171*($AF171+$AE171*(2*INT((DB$1-$O171))/$U171+$AD171)),IF(DB$1&lt;=$X171,$Y171,IF(DB$1&lt;=$U171+$O171,$AD171*($AH171+$AG171*(2*INT((DB$1-$O171))/$U171+$AD171)),0))),0)</f>
        <v>0</v>
      </c>
      <c r="DC171" s="336">
        <f t="shared" si="334"/>
        <v>0</v>
      </c>
      <c r="DD171" s="340">
        <f t="shared" si="334"/>
        <v>0</v>
      </c>
      <c r="DE171" s="335">
        <f t="shared" si="334"/>
        <v>0</v>
      </c>
      <c r="DF171" s="336">
        <f t="shared" si="334"/>
        <v>0</v>
      </c>
      <c r="DG171" s="336">
        <f t="shared" si="334"/>
        <v>0</v>
      </c>
      <c r="DH171" s="336">
        <f t="shared" si="334"/>
        <v>0</v>
      </c>
      <c r="DI171" s="336">
        <f t="shared" si="334"/>
        <v>0</v>
      </c>
      <c r="DJ171" s="336">
        <f t="shared" si="334"/>
        <v>0</v>
      </c>
      <c r="DK171" s="336">
        <f t="shared" si="334"/>
        <v>0</v>
      </c>
      <c r="DL171" s="336">
        <f t="shared" ref="DL171:DU172" si="335">IF(AND(DL$1&gt;=$O171,DL$1&lt;=$Q171),$G171*IF(DL$1&lt;=$W171,$AD171*($AF171+$AE171*(2*INT((DL$1-$O171))/$U171+$AD171)),IF(DL$1&lt;=$X171,$Y171,IF(DL$1&lt;=$U171+$O171,$AD171*($AH171+$AG171*(2*INT((DL$1-$O171))/$U171+$AD171)),0))),0)</f>
        <v>0</v>
      </c>
      <c r="DM171" s="336">
        <f t="shared" si="335"/>
        <v>0</v>
      </c>
      <c r="DN171" s="336">
        <f t="shared" si="335"/>
        <v>0</v>
      </c>
      <c r="DO171" s="336">
        <f t="shared" si="335"/>
        <v>0</v>
      </c>
      <c r="DP171" s="340">
        <f t="shared" si="335"/>
        <v>0</v>
      </c>
      <c r="DQ171" s="335">
        <f t="shared" si="335"/>
        <v>0</v>
      </c>
      <c r="DR171" s="336">
        <f t="shared" si="335"/>
        <v>0</v>
      </c>
      <c r="DS171" s="336">
        <f t="shared" si="335"/>
        <v>0</v>
      </c>
      <c r="DT171" s="336">
        <f t="shared" si="335"/>
        <v>0</v>
      </c>
      <c r="DU171" s="336">
        <f t="shared" si="335"/>
        <v>0</v>
      </c>
      <c r="DV171" s="336">
        <f t="shared" ref="DV171:EE172" si="336">IF(AND(DV$1&gt;=$O171,DV$1&lt;=$Q171),$G171*IF(DV$1&lt;=$W171,$AD171*($AF171+$AE171*(2*INT((DV$1-$O171))/$U171+$AD171)),IF(DV$1&lt;=$X171,$Y171,IF(DV$1&lt;=$U171+$O171,$AD171*($AH171+$AG171*(2*INT((DV$1-$O171))/$U171+$AD171)),0))),0)</f>
        <v>0</v>
      </c>
      <c r="DW171" s="336">
        <f t="shared" si="336"/>
        <v>0</v>
      </c>
      <c r="DX171" s="336">
        <f t="shared" si="336"/>
        <v>0</v>
      </c>
      <c r="DY171" s="336">
        <f t="shared" si="336"/>
        <v>0</v>
      </c>
      <c r="DZ171" s="336">
        <f t="shared" si="336"/>
        <v>0</v>
      </c>
      <c r="EA171" s="336">
        <f t="shared" si="336"/>
        <v>0</v>
      </c>
      <c r="EB171" s="340">
        <f t="shared" si="336"/>
        <v>0</v>
      </c>
      <c r="EC171" s="335">
        <f t="shared" si="336"/>
        <v>0</v>
      </c>
      <c r="ED171" s="336">
        <f t="shared" si="336"/>
        <v>0</v>
      </c>
      <c r="EE171" s="336">
        <f t="shared" si="336"/>
        <v>0</v>
      </c>
      <c r="EF171" s="336">
        <f t="shared" ref="EF171:EO172" si="337">IF(AND(EF$1&gt;=$O171,EF$1&lt;=$Q171),$G171*IF(EF$1&lt;=$W171,$AD171*($AF171+$AE171*(2*INT((EF$1-$O171))/$U171+$AD171)),IF(EF$1&lt;=$X171,$Y171,IF(EF$1&lt;=$U171+$O171,$AD171*($AH171+$AG171*(2*INT((EF$1-$O171))/$U171+$AD171)),0))),0)</f>
        <v>0</v>
      </c>
      <c r="EG171" s="336">
        <f t="shared" si="337"/>
        <v>0</v>
      </c>
      <c r="EH171" s="336">
        <f t="shared" si="337"/>
        <v>0</v>
      </c>
      <c r="EI171" s="336">
        <f t="shared" si="337"/>
        <v>0</v>
      </c>
      <c r="EJ171" s="336">
        <f t="shared" si="337"/>
        <v>0</v>
      </c>
      <c r="EK171" s="336">
        <f t="shared" si="337"/>
        <v>0</v>
      </c>
      <c r="EL171" s="336">
        <f t="shared" si="337"/>
        <v>0</v>
      </c>
      <c r="EM171" s="336">
        <f t="shared" si="337"/>
        <v>0</v>
      </c>
      <c r="EN171" s="340">
        <f t="shared" si="337"/>
        <v>0</v>
      </c>
      <c r="EO171" s="335">
        <f t="shared" si="337"/>
        <v>0</v>
      </c>
      <c r="EP171" s="336">
        <f t="shared" ref="EP171:EZ172" si="338">IF(AND(EP$1&gt;=$O171,EP$1&lt;=$Q171),$G171*IF(EP$1&lt;=$W171,$AD171*($AF171+$AE171*(2*INT((EP$1-$O171))/$U171+$AD171)),IF(EP$1&lt;=$X171,$Y171,IF(EP$1&lt;=$U171+$O171,$AD171*($AH171+$AG171*(2*INT((EP$1-$O171))/$U171+$AD171)),0))),0)</f>
        <v>0</v>
      </c>
      <c r="EQ171" s="336">
        <f t="shared" si="338"/>
        <v>0</v>
      </c>
      <c r="ER171" s="336">
        <f t="shared" si="338"/>
        <v>0</v>
      </c>
      <c r="ES171" s="336">
        <f t="shared" si="338"/>
        <v>0</v>
      </c>
      <c r="ET171" s="336">
        <f t="shared" si="338"/>
        <v>0</v>
      </c>
      <c r="EU171" s="336">
        <f t="shared" si="338"/>
        <v>0</v>
      </c>
      <c r="EV171" s="336">
        <f t="shared" si="338"/>
        <v>0</v>
      </c>
      <c r="EW171" s="336">
        <f t="shared" si="338"/>
        <v>0</v>
      </c>
      <c r="EX171" s="336">
        <f t="shared" si="338"/>
        <v>0</v>
      </c>
      <c r="EY171" s="336">
        <f t="shared" si="338"/>
        <v>0</v>
      </c>
      <c r="EZ171" s="340">
        <f t="shared" si="338"/>
        <v>0</v>
      </c>
    </row>
    <row r="172" spans="3:156" s="246" customFormat="1" ht="15" customHeight="1" outlineLevel="1">
      <c r="C172" s="224"/>
      <c r="D172" s="256"/>
      <c r="E172" s="1086">
        <f t="shared" ca="1" si="295"/>
        <v>8</v>
      </c>
      <c r="F172" s="1086" t="s">
        <v>545</v>
      </c>
      <c r="G172" s="1087">
        <f t="shared" si="296"/>
        <v>52531.199999999997</v>
      </c>
      <c r="H172" s="996">
        <f>+Assumptions!M43*Assumptions!K43*Assumptions!P43</f>
        <v>52531.199999999997</v>
      </c>
      <c r="I172" s="286" t="s">
        <v>413</v>
      </c>
      <c r="J172" s="306">
        <f t="shared" si="297"/>
        <v>1</v>
      </c>
      <c r="K172" s="949">
        <f t="shared" si="298"/>
        <v>42.314127771789352</v>
      </c>
      <c r="L172" s="956">
        <f t="shared" si="250"/>
        <v>6.9318561194368605E-2</v>
      </c>
      <c r="M172" s="956">
        <f t="shared" si="251"/>
        <v>0.12253175186312584</v>
      </c>
      <c r="N172" s="285">
        <f t="shared" si="299"/>
        <v>47696</v>
      </c>
      <c r="O172" s="307">
        <f>+$N$9</f>
        <v>32</v>
      </c>
      <c r="P172" s="307">
        <v>1</v>
      </c>
      <c r="Q172" s="306">
        <f t="shared" si="300"/>
        <v>32</v>
      </c>
      <c r="R172" s="286" t="s">
        <v>472</v>
      </c>
      <c r="S172" s="287"/>
      <c r="T172" s="256"/>
      <c r="U172" s="380">
        <f t="shared" si="301"/>
        <v>1</v>
      </c>
      <c r="V172" s="302" t="str">
        <f t="shared" si="302"/>
        <v>Flat</v>
      </c>
      <c r="W172" s="302">
        <f t="shared" si="303"/>
        <v>31</v>
      </c>
      <c r="X172" s="302">
        <f t="shared" si="304"/>
        <v>32</v>
      </c>
      <c r="Y172" s="381">
        <f t="shared" si="305"/>
        <v>1</v>
      </c>
      <c r="Z172" s="302">
        <f t="shared" si="306"/>
        <v>2</v>
      </c>
      <c r="AA172" s="302">
        <f t="shared" si="307"/>
        <v>1</v>
      </c>
      <c r="AB172" s="302">
        <f t="shared" si="308"/>
        <v>0.5</v>
      </c>
      <c r="AC172" s="302">
        <f t="shared" si="309"/>
        <v>0</v>
      </c>
      <c r="AD172" s="302">
        <f t="shared" si="310"/>
        <v>1</v>
      </c>
      <c r="AE172" s="302">
        <f t="shared" si="311"/>
        <v>0</v>
      </c>
      <c r="AF172" s="302">
        <f t="shared" si="312"/>
        <v>1</v>
      </c>
      <c r="AG172" s="302">
        <f t="shared" si="313"/>
        <v>0</v>
      </c>
      <c r="AH172" s="382">
        <f t="shared" si="314"/>
        <v>1</v>
      </c>
      <c r="AI172" s="260"/>
      <c r="AJ172" s="341">
        <f t="shared" si="327"/>
        <v>0</v>
      </c>
      <c r="AK172" s="335">
        <f t="shared" si="327"/>
        <v>0</v>
      </c>
      <c r="AL172" s="336">
        <f t="shared" si="327"/>
        <v>0</v>
      </c>
      <c r="AM172" s="336">
        <f t="shared" si="327"/>
        <v>0</v>
      </c>
      <c r="AN172" s="336">
        <f t="shared" si="327"/>
        <v>0</v>
      </c>
      <c r="AO172" s="336">
        <f t="shared" si="327"/>
        <v>0</v>
      </c>
      <c r="AP172" s="336">
        <f t="shared" si="327"/>
        <v>0</v>
      </c>
      <c r="AQ172" s="336">
        <f t="shared" si="327"/>
        <v>0</v>
      </c>
      <c r="AR172" s="336">
        <f t="shared" si="327"/>
        <v>0</v>
      </c>
      <c r="AS172" s="336">
        <f t="shared" si="327"/>
        <v>0</v>
      </c>
      <c r="AT172" s="336">
        <f t="shared" si="328"/>
        <v>0</v>
      </c>
      <c r="AU172" s="337">
        <f t="shared" si="328"/>
        <v>0</v>
      </c>
      <c r="AV172" s="338">
        <f t="shared" si="328"/>
        <v>0</v>
      </c>
      <c r="AW172" s="339">
        <f t="shared" si="328"/>
        <v>0</v>
      </c>
      <c r="AX172" s="337">
        <f t="shared" si="328"/>
        <v>0</v>
      </c>
      <c r="AY172" s="337">
        <f t="shared" si="328"/>
        <v>0</v>
      </c>
      <c r="AZ172" s="337">
        <f t="shared" si="328"/>
        <v>0</v>
      </c>
      <c r="BA172" s="337">
        <f t="shared" si="328"/>
        <v>0</v>
      </c>
      <c r="BB172" s="337">
        <f t="shared" si="328"/>
        <v>0</v>
      </c>
      <c r="BC172" s="337">
        <f t="shared" si="328"/>
        <v>0</v>
      </c>
      <c r="BD172" s="337">
        <f t="shared" si="329"/>
        <v>0</v>
      </c>
      <c r="BE172" s="336">
        <f t="shared" si="329"/>
        <v>0</v>
      </c>
      <c r="BF172" s="336">
        <f t="shared" si="329"/>
        <v>0</v>
      </c>
      <c r="BG172" s="336">
        <f t="shared" si="329"/>
        <v>0</v>
      </c>
      <c r="BH172" s="340">
        <f t="shared" si="329"/>
        <v>0</v>
      </c>
      <c r="BI172" s="335">
        <f t="shared" si="329"/>
        <v>0</v>
      </c>
      <c r="BJ172" s="336">
        <f t="shared" si="329"/>
        <v>0</v>
      </c>
      <c r="BK172" s="336">
        <f t="shared" si="329"/>
        <v>0</v>
      </c>
      <c r="BL172" s="336">
        <f t="shared" si="329"/>
        <v>0</v>
      </c>
      <c r="BM172" s="336">
        <f t="shared" si="329"/>
        <v>0</v>
      </c>
      <c r="BN172" s="336">
        <f t="shared" si="330"/>
        <v>0</v>
      </c>
      <c r="BO172" s="336">
        <f t="shared" si="330"/>
        <v>0</v>
      </c>
      <c r="BP172" s="336">
        <f t="shared" si="330"/>
        <v>52531.199999999997</v>
      </c>
      <c r="BQ172" s="336">
        <f t="shared" si="330"/>
        <v>0</v>
      </c>
      <c r="BR172" s="336">
        <f t="shared" si="330"/>
        <v>0</v>
      </c>
      <c r="BS172" s="336">
        <f t="shared" si="330"/>
        <v>0</v>
      </c>
      <c r="BT172" s="340">
        <f t="shared" si="330"/>
        <v>0</v>
      </c>
      <c r="BU172" s="335">
        <f t="shared" si="330"/>
        <v>0</v>
      </c>
      <c r="BV172" s="336">
        <f t="shared" si="330"/>
        <v>0</v>
      </c>
      <c r="BW172" s="336">
        <f t="shared" si="330"/>
        <v>0</v>
      </c>
      <c r="BX172" s="336">
        <f t="shared" si="331"/>
        <v>0</v>
      </c>
      <c r="BY172" s="336">
        <f t="shared" si="331"/>
        <v>0</v>
      </c>
      <c r="BZ172" s="336">
        <f t="shared" si="331"/>
        <v>0</v>
      </c>
      <c r="CA172" s="336">
        <f t="shared" si="331"/>
        <v>0</v>
      </c>
      <c r="CB172" s="336">
        <f t="shared" si="331"/>
        <v>0</v>
      </c>
      <c r="CC172" s="336">
        <f t="shared" si="331"/>
        <v>0</v>
      </c>
      <c r="CD172" s="336">
        <f t="shared" si="331"/>
        <v>0</v>
      </c>
      <c r="CE172" s="336">
        <f t="shared" si="331"/>
        <v>0</v>
      </c>
      <c r="CF172" s="340">
        <f t="shared" si="331"/>
        <v>0</v>
      </c>
      <c r="CG172" s="335">
        <f t="shared" si="331"/>
        <v>0</v>
      </c>
      <c r="CH172" s="336">
        <f t="shared" si="332"/>
        <v>0</v>
      </c>
      <c r="CI172" s="336">
        <f t="shared" si="332"/>
        <v>0</v>
      </c>
      <c r="CJ172" s="336">
        <f t="shared" si="332"/>
        <v>0</v>
      </c>
      <c r="CK172" s="336">
        <f t="shared" si="332"/>
        <v>0</v>
      </c>
      <c r="CL172" s="336">
        <f t="shared" si="332"/>
        <v>0</v>
      </c>
      <c r="CM172" s="336">
        <f t="shared" si="332"/>
        <v>0</v>
      </c>
      <c r="CN172" s="336">
        <f t="shared" si="332"/>
        <v>0</v>
      </c>
      <c r="CO172" s="336">
        <f t="shared" si="332"/>
        <v>0</v>
      </c>
      <c r="CP172" s="336">
        <f t="shared" si="332"/>
        <v>0</v>
      </c>
      <c r="CQ172" s="336">
        <f t="shared" si="332"/>
        <v>0</v>
      </c>
      <c r="CR172" s="340">
        <f t="shared" si="333"/>
        <v>0</v>
      </c>
      <c r="CS172" s="335">
        <f t="shared" si="333"/>
        <v>0</v>
      </c>
      <c r="CT172" s="336">
        <f t="shared" si="333"/>
        <v>0</v>
      </c>
      <c r="CU172" s="336">
        <f t="shared" si="333"/>
        <v>0</v>
      </c>
      <c r="CV172" s="336">
        <f t="shared" si="333"/>
        <v>0</v>
      </c>
      <c r="CW172" s="336">
        <f t="shared" si="333"/>
        <v>0</v>
      </c>
      <c r="CX172" s="336">
        <f t="shared" si="333"/>
        <v>0</v>
      </c>
      <c r="CY172" s="336">
        <f t="shared" si="333"/>
        <v>0</v>
      </c>
      <c r="CZ172" s="336">
        <f t="shared" si="333"/>
        <v>0</v>
      </c>
      <c r="DA172" s="336">
        <f t="shared" si="333"/>
        <v>0</v>
      </c>
      <c r="DB172" s="336">
        <f t="shared" si="334"/>
        <v>0</v>
      </c>
      <c r="DC172" s="336">
        <f t="shared" si="334"/>
        <v>0</v>
      </c>
      <c r="DD172" s="340">
        <f t="shared" si="334"/>
        <v>0</v>
      </c>
      <c r="DE172" s="335">
        <f t="shared" si="334"/>
        <v>0</v>
      </c>
      <c r="DF172" s="336">
        <f t="shared" si="334"/>
        <v>0</v>
      </c>
      <c r="DG172" s="336">
        <f t="shared" si="334"/>
        <v>0</v>
      </c>
      <c r="DH172" s="336">
        <f t="shared" si="334"/>
        <v>0</v>
      </c>
      <c r="DI172" s="336">
        <f t="shared" si="334"/>
        <v>0</v>
      </c>
      <c r="DJ172" s="336">
        <f t="shared" si="334"/>
        <v>0</v>
      </c>
      <c r="DK172" s="336">
        <f t="shared" si="334"/>
        <v>0</v>
      </c>
      <c r="DL172" s="336">
        <f t="shared" si="335"/>
        <v>0</v>
      </c>
      <c r="DM172" s="336">
        <f t="shared" si="335"/>
        <v>0</v>
      </c>
      <c r="DN172" s="336">
        <f t="shared" si="335"/>
        <v>0</v>
      </c>
      <c r="DO172" s="336">
        <f t="shared" si="335"/>
        <v>0</v>
      </c>
      <c r="DP172" s="340">
        <f t="shared" si="335"/>
        <v>0</v>
      </c>
      <c r="DQ172" s="335">
        <f t="shared" si="335"/>
        <v>0</v>
      </c>
      <c r="DR172" s="336">
        <f t="shared" si="335"/>
        <v>0</v>
      </c>
      <c r="DS172" s="336">
        <f t="shared" si="335"/>
        <v>0</v>
      </c>
      <c r="DT172" s="336">
        <f t="shared" si="335"/>
        <v>0</v>
      </c>
      <c r="DU172" s="336">
        <f t="shared" si="335"/>
        <v>0</v>
      </c>
      <c r="DV172" s="336">
        <f t="shared" si="336"/>
        <v>0</v>
      </c>
      <c r="DW172" s="336">
        <f t="shared" si="336"/>
        <v>0</v>
      </c>
      <c r="DX172" s="336">
        <f t="shared" si="336"/>
        <v>0</v>
      </c>
      <c r="DY172" s="336">
        <f t="shared" si="336"/>
        <v>0</v>
      </c>
      <c r="DZ172" s="336">
        <f t="shared" si="336"/>
        <v>0</v>
      </c>
      <c r="EA172" s="336">
        <f t="shared" si="336"/>
        <v>0</v>
      </c>
      <c r="EB172" s="340">
        <f t="shared" si="336"/>
        <v>0</v>
      </c>
      <c r="EC172" s="335">
        <f t="shared" si="336"/>
        <v>0</v>
      </c>
      <c r="ED172" s="336">
        <f t="shared" si="336"/>
        <v>0</v>
      </c>
      <c r="EE172" s="336">
        <f t="shared" si="336"/>
        <v>0</v>
      </c>
      <c r="EF172" s="336">
        <f t="shared" si="337"/>
        <v>0</v>
      </c>
      <c r="EG172" s="336">
        <f t="shared" si="337"/>
        <v>0</v>
      </c>
      <c r="EH172" s="336">
        <f t="shared" si="337"/>
        <v>0</v>
      </c>
      <c r="EI172" s="336">
        <f t="shared" si="337"/>
        <v>0</v>
      </c>
      <c r="EJ172" s="336">
        <f t="shared" si="337"/>
        <v>0</v>
      </c>
      <c r="EK172" s="336">
        <f t="shared" si="337"/>
        <v>0</v>
      </c>
      <c r="EL172" s="336">
        <f t="shared" si="337"/>
        <v>0</v>
      </c>
      <c r="EM172" s="336">
        <f t="shared" si="337"/>
        <v>0</v>
      </c>
      <c r="EN172" s="340">
        <f t="shared" si="337"/>
        <v>0</v>
      </c>
      <c r="EO172" s="335">
        <f t="shared" si="337"/>
        <v>0</v>
      </c>
      <c r="EP172" s="336">
        <f t="shared" si="338"/>
        <v>0</v>
      </c>
      <c r="EQ172" s="336">
        <f t="shared" si="338"/>
        <v>0</v>
      </c>
      <c r="ER172" s="336">
        <f t="shared" si="338"/>
        <v>0</v>
      </c>
      <c r="ES172" s="336">
        <f t="shared" si="338"/>
        <v>0</v>
      </c>
      <c r="ET172" s="336">
        <f t="shared" si="338"/>
        <v>0</v>
      </c>
      <c r="EU172" s="336">
        <f t="shared" si="338"/>
        <v>0</v>
      </c>
      <c r="EV172" s="336">
        <f t="shared" si="338"/>
        <v>0</v>
      </c>
      <c r="EW172" s="336">
        <f t="shared" si="338"/>
        <v>0</v>
      </c>
      <c r="EX172" s="336">
        <f t="shared" si="338"/>
        <v>0</v>
      </c>
      <c r="EY172" s="336">
        <f t="shared" si="338"/>
        <v>0</v>
      </c>
      <c r="EZ172" s="340">
        <f t="shared" si="338"/>
        <v>0</v>
      </c>
    </row>
    <row r="173" spans="3:156" s="246" customFormat="1" ht="6" customHeight="1" outlineLevel="1">
      <c r="C173" s="224"/>
      <c r="D173" s="256"/>
      <c r="E173" s="1088"/>
      <c r="F173" s="1088"/>
      <c r="G173" s="1089"/>
      <c r="H173" s="992"/>
      <c r="I173" s="264"/>
      <c r="J173" s="265"/>
      <c r="K173" s="950"/>
      <c r="L173" s="967"/>
      <c r="M173" s="967"/>
      <c r="N173" s="264"/>
      <c r="O173" s="265"/>
      <c r="P173" s="265"/>
      <c r="Q173" s="265"/>
      <c r="R173" s="264"/>
      <c r="S173" s="266"/>
      <c r="T173" s="256"/>
      <c r="U173" s="256"/>
      <c r="AH173" s="260"/>
      <c r="AI173" s="260"/>
      <c r="AJ173" s="310"/>
      <c r="AK173" s="311"/>
      <c r="AL173" s="312"/>
      <c r="AM173" s="312"/>
      <c r="AN173" s="312"/>
      <c r="AO173" s="312"/>
      <c r="AP173" s="312"/>
      <c r="AQ173" s="312"/>
      <c r="AR173" s="312"/>
      <c r="AS173" s="312"/>
      <c r="AT173" s="312"/>
      <c r="AU173" s="312"/>
      <c r="AV173" s="313"/>
      <c r="AW173" s="311"/>
      <c r="AX173" s="312"/>
      <c r="AY173" s="312"/>
      <c r="AZ173" s="312"/>
      <c r="BA173" s="312"/>
      <c r="BB173" s="312"/>
      <c r="BC173" s="312"/>
      <c r="BD173" s="312"/>
      <c r="BE173" s="312"/>
      <c r="BF173" s="312"/>
      <c r="BG173" s="312"/>
      <c r="BH173" s="313"/>
      <c r="BI173" s="311"/>
      <c r="BJ173" s="312"/>
      <c r="BK173" s="312"/>
      <c r="BL173" s="312"/>
      <c r="BM173" s="312"/>
      <c r="BN173" s="312"/>
      <c r="BO173" s="312"/>
      <c r="BP173" s="312"/>
      <c r="BQ173" s="312"/>
      <c r="BR173" s="312"/>
      <c r="BS173" s="312"/>
      <c r="BT173" s="313"/>
      <c r="BU173" s="311"/>
      <c r="BV173" s="312"/>
      <c r="BW173" s="312"/>
      <c r="BX173" s="312"/>
      <c r="BY173" s="312"/>
      <c r="BZ173" s="312"/>
      <c r="CA173" s="312"/>
      <c r="CB173" s="312"/>
      <c r="CC173" s="312"/>
      <c r="CD173" s="312"/>
      <c r="CE173" s="312"/>
      <c r="CF173" s="313"/>
      <c r="CG173" s="311"/>
      <c r="CH173" s="312"/>
      <c r="CI173" s="312"/>
      <c r="CJ173" s="312"/>
      <c r="CK173" s="312"/>
      <c r="CL173" s="312"/>
      <c r="CM173" s="312"/>
      <c r="CN173" s="312"/>
      <c r="CO173" s="312"/>
      <c r="CP173" s="312"/>
      <c r="CQ173" s="312"/>
      <c r="CR173" s="313"/>
      <c r="CS173" s="311"/>
      <c r="CT173" s="312"/>
      <c r="CU173" s="312"/>
      <c r="CV173" s="312"/>
      <c r="CW173" s="312"/>
      <c r="CX173" s="312"/>
      <c r="CY173" s="312"/>
      <c r="CZ173" s="312"/>
      <c r="DA173" s="312"/>
      <c r="DB173" s="312"/>
      <c r="DC173" s="312"/>
      <c r="DD173" s="313"/>
      <c r="DE173" s="311"/>
      <c r="DF173" s="312"/>
      <c r="DG173" s="312"/>
      <c r="DH173" s="312"/>
      <c r="DI173" s="312"/>
      <c r="DJ173" s="312"/>
      <c r="DK173" s="312"/>
      <c r="DL173" s="312"/>
      <c r="DM173" s="312"/>
      <c r="DN173" s="312"/>
      <c r="DO173" s="312"/>
      <c r="DP173" s="313"/>
      <c r="DQ173" s="311"/>
      <c r="DR173" s="312"/>
      <c r="DS173" s="312"/>
      <c r="DT173" s="312"/>
      <c r="DU173" s="312"/>
      <c r="DV173" s="312"/>
      <c r="DW173" s="312"/>
      <c r="DX173" s="312"/>
      <c r="DY173" s="312"/>
      <c r="DZ173" s="312"/>
      <c r="EA173" s="312"/>
      <c r="EB173" s="313"/>
      <c r="EC173" s="311"/>
      <c r="ED173" s="312"/>
      <c r="EE173" s="312"/>
      <c r="EF173" s="312"/>
      <c r="EG173" s="312"/>
      <c r="EH173" s="312"/>
      <c r="EI173" s="312"/>
      <c r="EJ173" s="312"/>
      <c r="EK173" s="312"/>
      <c r="EL173" s="312"/>
      <c r="EM173" s="312"/>
      <c r="EN173" s="313"/>
      <c r="EO173" s="311"/>
      <c r="EP173" s="312"/>
      <c r="EQ173" s="312"/>
      <c r="ER173" s="312"/>
      <c r="ES173" s="312"/>
      <c r="ET173" s="312"/>
      <c r="EU173" s="312"/>
      <c r="EV173" s="312"/>
      <c r="EW173" s="312"/>
      <c r="EX173" s="312"/>
      <c r="EY173" s="312"/>
      <c r="EZ173" s="313"/>
    </row>
    <row r="174" spans="3:156" s="246" customFormat="1" ht="15" customHeight="1">
      <c r="C174" s="224"/>
      <c r="D174" s="256"/>
      <c r="E174" s="1090" t="str">
        <f>"Total "&amp;E163</f>
        <v>Total Leasing &amp; Operations</v>
      </c>
      <c r="F174" s="1084"/>
      <c r="G174" s="1274">
        <f>+SUM(G165:G173)</f>
        <v>2422981.3165258076</v>
      </c>
      <c r="H174" s="991"/>
      <c r="I174" s="930"/>
      <c r="J174" s="245"/>
      <c r="K174" s="1275">
        <f>+SUM(K165:K173)</f>
        <v>1951.7228050402696</v>
      </c>
      <c r="L174" s="1276">
        <f>+SUM(L165:L173)</f>
        <v>3.1972918696394905</v>
      </c>
      <c r="M174" s="1276">
        <f>+SUM(M165:M173)</f>
        <v>5.6517297424298372</v>
      </c>
      <c r="O174" s="245"/>
      <c r="P174" s="245"/>
      <c r="Q174" s="245"/>
      <c r="S174" s="268"/>
      <c r="T174" s="256"/>
      <c r="U174" s="1279"/>
      <c r="V174" s="368"/>
      <c r="W174" s="368"/>
      <c r="X174" s="368"/>
      <c r="Y174" s="368"/>
      <c r="Z174" s="368"/>
      <c r="AA174" s="368"/>
      <c r="AB174" s="368"/>
      <c r="AC174" s="368"/>
      <c r="AD174" s="368"/>
      <c r="AE174" s="368"/>
      <c r="AF174" s="368"/>
      <c r="AG174" s="368"/>
      <c r="AH174" s="1280"/>
      <c r="AI174" s="260"/>
      <c r="AJ174" s="314">
        <f t="shared" ref="AJ174:BO174" si="339">+SUM(AJ165:AJ173)</f>
        <v>0</v>
      </c>
      <c r="AK174" s="1320">
        <f t="shared" si="339"/>
        <v>0</v>
      </c>
      <c r="AL174" s="308">
        <f t="shared" si="339"/>
        <v>0</v>
      </c>
      <c r="AM174" s="308">
        <f t="shared" si="339"/>
        <v>0</v>
      </c>
      <c r="AN174" s="308">
        <f t="shared" si="339"/>
        <v>0</v>
      </c>
      <c r="AO174" s="308">
        <f t="shared" si="339"/>
        <v>0</v>
      </c>
      <c r="AP174" s="308">
        <f t="shared" si="339"/>
        <v>0</v>
      </c>
      <c r="AQ174" s="308">
        <f t="shared" si="339"/>
        <v>0</v>
      </c>
      <c r="AR174" s="308">
        <f t="shared" si="339"/>
        <v>75000</v>
      </c>
      <c r="AS174" s="308">
        <f t="shared" si="339"/>
        <v>75000</v>
      </c>
      <c r="AT174" s="308">
        <f t="shared" si="339"/>
        <v>75000</v>
      </c>
      <c r="AU174" s="308">
        <f t="shared" si="339"/>
        <v>33333.333333333328</v>
      </c>
      <c r="AV174" s="315">
        <f t="shared" si="339"/>
        <v>33333.333333333328</v>
      </c>
      <c r="AW174" s="1320">
        <f t="shared" si="339"/>
        <v>33333.333333333328</v>
      </c>
      <c r="AX174" s="308">
        <f t="shared" si="339"/>
        <v>0</v>
      </c>
      <c r="AY174" s="308">
        <f t="shared" si="339"/>
        <v>0</v>
      </c>
      <c r="AZ174" s="308">
        <f t="shared" si="339"/>
        <v>0</v>
      </c>
      <c r="BA174" s="308">
        <f t="shared" si="339"/>
        <v>0</v>
      </c>
      <c r="BB174" s="308">
        <f t="shared" si="339"/>
        <v>0</v>
      </c>
      <c r="BC174" s="308">
        <f t="shared" si="339"/>
        <v>0</v>
      </c>
      <c r="BD174" s="308">
        <f t="shared" si="339"/>
        <v>0</v>
      </c>
      <c r="BE174" s="308">
        <f t="shared" si="339"/>
        <v>0</v>
      </c>
      <c r="BF174" s="308">
        <f t="shared" si="339"/>
        <v>0</v>
      </c>
      <c r="BG174" s="308">
        <f t="shared" si="339"/>
        <v>0</v>
      </c>
      <c r="BH174" s="315">
        <f t="shared" si="339"/>
        <v>0</v>
      </c>
      <c r="BI174" s="1320">
        <f t="shared" si="339"/>
        <v>0</v>
      </c>
      <c r="BJ174" s="308">
        <f t="shared" si="339"/>
        <v>0</v>
      </c>
      <c r="BK174" s="308">
        <f t="shared" si="339"/>
        <v>0</v>
      </c>
      <c r="BL174" s="308">
        <f t="shared" si="339"/>
        <v>0</v>
      </c>
      <c r="BM174" s="308">
        <f t="shared" si="339"/>
        <v>79981.528692510037</v>
      </c>
      <c r="BN174" s="308">
        <f t="shared" si="339"/>
        <v>94523.624818420969</v>
      </c>
      <c r="BO174" s="308">
        <f t="shared" si="339"/>
        <v>109065.72094433187</v>
      </c>
      <c r="BP174" s="308">
        <f t="shared" ref="BP174:CU174" si="340">+SUM(BP165:BP173)</f>
        <v>312939.01707024279</v>
      </c>
      <c r="BQ174" s="308">
        <f t="shared" si="340"/>
        <v>138149.91319615371</v>
      </c>
      <c r="BR174" s="308">
        <f t="shared" si="340"/>
        <v>152692.00932206461</v>
      </c>
      <c r="BS174" s="308">
        <f t="shared" si="340"/>
        <v>167234.10544797554</v>
      </c>
      <c r="BT174" s="315">
        <f t="shared" si="340"/>
        <v>178140.6775424087</v>
      </c>
      <c r="BU174" s="1320">
        <f t="shared" si="340"/>
        <v>167234.10544797554</v>
      </c>
      <c r="BV174" s="308">
        <f t="shared" si="340"/>
        <v>152692.00932206461</v>
      </c>
      <c r="BW174" s="308">
        <f t="shared" si="340"/>
        <v>138149.91319615371</v>
      </c>
      <c r="BX174" s="308">
        <f t="shared" si="340"/>
        <v>123607.8170702428</v>
      </c>
      <c r="BY174" s="308">
        <f t="shared" si="340"/>
        <v>109065.72094433186</v>
      </c>
      <c r="BZ174" s="308">
        <f t="shared" si="340"/>
        <v>94523.624818420969</v>
      </c>
      <c r="CA174" s="308">
        <f t="shared" si="340"/>
        <v>79981.528692510037</v>
      </c>
      <c r="CB174" s="308">
        <f t="shared" si="340"/>
        <v>0</v>
      </c>
      <c r="CC174" s="308">
        <f t="shared" si="340"/>
        <v>0</v>
      </c>
      <c r="CD174" s="308">
        <f t="shared" si="340"/>
        <v>0</v>
      </c>
      <c r="CE174" s="308">
        <f t="shared" si="340"/>
        <v>0</v>
      </c>
      <c r="CF174" s="315">
        <f t="shared" si="340"/>
        <v>0</v>
      </c>
      <c r="CG174" s="1320">
        <f t="shared" si="340"/>
        <v>0</v>
      </c>
      <c r="CH174" s="308">
        <f t="shared" si="340"/>
        <v>0</v>
      </c>
      <c r="CI174" s="308">
        <f t="shared" si="340"/>
        <v>0</v>
      </c>
      <c r="CJ174" s="308">
        <f t="shared" si="340"/>
        <v>0</v>
      </c>
      <c r="CK174" s="308">
        <f t="shared" si="340"/>
        <v>0</v>
      </c>
      <c r="CL174" s="308">
        <f t="shared" si="340"/>
        <v>0</v>
      </c>
      <c r="CM174" s="308">
        <f t="shared" si="340"/>
        <v>0</v>
      </c>
      <c r="CN174" s="308">
        <f t="shared" si="340"/>
        <v>0</v>
      </c>
      <c r="CO174" s="308">
        <f t="shared" si="340"/>
        <v>0</v>
      </c>
      <c r="CP174" s="308">
        <f t="shared" si="340"/>
        <v>0</v>
      </c>
      <c r="CQ174" s="308">
        <f t="shared" si="340"/>
        <v>0</v>
      </c>
      <c r="CR174" s="315">
        <f t="shared" si="340"/>
        <v>0</v>
      </c>
      <c r="CS174" s="1320">
        <f t="shared" si="340"/>
        <v>0</v>
      </c>
      <c r="CT174" s="308">
        <f t="shared" si="340"/>
        <v>0</v>
      </c>
      <c r="CU174" s="308">
        <f t="shared" si="340"/>
        <v>0</v>
      </c>
      <c r="CV174" s="308">
        <f t="shared" ref="CV174:EA174" si="341">+SUM(CV165:CV173)</f>
        <v>0</v>
      </c>
      <c r="CW174" s="308">
        <f t="shared" si="341"/>
        <v>0</v>
      </c>
      <c r="CX174" s="308">
        <f t="shared" si="341"/>
        <v>0</v>
      </c>
      <c r="CY174" s="308">
        <f t="shared" si="341"/>
        <v>0</v>
      </c>
      <c r="CZ174" s="308">
        <f t="shared" si="341"/>
        <v>0</v>
      </c>
      <c r="DA174" s="308">
        <f t="shared" si="341"/>
        <v>0</v>
      </c>
      <c r="DB174" s="308">
        <f t="shared" si="341"/>
        <v>0</v>
      </c>
      <c r="DC174" s="308">
        <f t="shared" si="341"/>
        <v>0</v>
      </c>
      <c r="DD174" s="315">
        <f t="shared" si="341"/>
        <v>0</v>
      </c>
      <c r="DE174" s="1320">
        <f t="shared" si="341"/>
        <v>0</v>
      </c>
      <c r="DF174" s="308">
        <f t="shared" si="341"/>
        <v>0</v>
      </c>
      <c r="DG174" s="308">
        <f t="shared" si="341"/>
        <v>0</v>
      </c>
      <c r="DH174" s="308">
        <f t="shared" si="341"/>
        <v>0</v>
      </c>
      <c r="DI174" s="308">
        <f t="shared" si="341"/>
        <v>0</v>
      </c>
      <c r="DJ174" s="308">
        <f t="shared" si="341"/>
        <v>0</v>
      </c>
      <c r="DK174" s="308">
        <f t="shared" si="341"/>
        <v>0</v>
      </c>
      <c r="DL174" s="308">
        <f t="shared" si="341"/>
        <v>0</v>
      </c>
      <c r="DM174" s="308">
        <f t="shared" si="341"/>
        <v>0</v>
      </c>
      <c r="DN174" s="308">
        <f t="shared" si="341"/>
        <v>0</v>
      </c>
      <c r="DO174" s="308">
        <f t="shared" si="341"/>
        <v>0</v>
      </c>
      <c r="DP174" s="315">
        <f t="shared" si="341"/>
        <v>0</v>
      </c>
      <c r="DQ174" s="1320">
        <f t="shared" si="341"/>
        <v>0</v>
      </c>
      <c r="DR174" s="308">
        <f t="shared" si="341"/>
        <v>0</v>
      </c>
      <c r="DS174" s="308">
        <f t="shared" si="341"/>
        <v>0</v>
      </c>
      <c r="DT174" s="308">
        <f t="shared" si="341"/>
        <v>0</v>
      </c>
      <c r="DU174" s="308">
        <f t="shared" si="341"/>
        <v>0</v>
      </c>
      <c r="DV174" s="308">
        <f t="shared" si="341"/>
        <v>0</v>
      </c>
      <c r="DW174" s="308">
        <f t="shared" si="341"/>
        <v>0</v>
      </c>
      <c r="DX174" s="308">
        <f t="shared" si="341"/>
        <v>0</v>
      </c>
      <c r="DY174" s="308">
        <f t="shared" si="341"/>
        <v>0</v>
      </c>
      <c r="DZ174" s="308">
        <f t="shared" si="341"/>
        <v>0</v>
      </c>
      <c r="EA174" s="308">
        <f t="shared" si="341"/>
        <v>0</v>
      </c>
      <c r="EB174" s="315">
        <f t="shared" ref="EB174:EZ174" si="342">+SUM(EB165:EB173)</f>
        <v>0</v>
      </c>
      <c r="EC174" s="1320">
        <f t="shared" si="342"/>
        <v>0</v>
      </c>
      <c r="ED174" s="308">
        <f t="shared" si="342"/>
        <v>0</v>
      </c>
      <c r="EE174" s="308">
        <f t="shared" si="342"/>
        <v>0</v>
      </c>
      <c r="EF174" s="308">
        <f t="shared" si="342"/>
        <v>0</v>
      </c>
      <c r="EG174" s="308">
        <f t="shared" si="342"/>
        <v>0</v>
      </c>
      <c r="EH174" s="308">
        <f t="shared" si="342"/>
        <v>0</v>
      </c>
      <c r="EI174" s="308">
        <f t="shared" si="342"/>
        <v>0</v>
      </c>
      <c r="EJ174" s="308">
        <f t="shared" si="342"/>
        <v>0</v>
      </c>
      <c r="EK174" s="308">
        <f t="shared" si="342"/>
        <v>0</v>
      </c>
      <c r="EL174" s="308">
        <f t="shared" si="342"/>
        <v>0</v>
      </c>
      <c r="EM174" s="308">
        <f t="shared" si="342"/>
        <v>0</v>
      </c>
      <c r="EN174" s="315">
        <f t="shared" si="342"/>
        <v>0</v>
      </c>
      <c r="EO174" s="1320">
        <f t="shared" si="342"/>
        <v>0</v>
      </c>
      <c r="EP174" s="308">
        <f t="shared" si="342"/>
        <v>0</v>
      </c>
      <c r="EQ174" s="308">
        <f t="shared" si="342"/>
        <v>0</v>
      </c>
      <c r="ER174" s="308">
        <f t="shared" si="342"/>
        <v>0</v>
      </c>
      <c r="ES174" s="308">
        <f t="shared" si="342"/>
        <v>0</v>
      </c>
      <c r="ET174" s="308">
        <f t="shared" si="342"/>
        <v>0</v>
      </c>
      <c r="EU174" s="308">
        <f t="shared" si="342"/>
        <v>0</v>
      </c>
      <c r="EV174" s="308">
        <f t="shared" si="342"/>
        <v>0</v>
      </c>
      <c r="EW174" s="308">
        <f t="shared" si="342"/>
        <v>0</v>
      </c>
      <c r="EX174" s="308">
        <f t="shared" si="342"/>
        <v>0</v>
      </c>
      <c r="EY174" s="308">
        <f t="shared" si="342"/>
        <v>0</v>
      </c>
      <c r="EZ174" s="315">
        <f t="shared" si="342"/>
        <v>0</v>
      </c>
    </row>
    <row r="175" spans="3:156" s="246" customFormat="1" ht="17.5">
      <c r="C175" s="224"/>
      <c r="D175" s="256"/>
      <c r="G175" s="979"/>
      <c r="H175" s="991"/>
      <c r="J175" s="245"/>
      <c r="K175" s="947"/>
      <c r="L175" s="947"/>
      <c r="M175" s="947"/>
      <c r="O175" s="245"/>
      <c r="P175" s="245"/>
      <c r="Q175" s="245"/>
      <c r="S175" s="259"/>
      <c r="T175" s="256"/>
      <c r="U175" s="256"/>
      <c r="AH175" s="260"/>
      <c r="AI175" s="260"/>
      <c r="AJ175" s="316"/>
      <c r="AK175" s="405"/>
      <c r="AL175" s="316"/>
      <c r="AM175" s="316"/>
      <c r="AN175" s="316"/>
      <c r="AO175" s="316"/>
      <c r="AP175" s="316"/>
      <c r="AQ175" s="316"/>
      <c r="AR175" s="316"/>
      <c r="AS175" s="316"/>
      <c r="AT175" s="316"/>
      <c r="AU175" s="316"/>
      <c r="AV175" s="317"/>
      <c r="AW175" s="405"/>
      <c r="AX175" s="316"/>
      <c r="AY175" s="316"/>
      <c r="AZ175" s="316"/>
      <c r="BA175" s="316"/>
      <c r="BB175" s="316"/>
      <c r="BC175" s="316"/>
      <c r="BD175" s="316"/>
      <c r="BE175" s="316"/>
      <c r="BF175" s="316"/>
      <c r="BG175" s="316"/>
      <c r="BH175" s="317"/>
      <c r="BI175" s="405"/>
      <c r="BJ175" s="316"/>
      <c r="BK175" s="316"/>
      <c r="BL175" s="316"/>
      <c r="BM175" s="316"/>
      <c r="BN175" s="316"/>
      <c r="BO175" s="316"/>
      <c r="BP175" s="316"/>
      <c r="BQ175" s="316"/>
      <c r="BR175" s="316"/>
      <c r="BS175" s="316"/>
      <c r="BT175" s="317"/>
      <c r="BU175" s="405"/>
      <c r="BV175" s="316"/>
      <c r="BW175" s="316"/>
      <c r="BX175" s="316"/>
      <c r="BY175" s="316"/>
      <c r="BZ175" s="316"/>
      <c r="CA175" s="316"/>
      <c r="CB175" s="316"/>
      <c r="CC175" s="316"/>
      <c r="CD175" s="316"/>
      <c r="CE175" s="316"/>
      <c r="CF175" s="317"/>
      <c r="CG175" s="405"/>
      <c r="CH175" s="316"/>
      <c r="CI175" s="316"/>
      <c r="CJ175" s="316"/>
      <c r="CK175" s="316"/>
      <c r="CL175" s="316"/>
      <c r="CM175" s="316"/>
      <c r="CN175" s="316"/>
      <c r="CO175" s="316"/>
      <c r="CP175" s="316"/>
      <c r="CQ175" s="316"/>
      <c r="CR175" s="317"/>
      <c r="CS175" s="405"/>
      <c r="CT175" s="316"/>
      <c r="CU175" s="316"/>
      <c r="CV175" s="316"/>
      <c r="CW175" s="316"/>
      <c r="CX175" s="316"/>
      <c r="CY175" s="316"/>
      <c r="CZ175" s="316"/>
      <c r="DA175" s="316"/>
      <c r="DB175" s="316"/>
      <c r="DC175" s="316"/>
      <c r="DD175" s="317"/>
      <c r="DE175" s="405"/>
      <c r="DF175" s="316"/>
      <c r="DG175" s="316"/>
      <c r="DH175" s="316"/>
      <c r="DI175" s="316"/>
      <c r="DJ175" s="316"/>
      <c r="DK175" s="316"/>
      <c r="DL175" s="316"/>
      <c r="DM175" s="316"/>
      <c r="DN175" s="316"/>
      <c r="DO175" s="316"/>
      <c r="DP175" s="317"/>
      <c r="DQ175" s="405"/>
      <c r="DR175" s="316"/>
      <c r="DS175" s="316"/>
      <c r="DT175" s="316"/>
      <c r="DU175" s="316"/>
      <c r="DV175" s="316"/>
      <c r="DW175" s="316"/>
      <c r="DX175" s="316"/>
      <c r="DY175" s="316"/>
      <c r="DZ175" s="316"/>
      <c r="EA175" s="316"/>
      <c r="EB175" s="317"/>
      <c r="EC175" s="405"/>
      <c r="ED175" s="316"/>
      <c r="EE175" s="316"/>
      <c r="EF175" s="316"/>
      <c r="EG175" s="316"/>
      <c r="EH175" s="316"/>
      <c r="EI175" s="316"/>
      <c r="EJ175" s="316"/>
      <c r="EK175" s="316"/>
      <c r="EL175" s="316"/>
      <c r="EM175" s="316"/>
      <c r="EN175" s="317"/>
      <c r="EO175" s="405"/>
      <c r="EP175" s="316"/>
      <c r="EQ175" s="316"/>
      <c r="ER175" s="316"/>
      <c r="ES175" s="316"/>
      <c r="ET175" s="316"/>
      <c r="EU175" s="316"/>
      <c r="EV175" s="316"/>
      <c r="EW175" s="316"/>
      <c r="EX175" s="316"/>
      <c r="EY175" s="316"/>
      <c r="EZ175" s="317"/>
    </row>
    <row r="176" spans="3:156" s="246" customFormat="1" ht="15" customHeight="1" outlineLevel="1">
      <c r="C176" s="224"/>
      <c r="D176" s="256">
        <v>12</v>
      </c>
      <c r="E176" s="257" t="s">
        <v>54</v>
      </c>
      <c r="F176" s="1746"/>
      <c r="G176" s="979"/>
      <c r="H176" s="991"/>
      <c r="J176" s="245"/>
      <c r="K176" s="947"/>
      <c r="L176" s="947"/>
      <c r="M176" s="947"/>
      <c r="O176" s="245"/>
      <c r="P176" s="245"/>
      <c r="Q176" s="245"/>
      <c r="S176" s="259"/>
      <c r="T176" s="256"/>
      <c r="U176" s="256"/>
      <c r="AH176" s="260"/>
      <c r="AI176" s="260"/>
      <c r="AJ176" s="316"/>
      <c r="AK176" s="405"/>
      <c r="AL176" s="316"/>
      <c r="AM176" s="316"/>
      <c r="AN176" s="316"/>
      <c r="AO176" s="316"/>
      <c r="AP176" s="316"/>
      <c r="AQ176" s="316"/>
      <c r="AR176" s="316"/>
      <c r="AS176" s="316"/>
      <c r="AT176" s="316"/>
      <c r="AU176" s="316"/>
      <c r="AV176" s="317"/>
      <c r="AW176" s="405"/>
      <c r="AX176" s="316"/>
      <c r="AY176" s="316"/>
      <c r="AZ176" s="316"/>
      <c r="BA176" s="316"/>
      <c r="BB176" s="316"/>
      <c r="BC176" s="316"/>
      <c r="BD176" s="316"/>
      <c r="BE176" s="316"/>
      <c r="BF176" s="316"/>
      <c r="BG176" s="316"/>
      <c r="BH176" s="317"/>
      <c r="BI176" s="405"/>
      <c r="BJ176" s="316"/>
      <c r="BK176" s="316"/>
      <c r="BL176" s="316"/>
      <c r="BM176" s="316"/>
      <c r="BN176" s="316"/>
      <c r="BO176" s="316"/>
      <c r="BP176" s="316"/>
      <c r="BQ176" s="316"/>
      <c r="BR176" s="316"/>
      <c r="BS176" s="316"/>
      <c r="BT176" s="317"/>
      <c r="BU176" s="405"/>
      <c r="BV176" s="316"/>
      <c r="BW176" s="316"/>
      <c r="BX176" s="316"/>
      <c r="BY176" s="316"/>
      <c r="BZ176" s="316"/>
      <c r="CA176" s="316"/>
      <c r="CB176" s="316"/>
      <c r="CC176" s="316"/>
      <c r="CD176" s="316"/>
      <c r="CE176" s="316"/>
      <c r="CF176" s="317"/>
      <c r="CG176" s="405"/>
      <c r="CH176" s="316"/>
      <c r="CI176" s="316"/>
      <c r="CJ176" s="316"/>
      <c r="CK176" s="316"/>
      <c r="CL176" s="316"/>
      <c r="CM176" s="316"/>
      <c r="CN176" s="316"/>
      <c r="CO176" s="316"/>
      <c r="CP176" s="316"/>
      <c r="CQ176" s="316"/>
      <c r="CR176" s="317"/>
      <c r="CS176" s="405"/>
      <c r="CT176" s="316"/>
      <c r="CU176" s="316"/>
      <c r="CV176" s="316"/>
      <c r="CW176" s="316"/>
      <c r="CX176" s="316"/>
      <c r="CY176" s="316"/>
      <c r="CZ176" s="316"/>
      <c r="DA176" s="316"/>
      <c r="DB176" s="316"/>
      <c r="DC176" s="316"/>
      <c r="DD176" s="317"/>
      <c r="DE176" s="405"/>
      <c r="DF176" s="316"/>
      <c r="DG176" s="316"/>
      <c r="DH176" s="316"/>
      <c r="DI176" s="316"/>
      <c r="DJ176" s="316"/>
      <c r="DK176" s="316"/>
      <c r="DL176" s="316"/>
      <c r="DM176" s="316"/>
      <c r="DN176" s="316"/>
      <c r="DO176" s="316"/>
      <c r="DP176" s="317"/>
      <c r="DQ176" s="405"/>
      <c r="DR176" s="316"/>
      <c r="DS176" s="316"/>
      <c r="DT176" s="316"/>
      <c r="DU176" s="316"/>
      <c r="DV176" s="316"/>
      <c r="DW176" s="316"/>
      <c r="DX176" s="316"/>
      <c r="DY176" s="316"/>
      <c r="DZ176" s="316"/>
      <c r="EA176" s="316"/>
      <c r="EB176" s="317"/>
      <c r="EC176" s="405"/>
      <c r="ED176" s="316"/>
      <c r="EE176" s="316"/>
      <c r="EF176" s="316"/>
      <c r="EG176" s="316"/>
      <c r="EH176" s="316"/>
      <c r="EI176" s="316"/>
      <c r="EJ176" s="316"/>
      <c r="EK176" s="316"/>
      <c r="EL176" s="316"/>
      <c r="EM176" s="316"/>
      <c r="EN176" s="317"/>
      <c r="EO176" s="405"/>
      <c r="EP176" s="316"/>
      <c r="EQ176" s="316"/>
      <c r="ER176" s="316"/>
      <c r="ES176" s="316"/>
      <c r="ET176" s="316"/>
      <c r="EU176" s="316"/>
      <c r="EV176" s="316"/>
      <c r="EW176" s="316"/>
      <c r="EX176" s="316"/>
      <c r="EY176" s="316"/>
      <c r="EZ176" s="317"/>
    </row>
    <row r="177" spans="3:156" s="246" customFormat="1" ht="6" customHeight="1" outlineLevel="1">
      <c r="C177" s="224"/>
      <c r="D177" s="256"/>
      <c r="G177" s="979"/>
      <c r="H177" s="991"/>
      <c r="J177" s="245"/>
      <c r="K177" s="947"/>
      <c r="L177" s="947"/>
      <c r="M177" s="947"/>
      <c r="O177" s="245"/>
      <c r="P177" s="245"/>
      <c r="Q177" s="245"/>
      <c r="S177" s="259"/>
      <c r="T177" s="256"/>
      <c r="U177" s="256"/>
      <c r="AH177" s="260"/>
      <c r="AI177" s="260"/>
      <c r="AJ177" s="316"/>
      <c r="AK177" s="405"/>
      <c r="AL177" s="316"/>
      <c r="AM177" s="316"/>
      <c r="AN177" s="316"/>
      <c r="AO177" s="316"/>
      <c r="AP177" s="316"/>
      <c r="AQ177" s="316"/>
      <c r="AR177" s="316"/>
      <c r="AS177" s="316"/>
      <c r="AT177" s="316"/>
      <c r="AU177" s="316"/>
      <c r="AV177" s="317"/>
      <c r="AW177" s="405"/>
      <c r="AX177" s="316"/>
      <c r="AY177" s="316"/>
      <c r="AZ177" s="316"/>
      <c r="BA177" s="316"/>
      <c r="BB177" s="316"/>
      <c r="BC177" s="316"/>
      <c r="BD177" s="316"/>
      <c r="BE177" s="316"/>
      <c r="BF177" s="316"/>
      <c r="BG177" s="316"/>
      <c r="BH177" s="317"/>
      <c r="BI177" s="405"/>
      <c r="BJ177" s="316"/>
      <c r="BK177" s="316"/>
      <c r="BL177" s="316"/>
      <c r="BM177" s="316"/>
      <c r="BN177" s="316"/>
      <c r="BO177" s="316"/>
      <c r="BP177" s="316"/>
      <c r="BQ177" s="316"/>
      <c r="BR177" s="316"/>
      <c r="BS177" s="316"/>
      <c r="BT177" s="317"/>
      <c r="BU177" s="405"/>
      <c r="BV177" s="316"/>
      <c r="BW177" s="316"/>
      <c r="BX177" s="316"/>
      <c r="BY177" s="316"/>
      <c r="BZ177" s="316"/>
      <c r="CA177" s="316"/>
      <c r="CB177" s="316"/>
      <c r="CC177" s="316"/>
      <c r="CD177" s="316"/>
      <c r="CE177" s="316"/>
      <c r="CF177" s="317"/>
      <c r="CG177" s="405"/>
      <c r="CH177" s="316"/>
      <c r="CI177" s="316"/>
      <c r="CJ177" s="316"/>
      <c r="CK177" s="316"/>
      <c r="CL177" s="316"/>
      <c r="CM177" s="316"/>
      <c r="CN177" s="316"/>
      <c r="CO177" s="316"/>
      <c r="CP177" s="316"/>
      <c r="CQ177" s="316"/>
      <c r="CR177" s="317"/>
      <c r="CS177" s="405"/>
      <c r="CT177" s="316"/>
      <c r="CU177" s="316"/>
      <c r="CV177" s="316"/>
      <c r="CW177" s="316"/>
      <c r="CX177" s="316"/>
      <c r="CY177" s="316"/>
      <c r="CZ177" s="316"/>
      <c r="DA177" s="316"/>
      <c r="DB177" s="316"/>
      <c r="DC177" s="316"/>
      <c r="DD177" s="317"/>
      <c r="DE177" s="405"/>
      <c r="DF177" s="316"/>
      <c r="DG177" s="316"/>
      <c r="DH177" s="316"/>
      <c r="DI177" s="316"/>
      <c r="DJ177" s="316"/>
      <c r="DK177" s="316"/>
      <c r="DL177" s="316"/>
      <c r="DM177" s="316"/>
      <c r="DN177" s="316"/>
      <c r="DO177" s="316"/>
      <c r="DP177" s="317"/>
      <c r="DQ177" s="405"/>
      <c r="DR177" s="316"/>
      <c r="DS177" s="316"/>
      <c r="DT177" s="316"/>
      <c r="DU177" s="316"/>
      <c r="DV177" s="316"/>
      <c r="DW177" s="316"/>
      <c r="DX177" s="316"/>
      <c r="DY177" s="316"/>
      <c r="DZ177" s="316"/>
      <c r="EA177" s="316"/>
      <c r="EB177" s="317"/>
      <c r="EC177" s="405"/>
      <c r="ED177" s="316"/>
      <c r="EE177" s="316"/>
      <c r="EF177" s="316"/>
      <c r="EG177" s="316"/>
      <c r="EH177" s="316"/>
      <c r="EI177" s="316"/>
      <c r="EJ177" s="316"/>
      <c r="EK177" s="316"/>
      <c r="EL177" s="316"/>
      <c r="EM177" s="316"/>
      <c r="EN177" s="317"/>
      <c r="EO177" s="405"/>
      <c r="EP177" s="316"/>
      <c r="EQ177" s="316"/>
      <c r="ER177" s="316"/>
      <c r="ES177" s="316"/>
      <c r="ET177" s="316"/>
      <c r="EU177" s="316"/>
      <c r="EV177" s="316"/>
      <c r="EW177" s="316"/>
      <c r="EX177" s="316"/>
      <c r="EY177" s="316"/>
      <c r="EZ177" s="317"/>
    </row>
    <row r="178" spans="3:156" s="246" customFormat="1" ht="17.5" outlineLevel="1">
      <c r="C178" s="224"/>
      <c r="D178" s="256"/>
      <c r="E178" s="1086">
        <f t="shared" ref="E178:E194" ca="1" si="343">OFFSET(E178,-1,0)+1</f>
        <v>1</v>
      </c>
      <c r="F178" s="1091" t="s">
        <v>546</v>
      </c>
      <c r="G178" s="1087">
        <f>H178*J178</f>
        <v>251561.536385977</v>
      </c>
      <c r="H178" s="996">
        <f>+G179*0.02+G180*0.02+G184*0.11+G181*0.11+G192*0.11+G187*0.11</f>
        <v>251561.536385977</v>
      </c>
      <c r="I178" s="286" t="s">
        <v>413</v>
      </c>
      <c r="J178" s="306">
        <f>INDEX(FACTOR_VALUES,MATCH(I178,FACTOR_NAMES,0),1)</f>
        <v>1</v>
      </c>
      <c r="K178" s="949">
        <f t="shared" ref="K178:K194" si="344">+$G178/Beds</f>
        <v>202.63399642695899</v>
      </c>
      <c r="L178" s="956">
        <f t="shared" ref="L178:L203" si="345">+$G178/$H$15</f>
        <v>0.33195289188369448</v>
      </c>
      <c r="M178" s="956">
        <f t="shared" ref="M178:M203" si="346">+$G178/$H$16</f>
        <v>0.58678034681776237</v>
      </c>
      <c r="N178" s="285">
        <f>EOMONTH($M$7,O178-2)+1</f>
        <v>47604</v>
      </c>
      <c r="O178" s="307">
        <f>$N$9-3</f>
        <v>29</v>
      </c>
      <c r="P178" s="307">
        <v>6</v>
      </c>
      <c r="Q178" s="306">
        <f>O178-1+P178</f>
        <v>34</v>
      </c>
      <c r="R178" s="286" t="s">
        <v>511</v>
      </c>
      <c r="S178" s="845"/>
      <c r="T178" s="256"/>
      <c r="U178" s="380">
        <f>+P178</f>
        <v>6</v>
      </c>
      <c r="V178" s="302" t="str">
        <f>+R178</f>
        <v>Curve-Mid</v>
      </c>
      <c r="W178" s="302">
        <f>INT(U178*AB178)+O178-1</f>
        <v>31</v>
      </c>
      <c r="X178" s="302">
        <f>(U178-INT(U178*(1-AB178)))+O178-1</f>
        <v>31</v>
      </c>
      <c r="Y178" s="381">
        <f>(AB178-(W178-O178+1)/U178)*(AF178+AE178*(2*(W178-O178+1)/U178+(AB178-(W178-O178+1)/U178)))+((X178-O178+1)/U178-AB178)*(AH178+AG178*(2*AB178+((X178-O178+1)/U178-AB178)))</f>
        <v>0</v>
      </c>
      <c r="Z178" s="302">
        <f>IF(V178="curve-front",1,IF(V178="curve-end",3,2))</f>
        <v>2</v>
      </c>
      <c r="AA178" s="302">
        <f>IF(OR(V178="curve-front",V178="curve-mid",V178="curve-end"),2.5,1)</f>
        <v>2.5</v>
      </c>
      <c r="AB178" s="302">
        <f>Z178/4</f>
        <v>0.5</v>
      </c>
      <c r="AC178" s="302">
        <f>AA178-1</f>
        <v>1.5</v>
      </c>
      <c r="AD178" s="302">
        <f>1/U178</f>
        <v>0.16666666666666666</v>
      </c>
      <c r="AE178" s="302">
        <f>AC178/(AB178*(2+AC178))</f>
        <v>0.8571428571428571</v>
      </c>
      <c r="AF178" s="302">
        <f>2/(2+AC178)</f>
        <v>0.5714285714285714</v>
      </c>
      <c r="AG178" s="302">
        <f>-AC178/(2+AC178)/(1-AB178)</f>
        <v>-0.8571428571428571</v>
      </c>
      <c r="AH178" s="382">
        <f>2*(1-AB178+AC178)/(2+AC178)/(1-AB178)</f>
        <v>2.2857142857142856</v>
      </c>
      <c r="AI178" s="260"/>
      <c r="AJ178" s="284">
        <f t="shared" ref="AJ178:AS194" si="347">IF(AND(AJ$1&gt;=$O178,AJ$1&lt;=$Q178),$G178*IF(AJ$1&lt;=$W178,$AD178*($AF178+$AE178*(2*INT((AJ$1-$O178))/$U178+$AD178)),IF(AJ$1&lt;=$X178,$Y178,IF(AJ$1&lt;=$U178+$O178,$AD178*($AH178+$AG178*(2*INT((AJ$1-$O178))/$U178+$AD178)),0))),0)</f>
        <v>0</v>
      </c>
      <c r="AK178" s="309">
        <f t="shared" si="347"/>
        <v>0</v>
      </c>
      <c r="AL178" s="284">
        <f t="shared" si="347"/>
        <v>0</v>
      </c>
      <c r="AM178" s="284">
        <f t="shared" si="347"/>
        <v>0</v>
      </c>
      <c r="AN178" s="284">
        <f t="shared" si="347"/>
        <v>0</v>
      </c>
      <c r="AO178" s="284">
        <f t="shared" si="347"/>
        <v>0</v>
      </c>
      <c r="AP178" s="284">
        <f t="shared" si="347"/>
        <v>0</v>
      </c>
      <c r="AQ178" s="284">
        <f t="shared" si="347"/>
        <v>0</v>
      </c>
      <c r="AR178" s="284">
        <f t="shared" si="347"/>
        <v>0</v>
      </c>
      <c r="AS178" s="284">
        <f t="shared" si="347"/>
        <v>0</v>
      </c>
      <c r="AT178" s="284">
        <f t="shared" ref="AT178:BC194" si="348">IF(AND(AT$1&gt;=$O178,AT$1&lt;=$Q178),$G178*IF(AT$1&lt;=$W178,$AD178*($AF178+$AE178*(2*INT((AT$1-$O178))/$U178+$AD178)),IF(AT$1&lt;=$X178,$Y178,IF(AT$1&lt;=$U178+$O178,$AD178*($AH178+$AG178*(2*INT((AT$1-$O178))/$U178+$AD178)),0))),0)</f>
        <v>0</v>
      </c>
      <c r="AU178" s="284">
        <f t="shared" si="348"/>
        <v>0</v>
      </c>
      <c r="AV178" s="383">
        <f t="shared" si="348"/>
        <v>0</v>
      </c>
      <c r="AW178" s="309">
        <f t="shared" si="348"/>
        <v>0</v>
      </c>
      <c r="AX178" s="284">
        <f t="shared" si="348"/>
        <v>0</v>
      </c>
      <c r="AY178" s="284">
        <f t="shared" si="348"/>
        <v>0</v>
      </c>
      <c r="AZ178" s="284">
        <f t="shared" si="348"/>
        <v>0</v>
      </c>
      <c r="BA178" s="284">
        <f t="shared" si="348"/>
        <v>0</v>
      </c>
      <c r="BB178" s="284">
        <f t="shared" si="348"/>
        <v>0</v>
      </c>
      <c r="BC178" s="284">
        <f t="shared" si="348"/>
        <v>0</v>
      </c>
      <c r="BD178" s="284">
        <f t="shared" ref="BD178:BM194" si="349">IF(AND(BD$1&gt;=$O178,BD$1&lt;=$Q178),$G178*IF(BD$1&lt;=$W178,$AD178*($AF178+$AE178*(2*INT((BD$1-$O178))/$U178+$AD178)),IF(BD$1&lt;=$X178,$Y178,IF(BD$1&lt;=$U178+$O178,$AD178*($AH178+$AG178*(2*INT((BD$1-$O178))/$U178+$AD178)),0))),0)</f>
        <v>0</v>
      </c>
      <c r="BE178" s="284">
        <f t="shared" si="349"/>
        <v>0</v>
      </c>
      <c r="BF178" s="284">
        <f t="shared" si="349"/>
        <v>0</v>
      </c>
      <c r="BG178" s="284">
        <f t="shared" si="349"/>
        <v>0</v>
      </c>
      <c r="BH178" s="383">
        <f t="shared" si="349"/>
        <v>0</v>
      </c>
      <c r="BI178" s="309">
        <f t="shared" si="349"/>
        <v>0</v>
      </c>
      <c r="BJ178" s="284">
        <f t="shared" si="349"/>
        <v>0</v>
      </c>
      <c r="BK178" s="284">
        <f t="shared" si="349"/>
        <v>0</v>
      </c>
      <c r="BL178" s="284">
        <f t="shared" si="349"/>
        <v>0</v>
      </c>
      <c r="BM178" s="284">
        <f t="shared" si="349"/>
        <v>29947.801950711542</v>
      </c>
      <c r="BN178" s="284">
        <f t="shared" ref="BN178:BW194" si="350">IF(AND(BN$1&gt;=$O178,BN$1&lt;=$Q178),$G178*IF(BN$1&lt;=$W178,$AD178*($AF178+$AE178*(2*INT((BN$1-$O178))/$U178+$AD178)),IF(BN$1&lt;=$X178,$Y178,IF(BN$1&lt;=$U178+$O178,$AD178*($AH178+$AG178*(2*INT((BN$1-$O178))/$U178+$AD178)),0))),0)</f>
        <v>41926.922730996164</v>
      </c>
      <c r="BO178" s="284">
        <f t="shared" si="350"/>
        <v>53906.043511280775</v>
      </c>
      <c r="BP178" s="284">
        <f t="shared" si="350"/>
        <v>53906.043511280775</v>
      </c>
      <c r="BQ178" s="284">
        <f t="shared" si="350"/>
        <v>41926.922730996164</v>
      </c>
      <c r="BR178" s="284">
        <f t="shared" si="350"/>
        <v>29947.801950711542</v>
      </c>
      <c r="BS178" s="284">
        <f t="shared" si="350"/>
        <v>0</v>
      </c>
      <c r="BT178" s="383">
        <f t="shared" si="350"/>
        <v>0</v>
      </c>
      <c r="BU178" s="309">
        <f t="shared" si="350"/>
        <v>0</v>
      </c>
      <c r="BV178" s="284">
        <f t="shared" si="350"/>
        <v>0</v>
      </c>
      <c r="BW178" s="284">
        <f t="shared" si="350"/>
        <v>0</v>
      </c>
      <c r="BX178" s="284">
        <f t="shared" ref="BX178:CG194" si="351">IF(AND(BX$1&gt;=$O178,BX$1&lt;=$Q178),$G178*IF(BX$1&lt;=$W178,$AD178*($AF178+$AE178*(2*INT((BX$1-$O178))/$U178+$AD178)),IF(BX$1&lt;=$X178,$Y178,IF(BX$1&lt;=$U178+$O178,$AD178*($AH178+$AG178*(2*INT((BX$1-$O178))/$U178+$AD178)),0))),0)</f>
        <v>0</v>
      </c>
      <c r="BY178" s="284">
        <f t="shared" si="351"/>
        <v>0</v>
      </c>
      <c r="BZ178" s="284">
        <f t="shared" si="351"/>
        <v>0</v>
      </c>
      <c r="CA178" s="284">
        <f t="shared" si="351"/>
        <v>0</v>
      </c>
      <c r="CB178" s="284">
        <f t="shared" si="351"/>
        <v>0</v>
      </c>
      <c r="CC178" s="284">
        <f t="shared" si="351"/>
        <v>0</v>
      </c>
      <c r="CD178" s="284">
        <f t="shared" si="351"/>
        <v>0</v>
      </c>
      <c r="CE178" s="284">
        <f t="shared" si="351"/>
        <v>0</v>
      </c>
      <c r="CF178" s="383">
        <f t="shared" si="351"/>
        <v>0</v>
      </c>
      <c r="CG178" s="309">
        <f t="shared" si="351"/>
        <v>0</v>
      </c>
      <c r="CH178" s="284">
        <f t="shared" ref="CH178:CQ194" si="352">IF(AND(CH$1&gt;=$O178,CH$1&lt;=$Q178),$G178*IF(CH$1&lt;=$W178,$AD178*($AF178+$AE178*(2*INT((CH$1-$O178))/$U178+$AD178)),IF(CH$1&lt;=$X178,$Y178,IF(CH$1&lt;=$U178+$O178,$AD178*($AH178+$AG178*(2*INT((CH$1-$O178))/$U178+$AD178)),0))),0)</f>
        <v>0</v>
      </c>
      <c r="CI178" s="284">
        <f t="shared" si="352"/>
        <v>0</v>
      </c>
      <c r="CJ178" s="284">
        <f t="shared" si="352"/>
        <v>0</v>
      </c>
      <c r="CK178" s="284">
        <f t="shared" si="352"/>
        <v>0</v>
      </c>
      <c r="CL178" s="284">
        <f t="shared" si="352"/>
        <v>0</v>
      </c>
      <c r="CM178" s="284">
        <f t="shared" si="352"/>
        <v>0</v>
      </c>
      <c r="CN178" s="284">
        <f t="shared" si="352"/>
        <v>0</v>
      </c>
      <c r="CO178" s="284">
        <f t="shared" si="352"/>
        <v>0</v>
      </c>
      <c r="CP178" s="284">
        <f t="shared" si="352"/>
        <v>0</v>
      </c>
      <c r="CQ178" s="284">
        <f t="shared" si="352"/>
        <v>0</v>
      </c>
      <c r="CR178" s="383">
        <f t="shared" ref="CR178:DA194" si="353">IF(AND(CR$1&gt;=$O178,CR$1&lt;=$Q178),$G178*IF(CR$1&lt;=$W178,$AD178*($AF178+$AE178*(2*INT((CR$1-$O178))/$U178+$AD178)),IF(CR$1&lt;=$X178,$Y178,IF(CR$1&lt;=$U178+$O178,$AD178*($AH178+$AG178*(2*INT((CR$1-$O178))/$U178+$AD178)),0))),0)</f>
        <v>0</v>
      </c>
      <c r="CS178" s="309">
        <f t="shared" si="353"/>
        <v>0</v>
      </c>
      <c r="CT178" s="284">
        <f t="shared" si="353"/>
        <v>0</v>
      </c>
      <c r="CU178" s="284">
        <f t="shared" si="353"/>
        <v>0</v>
      </c>
      <c r="CV178" s="284">
        <f t="shared" si="353"/>
        <v>0</v>
      </c>
      <c r="CW178" s="284">
        <f t="shared" si="353"/>
        <v>0</v>
      </c>
      <c r="CX178" s="284">
        <f t="shared" si="353"/>
        <v>0</v>
      </c>
      <c r="CY178" s="284">
        <f t="shared" si="353"/>
        <v>0</v>
      </c>
      <c r="CZ178" s="284">
        <f t="shared" si="353"/>
        <v>0</v>
      </c>
      <c r="DA178" s="284">
        <f t="shared" si="353"/>
        <v>0</v>
      </c>
      <c r="DB178" s="284">
        <f t="shared" ref="DB178:DK194" si="354">IF(AND(DB$1&gt;=$O178,DB$1&lt;=$Q178),$G178*IF(DB$1&lt;=$W178,$AD178*($AF178+$AE178*(2*INT((DB$1-$O178))/$U178+$AD178)),IF(DB$1&lt;=$X178,$Y178,IF(DB$1&lt;=$U178+$O178,$AD178*($AH178+$AG178*(2*INT((DB$1-$O178))/$U178+$AD178)),0))),0)</f>
        <v>0</v>
      </c>
      <c r="DC178" s="284">
        <f t="shared" si="354"/>
        <v>0</v>
      </c>
      <c r="DD178" s="383">
        <f t="shared" si="354"/>
        <v>0</v>
      </c>
      <c r="DE178" s="309">
        <f t="shared" si="354"/>
        <v>0</v>
      </c>
      <c r="DF178" s="284">
        <f t="shared" si="354"/>
        <v>0</v>
      </c>
      <c r="DG178" s="284">
        <f t="shared" si="354"/>
        <v>0</v>
      </c>
      <c r="DH178" s="284">
        <f t="shared" si="354"/>
        <v>0</v>
      </c>
      <c r="DI178" s="284">
        <f t="shared" si="354"/>
        <v>0</v>
      </c>
      <c r="DJ178" s="284">
        <f t="shared" si="354"/>
        <v>0</v>
      </c>
      <c r="DK178" s="284">
        <f t="shared" si="354"/>
        <v>0</v>
      </c>
      <c r="DL178" s="284">
        <f t="shared" ref="DL178:DU194" si="355">IF(AND(DL$1&gt;=$O178,DL$1&lt;=$Q178),$G178*IF(DL$1&lt;=$W178,$AD178*($AF178+$AE178*(2*INT((DL$1-$O178))/$U178+$AD178)),IF(DL$1&lt;=$X178,$Y178,IF(DL$1&lt;=$U178+$O178,$AD178*($AH178+$AG178*(2*INT((DL$1-$O178))/$U178+$AD178)),0))),0)</f>
        <v>0</v>
      </c>
      <c r="DM178" s="284">
        <f t="shared" si="355"/>
        <v>0</v>
      </c>
      <c r="DN178" s="284">
        <f t="shared" si="355"/>
        <v>0</v>
      </c>
      <c r="DO178" s="284">
        <f t="shared" si="355"/>
        <v>0</v>
      </c>
      <c r="DP178" s="383">
        <f t="shared" si="355"/>
        <v>0</v>
      </c>
      <c r="DQ178" s="309">
        <f t="shared" si="355"/>
        <v>0</v>
      </c>
      <c r="DR178" s="284">
        <f t="shared" si="355"/>
        <v>0</v>
      </c>
      <c r="DS178" s="284">
        <f t="shared" si="355"/>
        <v>0</v>
      </c>
      <c r="DT178" s="284">
        <f t="shared" si="355"/>
        <v>0</v>
      </c>
      <c r="DU178" s="284">
        <f t="shared" si="355"/>
        <v>0</v>
      </c>
      <c r="DV178" s="284">
        <f t="shared" ref="DV178:EE194" si="356">IF(AND(DV$1&gt;=$O178,DV$1&lt;=$Q178),$G178*IF(DV$1&lt;=$W178,$AD178*($AF178+$AE178*(2*INT((DV$1-$O178))/$U178+$AD178)),IF(DV$1&lt;=$X178,$Y178,IF(DV$1&lt;=$U178+$O178,$AD178*($AH178+$AG178*(2*INT((DV$1-$O178))/$U178+$AD178)),0))),0)</f>
        <v>0</v>
      </c>
      <c r="DW178" s="284">
        <f t="shared" si="356"/>
        <v>0</v>
      </c>
      <c r="DX178" s="284">
        <f t="shared" si="356"/>
        <v>0</v>
      </c>
      <c r="DY178" s="284">
        <f t="shared" si="356"/>
        <v>0</v>
      </c>
      <c r="DZ178" s="284">
        <f t="shared" si="356"/>
        <v>0</v>
      </c>
      <c r="EA178" s="284">
        <f t="shared" si="356"/>
        <v>0</v>
      </c>
      <c r="EB178" s="383">
        <f t="shared" si="356"/>
        <v>0</v>
      </c>
      <c r="EC178" s="309">
        <f t="shared" si="356"/>
        <v>0</v>
      </c>
      <c r="ED178" s="284">
        <f t="shared" si="356"/>
        <v>0</v>
      </c>
      <c r="EE178" s="284">
        <f t="shared" si="356"/>
        <v>0</v>
      </c>
      <c r="EF178" s="284">
        <f t="shared" ref="EF178:EO194" si="357">IF(AND(EF$1&gt;=$O178,EF$1&lt;=$Q178),$G178*IF(EF$1&lt;=$W178,$AD178*($AF178+$AE178*(2*INT((EF$1-$O178))/$U178+$AD178)),IF(EF$1&lt;=$X178,$Y178,IF(EF$1&lt;=$U178+$O178,$AD178*($AH178+$AG178*(2*INT((EF$1-$O178))/$U178+$AD178)),0))),0)</f>
        <v>0</v>
      </c>
      <c r="EG178" s="284">
        <f t="shared" si="357"/>
        <v>0</v>
      </c>
      <c r="EH178" s="284">
        <f t="shared" si="357"/>
        <v>0</v>
      </c>
      <c r="EI178" s="284">
        <f t="shared" si="357"/>
        <v>0</v>
      </c>
      <c r="EJ178" s="284">
        <f t="shared" si="357"/>
        <v>0</v>
      </c>
      <c r="EK178" s="284">
        <f t="shared" si="357"/>
        <v>0</v>
      </c>
      <c r="EL178" s="284">
        <f t="shared" si="357"/>
        <v>0</v>
      </c>
      <c r="EM178" s="284">
        <f t="shared" si="357"/>
        <v>0</v>
      </c>
      <c r="EN178" s="383">
        <f t="shared" si="357"/>
        <v>0</v>
      </c>
      <c r="EO178" s="309">
        <f t="shared" si="357"/>
        <v>0</v>
      </c>
      <c r="EP178" s="284">
        <f t="shared" ref="EP178:EZ194" si="358">IF(AND(EP$1&gt;=$O178,EP$1&lt;=$Q178),$G178*IF(EP$1&lt;=$W178,$AD178*($AF178+$AE178*(2*INT((EP$1-$O178))/$U178+$AD178)),IF(EP$1&lt;=$X178,$Y178,IF(EP$1&lt;=$U178+$O178,$AD178*($AH178+$AG178*(2*INT((EP$1-$O178))/$U178+$AD178)),0))),0)</f>
        <v>0</v>
      </c>
      <c r="EQ178" s="284">
        <f t="shared" si="358"/>
        <v>0</v>
      </c>
      <c r="ER178" s="284">
        <f t="shared" si="358"/>
        <v>0</v>
      </c>
      <c r="ES178" s="284">
        <f t="shared" si="358"/>
        <v>0</v>
      </c>
      <c r="ET178" s="284">
        <f t="shared" si="358"/>
        <v>0</v>
      </c>
      <c r="EU178" s="284">
        <f t="shared" si="358"/>
        <v>0</v>
      </c>
      <c r="EV178" s="284">
        <f t="shared" si="358"/>
        <v>0</v>
      </c>
      <c r="EW178" s="284">
        <f t="shared" si="358"/>
        <v>0</v>
      </c>
      <c r="EX178" s="284">
        <f t="shared" si="358"/>
        <v>0</v>
      </c>
      <c r="EY178" s="284">
        <f t="shared" si="358"/>
        <v>0</v>
      </c>
      <c r="EZ178" s="383">
        <f t="shared" si="358"/>
        <v>0</v>
      </c>
    </row>
    <row r="179" spans="3:156" s="246" customFormat="1" ht="17.5" outlineLevel="1">
      <c r="C179" s="224"/>
      <c r="D179" s="256"/>
      <c r="E179" s="1086">
        <f t="shared" ca="1" si="343"/>
        <v>2</v>
      </c>
      <c r="F179" s="1091" t="s">
        <v>547</v>
      </c>
      <c r="G179" s="1087">
        <f>H179*J179</f>
        <v>2607061.1828503027</v>
      </c>
      <c r="H179" s="996">
        <v>2100</v>
      </c>
      <c r="I179" s="286" t="s">
        <v>417</v>
      </c>
      <c r="J179" s="306">
        <f>INDEX(FACTOR_VALUES,MATCH(I179,FACTOR_NAMES,0),1)</f>
        <v>1241.4577061191917</v>
      </c>
      <c r="K179" s="949">
        <f t="shared" si="344"/>
        <v>2100</v>
      </c>
      <c r="L179" s="956">
        <f t="shared" si="345"/>
        <v>3.440198018337135</v>
      </c>
      <c r="M179" s="956">
        <f t="shared" si="346"/>
        <v>6.0811055896115196</v>
      </c>
      <c r="N179" s="285">
        <f>EOMONTH($M$7,O179-2)+1</f>
        <v>47604</v>
      </c>
      <c r="O179" s="307">
        <f>$N$9-3</f>
        <v>29</v>
      </c>
      <c r="P179" s="307">
        <v>6</v>
      </c>
      <c r="Q179" s="306">
        <f>O179-1+P179</f>
        <v>34</v>
      </c>
      <c r="R179" s="286" t="s">
        <v>511</v>
      </c>
      <c r="S179" s="845"/>
      <c r="T179" s="256"/>
      <c r="U179" s="380">
        <f>+P179</f>
        <v>6</v>
      </c>
      <c r="V179" s="302" t="str">
        <f>+R179</f>
        <v>Curve-Mid</v>
      </c>
      <c r="W179" s="302">
        <f>INT(U179*AB179)+O179-1</f>
        <v>31</v>
      </c>
      <c r="X179" s="302">
        <f>(U179-INT(U179*(1-AB179)))+O179-1</f>
        <v>31</v>
      </c>
      <c r="Y179" s="381">
        <f>(AB179-(W179-O179+1)/U179)*(AF179+AE179*(2*(W179-O179+1)/U179+(AB179-(W179-O179+1)/U179)))+((X179-O179+1)/U179-AB179)*(AH179+AG179*(2*AB179+((X179-O179+1)/U179-AB179)))</f>
        <v>0</v>
      </c>
      <c r="Z179" s="302">
        <f>IF(V179="curve-front",1,IF(V179="curve-end",3,2))</f>
        <v>2</v>
      </c>
      <c r="AA179" s="302">
        <f>IF(OR(V179="curve-front",V179="curve-mid",V179="curve-end"),2.5,1)</f>
        <v>2.5</v>
      </c>
      <c r="AB179" s="302">
        <f>Z179/4</f>
        <v>0.5</v>
      </c>
      <c r="AC179" s="302">
        <f>AA179-1</f>
        <v>1.5</v>
      </c>
      <c r="AD179" s="302">
        <f>1/U179</f>
        <v>0.16666666666666666</v>
      </c>
      <c r="AE179" s="302">
        <f>AC179/(AB179*(2+AC179))</f>
        <v>0.8571428571428571</v>
      </c>
      <c r="AF179" s="302">
        <f>2/(2+AC179)</f>
        <v>0.5714285714285714</v>
      </c>
      <c r="AG179" s="302">
        <f>-AC179/(2+AC179)/(1-AB179)</f>
        <v>-0.8571428571428571</v>
      </c>
      <c r="AH179" s="382">
        <f>2*(1-AB179+AC179)/(2+AC179)/(1-AB179)</f>
        <v>2.2857142857142856</v>
      </c>
      <c r="AI179" s="260"/>
      <c r="AJ179" s="284">
        <f t="shared" si="347"/>
        <v>0</v>
      </c>
      <c r="AK179" s="309">
        <f t="shared" si="347"/>
        <v>0</v>
      </c>
      <c r="AL179" s="284">
        <f t="shared" si="347"/>
        <v>0</v>
      </c>
      <c r="AM179" s="284">
        <f t="shared" si="347"/>
        <v>0</v>
      </c>
      <c r="AN179" s="284">
        <f t="shared" si="347"/>
        <v>0</v>
      </c>
      <c r="AO179" s="284">
        <f t="shared" si="347"/>
        <v>0</v>
      </c>
      <c r="AP179" s="284">
        <f t="shared" si="347"/>
        <v>0</v>
      </c>
      <c r="AQ179" s="284">
        <f t="shared" si="347"/>
        <v>0</v>
      </c>
      <c r="AR179" s="284">
        <f t="shared" si="347"/>
        <v>0</v>
      </c>
      <c r="AS179" s="284">
        <f t="shared" si="347"/>
        <v>0</v>
      </c>
      <c r="AT179" s="284">
        <f t="shared" si="348"/>
        <v>0</v>
      </c>
      <c r="AU179" s="284">
        <f t="shared" si="348"/>
        <v>0</v>
      </c>
      <c r="AV179" s="383">
        <f t="shared" si="348"/>
        <v>0</v>
      </c>
      <c r="AW179" s="309">
        <f t="shared" si="348"/>
        <v>0</v>
      </c>
      <c r="AX179" s="284">
        <f t="shared" si="348"/>
        <v>0</v>
      </c>
      <c r="AY179" s="284">
        <f t="shared" si="348"/>
        <v>0</v>
      </c>
      <c r="AZ179" s="284">
        <f t="shared" si="348"/>
        <v>0</v>
      </c>
      <c r="BA179" s="284">
        <f t="shared" si="348"/>
        <v>0</v>
      </c>
      <c r="BB179" s="284">
        <f t="shared" si="348"/>
        <v>0</v>
      </c>
      <c r="BC179" s="284">
        <f t="shared" si="348"/>
        <v>0</v>
      </c>
      <c r="BD179" s="284">
        <f t="shared" si="349"/>
        <v>0</v>
      </c>
      <c r="BE179" s="284">
        <f t="shared" si="349"/>
        <v>0</v>
      </c>
      <c r="BF179" s="284">
        <f t="shared" si="349"/>
        <v>0</v>
      </c>
      <c r="BG179" s="284">
        <f t="shared" si="349"/>
        <v>0</v>
      </c>
      <c r="BH179" s="383">
        <f t="shared" si="349"/>
        <v>0</v>
      </c>
      <c r="BI179" s="309">
        <f t="shared" si="349"/>
        <v>0</v>
      </c>
      <c r="BJ179" s="284">
        <f t="shared" si="349"/>
        <v>0</v>
      </c>
      <c r="BK179" s="284">
        <f t="shared" si="349"/>
        <v>0</v>
      </c>
      <c r="BL179" s="284">
        <f t="shared" si="349"/>
        <v>0</v>
      </c>
      <c r="BM179" s="284">
        <f t="shared" si="349"/>
        <v>310364.4265297979</v>
      </c>
      <c r="BN179" s="284">
        <f t="shared" si="350"/>
        <v>434510.19714171707</v>
      </c>
      <c r="BO179" s="284">
        <f t="shared" si="350"/>
        <v>558655.96775363619</v>
      </c>
      <c r="BP179" s="284">
        <f t="shared" si="350"/>
        <v>558655.96775363619</v>
      </c>
      <c r="BQ179" s="284">
        <f t="shared" si="350"/>
        <v>434510.19714171707</v>
      </c>
      <c r="BR179" s="284">
        <f t="shared" si="350"/>
        <v>310364.4265297979</v>
      </c>
      <c r="BS179" s="284">
        <f t="shared" si="350"/>
        <v>0</v>
      </c>
      <c r="BT179" s="383">
        <f t="shared" si="350"/>
        <v>0</v>
      </c>
      <c r="BU179" s="309">
        <f t="shared" si="350"/>
        <v>0</v>
      </c>
      <c r="BV179" s="284">
        <f t="shared" si="350"/>
        <v>0</v>
      </c>
      <c r="BW179" s="284">
        <f t="shared" si="350"/>
        <v>0</v>
      </c>
      <c r="BX179" s="284">
        <f t="shared" si="351"/>
        <v>0</v>
      </c>
      <c r="BY179" s="284">
        <f t="shared" si="351"/>
        <v>0</v>
      </c>
      <c r="BZ179" s="284">
        <f t="shared" si="351"/>
        <v>0</v>
      </c>
      <c r="CA179" s="284">
        <f t="shared" si="351"/>
        <v>0</v>
      </c>
      <c r="CB179" s="284">
        <f t="shared" si="351"/>
        <v>0</v>
      </c>
      <c r="CC179" s="284">
        <f t="shared" si="351"/>
        <v>0</v>
      </c>
      <c r="CD179" s="284">
        <f t="shared" si="351"/>
        <v>0</v>
      </c>
      <c r="CE179" s="284">
        <f t="shared" si="351"/>
        <v>0</v>
      </c>
      <c r="CF179" s="383">
        <f t="shared" si="351"/>
        <v>0</v>
      </c>
      <c r="CG179" s="309">
        <f t="shared" si="351"/>
        <v>0</v>
      </c>
      <c r="CH179" s="284">
        <f t="shared" si="352"/>
        <v>0</v>
      </c>
      <c r="CI179" s="284">
        <f t="shared" si="352"/>
        <v>0</v>
      </c>
      <c r="CJ179" s="284">
        <f t="shared" si="352"/>
        <v>0</v>
      </c>
      <c r="CK179" s="284">
        <f t="shared" si="352"/>
        <v>0</v>
      </c>
      <c r="CL179" s="284">
        <f t="shared" si="352"/>
        <v>0</v>
      </c>
      <c r="CM179" s="284">
        <f t="shared" si="352"/>
        <v>0</v>
      </c>
      <c r="CN179" s="284">
        <f t="shared" si="352"/>
        <v>0</v>
      </c>
      <c r="CO179" s="284">
        <f t="shared" si="352"/>
        <v>0</v>
      </c>
      <c r="CP179" s="284">
        <f t="shared" si="352"/>
        <v>0</v>
      </c>
      <c r="CQ179" s="284">
        <f t="shared" si="352"/>
        <v>0</v>
      </c>
      <c r="CR179" s="383">
        <f t="shared" si="353"/>
        <v>0</v>
      </c>
      <c r="CS179" s="309">
        <f t="shared" si="353"/>
        <v>0</v>
      </c>
      <c r="CT179" s="284">
        <f t="shared" si="353"/>
        <v>0</v>
      </c>
      <c r="CU179" s="284">
        <f t="shared" si="353"/>
        <v>0</v>
      </c>
      <c r="CV179" s="284">
        <f t="shared" si="353"/>
        <v>0</v>
      </c>
      <c r="CW179" s="284">
        <f t="shared" si="353"/>
        <v>0</v>
      </c>
      <c r="CX179" s="284">
        <f t="shared" si="353"/>
        <v>0</v>
      </c>
      <c r="CY179" s="284">
        <f t="shared" si="353"/>
        <v>0</v>
      </c>
      <c r="CZ179" s="284">
        <f t="shared" si="353"/>
        <v>0</v>
      </c>
      <c r="DA179" s="284">
        <f t="shared" si="353"/>
        <v>0</v>
      </c>
      <c r="DB179" s="284">
        <f t="shared" si="354"/>
        <v>0</v>
      </c>
      <c r="DC179" s="284">
        <f t="shared" si="354"/>
        <v>0</v>
      </c>
      <c r="DD179" s="383">
        <f t="shared" si="354"/>
        <v>0</v>
      </c>
      <c r="DE179" s="309">
        <f t="shared" si="354"/>
        <v>0</v>
      </c>
      <c r="DF179" s="284">
        <f t="shared" si="354"/>
        <v>0</v>
      </c>
      <c r="DG179" s="284">
        <f t="shared" si="354"/>
        <v>0</v>
      </c>
      <c r="DH179" s="284">
        <f t="shared" si="354"/>
        <v>0</v>
      </c>
      <c r="DI179" s="284">
        <f t="shared" si="354"/>
        <v>0</v>
      </c>
      <c r="DJ179" s="284">
        <f t="shared" si="354"/>
        <v>0</v>
      </c>
      <c r="DK179" s="284">
        <f t="shared" si="354"/>
        <v>0</v>
      </c>
      <c r="DL179" s="284">
        <f t="shared" si="355"/>
        <v>0</v>
      </c>
      <c r="DM179" s="284">
        <f t="shared" si="355"/>
        <v>0</v>
      </c>
      <c r="DN179" s="284">
        <f t="shared" si="355"/>
        <v>0</v>
      </c>
      <c r="DO179" s="284">
        <f t="shared" si="355"/>
        <v>0</v>
      </c>
      <c r="DP179" s="383">
        <f t="shared" si="355"/>
        <v>0</v>
      </c>
      <c r="DQ179" s="309">
        <f t="shared" si="355"/>
        <v>0</v>
      </c>
      <c r="DR179" s="284">
        <f t="shared" si="355"/>
        <v>0</v>
      </c>
      <c r="DS179" s="284">
        <f t="shared" si="355"/>
        <v>0</v>
      </c>
      <c r="DT179" s="284">
        <f t="shared" si="355"/>
        <v>0</v>
      </c>
      <c r="DU179" s="284">
        <f t="shared" si="355"/>
        <v>0</v>
      </c>
      <c r="DV179" s="284">
        <f t="shared" si="356"/>
        <v>0</v>
      </c>
      <c r="DW179" s="284">
        <f t="shared" si="356"/>
        <v>0</v>
      </c>
      <c r="DX179" s="284">
        <f t="shared" si="356"/>
        <v>0</v>
      </c>
      <c r="DY179" s="284">
        <f t="shared" si="356"/>
        <v>0</v>
      </c>
      <c r="DZ179" s="284">
        <f t="shared" si="356"/>
        <v>0</v>
      </c>
      <c r="EA179" s="284">
        <f t="shared" si="356"/>
        <v>0</v>
      </c>
      <c r="EB179" s="383">
        <f t="shared" si="356"/>
        <v>0</v>
      </c>
      <c r="EC179" s="309">
        <f t="shared" si="356"/>
        <v>0</v>
      </c>
      <c r="ED179" s="284">
        <f t="shared" si="356"/>
        <v>0</v>
      </c>
      <c r="EE179" s="284">
        <f t="shared" si="356"/>
        <v>0</v>
      </c>
      <c r="EF179" s="284">
        <f t="shared" si="357"/>
        <v>0</v>
      </c>
      <c r="EG179" s="284">
        <f t="shared" si="357"/>
        <v>0</v>
      </c>
      <c r="EH179" s="284">
        <f t="shared" si="357"/>
        <v>0</v>
      </c>
      <c r="EI179" s="284">
        <f t="shared" si="357"/>
        <v>0</v>
      </c>
      <c r="EJ179" s="284">
        <f t="shared" si="357"/>
        <v>0</v>
      </c>
      <c r="EK179" s="284">
        <f t="shared" si="357"/>
        <v>0</v>
      </c>
      <c r="EL179" s="284">
        <f t="shared" si="357"/>
        <v>0</v>
      </c>
      <c r="EM179" s="284">
        <f t="shared" si="357"/>
        <v>0</v>
      </c>
      <c r="EN179" s="383">
        <f t="shared" si="357"/>
        <v>0</v>
      </c>
      <c r="EO179" s="309">
        <f t="shared" si="357"/>
        <v>0</v>
      </c>
      <c r="EP179" s="284">
        <f t="shared" si="358"/>
        <v>0</v>
      </c>
      <c r="EQ179" s="284">
        <f t="shared" si="358"/>
        <v>0</v>
      </c>
      <c r="ER179" s="284">
        <f t="shared" si="358"/>
        <v>0</v>
      </c>
      <c r="ES179" s="284">
        <f t="shared" si="358"/>
        <v>0</v>
      </c>
      <c r="ET179" s="284">
        <f t="shared" si="358"/>
        <v>0</v>
      </c>
      <c r="EU179" s="284">
        <f t="shared" si="358"/>
        <v>0</v>
      </c>
      <c r="EV179" s="284">
        <f t="shared" si="358"/>
        <v>0</v>
      </c>
      <c r="EW179" s="284">
        <f t="shared" si="358"/>
        <v>0</v>
      </c>
      <c r="EX179" s="284">
        <f t="shared" si="358"/>
        <v>0</v>
      </c>
      <c r="EY179" s="284">
        <f t="shared" si="358"/>
        <v>0</v>
      </c>
      <c r="EZ179" s="383">
        <f t="shared" si="358"/>
        <v>0</v>
      </c>
    </row>
    <row r="180" spans="3:156" s="246" customFormat="1" ht="17.5" outlineLevel="1">
      <c r="C180" s="224"/>
      <c r="D180" s="256"/>
      <c r="E180" s="1086">
        <f t="shared" ca="1" si="343"/>
        <v>3</v>
      </c>
      <c r="F180" s="1091" t="s">
        <v>548</v>
      </c>
      <c r="G180" s="1087">
        <f>H180*J180</f>
        <v>392134.76187021652</v>
      </c>
      <c r="H180" s="996">
        <v>850</v>
      </c>
      <c r="I180" s="286" t="s">
        <v>415</v>
      </c>
      <c r="J180" s="306">
        <f>INDEX(FACTOR_VALUES,MATCH(I180,FACTOR_NAMES,0),1)</f>
        <v>461.33501396496064</v>
      </c>
      <c r="K180" s="949">
        <f t="shared" si="344"/>
        <v>315.86638830897704</v>
      </c>
      <c r="L180" s="956">
        <f t="shared" si="345"/>
        <v>0.51744901100945273</v>
      </c>
      <c r="M180" s="956">
        <f t="shared" si="346"/>
        <v>0.91467469500767762</v>
      </c>
      <c r="N180" s="285">
        <f>EOMONTH($M$7,O180-2)+1</f>
        <v>47604</v>
      </c>
      <c r="O180" s="307">
        <f>$N$9-3</f>
        <v>29</v>
      </c>
      <c r="P180" s="307">
        <v>6</v>
      </c>
      <c r="Q180" s="306">
        <f>O180-1+P180</f>
        <v>34</v>
      </c>
      <c r="R180" s="286" t="s">
        <v>511</v>
      </c>
      <c r="S180" s="845"/>
      <c r="T180" s="256"/>
      <c r="U180" s="380">
        <f>+P180</f>
        <v>6</v>
      </c>
      <c r="V180" s="302" t="str">
        <f>+R180</f>
        <v>Curve-Mid</v>
      </c>
      <c r="W180" s="302">
        <f>INT(U180*AB180)+O180-1</f>
        <v>31</v>
      </c>
      <c r="X180" s="302">
        <f>(U180-INT(U180*(1-AB180)))+O180-1</f>
        <v>31</v>
      </c>
      <c r="Y180" s="381">
        <f>(AB180-(W180-O180+1)/U180)*(AF180+AE180*(2*(W180-O180+1)/U180+(AB180-(W180-O180+1)/U180)))+((X180-O180+1)/U180-AB180)*(AH180+AG180*(2*AB180+((X180-O180+1)/U180-AB180)))</f>
        <v>0</v>
      </c>
      <c r="Z180" s="302">
        <f>IF(V180="curve-front",1,IF(V180="curve-end",3,2))</f>
        <v>2</v>
      </c>
      <c r="AA180" s="302">
        <f>IF(OR(V180="curve-front",V180="curve-mid",V180="curve-end"),2.5,1)</f>
        <v>2.5</v>
      </c>
      <c r="AB180" s="302">
        <f>Z180/4</f>
        <v>0.5</v>
      </c>
      <c r="AC180" s="302">
        <f>AA180-1</f>
        <v>1.5</v>
      </c>
      <c r="AD180" s="302">
        <f>1/U180</f>
        <v>0.16666666666666666</v>
      </c>
      <c r="AE180" s="302">
        <f>AC180/(AB180*(2+AC180))</f>
        <v>0.8571428571428571</v>
      </c>
      <c r="AF180" s="302">
        <f>2/(2+AC180)</f>
        <v>0.5714285714285714</v>
      </c>
      <c r="AG180" s="302">
        <f>-AC180/(2+AC180)/(1-AB180)</f>
        <v>-0.8571428571428571</v>
      </c>
      <c r="AH180" s="382">
        <f>2*(1-AB180+AC180)/(2+AC180)/(1-AB180)</f>
        <v>2.2857142857142856</v>
      </c>
      <c r="AI180" s="260"/>
      <c r="AJ180" s="284">
        <f t="shared" si="347"/>
        <v>0</v>
      </c>
      <c r="AK180" s="309">
        <f t="shared" si="347"/>
        <v>0</v>
      </c>
      <c r="AL180" s="284">
        <f t="shared" si="347"/>
        <v>0</v>
      </c>
      <c r="AM180" s="284">
        <f t="shared" si="347"/>
        <v>0</v>
      </c>
      <c r="AN180" s="284">
        <f t="shared" si="347"/>
        <v>0</v>
      </c>
      <c r="AO180" s="284">
        <f t="shared" si="347"/>
        <v>0</v>
      </c>
      <c r="AP180" s="284">
        <f t="shared" si="347"/>
        <v>0</v>
      </c>
      <c r="AQ180" s="284">
        <f t="shared" si="347"/>
        <v>0</v>
      </c>
      <c r="AR180" s="284">
        <f t="shared" si="347"/>
        <v>0</v>
      </c>
      <c r="AS180" s="284">
        <f t="shared" si="347"/>
        <v>0</v>
      </c>
      <c r="AT180" s="284">
        <f t="shared" si="348"/>
        <v>0</v>
      </c>
      <c r="AU180" s="284">
        <f t="shared" si="348"/>
        <v>0</v>
      </c>
      <c r="AV180" s="383">
        <f t="shared" si="348"/>
        <v>0</v>
      </c>
      <c r="AW180" s="309">
        <f t="shared" si="348"/>
        <v>0</v>
      </c>
      <c r="AX180" s="284">
        <f t="shared" si="348"/>
        <v>0</v>
      </c>
      <c r="AY180" s="284">
        <f t="shared" si="348"/>
        <v>0</v>
      </c>
      <c r="AZ180" s="284">
        <f t="shared" si="348"/>
        <v>0</v>
      </c>
      <c r="BA180" s="284">
        <f t="shared" si="348"/>
        <v>0</v>
      </c>
      <c r="BB180" s="284">
        <f t="shared" si="348"/>
        <v>0</v>
      </c>
      <c r="BC180" s="284">
        <f t="shared" si="348"/>
        <v>0</v>
      </c>
      <c r="BD180" s="284">
        <f t="shared" si="349"/>
        <v>0</v>
      </c>
      <c r="BE180" s="284">
        <f t="shared" si="349"/>
        <v>0</v>
      </c>
      <c r="BF180" s="284">
        <f t="shared" si="349"/>
        <v>0</v>
      </c>
      <c r="BG180" s="284">
        <f t="shared" si="349"/>
        <v>0</v>
      </c>
      <c r="BH180" s="383">
        <f t="shared" si="349"/>
        <v>0</v>
      </c>
      <c r="BI180" s="309">
        <f t="shared" si="349"/>
        <v>0</v>
      </c>
      <c r="BJ180" s="284">
        <f t="shared" si="349"/>
        <v>0</v>
      </c>
      <c r="BK180" s="284">
        <f t="shared" si="349"/>
        <v>0</v>
      </c>
      <c r="BL180" s="284">
        <f t="shared" si="349"/>
        <v>0</v>
      </c>
      <c r="BM180" s="284">
        <f t="shared" si="349"/>
        <v>46682.70974645434</v>
      </c>
      <c r="BN180" s="284">
        <f t="shared" si="350"/>
        <v>65355.793645036087</v>
      </c>
      <c r="BO180" s="284">
        <f t="shared" si="350"/>
        <v>84028.877543617811</v>
      </c>
      <c r="BP180" s="284">
        <f t="shared" si="350"/>
        <v>84028.877543617811</v>
      </c>
      <c r="BQ180" s="284">
        <f t="shared" si="350"/>
        <v>65355.793645036087</v>
      </c>
      <c r="BR180" s="284">
        <f t="shared" si="350"/>
        <v>46682.70974645434</v>
      </c>
      <c r="BS180" s="284">
        <f t="shared" si="350"/>
        <v>0</v>
      </c>
      <c r="BT180" s="383">
        <f t="shared" si="350"/>
        <v>0</v>
      </c>
      <c r="BU180" s="309">
        <f t="shared" si="350"/>
        <v>0</v>
      </c>
      <c r="BV180" s="284">
        <f t="shared" si="350"/>
        <v>0</v>
      </c>
      <c r="BW180" s="284">
        <f t="shared" si="350"/>
        <v>0</v>
      </c>
      <c r="BX180" s="284">
        <f t="shared" si="351"/>
        <v>0</v>
      </c>
      <c r="BY180" s="284">
        <f t="shared" si="351"/>
        <v>0</v>
      </c>
      <c r="BZ180" s="284">
        <f t="shared" si="351"/>
        <v>0</v>
      </c>
      <c r="CA180" s="284">
        <f t="shared" si="351"/>
        <v>0</v>
      </c>
      <c r="CB180" s="284">
        <f t="shared" si="351"/>
        <v>0</v>
      </c>
      <c r="CC180" s="284">
        <f t="shared" si="351"/>
        <v>0</v>
      </c>
      <c r="CD180" s="284">
        <f t="shared" si="351"/>
        <v>0</v>
      </c>
      <c r="CE180" s="284">
        <f t="shared" si="351"/>
        <v>0</v>
      </c>
      <c r="CF180" s="383">
        <f t="shared" si="351"/>
        <v>0</v>
      </c>
      <c r="CG180" s="309">
        <f t="shared" si="351"/>
        <v>0</v>
      </c>
      <c r="CH180" s="284">
        <f t="shared" si="352"/>
        <v>0</v>
      </c>
      <c r="CI180" s="284">
        <f t="shared" si="352"/>
        <v>0</v>
      </c>
      <c r="CJ180" s="284">
        <f t="shared" si="352"/>
        <v>0</v>
      </c>
      <c r="CK180" s="284">
        <f t="shared" si="352"/>
        <v>0</v>
      </c>
      <c r="CL180" s="284">
        <f t="shared" si="352"/>
        <v>0</v>
      </c>
      <c r="CM180" s="284">
        <f t="shared" si="352"/>
        <v>0</v>
      </c>
      <c r="CN180" s="284">
        <f t="shared" si="352"/>
        <v>0</v>
      </c>
      <c r="CO180" s="284">
        <f t="shared" si="352"/>
        <v>0</v>
      </c>
      <c r="CP180" s="284">
        <f t="shared" si="352"/>
        <v>0</v>
      </c>
      <c r="CQ180" s="284">
        <f t="shared" si="352"/>
        <v>0</v>
      </c>
      <c r="CR180" s="383">
        <f t="shared" si="353"/>
        <v>0</v>
      </c>
      <c r="CS180" s="309">
        <f t="shared" si="353"/>
        <v>0</v>
      </c>
      <c r="CT180" s="284">
        <f t="shared" si="353"/>
        <v>0</v>
      </c>
      <c r="CU180" s="284">
        <f t="shared" si="353"/>
        <v>0</v>
      </c>
      <c r="CV180" s="284">
        <f t="shared" si="353"/>
        <v>0</v>
      </c>
      <c r="CW180" s="284">
        <f t="shared" si="353"/>
        <v>0</v>
      </c>
      <c r="CX180" s="284">
        <f t="shared" si="353"/>
        <v>0</v>
      </c>
      <c r="CY180" s="284">
        <f t="shared" si="353"/>
        <v>0</v>
      </c>
      <c r="CZ180" s="284">
        <f t="shared" si="353"/>
        <v>0</v>
      </c>
      <c r="DA180" s="284">
        <f t="shared" si="353"/>
        <v>0</v>
      </c>
      <c r="DB180" s="284">
        <f t="shared" si="354"/>
        <v>0</v>
      </c>
      <c r="DC180" s="284">
        <f t="shared" si="354"/>
        <v>0</v>
      </c>
      <c r="DD180" s="383">
        <f t="shared" si="354"/>
        <v>0</v>
      </c>
      <c r="DE180" s="309">
        <f t="shared" si="354"/>
        <v>0</v>
      </c>
      <c r="DF180" s="284">
        <f t="shared" si="354"/>
        <v>0</v>
      </c>
      <c r="DG180" s="284">
        <f t="shared" si="354"/>
        <v>0</v>
      </c>
      <c r="DH180" s="284">
        <f t="shared" si="354"/>
        <v>0</v>
      </c>
      <c r="DI180" s="284">
        <f t="shared" si="354"/>
        <v>0</v>
      </c>
      <c r="DJ180" s="284">
        <f t="shared" si="354"/>
        <v>0</v>
      </c>
      <c r="DK180" s="284">
        <f t="shared" si="354"/>
        <v>0</v>
      </c>
      <c r="DL180" s="284">
        <f t="shared" si="355"/>
        <v>0</v>
      </c>
      <c r="DM180" s="284">
        <f t="shared" si="355"/>
        <v>0</v>
      </c>
      <c r="DN180" s="284">
        <f t="shared" si="355"/>
        <v>0</v>
      </c>
      <c r="DO180" s="284">
        <f t="shared" si="355"/>
        <v>0</v>
      </c>
      <c r="DP180" s="383">
        <f t="shared" si="355"/>
        <v>0</v>
      </c>
      <c r="DQ180" s="309">
        <f t="shared" si="355"/>
        <v>0</v>
      </c>
      <c r="DR180" s="284">
        <f t="shared" si="355"/>
        <v>0</v>
      </c>
      <c r="DS180" s="284">
        <f t="shared" si="355"/>
        <v>0</v>
      </c>
      <c r="DT180" s="284">
        <f t="shared" si="355"/>
        <v>0</v>
      </c>
      <c r="DU180" s="284">
        <f t="shared" si="355"/>
        <v>0</v>
      </c>
      <c r="DV180" s="284">
        <f t="shared" si="356"/>
        <v>0</v>
      </c>
      <c r="DW180" s="284">
        <f t="shared" si="356"/>
        <v>0</v>
      </c>
      <c r="DX180" s="284">
        <f t="shared" si="356"/>
        <v>0</v>
      </c>
      <c r="DY180" s="284">
        <f t="shared" si="356"/>
        <v>0</v>
      </c>
      <c r="DZ180" s="284">
        <f t="shared" si="356"/>
        <v>0</v>
      </c>
      <c r="EA180" s="284">
        <f t="shared" si="356"/>
        <v>0</v>
      </c>
      <c r="EB180" s="383">
        <f t="shared" si="356"/>
        <v>0</v>
      </c>
      <c r="EC180" s="309">
        <f t="shared" si="356"/>
        <v>0</v>
      </c>
      <c r="ED180" s="284">
        <f t="shared" si="356"/>
        <v>0</v>
      </c>
      <c r="EE180" s="284">
        <f t="shared" si="356"/>
        <v>0</v>
      </c>
      <c r="EF180" s="284">
        <f t="shared" si="357"/>
        <v>0</v>
      </c>
      <c r="EG180" s="284">
        <f t="shared" si="357"/>
        <v>0</v>
      </c>
      <c r="EH180" s="284">
        <f t="shared" si="357"/>
        <v>0</v>
      </c>
      <c r="EI180" s="284">
        <f t="shared" si="357"/>
        <v>0</v>
      </c>
      <c r="EJ180" s="284">
        <f t="shared" si="357"/>
        <v>0</v>
      </c>
      <c r="EK180" s="284">
        <f t="shared" si="357"/>
        <v>0</v>
      </c>
      <c r="EL180" s="284">
        <f t="shared" si="357"/>
        <v>0</v>
      </c>
      <c r="EM180" s="284">
        <f t="shared" si="357"/>
        <v>0</v>
      </c>
      <c r="EN180" s="383">
        <f t="shared" si="357"/>
        <v>0</v>
      </c>
      <c r="EO180" s="309">
        <f t="shared" si="357"/>
        <v>0</v>
      </c>
      <c r="EP180" s="284">
        <f t="shared" si="358"/>
        <v>0</v>
      </c>
      <c r="EQ180" s="284">
        <f t="shared" si="358"/>
        <v>0</v>
      </c>
      <c r="ER180" s="284">
        <f t="shared" si="358"/>
        <v>0</v>
      </c>
      <c r="ES180" s="284">
        <f t="shared" si="358"/>
        <v>0</v>
      </c>
      <c r="ET180" s="284">
        <f t="shared" si="358"/>
        <v>0</v>
      </c>
      <c r="EU180" s="284">
        <f t="shared" si="358"/>
        <v>0</v>
      </c>
      <c r="EV180" s="284">
        <f t="shared" si="358"/>
        <v>0</v>
      </c>
      <c r="EW180" s="284">
        <f t="shared" si="358"/>
        <v>0</v>
      </c>
      <c r="EX180" s="284">
        <f t="shared" si="358"/>
        <v>0</v>
      </c>
      <c r="EY180" s="284">
        <f t="shared" si="358"/>
        <v>0</v>
      </c>
      <c r="EZ180" s="383">
        <f t="shared" si="358"/>
        <v>0</v>
      </c>
    </row>
    <row r="181" spans="3:156" s="246" customFormat="1" ht="17.5" outlineLevel="1">
      <c r="C181" s="224"/>
      <c r="D181" s="256"/>
      <c r="E181" s="1086">
        <f t="shared" ca="1" si="343"/>
        <v>4</v>
      </c>
      <c r="F181" s="844" t="s">
        <v>549</v>
      </c>
      <c r="G181" s="1087">
        <f t="shared" ref="G181:G194" si="359">H181*J181</f>
        <v>1254925</v>
      </c>
      <c r="H181" s="996">
        <f>((30*$H$12)+(70000)+(17*12000))+(((30*$H$12)+(70000)+(17*12000))*0.07)+(((30*$H$12)+(70000)+(17*12000))*0.15)+(((30*$H$12)+(70000)+(17*12000))*0.15)+(((30*$H$12)+(70000)+(17*12000))*0.05)</f>
        <v>1254925</v>
      </c>
      <c r="I181" s="286" t="s">
        <v>413</v>
      </c>
      <c r="J181" s="306">
        <f t="shared" ref="J181:J194" si="360">INDEX(FACTOR_VALUES,MATCH(I181,FACTOR_NAMES,0),1)</f>
        <v>1</v>
      </c>
      <c r="K181" s="949">
        <f t="shared" si="344"/>
        <v>1010.8479683314441</v>
      </c>
      <c r="L181" s="956">
        <f t="shared" si="345"/>
        <v>1.6559605607114063</v>
      </c>
      <c r="M181" s="956">
        <f t="shared" si="346"/>
        <v>2.9271777287941871</v>
      </c>
      <c r="N181" s="285">
        <f t="shared" ref="N181:N194" si="361">EOMONTH($M$7,O181-2)+1</f>
        <v>47604</v>
      </c>
      <c r="O181" s="307">
        <f t="shared" ref="O181:O194" si="362">$N$9-3</f>
        <v>29</v>
      </c>
      <c r="P181" s="307">
        <v>6</v>
      </c>
      <c r="Q181" s="306">
        <f>O181-1+P181</f>
        <v>34</v>
      </c>
      <c r="R181" s="286" t="s">
        <v>511</v>
      </c>
      <c r="S181" s="845"/>
      <c r="T181" s="256"/>
      <c r="U181" s="380">
        <f t="shared" ref="U181:U194" si="363">+P181</f>
        <v>6</v>
      </c>
      <c r="V181" s="302" t="str">
        <f t="shared" ref="V181:V194" si="364">+R181</f>
        <v>Curve-Mid</v>
      </c>
      <c r="W181" s="302">
        <f t="shared" ref="W181:W194" si="365">INT(U181*AB181)+O181-1</f>
        <v>31</v>
      </c>
      <c r="X181" s="302">
        <f t="shared" ref="X181:X194" si="366">(U181-INT(U181*(1-AB181)))+O181-1</f>
        <v>31</v>
      </c>
      <c r="Y181" s="381">
        <f t="shared" ref="Y181:Y194" si="367">(AB181-(W181-O181+1)/U181)*(AF181+AE181*(2*(W181-O181+1)/U181+(AB181-(W181-O181+1)/U181)))+((X181-O181+1)/U181-AB181)*(AH181+AG181*(2*AB181+((X181-O181+1)/U181-AB181)))</f>
        <v>0</v>
      </c>
      <c r="Z181" s="302">
        <f>IF(V181="curve-front",1,IF(V181="curve-end",3,2))</f>
        <v>2</v>
      </c>
      <c r="AA181" s="302">
        <f>IF(OR(V181="curve-front",V181="curve-mid",V181="curve-end"),2.5,1)</f>
        <v>2.5</v>
      </c>
      <c r="AB181" s="302">
        <f>Z181/4</f>
        <v>0.5</v>
      </c>
      <c r="AC181" s="302">
        <f>AA181-1</f>
        <v>1.5</v>
      </c>
      <c r="AD181" s="302">
        <f>1/U181</f>
        <v>0.16666666666666666</v>
      </c>
      <c r="AE181" s="302">
        <f>AC181/(AB181*(2+AC181))</f>
        <v>0.8571428571428571</v>
      </c>
      <c r="AF181" s="302">
        <f>2/(2+AC181)</f>
        <v>0.5714285714285714</v>
      </c>
      <c r="AG181" s="302">
        <f>-AC181/(2+AC181)/(1-AB181)</f>
        <v>-0.8571428571428571</v>
      </c>
      <c r="AH181" s="382">
        <f>2*(1-AB181+AC181)/(2+AC181)/(1-AB181)</f>
        <v>2.2857142857142856</v>
      </c>
      <c r="AI181" s="260"/>
      <c r="AJ181" s="284">
        <f t="shared" si="347"/>
        <v>0</v>
      </c>
      <c r="AK181" s="309">
        <f t="shared" si="347"/>
        <v>0</v>
      </c>
      <c r="AL181" s="284">
        <f t="shared" si="347"/>
        <v>0</v>
      </c>
      <c r="AM181" s="284">
        <f t="shared" si="347"/>
        <v>0</v>
      </c>
      <c r="AN181" s="284">
        <f t="shared" si="347"/>
        <v>0</v>
      </c>
      <c r="AO181" s="284">
        <f t="shared" si="347"/>
        <v>0</v>
      </c>
      <c r="AP181" s="284">
        <f t="shared" si="347"/>
        <v>0</v>
      </c>
      <c r="AQ181" s="284">
        <f t="shared" si="347"/>
        <v>0</v>
      </c>
      <c r="AR181" s="284">
        <f t="shared" si="347"/>
        <v>0</v>
      </c>
      <c r="AS181" s="284">
        <f t="shared" si="347"/>
        <v>0</v>
      </c>
      <c r="AT181" s="284">
        <f t="shared" si="348"/>
        <v>0</v>
      </c>
      <c r="AU181" s="284">
        <f t="shared" si="348"/>
        <v>0</v>
      </c>
      <c r="AV181" s="383">
        <f t="shared" si="348"/>
        <v>0</v>
      </c>
      <c r="AW181" s="309">
        <f t="shared" si="348"/>
        <v>0</v>
      </c>
      <c r="AX181" s="284">
        <f t="shared" si="348"/>
        <v>0</v>
      </c>
      <c r="AY181" s="284">
        <f t="shared" si="348"/>
        <v>0</v>
      </c>
      <c r="AZ181" s="284">
        <f t="shared" si="348"/>
        <v>0</v>
      </c>
      <c r="BA181" s="284">
        <f t="shared" si="348"/>
        <v>0</v>
      </c>
      <c r="BB181" s="284">
        <f t="shared" si="348"/>
        <v>0</v>
      </c>
      <c r="BC181" s="284">
        <f t="shared" si="348"/>
        <v>0</v>
      </c>
      <c r="BD181" s="284">
        <f t="shared" si="349"/>
        <v>0</v>
      </c>
      <c r="BE181" s="284">
        <f t="shared" si="349"/>
        <v>0</v>
      </c>
      <c r="BF181" s="284">
        <f t="shared" si="349"/>
        <v>0</v>
      </c>
      <c r="BG181" s="284">
        <f t="shared" si="349"/>
        <v>0</v>
      </c>
      <c r="BH181" s="383">
        <f t="shared" si="349"/>
        <v>0</v>
      </c>
      <c r="BI181" s="309">
        <f t="shared" si="349"/>
        <v>0</v>
      </c>
      <c r="BJ181" s="284">
        <f t="shared" si="349"/>
        <v>0</v>
      </c>
      <c r="BK181" s="284">
        <f t="shared" si="349"/>
        <v>0</v>
      </c>
      <c r="BL181" s="284">
        <f t="shared" si="349"/>
        <v>0</v>
      </c>
      <c r="BM181" s="284">
        <f t="shared" si="349"/>
        <v>149395.83333333331</v>
      </c>
      <c r="BN181" s="284">
        <f t="shared" si="350"/>
        <v>209154.16666666666</v>
      </c>
      <c r="BO181" s="284">
        <f t="shared" si="350"/>
        <v>268912.49999999994</v>
      </c>
      <c r="BP181" s="284">
        <f t="shared" si="350"/>
        <v>268912.49999999994</v>
      </c>
      <c r="BQ181" s="284">
        <f t="shared" si="350"/>
        <v>209154.16666666666</v>
      </c>
      <c r="BR181" s="284">
        <f t="shared" si="350"/>
        <v>149395.83333333331</v>
      </c>
      <c r="BS181" s="284">
        <f t="shared" si="350"/>
        <v>0</v>
      </c>
      <c r="BT181" s="383">
        <f t="shared" si="350"/>
        <v>0</v>
      </c>
      <c r="BU181" s="309">
        <f t="shared" si="350"/>
        <v>0</v>
      </c>
      <c r="BV181" s="284">
        <f t="shared" si="350"/>
        <v>0</v>
      </c>
      <c r="BW181" s="284">
        <f t="shared" si="350"/>
        <v>0</v>
      </c>
      <c r="BX181" s="284">
        <f t="shared" si="351"/>
        <v>0</v>
      </c>
      <c r="BY181" s="284">
        <f t="shared" si="351"/>
        <v>0</v>
      </c>
      <c r="BZ181" s="284">
        <f t="shared" si="351"/>
        <v>0</v>
      </c>
      <c r="CA181" s="284">
        <f t="shared" si="351"/>
        <v>0</v>
      </c>
      <c r="CB181" s="284">
        <f t="shared" si="351"/>
        <v>0</v>
      </c>
      <c r="CC181" s="284">
        <f t="shared" si="351"/>
        <v>0</v>
      </c>
      <c r="CD181" s="284">
        <f t="shared" si="351"/>
        <v>0</v>
      </c>
      <c r="CE181" s="284">
        <f t="shared" si="351"/>
        <v>0</v>
      </c>
      <c r="CF181" s="383">
        <f t="shared" si="351"/>
        <v>0</v>
      </c>
      <c r="CG181" s="309">
        <f t="shared" si="351"/>
        <v>0</v>
      </c>
      <c r="CH181" s="284">
        <f t="shared" si="352"/>
        <v>0</v>
      </c>
      <c r="CI181" s="284">
        <f t="shared" si="352"/>
        <v>0</v>
      </c>
      <c r="CJ181" s="284">
        <f t="shared" si="352"/>
        <v>0</v>
      </c>
      <c r="CK181" s="284">
        <f t="shared" si="352"/>
        <v>0</v>
      </c>
      <c r="CL181" s="284">
        <f t="shared" si="352"/>
        <v>0</v>
      </c>
      <c r="CM181" s="284">
        <f t="shared" si="352"/>
        <v>0</v>
      </c>
      <c r="CN181" s="284">
        <f t="shared" si="352"/>
        <v>0</v>
      </c>
      <c r="CO181" s="284">
        <f t="shared" si="352"/>
        <v>0</v>
      </c>
      <c r="CP181" s="284">
        <f t="shared" si="352"/>
        <v>0</v>
      </c>
      <c r="CQ181" s="284">
        <f t="shared" si="352"/>
        <v>0</v>
      </c>
      <c r="CR181" s="383">
        <f t="shared" si="353"/>
        <v>0</v>
      </c>
      <c r="CS181" s="309">
        <f t="shared" si="353"/>
        <v>0</v>
      </c>
      <c r="CT181" s="284">
        <f t="shared" si="353"/>
        <v>0</v>
      </c>
      <c r="CU181" s="284">
        <f t="shared" si="353"/>
        <v>0</v>
      </c>
      <c r="CV181" s="284">
        <f t="shared" si="353"/>
        <v>0</v>
      </c>
      <c r="CW181" s="284">
        <f t="shared" si="353"/>
        <v>0</v>
      </c>
      <c r="CX181" s="284">
        <f t="shared" si="353"/>
        <v>0</v>
      </c>
      <c r="CY181" s="284">
        <f t="shared" si="353"/>
        <v>0</v>
      </c>
      <c r="CZ181" s="284">
        <f t="shared" si="353"/>
        <v>0</v>
      </c>
      <c r="DA181" s="284">
        <f t="shared" si="353"/>
        <v>0</v>
      </c>
      <c r="DB181" s="284">
        <f t="shared" si="354"/>
        <v>0</v>
      </c>
      <c r="DC181" s="284">
        <f t="shared" si="354"/>
        <v>0</v>
      </c>
      <c r="DD181" s="383">
        <f t="shared" si="354"/>
        <v>0</v>
      </c>
      <c r="DE181" s="309">
        <f t="shared" si="354"/>
        <v>0</v>
      </c>
      <c r="DF181" s="284">
        <f t="shared" si="354"/>
        <v>0</v>
      </c>
      <c r="DG181" s="284">
        <f t="shared" si="354"/>
        <v>0</v>
      </c>
      <c r="DH181" s="284">
        <f t="shared" si="354"/>
        <v>0</v>
      </c>
      <c r="DI181" s="284">
        <f t="shared" si="354"/>
        <v>0</v>
      </c>
      <c r="DJ181" s="284">
        <f t="shared" si="354"/>
        <v>0</v>
      </c>
      <c r="DK181" s="284">
        <f t="shared" si="354"/>
        <v>0</v>
      </c>
      <c r="DL181" s="284">
        <f t="shared" si="355"/>
        <v>0</v>
      </c>
      <c r="DM181" s="284">
        <f t="shared" si="355"/>
        <v>0</v>
      </c>
      <c r="DN181" s="284">
        <f t="shared" si="355"/>
        <v>0</v>
      </c>
      <c r="DO181" s="284">
        <f t="shared" si="355"/>
        <v>0</v>
      </c>
      <c r="DP181" s="383">
        <f t="shared" si="355"/>
        <v>0</v>
      </c>
      <c r="DQ181" s="309">
        <f t="shared" si="355"/>
        <v>0</v>
      </c>
      <c r="DR181" s="284">
        <f t="shared" si="355"/>
        <v>0</v>
      </c>
      <c r="DS181" s="284">
        <f t="shared" si="355"/>
        <v>0</v>
      </c>
      <c r="DT181" s="284">
        <f t="shared" si="355"/>
        <v>0</v>
      </c>
      <c r="DU181" s="284">
        <f t="shared" si="355"/>
        <v>0</v>
      </c>
      <c r="DV181" s="284">
        <f t="shared" si="356"/>
        <v>0</v>
      </c>
      <c r="DW181" s="284">
        <f t="shared" si="356"/>
        <v>0</v>
      </c>
      <c r="DX181" s="284">
        <f t="shared" si="356"/>
        <v>0</v>
      </c>
      <c r="DY181" s="284">
        <f t="shared" si="356"/>
        <v>0</v>
      </c>
      <c r="DZ181" s="284">
        <f t="shared" si="356"/>
        <v>0</v>
      </c>
      <c r="EA181" s="284">
        <f t="shared" si="356"/>
        <v>0</v>
      </c>
      <c r="EB181" s="383">
        <f t="shared" si="356"/>
        <v>0</v>
      </c>
      <c r="EC181" s="309">
        <f t="shared" si="356"/>
        <v>0</v>
      </c>
      <c r="ED181" s="284">
        <f t="shared" si="356"/>
        <v>0</v>
      </c>
      <c r="EE181" s="284">
        <f t="shared" si="356"/>
        <v>0</v>
      </c>
      <c r="EF181" s="284">
        <f t="shared" si="357"/>
        <v>0</v>
      </c>
      <c r="EG181" s="284">
        <f t="shared" si="357"/>
        <v>0</v>
      </c>
      <c r="EH181" s="284">
        <f t="shared" si="357"/>
        <v>0</v>
      </c>
      <c r="EI181" s="284">
        <f t="shared" si="357"/>
        <v>0</v>
      </c>
      <c r="EJ181" s="284">
        <f t="shared" si="357"/>
        <v>0</v>
      </c>
      <c r="EK181" s="284">
        <f t="shared" si="357"/>
        <v>0</v>
      </c>
      <c r="EL181" s="284">
        <f t="shared" si="357"/>
        <v>0</v>
      </c>
      <c r="EM181" s="284">
        <f t="shared" si="357"/>
        <v>0</v>
      </c>
      <c r="EN181" s="383">
        <f t="shared" si="357"/>
        <v>0</v>
      </c>
      <c r="EO181" s="309">
        <f t="shared" si="357"/>
        <v>0</v>
      </c>
      <c r="EP181" s="284">
        <f t="shared" si="358"/>
        <v>0</v>
      </c>
      <c r="EQ181" s="284">
        <f t="shared" si="358"/>
        <v>0</v>
      </c>
      <c r="ER181" s="284">
        <f t="shared" si="358"/>
        <v>0</v>
      </c>
      <c r="ES181" s="284">
        <f t="shared" si="358"/>
        <v>0</v>
      </c>
      <c r="ET181" s="284">
        <f t="shared" si="358"/>
        <v>0</v>
      </c>
      <c r="EU181" s="284">
        <f t="shared" si="358"/>
        <v>0</v>
      </c>
      <c r="EV181" s="284">
        <f t="shared" si="358"/>
        <v>0</v>
      </c>
      <c r="EW181" s="284">
        <f t="shared" si="358"/>
        <v>0</v>
      </c>
      <c r="EX181" s="284">
        <f t="shared" si="358"/>
        <v>0</v>
      </c>
      <c r="EY181" s="284">
        <f t="shared" si="358"/>
        <v>0</v>
      </c>
      <c r="EZ181" s="383">
        <f t="shared" si="358"/>
        <v>0</v>
      </c>
    </row>
    <row r="182" spans="3:156" s="246" customFormat="1" ht="17.5" outlineLevel="1">
      <c r="C182" s="224"/>
      <c r="D182" s="256"/>
      <c r="E182" s="1086">
        <f t="shared" ca="1" si="343"/>
        <v>5</v>
      </c>
      <c r="F182" s="1091" t="s">
        <v>550</v>
      </c>
      <c r="G182" s="1087">
        <f t="shared" si="359"/>
        <v>30000</v>
      </c>
      <c r="H182" s="996">
        <v>30000</v>
      </c>
      <c r="I182" s="286" t="s">
        <v>413</v>
      </c>
      <c r="J182" s="306">
        <f t="shared" si="360"/>
        <v>1</v>
      </c>
      <c r="K182" s="949">
        <f t="shared" si="344"/>
        <v>24.165140586045641</v>
      </c>
      <c r="L182" s="956">
        <f t="shared" si="345"/>
        <v>3.958708036045356E-2</v>
      </c>
      <c r="M182" s="956">
        <f t="shared" si="346"/>
        <v>6.9976557853119209E-2</v>
      </c>
      <c r="N182" s="285">
        <f t="shared" si="361"/>
        <v>47604</v>
      </c>
      <c r="O182" s="307">
        <f t="shared" si="362"/>
        <v>29</v>
      </c>
      <c r="P182" s="307">
        <v>2</v>
      </c>
      <c r="Q182" s="306">
        <f t="shared" ref="Q182:Q193" si="368">O182-1+P182</f>
        <v>30</v>
      </c>
      <c r="R182" s="286" t="s">
        <v>511</v>
      </c>
      <c r="S182" s="845"/>
      <c r="T182" s="256"/>
      <c r="U182" s="380">
        <f t="shared" si="363"/>
        <v>2</v>
      </c>
      <c r="V182" s="302" t="str">
        <f t="shared" si="364"/>
        <v>Curve-Mid</v>
      </c>
      <c r="W182" s="302">
        <f t="shared" si="365"/>
        <v>29</v>
      </c>
      <c r="X182" s="302">
        <f t="shared" si="366"/>
        <v>29</v>
      </c>
      <c r="Y182" s="381">
        <f t="shared" si="367"/>
        <v>0</v>
      </c>
      <c r="Z182" s="302">
        <f t="shared" ref="Z182:Z193" si="369">IF(V182="curve-front",1,IF(V182="curve-end",3,2))</f>
        <v>2</v>
      </c>
      <c r="AA182" s="302">
        <f t="shared" ref="AA182:AA193" si="370">IF(OR(V182="curve-front",V182="curve-mid",V182="curve-end"),2.5,1)</f>
        <v>2.5</v>
      </c>
      <c r="AB182" s="302">
        <f t="shared" ref="AB182:AB193" si="371">Z182/4</f>
        <v>0.5</v>
      </c>
      <c r="AC182" s="302">
        <f t="shared" ref="AC182:AC193" si="372">AA182-1</f>
        <v>1.5</v>
      </c>
      <c r="AD182" s="302">
        <f t="shared" ref="AD182:AD193" si="373">1/U182</f>
        <v>0.5</v>
      </c>
      <c r="AE182" s="302">
        <f t="shared" ref="AE182:AE193" si="374">AC182/(AB182*(2+AC182))</f>
        <v>0.8571428571428571</v>
      </c>
      <c r="AF182" s="302">
        <f t="shared" ref="AF182:AF193" si="375">2/(2+AC182)</f>
        <v>0.5714285714285714</v>
      </c>
      <c r="AG182" s="302">
        <f t="shared" ref="AG182:AG193" si="376">-AC182/(2+AC182)/(1-AB182)</f>
        <v>-0.8571428571428571</v>
      </c>
      <c r="AH182" s="382">
        <f t="shared" ref="AH182:AH193" si="377">2*(1-AB182+AC182)/(2+AC182)/(1-AB182)</f>
        <v>2.2857142857142856</v>
      </c>
      <c r="AI182" s="260"/>
      <c r="AJ182" s="284">
        <f t="shared" si="347"/>
        <v>0</v>
      </c>
      <c r="AK182" s="309">
        <f t="shared" si="347"/>
        <v>0</v>
      </c>
      <c r="AL182" s="284">
        <f t="shared" si="347"/>
        <v>0</v>
      </c>
      <c r="AM182" s="284">
        <f t="shared" si="347"/>
        <v>0</v>
      </c>
      <c r="AN182" s="284">
        <f t="shared" si="347"/>
        <v>0</v>
      </c>
      <c r="AO182" s="284">
        <f t="shared" si="347"/>
        <v>0</v>
      </c>
      <c r="AP182" s="284">
        <f t="shared" si="347"/>
        <v>0</v>
      </c>
      <c r="AQ182" s="284">
        <f t="shared" si="347"/>
        <v>0</v>
      </c>
      <c r="AR182" s="284">
        <f t="shared" si="347"/>
        <v>0</v>
      </c>
      <c r="AS182" s="284">
        <f t="shared" si="347"/>
        <v>0</v>
      </c>
      <c r="AT182" s="284">
        <f t="shared" si="348"/>
        <v>0</v>
      </c>
      <c r="AU182" s="284">
        <f t="shared" si="348"/>
        <v>0</v>
      </c>
      <c r="AV182" s="383">
        <f t="shared" si="348"/>
        <v>0</v>
      </c>
      <c r="AW182" s="309">
        <f t="shared" si="348"/>
        <v>0</v>
      </c>
      <c r="AX182" s="284">
        <f t="shared" si="348"/>
        <v>0</v>
      </c>
      <c r="AY182" s="284">
        <f t="shared" si="348"/>
        <v>0</v>
      </c>
      <c r="AZ182" s="284">
        <f t="shared" si="348"/>
        <v>0</v>
      </c>
      <c r="BA182" s="284">
        <f t="shared" si="348"/>
        <v>0</v>
      </c>
      <c r="BB182" s="284">
        <f t="shared" si="348"/>
        <v>0</v>
      </c>
      <c r="BC182" s="284">
        <f t="shared" si="348"/>
        <v>0</v>
      </c>
      <c r="BD182" s="284">
        <f t="shared" si="349"/>
        <v>0</v>
      </c>
      <c r="BE182" s="284">
        <f t="shared" si="349"/>
        <v>0</v>
      </c>
      <c r="BF182" s="284">
        <f t="shared" si="349"/>
        <v>0</v>
      </c>
      <c r="BG182" s="284">
        <f t="shared" si="349"/>
        <v>0</v>
      </c>
      <c r="BH182" s="383">
        <f t="shared" si="349"/>
        <v>0</v>
      </c>
      <c r="BI182" s="309">
        <f t="shared" si="349"/>
        <v>0</v>
      </c>
      <c r="BJ182" s="284">
        <f t="shared" si="349"/>
        <v>0</v>
      </c>
      <c r="BK182" s="284">
        <f t="shared" si="349"/>
        <v>0</v>
      </c>
      <c r="BL182" s="284">
        <f t="shared" si="349"/>
        <v>0</v>
      </c>
      <c r="BM182" s="284">
        <f t="shared" si="349"/>
        <v>15000</v>
      </c>
      <c r="BN182" s="284">
        <f t="shared" si="350"/>
        <v>15000</v>
      </c>
      <c r="BO182" s="284">
        <f t="shared" si="350"/>
        <v>0</v>
      </c>
      <c r="BP182" s="284">
        <f t="shared" si="350"/>
        <v>0</v>
      </c>
      <c r="BQ182" s="284">
        <f t="shared" si="350"/>
        <v>0</v>
      </c>
      <c r="BR182" s="284">
        <f t="shared" si="350"/>
        <v>0</v>
      </c>
      <c r="BS182" s="284">
        <f t="shared" si="350"/>
        <v>0</v>
      </c>
      <c r="BT182" s="383">
        <f t="shared" si="350"/>
        <v>0</v>
      </c>
      <c r="BU182" s="309">
        <f t="shared" si="350"/>
        <v>0</v>
      </c>
      <c r="BV182" s="284">
        <f t="shared" si="350"/>
        <v>0</v>
      </c>
      <c r="BW182" s="284">
        <f t="shared" si="350"/>
        <v>0</v>
      </c>
      <c r="BX182" s="284">
        <f t="shared" si="351"/>
        <v>0</v>
      </c>
      <c r="BY182" s="284">
        <f t="shared" si="351"/>
        <v>0</v>
      </c>
      <c r="BZ182" s="284">
        <f t="shared" si="351"/>
        <v>0</v>
      </c>
      <c r="CA182" s="284">
        <f t="shared" si="351"/>
        <v>0</v>
      </c>
      <c r="CB182" s="284">
        <f t="shared" si="351"/>
        <v>0</v>
      </c>
      <c r="CC182" s="284">
        <f t="shared" si="351"/>
        <v>0</v>
      </c>
      <c r="CD182" s="284">
        <f t="shared" si="351"/>
        <v>0</v>
      </c>
      <c r="CE182" s="284">
        <f t="shared" si="351"/>
        <v>0</v>
      </c>
      <c r="CF182" s="383">
        <f t="shared" si="351"/>
        <v>0</v>
      </c>
      <c r="CG182" s="309">
        <f t="shared" si="351"/>
        <v>0</v>
      </c>
      <c r="CH182" s="284">
        <f t="shared" si="352"/>
        <v>0</v>
      </c>
      <c r="CI182" s="284">
        <f t="shared" si="352"/>
        <v>0</v>
      </c>
      <c r="CJ182" s="284">
        <f t="shared" si="352"/>
        <v>0</v>
      </c>
      <c r="CK182" s="284">
        <f t="shared" si="352"/>
        <v>0</v>
      </c>
      <c r="CL182" s="284">
        <f t="shared" si="352"/>
        <v>0</v>
      </c>
      <c r="CM182" s="284">
        <f t="shared" si="352"/>
        <v>0</v>
      </c>
      <c r="CN182" s="284">
        <f t="shared" si="352"/>
        <v>0</v>
      </c>
      <c r="CO182" s="284">
        <f t="shared" si="352"/>
        <v>0</v>
      </c>
      <c r="CP182" s="284">
        <f t="shared" si="352"/>
        <v>0</v>
      </c>
      <c r="CQ182" s="284">
        <f t="shared" si="352"/>
        <v>0</v>
      </c>
      <c r="CR182" s="383">
        <f t="shared" si="353"/>
        <v>0</v>
      </c>
      <c r="CS182" s="309">
        <f t="shared" si="353"/>
        <v>0</v>
      </c>
      <c r="CT182" s="284">
        <f t="shared" si="353"/>
        <v>0</v>
      </c>
      <c r="CU182" s="284">
        <f t="shared" si="353"/>
        <v>0</v>
      </c>
      <c r="CV182" s="284">
        <f t="shared" si="353"/>
        <v>0</v>
      </c>
      <c r="CW182" s="284">
        <f t="shared" si="353"/>
        <v>0</v>
      </c>
      <c r="CX182" s="284">
        <f t="shared" si="353"/>
        <v>0</v>
      </c>
      <c r="CY182" s="284">
        <f t="shared" si="353"/>
        <v>0</v>
      </c>
      <c r="CZ182" s="284">
        <f t="shared" si="353"/>
        <v>0</v>
      </c>
      <c r="DA182" s="284">
        <f t="shared" si="353"/>
        <v>0</v>
      </c>
      <c r="DB182" s="284">
        <f t="shared" si="354"/>
        <v>0</v>
      </c>
      <c r="DC182" s="284">
        <f t="shared" si="354"/>
        <v>0</v>
      </c>
      <c r="DD182" s="383">
        <f t="shared" si="354"/>
        <v>0</v>
      </c>
      <c r="DE182" s="309">
        <f t="shared" si="354"/>
        <v>0</v>
      </c>
      <c r="DF182" s="284">
        <f t="shared" si="354"/>
        <v>0</v>
      </c>
      <c r="DG182" s="284">
        <f t="shared" si="354"/>
        <v>0</v>
      </c>
      <c r="DH182" s="284">
        <f t="shared" si="354"/>
        <v>0</v>
      </c>
      <c r="DI182" s="284">
        <f t="shared" si="354"/>
        <v>0</v>
      </c>
      <c r="DJ182" s="284">
        <f t="shared" si="354"/>
        <v>0</v>
      </c>
      <c r="DK182" s="284">
        <f t="shared" si="354"/>
        <v>0</v>
      </c>
      <c r="DL182" s="284">
        <f t="shared" si="355"/>
        <v>0</v>
      </c>
      <c r="DM182" s="284">
        <f t="shared" si="355"/>
        <v>0</v>
      </c>
      <c r="DN182" s="284">
        <f t="shared" si="355"/>
        <v>0</v>
      </c>
      <c r="DO182" s="284">
        <f t="shared" si="355"/>
        <v>0</v>
      </c>
      <c r="DP182" s="383">
        <f t="shared" si="355"/>
        <v>0</v>
      </c>
      <c r="DQ182" s="309">
        <f t="shared" si="355"/>
        <v>0</v>
      </c>
      <c r="DR182" s="284">
        <f t="shared" si="355"/>
        <v>0</v>
      </c>
      <c r="DS182" s="284">
        <f t="shared" si="355"/>
        <v>0</v>
      </c>
      <c r="DT182" s="284">
        <f t="shared" si="355"/>
        <v>0</v>
      </c>
      <c r="DU182" s="284">
        <f t="shared" si="355"/>
        <v>0</v>
      </c>
      <c r="DV182" s="284">
        <f t="shared" si="356"/>
        <v>0</v>
      </c>
      <c r="DW182" s="284">
        <f t="shared" si="356"/>
        <v>0</v>
      </c>
      <c r="DX182" s="284">
        <f t="shared" si="356"/>
        <v>0</v>
      </c>
      <c r="DY182" s="284">
        <f t="shared" si="356"/>
        <v>0</v>
      </c>
      <c r="DZ182" s="284">
        <f t="shared" si="356"/>
        <v>0</v>
      </c>
      <c r="EA182" s="284">
        <f t="shared" si="356"/>
        <v>0</v>
      </c>
      <c r="EB182" s="383">
        <f t="shared" si="356"/>
        <v>0</v>
      </c>
      <c r="EC182" s="309">
        <f t="shared" si="356"/>
        <v>0</v>
      </c>
      <c r="ED182" s="284">
        <f t="shared" si="356"/>
        <v>0</v>
      </c>
      <c r="EE182" s="284">
        <f t="shared" si="356"/>
        <v>0</v>
      </c>
      <c r="EF182" s="284">
        <f t="shared" si="357"/>
        <v>0</v>
      </c>
      <c r="EG182" s="284">
        <f t="shared" si="357"/>
        <v>0</v>
      </c>
      <c r="EH182" s="284">
        <f t="shared" si="357"/>
        <v>0</v>
      </c>
      <c r="EI182" s="284">
        <f t="shared" si="357"/>
        <v>0</v>
      </c>
      <c r="EJ182" s="284">
        <f t="shared" si="357"/>
        <v>0</v>
      </c>
      <c r="EK182" s="284">
        <f t="shared" si="357"/>
        <v>0</v>
      </c>
      <c r="EL182" s="284">
        <f t="shared" si="357"/>
        <v>0</v>
      </c>
      <c r="EM182" s="284">
        <f t="shared" si="357"/>
        <v>0</v>
      </c>
      <c r="EN182" s="383">
        <f t="shared" si="357"/>
        <v>0</v>
      </c>
      <c r="EO182" s="309">
        <f t="shared" si="357"/>
        <v>0</v>
      </c>
      <c r="EP182" s="284">
        <f t="shared" si="358"/>
        <v>0</v>
      </c>
      <c r="EQ182" s="284">
        <f t="shared" si="358"/>
        <v>0</v>
      </c>
      <c r="ER182" s="284">
        <f t="shared" si="358"/>
        <v>0</v>
      </c>
      <c r="ES182" s="284">
        <f t="shared" si="358"/>
        <v>0</v>
      </c>
      <c r="ET182" s="284">
        <f t="shared" si="358"/>
        <v>0</v>
      </c>
      <c r="EU182" s="284">
        <f t="shared" si="358"/>
        <v>0</v>
      </c>
      <c r="EV182" s="284">
        <f t="shared" si="358"/>
        <v>0</v>
      </c>
      <c r="EW182" s="284">
        <f t="shared" si="358"/>
        <v>0</v>
      </c>
      <c r="EX182" s="284">
        <f t="shared" si="358"/>
        <v>0</v>
      </c>
      <c r="EY182" s="284">
        <f t="shared" si="358"/>
        <v>0</v>
      </c>
      <c r="EZ182" s="383">
        <f t="shared" si="358"/>
        <v>0</v>
      </c>
    </row>
    <row r="183" spans="3:156" s="246" customFormat="1" ht="17.5" outlineLevel="1">
      <c r="C183" s="224"/>
      <c r="D183" s="256"/>
      <c r="E183" s="1086">
        <f t="shared" ca="1" si="343"/>
        <v>6</v>
      </c>
      <c r="F183" s="1091" t="s">
        <v>551</v>
      </c>
      <c r="G183" s="1087">
        <f t="shared" si="359"/>
        <v>508125</v>
      </c>
      <c r="H183" s="996">
        <v>25</v>
      </c>
      <c r="I183" s="286" t="s">
        <v>421</v>
      </c>
      <c r="J183" s="306">
        <f>INDEX(FACTOR_VALUES,MATCH(I183,FACTOR_NAMES,0),1)</f>
        <v>20325</v>
      </c>
      <c r="K183" s="949">
        <f t="shared" si="344"/>
        <v>409.297068676148</v>
      </c>
      <c r="L183" s="956">
        <f t="shared" si="345"/>
        <v>0.67050617360518217</v>
      </c>
      <c r="M183" s="956">
        <f t="shared" si="346"/>
        <v>1.1852279486372066</v>
      </c>
      <c r="N183" s="285">
        <f t="shared" si="361"/>
        <v>47604</v>
      </c>
      <c r="O183" s="307">
        <f t="shared" si="362"/>
        <v>29</v>
      </c>
      <c r="P183" s="307">
        <v>6</v>
      </c>
      <c r="Q183" s="306">
        <f t="shared" si="368"/>
        <v>34</v>
      </c>
      <c r="R183" s="286" t="s">
        <v>511</v>
      </c>
      <c r="S183" s="845"/>
      <c r="T183" s="256"/>
      <c r="U183" s="380">
        <f t="shared" si="363"/>
        <v>6</v>
      </c>
      <c r="V183" s="302" t="str">
        <f t="shared" si="364"/>
        <v>Curve-Mid</v>
      </c>
      <c r="W183" s="302">
        <f t="shared" si="365"/>
        <v>31</v>
      </c>
      <c r="X183" s="302">
        <f t="shared" si="366"/>
        <v>31</v>
      </c>
      <c r="Y183" s="381">
        <f t="shared" si="367"/>
        <v>0</v>
      </c>
      <c r="Z183" s="302">
        <f t="shared" si="369"/>
        <v>2</v>
      </c>
      <c r="AA183" s="302">
        <f t="shared" si="370"/>
        <v>2.5</v>
      </c>
      <c r="AB183" s="302">
        <f t="shared" si="371"/>
        <v>0.5</v>
      </c>
      <c r="AC183" s="302">
        <f t="shared" si="372"/>
        <v>1.5</v>
      </c>
      <c r="AD183" s="302">
        <f t="shared" si="373"/>
        <v>0.16666666666666666</v>
      </c>
      <c r="AE183" s="302">
        <f t="shared" si="374"/>
        <v>0.8571428571428571</v>
      </c>
      <c r="AF183" s="302">
        <f t="shared" si="375"/>
        <v>0.5714285714285714</v>
      </c>
      <c r="AG183" s="302">
        <f t="shared" si="376"/>
        <v>-0.8571428571428571</v>
      </c>
      <c r="AH183" s="382">
        <f t="shared" si="377"/>
        <v>2.2857142857142856</v>
      </c>
      <c r="AI183" s="260"/>
      <c r="AJ183" s="284">
        <f t="shared" si="347"/>
        <v>0</v>
      </c>
      <c r="AK183" s="309">
        <f t="shared" si="347"/>
        <v>0</v>
      </c>
      <c r="AL183" s="284">
        <f t="shared" si="347"/>
        <v>0</v>
      </c>
      <c r="AM183" s="284">
        <f t="shared" si="347"/>
        <v>0</v>
      </c>
      <c r="AN183" s="284">
        <f t="shared" si="347"/>
        <v>0</v>
      </c>
      <c r="AO183" s="284">
        <f t="shared" si="347"/>
        <v>0</v>
      </c>
      <c r="AP183" s="284">
        <f t="shared" si="347"/>
        <v>0</v>
      </c>
      <c r="AQ183" s="284">
        <f t="shared" si="347"/>
        <v>0</v>
      </c>
      <c r="AR183" s="284">
        <f t="shared" si="347"/>
        <v>0</v>
      </c>
      <c r="AS183" s="284">
        <f t="shared" si="347"/>
        <v>0</v>
      </c>
      <c r="AT183" s="284">
        <f t="shared" si="348"/>
        <v>0</v>
      </c>
      <c r="AU183" s="284">
        <f t="shared" si="348"/>
        <v>0</v>
      </c>
      <c r="AV183" s="383">
        <f t="shared" si="348"/>
        <v>0</v>
      </c>
      <c r="AW183" s="309">
        <f t="shared" si="348"/>
        <v>0</v>
      </c>
      <c r="AX183" s="284">
        <f t="shared" si="348"/>
        <v>0</v>
      </c>
      <c r="AY183" s="284">
        <f t="shared" si="348"/>
        <v>0</v>
      </c>
      <c r="AZ183" s="284">
        <f t="shared" si="348"/>
        <v>0</v>
      </c>
      <c r="BA183" s="284">
        <f t="shared" si="348"/>
        <v>0</v>
      </c>
      <c r="BB183" s="284">
        <f t="shared" si="348"/>
        <v>0</v>
      </c>
      <c r="BC183" s="284">
        <f t="shared" si="348"/>
        <v>0</v>
      </c>
      <c r="BD183" s="284">
        <f t="shared" si="349"/>
        <v>0</v>
      </c>
      <c r="BE183" s="284">
        <f t="shared" si="349"/>
        <v>0</v>
      </c>
      <c r="BF183" s="284">
        <f t="shared" si="349"/>
        <v>0</v>
      </c>
      <c r="BG183" s="284">
        <f t="shared" si="349"/>
        <v>0</v>
      </c>
      <c r="BH183" s="383">
        <f t="shared" si="349"/>
        <v>0</v>
      </c>
      <c r="BI183" s="309">
        <f t="shared" si="349"/>
        <v>0</v>
      </c>
      <c r="BJ183" s="284">
        <f t="shared" si="349"/>
        <v>0</v>
      </c>
      <c r="BK183" s="284">
        <f t="shared" si="349"/>
        <v>0</v>
      </c>
      <c r="BL183" s="284">
        <f t="shared" si="349"/>
        <v>0</v>
      </c>
      <c r="BM183" s="284">
        <f t="shared" si="349"/>
        <v>60491.07142857142</v>
      </c>
      <c r="BN183" s="284">
        <f t="shared" si="350"/>
        <v>84687.5</v>
      </c>
      <c r="BO183" s="284">
        <f t="shared" si="350"/>
        <v>108883.92857142855</v>
      </c>
      <c r="BP183" s="284">
        <f t="shared" si="350"/>
        <v>108883.92857142855</v>
      </c>
      <c r="BQ183" s="284">
        <f t="shared" si="350"/>
        <v>84687.5</v>
      </c>
      <c r="BR183" s="284">
        <f t="shared" si="350"/>
        <v>60491.07142857142</v>
      </c>
      <c r="BS183" s="284">
        <f t="shared" si="350"/>
        <v>0</v>
      </c>
      <c r="BT183" s="383">
        <f t="shared" si="350"/>
        <v>0</v>
      </c>
      <c r="BU183" s="309">
        <f t="shared" si="350"/>
        <v>0</v>
      </c>
      <c r="BV183" s="284">
        <f t="shared" si="350"/>
        <v>0</v>
      </c>
      <c r="BW183" s="284">
        <f t="shared" si="350"/>
        <v>0</v>
      </c>
      <c r="BX183" s="284">
        <f t="shared" si="351"/>
        <v>0</v>
      </c>
      <c r="BY183" s="284">
        <f t="shared" si="351"/>
        <v>0</v>
      </c>
      <c r="BZ183" s="284">
        <f t="shared" si="351"/>
        <v>0</v>
      </c>
      <c r="CA183" s="284">
        <f t="shared" si="351"/>
        <v>0</v>
      </c>
      <c r="CB183" s="284">
        <f t="shared" si="351"/>
        <v>0</v>
      </c>
      <c r="CC183" s="284">
        <f t="shared" si="351"/>
        <v>0</v>
      </c>
      <c r="CD183" s="284">
        <f t="shared" si="351"/>
        <v>0</v>
      </c>
      <c r="CE183" s="284">
        <f t="shared" si="351"/>
        <v>0</v>
      </c>
      <c r="CF183" s="383">
        <f t="shared" si="351"/>
        <v>0</v>
      </c>
      <c r="CG183" s="309">
        <f t="shared" si="351"/>
        <v>0</v>
      </c>
      <c r="CH183" s="284">
        <f t="shared" si="352"/>
        <v>0</v>
      </c>
      <c r="CI183" s="284">
        <f t="shared" si="352"/>
        <v>0</v>
      </c>
      <c r="CJ183" s="284">
        <f t="shared" si="352"/>
        <v>0</v>
      </c>
      <c r="CK183" s="284">
        <f t="shared" si="352"/>
        <v>0</v>
      </c>
      <c r="CL183" s="284">
        <f t="shared" si="352"/>
        <v>0</v>
      </c>
      <c r="CM183" s="284">
        <f t="shared" si="352"/>
        <v>0</v>
      </c>
      <c r="CN183" s="284">
        <f t="shared" si="352"/>
        <v>0</v>
      </c>
      <c r="CO183" s="284">
        <f t="shared" si="352"/>
        <v>0</v>
      </c>
      <c r="CP183" s="284">
        <f t="shared" si="352"/>
        <v>0</v>
      </c>
      <c r="CQ183" s="284">
        <f t="shared" si="352"/>
        <v>0</v>
      </c>
      <c r="CR183" s="383">
        <f t="shared" si="353"/>
        <v>0</v>
      </c>
      <c r="CS183" s="309">
        <f t="shared" si="353"/>
        <v>0</v>
      </c>
      <c r="CT183" s="284">
        <f t="shared" si="353"/>
        <v>0</v>
      </c>
      <c r="CU183" s="284">
        <f t="shared" si="353"/>
        <v>0</v>
      </c>
      <c r="CV183" s="284">
        <f t="shared" si="353"/>
        <v>0</v>
      </c>
      <c r="CW183" s="284">
        <f t="shared" si="353"/>
        <v>0</v>
      </c>
      <c r="CX183" s="284">
        <f t="shared" si="353"/>
        <v>0</v>
      </c>
      <c r="CY183" s="284">
        <f t="shared" si="353"/>
        <v>0</v>
      </c>
      <c r="CZ183" s="284">
        <f t="shared" si="353"/>
        <v>0</v>
      </c>
      <c r="DA183" s="284">
        <f t="shared" si="353"/>
        <v>0</v>
      </c>
      <c r="DB183" s="284">
        <f t="shared" si="354"/>
        <v>0</v>
      </c>
      <c r="DC183" s="284">
        <f t="shared" si="354"/>
        <v>0</v>
      </c>
      <c r="DD183" s="383">
        <f t="shared" si="354"/>
        <v>0</v>
      </c>
      <c r="DE183" s="309">
        <f t="shared" si="354"/>
        <v>0</v>
      </c>
      <c r="DF183" s="284">
        <f t="shared" si="354"/>
        <v>0</v>
      </c>
      <c r="DG183" s="284">
        <f t="shared" si="354"/>
        <v>0</v>
      </c>
      <c r="DH183" s="284">
        <f t="shared" si="354"/>
        <v>0</v>
      </c>
      <c r="DI183" s="284">
        <f t="shared" si="354"/>
        <v>0</v>
      </c>
      <c r="DJ183" s="284">
        <f t="shared" si="354"/>
        <v>0</v>
      </c>
      <c r="DK183" s="284">
        <f t="shared" si="354"/>
        <v>0</v>
      </c>
      <c r="DL183" s="284">
        <f t="shared" si="355"/>
        <v>0</v>
      </c>
      <c r="DM183" s="284">
        <f t="shared" si="355"/>
        <v>0</v>
      </c>
      <c r="DN183" s="284">
        <f t="shared" si="355"/>
        <v>0</v>
      </c>
      <c r="DO183" s="284">
        <f t="shared" si="355"/>
        <v>0</v>
      </c>
      <c r="DP183" s="383">
        <f t="shared" si="355"/>
        <v>0</v>
      </c>
      <c r="DQ183" s="309">
        <f t="shared" si="355"/>
        <v>0</v>
      </c>
      <c r="DR183" s="284">
        <f t="shared" si="355"/>
        <v>0</v>
      </c>
      <c r="DS183" s="284">
        <f t="shared" si="355"/>
        <v>0</v>
      </c>
      <c r="DT183" s="284">
        <f t="shared" si="355"/>
        <v>0</v>
      </c>
      <c r="DU183" s="284">
        <f t="shared" si="355"/>
        <v>0</v>
      </c>
      <c r="DV183" s="284">
        <f t="shared" si="356"/>
        <v>0</v>
      </c>
      <c r="DW183" s="284">
        <f t="shared" si="356"/>
        <v>0</v>
      </c>
      <c r="DX183" s="284">
        <f t="shared" si="356"/>
        <v>0</v>
      </c>
      <c r="DY183" s="284">
        <f t="shared" si="356"/>
        <v>0</v>
      </c>
      <c r="DZ183" s="284">
        <f t="shared" si="356"/>
        <v>0</v>
      </c>
      <c r="EA183" s="284">
        <f t="shared" si="356"/>
        <v>0</v>
      </c>
      <c r="EB183" s="383">
        <f t="shared" si="356"/>
        <v>0</v>
      </c>
      <c r="EC183" s="309">
        <f t="shared" si="356"/>
        <v>0</v>
      </c>
      <c r="ED183" s="284">
        <f t="shared" si="356"/>
        <v>0</v>
      </c>
      <c r="EE183" s="284">
        <f t="shared" si="356"/>
        <v>0</v>
      </c>
      <c r="EF183" s="284">
        <f t="shared" si="357"/>
        <v>0</v>
      </c>
      <c r="EG183" s="284">
        <f t="shared" si="357"/>
        <v>0</v>
      </c>
      <c r="EH183" s="284">
        <f t="shared" si="357"/>
        <v>0</v>
      </c>
      <c r="EI183" s="284">
        <f t="shared" si="357"/>
        <v>0</v>
      </c>
      <c r="EJ183" s="284">
        <f t="shared" si="357"/>
        <v>0</v>
      </c>
      <c r="EK183" s="284">
        <f t="shared" si="357"/>
        <v>0</v>
      </c>
      <c r="EL183" s="284">
        <f t="shared" si="357"/>
        <v>0</v>
      </c>
      <c r="EM183" s="284">
        <f t="shared" si="357"/>
        <v>0</v>
      </c>
      <c r="EN183" s="383">
        <f t="shared" si="357"/>
        <v>0</v>
      </c>
      <c r="EO183" s="309">
        <f t="shared" si="357"/>
        <v>0</v>
      </c>
      <c r="EP183" s="284">
        <f t="shared" si="358"/>
        <v>0</v>
      </c>
      <c r="EQ183" s="284">
        <f t="shared" si="358"/>
        <v>0</v>
      </c>
      <c r="ER183" s="284">
        <f t="shared" si="358"/>
        <v>0</v>
      </c>
      <c r="ES183" s="284">
        <f t="shared" si="358"/>
        <v>0</v>
      </c>
      <c r="ET183" s="284">
        <f t="shared" si="358"/>
        <v>0</v>
      </c>
      <c r="EU183" s="284">
        <f t="shared" si="358"/>
        <v>0</v>
      </c>
      <c r="EV183" s="284">
        <f t="shared" si="358"/>
        <v>0</v>
      </c>
      <c r="EW183" s="284">
        <f t="shared" si="358"/>
        <v>0</v>
      </c>
      <c r="EX183" s="284">
        <f t="shared" si="358"/>
        <v>0</v>
      </c>
      <c r="EY183" s="284">
        <f t="shared" si="358"/>
        <v>0</v>
      </c>
      <c r="EZ183" s="383">
        <f t="shared" si="358"/>
        <v>0</v>
      </c>
    </row>
    <row r="184" spans="3:156" s="246" customFormat="1" ht="17.5" outlineLevel="1">
      <c r="C184" s="224"/>
      <c r="D184" s="256"/>
      <c r="E184" s="1086">
        <f t="shared" ca="1" si="343"/>
        <v>7</v>
      </c>
      <c r="F184" s="1091" t="s">
        <v>552</v>
      </c>
      <c r="G184" s="1087">
        <f t="shared" si="359"/>
        <v>254062.5</v>
      </c>
      <c r="H184" s="996">
        <v>12.5</v>
      </c>
      <c r="I184" s="286" t="s">
        <v>421</v>
      </c>
      <c r="J184" s="306">
        <f t="shared" si="360"/>
        <v>20325</v>
      </c>
      <c r="K184" s="949">
        <f t="shared" si="344"/>
        <v>204.648534338074</v>
      </c>
      <c r="L184" s="956">
        <f t="shared" si="345"/>
        <v>0.33525308680259108</v>
      </c>
      <c r="M184" s="956">
        <f t="shared" si="346"/>
        <v>0.5926139743186033</v>
      </c>
      <c r="N184" s="285">
        <f t="shared" si="361"/>
        <v>47604</v>
      </c>
      <c r="O184" s="307">
        <f t="shared" si="362"/>
        <v>29</v>
      </c>
      <c r="P184" s="307">
        <v>6</v>
      </c>
      <c r="Q184" s="306">
        <f t="shared" si="368"/>
        <v>34</v>
      </c>
      <c r="R184" s="286" t="s">
        <v>511</v>
      </c>
      <c r="S184" s="845"/>
      <c r="T184" s="256"/>
      <c r="U184" s="380">
        <f t="shared" si="363"/>
        <v>6</v>
      </c>
      <c r="V184" s="302" t="str">
        <f t="shared" si="364"/>
        <v>Curve-Mid</v>
      </c>
      <c r="W184" s="302">
        <f t="shared" si="365"/>
        <v>31</v>
      </c>
      <c r="X184" s="302">
        <f t="shared" si="366"/>
        <v>31</v>
      </c>
      <c r="Y184" s="381">
        <f t="shared" si="367"/>
        <v>0</v>
      </c>
      <c r="Z184" s="302">
        <f t="shared" si="369"/>
        <v>2</v>
      </c>
      <c r="AA184" s="302">
        <f t="shared" si="370"/>
        <v>2.5</v>
      </c>
      <c r="AB184" s="302">
        <f t="shared" si="371"/>
        <v>0.5</v>
      </c>
      <c r="AC184" s="302">
        <f t="shared" si="372"/>
        <v>1.5</v>
      </c>
      <c r="AD184" s="302">
        <f t="shared" si="373"/>
        <v>0.16666666666666666</v>
      </c>
      <c r="AE184" s="302">
        <f t="shared" si="374"/>
        <v>0.8571428571428571</v>
      </c>
      <c r="AF184" s="302">
        <f t="shared" si="375"/>
        <v>0.5714285714285714</v>
      </c>
      <c r="AG184" s="302">
        <f t="shared" si="376"/>
        <v>-0.8571428571428571</v>
      </c>
      <c r="AH184" s="382">
        <f t="shared" si="377"/>
        <v>2.2857142857142856</v>
      </c>
      <c r="AI184" s="260"/>
      <c r="AJ184" s="284">
        <f t="shared" si="347"/>
        <v>0</v>
      </c>
      <c r="AK184" s="309">
        <f t="shared" si="347"/>
        <v>0</v>
      </c>
      <c r="AL184" s="284">
        <f t="shared" si="347"/>
        <v>0</v>
      </c>
      <c r="AM184" s="284">
        <f t="shared" si="347"/>
        <v>0</v>
      </c>
      <c r="AN184" s="284">
        <f t="shared" si="347"/>
        <v>0</v>
      </c>
      <c r="AO184" s="284">
        <f t="shared" si="347"/>
        <v>0</v>
      </c>
      <c r="AP184" s="284">
        <f t="shared" si="347"/>
        <v>0</v>
      </c>
      <c r="AQ184" s="284">
        <f t="shared" si="347"/>
        <v>0</v>
      </c>
      <c r="AR184" s="284">
        <f t="shared" si="347"/>
        <v>0</v>
      </c>
      <c r="AS184" s="284">
        <f t="shared" si="347"/>
        <v>0</v>
      </c>
      <c r="AT184" s="284">
        <f t="shared" si="348"/>
        <v>0</v>
      </c>
      <c r="AU184" s="284">
        <f t="shared" si="348"/>
        <v>0</v>
      </c>
      <c r="AV184" s="383">
        <f t="shared" si="348"/>
        <v>0</v>
      </c>
      <c r="AW184" s="309">
        <f t="shared" si="348"/>
        <v>0</v>
      </c>
      <c r="AX184" s="284">
        <f t="shared" si="348"/>
        <v>0</v>
      </c>
      <c r="AY184" s="284">
        <f t="shared" si="348"/>
        <v>0</v>
      </c>
      <c r="AZ184" s="284">
        <f t="shared" si="348"/>
        <v>0</v>
      </c>
      <c r="BA184" s="284">
        <f t="shared" si="348"/>
        <v>0</v>
      </c>
      <c r="BB184" s="284">
        <f t="shared" si="348"/>
        <v>0</v>
      </c>
      <c r="BC184" s="284">
        <f t="shared" si="348"/>
        <v>0</v>
      </c>
      <c r="BD184" s="284">
        <f t="shared" si="349"/>
        <v>0</v>
      </c>
      <c r="BE184" s="284">
        <f t="shared" si="349"/>
        <v>0</v>
      </c>
      <c r="BF184" s="284">
        <f t="shared" si="349"/>
        <v>0</v>
      </c>
      <c r="BG184" s="284">
        <f t="shared" si="349"/>
        <v>0</v>
      </c>
      <c r="BH184" s="383">
        <f t="shared" si="349"/>
        <v>0</v>
      </c>
      <c r="BI184" s="309">
        <f t="shared" si="349"/>
        <v>0</v>
      </c>
      <c r="BJ184" s="284">
        <f t="shared" si="349"/>
        <v>0</v>
      </c>
      <c r="BK184" s="284">
        <f t="shared" si="349"/>
        <v>0</v>
      </c>
      <c r="BL184" s="284">
        <f t="shared" si="349"/>
        <v>0</v>
      </c>
      <c r="BM184" s="284">
        <f t="shared" si="349"/>
        <v>30245.53571428571</v>
      </c>
      <c r="BN184" s="284">
        <f t="shared" si="350"/>
        <v>42343.75</v>
      </c>
      <c r="BO184" s="284">
        <f t="shared" si="350"/>
        <v>54441.964285714275</v>
      </c>
      <c r="BP184" s="284">
        <f t="shared" si="350"/>
        <v>54441.964285714275</v>
      </c>
      <c r="BQ184" s="284">
        <f t="shared" si="350"/>
        <v>42343.75</v>
      </c>
      <c r="BR184" s="284">
        <f t="shared" si="350"/>
        <v>30245.53571428571</v>
      </c>
      <c r="BS184" s="284">
        <f t="shared" si="350"/>
        <v>0</v>
      </c>
      <c r="BT184" s="383">
        <f t="shared" si="350"/>
        <v>0</v>
      </c>
      <c r="BU184" s="309">
        <f t="shared" si="350"/>
        <v>0</v>
      </c>
      <c r="BV184" s="284">
        <f t="shared" si="350"/>
        <v>0</v>
      </c>
      <c r="BW184" s="284">
        <f t="shared" si="350"/>
        <v>0</v>
      </c>
      <c r="BX184" s="284">
        <f t="shared" si="351"/>
        <v>0</v>
      </c>
      <c r="BY184" s="284">
        <f t="shared" si="351"/>
        <v>0</v>
      </c>
      <c r="BZ184" s="284">
        <f t="shared" si="351"/>
        <v>0</v>
      </c>
      <c r="CA184" s="284">
        <f t="shared" si="351"/>
        <v>0</v>
      </c>
      <c r="CB184" s="284">
        <f t="shared" si="351"/>
        <v>0</v>
      </c>
      <c r="CC184" s="284">
        <f t="shared" si="351"/>
        <v>0</v>
      </c>
      <c r="CD184" s="284">
        <f t="shared" si="351"/>
        <v>0</v>
      </c>
      <c r="CE184" s="284">
        <f t="shared" si="351"/>
        <v>0</v>
      </c>
      <c r="CF184" s="383">
        <f t="shared" si="351"/>
        <v>0</v>
      </c>
      <c r="CG184" s="309">
        <f t="shared" si="351"/>
        <v>0</v>
      </c>
      <c r="CH184" s="284">
        <f t="shared" si="352"/>
        <v>0</v>
      </c>
      <c r="CI184" s="284">
        <f t="shared" si="352"/>
        <v>0</v>
      </c>
      <c r="CJ184" s="284">
        <f t="shared" si="352"/>
        <v>0</v>
      </c>
      <c r="CK184" s="284">
        <f t="shared" si="352"/>
        <v>0</v>
      </c>
      <c r="CL184" s="284">
        <f t="shared" si="352"/>
        <v>0</v>
      </c>
      <c r="CM184" s="284">
        <f t="shared" si="352"/>
        <v>0</v>
      </c>
      <c r="CN184" s="284">
        <f t="shared" si="352"/>
        <v>0</v>
      </c>
      <c r="CO184" s="284">
        <f t="shared" si="352"/>
        <v>0</v>
      </c>
      <c r="CP184" s="284">
        <f t="shared" si="352"/>
        <v>0</v>
      </c>
      <c r="CQ184" s="284">
        <f t="shared" si="352"/>
        <v>0</v>
      </c>
      <c r="CR184" s="383">
        <f t="shared" si="353"/>
        <v>0</v>
      </c>
      <c r="CS184" s="309">
        <f t="shared" si="353"/>
        <v>0</v>
      </c>
      <c r="CT184" s="284">
        <f t="shared" si="353"/>
        <v>0</v>
      </c>
      <c r="CU184" s="284">
        <f t="shared" si="353"/>
        <v>0</v>
      </c>
      <c r="CV184" s="284">
        <f t="shared" si="353"/>
        <v>0</v>
      </c>
      <c r="CW184" s="284">
        <f t="shared" si="353"/>
        <v>0</v>
      </c>
      <c r="CX184" s="284">
        <f t="shared" si="353"/>
        <v>0</v>
      </c>
      <c r="CY184" s="284">
        <f t="shared" si="353"/>
        <v>0</v>
      </c>
      <c r="CZ184" s="284">
        <f t="shared" si="353"/>
        <v>0</v>
      </c>
      <c r="DA184" s="284">
        <f t="shared" si="353"/>
        <v>0</v>
      </c>
      <c r="DB184" s="284">
        <f t="shared" si="354"/>
        <v>0</v>
      </c>
      <c r="DC184" s="284">
        <f t="shared" si="354"/>
        <v>0</v>
      </c>
      <c r="DD184" s="383">
        <f t="shared" si="354"/>
        <v>0</v>
      </c>
      <c r="DE184" s="309">
        <f t="shared" si="354"/>
        <v>0</v>
      </c>
      <c r="DF184" s="284">
        <f t="shared" si="354"/>
        <v>0</v>
      </c>
      <c r="DG184" s="284">
        <f t="shared" si="354"/>
        <v>0</v>
      </c>
      <c r="DH184" s="284">
        <f t="shared" si="354"/>
        <v>0</v>
      </c>
      <c r="DI184" s="284">
        <f t="shared" si="354"/>
        <v>0</v>
      </c>
      <c r="DJ184" s="284">
        <f t="shared" si="354"/>
        <v>0</v>
      </c>
      <c r="DK184" s="284">
        <f t="shared" si="354"/>
        <v>0</v>
      </c>
      <c r="DL184" s="284">
        <f t="shared" si="355"/>
        <v>0</v>
      </c>
      <c r="DM184" s="284">
        <f t="shared" si="355"/>
        <v>0</v>
      </c>
      <c r="DN184" s="284">
        <f t="shared" si="355"/>
        <v>0</v>
      </c>
      <c r="DO184" s="284">
        <f t="shared" si="355"/>
        <v>0</v>
      </c>
      <c r="DP184" s="383">
        <f t="shared" si="355"/>
        <v>0</v>
      </c>
      <c r="DQ184" s="309">
        <f t="shared" si="355"/>
        <v>0</v>
      </c>
      <c r="DR184" s="284">
        <f t="shared" si="355"/>
        <v>0</v>
      </c>
      <c r="DS184" s="284">
        <f t="shared" si="355"/>
        <v>0</v>
      </c>
      <c r="DT184" s="284">
        <f t="shared" si="355"/>
        <v>0</v>
      </c>
      <c r="DU184" s="284">
        <f t="shared" si="355"/>
        <v>0</v>
      </c>
      <c r="DV184" s="284">
        <f t="shared" si="356"/>
        <v>0</v>
      </c>
      <c r="DW184" s="284">
        <f t="shared" si="356"/>
        <v>0</v>
      </c>
      <c r="DX184" s="284">
        <f t="shared" si="356"/>
        <v>0</v>
      </c>
      <c r="DY184" s="284">
        <f t="shared" si="356"/>
        <v>0</v>
      </c>
      <c r="DZ184" s="284">
        <f t="shared" si="356"/>
        <v>0</v>
      </c>
      <c r="EA184" s="284">
        <f t="shared" si="356"/>
        <v>0</v>
      </c>
      <c r="EB184" s="383">
        <f t="shared" si="356"/>
        <v>0</v>
      </c>
      <c r="EC184" s="309">
        <f t="shared" si="356"/>
        <v>0</v>
      </c>
      <c r="ED184" s="284">
        <f t="shared" si="356"/>
        <v>0</v>
      </c>
      <c r="EE184" s="284">
        <f t="shared" si="356"/>
        <v>0</v>
      </c>
      <c r="EF184" s="284">
        <f t="shared" si="357"/>
        <v>0</v>
      </c>
      <c r="EG184" s="284">
        <f t="shared" si="357"/>
        <v>0</v>
      </c>
      <c r="EH184" s="284">
        <f t="shared" si="357"/>
        <v>0</v>
      </c>
      <c r="EI184" s="284">
        <f t="shared" si="357"/>
        <v>0</v>
      </c>
      <c r="EJ184" s="284">
        <f t="shared" si="357"/>
        <v>0</v>
      </c>
      <c r="EK184" s="284">
        <f t="shared" si="357"/>
        <v>0</v>
      </c>
      <c r="EL184" s="284">
        <f t="shared" si="357"/>
        <v>0</v>
      </c>
      <c r="EM184" s="284">
        <f t="shared" si="357"/>
        <v>0</v>
      </c>
      <c r="EN184" s="383">
        <f t="shared" si="357"/>
        <v>0</v>
      </c>
      <c r="EO184" s="309">
        <f t="shared" si="357"/>
        <v>0</v>
      </c>
      <c r="EP184" s="284">
        <f t="shared" si="358"/>
        <v>0</v>
      </c>
      <c r="EQ184" s="284">
        <f t="shared" si="358"/>
        <v>0</v>
      </c>
      <c r="ER184" s="284">
        <f t="shared" si="358"/>
        <v>0</v>
      </c>
      <c r="ES184" s="284">
        <f t="shared" si="358"/>
        <v>0</v>
      </c>
      <c r="ET184" s="284">
        <f t="shared" si="358"/>
        <v>0</v>
      </c>
      <c r="EU184" s="284">
        <f t="shared" si="358"/>
        <v>0</v>
      </c>
      <c r="EV184" s="284">
        <f t="shared" si="358"/>
        <v>0</v>
      </c>
      <c r="EW184" s="284">
        <f t="shared" si="358"/>
        <v>0</v>
      </c>
      <c r="EX184" s="284">
        <f t="shared" si="358"/>
        <v>0</v>
      </c>
      <c r="EY184" s="284">
        <f t="shared" si="358"/>
        <v>0</v>
      </c>
      <c r="EZ184" s="383">
        <f t="shared" si="358"/>
        <v>0</v>
      </c>
    </row>
    <row r="185" spans="3:156" s="246" customFormat="1" ht="17.5" outlineLevel="1">
      <c r="C185" s="224"/>
      <c r="D185" s="256"/>
      <c r="E185" s="1086">
        <f t="shared" ca="1" si="343"/>
        <v>8</v>
      </c>
      <c r="F185" s="1091" t="s">
        <v>553</v>
      </c>
      <c r="G185" s="1087">
        <f>H185*J185</f>
        <v>620728.8530595958</v>
      </c>
      <c r="H185" s="1329">
        <v>500</v>
      </c>
      <c r="I185" s="286" t="s">
        <v>417</v>
      </c>
      <c r="J185" s="306">
        <f t="shared" si="360"/>
        <v>1241.4577061191917</v>
      </c>
      <c r="K185" s="949">
        <f t="shared" si="344"/>
        <v>499.99999999999994</v>
      </c>
      <c r="L185" s="956">
        <f t="shared" si="345"/>
        <v>0.81909476627074629</v>
      </c>
      <c r="M185" s="956">
        <f t="shared" si="346"/>
        <v>1.4478822832408378</v>
      </c>
      <c r="N185" s="285">
        <f t="shared" si="361"/>
        <v>47604</v>
      </c>
      <c r="O185" s="307">
        <f t="shared" si="362"/>
        <v>29</v>
      </c>
      <c r="P185" s="307">
        <v>6</v>
      </c>
      <c r="Q185" s="306">
        <f t="shared" si="368"/>
        <v>34</v>
      </c>
      <c r="R185" s="286" t="s">
        <v>511</v>
      </c>
      <c r="S185" s="845"/>
      <c r="T185" s="256"/>
      <c r="U185" s="380">
        <f t="shared" si="363"/>
        <v>6</v>
      </c>
      <c r="V185" s="302" t="str">
        <f t="shared" si="364"/>
        <v>Curve-Mid</v>
      </c>
      <c r="W185" s="302">
        <f t="shared" si="365"/>
        <v>31</v>
      </c>
      <c r="X185" s="302">
        <f t="shared" si="366"/>
        <v>31</v>
      </c>
      <c r="Y185" s="381">
        <f t="shared" si="367"/>
        <v>0</v>
      </c>
      <c r="Z185" s="302">
        <f t="shared" si="369"/>
        <v>2</v>
      </c>
      <c r="AA185" s="302">
        <f t="shared" si="370"/>
        <v>2.5</v>
      </c>
      <c r="AB185" s="302">
        <f t="shared" si="371"/>
        <v>0.5</v>
      </c>
      <c r="AC185" s="302">
        <f t="shared" si="372"/>
        <v>1.5</v>
      </c>
      <c r="AD185" s="302">
        <f t="shared" si="373"/>
        <v>0.16666666666666666</v>
      </c>
      <c r="AE185" s="302">
        <f t="shared" si="374"/>
        <v>0.8571428571428571</v>
      </c>
      <c r="AF185" s="302">
        <f t="shared" si="375"/>
        <v>0.5714285714285714</v>
      </c>
      <c r="AG185" s="302">
        <f t="shared" si="376"/>
        <v>-0.8571428571428571</v>
      </c>
      <c r="AH185" s="382">
        <f t="shared" si="377"/>
        <v>2.2857142857142856</v>
      </c>
      <c r="AI185" s="260"/>
      <c r="AJ185" s="284">
        <f t="shared" si="347"/>
        <v>0</v>
      </c>
      <c r="AK185" s="309">
        <f t="shared" si="347"/>
        <v>0</v>
      </c>
      <c r="AL185" s="284">
        <f t="shared" si="347"/>
        <v>0</v>
      </c>
      <c r="AM185" s="284">
        <f t="shared" si="347"/>
        <v>0</v>
      </c>
      <c r="AN185" s="284">
        <f t="shared" si="347"/>
        <v>0</v>
      </c>
      <c r="AO185" s="284">
        <f t="shared" si="347"/>
        <v>0</v>
      </c>
      <c r="AP185" s="284">
        <f t="shared" si="347"/>
        <v>0</v>
      </c>
      <c r="AQ185" s="284">
        <f t="shared" si="347"/>
        <v>0</v>
      </c>
      <c r="AR185" s="284">
        <f t="shared" si="347"/>
        <v>0</v>
      </c>
      <c r="AS185" s="284">
        <f t="shared" si="347"/>
        <v>0</v>
      </c>
      <c r="AT185" s="284">
        <f t="shared" si="348"/>
        <v>0</v>
      </c>
      <c r="AU185" s="284">
        <f t="shared" si="348"/>
        <v>0</v>
      </c>
      <c r="AV185" s="383">
        <f t="shared" si="348"/>
        <v>0</v>
      </c>
      <c r="AW185" s="309">
        <f t="shared" si="348"/>
        <v>0</v>
      </c>
      <c r="AX185" s="284">
        <f t="shared" si="348"/>
        <v>0</v>
      </c>
      <c r="AY185" s="284">
        <f t="shared" si="348"/>
        <v>0</v>
      </c>
      <c r="AZ185" s="284">
        <f t="shared" si="348"/>
        <v>0</v>
      </c>
      <c r="BA185" s="284">
        <f t="shared" si="348"/>
        <v>0</v>
      </c>
      <c r="BB185" s="284">
        <f t="shared" si="348"/>
        <v>0</v>
      </c>
      <c r="BC185" s="284">
        <f t="shared" si="348"/>
        <v>0</v>
      </c>
      <c r="BD185" s="284">
        <f t="shared" si="349"/>
        <v>0</v>
      </c>
      <c r="BE185" s="284">
        <f t="shared" si="349"/>
        <v>0</v>
      </c>
      <c r="BF185" s="284">
        <f t="shared" si="349"/>
        <v>0</v>
      </c>
      <c r="BG185" s="284">
        <f t="shared" si="349"/>
        <v>0</v>
      </c>
      <c r="BH185" s="383">
        <f t="shared" si="349"/>
        <v>0</v>
      </c>
      <c r="BI185" s="309">
        <f t="shared" si="349"/>
        <v>0</v>
      </c>
      <c r="BJ185" s="284">
        <f t="shared" si="349"/>
        <v>0</v>
      </c>
      <c r="BK185" s="284">
        <f t="shared" si="349"/>
        <v>0</v>
      </c>
      <c r="BL185" s="284">
        <f t="shared" si="349"/>
        <v>0</v>
      </c>
      <c r="BM185" s="284">
        <f t="shared" si="349"/>
        <v>73896.292030904253</v>
      </c>
      <c r="BN185" s="284">
        <f t="shared" si="350"/>
        <v>103454.80884326596</v>
      </c>
      <c r="BO185" s="284">
        <f t="shared" si="350"/>
        <v>133013.32565562765</v>
      </c>
      <c r="BP185" s="284">
        <f t="shared" si="350"/>
        <v>133013.32565562765</v>
      </c>
      <c r="BQ185" s="284">
        <f t="shared" si="350"/>
        <v>103454.80884326596</v>
      </c>
      <c r="BR185" s="284">
        <f t="shared" si="350"/>
        <v>73896.292030904253</v>
      </c>
      <c r="BS185" s="284">
        <f t="shared" si="350"/>
        <v>0</v>
      </c>
      <c r="BT185" s="383">
        <f t="shared" si="350"/>
        <v>0</v>
      </c>
      <c r="BU185" s="309">
        <f t="shared" si="350"/>
        <v>0</v>
      </c>
      <c r="BV185" s="284">
        <f t="shared" si="350"/>
        <v>0</v>
      </c>
      <c r="BW185" s="284">
        <f t="shared" si="350"/>
        <v>0</v>
      </c>
      <c r="BX185" s="284">
        <f t="shared" si="351"/>
        <v>0</v>
      </c>
      <c r="BY185" s="284">
        <f t="shared" si="351"/>
        <v>0</v>
      </c>
      <c r="BZ185" s="284">
        <f t="shared" si="351"/>
        <v>0</v>
      </c>
      <c r="CA185" s="284">
        <f t="shared" si="351"/>
        <v>0</v>
      </c>
      <c r="CB185" s="284">
        <f t="shared" si="351"/>
        <v>0</v>
      </c>
      <c r="CC185" s="284">
        <f t="shared" si="351"/>
        <v>0</v>
      </c>
      <c r="CD185" s="284">
        <f t="shared" si="351"/>
        <v>0</v>
      </c>
      <c r="CE185" s="284">
        <f t="shared" si="351"/>
        <v>0</v>
      </c>
      <c r="CF185" s="383">
        <f t="shared" si="351"/>
        <v>0</v>
      </c>
      <c r="CG185" s="309">
        <f t="shared" si="351"/>
        <v>0</v>
      </c>
      <c r="CH185" s="284">
        <f t="shared" si="352"/>
        <v>0</v>
      </c>
      <c r="CI185" s="284">
        <f t="shared" si="352"/>
        <v>0</v>
      </c>
      <c r="CJ185" s="284">
        <f t="shared" si="352"/>
        <v>0</v>
      </c>
      <c r="CK185" s="284">
        <f t="shared" si="352"/>
        <v>0</v>
      </c>
      <c r="CL185" s="284">
        <f t="shared" si="352"/>
        <v>0</v>
      </c>
      <c r="CM185" s="284">
        <f t="shared" si="352"/>
        <v>0</v>
      </c>
      <c r="CN185" s="284">
        <f t="shared" si="352"/>
        <v>0</v>
      </c>
      <c r="CO185" s="284">
        <f t="shared" si="352"/>
        <v>0</v>
      </c>
      <c r="CP185" s="284">
        <f t="shared" si="352"/>
        <v>0</v>
      </c>
      <c r="CQ185" s="284">
        <f t="shared" si="352"/>
        <v>0</v>
      </c>
      <c r="CR185" s="383">
        <f t="shared" si="353"/>
        <v>0</v>
      </c>
      <c r="CS185" s="309">
        <f t="shared" si="353"/>
        <v>0</v>
      </c>
      <c r="CT185" s="284">
        <f t="shared" si="353"/>
        <v>0</v>
      </c>
      <c r="CU185" s="284">
        <f t="shared" si="353"/>
        <v>0</v>
      </c>
      <c r="CV185" s="284">
        <f t="shared" si="353"/>
        <v>0</v>
      </c>
      <c r="CW185" s="284">
        <f t="shared" si="353"/>
        <v>0</v>
      </c>
      <c r="CX185" s="284">
        <f t="shared" si="353"/>
        <v>0</v>
      </c>
      <c r="CY185" s="284">
        <f t="shared" si="353"/>
        <v>0</v>
      </c>
      <c r="CZ185" s="284">
        <f t="shared" si="353"/>
        <v>0</v>
      </c>
      <c r="DA185" s="284">
        <f t="shared" si="353"/>
        <v>0</v>
      </c>
      <c r="DB185" s="284">
        <f t="shared" si="354"/>
        <v>0</v>
      </c>
      <c r="DC185" s="284">
        <f t="shared" si="354"/>
        <v>0</v>
      </c>
      <c r="DD185" s="383">
        <f t="shared" si="354"/>
        <v>0</v>
      </c>
      <c r="DE185" s="309">
        <f t="shared" si="354"/>
        <v>0</v>
      </c>
      <c r="DF185" s="284">
        <f t="shared" si="354"/>
        <v>0</v>
      </c>
      <c r="DG185" s="284">
        <f t="shared" si="354"/>
        <v>0</v>
      </c>
      <c r="DH185" s="284">
        <f t="shared" si="354"/>
        <v>0</v>
      </c>
      <c r="DI185" s="284">
        <f t="shared" si="354"/>
        <v>0</v>
      </c>
      <c r="DJ185" s="284">
        <f t="shared" si="354"/>
        <v>0</v>
      </c>
      <c r="DK185" s="284">
        <f t="shared" si="354"/>
        <v>0</v>
      </c>
      <c r="DL185" s="284">
        <f t="shared" si="355"/>
        <v>0</v>
      </c>
      <c r="DM185" s="284">
        <f t="shared" si="355"/>
        <v>0</v>
      </c>
      <c r="DN185" s="284">
        <f t="shared" si="355"/>
        <v>0</v>
      </c>
      <c r="DO185" s="284">
        <f t="shared" si="355"/>
        <v>0</v>
      </c>
      <c r="DP185" s="383">
        <f t="shared" si="355"/>
        <v>0</v>
      </c>
      <c r="DQ185" s="309">
        <f t="shared" si="355"/>
        <v>0</v>
      </c>
      <c r="DR185" s="284">
        <f t="shared" si="355"/>
        <v>0</v>
      </c>
      <c r="DS185" s="284">
        <f t="shared" si="355"/>
        <v>0</v>
      </c>
      <c r="DT185" s="284">
        <f t="shared" si="355"/>
        <v>0</v>
      </c>
      <c r="DU185" s="284">
        <f t="shared" si="355"/>
        <v>0</v>
      </c>
      <c r="DV185" s="284">
        <f t="shared" si="356"/>
        <v>0</v>
      </c>
      <c r="DW185" s="284">
        <f t="shared" si="356"/>
        <v>0</v>
      </c>
      <c r="DX185" s="284">
        <f t="shared" si="356"/>
        <v>0</v>
      </c>
      <c r="DY185" s="284">
        <f t="shared" si="356"/>
        <v>0</v>
      </c>
      <c r="DZ185" s="284">
        <f t="shared" si="356"/>
        <v>0</v>
      </c>
      <c r="EA185" s="284">
        <f t="shared" si="356"/>
        <v>0</v>
      </c>
      <c r="EB185" s="383">
        <f t="shared" si="356"/>
        <v>0</v>
      </c>
      <c r="EC185" s="309">
        <f t="shared" si="356"/>
        <v>0</v>
      </c>
      <c r="ED185" s="284">
        <f t="shared" si="356"/>
        <v>0</v>
      </c>
      <c r="EE185" s="284">
        <f t="shared" si="356"/>
        <v>0</v>
      </c>
      <c r="EF185" s="284">
        <f t="shared" si="357"/>
        <v>0</v>
      </c>
      <c r="EG185" s="284">
        <f t="shared" si="357"/>
        <v>0</v>
      </c>
      <c r="EH185" s="284">
        <f t="shared" si="357"/>
        <v>0</v>
      </c>
      <c r="EI185" s="284">
        <f t="shared" si="357"/>
        <v>0</v>
      </c>
      <c r="EJ185" s="284">
        <f t="shared" si="357"/>
        <v>0</v>
      </c>
      <c r="EK185" s="284">
        <f t="shared" si="357"/>
        <v>0</v>
      </c>
      <c r="EL185" s="284">
        <f t="shared" si="357"/>
        <v>0</v>
      </c>
      <c r="EM185" s="284">
        <f t="shared" si="357"/>
        <v>0</v>
      </c>
      <c r="EN185" s="383">
        <f t="shared" si="357"/>
        <v>0</v>
      </c>
      <c r="EO185" s="309">
        <f t="shared" si="357"/>
        <v>0</v>
      </c>
      <c r="EP185" s="284">
        <f t="shared" si="358"/>
        <v>0</v>
      </c>
      <c r="EQ185" s="284">
        <f t="shared" si="358"/>
        <v>0</v>
      </c>
      <c r="ER185" s="284">
        <f t="shared" si="358"/>
        <v>0</v>
      </c>
      <c r="ES185" s="284">
        <f t="shared" si="358"/>
        <v>0</v>
      </c>
      <c r="ET185" s="284">
        <f t="shared" si="358"/>
        <v>0</v>
      </c>
      <c r="EU185" s="284">
        <f t="shared" si="358"/>
        <v>0</v>
      </c>
      <c r="EV185" s="284">
        <f t="shared" si="358"/>
        <v>0</v>
      </c>
      <c r="EW185" s="284">
        <f t="shared" si="358"/>
        <v>0</v>
      </c>
      <c r="EX185" s="284">
        <f t="shared" si="358"/>
        <v>0</v>
      </c>
      <c r="EY185" s="284">
        <f t="shared" si="358"/>
        <v>0</v>
      </c>
      <c r="EZ185" s="383">
        <f t="shared" si="358"/>
        <v>0</v>
      </c>
    </row>
    <row r="186" spans="3:156" s="246" customFormat="1" ht="17.5" outlineLevel="1">
      <c r="C186" s="224"/>
      <c r="D186" s="256"/>
      <c r="E186" s="1086">
        <f t="shared" ca="1" si="343"/>
        <v>9</v>
      </c>
      <c r="F186" s="1091" t="s">
        <v>554</v>
      </c>
      <c r="G186" s="1087">
        <f>H186*J186</f>
        <v>62072.885305959586</v>
      </c>
      <c r="H186" s="1329">
        <v>50</v>
      </c>
      <c r="I186" s="286" t="s">
        <v>417</v>
      </c>
      <c r="J186" s="306">
        <f>INDEX(FACTOR_VALUES,MATCH(I186,FACTOR_NAMES,0),1)</f>
        <v>1241.4577061191917</v>
      </c>
      <c r="K186" s="949">
        <f t="shared" si="344"/>
        <v>50</v>
      </c>
      <c r="L186" s="956">
        <f t="shared" si="345"/>
        <v>8.1909476627074637E-2</v>
      </c>
      <c r="M186" s="956">
        <f t="shared" si="346"/>
        <v>0.14478822832408381</v>
      </c>
      <c r="N186" s="285">
        <f>EOMONTH($M$7,O186-2)+1</f>
        <v>47604</v>
      </c>
      <c r="O186" s="307">
        <f t="shared" si="362"/>
        <v>29</v>
      </c>
      <c r="P186" s="307">
        <v>2</v>
      </c>
      <c r="Q186" s="306">
        <f>O186-1+P186</f>
        <v>30</v>
      </c>
      <c r="R186" s="286" t="s">
        <v>511</v>
      </c>
      <c r="S186" s="845"/>
      <c r="T186" s="256"/>
      <c r="U186" s="380">
        <f>+P186</f>
        <v>2</v>
      </c>
      <c r="V186" s="302" t="str">
        <f>+R186</f>
        <v>Curve-Mid</v>
      </c>
      <c r="W186" s="302">
        <f>INT(U186*AB186)+O186-1</f>
        <v>29</v>
      </c>
      <c r="X186" s="302">
        <f>(U186-INT(U186*(1-AB186)))+O186-1</f>
        <v>29</v>
      </c>
      <c r="Y186" s="381">
        <f>(AB186-(W186-O186+1)/U186)*(AF186+AE186*(2*(W186-O186+1)/U186+(AB186-(W186-O186+1)/U186)))+((X186-O186+1)/U186-AB186)*(AH186+AG186*(2*AB186+((X186-O186+1)/U186-AB186)))</f>
        <v>0</v>
      </c>
      <c r="Z186" s="302">
        <f>IF(V186="curve-front",1,IF(V186="curve-end",3,2))</f>
        <v>2</v>
      </c>
      <c r="AA186" s="302">
        <f>IF(OR(V186="curve-front",V186="curve-mid",V186="curve-end"),2.5,1)</f>
        <v>2.5</v>
      </c>
      <c r="AB186" s="302">
        <f>Z186/4</f>
        <v>0.5</v>
      </c>
      <c r="AC186" s="302">
        <f>AA186-1</f>
        <v>1.5</v>
      </c>
      <c r="AD186" s="302">
        <f>1/U186</f>
        <v>0.5</v>
      </c>
      <c r="AE186" s="302">
        <f>AC186/(AB186*(2+AC186))</f>
        <v>0.8571428571428571</v>
      </c>
      <c r="AF186" s="302">
        <f>2/(2+AC186)</f>
        <v>0.5714285714285714</v>
      </c>
      <c r="AG186" s="302">
        <f>-AC186/(2+AC186)/(1-AB186)</f>
        <v>-0.8571428571428571</v>
      </c>
      <c r="AH186" s="382">
        <f>2*(1-AB186+AC186)/(2+AC186)/(1-AB186)</f>
        <v>2.2857142857142856</v>
      </c>
      <c r="AI186" s="260"/>
      <c r="AJ186" s="284">
        <f t="shared" si="347"/>
        <v>0</v>
      </c>
      <c r="AK186" s="309">
        <f t="shared" si="347"/>
        <v>0</v>
      </c>
      <c r="AL186" s="284">
        <f t="shared" si="347"/>
        <v>0</v>
      </c>
      <c r="AM186" s="284">
        <f t="shared" si="347"/>
        <v>0</v>
      </c>
      <c r="AN186" s="284">
        <f t="shared" si="347"/>
        <v>0</v>
      </c>
      <c r="AO186" s="284">
        <f t="shared" si="347"/>
        <v>0</v>
      </c>
      <c r="AP186" s="284">
        <f t="shared" si="347"/>
        <v>0</v>
      </c>
      <c r="AQ186" s="284">
        <f t="shared" si="347"/>
        <v>0</v>
      </c>
      <c r="AR186" s="284">
        <f t="shared" si="347"/>
        <v>0</v>
      </c>
      <c r="AS186" s="284">
        <f t="shared" si="347"/>
        <v>0</v>
      </c>
      <c r="AT186" s="284">
        <f t="shared" si="348"/>
        <v>0</v>
      </c>
      <c r="AU186" s="284">
        <f t="shared" si="348"/>
        <v>0</v>
      </c>
      <c r="AV186" s="383">
        <f t="shared" si="348"/>
        <v>0</v>
      </c>
      <c r="AW186" s="309">
        <f t="shared" si="348"/>
        <v>0</v>
      </c>
      <c r="AX186" s="284">
        <f t="shared" si="348"/>
        <v>0</v>
      </c>
      <c r="AY186" s="284">
        <f t="shared" si="348"/>
        <v>0</v>
      </c>
      <c r="AZ186" s="284">
        <f t="shared" si="348"/>
        <v>0</v>
      </c>
      <c r="BA186" s="284">
        <f t="shared" si="348"/>
        <v>0</v>
      </c>
      <c r="BB186" s="284">
        <f t="shared" si="348"/>
        <v>0</v>
      </c>
      <c r="BC186" s="284">
        <f t="shared" si="348"/>
        <v>0</v>
      </c>
      <c r="BD186" s="284">
        <f t="shared" si="349"/>
        <v>0</v>
      </c>
      <c r="BE186" s="284">
        <f t="shared" si="349"/>
        <v>0</v>
      </c>
      <c r="BF186" s="284">
        <f t="shared" si="349"/>
        <v>0</v>
      </c>
      <c r="BG186" s="284">
        <f t="shared" si="349"/>
        <v>0</v>
      </c>
      <c r="BH186" s="383">
        <f t="shared" si="349"/>
        <v>0</v>
      </c>
      <c r="BI186" s="309">
        <f t="shared" si="349"/>
        <v>0</v>
      </c>
      <c r="BJ186" s="284">
        <f t="shared" si="349"/>
        <v>0</v>
      </c>
      <c r="BK186" s="284">
        <f t="shared" si="349"/>
        <v>0</v>
      </c>
      <c r="BL186" s="284">
        <f t="shared" si="349"/>
        <v>0</v>
      </c>
      <c r="BM186" s="284">
        <f t="shared" si="349"/>
        <v>31036.442652979793</v>
      </c>
      <c r="BN186" s="284">
        <f t="shared" si="350"/>
        <v>31036.442652979793</v>
      </c>
      <c r="BO186" s="284">
        <f t="shared" si="350"/>
        <v>0</v>
      </c>
      <c r="BP186" s="284">
        <f t="shared" si="350"/>
        <v>0</v>
      </c>
      <c r="BQ186" s="284">
        <f t="shared" si="350"/>
        <v>0</v>
      </c>
      <c r="BR186" s="284">
        <f t="shared" si="350"/>
        <v>0</v>
      </c>
      <c r="BS186" s="284">
        <f t="shared" si="350"/>
        <v>0</v>
      </c>
      <c r="BT186" s="383">
        <f t="shared" si="350"/>
        <v>0</v>
      </c>
      <c r="BU186" s="309">
        <f t="shared" si="350"/>
        <v>0</v>
      </c>
      <c r="BV186" s="284">
        <f t="shared" si="350"/>
        <v>0</v>
      </c>
      <c r="BW186" s="284">
        <f t="shared" si="350"/>
        <v>0</v>
      </c>
      <c r="BX186" s="284">
        <f t="shared" si="351"/>
        <v>0</v>
      </c>
      <c r="BY186" s="284">
        <f t="shared" si="351"/>
        <v>0</v>
      </c>
      <c r="BZ186" s="284">
        <f t="shared" si="351"/>
        <v>0</v>
      </c>
      <c r="CA186" s="284">
        <f t="shared" si="351"/>
        <v>0</v>
      </c>
      <c r="CB186" s="284">
        <f t="shared" si="351"/>
        <v>0</v>
      </c>
      <c r="CC186" s="284">
        <f t="shared" si="351"/>
        <v>0</v>
      </c>
      <c r="CD186" s="284">
        <f t="shared" si="351"/>
        <v>0</v>
      </c>
      <c r="CE186" s="284">
        <f t="shared" si="351"/>
        <v>0</v>
      </c>
      <c r="CF186" s="383">
        <f t="shared" si="351"/>
        <v>0</v>
      </c>
      <c r="CG186" s="309">
        <f t="shared" si="351"/>
        <v>0</v>
      </c>
      <c r="CH186" s="284">
        <f t="shared" si="352"/>
        <v>0</v>
      </c>
      <c r="CI186" s="284">
        <f t="shared" si="352"/>
        <v>0</v>
      </c>
      <c r="CJ186" s="284">
        <f t="shared" si="352"/>
        <v>0</v>
      </c>
      <c r="CK186" s="284">
        <f t="shared" si="352"/>
        <v>0</v>
      </c>
      <c r="CL186" s="284">
        <f t="shared" si="352"/>
        <v>0</v>
      </c>
      <c r="CM186" s="284">
        <f t="shared" si="352"/>
        <v>0</v>
      </c>
      <c r="CN186" s="284">
        <f t="shared" si="352"/>
        <v>0</v>
      </c>
      <c r="CO186" s="284">
        <f t="shared" si="352"/>
        <v>0</v>
      </c>
      <c r="CP186" s="284">
        <f t="shared" si="352"/>
        <v>0</v>
      </c>
      <c r="CQ186" s="284">
        <f t="shared" si="352"/>
        <v>0</v>
      </c>
      <c r="CR186" s="383">
        <f t="shared" si="353"/>
        <v>0</v>
      </c>
      <c r="CS186" s="309">
        <f t="shared" si="353"/>
        <v>0</v>
      </c>
      <c r="CT186" s="284">
        <f t="shared" si="353"/>
        <v>0</v>
      </c>
      <c r="CU186" s="284">
        <f t="shared" si="353"/>
        <v>0</v>
      </c>
      <c r="CV186" s="284">
        <f t="shared" si="353"/>
        <v>0</v>
      </c>
      <c r="CW186" s="284">
        <f t="shared" si="353"/>
        <v>0</v>
      </c>
      <c r="CX186" s="284">
        <f t="shared" si="353"/>
        <v>0</v>
      </c>
      <c r="CY186" s="284">
        <f t="shared" si="353"/>
        <v>0</v>
      </c>
      <c r="CZ186" s="284">
        <f t="shared" si="353"/>
        <v>0</v>
      </c>
      <c r="DA186" s="284">
        <f t="shared" si="353"/>
        <v>0</v>
      </c>
      <c r="DB186" s="284">
        <f t="shared" si="354"/>
        <v>0</v>
      </c>
      <c r="DC186" s="284">
        <f t="shared" si="354"/>
        <v>0</v>
      </c>
      <c r="DD186" s="383">
        <f t="shared" si="354"/>
        <v>0</v>
      </c>
      <c r="DE186" s="309">
        <f t="shared" si="354"/>
        <v>0</v>
      </c>
      <c r="DF186" s="284">
        <f t="shared" si="354"/>
        <v>0</v>
      </c>
      <c r="DG186" s="284">
        <f t="shared" si="354"/>
        <v>0</v>
      </c>
      <c r="DH186" s="284">
        <f t="shared" si="354"/>
        <v>0</v>
      </c>
      <c r="DI186" s="284">
        <f t="shared" si="354"/>
        <v>0</v>
      </c>
      <c r="DJ186" s="284">
        <f t="shared" si="354"/>
        <v>0</v>
      </c>
      <c r="DK186" s="284">
        <f t="shared" si="354"/>
        <v>0</v>
      </c>
      <c r="DL186" s="284">
        <f t="shared" si="355"/>
        <v>0</v>
      </c>
      <c r="DM186" s="284">
        <f t="shared" si="355"/>
        <v>0</v>
      </c>
      <c r="DN186" s="284">
        <f t="shared" si="355"/>
        <v>0</v>
      </c>
      <c r="DO186" s="284">
        <f t="shared" si="355"/>
        <v>0</v>
      </c>
      <c r="DP186" s="383">
        <f t="shared" si="355"/>
        <v>0</v>
      </c>
      <c r="DQ186" s="309">
        <f t="shared" si="355"/>
        <v>0</v>
      </c>
      <c r="DR186" s="284">
        <f t="shared" si="355"/>
        <v>0</v>
      </c>
      <c r="DS186" s="284">
        <f t="shared" si="355"/>
        <v>0</v>
      </c>
      <c r="DT186" s="284">
        <f t="shared" si="355"/>
        <v>0</v>
      </c>
      <c r="DU186" s="284">
        <f t="shared" si="355"/>
        <v>0</v>
      </c>
      <c r="DV186" s="284">
        <f t="shared" si="356"/>
        <v>0</v>
      </c>
      <c r="DW186" s="284">
        <f t="shared" si="356"/>
        <v>0</v>
      </c>
      <c r="DX186" s="284">
        <f t="shared" si="356"/>
        <v>0</v>
      </c>
      <c r="DY186" s="284">
        <f t="shared" si="356"/>
        <v>0</v>
      </c>
      <c r="DZ186" s="284">
        <f t="shared" si="356"/>
        <v>0</v>
      </c>
      <c r="EA186" s="284">
        <f t="shared" si="356"/>
        <v>0</v>
      </c>
      <c r="EB186" s="383">
        <f t="shared" si="356"/>
        <v>0</v>
      </c>
      <c r="EC186" s="309">
        <f t="shared" si="356"/>
        <v>0</v>
      </c>
      <c r="ED186" s="284">
        <f t="shared" si="356"/>
        <v>0</v>
      </c>
      <c r="EE186" s="284">
        <f t="shared" si="356"/>
        <v>0</v>
      </c>
      <c r="EF186" s="284">
        <f t="shared" si="357"/>
        <v>0</v>
      </c>
      <c r="EG186" s="284">
        <f t="shared" si="357"/>
        <v>0</v>
      </c>
      <c r="EH186" s="284">
        <f t="shared" si="357"/>
        <v>0</v>
      </c>
      <c r="EI186" s="284">
        <f t="shared" si="357"/>
        <v>0</v>
      </c>
      <c r="EJ186" s="284">
        <f t="shared" si="357"/>
        <v>0</v>
      </c>
      <c r="EK186" s="284">
        <f t="shared" si="357"/>
        <v>0</v>
      </c>
      <c r="EL186" s="284">
        <f t="shared" si="357"/>
        <v>0</v>
      </c>
      <c r="EM186" s="284">
        <f t="shared" si="357"/>
        <v>0</v>
      </c>
      <c r="EN186" s="383">
        <f t="shared" si="357"/>
        <v>0</v>
      </c>
      <c r="EO186" s="309">
        <f t="shared" si="357"/>
        <v>0</v>
      </c>
      <c r="EP186" s="284">
        <f t="shared" si="358"/>
        <v>0</v>
      </c>
      <c r="EQ186" s="284">
        <f t="shared" si="358"/>
        <v>0</v>
      </c>
      <c r="ER186" s="284">
        <f t="shared" si="358"/>
        <v>0</v>
      </c>
      <c r="ES186" s="284">
        <f t="shared" si="358"/>
        <v>0</v>
      </c>
      <c r="ET186" s="284">
        <f t="shared" si="358"/>
        <v>0</v>
      </c>
      <c r="EU186" s="284">
        <f t="shared" si="358"/>
        <v>0</v>
      </c>
      <c r="EV186" s="284">
        <f t="shared" si="358"/>
        <v>0</v>
      </c>
      <c r="EW186" s="284">
        <f t="shared" si="358"/>
        <v>0</v>
      </c>
      <c r="EX186" s="284">
        <f t="shared" si="358"/>
        <v>0</v>
      </c>
      <c r="EY186" s="284">
        <f t="shared" si="358"/>
        <v>0</v>
      </c>
      <c r="EZ186" s="383">
        <f t="shared" si="358"/>
        <v>0</v>
      </c>
    </row>
    <row r="187" spans="3:156" s="246" customFormat="1" ht="17.5" outlineLevel="1">
      <c r="C187" s="224"/>
      <c r="D187" s="256"/>
      <c r="E187" s="1086">
        <f t="shared" ca="1" si="343"/>
        <v>10</v>
      </c>
      <c r="F187" s="1091" t="s">
        <v>555</v>
      </c>
      <c r="G187" s="1087">
        <f>H187*J187</f>
        <v>147627.20446878741</v>
      </c>
      <c r="H187" s="1329">
        <v>320</v>
      </c>
      <c r="I187" s="286" t="s">
        <v>415</v>
      </c>
      <c r="J187" s="306">
        <f>INDEX(FACTOR_VALUES,MATCH(I187,FACTOR_NAMES,0),1)</f>
        <v>461.33501396496064</v>
      </c>
      <c r="K187" s="949">
        <f t="shared" si="344"/>
        <v>118.91440501043843</v>
      </c>
      <c r="L187" s="956">
        <f t="shared" si="345"/>
        <v>0.1948043335564999</v>
      </c>
      <c r="M187" s="956">
        <f t="shared" si="346"/>
        <v>0.34434812047347868</v>
      </c>
      <c r="N187" s="285">
        <f>EOMONTH($M$7,O187-2)+1</f>
        <v>47604</v>
      </c>
      <c r="O187" s="307">
        <f t="shared" si="362"/>
        <v>29</v>
      </c>
      <c r="P187" s="307">
        <v>2</v>
      </c>
      <c r="Q187" s="306">
        <f>O187-1+P187</f>
        <v>30</v>
      </c>
      <c r="R187" s="286" t="s">
        <v>511</v>
      </c>
      <c r="S187" s="845"/>
      <c r="T187" s="256"/>
      <c r="U187" s="380">
        <f>+P187</f>
        <v>2</v>
      </c>
      <c r="V187" s="302" t="str">
        <f>+R187</f>
        <v>Curve-Mid</v>
      </c>
      <c r="W187" s="302">
        <f>INT(U187*AB187)+O187-1</f>
        <v>29</v>
      </c>
      <c r="X187" s="302">
        <f>(U187-INT(U187*(1-AB187)))+O187-1</f>
        <v>29</v>
      </c>
      <c r="Y187" s="381">
        <f>(AB187-(W187-O187+1)/U187)*(AF187+AE187*(2*(W187-O187+1)/U187+(AB187-(W187-O187+1)/U187)))+((X187-O187+1)/U187-AB187)*(AH187+AG187*(2*AB187+((X187-O187+1)/U187-AB187)))</f>
        <v>0</v>
      </c>
      <c r="Z187" s="302">
        <f>IF(V187="curve-front",1,IF(V187="curve-end",3,2))</f>
        <v>2</v>
      </c>
      <c r="AA187" s="302">
        <f>IF(OR(V187="curve-front",V187="curve-mid",V187="curve-end"),2.5,1)</f>
        <v>2.5</v>
      </c>
      <c r="AB187" s="302">
        <f>Z187/4</f>
        <v>0.5</v>
      </c>
      <c r="AC187" s="302">
        <f>AA187-1</f>
        <v>1.5</v>
      </c>
      <c r="AD187" s="302">
        <f>1/U187</f>
        <v>0.5</v>
      </c>
      <c r="AE187" s="302">
        <f>AC187/(AB187*(2+AC187))</f>
        <v>0.8571428571428571</v>
      </c>
      <c r="AF187" s="302">
        <f>2/(2+AC187)</f>
        <v>0.5714285714285714</v>
      </c>
      <c r="AG187" s="302">
        <f>-AC187/(2+AC187)/(1-AB187)</f>
        <v>-0.8571428571428571</v>
      </c>
      <c r="AH187" s="382">
        <f>2*(1-AB187+AC187)/(2+AC187)/(1-AB187)</f>
        <v>2.2857142857142856</v>
      </c>
      <c r="AI187" s="260"/>
      <c r="AJ187" s="284">
        <f t="shared" si="347"/>
        <v>0</v>
      </c>
      <c r="AK187" s="309">
        <f t="shared" si="347"/>
        <v>0</v>
      </c>
      <c r="AL187" s="284">
        <f t="shared" si="347"/>
        <v>0</v>
      </c>
      <c r="AM187" s="284">
        <f t="shared" si="347"/>
        <v>0</v>
      </c>
      <c r="AN187" s="284">
        <f t="shared" si="347"/>
        <v>0</v>
      </c>
      <c r="AO187" s="284">
        <f t="shared" si="347"/>
        <v>0</v>
      </c>
      <c r="AP187" s="284">
        <f t="shared" si="347"/>
        <v>0</v>
      </c>
      <c r="AQ187" s="284">
        <f t="shared" si="347"/>
        <v>0</v>
      </c>
      <c r="AR187" s="284">
        <f t="shared" si="347"/>
        <v>0</v>
      </c>
      <c r="AS187" s="284">
        <f t="shared" si="347"/>
        <v>0</v>
      </c>
      <c r="AT187" s="284">
        <f t="shared" si="348"/>
        <v>0</v>
      </c>
      <c r="AU187" s="284">
        <f t="shared" si="348"/>
        <v>0</v>
      </c>
      <c r="AV187" s="383">
        <f t="shared" si="348"/>
        <v>0</v>
      </c>
      <c r="AW187" s="309">
        <f t="shared" si="348"/>
        <v>0</v>
      </c>
      <c r="AX187" s="284">
        <f t="shared" si="348"/>
        <v>0</v>
      </c>
      <c r="AY187" s="284">
        <f t="shared" si="348"/>
        <v>0</v>
      </c>
      <c r="AZ187" s="284">
        <f t="shared" si="348"/>
        <v>0</v>
      </c>
      <c r="BA187" s="284">
        <f t="shared" si="348"/>
        <v>0</v>
      </c>
      <c r="BB187" s="284">
        <f t="shared" si="348"/>
        <v>0</v>
      </c>
      <c r="BC187" s="284">
        <f t="shared" si="348"/>
        <v>0</v>
      </c>
      <c r="BD187" s="284">
        <f t="shared" si="349"/>
        <v>0</v>
      </c>
      <c r="BE187" s="284">
        <f t="shared" si="349"/>
        <v>0</v>
      </c>
      <c r="BF187" s="284">
        <f t="shared" si="349"/>
        <v>0</v>
      </c>
      <c r="BG187" s="284">
        <f t="shared" si="349"/>
        <v>0</v>
      </c>
      <c r="BH187" s="383">
        <f t="shared" si="349"/>
        <v>0</v>
      </c>
      <c r="BI187" s="309">
        <f t="shared" si="349"/>
        <v>0</v>
      </c>
      <c r="BJ187" s="284">
        <f t="shared" si="349"/>
        <v>0</v>
      </c>
      <c r="BK187" s="284">
        <f t="shared" si="349"/>
        <v>0</v>
      </c>
      <c r="BL187" s="284">
        <f t="shared" si="349"/>
        <v>0</v>
      </c>
      <c r="BM187" s="284">
        <f t="shared" si="349"/>
        <v>73813.602234393707</v>
      </c>
      <c r="BN187" s="284">
        <f t="shared" si="350"/>
        <v>73813.602234393707</v>
      </c>
      <c r="BO187" s="284">
        <f t="shared" si="350"/>
        <v>0</v>
      </c>
      <c r="BP187" s="284">
        <f t="shared" si="350"/>
        <v>0</v>
      </c>
      <c r="BQ187" s="284">
        <f t="shared" si="350"/>
        <v>0</v>
      </c>
      <c r="BR187" s="284">
        <f t="shared" si="350"/>
        <v>0</v>
      </c>
      <c r="BS187" s="284">
        <f t="shared" si="350"/>
        <v>0</v>
      </c>
      <c r="BT187" s="383">
        <f t="shared" si="350"/>
        <v>0</v>
      </c>
      <c r="BU187" s="309">
        <f t="shared" si="350"/>
        <v>0</v>
      </c>
      <c r="BV187" s="284">
        <f t="shared" si="350"/>
        <v>0</v>
      </c>
      <c r="BW187" s="284">
        <f t="shared" si="350"/>
        <v>0</v>
      </c>
      <c r="BX187" s="284">
        <f t="shared" si="351"/>
        <v>0</v>
      </c>
      <c r="BY187" s="284">
        <f t="shared" si="351"/>
        <v>0</v>
      </c>
      <c r="BZ187" s="284">
        <f t="shared" si="351"/>
        <v>0</v>
      </c>
      <c r="CA187" s="284">
        <f t="shared" si="351"/>
        <v>0</v>
      </c>
      <c r="CB187" s="284">
        <f t="shared" si="351"/>
        <v>0</v>
      </c>
      <c r="CC187" s="284">
        <f t="shared" si="351"/>
        <v>0</v>
      </c>
      <c r="CD187" s="284">
        <f t="shared" si="351"/>
        <v>0</v>
      </c>
      <c r="CE187" s="284">
        <f t="shared" si="351"/>
        <v>0</v>
      </c>
      <c r="CF187" s="383">
        <f t="shared" si="351"/>
        <v>0</v>
      </c>
      <c r="CG187" s="309">
        <f t="shared" si="351"/>
        <v>0</v>
      </c>
      <c r="CH187" s="284">
        <f t="shared" si="352"/>
        <v>0</v>
      </c>
      <c r="CI187" s="284">
        <f t="shared" si="352"/>
        <v>0</v>
      </c>
      <c r="CJ187" s="284">
        <f t="shared" si="352"/>
        <v>0</v>
      </c>
      <c r="CK187" s="284">
        <f t="shared" si="352"/>
        <v>0</v>
      </c>
      <c r="CL187" s="284">
        <f t="shared" si="352"/>
        <v>0</v>
      </c>
      <c r="CM187" s="284">
        <f t="shared" si="352"/>
        <v>0</v>
      </c>
      <c r="CN187" s="284">
        <f t="shared" si="352"/>
        <v>0</v>
      </c>
      <c r="CO187" s="284">
        <f t="shared" si="352"/>
        <v>0</v>
      </c>
      <c r="CP187" s="284">
        <f t="shared" si="352"/>
        <v>0</v>
      </c>
      <c r="CQ187" s="284">
        <f t="shared" si="352"/>
        <v>0</v>
      </c>
      <c r="CR187" s="383">
        <f t="shared" si="353"/>
        <v>0</v>
      </c>
      <c r="CS187" s="309">
        <f t="shared" si="353"/>
        <v>0</v>
      </c>
      <c r="CT187" s="284">
        <f t="shared" si="353"/>
        <v>0</v>
      </c>
      <c r="CU187" s="284">
        <f t="shared" si="353"/>
        <v>0</v>
      </c>
      <c r="CV187" s="284">
        <f t="shared" si="353"/>
        <v>0</v>
      </c>
      <c r="CW187" s="284">
        <f t="shared" si="353"/>
        <v>0</v>
      </c>
      <c r="CX187" s="284">
        <f t="shared" si="353"/>
        <v>0</v>
      </c>
      <c r="CY187" s="284">
        <f t="shared" si="353"/>
        <v>0</v>
      </c>
      <c r="CZ187" s="284">
        <f t="shared" si="353"/>
        <v>0</v>
      </c>
      <c r="DA187" s="284">
        <f t="shared" si="353"/>
        <v>0</v>
      </c>
      <c r="DB187" s="284">
        <f t="shared" si="354"/>
        <v>0</v>
      </c>
      <c r="DC187" s="284">
        <f t="shared" si="354"/>
        <v>0</v>
      </c>
      <c r="DD187" s="383">
        <f t="shared" si="354"/>
        <v>0</v>
      </c>
      <c r="DE187" s="309">
        <f t="shared" si="354"/>
        <v>0</v>
      </c>
      <c r="DF187" s="284">
        <f t="shared" si="354"/>
        <v>0</v>
      </c>
      <c r="DG187" s="284">
        <f t="shared" si="354"/>
        <v>0</v>
      </c>
      <c r="DH187" s="284">
        <f t="shared" si="354"/>
        <v>0</v>
      </c>
      <c r="DI187" s="284">
        <f t="shared" si="354"/>
        <v>0</v>
      </c>
      <c r="DJ187" s="284">
        <f t="shared" si="354"/>
        <v>0</v>
      </c>
      <c r="DK187" s="284">
        <f t="shared" si="354"/>
        <v>0</v>
      </c>
      <c r="DL187" s="284">
        <f t="shared" si="355"/>
        <v>0</v>
      </c>
      <c r="DM187" s="284">
        <f t="shared" si="355"/>
        <v>0</v>
      </c>
      <c r="DN187" s="284">
        <f t="shared" si="355"/>
        <v>0</v>
      </c>
      <c r="DO187" s="284">
        <f t="shared" si="355"/>
        <v>0</v>
      </c>
      <c r="DP187" s="383">
        <f t="shared" si="355"/>
        <v>0</v>
      </c>
      <c r="DQ187" s="309">
        <f t="shared" si="355"/>
        <v>0</v>
      </c>
      <c r="DR187" s="284">
        <f t="shared" si="355"/>
        <v>0</v>
      </c>
      <c r="DS187" s="284">
        <f t="shared" si="355"/>
        <v>0</v>
      </c>
      <c r="DT187" s="284">
        <f t="shared" si="355"/>
        <v>0</v>
      </c>
      <c r="DU187" s="284">
        <f t="shared" si="355"/>
        <v>0</v>
      </c>
      <c r="DV187" s="284">
        <f t="shared" si="356"/>
        <v>0</v>
      </c>
      <c r="DW187" s="284">
        <f t="shared" si="356"/>
        <v>0</v>
      </c>
      <c r="DX187" s="284">
        <f t="shared" si="356"/>
        <v>0</v>
      </c>
      <c r="DY187" s="284">
        <f t="shared" si="356"/>
        <v>0</v>
      </c>
      <c r="DZ187" s="284">
        <f t="shared" si="356"/>
        <v>0</v>
      </c>
      <c r="EA187" s="284">
        <f t="shared" si="356"/>
        <v>0</v>
      </c>
      <c r="EB187" s="383">
        <f t="shared" si="356"/>
        <v>0</v>
      </c>
      <c r="EC187" s="309">
        <f t="shared" si="356"/>
        <v>0</v>
      </c>
      <c r="ED187" s="284">
        <f t="shared" si="356"/>
        <v>0</v>
      </c>
      <c r="EE187" s="284">
        <f t="shared" si="356"/>
        <v>0</v>
      </c>
      <c r="EF187" s="284">
        <f t="shared" si="357"/>
        <v>0</v>
      </c>
      <c r="EG187" s="284">
        <f t="shared" si="357"/>
        <v>0</v>
      </c>
      <c r="EH187" s="284">
        <f t="shared" si="357"/>
        <v>0</v>
      </c>
      <c r="EI187" s="284">
        <f t="shared" si="357"/>
        <v>0</v>
      </c>
      <c r="EJ187" s="284">
        <f t="shared" si="357"/>
        <v>0</v>
      </c>
      <c r="EK187" s="284">
        <f t="shared" si="357"/>
        <v>0</v>
      </c>
      <c r="EL187" s="284">
        <f t="shared" si="357"/>
        <v>0</v>
      </c>
      <c r="EM187" s="284">
        <f t="shared" si="357"/>
        <v>0</v>
      </c>
      <c r="EN187" s="383">
        <f t="shared" si="357"/>
        <v>0</v>
      </c>
      <c r="EO187" s="309">
        <f t="shared" si="357"/>
        <v>0</v>
      </c>
      <c r="EP187" s="284">
        <f t="shared" si="358"/>
        <v>0</v>
      </c>
      <c r="EQ187" s="284">
        <f t="shared" si="358"/>
        <v>0</v>
      </c>
      <c r="ER187" s="284">
        <f t="shared" si="358"/>
        <v>0</v>
      </c>
      <c r="ES187" s="284">
        <f t="shared" si="358"/>
        <v>0</v>
      </c>
      <c r="ET187" s="284">
        <f t="shared" si="358"/>
        <v>0</v>
      </c>
      <c r="EU187" s="284">
        <f t="shared" si="358"/>
        <v>0</v>
      </c>
      <c r="EV187" s="284">
        <f t="shared" si="358"/>
        <v>0</v>
      </c>
      <c r="EW187" s="284">
        <f t="shared" si="358"/>
        <v>0</v>
      </c>
      <c r="EX187" s="284">
        <f t="shared" si="358"/>
        <v>0</v>
      </c>
      <c r="EY187" s="284">
        <f t="shared" si="358"/>
        <v>0</v>
      </c>
      <c r="EZ187" s="383">
        <f t="shared" si="358"/>
        <v>0</v>
      </c>
    </row>
    <row r="188" spans="3:156" s="246" customFormat="1" ht="17.5" outlineLevel="1">
      <c r="C188" s="224"/>
      <c r="D188" s="256"/>
      <c r="E188" s="1086">
        <f t="shared" ca="1" si="343"/>
        <v>11</v>
      </c>
      <c r="F188" s="1091" t="s">
        <v>556</v>
      </c>
      <c r="G188" s="1087">
        <f t="shared" si="359"/>
        <v>35000</v>
      </c>
      <c r="H188" s="996">
        <v>35000</v>
      </c>
      <c r="I188" s="286" t="s">
        <v>413</v>
      </c>
      <c r="J188" s="306">
        <f t="shared" si="360"/>
        <v>1</v>
      </c>
      <c r="K188" s="949">
        <f t="shared" si="344"/>
        <v>28.192664017053247</v>
      </c>
      <c r="L188" s="956">
        <f t="shared" si="345"/>
        <v>4.6184927087195821E-2</v>
      </c>
      <c r="M188" s="956">
        <f t="shared" si="346"/>
        <v>8.1639317495305744E-2</v>
      </c>
      <c r="N188" s="285">
        <f t="shared" si="361"/>
        <v>46784</v>
      </c>
      <c r="O188" s="307">
        <f>$N$8</f>
        <v>2</v>
      </c>
      <c r="P188" s="307">
        <f>$O$8</f>
        <v>30</v>
      </c>
      <c r="Q188" s="306">
        <f t="shared" si="368"/>
        <v>31</v>
      </c>
      <c r="R188" s="286" t="s">
        <v>511</v>
      </c>
      <c r="S188" s="845"/>
      <c r="T188" s="256"/>
      <c r="U188" s="380">
        <f t="shared" si="363"/>
        <v>30</v>
      </c>
      <c r="V188" s="302" t="str">
        <f t="shared" si="364"/>
        <v>Curve-Mid</v>
      </c>
      <c r="W188" s="302">
        <f t="shared" si="365"/>
        <v>16</v>
      </c>
      <c r="X188" s="302">
        <f t="shared" si="366"/>
        <v>16</v>
      </c>
      <c r="Y188" s="381">
        <f t="shared" si="367"/>
        <v>0</v>
      </c>
      <c r="Z188" s="302">
        <f t="shared" si="369"/>
        <v>2</v>
      </c>
      <c r="AA188" s="302">
        <f t="shared" si="370"/>
        <v>2.5</v>
      </c>
      <c r="AB188" s="302">
        <f t="shared" si="371"/>
        <v>0.5</v>
      </c>
      <c r="AC188" s="302">
        <f t="shared" si="372"/>
        <v>1.5</v>
      </c>
      <c r="AD188" s="302">
        <f t="shared" si="373"/>
        <v>3.3333333333333333E-2</v>
      </c>
      <c r="AE188" s="302">
        <f t="shared" si="374"/>
        <v>0.8571428571428571</v>
      </c>
      <c r="AF188" s="302">
        <f t="shared" si="375"/>
        <v>0.5714285714285714</v>
      </c>
      <c r="AG188" s="302">
        <f t="shared" si="376"/>
        <v>-0.8571428571428571</v>
      </c>
      <c r="AH188" s="382">
        <f t="shared" si="377"/>
        <v>2.2857142857142856</v>
      </c>
      <c r="AI188" s="260"/>
      <c r="AJ188" s="284">
        <f t="shared" si="347"/>
        <v>0</v>
      </c>
      <c r="AK188" s="309">
        <f t="shared" si="347"/>
        <v>0</v>
      </c>
      <c r="AL188" s="284">
        <f t="shared" si="347"/>
        <v>700</v>
      </c>
      <c r="AM188" s="284">
        <f t="shared" si="347"/>
        <v>766.66666666666674</v>
      </c>
      <c r="AN188" s="284">
        <f t="shared" si="347"/>
        <v>833.33333333333314</v>
      </c>
      <c r="AO188" s="284">
        <f t="shared" si="347"/>
        <v>899.99999999999989</v>
      </c>
      <c r="AP188" s="284">
        <f t="shared" si="347"/>
        <v>966.66666666666652</v>
      </c>
      <c r="AQ188" s="284">
        <f t="shared" si="347"/>
        <v>1033.3333333333333</v>
      </c>
      <c r="AR188" s="284">
        <f t="shared" si="347"/>
        <v>1100</v>
      </c>
      <c r="AS188" s="284">
        <f t="shared" si="347"/>
        <v>1166.6666666666667</v>
      </c>
      <c r="AT188" s="284">
        <f t="shared" si="348"/>
        <v>1233.333333333333</v>
      </c>
      <c r="AU188" s="284">
        <f t="shared" si="348"/>
        <v>1300</v>
      </c>
      <c r="AV188" s="383">
        <f t="shared" si="348"/>
        <v>1366.6666666666663</v>
      </c>
      <c r="AW188" s="309">
        <f t="shared" si="348"/>
        <v>1433.3333333333333</v>
      </c>
      <c r="AX188" s="284">
        <f t="shared" si="348"/>
        <v>1499.9999999999998</v>
      </c>
      <c r="AY188" s="284">
        <f t="shared" si="348"/>
        <v>1566.6666666666665</v>
      </c>
      <c r="AZ188" s="284">
        <f t="shared" si="348"/>
        <v>1633.3333333333333</v>
      </c>
      <c r="BA188" s="284">
        <f t="shared" si="348"/>
        <v>1633.3333333333333</v>
      </c>
      <c r="BB188" s="284">
        <f t="shared" si="348"/>
        <v>1566.6666666666665</v>
      </c>
      <c r="BC188" s="284">
        <f t="shared" si="348"/>
        <v>1499.9999999999998</v>
      </c>
      <c r="BD188" s="284">
        <f t="shared" si="349"/>
        <v>1433.3333333333333</v>
      </c>
      <c r="BE188" s="284">
        <f t="shared" si="349"/>
        <v>1366.6666666666663</v>
      </c>
      <c r="BF188" s="284">
        <f t="shared" si="349"/>
        <v>1299.9999999999998</v>
      </c>
      <c r="BG188" s="284">
        <f t="shared" si="349"/>
        <v>1233.3333333333333</v>
      </c>
      <c r="BH188" s="383">
        <f t="shared" si="349"/>
        <v>1166.6666666666667</v>
      </c>
      <c r="BI188" s="309">
        <f t="shared" si="349"/>
        <v>1099.9999999999995</v>
      </c>
      <c r="BJ188" s="284">
        <f t="shared" si="349"/>
        <v>1033.333333333333</v>
      </c>
      <c r="BK188" s="284">
        <f t="shared" si="349"/>
        <v>966.66666666666629</v>
      </c>
      <c r="BL188" s="284">
        <f t="shared" si="349"/>
        <v>899.99999999999989</v>
      </c>
      <c r="BM188" s="284">
        <f t="shared" si="349"/>
        <v>833.33333333333314</v>
      </c>
      <c r="BN188" s="284">
        <f t="shared" si="350"/>
        <v>766.66666666666652</v>
      </c>
      <c r="BO188" s="284">
        <f t="shared" si="350"/>
        <v>699.99999999999989</v>
      </c>
      <c r="BP188" s="284">
        <f t="shared" si="350"/>
        <v>0</v>
      </c>
      <c r="BQ188" s="284">
        <f t="shared" si="350"/>
        <v>0</v>
      </c>
      <c r="BR188" s="284">
        <f t="shared" si="350"/>
        <v>0</v>
      </c>
      <c r="BS188" s="284">
        <f t="shared" si="350"/>
        <v>0</v>
      </c>
      <c r="BT188" s="383">
        <f t="shared" si="350"/>
        <v>0</v>
      </c>
      <c r="BU188" s="309">
        <f t="shared" si="350"/>
        <v>0</v>
      </c>
      <c r="BV188" s="284">
        <f t="shared" si="350"/>
        <v>0</v>
      </c>
      <c r="BW188" s="284">
        <f t="shared" si="350"/>
        <v>0</v>
      </c>
      <c r="BX188" s="284">
        <f t="shared" si="351"/>
        <v>0</v>
      </c>
      <c r="BY188" s="284">
        <f t="shared" si="351"/>
        <v>0</v>
      </c>
      <c r="BZ188" s="284">
        <f t="shared" si="351"/>
        <v>0</v>
      </c>
      <c r="CA188" s="284">
        <f t="shared" si="351"/>
        <v>0</v>
      </c>
      <c r="CB188" s="284">
        <f t="shared" si="351"/>
        <v>0</v>
      </c>
      <c r="CC188" s="284">
        <f t="shared" si="351"/>
        <v>0</v>
      </c>
      <c r="CD188" s="284">
        <f t="shared" si="351"/>
        <v>0</v>
      </c>
      <c r="CE188" s="284">
        <f t="shared" si="351"/>
        <v>0</v>
      </c>
      <c r="CF188" s="383">
        <f t="shared" si="351"/>
        <v>0</v>
      </c>
      <c r="CG188" s="309">
        <f t="shared" si="351"/>
        <v>0</v>
      </c>
      <c r="CH188" s="284">
        <f t="shared" si="352"/>
        <v>0</v>
      </c>
      <c r="CI188" s="284">
        <f t="shared" si="352"/>
        <v>0</v>
      </c>
      <c r="CJ188" s="284">
        <f t="shared" si="352"/>
        <v>0</v>
      </c>
      <c r="CK188" s="284">
        <f t="shared" si="352"/>
        <v>0</v>
      </c>
      <c r="CL188" s="284">
        <f t="shared" si="352"/>
        <v>0</v>
      </c>
      <c r="CM188" s="284">
        <f t="shared" si="352"/>
        <v>0</v>
      </c>
      <c r="CN188" s="284">
        <f t="shared" si="352"/>
        <v>0</v>
      </c>
      <c r="CO188" s="284">
        <f t="shared" si="352"/>
        <v>0</v>
      </c>
      <c r="CP188" s="284">
        <f t="shared" si="352"/>
        <v>0</v>
      </c>
      <c r="CQ188" s="284">
        <f t="shared" si="352"/>
        <v>0</v>
      </c>
      <c r="CR188" s="383">
        <f t="shared" si="353"/>
        <v>0</v>
      </c>
      <c r="CS188" s="309">
        <f t="shared" si="353"/>
        <v>0</v>
      </c>
      <c r="CT188" s="284">
        <f t="shared" si="353"/>
        <v>0</v>
      </c>
      <c r="CU188" s="284">
        <f t="shared" si="353"/>
        <v>0</v>
      </c>
      <c r="CV188" s="284">
        <f t="shared" si="353"/>
        <v>0</v>
      </c>
      <c r="CW188" s="284">
        <f t="shared" si="353"/>
        <v>0</v>
      </c>
      <c r="CX188" s="284">
        <f t="shared" si="353"/>
        <v>0</v>
      </c>
      <c r="CY188" s="284">
        <f t="shared" si="353"/>
        <v>0</v>
      </c>
      <c r="CZ188" s="284">
        <f t="shared" si="353"/>
        <v>0</v>
      </c>
      <c r="DA188" s="284">
        <f t="shared" si="353"/>
        <v>0</v>
      </c>
      <c r="DB188" s="284">
        <f t="shared" si="354"/>
        <v>0</v>
      </c>
      <c r="DC188" s="284">
        <f t="shared" si="354"/>
        <v>0</v>
      </c>
      <c r="DD188" s="383">
        <f t="shared" si="354"/>
        <v>0</v>
      </c>
      <c r="DE188" s="309">
        <f t="shared" si="354"/>
        <v>0</v>
      </c>
      <c r="DF188" s="284">
        <f t="shared" si="354"/>
        <v>0</v>
      </c>
      <c r="DG188" s="284">
        <f t="shared" si="354"/>
        <v>0</v>
      </c>
      <c r="DH188" s="284">
        <f t="shared" si="354"/>
        <v>0</v>
      </c>
      <c r="DI188" s="284">
        <f t="shared" si="354"/>
        <v>0</v>
      </c>
      <c r="DJ188" s="284">
        <f t="shared" si="354"/>
        <v>0</v>
      </c>
      <c r="DK188" s="284">
        <f t="shared" si="354"/>
        <v>0</v>
      </c>
      <c r="DL188" s="284">
        <f t="shared" si="355"/>
        <v>0</v>
      </c>
      <c r="DM188" s="284">
        <f t="shared" si="355"/>
        <v>0</v>
      </c>
      <c r="DN188" s="284">
        <f t="shared" si="355"/>
        <v>0</v>
      </c>
      <c r="DO188" s="284">
        <f t="shared" si="355"/>
        <v>0</v>
      </c>
      <c r="DP188" s="383">
        <f t="shared" si="355"/>
        <v>0</v>
      </c>
      <c r="DQ188" s="309">
        <f t="shared" si="355"/>
        <v>0</v>
      </c>
      <c r="DR188" s="284">
        <f t="shared" si="355"/>
        <v>0</v>
      </c>
      <c r="DS188" s="284">
        <f t="shared" si="355"/>
        <v>0</v>
      </c>
      <c r="DT188" s="284">
        <f t="shared" si="355"/>
        <v>0</v>
      </c>
      <c r="DU188" s="284">
        <f t="shared" si="355"/>
        <v>0</v>
      </c>
      <c r="DV188" s="284">
        <f t="shared" si="356"/>
        <v>0</v>
      </c>
      <c r="DW188" s="284">
        <f t="shared" si="356"/>
        <v>0</v>
      </c>
      <c r="DX188" s="284">
        <f t="shared" si="356"/>
        <v>0</v>
      </c>
      <c r="DY188" s="284">
        <f t="shared" si="356"/>
        <v>0</v>
      </c>
      <c r="DZ188" s="284">
        <f t="shared" si="356"/>
        <v>0</v>
      </c>
      <c r="EA188" s="284">
        <f t="shared" si="356"/>
        <v>0</v>
      </c>
      <c r="EB188" s="383">
        <f t="shared" si="356"/>
        <v>0</v>
      </c>
      <c r="EC188" s="309">
        <f t="shared" si="356"/>
        <v>0</v>
      </c>
      <c r="ED188" s="284">
        <f t="shared" si="356"/>
        <v>0</v>
      </c>
      <c r="EE188" s="284">
        <f t="shared" si="356"/>
        <v>0</v>
      </c>
      <c r="EF188" s="284">
        <f t="shared" si="357"/>
        <v>0</v>
      </c>
      <c r="EG188" s="284">
        <f t="shared" si="357"/>
        <v>0</v>
      </c>
      <c r="EH188" s="284">
        <f t="shared" si="357"/>
        <v>0</v>
      </c>
      <c r="EI188" s="284">
        <f t="shared" si="357"/>
        <v>0</v>
      </c>
      <c r="EJ188" s="284">
        <f t="shared" si="357"/>
        <v>0</v>
      </c>
      <c r="EK188" s="284">
        <f t="shared" si="357"/>
        <v>0</v>
      </c>
      <c r="EL188" s="284">
        <f t="shared" si="357"/>
        <v>0</v>
      </c>
      <c r="EM188" s="284">
        <f t="shared" si="357"/>
        <v>0</v>
      </c>
      <c r="EN188" s="383">
        <f t="shared" si="357"/>
        <v>0</v>
      </c>
      <c r="EO188" s="309">
        <f t="shared" si="357"/>
        <v>0</v>
      </c>
      <c r="EP188" s="284">
        <f t="shared" si="358"/>
        <v>0</v>
      </c>
      <c r="EQ188" s="284">
        <f t="shared" si="358"/>
        <v>0</v>
      </c>
      <c r="ER188" s="284">
        <f t="shared" si="358"/>
        <v>0</v>
      </c>
      <c r="ES188" s="284">
        <f t="shared" si="358"/>
        <v>0</v>
      </c>
      <c r="ET188" s="284">
        <f t="shared" si="358"/>
        <v>0</v>
      </c>
      <c r="EU188" s="284">
        <f t="shared" si="358"/>
        <v>0</v>
      </c>
      <c r="EV188" s="284">
        <f t="shared" si="358"/>
        <v>0</v>
      </c>
      <c r="EW188" s="284">
        <f t="shared" si="358"/>
        <v>0</v>
      </c>
      <c r="EX188" s="284">
        <f t="shared" si="358"/>
        <v>0</v>
      </c>
      <c r="EY188" s="284">
        <f t="shared" si="358"/>
        <v>0</v>
      </c>
      <c r="EZ188" s="383">
        <f t="shared" si="358"/>
        <v>0</v>
      </c>
    </row>
    <row r="189" spans="3:156" s="246" customFormat="1" ht="17.5" outlineLevel="1">
      <c r="C189" s="224"/>
      <c r="D189" s="256"/>
      <c r="E189" s="1086">
        <f t="shared" ca="1" si="343"/>
        <v>12</v>
      </c>
      <c r="F189" s="1091" t="s">
        <v>557</v>
      </c>
      <c r="G189" s="1087">
        <f t="shared" si="359"/>
        <v>150000</v>
      </c>
      <c r="H189" s="1329">
        <v>150000</v>
      </c>
      <c r="I189" s="286" t="s">
        <v>413</v>
      </c>
      <c r="J189" s="306">
        <f t="shared" si="360"/>
        <v>1</v>
      </c>
      <c r="K189" s="949">
        <f t="shared" si="344"/>
        <v>120.8257029302282</v>
      </c>
      <c r="L189" s="956">
        <f t="shared" si="345"/>
        <v>0.19793540180226782</v>
      </c>
      <c r="M189" s="956">
        <f t="shared" si="346"/>
        <v>0.34988278926559602</v>
      </c>
      <c r="N189" s="285">
        <f t="shared" si="361"/>
        <v>47604</v>
      </c>
      <c r="O189" s="307">
        <f t="shared" si="362"/>
        <v>29</v>
      </c>
      <c r="P189" s="307">
        <v>6</v>
      </c>
      <c r="Q189" s="306">
        <f t="shared" si="368"/>
        <v>34</v>
      </c>
      <c r="R189" s="286" t="s">
        <v>511</v>
      </c>
      <c r="S189" s="845"/>
      <c r="T189" s="256"/>
      <c r="U189" s="380">
        <f t="shared" si="363"/>
        <v>6</v>
      </c>
      <c r="V189" s="302" t="str">
        <f t="shared" si="364"/>
        <v>Curve-Mid</v>
      </c>
      <c r="W189" s="302">
        <f t="shared" si="365"/>
        <v>31</v>
      </c>
      <c r="X189" s="302">
        <f t="shared" si="366"/>
        <v>31</v>
      </c>
      <c r="Y189" s="381">
        <f t="shared" si="367"/>
        <v>0</v>
      </c>
      <c r="Z189" s="302">
        <f t="shared" si="369"/>
        <v>2</v>
      </c>
      <c r="AA189" s="302">
        <f t="shared" si="370"/>
        <v>2.5</v>
      </c>
      <c r="AB189" s="302">
        <f t="shared" si="371"/>
        <v>0.5</v>
      </c>
      <c r="AC189" s="302">
        <f t="shared" si="372"/>
        <v>1.5</v>
      </c>
      <c r="AD189" s="302">
        <f t="shared" si="373"/>
        <v>0.16666666666666666</v>
      </c>
      <c r="AE189" s="302">
        <f t="shared" si="374"/>
        <v>0.8571428571428571</v>
      </c>
      <c r="AF189" s="302">
        <f t="shared" si="375"/>
        <v>0.5714285714285714</v>
      </c>
      <c r="AG189" s="302">
        <f t="shared" si="376"/>
        <v>-0.8571428571428571</v>
      </c>
      <c r="AH189" s="382">
        <f t="shared" si="377"/>
        <v>2.2857142857142856</v>
      </c>
      <c r="AI189" s="260"/>
      <c r="AJ189" s="284">
        <f t="shared" si="347"/>
        <v>0</v>
      </c>
      <c r="AK189" s="309">
        <f t="shared" si="347"/>
        <v>0</v>
      </c>
      <c r="AL189" s="284">
        <f t="shared" si="347"/>
        <v>0</v>
      </c>
      <c r="AM189" s="284">
        <f t="shared" si="347"/>
        <v>0</v>
      </c>
      <c r="AN189" s="284">
        <f t="shared" si="347"/>
        <v>0</v>
      </c>
      <c r="AO189" s="284">
        <f t="shared" si="347"/>
        <v>0</v>
      </c>
      <c r="AP189" s="284">
        <f t="shared" si="347"/>
        <v>0</v>
      </c>
      <c r="AQ189" s="284">
        <f t="shared" si="347"/>
        <v>0</v>
      </c>
      <c r="AR189" s="284">
        <f t="shared" si="347"/>
        <v>0</v>
      </c>
      <c r="AS189" s="284">
        <f t="shared" si="347"/>
        <v>0</v>
      </c>
      <c r="AT189" s="284">
        <f t="shared" si="348"/>
        <v>0</v>
      </c>
      <c r="AU189" s="284">
        <f t="shared" si="348"/>
        <v>0</v>
      </c>
      <c r="AV189" s="383">
        <f t="shared" si="348"/>
        <v>0</v>
      </c>
      <c r="AW189" s="309">
        <f t="shared" si="348"/>
        <v>0</v>
      </c>
      <c r="AX189" s="284">
        <f t="shared" si="348"/>
        <v>0</v>
      </c>
      <c r="AY189" s="284">
        <f t="shared" si="348"/>
        <v>0</v>
      </c>
      <c r="AZ189" s="284">
        <f t="shared" si="348"/>
        <v>0</v>
      </c>
      <c r="BA189" s="284">
        <f t="shared" si="348"/>
        <v>0</v>
      </c>
      <c r="BB189" s="284">
        <f t="shared" si="348"/>
        <v>0</v>
      </c>
      <c r="BC189" s="284">
        <f t="shared" si="348"/>
        <v>0</v>
      </c>
      <c r="BD189" s="284">
        <f t="shared" si="349"/>
        <v>0</v>
      </c>
      <c r="BE189" s="284">
        <f t="shared" si="349"/>
        <v>0</v>
      </c>
      <c r="BF189" s="284">
        <f t="shared" si="349"/>
        <v>0</v>
      </c>
      <c r="BG189" s="284">
        <f t="shared" si="349"/>
        <v>0</v>
      </c>
      <c r="BH189" s="383">
        <f t="shared" si="349"/>
        <v>0</v>
      </c>
      <c r="BI189" s="309">
        <f t="shared" si="349"/>
        <v>0</v>
      </c>
      <c r="BJ189" s="284">
        <f t="shared" si="349"/>
        <v>0</v>
      </c>
      <c r="BK189" s="284">
        <f t="shared" si="349"/>
        <v>0</v>
      </c>
      <c r="BL189" s="284">
        <f t="shared" si="349"/>
        <v>0</v>
      </c>
      <c r="BM189" s="284">
        <f t="shared" si="349"/>
        <v>17857.142857142855</v>
      </c>
      <c r="BN189" s="284">
        <f t="shared" si="350"/>
        <v>25000</v>
      </c>
      <c r="BO189" s="284">
        <f t="shared" si="350"/>
        <v>32142.857142857138</v>
      </c>
      <c r="BP189" s="284">
        <f t="shared" si="350"/>
        <v>32142.857142857138</v>
      </c>
      <c r="BQ189" s="284">
        <f t="shared" si="350"/>
        <v>25000</v>
      </c>
      <c r="BR189" s="284">
        <f t="shared" si="350"/>
        <v>17857.142857142855</v>
      </c>
      <c r="BS189" s="284">
        <f t="shared" si="350"/>
        <v>0</v>
      </c>
      <c r="BT189" s="383">
        <f t="shared" si="350"/>
        <v>0</v>
      </c>
      <c r="BU189" s="309">
        <f t="shared" si="350"/>
        <v>0</v>
      </c>
      <c r="BV189" s="284">
        <f t="shared" si="350"/>
        <v>0</v>
      </c>
      <c r="BW189" s="284">
        <f t="shared" si="350"/>
        <v>0</v>
      </c>
      <c r="BX189" s="284">
        <f t="shared" si="351"/>
        <v>0</v>
      </c>
      <c r="BY189" s="284">
        <f t="shared" si="351"/>
        <v>0</v>
      </c>
      <c r="BZ189" s="284">
        <f t="shared" si="351"/>
        <v>0</v>
      </c>
      <c r="CA189" s="284">
        <f t="shared" si="351"/>
        <v>0</v>
      </c>
      <c r="CB189" s="284">
        <f t="shared" si="351"/>
        <v>0</v>
      </c>
      <c r="CC189" s="284">
        <f t="shared" si="351"/>
        <v>0</v>
      </c>
      <c r="CD189" s="284">
        <f t="shared" si="351"/>
        <v>0</v>
      </c>
      <c r="CE189" s="284">
        <f t="shared" si="351"/>
        <v>0</v>
      </c>
      <c r="CF189" s="383">
        <f t="shared" si="351"/>
        <v>0</v>
      </c>
      <c r="CG189" s="309">
        <f t="shared" si="351"/>
        <v>0</v>
      </c>
      <c r="CH189" s="284">
        <f t="shared" si="352"/>
        <v>0</v>
      </c>
      <c r="CI189" s="284">
        <f t="shared" si="352"/>
        <v>0</v>
      </c>
      <c r="CJ189" s="284">
        <f t="shared" si="352"/>
        <v>0</v>
      </c>
      <c r="CK189" s="284">
        <f t="shared" si="352"/>
        <v>0</v>
      </c>
      <c r="CL189" s="284">
        <f t="shared" si="352"/>
        <v>0</v>
      </c>
      <c r="CM189" s="284">
        <f t="shared" si="352"/>
        <v>0</v>
      </c>
      <c r="CN189" s="284">
        <f t="shared" si="352"/>
        <v>0</v>
      </c>
      <c r="CO189" s="284">
        <f t="shared" si="352"/>
        <v>0</v>
      </c>
      <c r="CP189" s="284">
        <f t="shared" si="352"/>
        <v>0</v>
      </c>
      <c r="CQ189" s="284">
        <f t="shared" si="352"/>
        <v>0</v>
      </c>
      <c r="CR189" s="383">
        <f t="shared" si="353"/>
        <v>0</v>
      </c>
      <c r="CS189" s="309">
        <f t="shared" si="353"/>
        <v>0</v>
      </c>
      <c r="CT189" s="284">
        <f t="shared" si="353"/>
        <v>0</v>
      </c>
      <c r="CU189" s="284">
        <f t="shared" si="353"/>
        <v>0</v>
      </c>
      <c r="CV189" s="284">
        <f t="shared" si="353"/>
        <v>0</v>
      </c>
      <c r="CW189" s="284">
        <f t="shared" si="353"/>
        <v>0</v>
      </c>
      <c r="CX189" s="284">
        <f t="shared" si="353"/>
        <v>0</v>
      </c>
      <c r="CY189" s="284">
        <f t="shared" si="353"/>
        <v>0</v>
      </c>
      <c r="CZ189" s="284">
        <f t="shared" si="353"/>
        <v>0</v>
      </c>
      <c r="DA189" s="284">
        <f t="shared" si="353"/>
        <v>0</v>
      </c>
      <c r="DB189" s="284">
        <f t="shared" si="354"/>
        <v>0</v>
      </c>
      <c r="DC189" s="284">
        <f t="shared" si="354"/>
        <v>0</v>
      </c>
      <c r="DD189" s="383">
        <f t="shared" si="354"/>
        <v>0</v>
      </c>
      <c r="DE189" s="309">
        <f t="shared" si="354"/>
        <v>0</v>
      </c>
      <c r="DF189" s="284">
        <f t="shared" si="354"/>
        <v>0</v>
      </c>
      <c r="DG189" s="284">
        <f t="shared" si="354"/>
        <v>0</v>
      </c>
      <c r="DH189" s="284">
        <f t="shared" si="354"/>
        <v>0</v>
      </c>
      <c r="DI189" s="284">
        <f t="shared" si="354"/>
        <v>0</v>
      </c>
      <c r="DJ189" s="284">
        <f t="shared" si="354"/>
        <v>0</v>
      </c>
      <c r="DK189" s="284">
        <f t="shared" si="354"/>
        <v>0</v>
      </c>
      <c r="DL189" s="284">
        <f t="shared" si="355"/>
        <v>0</v>
      </c>
      <c r="DM189" s="284">
        <f t="shared" si="355"/>
        <v>0</v>
      </c>
      <c r="DN189" s="284">
        <f t="shared" si="355"/>
        <v>0</v>
      </c>
      <c r="DO189" s="284">
        <f t="shared" si="355"/>
        <v>0</v>
      </c>
      <c r="DP189" s="383">
        <f t="shared" si="355"/>
        <v>0</v>
      </c>
      <c r="DQ189" s="309">
        <f t="shared" si="355"/>
        <v>0</v>
      </c>
      <c r="DR189" s="284">
        <f t="shared" si="355"/>
        <v>0</v>
      </c>
      <c r="DS189" s="284">
        <f t="shared" si="355"/>
        <v>0</v>
      </c>
      <c r="DT189" s="284">
        <f t="shared" si="355"/>
        <v>0</v>
      </c>
      <c r="DU189" s="284">
        <f t="shared" si="355"/>
        <v>0</v>
      </c>
      <c r="DV189" s="284">
        <f t="shared" si="356"/>
        <v>0</v>
      </c>
      <c r="DW189" s="284">
        <f t="shared" si="356"/>
        <v>0</v>
      </c>
      <c r="DX189" s="284">
        <f t="shared" si="356"/>
        <v>0</v>
      </c>
      <c r="DY189" s="284">
        <f t="shared" si="356"/>
        <v>0</v>
      </c>
      <c r="DZ189" s="284">
        <f t="shared" si="356"/>
        <v>0</v>
      </c>
      <c r="EA189" s="284">
        <f t="shared" si="356"/>
        <v>0</v>
      </c>
      <c r="EB189" s="383">
        <f t="shared" si="356"/>
        <v>0</v>
      </c>
      <c r="EC189" s="309">
        <f t="shared" si="356"/>
        <v>0</v>
      </c>
      <c r="ED189" s="284">
        <f t="shared" si="356"/>
        <v>0</v>
      </c>
      <c r="EE189" s="284">
        <f t="shared" si="356"/>
        <v>0</v>
      </c>
      <c r="EF189" s="284">
        <f t="shared" si="357"/>
        <v>0</v>
      </c>
      <c r="EG189" s="284">
        <f t="shared" si="357"/>
        <v>0</v>
      </c>
      <c r="EH189" s="284">
        <f t="shared" si="357"/>
        <v>0</v>
      </c>
      <c r="EI189" s="284">
        <f t="shared" si="357"/>
        <v>0</v>
      </c>
      <c r="EJ189" s="284">
        <f t="shared" si="357"/>
        <v>0</v>
      </c>
      <c r="EK189" s="284">
        <f t="shared" si="357"/>
        <v>0</v>
      </c>
      <c r="EL189" s="284">
        <f t="shared" si="357"/>
        <v>0</v>
      </c>
      <c r="EM189" s="284">
        <f t="shared" si="357"/>
        <v>0</v>
      </c>
      <c r="EN189" s="383">
        <f t="shared" si="357"/>
        <v>0</v>
      </c>
      <c r="EO189" s="309">
        <f t="shared" si="357"/>
        <v>0</v>
      </c>
      <c r="EP189" s="284">
        <f t="shared" si="358"/>
        <v>0</v>
      </c>
      <c r="EQ189" s="284">
        <f t="shared" si="358"/>
        <v>0</v>
      </c>
      <c r="ER189" s="284">
        <f t="shared" si="358"/>
        <v>0</v>
      </c>
      <c r="ES189" s="284">
        <f t="shared" si="358"/>
        <v>0</v>
      </c>
      <c r="ET189" s="284">
        <f t="shared" si="358"/>
        <v>0</v>
      </c>
      <c r="EU189" s="284">
        <f t="shared" si="358"/>
        <v>0</v>
      </c>
      <c r="EV189" s="284">
        <f t="shared" si="358"/>
        <v>0</v>
      </c>
      <c r="EW189" s="284">
        <f t="shared" si="358"/>
        <v>0</v>
      </c>
      <c r="EX189" s="284">
        <f t="shared" si="358"/>
        <v>0</v>
      </c>
      <c r="EY189" s="284">
        <f t="shared" si="358"/>
        <v>0</v>
      </c>
      <c r="EZ189" s="383">
        <f t="shared" si="358"/>
        <v>0</v>
      </c>
    </row>
    <row r="190" spans="3:156" s="246" customFormat="1" ht="17.5" outlineLevel="1">
      <c r="C190" s="224"/>
      <c r="D190" s="256"/>
      <c r="E190" s="1086">
        <f t="shared" ca="1" si="343"/>
        <v>13</v>
      </c>
      <c r="F190" s="1091" t="s">
        <v>558</v>
      </c>
      <c r="G190" s="1087">
        <f t="shared" si="359"/>
        <v>25000</v>
      </c>
      <c r="H190" s="996">
        <v>25000</v>
      </c>
      <c r="I190" s="286" t="s">
        <v>413</v>
      </c>
      <c r="J190" s="306">
        <f t="shared" si="360"/>
        <v>1</v>
      </c>
      <c r="K190" s="949">
        <f t="shared" si="344"/>
        <v>20.137617155038033</v>
      </c>
      <c r="L190" s="956">
        <f t="shared" si="345"/>
        <v>3.2989233633711305E-2</v>
      </c>
      <c r="M190" s="956">
        <f t="shared" si="346"/>
        <v>5.8313798210932674E-2</v>
      </c>
      <c r="N190" s="285">
        <f t="shared" si="361"/>
        <v>47604</v>
      </c>
      <c r="O190" s="307">
        <f t="shared" si="362"/>
        <v>29</v>
      </c>
      <c r="P190" s="307">
        <v>2</v>
      </c>
      <c r="Q190" s="306">
        <f t="shared" si="368"/>
        <v>30</v>
      </c>
      <c r="R190" s="286" t="s">
        <v>511</v>
      </c>
      <c r="S190" s="845"/>
      <c r="T190" s="256"/>
      <c r="U190" s="380">
        <f t="shared" si="363"/>
        <v>2</v>
      </c>
      <c r="V190" s="302" t="str">
        <f t="shared" si="364"/>
        <v>Curve-Mid</v>
      </c>
      <c r="W190" s="302">
        <f t="shared" si="365"/>
        <v>29</v>
      </c>
      <c r="X190" s="302">
        <f t="shared" si="366"/>
        <v>29</v>
      </c>
      <c r="Y190" s="381">
        <f t="shared" si="367"/>
        <v>0</v>
      </c>
      <c r="Z190" s="302">
        <f t="shared" si="369"/>
        <v>2</v>
      </c>
      <c r="AA190" s="302">
        <f t="shared" si="370"/>
        <v>2.5</v>
      </c>
      <c r="AB190" s="302">
        <f t="shared" si="371"/>
        <v>0.5</v>
      </c>
      <c r="AC190" s="302">
        <f t="shared" si="372"/>
        <v>1.5</v>
      </c>
      <c r="AD190" s="302">
        <f t="shared" si="373"/>
        <v>0.5</v>
      </c>
      <c r="AE190" s="302">
        <f t="shared" si="374"/>
        <v>0.8571428571428571</v>
      </c>
      <c r="AF190" s="302">
        <f t="shared" si="375"/>
        <v>0.5714285714285714</v>
      </c>
      <c r="AG190" s="302">
        <f t="shared" si="376"/>
        <v>-0.8571428571428571</v>
      </c>
      <c r="AH190" s="382">
        <f t="shared" si="377"/>
        <v>2.2857142857142856</v>
      </c>
      <c r="AI190" s="260"/>
      <c r="AJ190" s="284">
        <f t="shared" si="347"/>
        <v>0</v>
      </c>
      <c r="AK190" s="309">
        <f t="shared" si="347"/>
        <v>0</v>
      </c>
      <c r="AL190" s="284">
        <f t="shared" si="347"/>
        <v>0</v>
      </c>
      <c r="AM190" s="284">
        <f t="shared" si="347"/>
        <v>0</v>
      </c>
      <c r="AN190" s="284">
        <f t="shared" si="347"/>
        <v>0</v>
      </c>
      <c r="AO190" s="284">
        <f t="shared" si="347"/>
        <v>0</v>
      </c>
      <c r="AP190" s="284">
        <f t="shared" si="347"/>
        <v>0</v>
      </c>
      <c r="AQ190" s="284">
        <f t="shared" si="347"/>
        <v>0</v>
      </c>
      <c r="AR190" s="284">
        <f t="shared" si="347"/>
        <v>0</v>
      </c>
      <c r="AS190" s="284">
        <f t="shared" si="347"/>
        <v>0</v>
      </c>
      <c r="AT190" s="284">
        <f t="shared" si="348"/>
        <v>0</v>
      </c>
      <c r="AU190" s="284">
        <f t="shared" si="348"/>
        <v>0</v>
      </c>
      <c r="AV190" s="383">
        <f t="shared" si="348"/>
        <v>0</v>
      </c>
      <c r="AW190" s="309">
        <f t="shared" si="348"/>
        <v>0</v>
      </c>
      <c r="AX190" s="284">
        <f t="shared" si="348"/>
        <v>0</v>
      </c>
      <c r="AY190" s="284">
        <f t="shared" si="348"/>
        <v>0</v>
      </c>
      <c r="AZ190" s="284">
        <f t="shared" si="348"/>
        <v>0</v>
      </c>
      <c r="BA190" s="284">
        <f t="shared" si="348"/>
        <v>0</v>
      </c>
      <c r="BB190" s="284">
        <f t="shared" si="348"/>
        <v>0</v>
      </c>
      <c r="BC190" s="284">
        <f t="shared" si="348"/>
        <v>0</v>
      </c>
      <c r="BD190" s="284">
        <f t="shared" si="349"/>
        <v>0</v>
      </c>
      <c r="BE190" s="284">
        <f t="shared" si="349"/>
        <v>0</v>
      </c>
      <c r="BF190" s="284">
        <f t="shared" si="349"/>
        <v>0</v>
      </c>
      <c r="BG190" s="284">
        <f t="shared" si="349"/>
        <v>0</v>
      </c>
      <c r="BH190" s="383">
        <f t="shared" si="349"/>
        <v>0</v>
      </c>
      <c r="BI190" s="309">
        <f t="shared" si="349"/>
        <v>0</v>
      </c>
      <c r="BJ190" s="284">
        <f t="shared" si="349"/>
        <v>0</v>
      </c>
      <c r="BK190" s="284">
        <f t="shared" si="349"/>
        <v>0</v>
      </c>
      <c r="BL190" s="284">
        <f t="shared" si="349"/>
        <v>0</v>
      </c>
      <c r="BM190" s="284">
        <f t="shared" si="349"/>
        <v>12500</v>
      </c>
      <c r="BN190" s="284">
        <f t="shared" si="350"/>
        <v>12500</v>
      </c>
      <c r="BO190" s="284">
        <f t="shared" si="350"/>
        <v>0</v>
      </c>
      <c r="BP190" s="284">
        <f t="shared" si="350"/>
        <v>0</v>
      </c>
      <c r="BQ190" s="284">
        <f t="shared" si="350"/>
        <v>0</v>
      </c>
      <c r="BR190" s="284">
        <f t="shared" si="350"/>
        <v>0</v>
      </c>
      <c r="BS190" s="284">
        <f t="shared" si="350"/>
        <v>0</v>
      </c>
      <c r="BT190" s="383">
        <f t="shared" si="350"/>
        <v>0</v>
      </c>
      <c r="BU190" s="309">
        <f t="shared" si="350"/>
        <v>0</v>
      </c>
      <c r="BV190" s="284">
        <f t="shared" si="350"/>
        <v>0</v>
      </c>
      <c r="BW190" s="284">
        <f t="shared" si="350"/>
        <v>0</v>
      </c>
      <c r="BX190" s="284">
        <f t="shared" si="351"/>
        <v>0</v>
      </c>
      <c r="BY190" s="284">
        <f t="shared" si="351"/>
        <v>0</v>
      </c>
      <c r="BZ190" s="284">
        <f t="shared" si="351"/>
        <v>0</v>
      </c>
      <c r="CA190" s="284">
        <f t="shared" si="351"/>
        <v>0</v>
      </c>
      <c r="CB190" s="284">
        <f t="shared" si="351"/>
        <v>0</v>
      </c>
      <c r="CC190" s="284">
        <f t="shared" si="351"/>
        <v>0</v>
      </c>
      <c r="CD190" s="284">
        <f t="shared" si="351"/>
        <v>0</v>
      </c>
      <c r="CE190" s="284">
        <f t="shared" si="351"/>
        <v>0</v>
      </c>
      <c r="CF190" s="383">
        <f t="shared" si="351"/>
        <v>0</v>
      </c>
      <c r="CG190" s="309">
        <f t="shared" si="351"/>
        <v>0</v>
      </c>
      <c r="CH190" s="284">
        <f t="shared" si="352"/>
        <v>0</v>
      </c>
      <c r="CI190" s="284">
        <f t="shared" si="352"/>
        <v>0</v>
      </c>
      <c r="CJ190" s="284">
        <f t="shared" si="352"/>
        <v>0</v>
      </c>
      <c r="CK190" s="284">
        <f t="shared" si="352"/>
        <v>0</v>
      </c>
      <c r="CL190" s="284">
        <f t="shared" si="352"/>
        <v>0</v>
      </c>
      <c r="CM190" s="284">
        <f t="shared" si="352"/>
        <v>0</v>
      </c>
      <c r="CN190" s="284">
        <f t="shared" si="352"/>
        <v>0</v>
      </c>
      <c r="CO190" s="284">
        <f t="shared" si="352"/>
        <v>0</v>
      </c>
      <c r="CP190" s="284">
        <f t="shared" si="352"/>
        <v>0</v>
      </c>
      <c r="CQ190" s="284">
        <f t="shared" si="352"/>
        <v>0</v>
      </c>
      <c r="CR190" s="383">
        <f t="shared" si="353"/>
        <v>0</v>
      </c>
      <c r="CS190" s="309">
        <f t="shared" si="353"/>
        <v>0</v>
      </c>
      <c r="CT190" s="284">
        <f t="shared" si="353"/>
        <v>0</v>
      </c>
      <c r="CU190" s="284">
        <f t="shared" si="353"/>
        <v>0</v>
      </c>
      <c r="CV190" s="284">
        <f t="shared" si="353"/>
        <v>0</v>
      </c>
      <c r="CW190" s="284">
        <f t="shared" si="353"/>
        <v>0</v>
      </c>
      <c r="CX190" s="284">
        <f t="shared" si="353"/>
        <v>0</v>
      </c>
      <c r="CY190" s="284">
        <f t="shared" si="353"/>
        <v>0</v>
      </c>
      <c r="CZ190" s="284">
        <f t="shared" si="353"/>
        <v>0</v>
      </c>
      <c r="DA190" s="284">
        <f t="shared" si="353"/>
        <v>0</v>
      </c>
      <c r="DB190" s="284">
        <f t="shared" si="354"/>
        <v>0</v>
      </c>
      <c r="DC190" s="284">
        <f t="shared" si="354"/>
        <v>0</v>
      </c>
      <c r="DD190" s="383">
        <f t="shared" si="354"/>
        <v>0</v>
      </c>
      <c r="DE190" s="309">
        <f t="shared" si="354"/>
        <v>0</v>
      </c>
      <c r="DF190" s="284">
        <f t="shared" si="354"/>
        <v>0</v>
      </c>
      <c r="DG190" s="284">
        <f t="shared" si="354"/>
        <v>0</v>
      </c>
      <c r="DH190" s="284">
        <f t="shared" si="354"/>
        <v>0</v>
      </c>
      <c r="DI190" s="284">
        <f t="shared" si="354"/>
        <v>0</v>
      </c>
      <c r="DJ190" s="284">
        <f t="shared" si="354"/>
        <v>0</v>
      </c>
      <c r="DK190" s="284">
        <f t="shared" si="354"/>
        <v>0</v>
      </c>
      <c r="DL190" s="284">
        <f t="shared" si="355"/>
        <v>0</v>
      </c>
      <c r="DM190" s="284">
        <f t="shared" si="355"/>
        <v>0</v>
      </c>
      <c r="DN190" s="284">
        <f t="shared" si="355"/>
        <v>0</v>
      </c>
      <c r="DO190" s="284">
        <f t="shared" si="355"/>
        <v>0</v>
      </c>
      <c r="DP190" s="383">
        <f t="shared" si="355"/>
        <v>0</v>
      </c>
      <c r="DQ190" s="309">
        <f t="shared" si="355"/>
        <v>0</v>
      </c>
      <c r="DR190" s="284">
        <f t="shared" si="355"/>
        <v>0</v>
      </c>
      <c r="DS190" s="284">
        <f t="shared" si="355"/>
        <v>0</v>
      </c>
      <c r="DT190" s="284">
        <f t="shared" si="355"/>
        <v>0</v>
      </c>
      <c r="DU190" s="284">
        <f t="shared" si="355"/>
        <v>0</v>
      </c>
      <c r="DV190" s="284">
        <f t="shared" si="356"/>
        <v>0</v>
      </c>
      <c r="DW190" s="284">
        <f t="shared" si="356"/>
        <v>0</v>
      </c>
      <c r="DX190" s="284">
        <f t="shared" si="356"/>
        <v>0</v>
      </c>
      <c r="DY190" s="284">
        <f t="shared" si="356"/>
        <v>0</v>
      </c>
      <c r="DZ190" s="284">
        <f t="shared" si="356"/>
        <v>0</v>
      </c>
      <c r="EA190" s="284">
        <f t="shared" si="356"/>
        <v>0</v>
      </c>
      <c r="EB190" s="383">
        <f t="shared" si="356"/>
        <v>0</v>
      </c>
      <c r="EC190" s="309">
        <f t="shared" si="356"/>
        <v>0</v>
      </c>
      <c r="ED190" s="284">
        <f t="shared" si="356"/>
        <v>0</v>
      </c>
      <c r="EE190" s="284">
        <f t="shared" si="356"/>
        <v>0</v>
      </c>
      <c r="EF190" s="284">
        <f t="shared" si="357"/>
        <v>0</v>
      </c>
      <c r="EG190" s="284">
        <f t="shared" si="357"/>
        <v>0</v>
      </c>
      <c r="EH190" s="284">
        <f t="shared" si="357"/>
        <v>0</v>
      </c>
      <c r="EI190" s="284">
        <f t="shared" si="357"/>
        <v>0</v>
      </c>
      <c r="EJ190" s="284">
        <f t="shared" si="357"/>
        <v>0</v>
      </c>
      <c r="EK190" s="284">
        <f t="shared" si="357"/>
        <v>0</v>
      </c>
      <c r="EL190" s="284">
        <f t="shared" si="357"/>
        <v>0</v>
      </c>
      <c r="EM190" s="284">
        <f t="shared" si="357"/>
        <v>0</v>
      </c>
      <c r="EN190" s="383">
        <f t="shared" si="357"/>
        <v>0</v>
      </c>
      <c r="EO190" s="309">
        <f t="shared" si="357"/>
        <v>0</v>
      </c>
      <c r="EP190" s="284">
        <f t="shared" si="358"/>
        <v>0</v>
      </c>
      <c r="EQ190" s="284">
        <f t="shared" si="358"/>
        <v>0</v>
      </c>
      <c r="ER190" s="284">
        <f t="shared" si="358"/>
        <v>0</v>
      </c>
      <c r="ES190" s="284">
        <f t="shared" si="358"/>
        <v>0</v>
      </c>
      <c r="ET190" s="284">
        <f t="shared" si="358"/>
        <v>0</v>
      </c>
      <c r="EU190" s="284">
        <f t="shared" si="358"/>
        <v>0</v>
      </c>
      <c r="EV190" s="284">
        <f t="shared" si="358"/>
        <v>0</v>
      </c>
      <c r="EW190" s="284">
        <f t="shared" si="358"/>
        <v>0</v>
      </c>
      <c r="EX190" s="284">
        <f t="shared" si="358"/>
        <v>0</v>
      </c>
      <c r="EY190" s="284">
        <f t="shared" si="358"/>
        <v>0</v>
      </c>
      <c r="EZ190" s="383">
        <f t="shared" si="358"/>
        <v>0</v>
      </c>
    </row>
    <row r="191" spans="3:156" s="246" customFormat="1" ht="17.5" outlineLevel="1">
      <c r="C191" s="224"/>
      <c r="D191" s="256"/>
      <c r="E191" s="1086">
        <f t="shared" ca="1" si="343"/>
        <v>14</v>
      </c>
      <c r="F191" s="1091" t="s">
        <v>559</v>
      </c>
      <c r="G191" s="1087">
        <f t="shared" si="359"/>
        <v>25000</v>
      </c>
      <c r="H191" s="996">
        <v>25000</v>
      </c>
      <c r="I191" s="286" t="s">
        <v>413</v>
      </c>
      <c r="J191" s="306">
        <f t="shared" si="360"/>
        <v>1</v>
      </c>
      <c r="K191" s="949">
        <f t="shared" si="344"/>
        <v>20.137617155038033</v>
      </c>
      <c r="L191" s="956">
        <f t="shared" si="345"/>
        <v>3.2989233633711305E-2</v>
      </c>
      <c r="M191" s="956">
        <f t="shared" si="346"/>
        <v>5.8313798210932674E-2</v>
      </c>
      <c r="N191" s="285">
        <f t="shared" si="361"/>
        <v>47604</v>
      </c>
      <c r="O191" s="307">
        <f t="shared" si="362"/>
        <v>29</v>
      </c>
      <c r="P191" s="307">
        <v>2</v>
      </c>
      <c r="Q191" s="306">
        <f t="shared" si="368"/>
        <v>30</v>
      </c>
      <c r="R191" s="286" t="s">
        <v>511</v>
      </c>
      <c r="S191" s="845"/>
      <c r="T191" s="256"/>
      <c r="U191" s="380">
        <f t="shared" si="363"/>
        <v>2</v>
      </c>
      <c r="V191" s="302" t="str">
        <f t="shared" si="364"/>
        <v>Curve-Mid</v>
      </c>
      <c r="W191" s="302">
        <f t="shared" si="365"/>
        <v>29</v>
      </c>
      <c r="X191" s="302">
        <f t="shared" si="366"/>
        <v>29</v>
      </c>
      <c r="Y191" s="381">
        <f t="shared" si="367"/>
        <v>0</v>
      </c>
      <c r="Z191" s="302">
        <f t="shared" si="369"/>
        <v>2</v>
      </c>
      <c r="AA191" s="302">
        <f t="shared" si="370"/>
        <v>2.5</v>
      </c>
      <c r="AB191" s="302">
        <f t="shared" si="371"/>
        <v>0.5</v>
      </c>
      <c r="AC191" s="302">
        <f t="shared" si="372"/>
        <v>1.5</v>
      </c>
      <c r="AD191" s="302">
        <f t="shared" si="373"/>
        <v>0.5</v>
      </c>
      <c r="AE191" s="302">
        <f t="shared" si="374"/>
        <v>0.8571428571428571</v>
      </c>
      <c r="AF191" s="302">
        <f t="shared" si="375"/>
        <v>0.5714285714285714</v>
      </c>
      <c r="AG191" s="302">
        <f t="shared" si="376"/>
        <v>-0.8571428571428571</v>
      </c>
      <c r="AH191" s="382">
        <f t="shared" si="377"/>
        <v>2.2857142857142856</v>
      </c>
      <c r="AI191" s="260"/>
      <c r="AJ191" s="284">
        <f t="shared" si="347"/>
        <v>0</v>
      </c>
      <c r="AK191" s="309">
        <f t="shared" si="347"/>
        <v>0</v>
      </c>
      <c r="AL191" s="284">
        <f t="shared" si="347"/>
        <v>0</v>
      </c>
      <c r="AM191" s="284">
        <f t="shared" si="347"/>
        <v>0</v>
      </c>
      <c r="AN191" s="284">
        <f t="shared" si="347"/>
        <v>0</v>
      </c>
      <c r="AO191" s="284">
        <f t="shared" si="347"/>
        <v>0</v>
      </c>
      <c r="AP191" s="284">
        <f t="shared" si="347"/>
        <v>0</v>
      </c>
      <c r="AQ191" s="284">
        <f t="shared" si="347"/>
        <v>0</v>
      </c>
      <c r="AR191" s="284">
        <f t="shared" si="347"/>
        <v>0</v>
      </c>
      <c r="AS191" s="284">
        <f t="shared" si="347"/>
        <v>0</v>
      </c>
      <c r="AT191" s="284">
        <f t="shared" si="348"/>
        <v>0</v>
      </c>
      <c r="AU191" s="284">
        <f t="shared" si="348"/>
        <v>0</v>
      </c>
      <c r="AV191" s="383">
        <f t="shared" si="348"/>
        <v>0</v>
      </c>
      <c r="AW191" s="309">
        <f t="shared" si="348"/>
        <v>0</v>
      </c>
      <c r="AX191" s="284">
        <f t="shared" si="348"/>
        <v>0</v>
      </c>
      <c r="AY191" s="284">
        <f t="shared" si="348"/>
        <v>0</v>
      </c>
      <c r="AZ191" s="284">
        <f t="shared" si="348"/>
        <v>0</v>
      </c>
      <c r="BA191" s="284">
        <f t="shared" si="348"/>
        <v>0</v>
      </c>
      <c r="BB191" s="284">
        <f t="shared" si="348"/>
        <v>0</v>
      </c>
      <c r="BC191" s="284">
        <f t="shared" si="348"/>
        <v>0</v>
      </c>
      <c r="BD191" s="284">
        <f t="shared" si="349"/>
        <v>0</v>
      </c>
      <c r="BE191" s="284">
        <f t="shared" si="349"/>
        <v>0</v>
      </c>
      <c r="BF191" s="284">
        <f t="shared" si="349"/>
        <v>0</v>
      </c>
      <c r="BG191" s="284">
        <f t="shared" si="349"/>
        <v>0</v>
      </c>
      <c r="BH191" s="383">
        <f t="shared" si="349"/>
        <v>0</v>
      </c>
      <c r="BI191" s="309">
        <f t="shared" si="349"/>
        <v>0</v>
      </c>
      <c r="BJ191" s="284">
        <f t="shared" si="349"/>
        <v>0</v>
      </c>
      <c r="BK191" s="284">
        <f t="shared" si="349"/>
        <v>0</v>
      </c>
      <c r="BL191" s="284">
        <f t="shared" si="349"/>
        <v>0</v>
      </c>
      <c r="BM191" s="284">
        <f t="shared" si="349"/>
        <v>12500</v>
      </c>
      <c r="BN191" s="284">
        <f t="shared" si="350"/>
        <v>12500</v>
      </c>
      <c r="BO191" s="284">
        <f t="shared" si="350"/>
        <v>0</v>
      </c>
      <c r="BP191" s="284">
        <f t="shared" si="350"/>
        <v>0</v>
      </c>
      <c r="BQ191" s="284">
        <f t="shared" si="350"/>
        <v>0</v>
      </c>
      <c r="BR191" s="284">
        <f t="shared" si="350"/>
        <v>0</v>
      </c>
      <c r="BS191" s="284">
        <f t="shared" si="350"/>
        <v>0</v>
      </c>
      <c r="BT191" s="383">
        <f t="shared" si="350"/>
        <v>0</v>
      </c>
      <c r="BU191" s="309">
        <f t="shared" si="350"/>
        <v>0</v>
      </c>
      <c r="BV191" s="284">
        <f t="shared" si="350"/>
        <v>0</v>
      </c>
      <c r="BW191" s="284">
        <f t="shared" si="350"/>
        <v>0</v>
      </c>
      <c r="BX191" s="284">
        <f t="shared" si="351"/>
        <v>0</v>
      </c>
      <c r="BY191" s="284">
        <f t="shared" si="351"/>
        <v>0</v>
      </c>
      <c r="BZ191" s="284">
        <f t="shared" si="351"/>
        <v>0</v>
      </c>
      <c r="CA191" s="284">
        <f t="shared" si="351"/>
        <v>0</v>
      </c>
      <c r="CB191" s="284">
        <f t="shared" si="351"/>
        <v>0</v>
      </c>
      <c r="CC191" s="284">
        <f t="shared" si="351"/>
        <v>0</v>
      </c>
      <c r="CD191" s="284">
        <f t="shared" si="351"/>
        <v>0</v>
      </c>
      <c r="CE191" s="284">
        <f t="shared" si="351"/>
        <v>0</v>
      </c>
      <c r="CF191" s="383">
        <f t="shared" si="351"/>
        <v>0</v>
      </c>
      <c r="CG191" s="309">
        <f t="shared" si="351"/>
        <v>0</v>
      </c>
      <c r="CH191" s="284">
        <f t="shared" si="352"/>
        <v>0</v>
      </c>
      <c r="CI191" s="284">
        <f t="shared" si="352"/>
        <v>0</v>
      </c>
      <c r="CJ191" s="284">
        <f t="shared" si="352"/>
        <v>0</v>
      </c>
      <c r="CK191" s="284">
        <f t="shared" si="352"/>
        <v>0</v>
      </c>
      <c r="CL191" s="284">
        <f t="shared" si="352"/>
        <v>0</v>
      </c>
      <c r="CM191" s="284">
        <f t="shared" si="352"/>
        <v>0</v>
      </c>
      <c r="CN191" s="284">
        <f t="shared" si="352"/>
        <v>0</v>
      </c>
      <c r="CO191" s="284">
        <f t="shared" si="352"/>
        <v>0</v>
      </c>
      <c r="CP191" s="284">
        <f t="shared" si="352"/>
        <v>0</v>
      </c>
      <c r="CQ191" s="284">
        <f t="shared" si="352"/>
        <v>0</v>
      </c>
      <c r="CR191" s="383">
        <f t="shared" si="353"/>
        <v>0</v>
      </c>
      <c r="CS191" s="309">
        <f t="shared" si="353"/>
        <v>0</v>
      </c>
      <c r="CT191" s="284">
        <f t="shared" si="353"/>
        <v>0</v>
      </c>
      <c r="CU191" s="284">
        <f t="shared" si="353"/>
        <v>0</v>
      </c>
      <c r="CV191" s="284">
        <f t="shared" si="353"/>
        <v>0</v>
      </c>
      <c r="CW191" s="284">
        <f t="shared" si="353"/>
        <v>0</v>
      </c>
      <c r="CX191" s="284">
        <f t="shared" si="353"/>
        <v>0</v>
      </c>
      <c r="CY191" s="284">
        <f t="shared" si="353"/>
        <v>0</v>
      </c>
      <c r="CZ191" s="284">
        <f t="shared" si="353"/>
        <v>0</v>
      </c>
      <c r="DA191" s="284">
        <f t="shared" si="353"/>
        <v>0</v>
      </c>
      <c r="DB191" s="284">
        <f t="shared" si="354"/>
        <v>0</v>
      </c>
      <c r="DC191" s="284">
        <f t="shared" si="354"/>
        <v>0</v>
      </c>
      <c r="DD191" s="383">
        <f t="shared" si="354"/>
        <v>0</v>
      </c>
      <c r="DE191" s="309">
        <f t="shared" si="354"/>
        <v>0</v>
      </c>
      <c r="DF191" s="284">
        <f t="shared" si="354"/>
        <v>0</v>
      </c>
      <c r="DG191" s="284">
        <f t="shared" si="354"/>
        <v>0</v>
      </c>
      <c r="DH191" s="284">
        <f t="shared" si="354"/>
        <v>0</v>
      </c>
      <c r="DI191" s="284">
        <f t="shared" si="354"/>
        <v>0</v>
      </c>
      <c r="DJ191" s="284">
        <f t="shared" si="354"/>
        <v>0</v>
      </c>
      <c r="DK191" s="284">
        <f t="shared" si="354"/>
        <v>0</v>
      </c>
      <c r="DL191" s="284">
        <f t="shared" si="355"/>
        <v>0</v>
      </c>
      <c r="DM191" s="284">
        <f t="shared" si="355"/>
        <v>0</v>
      </c>
      <c r="DN191" s="284">
        <f t="shared" si="355"/>
        <v>0</v>
      </c>
      <c r="DO191" s="284">
        <f t="shared" si="355"/>
        <v>0</v>
      </c>
      <c r="DP191" s="383">
        <f t="shared" si="355"/>
        <v>0</v>
      </c>
      <c r="DQ191" s="309">
        <f t="shared" si="355"/>
        <v>0</v>
      </c>
      <c r="DR191" s="284">
        <f t="shared" si="355"/>
        <v>0</v>
      </c>
      <c r="DS191" s="284">
        <f t="shared" si="355"/>
        <v>0</v>
      </c>
      <c r="DT191" s="284">
        <f t="shared" si="355"/>
        <v>0</v>
      </c>
      <c r="DU191" s="284">
        <f t="shared" si="355"/>
        <v>0</v>
      </c>
      <c r="DV191" s="284">
        <f t="shared" si="356"/>
        <v>0</v>
      </c>
      <c r="DW191" s="284">
        <f t="shared" si="356"/>
        <v>0</v>
      </c>
      <c r="DX191" s="284">
        <f t="shared" si="356"/>
        <v>0</v>
      </c>
      <c r="DY191" s="284">
        <f t="shared" si="356"/>
        <v>0</v>
      </c>
      <c r="DZ191" s="284">
        <f t="shared" si="356"/>
        <v>0</v>
      </c>
      <c r="EA191" s="284">
        <f t="shared" si="356"/>
        <v>0</v>
      </c>
      <c r="EB191" s="383">
        <f t="shared" si="356"/>
        <v>0</v>
      </c>
      <c r="EC191" s="309">
        <f t="shared" si="356"/>
        <v>0</v>
      </c>
      <c r="ED191" s="284">
        <f t="shared" si="356"/>
        <v>0</v>
      </c>
      <c r="EE191" s="284">
        <f t="shared" si="356"/>
        <v>0</v>
      </c>
      <c r="EF191" s="284">
        <f t="shared" si="357"/>
        <v>0</v>
      </c>
      <c r="EG191" s="284">
        <f t="shared" si="357"/>
        <v>0</v>
      </c>
      <c r="EH191" s="284">
        <f t="shared" si="357"/>
        <v>0</v>
      </c>
      <c r="EI191" s="284">
        <f t="shared" si="357"/>
        <v>0</v>
      </c>
      <c r="EJ191" s="284">
        <f t="shared" si="357"/>
        <v>0</v>
      </c>
      <c r="EK191" s="284">
        <f t="shared" si="357"/>
        <v>0</v>
      </c>
      <c r="EL191" s="284">
        <f t="shared" si="357"/>
        <v>0</v>
      </c>
      <c r="EM191" s="284">
        <f t="shared" si="357"/>
        <v>0</v>
      </c>
      <c r="EN191" s="383">
        <f t="shared" si="357"/>
        <v>0</v>
      </c>
      <c r="EO191" s="309">
        <f t="shared" si="357"/>
        <v>0</v>
      </c>
      <c r="EP191" s="284">
        <f t="shared" si="358"/>
        <v>0</v>
      </c>
      <c r="EQ191" s="284">
        <f t="shared" si="358"/>
        <v>0</v>
      </c>
      <c r="ER191" s="284">
        <f t="shared" si="358"/>
        <v>0</v>
      </c>
      <c r="ES191" s="284">
        <f t="shared" si="358"/>
        <v>0</v>
      </c>
      <c r="ET191" s="284">
        <f t="shared" si="358"/>
        <v>0</v>
      </c>
      <c r="EU191" s="284">
        <f t="shared" si="358"/>
        <v>0</v>
      </c>
      <c r="EV191" s="284">
        <f t="shared" si="358"/>
        <v>0</v>
      </c>
      <c r="EW191" s="284">
        <f t="shared" si="358"/>
        <v>0</v>
      </c>
      <c r="EX191" s="284">
        <f t="shared" si="358"/>
        <v>0</v>
      </c>
      <c r="EY191" s="284">
        <f t="shared" si="358"/>
        <v>0</v>
      </c>
      <c r="EZ191" s="383">
        <f t="shared" si="358"/>
        <v>0</v>
      </c>
    </row>
    <row r="192" spans="3:156" s="246" customFormat="1" ht="17.5" outlineLevel="1">
      <c r="C192" s="224"/>
      <c r="D192" s="256"/>
      <c r="E192" s="1086">
        <f t="shared" ca="1" si="343"/>
        <v>15</v>
      </c>
      <c r="F192" s="1091" t="s">
        <v>560</v>
      </c>
      <c r="G192" s="1087">
        <f>H192*J192</f>
        <v>85000</v>
      </c>
      <c r="H192" s="996">
        <v>85000</v>
      </c>
      <c r="I192" s="286" t="s">
        <v>413</v>
      </c>
      <c r="J192" s="306">
        <f>INDEX(FACTOR_VALUES,MATCH(I192,FACTOR_NAMES,0),1)</f>
        <v>1</v>
      </c>
      <c r="K192" s="949">
        <f t="shared" si="344"/>
        <v>68.467898327129319</v>
      </c>
      <c r="L192" s="956">
        <f t="shared" si="345"/>
        <v>0.11216339435461843</v>
      </c>
      <c r="M192" s="956">
        <f t="shared" si="346"/>
        <v>0.19826691391717108</v>
      </c>
      <c r="N192" s="285">
        <f>EOMONTH($M$7,O192-2)+1</f>
        <v>47604</v>
      </c>
      <c r="O192" s="307">
        <f t="shared" si="362"/>
        <v>29</v>
      </c>
      <c r="P192" s="307">
        <v>2</v>
      </c>
      <c r="Q192" s="306">
        <f>O192-1+P192</f>
        <v>30</v>
      </c>
      <c r="R192" s="286" t="s">
        <v>511</v>
      </c>
      <c r="S192" s="845"/>
      <c r="T192" s="256"/>
      <c r="U192" s="380">
        <f>+P192</f>
        <v>2</v>
      </c>
      <c r="V192" s="302" t="str">
        <f>+R192</f>
        <v>Curve-Mid</v>
      </c>
      <c r="W192" s="302">
        <f>INT(U192*AB192)+O192-1</f>
        <v>29</v>
      </c>
      <c r="X192" s="302">
        <f>(U192-INT(U192*(1-AB192)))+O192-1</f>
        <v>29</v>
      </c>
      <c r="Y192" s="381">
        <f>(AB192-(W192-O192+1)/U192)*(AF192+AE192*(2*(W192-O192+1)/U192+(AB192-(W192-O192+1)/U192)))+((X192-O192+1)/U192-AB192)*(AH192+AG192*(2*AB192+((X192-O192+1)/U192-AB192)))</f>
        <v>0</v>
      </c>
      <c r="Z192" s="302">
        <f>IF(V192="curve-front",1,IF(V192="curve-end",3,2))</f>
        <v>2</v>
      </c>
      <c r="AA192" s="302">
        <f>IF(OR(V192="curve-front",V192="curve-mid",V192="curve-end"),2.5,1)</f>
        <v>2.5</v>
      </c>
      <c r="AB192" s="302">
        <f>Z192/4</f>
        <v>0.5</v>
      </c>
      <c r="AC192" s="302">
        <f>AA192-1</f>
        <v>1.5</v>
      </c>
      <c r="AD192" s="302">
        <f>1/U192</f>
        <v>0.5</v>
      </c>
      <c r="AE192" s="302">
        <f>AC192/(AB192*(2+AC192))</f>
        <v>0.8571428571428571</v>
      </c>
      <c r="AF192" s="302">
        <f>2/(2+AC192)</f>
        <v>0.5714285714285714</v>
      </c>
      <c r="AG192" s="302">
        <f>-AC192/(2+AC192)/(1-AB192)</f>
        <v>-0.8571428571428571</v>
      </c>
      <c r="AH192" s="382">
        <f>2*(1-AB192+AC192)/(2+AC192)/(1-AB192)</f>
        <v>2.2857142857142856</v>
      </c>
      <c r="AI192" s="260"/>
      <c r="AJ192" s="284">
        <f t="shared" si="347"/>
        <v>0</v>
      </c>
      <c r="AK192" s="309">
        <f t="shared" si="347"/>
        <v>0</v>
      </c>
      <c r="AL192" s="284">
        <f t="shared" si="347"/>
        <v>0</v>
      </c>
      <c r="AM192" s="284">
        <f t="shared" si="347"/>
        <v>0</v>
      </c>
      <c r="AN192" s="284">
        <f t="shared" si="347"/>
        <v>0</v>
      </c>
      <c r="AO192" s="284">
        <f t="shared" si="347"/>
        <v>0</v>
      </c>
      <c r="AP192" s="284">
        <f t="shared" si="347"/>
        <v>0</v>
      </c>
      <c r="AQ192" s="284">
        <f t="shared" si="347"/>
        <v>0</v>
      </c>
      <c r="AR192" s="284">
        <f t="shared" si="347"/>
        <v>0</v>
      </c>
      <c r="AS192" s="284">
        <f t="shared" si="347"/>
        <v>0</v>
      </c>
      <c r="AT192" s="284">
        <f t="shared" si="348"/>
        <v>0</v>
      </c>
      <c r="AU192" s="284">
        <f t="shared" si="348"/>
        <v>0</v>
      </c>
      <c r="AV192" s="383">
        <f t="shared" si="348"/>
        <v>0</v>
      </c>
      <c r="AW192" s="309">
        <f t="shared" si="348"/>
        <v>0</v>
      </c>
      <c r="AX192" s="284">
        <f t="shared" si="348"/>
        <v>0</v>
      </c>
      <c r="AY192" s="284">
        <f t="shared" si="348"/>
        <v>0</v>
      </c>
      <c r="AZ192" s="284">
        <f t="shared" si="348"/>
        <v>0</v>
      </c>
      <c r="BA192" s="284">
        <f t="shared" si="348"/>
        <v>0</v>
      </c>
      <c r="BB192" s="284">
        <f t="shared" si="348"/>
        <v>0</v>
      </c>
      <c r="BC192" s="284">
        <f t="shared" si="348"/>
        <v>0</v>
      </c>
      <c r="BD192" s="284">
        <f t="shared" si="349"/>
        <v>0</v>
      </c>
      <c r="BE192" s="284">
        <f t="shared" si="349"/>
        <v>0</v>
      </c>
      <c r="BF192" s="284">
        <f t="shared" si="349"/>
        <v>0</v>
      </c>
      <c r="BG192" s="284">
        <f t="shared" si="349"/>
        <v>0</v>
      </c>
      <c r="BH192" s="383">
        <f t="shared" si="349"/>
        <v>0</v>
      </c>
      <c r="BI192" s="309">
        <f t="shared" si="349"/>
        <v>0</v>
      </c>
      <c r="BJ192" s="284">
        <f t="shared" si="349"/>
        <v>0</v>
      </c>
      <c r="BK192" s="284">
        <f t="shared" si="349"/>
        <v>0</v>
      </c>
      <c r="BL192" s="284">
        <f t="shared" si="349"/>
        <v>0</v>
      </c>
      <c r="BM192" s="284">
        <f t="shared" si="349"/>
        <v>42500</v>
      </c>
      <c r="BN192" s="284">
        <f t="shared" si="350"/>
        <v>42500</v>
      </c>
      <c r="BO192" s="284">
        <f t="shared" si="350"/>
        <v>0</v>
      </c>
      <c r="BP192" s="284">
        <f t="shared" si="350"/>
        <v>0</v>
      </c>
      <c r="BQ192" s="284">
        <f t="shared" si="350"/>
        <v>0</v>
      </c>
      <c r="BR192" s="284">
        <f t="shared" si="350"/>
        <v>0</v>
      </c>
      <c r="BS192" s="284">
        <f t="shared" si="350"/>
        <v>0</v>
      </c>
      <c r="BT192" s="383">
        <f t="shared" si="350"/>
        <v>0</v>
      </c>
      <c r="BU192" s="309">
        <f t="shared" si="350"/>
        <v>0</v>
      </c>
      <c r="BV192" s="284">
        <f t="shared" si="350"/>
        <v>0</v>
      </c>
      <c r="BW192" s="284">
        <f t="shared" si="350"/>
        <v>0</v>
      </c>
      <c r="BX192" s="284">
        <f t="shared" si="351"/>
        <v>0</v>
      </c>
      <c r="BY192" s="284">
        <f t="shared" si="351"/>
        <v>0</v>
      </c>
      <c r="BZ192" s="284">
        <f t="shared" si="351"/>
        <v>0</v>
      </c>
      <c r="CA192" s="284">
        <f t="shared" si="351"/>
        <v>0</v>
      </c>
      <c r="CB192" s="284">
        <f t="shared" si="351"/>
        <v>0</v>
      </c>
      <c r="CC192" s="284">
        <f t="shared" si="351"/>
        <v>0</v>
      </c>
      <c r="CD192" s="284">
        <f t="shared" si="351"/>
        <v>0</v>
      </c>
      <c r="CE192" s="284">
        <f t="shared" si="351"/>
        <v>0</v>
      </c>
      <c r="CF192" s="383">
        <f t="shared" si="351"/>
        <v>0</v>
      </c>
      <c r="CG192" s="309">
        <f t="shared" si="351"/>
        <v>0</v>
      </c>
      <c r="CH192" s="284">
        <f t="shared" si="352"/>
        <v>0</v>
      </c>
      <c r="CI192" s="284">
        <f t="shared" si="352"/>
        <v>0</v>
      </c>
      <c r="CJ192" s="284">
        <f t="shared" si="352"/>
        <v>0</v>
      </c>
      <c r="CK192" s="284">
        <f t="shared" si="352"/>
        <v>0</v>
      </c>
      <c r="CL192" s="284">
        <f t="shared" si="352"/>
        <v>0</v>
      </c>
      <c r="CM192" s="284">
        <f t="shared" si="352"/>
        <v>0</v>
      </c>
      <c r="CN192" s="284">
        <f t="shared" si="352"/>
        <v>0</v>
      </c>
      <c r="CO192" s="284">
        <f t="shared" si="352"/>
        <v>0</v>
      </c>
      <c r="CP192" s="284">
        <f t="shared" si="352"/>
        <v>0</v>
      </c>
      <c r="CQ192" s="284">
        <f t="shared" si="352"/>
        <v>0</v>
      </c>
      <c r="CR192" s="383">
        <f t="shared" si="353"/>
        <v>0</v>
      </c>
      <c r="CS192" s="309">
        <f t="shared" si="353"/>
        <v>0</v>
      </c>
      <c r="CT192" s="284">
        <f t="shared" si="353"/>
        <v>0</v>
      </c>
      <c r="CU192" s="284">
        <f t="shared" si="353"/>
        <v>0</v>
      </c>
      <c r="CV192" s="284">
        <f t="shared" si="353"/>
        <v>0</v>
      </c>
      <c r="CW192" s="284">
        <f t="shared" si="353"/>
        <v>0</v>
      </c>
      <c r="CX192" s="284">
        <f t="shared" si="353"/>
        <v>0</v>
      </c>
      <c r="CY192" s="284">
        <f t="shared" si="353"/>
        <v>0</v>
      </c>
      <c r="CZ192" s="284">
        <f t="shared" si="353"/>
        <v>0</v>
      </c>
      <c r="DA192" s="284">
        <f t="shared" si="353"/>
        <v>0</v>
      </c>
      <c r="DB192" s="284">
        <f t="shared" si="354"/>
        <v>0</v>
      </c>
      <c r="DC192" s="284">
        <f t="shared" si="354"/>
        <v>0</v>
      </c>
      <c r="DD192" s="383">
        <f t="shared" si="354"/>
        <v>0</v>
      </c>
      <c r="DE192" s="309">
        <f t="shared" si="354"/>
        <v>0</v>
      </c>
      <c r="DF192" s="284">
        <f t="shared" si="354"/>
        <v>0</v>
      </c>
      <c r="DG192" s="284">
        <f t="shared" si="354"/>
        <v>0</v>
      </c>
      <c r="DH192" s="284">
        <f t="shared" si="354"/>
        <v>0</v>
      </c>
      <c r="DI192" s="284">
        <f t="shared" si="354"/>
        <v>0</v>
      </c>
      <c r="DJ192" s="284">
        <f t="shared" si="354"/>
        <v>0</v>
      </c>
      <c r="DK192" s="284">
        <f t="shared" si="354"/>
        <v>0</v>
      </c>
      <c r="DL192" s="284">
        <f t="shared" si="355"/>
        <v>0</v>
      </c>
      <c r="DM192" s="284">
        <f t="shared" si="355"/>
        <v>0</v>
      </c>
      <c r="DN192" s="284">
        <f t="shared" si="355"/>
        <v>0</v>
      </c>
      <c r="DO192" s="284">
        <f t="shared" si="355"/>
        <v>0</v>
      </c>
      <c r="DP192" s="383">
        <f t="shared" si="355"/>
        <v>0</v>
      </c>
      <c r="DQ192" s="309">
        <f t="shared" si="355"/>
        <v>0</v>
      </c>
      <c r="DR192" s="284">
        <f t="shared" si="355"/>
        <v>0</v>
      </c>
      <c r="DS192" s="284">
        <f t="shared" si="355"/>
        <v>0</v>
      </c>
      <c r="DT192" s="284">
        <f t="shared" si="355"/>
        <v>0</v>
      </c>
      <c r="DU192" s="284">
        <f t="shared" si="355"/>
        <v>0</v>
      </c>
      <c r="DV192" s="284">
        <f t="shared" si="356"/>
        <v>0</v>
      </c>
      <c r="DW192" s="284">
        <f t="shared" si="356"/>
        <v>0</v>
      </c>
      <c r="DX192" s="284">
        <f t="shared" si="356"/>
        <v>0</v>
      </c>
      <c r="DY192" s="284">
        <f t="shared" si="356"/>
        <v>0</v>
      </c>
      <c r="DZ192" s="284">
        <f t="shared" si="356"/>
        <v>0</v>
      </c>
      <c r="EA192" s="284">
        <f t="shared" si="356"/>
        <v>0</v>
      </c>
      <c r="EB192" s="383">
        <f t="shared" si="356"/>
        <v>0</v>
      </c>
      <c r="EC192" s="309">
        <f t="shared" si="356"/>
        <v>0</v>
      </c>
      <c r="ED192" s="284">
        <f t="shared" si="356"/>
        <v>0</v>
      </c>
      <c r="EE192" s="284">
        <f t="shared" si="356"/>
        <v>0</v>
      </c>
      <c r="EF192" s="284">
        <f t="shared" si="357"/>
        <v>0</v>
      </c>
      <c r="EG192" s="284">
        <f t="shared" si="357"/>
        <v>0</v>
      </c>
      <c r="EH192" s="284">
        <f t="shared" si="357"/>
        <v>0</v>
      </c>
      <c r="EI192" s="284">
        <f t="shared" si="357"/>
        <v>0</v>
      </c>
      <c r="EJ192" s="284">
        <f t="shared" si="357"/>
        <v>0</v>
      </c>
      <c r="EK192" s="284">
        <f t="shared" si="357"/>
        <v>0</v>
      </c>
      <c r="EL192" s="284">
        <f t="shared" si="357"/>
        <v>0</v>
      </c>
      <c r="EM192" s="284">
        <f t="shared" si="357"/>
        <v>0</v>
      </c>
      <c r="EN192" s="383">
        <f t="shared" si="357"/>
        <v>0</v>
      </c>
      <c r="EO192" s="309">
        <f t="shared" si="357"/>
        <v>0</v>
      </c>
      <c r="EP192" s="284">
        <f t="shared" si="358"/>
        <v>0</v>
      </c>
      <c r="EQ192" s="284">
        <f t="shared" si="358"/>
        <v>0</v>
      </c>
      <c r="ER192" s="284">
        <f t="shared" si="358"/>
        <v>0</v>
      </c>
      <c r="ES192" s="284">
        <f t="shared" si="358"/>
        <v>0</v>
      </c>
      <c r="ET192" s="284">
        <f t="shared" si="358"/>
        <v>0</v>
      </c>
      <c r="EU192" s="284">
        <f t="shared" si="358"/>
        <v>0</v>
      </c>
      <c r="EV192" s="284">
        <f t="shared" si="358"/>
        <v>0</v>
      </c>
      <c r="EW192" s="284">
        <f t="shared" si="358"/>
        <v>0</v>
      </c>
      <c r="EX192" s="284">
        <f t="shared" si="358"/>
        <v>0</v>
      </c>
      <c r="EY192" s="284">
        <f t="shared" si="358"/>
        <v>0</v>
      </c>
      <c r="EZ192" s="383">
        <f t="shared" si="358"/>
        <v>0</v>
      </c>
    </row>
    <row r="193" spans="3:156" s="246" customFormat="1" ht="17.5" hidden="1" outlineLevel="2">
      <c r="C193" s="224"/>
      <c r="D193" s="256"/>
      <c r="E193" s="1086">
        <f t="shared" ca="1" si="343"/>
        <v>16</v>
      </c>
      <c r="F193" s="1091" t="s">
        <v>561</v>
      </c>
      <c r="G193" s="1087">
        <f t="shared" si="359"/>
        <v>0</v>
      </c>
      <c r="H193" s="996">
        <v>0</v>
      </c>
      <c r="I193" s="286" t="s">
        <v>413</v>
      </c>
      <c r="J193" s="306">
        <f t="shared" si="360"/>
        <v>1</v>
      </c>
      <c r="K193" s="949">
        <f t="shared" si="344"/>
        <v>0</v>
      </c>
      <c r="L193" s="956">
        <f t="shared" si="345"/>
        <v>0</v>
      </c>
      <c r="M193" s="956">
        <f t="shared" si="346"/>
        <v>0</v>
      </c>
      <c r="N193" s="285">
        <f t="shared" si="361"/>
        <v>47604</v>
      </c>
      <c r="O193" s="307">
        <f t="shared" si="362"/>
        <v>29</v>
      </c>
      <c r="P193" s="307">
        <v>1</v>
      </c>
      <c r="Q193" s="306">
        <f t="shared" si="368"/>
        <v>29</v>
      </c>
      <c r="R193" s="286" t="s">
        <v>511</v>
      </c>
      <c r="S193" s="845"/>
      <c r="T193" s="256"/>
      <c r="U193" s="380">
        <f t="shared" si="363"/>
        <v>1</v>
      </c>
      <c r="V193" s="302" t="str">
        <f t="shared" si="364"/>
        <v>Curve-Mid</v>
      </c>
      <c r="W193" s="302">
        <f t="shared" si="365"/>
        <v>28</v>
      </c>
      <c r="X193" s="302">
        <f t="shared" si="366"/>
        <v>29</v>
      </c>
      <c r="Y193" s="381">
        <f t="shared" si="367"/>
        <v>1</v>
      </c>
      <c r="Z193" s="302">
        <f t="shared" si="369"/>
        <v>2</v>
      </c>
      <c r="AA193" s="302">
        <f t="shared" si="370"/>
        <v>2.5</v>
      </c>
      <c r="AB193" s="302">
        <f t="shared" si="371"/>
        <v>0.5</v>
      </c>
      <c r="AC193" s="302">
        <f t="shared" si="372"/>
        <v>1.5</v>
      </c>
      <c r="AD193" s="302">
        <f t="shared" si="373"/>
        <v>1</v>
      </c>
      <c r="AE193" s="302">
        <f t="shared" si="374"/>
        <v>0.8571428571428571</v>
      </c>
      <c r="AF193" s="302">
        <f t="shared" si="375"/>
        <v>0.5714285714285714</v>
      </c>
      <c r="AG193" s="302">
        <f t="shared" si="376"/>
        <v>-0.8571428571428571</v>
      </c>
      <c r="AH193" s="382">
        <f t="shared" si="377"/>
        <v>2.2857142857142856</v>
      </c>
      <c r="AI193" s="260"/>
      <c r="AJ193" s="284">
        <f t="shared" si="347"/>
        <v>0</v>
      </c>
      <c r="AK193" s="309">
        <f t="shared" si="347"/>
        <v>0</v>
      </c>
      <c r="AL193" s="284">
        <f t="shared" si="347"/>
        <v>0</v>
      </c>
      <c r="AM193" s="284">
        <f t="shared" si="347"/>
        <v>0</v>
      </c>
      <c r="AN193" s="284">
        <f t="shared" si="347"/>
        <v>0</v>
      </c>
      <c r="AO193" s="284">
        <f t="shared" si="347"/>
        <v>0</v>
      </c>
      <c r="AP193" s="284">
        <f t="shared" si="347"/>
        <v>0</v>
      </c>
      <c r="AQ193" s="284">
        <f t="shared" si="347"/>
        <v>0</v>
      </c>
      <c r="AR193" s="284">
        <f t="shared" si="347"/>
        <v>0</v>
      </c>
      <c r="AS193" s="284">
        <f t="shared" si="347"/>
        <v>0</v>
      </c>
      <c r="AT193" s="284">
        <f t="shared" si="348"/>
        <v>0</v>
      </c>
      <c r="AU193" s="284">
        <f t="shared" si="348"/>
        <v>0</v>
      </c>
      <c r="AV193" s="383">
        <f t="shared" si="348"/>
        <v>0</v>
      </c>
      <c r="AW193" s="309">
        <f t="shared" si="348"/>
        <v>0</v>
      </c>
      <c r="AX193" s="284">
        <f t="shared" si="348"/>
        <v>0</v>
      </c>
      <c r="AY193" s="284">
        <f t="shared" si="348"/>
        <v>0</v>
      </c>
      <c r="AZ193" s="284">
        <f t="shared" si="348"/>
        <v>0</v>
      </c>
      <c r="BA193" s="284">
        <f t="shared" si="348"/>
        <v>0</v>
      </c>
      <c r="BB193" s="284">
        <f t="shared" si="348"/>
        <v>0</v>
      </c>
      <c r="BC193" s="284">
        <f t="shared" si="348"/>
        <v>0</v>
      </c>
      <c r="BD193" s="284">
        <f t="shared" si="349"/>
        <v>0</v>
      </c>
      <c r="BE193" s="284">
        <f t="shared" si="349"/>
        <v>0</v>
      </c>
      <c r="BF193" s="284">
        <f t="shared" si="349"/>
        <v>0</v>
      </c>
      <c r="BG193" s="284">
        <f t="shared" si="349"/>
        <v>0</v>
      </c>
      <c r="BH193" s="383">
        <f t="shared" si="349"/>
        <v>0</v>
      </c>
      <c r="BI193" s="309">
        <f t="shared" si="349"/>
        <v>0</v>
      </c>
      <c r="BJ193" s="284">
        <f t="shared" si="349"/>
        <v>0</v>
      </c>
      <c r="BK193" s="284">
        <f t="shared" si="349"/>
        <v>0</v>
      </c>
      <c r="BL193" s="284">
        <f t="shared" si="349"/>
        <v>0</v>
      </c>
      <c r="BM193" s="284">
        <f t="shared" si="349"/>
        <v>0</v>
      </c>
      <c r="BN193" s="284">
        <f t="shared" si="350"/>
        <v>0</v>
      </c>
      <c r="BO193" s="284">
        <f t="shared" si="350"/>
        <v>0</v>
      </c>
      <c r="BP193" s="284">
        <f t="shared" si="350"/>
        <v>0</v>
      </c>
      <c r="BQ193" s="284">
        <f t="shared" si="350"/>
        <v>0</v>
      </c>
      <c r="BR193" s="284">
        <f t="shared" si="350"/>
        <v>0</v>
      </c>
      <c r="BS193" s="284">
        <f t="shared" si="350"/>
        <v>0</v>
      </c>
      <c r="BT193" s="383">
        <f t="shared" si="350"/>
        <v>0</v>
      </c>
      <c r="BU193" s="309">
        <f t="shared" si="350"/>
        <v>0</v>
      </c>
      <c r="BV193" s="284">
        <f t="shared" si="350"/>
        <v>0</v>
      </c>
      <c r="BW193" s="284">
        <f t="shared" si="350"/>
        <v>0</v>
      </c>
      <c r="BX193" s="284">
        <f t="shared" si="351"/>
        <v>0</v>
      </c>
      <c r="BY193" s="284">
        <f t="shared" si="351"/>
        <v>0</v>
      </c>
      <c r="BZ193" s="284">
        <f t="shared" si="351"/>
        <v>0</v>
      </c>
      <c r="CA193" s="284">
        <f t="shared" si="351"/>
        <v>0</v>
      </c>
      <c r="CB193" s="284">
        <f t="shared" si="351"/>
        <v>0</v>
      </c>
      <c r="CC193" s="284">
        <f t="shared" si="351"/>
        <v>0</v>
      </c>
      <c r="CD193" s="284">
        <f t="shared" si="351"/>
        <v>0</v>
      </c>
      <c r="CE193" s="284">
        <f t="shared" si="351"/>
        <v>0</v>
      </c>
      <c r="CF193" s="383">
        <f t="shared" si="351"/>
        <v>0</v>
      </c>
      <c r="CG193" s="309">
        <f t="shared" si="351"/>
        <v>0</v>
      </c>
      <c r="CH193" s="284">
        <f t="shared" si="352"/>
        <v>0</v>
      </c>
      <c r="CI193" s="284">
        <f t="shared" si="352"/>
        <v>0</v>
      </c>
      <c r="CJ193" s="284">
        <f t="shared" si="352"/>
        <v>0</v>
      </c>
      <c r="CK193" s="284">
        <f t="shared" si="352"/>
        <v>0</v>
      </c>
      <c r="CL193" s="284">
        <f t="shared" si="352"/>
        <v>0</v>
      </c>
      <c r="CM193" s="284">
        <f t="shared" si="352"/>
        <v>0</v>
      </c>
      <c r="CN193" s="284">
        <f t="shared" si="352"/>
        <v>0</v>
      </c>
      <c r="CO193" s="284">
        <f t="shared" si="352"/>
        <v>0</v>
      </c>
      <c r="CP193" s="284">
        <f t="shared" si="352"/>
        <v>0</v>
      </c>
      <c r="CQ193" s="284">
        <f t="shared" si="352"/>
        <v>0</v>
      </c>
      <c r="CR193" s="383">
        <f t="shared" si="353"/>
        <v>0</v>
      </c>
      <c r="CS193" s="309">
        <f t="shared" si="353"/>
        <v>0</v>
      </c>
      <c r="CT193" s="284">
        <f t="shared" si="353"/>
        <v>0</v>
      </c>
      <c r="CU193" s="284">
        <f t="shared" si="353"/>
        <v>0</v>
      </c>
      <c r="CV193" s="284">
        <f t="shared" si="353"/>
        <v>0</v>
      </c>
      <c r="CW193" s="284">
        <f t="shared" si="353"/>
        <v>0</v>
      </c>
      <c r="CX193" s="284">
        <f t="shared" si="353"/>
        <v>0</v>
      </c>
      <c r="CY193" s="284">
        <f t="shared" si="353"/>
        <v>0</v>
      </c>
      <c r="CZ193" s="284">
        <f t="shared" si="353"/>
        <v>0</v>
      </c>
      <c r="DA193" s="284">
        <f t="shared" si="353"/>
        <v>0</v>
      </c>
      <c r="DB193" s="284">
        <f t="shared" si="354"/>
        <v>0</v>
      </c>
      <c r="DC193" s="284">
        <f t="shared" si="354"/>
        <v>0</v>
      </c>
      <c r="DD193" s="383">
        <f t="shared" si="354"/>
        <v>0</v>
      </c>
      <c r="DE193" s="309">
        <f t="shared" si="354"/>
        <v>0</v>
      </c>
      <c r="DF193" s="284">
        <f t="shared" si="354"/>
        <v>0</v>
      </c>
      <c r="DG193" s="284">
        <f t="shared" si="354"/>
        <v>0</v>
      </c>
      <c r="DH193" s="284">
        <f t="shared" si="354"/>
        <v>0</v>
      </c>
      <c r="DI193" s="284">
        <f t="shared" si="354"/>
        <v>0</v>
      </c>
      <c r="DJ193" s="284">
        <f t="shared" si="354"/>
        <v>0</v>
      </c>
      <c r="DK193" s="284">
        <f t="shared" si="354"/>
        <v>0</v>
      </c>
      <c r="DL193" s="284">
        <f t="shared" si="355"/>
        <v>0</v>
      </c>
      <c r="DM193" s="284">
        <f t="shared" si="355"/>
        <v>0</v>
      </c>
      <c r="DN193" s="284">
        <f t="shared" si="355"/>
        <v>0</v>
      </c>
      <c r="DO193" s="284">
        <f t="shared" si="355"/>
        <v>0</v>
      </c>
      <c r="DP193" s="383">
        <f t="shared" si="355"/>
        <v>0</v>
      </c>
      <c r="DQ193" s="309">
        <f t="shared" si="355"/>
        <v>0</v>
      </c>
      <c r="DR193" s="284">
        <f t="shared" si="355"/>
        <v>0</v>
      </c>
      <c r="DS193" s="284">
        <f t="shared" si="355"/>
        <v>0</v>
      </c>
      <c r="DT193" s="284">
        <f t="shared" si="355"/>
        <v>0</v>
      </c>
      <c r="DU193" s="284">
        <f t="shared" si="355"/>
        <v>0</v>
      </c>
      <c r="DV193" s="284">
        <f t="shared" si="356"/>
        <v>0</v>
      </c>
      <c r="DW193" s="284">
        <f t="shared" si="356"/>
        <v>0</v>
      </c>
      <c r="DX193" s="284">
        <f t="shared" si="356"/>
        <v>0</v>
      </c>
      <c r="DY193" s="284">
        <f t="shared" si="356"/>
        <v>0</v>
      </c>
      <c r="DZ193" s="284">
        <f t="shared" si="356"/>
        <v>0</v>
      </c>
      <c r="EA193" s="284">
        <f t="shared" si="356"/>
        <v>0</v>
      </c>
      <c r="EB193" s="383">
        <f t="shared" si="356"/>
        <v>0</v>
      </c>
      <c r="EC193" s="309">
        <f t="shared" si="356"/>
        <v>0</v>
      </c>
      <c r="ED193" s="284">
        <f t="shared" si="356"/>
        <v>0</v>
      </c>
      <c r="EE193" s="284">
        <f t="shared" si="356"/>
        <v>0</v>
      </c>
      <c r="EF193" s="284">
        <f t="shared" si="357"/>
        <v>0</v>
      </c>
      <c r="EG193" s="284">
        <f t="shared" si="357"/>
        <v>0</v>
      </c>
      <c r="EH193" s="284">
        <f t="shared" si="357"/>
        <v>0</v>
      </c>
      <c r="EI193" s="284">
        <f t="shared" si="357"/>
        <v>0</v>
      </c>
      <c r="EJ193" s="284">
        <f t="shared" si="357"/>
        <v>0</v>
      </c>
      <c r="EK193" s="284">
        <f t="shared" si="357"/>
        <v>0</v>
      </c>
      <c r="EL193" s="284">
        <f t="shared" si="357"/>
        <v>0</v>
      </c>
      <c r="EM193" s="284">
        <f t="shared" si="357"/>
        <v>0</v>
      </c>
      <c r="EN193" s="383">
        <f t="shared" si="357"/>
        <v>0</v>
      </c>
      <c r="EO193" s="309">
        <f t="shared" si="357"/>
        <v>0</v>
      </c>
      <c r="EP193" s="284">
        <f t="shared" si="358"/>
        <v>0</v>
      </c>
      <c r="EQ193" s="284">
        <f t="shared" si="358"/>
        <v>0</v>
      </c>
      <c r="ER193" s="284">
        <f t="shared" si="358"/>
        <v>0</v>
      </c>
      <c r="ES193" s="284">
        <f t="shared" si="358"/>
        <v>0</v>
      </c>
      <c r="ET193" s="284">
        <f t="shared" si="358"/>
        <v>0</v>
      </c>
      <c r="EU193" s="284">
        <f t="shared" si="358"/>
        <v>0</v>
      </c>
      <c r="EV193" s="284">
        <f t="shared" si="358"/>
        <v>0</v>
      </c>
      <c r="EW193" s="284">
        <f t="shared" si="358"/>
        <v>0</v>
      </c>
      <c r="EX193" s="284">
        <f t="shared" si="358"/>
        <v>0</v>
      </c>
      <c r="EY193" s="284">
        <f t="shared" si="358"/>
        <v>0</v>
      </c>
      <c r="EZ193" s="383">
        <f t="shared" si="358"/>
        <v>0</v>
      </c>
    </row>
    <row r="194" spans="3:156" s="246" customFormat="1" ht="17.5" hidden="1" outlineLevel="2">
      <c r="C194" s="224"/>
      <c r="D194" s="256"/>
      <c r="E194" s="289">
        <f t="shared" ca="1" si="343"/>
        <v>17</v>
      </c>
      <c r="F194" s="844" t="s">
        <v>562</v>
      </c>
      <c r="G194" s="977">
        <f t="shared" si="359"/>
        <v>0</v>
      </c>
      <c r="H194" s="996">
        <v>0</v>
      </c>
      <c r="I194" s="286" t="s">
        <v>413</v>
      </c>
      <c r="J194" s="306">
        <f t="shared" si="360"/>
        <v>1</v>
      </c>
      <c r="K194" s="949">
        <f t="shared" si="344"/>
        <v>0</v>
      </c>
      <c r="L194" s="956">
        <f t="shared" si="345"/>
        <v>0</v>
      </c>
      <c r="M194" s="956">
        <f t="shared" si="346"/>
        <v>0</v>
      </c>
      <c r="N194" s="285">
        <f t="shared" si="361"/>
        <v>47604</v>
      </c>
      <c r="O194" s="307">
        <f t="shared" si="362"/>
        <v>29</v>
      </c>
      <c r="P194" s="307">
        <v>1</v>
      </c>
      <c r="Q194" s="306">
        <f>O194-1+P194</f>
        <v>29</v>
      </c>
      <c r="R194" s="286" t="s">
        <v>511</v>
      </c>
      <c r="S194" s="845"/>
      <c r="T194" s="256"/>
      <c r="U194" s="380">
        <f t="shared" si="363"/>
        <v>1</v>
      </c>
      <c r="V194" s="302" t="str">
        <f t="shared" si="364"/>
        <v>Curve-Mid</v>
      </c>
      <c r="W194" s="302">
        <f t="shared" si="365"/>
        <v>28</v>
      </c>
      <c r="X194" s="302">
        <f t="shared" si="366"/>
        <v>29</v>
      </c>
      <c r="Y194" s="381">
        <f t="shared" si="367"/>
        <v>1</v>
      </c>
      <c r="Z194" s="302">
        <f>IF(V194="curve-front",1,IF(V194="curve-end",3,2))</f>
        <v>2</v>
      </c>
      <c r="AA194" s="302">
        <f>IF(OR(V194="curve-front",V194="curve-mid",V194="curve-end"),2.5,1)</f>
        <v>2.5</v>
      </c>
      <c r="AB194" s="302">
        <f>Z194/4</f>
        <v>0.5</v>
      </c>
      <c r="AC194" s="302">
        <f>AA194-1</f>
        <v>1.5</v>
      </c>
      <c r="AD194" s="302">
        <f>1/U194</f>
        <v>1</v>
      </c>
      <c r="AE194" s="302">
        <f>AC194/(AB194*(2+AC194))</f>
        <v>0.8571428571428571</v>
      </c>
      <c r="AF194" s="302">
        <f>2/(2+AC194)</f>
        <v>0.5714285714285714</v>
      </c>
      <c r="AG194" s="302">
        <f>-AC194/(2+AC194)/(1-AB194)</f>
        <v>-0.8571428571428571</v>
      </c>
      <c r="AH194" s="382">
        <f>2*(1-AB194+AC194)/(2+AC194)/(1-AB194)</f>
        <v>2.2857142857142856</v>
      </c>
      <c r="AI194" s="260"/>
      <c r="AJ194" s="284">
        <f t="shared" si="347"/>
        <v>0</v>
      </c>
      <c r="AK194" s="309">
        <f t="shared" si="347"/>
        <v>0</v>
      </c>
      <c r="AL194" s="284">
        <f t="shared" si="347"/>
        <v>0</v>
      </c>
      <c r="AM194" s="284">
        <f t="shared" si="347"/>
        <v>0</v>
      </c>
      <c r="AN194" s="284">
        <f t="shared" si="347"/>
        <v>0</v>
      </c>
      <c r="AO194" s="284">
        <f t="shared" si="347"/>
        <v>0</v>
      </c>
      <c r="AP194" s="284">
        <f t="shared" si="347"/>
        <v>0</v>
      </c>
      <c r="AQ194" s="284">
        <f t="shared" si="347"/>
        <v>0</v>
      </c>
      <c r="AR194" s="284">
        <f t="shared" si="347"/>
        <v>0</v>
      </c>
      <c r="AS194" s="284">
        <f t="shared" si="347"/>
        <v>0</v>
      </c>
      <c r="AT194" s="284">
        <f t="shared" si="348"/>
        <v>0</v>
      </c>
      <c r="AU194" s="284">
        <f t="shared" si="348"/>
        <v>0</v>
      </c>
      <c r="AV194" s="383">
        <f t="shared" si="348"/>
        <v>0</v>
      </c>
      <c r="AW194" s="309">
        <f t="shared" si="348"/>
        <v>0</v>
      </c>
      <c r="AX194" s="284">
        <f t="shared" si="348"/>
        <v>0</v>
      </c>
      <c r="AY194" s="284">
        <f t="shared" si="348"/>
        <v>0</v>
      </c>
      <c r="AZ194" s="284">
        <f t="shared" si="348"/>
        <v>0</v>
      </c>
      <c r="BA194" s="284">
        <f t="shared" si="348"/>
        <v>0</v>
      </c>
      <c r="BB194" s="284">
        <f t="shared" si="348"/>
        <v>0</v>
      </c>
      <c r="BC194" s="284">
        <f t="shared" si="348"/>
        <v>0</v>
      </c>
      <c r="BD194" s="284">
        <f t="shared" si="349"/>
        <v>0</v>
      </c>
      <c r="BE194" s="284">
        <f t="shared" si="349"/>
        <v>0</v>
      </c>
      <c r="BF194" s="284">
        <f t="shared" si="349"/>
        <v>0</v>
      </c>
      <c r="BG194" s="284">
        <f t="shared" si="349"/>
        <v>0</v>
      </c>
      <c r="BH194" s="383">
        <f t="shared" si="349"/>
        <v>0</v>
      </c>
      <c r="BI194" s="309">
        <f t="shared" si="349"/>
        <v>0</v>
      </c>
      <c r="BJ194" s="284">
        <f t="shared" si="349"/>
        <v>0</v>
      </c>
      <c r="BK194" s="284">
        <f t="shared" si="349"/>
        <v>0</v>
      </c>
      <c r="BL194" s="284">
        <f t="shared" si="349"/>
        <v>0</v>
      </c>
      <c r="BM194" s="284">
        <f t="shared" si="349"/>
        <v>0</v>
      </c>
      <c r="BN194" s="284">
        <f t="shared" si="350"/>
        <v>0</v>
      </c>
      <c r="BO194" s="284">
        <f t="shared" si="350"/>
        <v>0</v>
      </c>
      <c r="BP194" s="284">
        <f t="shared" si="350"/>
        <v>0</v>
      </c>
      <c r="BQ194" s="284">
        <f t="shared" si="350"/>
        <v>0</v>
      </c>
      <c r="BR194" s="284">
        <f t="shared" si="350"/>
        <v>0</v>
      </c>
      <c r="BS194" s="284">
        <f t="shared" si="350"/>
        <v>0</v>
      </c>
      <c r="BT194" s="383">
        <f t="shared" si="350"/>
        <v>0</v>
      </c>
      <c r="BU194" s="309">
        <f t="shared" si="350"/>
        <v>0</v>
      </c>
      <c r="BV194" s="284">
        <f t="shared" si="350"/>
        <v>0</v>
      </c>
      <c r="BW194" s="284">
        <f t="shared" si="350"/>
        <v>0</v>
      </c>
      <c r="BX194" s="284">
        <f t="shared" si="351"/>
        <v>0</v>
      </c>
      <c r="BY194" s="284">
        <f t="shared" si="351"/>
        <v>0</v>
      </c>
      <c r="BZ194" s="284">
        <f t="shared" si="351"/>
        <v>0</v>
      </c>
      <c r="CA194" s="284">
        <f t="shared" si="351"/>
        <v>0</v>
      </c>
      <c r="CB194" s="284">
        <f t="shared" si="351"/>
        <v>0</v>
      </c>
      <c r="CC194" s="284">
        <f t="shared" si="351"/>
        <v>0</v>
      </c>
      <c r="CD194" s="284">
        <f t="shared" si="351"/>
        <v>0</v>
      </c>
      <c r="CE194" s="284">
        <f t="shared" si="351"/>
        <v>0</v>
      </c>
      <c r="CF194" s="383">
        <f t="shared" si="351"/>
        <v>0</v>
      </c>
      <c r="CG194" s="309">
        <f t="shared" si="351"/>
        <v>0</v>
      </c>
      <c r="CH194" s="284">
        <f t="shared" si="352"/>
        <v>0</v>
      </c>
      <c r="CI194" s="284">
        <f t="shared" si="352"/>
        <v>0</v>
      </c>
      <c r="CJ194" s="284">
        <f t="shared" si="352"/>
        <v>0</v>
      </c>
      <c r="CK194" s="284">
        <f t="shared" si="352"/>
        <v>0</v>
      </c>
      <c r="CL194" s="284">
        <f t="shared" si="352"/>
        <v>0</v>
      </c>
      <c r="CM194" s="284">
        <f t="shared" si="352"/>
        <v>0</v>
      </c>
      <c r="CN194" s="284">
        <f t="shared" si="352"/>
        <v>0</v>
      </c>
      <c r="CO194" s="284">
        <f t="shared" si="352"/>
        <v>0</v>
      </c>
      <c r="CP194" s="284">
        <f t="shared" si="352"/>
        <v>0</v>
      </c>
      <c r="CQ194" s="284">
        <f t="shared" si="352"/>
        <v>0</v>
      </c>
      <c r="CR194" s="383">
        <f t="shared" si="353"/>
        <v>0</v>
      </c>
      <c r="CS194" s="309">
        <f t="shared" si="353"/>
        <v>0</v>
      </c>
      <c r="CT194" s="284">
        <f t="shared" si="353"/>
        <v>0</v>
      </c>
      <c r="CU194" s="284">
        <f t="shared" si="353"/>
        <v>0</v>
      </c>
      <c r="CV194" s="284">
        <f t="shared" si="353"/>
        <v>0</v>
      </c>
      <c r="CW194" s="284">
        <f t="shared" si="353"/>
        <v>0</v>
      </c>
      <c r="CX194" s="284">
        <f t="shared" si="353"/>
        <v>0</v>
      </c>
      <c r="CY194" s="284">
        <f t="shared" si="353"/>
        <v>0</v>
      </c>
      <c r="CZ194" s="284">
        <f t="shared" si="353"/>
        <v>0</v>
      </c>
      <c r="DA194" s="284">
        <f t="shared" si="353"/>
        <v>0</v>
      </c>
      <c r="DB194" s="284">
        <f t="shared" si="354"/>
        <v>0</v>
      </c>
      <c r="DC194" s="284">
        <f t="shared" si="354"/>
        <v>0</v>
      </c>
      <c r="DD194" s="383">
        <f t="shared" si="354"/>
        <v>0</v>
      </c>
      <c r="DE194" s="309">
        <f t="shared" si="354"/>
        <v>0</v>
      </c>
      <c r="DF194" s="284">
        <f t="shared" si="354"/>
        <v>0</v>
      </c>
      <c r="DG194" s="284">
        <f t="shared" si="354"/>
        <v>0</v>
      </c>
      <c r="DH194" s="284">
        <f t="shared" si="354"/>
        <v>0</v>
      </c>
      <c r="DI194" s="284">
        <f t="shared" si="354"/>
        <v>0</v>
      </c>
      <c r="DJ194" s="284">
        <f t="shared" si="354"/>
        <v>0</v>
      </c>
      <c r="DK194" s="284">
        <f t="shared" si="354"/>
        <v>0</v>
      </c>
      <c r="DL194" s="284">
        <f t="shared" si="355"/>
        <v>0</v>
      </c>
      <c r="DM194" s="284">
        <f t="shared" si="355"/>
        <v>0</v>
      </c>
      <c r="DN194" s="284">
        <f t="shared" si="355"/>
        <v>0</v>
      </c>
      <c r="DO194" s="284">
        <f t="shared" si="355"/>
        <v>0</v>
      </c>
      <c r="DP194" s="383">
        <f t="shared" si="355"/>
        <v>0</v>
      </c>
      <c r="DQ194" s="309">
        <f t="shared" si="355"/>
        <v>0</v>
      </c>
      <c r="DR194" s="284">
        <f t="shared" si="355"/>
        <v>0</v>
      </c>
      <c r="DS194" s="284">
        <f t="shared" si="355"/>
        <v>0</v>
      </c>
      <c r="DT194" s="284">
        <f t="shared" si="355"/>
        <v>0</v>
      </c>
      <c r="DU194" s="284">
        <f t="shared" si="355"/>
        <v>0</v>
      </c>
      <c r="DV194" s="284">
        <f t="shared" si="356"/>
        <v>0</v>
      </c>
      <c r="DW194" s="284">
        <f t="shared" si="356"/>
        <v>0</v>
      </c>
      <c r="DX194" s="284">
        <f t="shared" si="356"/>
        <v>0</v>
      </c>
      <c r="DY194" s="284">
        <f t="shared" si="356"/>
        <v>0</v>
      </c>
      <c r="DZ194" s="284">
        <f t="shared" si="356"/>
        <v>0</v>
      </c>
      <c r="EA194" s="284">
        <f t="shared" si="356"/>
        <v>0</v>
      </c>
      <c r="EB194" s="383">
        <f t="shared" si="356"/>
        <v>0</v>
      </c>
      <c r="EC194" s="309">
        <f t="shared" si="356"/>
        <v>0</v>
      </c>
      <c r="ED194" s="284">
        <f t="shared" si="356"/>
        <v>0</v>
      </c>
      <c r="EE194" s="284">
        <f t="shared" si="356"/>
        <v>0</v>
      </c>
      <c r="EF194" s="284">
        <f t="shared" si="357"/>
        <v>0</v>
      </c>
      <c r="EG194" s="284">
        <f t="shared" si="357"/>
        <v>0</v>
      </c>
      <c r="EH194" s="284">
        <f t="shared" si="357"/>
        <v>0</v>
      </c>
      <c r="EI194" s="284">
        <f t="shared" si="357"/>
        <v>0</v>
      </c>
      <c r="EJ194" s="284">
        <f t="shared" si="357"/>
        <v>0</v>
      </c>
      <c r="EK194" s="284">
        <f t="shared" si="357"/>
        <v>0</v>
      </c>
      <c r="EL194" s="284">
        <f t="shared" si="357"/>
        <v>0</v>
      </c>
      <c r="EM194" s="284">
        <f t="shared" si="357"/>
        <v>0</v>
      </c>
      <c r="EN194" s="383">
        <f t="shared" si="357"/>
        <v>0</v>
      </c>
      <c r="EO194" s="309">
        <f t="shared" si="357"/>
        <v>0</v>
      </c>
      <c r="EP194" s="284">
        <f t="shared" si="358"/>
        <v>0</v>
      </c>
      <c r="EQ194" s="284">
        <f t="shared" si="358"/>
        <v>0</v>
      </c>
      <c r="ER194" s="284">
        <f t="shared" si="358"/>
        <v>0</v>
      </c>
      <c r="ES194" s="284">
        <f t="shared" si="358"/>
        <v>0</v>
      </c>
      <c r="ET194" s="284">
        <f t="shared" si="358"/>
        <v>0</v>
      </c>
      <c r="EU194" s="284">
        <f t="shared" si="358"/>
        <v>0</v>
      </c>
      <c r="EV194" s="284">
        <f t="shared" si="358"/>
        <v>0</v>
      </c>
      <c r="EW194" s="284">
        <f t="shared" si="358"/>
        <v>0</v>
      </c>
      <c r="EX194" s="284">
        <f t="shared" si="358"/>
        <v>0</v>
      </c>
      <c r="EY194" s="284">
        <f t="shared" si="358"/>
        <v>0</v>
      </c>
      <c r="EZ194" s="383">
        <f t="shared" si="358"/>
        <v>0</v>
      </c>
    </row>
    <row r="195" spans="3:156" s="246" customFormat="1" ht="6" customHeight="1" outlineLevel="1" collapsed="1">
      <c r="C195" s="224"/>
      <c r="D195" s="256"/>
      <c r="E195" s="264"/>
      <c r="F195" s="264"/>
      <c r="G195" s="978"/>
      <c r="H195" s="992"/>
      <c r="I195" s="264"/>
      <c r="J195" s="264"/>
      <c r="K195" s="953"/>
      <c r="L195" s="967"/>
      <c r="M195" s="967"/>
      <c r="N195" s="264"/>
      <c r="O195" s="265"/>
      <c r="P195" s="265"/>
      <c r="Q195" s="265"/>
      <c r="R195" s="264"/>
      <c r="S195" s="266"/>
      <c r="T195" s="256"/>
      <c r="U195" s="256"/>
      <c r="AH195" s="260"/>
      <c r="AI195" s="260"/>
      <c r="AJ195" s="310"/>
      <c r="AK195" s="311"/>
      <c r="AL195" s="312"/>
      <c r="AM195" s="312"/>
      <c r="AN195" s="312"/>
      <c r="AO195" s="312"/>
      <c r="AP195" s="312"/>
      <c r="AQ195" s="312"/>
      <c r="AR195" s="312"/>
      <c r="AS195" s="312"/>
      <c r="AT195" s="312"/>
      <c r="AU195" s="312"/>
      <c r="AV195" s="313"/>
      <c r="AW195" s="311"/>
      <c r="AX195" s="312"/>
      <c r="AY195" s="312"/>
      <c r="AZ195" s="312"/>
      <c r="BA195" s="312"/>
      <c r="BB195" s="312"/>
      <c r="BC195" s="312"/>
      <c r="BD195" s="312"/>
      <c r="BE195" s="312"/>
      <c r="BF195" s="312"/>
      <c r="BG195" s="312"/>
      <c r="BH195" s="313"/>
      <c r="BI195" s="311"/>
      <c r="BJ195" s="312"/>
      <c r="BK195" s="312"/>
      <c r="BL195" s="312"/>
      <c r="BM195" s="312"/>
      <c r="BN195" s="312"/>
      <c r="BO195" s="312"/>
      <c r="BP195" s="312"/>
      <c r="BQ195" s="312"/>
      <c r="BR195" s="312"/>
      <c r="BS195" s="312"/>
      <c r="BT195" s="313"/>
      <c r="BU195" s="311"/>
      <c r="BV195" s="312"/>
      <c r="BW195" s="312"/>
      <c r="BX195" s="312"/>
      <c r="BY195" s="312"/>
      <c r="BZ195" s="312"/>
      <c r="CA195" s="312"/>
      <c r="CB195" s="312"/>
      <c r="CC195" s="312"/>
      <c r="CD195" s="312"/>
      <c r="CE195" s="312"/>
      <c r="CF195" s="313"/>
      <c r="CG195" s="311"/>
      <c r="CH195" s="312"/>
      <c r="CI195" s="312"/>
      <c r="CJ195" s="312"/>
      <c r="CK195" s="312"/>
      <c r="CL195" s="312"/>
      <c r="CM195" s="312"/>
      <c r="CN195" s="312"/>
      <c r="CO195" s="312"/>
      <c r="CP195" s="312"/>
      <c r="CQ195" s="312"/>
      <c r="CR195" s="313"/>
      <c r="CS195" s="311"/>
      <c r="CT195" s="312"/>
      <c r="CU195" s="312"/>
      <c r="CV195" s="312"/>
      <c r="CW195" s="312"/>
      <c r="CX195" s="312"/>
      <c r="CY195" s="312"/>
      <c r="CZ195" s="312"/>
      <c r="DA195" s="312"/>
      <c r="DB195" s="312"/>
      <c r="DC195" s="312"/>
      <c r="DD195" s="313"/>
      <c r="DE195" s="311"/>
      <c r="DF195" s="312"/>
      <c r="DG195" s="312"/>
      <c r="DH195" s="312"/>
      <c r="DI195" s="312"/>
      <c r="DJ195" s="312"/>
      <c r="DK195" s="312"/>
      <c r="DL195" s="312"/>
      <c r="DM195" s="312"/>
      <c r="DN195" s="312"/>
      <c r="DO195" s="312"/>
      <c r="DP195" s="313"/>
      <c r="DQ195" s="311"/>
      <c r="DR195" s="312"/>
      <c r="DS195" s="312"/>
      <c r="DT195" s="312"/>
      <c r="DU195" s="312"/>
      <c r="DV195" s="312"/>
      <c r="DW195" s="312"/>
      <c r="DX195" s="312"/>
      <c r="DY195" s="312"/>
      <c r="DZ195" s="312"/>
      <c r="EA195" s="312"/>
      <c r="EB195" s="313"/>
      <c r="EC195" s="311"/>
      <c r="ED195" s="312"/>
      <c r="EE195" s="312"/>
      <c r="EF195" s="312"/>
      <c r="EG195" s="312"/>
      <c r="EH195" s="312"/>
      <c r="EI195" s="312"/>
      <c r="EJ195" s="312"/>
      <c r="EK195" s="312"/>
      <c r="EL195" s="312"/>
      <c r="EM195" s="312"/>
      <c r="EN195" s="313"/>
      <c r="EO195" s="311"/>
      <c r="EP195" s="312"/>
      <c r="EQ195" s="312"/>
      <c r="ER195" s="312"/>
      <c r="ES195" s="312"/>
      <c r="ET195" s="312"/>
      <c r="EU195" s="312"/>
      <c r="EV195" s="312"/>
      <c r="EW195" s="312"/>
      <c r="EX195" s="312"/>
      <c r="EY195" s="312"/>
      <c r="EZ195" s="313"/>
    </row>
    <row r="196" spans="3:156" s="246" customFormat="1" ht="15" customHeight="1">
      <c r="C196" s="224"/>
      <c r="D196" s="256"/>
      <c r="E196" s="267" t="str">
        <f>"Total "&amp;E176</f>
        <v>Total FF&amp;E</v>
      </c>
      <c r="G196" s="379">
        <f>SUM(G177:G195)</f>
        <v>6448298.9239408392</v>
      </c>
      <c r="H196" s="991"/>
      <c r="I196" s="930"/>
      <c r="J196" s="930"/>
      <c r="K196" s="962">
        <f>SUM(K177:K195)</f>
        <v>5194.1350012625744</v>
      </c>
      <c r="L196" s="958">
        <f>SUM(L177:L195)</f>
        <v>8.5089775896757427</v>
      </c>
      <c r="M196" s="958">
        <f>SUM(M177:M195)</f>
        <v>15.040992090178412</v>
      </c>
      <c r="O196" s="245"/>
      <c r="P196" s="245"/>
      <c r="Q196" s="245"/>
      <c r="S196" s="268"/>
      <c r="T196" s="256"/>
      <c r="U196" s="1279"/>
      <c r="V196" s="368"/>
      <c r="W196" s="368"/>
      <c r="X196" s="368"/>
      <c r="Y196" s="368"/>
      <c r="Z196" s="368"/>
      <c r="AA196" s="368"/>
      <c r="AB196" s="368"/>
      <c r="AC196" s="368"/>
      <c r="AD196" s="368"/>
      <c r="AE196" s="368"/>
      <c r="AF196" s="368"/>
      <c r="AG196" s="368"/>
      <c r="AH196" s="1280"/>
      <c r="AI196" s="260"/>
      <c r="AJ196" s="314">
        <f t="shared" ref="AJ196:BO196" si="378">SUM(AJ177:AJ195)</f>
        <v>0</v>
      </c>
      <c r="AK196" s="1320">
        <f t="shared" si="378"/>
        <v>0</v>
      </c>
      <c r="AL196" s="308">
        <f t="shared" si="378"/>
        <v>700</v>
      </c>
      <c r="AM196" s="308">
        <f t="shared" si="378"/>
        <v>766.66666666666674</v>
      </c>
      <c r="AN196" s="308">
        <f t="shared" si="378"/>
        <v>833.33333333333314</v>
      </c>
      <c r="AO196" s="308">
        <f t="shared" si="378"/>
        <v>899.99999999999989</v>
      </c>
      <c r="AP196" s="308">
        <f t="shared" si="378"/>
        <v>966.66666666666652</v>
      </c>
      <c r="AQ196" s="308">
        <f t="shared" si="378"/>
        <v>1033.3333333333333</v>
      </c>
      <c r="AR196" s="308">
        <f t="shared" si="378"/>
        <v>1100</v>
      </c>
      <c r="AS196" s="308">
        <f t="shared" si="378"/>
        <v>1166.6666666666667</v>
      </c>
      <c r="AT196" s="308">
        <f t="shared" si="378"/>
        <v>1233.333333333333</v>
      </c>
      <c r="AU196" s="308">
        <f t="shared" si="378"/>
        <v>1300</v>
      </c>
      <c r="AV196" s="315">
        <f t="shared" si="378"/>
        <v>1366.6666666666663</v>
      </c>
      <c r="AW196" s="1320">
        <f t="shared" si="378"/>
        <v>1433.3333333333333</v>
      </c>
      <c r="AX196" s="308">
        <f t="shared" si="378"/>
        <v>1499.9999999999998</v>
      </c>
      <c r="AY196" s="308">
        <f t="shared" si="378"/>
        <v>1566.6666666666665</v>
      </c>
      <c r="AZ196" s="308">
        <f t="shared" si="378"/>
        <v>1633.3333333333333</v>
      </c>
      <c r="BA196" s="308">
        <f t="shared" si="378"/>
        <v>1633.3333333333333</v>
      </c>
      <c r="BB196" s="308">
        <f t="shared" si="378"/>
        <v>1566.6666666666665</v>
      </c>
      <c r="BC196" s="308">
        <f t="shared" si="378"/>
        <v>1499.9999999999998</v>
      </c>
      <c r="BD196" s="308">
        <f t="shared" si="378"/>
        <v>1433.3333333333333</v>
      </c>
      <c r="BE196" s="308">
        <f t="shared" si="378"/>
        <v>1366.6666666666663</v>
      </c>
      <c r="BF196" s="308">
        <f t="shared" si="378"/>
        <v>1299.9999999999998</v>
      </c>
      <c r="BG196" s="308">
        <f t="shared" si="378"/>
        <v>1233.3333333333333</v>
      </c>
      <c r="BH196" s="315">
        <f t="shared" si="378"/>
        <v>1166.6666666666667</v>
      </c>
      <c r="BI196" s="1320">
        <f t="shared" si="378"/>
        <v>1099.9999999999995</v>
      </c>
      <c r="BJ196" s="308">
        <f t="shared" si="378"/>
        <v>1033.333333333333</v>
      </c>
      <c r="BK196" s="308">
        <f t="shared" si="378"/>
        <v>966.66666666666629</v>
      </c>
      <c r="BL196" s="308">
        <f t="shared" si="378"/>
        <v>899.99999999999989</v>
      </c>
      <c r="BM196" s="308">
        <f t="shared" si="378"/>
        <v>907064.19181190804</v>
      </c>
      <c r="BN196" s="308">
        <f t="shared" si="378"/>
        <v>1194549.8505817221</v>
      </c>
      <c r="BO196" s="308">
        <f t="shared" si="378"/>
        <v>1294685.4644641622</v>
      </c>
      <c r="BP196" s="308">
        <f t="shared" ref="BP196:CU196" si="379">SUM(BP177:BP195)</f>
        <v>1293985.4644641622</v>
      </c>
      <c r="BQ196" s="308">
        <f t="shared" si="379"/>
        <v>1006433.1390276819</v>
      </c>
      <c r="BR196" s="308">
        <f t="shared" si="379"/>
        <v>718880.81359120121</v>
      </c>
      <c r="BS196" s="308">
        <f t="shared" si="379"/>
        <v>0</v>
      </c>
      <c r="BT196" s="315">
        <f t="shared" si="379"/>
        <v>0</v>
      </c>
      <c r="BU196" s="1320">
        <f t="shared" si="379"/>
        <v>0</v>
      </c>
      <c r="BV196" s="308">
        <f t="shared" si="379"/>
        <v>0</v>
      </c>
      <c r="BW196" s="308">
        <f t="shared" si="379"/>
        <v>0</v>
      </c>
      <c r="BX196" s="308">
        <f t="shared" si="379"/>
        <v>0</v>
      </c>
      <c r="BY196" s="308">
        <f t="shared" si="379"/>
        <v>0</v>
      </c>
      <c r="BZ196" s="308">
        <f t="shared" si="379"/>
        <v>0</v>
      </c>
      <c r="CA196" s="308">
        <f t="shared" si="379"/>
        <v>0</v>
      </c>
      <c r="CB196" s="308">
        <f t="shared" si="379"/>
        <v>0</v>
      </c>
      <c r="CC196" s="308">
        <f t="shared" si="379"/>
        <v>0</v>
      </c>
      <c r="CD196" s="308">
        <f t="shared" si="379"/>
        <v>0</v>
      </c>
      <c r="CE196" s="308">
        <f t="shared" si="379"/>
        <v>0</v>
      </c>
      <c r="CF196" s="315">
        <f t="shared" si="379"/>
        <v>0</v>
      </c>
      <c r="CG196" s="1320">
        <f t="shared" si="379"/>
        <v>0</v>
      </c>
      <c r="CH196" s="308">
        <f t="shared" si="379"/>
        <v>0</v>
      </c>
      <c r="CI196" s="308">
        <f t="shared" si="379"/>
        <v>0</v>
      </c>
      <c r="CJ196" s="308">
        <f t="shared" si="379"/>
        <v>0</v>
      </c>
      <c r="CK196" s="308">
        <f t="shared" si="379"/>
        <v>0</v>
      </c>
      <c r="CL196" s="308">
        <f t="shared" si="379"/>
        <v>0</v>
      </c>
      <c r="CM196" s="308">
        <f t="shared" si="379"/>
        <v>0</v>
      </c>
      <c r="CN196" s="308">
        <f t="shared" si="379"/>
        <v>0</v>
      </c>
      <c r="CO196" s="308">
        <f t="shared" si="379"/>
        <v>0</v>
      </c>
      <c r="CP196" s="308">
        <f t="shared" si="379"/>
        <v>0</v>
      </c>
      <c r="CQ196" s="308">
        <f t="shared" si="379"/>
        <v>0</v>
      </c>
      <c r="CR196" s="315">
        <f t="shared" si="379"/>
        <v>0</v>
      </c>
      <c r="CS196" s="1320">
        <f t="shared" si="379"/>
        <v>0</v>
      </c>
      <c r="CT196" s="308">
        <f t="shared" si="379"/>
        <v>0</v>
      </c>
      <c r="CU196" s="308">
        <f t="shared" si="379"/>
        <v>0</v>
      </c>
      <c r="CV196" s="308">
        <f t="shared" ref="CV196:EA196" si="380">SUM(CV177:CV195)</f>
        <v>0</v>
      </c>
      <c r="CW196" s="308">
        <f t="shared" si="380"/>
        <v>0</v>
      </c>
      <c r="CX196" s="308">
        <f t="shared" si="380"/>
        <v>0</v>
      </c>
      <c r="CY196" s="308">
        <f t="shared" si="380"/>
        <v>0</v>
      </c>
      <c r="CZ196" s="308">
        <f t="shared" si="380"/>
        <v>0</v>
      </c>
      <c r="DA196" s="308">
        <f t="shared" si="380"/>
        <v>0</v>
      </c>
      <c r="DB196" s="308">
        <f t="shared" si="380"/>
        <v>0</v>
      </c>
      <c r="DC196" s="308">
        <f t="shared" si="380"/>
        <v>0</v>
      </c>
      <c r="DD196" s="315">
        <f t="shared" si="380"/>
        <v>0</v>
      </c>
      <c r="DE196" s="1320">
        <f t="shared" si="380"/>
        <v>0</v>
      </c>
      <c r="DF196" s="308">
        <f t="shared" si="380"/>
        <v>0</v>
      </c>
      <c r="DG196" s="308">
        <f t="shared" si="380"/>
        <v>0</v>
      </c>
      <c r="DH196" s="308">
        <f t="shared" si="380"/>
        <v>0</v>
      </c>
      <c r="DI196" s="308">
        <f t="shared" si="380"/>
        <v>0</v>
      </c>
      <c r="DJ196" s="308">
        <f t="shared" si="380"/>
        <v>0</v>
      </c>
      <c r="DK196" s="308">
        <f t="shared" si="380"/>
        <v>0</v>
      </c>
      <c r="DL196" s="308">
        <f t="shared" si="380"/>
        <v>0</v>
      </c>
      <c r="DM196" s="308">
        <f t="shared" si="380"/>
        <v>0</v>
      </c>
      <c r="DN196" s="308">
        <f t="shared" si="380"/>
        <v>0</v>
      </c>
      <c r="DO196" s="308">
        <f t="shared" si="380"/>
        <v>0</v>
      </c>
      <c r="DP196" s="315">
        <f t="shared" si="380"/>
        <v>0</v>
      </c>
      <c r="DQ196" s="1320">
        <f t="shared" si="380"/>
        <v>0</v>
      </c>
      <c r="DR196" s="308">
        <f t="shared" si="380"/>
        <v>0</v>
      </c>
      <c r="DS196" s="308">
        <f t="shared" si="380"/>
        <v>0</v>
      </c>
      <c r="DT196" s="308">
        <f t="shared" si="380"/>
        <v>0</v>
      </c>
      <c r="DU196" s="308">
        <f t="shared" si="380"/>
        <v>0</v>
      </c>
      <c r="DV196" s="308">
        <f t="shared" si="380"/>
        <v>0</v>
      </c>
      <c r="DW196" s="308">
        <f t="shared" si="380"/>
        <v>0</v>
      </c>
      <c r="DX196" s="308">
        <f t="shared" si="380"/>
        <v>0</v>
      </c>
      <c r="DY196" s="308">
        <f t="shared" si="380"/>
        <v>0</v>
      </c>
      <c r="DZ196" s="308">
        <f t="shared" si="380"/>
        <v>0</v>
      </c>
      <c r="EA196" s="308">
        <f t="shared" si="380"/>
        <v>0</v>
      </c>
      <c r="EB196" s="315">
        <f t="shared" ref="EB196:EZ196" si="381">SUM(EB177:EB195)</f>
        <v>0</v>
      </c>
      <c r="EC196" s="1320">
        <f t="shared" si="381"/>
        <v>0</v>
      </c>
      <c r="ED196" s="308">
        <f t="shared" si="381"/>
        <v>0</v>
      </c>
      <c r="EE196" s="308">
        <f t="shared" si="381"/>
        <v>0</v>
      </c>
      <c r="EF196" s="308">
        <f t="shared" si="381"/>
        <v>0</v>
      </c>
      <c r="EG196" s="308">
        <f t="shared" si="381"/>
        <v>0</v>
      </c>
      <c r="EH196" s="308">
        <f t="shared" si="381"/>
        <v>0</v>
      </c>
      <c r="EI196" s="308">
        <f t="shared" si="381"/>
        <v>0</v>
      </c>
      <c r="EJ196" s="308">
        <f t="shared" si="381"/>
        <v>0</v>
      </c>
      <c r="EK196" s="308">
        <f t="shared" si="381"/>
        <v>0</v>
      </c>
      <c r="EL196" s="308">
        <f t="shared" si="381"/>
        <v>0</v>
      </c>
      <c r="EM196" s="308">
        <f t="shared" si="381"/>
        <v>0</v>
      </c>
      <c r="EN196" s="315">
        <f t="shared" si="381"/>
        <v>0</v>
      </c>
      <c r="EO196" s="1320">
        <f t="shared" si="381"/>
        <v>0</v>
      </c>
      <c r="EP196" s="308">
        <f t="shared" si="381"/>
        <v>0</v>
      </c>
      <c r="EQ196" s="308">
        <f t="shared" si="381"/>
        <v>0</v>
      </c>
      <c r="ER196" s="308">
        <f t="shared" si="381"/>
        <v>0</v>
      </c>
      <c r="ES196" s="308">
        <f t="shared" si="381"/>
        <v>0</v>
      </c>
      <c r="ET196" s="308">
        <f t="shared" si="381"/>
        <v>0</v>
      </c>
      <c r="EU196" s="308">
        <f t="shared" si="381"/>
        <v>0</v>
      </c>
      <c r="EV196" s="308">
        <f t="shared" si="381"/>
        <v>0</v>
      </c>
      <c r="EW196" s="308">
        <f t="shared" si="381"/>
        <v>0</v>
      </c>
      <c r="EX196" s="308">
        <f t="shared" si="381"/>
        <v>0</v>
      </c>
      <c r="EY196" s="308">
        <f t="shared" si="381"/>
        <v>0</v>
      </c>
      <c r="EZ196" s="315">
        <f t="shared" si="381"/>
        <v>0</v>
      </c>
    </row>
    <row r="197" spans="3:156" s="246" customFormat="1" ht="17.5">
      <c r="C197" s="224"/>
      <c r="D197" s="256"/>
      <c r="G197" s="979"/>
      <c r="H197" s="991"/>
      <c r="K197" s="954"/>
      <c r="L197" s="954"/>
      <c r="M197" s="954"/>
      <c r="O197" s="245"/>
      <c r="P197" s="245"/>
      <c r="Q197" s="245"/>
      <c r="S197" s="259"/>
      <c r="T197" s="256"/>
      <c r="U197" s="256"/>
      <c r="AH197" s="260"/>
      <c r="AI197" s="260"/>
      <c r="AJ197" s="316"/>
      <c r="AK197" s="405"/>
      <c r="AL197" s="316"/>
      <c r="AM197" s="316"/>
      <c r="AN197" s="316"/>
      <c r="AO197" s="316"/>
      <c r="AP197" s="316"/>
      <c r="AQ197" s="316"/>
      <c r="AR197" s="316"/>
      <c r="AS197" s="316"/>
      <c r="AT197" s="316"/>
      <c r="AU197" s="316"/>
      <c r="AV197" s="317"/>
      <c r="AW197" s="405"/>
      <c r="AX197" s="316"/>
      <c r="AY197" s="316"/>
      <c r="AZ197" s="316"/>
      <c r="BA197" s="316"/>
      <c r="BB197" s="316"/>
      <c r="BC197" s="316"/>
      <c r="BD197" s="316"/>
      <c r="BE197" s="316"/>
      <c r="BF197" s="316"/>
      <c r="BG197" s="316"/>
      <c r="BH197" s="317"/>
      <c r="BI197" s="405"/>
      <c r="BJ197" s="316"/>
      <c r="BK197" s="316"/>
      <c r="BL197" s="316"/>
      <c r="BM197" s="316"/>
      <c r="BN197" s="316"/>
      <c r="BO197" s="316"/>
      <c r="BP197" s="316"/>
      <c r="BQ197" s="316"/>
      <c r="BR197" s="316"/>
      <c r="BS197" s="316"/>
      <c r="BT197" s="317"/>
      <c r="BU197" s="405"/>
      <c r="BV197" s="316"/>
      <c r="BW197" s="316"/>
      <c r="BX197" s="316"/>
      <c r="BY197" s="316"/>
      <c r="BZ197" s="316"/>
      <c r="CA197" s="316"/>
      <c r="CB197" s="316"/>
      <c r="CC197" s="316"/>
      <c r="CD197" s="316"/>
      <c r="CE197" s="316"/>
      <c r="CF197" s="317"/>
      <c r="CG197" s="405"/>
      <c r="CH197" s="316"/>
      <c r="CI197" s="316"/>
      <c r="CJ197" s="316"/>
      <c r="CK197" s="316"/>
      <c r="CL197" s="316"/>
      <c r="CM197" s="316"/>
      <c r="CN197" s="316"/>
      <c r="CO197" s="316"/>
      <c r="CP197" s="316"/>
      <c r="CQ197" s="316"/>
      <c r="CR197" s="317"/>
      <c r="CS197" s="405"/>
      <c r="CT197" s="316"/>
      <c r="CU197" s="316"/>
      <c r="CV197" s="316"/>
      <c r="CW197" s="316"/>
      <c r="CX197" s="316"/>
      <c r="CY197" s="316"/>
      <c r="CZ197" s="316"/>
      <c r="DA197" s="316"/>
      <c r="DB197" s="316"/>
      <c r="DC197" s="316"/>
      <c r="DD197" s="317"/>
      <c r="DE197" s="405"/>
      <c r="DF197" s="316"/>
      <c r="DG197" s="316"/>
      <c r="DH197" s="316"/>
      <c r="DI197" s="316"/>
      <c r="DJ197" s="316"/>
      <c r="DK197" s="316"/>
      <c r="DL197" s="316"/>
      <c r="DM197" s="316"/>
      <c r="DN197" s="316"/>
      <c r="DO197" s="316"/>
      <c r="DP197" s="317"/>
      <c r="DQ197" s="405"/>
      <c r="DR197" s="316"/>
      <c r="DS197" s="316"/>
      <c r="DT197" s="316"/>
      <c r="DU197" s="316"/>
      <c r="DV197" s="316"/>
      <c r="DW197" s="316"/>
      <c r="DX197" s="316"/>
      <c r="DY197" s="316"/>
      <c r="DZ197" s="316"/>
      <c r="EA197" s="316"/>
      <c r="EB197" s="317"/>
      <c r="EC197" s="405"/>
      <c r="ED197" s="316"/>
      <c r="EE197" s="316"/>
      <c r="EF197" s="316"/>
      <c r="EG197" s="316"/>
      <c r="EH197" s="316"/>
      <c r="EI197" s="316"/>
      <c r="EJ197" s="316"/>
      <c r="EK197" s="316"/>
      <c r="EL197" s="316"/>
      <c r="EM197" s="316"/>
      <c r="EN197" s="317"/>
      <c r="EO197" s="405"/>
      <c r="EP197" s="316"/>
      <c r="EQ197" s="316"/>
      <c r="ER197" s="316"/>
      <c r="ES197" s="316"/>
      <c r="ET197" s="316"/>
      <c r="EU197" s="316"/>
      <c r="EV197" s="316"/>
      <c r="EW197" s="316"/>
      <c r="EX197" s="316"/>
      <c r="EY197" s="316"/>
      <c r="EZ197" s="317"/>
    </row>
    <row r="198" spans="3:156" s="246" customFormat="1" ht="15" customHeight="1" outlineLevel="1">
      <c r="C198" s="224"/>
      <c r="D198" s="256">
        <v>13</v>
      </c>
      <c r="E198" s="257" t="s">
        <v>56</v>
      </c>
      <c r="G198" s="979"/>
      <c r="H198" s="991"/>
      <c r="K198" s="954"/>
      <c r="L198" s="954"/>
      <c r="M198" s="954"/>
      <c r="O198" s="245"/>
      <c r="P198" s="245"/>
      <c r="Q198" s="245"/>
      <c r="S198" s="259"/>
      <c r="T198" s="256"/>
      <c r="U198" s="256"/>
      <c r="AH198" s="260"/>
      <c r="AI198" s="260"/>
      <c r="AJ198" s="316"/>
      <c r="AK198" s="405"/>
      <c r="AL198" s="316"/>
      <c r="AM198" s="316"/>
      <c r="AN198" s="316"/>
      <c r="AO198" s="316"/>
      <c r="AP198" s="316"/>
      <c r="AQ198" s="316"/>
      <c r="AR198" s="316"/>
      <c r="AS198" s="316"/>
      <c r="AT198" s="316"/>
      <c r="AU198" s="316"/>
      <c r="AV198" s="317"/>
      <c r="AW198" s="405"/>
      <c r="AX198" s="316"/>
      <c r="AY198" s="316"/>
      <c r="AZ198" s="316"/>
      <c r="BA198" s="316"/>
      <c r="BB198" s="316"/>
      <c r="BC198" s="316"/>
      <c r="BD198" s="316"/>
      <c r="BE198" s="316"/>
      <c r="BF198" s="316"/>
      <c r="BG198" s="316"/>
      <c r="BH198" s="317"/>
      <c r="BI198" s="405"/>
      <c r="BJ198" s="316"/>
      <c r="BK198" s="316"/>
      <c r="BL198" s="316"/>
      <c r="BM198" s="316"/>
      <c r="BN198" s="316"/>
      <c r="BO198" s="316"/>
      <c r="BP198" s="316"/>
      <c r="BQ198" s="316"/>
      <c r="BR198" s="316"/>
      <c r="BS198" s="316"/>
      <c r="BT198" s="317"/>
      <c r="BU198" s="405"/>
      <c r="BV198" s="316"/>
      <c r="BW198" s="316"/>
      <c r="BX198" s="316"/>
      <c r="BY198" s="316"/>
      <c r="BZ198" s="316"/>
      <c r="CA198" s="316"/>
      <c r="CB198" s="316"/>
      <c r="CC198" s="316"/>
      <c r="CD198" s="316"/>
      <c r="CE198" s="316"/>
      <c r="CF198" s="317"/>
      <c r="CG198" s="405"/>
      <c r="CH198" s="316"/>
      <c r="CI198" s="316"/>
      <c r="CJ198" s="316"/>
      <c r="CK198" s="316"/>
      <c r="CL198" s="316"/>
      <c r="CM198" s="316"/>
      <c r="CN198" s="316"/>
      <c r="CO198" s="316"/>
      <c r="CP198" s="316"/>
      <c r="CQ198" s="316"/>
      <c r="CR198" s="317"/>
      <c r="CS198" s="405"/>
      <c r="CT198" s="316"/>
      <c r="CU198" s="316"/>
      <c r="CV198" s="316"/>
      <c r="CW198" s="316"/>
      <c r="CX198" s="316"/>
      <c r="CY198" s="316"/>
      <c r="CZ198" s="316"/>
      <c r="DA198" s="316"/>
      <c r="DB198" s="316"/>
      <c r="DC198" s="316"/>
      <c r="DD198" s="317"/>
      <c r="DE198" s="405"/>
      <c r="DF198" s="316"/>
      <c r="DG198" s="316"/>
      <c r="DH198" s="316"/>
      <c r="DI198" s="316"/>
      <c r="DJ198" s="316"/>
      <c r="DK198" s="316"/>
      <c r="DL198" s="316"/>
      <c r="DM198" s="316"/>
      <c r="DN198" s="316"/>
      <c r="DO198" s="316"/>
      <c r="DP198" s="317"/>
      <c r="DQ198" s="405"/>
      <c r="DR198" s="316"/>
      <c r="DS198" s="316"/>
      <c r="DT198" s="316"/>
      <c r="DU198" s="316"/>
      <c r="DV198" s="316"/>
      <c r="DW198" s="316"/>
      <c r="DX198" s="316"/>
      <c r="DY198" s="316"/>
      <c r="DZ198" s="316"/>
      <c r="EA198" s="316"/>
      <c r="EB198" s="317"/>
      <c r="EC198" s="405"/>
      <c r="ED198" s="316"/>
      <c r="EE198" s="316"/>
      <c r="EF198" s="316"/>
      <c r="EG198" s="316"/>
      <c r="EH198" s="316"/>
      <c r="EI198" s="316"/>
      <c r="EJ198" s="316"/>
      <c r="EK198" s="316"/>
      <c r="EL198" s="316"/>
      <c r="EM198" s="316"/>
      <c r="EN198" s="317"/>
      <c r="EO198" s="405"/>
      <c r="EP198" s="316"/>
      <c r="EQ198" s="316"/>
      <c r="ER198" s="316"/>
      <c r="ES198" s="316"/>
      <c r="ET198" s="316"/>
      <c r="EU198" s="316"/>
      <c r="EV198" s="316"/>
      <c r="EW198" s="316"/>
      <c r="EX198" s="316"/>
      <c r="EY198" s="316"/>
      <c r="EZ198" s="317"/>
    </row>
    <row r="199" spans="3:156" s="246" customFormat="1" ht="6" customHeight="1" outlineLevel="1">
      <c r="C199" s="224"/>
      <c r="D199" s="256"/>
      <c r="G199" s="979"/>
      <c r="H199" s="991"/>
      <c r="K199" s="954"/>
      <c r="L199" s="954"/>
      <c r="M199" s="954"/>
      <c r="O199" s="245"/>
      <c r="P199" s="245"/>
      <c r="Q199" s="245"/>
      <c r="S199" s="259"/>
      <c r="T199" s="256"/>
      <c r="U199" s="256"/>
      <c r="AH199" s="260"/>
      <c r="AI199" s="260"/>
      <c r="AJ199" s="316"/>
      <c r="AK199" s="405"/>
      <c r="AL199" s="316"/>
      <c r="AM199" s="316"/>
      <c r="AN199" s="316"/>
      <c r="AO199" s="316"/>
      <c r="AP199" s="316"/>
      <c r="AQ199" s="316"/>
      <c r="AR199" s="316"/>
      <c r="AS199" s="316"/>
      <c r="AT199" s="316"/>
      <c r="AU199" s="316"/>
      <c r="AV199" s="317"/>
      <c r="AW199" s="405"/>
      <c r="AX199" s="316"/>
      <c r="AY199" s="316"/>
      <c r="AZ199" s="316"/>
      <c r="BA199" s="316"/>
      <c r="BB199" s="316"/>
      <c r="BC199" s="316"/>
      <c r="BD199" s="316"/>
      <c r="BE199" s="316"/>
      <c r="BF199" s="316"/>
      <c r="BG199" s="316"/>
      <c r="BH199" s="317"/>
      <c r="BI199" s="405"/>
      <c r="BJ199" s="316"/>
      <c r="BK199" s="316"/>
      <c r="BL199" s="316"/>
      <c r="BM199" s="316"/>
      <c r="BN199" s="316"/>
      <c r="BO199" s="316"/>
      <c r="BP199" s="316"/>
      <c r="BQ199" s="316"/>
      <c r="BR199" s="316"/>
      <c r="BS199" s="316"/>
      <c r="BT199" s="317"/>
      <c r="BU199" s="405"/>
      <c r="BV199" s="316"/>
      <c r="BW199" s="316"/>
      <c r="BX199" s="316"/>
      <c r="BY199" s="316"/>
      <c r="BZ199" s="316"/>
      <c r="CA199" s="316"/>
      <c r="CB199" s="316"/>
      <c r="CC199" s="316"/>
      <c r="CD199" s="316"/>
      <c r="CE199" s="316"/>
      <c r="CF199" s="317"/>
      <c r="CG199" s="405"/>
      <c r="CH199" s="316"/>
      <c r="CI199" s="316"/>
      <c r="CJ199" s="316"/>
      <c r="CK199" s="316"/>
      <c r="CL199" s="316"/>
      <c r="CM199" s="316"/>
      <c r="CN199" s="316"/>
      <c r="CO199" s="316"/>
      <c r="CP199" s="316"/>
      <c r="CQ199" s="316"/>
      <c r="CR199" s="317"/>
      <c r="CS199" s="405"/>
      <c r="CT199" s="316"/>
      <c r="CU199" s="316"/>
      <c r="CV199" s="316"/>
      <c r="CW199" s="316"/>
      <c r="CX199" s="316"/>
      <c r="CY199" s="316"/>
      <c r="CZ199" s="316"/>
      <c r="DA199" s="316"/>
      <c r="DB199" s="316"/>
      <c r="DC199" s="316"/>
      <c r="DD199" s="317"/>
      <c r="DE199" s="405"/>
      <c r="DF199" s="316"/>
      <c r="DG199" s="316"/>
      <c r="DH199" s="316"/>
      <c r="DI199" s="316"/>
      <c r="DJ199" s="316"/>
      <c r="DK199" s="316"/>
      <c r="DL199" s="316"/>
      <c r="DM199" s="316"/>
      <c r="DN199" s="316"/>
      <c r="DO199" s="316"/>
      <c r="DP199" s="317"/>
      <c r="DQ199" s="405"/>
      <c r="DR199" s="316"/>
      <c r="DS199" s="316"/>
      <c r="DT199" s="316"/>
      <c r="DU199" s="316"/>
      <c r="DV199" s="316"/>
      <c r="DW199" s="316"/>
      <c r="DX199" s="316"/>
      <c r="DY199" s="316"/>
      <c r="DZ199" s="316"/>
      <c r="EA199" s="316"/>
      <c r="EB199" s="317"/>
      <c r="EC199" s="405"/>
      <c r="ED199" s="316"/>
      <c r="EE199" s="316"/>
      <c r="EF199" s="316"/>
      <c r="EG199" s="316"/>
      <c r="EH199" s="316"/>
      <c r="EI199" s="316"/>
      <c r="EJ199" s="316"/>
      <c r="EK199" s="316"/>
      <c r="EL199" s="316"/>
      <c r="EM199" s="316"/>
      <c r="EN199" s="317"/>
      <c r="EO199" s="405"/>
      <c r="EP199" s="316"/>
      <c r="EQ199" s="316"/>
      <c r="ER199" s="316"/>
      <c r="ES199" s="316"/>
      <c r="ET199" s="316"/>
      <c r="EU199" s="316"/>
      <c r="EV199" s="316"/>
      <c r="EW199" s="316"/>
      <c r="EX199" s="316"/>
      <c r="EY199" s="316"/>
      <c r="EZ199" s="317"/>
    </row>
    <row r="200" spans="3:156" s="246" customFormat="1" ht="17.5" outlineLevel="1">
      <c r="C200" s="224"/>
      <c r="D200" s="256"/>
      <c r="E200" s="289">
        <f ca="1">OFFSET(E200,-1,0)+1</f>
        <v>1</v>
      </c>
      <c r="F200" s="844" t="s">
        <v>563</v>
      </c>
      <c r="G200" s="977">
        <f>H200*J200</f>
        <v>2010588.4424999999</v>
      </c>
      <c r="H200" s="996">
        <f>IF(P19="Mid-Rise",(((G81*1.25)/100)*0.5)*2,(((G81*1.25/100)*0.05)*2))</f>
        <v>2010588.4424999999</v>
      </c>
      <c r="I200" s="286" t="s">
        <v>413</v>
      </c>
      <c r="J200" s="306">
        <f>INDEX(FACTOR_VALUES,MATCH(I200,FACTOR_NAMES,0),1)</f>
        <v>1</v>
      </c>
      <c r="K200" s="949">
        <f>+$G200/Beds</f>
        <v>1619.538412456368</v>
      </c>
      <c r="L200" s="956">
        <f t="shared" si="345"/>
        <v>2.6531108748348888</v>
      </c>
      <c r="M200" s="956">
        <f t="shared" si="346"/>
        <v>4.6898019488471361</v>
      </c>
      <c r="N200" s="285">
        <f>EOMONTH($M$7,O200-2)+1</f>
        <v>46784</v>
      </c>
      <c r="O200" s="307">
        <f>$N$8</f>
        <v>2</v>
      </c>
      <c r="P200" s="307">
        <v>1</v>
      </c>
      <c r="Q200" s="306">
        <f>O200-1+P200</f>
        <v>2</v>
      </c>
      <c r="R200" s="286" t="s">
        <v>511</v>
      </c>
      <c r="S200" s="845"/>
      <c r="T200" s="256"/>
      <c r="U200" s="380">
        <f>+P200</f>
        <v>1</v>
      </c>
      <c r="V200" s="302" t="str">
        <f>+R200</f>
        <v>Curve-Mid</v>
      </c>
      <c r="W200" s="302">
        <f>INT(U200*AB200)+O200-1</f>
        <v>1</v>
      </c>
      <c r="X200" s="302">
        <f>(U200-INT(U200*(1-AB200)))+O200-1</f>
        <v>2</v>
      </c>
      <c r="Y200" s="381">
        <f>(AB200-(W200-O200+1)/U200)*(AF200+AE200*(2*(W200-O200+1)/U200+(AB200-(W200-O200+1)/U200)))+((X200-O200+1)/U200-AB200)*(AH200+AG200*(2*AB200+((X200-O200+1)/U200-AB200)))</f>
        <v>1</v>
      </c>
      <c r="Z200" s="302">
        <f>IF(V200="curve-front",1,IF(V200="curve-end",3,2))</f>
        <v>2</v>
      </c>
      <c r="AA200" s="302">
        <f>IF(OR(V200="curve-front",V200="curve-mid",V200="curve-end"),2.5,1)</f>
        <v>2.5</v>
      </c>
      <c r="AB200" s="302">
        <f>Z200/4</f>
        <v>0.5</v>
      </c>
      <c r="AC200" s="302">
        <f>AA200-1</f>
        <v>1.5</v>
      </c>
      <c r="AD200" s="302">
        <f>1/U200</f>
        <v>1</v>
      </c>
      <c r="AE200" s="302">
        <f>AC200/(AB200*(2+AC200))</f>
        <v>0.8571428571428571</v>
      </c>
      <c r="AF200" s="302">
        <f>2/(2+AC200)</f>
        <v>0.5714285714285714</v>
      </c>
      <c r="AG200" s="302">
        <f>-AC200/(2+AC200)/(1-AB200)</f>
        <v>-0.8571428571428571</v>
      </c>
      <c r="AH200" s="382">
        <f>2*(1-AB200+AC200)/(2+AC200)/(1-AB200)</f>
        <v>2.2857142857142856</v>
      </c>
      <c r="AI200" s="260"/>
      <c r="AJ200" s="284">
        <f t="shared" ref="AJ200:AS203" si="382">IF(AND(AJ$1&gt;=$O200,AJ$1&lt;=$Q200),$G200*IF(AJ$1&lt;=$W200,$AD200*($AF200+$AE200*(2*INT((AJ$1-$O200))/$U200+$AD200)),IF(AJ$1&lt;=$X200,$Y200,IF(AJ$1&lt;=$U200+$O200,$AD200*($AH200+$AG200*(2*INT((AJ$1-$O200))/$U200+$AD200)),0))),0)</f>
        <v>0</v>
      </c>
      <c r="AK200" s="309">
        <f t="shared" si="382"/>
        <v>0</v>
      </c>
      <c r="AL200" s="284">
        <f t="shared" si="382"/>
        <v>2010588.4424999999</v>
      </c>
      <c r="AM200" s="284">
        <f t="shared" si="382"/>
        <v>0</v>
      </c>
      <c r="AN200" s="284">
        <f t="shared" si="382"/>
        <v>0</v>
      </c>
      <c r="AO200" s="284">
        <f t="shared" si="382"/>
        <v>0</v>
      </c>
      <c r="AP200" s="284">
        <f t="shared" si="382"/>
        <v>0</v>
      </c>
      <c r="AQ200" s="284">
        <f t="shared" si="382"/>
        <v>0</v>
      </c>
      <c r="AR200" s="284">
        <f t="shared" si="382"/>
        <v>0</v>
      </c>
      <c r="AS200" s="284">
        <f t="shared" si="382"/>
        <v>0</v>
      </c>
      <c r="AT200" s="284">
        <f t="shared" ref="AT200:BC203" si="383">IF(AND(AT$1&gt;=$O200,AT$1&lt;=$Q200),$G200*IF(AT$1&lt;=$W200,$AD200*($AF200+$AE200*(2*INT((AT$1-$O200))/$U200+$AD200)),IF(AT$1&lt;=$X200,$Y200,IF(AT$1&lt;=$U200+$O200,$AD200*($AH200+$AG200*(2*INT((AT$1-$O200))/$U200+$AD200)),0))),0)</f>
        <v>0</v>
      </c>
      <c r="AU200" s="284">
        <f t="shared" si="383"/>
        <v>0</v>
      </c>
      <c r="AV200" s="383">
        <f t="shared" si="383"/>
        <v>0</v>
      </c>
      <c r="AW200" s="309">
        <f t="shared" si="383"/>
        <v>0</v>
      </c>
      <c r="AX200" s="284">
        <f t="shared" si="383"/>
        <v>0</v>
      </c>
      <c r="AY200" s="284">
        <f t="shared" si="383"/>
        <v>0</v>
      </c>
      <c r="AZ200" s="284">
        <f t="shared" si="383"/>
        <v>0</v>
      </c>
      <c r="BA200" s="284">
        <f t="shared" si="383"/>
        <v>0</v>
      </c>
      <c r="BB200" s="284">
        <f t="shared" si="383"/>
        <v>0</v>
      </c>
      <c r="BC200" s="284">
        <f t="shared" si="383"/>
        <v>0</v>
      </c>
      <c r="BD200" s="284">
        <f t="shared" ref="BD200:BM203" si="384">IF(AND(BD$1&gt;=$O200,BD$1&lt;=$Q200),$G200*IF(BD$1&lt;=$W200,$AD200*($AF200+$AE200*(2*INT((BD$1-$O200))/$U200+$AD200)),IF(BD$1&lt;=$X200,$Y200,IF(BD$1&lt;=$U200+$O200,$AD200*($AH200+$AG200*(2*INT((BD$1-$O200))/$U200+$AD200)),0))),0)</f>
        <v>0</v>
      </c>
      <c r="BE200" s="284">
        <f t="shared" si="384"/>
        <v>0</v>
      </c>
      <c r="BF200" s="284">
        <f t="shared" si="384"/>
        <v>0</v>
      </c>
      <c r="BG200" s="284">
        <f t="shared" si="384"/>
        <v>0</v>
      </c>
      <c r="BH200" s="383">
        <f t="shared" si="384"/>
        <v>0</v>
      </c>
      <c r="BI200" s="309">
        <f t="shared" si="384"/>
        <v>0</v>
      </c>
      <c r="BJ200" s="284">
        <f t="shared" si="384"/>
        <v>0</v>
      </c>
      <c r="BK200" s="284">
        <f t="shared" si="384"/>
        <v>0</v>
      </c>
      <c r="BL200" s="284">
        <f t="shared" si="384"/>
        <v>0</v>
      </c>
      <c r="BM200" s="284">
        <f t="shared" si="384"/>
        <v>0</v>
      </c>
      <c r="BN200" s="284">
        <f t="shared" ref="BN200:BW203" si="385">IF(AND(BN$1&gt;=$O200,BN$1&lt;=$Q200),$G200*IF(BN$1&lt;=$W200,$AD200*($AF200+$AE200*(2*INT((BN$1-$O200))/$U200+$AD200)),IF(BN$1&lt;=$X200,$Y200,IF(BN$1&lt;=$U200+$O200,$AD200*($AH200+$AG200*(2*INT((BN$1-$O200))/$U200+$AD200)),0))),0)</f>
        <v>0</v>
      </c>
      <c r="BO200" s="284">
        <f t="shared" si="385"/>
        <v>0</v>
      </c>
      <c r="BP200" s="284">
        <f t="shared" si="385"/>
        <v>0</v>
      </c>
      <c r="BQ200" s="284">
        <f t="shared" si="385"/>
        <v>0</v>
      </c>
      <c r="BR200" s="284">
        <f t="shared" si="385"/>
        <v>0</v>
      </c>
      <c r="BS200" s="284">
        <f t="shared" si="385"/>
        <v>0</v>
      </c>
      <c r="BT200" s="383">
        <f t="shared" si="385"/>
        <v>0</v>
      </c>
      <c r="BU200" s="309">
        <f t="shared" si="385"/>
        <v>0</v>
      </c>
      <c r="BV200" s="284">
        <f t="shared" si="385"/>
        <v>0</v>
      </c>
      <c r="BW200" s="284">
        <f t="shared" si="385"/>
        <v>0</v>
      </c>
      <c r="BX200" s="284">
        <f t="shared" ref="BX200:CG203" si="386">IF(AND(BX$1&gt;=$O200,BX$1&lt;=$Q200),$G200*IF(BX$1&lt;=$W200,$AD200*($AF200+$AE200*(2*INT((BX$1-$O200))/$U200+$AD200)),IF(BX$1&lt;=$X200,$Y200,IF(BX$1&lt;=$U200+$O200,$AD200*($AH200+$AG200*(2*INT((BX$1-$O200))/$U200+$AD200)),0))),0)</f>
        <v>0</v>
      </c>
      <c r="BY200" s="284">
        <f t="shared" si="386"/>
        <v>0</v>
      </c>
      <c r="BZ200" s="284">
        <f t="shared" si="386"/>
        <v>0</v>
      </c>
      <c r="CA200" s="284">
        <f t="shared" si="386"/>
        <v>0</v>
      </c>
      <c r="CB200" s="284">
        <f t="shared" si="386"/>
        <v>0</v>
      </c>
      <c r="CC200" s="284">
        <f t="shared" si="386"/>
        <v>0</v>
      </c>
      <c r="CD200" s="284">
        <f t="shared" si="386"/>
        <v>0</v>
      </c>
      <c r="CE200" s="284">
        <f t="shared" si="386"/>
        <v>0</v>
      </c>
      <c r="CF200" s="383">
        <f t="shared" si="386"/>
        <v>0</v>
      </c>
      <c r="CG200" s="284">
        <f t="shared" si="386"/>
        <v>0</v>
      </c>
      <c r="CH200" s="284">
        <f t="shared" ref="CH200:CQ203" si="387">IF(AND(CH$1&gt;=$O200,CH$1&lt;=$Q200),$G200*IF(CH$1&lt;=$W200,$AD200*($AF200+$AE200*(2*INT((CH$1-$O200))/$U200+$AD200)),IF(CH$1&lt;=$X200,$Y200,IF(CH$1&lt;=$U200+$O200,$AD200*($AH200+$AG200*(2*INT((CH$1-$O200))/$U200+$AD200)),0))),0)</f>
        <v>0</v>
      </c>
      <c r="CI200" s="284">
        <f t="shared" si="387"/>
        <v>0</v>
      </c>
      <c r="CJ200" s="284">
        <f t="shared" si="387"/>
        <v>0</v>
      </c>
      <c r="CK200" s="284">
        <f t="shared" si="387"/>
        <v>0</v>
      </c>
      <c r="CL200" s="284">
        <f t="shared" si="387"/>
        <v>0</v>
      </c>
      <c r="CM200" s="284">
        <f t="shared" si="387"/>
        <v>0</v>
      </c>
      <c r="CN200" s="284">
        <f t="shared" si="387"/>
        <v>0</v>
      </c>
      <c r="CO200" s="284">
        <f t="shared" si="387"/>
        <v>0</v>
      </c>
      <c r="CP200" s="284">
        <f t="shared" si="387"/>
        <v>0</v>
      </c>
      <c r="CQ200" s="284">
        <f t="shared" si="387"/>
        <v>0</v>
      </c>
      <c r="CR200" s="383">
        <f t="shared" ref="CR200:DA203" si="388">IF(AND(CR$1&gt;=$O200,CR$1&lt;=$Q200),$G200*IF(CR$1&lt;=$W200,$AD200*($AF200+$AE200*(2*INT((CR$1-$O200))/$U200+$AD200)),IF(CR$1&lt;=$X200,$Y200,IF(CR$1&lt;=$U200+$O200,$AD200*($AH200+$AG200*(2*INT((CR$1-$O200))/$U200+$AD200)),0))),0)</f>
        <v>0</v>
      </c>
      <c r="CS200" s="309">
        <f t="shared" si="388"/>
        <v>0</v>
      </c>
      <c r="CT200" s="284">
        <f t="shared" si="388"/>
        <v>0</v>
      </c>
      <c r="CU200" s="284">
        <f t="shared" si="388"/>
        <v>0</v>
      </c>
      <c r="CV200" s="284">
        <f t="shared" si="388"/>
        <v>0</v>
      </c>
      <c r="CW200" s="284">
        <f t="shared" si="388"/>
        <v>0</v>
      </c>
      <c r="CX200" s="284">
        <f t="shared" si="388"/>
        <v>0</v>
      </c>
      <c r="CY200" s="284">
        <f t="shared" si="388"/>
        <v>0</v>
      </c>
      <c r="CZ200" s="284">
        <f t="shared" si="388"/>
        <v>0</v>
      </c>
      <c r="DA200" s="284">
        <f t="shared" si="388"/>
        <v>0</v>
      </c>
      <c r="DB200" s="284">
        <f t="shared" ref="DB200:DK203" si="389">IF(AND(DB$1&gt;=$O200,DB$1&lt;=$Q200),$G200*IF(DB$1&lt;=$W200,$AD200*($AF200+$AE200*(2*INT((DB$1-$O200))/$U200+$AD200)),IF(DB$1&lt;=$X200,$Y200,IF(DB$1&lt;=$U200+$O200,$AD200*($AH200+$AG200*(2*INT((DB$1-$O200))/$U200+$AD200)),0))),0)</f>
        <v>0</v>
      </c>
      <c r="DC200" s="284">
        <f t="shared" si="389"/>
        <v>0</v>
      </c>
      <c r="DD200" s="383">
        <f t="shared" si="389"/>
        <v>0</v>
      </c>
      <c r="DE200" s="284">
        <f t="shared" si="389"/>
        <v>0</v>
      </c>
      <c r="DF200" s="284">
        <f t="shared" si="389"/>
        <v>0</v>
      </c>
      <c r="DG200" s="284">
        <f t="shared" si="389"/>
        <v>0</v>
      </c>
      <c r="DH200" s="284">
        <f t="shared" si="389"/>
        <v>0</v>
      </c>
      <c r="DI200" s="284">
        <f t="shared" si="389"/>
        <v>0</v>
      </c>
      <c r="DJ200" s="284">
        <f t="shared" si="389"/>
        <v>0</v>
      </c>
      <c r="DK200" s="284">
        <f t="shared" si="389"/>
        <v>0</v>
      </c>
      <c r="DL200" s="284">
        <f t="shared" ref="DL200:DU203" si="390">IF(AND(DL$1&gt;=$O200,DL$1&lt;=$Q200),$G200*IF(DL$1&lt;=$W200,$AD200*($AF200+$AE200*(2*INT((DL$1-$O200))/$U200+$AD200)),IF(DL$1&lt;=$X200,$Y200,IF(DL$1&lt;=$U200+$O200,$AD200*($AH200+$AG200*(2*INT((DL$1-$O200))/$U200+$AD200)),0))),0)</f>
        <v>0</v>
      </c>
      <c r="DM200" s="284">
        <f t="shared" si="390"/>
        <v>0</v>
      </c>
      <c r="DN200" s="284">
        <f t="shared" si="390"/>
        <v>0</v>
      </c>
      <c r="DO200" s="284">
        <f t="shared" si="390"/>
        <v>0</v>
      </c>
      <c r="DP200" s="383">
        <f t="shared" si="390"/>
        <v>0</v>
      </c>
      <c r="DQ200" s="309">
        <f t="shared" si="390"/>
        <v>0</v>
      </c>
      <c r="DR200" s="284">
        <f t="shared" si="390"/>
        <v>0</v>
      </c>
      <c r="DS200" s="284">
        <f t="shared" si="390"/>
        <v>0</v>
      </c>
      <c r="DT200" s="284">
        <f t="shared" si="390"/>
        <v>0</v>
      </c>
      <c r="DU200" s="284">
        <f t="shared" si="390"/>
        <v>0</v>
      </c>
      <c r="DV200" s="284">
        <f t="shared" ref="DV200:EE203" si="391">IF(AND(DV$1&gt;=$O200,DV$1&lt;=$Q200),$G200*IF(DV$1&lt;=$W200,$AD200*($AF200+$AE200*(2*INT((DV$1-$O200))/$U200+$AD200)),IF(DV$1&lt;=$X200,$Y200,IF(DV$1&lt;=$U200+$O200,$AD200*($AH200+$AG200*(2*INT((DV$1-$O200))/$U200+$AD200)),0))),0)</f>
        <v>0</v>
      </c>
      <c r="DW200" s="284">
        <f t="shared" si="391"/>
        <v>0</v>
      </c>
      <c r="DX200" s="284">
        <f t="shared" si="391"/>
        <v>0</v>
      </c>
      <c r="DY200" s="284">
        <f t="shared" si="391"/>
        <v>0</v>
      </c>
      <c r="DZ200" s="284">
        <f t="shared" si="391"/>
        <v>0</v>
      </c>
      <c r="EA200" s="284">
        <f t="shared" si="391"/>
        <v>0</v>
      </c>
      <c r="EB200" s="383">
        <f t="shared" si="391"/>
        <v>0</v>
      </c>
      <c r="EC200" s="284">
        <f t="shared" si="391"/>
        <v>0</v>
      </c>
      <c r="ED200" s="284">
        <f t="shared" si="391"/>
        <v>0</v>
      </c>
      <c r="EE200" s="284">
        <f t="shared" si="391"/>
        <v>0</v>
      </c>
      <c r="EF200" s="284">
        <f t="shared" ref="EF200:EO203" si="392">IF(AND(EF$1&gt;=$O200,EF$1&lt;=$Q200),$G200*IF(EF$1&lt;=$W200,$AD200*($AF200+$AE200*(2*INT((EF$1-$O200))/$U200+$AD200)),IF(EF$1&lt;=$X200,$Y200,IF(EF$1&lt;=$U200+$O200,$AD200*($AH200+$AG200*(2*INT((EF$1-$O200))/$U200+$AD200)),0))),0)</f>
        <v>0</v>
      </c>
      <c r="EG200" s="284">
        <f t="shared" si="392"/>
        <v>0</v>
      </c>
      <c r="EH200" s="284">
        <f t="shared" si="392"/>
        <v>0</v>
      </c>
      <c r="EI200" s="284">
        <f t="shared" si="392"/>
        <v>0</v>
      </c>
      <c r="EJ200" s="284">
        <f t="shared" si="392"/>
        <v>0</v>
      </c>
      <c r="EK200" s="284">
        <f t="shared" si="392"/>
        <v>0</v>
      </c>
      <c r="EL200" s="284">
        <f t="shared" si="392"/>
        <v>0</v>
      </c>
      <c r="EM200" s="284">
        <f t="shared" si="392"/>
        <v>0</v>
      </c>
      <c r="EN200" s="383">
        <f t="shared" si="392"/>
        <v>0</v>
      </c>
      <c r="EO200" s="309">
        <f t="shared" si="392"/>
        <v>0</v>
      </c>
      <c r="EP200" s="284">
        <f t="shared" ref="EP200:EZ203" si="393">IF(AND(EP$1&gt;=$O200,EP$1&lt;=$Q200),$G200*IF(EP$1&lt;=$W200,$AD200*($AF200+$AE200*(2*INT((EP$1-$O200))/$U200+$AD200)),IF(EP$1&lt;=$X200,$Y200,IF(EP$1&lt;=$U200+$O200,$AD200*($AH200+$AG200*(2*INT((EP$1-$O200))/$U200+$AD200)),0))),0)</f>
        <v>0</v>
      </c>
      <c r="EQ200" s="284">
        <f t="shared" si="393"/>
        <v>0</v>
      </c>
      <c r="ER200" s="284">
        <f t="shared" si="393"/>
        <v>0</v>
      </c>
      <c r="ES200" s="284">
        <f t="shared" si="393"/>
        <v>0</v>
      </c>
      <c r="ET200" s="284">
        <f t="shared" si="393"/>
        <v>0</v>
      </c>
      <c r="EU200" s="284">
        <f t="shared" si="393"/>
        <v>0</v>
      </c>
      <c r="EV200" s="284">
        <f t="shared" si="393"/>
        <v>0</v>
      </c>
      <c r="EW200" s="284">
        <f t="shared" si="393"/>
        <v>0</v>
      </c>
      <c r="EX200" s="284">
        <f t="shared" si="393"/>
        <v>0</v>
      </c>
      <c r="EY200" s="284">
        <f t="shared" si="393"/>
        <v>0</v>
      </c>
      <c r="EZ200" s="383">
        <f t="shared" si="393"/>
        <v>0</v>
      </c>
    </row>
    <row r="201" spans="3:156" s="246" customFormat="1" ht="17.5" outlineLevel="1">
      <c r="C201" s="224"/>
      <c r="D201" s="256"/>
      <c r="E201" s="289">
        <f ca="1">OFFSET(E201,-1,0)+1</f>
        <v>2</v>
      </c>
      <c r="F201" s="844" t="s">
        <v>564</v>
      </c>
      <c r="G201" s="977">
        <f>H201*J201</f>
        <v>160847.0754</v>
      </c>
      <c r="H201" s="996">
        <v>1E-3</v>
      </c>
      <c r="I201" s="286" t="s">
        <v>434</v>
      </c>
      <c r="J201" s="306">
        <f>INDEX(FACTOR_VALUES,MATCH(I201,FACTOR_NAMES,0),1)</f>
        <v>160847075.40000001</v>
      </c>
      <c r="K201" s="949">
        <f>+$G201/Beds</f>
        <v>129.56307299650945</v>
      </c>
      <c r="L201" s="956">
        <f t="shared" si="345"/>
        <v>0.2122488699867911</v>
      </c>
      <c r="M201" s="956">
        <f t="shared" si="346"/>
        <v>0.37518415590777088</v>
      </c>
      <c r="N201" s="285">
        <f>EOMONTH($M$7,O201-2)+1</f>
        <v>46753</v>
      </c>
      <c r="O201" s="307">
        <f>$N$7</f>
        <v>1</v>
      </c>
      <c r="P201" s="307">
        <v>1</v>
      </c>
      <c r="Q201" s="306">
        <f>O201-1+P201</f>
        <v>1</v>
      </c>
      <c r="R201" s="286" t="s">
        <v>511</v>
      </c>
      <c r="S201" s="845"/>
      <c r="T201" s="256"/>
      <c r="U201" s="380">
        <f>+P201</f>
        <v>1</v>
      </c>
      <c r="V201" s="302" t="str">
        <f>+R201</f>
        <v>Curve-Mid</v>
      </c>
      <c r="W201" s="302">
        <f>INT(U201*AB201)+O201-1</f>
        <v>0</v>
      </c>
      <c r="X201" s="302">
        <f>(U201-INT(U201*(1-AB201)))+O201-1</f>
        <v>1</v>
      </c>
      <c r="Y201" s="381">
        <f>(AB201-(W201-O201+1)/U201)*(AF201+AE201*(2*(W201-O201+1)/U201+(AB201-(W201-O201+1)/U201)))+((X201-O201+1)/U201-AB201)*(AH201+AG201*(2*AB201+((X201-O201+1)/U201-AB201)))</f>
        <v>1</v>
      </c>
      <c r="Z201" s="302">
        <f>IF(V201="curve-front",1,IF(V201="curve-end",3,2))</f>
        <v>2</v>
      </c>
      <c r="AA201" s="302">
        <f>IF(OR(V201="curve-front",V201="curve-mid",V201="curve-end"),2.5,1)</f>
        <v>2.5</v>
      </c>
      <c r="AB201" s="302">
        <f>Z201/4</f>
        <v>0.5</v>
      </c>
      <c r="AC201" s="302">
        <f>AA201-1</f>
        <v>1.5</v>
      </c>
      <c r="AD201" s="302">
        <f>1/U201</f>
        <v>1</v>
      </c>
      <c r="AE201" s="302">
        <f>AC201/(AB201*(2+AC201))</f>
        <v>0.8571428571428571</v>
      </c>
      <c r="AF201" s="302">
        <f>2/(2+AC201)</f>
        <v>0.5714285714285714</v>
      </c>
      <c r="AG201" s="302">
        <f>-AC201/(2+AC201)/(1-AB201)</f>
        <v>-0.8571428571428571</v>
      </c>
      <c r="AH201" s="382">
        <f>2*(1-AB201+AC201)/(2+AC201)/(1-AB201)</f>
        <v>2.2857142857142856</v>
      </c>
      <c r="AI201" s="260"/>
      <c r="AJ201" s="284">
        <f t="shared" si="382"/>
        <v>0</v>
      </c>
      <c r="AK201" s="309">
        <f t="shared" si="382"/>
        <v>160847.0754</v>
      </c>
      <c r="AL201" s="284">
        <f t="shared" si="382"/>
        <v>0</v>
      </c>
      <c r="AM201" s="284">
        <f t="shared" si="382"/>
        <v>0</v>
      </c>
      <c r="AN201" s="284">
        <f t="shared" si="382"/>
        <v>0</v>
      </c>
      <c r="AO201" s="284">
        <f t="shared" si="382"/>
        <v>0</v>
      </c>
      <c r="AP201" s="284">
        <f t="shared" si="382"/>
        <v>0</v>
      </c>
      <c r="AQ201" s="284">
        <f t="shared" si="382"/>
        <v>0</v>
      </c>
      <c r="AR201" s="284">
        <f t="shared" si="382"/>
        <v>0</v>
      </c>
      <c r="AS201" s="284">
        <f t="shared" si="382"/>
        <v>0</v>
      </c>
      <c r="AT201" s="284">
        <f t="shared" si="383"/>
        <v>0</v>
      </c>
      <c r="AU201" s="284">
        <f t="shared" si="383"/>
        <v>0</v>
      </c>
      <c r="AV201" s="383">
        <f t="shared" si="383"/>
        <v>0</v>
      </c>
      <c r="AW201" s="309">
        <f t="shared" si="383"/>
        <v>0</v>
      </c>
      <c r="AX201" s="284">
        <f t="shared" si="383"/>
        <v>0</v>
      </c>
      <c r="AY201" s="284">
        <f t="shared" si="383"/>
        <v>0</v>
      </c>
      <c r="AZ201" s="284">
        <f t="shared" si="383"/>
        <v>0</v>
      </c>
      <c r="BA201" s="284">
        <f t="shared" si="383"/>
        <v>0</v>
      </c>
      <c r="BB201" s="284">
        <f t="shared" si="383"/>
        <v>0</v>
      </c>
      <c r="BC201" s="284">
        <f t="shared" si="383"/>
        <v>0</v>
      </c>
      <c r="BD201" s="284">
        <f t="shared" si="384"/>
        <v>0</v>
      </c>
      <c r="BE201" s="284">
        <f t="shared" si="384"/>
        <v>0</v>
      </c>
      <c r="BF201" s="284">
        <f t="shared" si="384"/>
        <v>0</v>
      </c>
      <c r="BG201" s="284">
        <f t="shared" si="384"/>
        <v>0</v>
      </c>
      <c r="BH201" s="383">
        <f t="shared" si="384"/>
        <v>0</v>
      </c>
      <c r="BI201" s="309">
        <f t="shared" si="384"/>
        <v>0</v>
      </c>
      <c r="BJ201" s="284">
        <f t="shared" si="384"/>
        <v>0</v>
      </c>
      <c r="BK201" s="284">
        <f t="shared" si="384"/>
        <v>0</v>
      </c>
      <c r="BL201" s="284">
        <f t="shared" si="384"/>
        <v>0</v>
      </c>
      <c r="BM201" s="284">
        <f t="shared" si="384"/>
        <v>0</v>
      </c>
      <c r="BN201" s="284">
        <f t="shared" si="385"/>
        <v>0</v>
      </c>
      <c r="BO201" s="284">
        <f t="shared" si="385"/>
        <v>0</v>
      </c>
      <c r="BP201" s="284">
        <f t="shared" si="385"/>
        <v>0</v>
      </c>
      <c r="BQ201" s="284">
        <f t="shared" si="385"/>
        <v>0</v>
      </c>
      <c r="BR201" s="284">
        <f t="shared" si="385"/>
        <v>0</v>
      </c>
      <c r="BS201" s="284">
        <f t="shared" si="385"/>
        <v>0</v>
      </c>
      <c r="BT201" s="383">
        <f t="shared" si="385"/>
        <v>0</v>
      </c>
      <c r="BU201" s="309">
        <f t="shared" si="385"/>
        <v>0</v>
      </c>
      <c r="BV201" s="284">
        <f t="shared" si="385"/>
        <v>0</v>
      </c>
      <c r="BW201" s="284">
        <f t="shared" si="385"/>
        <v>0</v>
      </c>
      <c r="BX201" s="284">
        <f t="shared" si="386"/>
        <v>0</v>
      </c>
      <c r="BY201" s="284">
        <f t="shared" si="386"/>
        <v>0</v>
      </c>
      <c r="BZ201" s="284">
        <f t="shared" si="386"/>
        <v>0</v>
      </c>
      <c r="CA201" s="284">
        <f t="shared" si="386"/>
        <v>0</v>
      </c>
      <c r="CB201" s="284">
        <f t="shared" si="386"/>
        <v>0</v>
      </c>
      <c r="CC201" s="284">
        <f t="shared" si="386"/>
        <v>0</v>
      </c>
      <c r="CD201" s="284">
        <f t="shared" si="386"/>
        <v>0</v>
      </c>
      <c r="CE201" s="284">
        <f t="shared" si="386"/>
        <v>0</v>
      </c>
      <c r="CF201" s="383">
        <f t="shared" si="386"/>
        <v>0</v>
      </c>
      <c r="CG201" s="284">
        <f t="shared" si="386"/>
        <v>0</v>
      </c>
      <c r="CH201" s="284">
        <f t="shared" si="387"/>
        <v>0</v>
      </c>
      <c r="CI201" s="284">
        <f t="shared" si="387"/>
        <v>0</v>
      </c>
      <c r="CJ201" s="284">
        <f t="shared" si="387"/>
        <v>0</v>
      </c>
      <c r="CK201" s="284">
        <f t="shared" si="387"/>
        <v>0</v>
      </c>
      <c r="CL201" s="284">
        <f t="shared" si="387"/>
        <v>0</v>
      </c>
      <c r="CM201" s="284">
        <f t="shared" si="387"/>
        <v>0</v>
      </c>
      <c r="CN201" s="284">
        <f t="shared" si="387"/>
        <v>0</v>
      </c>
      <c r="CO201" s="284">
        <f t="shared" si="387"/>
        <v>0</v>
      </c>
      <c r="CP201" s="284">
        <f t="shared" si="387"/>
        <v>0</v>
      </c>
      <c r="CQ201" s="284">
        <f t="shared" si="387"/>
        <v>0</v>
      </c>
      <c r="CR201" s="383">
        <f t="shared" si="388"/>
        <v>0</v>
      </c>
      <c r="CS201" s="309">
        <f t="shared" si="388"/>
        <v>0</v>
      </c>
      <c r="CT201" s="284">
        <f t="shared" si="388"/>
        <v>0</v>
      </c>
      <c r="CU201" s="284">
        <f t="shared" si="388"/>
        <v>0</v>
      </c>
      <c r="CV201" s="284">
        <f t="shared" si="388"/>
        <v>0</v>
      </c>
      <c r="CW201" s="284">
        <f t="shared" si="388"/>
        <v>0</v>
      </c>
      <c r="CX201" s="284">
        <f t="shared" si="388"/>
        <v>0</v>
      </c>
      <c r="CY201" s="284">
        <f t="shared" si="388"/>
        <v>0</v>
      </c>
      <c r="CZ201" s="284">
        <f t="shared" si="388"/>
        <v>0</v>
      </c>
      <c r="DA201" s="284">
        <f t="shared" si="388"/>
        <v>0</v>
      </c>
      <c r="DB201" s="284">
        <f t="shared" si="389"/>
        <v>0</v>
      </c>
      <c r="DC201" s="284">
        <f t="shared" si="389"/>
        <v>0</v>
      </c>
      <c r="DD201" s="383">
        <f t="shared" si="389"/>
        <v>0</v>
      </c>
      <c r="DE201" s="284">
        <f t="shared" si="389"/>
        <v>0</v>
      </c>
      <c r="DF201" s="284">
        <f t="shared" si="389"/>
        <v>0</v>
      </c>
      <c r="DG201" s="284">
        <f t="shared" si="389"/>
        <v>0</v>
      </c>
      <c r="DH201" s="284">
        <f t="shared" si="389"/>
        <v>0</v>
      </c>
      <c r="DI201" s="284">
        <f t="shared" si="389"/>
        <v>0</v>
      </c>
      <c r="DJ201" s="284">
        <f t="shared" si="389"/>
        <v>0</v>
      </c>
      <c r="DK201" s="284">
        <f t="shared" si="389"/>
        <v>0</v>
      </c>
      <c r="DL201" s="284">
        <f t="shared" si="390"/>
        <v>0</v>
      </c>
      <c r="DM201" s="284">
        <f t="shared" si="390"/>
        <v>0</v>
      </c>
      <c r="DN201" s="284">
        <f t="shared" si="390"/>
        <v>0</v>
      </c>
      <c r="DO201" s="284">
        <f t="shared" si="390"/>
        <v>0</v>
      </c>
      <c r="DP201" s="383">
        <f t="shared" si="390"/>
        <v>0</v>
      </c>
      <c r="DQ201" s="284">
        <f t="shared" si="390"/>
        <v>0</v>
      </c>
      <c r="DR201" s="284">
        <f t="shared" si="390"/>
        <v>0</v>
      </c>
      <c r="DS201" s="284">
        <f t="shared" si="390"/>
        <v>0</v>
      </c>
      <c r="DT201" s="284">
        <f t="shared" si="390"/>
        <v>0</v>
      </c>
      <c r="DU201" s="284">
        <f t="shared" si="390"/>
        <v>0</v>
      </c>
      <c r="DV201" s="284">
        <f t="shared" si="391"/>
        <v>0</v>
      </c>
      <c r="DW201" s="284">
        <f t="shared" si="391"/>
        <v>0</v>
      </c>
      <c r="DX201" s="284">
        <f t="shared" si="391"/>
        <v>0</v>
      </c>
      <c r="DY201" s="284">
        <f t="shared" si="391"/>
        <v>0</v>
      </c>
      <c r="DZ201" s="284">
        <f t="shared" si="391"/>
        <v>0</v>
      </c>
      <c r="EA201" s="284">
        <f t="shared" si="391"/>
        <v>0</v>
      </c>
      <c r="EB201" s="383">
        <f t="shared" si="391"/>
        <v>0</v>
      </c>
      <c r="EC201" s="284">
        <f t="shared" si="391"/>
        <v>0</v>
      </c>
      <c r="ED201" s="284">
        <f t="shared" si="391"/>
        <v>0</v>
      </c>
      <c r="EE201" s="284">
        <f t="shared" si="391"/>
        <v>0</v>
      </c>
      <c r="EF201" s="284">
        <f t="shared" si="392"/>
        <v>0</v>
      </c>
      <c r="EG201" s="284">
        <f t="shared" si="392"/>
        <v>0</v>
      </c>
      <c r="EH201" s="284">
        <f t="shared" si="392"/>
        <v>0</v>
      </c>
      <c r="EI201" s="284">
        <f t="shared" si="392"/>
        <v>0</v>
      </c>
      <c r="EJ201" s="284">
        <f t="shared" si="392"/>
        <v>0</v>
      </c>
      <c r="EK201" s="284">
        <f t="shared" si="392"/>
        <v>0</v>
      </c>
      <c r="EL201" s="284">
        <f t="shared" si="392"/>
        <v>0</v>
      </c>
      <c r="EM201" s="284">
        <f t="shared" si="392"/>
        <v>0</v>
      </c>
      <c r="EN201" s="383">
        <f t="shared" si="392"/>
        <v>0</v>
      </c>
      <c r="EO201" s="309">
        <f t="shared" si="392"/>
        <v>0</v>
      </c>
      <c r="EP201" s="284">
        <f t="shared" si="393"/>
        <v>0</v>
      </c>
      <c r="EQ201" s="284">
        <f t="shared" si="393"/>
        <v>0</v>
      </c>
      <c r="ER201" s="284">
        <f t="shared" si="393"/>
        <v>0</v>
      </c>
      <c r="ES201" s="284">
        <f t="shared" si="393"/>
        <v>0</v>
      </c>
      <c r="ET201" s="284">
        <f t="shared" si="393"/>
        <v>0</v>
      </c>
      <c r="EU201" s="284">
        <f t="shared" si="393"/>
        <v>0</v>
      </c>
      <c r="EV201" s="284">
        <f t="shared" si="393"/>
        <v>0</v>
      </c>
      <c r="EW201" s="284">
        <f t="shared" si="393"/>
        <v>0</v>
      </c>
      <c r="EX201" s="284">
        <f t="shared" si="393"/>
        <v>0</v>
      </c>
      <c r="EY201" s="284">
        <f t="shared" si="393"/>
        <v>0</v>
      </c>
      <c r="EZ201" s="383">
        <f t="shared" si="393"/>
        <v>0</v>
      </c>
    </row>
    <row r="202" spans="3:156" s="246" customFormat="1" ht="27" customHeight="1" outlineLevel="1">
      <c r="C202" s="224"/>
      <c r="D202" s="256"/>
      <c r="E202" s="289">
        <f ca="1">OFFSET(E202,-1,0)+1</f>
        <v>3</v>
      </c>
      <c r="F202" s="844" t="s">
        <v>565</v>
      </c>
      <c r="G202" s="977">
        <f>+H202*J202</f>
        <v>276127.91666666669</v>
      </c>
      <c r="H202" s="996">
        <f>+I285/12*(P8+6)</f>
        <v>276127.91666666669</v>
      </c>
      <c r="I202" s="286" t="s">
        <v>413</v>
      </c>
      <c r="J202" s="306">
        <f>INDEX(FACTOR_VALUES,MATCH(I202,FACTOR_NAMES,0),1)</f>
        <v>1</v>
      </c>
      <c r="K202" s="949">
        <f>+$G202/Beds</f>
        <v>222.42233086606319</v>
      </c>
      <c r="L202" s="956">
        <f t="shared" si="345"/>
        <v>0.3643699342282653</v>
      </c>
      <c r="M202" s="956">
        <f t="shared" si="346"/>
        <v>0.6440827045162093</v>
      </c>
      <c r="N202" s="285">
        <f>EOMONTH($M$7,O202-2)+1</f>
        <v>46753</v>
      </c>
      <c r="O202" s="307">
        <f>$N$7</f>
        <v>1</v>
      </c>
      <c r="P202" s="307">
        <f>$P$8</f>
        <v>31</v>
      </c>
      <c r="Q202" s="306">
        <f>O202-1+P202</f>
        <v>31</v>
      </c>
      <c r="R202" s="286" t="s">
        <v>511</v>
      </c>
      <c r="S202" s="1335" t="s">
        <v>566</v>
      </c>
      <c r="T202" s="256"/>
      <c r="U202" s="380">
        <f>+P202</f>
        <v>31</v>
      </c>
      <c r="V202" s="302" t="str">
        <f>+R202</f>
        <v>Curve-Mid</v>
      </c>
      <c r="W202" s="302">
        <f>INT(U202*AB202)+O202-1</f>
        <v>15</v>
      </c>
      <c r="X202" s="302">
        <f>(U202-INT(U202*(1-AB202)))+O202-1</f>
        <v>16</v>
      </c>
      <c r="Y202" s="381">
        <f>(AB202-(W202-O202+1)/U202)*(AF202+AE202*(2*(W202-O202+1)/U202+(AB202-(W202-O202+1)/U202)))+((X202-O202+1)/U202-AB202)*(AH202+AG202*(2*AB202+((X202-O202+1)/U202-AB202)))</f>
        <v>4.5636985283187118E-2</v>
      </c>
      <c r="Z202" s="302">
        <f>IF(V202="curve-front",1,IF(V202="curve-end",3,2))</f>
        <v>2</v>
      </c>
      <c r="AA202" s="302">
        <f>IF(OR(V202="curve-front",V202="curve-mid",V202="curve-end"),2.5,1)</f>
        <v>2.5</v>
      </c>
      <c r="AB202" s="302">
        <f>Z202/4</f>
        <v>0.5</v>
      </c>
      <c r="AC202" s="302">
        <f>AA202-1</f>
        <v>1.5</v>
      </c>
      <c r="AD202" s="302">
        <f>1/U202</f>
        <v>3.2258064516129031E-2</v>
      </c>
      <c r="AE202" s="302">
        <f>AC202/(AB202*(2+AC202))</f>
        <v>0.8571428571428571</v>
      </c>
      <c r="AF202" s="302">
        <f>2/(2+AC202)</f>
        <v>0.5714285714285714</v>
      </c>
      <c r="AG202" s="302">
        <f>-AC202/(2+AC202)/(1-AB202)</f>
        <v>-0.8571428571428571</v>
      </c>
      <c r="AH202" s="382">
        <f>2*(1-AB202+AC202)/(2+AC202)/(1-AB202)</f>
        <v>2.2857142857142856</v>
      </c>
      <c r="AI202" s="260"/>
      <c r="AJ202" s="284">
        <f t="shared" si="382"/>
        <v>0</v>
      </c>
      <c r="AK202" s="309">
        <f t="shared" si="382"/>
        <v>5336.2017491700108</v>
      </c>
      <c r="AL202" s="284">
        <f t="shared" si="382"/>
        <v>5828.7742183241653</v>
      </c>
      <c r="AM202" s="284">
        <f t="shared" si="382"/>
        <v>6321.3466874783207</v>
      </c>
      <c r="AN202" s="284">
        <f t="shared" si="382"/>
        <v>6813.9191566324762</v>
      </c>
      <c r="AO202" s="284">
        <f t="shared" si="382"/>
        <v>7306.4916257866298</v>
      </c>
      <c r="AP202" s="284">
        <f t="shared" si="382"/>
        <v>7799.0640949407862</v>
      </c>
      <c r="AQ202" s="284">
        <f t="shared" si="382"/>
        <v>8291.6365640949407</v>
      </c>
      <c r="AR202" s="284">
        <f t="shared" si="382"/>
        <v>8784.209033249097</v>
      </c>
      <c r="AS202" s="284">
        <f t="shared" si="382"/>
        <v>9276.7815024032498</v>
      </c>
      <c r="AT202" s="284">
        <f t="shared" si="383"/>
        <v>9769.3539715574061</v>
      </c>
      <c r="AU202" s="284">
        <f t="shared" si="383"/>
        <v>10261.926440711559</v>
      </c>
      <c r="AV202" s="383">
        <f t="shared" si="383"/>
        <v>10754.498909865715</v>
      </c>
      <c r="AW202" s="309">
        <f t="shared" si="383"/>
        <v>11247.07137901987</v>
      </c>
      <c r="AX202" s="284">
        <f t="shared" si="383"/>
        <v>11739.643848174024</v>
      </c>
      <c r="AY202" s="284">
        <f t="shared" si="383"/>
        <v>12232.216317328179</v>
      </c>
      <c r="AZ202" s="284">
        <f t="shared" si="383"/>
        <v>12601.645669193786</v>
      </c>
      <c r="BA202" s="284">
        <f t="shared" si="383"/>
        <v>12232.216317328181</v>
      </c>
      <c r="BB202" s="284">
        <f t="shared" si="383"/>
        <v>11739.643848174026</v>
      </c>
      <c r="BC202" s="284">
        <f t="shared" si="383"/>
        <v>11247.07137901987</v>
      </c>
      <c r="BD202" s="284">
        <f t="shared" si="384"/>
        <v>10754.498909865715</v>
      </c>
      <c r="BE202" s="284">
        <f t="shared" si="384"/>
        <v>10261.926440711559</v>
      </c>
      <c r="BF202" s="284">
        <f t="shared" si="384"/>
        <v>9769.3539715574079</v>
      </c>
      <c r="BG202" s="284">
        <f t="shared" si="384"/>
        <v>9276.7815024032498</v>
      </c>
      <c r="BH202" s="383">
        <f t="shared" si="384"/>
        <v>8784.209033249097</v>
      </c>
      <c r="BI202" s="309">
        <f t="shared" si="384"/>
        <v>8291.6365640949407</v>
      </c>
      <c r="BJ202" s="284">
        <f t="shared" si="384"/>
        <v>7799.0640949407862</v>
      </c>
      <c r="BK202" s="284">
        <f t="shared" si="384"/>
        <v>7306.4916257866307</v>
      </c>
      <c r="BL202" s="284">
        <f t="shared" si="384"/>
        <v>6813.9191566324762</v>
      </c>
      <c r="BM202" s="284">
        <f t="shared" si="384"/>
        <v>6321.3466874783217</v>
      </c>
      <c r="BN202" s="284">
        <f t="shared" si="385"/>
        <v>5828.7742183241671</v>
      </c>
      <c r="BO202" s="284">
        <f t="shared" si="385"/>
        <v>5336.2017491700099</v>
      </c>
      <c r="BP202" s="284">
        <f t="shared" si="385"/>
        <v>0</v>
      </c>
      <c r="BQ202" s="284">
        <f t="shared" si="385"/>
        <v>0</v>
      </c>
      <c r="BR202" s="284">
        <f t="shared" si="385"/>
        <v>0</v>
      </c>
      <c r="BS202" s="284">
        <f t="shared" si="385"/>
        <v>0</v>
      </c>
      <c r="BT202" s="383">
        <f t="shared" si="385"/>
        <v>0</v>
      </c>
      <c r="BU202" s="284">
        <f t="shared" si="385"/>
        <v>0</v>
      </c>
      <c r="BV202" s="284">
        <f t="shared" si="385"/>
        <v>0</v>
      </c>
      <c r="BW202" s="284">
        <f t="shared" si="385"/>
        <v>0</v>
      </c>
      <c r="BX202" s="284">
        <f t="shared" si="386"/>
        <v>0</v>
      </c>
      <c r="BY202" s="284">
        <f t="shared" si="386"/>
        <v>0</v>
      </c>
      <c r="BZ202" s="284">
        <f t="shared" si="386"/>
        <v>0</v>
      </c>
      <c r="CA202" s="284">
        <f t="shared" si="386"/>
        <v>0</v>
      </c>
      <c r="CB202" s="284">
        <f t="shared" si="386"/>
        <v>0</v>
      </c>
      <c r="CC202" s="284">
        <f t="shared" si="386"/>
        <v>0</v>
      </c>
      <c r="CD202" s="284">
        <f t="shared" si="386"/>
        <v>0</v>
      </c>
      <c r="CE202" s="284">
        <f t="shared" si="386"/>
        <v>0</v>
      </c>
      <c r="CF202" s="383">
        <f t="shared" si="386"/>
        <v>0</v>
      </c>
      <c r="CG202" s="284">
        <f t="shared" si="386"/>
        <v>0</v>
      </c>
      <c r="CH202" s="284">
        <f t="shared" si="387"/>
        <v>0</v>
      </c>
      <c r="CI202" s="284">
        <f t="shared" si="387"/>
        <v>0</v>
      </c>
      <c r="CJ202" s="284">
        <f t="shared" si="387"/>
        <v>0</v>
      </c>
      <c r="CK202" s="284">
        <f t="shared" si="387"/>
        <v>0</v>
      </c>
      <c r="CL202" s="284">
        <f t="shared" si="387"/>
        <v>0</v>
      </c>
      <c r="CM202" s="284">
        <f t="shared" si="387"/>
        <v>0</v>
      </c>
      <c r="CN202" s="284">
        <f t="shared" si="387"/>
        <v>0</v>
      </c>
      <c r="CO202" s="284">
        <f t="shared" si="387"/>
        <v>0</v>
      </c>
      <c r="CP202" s="284">
        <f t="shared" si="387"/>
        <v>0</v>
      </c>
      <c r="CQ202" s="284">
        <f t="shared" si="387"/>
        <v>0</v>
      </c>
      <c r="CR202" s="383">
        <f t="shared" si="388"/>
        <v>0</v>
      </c>
      <c r="CS202" s="284">
        <f t="shared" si="388"/>
        <v>0</v>
      </c>
      <c r="CT202" s="284">
        <f t="shared" si="388"/>
        <v>0</v>
      </c>
      <c r="CU202" s="284">
        <f t="shared" si="388"/>
        <v>0</v>
      </c>
      <c r="CV202" s="284">
        <f t="shared" si="388"/>
        <v>0</v>
      </c>
      <c r="CW202" s="284">
        <f t="shared" si="388"/>
        <v>0</v>
      </c>
      <c r="CX202" s="284">
        <f t="shared" si="388"/>
        <v>0</v>
      </c>
      <c r="CY202" s="284">
        <f t="shared" si="388"/>
        <v>0</v>
      </c>
      <c r="CZ202" s="284">
        <f t="shared" si="388"/>
        <v>0</v>
      </c>
      <c r="DA202" s="284">
        <f t="shared" si="388"/>
        <v>0</v>
      </c>
      <c r="DB202" s="284">
        <f t="shared" si="389"/>
        <v>0</v>
      </c>
      <c r="DC202" s="284">
        <f t="shared" si="389"/>
        <v>0</v>
      </c>
      <c r="DD202" s="383">
        <f t="shared" si="389"/>
        <v>0</v>
      </c>
      <c r="DE202" s="284">
        <f t="shared" si="389"/>
        <v>0</v>
      </c>
      <c r="DF202" s="284">
        <f t="shared" si="389"/>
        <v>0</v>
      </c>
      <c r="DG202" s="284">
        <f t="shared" si="389"/>
        <v>0</v>
      </c>
      <c r="DH202" s="284">
        <f t="shared" si="389"/>
        <v>0</v>
      </c>
      <c r="DI202" s="284">
        <f t="shared" si="389"/>
        <v>0</v>
      </c>
      <c r="DJ202" s="284">
        <f t="shared" si="389"/>
        <v>0</v>
      </c>
      <c r="DK202" s="284">
        <f t="shared" si="389"/>
        <v>0</v>
      </c>
      <c r="DL202" s="284">
        <f t="shared" si="390"/>
        <v>0</v>
      </c>
      <c r="DM202" s="284">
        <f t="shared" si="390"/>
        <v>0</v>
      </c>
      <c r="DN202" s="284">
        <f t="shared" si="390"/>
        <v>0</v>
      </c>
      <c r="DO202" s="284">
        <f t="shared" si="390"/>
        <v>0</v>
      </c>
      <c r="DP202" s="383">
        <f t="shared" si="390"/>
        <v>0</v>
      </c>
      <c r="DQ202" s="284">
        <f t="shared" si="390"/>
        <v>0</v>
      </c>
      <c r="DR202" s="284">
        <f t="shared" si="390"/>
        <v>0</v>
      </c>
      <c r="DS202" s="284">
        <f t="shared" si="390"/>
        <v>0</v>
      </c>
      <c r="DT202" s="284">
        <f t="shared" si="390"/>
        <v>0</v>
      </c>
      <c r="DU202" s="284">
        <f t="shared" si="390"/>
        <v>0</v>
      </c>
      <c r="DV202" s="284">
        <f t="shared" si="391"/>
        <v>0</v>
      </c>
      <c r="DW202" s="284">
        <f t="shared" si="391"/>
        <v>0</v>
      </c>
      <c r="DX202" s="284">
        <f t="shared" si="391"/>
        <v>0</v>
      </c>
      <c r="DY202" s="284">
        <f t="shared" si="391"/>
        <v>0</v>
      </c>
      <c r="DZ202" s="284">
        <f t="shared" si="391"/>
        <v>0</v>
      </c>
      <c r="EA202" s="284">
        <f t="shared" si="391"/>
        <v>0</v>
      </c>
      <c r="EB202" s="383">
        <f t="shared" si="391"/>
        <v>0</v>
      </c>
      <c r="EC202" s="284">
        <f t="shared" si="391"/>
        <v>0</v>
      </c>
      <c r="ED202" s="284">
        <f t="shared" si="391"/>
        <v>0</v>
      </c>
      <c r="EE202" s="284">
        <f t="shared" si="391"/>
        <v>0</v>
      </c>
      <c r="EF202" s="284">
        <f t="shared" si="392"/>
        <v>0</v>
      </c>
      <c r="EG202" s="284">
        <f t="shared" si="392"/>
        <v>0</v>
      </c>
      <c r="EH202" s="284">
        <f t="shared" si="392"/>
        <v>0</v>
      </c>
      <c r="EI202" s="284">
        <f t="shared" si="392"/>
        <v>0</v>
      </c>
      <c r="EJ202" s="284">
        <f t="shared" si="392"/>
        <v>0</v>
      </c>
      <c r="EK202" s="284">
        <f t="shared" si="392"/>
        <v>0</v>
      </c>
      <c r="EL202" s="284">
        <f t="shared" si="392"/>
        <v>0</v>
      </c>
      <c r="EM202" s="284">
        <f t="shared" si="392"/>
        <v>0</v>
      </c>
      <c r="EN202" s="383">
        <f t="shared" si="392"/>
        <v>0</v>
      </c>
      <c r="EO202" s="284">
        <f t="shared" si="392"/>
        <v>0</v>
      </c>
      <c r="EP202" s="284">
        <f t="shared" si="393"/>
        <v>0</v>
      </c>
      <c r="EQ202" s="284">
        <f t="shared" si="393"/>
        <v>0</v>
      </c>
      <c r="ER202" s="284">
        <f t="shared" si="393"/>
        <v>0</v>
      </c>
      <c r="ES202" s="284">
        <f t="shared" si="393"/>
        <v>0</v>
      </c>
      <c r="ET202" s="284">
        <f t="shared" si="393"/>
        <v>0</v>
      </c>
      <c r="EU202" s="284">
        <f t="shared" si="393"/>
        <v>0</v>
      </c>
      <c r="EV202" s="284">
        <f t="shared" si="393"/>
        <v>0</v>
      </c>
      <c r="EW202" s="284">
        <f t="shared" si="393"/>
        <v>0</v>
      </c>
      <c r="EX202" s="284">
        <f t="shared" si="393"/>
        <v>0</v>
      </c>
      <c r="EY202" s="284">
        <f t="shared" si="393"/>
        <v>0</v>
      </c>
      <c r="EZ202" s="383">
        <f t="shared" si="393"/>
        <v>0</v>
      </c>
    </row>
    <row r="203" spans="3:156" s="246" customFormat="1" ht="18" customHeight="1" outlineLevel="1">
      <c r="C203" s="224"/>
      <c r="D203" s="256"/>
      <c r="E203" s="289">
        <f ca="1">OFFSET(E203,-1,0)+1</f>
        <v>4</v>
      </c>
      <c r="F203" s="844" t="s">
        <v>567</v>
      </c>
      <c r="G203" s="977">
        <f ca="1">+H203*J203</f>
        <v>558756.2806783244</v>
      </c>
      <c r="H203" s="996">
        <f ca="1">+(G236+G242)*0.12%*(P8+6)</f>
        <v>558756.2806783244</v>
      </c>
      <c r="I203" s="286" t="s">
        <v>413</v>
      </c>
      <c r="J203" s="306">
        <f>INDEX(FACTOR_VALUES,MATCH(I203,FACTOR_NAMES,0),1)</f>
        <v>1</v>
      </c>
      <c r="K203" s="949">
        <f ca="1">+$G203/Beds</f>
        <v>450.08080253092288</v>
      </c>
      <c r="L203" s="956">
        <f t="shared" ca="1" si="345"/>
        <v>0.7373176595040325</v>
      </c>
      <c r="M203" s="956">
        <f t="shared" ca="1" si="346"/>
        <v>1.3033280400226828</v>
      </c>
      <c r="N203" s="285">
        <f>EOMONTH($M$7,O203-2)+1</f>
        <v>46753</v>
      </c>
      <c r="O203" s="307">
        <f>$N$7</f>
        <v>1</v>
      </c>
      <c r="P203" s="307">
        <v>1</v>
      </c>
      <c r="Q203" s="306">
        <f>O203-1+P203</f>
        <v>1</v>
      </c>
      <c r="R203" s="286" t="s">
        <v>511</v>
      </c>
      <c r="S203" s="1335"/>
      <c r="T203" s="256"/>
      <c r="U203" s="380">
        <f>+P203</f>
        <v>1</v>
      </c>
      <c r="V203" s="302" t="str">
        <f>+R203</f>
        <v>Curve-Mid</v>
      </c>
      <c r="W203" s="302">
        <f>INT(U203*AB203)+O203-1</f>
        <v>0</v>
      </c>
      <c r="X203" s="302">
        <f>(U203-INT(U203*(1-AB203)))+O203-1</f>
        <v>1</v>
      </c>
      <c r="Y203" s="381">
        <f>(AB203-(W203-O203+1)/U203)*(AF203+AE203*(2*(W203-O203+1)/U203+(AB203-(W203-O203+1)/U203)))+((X203-O203+1)/U203-AB203)*(AH203+AG203*(2*AB203+((X203-O203+1)/U203-AB203)))</f>
        <v>1</v>
      </c>
      <c r="Z203" s="302">
        <f>IF(V203="curve-front",1,IF(V203="curve-end",3,2))</f>
        <v>2</v>
      </c>
      <c r="AA203" s="302">
        <f>IF(OR(V203="curve-front",V203="curve-mid",V203="curve-end"),2.5,1)</f>
        <v>2.5</v>
      </c>
      <c r="AB203" s="302">
        <f>Z203/4</f>
        <v>0.5</v>
      </c>
      <c r="AC203" s="302">
        <f>AA203-1</f>
        <v>1.5</v>
      </c>
      <c r="AD203" s="302">
        <f>1/U203</f>
        <v>1</v>
      </c>
      <c r="AE203" s="302">
        <f>AC203/(AB203*(2+AC203))</f>
        <v>0.8571428571428571</v>
      </c>
      <c r="AF203" s="302">
        <f>2/(2+AC203)</f>
        <v>0.5714285714285714</v>
      </c>
      <c r="AG203" s="302">
        <f>-AC203/(2+AC203)/(1-AB203)</f>
        <v>-0.8571428571428571</v>
      </c>
      <c r="AH203" s="382">
        <f>2*(1-AB203+AC203)/(2+AC203)/(1-AB203)</f>
        <v>2.2857142857142856</v>
      </c>
      <c r="AI203" s="260"/>
      <c r="AJ203" s="284">
        <f t="shared" si="382"/>
        <v>0</v>
      </c>
      <c r="AK203" s="309">
        <f t="shared" ca="1" si="382"/>
        <v>558756.2806783244</v>
      </c>
      <c r="AL203" s="284">
        <f t="shared" si="382"/>
        <v>0</v>
      </c>
      <c r="AM203" s="284">
        <f t="shared" si="382"/>
        <v>0</v>
      </c>
      <c r="AN203" s="284">
        <f t="shared" si="382"/>
        <v>0</v>
      </c>
      <c r="AO203" s="284">
        <f t="shared" si="382"/>
        <v>0</v>
      </c>
      <c r="AP203" s="284">
        <f t="shared" si="382"/>
        <v>0</v>
      </c>
      <c r="AQ203" s="284">
        <f t="shared" si="382"/>
        <v>0</v>
      </c>
      <c r="AR203" s="284">
        <f t="shared" si="382"/>
        <v>0</v>
      </c>
      <c r="AS203" s="284">
        <f t="shared" si="382"/>
        <v>0</v>
      </c>
      <c r="AT203" s="284">
        <f t="shared" si="383"/>
        <v>0</v>
      </c>
      <c r="AU203" s="284">
        <f t="shared" si="383"/>
        <v>0</v>
      </c>
      <c r="AV203" s="383">
        <f t="shared" si="383"/>
        <v>0</v>
      </c>
      <c r="AW203" s="309">
        <f t="shared" si="383"/>
        <v>0</v>
      </c>
      <c r="AX203" s="284">
        <f t="shared" si="383"/>
        <v>0</v>
      </c>
      <c r="AY203" s="284">
        <f t="shared" si="383"/>
        <v>0</v>
      </c>
      <c r="AZ203" s="284">
        <f t="shared" si="383"/>
        <v>0</v>
      </c>
      <c r="BA203" s="284">
        <f t="shared" si="383"/>
        <v>0</v>
      </c>
      <c r="BB203" s="284">
        <f t="shared" si="383"/>
        <v>0</v>
      </c>
      <c r="BC203" s="284">
        <f t="shared" si="383"/>
        <v>0</v>
      </c>
      <c r="BD203" s="284">
        <f t="shared" si="384"/>
        <v>0</v>
      </c>
      <c r="BE203" s="284">
        <f t="shared" si="384"/>
        <v>0</v>
      </c>
      <c r="BF203" s="284">
        <f t="shared" si="384"/>
        <v>0</v>
      </c>
      <c r="BG203" s="284">
        <f t="shared" si="384"/>
        <v>0</v>
      </c>
      <c r="BH203" s="383">
        <f t="shared" si="384"/>
        <v>0</v>
      </c>
      <c r="BI203" s="309">
        <f t="shared" si="384"/>
        <v>0</v>
      </c>
      <c r="BJ203" s="284">
        <f t="shared" si="384"/>
        <v>0</v>
      </c>
      <c r="BK203" s="284">
        <f t="shared" si="384"/>
        <v>0</v>
      </c>
      <c r="BL203" s="284">
        <f t="shared" si="384"/>
        <v>0</v>
      </c>
      <c r="BM203" s="284">
        <f t="shared" si="384"/>
        <v>0</v>
      </c>
      <c r="BN203" s="284">
        <f t="shared" si="385"/>
        <v>0</v>
      </c>
      <c r="BO203" s="284">
        <f t="shared" si="385"/>
        <v>0</v>
      </c>
      <c r="BP203" s="284">
        <f t="shared" si="385"/>
        <v>0</v>
      </c>
      <c r="BQ203" s="284">
        <f t="shared" si="385"/>
        <v>0</v>
      </c>
      <c r="BR203" s="284">
        <f t="shared" si="385"/>
        <v>0</v>
      </c>
      <c r="BS203" s="284">
        <f t="shared" si="385"/>
        <v>0</v>
      </c>
      <c r="BT203" s="383">
        <f t="shared" si="385"/>
        <v>0</v>
      </c>
      <c r="BU203" s="284">
        <f t="shared" si="385"/>
        <v>0</v>
      </c>
      <c r="BV203" s="284">
        <f t="shared" si="385"/>
        <v>0</v>
      </c>
      <c r="BW203" s="284">
        <f t="shared" si="385"/>
        <v>0</v>
      </c>
      <c r="BX203" s="284">
        <f t="shared" si="386"/>
        <v>0</v>
      </c>
      <c r="BY203" s="284">
        <f t="shared" si="386"/>
        <v>0</v>
      </c>
      <c r="BZ203" s="284">
        <f t="shared" si="386"/>
        <v>0</v>
      </c>
      <c r="CA203" s="284">
        <f t="shared" si="386"/>
        <v>0</v>
      </c>
      <c r="CB203" s="284">
        <f t="shared" si="386"/>
        <v>0</v>
      </c>
      <c r="CC203" s="284">
        <f t="shared" si="386"/>
        <v>0</v>
      </c>
      <c r="CD203" s="284">
        <f t="shared" si="386"/>
        <v>0</v>
      </c>
      <c r="CE203" s="284">
        <f t="shared" si="386"/>
        <v>0</v>
      </c>
      <c r="CF203" s="383">
        <f t="shared" si="386"/>
        <v>0</v>
      </c>
      <c r="CG203" s="284">
        <f t="shared" si="386"/>
        <v>0</v>
      </c>
      <c r="CH203" s="284">
        <f t="shared" si="387"/>
        <v>0</v>
      </c>
      <c r="CI203" s="284">
        <f t="shared" si="387"/>
        <v>0</v>
      </c>
      <c r="CJ203" s="284">
        <f t="shared" si="387"/>
        <v>0</v>
      </c>
      <c r="CK203" s="284">
        <f t="shared" si="387"/>
        <v>0</v>
      </c>
      <c r="CL203" s="284">
        <f t="shared" si="387"/>
        <v>0</v>
      </c>
      <c r="CM203" s="284">
        <f t="shared" si="387"/>
        <v>0</v>
      </c>
      <c r="CN203" s="284">
        <f t="shared" si="387"/>
        <v>0</v>
      </c>
      <c r="CO203" s="284">
        <f t="shared" si="387"/>
        <v>0</v>
      </c>
      <c r="CP203" s="284">
        <f t="shared" si="387"/>
        <v>0</v>
      </c>
      <c r="CQ203" s="284">
        <f t="shared" si="387"/>
        <v>0</v>
      </c>
      <c r="CR203" s="383">
        <f t="shared" si="388"/>
        <v>0</v>
      </c>
      <c r="CS203" s="284">
        <f t="shared" si="388"/>
        <v>0</v>
      </c>
      <c r="CT203" s="284">
        <f t="shared" si="388"/>
        <v>0</v>
      </c>
      <c r="CU203" s="284">
        <f t="shared" si="388"/>
        <v>0</v>
      </c>
      <c r="CV203" s="284">
        <f t="shared" si="388"/>
        <v>0</v>
      </c>
      <c r="CW203" s="284">
        <f t="shared" si="388"/>
        <v>0</v>
      </c>
      <c r="CX203" s="284">
        <f t="shared" si="388"/>
        <v>0</v>
      </c>
      <c r="CY203" s="284">
        <f t="shared" si="388"/>
        <v>0</v>
      </c>
      <c r="CZ203" s="284">
        <f t="shared" si="388"/>
        <v>0</v>
      </c>
      <c r="DA203" s="284">
        <f t="shared" si="388"/>
        <v>0</v>
      </c>
      <c r="DB203" s="284">
        <f t="shared" si="389"/>
        <v>0</v>
      </c>
      <c r="DC203" s="284">
        <f t="shared" si="389"/>
        <v>0</v>
      </c>
      <c r="DD203" s="383">
        <f t="shared" si="389"/>
        <v>0</v>
      </c>
      <c r="DE203" s="284">
        <f t="shared" si="389"/>
        <v>0</v>
      </c>
      <c r="DF203" s="284">
        <f t="shared" si="389"/>
        <v>0</v>
      </c>
      <c r="DG203" s="284">
        <f t="shared" si="389"/>
        <v>0</v>
      </c>
      <c r="DH203" s="284">
        <f t="shared" si="389"/>
        <v>0</v>
      </c>
      <c r="DI203" s="284">
        <f t="shared" si="389"/>
        <v>0</v>
      </c>
      <c r="DJ203" s="284">
        <f t="shared" si="389"/>
        <v>0</v>
      </c>
      <c r="DK203" s="284">
        <f t="shared" si="389"/>
        <v>0</v>
      </c>
      <c r="DL203" s="284">
        <f t="shared" si="390"/>
        <v>0</v>
      </c>
      <c r="DM203" s="284">
        <f t="shared" si="390"/>
        <v>0</v>
      </c>
      <c r="DN203" s="284">
        <f t="shared" si="390"/>
        <v>0</v>
      </c>
      <c r="DO203" s="284">
        <f t="shared" si="390"/>
        <v>0</v>
      </c>
      <c r="DP203" s="383">
        <f t="shared" si="390"/>
        <v>0</v>
      </c>
      <c r="DQ203" s="284">
        <f t="shared" si="390"/>
        <v>0</v>
      </c>
      <c r="DR203" s="284">
        <f t="shared" si="390"/>
        <v>0</v>
      </c>
      <c r="DS203" s="284">
        <f t="shared" si="390"/>
        <v>0</v>
      </c>
      <c r="DT203" s="284">
        <f t="shared" si="390"/>
        <v>0</v>
      </c>
      <c r="DU203" s="284">
        <f t="shared" si="390"/>
        <v>0</v>
      </c>
      <c r="DV203" s="284">
        <f t="shared" si="391"/>
        <v>0</v>
      </c>
      <c r="DW203" s="284">
        <f t="shared" si="391"/>
        <v>0</v>
      </c>
      <c r="DX203" s="284">
        <f t="shared" si="391"/>
        <v>0</v>
      </c>
      <c r="DY203" s="284">
        <f t="shared" si="391"/>
        <v>0</v>
      </c>
      <c r="DZ203" s="284">
        <f t="shared" si="391"/>
        <v>0</v>
      </c>
      <c r="EA203" s="284">
        <f t="shared" si="391"/>
        <v>0</v>
      </c>
      <c r="EB203" s="383">
        <f t="shared" si="391"/>
        <v>0</v>
      </c>
      <c r="EC203" s="284">
        <f t="shared" si="391"/>
        <v>0</v>
      </c>
      <c r="ED203" s="284">
        <f t="shared" si="391"/>
        <v>0</v>
      </c>
      <c r="EE203" s="284">
        <f t="shared" si="391"/>
        <v>0</v>
      </c>
      <c r="EF203" s="284">
        <f t="shared" si="392"/>
        <v>0</v>
      </c>
      <c r="EG203" s="284">
        <f t="shared" si="392"/>
        <v>0</v>
      </c>
      <c r="EH203" s="284">
        <f t="shared" si="392"/>
        <v>0</v>
      </c>
      <c r="EI203" s="284">
        <f t="shared" si="392"/>
        <v>0</v>
      </c>
      <c r="EJ203" s="284">
        <f t="shared" si="392"/>
        <v>0</v>
      </c>
      <c r="EK203" s="284">
        <f t="shared" si="392"/>
        <v>0</v>
      </c>
      <c r="EL203" s="284">
        <f t="shared" si="392"/>
        <v>0</v>
      </c>
      <c r="EM203" s="284">
        <f t="shared" si="392"/>
        <v>0</v>
      </c>
      <c r="EN203" s="383">
        <f t="shared" si="392"/>
        <v>0</v>
      </c>
      <c r="EO203" s="284">
        <f t="shared" si="392"/>
        <v>0</v>
      </c>
      <c r="EP203" s="284">
        <f t="shared" si="393"/>
        <v>0</v>
      </c>
      <c r="EQ203" s="284">
        <f t="shared" si="393"/>
        <v>0</v>
      </c>
      <c r="ER203" s="284">
        <f t="shared" si="393"/>
        <v>0</v>
      </c>
      <c r="ES203" s="284">
        <f t="shared" si="393"/>
        <v>0</v>
      </c>
      <c r="ET203" s="284">
        <f t="shared" si="393"/>
        <v>0</v>
      </c>
      <c r="EU203" s="284">
        <f t="shared" si="393"/>
        <v>0</v>
      </c>
      <c r="EV203" s="284">
        <f t="shared" si="393"/>
        <v>0</v>
      </c>
      <c r="EW203" s="284">
        <f t="shared" si="393"/>
        <v>0</v>
      </c>
      <c r="EX203" s="284">
        <f t="shared" si="393"/>
        <v>0</v>
      </c>
      <c r="EY203" s="284">
        <f t="shared" si="393"/>
        <v>0</v>
      </c>
      <c r="EZ203" s="383">
        <f t="shared" si="393"/>
        <v>0</v>
      </c>
    </row>
    <row r="204" spans="3:156" s="246" customFormat="1" ht="6" customHeight="1" outlineLevel="1">
      <c r="C204" s="224"/>
      <c r="D204" s="256"/>
      <c r="E204" s="264"/>
      <c r="F204" s="264"/>
      <c r="G204" s="978"/>
      <c r="H204" s="992"/>
      <c r="I204" s="264"/>
      <c r="J204" s="264"/>
      <c r="K204" s="953"/>
      <c r="L204" s="967"/>
      <c r="M204" s="967"/>
      <c r="N204" s="264"/>
      <c r="O204" s="265"/>
      <c r="P204" s="265"/>
      <c r="Q204" s="265"/>
      <c r="R204" s="264"/>
      <c r="S204" s="266"/>
      <c r="T204" s="256"/>
      <c r="U204" s="256"/>
      <c r="AH204" s="260"/>
      <c r="AI204" s="260"/>
      <c r="AJ204" s="310"/>
      <c r="AK204" s="311"/>
      <c r="AL204" s="312"/>
      <c r="AM204" s="312"/>
      <c r="AN204" s="312"/>
      <c r="AO204" s="312"/>
      <c r="AP204" s="312"/>
      <c r="AQ204" s="312"/>
      <c r="AR204" s="312"/>
      <c r="AS204" s="312"/>
      <c r="AT204" s="312"/>
      <c r="AU204" s="312"/>
      <c r="AV204" s="313"/>
      <c r="AW204" s="311"/>
      <c r="AX204" s="312"/>
      <c r="AY204" s="312"/>
      <c r="AZ204" s="312"/>
      <c r="BA204" s="312"/>
      <c r="BB204" s="312"/>
      <c r="BC204" s="312"/>
      <c r="BD204" s="312"/>
      <c r="BE204" s="312"/>
      <c r="BF204" s="312"/>
      <c r="BG204" s="312"/>
      <c r="BH204" s="313"/>
      <c r="BI204" s="311"/>
      <c r="BJ204" s="312"/>
      <c r="BK204" s="312"/>
      <c r="BL204" s="312"/>
      <c r="BM204" s="312"/>
      <c r="BN204" s="312"/>
      <c r="BO204" s="312"/>
      <c r="BP204" s="312"/>
      <c r="BQ204" s="312"/>
      <c r="BR204" s="312"/>
      <c r="BS204" s="312"/>
      <c r="BT204" s="313"/>
      <c r="BU204" s="312"/>
      <c r="BV204" s="312"/>
      <c r="BW204" s="312"/>
      <c r="BX204" s="312"/>
      <c r="BY204" s="312"/>
      <c r="BZ204" s="312"/>
      <c r="CA204" s="312"/>
      <c r="CB204" s="312"/>
      <c r="CC204" s="312"/>
      <c r="CD204" s="312"/>
      <c r="CE204" s="312"/>
      <c r="CF204" s="313"/>
      <c r="CG204" s="312"/>
      <c r="CH204" s="312"/>
      <c r="CI204" s="312"/>
      <c r="CJ204" s="312"/>
      <c r="CK204" s="312"/>
      <c r="CL204" s="312"/>
      <c r="CM204" s="312"/>
      <c r="CN204" s="312"/>
      <c r="CO204" s="312"/>
      <c r="CP204" s="312"/>
      <c r="CQ204" s="312"/>
      <c r="CR204" s="313"/>
      <c r="CS204" s="312"/>
      <c r="CT204" s="312"/>
      <c r="CU204" s="312"/>
      <c r="CV204" s="312"/>
      <c r="CW204" s="312"/>
      <c r="CX204" s="312"/>
      <c r="CY204" s="312"/>
      <c r="CZ204" s="312"/>
      <c r="DA204" s="312"/>
      <c r="DB204" s="312"/>
      <c r="DC204" s="312"/>
      <c r="DD204" s="313"/>
      <c r="DE204" s="312"/>
      <c r="DF204" s="312"/>
      <c r="DG204" s="312"/>
      <c r="DH204" s="312"/>
      <c r="DI204" s="312"/>
      <c r="DJ204" s="312"/>
      <c r="DK204" s="312"/>
      <c r="DL204" s="312"/>
      <c r="DM204" s="312"/>
      <c r="DN204" s="312"/>
      <c r="DO204" s="312"/>
      <c r="DP204" s="313"/>
      <c r="DQ204" s="312"/>
      <c r="DR204" s="312"/>
      <c r="DS204" s="312"/>
      <c r="DT204" s="312"/>
      <c r="DU204" s="312"/>
      <c r="DV204" s="312"/>
      <c r="DW204" s="312"/>
      <c r="DX204" s="312"/>
      <c r="DY204" s="312"/>
      <c r="DZ204" s="312"/>
      <c r="EA204" s="312"/>
      <c r="EB204" s="313"/>
      <c r="EC204" s="312"/>
      <c r="ED204" s="312"/>
      <c r="EE204" s="312"/>
      <c r="EF204" s="312"/>
      <c r="EG204" s="312"/>
      <c r="EH204" s="312"/>
      <c r="EI204" s="312"/>
      <c r="EJ204" s="312"/>
      <c r="EK204" s="312"/>
      <c r="EL204" s="312"/>
      <c r="EM204" s="312"/>
      <c r="EN204" s="313"/>
      <c r="EO204" s="312"/>
      <c r="EP204" s="312"/>
      <c r="EQ204" s="312"/>
      <c r="ER204" s="312"/>
      <c r="ES204" s="312"/>
      <c r="ET204" s="312"/>
      <c r="EU204" s="312"/>
      <c r="EV204" s="312"/>
      <c r="EW204" s="312"/>
      <c r="EX204" s="312"/>
      <c r="EY204" s="312"/>
      <c r="EZ204" s="313"/>
    </row>
    <row r="205" spans="3:156" s="246" customFormat="1" ht="15" customHeight="1">
      <c r="C205" s="224"/>
      <c r="D205" s="256"/>
      <c r="E205" s="267" t="str">
        <f>"Total "&amp;E198</f>
        <v>Total Taxes and Insurance</v>
      </c>
      <c r="G205" s="379">
        <f t="shared" ref="G205:M205" ca="1" si="394">SUM(G199:G204)</f>
        <v>3006319.7152449908</v>
      </c>
      <c r="H205" s="991"/>
      <c r="I205" s="930"/>
      <c r="J205" s="930"/>
      <c r="K205" s="962">
        <f t="shared" ca="1" si="394"/>
        <v>2421.6046188498635</v>
      </c>
      <c r="L205" s="958">
        <f t="shared" ca="1" si="394"/>
        <v>3.9670473385539777</v>
      </c>
      <c r="M205" s="958">
        <f t="shared" ca="1" si="394"/>
        <v>7.0123968492937987</v>
      </c>
      <c r="O205" s="245"/>
      <c r="P205" s="245"/>
      <c r="Q205" s="245"/>
      <c r="S205" s="268"/>
      <c r="T205" s="256"/>
      <c r="U205" s="1279"/>
      <c r="V205" s="368"/>
      <c r="W205" s="368"/>
      <c r="X205" s="368"/>
      <c r="Y205" s="368"/>
      <c r="Z205" s="368"/>
      <c r="AA205" s="368"/>
      <c r="AB205" s="368"/>
      <c r="AC205" s="368"/>
      <c r="AD205" s="368"/>
      <c r="AE205" s="368"/>
      <c r="AF205" s="368"/>
      <c r="AG205" s="368"/>
      <c r="AH205" s="1280"/>
      <c r="AI205" s="260"/>
      <c r="AJ205" s="314">
        <f t="shared" ref="AJ205:BO205" si="395">SUM(AJ199:AJ204)</f>
        <v>0</v>
      </c>
      <c r="AK205" s="1320">
        <f t="shared" ca="1" si="395"/>
        <v>724939.55782749446</v>
      </c>
      <c r="AL205" s="308">
        <f t="shared" si="395"/>
        <v>2016417.216718324</v>
      </c>
      <c r="AM205" s="308">
        <f t="shared" si="395"/>
        <v>6321.3466874783207</v>
      </c>
      <c r="AN205" s="308">
        <f t="shared" si="395"/>
        <v>6813.9191566324762</v>
      </c>
      <c r="AO205" s="308">
        <f t="shared" si="395"/>
        <v>7306.4916257866298</v>
      </c>
      <c r="AP205" s="308">
        <f t="shared" si="395"/>
        <v>7799.0640949407862</v>
      </c>
      <c r="AQ205" s="308">
        <f t="shared" si="395"/>
        <v>8291.6365640949407</v>
      </c>
      <c r="AR205" s="308">
        <f t="shared" si="395"/>
        <v>8784.209033249097</v>
      </c>
      <c r="AS205" s="308">
        <f t="shared" si="395"/>
        <v>9276.7815024032498</v>
      </c>
      <c r="AT205" s="308">
        <f t="shared" si="395"/>
        <v>9769.3539715574061</v>
      </c>
      <c r="AU205" s="308">
        <f t="shared" si="395"/>
        <v>10261.926440711559</v>
      </c>
      <c r="AV205" s="315">
        <f t="shared" si="395"/>
        <v>10754.498909865715</v>
      </c>
      <c r="AW205" s="1320">
        <f t="shared" si="395"/>
        <v>11247.07137901987</v>
      </c>
      <c r="AX205" s="308">
        <f t="shared" si="395"/>
        <v>11739.643848174024</v>
      </c>
      <c r="AY205" s="308">
        <f t="shared" si="395"/>
        <v>12232.216317328179</v>
      </c>
      <c r="AZ205" s="308">
        <f t="shared" si="395"/>
        <v>12601.645669193786</v>
      </c>
      <c r="BA205" s="308">
        <f t="shared" si="395"/>
        <v>12232.216317328181</v>
      </c>
      <c r="BB205" s="308">
        <f t="shared" si="395"/>
        <v>11739.643848174026</v>
      </c>
      <c r="BC205" s="308">
        <f t="shared" si="395"/>
        <v>11247.07137901987</v>
      </c>
      <c r="BD205" s="308">
        <f t="shared" si="395"/>
        <v>10754.498909865715</v>
      </c>
      <c r="BE205" s="308">
        <f t="shared" si="395"/>
        <v>10261.926440711559</v>
      </c>
      <c r="BF205" s="308">
        <f t="shared" si="395"/>
        <v>9769.3539715574079</v>
      </c>
      <c r="BG205" s="308">
        <f t="shared" si="395"/>
        <v>9276.7815024032498</v>
      </c>
      <c r="BH205" s="315">
        <f t="shared" si="395"/>
        <v>8784.209033249097</v>
      </c>
      <c r="BI205" s="1320">
        <f t="shared" si="395"/>
        <v>8291.6365640949407</v>
      </c>
      <c r="BJ205" s="308">
        <f t="shared" si="395"/>
        <v>7799.0640949407862</v>
      </c>
      <c r="BK205" s="308">
        <f t="shared" si="395"/>
        <v>7306.4916257866307</v>
      </c>
      <c r="BL205" s="308">
        <f t="shared" si="395"/>
        <v>6813.9191566324762</v>
      </c>
      <c r="BM205" s="308">
        <f t="shared" si="395"/>
        <v>6321.3466874783217</v>
      </c>
      <c r="BN205" s="308">
        <f t="shared" si="395"/>
        <v>5828.7742183241671</v>
      </c>
      <c r="BO205" s="308">
        <f t="shared" si="395"/>
        <v>5336.2017491700099</v>
      </c>
      <c r="BP205" s="308">
        <f t="shared" ref="BP205:CU205" si="396">SUM(BP199:BP204)</f>
        <v>0</v>
      </c>
      <c r="BQ205" s="308">
        <f t="shared" si="396"/>
        <v>0</v>
      </c>
      <c r="BR205" s="308">
        <f t="shared" si="396"/>
        <v>0</v>
      </c>
      <c r="BS205" s="308">
        <f t="shared" si="396"/>
        <v>0</v>
      </c>
      <c r="BT205" s="315">
        <f t="shared" si="396"/>
        <v>0</v>
      </c>
      <c r="BU205" s="308">
        <f t="shared" si="396"/>
        <v>0</v>
      </c>
      <c r="BV205" s="308">
        <f t="shared" si="396"/>
        <v>0</v>
      </c>
      <c r="BW205" s="308">
        <f t="shared" si="396"/>
        <v>0</v>
      </c>
      <c r="BX205" s="308">
        <f t="shared" si="396"/>
        <v>0</v>
      </c>
      <c r="BY205" s="308">
        <f t="shared" si="396"/>
        <v>0</v>
      </c>
      <c r="BZ205" s="308">
        <f t="shared" si="396"/>
        <v>0</v>
      </c>
      <c r="CA205" s="308">
        <f t="shared" si="396"/>
        <v>0</v>
      </c>
      <c r="CB205" s="308">
        <f t="shared" si="396"/>
        <v>0</v>
      </c>
      <c r="CC205" s="308">
        <f t="shared" si="396"/>
        <v>0</v>
      </c>
      <c r="CD205" s="308">
        <f t="shared" si="396"/>
        <v>0</v>
      </c>
      <c r="CE205" s="308">
        <f t="shared" si="396"/>
        <v>0</v>
      </c>
      <c r="CF205" s="315">
        <f t="shared" si="396"/>
        <v>0</v>
      </c>
      <c r="CG205" s="308">
        <f t="shared" si="396"/>
        <v>0</v>
      </c>
      <c r="CH205" s="308">
        <f t="shared" si="396"/>
        <v>0</v>
      </c>
      <c r="CI205" s="308">
        <f t="shared" si="396"/>
        <v>0</v>
      </c>
      <c r="CJ205" s="308">
        <f t="shared" si="396"/>
        <v>0</v>
      </c>
      <c r="CK205" s="308">
        <f t="shared" si="396"/>
        <v>0</v>
      </c>
      <c r="CL205" s="308">
        <f t="shared" si="396"/>
        <v>0</v>
      </c>
      <c r="CM205" s="308">
        <f t="shared" si="396"/>
        <v>0</v>
      </c>
      <c r="CN205" s="308">
        <f t="shared" si="396"/>
        <v>0</v>
      </c>
      <c r="CO205" s="308">
        <f t="shared" si="396"/>
        <v>0</v>
      </c>
      <c r="CP205" s="308">
        <f t="shared" si="396"/>
        <v>0</v>
      </c>
      <c r="CQ205" s="308">
        <f t="shared" si="396"/>
        <v>0</v>
      </c>
      <c r="CR205" s="315">
        <f t="shared" si="396"/>
        <v>0</v>
      </c>
      <c r="CS205" s="308">
        <f t="shared" si="396"/>
        <v>0</v>
      </c>
      <c r="CT205" s="308">
        <f t="shared" si="396"/>
        <v>0</v>
      </c>
      <c r="CU205" s="308">
        <f t="shared" si="396"/>
        <v>0</v>
      </c>
      <c r="CV205" s="308">
        <f t="shared" ref="CV205:EA205" si="397">SUM(CV199:CV204)</f>
        <v>0</v>
      </c>
      <c r="CW205" s="308">
        <f t="shared" si="397"/>
        <v>0</v>
      </c>
      <c r="CX205" s="308">
        <f t="shared" si="397"/>
        <v>0</v>
      </c>
      <c r="CY205" s="308">
        <f t="shared" si="397"/>
        <v>0</v>
      </c>
      <c r="CZ205" s="308">
        <f t="shared" si="397"/>
        <v>0</v>
      </c>
      <c r="DA205" s="308">
        <f t="shared" si="397"/>
        <v>0</v>
      </c>
      <c r="DB205" s="308">
        <f t="shared" si="397"/>
        <v>0</v>
      </c>
      <c r="DC205" s="308">
        <f t="shared" si="397"/>
        <v>0</v>
      </c>
      <c r="DD205" s="315">
        <f t="shared" si="397"/>
        <v>0</v>
      </c>
      <c r="DE205" s="308">
        <f t="shared" si="397"/>
        <v>0</v>
      </c>
      <c r="DF205" s="308">
        <f t="shared" si="397"/>
        <v>0</v>
      </c>
      <c r="DG205" s="308">
        <f t="shared" si="397"/>
        <v>0</v>
      </c>
      <c r="DH205" s="308">
        <f t="shared" si="397"/>
        <v>0</v>
      </c>
      <c r="DI205" s="308">
        <f t="shared" si="397"/>
        <v>0</v>
      </c>
      <c r="DJ205" s="308">
        <f t="shared" si="397"/>
        <v>0</v>
      </c>
      <c r="DK205" s="308">
        <f t="shared" si="397"/>
        <v>0</v>
      </c>
      <c r="DL205" s="308">
        <f t="shared" si="397"/>
        <v>0</v>
      </c>
      <c r="DM205" s="308">
        <f t="shared" si="397"/>
        <v>0</v>
      </c>
      <c r="DN205" s="308">
        <f t="shared" si="397"/>
        <v>0</v>
      </c>
      <c r="DO205" s="308">
        <f t="shared" si="397"/>
        <v>0</v>
      </c>
      <c r="DP205" s="315">
        <f t="shared" si="397"/>
        <v>0</v>
      </c>
      <c r="DQ205" s="308">
        <f t="shared" si="397"/>
        <v>0</v>
      </c>
      <c r="DR205" s="308">
        <f t="shared" si="397"/>
        <v>0</v>
      </c>
      <c r="DS205" s="308">
        <f t="shared" si="397"/>
        <v>0</v>
      </c>
      <c r="DT205" s="308">
        <f t="shared" si="397"/>
        <v>0</v>
      </c>
      <c r="DU205" s="308">
        <f t="shared" si="397"/>
        <v>0</v>
      </c>
      <c r="DV205" s="308">
        <f t="shared" si="397"/>
        <v>0</v>
      </c>
      <c r="DW205" s="308">
        <f t="shared" si="397"/>
        <v>0</v>
      </c>
      <c r="DX205" s="308">
        <f t="shared" si="397"/>
        <v>0</v>
      </c>
      <c r="DY205" s="308">
        <f t="shared" si="397"/>
        <v>0</v>
      </c>
      <c r="DZ205" s="308">
        <f t="shared" si="397"/>
        <v>0</v>
      </c>
      <c r="EA205" s="308">
        <f t="shared" si="397"/>
        <v>0</v>
      </c>
      <c r="EB205" s="315">
        <f t="shared" ref="EB205:EZ205" si="398">SUM(EB199:EB204)</f>
        <v>0</v>
      </c>
      <c r="EC205" s="308">
        <f t="shared" si="398"/>
        <v>0</v>
      </c>
      <c r="ED205" s="308">
        <f t="shared" si="398"/>
        <v>0</v>
      </c>
      <c r="EE205" s="308">
        <f t="shared" si="398"/>
        <v>0</v>
      </c>
      <c r="EF205" s="308">
        <f t="shared" si="398"/>
        <v>0</v>
      </c>
      <c r="EG205" s="308">
        <f t="shared" si="398"/>
        <v>0</v>
      </c>
      <c r="EH205" s="308">
        <f t="shared" si="398"/>
        <v>0</v>
      </c>
      <c r="EI205" s="308">
        <f t="shared" si="398"/>
        <v>0</v>
      </c>
      <c r="EJ205" s="308">
        <f t="shared" si="398"/>
        <v>0</v>
      </c>
      <c r="EK205" s="308">
        <f t="shared" si="398"/>
        <v>0</v>
      </c>
      <c r="EL205" s="308">
        <f t="shared" si="398"/>
        <v>0</v>
      </c>
      <c r="EM205" s="308">
        <f t="shared" si="398"/>
        <v>0</v>
      </c>
      <c r="EN205" s="315">
        <f t="shared" si="398"/>
        <v>0</v>
      </c>
      <c r="EO205" s="308">
        <f t="shared" si="398"/>
        <v>0</v>
      </c>
      <c r="EP205" s="308">
        <f t="shared" si="398"/>
        <v>0</v>
      </c>
      <c r="EQ205" s="308">
        <f t="shared" si="398"/>
        <v>0</v>
      </c>
      <c r="ER205" s="308">
        <f t="shared" si="398"/>
        <v>0</v>
      </c>
      <c r="ES205" s="308">
        <f t="shared" si="398"/>
        <v>0</v>
      </c>
      <c r="ET205" s="308">
        <f t="shared" si="398"/>
        <v>0</v>
      </c>
      <c r="EU205" s="308">
        <f t="shared" si="398"/>
        <v>0</v>
      </c>
      <c r="EV205" s="308">
        <f t="shared" si="398"/>
        <v>0</v>
      </c>
      <c r="EW205" s="308">
        <f t="shared" si="398"/>
        <v>0</v>
      </c>
      <c r="EX205" s="308">
        <f t="shared" si="398"/>
        <v>0</v>
      </c>
      <c r="EY205" s="308">
        <f t="shared" si="398"/>
        <v>0</v>
      </c>
      <c r="EZ205" s="315">
        <f t="shared" si="398"/>
        <v>0</v>
      </c>
    </row>
    <row r="206" spans="3:156" s="246" customFormat="1" ht="17.5">
      <c r="C206" s="224"/>
      <c r="D206" s="256"/>
      <c r="G206" s="979"/>
      <c r="H206" s="991"/>
      <c r="K206" s="954"/>
      <c r="L206" s="954"/>
      <c r="M206" s="954"/>
      <c r="O206" s="245"/>
      <c r="P206" s="245"/>
      <c r="Q206" s="245"/>
      <c r="S206" s="259"/>
      <c r="T206" s="256"/>
      <c r="U206" s="256"/>
      <c r="AH206" s="260"/>
      <c r="AI206" s="260"/>
      <c r="AJ206" s="316"/>
      <c r="AK206" s="405"/>
      <c r="AL206" s="316"/>
      <c r="AM206" s="316"/>
      <c r="AN206" s="316"/>
      <c r="AO206" s="316"/>
      <c r="AP206" s="316"/>
      <c r="AQ206" s="316"/>
      <c r="AR206" s="316"/>
      <c r="AS206" s="316"/>
      <c r="AT206" s="316"/>
      <c r="AU206" s="316"/>
      <c r="AV206" s="317"/>
      <c r="AW206" s="316"/>
      <c r="AX206" s="316"/>
      <c r="AY206" s="316"/>
      <c r="AZ206" s="316"/>
      <c r="BA206" s="316"/>
      <c r="BB206" s="316"/>
      <c r="BC206" s="316"/>
      <c r="BD206" s="316"/>
      <c r="BE206" s="316"/>
      <c r="BF206" s="316"/>
      <c r="BG206" s="316"/>
      <c r="BH206" s="317"/>
      <c r="BI206" s="316"/>
      <c r="BJ206" s="316"/>
      <c r="BK206" s="316"/>
      <c r="BL206" s="316"/>
      <c r="BM206" s="316"/>
      <c r="BN206" s="316"/>
      <c r="BO206" s="316"/>
      <c r="BP206" s="316"/>
      <c r="BQ206" s="316"/>
      <c r="BR206" s="316"/>
      <c r="BS206" s="316"/>
      <c r="BT206" s="317"/>
      <c r="BU206" s="316"/>
      <c r="BV206" s="316"/>
      <c r="BW206" s="316"/>
      <c r="BX206" s="316"/>
      <c r="BY206" s="316"/>
      <c r="BZ206" s="316"/>
      <c r="CA206" s="316"/>
      <c r="CB206" s="316"/>
      <c r="CC206" s="316"/>
      <c r="CD206" s="316"/>
      <c r="CE206" s="316"/>
      <c r="CF206" s="317"/>
      <c r="CG206" s="316"/>
      <c r="CH206" s="316"/>
      <c r="CI206" s="316"/>
      <c r="CJ206" s="316"/>
      <c r="CK206" s="316"/>
      <c r="CL206" s="316"/>
      <c r="CM206" s="316"/>
      <c r="CN206" s="316"/>
      <c r="CO206" s="316"/>
      <c r="CP206" s="316"/>
      <c r="CQ206" s="316"/>
      <c r="CR206" s="317"/>
      <c r="CS206" s="316"/>
      <c r="CT206" s="316"/>
      <c r="CU206" s="316"/>
      <c r="CV206" s="316"/>
      <c r="CW206" s="316"/>
      <c r="CX206" s="316"/>
      <c r="CY206" s="316"/>
      <c r="CZ206" s="316"/>
      <c r="DA206" s="316"/>
      <c r="DB206" s="316"/>
      <c r="DC206" s="316"/>
      <c r="DD206" s="317"/>
      <c r="DE206" s="316"/>
      <c r="DF206" s="316"/>
      <c r="DG206" s="316"/>
      <c r="DH206" s="316"/>
      <c r="DI206" s="316"/>
      <c r="DJ206" s="316"/>
      <c r="DK206" s="316"/>
      <c r="DL206" s="316"/>
      <c r="DM206" s="316"/>
      <c r="DN206" s="316"/>
      <c r="DO206" s="316"/>
      <c r="DP206" s="317"/>
      <c r="DQ206" s="316"/>
      <c r="DR206" s="316"/>
      <c r="DS206" s="316"/>
      <c r="DT206" s="316"/>
      <c r="DU206" s="316"/>
      <c r="DV206" s="316"/>
      <c r="DW206" s="316"/>
      <c r="DX206" s="316"/>
      <c r="DY206" s="316"/>
      <c r="DZ206" s="316"/>
      <c r="EA206" s="316"/>
      <c r="EB206" s="317"/>
      <c r="EC206" s="316"/>
      <c r="ED206" s="316"/>
      <c r="EE206" s="316"/>
      <c r="EF206" s="316"/>
      <c r="EG206" s="316"/>
      <c r="EH206" s="316"/>
      <c r="EI206" s="316"/>
      <c r="EJ206" s="316"/>
      <c r="EK206" s="316"/>
      <c r="EL206" s="316"/>
      <c r="EM206" s="316"/>
      <c r="EN206" s="317"/>
      <c r="EO206" s="316"/>
      <c r="EP206" s="316"/>
      <c r="EQ206" s="316"/>
      <c r="ER206" s="316"/>
      <c r="ES206" s="316"/>
      <c r="ET206" s="316"/>
      <c r="EU206" s="316"/>
      <c r="EV206" s="316"/>
      <c r="EW206" s="316"/>
      <c r="EX206" s="316"/>
      <c r="EY206" s="316"/>
      <c r="EZ206" s="317"/>
    </row>
    <row r="207" spans="3:156" ht="15" customHeight="1" outlineLevel="1" thickBot="1">
      <c r="C207" s="224"/>
      <c r="D207" s="232"/>
      <c r="E207" s="257"/>
      <c r="G207" s="615"/>
      <c r="H207" s="998"/>
      <c r="K207" s="955"/>
      <c r="L207" s="955"/>
      <c r="M207" s="955"/>
      <c r="O207" s="226"/>
      <c r="P207" s="226"/>
      <c r="Q207" s="226"/>
      <c r="T207" s="232"/>
      <c r="U207" s="232"/>
      <c r="AH207" s="278"/>
      <c r="AI207" s="278"/>
      <c r="AJ207" s="323"/>
      <c r="AK207" s="410"/>
      <c r="AL207" s="323"/>
      <c r="AM207" s="323"/>
      <c r="AN207" s="323"/>
      <c r="AO207" s="323"/>
      <c r="AP207" s="323"/>
      <c r="AQ207" s="323"/>
      <c r="AR207" s="323"/>
      <c r="AS207" s="323"/>
      <c r="AT207" s="323"/>
      <c r="AU207" s="323"/>
      <c r="AV207" s="324"/>
      <c r="AW207" s="323"/>
      <c r="AX207" s="323"/>
      <c r="AY207" s="323"/>
      <c r="AZ207" s="323"/>
      <c r="BA207" s="323"/>
      <c r="BB207" s="323"/>
      <c r="BC207" s="323"/>
      <c r="BD207" s="323"/>
      <c r="BE207" s="323"/>
      <c r="BF207" s="323"/>
      <c r="BG207" s="323"/>
      <c r="BH207" s="324"/>
      <c r="BI207" s="323"/>
      <c r="BJ207" s="323"/>
      <c r="BK207" s="323"/>
      <c r="BL207" s="323"/>
      <c r="BM207" s="323"/>
      <c r="BN207" s="323"/>
      <c r="BO207" s="323"/>
      <c r="BP207" s="323"/>
      <c r="BQ207" s="323"/>
      <c r="BR207" s="323"/>
      <c r="BS207" s="323"/>
      <c r="BT207" s="324"/>
      <c r="BU207" s="323"/>
      <c r="BV207" s="323"/>
      <c r="BW207" s="323"/>
      <c r="BX207" s="323"/>
      <c r="BY207" s="323"/>
      <c r="BZ207" s="323"/>
      <c r="CA207" s="323"/>
      <c r="CB207" s="323"/>
      <c r="CC207" s="323"/>
      <c r="CD207" s="323"/>
      <c r="CE207" s="323"/>
      <c r="CF207" s="324"/>
      <c r="CG207" s="323"/>
      <c r="CH207" s="323"/>
      <c r="CI207" s="323"/>
      <c r="CJ207" s="323"/>
      <c r="CK207" s="323"/>
      <c r="CL207" s="323"/>
      <c r="CM207" s="323"/>
      <c r="CN207" s="323"/>
      <c r="CO207" s="323"/>
      <c r="CP207" s="323"/>
      <c r="CQ207" s="323"/>
      <c r="CR207" s="324"/>
      <c r="CS207" s="323"/>
      <c r="CT207" s="323"/>
      <c r="CU207" s="323"/>
      <c r="CV207" s="323"/>
      <c r="CW207" s="323"/>
      <c r="CX207" s="323"/>
      <c r="CY207" s="323"/>
      <c r="CZ207" s="323"/>
      <c r="DA207" s="323"/>
      <c r="DB207" s="323"/>
      <c r="DC207" s="323"/>
      <c r="DD207" s="324"/>
      <c r="DE207" s="323"/>
      <c r="DF207" s="323"/>
      <c r="DG207" s="323"/>
      <c r="DH207" s="323"/>
      <c r="DI207" s="323"/>
      <c r="DJ207" s="323"/>
      <c r="DK207" s="323"/>
      <c r="DL207" s="323"/>
      <c r="DM207" s="323"/>
      <c r="DN207" s="323"/>
      <c r="DO207" s="323"/>
      <c r="DP207" s="324"/>
      <c r="DQ207" s="323"/>
      <c r="DR207" s="323"/>
      <c r="DS207" s="323"/>
      <c r="DT207" s="323"/>
      <c r="DU207" s="323"/>
      <c r="DV207" s="323"/>
      <c r="DW207" s="323"/>
      <c r="DX207" s="323"/>
      <c r="DY207" s="323"/>
      <c r="DZ207" s="323"/>
      <c r="EA207" s="323"/>
      <c r="EB207" s="324"/>
      <c r="EC207" s="323"/>
      <c r="ED207" s="323"/>
      <c r="EE207" s="323"/>
      <c r="EF207" s="323"/>
      <c r="EG207" s="323"/>
      <c r="EH207" s="323"/>
      <c r="EI207" s="323"/>
      <c r="EJ207" s="323"/>
      <c r="EK207" s="323"/>
      <c r="EL207" s="323"/>
      <c r="EM207" s="323"/>
      <c r="EN207" s="324"/>
      <c r="EO207" s="323"/>
      <c r="EP207" s="323"/>
      <c r="EQ207" s="323"/>
      <c r="ER207" s="323"/>
      <c r="ES207" s="323"/>
      <c r="ET207" s="323"/>
      <c r="EU207" s="323"/>
      <c r="EV207" s="323"/>
      <c r="EW207" s="323"/>
      <c r="EX207" s="323"/>
      <c r="EY207" s="323"/>
      <c r="EZ207" s="324"/>
    </row>
    <row r="208" spans="3:156" ht="15" customHeight="1" outlineLevel="1" thickBot="1">
      <c r="C208" s="224"/>
      <c r="D208" s="232"/>
      <c r="G208" s="615"/>
      <c r="H208" s="1000"/>
      <c r="K208" s="955"/>
      <c r="L208" s="955"/>
      <c r="M208" s="955"/>
      <c r="N208" s="946"/>
      <c r="O208" s="230" t="s">
        <v>568</v>
      </c>
      <c r="P208" s="1407"/>
      <c r="Q208" s="1408"/>
      <c r="R208" s="1409"/>
      <c r="T208" s="232"/>
      <c r="U208" s="232"/>
      <c r="AH208" s="278"/>
      <c r="AI208" s="278"/>
      <c r="AJ208" s="348"/>
      <c r="AK208" s="282"/>
      <c r="AL208" s="323"/>
      <c r="AM208" s="323"/>
      <c r="AN208" s="323"/>
      <c r="AO208" s="323"/>
      <c r="AP208" s="323"/>
      <c r="AQ208" s="323"/>
      <c r="AR208" s="323"/>
      <c r="AS208" s="323"/>
      <c r="AT208" s="323"/>
      <c r="AU208" s="323"/>
      <c r="AV208" s="324"/>
      <c r="AW208" s="323"/>
      <c r="AX208" s="323"/>
      <c r="AY208" s="323"/>
      <c r="AZ208" s="323"/>
      <c r="BA208" s="323"/>
      <c r="BB208" s="323"/>
      <c r="BC208" s="323"/>
      <c r="BD208" s="323"/>
      <c r="BE208" s="323"/>
      <c r="BF208" s="323"/>
      <c r="BG208" s="323"/>
      <c r="BH208" s="324"/>
      <c r="BI208" s="323"/>
      <c r="BJ208" s="323"/>
      <c r="BK208" s="323"/>
      <c r="BL208" s="323"/>
      <c r="BM208" s="323"/>
      <c r="BN208" s="323"/>
      <c r="BO208" s="323"/>
      <c r="BP208" s="323"/>
      <c r="BQ208" s="323"/>
      <c r="BR208" s="323"/>
      <c r="BS208" s="323"/>
      <c r="BT208" s="324"/>
      <c r="BU208" s="323"/>
      <c r="BV208" s="323"/>
      <c r="BW208" s="323"/>
      <c r="BX208" s="323"/>
      <c r="BY208" s="323"/>
      <c r="BZ208" s="323"/>
      <c r="CA208" s="323"/>
      <c r="CB208" s="323"/>
      <c r="CC208" s="323"/>
      <c r="CD208" s="323"/>
      <c r="CE208" s="323"/>
      <c r="CF208" s="324"/>
      <c r="CG208" s="323"/>
      <c r="CH208" s="323"/>
      <c r="CI208" s="323"/>
      <c r="CJ208" s="323"/>
      <c r="CK208" s="323"/>
      <c r="CL208" s="323"/>
      <c r="CM208" s="323"/>
      <c r="CN208" s="323"/>
      <c r="CO208" s="323"/>
      <c r="CP208" s="323"/>
      <c r="CQ208" s="323"/>
      <c r="CR208" s="324"/>
      <c r="CS208" s="323"/>
      <c r="CT208" s="323"/>
      <c r="CU208" s="323"/>
      <c r="CV208" s="323"/>
      <c r="CW208" s="323"/>
      <c r="CX208" s="323"/>
      <c r="CY208" s="323"/>
      <c r="CZ208" s="323"/>
      <c r="DA208" s="323"/>
      <c r="DB208" s="323"/>
      <c r="DC208" s="323"/>
      <c r="DD208" s="324"/>
      <c r="DE208" s="323"/>
      <c r="DF208" s="323"/>
      <c r="DG208" s="323"/>
      <c r="DH208" s="323"/>
      <c r="DI208" s="323"/>
      <c r="DJ208" s="323"/>
      <c r="DK208" s="323"/>
      <c r="DL208" s="323"/>
      <c r="DM208" s="323"/>
      <c r="DN208" s="323"/>
      <c r="DO208" s="323"/>
      <c r="DP208" s="324"/>
      <c r="DQ208" s="323"/>
      <c r="DR208" s="323"/>
      <c r="DS208" s="323"/>
      <c r="DT208" s="323"/>
      <c r="DU208" s="323"/>
      <c r="DV208" s="323"/>
      <c r="DW208" s="323"/>
      <c r="DX208" s="323"/>
      <c r="DY208" s="323"/>
      <c r="DZ208" s="323"/>
      <c r="EA208" s="323"/>
      <c r="EB208" s="324"/>
      <c r="EC208" s="323"/>
      <c r="ED208" s="323"/>
      <c r="EE208" s="323"/>
      <c r="EF208" s="323"/>
      <c r="EG208" s="323"/>
      <c r="EH208" s="323"/>
      <c r="EI208" s="323"/>
      <c r="EJ208" s="323"/>
      <c r="EK208" s="323"/>
      <c r="EL208" s="323"/>
      <c r="EM208" s="323"/>
      <c r="EN208" s="324"/>
      <c r="EO208" s="323"/>
      <c r="EP208" s="323"/>
      <c r="EQ208" s="323"/>
      <c r="ER208" s="323"/>
      <c r="ES208" s="323"/>
      <c r="ET208" s="323"/>
      <c r="EU208" s="323"/>
      <c r="EV208" s="323"/>
      <c r="EW208" s="323"/>
      <c r="EX208" s="323"/>
      <c r="EY208" s="323"/>
      <c r="EZ208" s="324"/>
    </row>
    <row r="209" spans="3:156" s="246" customFormat="1" ht="15" customHeight="1" outlineLevel="1">
      <c r="C209" s="224"/>
      <c r="D209" s="256"/>
      <c r="G209" s="979"/>
      <c r="H209" s="990"/>
      <c r="K209" s="954"/>
      <c r="L209" s="954"/>
      <c r="M209" s="954"/>
      <c r="N209" s="257"/>
      <c r="O209" s="1410" t="s">
        <v>77</v>
      </c>
      <c r="P209" s="301" t="str">
        <f>"Updated " &amp;R280</f>
        <v>Updated 11.19.2025</v>
      </c>
      <c r="Q209" s="300" t="s">
        <v>78</v>
      </c>
      <c r="R209" s="1452"/>
      <c r="S209" s="259"/>
      <c r="T209" s="256"/>
      <c r="U209" s="256"/>
      <c r="AH209" s="260"/>
      <c r="AI209" s="260"/>
      <c r="AJ209" s="349">
        <f t="shared" ref="AJ209:BO209" si="399">INDEX($AK$278:$FA$280,3,MATCH(AJ$3,$AK$278:$FA$278,0))</f>
        <v>3.2793599999999999E-2</v>
      </c>
      <c r="AK209" s="343">
        <f t="shared" si="399"/>
        <v>3.2971899999999998E-2</v>
      </c>
      <c r="AL209" s="343">
        <f t="shared" si="399"/>
        <v>3.3139799999999997E-2</v>
      </c>
      <c r="AM209" s="343">
        <f t="shared" si="399"/>
        <v>3.3323199999999997E-2</v>
      </c>
      <c r="AN209" s="343">
        <f t="shared" si="399"/>
        <v>3.3491800000000002E-2</v>
      </c>
      <c r="AO209" s="343">
        <f t="shared" si="399"/>
        <v>3.3645500000000002E-2</v>
      </c>
      <c r="AP209" s="343">
        <f t="shared" si="399"/>
        <v>3.37982E-2</v>
      </c>
      <c r="AQ209" s="343">
        <f t="shared" si="399"/>
        <v>3.3955699999999998E-2</v>
      </c>
      <c r="AR209" s="343">
        <f t="shared" si="399"/>
        <v>3.4110399999999999E-2</v>
      </c>
      <c r="AS209" s="343">
        <f t="shared" si="399"/>
        <v>3.4265499999999997E-2</v>
      </c>
      <c r="AT209" s="343">
        <f t="shared" si="399"/>
        <v>3.4413600000000003E-2</v>
      </c>
      <c r="AU209" s="343">
        <f t="shared" si="399"/>
        <v>3.4543999999999998E-2</v>
      </c>
      <c r="AV209" s="1336">
        <f t="shared" si="399"/>
        <v>3.4691199999999998E-2</v>
      </c>
      <c r="AW209" s="343">
        <f t="shared" si="399"/>
        <v>3.4828900000000003E-2</v>
      </c>
      <c r="AX209" s="343">
        <f t="shared" si="399"/>
        <v>3.4943399999999999E-2</v>
      </c>
      <c r="AY209" s="343">
        <f t="shared" si="399"/>
        <v>3.5083099999999999E-2</v>
      </c>
      <c r="AZ209" s="343">
        <f t="shared" si="399"/>
        <v>3.5211899999999997E-2</v>
      </c>
      <c r="BA209" s="343">
        <f t="shared" si="399"/>
        <v>3.5333499999999997E-2</v>
      </c>
      <c r="BB209" s="343">
        <f t="shared" si="399"/>
        <v>3.5466299999999999E-2</v>
      </c>
      <c r="BC209" s="343">
        <f t="shared" si="399"/>
        <v>3.5594000000000001E-2</v>
      </c>
      <c r="BD209" s="343">
        <f t="shared" si="399"/>
        <v>3.5711800000000002E-2</v>
      </c>
      <c r="BE209" s="343">
        <f t="shared" si="399"/>
        <v>3.5836199999999999E-2</v>
      </c>
      <c r="BF209" s="343">
        <f t="shared" si="399"/>
        <v>3.5959199999999997E-2</v>
      </c>
      <c r="BG209" s="343">
        <f t="shared" si="399"/>
        <v>3.6073000000000001E-2</v>
      </c>
      <c r="BH209" s="1336">
        <f t="shared" si="399"/>
        <v>3.61929E-2</v>
      </c>
      <c r="BI209" s="343">
        <f t="shared" si="399"/>
        <v>3.6312200000000003E-2</v>
      </c>
      <c r="BJ209" s="343">
        <f t="shared" si="399"/>
        <v>3.6422400000000001E-2</v>
      </c>
      <c r="BK209" s="343">
        <f t="shared" si="399"/>
        <v>3.6550300000000001E-2</v>
      </c>
      <c r="BL209" s="343">
        <f t="shared" si="399"/>
        <v>3.66743E-2</v>
      </c>
      <c r="BM209" s="343">
        <f t="shared" si="399"/>
        <v>3.68005E-2</v>
      </c>
      <c r="BN209" s="343">
        <f t="shared" si="399"/>
        <v>3.6934300000000003E-2</v>
      </c>
      <c r="BO209" s="343">
        <f t="shared" si="399"/>
        <v>3.7071199999999999E-2</v>
      </c>
      <c r="BP209" s="343">
        <f t="shared" ref="BP209:CU209" si="400">INDEX($AK$278:$FA$280,3,MATCH(BP$3,$AK$278:$FA$278,0))</f>
        <v>3.7214999999999998E-2</v>
      </c>
      <c r="BQ209" s="343">
        <f t="shared" si="400"/>
        <v>3.7354699999999998E-2</v>
      </c>
      <c r="BR209" s="343">
        <f t="shared" si="400"/>
        <v>3.7495800000000003E-2</v>
      </c>
      <c r="BS209" s="343">
        <f t="shared" si="400"/>
        <v>3.7644700000000003E-2</v>
      </c>
      <c r="BT209" s="1336">
        <f t="shared" si="400"/>
        <v>3.7797499999999998E-2</v>
      </c>
      <c r="BU209" s="343">
        <f t="shared" si="400"/>
        <v>3.7942099999999999E-2</v>
      </c>
      <c r="BV209" s="343">
        <f t="shared" si="400"/>
        <v>3.8081799999999999E-2</v>
      </c>
      <c r="BW209" s="343">
        <f t="shared" si="400"/>
        <v>3.8231500000000002E-2</v>
      </c>
      <c r="BX209" s="343">
        <f t="shared" si="400"/>
        <v>3.8375800000000002E-2</v>
      </c>
      <c r="BY209" s="343">
        <f t="shared" si="400"/>
        <v>3.85309E-2</v>
      </c>
      <c r="BZ209" s="343">
        <f t="shared" si="400"/>
        <v>3.8671200000000003E-2</v>
      </c>
      <c r="CA209" s="343">
        <f t="shared" si="400"/>
        <v>3.8803900000000002E-2</v>
      </c>
      <c r="CB209" s="343">
        <f t="shared" si="400"/>
        <v>3.8948099999999999E-2</v>
      </c>
      <c r="CC209" s="343">
        <f t="shared" si="400"/>
        <v>3.9081499999999998E-2</v>
      </c>
      <c r="CD209" s="343">
        <f t="shared" si="400"/>
        <v>3.9212400000000001E-2</v>
      </c>
      <c r="CE209" s="343">
        <f t="shared" si="400"/>
        <v>3.9345600000000001E-2</v>
      </c>
      <c r="CF209" s="1336">
        <f t="shared" si="400"/>
        <v>3.9476400000000002E-2</v>
      </c>
      <c r="CG209" s="343">
        <f t="shared" si="400"/>
        <v>3.9613599999999999E-2</v>
      </c>
      <c r="CH209" s="343">
        <f t="shared" si="400"/>
        <v>3.9731099999999998E-2</v>
      </c>
      <c r="CI209" s="343">
        <f t="shared" si="400"/>
        <v>3.9847599999999997E-2</v>
      </c>
      <c r="CJ209" s="343">
        <f t="shared" si="400"/>
        <v>3.9961499999999997E-2</v>
      </c>
      <c r="CK209" s="343">
        <f t="shared" si="400"/>
        <v>4.0081699999999998E-2</v>
      </c>
      <c r="CL209" s="343">
        <f t="shared" si="400"/>
        <v>4.01952E-2</v>
      </c>
      <c r="CM209" s="343">
        <f t="shared" si="400"/>
        <v>4.0319099999999997E-2</v>
      </c>
      <c r="CN209" s="343">
        <f t="shared" si="400"/>
        <v>4.0431300000000003E-2</v>
      </c>
      <c r="CO209" s="343">
        <f t="shared" si="400"/>
        <v>4.0530900000000002E-2</v>
      </c>
      <c r="CP209" s="343">
        <f t="shared" si="400"/>
        <v>4.0644199999999998E-2</v>
      </c>
      <c r="CQ209" s="343">
        <f t="shared" si="400"/>
        <v>4.0745999999999997E-2</v>
      </c>
      <c r="CR209" s="1336">
        <f t="shared" si="400"/>
        <v>4.0847399999999999E-2</v>
      </c>
      <c r="CS209" s="343">
        <f t="shared" si="400"/>
        <v>4.0949800000000001E-2</v>
      </c>
      <c r="CT209" s="343">
        <f t="shared" si="400"/>
        <v>4.1039699999999998E-2</v>
      </c>
      <c r="CU209" s="343">
        <f t="shared" si="400"/>
        <v>4.1143399999999997E-2</v>
      </c>
      <c r="CV209" s="343">
        <f t="shared" ref="CV209:EA209" si="401">INDEX($AK$278:$FA$280,3,MATCH(CV$3,$AK$278:$FA$278,0))</f>
        <v>4.1249000000000001E-2</v>
      </c>
      <c r="CW209" s="343">
        <f t="shared" si="401"/>
        <v>4.13496E-2</v>
      </c>
      <c r="CX209" s="343">
        <f t="shared" si="401"/>
        <v>4.1440299999999999E-2</v>
      </c>
      <c r="CY209" s="343">
        <f t="shared" si="401"/>
        <v>4.1546199999999998E-2</v>
      </c>
      <c r="CZ209" s="343">
        <f t="shared" si="401"/>
        <v>4.16464E-2</v>
      </c>
      <c r="DA209" s="343">
        <f t="shared" si="401"/>
        <v>4.1739900000000003E-2</v>
      </c>
      <c r="DB209" s="343">
        <f t="shared" si="401"/>
        <v>4.1841299999999998E-2</v>
      </c>
      <c r="DC209" s="343">
        <f t="shared" si="401"/>
        <v>4.1937799999999997E-2</v>
      </c>
      <c r="DD209" s="1336">
        <f t="shared" si="401"/>
        <v>4.2051100000000001E-2</v>
      </c>
      <c r="DE209" s="343">
        <f t="shared" si="401"/>
        <v>4.21488E-2</v>
      </c>
      <c r="DF209" s="343">
        <f t="shared" si="401"/>
        <v>4.2226899999999998E-2</v>
      </c>
      <c r="DG209" s="343">
        <f t="shared" si="401"/>
        <v>4.2329400000000003E-2</v>
      </c>
      <c r="DH209" s="343">
        <f t="shared" si="401"/>
        <v>4.24292E-2</v>
      </c>
      <c r="DI209" s="343">
        <f t="shared" si="401"/>
        <v>4.2528799999999999E-2</v>
      </c>
      <c r="DJ209" s="343">
        <f t="shared" si="401"/>
        <v>4.2620900000000003E-2</v>
      </c>
      <c r="DK209" s="343">
        <f t="shared" si="401"/>
        <v>4.2721099999999998E-2</v>
      </c>
      <c r="DL209" s="343">
        <f t="shared" si="401"/>
        <v>4.2820299999999999E-2</v>
      </c>
      <c r="DM209" s="343">
        <f t="shared" si="401"/>
        <v>4.2923500000000003E-2</v>
      </c>
      <c r="DN209" s="343">
        <f t="shared" si="401"/>
        <v>4.3021400000000001E-2</v>
      </c>
      <c r="DO209" s="343">
        <f t="shared" si="401"/>
        <v>4.3109500000000002E-2</v>
      </c>
      <c r="DP209" s="1336">
        <f t="shared" si="401"/>
        <v>4.3217400000000003E-2</v>
      </c>
      <c r="DQ209" s="343">
        <f t="shared" si="401"/>
        <v>4.33138E-2</v>
      </c>
      <c r="DR209" s="343">
        <f t="shared" si="401"/>
        <v>4.33932E-2</v>
      </c>
      <c r="DS209" s="343">
        <f t="shared" si="401"/>
        <v>4.3502800000000001E-2</v>
      </c>
      <c r="DT209" s="343">
        <f t="shared" si="401"/>
        <v>4.3594500000000001E-2</v>
      </c>
      <c r="DU209" s="343">
        <f t="shared" si="401"/>
        <v>4.3686999999999997E-2</v>
      </c>
      <c r="DV209" s="343">
        <f t="shared" si="401"/>
        <v>4.3788899999999999E-2</v>
      </c>
      <c r="DW209" s="343">
        <f t="shared" si="401"/>
        <v>4.3885399999999998E-2</v>
      </c>
      <c r="DX209" s="343">
        <f t="shared" si="401"/>
        <v>4.3976500000000002E-2</v>
      </c>
      <c r="DY209" s="343">
        <f t="shared" si="401"/>
        <v>4.40737E-2</v>
      </c>
      <c r="DZ209" s="343">
        <f t="shared" si="401"/>
        <v>4.4170800000000003E-2</v>
      </c>
      <c r="EA209" s="343">
        <f t="shared" si="401"/>
        <v>4.4260300000000002E-2</v>
      </c>
      <c r="EB209" s="1336">
        <f t="shared" ref="EB209:EZ209" si="402">INDEX($AK$278:$FA$280,3,MATCH(EB$3,$AK$278:$FA$278,0))</f>
        <v>4.43582E-2</v>
      </c>
      <c r="EC209" s="343">
        <f t="shared" si="402"/>
        <v>4.4454599999999997E-2</v>
      </c>
      <c r="ED209" s="343" t="e">
        <f t="shared" si="402"/>
        <v>#N/A</v>
      </c>
      <c r="EE209" s="343" t="e">
        <f t="shared" si="402"/>
        <v>#N/A</v>
      </c>
      <c r="EF209" s="343" t="e">
        <f t="shared" si="402"/>
        <v>#N/A</v>
      </c>
      <c r="EG209" s="343" t="e">
        <f t="shared" si="402"/>
        <v>#N/A</v>
      </c>
      <c r="EH209" s="343" t="e">
        <f t="shared" si="402"/>
        <v>#N/A</v>
      </c>
      <c r="EI209" s="343" t="e">
        <f t="shared" si="402"/>
        <v>#N/A</v>
      </c>
      <c r="EJ209" s="343" t="e">
        <f t="shared" si="402"/>
        <v>#N/A</v>
      </c>
      <c r="EK209" s="343" t="e">
        <f t="shared" si="402"/>
        <v>#N/A</v>
      </c>
      <c r="EL209" s="343" t="e">
        <f t="shared" si="402"/>
        <v>#N/A</v>
      </c>
      <c r="EM209" s="343" t="e">
        <f t="shared" si="402"/>
        <v>#N/A</v>
      </c>
      <c r="EN209" s="1336" t="e">
        <f t="shared" si="402"/>
        <v>#N/A</v>
      </c>
      <c r="EO209" s="343" t="e">
        <f t="shared" si="402"/>
        <v>#N/A</v>
      </c>
      <c r="EP209" s="343" t="e">
        <f t="shared" si="402"/>
        <v>#N/A</v>
      </c>
      <c r="EQ209" s="343" t="e">
        <f t="shared" si="402"/>
        <v>#N/A</v>
      </c>
      <c r="ER209" s="388" t="e">
        <f t="shared" si="402"/>
        <v>#N/A</v>
      </c>
      <c r="ES209" s="388" t="e">
        <f t="shared" si="402"/>
        <v>#N/A</v>
      </c>
      <c r="ET209" s="388" t="e">
        <f t="shared" si="402"/>
        <v>#N/A</v>
      </c>
      <c r="EU209" s="389" t="e">
        <f t="shared" si="402"/>
        <v>#N/A</v>
      </c>
      <c r="EV209" s="389" t="e">
        <f t="shared" si="402"/>
        <v>#N/A</v>
      </c>
      <c r="EW209" s="389" t="e">
        <f t="shared" si="402"/>
        <v>#N/A</v>
      </c>
      <c r="EX209" s="344" t="e">
        <f t="shared" si="402"/>
        <v>#N/A</v>
      </c>
      <c r="EY209" s="344" t="e">
        <f t="shared" si="402"/>
        <v>#N/A</v>
      </c>
      <c r="EZ209" s="345" t="e">
        <f t="shared" si="402"/>
        <v>#N/A</v>
      </c>
    </row>
    <row r="210" spans="3:156" s="246" customFormat="1" ht="15" customHeight="1" outlineLevel="1">
      <c r="C210" s="224"/>
      <c r="D210" s="256"/>
      <c r="G210" s="979"/>
      <c r="H210" s="990"/>
      <c r="K210" s="954"/>
      <c r="L210" s="954"/>
      <c r="M210" s="954"/>
      <c r="O210" s="256" t="s">
        <v>79</v>
      </c>
      <c r="P210" s="299">
        <v>3.2500000000000001E-2</v>
      </c>
      <c r="R210" s="260"/>
      <c r="S210" s="259"/>
      <c r="T210" s="256"/>
      <c r="U210" s="256"/>
      <c r="AH210" s="260"/>
      <c r="AI210" s="260"/>
      <c r="AJ210" s="350">
        <f t="shared" ref="AJ210:BO210" si="403">$P210</f>
        <v>3.2500000000000001E-2</v>
      </c>
      <c r="AK210" s="346">
        <f t="shared" si="403"/>
        <v>3.2500000000000001E-2</v>
      </c>
      <c r="AL210" s="346">
        <f t="shared" si="403"/>
        <v>3.2500000000000001E-2</v>
      </c>
      <c r="AM210" s="346">
        <f t="shared" si="403"/>
        <v>3.2500000000000001E-2</v>
      </c>
      <c r="AN210" s="346">
        <f t="shared" si="403"/>
        <v>3.2500000000000001E-2</v>
      </c>
      <c r="AO210" s="346">
        <f t="shared" si="403"/>
        <v>3.2500000000000001E-2</v>
      </c>
      <c r="AP210" s="346">
        <f t="shared" si="403"/>
        <v>3.2500000000000001E-2</v>
      </c>
      <c r="AQ210" s="346">
        <f t="shared" si="403"/>
        <v>3.2500000000000001E-2</v>
      </c>
      <c r="AR210" s="346">
        <f t="shared" si="403"/>
        <v>3.2500000000000001E-2</v>
      </c>
      <c r="AS210" s="346">
        <f t="shared" si="403"/>
        <v>3.2500000000000001E-2</v>
      </c>
      <c r="AT210" s="346">
        <f t="shared" si="403"/>
        <v>3.2500000000000001E-2</v>
      </c>
      <c r="AU210" s="346">
        <f t="shared" si="403"/>
        <v>3.2500000000000001E-2</v>
      </c>
      <c r="AV210" s="385">
        <f t="shared" si="403"/>
        <v>3.2500000000000001E-2</v>
      </c>
      <c r="AW210" s="346">
        <f t="shared" si="403"/>
        <v>3.2500000000000001E-2</v>
      </c>
      <c r="AX210" s="346">
        <f t="shared" si="403"/>
        <v>3.2500000000000001E-2</v>
      </c>
      <c r="AY210" s="346">
        <f t="shared" si="403"/>
        <v>3.2500000000000001E-2</v>
      </c>
      <c r="AZ210" s="346">
        <f t="shared" si="403"/>
        <v>3.2500000000000001E-2</v>
      </c>
      <c r="BA210" s="346">
        <f t="shared" si="403"/>
        <v>3.2500000000000001E-2</v>
      </c>
      <c r="BB210" s="346">
        <f t="shared" si="403"/>
        <v>3.2500000000000001E-2</v>
      </c>
      <c r="BC210" s="346">
        <f t="shared" si="403"/>
        <v>3.2500000000000001E-2</v>
      </c>
      <c r="BD210" s="346">
        <f t="shared" si="403"/>
        <v>3.2500000000000001E-2</v>
      </c>
      <c r="BE210" s="346">
        <f t="shared" si="403"/>
        <v>3.2500000000000001E-2</v>
      </c>
      <c r="BF210" s="346">
        <f t="shared" si="403"/>
        <v>3.2500000000000001E-2</v>
      </c>
      <c r="BG210" s="346">
        <f t="shared" si="403"/>
        <v>3.2500000000000001E-2</v>
      </c>
      <c r="BH210" s="385">
        <f t="shared" si="403"/>
        <v>3.2500000000000001E-2</v>
      </c>
      <c r="BI210" s="346">
        <f t="shared" si="403"/>
        <v>3.2500000000000001E-2</v>
      </c>
      <c r="BJ210" s="346">
        <f t="shared" si="403"/>
        <v>3.2500000000000001E-2</v>
      </c>
      <c r="BK210" s="346">
        <f t="shared" si="403"/>
        <v>3.2500000000000001E-2</v>
      </c>
      <c r="BL210" s="346">
        <f t="shared" si="403"/>
        <v>3.2500000000000001E-2</v>
      </c>
      <c r="BM210" s="346">
        <f t="shared" si="403"/>
        <v>3.2500000000000001E-2</v>
      </c>
      <c r="BN210" s="346">
        <f t="shared" si="403"/>
        <v>3.2500000000000001E-2</v>
      </c>
      <c r="BO210" s="346">
        <f t="shared" si="403"/>
        <v>3.2500000000000001E-2</v>
      </c>
      <c r="BP210" s="346">
        <f t="shared" ref="BP210:CU210" si="404">$P210</f>
        <v>3.2500000000000001E-2</v>
      </c>
      <c r="BQ210" s="346">
        <f t="shared" si="404"/>
        <v>3.2500000000000001E-2</v>
      </c>
      <c r="BR210" s="346">
        <f t="shared" si="404"/>
        <v>3.2500000000000001E-2</v>
      </c>
      <c r="BS210" s="346">
        <f t="shared" si="404"/>
        <v>3.2500000000000001E-2</v>
      </c>
      <c r="BT210" s="385">
        <f t="shared" si="404"/>
        <v>3.2500000000000001E-2</v>
      </c>
      <c r="BU210" s="346">
        <f t="shared" si="404"/>
        <v>3.2500000000000001E-2</v>
      </c>
      <c r="BV210" s="346">
        <f t="shared" si="404"/>
        <v>3.2500000000000001E-2</v>
      </c>
      <c r="BW210" s="346">
        <f t="shared" si="404"/>
        <v>3.2500000000000001E-2</v>
      </c>
      <c r="BX210" s="346">
        <f t="shared" si="404"/>
        <v>3.2500000000000001E-2</v>
      </c>
      <c r="BY210" s="346">
        <f t="shared" si="404"/>
        <v>3.2500000000000001E-2</v>
      </c>
      <c r="BZ210" s="346">
        <f t="shared" si="404"/>
        <v>3.2500000000000001E-2</v>
      </c>
      <c r="CA210" s="346">
        <f t="shared" si="404"/>
        <v>3.2500000000000001E-2</v>
      </c>
      <c r="CB210" s="346">
        <f t="shared" si="404"/>
        <v>3.2500000000000001E-2</v>
      </c>
      <c r="CC210" s="346">
        <f t="shared" si="404"/>
        <v>3.2500000000000001E-2</v>
      </c>
      <c r="CD210" s="346">
        <f t="shared" si="404"/>
        <v>3.2500000000000001E-2</v>
      </c>
      <c r="CE210" s="346">
        <f t="shared" si="404"/>
        <v>3.2500000000000001E-2</v>
      </c>
      <c r="CF210" s="385">
        <f t="shared" si="404"/>
        <v>3.2500000000000001E-2</v>
      </c>
      <c r="CG210" s="346">
        <f t="shared" si="404"/>
        <v>3.2500000000000001E-2</v>
      </c>
      <c r="CH210" s="346">
        <f t="shared" si="404"/>
        <v>3.2500000000000001E-2</v>
      </c>
      <c r="CI210" s="346">
        <f t="shared" si="404"/>
        <v>3.2500000000000001E-2</v>
      </c>
      <c r="CJ210" s="346">
        <f t="shared" si="404"/>
        <v>3.2500000000000001E-2</v>
      </c>
      <c r="CK210" s="346">
        <f t="shared" si="404"/>
        <v>3.2500000000000001E-2</v>
      </c>
      <c r="CL210" s="346">
        <f t="shared" si="404"/>
        <v>3.2500000000000001E-2</v>
      </c>
      <c r="CM210" s="346">
        <f t="shared" si="404"/>
        <v>3.2500000000000001E-2</v>
      </c>
      <c r="CN210" s="346">
        <f t="shared" si="404"/>
        <v>3.2500000000000001E-2</v>
      </c>
      <c r="CO210" s="346">
        <f t="shared" si="404"/>
        <v>3.2500000000000001E-2</v>
      </c>
      <c r="CP210" s="346">
        <f t="shared" si="404"/>
        <v>3.2500000000000001E-2</v>
      </c>
      <c r="CQ210" s="346">
        <f t="shared" si="404"/>
        <v>3.2500000000000001E-2</v>
      </c>
      <c r="CR210" s="385">
        <f t="shared" si="404"/>
        <v>3.2500000000000001E-2</v>
      </c>
      <c r="CS210" s="346">
        <f t="shared" si="404"/>
        <v>3.2500000000000001E-2</v>
      </c>
      <c r="CT210" s="346">
        <f t="shared" si="404"/>
        <v>3.2500000000000001E-2</v>
      </c>
      <c r="CU210" s="346">
        <f t="shared" si="404"/>
        <v>3.2500000000000001E-2</v>
      </c>
      <c r="CV210" s="346">
        <f t="shared" ref="CV210:EA210" si="405">$P210</f>
        <v>3.2500000000000001E-2</v>
      </c>
      <c r="CW210" s="346">
        <f t="shared" si="405"/>
        <v>3.2500000000000001E-2</v>
      </c>
      <c r="CX210" s="346">
        <f t="shared" si="405"/>
        <v>3.2500000000000001E-2</v>
      </c>
      <c r="CY210" s="346">
        <f t="shared" si="405"/>
        <v>3.2500000000000001E-2</v>
      </c>
      <c r="CZ210" s="346">
        <f t="shared" si="405"/>
        <v>3.2500000000000001E-2</v>
      </c>
      <c r="DA210" s="346">
        <f t="shared" si="405"/>
        <v>3.2500000000000001E-2</v>
      </c>
      <c r="DB210" s="346">
        <f t="shared" si="405"/>
        <v>3.2500000000000001E-2</v>
      </c>
      <c r="DC210" s="346">
        <f t="shared" si="405"/>
        <v>3.2500000000000001E-2</v>
      </c>
      <c r="DD210" s="385">
        <f t="shared" si="405"/>
        <v>3.2500000000000001E-2</v>
      </c>
      <c r="DE210" s="346">
        <f t="shared" si="405"/>
        <v>3.2500000000000001E-2</v>
      </c>
      <c r="DF210" s="346">
        <f t="shared" si="405"/>
        <v>3.2500000000000001E-2</v>
      </c>
      <c r="DG210" s="346">
        <f t="shared" si="405"/>
        <v>3.2500000000000001E-2</v>
      </c>
      <c r="DH210" s="346">
        <f t="shared" si="405"/>
        <v>3.2500000000000001E-2</v>
      </c>
      <c r="DI210" s="346">
        <f t="shared" si="405"/>
        <v>3.2500000000000001E-2</v>
      </c>
      <c r="DJ210" s="346">
        <f t="shared" si="405"/>
        <v>3.2500000000000001E-2</v>
      </c>
      <c r="DK210" s="346">
        <f t="shared" si="405"/>
        <v>3.2500000000000001E-2</v>
      </c>
      <c r="DL210" s="346">
        <f t="shared" si="405"/>
        <v>3.2500000000000001E-2</v>
      </c>
      <c r="DM210" s="346">
        <f t="shared" si="405"/>
        <v>3.2500000000000001E-2</v>
      </c>
      <c r="DN210" s="346">
        <f t="shared" si="405"/>
        <v>3.2500000000000001E-2</v>
      </c>
      <c r="DO210" s="346">
        <f t="shared" si="405"/>
        <v>3.2500000000000001E-2</v>
      </c>
      <c r="DP210" s="385">
        <f t="shared" si="405"/>
        <v>3.2500000000000001E-2</v>
      </c>
      <c r="DQ210" s="346">
        <f t="shared" si="405"/>
        <v>3.2500000000000001E-2</v>
      </c>
      <c r="DR210" s="346">
        <f t="shared" si="405"/>
        <v>3.2500000000000001E-2</v>
      </c>
      <c r="DS210" s="346">
        <f t="shared" si="405"/>
        <v>3.2500000000000001E-2</v>
      </c>
      <c r="DT210" s="346">
        <f t="shared" si="405"/>
        <v>3.2500000000000001E-2</v>
      </c>
      <c r="DU210" s="346">
        <f t="shared" si="405"/>
        <v>3.2500000000000001E-2</v>
      </c>
      <c r="DV210" s="346">
        <f t="shared" si="405"/>
        <v>3.2500000000000001E-2</v>
      </c>
      <c r="DW210" s="346">
        <f t="shared" si="405"/>
        <v>3.2500000000000001E-2</v>
      </c>
      <c r="DX210" s="346">
        <f t="shared" si="405"/>
        <v>3.2500000000000001E-2</v>
      </c>
      <c r="DY210" s="346">
        <f t="shared" si="405"/>
        <v>3.2500000000000001E-2</v>
      </c>
      <c r="DZ210" s="346">
        <f t="shared" si="405"/>
        <v>3.2500000000000001E-2</v>
      </c>
      <c r="EA210" s="346">
        <f t="shared" si="405"/>
        <v>3.2500000000000001E-2</v>
      </c>
      <c r="EB210" s="385">
        <f t="shared" ref="EB210:ES210" si="406">$P210</f>
        <v>3.2500000000000001E-2</v>
      </c>
      <c r="EC210" s="346">
        <f t="shared" si="406"/>
        <v>3.2500000000000001E-2</v>
      </c>
      <c r="ED210" s="346">
        <f t="shared" si="406"/>
        <v>3.2500000000000001E-2</v>
      </c>
      <c r="EE210" s="346">
        <f t="shared" si="406"/>
        <v>3.2500000000000001E-2</v>
      </c>
      <c r="EF210" s="346">
        <f t="shared" si="406"/>
        <v>3.2500000000000001E-2</v>
      </c>
      <c r="EG210" s="346">
        <f t="shared" si="406"/>
        <v>3.2500000000000001E-2</v>
      </c>
      <c r="EH210" s="346">
        <f t="shared" si="406"/>
        <v>3.2500000000000001E-2</v>
      </c>
      <c r="EI210" s="346">
        <f t="shared" si="406"/>
        <v>3.2500000000000001E-2</v>
      </c>
      <c r="EJ210" s="346">
        <f t="shared" si="406"/>
        <v>3.2500000000000001E-2</v>
      </c>
      <c r="EK210" s="346">
        <f t="shared" si="406"/>
        <v>3.2500000000000001E-2</v>
      </c>
      <c r="EL210" s="346">
        <f t="shared" si="406"/>
        <v>3.2500000000000001E-2</v>
      </c>
      <c r="EM210" s="346">
        <f t="shared" si="406"/>
        <v>3.2500000000000001E-2</v>
      </c>
      <c r="EN210" s="385">
        <f t="shared" si="406"/>
        <v>3.2500000000000001E-2</v>
      </c>
      <c r="EO210" s="346">
        <f t="shared" si="406"/>
        <v>3.2500000000000001E-2</v>
      </c>
      <c r="EP210" s="346">
        <f t="shared" si="406"/>
        <v>3.2500000000000001E-2</v>
      </c>
      <c r="EQ210" s="346">
        <f t="shared" si="406"/>
        <v>3.2500000000000001E-2</v>
      </c>
      <c r="ER210" s="387">
        <f t="shared" si="406"/>
        <v>3.2500000000000001E-2</v>
      </c>
      <c r="ES210" s="387">
        <f t="shared" si="406"/>
        <v>3.2500000000000001E-2</v>
      </c>
      <c r="ET210" s="387">
        <f t="shared" ref="ET210:EZ210" si="407">$P210</f>
        <v>3.2500000000000001E-2</v>
      </c>
      <c r="EU210" s="387">
        <f t="shared" si="407"/>
        <v>3.2500000000000001E-2</v>
      </c>
      <c r="EV210" s="387">
        <f t="shared" si="407"/>
        <v>3.2500000000000001E-2</v>
      </c>
      <c r="EW210" s="387">
        <f t="shared" si="407"/>
        <v>3.2500000000000001E-2</v>
      </c>
      <c r="EX210" s="346">
        <f t="shared" si="407"/>
        <v>3.2500000000000001E-2</v>
      </c>
      <c r="EY210" s="346">
        <f t="shared" si="407"/>
        <v>3.2500000000000001E-2</v>
      </c>
      <c r="EZ210" s="385">
        <f t="shared" si="407"/>
        <v>3.2500000000000001E-2</v>
      </c>
    </row>
    <row r="211" spans="3:156" s="246" customFormat="1" ht="15" customHeight="1" outlineLevel="1" thickBot="1">
      <c r="C211" s="224"/>
      <c r="D211" s="256"/>
      <c r="F211" s="246" t="s">
        <v>569</v>
      </c>
      <c r="G211" s="979"/>
      <c r="H211" s="990"/>
      <c r="K211" s="954"/>
      <c r="L211" s="954"/>
      <c r="M211" s="954"/>
      <c r="O211" s="1325" t="s">
        <v>570</v>
      </c>
      <c r="P211" s="1531"/>
      <c r="Q211" s="1517"/>
      <c r="R211" s="1523"/>
      <c r="S211" s="259"/>
      <c r="T211" s="256"/>
      <c r="U211" s="256"/>
      <c r="AH211" s="260"/>
      <c r="AI211" s="260"/>
      <c r="AJ211" s="351">
        <f>SUM(AJ209:AJ210)</f>
        <v>6.5293600000000007E-2</v>
      </c>
      <c r="AK211" s="347">
        <f t="shared" ref="AK211:CV211" si="408">SUM(AK209:AK210)</f>
        <v>6.54719E-2</v>
      </c>
      <c r="AL211" s="347">
        <f t="shared" si="408"/>
        <v>6.5639799999999998E-2</v>
      </c>
      <c r="AM211" s="347">
        <f t="shared" si="408"/>
        <v>6.5823199999999998E-2</v>
      </c>
      <c r="AN211" s="347">
        <f t="shared" si="408"/>
        <v>6.5991800000000003E-2</v>
      </c>
      <c r="AO211" s="347">
        <f t="shared" si="408"/>
        <v>6.6145499999999996E-2</v>
      </c>
      <c r="AP211" s="347">
        <f t="shared" si="408"/>
        <v>6.6298200000000002E-2</v>
      </c>
      <c r="AQ211" s="347">
        <f t="shared" si="408"/>
        <v>6.6455700000000006E-2</v>
      </c>
      <c r="AR211" s="347">
        <f t="shared" si="408"/>
        <v>6.66104E-2</v>
      </c>
      <c r="AS211" s="347">
        <f t="shared" si="408"/>
        <v>6.6765500000000005E-2</v>
      </c>
      <c r="AT211" s="347">
        <f t="shared" si="408"/>
        <v>6.6913600000000004E-2</v>
      </c>
      <c r="AU211" s="347">
        <f t="shared" si="408"/>
        <v>6.7043999999999992E-2</v>
      </c>
      <c r="AV211" s="1411">
        <f t="shared" si="408"/>
        <v>6.7191200000000006E-2</v>
      </c>
      <c r="AW211" s="347">
        <f t="shared" si="408"/>
        <v>6.7328899999999997E-2</v>
      </c>
      <c r="AX211" s="347">
        <f t="shared" si="408"/>
        <v>6.7443400000000001E-2</v>
      </c>
      <c r="AY211" s="347">
        <f t="shared" si="408"/>
        <v>6.7583100000000007E-2</v>
      </c>
      <c r="AZ211" s="347">
        <f t="shared" si="408"/>
        <v>6.7711899999999992E-2</v>
      </c>
      <c r="BA211" s="347">
        <f t="shared" si="408"/>
        <v>6.7833499999999991E-2</v>
      </c>
      <c r="BB211" s="347">
        <f t="shared" si="408"/>
        <v>6.7966300000000007E-2</v>
      </c>
      <c r="BC211" s="347">
        <f t="shared" si="408"/>
        <v>6.8094000000000002E-2</v>
      </c>
      <c r="BD211" s="347">
        <f t="shared" si="408"/>
        <v>6.8211800000000003E-2</v>
      </c>
      <c r="BE211" s="347">
        <f t="shared" si="408"/>
        <v>6.83362E-2</v>
      </c>
      <c r="BF211" s="347">
        <f t="shared" si="408"/>
        <v>6.8459199999999998E-2</v>
      </c>
      <c r="BG211" s="347">
        <f t="shared" si="408"/>
        <v>6.8572999999999995E-2</v>
      </c>
      <c r="BH211" s="1411">
        <f t="shared" si="408"/>
        <v>6.8692900000000001E-2</v>
      </c>
      <c r="BI211" s="347">
        <f t="shared" si="408"/>
        <v>6.8812200000000004E-2</v>
      </c>
      <c r="BJ211" s="347">
        <f t="shared" si="408"/>
        <v>6.8922399999999995E-2</v>
      </c>
      <c r="BK211" s="347">
        <f t="shared" si="408"/>
        <v>6.9050300000000009E-2</v>
      </c>
      <c r="BL211" s="347">
        <f t="shared" si="408"/>
        <v>6.9174299999999994E-2</v>
      </c>
      <c r="BM211" s="347">
        <f t="shared" si="408"/>
        <v>6.9300500000000001E-2</v>
      </c>
      <c r="BN211" s="347">
        <f t="shared" si="408"/>
        <v>6.9434300000000004E-2</v>
      </c>
      <c r="BO211" s="347">
        <f t="shared" si="408"/>
        <v>6.95712E-2</v>
      </c>
      <c r="BP211" s="347">
        <f t="shared" si="408"/>
        <v>6.9714999999999999E-2</v>
      </c>
      <c r="BQ211" s="347">
        <f t="shared" si="408"/>
        <v>6.9854699999999992E-2</v>
      </c>
      <c r="BR211" s="347">
        <f t="shared" si="408"/>
        <v>6.9995799999999997E-2</v>
      </c>
      <c r="BS211" s="347">
        <f t="shared" si="408"/>
        <v>7.0144700000000004E-2</v>
      </c>
      <c r="BT211" s="1411">
        <f t="shared" si="408"/>
        <v>7.0297499999999999E-2</v>
      </c>
      <c r="BU211" s="347">
        <f t="shared" si="408"/>
        <v>7.0442100000000007E-2</v>
      </c>
      <c r="BV211" s="347">
        <f t="shared" si="408"/>
        <v>7.05818E-2</v>
      </c>
      <c r="BW211" s="347">
        <f t="shared" si="408"/>
        <v>7.0731500000000003E-2</v>
      </c>
      <c r="BX211" s="347">
        <f t="shared" si="408"/>
        <v>7.0875800000000003E-2</v>
      </c>
      <c r="BY211" s="347">
        <f t="shared" si="408"/>
        <v>7.1030900000000008E-2</v>
      </c>
      <c r="BZ211" s="347">
        <f t="shared" si="408"/>
        <v>7.1171200000000004E-2</v>
      </c>
      <c r="CA211" s="347">
        <f t="shared" si="408"/>
        <v>7.1303900000000003E-2</v>
      </c>
      <c r="CB211" s="347">
        <f t="shared" si="408"/>
        <v>7.14481E-2</v>
      </c>
      <c r="CC211" s="347">
        <f t="shared" si="408"/>
        <v>7.1581499999999992E-2</v>
      </c>
      <c r="CD211" s="347">
        <f t="shared" si="408"/>
        <v>7.1712400000000009E-2</v>
      </c>
      <c r="CE211" s="347">
        <f t="shared" si="408"/>
        <v>7.1845600000000009E-2</v>
      </c>
      <c r="CF211" s="1411">
        <f t="shared" si="408"/>
        <v>7.1976399999999996E-2</v>
      </c>
      <c r="CG211" s="347">
        <f t="shared" si="408"/>
        <v>7.21136E-2</v>
      </c>
      <c r="CH211" s="347">
        <f t="shared" si="408"/>
        <v>7.2231099999999993E-2</v>
      </c>
      <c r="CI211" s="347">
        <f t="shared" si="408"/>
        <v>7.2347599999999998E-2</v>
      </c>
      <c r="CJ211" s="347">
        <f t="shared" si="408"/>
        <v>7.2461499999999998E-2</v>
      </c>
      <c r="CK211" s="347">
        <f t="shared" si="408"/>
        <v>7.2581699999999999E-2</v>
      </c>
      <c r="CL211" s="347">
        <f t="shared" si="408"/>
        <v>7.2695200000000001E-2</v>
      </c>
      <c r="CM211" s="347">
        <f t="shared" si="408"/>
        <v>7.2819099999999998E-2</v>
      </c>
      <c r="CN211" s="347">
        <f t="shared" si="408"/>
        <v>7.2931300000000004E-2</v>
      </c>
      <c r="CO211" s="347">
        <f t="shared" si="408"/>
        <v>7.303090000000001E-2</v>
      </c>
      <c r="CP211" s="347">
        <f t="shared" si="408"/>
        <v>7.3144199999999993E-2</v>
      </c>
      <c r="CQ211" s="347">
        <f t="shared" si="408"/>
        <v>7.3246000000000006E-2</v>
      </c>
      <c r="CR211" s="1411">
        <f t="shared" si="408"/>
        <v>7.3347400000000007E-2</v>
      </c>
      <c r="CS211" s="347">
        <f t="shared" si="408"/>
        <v>7.344980000000001E-2</v>
      </c>
      <c r="CT211" s="347">
        <f t="shared" si="408"/>
        <v>7.35397E-2</v>
      </c>
      <c r="CU211" s="347">
        <f t="shared" si="408"/>
        <v>7.3643399999999998E-2</v>
      </c>
      <c r="CV211" s="347">
        <f t="shared" si="408"/>
        <v>7.3749000000000009E-2</v>
      </c>
      <c r="CW211" s="347">
        <f t="shared" ref="CW211:EZ211" si="409">SUM(CW209:CW210)</f>
        <v>7.3849600000000001E-2</v>
      </c>
      <c r="CX211" s="347">
        <f t="shared" si="409"/>
        <v>7.39403E-2</v>
      </c>
      <c r="CY211" s="347">
        <f t="shared" si="409"/>
        <v>7.4046200000000006E-2</v>
      </c>
      <c r="CZ211" s="347">
        <f t="shared" si="409"/>
        <v>7.4146400000000001E-2</v>
      </c>
      <c r="DA211" s="347">
        <f t="shared" si="409"/>
        <v>7.4239899999999998E-2</v>
      </c>
      <c r="DB211" s="347">
        <f t="shared" si="409"/>
        <v>7.4341299999999999E-2</v>
      </c>
      <c r="DC211" s="347">
        <f t="shared" si="409"/>
        <v>7.4437799999999998E-2</v>
      </c>
      <c r="DD211" s="1411">
        <f t="shared" si="409"/>
        <v>7.4551100000000009E-2</v>
      </c>
      <c r="DE211" s="347">
        <f t="shared" si="409"/>
        <v>7.4648800000000001E-2</v>
      </c>
      <c r="DF211" s="347">
        <f t="shared" si="409"/>
        <v>7.4726899999999999E-2</v>
      </c>
      <c r="DG211" s="347">
        <f t="shared" si="409"/>
        <v>7.4829400000000004E-2</v>
      </c>
      <c r="DH211" s="347">
        <f t="shared" si="409"/>
        <v>7.4929200000000001E-2</v>
      </c>
      <c r="DI211" s="347">
        <f t="shared" si="409"/>
        <v>7.5028800000000007E-2</v>
      </c>
      <c r="DJ211" s="347">
        <f t="shared" si="409"/>
        <v>7.5120900000000004E-2</v>
      </c>
      <c r="DK211" s="347">
        <f t="shared" si="409"/>
        <v>7.5221099999999999E-2</v>
      </c>
      <c r="DL211" s="347">
        <f t="shared" si="409"/>
        <v>7.5320300000000007E-2</v>
      </c>
      <c r="DM211" s="347">
        <f t="shared" si="409"/>
        <v>7.5423500000000004E-2</v>
      </c>
      <c r="DN211" s="347">
        <f t="shared" si="409"/>
        <v>7.5521400000000002E-2</v>
      </c>
      <c r="DO211" s="347">
        <f t="shared" si="409"/>
        <v>7.5609499999999996E-2</v>
      </c>
      <c r="DP211" s="1411">
        <f t="shared" si="409"/>
        <v>7.5717400000000004E-2</v>
      </c>
      <c r="DQ211" s="347">
        <f t="shared" si="409"/>
        <v>7.5813800000000001E-2</v>
      </c>
      <c r="DR211" s="347">
        <f t="shared" si="409"/>
        <v>7.5893199999999994E-2</v>
      </c>
      <c r="DS211" s="347">
        <f t="shared" si="409"/>
        <v>7.6002800000000009E-2</v>
      </c>
      <c r="DT211" s="347">
        <f t="shared" si="409"/>
        <v>7.6094500000000009E-2</v>
      </c>
      <c r="DU211" s="347">
        <f t="shared" si="409"/>
        <v>7.6187000000000005E-2</v>
      </c>
      <c r="DV211" s="347">
        <f t="shared" si="409"/>
        <v>7.6288899999999993E-2</v>
      </c>
      <c r="DW211" s="347">
        <f t="shared" si="409"/>
        <v>7.6385399999999992E-2</v>
      </c>
      <c r="DX211" s="347">
        <f t="shared" si="409"/>
        <v>7.6476500000000003E-2</v>
      </c>
      <c r="DY211" s="347">
        <f t="shared" si="409"/>
        <v>7.6573699999999995E-2</v>
      </c>
      <c r="DZ211" s="347">
        <f t="shared" si="409"/>
        <v>7.6670800000000011E-2</v>
      </c>
      <c r="EA211" s="347">
        <f t="shared" si="409"/>
        <v>7.6760300000000004E-2</v>
      </c>
      <c r="EB211" s="1411">
        <f t="shared" si="409"/>
        <v>7.6858200000000002E-2</v>
      </c>
      <c r="EC211" s="347">
        <f t="shared" si="409"/>
        <v>7.6954599999999998E-2</v>
      </c>
      <c r="ED211" s="347" t="e">
        <f t="shared" si="409"/>
        <v>#N/A</v>
      </c>
      <c r="EE211" s="347" t="e">
        <f t="shared" si="409"/>
        <v>#N/A</v>
      </c>
      <c r="EF211" s="347" t="e">
        <f t="shared" si="409"/>
        <v>#N/A</v>
      </c>
      <c r="EG211" s="347" t="e">
        <f t="shared" si="409"/>
        <v>#N/A</v>
      </c>
      <c r="EH211" s="347" t="e">
        <f t="shared" si="409"/>
        <v>#N/A</v>
      </c>
      <c r="EI211" s="347" t="e">
        <f t="shared" si="409"/>
        <v>#N/A</v>
      </c>
      <c r="EJ211" s="347" t="e">
        <f t="shared" si="409"/>
        <v>#N/A</v>
      </c>
      <c r="EK211" s="347" t="e">
        <f t="shared" si="409"/>
        <v>#N/A</v>
      </c>
      <c r="EL211" s="347" t="e">
        <f t="shared" si="409"/>
        <v>#N/A</v>
      </c>
      <c r="EM211" s="347" t="e">
        <f t="shared" si="409"/>
        <v>#N/A</v>
      </c>
      <c r="EN211" s="1411" t="e">
        <f t="shared" si="409"/>
        <v>#N/A</v>
      </c>
      <c r="EO211" s="347" t="e">
        <f t="shared" si="409"/>
        <v>#N/A</v>
      </c>
      <c r="EP211" s="347" t="e">
        <f t="shared" si="409"/>
        <v>#N/A</v>
      </c>
      <c r="EQ211" s="347" t="e">
        <f t="shared" si="409"/>
        <v>#N/A</v>
      </c>
      <c r="ER211" s="347" t="e">
        <f t="shared" si="409"/>
        <v>#N/A</v>
      </c>
      <c r="ES211" s="347" t="e">
        <f t="shared" si="409"/>
        <v>#N/A</v>
      </c>
      <c r="ET211" s="347" t="e">
        <f t="shared" si="409"/>
        <v>#N/A</v>
      </c>
      <c r="EU211" s="1337" t="e">
        <f t="shared" si="409"/>
        <v>#N/A</v>
      </c>
      <c r="EV211" s="1337" t="e">
        <f t="shared" si="409"/>
        <v>#N/A</v>
      </c>
      <c r="EW211" s="1337" t="e">
        <f t="shared" si="409"/>
        <v>#N/A</v>
      </c>
      <c r="EX211" s="1337" t="e">
        <f t="shared" si="409"/>
        <v>#N/A</v>
      </c>
      <c r="EY211" s="1337" t="e">
        <f t="shared" si="409"/>
        <v>#N/A</v>
      </c>
      <c r="EZ211" s="1412" t="e">
        <f t="shared" si="409"/>
        <v>#N/A</v>
      </c>
    </row>
    <row r="212" spans="3:156" s="246" customFormat="1" ht="15" customHeight="1" outlineLevel="1">
      <c r="C212" s="224"/>
      <c r="D212" s="256">
        <v>14</v>
      </c>
      <c r="E212" s="257" t="s">
        <v>57</v>
      </c>
      <c r="G212" s="979"/>
      <c r="H212" s="991"/>
      <c r="J212" s="246" t="s">
        <v>571</v>
      </c>
      <c r="K212" s="954"/>
      <c r="L212" s="954"/>
      <c r="M212" s="954"/>
      <c r="O212" s="245"/>
      <c r="P212" s="245"/>
      <c r="Q212" s="245"/>
      <c r="S212" s="259"/>
      <c r="T212" s="256"/>
      <c r="U212" s="256"/>
      <c r="AH212" s="260"/>
      <c r="AI212" s="260"/>
      <c r="AJ212" s="352"/>
      <c r="AK212" s="316"/>
      <c r="AL212" s="316"/>
      <c r="AM212" s="316"/>
      <c r="AN212" s="316"/>
      <c r="AO212" s="316"/>
      <c r="AP212" s="316"/>
      <c r="AQ212" s="316"/>
      <c r="AR212" s="316"/>
      <c r="AS212" s="316"/>
      <c r="AT212" s="316"/>
      <c r="AU212" s="316"/>
      <c r="AV212" s="317"/>
      <c r="AW212" s="316"/>
      <c r="AX212" s="316"/>
      <c r="AY212" s="316"/>
      <c r="AZ212" s="316"/>
      <c r="BA212" s="316"/>
      <c r="BB212" s="316"/>
      <c r="BC212" s="316"/>
      <c r="BD212" s="316"/>
      <c r="BE212" s="316"/>
      <c r="BF212" s="316"/>
      <c r="BG212" s="316"/>
      <c r="BH212" s="317"/>
      <c r="BI212" s="316">
        <f t="shared" ref="BI212:BT212" ca="1" si="410">+BH271*BI211</f>
        <v>6861489.6541737132</v>
      </c>
      <c r="BJ212" s="316">
        <f t="shared" ca="1" si="410"/>
        <v>7444596.5396114606</v>
      </c>
      <c r="BK212" s="316">
        <f t="shared" ca="1" si="410"/>
        <v>7990259.3071730994</v>
      </c>
      <c r="BL212" s="316">
        <f t="shared" ca="1" si="410"/>
        <v>8495788.5086942017</v>
      </c>
      <c r="BM212" s="316">
        <f t="shared" ca="1" si="410"/>
        <v>8961434.2876736857</v>
      </c>
      <c r="BN212" s="316">
        <f t="shared" ca="1" si="410"/>
        <v>9455986.7343245298</v>
      </c>
      <c r="BO212" s="316">
        <f t="shared" ca="1" si="410"/>
        <v>10063010.308783587</v>
      </c>
      <c r="BP212" s="316">
        <f t="shared" ca="1" si="410"/>
        <v>10490061.83735415</v>
      </c>
      <c r="BQ212" s="316">
        <f t="shared" ca="1" si="410"/>
        <v>10623433.608115001</v>
      </c>
      <c r="BR212" s="316">
        <f t="shared" ca="1" si="410"/>
        <v>10725107.956809154</v>
      </c>
      <c r="BS212" s="316">
        <f t="shared" ca="1" si="410"/>
        <v>10809159.583409598</v>
      </c>
      <c r="BT212" s="317">
        <f t="shared" ca="1" si="410"/>
        <v>10844562.325828813</v>
      </c>
      <c r="BU212" s="316"/>
      <c r="BV212" s="316"/>
      <c r="BW212" s="316"/>
      <c r="BX212" s="316"/>
      <c r="BY212" s="316"/>
      <c r="BZ212" s="316"/>
      <c r="CA212" s="316"/>
      <c r="CB212" s="316"/>
      <c r="CC212" s="316"/>
      <c r="CD212" s="316"/>
      <c r="CE212" s="316"/>
      <c r="CF212" s="317"/>
      <c r="CG212" s="316"/>
      <c r="CH212" s="316"/>
      <c r="CI212" s="316"/>
      <c r="CJ212" s="316"/>
      <c r="CK212" s="316"/>
      <c r="CL212" s="316"/>
      <c r="CM212" s="316"/>
      <c r="CN212" s="316"/>
      <c r="CO212" s="316"/>
      <c r="CP212" s="316"/>
      <c r="CQ212" s="316"/>
      <c r="CR212" s="317"/>
      <c r="CS212" s="316"/>
      <c r="CT212" s="316"/>
      <c r="CU212" s="316"/>
      <c r="CV212" s="316"/>
      <c r="CW212" s="316"/>
      <c r="CX212" s="316"/>
      <c r="CY212" s="316"/>
      <c r="CZ212" s="316"/>
      <c r="DA212" s="316"/>
      <c r="DB212" s="316"/>
      <c r="DC212" s="316"/>
      <c r="DD212" s="317"/>
      <c r="DE212" s="316"/>
      <c r="DF212" s="316"/>
      <c r="DG212" s="316"/>
      <c r="DH212" s="316"/>
      <c r="DI212" s="316"/>
      <c r="DJ212" s="316"/>
      <c r="DK212" s="316"/>
      <c r="DL212" s="316"/>
      <c r="DM212" s="316"/>
      <c r="DN212" s="316"/>
      <c r="DO212" s="316"/>
      <c r="DP212" s="317"/>
      <c r="DQ212" s="316"/>
      <c r="DR212" s="316"/>
      <c r="DS212" s="316"/>
      <c r="DT212" s="316"/>
      <c r="DU212" s="316"/>
      <c r="DV212" s="316"/>
      <c r="DW212" s="316"/>
      <c r="DX212" s="316"/>
      <c r="DY212" s="316"/>
      <c r="DZ212" s="316"/>
      <c r="EA212" s="316"/>
      <c r="EB212" s="317"/>
      <c r="EC212" s="316"/>
      <c r="ED212" s="316"/>
      <c r="EE212" s="316"/>
      <c r="EF212" s="316"/>
      <c r="EG212" s="316"/>
      <c r="EH212" s="316"/>
      <c r="EI212" s="316"/>
      <c r="EJ212" s="316"/>
      <c r="EK212" s="316"/>
      <c r="EL212" s="316"/>
      <c r="EM212" s="316"/>
      <c r="EN212" s="317"/>
      <c r="EO212" s="316"/>
      <c r="EP212" s="316"/>
      <c r="EQ212" s="316"/>
      <c r="ER212" s="316"/>
      <c r="ES212" s="316"/>
      <c r="ET212" s="316"/>
      <c r="EU212" s="316"/>
      <c r="EV212" s="316"/>
      <c r="EW212" s="316"/>
      <c r="EX212" s="316"/>
      <c r="EY212" s="316"/>
      <c r="EZ212" s="317"/>
    </row>
    <row r="213" spans="3:156" s="246" customFormat="1" ht="6" customHeight="1" outlineLevel="1">
      <c r="C213" s="224"/>
      <c r="D213" s="256"/>
      <c r="G213" s="979"/>
      <c r="H213" s="991"/>
      <c r="K213" s="954"/>
      <c r="L213" s="954"/>
      <c r="M213" s="954"/>
      <c r="O213" s="245"/>
      <c r="P213" s="245"/>
      <c r="Q213" s="245"/>
      <c r="S213" s="259"/>
      <c r="T213" s="256"/>
      <c r="U213" s="256"/>
      <c r="AH213" s="260"/>
      <c r="AI213" s="260"/>
      <c r="AJ213" s="316"/>
      <c r="AK213" s="405"/>
      <c r="AL213" s="316"/>
      <c r="AM213" s="316"/>
      <c r="AN213" s="316"/>
      <c r="AO213" s="316"/>
      <c r="AP213" s="316"/>
      <c r="AQ213" s="316"/>
      <c r="AR213" s="316"/>
      <c r="AS213" s="316"/>
      <c r="AT213" s="316"/>
      <c r="AU213" s="316"/>
      <c r="AV213" s="317"/>
      <c r="AW213" s="316"/>
      <c r="AX213" s="316"/>
      <c r="AY213" s="316"/>
      <c r="AZ213" s="316"/>
      <c r="BA213" s="316"/>
      <c r="BB213" s="316"/>
      <c r="BC213" s="316"/>
      <c r="BD213" s="316"/>
      <c r="BE213" s="316"/>
      <c r="BF213" s="316"/>
      <c r="BG213" s="316"/>
      <c r="BH213" s="317"/>
      <c r="BI213" s="405"/>
      <c r="BJ213" s="316"/>
      <c r="BK213" s="316"/>
      <c r="BL213" s="316"/>
      <c r="BM213" s="316"/>
      <c r="BN213" s="316"/>
      <c r="BO213" s="316"/>
      <c r="BP213" s="316"/>
      <c r="BQ213" s="316"/>
      <c r="BR213" s="316"/>
      <c r="BS213" s="316"/>
      <c r="BT213" s="317"/>
      <c r="BU213" s="316"/>
      <c r="BV213" s="316"/>
      <c r="BW213" s="316"/>
      <c r="BX213" s="316"/>
      <c r="BY213" s="316"/>
      <c r="BZ213" s="316"/>
      <c r="CA213" s="316"/>
      <c r="CB213" s="316"/>
      <c r="CC213" s="316"/>
      <c r="CD213" s="316"/>
      <c r="CE213" s="316"/>
      <c r="CF213" s="317"/>
      <c r="CG213" s="316"/>
      <c r="CH213" s="316"/>
      <c r="CI213" s="316"/>
      <c r="CJ213" s="316"/>
      <c r="CK213" s="316"/>
      <c r="CL213" s="316"/>
      <c r="CM213" s="316"/>
      <c r="CN213" s="316"/>
      <c r="CO213" s="316"/>
      <c r="CP213" s="316"/>
      <c r="CQ213" s="316"/>
      <c r="CR213" s="317"/>
      <c r="CS213" s="316"/>
      <c r="CT213" s="316"/>
      <c r="CU213" s="316"/>
      <c r="CV213" s="316"/>
      <c r="CW213" s="316"/>
      <c r="CX213" s="316"/>
      <c r="CY213" s="316"/>
      <c r="CZ213" s="316"/>
      <c r="DA213" s="316"/>
      <c r="DB213" s="316"/>
      <c r="DC213" s="316"/>
      <c r="DD213" s="317"/>
      <c r="DE213" s="316"/>
      <c r="DF213" s="316"/>
      <c r="DG213" s="316"/>
      <c r="DH213" s="316"/>
      <c r="DI213" s="316"/>
      <c r="DJ213" s="316"/>
      <c r="DK213" s="316"/>
      <c r="DL213" s="316"/>
      <c r="DM213" s="316"/>
      <c r="DN213" s="316"/>
      <c r="DO213" s="316"/>
      <c r="DP213" s="317"/>
      <c r="DQ213" s="316"/>
      <c r="DR213" s="316"/>
      <c r="DS213" s="316"/>
      <c r="DT213" s="316"/>
      <c r="DU213" s="316"/>
      <c r="DV213" s="316"/>
      <c r="DW213" s="316"/>
      <c r="DX213" s="316"/>
      <c r="DY213" s="316"/>
      <c r="DZ213" s="316"/>
      <c r="EA213" s="316"/>
      <c r="EB213" s="317"/>
      <c r="EC213" s="316"/>
      <c r="ED213" s="316"/>
      <c r="EE213" s="316"/>
      <c r="EF213" s="316"/>
      <c r="EG213" s="316"/>
      <c r="EH213" s="316"/>
      <c r="EI213" s="316"/>
      <c r="EJ213" s="316"/>
      <c r="EK213" s="316"/>
      <c r="EL213" s="316"/>
      <c r="EM213" s="316"/>
      <c r="EN213" s="317"/>
      <c r="EO213" s="316"/>
      <c r="EP213" s="316"/>
      <c r="EQ213" s="316"/>
      <c r="ER213" s="316"/>
      <c r="ES213" s="316"/>
      <c r="ET213" s="316"/>
      <c r="EU213" s="316"/>
      <c r="EV213" s="316"/>
      <c r="EW213" s="316"/>
      <c r="EX213" s="316"/>
      <c r="EY213" s="316"/>
      <c r="EZ213" s="317"/>
    </row>
    <row r="214" spans="3:156" s="246" customFormat="1" ht="17.5" outlineLevel="1">
      <c r="C214" s="224"/>
      <c r="D214" s="256"/>
      <c r="E214" s="289">
        <f ca="1">OFFSET(E214,-1,0)+1</f>
        <v>1</v>
      </c>
      <c r="F214" s="289" t="s">
        <v>70</v>
      </c>
      <c r="G214" s="977">
        <f ca="1">SUM(AJ214:EZ214)</f>
        <v>0</v>
      </c>
      <c r="H214" s="1338">
        <v>0.04</v>
      </c>
      <c r="I214" s="1339" t="s">
        <v>569</v>
      </c>
      <c r="J214" s="1340">
        <v>1</v>
      </c>
      <c r="K214" s="949">
        <f ca="1">+$G214/Beds</f>
        <v>0</v>
      </c>
      <c r="L214" s="956">
        <f ca="1">+$G214/$H$15</f>
        <v>0</v>
      </c>
      <c r="M214" s="956">
        <f ca="1">+$G214/$H$16</f>
        <v>0</v>
      </c>
      <c r="N214" s="285" t="s">
        <v>572</v>
      </c>
      <c r="O214" s="306"/>
      <c r="P214" s="306"/>
      <c r="Q214" s="306"/>
      <c r="R214" s="302"/>
      <c r="S214" s="845"/>
      <c r="T214" s="256"/>
      <c r="U214" s="380"/>
      <c r="V214" s="302"/>
      <c r="W214" s="302"/>
      <c r="X214" s="302"/>
      <c r="Y214" s="381"/>
      <c r="Z214" s="302"/>
      <c r="AA214" s="302"/>
      <c r="AB214" s="302"/>
      <c r="AC214" s="302"/>
      <c r="AD214" s="302"/>
      <c r="AE214" s="302"/>
      <c r="AF214" s="302"/>
      <c r="AG214" s="302"/>
      <c r="AH214" s="382"/>
      <c r="AI214" s="260"/>
      <c r="AJ214" s="384">
        <v>0</v>
      </c>
      <c r="AK214" s="309">
        <f t="shared" ref="AK214:BP214" si="411">+IF(AK$1&gt;$P$12,0,AJ$270*$H$214/12)</f>
        <v>0</v>
      </c>
      <c r="AL214" s="284">
        <f t="shared" ca="1" si="411"/>
        <v>0</v>
      </c>
      <c r="AM214" s="284">
        <f t="shared" ca="1" si="411"/>
        <v>0</v>
      </c>
      <c r="AN214" s="284">
        <f t="shared" ca="1" si="411"/>
        <v>0</v>
      </c>
      <c r="AO214" s="284">
        <f t="shared" ca="1" si="411"/>
        <v>0</v>
      </c>
      <c r="AP214" s="284">
        <f t="shared" ca="1" si="411"/>
        <v>0</v>
      </c>
      <c r="AQ214" s="284">
        <f t="shared" ca="1" si="411"/>
        <v>0</v>
      </c>
      <c r="AR214" s="284">
        <f t="shared" ca="1" si="411"/>
        <v>0</v>
      </c>
      <c r="AS214" s="284">
        <f t="shared" ca="1" si="411"/>
        <v>0</v>
      </c>
      <c r="AT214" s="284">
        <f t="shared" ca="1" si="411"/>
        <v>0</v>
      </c>
      <c r="AU214" s="284">
        <f t="shared" ca="1" si="411"/>
        <v>0</v>
      </c>
      <c r="AV214" s="383">
        <f t="shared" ca="1" si="411"/>
        <v>0</v>
      </c>
      <c r="AW214" s="284">
        <f t="shared" ca="1" si="411"/>
        <v>0</v>
      </c>
      <c r="AX214" s="284">
        <f t="shared" ca="1" si="411"/>
        <v>0</v>
      </c>
      <c r="AY214" s="284">
        <f t="shared" ca="1" si="411"/>
        <v>0</v>
      </c>
      <c r="AZ214" s="284">
        <f t="shared" ca="1" si="411"/>
        <v>0</v>
      </c>
      <c r="BA214" s="284">
        <f t="shared" ca="1" si="411"/>
        <v>0</v>
      </c>
      <c r="BB214" s="284">
        <f t="shared" ca="1" si="411"/>
        <v>0</v>
      </c>
      <c r="BC214" s="284">
        <f t="shared" ca="1" si="411"/>
        <v>0</v>
      </c>
      <c r="BD214" s="284">
        <f t="shared" ca="1" si="411"/>
        <v>0</v>
      </c>
      <c r="BE214" s="284">
        <f t="shared" ca="1" si="411"/>
        <v>0</v>
      </c>
      <c r="BF214" s="284">
        <f t="shared" ca="1" si="411"/>
        <v>0</v>
      </c>
      <c r="BG214" s="284">
        <f t="shared" ca="1" si="411"/>
        <v>0</v>
      </c>
      <c r="BH214" s="383">
        <f t="shared" ca="1" si="411"/>
        <v>0</v>
      </c>
      <c r="BI214" s="309">
        <f t="shared" ca="1" si="411"/>
        <v>0</v>
      </c>
      <c r="BJ214" s="284">
        <f t="shared" ca="1" si="411"/>
        <v>0</v>
      </c>
      <c r="BK214" s="284">
        <f t="shared" ca="1" si="411"/>
        <v>0</v>
      </c>
      <c r="BL214" s="284">
        <f t="shared" ca="1" si="411"/>
        <v>0</v>
      </c>
      <c r="BM214" s="284">
        <f t="shared" ca="1" si="411"/>
        <v>0</v>
      </c>
      <c r="BN214" s="284">
        <f t="shared" ca="1" si="411"/>
        <v>0</v>
      </c>
      <c r="BO214" s="284">
        <f t="shared" ca="1" si="411"/>
        <v>0</v>
      </c>
      <c r="BP214" s="284">
        <f t="shared" ca="1" si="411"/>
        <v>0</v>
      </c>
      <c r="BQ214" s="284">
        <f t="shared" ref="BQ214:CV214" ca="1" si="412">+IF(BQ$1&gt;$P$12,0,BP$270*$H$214/12)</f>
        <v>0</v>
      </c>
      <c r="BR214" s="284">
        <f t="shared" ca="1" si="412"/>
        <v>0</v>
      </c>
      <c r="BS214" s="284">
        <f t="shared" ca="1" si="412"/>
        <v>0</v>
      </c>
      <c r="BT214" s="383">
        <f t="shared" ca="1" si="412"/>
        <v>0</v>
      </c>
      <c r="BU214" s="284">
        <f t="shared" ca="1" si="412"/>
        <v>0</v>
      </c>
      <c r="BV214" s="284">
        <f t="shared" ca="1" si="412"/>
        <v>0</v>
      </c>
      <c r="BW214" s="284">
        <f t="shared" ca="1" si="412"/>
        <v>0</v>
      </c>
      <c r="BX214" s="284">
        <f t="shared" ca="1" si="412"/>
        <v>0</v>
      </c>
      <c r="BY214" s="284">
        <f t="shared" ca="1" si="412"/>
        <v>0</v>
      </c>
      <c r="BZ214" s="284">
        <f t="shared" ca="1" si="412"/>
        <v>0</v>
      </c>
      <c r="CA214" s="284">
        <f t="shared" ca="1" si="412"/>
        <v>0</v>
      </c>
      <c r="CB214" s="284">
        <f t="shared" ca="1" si="412"/>
        <v>0</v>
      </c>
      <c r="CC214" s="284">
        <f t="shared" ca="1" si="412"/>
        <v>0</v>
      </c>
      <c r="CD214" s="284">
        <f t="shared" ca="1" si="412"/>
        <v>0</v>
      </c>
      <c r="CE214" s="284">
        <f t="shared" ca="1" si="412"/>
        <v>0</v>
      </c>
      <c r="CF214" s="383">
        <f t="shared" ca="1" si="412"/>
        <v>0</v>
      </c>
      <c r="CG214" s="284">
        <f t="shared" ca="1" si="412"/>
        <v>0</v>
      </c>
      <c r="CH214" s="284">
        <f t="shared" ca="1" si="412"/>
        <v>0</v>
      </c>
      <c r="CI214" s="284">
        <f t="shared" ca="1" si="412"/>
        <v>0</v>
      </c>
      <c r="CJ214" s="284">
        <f t="shared" ca="1" si="412"/>
        <v>0</v>
      </c>
      <c r="CK214" s="284">
        <f t="shared" ca="1" si="412"/>
        <v>0</v>
      </c>
      <c r="CL214" s="284">
        <f t="shared" ca="1" si="412"/>
        <v>0</v>
      </c>
      <c r="CM214" s="284">
        <f t="shared" ca="1" si="412"/>
        <v>0</v>
      </c>
      <c r="CN214" s="284">
        <f t="shared" si="412"/>
        <v>0</v>
      </c>
      <c r="CO214" s="284">
        <f t="shared" si="412"/>
        <v>0</v>
      </c>
      <c r="CP214" s="284">
        <f t="shared" si="412"/>
        <v>0</v>
      </c>
      <c r="CQ214" s="284">
        <f t="shared" si="412"/>
        <v>0</v>
      </c>
      <c r="CR214" s="383">
        <f t="shared" si="412"/>
        <v>0</v>
      </c>
      <c r="CS214" s="284">
        <f t="shared" si="412"/>
        <v>0</v>
      </c>
      <c r="CT214" s="284">
        <f t="shared" si="412"/>
        <v>0</v>
      </c>
      <c r="CU214" s="284">
        <f t="shared" si="412"/>
        <v>0</v>
      </c>
      <c r="CV214" s="284">
        <f t="shared" si="412"/>
        <v>0</v>
      </c>
      <c r="CW214" s="284">
        <f t="shared" ref="CW214:EB214" si="413">+IF(CW$1&gt;$P$12,0,CV$270*$H$214/12)</f>
        <v>0</v>
      </c>
      <c r="CX214" s="284">
        <f t="shared" si="413"/>
        <v>0</v>
      </c>
      <c r="CY214" s="284">
        <f t="shared" si="413"/>
        <v>0</v>
      </c>
      <c r="CZ214" s="284">
        <f t="shared" si="413"/>
        <v>0</v>
      </c>
      <c r="DA214" s="284">
        <f t="shared" si="413"/>
        <v>0</v>
      </c>
      <c r="DB214" s="284">
        <f t="shared" si="413"/>
        <v>0</v>
      </c>
      <c r="DC214" s="284">
        <f t="shared" si="413"/>
        <v>0</v>
      </c>
      <c r="DD214" s="383">
        <f t="shared" si="413"/>
        <v>0</v>
      </c>
      <c r="DE214" s="284">
        <f t="shared" si="413"/>
        <v>0</v>
      </c>
      <c r="DF214" s="284">
        <f t="shared" si="413"/>
        <v>0</v>
      </c>
      <c r="DG214" s="284">
        <f t="shared" si="413"/>
        <v>0</v>
      </c>
      <c r="DH214" s="284">
        <f t="shared" si="413"/>
        <v>0</v>
      </c>
      <c r="DI214" s="284">
        <f t="shared" si="413"/>
        <v>0</v>
      </c>
      <c r="DJ214" s="284">
        <f t="shared" si="413"/>
        <v>0</v>
      </c>
      <c r="DK214" s="284">
        <f t="shared" si="413"/>
        <v>0</v>
      </c>
      <c r="DL214" s="284">
        <f t="shared" si="413"/>
        <v>0</v>
      </c>
      <c r="DM214" s="284">
        <f t="shared" si="413"/>
        <v>0</v>
      </c>
      <c r="DN214" s="284">
        <f t="shared" si="413"/>
        <v>0</v>
      </c>
      <c r="DO214" s="284">
        <f t="shared" si="413"/>
        <v>0</v>
      </c>
      <c r="DP214" s="383">
        <f t="shared" si="413"/>
        <v>0</v>
      </c>
      <c r="DQ214" s="284">
        <f t="shared" si="413"/>
        <v>0</v>
      </c>
      <c r="DR214" s="284">
        <f t="shared" si="413"/>
        <v>0</v>
      </c>
      <c r="DS214" s="284">
        <f t="shared" si="413"/>
        <v>0</v>
      </c>
      <c r="DT214" s="284">
        <f t="shared" si="413"/>
        <v>0</v>
      </c>
      <c r="DU214" s="284">
        <f t="shared" si="413"/>
        <v>0</v>
      </c>
      <c r="DV214" s="284">
        <f t="shared" si="413"/>
        <v>0</v>
      </c>
      <c r="DW214" s="284">
        <f t="shared" si="413"/>
        <v>0</v>
      </c>
      <c r="DX214" s="284">
        <f t="shared" si="413"/>
        <v>0</v>
      </c>
      <c r="DY214" s="284">
        <f t="shared" si="413"/>
        <v>0</v>
      </c>
      <c r="DZ214" s="284">
        <f t="shared" si="413"/>
        <v>0</v>
      </c>
      <c r="EA214" s="284">
        <f t="shared" si="413"/>
        <v>0</v>
      </c>
      <c r="EB214" s="383">
        <f t="shared" si="413"/>
        <v>0</v>
      </c>
      <c r="EC214" s="284">
        <f t="shared" ref="EC214:EZ214" si="414">+IF(EC$1&gt;$P$12,0,EB$270*$H$214/12)</f>
        <v>0</v>
      </c>
      <c r="ED214" s="284">
        <f t="shared" si="414"/>
        <v>0</v>
      </c>
      <c r="EE214" s="284">
        <f t="shared" si="414"/>
        <v>0</v>
      </c>
      <c r="EF214" s="284">
        <f t="shared" si="414"/>
        <v>0</v>
      </c>
      <c r="EG214" s="284">
        <f t="shared" si="414"/>
        <v>0</v>
      </c>
      <c r="EH214" s="284">
        <f t="shared" si="414"/>
        <v>0</v>
      </c>
      <c r="EI214" s="284">
        <f t="shared" si="414"/>
        <v>0</v>
      </c>
      <c r="EJ214" s="284">
        <f t="shared" si="414"/>
        <v>0</v>
      </c>
      <c r="EK214" s="284">
        <f t="shared" si="414"/>
        <v>0</v>
      </c>
      <c r="EL214" s="284">
        <f t="shared" si="414"/>
        <v>0</v>
      </c>
      <c r="EM214" s="284">
        <f t="shared" si="414"/>
        <v>0</v>
      </c>
      <c r="EN214" s="383">
        <f t="shared" si="414"/>
        <v>0</v>
      </c>
      <c r="EO214" s="284">
        <f t="shared" si="414"/>
        <v>0</v>
      </c>
      <c r="EP214" s="284">
        <f t="shared" si="414"/>
        <v>0</v>
      </c>
      <c r="EQ214" s="284">
        <f t="shared" si="414"/>
        <v>0</v>
      </c>
      <c r="ER214" s="284">
        <f t="shared" si="414"/>
        <v>0</v>
      </c>
      <c r="ES214" s="284">
        <f t="shared" si="414"/>
        <v>0</v>
      </c>
      <c r="ET214" s="284">
        <f t="shared" si="414"/>
        <v>0</v>
      </c>
      <c r="EU214" s="284">
        <f t="shared" si="414"/>
        <v>0</v>
      </c>
      <c r="EV214" s="284">
        <f t="shared" si="414"/>
        <v>0</v>
      </c>
      <c r="EW214" s="284">
        <f t="shared" si="414"/>
        <v>0</v>
      </c>
      <c r="EX214" s="284">
        <f t="shared" si="414"/>
        <v>0</v>
      </c>
      <c r="EY214" s="284">
        <f t="shared" si="414"/>
        <v>0</v>
      </c>
      <c r="EZ214" s="383">
        <f t="shared" si="414"/>
        <v>0</v>
      </c>
    </row>
    <row r="215" spans="3:156" s="246" customFormat="1" ht="17.5" outlineLevel="1">
      <c r="C215" s="224"/>
      <c r="D215" s="256"/>
      <c r="E215" s="289">
        <f ca="1">OFFSET(E215,-1,0)+1</f>
        <v>2</v>
      </c>
      <c r="F215" s="289" t="s">
        <v>573</v>
      </c>
      <c r="G215" s="977">
        <f ca="1">SUM(AJ215:EZ215)</f>
        <v>8246339.8730551386</v>
      </c>
      <c r="H215" s="1338"/>
      <c r="I215" s="1339" t="s">
        <v>569</v>
      </c>
      <c r="J215" s="1340"/>
      <c r="K215" s="949">
        <f ca="1">+$G215/Beds</f>
        <v>6642.4654117563723</v>
      </c>
      <c r="L215" s="956">
        <f ca="1">+$G215/$H$15</f>
        <v>10.881617307808206</v>
      </c>
      <c r="M215" s="956">
        <f ca="1">+$G215/$H$16</f>
        <v>19.23501597344422</v>
      </c>
      <c r="N215" s="285" t="s">
        <v>572</v>
      </c>
      <c r="O215" s="306"/>
      <c r="P215" s="306"/>
      <c r="Q215" s="306"/>
      <c r="R215" s="302"/>
      <c r="S215" s="845"/>
      <c r="T215" s="256"/>
      <c r="U215" s="380"/>
      <c r="V215" s="302"/>
      <c r="W215" s="302"/>
      <c r="X215" s="302"/>
      <c r="Y215" s="381"/>
      <c r="Z215" s="302"/>
      <c r="AA215" s="302"/>
      <c r="AB215" s="302"/>
      <c r="AC215" s="302"/>
      <c r="AD215" s="302"/>
      <c r="AE215" s="302"/>
      <c r="AF215" s="302"/>
      <c r="AG215" s="302"/>
      <c r="AH215" s="382"/>
      <c r="AI215" s="260"/>
      <c r="AJ215" s="384">
        <v>0</v>
      </c>
      <c r="AK215" s="309">
        <f t="shared" ref="AK215:BP215" si="415">+IF(OR(AK$1&gt;=$N$10,AK$296&gt;0),0,AJ$271*AK$211/12)</f>
        <v>0</v>
      </c>
      <c r="AL215" s="284">
        <f t="shared" ca="1" si="415"/>
        <v>0</v>
      </c>
      <c r="AM215" s="284">
        <f t="shared" ca="1" si="415"/>
        <v>0</v>
      </c>
      <c r="AN215" s="284">
        <f t="shared" ca="1" si="415"/>
        <v>0</v>
      </c>
      <c r="AO215" s="284">
        <f t="shared" ca="1" si="415"/>
        <v>0</v>
      </c>
      <c r="AP215" s="284">
        <f t="shared" ca="1" si="415"/>
        <v>0</v>
      </c>
      <c r="AQ215" s="284">
        <f t="shared" ca="1" si="415"/>
        <v>0</v>
      </c>
      <c r="AR215" s="284">
        <f t="shared" ca="1" si="415"/>
        <v>0</v>
      </c>
      <c r="AS215" s="284">
        <f t="shared" ca="1" si="415"/>
        <v>0</v>
      </c>
      <c r="AT215" s="284">
        <f t="shared" ca="1" si="415"/>
        <v>0</v>
      </c>
      <c r="AU215" s="284">
        <f t="shared" ca="1" si="415"/>
        <v>0</v>
      </c>
      <c r="AV215" s="383">
        <f t="shared" ca="1" si="415"/>
        <v>22801.963466679099</v>
      </c>
      <c r="AW215" s="284">
        <f t="shared" ca="1" si="415"/>
        <v>55813.730960557674</v>
      </c>
      <c r="AX215" s="284">
        <f t="shared" ca="1" si="415"/>
        <v>90336.681787424415</v>
      </c>
      <c r="AY215" s="284">
        <f t="shared" ca="1" si="415"/>
        <v>126253.77848244055</v>
      </c>
      <c r="AZ215" s="284">
        <f t="shared" ca="1" si="415"/>
        <v>163721.39402112999</v>
      </c>
      <c r="BA215" s="284">
        <f t="shared" ca="1" si="415"/>
        <v>202746.14813489025</v>
      </c>
      <c r="BB215" s="284">
        <f t="shared" ca="1" si="415"/>
        <v>243373.11110898331</v>
      </c>
      <c r="BC215" s="284">
        <f t="shared" ca="1" si="415"/>
        <v>285563.13307554228</v>
      </c>
      <c r="BD215" s="284">
        <f t="shared" ca="1" si="415"/>
        <v>329300.57919199119</v>
      </c>
      <c r="BE215" s="284">
        <f t="shared" ca="1" si="415"/>
        <v>374673.34963452042</v>
      </c>
      <c r="BF215" s="284">
        <f t="shared" ca="1" si="415"/>
        <v>421662.3911342753</v>
      </c>
      <c r="BG215" s="284">
        <f t="shared" ca="1" si="415"/>
        <v>470228.49161116942</v>
      </c>
      <c r="BH215" s="383">
        <f t="shared" ca="1" si="415"/>
        <v>520484.67540934548</v>
      </c>
      <c r="BI215" s="309">
        <f t="shared" ca="1" si="415"/>
        <v>571790.8045144761</v>
      </c>
      <c r="BJ215" s="284">
        <f t="shared" ca="1" si="415"/>
        <v>620383.04496762168</v>
      </c>
      <c r="BK215" s="284">
        <f t="shared" ca="1" si="415"/>
        <v>665854.94226442499</v>
      </c>
      <c r="BL215" s="284">
        <f t="shared" ca="1" si="415"/>
        <v>707982.37572451681</v>
      </c>
      <c r="BM215" s="284">
        <f t="shared" ca="1" si="415"/>
        <v>746786.19063947385</v>
      </c>
      <c r="BN215" s="284">
        <f t="shared" ca="1" si="415"/>
        <v>787998.89452704415</v>
      </c>
      <c r="BO215" s="284">
        <f t="shared" ca="1" si="415"/>
        <v>838584.19239863229</v>
      </c>
      <c r="BP215" s="284">
        <f t="shared" ca="1" si="415"/>
        <v>0</v>
      </c>
      <c r="BQ215" s="284">
        <f t="shared" ref="BQ215:CV215" ca="1" si="416">+IF(OR(BQ$1&gt;=$N$10,BQ$296&gt;0),0,BP$271*BQ$211/12)</f>
        <v>0</v>
      </c>
      <c r="BR215" s="284">
        <f t="shared" ca="1" si="416"/>
        <v>0</v>
      </c>
      <c r="BS215" s="284">
        <f t="shared" ca="1" si="416"/>
        <v>0</v>
      </c>
      <c r="BT215" s="383">
        <f t="shared" ca="1" si="416"/>
        <v>0</v>
      </c>
      <c r="BU215" s="1272">
        <f t="shared" ca="1" si="416"/>
        <v>0</v>
      </c>
      <c r="BV215" s="1272">
        <f t="shared" ca="1" si="416"/>
        <v>0</v>
      </c>
      <c r="BW215" s="1272">
        <f t="shared" ca="1" si="416"/>
        <v>0</v>
      </c>
      <c r="BX215" s="1272">
        <f t="shared" ca="1" si="416"/>
        <v>0</v>
      </c>
      <c r="BY215" s="1272">
        <f t="shared" ca="1" si="416"/>
        <v>0</v>
      </c>
      <c r="BZ215" s="1272">
        <f t="shared" ca="1" si="416"/>
        <v>0</v>
      </c>
      <c r="CA215" s="1272">
        <f t="shared" ca="1" si="416"/>
        <v>0</v>
      </c>
      <c r="CB215" s="1272">
        <f t="shared" si="416"/>
        <v>0</v>
      </c>
      <c r="CC215" s="1272">
        <f t="shared" si="416"/>
        <v>0</v>
      </c>
      <c r="CD215" s="1272">
        <f t="shared" si="416"/>
        <v>0</v>
      </c>
      <c r="CE215" s="1272">
        <f t="shared" si="416"/>
        <v>0</v>
      </c>
      <c r="CF215" s="1272">
        <f t="shared" si="416"/>
        <v>0</v>
      </c>
      <c r="CG215" s="284">
        <f t="shared" si="416"/>
        <v>0</v>
      </c>
      <c r="CH215" s="284">
        <f t="shared" si="416"/>
        <v>0</v>
      </c>
      <c r="CI215" s="284">
        <f t="shared" si="416"/>
        <v>0</v>
      </c>
      <c r="CJ215" s="284">
        <f t="shared" si="416"/>
        <v>0</v>
      </c>
      <c r="CK215" s="284">
        <f t="shared" si="416"/>
        <v>0</v>
      </c>
      <c r="CL215" s="284">
        <f t="shared" si="416"/>
        <v>0</v>
      </c>
      <c r="CM215" s="284">
        <f t="shared" si="416"/>
        <v>0</v>
      </c>
      <c r="CN215" s="284">
        <f t="shared" si="416"/>
        <v>0</v>
      </c>
      <c r="CO215" s="284">
        <f t="shared" si="416"/>
        <v>0</v>
      </c>
      <c r="CP215" s="284">
        <f t="shared" si="416"/>
        <v>0</v>
      </c>
      <c r="CQ215" s="284">
        <f t="shared" si="416"/>
        <v>0</v>
      </c>
      <c r="CR215" s="383">
        <f t="shared" si="416"/>
        <v>0</v>
      </c>
      <c r="CS215" s="284">
        <f t="shared" si="416"/>
        <v>0</v>
      </c>
      <c r="CT215" s="284">
        <f t="shared" si="416"/>
        <v>0</v>
      </c>
      <c r="CU215" s="284">
        <f t="shared" si="416"/>
        <v>0</v>
      </c>
      <c r="CV215" s="284">
        <f t="shared" si="416"/>
        <v>0</v>
      </c>
      <c r="CW215" s="284">
        <f t="shared" ref="CW215:EB215" si="417">+IF(OR(CW$1&gt;=$N$10,CW$296&gt;0),0,CV$271*CW$211/12)</f>
        <v>0</v>
      </c>
      <c r="CX215" s="284">
        <f t="shared" si="417"/>
        <v>0</v>
      </c>
      <c r="CY215" s="284">
        <f t="shared" si="417"/>
        <v>0</v>
      </c>
      <c r="CZ215" s="284">
        <f t="shared" si="417"/>
        <v>0</v>
      </c>
      <c r="DA215" s="284">
        <f t="shared" si="417"/>
        <v>0</v>
      </c>
      <c r="DB215" s="284">
        <f t="shared" si="417"/>
        <v>0</v>
      </c>
      <c r="DC215" s="284">
        <f t="shared" si="417"/>
        <v>0</v>
      </c>
      <c r="DD215" s="383">
        <f t="shared" si="417"/>
        <v>0</v>
      </c>
      <c r="DE215" s="284">
        <f t="shared" si="417"/>
        <v>0</v>
      </c>
      <c r="DF215" s="284">
        <f t="shared" si="417"/>
        <v>0</v>
      </c>
      <c r="DG215" s="284">
        <f t="shared" si="417"/>
        <v>0</v>
      </c>
      <c r="DH215" s="284">
        <f t="shared" si="417"/>
        <v>0</v>
      </c>
      <c r="DI215" s="284">
        <f t="shared" si="417"/>
        <v>0</v>
      </c>
      <c r="DJ215" s="284">
        <f t="shared" si="417"/>
        <v>0</v>
      </c>
      <c r="DK215" s="284">
        <f t="shared" si="417"/>
        <v>0</v>
      </c>
      <c r="DL215" s="284">
        <f t="shared" si="417"/>
        <v>0</v>
      </c>
      <c r="DM215" s="284">
        <f t="shared" si="417"/>
        <v>0</v>
      </c>
      <c r="DN215" s="284">
        <f t="shared" si="417"/>
        <v>0</v>
      </c>
      <c r="DO215" s="284">
        <f t="shared" si="417"/>
        <v>0</v>
      </c>
      <c r="DP215" s="383">
        <f t="shared" si="417"/>
        <v>0</v>
      </c>
      <c r="DQ215" s="284">
        <f t="shared" si="417"/>
        <v>0</v>
      </c>
      <c r="DR215" s="284">
        <f t="shared" si="417"/>
        <v>0</v>
      </c>
      <c r="DS215" s="284">
        <f t="shared" si="417"/>
        <v>0</v>
      </c>
      <c r="DT215" s="284">
        <f t="shared" si="417"/>
        <v>0</v>
      </c>
      <c r="DU215" s="284">
        <f t="shared" si="417"/>
        <v>0</v>
      </c>
      <c r="DV215" s="284">
        <f t="shared" si="417"/>
        <v>0</v>
      </c>
      <c r="DW215" s="284">
        <f t="shared" si="417"/>
        <v>0</v>
      </c>
      <c r="DX215" s="284">
        <f t="shared" si="417"/>
        <v>0</v>
      </c>
      <c r="DY215" s="284">
        <f t="shared" si="417"/>
        <v>0</v>
      </c>
      <c r="DZ215" s="284">
        <f t="shared" si="417"/>
        <v>0</v>
      </c>
      <c r="EA215" s="284">
        <f t="shared" si="417"/>
        <v>0</v>
      </c>
      <c r="EB215" s="383">
        <f t="shared" si="417"/>
        <v>0</v>
      </c>
      <c r="EC215" s="284">
        <f t="shared" ref="EC215:EZ215" si="418">+IF(OR(EC$1&gt;=$N$10,EC$296&gt;0),0,EB$271*EC$211/12)</f>
        <v>0</v>
      </c>
      <c r="ED215" s="284">
        <f t="shared" si="418"/>
        <v>0</v>
      </c>
      <c r="EE215" s="284">
        <f t="shared" si="418"/>
        <v>0</v>
      </c>
      <c r="EF215" s="284">
        <f t="shared" si="418"/>
        <v>0</v>
      </c>
      <c r="EG215" s="284">
        <f t="shared" si="418"/>
        <v>0</v>
      </c>
      <c r="EH215" s="284">
        <f t="shared" si="418"/>
        <v>0</v>
      </c>
      <c r="EI215" s="284">
        <f t="shared" si="418"/>
        <v>0</v>
      </c>
      <c r="EJ215" s="284">
        <f t="shared" si="418"/>
        <v>0</v>
      </c>
      <c r="EK215" s="284">
        <f t="shared" si="418"/>
        <v>0</v>
      </c>
      <c r="EL215" s="284">
        <f t="shared" si="418"/>
        <v>0</v>
      </c>
      <c r="EM215" s="284">
        <f t="shared" si="418"/>
        <v>0</v>
      </c>
      <c r="EN215" s="383">
        <f t="shared" si="418"/>
        <v>0</v>
      </c>
      <c r="EO215" s="284">
        <f t="shared" si="418"/>
        <v>0</v>
      </c>
      <c r="EP215" s="284">
        <f t="shared" si="418"/>
        <v>0</v>
      </c>
      <c r="EQ215" s="284">
        <f t="shared" si="418"/>
        <v>0</v>
      </c>
      <c r="ER215" s="284">
        <f t="shared" si="418"/>
        <v>0</v>
      </c>
      <c r="ES215" s="284">
        <f t="shared" si="418"/>
        <v>0</v>
      </c>
      <c r="ET215" s="284">
        <f t="shared" si="418"/>
        <v>0</v>
      </c>
      <c r="EU215" s="284">
        <f t="shared" si="418"/>
        <v>0</v>
      </c>
      <c r="EV215" s="284">
        <f t="shared" si="418"/>
        <v>0</v>
      </c>
      <c r="EW215" s="284">
        <f t="shared" si="418"/>
        <v>0</v>
      </c>
      <c r="EX215" s="284">
        <f t="shared" si="418"/>
        <v>0</v>
      </c>
      <c r="EY215" s="284">
        <f t="shared" si="418"/>
        <v>0</v>
      </c>
      <c r="EZ215" s="383">
        <f t="shared" si="418"/>
        <v>0</v>
      </c>
    </row>
    <row r="216" spans="3:156" s="246" customFormat="1" ht="6" customHeight="1" outlineLevel="1">
      <c r="C216" s="224"/>
      <c r="D216" s="256"/>
      <c r="E216" s="1084"/>
      <c r="F216" s="1084"/>
      <c r="G216" s="1085"/>
      <c r="H216" s="991"/>
      <c r="K216" s="954"/>
      <c r="L216" s="970"/>
      <c r="M216" s="970"/>
      <c r="O216" s="245"/>
      <c r="P216" s="245"/>
      <c r="Q216" s="245"/>
      <c r="S216" s="259"/>
      <c r="T216" s="256"/>
      <c r="U216" s="256"/>
      <c r="AH216" s="260"/>
      <c r="AI216" s="260"/>
      <c r="AJ216" s="316"/>
      <c r="AK216" s="405"/>
      <c r="AL216" s="316"/>
      <c r="AM216" s="316"/>
      <c r="AN216" s="316"/>
      <c r="AO216" s="316"/>
      <c r="AP216" s="316"/>
      <c r="AQ216" s="316"/>
      <c r="AR216" s="316"/>
      <c r="AS216" s="316"/>
      <c r="AT216" s="316"/>
      <c r="AU216" s="316"/>
      <c r="AV216" s="317"/>
      <c r="AW216" s="405"/>
      <c r="AX216" s="316"/>
      <c r="AY216" s="316"/>
      <c r="AZ216" s="316"/>
      <c r="BA216" s="316"/>
      <c r="BB216" s="316"/>
      <c r="BC216" s="316"/>
      <c r="BD216" s="316"/>
      <c r="BE216" s="316"/>
      <c r="BF216" s="316"/>
      <c r="BG216" s="316"/>
      <c r="BH216" s="317"/>
      <c r="BI216" s="405"/>
      <c r="BJ216" s="316"/>
      <c r="BK216" s="316"/>
      <c r="BL216" s="316"/>
      <c r="BM216" s="316"/>
      <c r="BN216" s="316"/>
      <c r="BO216" s="316"/>
      <c r="BP216" s="316"/>
      <c r="BQ216" s="316"/>
      <c r="BR216" s="316"/>
      <c r="BS216" s="316"/>
      <c r="BT216" s="317"/>
      <c r="BU216" s="405"/>
      <c r="BV216" s="316"/>
      <c r="BW216" s="316"/>
      <c r="BX216" s="316"/>
      <c r="BY216" s="316"/>
      <c r="BZ216" s="316"/>
      <c r="CA216" s="316"/>
      <c r="CB216" s="316"/>
      <c r="CC216" s="316"/>
      <c r="CD216" s="316"/>
      <c r="CE216" s="316"/>
      <c r="CF216" s="317"/>
      <c r="CG216" s="405"/>
      <c r="CH216" s="316"/>
      <c r="CI216" s="316"/>
      <c r="CJ216" s="316"/>
      <c r="CK216" s="316"/>
      <c r="CL216" s="316"/>
      <c r="CM216" s="316"/>
      <c r="CN216" s="316"/>
      <c r="CO216" s="316"/>
      <c r="CP216" s="316"/>
      <c r="CQ216" s="316"/>
      <c r="CR216" s="317"/>
      <c r="CS216" s="316"/>
      <c r="CT216" s="316"/>
      <c r="CU216" s="316"/>
      <c r="CV216" s="316"/>
      <c r="CW216" s="316"/>
      <c r="CX216" s="316"/>
      <c r="CY216" s="316"/>
      <c r="CZ216" s="316"/>
      <c r="DA216" s="316"/>
      <c r="DB216" s="316"/>
      <c r="DC216" s="316"/>
      <c r="DD216" s="317"/>
      <c r="DE216" s="316"/>
      <c r="DF216" s="316"/>
      <c r="DG216" s="316"/>
      <c r="DH216" s="316"/>
      <c r="DI216" s="316"/>
      <c r="DJ216" s="316"/>
      <c r="DK216" s="316"/>
      <c r="DL216" s="316"/>
      <c r="DM216" s="316"/>
      <c r="DN216" s="316"/>
      <c r="DO216" s="316"/>
      <c r="DP216" s="317"/>
      <c r="DQ216" s="316"/>
      <c r="DR216" s="316"/>
      <c r="DS216" s="316"/>
      <c r="DT216" s="316"/>
      <c r="DU216" s="316"/>
      <c r="DV216" s="316"/>
      <c r="DW216" s="316"/>
      <c r="DX216" s="316"/>
      <c r="DY216" s="316"/>
      <c r="DZ216" s="316"/>
      <c r="EA216" s="316"/>
      <c r="EB216" s="317"/>
      <c r="EC216" s="316"/>
      <c r="ED216" s="316"/>
      <c r="EE216" s="316"/>
      <c r="EF216" s="316"/>
      <c r="EG216" s="316"/>
      <c r="EH216" s="316"/>
      <c r="EI216" s="316"/>
      <c r="EJ216" s="316"/>
      <c r="EK216" s="316"/>
      <c r="EL216" s="316"/>
      <c r="EM216" s="316"/>
      <c r="EN216" s="317"/>
      <c r="EO216" s="316"/>
      <c r="EP216" s="316"/>
      <c r="EQ216" s="316"/>
      <c r="ER216" s="316"/>
      <c r="ES216" s="316"/>
      <c r="ET216" s="316"/>
      <c r="EU216" s="316"/>
      <c r="EV216" s="316"/>
      <c r="EW216" s="316"/>
      <c r="EX216" s="316"/>
      <c r="EY216" s="316"/>
      <c r="EZ216" s="317"/>
    </row>
    <row r="217" spans="3:156" s="246" customFormat="1" ht="17.5" outlineLevel="1">
      <c r="C217" s="224"/>
      <c r="D217" s="256"/>
      <c r="E217" s="1086">
        <f t="shared" ref="E217:E223" ca="1" si="419">OFFSET(E217,-1,0)+1</f>
        <v>1</v>
      </c>
      <c r="F217" s="1091" t="s">
        <v>574</v>
      </c>
      <c r="G217" s="1087">
        <f t="shared" ref="G217:G222" ca="1" si="420">H217*J217</f>
        <v>931920.48554373789</v>
      </c>
      <c r="H217" s="996">
        <v>6.0000000000000001E-3</v>
      </c>
      <c r="I217" s="286" t="s">
        <v>447</v>
      </c>
      <c r="J217" s="306">
        <f ca="1">INDEX(FACTOR_VALUES,MATCH(I217,FACTOR_NAMES,0),1)+G266</f>
        <v>155320080.9239563</v>
      </c>
      <c r="K217" s="949">
        <f t="shared" ref="K217:K223" ca="1" si="421">+$G217/Beds</f>
        <v>750.66631827267804</v>
      </c>
      <c r="L217" s="956">
        <f t="shared" ref="L217:L223" ca="1" si="422">+$G217/$H$15</f>
        <v>1.2297337050257617</v>
      </c>
      <c r="M217" s="956">
        <f t="shared" ref="M217:M223" ca="1" si="423">+$G217/$H$16</f>
        <v>2.1737529257052772</v>
      </c>
      <c r="N217" s="285">
        <f t="shared" ref="N217:N222" si="424">EOMONTH($M$7,O217-2)+1</f>
        <v>46753</v>
      </c>
      <c r="O217" s="307">
        <f t="shared" ref="O217:O223" si="425">$N$7</f>
        <v>1</v>
      </c>
      <c r="P217" s="307">
        <v>1</v>
      </c>
      <c r="Q217" s="306">
        <f t="shared" ref="Q217:Q222" si="426">O217-1+P217</f>
        <v>1</v>
      </c>
      <c r="R217" s="286" t="s">
        <v>472</v>
      </c>
      <c r="S217" s="845"/>
      <c r="T217" s="256"/>
      <c r="U217" s="380">
        <f t="shared" ref="U217:U222" si="427">+P217</f>
        <v>1</v>
      </c>
      <c r="V217" s="302" t="str">
        <f t="shared" ref="V217:V222" si="428">+R217</f>
        <v>Flat</v>
      </c>
      <c r="W217" s="302">
        <f t="shared" ref="W217:W222" si="429">INT(U217*AB217)+O217-1</f>
        <v>0</v>
      </c>
      <c r="X217" s="302">
        <f t="shared" ref="X217:X222" si="430">(U217-INT(U217*(1-AB217)))+O217-1</f>
        <v>1</v>
      </c>
      <c r="Y217" s="381">
        <f t="shared" ref="Y217:Y222" si="431">(AB217-(W217-O217+1)/U217)*(AF217+AE217*(2*(W217-O217+1)/U217+(AB217-(W217-O217+1)/U217)))+((X217-O217+1)/U217-AB217)*(AH217+AG217*(2*AB217+((X217-O217+1)/U217-AB217)))</f>
        <v>1</v>
      </c>
      <c r="Z217" s="302">
        <f t="shared" ref="Z217:Z222" si="432">IF(V217="curve-front",1,IF(V217="curve-end",3,2))</f>
        <v>2</v>
      </c>
      <c r="AA217" s="302">
        <f t="shared" ref="AA217:AA222" si="433">IF(OR(V217="curve-front",V217="curve-mid",V217="curve-end"),2.5,1)</f>
        <v>1</v>
      </c>
      <c r="AB217" s="302">
        <f t="shared" ref="AB217:AB222" si="434">Z217/4</f>
        <v>0.5</v>
      </c>
      <c r="AC217" s="302">
        <f t="shared" ref="AC217:AC222" si="435">AA217-1</f>
        <v>0</v>
      </c>
      <c r="AD217" s="302">
        <f t="shared" ref="AD217:AD222" si="436">1/U217</f>
        <v>1</v>
      </c>
      <c r="AE217" s="302">
        <f t="shared" ref="AE217:AE222" si="437">AC217/(AB217*(2+AC217))</f>
        <v>0</v>
      </c>
      <c r="AF217" s="302">
        <f t="shared" ref="AF217:AF222" si="438">2/(2+AC217)</f>
        <v>1</v>
      </c>
      <c r="AG217" s="302">
        <f t="shared" ref="AG217:AG222" si="439">-AC217/(2+AC217)/(1-AB217)</f>
        <v>0</v>
      </c>
      <c r="AH217" s="382">
        <f t="shared" ref="AH217:AH222" si="440">2*(1-AB217+AC217)/(2+AC217)/(1-AB217)</f>
        <v>1</v>
      </c>
      <c r="AI217" s="260"/>
      <c r="AJ217" s="284">
        <f t="shared" ref="AJ217:AS223" si="441">IF(AND(AJ$1&gt;=$O217,AJ$1&lt;=$Q217),$G217*IF(AJ$1&lt;=$W217,$AD217*($AF217+$AE217*(2*INT((AJ$1-$O217))/$U217+$AD217)),IF(AJ$1&lt;=$X217,$Y217,IF(AJ$1&lt;=$U217+$O217,$AD217*($AH217+$AG217*(2*INT((AJ$1-$O217))/$U217+$AD217)),0))),0)</f>
        <v>0</v>
      </c>
      <c r="AK217" s="309">
        <f t="shared" ca="1" si="441"/>
        <v>931920.48554373789</v>
      </c>
      <c r="AL217" s="284">
        <f t="shared" si="441"/>
        <v>0</v>
      </c>
      <c r="AM217" s="284">
        <f t="shared" si="441"/>
        <v>0</v>
      </c>
      <c r="AN217" s="284">
        <f t="shared" si="441"/>
        <v>0</v>
      </c>
      <c r="AO217" s="284">
        <f t="shared" si="441"/>
        <v>0</v>
      </c>
      <c r="AP217" s="284">
        <f t="shared" si="441"/>
        <v>0</v>
      </c>
      <c r="AQ217" s="284">
        <f t="shared" si="441"/>
        <v>0</v>
      </c>
      <c r="AR217" s="284">
        <f t="shared" si="441"/>
        <v>0</v>
      </c>
      <c r="AS217" s="284">
        <f t="shared" si="441"/>
        <v>0</v>
      </c>
      <c r="AT217" s="284">
        <f t="shared" ref="AT217:BC223" si="442">IF(AND(AT$1&gt;=$O217,AT$1&lt;=$Q217),$G217*IF(AT$1&lt;=$W217,$AD217*($AF217+$AE217*(2*INT((AT$1-$O217))/$U217+$AD217)),IF(AT$1&lt;=$X217,$Y217,IF(AT$1&lt;=$U217+$O217,$AD217*($AH217+$AG217*(2*INT((AT$1-$O217))/$U217+$AD217)),0))),0)</f>
        <v>0</v>
      </c>
      <c r="AU217" s="284">
        <f t="shared" si="442"/>
        <v>0</v>
      </c>
      <c r="AV217" s="383">
        <f t="shared" si="442"/>
        <v>0</v>
      </c>
      <c r="AW217" s="309">
        <f t="shared" si="442"/>
        <v>0</v>
      </c>
      <c r="AX217" s="284">
        <f t="shared" si="442"/>
        <v>0</v>
      </c>
      <c r="AY217" s="284">
        <f t="shared" si="442"/>
        <v>0</v>
      </c>
      <c r="AZ217" s="284">
        <f t="shared" si="442"/>
        <v>0</v>
      </c>
      <c r="BA217" s="284">
        <f t="shared" si="442"/>
        <v>0</v>
      </c>
      <c r="BB217" s="284">
        <f t="shared" si="442"/>
        <v>0</v>
      </c>
      <c r="BC217" s="284">
        <f t="shared" si="442"/>
        <v>0</v>
      </c>
      <c r="BD217" s="284">
        <f t="shared" ref="BD217:BM223" si="443">IF(AND(BD$1&gt;=$O217,BD$1&lt;=$Q217),$G217*IF(BD$1&lt;=$W217,$AD217*($AF217+$AE217*(2*INT((BD$1-$O217))/$U217+$AD217)),IF(BD$1&lt;=$X217,$Y217,IF(BD$1&lt;=$U217+$O217,$AD217*($AH217+$AG217*(2*INT((BD$1-$O217))/$U217+$AD217)),0))),0)</f>
        <v>0</v>
      </c>
      <c r="BE217" s="284">
        <f t="shared" si="443"/>
        <v>0</v>
      </c>
      <c r="BF217" s="284">
        <f t="shared" si="443"/>
        <v>0</v>
      </c>
      <c r="BG217" s="284">
        <f t="shared" si="443"/>
        <v>0</v>
      </c>
      <c r="BH217" s="383">
        <f t="shared" si="443"/>
        <v>0</v>
      </c>
      <c r="BI217" s="309">
        <f t="shared" si="443"/>
        <v>0</v>
      </c>
      <c r="BJ217" s="284">
        <f t="shared" si="443"/>
        <v>0</v>
      </c>
      <c r="BK217" s="284">
        <f t="shared" si="443"/>
        <v>0</v>
      </c>
      <c r="BL217" s="284">
        <f t="shared" si="443"/>
        <v>0</v>
      </c>
      <c r="BM217" s="284">
        <f t="shared" si="443"/>
        <v>0</v>
      </c>
      <c r="BN217" s="284">
        <f t="shared" ref="BN217:BW223" si="444">IF(AND(BN$1&gt;=$O217,BN$1&lt;=$Q217),$G217*IF(BN$1&lt;=$W217,$AD217*($AF217+$AE217*(2*INT((BN$1-$O217))/$U217+$AD217)),IF(BN$1&lt;=$X217,$Y217,IF(BN$1&lt;=$U217+$O217,$AD217*($AH217+$AG217*(2*INT((BN$1-$O217))/$U217+$AD217)),0))),0)</f>
        <v>0</v>
      </c>
      <c r="BO217" s="284">
        <f t="shared" si="444"/>
        <v>0</v>
      </c>
      <c r="BP217" s="284">
        <f t="shared" si="444"/>
        <v>0</v>
      </c>
      <c r="BQ217" s="284">
        <f t="shared" si="444"/>
        <v>0</v>
      </c>
      <c r="BR217" s="284">
        <f t="shared" si="444"/>
        <v>0</v>
      </c>
      <c r="BS217" s="284">
        <f t="shared" si="444"/>
        <v>0</v>
      </c>
      <c r="BT217" s="383">
        <f t="shared" si="444"/>
        <v>0</v>
      </c>
      <c r="BU217" s="309">
        <f t="shared" si="444"/>
        <v>0</v>
      </c>
      <c r="BV217" s="284">
        <f t="shared" si="444"/>
        <v>0</v>
      </c>
      <c r="BW217" s="284">
        <f t="shared" si="444"/>
        <v>0</v>
      </c>
      <c r="BX217" s="284">
        <f t="shared" ref="BX217:CG223" si="445">IF(AND(BX$1&gt;=$O217,BX$1&lt;=$Q217),$G217*IF(BX$1&lt;=$W217,$AD217*($AF217+$AE217*(2*INT((BX$1-$O217))/$U217+$AD217)),IF(BX$1&lt;=$X217,$Y217,IF(BX$1&lt;=$U217+$O217,$AD217*($AH217+$AG217*(2*INT((BX$1-$O217))/$U217+$AD217)),0))),0)</f>
        <v>0</v>
      </c>
      <c r="BY217" s="284">
        <f t="shared" si="445"/>
        <v>0</v>
      </c>
      <c r="BZ217" s="284">
        <f t="shared" si="445"/>
        <v>0</v>
      </c>
      <c r="CA217" s="284">
        <f t="shared" si="445"/>
        <v>0</v>
      </c>
      <c r="CB217" s="284">
        <f t="shared" si="445"/>
        <v>0</v>
      </c>
      <c r="CC217" s="284">
        <f t="shared" si="445"/>
        <v>0</v>
      </c>
      <c r="CD217" s="284">
        <f t="shared" si="445"/>
        <v>0</v>
      </c>
      <c r="CE217" s="284">
        <f t="shared" si="445"/>
        <v>0</v>
      </c>
      <c r="CF217" s="383">
        <f t="shared" si="445"/>
        <v>0</v>
      </c>
      <c r="CG217" s="309">
        <f t="shared" si="445"/>
        <v>0</v>
      </c>
      <c r="CH217" s="284">
        <f t="shared" ref="CH217:CQ223" si="446">IF(AND(CH$1&gt;=$O217,CH$1&lt;=$Q217),$G217*IF(CH$1&lt;=$W217,$AD217*($AF217+$AE217*(2*INT((CH$1-$O217))/$U217+$AD217)),IF(CH$1&lt;=$X217,$Y217,IF(CH$1&lt;=$U217+$O217,$AD217*($AH217+$AG217*(2*INT((CH$1-$O217))/$U217+$AD217)),0))),0)</f>
        <v>0</v>
      </c>
      <c r="CI217" s="284">
        <f t="shared" si="446"/>
        <v>0</v>
      </c>
      <c r="CJ217" s="284">
        <f t="shared" si="446"/>
        <v>0</v>
      </c>
      <c r="CK217" s="284">
        <f t="shared" si="446"/>
        <v>0</v>
      </c>
      <c r="CL217" s="284">
        <f t="shared" si="446"/>
        <v>0</v>
      </c>
      <c r="CM217" s="284">
        <f t="shared" si="446"/>
        <v>0</v>
      </c>
      <c r="CN217" s="284">
        <f t="shared" si="446"/>
        <v>0</v>
      </c>
      <c r="CO217" s="284">
        <f t="shared" si="446"/>
        <v>0</v>
      </c>
      <c r="CP217" s="284">
        <f t="shared" si="446"/>
        <v>0</v>
      </c>
      <c r="CQ217" s="284">
        <f t="shared" si="446"/>
        <v>0</v>
      </c>
      <c r="CR217" s="383">
        <f t="shared" ref="CR217:DA223" si="447">IF(AND(CR$1&gt;=$O217,CR$1&lt;=$Q217),$G217*IF(CR$1&lt;=$W217,$AD217*($AF217+$AE217*(2*INT((CR$1-$O217))/$U217+$AD217)),IF(CR$1&lt;=$X217,$Y217,IF(CR$1&lt;=$U217+$O217,$AD217*($AH217+$AG217*(2*INT((CR$1-$O217))/$U217+$AD217)),0))),0)</f>
        <v>0</v>
      </c>
      <c r="CS217" s="284">
        <f t="shared" si="447"/>
        <v>0</v>
      </c>
      <c r="CT217" s="284">
        <f t="shared" si="447"/>
        <v>0</v>
      </c>
      <c r="CU217" s="284">
        <f t="shared" si="447"/>
        <v>0</v>
      </c>
      <c r="CV217" s="284">
        <f t="shared" si="447"/>
        <v>0</v>
      </c>
      <c r="CW217" s="284">
        <f t="shared" si="447"/>
        <v>0</v>
      </c>
      <c r="CX217" s="284">
        <f t="shared" si="447"/>
        <v>0</v>
      </c>
      <c r="CY217" s="284">
        <f t="shared" si="447"/>
        <v>0</v>
      </c>
      <c r="CZ217" s="284">
        <f t="shared" si="447"/>
        <v>0</v>
      </c>
      <c r="DA217" s="284">
        <f t="shared" si="447"/>
        <v>0</v>
      </c>
      <c r="DB217" s="284">
        <f t="shared" ref="DB217:DK223" si="448">IF(AND(DB$1&gt;=$O217,DB$1&lt;=$Q217),$G217*IF(DB$1&lt;=$W217,$AD217*($AF217+$AE217*(2*INT((DB$1-$O217))/$U217+$AD217)),IF(DB$1&lt;=$X217,$Y217,IF(DB$1&lt;=$U217+$O217,$AD217*($AH217+$AG217*(2*INT((DB$1-$O217))/$U217+$AD217)),0))),0)</f>
        <v>0</v>
      </c>
      <c r="DC217" s="284">
        <f t="shared" si="448"/>
        <v>0</v>
      </c>
      <c r="DD217" s="383">
        <f t="shared" si="448"/>
        <v>0</v>
      </c>
      <c r="DE217" s="284">
        <f t="shared" si="448"/>
        <v>0</v>
      </c>
      <c r="DF217" s="284">
        <f t="shared" si="448"/>
        <v>0</v>
      </c>
      <c r="DG217" s="284">
        <f t="shared" si="448"/>
        <v>0</v>
      </c>
      <c r="DH217" s="284">
        <f t="shared" si="448"/>
        <v>0</v>
      </c>
      <c r="DI217" s="284">
        <f t="shared" si="448"/>
        <v>0</v>
      </c>
      <c r="DJ217" s="284">
        <f t="shared" si="448"/>
        <v>0</v>
      </c>
      <c r="DK217" s="284">
        <f t="shared" si="448"/>
        <v>0</v>
      </c>
      <c r="DL217" s="284">
        <f t="shared" ref="DL217:DU223" si="449">IF(AND(DL$1&gt;=$O217,DL$1&lt;=$Q217),$G217*IF(DL$1&lt;=$W217,$AD217*($AF217+$AE217*(2*INT((DL$1-$O217))/$U217+$AD217)),IF(DL$1&lt;=$X217,$Y217,IF(DL$1&lt;=$U217+$O217,$AD217*($AH217+$AG217*(2*INT((DL$1-$O217))/$U217+$AD217)),0))),0)</f>
        <v>0</v>
      </c>
      <c r="DM217" s="284">
        <f t="shared" si="449"/>
        <v>0</v>
      </c>
      <c r="DN217" s="284">
        <f t="shared" si="449"/>
        <v>0</v>
      </c>
      <c r="DO217" s="284">
        <f t="shared" si="449"/>
        <v>0</v>
      </c>
      <c r="DP217" s="383">
        <f t="shared" si="449"/>
        <v>0</v>
      </c>
      <c r="DQ217" s="284">
        <f t="shared" si="449"/>
        <v>0</v>
      </c>
      <c r="DR217" s="284">
        <f t="shared" si="449"/>
        <v>0</v>
      </c>
      <c r="DS217" s="284">
        <f t="shared" si="449"/>
        <v>0</v>
      </c>
      <c r="DT217" s="284">
        <f t="shared" si="449"/>
        <v>0</v>
      </c>
      <c r="DU217" s="284">
        <f t="shared" si="449"/>
        <v>0</v>
      </c>
      <c r="DV217" s="284">
        <f t="shared" ref="DV217:EE223" si="450">IF(AND(DV$1&gt;=$O217,DV$1&lt;=$Q217),$G217*IF(DV$1&lt;=$W217,$AD217*($AF217+$AE217*(2*INT((DV$1-$O217))/$U217+$AD217)),IF(DV$1&lt;=$X217,$Y217,IF(DV$1&lt;=$U217+$O217,$AD217*($AH217+$AG217*(2*INT((DV$1-$O217))/$U217+$AD217)),0))),0)</f>
        <v>0</v>
      </c>
      <c r="DW217" s="284">
        <f t="shared" si="450"/>
        <v>0</v>
      </c>
      <c r="DX217" s="284">
        <f t="shared" si="450"/>
        <v>0</v>
      </c>
      <c r="DY217" s="284">
        <f t="shared" si="450"/>
        <v>0</v>
      </c>
      <c r="DZ217" s="284">
        <f t="shared" si="450"/>
        <v>0</v>
      </c>
      <c r="EA217" s="284">
        <f t="shared" si="450"/>
        <v>0</v>
      </c>
      <c r="EB217" s="383">
        <f t="shared" si="450"/>
        <v>0</v>
      </c>
      <c r="EC217" s="284">
        <f t="shared" si="450"/>
        <v>0</v>
      </c>
      <c r="ED217" s="284">
        <f t="shared" si="450"/>
        <v>0</v>
      </c>
      <c r="EE217" s="284">
        <f t="shared" si="450"/>
        <v>0</v>
      </c>
      <c r="EF217" s="284">
        <f t="shared" ref="EF217:EO223" si="451">IF(AND(EF$1&gt;=$O217,EF$1&lt;=$Q217),$G217*IF(EF$1&lt;=$W217,$AD217*($AF217+$AE217*(2*INT((EF$1-$O217))/$U217+$AD217)),IF(EF$1&lt;=$X217,$Y217,IF(EF$1&lt;=$U217+$O217,$AD217*($AH217+$AG217*(2*INT((EF$1-$O217))/$U217+$AD217)),0))),0)</f>
        <v>0</v>
      </c>
      <c r="EG217" s="284">
        <f t="shared" si="451"/>
        <v>0</v>
      </c>
      <c r="EH217" s="284">
        <f t="shared" si="451"/>
        <v>0</v>
      </c>
      <c r="EI217" s="284">
        <f t="shared" si="451"/>
        <v>0</v>
      </c>
      <c r="EJ217" s="284">
        <f t="shared" si="451"/>
        <v>0</v>
      </c>
      <c r="EK217" s="284">
        <f t="shared" si="451"/>
        <v>0</v>
      </c>
      <c r="EL217" s="284">
        <f t="shared" si="451"/>
        <v>0</v>
      </c>
      <c r="EM217" s="284">
        <f t="shared" si="451"/>
        <v>0</v>
      </c>
      <c r="EN217" s="383">
        <f t="shared" si="451"/>
        <v>0</v>
      </c>
      <c r="EO217" s="284">
        <f t="shared" si="451"/>
        <v>0</v>
      </c>
      <c r="EP217" s="284">
        <f t="shared" ref="EP217:EZ223" si="452">IF(AND(EP$1&gt;=$O217,EP$1&lt;=$Q217),$G217*IF(EP$1&lt;=$W217,$AD217*($AF217+$AE217*(2*INT((EP$1-$O217))/$U217+$AD217)),IF(EP$1&lt;=$X217,$Y217,IF(EP$1&lt;=$U217+$O217,$AD217*($AH217+$AG217*(2*INT((EP$1-$O217))/$U217+$AD217)),0))),0)</f>
        <v>0</v>
      </c>
      <c r="EQ217" s="284">
        <f t="shared" si="452"/>
        <v>0</v>
      </c>
      <c r="ER217" s="284">
        <f t="shared" si="452"/>
        <v>0</v>
      </c>
      <c r="ES217" s="284">
        <f t="shared" si="452"/>
        <v>0</v>
      </c>
      <c r="ET217" s="284">
        <f t="shared" si="452"/>
        <v>0</v>
      </c>
      <c r="EU217" s="284">
        <f t="shared" si="452"/>
        <v>0</v>
      </c>
      <c r="EV217" s="284">
        <f t="shared" si="452"/>
        <v>0</v>
      </c>
      <c r="EW217" s="284">
        <f t="shared" si="452"/>
        <v>0</v>
      </c>
      <c r="EX217" s="284">
        <f t="shared" si="452"/>
        <v>0</v>
      </c>
      <c r="EY217" s="284">
        <f t="shared" si="452"/>
        <v>0</v>
      </c>
      <c r="EZ217" s="383">
        <f t="shared" si="452"/>
        <v>0</v>
      </c>
    </row>
    <row r="218" spans="3:156" s="246" customFormat="1" ht="17.5" outlineLevel="1">
      <c r="C218" s="224"/>
      <c r="D218" s="256"/>
      <c r="E218" s="1086">
        <f t="shared" ca="1" si="419"/>
        <v>2</v>
      </c>
      <c r="F218" s="1091" t="s">
        <v>575</v>
      </c>
      <c r="G218" s="1087">
        <f t="shared" si="420"/>
        <v>30000</v>
      </c>
      <c r="H218" s="996">
        <v>30000</v>
      </c>
      <c r="I218" s="286" t="s">
        <v>413</v>
      </c>
      <c r="J218" s="306">
        <f t="shared" ref="J218:J223" si="453">INDEX(FACTOR_VALUES,MATCH(I218,FACTOR_NAMES,0),1)</f>
        <v>1</v>
      </c>
      <c r="K218" s="949">
        <f t="shared" si="421"/>
        <v>24.165140586045641</v>
      </c>
      <c r="L218" s="956">
        <f t="shared" si="422"/>
        <v>3.958708036045356E-2</v>
      </c>
      <c r="M218" s="956">
        <f t="shared" si="423"/>
        <v>6.9976557853119209E-2</v>
      </c>
      <c r="N218" s="285">
        <f t="shared" si="424"/>
        <v>46753</v>
      </c>
      <c r="O218" s="307">
        <f t="shared" si="425"/>
        <v>1</v>
      </c>
      <c r="P218" s="307">
        <v>1</v>
      </c>
      <c r="Q218" s="306">
        <f t="shared" si="426"/>
        <v>1</v>
      </c>
      <c r="R218" s="286" t="s">
        <v>472</v>
      </c>
      <c r="S218" s="845"/>
      <c r="T218" s="256"/>
      <c r="U218" s="380">
        <f t="shared" si="427"/>
        <v>1</v>
      </c>
      <c r="V218" s="302" t="str">
        <f t="shared" si="428"/>
        <v>Flat</v>
      </c>
      <c r="W218" s="302">
        <f t="shared" si="429"/>
        <v>0</v>
      </c>
      <c r="X218" s="302">
        <f t="shared" si="430"/>
        <v>1</v>
      </c>
      <c r="Y218" s="381">
        <f t="shared" si="431"/>
        <v>1</v>
      </c>
      <c r="Z218" s="302">
        <f t="shared" si="432"/>
        <v>2</v>
      </c>
      <c r="AA218" s="302">
        <f t="shared" si="433"/>
        <v>1</v>
      </c>
      <c r="AB218" s="302">
        <f t="shared" si="434"/>
        <v>0.5</v>
      </c>
      <c r="AC218" s="302">
        <f t="shared" si="435"/>
        <v>0</v>
      </c>
      <c r="AD218" s="302">
        <f t="shared" si="436"/>
        <v>1</v>
      </c>
      <c r="AE218" s="302">
        <f t="shared" si="437"/>
        <v>0</v>
      </c>
      <c r="AF218" s="302">
        <f t="shared" si="438"/>
        <v>1</v>
      </c>
      <c r="AG218" s="302">
        <f t="shared" si="439"/>
        <v>0</v>
      </c>
      <c r="AH218" s="382">
        <f t="shared" si="440"/>
        <v>1</v>
      </c>
      <c r="AI218" s="260"/>
      <c r="AJ218" s="284">
        <f t="shared" si="441"/>
        <v>0</v>
      </c>
      <c r="AK218" s="309">
        <f t="shared" si="441"/>
        <v>30000</v>
      </c>
      <c r="AL218" s="284">
        <f t="shared" si="441"/>
        <v>0</v>
      </c>
      <c r="AM218" s="284">
        <f t="shared" si="441"/>
        <v>0</v>
      </c>
      <c r="AN218" s="284">
        <f t="shared" si="441"/>
        <v>0</v>
      </c>
      <c r="AO218" s="284">
        <f t="shared" si="441"/>
        <v>0</v>
      </c>
      <c r="AP218" s="284">
        <f t="shared" si="441"/>
        <v>0</v>
      </c>
      <c r="AQ218" s="284">
        <f t="shared" si="441"/>
        <v>0</v>
      </c>
      <c r="AR218" s="284">
        <f t="shared" si="441"/>
        <v>0</v>
      </c>
      <c r="AS218" s="284">
        <f t="shared" si="441"/>
        <v>0</v>
      </c>
      <c r="AT218" s="284">
        <f t="shared" si="442"/>
        <v>0</v>
      </c>
      <c r="AU218" s="284">
        <f t="shared" si="442"/>
        <v>0</v>
      </c>
      <c r="AV218" s="383">
        <f t="shared" si="442"/>
        <v>0</v>
      </c>
      <c r="AW218" s="309">
        <f t="shared" si="442"/>
        <v>0</v>
      </c>
      <c r="AX218" s="284">
        <f t="shared" si="442"/>
        <v>0</v>
      </c>
      <c r="AY218" s="284">
        <f t="shared" si="442"/>
        <v>0</v>
      </c>
      <c r="AZ218" s="284">
        <f t="shared" si="442"/>
        <v>0</v>
      </c>
      <c r="BA218" s="284">
        <f t="shared" si="442"/>
        <v>0</v>
      </c>
      <c r="BB218" s="284">
        <f t="shared" si="442"/>
        <v>0</v>
      </c>
      <c r="BC218" s="284">
        <f t="shared" si="442"/>
        <v>0</v>
      </c>
      <c r="BD218" s="284">
        <f t="shared" si="443"/>
        <v>0</v>
      </c>
      <c r="BE218" s="284">
        <f t="shared" si="443"/>
        <v>0</v>
      </c>
      <c r="BF218" s="284">
        <f t="shared" si="443"/>
        <v>0</v>
      </c>
      <c r="BG218" s="284">
        <f t="shared" si="443"/>
        <v>0</v>
      </c>
      <c r="BH218" s="383">
        <f t="shared" si="443"/>
        <v>0</v>
      </c>
      <c r="BI218" s="309">
        <f t="shared" si="443"/>
        <v>0</v>
      </c>
      <c r="BJ218" s="284">
        <f t="shared" si="443"/>
        <v>0</v>
      </c>
      <c r="BK218" s="284">
        <f t="shared" si="443"/>
        <v>0</v>
      </c>
      <c r="BL218" s="284">
        <f t="shared" si="443"/>
        <v>0</v>
      </c>
      <c r="BM218" s="284">
        <f t="shared" si="443"/>
        <v>0</v>
      </c>
      <c r="BN218" s="284">
        <f t="shared" si="444"/>
        <v>0</v>
      </c>
      <c r="BO218" s="284">
        <f t="shared" si="444"/>
        <v>0</v>
      </c>
      <c r="BP218" s="284">
        <f t="shared" si="444"/>
        <v>0</v>
      </c>
      <c r="BQ218" s="284">
        <f t="shared" si="444"/>
        <v>0</v>
      </c>
      <c r="BR218" s="284">
        <f t="shared" si="444"/>
        <v>0</v>
      </c>
      <c r="BS218" s="284">
        <f t="shared" si="444"/>
        <v>0</v>
      </c>
      <c r="BT218" s="383">
        <f t="shared" si="444"/>
        <v>0</v>
      </c>
      <c r="BU218" s="309">
        <f t="shared" si="444"/>
        <v>0</v>
      </c>
      <c r="BV218" s="284">
        <f t="shared" si="444"/>
        <v>0</v>
      </c>
      <c r="BW218" s="284">
        <f t="shared" si="444"/>
        <v>0</v>
      </c>
      <c r="BX218" s="284">
        <f t="shared" si="445"/>
        <v>0</v>
      </c>
      <c r="BY218" s="284">
        <f t="shared" si="445"/>
        <v>0</v>
      </c>
      <c r="BZ218" s="284">
        <f t="shared" si="445"/>
        <v>0</v>
      </c>
      <c r="CA218" s="284">
        <f t="shared" si="445"/>
        <v>0</v>
      </c>
      <c r="CB218" s="284">
        <f t="shared" si="445"/>
        <v>0</v>
      </c>
      <c r="CC218" s="284">
        <f t="shared" si="445"/>
        <v>0</v>
      </c>
      <c r="CD218" s="284">
        <f t="shared" si="445"/>
        <v>0</v>
      </c>
      <c r="CE218" s="284">
        <f t="shared" si="445"/>
        <v>0</v>
      </c>
      <c r="CF218" s="383">
        <f t="shared" si="445"/>
        <v>0</v>
      </c>
      <c r="CG218" s="309">
        <f t="shared" si="445"/>
        <v>0</v>
      </c>
      <c r="CH218" s="284">
        <f t="shared" si="446"/>
        <v>0</v>
      </c>
      <c r="CI218" s="284">
        <f t="shared" si="446"/>
        <v>0</v>
      </c>
      <c r="CJ218" s="284">
        <f t="shared" si="446"/>
        <v>0</v>
      </c>
      <c r="CK218" s="284">
        <f t="shared" si="446"/>
        <v>0</v>
      </c>
      <c r="CL218" s="284">
        <f t="shared" si="446"/>
        <v>0</v>
      </c>
      <c r="CM218" s="284">
        <f t="shared" si="446"/>
        <v>0</v>
      </c>
      <c r="CN218" s="284">
        <f t="shared" si="446"/>
        <v>0</v>
      </c>
      <c r="CO218" s="284">
        <f t="shared" si="446"/>
        <v>0</v>
      </c>
      <c r="CP218" s="284">
        <f t="shared" si="446"/>
        <v>0</v>
      </c>
      <c r="CQ218" s="284">
        <f t="shared" si="446"/>
        <v>0</v>
      </c>
      <c r="CR218" s="383">
        <f t="shared" si="447"/>
        <v>0</v>
      </c>
      <c r="CS218" s="284">
        <f t="shared" si="447"/>
        <v>0</v>
      </c>
      <c r="CT218" s="284">
        <f t="shared" si="447"/>
        <v>0</v>
      </c>
      <c r="CU218" s="284">
        <f t="shared" si="447"/>
        <v>0</v>
      </c>
      <c r="CV218" s="284">
        <f t="shared" si="447"/>
        <v>0</v>
      </c>
      <c r="CW218" s="284">
        <f t="shared" si="447"/>
        <v>0</v>
      </c>
      <c r="CX218" s="284">
        <f t="shared" si="447"/>
        <v>0</v>
      </c>
      <c r="CY218" s="284">
        <f t="shared" si="447"/>
        <v>0</v>
      </c>
      <c r="CZ218" s="284">
        <f t="shared" si="447"/>
        <v>0</v>
      </c>
      <c r="DA218" s="284">
        <f t="shared" si="447"/>
        <v>0</v>
      </c>
      <c r="DB218" s="284">
        <f t="shared" si="448"/>
        <v>0</v>
      </c>
      <c r="DC218" s="284">
        <f t="shared" si="448"/>
        <v>0</v>
      </c>
      <c r="DD218" s="383">
        <f t="shared" si="448"/>
        <v>0</v>
      </c>
      <c r="DE218" s="284">
        <f t="shared" si="448"/>
        <v>0</v>
      </c>
      <c r="DF218" s="284">
        <f t="shared" si="448"/>
        <v>0</v>
      </c>
      <c r="DG218" s="284">
        <f t="shared" si="448"/>
        <v>0</v>
      </c>
      <c r="DH218" s="284">
        <f t="shared" si="448"/>
        <v>0</v>
      </c>
      <c r="DI218" s="284">
        <f t="shared" si="448"/>
        <v>0</v>
      </c>
      <c r="DJ218" s="284">
        <f t="shared" si="448"/>
        <v>0</v>
      </c>
      <c r="DK218" s="284">
        <f t="shared" si="448"/>
        <v>0</v>
      </c>
      <c r="DL218" s="284">
        <f t="shared" si="449"/>
        <v>0</v>
      </c>
      <c r="DM218" s="284">
        <f t="shared" si="449"/>
        <v>0</v>
      </c>
      <c r="DN218" s="284">
        <f t="shared" si="449"/>
        <v>0</v>
      </c>
      <c r="DO218" s="284">
        <f t="shared" si="449"/>
        <v>0</v>
      </c>
      <c r="DP218" s="383">
        <f t="shared" si="449"/>
        <v>0</v>
      </c>
      <c r="DQ218" s="284">
        <f t="shared" si="449"/>
        <v>0</v>
      </c>
      <c r="DR218" s="284">
        <f t="shared" si="449"/>
        <v>0</v>
      </c>
      <c r="DS218" s="284">
        <f t="shared" si="449"/>
        <v>0</v>
      </c>
      <c r="DT218" s="284">
        <f t="shared" si="449"/>
        <v>0</v>
      </c>
      <c r="DU218" s="284">
        <f t="shared" si="449"/>
        <v>0</v>
      </c>
      <c r="DV218" s="284">
        <f t="shared" si="450"/>
        <v>0</v>
      </c>
      <c r="DW218" s="284">
        <f t="shared" si="450"/>
        <v>0</v>
      </c>
      <c r="DX218" s="284">
        <f t="shared" si="450"/>
        <v>0</v>
      </c>
      <c r="DY218" s="284">
        <f t="shared" si="450"/>
        <v>0</v>
      </c>
      <c r="DZ218" s="284">
        <f t="shared" si="450"/>
        <v>0</v>
      </c>
      <c r="EA218" s="284">
        <f t="shared" si="450"/>
        <v>0</v>
      </c>
      <c r="EB218" s="383">
        <f t="shared" si="450"/>
        <v>0</v>
      </c>
      <c r="EC218" s="284">
        <f t="shared" si="450"/>
        <v>0</v>
      </c>
      <c r="ED218" s="284">
        <f t="shared" si="450"/>
        <v>0</v>
      </c>
      <c r="EE218" s="284">
        <f t="shared" si="450"/>
        <v>0</v>
      </c>
      <c r="EF218" s="284">
        <f t="shared" si="451"/>
        <v>0</v>
      </c>
      <c r="EG218" s="284">
        <f t="shared" si="451"/>
        <v>0</v>
      </c>
      <c r="EH218" s="284">
        <f t="shared" si="451"/>
        <v>0</v>
      </c>
      <c r="EI218" s="284">
        <f t="shared" si="451"/>
        <v>0</v>
      </c>
      <c r="EJ218" s="284">
        <f t="shared" si="451"/>
        <v>0</v>
      </c>
      <c r="EK218" s="284">
        <f t="shared" si="451"/>
        <v>0</v>
      </c>
      <c r="EL218" s="284">
        <f t="shared" si="451"/>
        <v>0</v>
      </c>
      <c r="EM218" s="284">
        <f t="shared" si="451"/>
        <v>0</v>
      </c>
      <c r="EN218" s="383">
        <f t="shared" si="451"/>
        <v>0</v>
      </c>
      <c r="EO218" s="284">
        <f t="shared" si="451"/>
        <v>0</v>
      </c>
      <c r="EP218" s="284">
        <f t="shared" si="452"/>
        <v>0</v>
      </c>
      <c r="EQ218" s="284">
        <f t="shared" si="452"/>
        <v>0</v>
      </c>
      <c r="ER218" s="284">
        <f t="shared" si="452"/>
        <v>0</v>
      </c>
      <c r="ES218" s="284">
        <f t="shared" si="452"/>
        <v>0</v>
      </c>
      <c r="ET218" s="284">
        <f t="shared" si="452"/>
        <v>0</v>
      </c>
      <c r="EU218" s="284">
        <f t="shared" si="452"/>
        <v>0</v>
      </c>
      <c r="EV218" s="284">
        <f t="shared" si="452"/>
        <v>0</v>
      </c>
      <c r="EW218" s="284">
        <f t="shared" si="452"/>
        <v>0</v>
      </c>
      <c r="EX218" s="284">
        <f t="shared" si="452"/>
        <v>0</v>
      </c>
      <c r="EY218" s="284">
        <f t="shared" si="452"/>
        <v>0</v>
      </c>
      <c r="EZ218" s="383">
        <f t="shared" si="452"/>
        <v>0</v>
      </c>
    </row>
    <row r="219" spans="3:156" s="246" customFormat="1" ht="17.5" outlineLevel="1">
      <c r="C219" s="224"/>
      <c r="D219" s="256"/>
      <c r="E219" s="1086">
        <f t="shared" ca="1" si="419"/>
        <v>3</v>
      </c>
      <c r="F219" s="1091" t="s">
        <v>576</v>
      </c>
      <c r="G219" s="1087">
        <f t="shared" si="420"/>
        <v>60000</v>
      </c>
      <c r="H219" s="996">
        <v>60000</v>
      </c>
      <c r="I219" s="286" t="s">
        <v>413</v>
      </c>
      <c r="J219" s="306">
        <f t="shared" si="453"/>
        <v>1</v>
      </c>
      <c r="K219" s="949">
        <f t="shared" si="421"/>
        <v>48.330281172091283</v>
      </c>
      <c r="L219" s="956">
        <f t="shared" si="422"/>
        <v>7.9174160720907119E-2</v>
      </c>
      <c r="M219" s="956">
        <f t="shared" si="423"/>
        <v>0.13995311570623842</v>
      </c>
      <c r="N219" s="285">
        <f t="shared" si="424"/>
        <v>46753</v>
      </c>
      <c r="O219" s="307">
        <f t="shared" si="425"/>
        <v>1</v>
      </c>
      <c r="P219" s="307">
        <v>1</v>
      </c>
      <c r="Q219" s="306">
        <f t="shared" si="426"/>
        <v>1</v>
      </c>
      <c r="R219" s="286" t="s">
        <v>472</v>
      </c>
      <c r="S219" s="845"/>
      <c r="T219" s="256"/>
      <c r="U219" s="380">
        <f t="shared" si="427"/>
        <v>1</v>
      </c>
      <c r="V219" s="302" t="str">
        <f t="shared" si="428"/>
        <v>Flat</v>
      </c>
      <c r="W219" s="302">
        <f t="shared" si="429"/>
        <v>0</v>
      </c>
      <c r="X219" s="302">
        <f t="shared" si="430"/>
        <v>1</v>
      </c>
      <c r="Y219" s="381">
        <f t="shared" si="431"/>
        <v>1</v>
      </c>
      <c r="Z219" s="302">
        <f t="shared" si="432"/>
        <v>2</v>
      </c>
      <c r="AA219" s="302">
        <f t="shared" si="433"/>
        <v>1</v>
      </c>
      <c r="AB219" s="302">
        <f t="shared" si="434"/>
        <v>0.5</v>
      </c>
      <c r="AC219" s="302">
        <f t="shared" si="435"/>
        <v>0</v>
      </c>
      <c r="AD219" s="302">
        <f t="shared" si="436"/>
        <v>1</v>
      </c>
      <c r="AE219" s="302">
        <f t="shared" si="437"/>
        <v>0</v>
      </c>
      <c r="AF219" s="302">
        <f t="shared" si="438"/>
        <v>1</v>
      </c>
      <c r="AG219" s="302">
        <f t="shared" si="439"/>
        <v>0</v>
      </c>
      <c r="AH219" s="382">
        <f t="shared" si="440"/>
        <v>1</v>
      </c>
      <c r="AI219" s="260"/>
      <c r="AJ219" s="284">
        <f t="shared" si="441"/>
        <v>0</v>
      </c>
      <c r="AK219" s="309">
        <f t="shared" si="441"/>
        <v>60000</v>
      </c>
      <c r="AL219" s="284">
        <f t="shared" si="441"/>
        <v>0</v>
      </c>
      <c r="AM219" s="284">
        <f t="shared" si="441"/>
        <v>0</v>
      </c>
      <c r="AN219" s="284">
        <f t="shared" si="441"/>
        <v>0</v>
      </c>
      <c r="AO219" s="284">
        <f t="shared" si="441"/>
        <v>0</v>
      </c>
      <c r="AP219" s="284">
        <f t="shared" si="441"/>
        <v>0</v>
      </c>
      <c r="AQ219" s="284">
        <f t="shared" si="441"/>
        <v>0</v>
      </c>
      <c r="AR219" s="284">
        <f t="shared" si="441"/>
        <v>0</v>
      </c>
      <c r="AS219" s="284">
        <f t="shared" si="441"/>
        <v>0</v>
      </c>
      <c r="AT219" s="284">
        <f t="shared" si="442"/>
        <v>0</v>
      </c>
      <c r="AU219" s="284">
        <f t="shared" si="442"/>
        <v>0</v>
      </c>
      <c r="AV219" s="383">
        <f t="shared" si="442"/>
        <v>0</v>
      </c>
      <c r="AW219" s="309">
        <f t="shared" si="442"/>
        <v>0</v>
      </c>
      <c r="AX219" s="284">
        <f t="shared" si="442"/>
        <v>0</v>
      </c>
      <c r="AY219" s="284">
        <f t="shared" si="442"/>
        <v>0</v>
      </c>
      <c r="AZ219" s="284">
        <f t="shared" si="442"/>
        <v>0</v>
      </c>
      <c r="BA219" s="284">
        <f t="shared" si="442"/>
        <v>0</v>
      </c>
      <c r="BB219" s="284">
        <f t="shared" si="442"/>
        <v>0</v>
      </c>
      <c r="BC219" s="284">
        <f t="shared" si="442"/>
        <v>0</v>
      </c>
      <c r="BD219" s="284">
        <f t="shared" si="443"/>
        <v>0</v>
      </c>
      <c r="BE219" s="284">
        <f t="shared" si="443"/>
        <v>0</v>
      </c>
      <c r="BF219" s="284">
        <f t="shared" si="443"/>
        <v>0</v>
      </c>
      <c r="BG219" s="284">
        <f t="shared" si="443"/>
        <v>0</v>
      </c>
      <c r="BH219" s="383">
        <f t="shared" si="443"/>
        <v>0</v>
      </c>
      <c r="BI219" s="309">
        <f t="shared" si="443"/>
        <v>0</v>
      </c>
      <c r="BJ219" s="284">
        <f t="shared" si="443"/>
        <v>0</v>
      </c>
      <c r="BK219" s="284">
        <f t="shared" si="443"/>
        <v>0</v>
      </c>
      <c r="BL219" s="284">
        <f t="shared" si="443"/>
        <v>0</v>
      </c>
      <c r="BM219" s="284">
        <f t="shared" si="443"/>
        <v>0</v>
      </c>
      <c r="BN219" s="284">
        <f t="shared" si="444"/>
        <v>0</v>
      </c>
      <c r="BO219" s="284">
        <f t="shared" si="444"/>
        <v>0</v>
      </c>
      <c r="BP219" s="284">
        <f t="shared" si="444"/>
        <v>0</v>
      </c>
      <c r="BQ219" s="284">
        <f t="shared" si="444"/>
        <v>0</v>
      </c>
      <c r="BR219" s="284">
        <f t="shared" si="444"/>
        <v>0</v>
      </c>
      <c r="BS219" s="284">
        <f t="shared" si="444"/>
        <v>0</v>
      </c>
      <c r="BT219" s="383">
        <f t="shared" si="444"/>
        <v>0</v>
      </c>
      <c r="BU219" s="309">
        <f t="shared" si="444"/>
        <v>0</v>
      </c>
      <c r="BV219" s="284">
        <f t="shared" si="444"/>
        <v>0</v>
      </c>
      <c r="BW219" s="284">
        <f t="shared" si="444"/>
        <v>0</v>
      </c>
      <c r="BX219" s="284">
        <f t="shared" si="445"/>
        <v>0</v>
      </c>
      <c r="BY219" s="284">
        <f t="shared" si="445"/>
        <v>0</v>
      </c>
      <c r="BZ219" s="284">
        <f t="shared" si="445"/>
        <v>0</v>
      </c>
      <c r="CA219" s="284">
        <f t="shared" si="445"/>
        <v>0</v>
      </c>
      <c r="CB219" s="284">
        <f t="shared" si="445"/>
        <v>0</v>
      </c>
      <c r="CC219" s="284">
        <f t="shared" si="445"/>
        <v>0</v>
      </c>
      <c r="CD219" s="284">
        <f t="shared" si="445"/>
        <v>0</v>
      </c>
      <c r="CE219" s="284">
        <f t="shared" si="445"/>
        <v>0</v>
      </c>
      <c r="CF219" s="383">
        <f t="shared" si="445"/>
        <v>0</v>
      </c>
      <c r="CG219" s="309">
        <f t="shared" si="445"/>
        <v>0</v>
      </c>
      <c r="CH219" s="284">
        <f t="shared" si="446"/>
        <v>0</v>
      </c>
      <c r="CI219" s="284">
        <f t="shared" si="446"/>
        <v>0</v>
      </c>
      <c r="CJ219" s="284">
        <f t="shared" si="446"/>
        <v>0</v>
      </c>
      <c r="CK219" s="284">
        <f t="shared" si="446"/>
        <v>0</v>
      </c>
      <c r="CL219" s="284">
        <f t="shared" si="446"/>
        <v>0</v>
      </c>
      <c r="CM219" s="284">
        <f t="shared" si="446"/>
        <v>0</v>
      </c>
      <c r="CN219" s="284">
        <f t="shared" si="446"/>
        <v>0</v>
      </c>
      <c r="CO219" s="284">
        <f t="shared" si="446"/>
        <v>0</v>
      </c>
      <c r="CP219" s="284">
        <f t="shared" si="446"/>
        <v>0</v>
      </c>
      <c r="CQ219" s="284">
        <f t="shared" si="446"/>
        <v>0</v>
      </c>
      <c r="CR219" s="383">
        <f t="shared" si="447"/>
        <v>0</v>
      </c>
      <c r="CS219" s="284">
        <f t="shared" si="447"/>
        <v>0</v>
      </c>
      <c r="CT219" s="284">
        <f t="shared" si="447"/>
        <v>0</v>
      </c>
      <c r="CU219" s="284">
        <f t="shared" si="447"/>
        <v>0</v>
      </c>
      <c r="CV219" s="284">
        <f t="shared" si="447"/>
        <v>0</v>
      </c>
      <c r="CW219" s="284">
        <f t="shared" si="447"/>
        <v>0</v>
      </c>
      <c r="CX219" s="284">
        <f t="shared" si="447"/>
        <v>0</v>
      </c>
      <c r="CY219" s="284">
        <f t="shared" si="447"/>
        <v>0</v>
      </c>
      <c r="CZ219" s="284">
        <f t="shared" si="447"/>
        <v>0</v>
      </c>
      <c r="DA219" s="284">
        <f t="shared" si="447"/>
        <v>0</v>
      </c>
      <c r="DB219" s="284">
        <f t="shared" si="448"/>
        <v>0</v>
      </c>
      <c r="DC219" s="284">
        <f t="shared" si="448"/>
        <v>0</v>
      </c>
      <c r="DD219" s="383">
        <f t="shared" si="448"/>
        <v>0</v>
      </c>
      <c r="DE219" s="284">
        <f t="shared" si="448"/>
        <v>0</v>
      </c>
      <c r="DF219" s="284">
        <f t="shared" si="448"/>
        <v>0</v>
      </c>
      <c r="DG219" s="284">
        <f t="shared" si="448"/>
        <v>0</v>
      </c>
      <c r="DH219" s="284">
        <f t="shared" si="448"/>
        <v>0</v>
      </c>
      <c r="DI219" s="284">
        <f t="shared" si="448"/>
        <v>0</v>
      </c>
      <c r="DJ219" s="284">
        <f t="shared" si="448"/>
        <v>0</v>
      </c>
      <c r="DK219" s="284">
        <f t="shared" si="448"/>
        <v>0</v>
      </c>
      <c r="DL219" s="284">
        <f t="shared" si="449"/>
        <v>0</v>
      </c>
      <c r="DM219" s="284">
        <f t="shared" si="449"/>
        <v>0</v>
      </c>
      <c r="DN219" s="284">
        <f t="shared" si="449"/>
        <v>0</v>
      </c>
      <c r="DO219" s="284">
        <f t="shared" si="449"/>
        <v>0</v>
      </c>
      <c r="DP219" s="383">
        <f t="shared" si="449"/>
        <v>0</v>
      </c>
      <c r="DQ219" s="284">
        <f t="shared" si="449"/>
        <v>0</v>
      </c>
      <c r="DR219" s="284">
        <f t="shared" si="449"/>
        <v>0</v>
      </c>
      <c r="DS219" s="284">
        <f t="shared" si="449"/>
        <v>0</v>
      </c>
      <c r="DT219" s="284">
        <f t="shared" si="449"/>
        <v>0</v>
      </c>
      <c r="DU219" s="284">
        <f t="shared" si="449"/>
        <v>0</v>
      </c>
      <c r="DV219" s="284">
        <f t="shared" si="450"/>
        <v>0</v>
      </c>
      <c r="DW219" s="284">
        <f t="shared" si="450"/>
        <v>0</v>
      </c>
      <c r="DX219" s="284">
        <f t="shared" si="450"/>
        <v>0</v>
      </c>
      <c r="DY219" s="284">
        <f t="shared" si="450"/>
        <v>0</v>
      </c>
      <c r="DZ219" s="284">
        <f t="shared" si="450"/>
        <v>0</v>
      </c>
      <c r="EA219" s="284">
        <f t="shared" si="450"/>
        <v>0</v>
      </c>
      <c r="EB219" s="383">
        <f t="shared" si="450"/>
        <v>0</v>
      </c>
      <c r="EC219" s="284">
        <f t="shared" si="450"/>
        <v>0</v>
      </c>
      <c r="ED219" s="284">
        <f t="shared" si="450"/>
        <v>0</v>
      </c>
      <c r="EE219" s="284">
        <f t="shared" si="450"/>
        <v>0</v>
      </c>
      <c r="EF219" s="284">
        <f t="shared" si="451"/>
        <v>0</v>
      </c>
      <c r="EG219" s="284">
        <f t="shared" si="451"/>
        <v>0</v>
      </c>
      <c r="EH219" s="284">
        <f t="shared" si="451"/>
        <v>0</v>
      </c>
      <c r="EI219" s="284">
        <f t="shared" si="451"/>
        <v>0</v>
      </c>
      <c r="EJ219" s="284">
        <f t="shared" si="451"/>
        <v>0</v>
      </c>
      <c r="EK219" s="284">
        <f t="shared" si="451"/>
        <v>0</v>
      </c>
      <c r="EL219" s="284">
        <f t="shared" si="451"/>
        <v>0</v>
      </c>
      <c r="EM219" s="284">
        <f t="shared" si="451"/>
        <v>0</v>
      </c>
      <c r="EN219" s="383">
        <f t="shared" si="451"/>
        <v>0</v>
      </c>
      <c r="EO219" s="284">
        <f t="shared" si="451"/>
        <v>0</v>
      </c>
      <c r="EP219" s="284">
        <f t="shared" si="452"/>
        <v>0</v>
      </c>
      <c r="EQ219" s="284">
        <f t="shared" si="452"/>
        <v>0</v>
      </c>
      <c r="ER219" s="284">
        <f t="shared" si="452"/>
        <v>0</v>
      </c>
      <c r="ES219" s="284">
        <f t="shared" si="452"/>
        <v>0</v>
      </c>
      <c r="ET219" s="284">
        <f t="shared" si="452"/>
        <v>0</v>
      </c>
      <c r="EU219" s="284">
        <f t="shared" si="452"/>
        <v>0</v>
      </c>
      <c r="EV219" s="284">
        <f t="shared" si="452"/>
        <v>0</v>
      </c>
      <c r="EW219" s="284">
        <f t="shared" si="452"/>
        <v>0</v>
      </c>
      <c r="EX219" s="284">
        <f t="shared" si="452"/>
        <v>0</v>
      </c>
      <c r="EY219" s="284">
        <f t="shared" si="452"/>
        <v>0</v>
      </c>
      <c r="EZ219" s="383">
        <f t="shared" si="452"/>
        <v>0</v>
      </c>
    </row>
    <row r="220" spans="3:156" s="246" customFormat="1" ht="17.5" outlineLevel="1">
      <c r="C220" s="224"/>
      <c r="D220" s="256"/>
      <c r="E220" s="1086">
        <f t="shared" ca="1" si="419"/>
        <v>4</v>
      </c>
      <c r="F220" s="1091" t="s">
        <v>577</v>
      </c>
      <c r="G220" s="1087">
        <f t="shared" ca="1" si="420"/>
        <v>133814.22356525462</v>
      </c>
      <c r="H220" s="996">
        <f ca="1">+('3-Yr Waterfall'!N16*0.8*0.02)</f>
        <v>133814.22356525462</v>
      </c>
      <c r="I220" s="286" t="s">
        <v>413</v>
      </c>
      <c r="J220" s="306">
        <f t="shared" si="453"/>
        <v>1</v>
      </c>
      <c r="K220" s="949">
        <f t="shared" ca="1" si="421"/>
        <v>107.78798416223064</v>
      </c>
      <c r="L220" s="956">
        <f t="shared" ca="1" si="422"/>
        <v>0.17657714738831445</v>
      </c>
      <c r="M220" s="956">
        <f t="shared" ca="1" si="423"/>
        <v>0.3121286252294756</v>
      </c>
      <c r="N220" s="285">
        <f t="shared" si="424"/>
        <v>46753</v>
      </c>
      <c r="O220" s="307">
        <f t="shared" si="425"/>
        <v>1</v>
      </c>
      <c r="P220" s="307">
        <v>1</v>
      </c>
      <c r="Q220" s="306">
        <f t="shared" si="426"/>
        <v>1</v>
      </c>
      <c r="R220" s="286" t="s">
        <v>472</v>
      </c>
      <c r="S220" s="845" t="s">
        <v>578</v>
      </c>
      <c r="T220" s="256"/>
      <c r="U220" s="380">
        <f t="shared" si="427"/>
        <v>1</v>
      </c>
      <c r="V220" s="302" t="str">
        <f t="shared" si="428"/>
        <v>Flat</v>
      </c>
      <c r="W220" s="302">
        <f t="shared" si="429"/>
        <v>0</v>
      </c>
      <c r="X220" s="302">
        <f t="shared" si="430"/>
        <v>1</v>
      </c>
      <c r="Y220" s="381">
        <f t="shared" si="431"/>
        <v>1</v>
      </c>
      <c r="Z220" s="302">
        <f t="shared" si="432"/>
        <v>2</v>
      </c>
      <c r="AA220" s="302">
        <f t="shared" si="433"/>
        <v>1</v>
      </c>
      <c r="AB220" s="302">
        <f t="shared" si="434"/>
        <v>0.5</v>
      </c>
      <c r="AC220" s="302">
        <f t="shared" si="435"/>
        <v>0</v>
      </c>
      <c r="AD220" s="302">
        <f t="shared" si="436"/>
        <v>1</v>
      </c>
      <c r="AE220" s="302">
        <f t="shared" si="437"/>
        <v>0</v>
      </c>
      <c r="AF220" s="302">
        <f t="shared" si="438"/>
        <v>1</v>
      </c>
      <c r="AG220" s="302">
        <f t="shared" si="439"/>
        <v>0</v>
      </c>
      <c r="AH220" s="382">
        <f t="shared" si="440"/>
        <v>1</v>
      </c>
      <c r="AI220" s="260"/>
      <c r="AJ220" s="284">
        <f t="shared" si="441"/>
        <v>0</v>
      </c>
      <c r="AK220" s="309">
        <f t="shared" ca="1" si="441"/>
        <v>133814.22356525462</v>
      </c>
      <c r="AL220" s="284">
        <f t="shared" si="441"/>
        <v>0</v>
      </c>
      <c r="AM220" s="284">
        <f t="shared" si="441"/>
        <v>0</v>
      </c>
      <c r="AN220" s="284">
        <f t="shared" si="441"/>
        <v>0</v>
      </c>
      <c r="AO220" s="284">
        <f t="shared" si="441"/>
        <v>0</v>
      </c>
      <c r="AP220" s="284">
        <f t="shared" si="441"/>
        <v>0</v>
      </c>
      <c r="AQ220" s="284">
        <f t="shared" si="441"/>
        <v>0</v>
      </c>
      <c r="AR220" s="284">
        <f t="shared" si="441"/>
        <v>0</v>
      </c>
      <c r="AS220" s="284">
        <f t="shared" si="441"/>
        <v>0</v>
      </c>
      <c r="AT220" s="284">
        <f t="shared" si="442"/>
        <v>0</v>
      </c>
      <c r="AU220" s="284">
        <f t="shared" si="442"/>
        <v>0</v>
      </c>
      <c r="AV220" s="383">
        <f t="shared" si="442"/>
        <v>0</v>
      </c>
      <c r="AW220" s="309">
        <f t="shared" si="442"/>
        <v>0</v>
      </c>
      <c r="AX220" s="284">
        <f t="shared" si="442"/>
        <v>0</v>
      </c>
      <c r="AY220" s="284">
        <f t="shared" si="442"/>
        <v>0</v>
      </c>
      <c r="AZ220" s="284">
        <f t="shared" si="442"/>
        <v>0</v>
      </c>
      <c r="BA220" s="284">
        <f t="shared" si="442"/>
        <v>0</v>
      </c>
      <c r="BB220" s="284">
        <f t="shared" si="442"/>
        <v>0</v>
      </c>
      <c r="BC220" s="284">
        <f t="shared" si="442"/>
        <v>0</v>
      </c>
      <c r="BD220" s="284">
        <f t="shared" si="443"/>
        <v>0</v>
      </c>
      <c r="BE220" s="284">
        <f t="shared" si="443"/>
        <v>0</v>
      </c>
      <c r="BF220" s="284">
        <f t="shared" si="443"/>
        <v>0</v>
      </c>
      <c r="BG220" s="284">
        <f t="shared" si="443"/>
        <v>0</v>
      </c>
      <c r="BH220" s="383">
        <f t="shared" si="443"/>
        <v>0</v>
      </c>
      <c r="BI220" s="309">
        <f t="shared" si="443"/>
        <v>0</v>
      </c>
      <c r="BJ220" s="284">
        <f t="shared" si="443"/>
        <v>0</v>
      </c>
      <c r="BK220" s="284">
        <f t="shared" si="443"/>
        <v>0</v>
      </c>
      <c r="BL220" s="284">
        <f t="shared" si="443"/>
        <v>0</v>
      </c>
      <c r="BM220" s="284">
        <f t="shared" si="443"/>
        <v>0</v>
      </c>
      <c r="BN220" s="284">
        <f t="shared" si="444"/>
        <v>0</v>
      </c>
      <c r="BO220" s="284">
        <f t="shared" si="444"/>
        <v>0</v>
      </c>
      <c r="BP220" s="284">
        <f t="shared" si="444"/>
        <v>0</v>
      </c>
      <c r="BQ220" s="284">
        <f t="shared" si="444"/>
        <v>0</v>
      </c>
      <c r="BR220" s="284">
        <f t="shared" si="444"/>
        <v>0</v>
      </c>
      <c r="BS220" s="284">
        <f t="shared" si="444"/>
        <v>0</v>
      </c>
      <c r="BT220" s="383">
        <f t="shared" si="444"/>
        <v>0</v>
      </c>
      <c r="BU220" s="309">
        <f t="shared" si="444"/>
        <v>0</v>
      </c>
      <c r="BV220" s="284">
        <f t="shared" si="444"/>
        <v>0</v>
      </c>
      <c r="BW220" s="284">
        <f t="shared" si="444"/>
        <v>0</v>
      </c>
      <c r="BX220" s="284">
        <f t="shared" si="445"/>
        <v>0</v>
      </c>
      <c r="BY220" s="284">
        <f t="shared" si="445"/>
        <v>0</v>
      </c>
      <c r="BZ220" s="284">
        <f t="shared" si="445"/>
        <v>0</v>
      </c>
      <c r="CA220" s="284">
        <f t="shared" si="445"/>
        <v>0</v>
      </c>
      <c r="CB220" s="284">
        <f t="shared" si="445"/>
        <v>0</v>
      </c>
      <c r="CC220" s="284">
        <f t="shared" si="445"/>
        <v>0</v>
      </c>
      <c r="CD220" s="284">
        <f t="shared" si="445"/>
        <v>0</v>
      </c>
      <c r="CE220" s="284">
        <f t="shared" si="445"/>
        <v>0</v>
      </c>
      <c r="CF220" s="383">
        <f t="shared" si="445"/>
        <v>0</v>
      </c>
      <c r="CG220" s="309">
        <f t="shared" si="445"/>
        <v>0</v>
      </c>
      <c r="CH220" s="284">
        <f t="shared" si="446"/>
        <v>0</v>
      </c>
      <c r="CI220" s="284">
        <f t="shared" si="446"/>
        <v>0</v>
      </c>
      <c r="CJ220" s="284">
        <f t="shared" si="446"/>
        <v>0</v>
      </c>
      <c r="CK220" s="284">
        <f t="shared" si="446"/>
        <v>0</v>
      </c>
      <c r="CL220" s="284">
        <f t="shared" si="446"/>
        <v>0</v>
      </c>
      <c r="CM220" s="284">
        <f t="shared" si="446"/>
        <v>0</v>
      </c>
      <c r="CN220" s="284">
        <f t="shared" si="446"/>
        <v>0</v>
      </c>
      <c r="CO220" s="284">
        <f t="shared" si="446"/>
        <v>0</v>
      </c>
      <c r="CP220" s="284">
        <f t="shared" si="446"/>
        <v>0</v>
      </c>
      <c r="CQ220" s="284">
        <f t="shared" si="446"/>
        <v>0</v>
      </c>
      <c r="CR220" s="383">
        <f t="shared" si="447"/>
        <v>0</v>
      </c>
      <c r="CS220" s="284">
        <f t="shared" si="447"/>
        <v>0</v>
      </c>
      <c r="CT220" s="284">
        <f t="shared" si="447"/>
        <v>0</v>
      </c>
      <c r="CU220" s="284">
        <f t="shared" si="447"/>
        <v>0</v>
      </c>
      <c r="CV220" s="284">
        <f t="shared" si="447"/>
        <v>0</v>
      </c>
      <c r="CW220" s="284">
        <f t="shared" si="447"/>
        <v>0</v>
      </c>
      <c r="CX220" s="284">
        <f t="shared" si="447"/>
        <v>0</v>
      </c>
      <c r="CY220" s="284">
        <f t="shared" si="447"/>
        <v>0</v>
      </c>
      <c r="CZ220" s="284">
        <f t="shared" si="447"/>
        <v>0</v>
      </c>
      <c r="DA220" s="284">
        <f t="shared" si="447"/>
        <v>0</v>
      </c>
      <c r="DB220" s="284">
        <f t="shared" si="448"/>
        <v>0</v>
      </c>
      <c r="DC220" s="284">
        <f t="shared" si="448"/>
        <v>0</v>
      </c>
      <c r="DD220" s="383">
        <f t="shared" si="448"/>
        <v>0</v>
      </c>
      <c r="DE220" s="284">
        <f t="shared" si="448"/>
        <v>0</v>
      </c>
      <c r="DF220" s="284">
        <f t="shared" si="448"/>
        <v>0</v>
      </c>
      <c r="DG220" s="284">
        <f t="shared" si="448"/>
        <v>0</v>
      </c>
      <c r="DH220" s="284">
        <f t="shared" si="448"/>
        <v>0</v>
      </c>
      <c r="DI220" s="284">
        <f t="shared" si="448"/>
        <v>0</v>
      </c>
      <c r="DJ220" s="284">
        <f t="shared" si="448"/>
        <v>0</v>
      </c>
      <c r="DK220" s="284">
        <f t="shared" si="448"/>
        <v>0</v>
      </c>
      <c r="DL220" s="284">
        <f t="shared" si="449"/>
        <v>0</v>
      </c>
      <c r="DM220" s="284">
        <f t="shared" si="449"/>
        <v>0</v>
      </c>
      <c r="DN220" s="284">
        <f t="shared" si="449"/>
        <v>0</v>
      </c>
      <c r="DO220" s="284">
        <f t="shared" si="449"/>
        <v>0</v>
      </c>
      <c r="DP220" s="383">
        <f t="shared" si="449"/>
        <v>0</v>
      </c>
      <c r="DQ220" s="284">
        <f t="shared" si="449"/>
        <v>0</v>
      </c>
      <c r="DR220" s="284">
        <f t="shared" si="449"/>
        <v>0</v>
      </c>
      <c r="DS220" s="284">
        <f t="shared" si="449"/>
        <v>0</v>
      </c>
      <c r="DT220" s="284">
        <f t="shared" si="449"/>
        <v>0</v>
      </c>
      <c r="DU220" s="284">
        <f t="shared" si="449"/>
        <v>0</v>
      </c>
      <c r="DV220" s="284">
        <f t="shared" si="450"/>
        <v>0</v>
      </c>
      <c r="DW220" s="284">
        <f t="shared" si="450"/>
        <v>0</v>
      </c>
      <c r="DX220" s="284">
        <f t="shared" si="450"/>
        <v>0</v>
      </c>
      <c r="DY220" s="284">
        <f t="shared" si="450"/>
        <v>0</v>
      </c>
      <c r="DZ220" s="284">
        <f t="shared" si="450"/>
        <v>0</v>
      </c>
      <c r="EA220" s="284">
        <f t="shared" si="450"/>
        <v>0</v>
      </c>
      <c r="EB220" s="383">
        <f t="shared" si="450"/>
        <v>0</v>
      </c>
      <c r="EC220" s="284">
        <f t="shared" si="450"/>
        <v>0</v>
      </c>
      <c r="ED220" s="284">
        <f t="shared" si="450"/>
        <v>0</v>
      </c>
      <c r="EE220" s="284">
        <f t="shared" si="450"/>
        <v>0</v>
      </c>
      <c r="EF220" s="284">
        <f t="shared" si="451"/>
        <v>0</v>
      </c>
      <c r="EG220" s="284">
        <f t="shared" si="451"/>
        <v>0</v>
      </c>
      <c r="EH220" s="284">
        <f t="shared" si="451"/>
        <v>0</v>
      </c>
      <c r="EI220" s="284">
        <f t="shared" si="451"/>
        <v>0</v>
      </c>
      <c r="EJ220" s="284">
        <f t="shared" si="451"/>
        <v>0</v>
      </c>
      <c r="EK220" s="284">
        <f t="shared" si="451"/>
        <v>0</v>
      </c>
      <c r="EL220" s="284">
        <f t="shared" si="451"/>
        <v>0</v>
      </c>
      <c r="EM220" s="284">
        <f t="shared" si="451"/>
        <v>0</v>
      </c>
      <c r="EN220" s="383">
        <f t="shared" si="451"/>
        <v>0</v>
      </c>
      <c r="EO220" s="284">
        <f t="shared" si="451"/>
        <v>0</v>
      </c>
      <c r="EP220" s="284">
        <f t="shared" si="452"/>
        <v>0</v>
      </c>
      <c r="EQ220" s="284">
        <f t="shared" si="452"/>
        <v>0</v>
      </c>
      <c r="ER220" s="284">
        <f t="shared" si="452"/>
        <v>0</v>
      </c>
      <c r="ES220" s="284">
        <f t="shared" si="452"/>
        <v>0</v>
      </c>
      <c r="ET220" s="284">
        <f t="shared" si="452"/>
        <v>0</v>
      </c>
      <c r="EU220" s="284">
        <f t="shared" si="452"/>
        <v>0</v>
      </c>
      <c r="EV220" s="284">
        <f t="shared" si="452"/>
        <v>0</v>
      </c>
      <c r="EW220" s="284">
        <f t="shared" si="452"/>
        <v>0</v>
      </c>
      <c r="EX220" s="284">
        <f t="shared" si="452"/>
        <v>0</v>
      </c>
      <c r="EY220" s="284">
        <f t="shared" si="452"/>
        <v>0</v>
      </c>
      <c r="EZ220" s="383">
        <f t="shared" si="452"/>
        <v>0</v>
      </c>
    </row>
    <row r="221" spans="3:156" s="246" customFormat="1" ht="17.5" outlineLevel="1">
      <c r="C221" s="224"/>
      <c r="D221" s="256"/>
      <c r="E221" s="1086">
        <f t="shared" ca="1" si="419"/>
        <v>5</v>
      </c>
      <c r="F221" s="1091" t="s">
        <v>579</v>
      </c>
      <c r="G221" s="1087">
        <f t="shared" ca="1" si="420"/>
        <v>388300.20230989077</v>
      </c>
      <c r="H221" s="1338">
        <v>2.5000000000000001E-3</v>
      </c>
      <c r="I221" s="286" t="s">
        <v>447</v>
      </c>
      <c r="J221" s="306">
        <f t="shared" ca="1" si="453"/>
        <v>155320080.9239563</v>
      </c>
      <c r="K221" s="949">
        <f t="shared" ca="1" si="421"/>
        <v>312.77763261361582</v>
      </c>
      <c r="L221" s="956">
        <f t="shared" ca="1" si="422"/>
        <v>0.51238904376073402</v>
      </c>
      <c r="M221" s="956">
        <f t="shared" ca="1" si="423"/>
        <v>0.9057303857105321</v>
      </c>
      <c r="N221" s="285">
        <f t="shared" si="424"/>
        <v>46753</v>
      </c>
      <c r="O221" s="307">
        <f t="shared" si="425"/>
        <v>1</v>
      </c>
      <c r="P221" s="307">
        <v>1</v>
      </c>
      <c r="Q221" s="306">
        <f t="shared" si="426"/>
        <v>1</v>
      </c>
      <c r="R221" s="286" t="s">
        <v>472</v>
      </c>
      <c r="S221" s="845"/>
      <c r="T221" s="256"/>
      <c r="U221" s="380">
        <f t="shared" si="427"/>
        <v>1</v>
      </c>
      <c r="V221" s="302" t="str">
        <f t="shared" si="428"/>
        <v>Flat</v>
      </c>
      <c r="W221" s="302">
        <f t="shared" si="429"/>
        <v>0</v>
      </c>
      <c r="X221" s="302">
        <f t="shared" si="430"/>
        <v>1</v>
      </c>
      <c r="Y221" s="381">
        <f t="shared" si="431"/>
        <v>1</v>
      </c>
      <c r="Z221" s="302">
        <f t="shared" si="432"/>
        <v>2</v>
      </c>
      <c r="AA221" s="302">
        <f t="shared" si="433"/>
        <v>1</v>
      </c>
      <c r="AB221" s="302">
        <f t="shared" si="434"/>
        <v>0.5</v>
      </c>
      <c r="AC221" s="302">
        <f t="shared" si="435"/>
        <v>0</v>
      </c>
      <c r="AD221" s="302">
        <f t="shared" si="436"/>
        <v>1</v>
      </c>
      <c r="AE221" s="302">
        <f t="shared" si="437"/>
        <v>0</v>
      </c>
      <c r="AF221" s="302">
        <f t="shared" si="438"/>
        <v>1</v>
      </c>
      <c r="AG221" s="302">
        <f t="shared" si="439"/>
        <v>0</v>
      </c>
      <c r="AH221" s="382">
        <f t="shared" si="440"/>
        <v>1</v>
      </c>
      <c r="AI221" s="260"/>
      <c r="AJ221" s="284">
        <f t="shared" si="441"/>
        <v>0</v>
      </c>
      <c r="AK221" s="309">
        <f t="shared" ca="1" si="441"/>
        <v>388300.20230989077</v>
      </c>
      <c r="AL221" s="284">
        <f t="shared" si="441"/>
        <v>0</v>
      </c>
      <c r="AM221" s="284">
        <f t="shared" si="441"/>
        <v>0</v>
      </c>
      <c r="AN221" s="284">
        <f t="shared" si="441"/>
        <v>0</v>
      </c>
      <c r="AO221" s="284">
        <f t="shared" si="441"/>
        <v>0</v>
      </c>
      <c r="AP221" s="284">
        <f t="shared" si="441"/>
        <v>0</v>
      </c>
      <c r="AQ221" s="284">
        <f t="shared" si="441"/>
        <v>0</v>
      </c>
      <c r="AR221" s="284">
        <f t="shared" si="441"/>
        <v>0</v>
      </c>
      <c r="AS221" s="284">
        <f t="shared" si="441"/>
        <v>0</v>
      </c>
      <c r="AT221" s="284">
        <f t="shared" si="442"/>
        <v>0</v>
      </c>
      <c r="AU221" s="284">
        <f t="shared" si="442"/>
        <v>0</v>
      </c>
      <c r="AV221" s="383">
        <f t="shared" si="442"/>
        <v>0</v>
      </c>
      <c r="AW221" s="309">
        <f t="shared" si="442"/>
        <v>0</v>
      </c>
      <c r="AX221" s="284">
        <f t="shared" si="442"/>
        <v>0</v>
      </c>
      <c r="AY221" s="284">
        <f t="shared" si="442"/>
        <v>0</v>
      </c>
      <c r="AZ221" s="284">
        <f t="shared" si="442"/>
        <v>0</v>
      </c>
      <c r="BA221" s="284">
        <f t="shared" si="442"/>
        <v>0</v>
      </c>
      <c r="BB221" s="284">
        <f t="shared" si="442"/>
        <v>0</v>
      </c>
      <c r="BC221" s="284">
        <f t="shared" si="442"/>
        <v>0</v>
      </c>
      <c r="BD221" s="284">
        <f t="shared" si="443"/>
        <v>0</v>
      </c>
      <c r="BE221" s="284">
        <f t="shared" si="443"/>
        <v>0</v>
      </c>
      <c r="BF221" s="284">
        <f t="shared" si="443"/>
        <v>0</v>
      </c>
      <c r="BG221" s="284">
        <f t="shared" si="443"/>
        <v>0</v>
      </c>
      <c r="BH221" s="383">
        <f t="shared" si="443"/>
        <v>0</v>
      </c>
      <c r="BI221" s="309">
        <f t="shared" si="443"/>
        <v>0</v>
      </c>
      <c r="BJ221" s="284">
        <f t="shared" si="443"/>
        <v>0</v>
      </c>
      <c r="BK221" s="284">
        <f t="shared" si="443"/>
        <v>0</v>
      </c>
      <c r="BL221" s="284">
        <f t="shared" si="443"/>
        <v>0</v>
      </c>
      <c r="BM221" s="284">
        <f t="shared" si="443"/>
        <v>0</v>
      </c>
      <c r="BN221" s="284">
        <f t="shared" si="444"/>
        <v>0</v>
      </c>
      <c r="BO221" s="284">
        <f t="shared" si="444"/>
        <v>0</v>
      </c>
      <c r="BP221" s="284">
        <f t="shared" si="444"/>
        <v>0</v>
      </c>
      <c r="BQ221" s="284">
        <f t="shared" si="444"/>
        <v>0</v>
      </c>
      <c r="BR221" s="284">
        <f t="shared" si="444"/>
        <v>0</v>
      </c>
      <c r="BS221" s="284">
        <f t="shared" si="444"/>
        <v>0</v>
      </c>
      <c r="BT221" s="383">
        <f t="shared" si="444"/>
        <v>0</v>
      </c>
      <c r="BU221" s="309">
        <f t="shared" si="444"/>
        <v>0</v>
      </c>
      <c r="BV221" s="284">
        <f t="shared" si="444"/>
        <v>0</v>
      </c>
      <c r="BW221" s="284">
        <f t="shared" si="444"/>
        <v>0</v>
      </c>
      <c r="BX221" s="284">
        <f t="shared" si="445"/>
        <v>0</v>
      </c>
      <c r="BY221" s="284">
        <f t="shared" si="445"/>
        <v>0</v>
      </c>
      <c r="BZ221" s="284">
        <f t="shared" si="445"/>
        <v>0</v>
      </c>
      <c r="CA221" s="284">
        <f t="shared" si="445"/>
        <v>0</v>
      </c>
      <c r="CB221" s="284">
        <f t="shared" si="445"/>
        <v>0</v>
      </c>
      <c r="CC221" s="284">
        <f t="shared" si="445"/>
        <v>0</v>
      </c>
      <c r="CD221" s="284">
        <f t="shared" si="445"/>
        <v>0</v>
      </c>
      <c r="CE221" s="284">
        <f t="shared" si="445"/>
        <v>0</v>
      </c>
      <c r="CF221" s="383">
        <f t="shared" si="445"/>
        <v>0</v>
      </c>
      <c r="CG221" s="309">
        <f t="shared" si="445"/>
        <v>0</v>
      </c>
      <c r="CH221" s="284">
        <f t="shared" si="446"/>
        <v>0</v>
      </c>
      <c r="CI221" s="284">
        <f t="shared" si="446"/>
        <v>0</v>
      </c>
      <c r="CJ221" s="284">
        <f t="shared" si="446"/>
        <v>0</v>
      </c>
      <c r="CK221" s="284">
        <f t="shared" si="446"/>
        <v>0</v>
      </c>
      <c r="CL221" s="284">
        <f t="shared" si="446"/>
        <v>0</v>
      </c>
      <c r="CM221" s="284">
        <f t="shared" si="446"/>
        <v>0</v>
      </c>
      <c r="CN221" s="284">
        <f t="shared" si="446"/>
        <v>0</v>
      </c>
      <c r="CO221" s="284">
        <f t="shared" si="446"/>
        <v>0</v>
      </c>
      <c r="CP221" s="284">
        <f t="shared" si="446"/>
        <v>0</v>
      </c>
      <c r="CQ221" s="284">
        <f t="shared" si="446"/>
        <v>0</v>
      </c>
      <c r="CR221" s="383">
        <f t="shared" si="447"/>
        <v>0</v>
      </c>
      <c r="CS221" s="284">
        <f t="shared" si="447"/>
        <v>0</v>
      </c>
      <c r="CT221" s="284">
        <f t="shared" si="447"/>
        <v>0</v>
      </c>
      <c r="CU221" s="284">
        <f t="shared" si="447"/>
        <v>0</v>
      </c>
      <c r="CV221" s="284">
        <f t="shared" si="447"/>
        <v>0</v>
      </c>
      <c r="CW221" s="284">
        <f t="shared" si="447"/>
        <v>0</v>
      </c>
      <c r="CX221" s="284">
        <f t="shared" si="447"/>
        <v>0</v>
      </c>
      <c r="CY221" s="284">
        <f t="shared" si="447"/>
        <v>0</v>
      </c>
      <c r="CZ221" s="284">
        <f t="shared" si="447"/>
        <v>0</v>
      </c>
      <c r="DA221" s="284">
        <f t="shared" si="447"/>
        <v>0</v>
      </c>
      <c r="DB221" s="284">
        <f t="shared" si="448"/>
        <v>0</v>
      </c>
      <c r="DC221" s="284">
        <f t="shared" si="448"/>
        <v>0</v>
      </c>
      <c r="DD221" s="383">
        <f t="shared" si="448"/>
        <v>0</v>
      </c>
      <c r="DE221" s="284">
        <f t="shared" si="448"/>
        <v>0</v>
      </c>
      <c r="DF221" s="284">
        <f t="shared" si="448"/>
        <v>0</v>
      </c>
      <c r="DG221" s="284">
        <f t="shared" si="448"/>
        <v>0</v>
      </c>
      <c r="DH221" s="284">
        <f t="shared" si="448"/>
        <v>0</v>
      </c>
      <c r="DI221" s="284">
        <f t="shared" si="448"/>
        <v>0</v>
      </c>
      <c r="DJ221" s="284">
        <f t="shared" si="448"/>
        <v>0</v>
      </c>
      <c r="DK221" s="284">
        <f t="shared" si="448"/>
        <v>0</v>
      </c>
      <c r="DL221" s="284">
        <f t="shared" si="449"/>
        <v>0</v>
      </c>
      <c r="DM221" s="284">
        <f t="shared" si="449"/>
        <v>0</v>
      </c>
      <c r="DN221" s="284">
        <f t="shared" si="449"/>
        <v>0</v>
      </c>
      <c r="DO221" s="284">
        <f t="shared" si="449"/>
        <v>0</v>
      </c>
      <c r="DP221" s="383">
        <f t="shared" si="449"/>
        <v>0</v>
      </c>
      <c r="DQ221" s="284">
        <f t="shared" si="449"/>
        <v>0</v>
      </c>
      <c r="DR221" s="284">
        <f t="shared" si="449"/>
        <v>0</v>
      </c>
      <c r="DS221" s="284">
        <f t="shared" si="449"/>
        <v>0</v>
      </c>
      <c r="DT221" s="284">
        <f t="shared" si="449"/>
        <v>0</v>
      </c>
      <c r="DU221" s="284">
        <f t="shared" si="449"/>
        <v>0</v>
      </c>
      <c r="DV221" s="284">
        <f t="shared" si="450"/>
        <v>0</v>
      </c>
      <c r="DW221" s="284">
        <f t="shared" si="450"/>
        <v>0</v>
      </c>
      <c r="DX221" s="284">
        <f t="shared" si="450"/>
        <v>0</v>
      </c>
      <c r="DY221" s="284">
        <f t="shared" si="450"/>
        <v>0</v>
      </c>
      <c r="DZ221" s="284">
        <f t="shared" si="450"/>
        <v>0</v>
      </c>
      <c r="EA221" s="284">
        <f t="shared" si="450"/>
        <v>0</v>
      </c>
      <c r="EB221" s="383">
        <f t="shared" si="450"/>
        <v>0</v>
      </c>
      <c r="EC221" s="284">
        <f t="shared" si="450"/>
        <v>0</v>
      </c>
      <c r="ED221" s="284">
        <f t="shared" si="450"/>
        <v>0</v>
      </c>
      <c r="EE221" s="284">
        <f t="shared" si="450"/>
        <v>0</v>
      </c>
      <c r="EF221" s="284">
        <f t="shared" si="451"/>
        <v>0</v>
      </c>
      <c r="EG221" s="284">
        <f t="shared" si="451"/>
        <v>0</v>
      </c>
      <c r="EH221" s="284">
        <f t="shared" si="451"/>
        <v>0</v>
      </c>
      <c r="EI221" s="284">
        <f t="shared" si="451"/>
        <v>0</v>
      </c>
      <c r="EJ221" s="284">
        <f t="shared" si="451"/>
        <v>0</v>
      </c>
      <c r="EK221" s="284">
        <f t="shared" si="451"/>
        <v>0</v>
      </c>
      <c r="EL221" s="284">
        <f t="shared" si="451"/>
        <v>0</v>
      </c>
      <c r="EM221" s="284">
        <f t="shared" si="451"/>
        <v>0</v>
      </c>
      <c r="EN221" s="383">
        <f t="shared" si="451"/>
        <v>0</v>
      </c>
      <c r="EO221" s="284">
        <f t="shared" si="451"/>
        <v>0</v>
      </c>
      <c r="EP221" s="284">
        <f t="shared" si="452"/>
        <v>0</v>
      </c>
      <c r="EQ221" s="284">
        <f t="shared" si="452"/>
        <v>0</v>
      </c>
      <c r="ER221" s="284">
        <f t="shared" si="452"/>
        <v>0</v>
      </c>
      <c r="ES221" s="284">
        <f t="shared" si="452"/>
        <v>0</v>
      </c>
      <c r="ET221" s="284">
        <f t="shared" si="452"/>
        <v>0</v>
      </c>
      <c r="EU221" s="284">
        <f t="shared" si="452"/>
        <v>0</v>
      </c>
      <c r="EV221" s="284">
        <f t="shared" si="452"/>
        <v>0</v>
      </c>
      <c r="EW221" s="284">
        <f t="shared" si="452"/>
        <v>0</v>
      </c>
      <c r="EX221" s="284">
        <f t="shared" si="452"/>
        <v>0</v>
      </c>
      <c r="EY221" s="284">
        <f t="shared" si="452"/>
        <v>0</v>
      </c>
      <c r="EZ221" s="383">
        <f t="shared" si="452"/>
        <v>0</v>
      </c>
    </row>
    <row r="222" spans="3:156" s="246" customFormat="1" ht="17.5" outlineLevel="1">
      <c r="C222" s="224"/>
      <c r="D222" s="256"/>
      <c r="E222" s="1086">
        <f t="shared" ca="1" si="419"/>
        <v>6</v>
      </c>
      <c r="F222" s="1091" t="s">
        <v>580</v>
      </c>
      <c r="G222" s="1087">
        <f t="shared" si="420"/>
        <v>108500</v>
      </c>
      <c r="H222" s="1329">
        <f>3500*SUM(O7:O8)</f>
        <v>108500</v>
      </c>
      <c r="I222" s="286" t="s">
        <v>413</v>
      </c>
      <c r="J222" s="306">
        <f t="shared" si="453"/>
        <v>1</v>
      </c>
      <c r="K222" s="949">
        <f t="shared" si="421"/>
        <v>87.39725845286506</v>
      </c>
      <c r="L222" s="956">
        <f t="shared" si="422"/>
        <v>0.14317327397030705</v>
      </c>
      <c r="M222" s="956">
        <f t="shared" si="423"/>
        <v>0.25308188423544781</v>
      </c>
      <c r="N222" s="285">
        <f t="shared" si="424"/>
        <v>46753</v>
      </c>
      <c r="O222" s="307">
        <f t="shared" si="425"/>
        <v>1</v>
      </c>
      <c r="P222" s="307">
        <f>SUM(O7:O8)</f>
        <v>31</v>
      </c>
      <c r="Q222" s="306">
        <f t="shared" si="426"/>
        <v>31</v>
      </c>
      <c r="R222" s="286" t="s">
        <v>472</v>
      </c>
      <c r="S222" s="845"/>
      <c r="T222" s="256"/>
      <c r="U222" s="380">
        <f t="shared" si="427"/>
        <v>31</v>
      </c>
      <c r="V222" s="302" t="str">
        <f t="shared" si="428"/>
        <v>Flat</v>
      </c>
      <c r="W222" s="302">
        <f t="shared" si="429"/>
        <v>15</v>
      </c>
      <c r="X222" s="302">
        <f t="shared" si="430"/>
        <v>16</v>
      </c>
      <c r="Y222" s="381">
        <f t="shared" si="431"/>
        <v>3.2258064516129004E-2</v>
      </c>
      <c r="Z222" s="302">
        <f t="shared" si="432"/>
        <v>2</v>
      </c>
      <c r="AA222" s="302">
        <f t="shared" si="433"/>
        <v>1</v>
      </c>
      <c r="AB222" s="302">
        <f t="shared" si="434"/>
        <v>0.5</v>
      </c>
      <c r="AC222" s="302">
        <f t="shared" si="435"/>
        <v>0</v>
      </c>
      <c r="AD222" s="302">
        <f t="shared" si="436"/>
        <v>3.2258064516129031E-2</v>
      </c>
      <c r="AE222" s="302">
        <f t="shared" si="437"/>
        <v>0</v>
      </c>
      <c r="AF222" s="302">
        <f t="shared" si="438"/>
        <v>1</v>
      </c>
      <c r="AG222" s="302">
        <f t="shared" si="439"/>
        <v>0</v>
      </c>
      <c r="AH222" s="382">
        <f t="shared" si="440"/>
        <v>1</v>
      </c>
      <c r="AI222" s="260"/>
      <c r="AJ222" s="284">
        <f t="shared" si="441"/>
        <v>0</v>
      </c>
      <c r="AK222" s="309">
        <f t="shared" si="441"/>
        <v>3500</v>
      </c>
      <c r="AL222" s="284">
        <f t="shared" si="441"/>
        <v>3500</v>
      </c>
      <c r="AM222" s="284">
        <f t="shared" si="441"/>
        <v>3500</v>
      </c>
      <c r="AN222" s="284">
        <f t="shared" si="441"/>
        <v>3500</v>
      </c>
      <c r="AO222" s="284">
        <f t="shared" si="441"/>
        <v>3500</v>
      </c>
      <c r="AP222" s="284">
        <f t="shared" si="441"/>
        <v>3500</v>
      </c>
      <c r="AQ222" s="284">
        <f t="shared" si="441"/>
        <v>3500</v>
      </c>
      <c r="AR222" s="284">
        <f t="shared" si="441"/>
        <v>3500</v>
      </c>
      <c r="AS222" s="284">
        <f t="shared" si="441"/>
        <v>3500</v>
      </c>
      <c r="AT222" s="284">
        <f t="shared" si="442"/>
        <v>3500</v>
      </c>
      <c r="AU222" s="284">
        <f t="shared" si="442"/>
        <v>3500</v>
      </c>
      <c r="AV222" s="383">
        <f t="shared" si="442"/>
        <v>3500</v>
      </c>
      <c r="AW222" s="309">
        <f t="shared" si="442"/>
        <v>3500</v>
      </c>
      <c r="AX222" s="284">
        <f t="shared" si="442"/>
        <v>3500</v>
      </c>
      <c r="AY222" s="284">
        <f t="shared" si="442"/>
        <v>3500</v>
      </c>
      <c r="AZ222" s="284">
        <f t="shared" si="442"/>
        <v>3499.9999999999968</v>
      </c>
      <c r="BA222" s="284">
        <f t="shared" si="442"/>
        <v>3500</v>
      </c>
      <c r="BB222" s="284">
        <f t="shared" si="442"/>
        <v>3500</v>
      </c>
      <c r="BC222" s="284">
        <f t="shared" si="442"/>
        <v>3500</v>
      </c>
      <c r="BD222" s="284">
        <f t="shared" si="443"/>
        <v>3500</v>
      </c>
      <c r="BE222" s="284">
        <f t="shared" si="443"/>
        <v>3500</v>
      </c>
      <c r="BF222" s="284">
        <f t="shared" si="443"/>
        <v>3500</v>
      </c>
      <c r="BG222" s="284">
        <f t="shared" si="443"/>
        <v>3500</v>
      </c>
      <c r="BH222" s="383">
        <f t="shared" si="443"/>
        <v>3500</v>
      </c>
      <c r="BI222" s="309">
        <f t="shared" si="443"/>
        <v>3500</v>
      </c>
      <c r="BJ222" s="284">
        <f t="shared" si="443"/>
        <v>3500</v>
      </c>
      <c r="BK222" s="284">
        <f t="shared" si="443"/>
        <v>3500</v>
      </c>
      <c r="BL222" s="284">
        <f t="shared" si="443"/>
        <v>3500</v>
      </c>
      <c r="BM222" s="284">
        <f t="shared" si="443"/>
        <v>3500</v>
      </c>
      <c r="BN222" s="284">
        <f t="shared" si="444"/>
        <v>3500</v>
      </c>
      <c r="BO222" s="284">
        <f t="shared" si="444"/>
        <v>3500</v>
      </c>
      <c r="BP222" s="284">
        <f t="shared" si="444"/>
        <v>0</v>
      </c>
      <c r="BQ222" s="284">
        <f t="shared" si="444"/>
        <v>0</v>
      </c>
      <c r="BR222" s="284">
        <f t="shared" si="444"/>
        <v>0</v>
      </c>
      <c r="BS222" s="284">
        <f t="shared" si="444"/>
        <v>0</v>
      </c>
      <c r="BT222" s="383">
        <f t="shared" si="444"/>
        <v>0</v>
      </c>
      <c r="BU222" s="309">
        <f t="shared" si="444"/>
        <v>0</v>
      </c>
      <c r="BV222" s="284">
        <f t="shared" si="444"/>
        <v>0</v>
      </c>
      <c r="BW222" s="284">
        <f t="shared" si="444"/>
        <v>0</v>
      </c>
      <c r="BX222" s="284">
        <f t="shared" si="445"/>
        <v>0</v>
      </c>
      <c r="BY222" s="284">
        <f t="shared" si="445"/>
        <v>0</v>
      </c>
      <c r="BZ222" s="284">
        <f t="shared" si="445"/>
        <v>0</v>
      </c>
      <c r="CA222" s="284">
        <f t="shared" si="445"/>
        <v>0</v>
      </c>
      <c r="CB222" s="284">
        <f t="shared" si="445"/>
        <v>0</v>
      </c>
      <c r="CC222" s="284">
        <f t="shared" si="445"/>
        <v>0</v>
      </c>
      <c r="CD222" s="284">
        <f t="shared" si="445"/>
        <v>0</v>
      </c>
      <c r="CE222" s="284">
        <f t="shared" si="445"/>
        <v>0</v>
      </c>
      <c r="CF222" s="383">
        <f t="shared" si="445"/>
        <v>0</v>
      </c>
      <c r="CG222" s="309">
        <f t="shared" si="445"/>
        <v>0</v>
      </c>
      <c r="CH222" s="284">
        <f t="shared" si="446"/>
        <v>0</v>
      </c>
      <c r="CI222" s="284">
        <f t="shared" si="446"/>
        <v>0</v>
      </c>
      <c r="CJ222" s="284">
        <f t="shared" si="446"/>
        <v>0</v>
      </c>
      <c r="CK222" s="284">
        <f t="shared" si="446"/>
        <v>0</v>
      </c>
      <c r="CL222" s="284">
        <f t="shared" si="446"/>
        <v>0</v>
      </c>
      <c r="CM222" s="284">
        <f t="shared" si="446"/>
        <v>0</v>
      </c>
      <c r="CN222" s="284">
        <f t="shared" si="446"/>
        <v>0</v>
      </c>
      <c r="CO222" s="284">
        <f t="shared" si="446"/>
        <v>0</v>
      </c>
      <c r="CP222" s="284">
        <f t="shared" si="446"/>
        <v>0</v>
      </c>
      <c r="CQ222" s="284">
        <f t="shared" si="446"/>
        <v>0</v>
      </c>
      <c r="CR222" s="383">
        <f t="shared" si="447"/>
        <v>0</v>
      </c>
      <c r="CS222" s="284">
        <f t="shared" si="447"/>
        <v>0</v>
      </c>
      <c r="CT222" s="284">
        <f t="shared" si="447"/>
        <v>0</v>
      </c>
      <c r="CU222" s="284">
        <f t="shared" si="447"/>
        <v>0</v>
      </c>
      <c r="CV222" s="284">
        <f t="shared" si="447"/>
        <v>0</v>
      </c>
      <c r="CW222" s="284">
        <f t="shared" si="447"/>
        <v>0</v>
      </c>
      <c r="CX222" s="284">
        <f t="shared" si="447"/>
        <v>0</v>
      </c>
      <c r="CY222" s="284">
        <f t="shared" si="447"/>
        <v>0</v>
      </c>
      <c r="CZ222" s="284">
        <f t="shared" si="447"/>
        <v>0</v>
      </c>
      <c r="DA222" s="284">
        <f t="shared" si="447"/>
        <v>0</v>
      </c>
      <c r="DB222" s="284">
        <f t="shared" si="448"/>
        <v>0</v>
      </c>
      <c r="DC222" s="284">
        <f t="shared" si="448"/>
        <v>0</v>
      </c>
      <c r="DD222" s="383">
        <f t="shared" si="448"/>
        <v>0</v>
      </c>
      <c r="DE222" s="284">
        <f t="shared" si="448"/>
        <v>0</v>
      </c>
      <c r="DF222" s="284">
        <f t="shared" si="448"/>
        <v>0</v>
      </c>
      <c r="DG222" s="284">
        <f t="shared" si="448"/>
        <v>0</v>
      </c>
      <c r="DH222" s="284">
        <f t="shared" si="448"/>
        <v>0</v>
      </c>
      <c r="DI222" s="284">
        <f t="shared" si="448"/>
        <v>0</v>
      </c>
      <c r="DJ222" s="284">
        <f t="shared" si="448"/>
        <v>0</v>
      </c>
      <c r="DK222" s="284">
        <f t="shared" si="448"/>
        <v>0</v>
      </c>
      <c r="DL222" s="284">
        <f t="shared" si="449"/>
        <v>0</v>
      </c>
      <c r="DM222" s="284">
        <f t="shared" si="449"/>
        <v>0</v>
      </c>
      <c r="DN222" s="284">
        <f t="shared" si="449"/>
        <v>0</v>
      </c>
      <c r="DO222" s="284">
        <f t="shared" si="449"/>
        <v>0</v>
      </c>
      <c r="DP222" s="383">
        <f t="shared" si="449"/>
        <v>0</v>
      </c>
      <c r="DQ222" s="284">
        <f t="shared" si="449"/>
        <v>0</v>
      </c>
      <c r="DR222" s="284">
        <f t="shared" si="449"/>
        <v>0</v>
      </c>
      <c r="DS222" s="284">
        <f t="shared" si="449"/>
        <v>0</v>
      </c>
      <c r="DT222" s="284">
        <f t="shared" si="449"/>
        <v>0</v>
      </c>
      <c r="DU222" s="284">
        <f t="shared" si="449"/>
        <v>0</v>
      </c>
      <c r="DV222" s="284">
        <f t="shared" si="450"/>
        <v>0</v>
      </c>
      <c r="DW222" s="284">
        <f t="shared" si="450"/>
        <v>0</v>
      </c>
      <c r="DX222" s="284">
        <f t="shared" si="450"/>
        <v>0</v>
      </c>
      <c r="DY222" s="284">
        <f t="shared" si="450"/>
        <v>0</v>
      </c>
      <c r="DZ222" s="284">
        <f t="shared" si="450"/>
        <v>0</v>
      </c>
      <c r="EA222" s="284">
        <f t="shared" si="450"/>
        <v>0</v>
      </c>
      <c r="EB222" s="383">
        <f t="shared" si="450"/>
        <v>0</v>
      </c>
      <c r="EC222" s="284">
        <f t="shared" si="450"/>
        <v>0</v>
      </c>
      <c r="ED222" s="284">
        <f t="shared" si="450"/>
        <v>0</v>
      </c>
      <c r="EE222" s="284">
        <f t="shared" si="450"/>
        <v>0</v>
      </c>
      <c r="EF222" s="284">
        <f t="shared" si="451"/>
        <v>0</v>
      </c>
      <c r="EG222" s="284">
        <f t="shared" si="451"/>
        <v>0</v>
      </c>
      <c r="EH222" s="284">
        <f t="shared" si="451"/>
        <v>0</v>
      </c>
      <c r="EI222" s="284">
        <f t="shared" si="451"/>
        <v>0</v>
      </c>
      <c r="EJ222" s="284">
        <f t="shared" si="451"/>
        <v>0</v>
      </c>
      <c r="EK222" s="284">
        <f t="shared" si="451"/>
        <v>0</v>
      </c>
      <c r="EL222" s="284">
        <f t="shared" si="451"/>
        <v>0</v>
      </c>
      <c r="EM222" s="284">
        <f t="shared" si="451"/>
        <v>0</v>
      </c>
      <c r="EN222" s="383">
        <f t="shared" si="451"/>
        <v>0</v>
      </c>
      <c r="EO222" s="284">
        <f t="shared" si="451"/>
        <v>0</v>
      </c>
      <c r="EP222" s="284">
        <f t="shared" si="452"/>
        <v>0</v>
      </c>
      <c r="EQ222" s="284">
        <f t="shared" si="452"/>
        <v>0</v>
      </c>
      <c r="ER222" s="284">
        <f t="shared" si="452"/>
        <v>0</v>
      </c>
      <c r="ES222" s="284">
        <f t="shared" si="452"/>
        <v>0</v>
      </c>
      <c r="ET222" s="284">
        <f t="shared" si="452"/>
        <v>0</v>
      </c>
      <c r="EU222" s="284">
        <f t="shared" si="452"/>
        <v>0</v>
      </c>
      <c r="EV222" s="284">
        <f t="shared" si="452"/>
        <v>0</v>
      </c>
      <c r="EW222" s="284">
        <f t="shared" si="452"/>
        <v>0</v>
      </c>
      <c r="EX222" s="284">
        <f t="shared" si="452"/>
        <v>0</v>
      </c>
      <c r="EY222" s="284">
        <f t="shared" si="452"/>
        <v>0</v>
      </c>
      <c r="EZ222" s="383">
        <f t="shared" si="452"/>
        <v>0</v>
      </c>
    </row>
    <row r="223" spans="3:156" s="246" customFormat="1" ht="17.5" outlineLevel="1">
      <c r="C223" s="224"/>
      <c r="D223" s="256"/>
      <c r="E223" s="1086">
        <f t="shared" ca="1" si="419"/>
        <v>7</v>
      </c>
      <c r="F223" s="1091" t="s">
        <v>580</v>
      </c>
      <c r="G223" s="1087">
        <f>H223*J223</f>
        <v>60000</v>
      </c>
      <c r="H223" s="1329">
        <f>+ROUND(O8/12,0)*20000</f>
        <v>60000</v>
      </c>
      <c r="I223" s="286" t="s">
        <v>413</v>
      </c>
      <c r="J223" s="306">
        <f t="shared" si="453"/>
        <v>1</v>
      </c>
      <c r="K223" s="949">
        <f t="shared" si="421"/>
        <v>48.330281172091283</v>
      </c>
      <c r="L223" s="956">
        <f t="shared" si="422"/>
        <v>7.9174160720907119E-2</v>
      </c>
      <c r="M223" s="956">
        <f t="shared" si="423"/>
        <v>0.13995311570623842</v>
      </c>
      <c r="N223" s="285">
        <f>EOMONTH($M$7,O223-2)+1</f>
        <v>46753</v>
      </c>
      <c r="O223" s="307">
        <f t="shared" si="425"/>
        <v>1</v>
      </c>
      <c r="P223" s="307">
        <f>SUM(O8:O9)</f>
        <v>42</v>
      </c>
      <c r="Q223" s="306">
        <f>O223-1+P223</f>
        <v>42</v>
      </c>
      <c r="R223" s="286" t="s">
        <v>472</v>
      </c>
      <c r="S223" s="845"/>
      <c r="T223" s="256"/>
      <c r="U223" s="380">
        <f>+P223</f>
        <v>42</v>
      </c>
      <c r="V223" s="302" t="str">
        <f>+R223</f>
        <v>Flat</v>
      </c>
      <c r="W223" s="302">
        <f>INT(U223*AB223)+O223-1</f>
        <v>21</v>
      </c>
      <c r="X223" s="302">
        <f>(U223-INT(U223*(1-AB223)))+O223-1</f>
        <v>21</v>
      </c>
      <c r="Y223" s="381">
        <f>(AB223-(W223-O223+1)/U223)*(AF223+AE223*(2*(W223-O223+1)/U223+(AB223-(W223-O223+1)/U223)))+((X223-O223+1)/U223-AB223)*(AH223+AG223*(2*AB223+((X223-O223+1)/U223-AB223)))</f>
        <v>0</v>
      </c>
      <c r="Z223" s="302">
        <f>IF(V223="curve-front",1,IF(V223="curve-end",3,2))</f>
        <v>2</v>
      </c>
      <c r="AA223" s="302">
        <f>IF(OR(V223="curve-front",V223="curve-mid",V223="curve-end"),2.5,1)</f>
        <v>1</v>
      </c>
      <c r="AB223" s="302">
        <f>Z223/4</f>
        <v>0.5</v>
      </c>
      <c r="AC223" s="302">
        <f>AA223-1</f>
        <v>0</v>
      </c>
      <c r="AD223" s="302">
        <f>1/U223</f>
        <v>2.3809523809523808E-2</v>
      </c>
      <c r="AE223" s="302">
        <f>AC223/(AB223*(2+AC223))</f>
        <v>0</v>
      </c>
      <c r="AF223" s="302">
        <f>2/(2+AC223)</f>
        <v>1</v>
      </c>
      <c r="AG223" s="302">
        <f>-AC223/(2+AC223)/(1-AB223)</f>
        <v>0</v>
      </c>
      <c r="AH223" s="382">
        <f>2*(1-AB223+AC223)/(2+AC223)/(1-AB223)</f>
        <v>1</v>
      </c>
      <c r="AI223" s="260"/>
      <c r="AJ223" s="284">
        <f t="shared" si="441"/>
        <v>0</v>
      </c>
      <c r="AK223" s="309">
        <f t="shared" si="441"/>
        <v>1428.5714285714284</v>
      </c>
      <c r="AL223" s="284">
        <f t="shared" si="441"/>
        <v>1428.5714285714284</v>
      </c>
      <c r="AM223" s="284">
        <f t="shared" si="441"/>
        <v>1428.5714285714284</v>
      </c>
      <c r="AN223" s="284">
        <f t="shared" si="441"/>
        <v>1428.5714285714284</v>
      </c>
      <c r="AO223" s="284">
        <f t="shared" si="441"/>
        <v>1428.5714285714284</v>
      </c>
      <c r="AP223" s="284">
        <f t="shared" si="441"/>
        <v>1428.5714285714284</v>
      </c>
      <c r="AQ223" s="284">
        <f t="shared" si="441"/>
        <v>1428.5714285714284</v>
      </c>
      <c r="AR223" s="284">
        <f t="shared" si="441"/>
        <v>1428.5714285714284</v>
      </c>
      <c r="AS223" s="284">
        <f t="shared" si="441"/>
        <v>1428.5714285714284</v>
      </c>
      <c r="AT223" s="284">
        <f t="shared" si="442"/>
        <v>1428.5714285714284</v>
      </c>
      <c r="AU223" s="284">
        <f t="shared" si="442"/>
        <v>1428.5714285714284</v>
      </c>
      <c r="AV223" s="383">
        <f t="shared" si="442"/>
        <v>1428.5714285714284</v>
      </c>
      <c r="AW223" s="309">
        <f t="shared" si="442"/>
        <v>1428.5714285714284</v>
      </c>
      <c r="AX223" s="284">
        <f t="shared" si="442"/>
        <v>1428.5714285714284</v>
      </c>
      <c r="AY223" s="284">
        <f t="shared" si="442"/>
        <v>1428.5714285714284</v>
      </c>
      <c r="AZ223" s="284">
        <f t="shared" si="442"/>
        <v>1428.5714285714284</v>
      </c>
      <c r="BA223" s="284">
        <f t="shared" si="442"/>
        <v>1428.5714285714284</v>
      </c>
      <c r="BB223" s="284">
        <f t="shared" si="442"/>
        <v>1428.5714285714284</v>
      </c>
      <c r="BC223" s="284">
        <f t="shared" si="442"/>
        <v>1428.5714285714284</v>
      </c>
      <c r="BD223" s="284">
        <f t="shared" si="443"/>
        <v>1428.5714285714284</v>
      </c>
      <c r="BE223" s="284">
        <f t="shared" si="443"/>
        <v>1428.5714285714284</v>
      </c>
      <c r="BF223" s="284">
        <f t="shared" si="443"/>
        <v>1428.5714285714284</v>
      </c>
      <c r="BG223" s="284">
        <f t="shared" si="443"/>
        <v>1428.5714285714284</v>
      </c>
      <c r="BH223" s="383">
        <f t="shared" si="443"/>
        <v>1428.5714285714284</v>
      </c>
      <c r="BI223" s="309">
        <f t="shared" si="443"/>
        <v>1428.5714285714284</v>
      </c>
      <c r="BJ223" s="284">
        <f t="shared" si="443"/>
        <v>1428.5714285714284</v>
      </c>
      <c r="BK223" s="284">
        <f t="shared" si="443"/>
        <v>1428.5714285714284</v>
      </c>
      <c r="BL223" s="284">
        <f t="shared" si="443"/>
        <v>1428.5714285714284</v>
      </c>
      <c r="BM223" s="284">
        <f t="shared" si="443"/>
        <v>1428.5714285714284</v>
      </c>
      <c r="BN223" s="284">
        <f t="shared" si="444"/>
        <v>1428.5714285714284</v>
      </c>
      <c r="BO223" s="284">
        <f t="shared" si="444"/>
        <v>1428.5714285714284</v>
      </c>
      <c r="BP223" s="284">
        <f t="shared" si="444"/>
        <v>1428.5714285714284</v>
      </c>
      <c r="BQ223" s="284">
        <f t="shared" si="444"/>
        <v>1428.5714285714284</v>
      </c>
      <c r="BR223" s="284">
        <f t="shared" si="444"/>
        <v>1428.5714285714284</v>
      </c>
      <c r="BS223" s="284">
        <f t="shared" si="444"/>
        <v>1428.5714285714284</v>
      </c>
      <c r="BT223" s="383">
        <f t="shared" si="444"/>
        <v>1428.5714285714284</v>
      </c>
      <c r="BU223" s="309">
        <f t="shared" si="444"/>
        <v>1428.5714285714284</v>
      </c>
      <c r="BV223" s="284">
        <f t="shared" si="444"/>
        <v>1428.5714285714284</v>
      </c>
      <c r="BW223" s="284">
        <f t="shared" si="444"/>
        <v>1428.5714285714284</v>
      </c>
      <c r="BX223" s="284">
        <f t="shared" si="445"/>
        <v>1428.5714285714284</v>
      </c>
      <c r="BY223" s="284">
        <f t="shared" si="445"/>
        <v>1428.5714285714284</v>
      </c>
      <c r="BZ223" s="284">
        <f t="shared" si="445"/>
        <v>1428.5714285714284</v>
      </c>
      <c r="CA223" s="284">
        <f t="shared" si="445"/>
        <v>0</v>
      </c>
      <c r="CB223" s="284">
        <f t="shared" si="445"/>
        <v>0</v>
      </c>
      <c r="CC223" s="284">
        <f t="shared" si="445"/>
        <v>0</v>
      </c>
      <c r="CD223" s="284">
        <f t="shared" si="445"/>
        <v>0</v>
      </c>
      <c r="CE223" s="284">
        <f t="shared" si="445"/>
        <v>0</v>
      </c>
      <c r="CF223" s="383">
        <f t="shared" si="445"/>
        <v>0</v>
      </c>
      <c r="CG223" s="309">
        <f t="shared" si="445"/>
        <v>0</v>
      </c>
      <c r="CH223" s="284">
        <f t="shared" si="446"/>
        <v>0</v>
      </c>
      <c r="CI223" s="284">
        <f t="shared" si="446"/>
        <v>0</v>
      </c>
      <c r="CJ223" s="284">
        <f t="shared" si="446"/>
        <v>0</v>
      </c>
      <c r="CK223" s="284">
        <f t="shared" si="446"/>
        <v>0</v>
      </c>
      <c r="CL223" s="284">
        <f t="shared" si="446"/>
        <v>0</v>
      </c>
      <c r="CM223" s="284">
        <f t="shared" si="446"/>
        <v>0</v>
      </c>
      <c r="CN223" s="284">
        <f t="shared" si="446"/>
        <v>0</v>
      </c>
      <c r="CO223" s="284">
        <f t="shared" si="446"/>
        <v>0</v>
      </c>
      <c r="CP223" s="284">
        <f t="shared" si="446"/>
        <v>0</v>
      </c>
      <c r="CQ223" s="284">
        <f t="shared" si="446"/>
        <v>0</v>
      </c>
      <c r="CR223" s="383">
        <f t="shared" si="447"/>
        <v>0</v>
      </c>
      <c r="CS223" s="284">
        <f t="shared" si="447"/>
        <v>0</v>
      </c>
      <c r="CT223" s="284">
        <f t="shared" si="447"/>
        <v>0</v>
      </c>
      <c r="CU223" s="284">
        <f t="shared" si="447"/>
        <v>0</v>
      </c>
      <c r="CV223" s="284">
        <f t="shared" si="447"/>
        <v>0</v>
      </c>
      <c r="CW223" s="284">
        <f t="shared" si="447"/>
        <v>0</v>
      </c>
      <c r="CX223" s="284">
        <f t="shared" si="447"/>
        <v>0</v>
      </c>
      <c r="CY223" s="284">
        <f t="shared" si="447"/>
        <v>0</v>
      </c>
      <c r="CZ223" s="284">
        <f t="shared" si="447"/>
        <v>0</v>
      </c>
      <c r="DA223" s="284">
        <f t="shared" si="447"/>
        <v>0</v>
      </c>
      <c r="DB223" s="284">
        <f t="shared" si="448"/>
        <v>0</v>
      </c>
      <c r="DC223" s="284">
        <f t="shared" si="448"/>
        <v>0</v>
      </c>
      <c r="DD223" s="383">
        <f t="shared" si="448"/>
        <v>0</v>
      </c>
      <c r="DE223" s="284">
        <f t="shared" si="448"/>
        <v>0</v>
      </c>
      <c r="DF223" s="284">
        <f t="shared" si="448"/>
        <v>0</v>
      </c>
      <c r="DG223" s="284">
        <f t="shared" si="448"/>
        <v>0</v>
      </c>
      <c r="DH223" s="284">
        <f t="shared" si="448"/>
        <v>0</v>
      </c>
      <c r="DI223" s="284">
        <f t="shared" si="448"/>
        <v>0</v>
      </c>
      <c r="DJ223" s="284">
        <f t="shared" si="448"/>
        <v>0</v>
      </c>
      <c r="DK223" s="284">
        <f t="shared" si="448"/>
        <v>0</v>
      </c>
      <c r="DL223" s="284">
        <f t="shared" si="449"/>
        <v>0</v>
      </c>
      <c r="DM223" s="284">
        <f t="shared" si="449"/>
        <v>0</v>
      </c>
      <c r="DN223" s="284">
        <f t="shared" si="449"/>
        <v>0</v>
      </c>
      <c r="DO223" s="284">
        <f t="shared" si="449"/>
        <v>0</v>
      </c>
      <c r="DP223" s="383">
        <f t="shared" si="449"/>
        <v>0</v>
      </c>
      <c r="DQ223" s="284">
        <f t="shared" si="449"/>
        <v>0</v>
      </c>
      <c r="DR223" s="284">
        <f t="shared" si="449"/>
        <v>0</v>
      </c>
      <c r="DS223" s="284">
        <f t="shared" si="449"/>
        <v>0</v>
      </c>
      <c r="DT223" s="284">
        <f t="shared" si="449"/>
        <v>0</v>
      </c>
      <c r="DU223" s="284">
        <f t="shared" si="449"/>
        <v>0</v>
      </c>
      <c r="DV223" s="284">
        <f t="shared" si="450"/>
        <v>0</v>
      </c>
      <c r="DW223" s="284">
        <f t="shared" si="450"/>
        <v>0</v>
      </c>
      <c r="DX223" s="284">
        <f t="shared" si="450"/>
        <v>0</v>
      </c>
      <c r="DY223" s="284">
        <f t="shared" si="450"/>
        <v>0</v>
      </c>
      <c r="DZ223" s="284">
        <f t="shared" si="450"/>
        <v>0</v>
      </c>
      <c r="EA223" s="284">
        <f t="shared" si="450"/>
        <v>0</v>
      </c>
      <c r="EB223" s="383">
        <f t="shared" si="450"/>
        <v>0</v>
      </c>
      <c r="EC223" s="284">
        <f t="shared" si="450"/>
        <v>0</v>
      </c>
      <c r="ED223" s="284">
        <f t="shared" si="450"/>
        <v>0</v>
      </c>
      <c r="EE223" s="284">
        <f t="shared" si="450"/>
        <v>0</v>
      </c>
      <c r="EF223" s="284">
        <f t="shared" si="451"/>
        <v>0</v>
      </c>
      <c r="EG223" s="284">
        <f t="shared" si="451"/>
        <v>0</v>
      </c>
      <c r="EH223" s="284">
        <f t="shared" si="451"/>
        <v>0</v>
      </c>
      <c r="EI223" s="284">
        <f t="shared" si="451"/>
        <v>0</v>
      </c>
      <c r="EJ223" s="284">
        <f t="shared" si="451"/>
        <v>0</v>
      </c>
      <c r="EK223" s="284">
        <f t="shared" si="451"/>
        <v>0</v>
      </c>
      <c r="EL223" s="284">
        <f t="shared" si="451"/>
        <v>0</v>
      </c>
      <c r="EM223" s="284">
        <f t="shared" si="451"/>
        <v>0</v>
      </c>
      <c r="EN223" s="383">
        <f t="shared" si="451"/>
        <v>0</v>
      </c>
      <c r="EO223" s="284">
        <f t="shared" si="451"/>
        <v>0</v>
      </c>
      <c r="EP223" s="284">
        <f t="shared" si="452"/>
        <v>0</v>
      </c>
      <c r="EQ223" s="284">
        <f t="shared" si="452"/>
        <v>0</v>
      </c>
      <c r="ER223" s="284">
        <f t="shared" si="452"/>
        <v>0</v>
      </c>
      <c r="ES223" s="284">
        <f t="shared" si="452"/>
        <v>0</v>
      </c>
      <c r="ET223" s="284">
        <f t="shared" si="452"/>
        <v>0</v>
      </c>
      <c r="EU223" s="284">
        <f t="shared" si="452"/>
        <v>0</v>
      </c>
      <c r="EV223" s="284">
        <f t="shared" si="452"/>
        <v>0</v>
      </c>
      <c r="EW223" s="284">
        <f t="shared" si="452"/>
        <v>0</v>
      </c>
      <c r="EX223" s="284">
        <f t="shared" si="452"/>
        <v>0</v>
      </c>
      <c r="EY223" s="284">
        <f t="shared" si="452"/>
        <v>0</v>
      </c>
      <c r="EZ223" s="383">
        <f t="shared" si="452"/>
        <v>0</v>
      </c>
    </row>
    <row r="224" spans="3:156" s="246" customFormat="1" ht="6" customHeight="1" outlineLevel="1">
      <c r="C224" s="224"/>
      <c r="D224" s="256"/>
      <c r="E224" s="1088"/>
      <c r="F224" s="1088"/>
      <c r="G224" s="1089"/>
      <c r="H224" s="992"/>
      <c r="I224" s="264"/>
      <c r="J224" s="264"/>
      <c r="K224" s="953"/>
      <c r="L224" s="967"/>
      <c r="M224" s="967"/>
      <c r="N224" s="264"/>
      <c r="O224" s="265"/>
      <c r="P224" s="265"/>
      <c r="Q224" s="265"/>
      <c r="R224" s="264"/>
      <c r="S224" s="266"/>
      <c r="T224" s="256"/>
      <c r="U224" s="256"/>
      <c r="AH224" s="260"/>
      <c r="AI224" s="260"/>
      <c r="AJ224" s="310"/>
      <c r="AK224" s="311"/>
      <c r="AL224" s="312"/>
      <c r="AM224" s="312"/>
      <c r="AN224" s="312"/>
      <c r="AO224" s="312"/>
      <c r="AP224" s="312"/>
      <c r="AQ224" s="312"/>
      <c r="AR224" s="312"/>
      <c r="AS224" s="312"/>
      <c r="AT224" s="312"/>
      <c r="AU224" s="312"/>
      <c r="AV224" s="313"/>
      <c r="AW224" s="311"/>
      <c r="AX224" s="312"/>
      <c r="AY224" s="312"/>
      <c r="AZ224" s="312"/>
      <c r="BA224" s="312"/>
      <c r="BB224" s="312"/>
      <c r="BC224" s="312"/>
      <c r="BD224" s="312"/>
      <c r="BE224" s="312"/>
      <c r="BF224" s="312"/>
      <c r="BG224" s="312"/>
      <c r="BH224" s="313"/>
      <c r="BI224" s="311"/>
      <c r="BJ224" s="312"/>
      <c r="BK224" s="312"/>
      <c r="BL224" s="312"/>
      <c r="BM224" s="312"/>
      <c r="BN224" s="312"/>
      <c r="BO224" s="312"/>
      <c r="BP224" s="312"/>
      <c r="BQ224" s="312"/>
      <c r="BR224" s="312"/>
      <c r="BS224" s="312"/>
      <c r="BT224" s="313"/>
      <c r="BU224" s="311"/>
      <c r="BV224" s="312"/>
      <c r="BW224" s="312"/>
      <c r="BX224" s="312"/>
      <c r="BY224" s="312"/>
      <c r="BZ224" s="312"/>
      <c r="CA224" s="312"/>
      <c r="CB224" s="312"/>
      <c r="CC224" s="312"/>
      <c r="CD224" s="312"/>
      <c r="CE224" s="312"/>
      <c r="CF224" s="313"/>
      <c r="CG224" s="311"/>
      <c r="CH224" s="312"/>
      <c r="CI224" s="312"/>
      <c r="CJ224" s="312"/>
      <c r="CK224" s="312"/>
      <c r="CL224" s="312"/>
      <c r="CM224" s="312"/>
      <c r="CN224" s="312"/>
      <c r="CO224" s="312"/>
      <c r="CP224" s="312"/>
      <c r="CQ224" s="312"/>
      <c r="CR224" s="313"/>
      <c r="CS224" s="312"/>
      <c r="CT224" s="312"/>
      <c r="CU224" s="312"/>
      <c r="CV224" s="312"/>
      <c r="CW224" s="312"/>
      <c r="CX224" s="312"/>
      <c r="CY224" s="312"/>
      <c r="CZ224" s="312"/>
      <c r="DA224" s="312"/>
      <c r="DB224" s="312"/>
      <c r="DC224" s="312"/>
      <c r="DD224" s="313"/>
      <c r="DE224" s="311"/>
      <c r="DF224" s="312"/>
      <c r="DG224" s="312"/>
      <c r="DH224" s="312"/>
      <c r="DI224" s="312"/>
      <c r="DJ224" s="312"/>
      <c r="DK224" s="312"/>
      <c r="DL224" s="312"/>
      <c r="DM224" s="312"/>
      <c r="DN224" s="312"/>
      <c r="DO224" s="312"/>
      <c r="DP224" s="313"/>
      <c r="DQ224" s="312"/>
      <c r="DR224" s="312"/>
      <c r="DS224" s="312"/>
      <c r="DT224" s="312"/>
      <c r="DU224" s="312"/>
      <c r="DV224" s="312"/>
      <c r="DW224" s="312"/>
      <c r="DX224" s="312"/>
      <c r="DY224" s="312"/>
      <c r="DZ224" s="312"/>
      <c r="EA224" s="312"/>
      <c r="EB224" s="313"/>
      <c r="EC224" s="312"/>
      <c r="ED224" s="312"/>
      <c r="EE224" s="312"/>
      <c r="EF224" s="312"/>
      <c r="EG224" s="312"/>
      <c r="EH224" s="312"/>
      <c r="EI224" s="312"/>
      <c r="EJ224" s="312"/>
      <c r="EK224" s="312"/>
      <c r="EL224" s="312"/>
      <c r="EM224" s="312"/>
      <c r="EN224" s="313"/>
      <c r="EO224" s="312"/>
      <c r="EP224" s="312"/>
      <c r="EQ224" s="312"/>
      <c r="ER224" s="312"/>
      <c r="ES224" s="312"/>
      <c r="ET224" s="312"/>
      <c r="EU224" s="312"/>
      <c r="EV224" s="312"/>
      <c r="EW224" s="312"/>
      <c r="EX224" s="312"/>
      <c r="EY224" s="312"/>
      <c r="EZ224" s="313"/>
    </row>
    <row r="225" spans="3:156" s="246" customFormat="1" ht="15" customHeight="1">
      <c r="C225" s="224"/>
      <c r="D225" s="256"/>
      <c r="E225" s="1090" t="str">
        <f>"Total "&amp;E212</f>
        <v>Total Construction Financing Costs</v>
      </c>
      <c r="F225" s="1084"/>
      <c r="G225" s="1092">
        <f t="shared" ref="G225:M225" ca="1" si="454">SUM(G213:G224)</f>
        <v>9958874.7844740227</v>
      </c>
      <c r="H225" s="991"/>
      <c r="I225" s="930"/>
      <c r="J225" s="930"/>
      <c r="K225" s="962">
        <f t="shared" ca="1" si="454"/>
        <v>8021.9203081879896</v>
      </c>
      <c r="L225" s="958">
        <f t="shared" ca="1" si="454"/>
        <v>13.141425879755591</v>
      </c>
      <c r="M225" s="958">
        <f t="shared" ca="1" si="454"/>
        <v>23.229592583590549</v>
      </c>
      <c r="O225" s="245"/>
      <c r="P225" s="245"/>
      <c r="Q225" s="245"/>
      <c r="S225" s="268"/>
      <c r="T225" s="256"/>
      <c r="U225" s="1279"/>
      <c r="V225" s="368"/>
      <c r="W225" s="368"/>
      <c r="X225" s="368"/>
      <c r="Y225" s="368"/>
      <c r="Z225" s="368"/>
      <c r="AA225" s="368"/>
      <c r="AB225" s="368"/>
      <c r="AC225" s="368"/>
      <c r="AD225" s="368"/>
      <c r="AE225" s="368"/>
      <c r="AF225" s="368"/>
      <c r="AG225" s="368"/>
      <c r="AH225" s="1280"/>
      <c r="AI225" s="260"/>
      <c r="AJ225" s="314">
        <f t="shared" ref="AJ225:CU225" si="455">SUM(AJ213:AJ224)</f>
        <v>0</v>
      </c>
      <c r="AK225" s="1320">
        <f t="shared" ca="1" si="455"/>
        <v>1548963.4828474545</v>
      </c>
      <c r="AL225" s="308">
        <f t="shared" ca="1" si="455"/>
        <v>4928.5714285714284</v>
      </c>
      <c r="AM225" s="308">
        <f t="shared" ca="1" si="455"/>
        <v>4928.5714285714284</v>
      </c>
      <c r="AN225" s="308">
        <f t="shared" ca="1" si="455"/>
        <v>4928.5714285714284</v>
      </c>
      <c r="AO225" s="308">
        <f t="shared" ca="1" si="455"/>
        <v>4928.5714285714284</v>
      </c>
      <c r="AP225" s="308">
        <f t="shared" ca="1" si="455"/>
        <v>4928.5714285714284</v>
      </c>
      <c r="AQ225" s="308">
        <f t="shared" ca="1" si="455"/>
        <v>4928.5714285714284</v>
      </c>
      <c r="AR225" s="308">
        <f t="shared" ca="1" si="455"/>
        <v>4928.5714285714284</v>
      </c>
      <c r="AS225" s="308">
        <f t="shared" ca="1" si="455"/>
        <v>4928.5714285714284</v>
      </c>
      <c r="AT225" s="308">
        <f t="shared" ca="1" si="455"/>
        <v>4928.5714285714284</v>
      </c>
      <c r="AU225" s="308">
        <f t="shared" ca="1" si="455"/>
        <v>4928.5714285714284</v>
      </c>
      <c r="AV225" s="315">
        <f t="shared" ca="1" si="455"/>
        <v>27730.534895250526</v>
      </c>
      <c r="AW225" s="1320">
        <f t="shared" ca="1" si="455"/>
        <v>60742.302389129101</v>
      </c>
      <c r="AX225" s="308">
        <f t="shared" ca="1" si="455"/>
        <v>95265.25321599585</v>
      </c>
      <c r="AY225" s="308">
        <f t="shared" ca="1" si="455"/>
        <v>131182.34991101199</v>
      </c>
      <c r="AZ225" s="308">
        <f t="shared" ca="1" si="455"/>
        <v>168649.96544970141</v>
      </c>
      <c r="BA225" s="308">
        <f t="shared" ca="1" si="455"/>
        <v>207674.71956346167</v>
      </c>
      <c r="BB225" s="308">
        <f t="shared" ca="1" si="455"/>
        <v>248301.68253755473</v>
      </c>
      <c r="BC225" s="308">
        <f t="shared" ca="1" si="455"/>
        <v>290491.7045041137</v>
      </c>
      <c r="BD225" s="308">
        <f t="shared" ca="1" si="455"/>
        <v>334229.15062056261</v>
      </c>
      <c r="BE225" s="308">
        <f t="shared" ca="1" si="455"/>
        <v>379601.92106309184</v>
      </c>
      <c r="BF225" s="308">
        <f t="shared" ca="1" si="455"/>
        <v>426590.96256284672</v>
      </c>
      <c r="BG225" s="308">
        <f t="shared" ca="1" si="455"/>
        <v>475157.06303974084</v>
      </c>
      <c r="BH225" s="315">
        <f t="shared" ca="1" si="455"/>
        <v>525413.2468379169</v>
      </c>
      <c r="BI225" s="1320">
        <f t="shared" ca="1" si="455"/>
        <v>576719.37594304758</v>
      </c>
      <c r="BJ225" s="308">
        <f t="shared" ca="1" si="455"/>
        <v>625311.61639619316</v>
      </c>
      <c r="BK225" s="308">
        <f t="shared" ca="1" si="455"/>
        <v>670783.51369299646</v>
      </c>
      <c r="BL225" s="308">
        <f t="shared" ca="1" si="455"/>
        <v>712910.94715308829</v>
      </c>
      <c r="BM225" s="308">
        <f t="shared" ca="1" si="455"/>
        <v>751714.76206804533</v>
      </c>
      <c r="BN225" s="308">
        <f t="shared" ca="1" si="455"/>
        <v>792927.46595561563</v>
      </c>
      <c r="BO225" s="308">
        <f t="shared" ca="1" si="455"/>
        <v>843512.76382720377</v>
      </c>
      <c r="BP225" s="308">
        <f t="shared" ca="1" si="455"/>
        <v>1428.5714285714284</v>
      </c>
      <c r="BQ225" s="308">
        <f t="shared" ca="1" si="455"/>
        <v>1428.5714285714284</v>
      </c>
      <c r="BR225" s="308">
        <f t="shared" ca="1" si="455"/>
        <v>1428.5714285714284</v>
      </c>
      <c r="BS225" s="308">
        <f t="shared" ca="1" si="455"/>
        <v>1428.5714285714284</v>
      </c>
      <c r="BT225" s="315">
        <f t="shared" ca="1" si="455"/>
        <v>1428.5714285714284</v>
      </c>
      <c r="BU225" s="1320">
        <f t="shared" ca="1" si="455"/>
        <v>1428.5714285714284</v>
      </c>
      <c r="BV225" s="308">
        <f t="shared" ca="1" si="455"/>
        <v>1428.5714285714284</v>
      </c>
      <c r="BW225" s="308">
        <f t="shared" ca="1" si="455"/>
        <v>1428.5714285714284</v>
      </c>
      <c r="BX225" s="308">
        <f t="shared" ca="1" si="455"/>
        <v>1428.5714285714284</v>
      </c>
      <c r="BY225" s="308">
        <f t="shared" ca="1" si="455"/>
        <v>1428.5714285714284</v>
      </c>
      <c r="BZ225" s="308">
        <f t="shared" ca="1" si="455"/>
        <v>1428.5714285714284</v>
      </c>
      <c r="CA225" s="308">
        <f t="shared" ca="1" si="455"/>
        <v>0</v>
      </c>
      <c r="CB225" s="308">
        <f t="shared" ca="1" si="455"/>
        <v>0</v>
      </c>
      <c r="CC225" s="308">
        <f t="shared" ca="1" si="455"/>
        <v>0</v>
      </c>
      <c r="CD225" s="308">
        <f t="shared" ca="1" si="455"/>
        <v>0</v>
      </c>
      <c r="CE225" s="308">
        <f t="shared" ca="1" si="455"/>
        <v>0</v>
      </c>
      <c r="CF225" s="315">
        <f t="shared" ca="1" si="455"/>
        <v>0</v>
      </c>
      <c r="CG225" s="1320">
        <f t="shared" ca="1" si="455"/>
        <v>0</v>
      </c>
      <c r="CH225" s="308">
        <f t="shared" ca="1" si="455"/>
        <v>0</v>
      </c>
      <c r="CI225" s="308">
        <f t="shared" ca="1" si="455"/>
        <v>0</v>
      </c>
      <c r="CJ225" s="308">
        <f t="shared" ca="1" si="455"/>
        <v>0</v>
      </c>
      <c r="CK225" s="308">
        <f t="shared" ca="1" si="455"/>
        <v>0</v>
      </c>
      <c r="CL225" s="308">
        <f t="shared" ca="1" si="455"/>
        <v>0</v>
      </c>
      <c r="CM225" s="308">
        <f t="shared" ca="1" si="455"/>
        <v>0</v>
      </c>
      <c r="CN225" s="308">
        <f t="shared" si="455"/>
        <v>0</v>
      </c>
      <c r="CO225" s="308">
        <f t="shared" si="455"/>
        <v>0</v>
      </c>
      <c r="CP225" s="308">
        <f t="shared" si="455"/>
        <v>0</v>
      </c>
      <c r="CQ225" s="308">
        <f t="shared" si="455"/>
        <v>0</v>
      </c>
      <c r="CR225" s="315">
        <f t="shared" si="455"/>
        <v>0</v>
      </c>
      <c r="CS225" s="308">
        <f t="shared" si="455"/>
        <v>0</v>
      </c>
      <c r="CT225" s="308">
        <f t="shared" si="455"/>
        <v>0</v>
      </c>
      <c r="CU225" s="308">
        <f t="shared" si="455"/>
        <v>0</v>
      </c>
      <c r="CV225" s="308">
        <f t="shared" ref="CV225:EZ225" si="456">SUM(CV213:CV224)</f>
        <v>0</v>
      </c>
      <c r="CW225" s="308">
        <f t="shared" si="456"/>
        <v>0</v>
      </c>
      <c r="CX225" s="308">
        <f t="shared" si="456"/>
        <v>0</v>
      </c>
      <c r="CY225" s="308">
        <f t="shared" si="456"/>
        <v>0</v>
      </c>
      <c r="CZ225" s="308">
        <f t="shared" si="456"/>
        <v>0</v>
      </c>
      <c r="DA225" s="308">
        <f t="shared" si="456"/>
        <v>0</v>
      </c>
      <c r="DB225" s="308">
        <f t="shared" si="456"/>
        <v>0</v>
      </c>
      <c r="DC225" s="308">
        <f t="shared" si="456"/>
        <v>0</v>
      </c>
      <c r="DD225" s="315">
        <f t="shared" si="456"/>
        <v>0</v>
      </c>
      <c r="DE225" s="1320">
        <f t="shared" si="456"/>
        <v>0</v>
      </c>
      <c r="DF225" s="308">
        <f t="shared" si="456"/>
        <v>0</v>
      </c>
      <c r="DG225" s="308">
        <f t="shared" si="456"/>
        <v>0</v>
      </c>
      <c r="DH225" s="308">
        <f t="shared" si="456"/>
        <v>0</v>
      </c>
      <c r="DI225" s="308">
        <f t="shared" si="456"/>
        <v>0</v>
      </c>
      <c r="DJ225" s="308">
        <f t="shared" si="456"/>
        <v>0</v>
      </c>
      <c r="DK225" s="308">
        <f t="shared" si="456"/>
        <v>0</v>
      </c>
      <c r="DL225" s="308">
        <f t="shared" si="456"/>
        <v>0</v>
      </c>
      <c r="DM225" s="308">
        <f t="shared" si="456"/>
        <v>0</v>
      </c>
      <c r="DN225" s="308">
        <f t="shared" si="456"/>
        <v>0</v>
      </c>
      <c r="DO225" s="308">
        <f t="shared" si="456"/>
        <v>0</v>
      </c>
      <c r="DP225" s="315">
        <f t="shared" si="456"/>
        <v>0</v>
      </c>
      <c r="DQ225" s="308">
        <f t="shared" si="456"/>
        <v>0</v>
      </c>
      <c r="DR225" s="308">
        <f t="shared" si="456"/>
        <v>0</v>
      </c>
      <c r="DS225" s="308">
        <f t="shared" si="456"/>
        <v>0</v>
      </c>
      <c r="DT225" s="308">
        <f t="shared" si="456"/>
        <v>0</v>
      </c>
      <c r="DU225" s="308">
        <f t="shared" si="456"/>
        <v>0</v>
      </c>
      <c r="DV225" s="308">
        <f t="shared" si="456"/>
        <v>0</v>
      </c>
      <c r="DW225" s="308">
        <f t="shared" si="456"/>
        <v>0</v>
      </c>
      <c r="DX225" s="308">
        <f t="shared" si="456"/>
        <v>0</v>
      </c>
      <c r="DY225" s="308">
        <f t="shared" si="456"/>
        <v>0</v>
      </c>
      <c r="DZ225" s="308">
        <f t="shared" si="456"/>
        <v>0</v>
      </c>
      <c r="EA225" s="308">
        <f t="shared" si="456"/>
        <v>0</v>
      </c>
      <c r="EB225" s="315">
        <f t="shared" si="456"/>
        <v>0</v>
      </c>
      <c r="EC225" s="308">
        <f t="shared" si="456"/>
        <v>0</v>
      </c>
      <c r="ED225" s="308">
        <f t="shared" si="456"/>
        <v>0</v>
      </c>
      <c r="EE225" s="308">
        <f t="shared" si="456"/>
        <v>0</v>
      </c>
      <c r="EF225" s="308">
        <f t="shared" si="456"/>
        <v>0</v>
      </c>
      <c r="EG225" s="308">
        <f t="shared" si="456"/>
        <v>0</v>
      </c>
      <c r="EH225" s="308">
        <f t="shared" si="456"/>
        <v>0</v>
      </c>
      <c r="EI225" s="308">
        <f t="shared" si="456"/>
        <v>0</v>
      </c>
      <c r="EJ225" s="308">
        <f t="shared" si="456"/>
        <v>0</v>
      </c>
      <c r="EK225" s="308">
        <f t="shared" si="456"/>
        <v>0</v>
      </c>
      <c r="EL225" s="308">
        <f t="shared" si="456"/>
        <v>0</v>
      </c>
      <c r="EM225" s="308">
        <f t="shared" si="456"/>
        <v>0</v>
      </c>
      <c r="EN225" s="315">
        <f t="shared" si="456"/>
        <v>0</v>
      </c>
      <c r="EO225" s="308">
        <f t="shared" si="456"/>
        <v>0</v>
      </c>
      <c r="EP225" s="308">
        <f t="shared" si="456"/>
        <v>0</v>
      </c>
      <c r="EQ225" s="308">
        <f t="shared" si="456"/>
        <v>0</v>
      </c>
      <c r="ER225" s="308">
        <f t="shared" si="456"/>
        <v>0</v>
      </c>
      <c r="ES225" s="308">
        <f t="shared" si="456"/>
        <v>0</v>
      </c>
      <c r="ET225" s="308">
        <f t="shared" si="456"/>
        <v>0</v>
      </c>
      <c r="EU225" s="308">
        <f t="shared" si="456"/>
        <v>0</v>
      </c>
      <c r="EV225" s="308">
        <f t="shared" si="456"/>
        <v>0</v>
      </c>
      <c r="EW225" s="308">
        <f t="shared" si="456"/>
        <v>0</v>
      </c>
      <c r="EX225" s="308">
        <f t="shared" si="456"/>
        <v>0</v>
      </c>
      <c r="EY225" s="308">
        <f t="shared" si="456"/>
        <v>0</v>
      </c>
      <c r="EZ225" s="315">
        <f t="shared" si="456"/>
        <v>0</v>
      </c>
    </row>
    <row r="226" spans="3:156" s="246" customFormat="1" ht="17.5">
      <c r="C226" s="224"/>
      <c r="D226" s="256"/>
      <c r="E226" s="1084"/>
      <c r="F226" s="1084"/>
      <c r="G226" s="1085"/>
      <c r="H226" s="991"/>
      <c r="K226" s="954"/>
      <c r="L226" s="954"/>
      <c r="M226" s="954"/>
      <c r="O226" s="245"/>
      <c r="P226" s="245"/>
      <c r="Q226" s="245"/>
      <c r="S226" s="259"/>
      <c r="T226" s="256"/>
      <c r="U226" s="256"/>
      <c r="AH226" s="260"/>
      <c r="AI226" s="260"/>
      <c r="AJ226" s="316"/>
      <c r="AK226" s="405"/>
      <c r="AL226" s="316"/>
      <c r="AM226" s="316"/>
      <c r="AN226" s="316"/>
      <c r="AO226" s="316"/>
      <c r="AP226" s="316"/>
      <c r="AQ226" s="316"/>
      <c r="AR226" s="316"/>
      <c r="AS226" s="316"/>
      <c r="AT226" s="316"/>
      <c r="AU226" s="316"/>
      <c r="AV226" s="317"/>
      <c r="AW226" s="405"/>
      <c r="AX226" s="316"/>
      <c r="AY226" s="316"/>
      <c r="AZ226" s="316"/>
      <c r="BA226" s="316"/>
      <c r="BB226" s="316"/>
      <c r="BC226" s="316"/>
      <c r="BD226" s="316"/>
      <c r="BE226" s="316"/>
      <c r="BF226" s="316"/>
      <c r="BG226" s="316"/>
      <c r="BH226" s="317"/>
      <c r="BI226" s="405"/>
      <c r="BJ226" s="316"/>
      <c r="BK226" s="316"/>
      <c r="BL226" s="316"/>
      <c r="BM226" s="316"/>
      <c r="BN226" s="316"/>
      <c r="BO226" s="316"/>
      <c r="BP226" s="316"/>
      <c r="BQ226" s="316"/>
      <c r="BR226" s="316"/>
      <c r="BS226" s="316"/>
      <c r="BT226" s="317"/>
      <c r="BU226" s="405"/>
      <c r="BV226" s="316"/>
      <c r="BW226" s="316"/>
      <c r="BX226" s="316"/>
      <c r="BY226" s="316"/>
      <c r="BZ226" s="316"/>
      <c r="CA226" s="316"/>
      <c r="CB226" s="316"/>
      <c r="CC226" s="316"/>
      <c r="CD226" s="316"/>
      <c r="CE226" s="316"/>
      <c r="CF226" s="317"/>
      <c r="CG226" s="405"/>
      <c r="CH226" s="316"/>
      <c r="CI226" s="316"/>
      <c r="CJ226" s="316"/>
      <c r="CK226" s="316"/>
      <c r="CL226" s="316"/>
      <c r="CM226" s="316"/>
      <c r="CN226" s="316"/>
      <c r="CO226" s="316"/>
      <c r="CP226" s="316"/>
      <c r="CQ226" s="316"/>
      <c r="CR226" s="317"/>
      <c r="CS226" s="405"/>
      <c r="CT226" s="316"/>
      <c r="CU226" s="316"/>
      <c r="CV226" s="316"/>
      <c r="CW226" s="316"/>
      <c r="CX226" s="316"/>
      <c r="CY226" s="316"/>
      <c r="CZ226" s="316"/>
      <c r="DA226" s="316"/>
      <c r="DB226" s="316"/>
      <c r="DC226" s="316"/>
      <c r="DD226" s="317"/>
      <c r="DE226" s="405"/>
      <c r="DF226" s="316"/>
      <c r="DG226" s="316"/>
      <c r="DH226" s="316"/>
      <c r="DI226" s="316"/>
      <c r="DJ226" s="316"/>
      <c r="DK226" s="316"/>
      <c r="DL226" s="316"/>
      <c r="DM226" s="316"/>
      <c r="DN226" s="316"/>
      <c r="DO226" s="316"/>
      <c r="DP226" s="317"/>
      <c r="DQ226" s="316"/>
      <c r="DR226" s="316"/>
      <c r="DS226" s="316"/>
      <c r="DT226" s="316"/>
      <c r="DU226" s="316"/>
      <c r="DV226" s="316"/>
      <c r="DW226" s="316"/>
      <c r="DX226" s="316"/>
      <c r="DY226" s="316"/>
      <c r="DZ226" s="316"/>
      <c r="EA226" s="316"/>
      <c r="EB226" s="317"/>
      <c r="EC226" s="316"/>
      <c r="ED226" s="316"/>
      <c r="EE226" s="316"/>
      <c r="EF226" s="316"/>
      <c r="EG226" s="316"/>
      <c r="EH226" s="316"/>
      <c r="EI226" s="316"/>
      <c r="EJ226" s="316"/>
      <c r="EK226" s="316"/>
      <c r="EL226" s="316"/>
      <c r="EM226" s="316"/>
      <c r="EN226" s="317"/>
      <c r="EO226" s="405"/>
      <c r="EP226" s="316"/>
      <c r="EQ226" s="316"/>
      <c r="ER226" s="316"/>
      <c r="ES226" s="316"/>
      <c r="ET226" s="316"/>
      <c r="EU226" s="316"/>
      <c r="EV226" s="316"/>
      <c r="EW226" s="316"/>
      <c r="EX226" s="316"/>
      <c r="EY226" s="316"/>
      <c r="EZ226" s="317"/>
    </row>
    <row r="227" spans="3:156" s="246" customFormat="1" ht="15" customHeight="1" outlineLevel="1">
      <c r="C227" s="224"/>
      <c r="D227" s="256">
        <v>16</v>
      </c>
      <c r="E227" s="1083" t="s">
        <v>61</v>
      </c>
      <c r="F227" s="1084"/>
      <c r="G227" s="1085"/>
      <c r="H227" s="991"/>
      <c r="K227" s="954"/>
      <c r="L227" s="954"/>
      <c r="M227" s="954"/>
      <c r="O227" s="245"/>
      <c r="P227" s="245"/>
      <c r="Q227" s="245"/>
      <c r="S227" s="259"/>
      <c r="T227" s="256"/>
      <c r="U227" s="256"/>
      <c r="AH227" s="260"/>
      <c r="AI227" s="260"/>
      <c r="AJ227" s="316"/>
      <c r="AK227" s="405"/>
      <c r="AL227" s="316"/>
      <c r="AM227" s="316"/>
      <c r="AN227" s="316"/>
      <c r="AO227" s="316"/>
      <c r="AP227" s="316"/>
      <c r="AQ227" s="316"/>
      <c r="AR227" s="316"/>
      <c r="AS227" s="316"/>
      <c r="AT227" s="316"/>
      <c r="AU227" s="316"/>
      <c r="AV227" s="317"/>
      <c r="AW227" s="405"/>
      <c r="AX227" s="316"/>
      <c r="AY227" s="316"/>
      <c r="AZ227" s="316"/>
      <c r="BA227" s="316"/>
      <c r="BB227" s="316"/>
      <c r="BC227" s="316"/>
      <c r="BD227" s="316"/>
      <c r="BE227" s="316"/>
      <c r="BF227" s="316"/>
      <c r="BG227" s="316"/>
      <c r="BH227" s="317"/>
      <c r="BI227" s="405"/>
      <c r="BJ227" s="316"/>
      <c r="BK227" s="316"/>
      <c r="BL227" s="316"/>
      <c r="BM227" s="316"/>
      <c r="BN227" s="316"/>
      <c r="BO227" s="316"/>
      <c r="BP227" s="316"/>
      <c r="BQ227" s="316"/>
      <c r="BR227" s="316"/>
      <c r="BS227" s="316"/>
      <c r="BT227" s="317"/>
      <c r="BU227" s="405"/>
      <c r="BV227" s="316"/>
      <c r="BW227" s="316"/>
      <c r="BX227" s="316"/>
      <c r="BY227" s="316"/>
      <c r="BZ227" s="316"/>
      <c r="CA227" s="316"/>
      <c r="CB227" s="316"/>
      <c r="CC227" s="316"/>
      <c r="CD227" s="316"/>
      <c r="CE227" s="316"/>
      <c r="CF227" s="317"/>
      <c r="CG227" s="405"/>
      <c r="CH227" s="316"/>
      <c r="CI227" s="316"/>
      <c r="CJ227" s="316"/>
      <c r="CK227" s="316"/>
      <c r="CL227" s="316"/>
      <c r="CM227" s="316"/>
      <c r="CN227" s="316"/>
      <c r="CO227" s="316"/>
      <c r="CP227" s="316"/>
      <c r="CQ227" s="316"/>
      <c r="CR227" s="317"/>
      <c r="CS227" s="405"/>
      <c r="CT227" s="316"/>
      <c r="CU227" s="316"/>
      <c r="CV227" s="316"/>
      <c r="CW227" s="316"/>
      <c r="CX227" s="316"/>
      <c r="CY227" s="316"/>
      <c r="CZ227" s="316"/>
      <c r="DA227" s="316"/>
      <c r="DB227" s="316"/>
      <c r="DC227" s="316"/>
      <c r="DD227" s="317"/>
      <c r="DE227" s="405"/>
      <c r="DF227" s="316"/>
      <c r="DG227" s="316"/>
      <c r="DH227" s="316"/>
      <c r="DI227" s="316"/>
      <c r="DJ227" s="316"/>
      <c r="DK227" s="316"/>
      <c r="DL227" s="316"/>
      <c r="DM227" s="316"/>
      <c r="DN227" s="316"/>
      <c r="DO227" s="316"/>
      <c r="DP227" s="317"/>
      <c r="DQ227" s="316"/>
      <c r="DR227" s="316"/>
      <c r="DS227" s="316"/>
      <c r="DT227" s="316"/>
      <c r="DU227" s="316"/>
      <c r="DV227" s="316"/>
      <c r="DW227" s="316"/>
      <c r="DX227" s="316"/>
      <c r="DY227" s="316"/>
      <c r="DZ227" s="316"/>
      <c r="EA227" s="316"/>
      <c r="EB227" s="317"/>
      <c r="EC227" s="316"/>
      <c r="ED227" s="316"/>
      <c r="EE227" s="316"/>
      <c r="EF227" s="316"/>
      <c r="EG227" s="316"/>
      <c r="EH227" s="316"/>
      <c r="EI227" s="316"/>
      <c r="EJ227" s="316"/>
      <c r="EK227" s="316"/>
      <c r="EL227" s="316"/>
      <c r="EM227" s="316"/>
      <c r="EN227" s="317"/>
      <c r="EO227" s="405"/>
      <c r="EP227" s="316"/>
      <c r="EQ227" s="316"/>
      <c r="ER227" s="316"/>
      <c r="ES227" s="316"/>
      <c r="ET227" s="316"/>
      <c r="EU227" s="316"/>
      <c r="EV227" s="316"/>
      <c r="EW227" s="316"/>
      <c r="EX227" s="316"/>
      <c r="EY227" s="316"/>
      <c r="EZ227" s="317"/>
    </row>
    <row r="228" spans="3:156" s="246" customFormat="1" ht="6" customHeight="1" outlineLevel="1">
      <c r="C228" s="224"/>
      <c r="D228" s="256"/>
      <c r="E228" s="1084"/>
      <c r="F228" s="1084"/>
      <c r="G228" s="1085"/>
      <c r="H228" s="991"/>
      <c r="K228" s="954"/>
      <c r="L228" s="954"/>
      <c r="M228" s="954"/>
      <c r="O228" s="245"/>
      <c r="P228" s="245"/>
      <c r="Q228" s="245"/>
      <c r="S228" s="259"/>
      <c r="T228" s="256"/>
      <c r="U228" s="256"/>
      <c r="AH228" s="260"/>
      <c r="AI228" s="260"/>
      <c r="AJ228" s="316"/>
      <c r="AK228" s="405"/>
      <c r="AL228" s="316"/>
      <c r="AM228" s="316"/>
      <c r="AN228" s="316"/>
      <c r="AO228" s="316"/>
      <c r="AP228" s="316"/>
      <c r="AQ228" s="316"/>
      <c r="AR228" s="316"/>
      <c r="AS228" s="316"/>
      <c r="AT228" s="316"/>
      <c r="AU228" s="316"/>
      <c r="AV228" s="317"/>
      <c r="AW228" s="405"/>
      <c r="AX228" s="316"/>
      <c r="AY228" s="316"/>
      <c r="AZ228" s="316"/>
      <c r="BA228" s="316"/>
      <c r="BB228" s="316"/>
      <c r="BC228" s="316"/>
      <c r="BD228" s="316"/>
      <c r="BE228" s="316"/>
      <c r="BF228" s="316"/>
      <c r="BG228" s="316"/>
      <c r="BH228" s="317"/>
      <c r="BI228" s="405"/>
      <c r="BJ228" s="316"/>
      <c r="BK228" s="316"/>
      <c r="BL228" s="316"/>
      <c r="BM228" s="316"/>
      <c r="BN228" s="316"/>
      <c r="BO228" s="316"/>
      <c r="BP228" s="316"/>
      <c r="BQ228" s="316"/>
      <c r="BR228" s="316"/>
      <c r="BS228" s="316"/>
      <c r="BT228" s="317"/>
      <c r="BU228" s="405"/>
      <c r="BV228" s="316"/>
      <c r="BW228" s="316"/>
      <c r="BX228" s="316"/>
      <c r="BY228" s="316"/>
      <c r="BZ228" s="316"/>
      <c r="CA228" s="316"/>
      <c r="CB228" s="316"/>
      <c r="CC228" s="316"/>
      <c r="CD228" s="316"/>
      <c r="CE228" s="316"/>
      <c r="CF228" s="317"/>
      <c r="CG228" s="405"/>
      <c r="CH228" s="316"/>
      <c r="CI228" s="316"/>
      <c r="CJ228" s="316"/>
      <c r="CK228" s="316"/>
      <c r="CL228" s="316"/>
      <c r="CM228" s="316"/>
      <c r="CN228" s="316"/>
      <c r="CO228" s="316"/>
      <c r="CP228" s="316"/>
      <c r="CQ228" s="316"/>
      <c r="CR228" s="317"/>
      <c r="CS228" s="405"/>
      <c r="CT228" s="316"/>
      <c r="CU228" s="316"/>
      <c r="CV228" s="316"/>
      <c r="CW228" s="316"/>
      <c r="CX228" s="316"/>
      <c r="CY228" s="316"/>
      <c r="CZ228" s="316"/>
      <c r="DA228" s="316"/>
      <c r="DB228" s="316"/>
      <c r="DC228" s="316"/>
      <c r="DD228" s="317"/>
      <c r="DE228" s="405"/>
      <c r="DF228" s="316"/>
      <c r="DG228" s="316"/>
      <c r="DH228" s="316"/>
      <c r="DI228" s="316"/>
      <c r="DJ228" s="316"/>
      <c r="DK228" s="316"/>
      <c r="DL228" s="316"/>
      <c r="DM228" s="316"/>
      <c r="DN228" s="316"/>
      <c r="DO228" s="316"/>
      <c r="DP228" s="317"/>
      <c r="DQ228" s="316"/>
      <c r="DR228" s="316"/>
      <c r="DS228" s="316"/>
      <c r="DT228" s="316"/>
      <c r="DU228" s="316"/>
      <c r="DV228" s="316"/>
      <c r="DW228" s="316"/>
      <c r="DX228" s="316"/>
      <c r="DY228" s="316"/>
      <c r="DZ228" s="316"/>
      <c r="EA228" s="316"/>
      <c r="EB228" s="317"/>
      <c r="EC228" s="405"/>
      <c r="ED228" s="316"/>
      <c r="EE228" s="316"/>
      <c r="EF228" s="316"/>
      <c r="EG228" s="316"/>
      <c r="EH228" s="316"/>
      <c r="EI228" s="316"/>
      <c r="EJ228" s="316"/>
      <c r="EK228" s="316"/>
      <c r="EL228" s="316"/>
      <c r="EM228" s="316"/>
      <c r="EN228" s="317"/>
      <c r="EO228" s="405"/>
      <c r="EP228" s="316"/>
      <c r="EQ228" s="316"/>
      <c r="ER228" s="316"/>
      <c r="ES228" s="316"/>
      <c r="ET228" s="316"/>
      <c r="EU228" s="316"/>
      <c r="EV228" s="316"/>
      <c r="EW228" s="316"/>
      <c r="EX228" s="316"/>
      <c r="EY228" s="316"/>
      <c r="EZ228" s="317"/>
    </row>
    <row r="229" spans="3:156" s="246" customFormat="1" ht="17.5" outlineLevel="1">
      <c r="C229" s="224"/>
      <c r="D229" s="256"/>
      <c r="E229" s="1086">
        <f ca="1">OFFSET(E229,-1,0)+1</f>
        <v>1</v>
      </c>
      <c r="F229" s="1091" t="s">
        <v>61</v>
      </c>
      <c r="G229" s="1087">
        <f ca="1">H229*J229</f>
        <v>1064579.7949050893</v>
      </c>
      <c r="H229" s="996">
        <v>0.05</v>
      </c>
      <c r="I229" s="286" t="s">
        <v>438</v>
      </c>
      <c r="J229" s="306">
        <f ca="1">INDEX(FACTOR_VALUES,MATCH(I229,FACTOR_NAMES,0),1)</f>
        <v>21291595.898101784</v>
      </c>
      <c r="K229" s="949">
        <f ca="1">+$G229/Beds</f>
        <v>857.52401363150386</v>
      </c>
      <c r="L229" s="956">
        <f ca="1">+$G229/$H$15</f>
        <v>1.4047868630340981</v>
      </c>
      <c r="M229" s="956">
        <f ca="1">+$G229/$H$16</f>
        <v>2.4831876535812585</v>
      </c>
      <c r="N229" s="285">
        <f>EOMONTH($M$7,O229-2)+1</f>
        <v>46753</v>
      </c>
      <c r="O229" s="307">
        <f>$N$7</f>
        <v>1</v>
      </c>
      <c r="P229" s="307">
        <f>$P$8</f>
        <v>31</v>
      </c>
      <c r="Q229" s="306">
        <f>O229-1+P229</f>
        <v>31</v>
      </c>
      <c r="R229" s="286" t="s">
        <v>511</v>
      </c>
      <c r="S229" s="845"/>
      <c r="T229" s="256"/>
      <c r="U229" s="380">
        <f>+P229</f>
        <v>31</v>
      </c>
      <c r="V229" s="302" t="str">
        <f>+R229</f>
        <v>Curve-Mid</v>
      </c>
      <c r="W229" s="302">
        <f>INT(U229*AB229)+O229-1</f>
        <v>15</v>
      </c>
      <c r="X229" s="302">
        <f>(U229-INT(U229*(1-AB229)))+O229-1</f>
        <v>16</v>
      </c>
      <c r="Y229" s="381">
        <f>(AB229-(W229-O229+1)/U229)*(AF229+AE229*(2*(W229-O229+1)/U229+(AB229-(W229-O229+1)/U229)))+((X229-O229+1)/U229-AB229)*(AH229+AG229*(2*AB229+((X229-O229+1)/U229-AB229)))</f>
        <v>4.5636985283187118E-2</v>
      </c>
      <c r="Z229" s="302">
        <f>IF(V229="curve-front",1,IF(V229="curve-end",3,2))</f>
        <v>2</v>
      </c>
      <c r="AA229" s="302">
        <f>IF(OR(V229="curve-front",V229="curve-mid",V229="curve-end"),2.5,1)</f>
        <v>2.5</v>
      </c>
      <c r="AB229" s="302">
        <f>Z229/4</f>
        <v>0.5</v>
      </c>
      <c r="AC229" s="302">
        <f>AA229-1</f>
        <v>1.5</v>
      </c>
      <c r="AD229" s="302">
        <f>1/U229</f>
        <v>3.2258064516129031E-2</v>
      </c>
      <c r="AE229" s="302">
        <f>AC229/(AB229*(2+AC229))</f>
        <v>0.8571428571428571</v>
      </c>
      <c r="AF229" s="302">
        <f>2/(2+AC229)</f>
        <v>0.5714285714285714</v>
      </c>
      <c r="AG229" s="302">
        <f>-AC229/(2+AC229)/(1-AB229)</f>
        <v>-0.8571428571428571</v>
      </c>
      <c r="AH229" s="382">
        <f>2*(1-AB229+AC229)/(2+AC229)/(1-AB229)</f>
        <v>2.2857142857142856</v>
      </c>
      <c r="AI229" s="260"/>
      <c r="AJ229" s="284">
        <f t="shared" ref="AJ229:BO229" si="457">IF(AND(AJ$1&gt;=$O229,AJ$1&lt;=$Q229),$G229*IF(AJ$1&lt;=$W229,$AD229*($AF229+$AE229*(2*INT((AJ$1-$O229))/$U229+$AD229)),IF(AJ$1&lt;=$X229,$Y229,IF(AJ$1&lt;=$U229+$O229,$AD229*($AH229+$AG229*(2*INT((AJ$1-$O229))/$U229+$AD229)),0))),0)</f>
        <v>0</v>
      </c>
      <c r="AK229" s="309">
        <f ca="1">IF(AND(AK$1&gt;=$O229,AK$1&lt;=$Q229),$G229*IF(AK$1&lt;=$W229,$AD229*($AF229+$AE229*(2*INT((AK$1-$O229))/$U229+$AD229)),IF(AK$1&lt;=$X229,$Y229,IF(AK$1&lt;=$U229+$O229,$AD229*($AH229+$AG229*(2*INT((AK$1-$O229))/$U229+$AD229)),0))),0)</f>
        <v>20573.119271244475</v>
      </c>
      <c r="AL229" s="284">
        <f t="shared" ca="1" si="457"/>
        <v>22472.176434743964</v>
      </c>
      <c r="AM229" s="284">
        <f t="shared" ca="1" si="457"/>
        <v>24371.233598243456</v>
      </c>
      <c r="AN229" s="284">
        <f t="shared" ca="1" si="457"/>
        <v>26270.290761742948</v>
      </c>
      <c r="AO229" s="284">
        <f t="shared" ca="1" si="457"/>
        <v>28169.347925242433</v>
      </c>
      <c r="AP229" s="284">
        <f t="shared" ca="1" si="457"/>
        <v>30068.405088741933</v>
      </c>
      <c r="AQ229" s="284">
        <f t="shared" ca="1" si="457"/>
        <v>31967.462252241421</v>
      </c>
      <c r="AR229" s="284">
        <f t="shared" ca="1" si="457"/>
        <v>33866.519415740913</v>
      </c>
      <c r="AS229" s="284">
        <f t="shared" ca="1" si="457"/>
        <v>35765.576579240398</v>
      </c>
      <c r="AT229" s="284">
        <f t="shared" ca="1" si="457"/>
        <v>37664.63374273989</v>
      </c>
      <c r="AU229" s="284">
        <f t="shared" ca="1" si="457"/>
        <v>39563.690906239375</v>
      </c>
      <c r="AV229" s="383">
        <f t="shared" ca="1" si="457"/>
        <v>41462.748069738867</v>
      </c>
      <c r="AW229" s="309">
        <f t="shared" ca="1" si="457"/>
        <v>43361.80523323836</v>
      </c>
      <c r="AX229" s="284">
        <f t="shared" ca="1" si="457"/>
        <v>45260.862396737844</v>
      </c>
      <c r="AY229" s="284">
        <f t="shared" ca="1" si="457"/>
        <v>47159.919560237337</v>
      </c>
      <c r="AZ229" s="284">
        <f t="shared" ca="1" si="457"/>
        <v>48584.212432861917</v>
      </c>
      <c r="BA229" s="284">
        <f t="shared" ca="1" si="457"/>
        <v>47159.919560237344</v>
      </c>
      <c r="BB229" s="284">
        <f t="shared" ca="1" si="457"/>
        <v>45260.862396737852</v>
      </c>
      <c r="BC229" s="284">
        <f t="shared" ca="1" si="457"/>
        <v>43361.80523323836</v>
      </c>
      <c r="BD229" s="284">
        <f t="shared" ca="1" si="457"/>
        <v>41462.748069738867</v>
      </c>
      <c r="BE229" s="284">
        <f t="shared" ca="1" si="457"/>
        <v>39563.690906239375</v>
      </c>
      <c r="BF229" s="284">
        <f t="shared" ca="1" si="457"/>
        <v>37664.633742739898</v>
      </c>
      <c r="BG229" s="284">
        <f t="shared" ca="1" si="457"/>
        <v>35765.576579240398</v>
      </c>
      <c r="BH229" s="383">
        <f t="shared" ca="1" si="457"/>
        <v>33866.519415740913</v>
      </c>
      <c r="BI229" s="309">
        <f t="shared" ca="1" si="457"/>
        <v>31967.462252241421</v>
      </c>
      <c r="BJ229" s="284">
        <f t="shared" ca="1" si="457"/>
        <v>30068.405088741933</v>
      </c>
      <c r="BK229" s="284">
        <f t="shared" ca="1" si="457"/>
        <v>28169.347925242437</v>
      </c>
      <c r="BL229" s="284">
        <f t="shared" ca="1" si="457"/>
        <v>26270.290761742948</v>
      </c>
      <c r="BM229" s="284">
        <f t="shared" ca="1" si="457"/>
        <v>24371.23359824346</v>
      </c>
      <c r="BN229" s="284">
        <f t="shared" ca="1" si="457"/>
        <v>22472.176434743971</v>
      </c>
      <c r="BO229" s="284">
        <f t="shared" ca="1" si="457"/>
        <v>20573.119271244472</v>
      </c>
      <c r="BP229" s="284">
        <f t="shared" ref="BP229:CU229" si="458">IF(AND(BP$1&gt;=$O229,BP$1&lt;=$Q229),$G229*IF(BP$1&lt;=$W229,$AD229*($AF229+$AE229*(2*INT((BP$1-$O229))/$U229+$AD229)),IF(BP$1&lt;=$X229,$Y229,IF(BP$1&lt;=$U229+$O229,$AD229*($AH229+$AG229*(2*INT((BP$1-$O229))/$U229+$AD229)),0))),0)</f>
        <v>0</v>
      </c>
      <c r="BQ229" s="284">
        <f t="shared" si="458"/>
        <v>0</v>
      </c>
      <c r="BR229" s="284">
        <f t="shared" si="458"/>
        <v>0</v>
      </c>
      <c r="BS229" s="284">
        <f t="shared" si="458"/>
        <v>0</v>
      </c>
      <c r="BT229" s="383">
        <f t="shared" si="458"/>
        <v>0</v>
      </c>
      <c r="BU229" s="309">
        <f t="shared" si="458"/>
        <v>0</v>
      </c>
      <c r="BV229" s="284">
        <f t="shared" si="458"/>
        <v>0</v>
      </c>
      <c r="BW229" s="284">
        <f t="shared" si="458"/>
        <v>0</v>
      </c>
      <c r="BX229" s="284">
        <f t="shared" si="458"/>
        <v>0</v>
      </c>
      <c r="BY229" s="284">
        <f t="shared" si="458"/>
        <v>0</v>
      </c>
      <c r="BZ229" s="284">
        <f t="shared" si="458"/>
        <v>0</v>
      </c>
      <c r="CA229" s="284">
        <f t="shared" si="458"/>
        <v>0</v>
      </c>
      <c r="CB229" s="284">
        <f t="shared" si="458"/>
        <v>0</v>
      </c>
      <c r="CC229" s="284">
        <f t="shared" si="458"/>
        <v>0</v>
      </c>
      <c r="CD229" s="284">
        <f t="shared" si="458"/>
        <v>0</v>
      </c>
      <c r="CE229" s="284">
        <f t="shared" si="458"/>
        <v>0</v>
      </c>
      <c r="CF229" s="383">
        <f t="shared" si="458"/>
        <v>0</v>
      </c>
      <c r="CG229" s="309">
        <f t="shared" si="458"/>
        <v>0</v>
      </c>
      <c r="CH229" s="284">
        <f t="shared" si="458"/>
        <v>0</v>
      </c>
      <c r="CI229" s="284">
        <f t="shared" si="458"/>
        <v>0</v>
      </c>
      <c r="CJ229" s="284">
        <f t="shared" si="458"/>
        <v>0</v>
      </c>
      <c r="CK229" s="284">
        <f t="shared" si="458"/>
        <v>0</v>
      </c>
      <c r="CL229" s="284">
        <f t="shared" si="458"/>
        <v>0</v>
      </c>
      <c r="CM229" s="284">
        <f t="shared" si="458"/>
        <v>0</v>
      </c>
      <c r="CN229" s="284">
        <f t="shared" si="458"/>
        <v>0</v>
      </c>
      <c r="CO229" s="284">
        <f t="shared" si="458"/>
        <v>0</v>
      </c>
      <c r="CP229" s="284">
        <f t="shared" si="458"/>
        <v>0</v>
      </c>
      <c r="CQ229" s="284">
        <f t="shared" si="458"/>
        <v>0</v>
      </c>
      <c r="CR229" s="383">
        <f t="shared" si="458"/>
        <v>0</v>
      </c>
      <c r="CS229" s="309">
        <f t="shared" si="458"/>
        <v>0</v>
      </c>
      <c r="CT229" s="284">
        <f t="shared" si="458"/>
        <v>0</v>
      </c>
      <c r="CU229" s="284">
        <f t="shared" si="458"/>
        <v>0</v>
      </c>
      <c r="CV229" s="284">
        <f t="shared" ref="CV229:EA229" si="459">IF(AND(CV$1&gt;=$O229,CV$1&lt;=$Q229),$G229*IF(CV$1&lt;=$W229,$AD229*($AF229+$AE229*(2*INT((CV$1-$O229))/$U229+$AD229)),IF(CV$1&lt;=$X229,$Y229,IF(CV$1&lt;=$U229+$O229,$AD229*($AH229+$AG229*(2*INT((CV$1-$O229))/$U229+$AD229)),0))),0)</f>
        <v>0</v>
      </c>
      <c r="CW229" s="284">
        <f t="shared" si="459"/>
        <v>0</v>
      </c>
      <c r="CX229" s="284">
        <f t="shared" si="459"/>
        <v>0</v>
      </c>
      <c r="CY229" s="284">
        <f t="shared" si="459"/>
        <v>0</v>
      </c>
      <c r="CZ229" s="284">
        <f t="shared" si="459"/>
        <v>0</v>
      </c>
      <c r="DA229" s="284">
        <f t="shared" si="459"/>
        <v>0</v>
      </c>
      <c r="DB229" s="284">
        <f t="shared" si="459"/>
        <v>0</v>
      </c>
      <c r="DC229" s="284">
        <f t="shared" si="459"/>
        <v>0</v>
      </c>
      <c r="DD229" s="383">
        <f t="shared" si="459"/>
        <v>0</v>
      </c>
      <c r="DE229" s="309">
        <f t="shared" si="459"/>
        <v>0</v>
      </c>
      <c r="DF229" s="284">
        <f t="shared" si="459"/>
        <v>0</v>
      </c>
      <c r="DG229" s="284">
        <f t="shared" si="459"/>
        <v>0</v>
      </c>
      <c r="DH229" s="284">
        <f t="shared" si="459"/>
        <v>0</v>
      </c>
      <c r="DI229" s="284">
        <f t="shared" si="459"/>
        <v>0</v>
      </c>
      <c r="DJ229" s="284">
        <f t="shared" si="459"/>
        <v>0</v>
      </c>
      <c r="DK229" s="284">
        <f t="shared" si="459"/>
        <v>0</v>
      </c>
      <c r="DL229" s="284">
        <f t="shared" si="459"/>
        <v>0</v>
      </c>
      <c r="DM229" s="284">
        <f t="shared" si="459"/>
        <v>0</v>
      </c>
      <c r="DN229" s="284">
        <f t="shared" si="459"/>
        <v>0</v>
      </c>
      <c r="DO229" s="284">
        <f t="shared" si="459"/>
        <v>0</v>
      </c>
      <c r="DP229" s="383">
        <f t="shared" si="459"/>
        <v>0</v>
      </c>
      <c r="DQ229" s="284">
        <f t="shared" si="459"/>
        <v>0</v>
      </c>
      <c r="DR229" s="284">
        <f t="shared" si="459"/>
        <v>0</v>
      </c>
      <c r="DS229" s="284">
        <f t="shared" si="459"/>
        <v>0</v>
      </c>
      <c r="DT229" s="284">
        <f t="shared" si="459"/>
        <v>0</v>
      </c>
      <c r="DU229" s="284">
        <f t="shared" si="459"/>
        <v>0</v>
      </c>
      <c r="DV229" s="284">
        <f t="shared" si="459"/>
        <v>0</v>
      </c>
      <c r="DW229" s="284">
        <f t="shared" si="459"/>
        <v>0</v>
      </c>
      <c r="DX229" s="284">
        <f t="shared" si="459"/>
        <v>0</v>
      </c>
      <c r="DY229" s="284">
        <f t="shared" si="459"/>
        <v>0</v>
      </c>
      <c r="DZ229" s="284">
        <f t="shared" si="459"/>
        <v>0</v>
      </c>
      <c r="EA229" s="284">
        <f t="shared" si="459"/>
        <v>0</v>
      </c>
      <c r="EB229" s="383">
        <f t="shared" ref="EB229:EZ229" si="460">IF(AND(EB$1&gt;=$O229,EB$1&lt;=$Q229),$G229*IF(EB$1&lt;=$W229,$AD229*($AF229+$AE229*(2*INT((EB$1-$O229))/$U229+$AD229)),IF(EB$1&lt;=$X229,$Y229,IF(EB$1&lt;=$U229+$O229,$AD229*($AH229+$AG229*(2*INT((EB$1-$O229))/$U229+$AD229)),0))),0)</f>
        <v>0</v>
      </c>
      <c r="EC229" s="309">
        <f t="shared" si="460"/>
        <v>0</v>
      </c>
      <c r="ED229" s="284">
        <f t="shared" si="460"/>
        <v>0</v>
      </c>
      <c r="EE229" s="284">
        <f t="shared" si="460"/>
        <v>0</v>
      </c>
      <c r="EF229" s="284">
        <f t="shared" si="460"/>
        <v>0</v>
      </c>
      <c r="EG229" s="284">
        <f t="shared" si="460"/>
        <v>0</v>
      </c>
      <c r="EH229" s="284">
        <f t="shared" si="460"/>
        <v>0</v>
      </c>
      <c r="EI229" s="284">
        <f t="shared" si="460"/>
        <v>0</v>
      </c>
      <c r="EJ229" s="284">
        <f t="shared" si="460"/>
        <v>0</v>
      </c>
      <c r="EK229" s="284">
        <f t="shared" si="460"/>
        <v>0</v>
      </c>
      <c r="EL229" s="284">
        <f t="shared" si="460"/>
        <v>0</v>
      </c>
      <c r="EM229" s="284">
        <f t="shared" si="460"/>
        <v>0</v>
      </c>
      <c r="EN229" s="383">
        <f t="shared" si="460"/>
        <v>0</v>
      </c>
      <c r="EO229" s="309">
        <f t="shared" si="460"/>
        <v>0</v>
      </c>
      <c r="EP229" s="284">
        <f t="shared" si="460"/>
        <v>0</v>
      </c>
      <c r="EQ229" s="284">
        <f t="shared" si="460"/>
        <v>0</v>
      </c>
      <c r="ER229" s="284">
        <f t="shared" si="460"/>
        <v>0</v>
      </c>
      <c r="ES229" s="284">
        <f t="shared" si="460"/>
        <v>0</v>
      </c>
      <c r="ET229" s="284">
        <f t="shared" si="460"/>
        <v>0</v>
      </c>
      <c r="EU229" s="284">
        <f t="shared" si="460"/>
        <v>0</v>
      </c>
      <c r="EV229" s="284">
        <f t="shared" si="460"/>
        <v>0</v>
      </c>
      <c r="EW229" s="284">
        <f t="shared" si="460"/>
        <v>0</v>
      </c>
      <c r="EX229" s="284">
        <f t="shared" si="460"/>
        <v>0</v>
      </c>
      <c r="EY229" s="284">
        <f t="shared" si="460"/>
        <v>0</v>
      </c>
      <c r="EZ229" s="383">
        <f t="shared" si="460"/>
        <v>0</v>
      </c>
    </row>
    <row r="230" spans="3:156" s="246" customFormat="1" ht="6" customHeight="1" outlineLevel="1">
      <c r="C230" s="224"/>
      <c r="D230" s="256"/>
      <c r="E230" s="1088"/>
      <c r="F230" s="1088"/>
      <c r="G230" s="1089"/>
      <c r="H230" s="992"/>
      <c r="I230" s="264"/>
      <c r="J230" s="264"/>
      <c r="K230" s="953"/>
      <c r="L230" s="953"/>
      <c r="M230" s="953"/>
      <c r="N230" s="264"/>
      <c r="O230" s="265"/>
      <c r="P230" s="265"/>
      <c r="Q230" s="265"/>
      <c r="R230" s="264"/>
      <c r="S230" s="266"/>
      <c r="T230" s="256"/>
      <c r="U230" s="256"/>
      <c r="AH230" s="260"/>
      <c r="AI230" s="260"/>
      <c r="AJ230" s="310"/>
      <c r="AK230" s="311"/>
      <c r="AL230" s="312"/>
      <c r="AM230" s="312"/>
      <c r="AN230" s="312"/>
      <c r="AO230" s="312"/>
      <c r="AP230" s="312"/>
      <c r="AQ230" s="312"/>
      <c r="AR230" s="312"/>
      <c r="AS230" s="312"/>
      <c r="AT230" s="312"/>
      <c r="AU230" s="312"/>
      <c r="AV230" s="313"/>
      <c r="AW230" s="311"/>
      <c r="AX230" s="312"/>
      <c r="AY230" s="312"/>
      <c r="AZ230" s="312"/>
      <c r="BA230" s="312"/>
      <c r="BB230" s="312"/>
      <c r="BC230" s="312"/>
      <c r="BD230" s="312"/>
      <c r="BE230" s="312"/>
      <c r="BF230" s="312"/>
      <c r="BG230" s="312"/>
      <c r="BH230" s="313"/>
      <c r="BI230" s="311"/>
      <c r="BJ230" s="312"/>
      <c r="BK230" s="312"/>
      <c r="BL230" s="312"/>
      <c r="BM230" s="312"/>
      <c r="BN230" s="312"/>
      <c r="BO230" s="312"/>
      <c r="BP230" s="312"/>
      <c r="BQ230" s="312"/>
      <c r="BR230" s="312"/>
      <c r="BS230" s="312"/>
      <c r="BT230" s="313"/>
      <c r="BU230" s="311"/>
      <c r="BV230" s="312"/>
      <c r="BW230" s="312"/>
      <c r="BX230" s="312"/>
      <c r="BY230" s="312"/>
      <c r="BZ230" s="312"/>
      <c r="CA230" s="312"/>
      <c r="CB230" s="312"/>
      <c r="CC230" s="312"/>
      <c r="CD230" s="312"/>
      <c r="CE230" s="312"/>
      <c r="CF230" s="313"/>
      <c r="CG230" s="311"/>
      <c r="CH230" s="312"/>
      <c r="CI230" s="312"/>
      <c r="CJ230" s="312"/>
      <c r="CK230" s="312"/>
      <c r="CL230" s="312"/>
      <c r="CM230" s="312"/>
      <c r="CN230" s="312"/>
      <c r="CO230" s="312"/>
      <c r="CP230" s="312"/>
      <c r="CQ230" s="312"/>
      <c r="CR230" s="313"/>
      <c r="CS230" s="311"/>
      <c r="CT230" s="312"/>
      <c r="CU230" s="312"/>
      <c r="CV230" s="312"/>
      <c r="CW230" s="312"/>
      <c r="CX230" s="312"/>
      <c r="CY230" s="312"/>
      <c r="CZ230" s="312"/>
      <c r="DA230" s="312"/>
      <c r="DB230" s="312"/>
      <c r="DC230" s="312"/>
      <c r="DD230" s="313"/>
      <c r="DE230" s="311"/>
      <c r="DF230" s="312"/>
      <c r="DG230" s="312"/>
      <c r="DH230" s="312"/>
      <c r="DI230" s="312"/>
      <c r="DJ230" s="312"/>
      <c r="DK230" s="312"/>
      <c r="DL230" s="312"/>
      <c r="DM230" s="312"/>
      <c r="DN230" s="312"/>
      <c r="DO230" s="312"/>
      <c r="DP230" s="313"/>
      <c r="DQ230" s="312"/>
      <c r="DR230" s="312"/>
      <c r="DS230" s="312"/>
      <c r="DT230" s="312"/>
      <c r="DU230" s="312"/>
      <c r="DV230" s="312"/>
      <c r="DW230" s="312"/>
      <c r="DX230" s="312"/>
      <c r="DY230" s="312"/>
      <c r="DZ230" s="312"/>
      <c r="EA230" s="312"/>
      <c r="EB230" s="313"/>
      <c r="EC230" s="311"/>
      <c r="ED230" s="312"/>
      <c r="EE230" s="312"/>
      <c r="EF230" s="312"/>
      <c r="EG230" s="312"/>
      <c r="EH230" s="312"/>
      <c r="EI230" s="312"/>
      <c r="EJ230" s="312"/>
      <c r="EK230" s="312"/>
      <c r="EL230" s="312"/>
      <c r="EM230" s="312"/>
      <c r="EN230" s="313"/>
      <c r="EO230" s="311"/>
      <c r="EP230" s="312"/>
      <c r="EQ230" s="312"/>
      <c r="ER230" s="312"/>
      <c r="ES230" s="312"/>
      <c r="ET230" s="312"/>
      <c r="EU230" s="312"/>
      <c r="EV230" s="312"/>
      <c r="EW230" s="312"/>
      <c r="EX230" s="312"/>
      <c r="EY230" s="312"/>
      <c r="EZ230" s="313"/>
    </row>
    <row r="231" spans="3:156" s="246" customFormat="1" ht="15" customHeight="1">
      <c r="C231" s="224"/>
      <c r="D231" s="256"/>
      <c r="E231" s="1090" t="str">
        <f>"Total "&amp;E227</f>
        <v>Total Soft Cost Contingency</v>
      </c>
      <c r="F231" s="1084"/>
      <c r="G231" s="1092">
        <f t="shared" ref="G231:M231" ca="1" si="461">SUM(G228:G230)</f>
        <v>1064579.7949050893</v>
      </c>
      <c r="H231" s="991"/>
      <c r="I231" s="930"/>
      <c r="J231" s="930"/>
      <c r="K231" s="962">
        <f t="shared" ca="1" si="461"/>
        <v>857.52401363150386</v>
      </c>
      <c r="L231" s="958">
        <f t="shared" ca="1" si="461"/>
        <v>1.4047868630340981</v>
      </c>
      <c r="M231" s="958">
        <f t="shared" ca="1" si="461"/>
        <v>2.4831876535812585</v>
      </c>
      <c r="O231" s="245"/>
      <c r="P231" s="245"/>
      <c r="Q231" s="245"/>
      <c r="S231" s="268"/>
      <c r="T231" s="256"/>
      <c r="U231" s="1279"/>
      <c r="V231" s="368"/>
      <c r="W231" s="368"/>
      <c r="X231" s="368"/>
      <c r="Y231" s="368"/>
      <c r="Z231" s="368"/>
      <c r="AA231" s="368"/>
      <c r="AB231" s="368"/>
      <c r="AC231" s="368"/>
      <c r="AD231" s="368"/>
      <c r="AE231" s="368"/>
      <c r="AF231" s="368"/>
      <c r="AG231" s="368"/>
      <c r="AH231" s="1280"/>
      <c r="AI231" s="260"/>
      <c r="AJ231" s="314">
        <f t="shared" ref="AJ231:BO231" si="462">SUM(AJ228:AJ230)</f>
        <v>0</v>
      </c>
      <c r="AK231" s="1320">
        <f t="shared" ca="1" si="462"/>
        <v>20573.119271244475</v>
      </c>
      <c r="AL231" s="308">
        <f t="shared" ca="1" si="462"/>
        <v>22472.176434743964</v>
      </c>
      <c r="AM231" s="308">
        <f t="shared" ca="1" si="462"/>
        <v>24371.233598243456</v>
      </c>
      <c r="AN231" s="308">
        <f t="shared" ca="1" si="462"/>
        <v>26270.290761742948</v>
      </c>
      <c r="AO231" s="308">
        <f t="shared" ca="1" si="462"/>
        <v>28169.347925242433</v>
      </c>
      <c r="AP231" s="308">
        <f t="shared" ca="1" si="462"/>
        <v>30068.405088741933</v>
      </c>
      <c r="AQ231" s="308">
        <f t="shared" ca="1" si="462"/>
        <v>31967.462252241421</v>
      </c>
      <c r="AR231" s="308">
        <f t="shared" ca="1" si="462"/>
        <v>33866.519415740913</v>
      </c>
      <c r="AS231" s="308">
        <f t="shared" ca="1" si="462"/>
        <v>35765.576579240398</v>
      </c>
      <c r="AT231" s="308">
        <f t="shared" ca="1" si="462"/>
        <v>37664.63374273989</v>
      </c>
      <c r="AU231" s="308">
        <f t="shared" ca="1" si="462"/>
        <v>39563.690906239375</v>
      </c>
      <c r="AV231" s="315">
        <f t="shared" ca="1" si="462"/>
        <v>41462.748069738867</v>
      </c>
      <c r="AW231" s="1320">
        <f t="shared" ca="1" si="462"/>
        <v>43361.80523323836</v>
      </c>
      <c r="AX231" s="308">
        <f t="shared" ca="1" si="462"/>
        <v>45260.862396737844</v>
      </c>
      <c r="AY231" s="308">
        <f t="shared" ca="1" si="462"/>
        <v>47159.919560237337</v>
      </c>
      <c r="AZ231" s="308">
        <f t="shared" ca="1" si="462"/>
        <v>48584.212432861917</v>
      </c>
      <c r="BA231" s="308">
        <f t="shared" ca="1" si="462"/>
        <v>47159.919560237344</v>
      </c>
      <c r="BB231" s="308">
        <f t="shared" ca="1" si="462"/>
        <v>45260.862396737852</v>
      </c>
      <c r="BC231" s="308">
        <f t="shared" ca="1" si="462"/>
        <v>43361.80523323836</v>
      </c>
      <c r="BD231" s="308">
        <f t="shared" ca="1" si="462"/>
        <v>41462.748069738867</v>
      </c>
      <c r="BE231" s="308">
        <f t="shared" ca="1" si="462"/>
        <v>39563.690906239375</v>
      </c>
      <c r="BF231" s="308">
        <f t="shared" ca="1" si="462"/>
        <v>37664.633742739898</v>
      </c>
      <c r="BG231" s="308">
        <f t="shared" ca="1" si="462"/>
        <v>35765.576579240398</v>
      </c>
      <c r="BH231" s="315">
        <f t="shared" ca="1" si="462"/>
        <v>33866.519415740913</v>
      </c>
      <c r="BI231" s="1320">
        <f t="shared" ca="1" si="462"/>
        <v>31967.462252241421</v>
      </c>
      <c r="BJ231" s="308">
        <f t="shared" ca="1" si="462"/>
        <v>30068.405088741933</v>
      </c>
      <c r="BK231" s="308">
        <f t="shared" ca="1" si="462"/>
        <v>28169.347925242437</v>
      </c>
      <c r="BL231" s="308">
        <f t="shared" ca="1" si="462"/>
        <v>26270.290761742948</v>
      </c>
      <c r="BM231" s="308">
        <f t="shared" ca="1" si="462"/>
        <v>24371.23359824346</v>
      </c>
      <c r="BN231" s="308">
        <f t="shared" ca="1" si="462"/>
        <v>22472.176434743971</v>
      </c>
      <c r="BO231" s="308">
        <f t="shared" ca="1" si="462"/>
        <v>20573.119271244472</v>
      </c>
      <c r="BP231" s="308">
        <f t="shared" ref="BP231:CU231" si="463">SUM(BP228:BP230)</f>
        <v>0</v>
      </c>
      <c r="BQ231" s="308">
        <f t="shared" si="463"/>
        <v>0</v>
      </c>
      <c r="BR231" s="308">
        <f t="shared" si="463"/>
        <v>0</v>
      </c>
      <c r="BS231" s="308">
        <f t="shared" si="463"/>
        <v>0</v>
      </c>
      <c r="BT231" s="315">
        <f t="shared" si="463"/>
        <v>0</v>
      </c>
      <c r="BU231" s="1320">
        <f t="shared" si="463"/>
        <v>0</v>
      </c>
      <c r="BV231" s="308">
        <f t="shared" si="463"/>
        <v>0</v>
      </c>
      <c r="BW231" s="308">
        <f t="shared" si="463"/>
        <v>0</v>
      </c>
      <c r="BX231" s="308">
        <f t="shared" si="463"/>
        <v>0</v>
      </c>
      <c r="BY231" s="308">
        <f t="shared" si="463"/>
        <v>0</v>
      </c>
      <c r="BZ231" s="308">
        <f t="shared" si="463"/>
        <v>0</v>
      </c>
      <c r="CA231" s="308">
        <f t="shared" si="463"/>
        <v>0</v>
      </c>
      <c r="CB231" s="308">
        <f t="shared" si="463"/>
        <v>0</v>
      </c>
      <c r="CC231" s="308">
        <f t="shared" si="463"/>
        <v>0</v>
      </c>
      <c r="CD231" s="308">
        <f t="shared" si="463"/>
        <v>0</v>
      </c>
      <c r="CE231" s="308">
        <f t="shared" si="463"/>
        <v>0</v>
      </c>
      <c r="CF231" s="315">
        <f t="shared" si="463"/>
        <v>0</v>
      </c>
      <c r="CG231" s="1320">
        <f t="shared" si="463"/>
        <v>0</v>
      </c>
      <c r="CH231" s="308">
        <f t="shared" si="463"/>
        <v>0</v>
      </c>
      <c r="CI231" s="308">
        <f t="shared" si="463"/>
        <v>0</v>
      </c>
      <c r="CJ231" s="308">
        <f t="shared" si="463"/>
        <v>0</v>
      </c>
      <c r="CK231" s="308">
        <f t="shared" si="463"/>
        <v>0</v>
      </c>
      <c r="CL231" s="308">
        <f t="shared" si="463"/>
        <v>0</v>
      </c>
      <c r="CM231" s="308">
        <f t="shared" si="463"/>
        <v>0</v>
      </c>
      <c r="CN231" s="308">
        <f t="shared" si="463"/>
        <v>0</v>
      </c>
      <c r="CO231" s="308">
        <f t="shared" si="463"/>
        <v>0</v>
      </c>
      <c r="CP231" s="308">
        <f t="shared" si="463"/>
        <v>0</v>
      </c>
      <c r="CQ231" s="308">
        <f t="shared" si="463"/>
        <v>0</v>
      </c>
      <c r="CR231" s="315">
        <f t="shared" si="463"/>
        <v>0</v>
      </c>
      <c r="CS231" s="1320">
        <f t="shared" si="463"/>
        <v>0</v>
      </c>
      <c r="CT231" s="308">
        <f t="shared" si="463"/>
        <v>0</v>
      </c>
      <c r="CU231" s="308">
        <f t="shared" si="463"/>
        <v>0</v>
      </c>
      <c r="CV231" s="308">
        <f t="shared" ref="CV231:EA231" si="464">SUM(CV228:CV230)</f>
        <v>0</v>
      </c>
      <c r="CW231" s="308">
        <f t="shared" si="464"/>
        <v>0</v>
      </c>
      <c r="CX231" s="308">
        <f t="shared" si="464"/>
        <v>0</v>
      </c>
      <c r="CY231" s="308">
        <f t="shared" si="464"/>
        <v>0</v>
      </c>
      <c r="CZ231" s="308">
        <f t="shared" si="464"/>
        <v>0</v>
      </c>
      <c r="DA231" s="308">
        <f t="shared" si="464"/>
        <v>0</v>
      </c>
      <c r="DB231" s="308">
        <f t="shared" si="464"/>
        <v>0</v>
      </c>
      <c r="DC231" s="308">
        <f t="shared" si="464"/>
        <v>0</v>
      </c>
      <c r="DD231" s="315">
        <f t="shared" si="464"/>
        <v>0</v>
      </c>
      <c r="DE231" s="1320">
        <f t="shared" si="464"/>
        <v>0</v>
      </c>
      <c r="DF231" s="308">
        <f t="shared" si="464"/>
        <v>0</v>
      </c>
      <c r="DG231" s="308">
        <f t="shared" si="464"/>
        <v>0</v>
      </c>
      <c r="DH231" s="308">
        <f t="shared" si="464"/>
        <v>0</v>
      </c>
      <c r="DI231" s="308">
        <f t="shared" si="464"/>
        <v>0</v>
      </c>
      <c r="DJ231" s="308">
        <f t="shared" si="464"/>
        <v>0</v>
      </c>
      <c r="DK231" s="308">
        <f t="shared" si="464"/>
        <v>0</v>
      </c>
      <c r="DL231" s="308">
        <f t="shared" si="464"/>
        <v>0</v>
      </c>
      <c r="DM231" s="308">
        <f t="shared" si="464"/>
        <v>0</v>
      </c>
      <c r="DN231" s="308">
        <f t="shared" si="464"/>
        <v>0</v>
      </c>
      <c r="DO231" s="308">
        <f t="shared" si="464"/>
        <v>0</v>
      </c>
      <c r="DP231" s="315">
        <f t="shared" si="464"/>
        <v>0</v>
      </c>
      <c r="DQ231" s="308">
        <f t="shared" si="464"/>
        <v>0</v>
      </c>
      <c r="DR231" s="308">
        <f t="shared" si="464"/>
        <v>0</v>
      </c>
      <c r="DS231" s="308">
        <f t="shared" si="464"/>
        <v>0</v>
      </c>
      <c r="DT231" s="308">
        <f t="shared" si="464"/>
        <v>0</v>
      </c>
      <c r="DU231" s="308">
        <f t="shared" si="464"/>
        <v>0</v>
      </c>
      <c r="DV231" s="308">
        <f t="shared" si="464"/>
        <v>0</v>
      </c>
      <c r="DW231" s="308">
        <f t="shared" si="464"/>
        <v>0</v>
      </c>
      <c r="DX231" s="308">
        <f t="shared" si="464"/>
        <v>0</v>
      </c>
      <c r="DY231" s="308">
        <f t="shared" si="464"/>
        <v>0</v>
      </c>
      <c r="DZ231" s="308">
        <f t="shared" si="464"/>
        <v>0</v>
      </c>
      <c r="EA231" s="308">
        <f t="shared" si="464"/>
        <v>0</v>
      </c>
      <c r="EB231" s="315">
        <f t="shared" ref="EB231:EZ231" si="465">SUM(EB228:EB230)</f>
        <v>0</v>
      </c>
      <c r="EC231" s="1320">
        <f t="shared" si="465"/>
        <v>0</v>
      </c>
      <c r="ED231" s="308">
        <f t="shared" si="465"/>
        <v>0</v>
      </c>
      <c r="EE231" s="308">
        <f t="shared" si="465"/>
        <v>0</v>
      </c>
      <c r="EF231" s="308">
        <f t="shared" si="465"/>
        <v>0</v>
      </c>
      <c r="EG231" s="308">
        <f t="shared" si="465"/>
        <v>0</v>
      </c>
      <c r="EH231" s="308">
        <f t="shared" si="465"/>
        <v>0</v>
      </c>
      <c r="EI231" s="308">
        <f t="shared" si="465"/>
        <v>0</v>
      </c>
      <c r="EJ231" s="308">
        <f t="shared" si="465"/>
        <v>0</v>
      </c>
      <c r="EK231" s="308">
        <f t="shared" si="465"/>
        <v>0</v>
      </c>
      <c r="EL231" s="308">
        <f t="shared" si="465"/>
        <v>0</v>
      </c>
      <c r="EM231" s="308">
        <f t="shared" si="465"/>
        <v>0</v>
      </c>
      <c r="EN231" s="315">
        <f t="shared" si="465"/>
        <v>0</v>
      </c>
      <c r="EO231" s="1320">
        <f t="shared" si="465"/>
        <v>0</v>
      </c>
      <c r="EP231" s="308">
        <f t="shared" si="465"/>
        <v>0</v>
      </c>
      <c r="EQ231" s="308">
        <f t="shared" si="465"/>
        <v>0</v>
      </c>
      <c r="ER231" s="308">
        <f t="shared" si="465"/>
        <v>0</v>
      </c>
      <c r="ES231" s="308">
        <f t="shared" si="465"/>
        <v>0</v>
      </c>
      <c r="ET231" s="308">
        <f t="shared" si="465"/>
        <v>0</v>
      </c>
      <c r="EU231" s="308">
        <f t="shared" si="465"/>
        <v>0</v>
      </c>
      <c r="EV231" s="308">
        <f t="shared" si="465"/>
        <v>0</v>
      </c>
      <c r="EW231" s="308">
        <f t="shared" si="465"/>
        <v>0</v>
      </c>
      <c r="EX231" s="308">
        <f t="shared" si="465"/>
        <v>0</v>
      </c>
      <c r="EY231" s="308">
        <f t="shared" si="465"/>
        <v>0</v>
      </c>
      <c r="EZ231" s="315">
        <f t="shared" si="465"/>
        <v>0</v>
      </c>
    </row>
    <row r="232" spans="3:156" s="246" customFormat="1" ht="15" customHeight="1">
      <c r="C232" s="224"/>
      <c r="D232" s="256"/>
      <c r="E232" s="1090"/>
      <c r="F232" s="1084"/>
      <c r="G232" s="1092"/>
      <c r="H232" s="991"/>
      <c r="I232" s="930"/>
      <c r="J232" s="930"/>
      <c r="K232" s="962"/>
      <c r="L232" s="958"/>
      <c r="M232" s="958"/>
      <c r="O232" s="245"/>
      <c r="P232" s="245"/>
      <c r="Q232" s="245"/>
      <c r="S232" s="259"/>
      <c r="T232" s="256"/>
      <c r="U232" s="256"/>
      <c r="AH232" s="260"/>
      <c r="AI232" s="260"/>
      <c r="AJ232" s="308"/>
      <c r="AK232" s="1320"/>
      <c r="AL232" s="308"/>
      <c r="AM232" s="308"/>
      <c r="AN232" s="308"/>
      <c r="AO232" s="308"/>
      <c r="AP232" s="308"/>
      <c r="AQ232" s="308"/>
      <c r="AR232" s="308"/>
      <c r="AS232" s="308"/>
      <c r="AT232" s="308"/>
      <c r="AU232" s="308"/>
      <c r="AV232" s="315"/>
      <c r="AW232" s="1320"/>
      <c r="AX232" s="308"/>
      <c r="AY232" s="308"/>
      <c r="AZ232" s="308"/>
      <c r="BA232" s="308"/>
      <c r="BB232" s="308"/>
      <c r="BC232" s="308"/>
      <c r="BD232" s="308"/>
      <c r="BE232" s="308"/>
      <c r="BF232" s="308"/>
      <c r="BG232" s="308"/>
      <c r="BH232" s="315"/>
      <c r="BI232" s="1320"/>
      <c r="BJ232" s="308"/>
      <c r="BK232" s="308"/>
      <c r="BL232" s="308"/>
      <c r="BM232" s="308"/>
      <c r="BN232" s="308"/>
      <c r="BO232" s="308"/>
      <c r="BP232" s="308"/>
      <c r="BQ232" s="308"/>
      <c r="BR232" s="308"/>
      <c r="BS232" s="308"/>
      <c r="BT232" s="315"/>
      <c r="BU232" s="1320"/>
      <c r="BV232" s="308"/>
      <c r="BW232" s="308"/>
      <c r="BX232" s="308"/>
      <c r="BY232" s="308"/>
      <c r="BZ232" s="308"/>
      <c r="CA232" s="308"/>
      <c r="CB232" s="308"/>
      <c r="CC232" s="308"/>
      <c r="CD232" s="308"/>
      <c r="CE232" s="308"/>
      <c r="CF232" s="315"/>
      <c r="CG232" s="1320"/>
      <c r="CH232" s="308"/>
      <c r="CI232" s="308"/>
      <c r="CJ232" s="308"/>
      <c r="CK232" s="308"/>
      <c r="CL232" s="308"/>
      <c r="CM232" s="308"/>
      <c r="CN232" s="308"/>
      <c r="CO232" s="308"/>
      <c r="CP232" s="308"/>
      <c r="CQ232" s="308"/>
      <c r="CR232" s="315"/>
      <c r="CS232" s="1320"/>
      <c r="CT232" s="308"/>
      <c r="CU232" s="308"/>
      <c r="CV232" s="308"/>
      <c r="CW232" s="308"/>
      <c r="CX232" s="308"/>
      <c r="CY232" s="308"/>
      <c r="CZ232" s="308"/>
      <c r="DA232" s="308"/>
      <c r="DB232" s="308"/>
      <c r="DC232" s="308"/>
      <c r="DD232" s="315"/>
      <c r="DE232" s="1320"/>
      <c r="DF232" s="308"/>
      <c r="DG232" s="308"/>
      <c r="DH232" s="308"/>
      <c r="DI232" s="308"/>
      <c r="DJ232" s="308"/>
      <c r="DK232" s="308"/>
      <c r="DL232" s="308"/>
      <c r="DM232" s="308"/>
      <c r="DN232" s="308"/>
      <c r="DO232" s="308"/>
      <c r="DP232" s="315"/>
      <c r="DQ232" s="308"/>
      <c r="DR232" s="308"/>
      <c r="DS232" s="308"/>
      <c r="DT232" s="308"/>
      <c r="DU232" s="308"/>
      <c r="DV232" s="308"/>
      <c r="DW232" s="308"/>
      <c r="DX232" s="308"/>
      <c r="DY232" s="308"/>
      <c r="DZ232" s="308"/>
      <c r="EA232" s="308"/>
      <c r="EB232" s="315"/>
      <c r="EC232" s="1320"/>
      <c r="ED232" s="308"/>
      <c r="EE232" s="308"/>
      <c r="EF232" s="308"/>
      <c r="EG232" s="308"/>
      <c r="EH232" s="308"/>
      <c r="EI232" s="308"/>
      <c r="EJ232" s="308"/>
      <c r="EK232" s="308"/>
      <c r="EL232" s="308"/>
      <c r="EM232" s="308"/>
      <c r="EN232" s="315"/>
      <c r="EO232" s="1320"/>
      <c r="EP232" s="308"/>
      <c r="EQ232" s="308"/>
      <c r="ER232" s="308"/>
      <c r="ES232" s="308"/>
      <c r="ET232" s="308"/>
      <c r="EU232" s="308"/>
      <c r="EV232" s="308"/>
      <c r="EW232" s="308"/>
      <c r="EX232" s="308"/>
      <c r="EY232" s="308"/>
      <c r="EZ232" s="315"/>
    </row>
    <row r="233" spans="3:156" s="246" customFormat="1" ht="17.5">
      <c r="C233" s="224"/>
      <c r="D233" s="256"/>
      <c r="E233" s="1084"/>
      <c r="F233" s="1084"/>
      <c r="G233" s="1085"/>
      <c r="H233" s="991"/>
      <c r="K233" s="954"/>
      <c r="L233" s="954"/>
      <c r="M233" s="954"/>
      <c r="O233" s="1094" t="s">
        <v>581</v>
      </c>
      <c r="P233" s="1094" t="s">
        <v>582</v>
      </c>
      <c r="Q233" s="1094" t="s">
        <v>583</v>
      </c>
      <c r="S233" s="259"/>
      <c r="T233" s="256"/>
      <c r="U233" s="256"/>
      <c r="AH233" s="260"/>
      <c r="AI233" s="260"/>
      <c r="AJ233" s="316"/>
      <c r="AK233" s="405"/>
      <c r="AL233" s="316"/>
      <c r="AM233" s="316"/>
      <c r="AN233" s="316"/>
      <c r="AO233" s="316"/>
      <c r="AP233" s="316"/>
      <c r="AQ233" s="316"/>
      <c r="AR233" s="316"/>
      <c r="AS233" s="316"/>
      <c r="AT233" s="316"/>
      <c r="AU233" s="316"/>
      <c r="AV233" s="317"/>
      <c r="AW233" s="405"/>
      <c r="AX233" s="316"/>
      <c r="AY233" s="316"/>
      <c r="AZ233" s="316"/>
      <c r="BA233" s="316"/>
      <c r="BB233" s="316"/>
      <c r="BC233" s="316"/>
      <c r="BD233" s="316"/>
      <c r="BE233" s="316"/>
      <c r="BF233" s="316"/>
      <c r="BG233" s="316"/>
      <c r="BH233" s="317"/>
      <c r="BI233" s="405"/>
      <c r="BJ233" s="316"/>
      <c r="BK233" s="316"/>
      <c r="BL233" s="316"/>
      <c r="BM233" s="316"/>
      <c r="BN233" s="316"/>
      <c r="BO233" s="316"/>
      <c r="BP233" s="316"/>
      <c r="BQ233" s="316"/>
      <c r="BR233" s="316"/>
      <c r="BS233" s="316"/>
      <c r="BT233" s="317"/>
      <c r="BU233" s="405"/>
      <c r="BV233" s="316"/>
      <c r="BW233" s="316"/>
      <c r="BX233" s="316"/>
      <c r="BY233" s="316"/>
      <c r="BZ233" s="316"/>
      <c r="CA233" s="316"/>
      <c r="CB233" s="316"/>
      <c r="CC233" s="316"/>
      <c r="CD233" s="316"/>
      <c r="CE233" s="316"/>
      <c r="CF233" s="317"/>
      <c r="CG233" s="405"/>
      <c r="CH233" s="316"/>
      <c r="CI233" s="316"/>
      <c r="CJ233" s="316"/>
      <c r="CK233" s="316"/>
      <c r="CL233" s="316"/>
      <c r="CM233" s="316"/>
      <c r="CN233" s="316"/>
      <c r="CO233" s="316"/>
      <c r="CP233" s="316"/>
      <c r="CQ233" s="316"/>
      <c r="CR233" s="317"/>
      <c r="CS233" s="405"/>
      <c r="CT233" s="316"/>
      <c r="CU233" s="316"/>
      <c r="CV233" s="316"/>
      <c r="CW233" s="316"/>
      <c r="CX233" s="316"/>
      <c r="CY233" s="316"/>
      <c r="CZ233" s="316"/>
      <c r="DA233" s="316"/>
      <c r="DB233" s="316"/>
      <c r="DC233" s="316"/>
      <c r="DD233" s="317"/>
      <c r="DE233" s="405"/>
      <c r="DF233" s="316"/>
      <c r="DG233" s="316"/>
      <c r="DH233" s="316"/>
      <c r="DI233" s="316"/>
      <c r="DJ233" s="316"/>
      <c r="DK233" s="316"/>
      <c r="DL233" s="316"/>
      <c r="DM233" s="316"/>
      <c r="DN233" s="316"/>
      <c r="DO233" s="316"/>
      <c r="DP233" s="317"/>
      <c r="DQ233" s="316"/>
      <c r="DR233" s="316"/>
      <c r="DS233" s="316"/>
      <c r="DT233" s="316"/>
      <c r="DU233" s="316"/>
      <c r="DV233" s="316"/>
      <c r="DW233" s="316"/>
      <c r="DX233" s="316"/>
      <c r="DY233" s="316"/>
      <c r="DZ233" s="316"/>
      <c r="EA233" s="316"/>
      <c r="EB233" s="317"/>
      <c r="EC233" s="405"/>
      <c r="ED233" s="316"/>
      <c r="EE233" s="316"/>
      <c r="EF233" s="316"/>
      <c r="EG233" s="316"/>
      <c r="EH233" s="316"/>
      <c r="EI233" s="316"/>
      <c r="EJ233" s="316"/>
      <c r="EK233" s="316"/>
      <c r="EL233" s="316"/>
      <c r="EM233" s="316"/>
      <c r="EN233" s="317"/>
      <c r="EO233" s="405"/>
      <c r="EP233" s="316"/>
      <c r="EQ233" s="316"/>
      <c r="ER233" s="316"/>
      <c r="ES233" s="316"/>
      <c r="ET233" s="316"/>
      <c r="EU233" s="316"/>
      <c r="EV233" s="316"/>
      <c r="EW233" s="316"/>
      <c r="EX233" s="316"/>
      <c r="EY233" s="316"/>
      <c r="EZ233" s="317"/>
    </row>
    <row r="234" spans="3:156" s="246" customFormat="1" ht="15" customHeight="1" outlineLevel="1">
      <c r="C234" s="224"/>
      <c r="D234" s="256">
        <v>17</v>
      </c>
      <c r="E234" s="1083" t="s">
        <v>62</v>
      </c>
      <c r="F234" s="1084"/>
      <c r="G234" s="1085"/>
      <c r="H234" s="991"/>
      <c r="K234" s="954"/>
      <c r="L234" s="954"/>
      <c r="M234" s="954"/>
      <c r="O234" s="1747">
        <v>0.25</v>
      </c>
      <c r="P234" s="1747">
        <v>0.6</v>
      </c>
      <c r="Q234" s="1747">
        <v>0.15</v>
      </c>
      <c r="S234" s="259"/>
      <c r="T234" s="256"/>
      <c r="U234" s="256"/>
      <c r="AH234" s="260"/>
      <c r="AI234" s="260"/>
      <c r="AJ234" s="316"/>
      <c r="AK234" s="1341"/>
      <c r="AL234" s="1095"/>
      <c r="AM234" s="1095"/>
      <c r="AN234" s="1095"/>
      <c r="AO234" s="1095"/>
      <c r="AP234" s="1095"/>
      <c r="AQ234" s="1095"/>
      <c r="AR234" s="1095"/>
      <c r="AS234" s="1095"/>
      <c r="AT234" s="1095"/>
      <c r="AU234" s="1095"/>
      <c r="AV234" s="1096"/>
      <c r="AW234" s="1341"/>
      <c r="AX234" s="1095"/>
      <c r="AY234" s="1095"/>
      <c r="AZ234" s="1095"/>
      <c r="BA234" s="1095"/>
      <c r="BB234" s="1095"/>
      <c r="BC234" s="1095"/>
      <c r="BD234" s="1095"/>
      <c r="BE234" s="1095"/>
      <c r="BF234" s="1095"/>
      <c r="BG234" s="1095"/>
      <c r="BH234" s="1096"/>
      <c r="BI234" s="1341"/>
      <c r="BJ234" s="1095"/>
      <c r="BK234" s="1095"/>
      <c r="BL234" s="1095"/>
      <c r="BM234" s="1095"/>
      <c r="BN234" s="1095"/>
      <c r="BO234" s="1095"/>
      <c r="BP234" s="1095"/>
      <c r="BQ234" s="1095"/>
      <c r="BR234" s="1095"/>
      <c r="BS234" s="1095"/>
      <c r="BT234" s="1096"/>
      <c r="BU234" s="1341"/>
      <c r="BV234" s="1095"/>
      <c r="BW234" s="1095"/>
      <c r="BX234" s="1095"/>
      <c r="BY234" s="1095"/>
      <c r="BZ234" s="1095"/>
      <c r="CA234" s="1095"/>
      <c r="CB234" s="1095"/>
      <c r="CC234" s="1095"/>
      <c r="CD234" s="1095"/>
      <c r="CE234" s="1095"/>
      <c r="CF234" s="1096"/>
      <c r="CG234" s="1341"/>
      <c r="CH234" s="1095"/>
      <c r="CI234" s="1095"/>
      <c r="CJ234" s="1095"/>
      <c r="CK234" s="1095"/>
      <c r="CL234" s="1095"/>
      <c r="CM234" s="1095"/>
      <c r="CN234" s="1095"/>
      <c r="CO234" s="1095"/>
      <c r="CP234" s="1095"/>
      <c r="CQ234" s="1095"/>
      <c r="CR234" s="1096"/>
      <c r="CS234" s="1341"/>
      <c r="CT234" s="1095"/>
      <c r="CU234" s="1095"/>
      <c r="CV234" s="1095"/>
      <c r="CW234" s="1095"/>
      <c r="CX234" s="1095"/>
      <c r="CY234" s="1095"/>
      <c r="CZ234" s="1095"/>
      <c r="DA234" s="1095"/>
      <c r="DB234" s="1095"/>
      <c r="DC234" s="1095"/>
      <c r="DD234" s="1096"/>
      <c r="DE234" s="1341"/>
      <c r="DF234" s="1095"/>
      <c r="DG234" s="1095"/>
      <c r="DH234" s="1095"/>
      <c r="DI234" s="1095"/>
      <c r="DJ234" s="1095"/>
      <c r="DK234" s="1095"/>
      <c r="DL234" s="1095"/>
      <c r="DM234" s="1095"/>
      <c r="DN234" s="1095"/>
      <c r="DO234" s="1095"/>
      <c r="DP234" s="1096"/>
      <c r="DQ234" s="1341"/>
      <c r="DR234" s="1095"/>
      <c r="DS234" s="1095"/>
      <c r="DT234" s="1095"/>
      <c r="DU234" s="1095"/>
      <c r="DV234" s="1095"/>
      <c r="DW234" s="1095"/>
      <c r="DX234" s="1095"/>
      <c r="DY234" s="1095"/>
      <c r="DZ234" s="1095"/>
      <c r="EA234" s="1095"/>
      <c r="EB234" s="1096"/>
      <c r="EC234" s="1341"/>
      <c r="ED234" s="1095"/>
      <c r="EE234" s="1095"/>
      <c r="EF234" s="1095"/>
      <c r="EG234" s="1095"/>
      <c r="EH234" s="1095"/>
      <c r="EI234" s="1095"/>
      <c r="EJ234" s="1095"/>
      <c r="EK234" s="1095"/>
      <c r="EL234" s="1095"/>
      <c r="EM234" s="1095"/>
      <c r="EN234" s="1096"/>
      <c r="EO234" s="1341"/>
      <c r="EP234" s="1095"/>
      <c r="EQ234" s="1095"/>
      <c r="ER234" s="1095"/>
      <c r="ES234" s="1095"/>
      <c r="ET234" s="1095"/>
      <c r="EU234" s="1095"/>
      <c r="EV234" s="1095"/>
      <c r="EW234" s="1095"/>
      <c r="EX234" s="1095"/>
      <c r="EY234" s="1095"/>
      <c r="EZ234" s="1096"/>
    </row>
    <row r="235" spans="3:156" s="246" customFormat="1" ht="6" customHeight="1" outlineLevel="1">
      <c r="C235" s="224"/>
      <c r="D235" s="256"/>
      <c r="E235" s="1084"/>
      <c r="F235" s="1084"/>
      <c r="G235" s="1085"/>
      <c r="H235" s="991"/>
      <c r="K235" s="954"/>
      <c r="L235" s="954"/>
      <c r="M235" s="954"/>
      <c r="O235" s="245"/>
      <c r="P235" s="245"/>
      <c r="Q235" s="245"/>
      <c r="S235" s="259"/>
      <c r="T235" s="256"/>
      <c r="U235" s="256"/>
      <c r="AH235" s="260"/>
      <c r="AI235" s="260"/>
      <c r="AJ235" s="316"/>
      <c r="AK235" s="405"/>
      <c r="AL235" s="316"/>
      <c r="AM235" s="316"/>
      <c r="AN235" s="316"/>
      <c r="AO235" s="316"/>
      <c r="AP235" s="316"/>
      <c r="AQ235" s="316"/>
      <c r="AR235" s="316"/>
      <c r="AS235" s="316"/>
      <c r="AT235" s="316"/>
      <c r="AU235" s="316"/>
      <c r="AV235" s="317"/>
      <c r="AW235" s="405"/>
      <c r="AX235" s="316"/>
      <c r="AY235" s="316"/>
      <c r="AZ235" s="316"/>
      <c r="BA235" s="316"/>
      <c r="BB235" s="316"/>
      <c r="BC235" s="316"/>
      <c r="BD235" s="316"/>
      <c r="BE235" s="316"/>
      <c r="BF235" s="316"/>
      <c r="BG235" s="316"/>
      <c r="BH235" s="317"/>
      <c r="BI235" s="405"/>
      <c r="BJ235" s="316"/>
      <c r="BK235" s="316"/>
      <c r="BL235" s="316"/>
      <c r="BM235" s="316"/>
      <c r="BN235" s="316"/>
      <c r="BO235" s="316"/>
      <c r="BP235" s="316"/>
      <c r="BQ235" s="316"/>
      <c r="BR235" s="316"/>
      <c r="BS235" s="316"/>
      <c r="BT235" s="317"/>
      <c r="BU235" s="405"/>
      <c r="BV235" s="316"/>
      <c r="BW235" s="316"/>
      <c r="BX235" s="316"/>
      <c r="BY235" s="316"/>
      <c r="BZ235" s="316"/>
      <c r="CA235" s="316"/>
      <c r="CB235" s="316"/>
      <c r="CC235" s="316"/>
      <c r="CD235" s="316"/>
      <c r="CE235" s="316"/>
      <c r="CF235" s="317"/>
      <c r="CG235" s="405"/>
      <c r="CH235" s="316"/>
      <c r="CI235" s="316"/>
      <c r="CJ235" s="316"/>
      <c r="CK235" s="316"/>
      <c r="CL235" s="316"/>
      <c r="CM235" s="316"/>
      <c r="CN235" s="316"/>
      <c r="CO235" s="316"/>
      <c r="CP235" s="316"/>
      <c r="CQ235" s="316"/>
      <c r="CR235" s="317"/>
      <c r="CS235" s="405"/>
      <c r="CT235" s="316"/>
      <c r="CU235" s="316"/>
      <c r="CV235" s="316"/>
      <c r="CW235" s="316"/>
      <c r="CX235" s="316"/>
      <c r="CY235" s="316"/>
      <c r="CZ235" s="316"/>
      <c r="DA235" s="316"/>
      <c r="DB235" s="316"/>
      <c r="DC235" s="316"/>
      <c r="DD235" s="317"/>
      <c r="DE235" s="405"/>
      <c r="DF235" s="316"/>
      <c r="DG235" s="316"/>
      <c r="DH235" s="316"/>
      <c r="DI235" s="316"/>
      <c r="DJ235" s="316"/>
      <c r="DK235" s="316"/>
      <c r="DL235" s="316"/>
      <c r="DM235" s="316"/>
      <c r="DN235" s="316"/>
      <c r="DO235" s="316"/>
      <c r="DP235" s="317"/>
      <c r="DQ235" s="405"/>
      <c r="DR235" s="316"/>
      <c r="DS235" s="316"/>
      <c r="DT235" s="316"/>
      <c r="DU235" s="316"/>
      <c r="DV235" s="316"/>
      <c r="DW235" s="316"/>
      <c r="DX235" s="316"/>
      <c r="DY235" s="316"/>
      <c r="DZ235" s="316"/>
      <c r="EA235" s="316"/>
      <c r="EB235" s="317"/>
      <c r="EC235" s="405"/>
      <c r="ED235" s="316"/>
      <c r="EE235" s="316"/>
      <c r="EF235" s="316"/>
      <c r="EG235" s="316"/>
      <c r="EH235" s="316"/>
      <c r="EI235" s="316"/>
      <c r="EJ235" s="316"/>
      <c r="EK235" s="316"/>
      <c r="EL235" s="316"/>
      <c r="EM235" s="316"/>
      <c r="EN235" s="317"/>
      <c r="EO235" s="405"/>
      <c r="EP235" s="316"/>
      <c r="EQ235" s="316"/>
      <c r="ER235" s="316"/>
      <c r="ES235" s="316"/>
      <c r="ET235" s="316"/>
      <c r="EU235" s="316"/>
      <c r="EV235" s="316"/>
      <c r="EW235" s="316"/>
      <c r="EX235" s="316"/>
      <c r="EY235" s="316"/>
      <c r="EZ235" s="317"/>
    </row>
    <row r="236" spans="3:156" s="246" customFormat="1" ht="17.5" outlineLevel="1">
      <c r="C236" s="224"/>
      <c r="D236" s="256"/>
      <c r="E236" s="1086">
        <f ca="1">OFFSET(E236,-1,0)+1</f>
        <v>1</v>
      </c>
      <c r="F236" s="1091" t="s">
        <v>62</v>
      </c>
      <c r="G236" s="1087">
        <f ca="1">H236*J236</f>
        <v>9190537.3327784799</v>
      </c>
      <c r="H236" s="996">
        <v>0.04</v>
      </c>
      <c r="I236" s="286" t="s">
        <v>441</v>
      </c>
      <c r="J236" s="306">
        <f ca="1">INDEX(FACTOR_VALUES,MATCH(I236,FACTOR_NAMES,0),1)</f>
        <v>229763433.319462</v>
      </c>
      <c r="K236" s="949">
        <f ca="1">+$G236/Beds</f>
        <v>7403.0208902630966</v>
      </c>
      <c r="L236" s="956">
        <f ca="1">+$G236/$H$15</f>
        <v>12.127551331615008</v>
      </c>
      <c r="M236" s="956">
        <f ca="1">+$G236/$H$16</f>
        <v>21.437405578947505</v>
      </c>
      <c r="N236" s="285">
        <f>EOMONTH($M$7,O236-2)+1</f>
        <v>46753</v>
      </c>
      <c r="O236" s="307">
        <f>$N$7</f>
        <v>1</v>
      </c>
      <c r="P236" s="307">
        <f>$O$8</f>
        <v>30</v>
      </c>
      <c r="Q236" s="306">
        <f>O236-1+P236</f>
        <v>30</v>
      </c>
      <c r="R236" s="286"/>
      <c r="S236" s="1342" t="s">
        <v>584</v>
      </c>
      <c r="T236" s="256"/>
      <c r="U236" s="380">
        <f>+P236</f>
        <v>30</v>
      </c>
      <c r="V236" s="302">
        <f>+R236</f>
        <v>0</v>
      </c>
      <c r="W236" s="302">
        <f>INT(U236*AB236)+O236-1</f>
        <v>15</v>
      </c>
      <c r="X236" s="302">
        <f>(U236-INT(U236*(1-AB236)))+O236-1</f>
        <v>15</v>
      </c>
      <c r="Y236" s="381">
        <f>(AB236-(W236-O236+1)/U236)*(AF236+AE236*(2*(W236-O236+1)/U236+(AB236-(W236-O236+1)/U236)))+((X236-O236+1)/U236-AB236)*(AH236+AG236*(2*AB236+((X236-O236+1)/U236-AB236)))</f>
        <v>0</v>
      </c>
      <c r="Z236" s="302">
        <f>IF(V236="curve-front",1,IF(V236="curve-end",3,2))</f>
        <v>2</v>
      </c>
      <c r="AA236" s="302">
        <f>IF(OR(V236="curve-front",V236="curve-mid",V236="curve-end"),2.5,1)</f>
        <v>1</v>
      </c>
      <c r="AB236" s="302">
        <f>Z236/4</f>
        <v>0.5</v>
      </c>
      <c r="AC236" s="302">
        <f>AA236-1</f>
        <v>0</v>
      </c>
      <c r="AD236" s="302">
        <f>1/U236</f>
        <v>3.3333333333333333E-2</v>
      </c>
      <c r="AE236" s="302">
        <f>AC236/(AB236*(2+AC236))</f>
        <v>0</v>
      </c>
      <c r="AF236" s="302">
        <f>2/(2+AC236)</f>
        <v>1</v>
      </c>
      <c r="AG236" s="302">
        <f>-AC236/(2+AC236)/(1-AB236)</f>
        <v>0</v>
      </c>
      <c r="AH236" s="382">
        <f>2*(1-AB236+AC236)/(2+AC236)/(1-AB236)</f>
        <v>1</v>
      </c>
      <c r="AI236" s="260"/>
      <c r="AJ236" s="284">
        <f t="shared" ref="AJ236:BO236" si="466">+IF(AJ$1=$O$236,$O$234*$G$236,IF(AND(AJ$1&gt;$O$236,AJ$1&lt;$Q$236),$P$234*$G$236/($Q$236-$O$236),IF(AJ$1=$Q$236,SUM($Q$234*$G$236,$P$234*$G$236/($Q$236-$O$236)),0)))</f>
        <v>0</v>
      </c>
      <c r="AK236" s="309">
        <f t="shared" ca="1" si="466"/>
        <v>2297634.33319462</v>
      </c>
      <c r="AL236" s="284">
        <f t="shared" ca="1" si="466"/>
        <v>190149.04826438235</v>
      </c>
      <c r="AM236" s="284">
        <f t="shared" ca="1" si="466"/>
        <v>190149.04826438235</v>
      </c>
      <c r="AN236" s="284">
        <f t="shared" ca="1" si="466"/>
        <v>190149.04826438235</v>
      </c>
      <c r="AO236" s="284">
        <f t="shared" ca="1" si="466"/>
        <v>190149.04826438235</v>
      </c>
      <c r="AP236" s="284">
        <f t="shared" ca="1" si="466"/>
        <v>190149.04826438235</v>
      </c>
      <c r="AQ236" s="284">
        <f t="shared" ca="1" si="466"/>
        <v>190149.04826438235</v>
      </c>
      <c r="AR236" s="284">
        <f t="shared" ca="1" si="466"/>
        <v>190149.04826438235</v>
      </c>
      <c r="AS236" s="284">
        <f t="shared" ca="1" si="466"/>
        <v>190149.04826438235</v>
      </c>
      <c r="AT236" s="284">
        <f t="shared" ca="1" si="466"/>
        <v>190149.04826438235</v>
      </c>
      <c r="AU236" s="284">
        <f t="shared" ca="1" si="466"/>
        <v>190149.04826438235</v>
      </c>
      <c r="AV236" s="383">
        <f t="shared" ca="1" si="466"/>
        <v>190149.04826438235</v>
      </c>
      <c r="AW236" s="309">
        <f t="shared" ca="1" si="466"/>
        <v>190149.04826438235</v>
      </c>
      <c r="AX236" s="284">
        <f t="shared" ca="1" si="466"/>
        <v>190149.04826438235</v>
      </c>
      <c r="AY236" s="284">
        <f t="shared" ca="1" si="466"/>
        <v>190149.04826438235</v>
      </c>
      <c r="AZ236" s="284">
        <f t="shared" ca="1" si="466"/>
        <v>190149.04826438235</v>
      </c>
      <c r="BA236" s="284">
        <f t="shared" ca="1" si="466"/>
        <v>190149.04826438235</v>
      </c>
      <c r="BB236" s="284">
        <f t="shared" ca="1" si="466"/>
        <v>190149.04826438235</v>
      </c>
      <c r="BC236" s="284">
        <f t="shared" ca="1" si="466"/>
        <v>190149.04826438235</v>
      </c>
      <c r="BD236" s="284">
        <f t="shared" ca="1" si="466"/>
        <v>190149.04826438235</v>
      </c>
      <c r="BE236" s="284">
        <f t="shared" ca="1" si="466"/>
        <v>190149.04826438235</v>
      </c>
      <c r="BF236" s="284">
        <f t="shared" ca="1" si="466"/>
        <v>190149.04826438235</v>
      </c>
      <c r="BG236" s="284">
        <f t="shared" ca="1" si="466"/>
        <v>190149.04826438235</v>
      </c>
      <c r="BH236" s="383">
        <f t="shared" ca="1" si="466"/>
        <v>190149.04826438235</v>
      </c>
      <c r="BI236" s="309">
        <f t="shared" ca="1" si="466"/>
        <v>190149.04826438235</v>
      </c>
      <c r="BJ236" s="284">
        <f t="shared" ca="1" si="466"/>
        <v>190149.04826438235</v>
      </c>
      <c r="BK236" s="284">
        <f t="shared" ca="1" si="466"/>
        <v>190149.04826438235</v>
      </c>
      <c r="BL236" s="284">
        <f t="shared" ca="1" si="466"/>
        <v>190149.04826438235</v>
      </c>
      <c r="BM236" s="284">
        <f t="shared" ca="1" si="466"/>
        <v>190149.04826438235</v>
      </c>
      <c r="BN236" s="284">
        <f t="shared" ca="1" si="466"/>
        <v>1568729.6481811544</v>
      </c>
      <c r="BO236" s="284">
        <f t="shared" si="466"/>
        <v>0</v>
      </c>
      <c r="BP236" s="284">
        <f t="shared" ref="BP236:CU236" si="467">+IF(BP$1=$O$236,$O$234*$G$236,IF(AND(BP$1&gt;$O$236,BP$1&lt;$Q$236),$P$234*$G$236/($Q$236-$O$236),IF(BP$1=$Q$236,SUM($Q$234*$G$236,$P$234*$G$236/($Q$236-$O$236)),0)))</f>
        <v>0</v>
      </c>
      <c r="BQ236" s="284">
        <f t="shared" si="467"/>
        <v>0</v>
      </c>
      <c r="BR236" s="284">
        <f t="shared" si="467"/>
        <v>0</v>
      </c>
      <c r="BS236" s="284">
        <f t="shared" si="467"/>
        <v>0</v>
      </c>
      <c r="BT236" s="383">
        <f t="shared" si="467"/>
        <v>0</v>
      </c>
      <c r="BU236" s="309">
        <f t="shared" si="467"/>
        <v>0</v>
      </c>
      <c r="BV236" s="284">
        <f t="shared" si="467"/>
        <v>0</v>
      </c>
      <c r="BW236" s="284">
        <f t="shared" si="467"/>
        <v>0</v>
      </c>
      <c r="BX236" s="284">
        <f t="shared" si="467"/>
        <v>0</v>
      </c>
      <c r="BY236" s="284">
        <f t="shared" si="467"/>
        <v>0</v>
      </c>
      <c r="BZ236" s="284">
        <f t="shared" si="467"/>
        <v>0</v>
      </c>
      <c r="CA236" s="284">
        <f t="shared" si="467"/>
        <v>0</v>
      </c>
      <c r="CB236" s="284">
        <f t="shared" si="467"/>
        <v>0</v>
      </c>
      <c r="CC236" s="284">
        <f t="shared" si="467"/>
        <v>0</v>
      </c>
      <c r="CD236" s="284">
        <f t="shared" si="467"/>
        <v>0</v>
      </c>
      <c r="CE236" s="284">
        <f t="shared" si="467"/>
        <v>0</v>
      </c>
      <c r="CF236" s="383">
        <f t="shared" si="467"/>
        <v>0</v>
      </c>
      <c r="CG236" s="309">
        <f t="shared" si="467"/>
        <v>0</v>
      </c>
      <c r="CH236" s="284">
        <f t="shared" si="467"/>
        <v>0</v>
      </c>
      <c r="CI236" s="284">
        <f t="shared" si="467"/>
        <v>0</v>
      </c>
      <c r="CJ236" s="284">
        <f t="shared" si="467"/>
        <v>0</v>
      </c>
      <c r="CK236" s="284">
        <f t="shared" si="467"/>
        <v>0</v>
      </c>
      <c r="CL236" s="284">
        <f t="shared" si="467"/>
        <v>0</v>
      </c>
      <c r="CM236" s="284">
        <f t="shared" si="467"/>
        <v>0</v>
      </c>
      <c r="CN236" s="284">
        <f t="shared" si="467"/>
        <v>0</v>
      </c>
      <c r="CO236" s="284">
        <f t="shared" si="467"/>
        <v>0</v>
      </c>
      <c r="CP236" s="284">
        <f t="shared" si="467"/>
        <v>0</v>
      </c>
      <c r="CQ236" s="284">
        <f t="shared" si="467"/>
        <v>0</v>
      </c>
      <c r="CR236" s="383">
        <f t="shared" si="467"/>
        <v>0</v>
      </c>
      <c r="CS236" s="309">
        <f t="shared" si="467"/>
        <v>0</v>
      </c>
      <c r="CT236" s="284">
        <f t="shared" si="467"/>
        <v>0</v>
      </c>
      <c r="CU236" s="284">
        <f t="shared" si="467"/>
        <v>0</v>
      </c>
      <c r="CV236" s="284">
        <f t="shared" ref="CV236:EA236" si="468">+IF(CV$1=$O$236,$O$234*$G$236,IF(AND(CV$1&gt;$O$236,CV$1&lt;$Q$236),$P$234*$G$236/($Q$236-$O$236),IF(CV$1=$Q$236,SUM($Q$234*$G$236,$P$234*$G$236/($Q$236-$O$236)),0)))</f>
        <v>0</v>
      </c>
      <c r="CW236" s="284">
        <f t="shared" si="468"/>
        <v>0</v>
      </c>
      <c r="CX236" s="284">
        <f t="shared" si="468"/>
        <v>0</v>
      </c>
      <c r="CY236" s="284">
        <f t="shared" si="468"/>
        <v>0</v>
      </c>
      <c r="CZ236" s="284">
        <f t="shared" si="468"/>
        <v>0</v>
      </c>
      <c r="DA236" s="284">
        <f t="shared" si="468"/>
        <v>0</v>
      </c>
      <c r="DB236" s="284">
        <f t="shared" si="468"/>
        <v>0</v>
      </c>
      <c r="DC236" s="284">
        <f t="shared" si="468"/>
        <v>0</v>
      </c>
      <c r="DD236" s="383">
        <f t="shared" si="468"/>
        <v>0</v>
      </c>
      <c r="DE236" s="309">
        <f t="shared" si="468"/>
        <v>0</v>
      </c>
      <c r="DF236" s="284">
        <f t="shared" si="468"/>
        <v>0</v>
      </c>
      <c r="DG236" s="284">
        <f t="shared" si="468"/>
        <v>0</v>
      </c>
      <c r="DH236" s="284">
        <f t="shared" si="468"/>
        <v>0</v>
      </c>
      <c r="DI236" s="284">
        <f t="shared" si="468"/>
        <v>0</v>
      </c>
      <c r="DJ236" s="284">
        <f t="shared" si="468"/>
        <v>0</v>
      </c>
      <c r="DK236" s="284">
        <f t="shared" si="468"/>
        <v>0</v>
      </c>
      <c r="DL236" s="284">
        <f t="shared" si="468"/>
        <v>0</v>
      </c>
      <c r="DM236" s="284">
        <f t="shared" si="468"/>
        <v>0</v>
      </c>
      <c r="DN236" s="284">
        <f t="shared" si="468"/>
        <v>0</v>
      </c>
      <c r="DO236" s="284">
        <f t="shared" si="468"/>
        <v>0</v>
      </c>
      <c r="DP236" s="383">
        <f t="shared" si="468"/>
        <v>0</v>
      </c>
      <c r="DQ236" s="309">
        <f t="shared" si="468"/>
        <v>0</v>
      </c>
      <c r="DR236" s="284">
        <f t="shared" si="468"/>
        <v>0</v>
      </c>
      <c r="DS236" s="284">
        <f t="shared" si="468"/>
        <v>0</v>
      </c>
      <c r="DT236" s="284">
        <f t="shared" si="468"/>
        <v>0</v>
      </c>
      <c r="DU236" s="284">
        <f t="shared" si="468"/>
        <v>0</v>
      </c>
      <c r="DV236" s="284">
        <f t="shared" si="468"/>
        <v>0</v>
      </c>
      <c r="DW236" s="284">
        <f t="shared" si="468"/>
        <v>0</v>
      </c>
      <c r="DX236" s="284">
        <f t="shared" si="468"/>
        <v>0</v>
      </c>
      <c r="DY236" s="284">
        <f t="shared" si="468"/>
        <v>0</v>
      </c>
      <c r="DZ236" s="284">
        <f t="shared" si="468"/>
        <v>0</v>
      </c>
      <c r="EA236" s="284">
        <f t="shared" si="468"/>
        <v>0</v>
      </c>
      <c r="EB236" s="383">
        <f t="shared" ref="EB236:EZ236" si="469">+IF(EB$1=$O$236,$O$234*$G$236,IF(AND(EB$1&gt;$O$236,EB$1&lt;$Q$236),$P$234*$G$236/($Q$236-$O$236),IF(EB$1=$Q$236,SUM($Q$234*$G$236,$P$234*$G$236/($Q$236-$O$236)),0)))</f>
        <v>0</v>
      </c>
      <c r="EC236" s="309">
        <f t="shared" si="469"/>
        <v>0</v>
      </c>
      <c r="ED236" s="284">
        <f t="shared" si="469"/>
        <v>0</v>
      </c>
      <c r="EE236" s="284">
        <f t="shared" si="469"/>
        <v>0</v>
      </c>
      <c r="EF236" s="284">
        <f t="shared" si="469"/>
        <v>0</v>
      </c>
      <c r="EG236" s="284">
        <f t="shared" si="469"/>
        <v>0</v>
      </c>
      <c r="EH236" s="284">
        <f t="shared" si="469"/>
        <v>0</v>
      </c>
      <c r="EI236" s="284">
        <f t="shared" si="469"/>
        <v>0</v>
      </c>
      <c r="EJ236" s="284">
        <f t="shared" si="469"/>
        <v>0</v>
      </c>
      <c r="EK236" s="284">
        <f t="shared" si="469"/>
        <v>0</v>
      </c>
      <c r="EL236" s="284">
        <f t="shared" si="469"/>
        <v>0</v>
      </c>
      <c r="EM236" s="284">
        <f t="shared" si="469"/>
        <v>0</v>
      </c>
      <c r="EN236" s="383">
        <f t="shared" si="469"/>
        <v>0</v>
      </c>
      <c r="EO236" s="309">
        <f t="shared" si="469"/>
        <v>0</v>
      </c>
      <c r="EP236" s="284">
        <f t="shared" si="469"/>
        <v>0</v>
      </c>
      <c r="EQ236" s="284">
        <f t="shared" si="469"/>
        <v>0</v>
      </c>
      <c r="ER236" s="284">
        <f t="shared" si="469"/>
        <v>0</v>
      </c>
      <c r="ES236" s="284">
        <f t="shared" si="469"/>
        <v>0</v>
      </c>
      <c r="ET236" s="284">
        <f t="shared" si="469"/>
        <v>0</v>
      </c>
      <c r="EU236" s="284">
        <f t="shared" si="469"/>
        <v>0</v>
      </c>
      <c r="EV236" s="284">
        <f t="shared" si="469"/>
        <v>0</v>
      </c>
      <c r="EW236" s="284">
        <f t="shared" si="469"/>
        <v>0</v>
      </c>
      <c r="EX236" s="284">
        <f t="shared" si="469"/>
        <v>0</v>
      </c>
      <c r="EY236" s="284">
        <f t="shared" si="469"/>
        <v>0</v>
      </c>
      <c r="EZ236" s="383">
        <f t="shared" si="469"/>
        <v>0</v>
      </c>
    </row>
    <row r="237" spans="3:156" s="246" customFormat="1" ht="6" customHeight="1" outlineLevel="1">
      <c r="C237" s="224"/>
      <c r="D237" s="256"/>
      <c r="E237" s="1088"/>
      <c r="F237" s="1088"/>
      <c r="G237" s="1089"/>
      <c r="H237" s="992"/>
      <c r="I237" s="264"/>
      <c r="J237" s="264"/>
      <c r="K237" s="953"/>
      <c r="L237" s="953"/>
      <c r="M237" s="953"/>
      <c r="N237" s="264"/>
      <c r="O237" s="265"/>
      <c r="P237" s="265"/>
      <c r="Q237" s="265"/>
      <c r="R237" s="264"/>
      <c r="S237" s="266"/>
      <c r="T237" s="256"/>
      <c r="U237" s="256"/>
      <c r="AH237" s="260"/>
      <c r="AI237" s="260"/>
      <c r="AJ237" s="310"/>
      <c r="AK237" s="311"/>
      <c r="AL237" s="312"/>
      <c r="AM237" s="312"/>
      <c r="AN237" s="312"/>
      <c r="AO237" s="312"/>
      <c r="AP237" s="312"/>
      <c r="AQ237" s="312"/>
      <c r="AR237" s="312"/>
      <c r="AS237" s="312"/>
      <c r="AT237" s="312"/>
      <c r="AU237" s="312"/>
      <c r="AV237" s="313"/>
      <c r="AW237" s="311"/>
      <c r="AX237" s="312"/>
      <c r="AY237" s="312"/>
      <c r="AZ237" s="312"/>
      <c r="BA237" s="312"/>
      <c r="BB237" s="312"/>
      <c r="BC237" s="312"/>
      <c r="BD237" s="312"/>
      <c r="BE237" s="312"/>
      <c r="BF237" s="312"/>
      <c r="BG237" s="312"/>
      <c r="BH237" s="313"/>
      <c r="BI237" s="311"/>
      <c r="BJ237" s="312"/>
      <c r="BK237" s="312"/>
      <c r="BL237" s="312"/>
      <c r="BM237" s="312"/>
      <c r="BN237" s="312"/>
      <c r="BO237" s="312"/>
      <c r="BP237" s="312"/>
      <c r="BQ237" s="312"/>
      <c r="BR237" s="312"/>
      <c r="BS237" s="312"/>
      <c r="BT237" s="313"/>
      <c r="BU237" s="311"/>
      <c r="BV237" s="312"/>
      <c r="BW237" s="312"/>
      <c r="BX237" s="312"/>
      <c r="BY237" s="312"/>
      <c r="BZ237" s="312"/>
      <c r="CA237" s="312"/>
      <c r="CB237" s="312"/>
      <c r="CC237" s="312"/>
      <c r="CD237" s="312"/>
      <c r="CE237" s="312"/>
      <c r="CF237" s="313"/>
      <c r="CG237" s="311"/>
      <c r="CH237" s="312"/>
      <c r="CI237" s="312"/>
      <c r="CJ237" s="312"/>
      <c r="CK237" s="312"/>
      <c r="CL237" s="312"/>
      <c r="CM237" s="312"/>
      <c r="CN237" s="312"/>
      <c r="CO237" s="312"/>
      <c r="CP237" s="312"/>
      <c r="CQ237" s="312"/>
      <c r="CR237" s="313"/>
      <c r="CS237" s="311"/>
      <c r="CT237" s="312"/>
      <c r="CU237" s="312"/>
      <c r="CV237" s="312"/>
      <c r="CW237" s="312"/>
      <c r="CX237" s="312"/>
      <c r="CY237" s="312"/>
      <c r="CZ237" s="312"/>
      <c r="DA237" s="312"/>
      <c r="DB237" s="312"/>
      <c r="DC237" s="312"/>
      <c r="DD237" s="313"/>
      <c r="DE237" s="311"/>
      <c r="DF237" s="312"/>
      <c r="DG237" s="312"/>
      <c r="DH237" s="312"/>
      <c r="DI237" s="312"/>
      <c r="DJ237" s="312"/>
      <c r="DK237" s="312"/>
      <c r="DL237" s="312"/>
      <c r="DM237" s="312"/>
      <c r="DN237" s="312"/>
      <c r="DO237" s="312"/>
      <c r="DP237" s="313"/>
      <c r="DQ237" s="311"/>
      <c r="DR237" s="312"/>
      <c r="DS237" s="312"/>
      <c r="DT237" s="312"/>
      <c r="DU237" s="312"/>
      <c r="DV237" s="312"/>
      <c r="DW237" s="312"/>
      <c r="DX237" s="312"/>
      <c r="DY237" s="312"/>
      <c r="DZ237" s="312"/>
      <c r="EA237" s="312"/>
      <c r="EB237" s="313"/>
      <c r="EC237" s="311"/>
      <c r="ED237" s="312"/>
      <c r="EE237" s="312"/>
      <c r="EF237" s="312"/>
      <c r="EG237" s="312"/>
      <c r="EH237" s="312"/>
      <c r="EI237" s="312"/>
      <c r="EJ237" s="312"/>
      <c r="EK237" s="312"/>
      <c r="EL237" s="312"/>
      <c r="EM237" s="312"/>
      <c r="EN237" s="313"/>
      <c r="EO237" s="311"/>
      <c r="EP237" s="312"/>
      <c r="EQ237" s="312"/>
      <c r="ER237" s="312"/>
      <c r="ES237" s="312"/>
      <c r="ET237" s="312"/>
      <c r="EU237" s="312"/>
      <c r="EV237" s="312"/>
      <c r="EW237" s="312"/>
      <c r="EX237" s="312"/>
      <c r="EY237" s="312"/>
      <c r="EZ237" s="313"/>
    </row>
    <row r="238" spans="3:156" s="246" customFormat="1" ht="15" customHeight="1">
      <c r="C238" s="224"/>
      <c r="D238" s="256"/>
      <c r="E238" s="267" t="str">
        <f>"Total "&amp;E234</f>
        <v>Total Development Fee</v>
      </c>
      <c r="G238" s="379">
        <f t="shared" ref="G238:M238" ca="1" si="470">SUM(G235:G237)</f>
        <v>9190537.3327784799</v>
      </c>
      <c r="H238" s="991"/>
      <c r="I238" s="930"/>
      <c r="J238" s="930"/>
      <c r="K238" s="962">
        <f t="shared" ca="1" si="470"/>
        <v>7403.0208902630966</v>
      </c>
      <c r="L238" s="958">
        <f t="shared" ca="1" si="470"/>
        <v>12.127551331615008</v>
      </c>
      <c r="M238" s="958">
        <f t="shared" ca="1" si="470"/>
        <v>21.437405578947505</v>
      </c>
      <c r="O238" s="245"/>
      <c r="P238" s="245"/>
      <c r="Q238" s="245"/>
      <c r="S238" s="268"/>
      <c r="T238" s="256"/>
      <c r="U238" s="1279"/>
      <c r="V238" s="368"/>
      <c r="W238" s="368"/>
      <c r="X238" s="368"/>
      <c r="Y238" s="368"/>
      <c r="Z238" s="368"/>
      <c r="AA238" s="368"/>
      <c r="AB238" s="368"/>
      <c r="AC238" s="368"/>
      <c r="AD238" s="368"/>
      <c r="AE238" s="368"/>
      <c r="AF238" s="368"/>
      <c r="AG238" s="368"/>
      <c r="AH238" s="1280"/>
      <c r="AI238" s="260"/>
      <c r="AJ238" s="314">
        <f t="shared" ref="AJ238:BO238" si="471">SUM(AJ235:AJ237)</f>
        <v>0</v>
      </c>
      <c r="AK238" s="1320">
        <f t="shared" ca="1" si="471"/>
        <v>2297634.33319462</v>
      </c>
      <c r="AL238" s="308">
        <f t="shared" ca="1" si="471"/>
        <v>190149.04826438235</v>
      </c>
      <c r="AM238" s="308">
        <f t="shared" ca="1" si="471"/>
        <v>190149.04826438235</v>
      </c>
      <c r="AN238" s="308">
        <f t="shared" ca="1" si="471"/>
        <v>190149.04826438235</v>
      </c>
      <c r="AO238" s="308">
        <f t="shared" ca="1" si="471"/>
        <v>190149.04826438235</v>
      </c>
      <c r="AP238" s="308">
        <f t="shared" ca="1" si="471"/>
        <v>190149.04826438235</v>
      </c>
      <c r="AQ238" s="308">
        <f t="shared" ca="1" si="471"/>
        <v>190149.04826438235</v>
      </c>
      <c r="AR238" s="308">
        <f t="shared" ca="1" si="471"/>
        <v>190149.04826438235</v>
      </c>
      <c r="AS238" s="308">
        <f t="shared" ca="1" si="471"/>
        <v>190149.04826438235</v>
      </c>
      <c r="AT238" s="308">
        <f t="shared" ca="1" si="471"/>
        <v>190149.04826438235</v>
      </c>
      <c r="AU238" s="308">
        <f t="shared" ca="1" si="471"/>
        <v>190149.04826438235</v>
      </c>
      <c r="AV238" s="315">
        <f t="shared" ca="1" si="471"/>
        <v>190149.04826438235</v>
      </c>
      <c r="AW238" s="1320">
        <f t="shared" ca="1" si="471"/>
        <v>190149.04826438235</v>
      </c>
      <c r="AX238" s="308">
        <f t="shared" ca="1" si="471"/>
        <v>190149.04826438235</v>
      </c>
      <c r="AY238" s="308">
        <f t="shared" ca="1" si="471"/>
        <v>190149.04826438235</v>
      </c>
      <c r="AZ238" s="308">
        <f t="shared" ca="1" si="471"/>
        <v>190149.04826438235</v>
      </c>
      <c r="BA238" s="308">
        <f t="shared" ca="1" si="471"/>
        <v>190149.04826438235</v>
      </c>
      <c r="BB238" s="308">
        <f t="shared" ca="1" si="471"/>
        <v>190149.04826438235</v>
      </c>
      <c r="BC238" s="308">
        <f t="shared" ca="1" si="471"/>
        <v>190149.04826438235</v>
      </c>
      <c r="BD238" s="308">
        <f t="shared" ca="1" si="471"/>
        <v>190149.04826438235</v>
      </c>
      <c r="BE238" s="308">
        <f t="shared" ca="1" si="471"/>
        <v>190149.04826438235</v>
      </c>
      <c r="BF238" s="308">
        <f t="shared" ca="1" si="471"/>
        <v>190149.04826438235</v>
      </c>
      <c r="BG238" s="308">
        <f t="shared" ca="1" si="471"/>
        <v>190149.04826438235</v>
      </c>
      <c r="BH238" s="315">
        <f t="shared" ca="1" si="471"/>
        <v>190149.04826438235</v>
      </c>
      <c r="BI238" s="1320">
        <f t="shared" ca="1" si="471"/>
        <v>190149.04826438235</v>
      </c>
      <c r="BJ238" s="308">
        <f t="shared" ca="1" si="471"/>
        <v>190149.04826438235</v>
      </c>
      <c r="BK238" s="308">
        <f t="shared" ca="1" si="471"/>
        <v>190149.04826438235</v>
      </c>
      <c r="BL238" s="308">
        <f t="shared" ca="1" si="471"/>
        <v>190149.04826438235</v>
      </c>
      <c r="BM238" s="308">
        <f t="shared" ca="1" si="471"/>
        <v>190149.04826438235</v>
      </c>
      <c r="BN238" s="308">
        <f t="shared" ca="1" si="471"/>
        <v>1568729.6481811544</v>
      </c>
      <c r="BO238" s="308">
        <f t="shared" si="471"/>
        <v>0</v>
      </c>
      <c r="BP238" s="308">
        <f t="shared" ref="BP238:CU238" si="472">SUM(BP235:BP237)</f>
        <v>0</v>
      </c>
      <c r="BQ238" s="308">
        <f t="shared" si="472"/>
        <v>0</v>
      </c>
      <c r="BR238" s="308">
        <f t="shared" si="472"/>
        <v>0</v>
      </c>
      <c r="BS238" s="308">
        <f t="shared" si="472"/>
        <v>0</v>
      </c>
      <c r="BT238" s="315">
        <f t="shared" si="472"/>
        <v>0</v>
      </c>
      <c r="BU238" s="1320">
        <f t="shared" si="472"/>
        <v>0</v>
      </c>
      <c r="BV238" s="308">
        <f t="shared" si="472"/>
        <v>0</v>
      </c>
      <c r="BW238" s="308">
        <f t="shared" si="472"/>
        <v>0</v>
      </c>
      <c r="BX238" s="308">
        <f t="shared" si="472"/>
        <v>0</v>
      </c>
      <c r="BY238" s="308">
        <f t="shared" si="472"/>
        <v>0</v>
      </c>
      <c r="BZ238" s="308">
        <f t="shared" si="472"/>
        <v>0</v>
      </c>
      <c r="CA238" s="308">
        <f t="shared" si="472"/>
        <v>0</v>
      </c>
      <c r="CB238" s="308">
        <f t="shared" si="472"/>
        <v>0</v>
      </c>
      <c r="CC238" s="308">
        <f t="shared" si="472"/>
        <v>0</v>
      </c>
      <c r="CD238" s="308">
        <f t="shared" si="472"/>
        <v>0</v>
      </c>
      <c r="CE238" s="308">
        <f t="shared" si="472"/>
        <v>0</v>
      </c>
      <c r="CF238" s="315">
        <f t="shared" si="472"/>
        <v>0</v>
      </c>
      <c r="CG238" s="1320">
        <f t="shared" si="472"/>
        <v>0</v>
      </c>
      <c r="CH238" s="308">
        <f t="shared" si="472"/>
        <v>0</v>
      </c>
      <c r="CI238" s="308">
        <f t="shared" si="472"/>
        <v>0</v>
      </c>
      <c r="CJ238" s="308">
        <f t="shared" si="472"/>
        <v>0</v>
      </c>
      <c r="CK238" s="308">
        <f t="shared" si="472"/>
        <v>0</v>
      </c>
      <c r="CL238" s="308">
        <f t="shared" si="472"/>
        <v>0</v>
      </c>
      <c r="CM238" s="308">
        <f t="shared" si="472"/>
        <v>0</v>
      </c>
      <c r="CN238" s="308">
        <f t="shared" si="472"/>
        <v>0</v>
      </c>
      <c r="CO238" s="308">
        <f t="shared" si="472"/>
        <v>0</v>
      </c>
      <c r="CP238" s="308">
        <f t="shared" si="472"/>
        <v>0</v>
      </c>
      <c r="CQ238" s="308">
        <f t="shared" si="472"/>
        <v>0</v>
      </c>
      <c r="CR238" s="315">
        <f t="shared" si="472"/>
        <v>0</v>
      </c>
      <c r="CS238" s="1320">
        <f t="shared" si="472"/>
        <v>0</v>
      </c>
      <c r="CT238" s="308">
        <f t="shared" si="472"/>
        <v>0</v>
      </c>
      <c r="CU238" s="308">
        <f t="shared" si="472"/>
        <v>0</v>
      </c>
      <c r="CV238" s="308">
        <f t="shared" ref="CV238:EA238" si="473">SUM(CV235:CV237)</f>
        <v>0</v>
      </c>
      <c r="CW238" s="308">
        <f t="shared" si="473"/>
        <v>0</v>
      </c>
      <c r="CX238" s="308">
        <f t="shared" si="473"/>
        <v>0</v>
      </c>
      <c r="CY238" s="308">
        <f t="shared" si="473"/>
        <v>0</v>
      </c>
      <c r="CZ238" s="308">
        <f t="shared" si="473"/>
        <v>0</v>
      </c>
      <c r="DA238" s="308">
        <f t="shared" si="473"/>
        <v>0</v>
      </c>
      <c r="DB238" s="308">
        <f t="shared" si="473"/>
        <v>0</v>
      </c>
      <c r="DC238" s="308">
        <f t="shared" si="473"/>
        <v>0</v>
      </c>
      <c r="DD238" s="315">
        <f t="shared" si="473"/>
        <v>0</v>
      </c>
      <c r="DE238" s="1320">
        <f t="shared" si="473"/>
        <v>0</v>
      </c>
      <c r="DF238" s="308">
        <f t="shared" si="473"/>
        <v>0</v>
      </c>
      <c r="DG238" s="308">
        <f t="shared" si="473"/>
        <v>0</v>
      </c>
      <c r="DH238" s="308">
        <f t="shared" si="473"/>
        <v>0</v>
      </c>
      <c r="DI238" s="308">
        <f t="shared" si="473"/>
        <v>0</v>
      </c>
      <c r="DJ238" s="308">
        <f t="shared" si="473"/>
        <v>0</v>
      </c>
      <c r="DK238" s="308">
        <f t="shared" si="473"/>
        <v>0</v>
      </c>
      <c r="DL238" s="308">
        <f t="shared" si="473"/>
        <v>0</v>
      </c>
      <c r="DM238" s="308">
        <f t="shared" si="473"/>
        <v>0</v>
      </c>
      <c r="DN238" s="308">
        <f t="shared" si="473"/>
        <v>0</v>
      </c>
      <c r="DO238" s="308">
        <f t="shared" si="473"/>
        <v>0</v>
      </c>
      <c r="DP238" s="315">
        <f t="shared" si="473"/>
        <v>0</v>
      </c>
      <c r="DQ238" s="1320">
        <f t="shared" si="473"/>
        <v>0</v>
      </c>
      <c r="DR238" s="308">
        <f t="shared" si="473"/>
        <v>0</v>
      </c>
      <c r="DS238" s="308">
        <f t="shared" si="473"/>
        <v>0</v>
      </c>
      <c r="DT238" s="308">
        <f t="shared" si="473"/>
        <v>0</v>
      </c>
      <c r="DU238" s="308">
        <f t="shared" si="473"/>
        <v>0</v>
      </c>
      <c r="DV238" s="308">
        <f t="shared" si="473"/>
        <v>0</v>
      </c>
      <c r="DW238" s="308">
        <f t="shared" si="473"/>
        <v>0</v>
      </c>
      <c r="DX238" s="308">
        <f t="shared" si="473"/>
        <v>0</v>
      </c>
      <c r="DY238" s="308">
        <f t="shared" si="473"/>
        <v>0</v>
      </c>
      <c r="DZ238" s="308">
        <f t="shared" si="473"/>
        <v>0</v>
      </c>
      <c r="EA238" s="308">
        <f t="shared" si="473"/>
        <v>0</v>
      </c>
      <c r="EB238" s="315">
        <f t="shared" ref="EB238:EZ238" si="474">SUM(EB235:EB237)</f>
        <v>0</v>
      </c>
      <c r="EC238" s="1320">
        <f t="shared" si="474"/>
        <v>0</v>
      </c>
      <c r="ED238" s="308">
        <f t="shared" si="474"/>
        <v>0</v>
      </c>
      <c r="EE238" s="308">
        <f t="shared" si="474"/>
        <v>0</v>
      </c>
      <c r="EF238" s="308">
        <f t="shared" si="474"/>
        <v>0</v>
      </c>
      <c r="EG238" s="308">
        <f t="shared" si="474"/>
        <v>0</v>
      </c>
      <c r="EH238" s="308">
        <f t="shared" si="474"/>
        <v>0</v>
      </c>
      <c r="EI238" s="308">
        <f t="shared" si="474"/>
        <v>0</v>
      </c>
      <c r="EJ238" s="308">
        <f t="shared" si="474"/>
        <v>0</v>
      </c>
      <c r="EK238" s="308">
        <f t="shared" si="474"/>
        <v>0</v>
      </c>
      <c r="EL238" s="308">
        <f t="shared" si="474"/>
        <v>0</v>
      </c>
      <c r="EM238" s="308">
        <f t="shared" si="474"/>
        <v>0</v>
      </c>
      <c r="EN238" s="315">
        <f t="shared" si="474"/>
        <v>0</v>
      </c>
      <c r="EO238" s="1320">
        <f t="shared" si="474"/>
        <v>0</v>
      </c>
      <c r="EP238" s="308">
        <f t="shared" si="474"/>
        <v>0</v>
      </c>
      <c r="EQ238" s="308">
        <f t="shared" si="474"/>
        <v>0</v>
      </c>
      <c r="ER238" s="308">
        <f t="shared" si="474"/>
        <v>0</v>
      </c>
      <c r="ES238" s="308">
        <f t="shared" si="474"/>
        <v>0</v>
      </c>
      <c r="ET238" s="308">
        <f t="shared" si="474"/>
        <v>0</v>
      </c>
      <c r="EU238" s="308">
        <f t="shared" si="474"/>
        <v>0</v>
      </c>
      <c r="EV238" s="308">
        <f t="shared" si="474"/>
        <v>0</v>
      </c>
      <c r="EW238" s="308">
        <f t="shared" si="474"/>
        <v>0</v>
      </c>
      <c r="EX238" s="308">
        <f t="shared" si="474"/>
        <v>0</v>
      </c>
      <c r="EY238" s="308">
        <f t="shared" si="474"/>
        <v>0</v>
      </c>
      <c r="EZ238" s="315">
        <f t="shared" si="474"/>
        <v>0</v>
      </c>
    </row>
    <row r="239" spans="3:156" s="246" customFormat="1" ht="17.5">
      <c r="C239" s="224"/>
      <c r="D239" s="256"/>
      <c r="G239" s="979"/>
      <c r="H239" s="991"/>
      <c r="K239" s="954"/>
      <c r="L239" s="954"/>
      <c r="M239" s="954"/>
      <c r="O239" s="245"/>
      <c r="P239" s="245"/>
      <c r="Q239" s="245"/>
      <c r="S239" s="259"/>
      <c r="T239" s="256"/>
      <c r="U239" s="256"/>
      <c r="AH239" s="260"/>
      <c r="AI239" s="260"/>
      <c r="AJ239" s="316"/>
      <c r="AK239" s="405"/>
      <c r="AL239" s="316"/>
      <c r="AM239" s="316"/>
      <c r="AN239" s="316"/>
      <c r="AO239" s="316"/>
      <c r="AP239" s="316"/>
      <c r="AQ239" s="316"/>
      <c r="AR239" s="316"/>
      <c r="AS239" s="316"/>
      <c r="AT239" s="316"/>
      <c r="AU239" s="316"/>
      <c r="AV239" s="317"/>
      <c r="AW239" s="405"/>
      <c r="AX239" s="316"/>
      <c r="AY239" s="316"/>
      <c r="AZ239" s="316"/>
      <c r="BA239" s="316"/>
      <c r="BB239" s="316"/>
      <c r="BC239" s="316"/>
      <c r="BD239" s="316"/>
      <c r="BE239" s="316"/>
      <c r="BF239" s="316"/>
      <c r="BG239" s="316"/>
      <c r="BH239" s="317"/>
      <c r="BI239" s="405"/>
      <c r="BJ239" s="316"/>
      <c r="BK239" s="316"/>
      <c r="BL239" s="316"/>
      <c r="BM239" s="316"/>
      <c r="BN239" s="316"/>
      <c r="BO239" s="316"/>
      <c r="BP239" s="316"/>
      <c r="BQ239" s="316"/>
      <c r="BR239" s="316"/>
      <c r="BS239" s="316"/>
      <c r="BT239" s="317"/>
      <c r="BU239" s="405"/>
      <c r="BV239" s="316"/>
      <c r="BW239" s="316"/>
      <c r="BX239" s="316"/>
      <c r="BY239" s="316"/>
      <c r="BZ239" s="316"/>
      <c r="CA239" s="316"/>
      <c r="CB239" s="316"/>
      <c r="CC239" s="316"/>
      <c r="CD239" s="316"/>
      <c r="CE239" s="316"/>
      <c r="CF239" s="317"/>
      <c r="CG239" s="405"/>
      <c r="CH239" s="316"/>
      <c r="CI239" s="316"/>
      <c r="CJ239" s="316"/>
      <c r="CK239" s="316"/>
      <c r="CL239" s="316"/>
      <c r="CM239" s="316"/>
      <c r="CN239" s="316"/>
      <c r="CO239" s="316"/>
      <c r="CP239" s="316"/>
      <c r="CQ239" s="316"/>
      <c r="CR239" s="317"/>
      <c r="CS239" s="405"/>
      <c r="CT239" s="316"/>
      <c r="CU239" s="316"/>
      <c r="CV239" s="316"/>
      <c r="CW239" s="316"/>
      <c r="CX239" s="316"/>
      <c r="CY239" s="316"/>
      <c r="CZ239" s="316"/>
      <c r="DA239" s="316"/>
      <c r="DB239" s="316"/>
      <c r="DC239" s="316"/>
      <c r="DD239" s="317"/>
      <c r="DE239" s="405"/>
      <c r="DF239" s="316"/>
      <c r="DG239" s="316"/>
      <c r="DH239" s="316"/>
      <c r="DI239" s="316"/>
      <c r="DJ239" s="316"/>
      <c r="DK239" s="316"/>
      <c r="DL239" s="316"/>
      <c r="DM239" s="316"/>
      <c r="DN239" s="316"/>
      <c r="DO239" s="316"/>
      <c r="DP239" s="317"/>
      <c r="DQ239" s="405"/>
      <c r="DR239" s="316"/>
      <c r="DS239" s="316"/>
      <c r="DT239" s="316"/>
      <c r="DU239" s="316"/>
      <c r="DV239" s="316"/>
      <c r="DW239" s="316"/>
      <c r="DX239" s="316"/>
      <c r="DY239" s="316"/>
      <c r="DZ239" s="316"/>
      <c r="EA239" s="316"/>
      <c r="EB239" s="317"/>
      <c r="EC239" s="405"/>
      <c r="ED239" s="316"/>
      <c r="EE239" s="316"/>
      <c r="EF239" s="316"/>
      <c r="EG239" s="316"/>
      <c r="EH239" s="316"/>
      <c r="EI239" s="316"/>
      <c r="EJ239" s="316"/>
      <c r="EK239" s="316"/>
      <c r="EL239" s="316"/>
      <c r="EM239" s="316"/>
      <c r="EN239" s="317"/>
      <c r="EO239" s="405"/>
      <c r="EP239" s="316"/>
      <c r="EQ239" s="316"/>
      <c r="ER239" s="316"/>
      <c r="ES239" s="316"/>
      <c r="ET239" s="316"/>
      <c r="EU239" s="316"/>
      <c r="EV239" s="316"/>
      <c r="EW239" s="316"/>
      <c r="EX239" s="316"/>
      <c r="EY239" s="316"/>
      <c r="EZ239" s="317"/>
    </row>
    <row r="240" spans="3:156" s="246" customFormat="1" ht="15" customHeight="1" outlineLevel="1">
      <c r="C240" s="224"/>
      <c r="D240" s="256">
        <v>18</v>
      </c>
      <c r="E240" s="257" t="s">
        <v>63</v>
      </c>
      <c r="G240" s="979"/>
      <c r="H240" s="991"/>
      <c r="K240" s="954"/>
      <c r="L240" s="954"/>
      <c r="M240" s="954"/>
      <c r="O240" s="245"/>
      <c r="P240" s="245"/>
      <c r="Q240" s="245"/>
      <c r="S240" s="259"/>
      <c r="T240" s="256"/>
      <c r="U240" s="256"/>
      <c r="AH240" s="260"/>
      <c r="AI240" s="260"/>
      <c r="AJ240" s="1095"/>
      <c r="AK240" s="1341"/>
      <c r="AL240" s="1095"/>
      <c r="AM240" s="1095"/>
      <c r="AN240" s="1095"/>
      <c r="AO240" s="1095"/>
      <c r="AP240" s="1095"/>
      <c r="AQ240" s="1095"/>
      <c r="AR240" s="1095"/>
      <c r="AS240" s="1095"/>
      <c r="AT240" s="1095"/>
      <c r="AU240" s="1095"/>
      <c r="AV240" s="1096"/>
      <c r="AW240" s="1341"/>
      <c r="AX240" s="1095"/>
      <c r="AY240" s="1095"/>
      <c r="AZ240" s="1095"/>
      <c r="BA240" s="1095"/>
      <c r="BB240" s="1095"/>
      <c r="BC240" s="1095"/>
      <c r="BD240" s="1095"/>
      <c r="BE240" s="1095"/>
      <c r="BF240" s="1095"/>
      <c r="BG240" s="1095"/>
      <c r="BH240" s="1096"/>
      <c r="BI240" s="1341"/>
      <c r="BJ240" s="1095"/>
      <c r="BK240" s="1095"/>
      <c r="BL240" s="1095"/>
      <c r="BM240" s="1095"/>
      <c r="BN240" s="1095"/>
      <c r="BO240" s="1095"/>
      <c r="BP240" s="1095"/>
      <c r="BQ240" s="1095"/>
      <c r="BR240" s="1095"/>
      <c r="BS240" s="1095"/>
      <c r="BT240" s="1096"/>
      <c r="BU240" s="1341"/>
      <c r="BV240" s="1095"/>
      <c r="BW240" s="1095"/>
      <c r="BX240" s="1095"/>
      <c r="BY240" s="1095"/>
      <c r="BZ240" s="1095"/>
      <c r="CA240" s="1095"/>
      <c r="CB240" s="1095"/>
      <c r="CC240" s="1095"/>
      <c r="CD240" s="1095"/>
      <c r="CE240" s="1095"/>
      <c r="CF240" s="1096"/>
      <c r="CG240" s="1341"/>
      <c r="CH240" s="1095"/>
      <c r="CI240" s="1095"/>
      <c r="CJ240" s="1095"/>
      <c r="CK240" s="1095"/>
      <c r="CL240" s="1095"/>
      <c r="CM240" s="1095"/>
      <c r="CN240" s="1095"/>
      <c r="CO240" s="1095"/>
      <c r="CP240" s="1095"/>
      <c r="CQ240" s="1095"/>
      <c r="CR240" s="1096"/>
      <c r="CS240" s="1341"/>
      <c r="CT240" s="1095"/>
      <c r="CU240" s="1095"/>
      <c r="CV240" s="1095"/>
      <c r="CW240" s="1095"/>
      <c r="CX240" s="1095"/>
      <c r="CY240" s="1095"/>
      <c r="CZ240" s="1095"/>
      <c r="DA240" s="1095"/>
      <c r="DB240" s="1095"/>
      <c r="DC240" s="1095"/>
      <c r="DD240" s="1096"/>
      <c r="DE240" s="1341"/>
      <c r="DF240" s="1095"/>
      <c r="DG240" s="1095"/>
      <c r="DH240" s="1095"/>
      <c r="DI240" s="1095"/>
      <c r="DJ240" s="1095"/>
      <c r="DK240" s="1095"/>
      <c r="DL240" s="1095"/>
      <c r="DM240" s="1095"/>
      <c r="DN240" s="1095"/>
      <c r="DO240" s="1095"/>
      <c r="DP240" s="1096"/>
      <c r="DQ240" s="1341"/>
      <c r="DR240" s="1095"/>
      <c r="DS240" s="1095"/>
      <c r="DT240" s="1095"/>
      <c r="DU240" s="1095"/>
      <c r="DV240" s="1095"/>
      <c r="DW240" s="1095"/>
      <c r="DX240" s="1095"/>
      <c r="DY240" s="1095"/>
      <c r="DZ240" s="1095"/>
      <c r="EA240" s="1095"/>
      <c r="EB240" s="1096"/>
      <c r="EC240" s="1341"/>
      <c r="ED240" s="1095"/>
      <c r="EE240" s="1095"/>
      <c r="EF240" s="1095"/>
      <c r="EG240" s="1095"/>
      <c r="EH240" s="1095"/>
      <c r="EI240" s="1095"/>
      <c r="EJ240" s="1095"/>
      <c r="EK240" s="1095"/>
      <c r="EL240" s="1095"/>
      <c r="EM240" s="1095"/>
      <c r="EN240" s="1096"/>
      <c r="EO240" s="1341"/>
      <c r="EP240" s="1095"/>
      <c r="EQ240" s="1095"/>
      <c r="ER240" s="1095"/>
      <c r="ES240" s="1095"/>
      <c r="ET240" s="1095"/>
      <c r="EU240" s="1095"/>
      <c r="EV240" s="1095"/>
      <c r="EW240" s="1095"/>
      <c r="EX240" s="1095"/>
      <c r="EY240" s="1095"/>
      <c r="EZ240" s="1096"/>
    </row>
    <row r="241" spans="3:156" s="246" customFormat="1" ht="6" customHeight="1" outlineLevel="1">
      <c r="C241" s="224"/>
      <c r="D241" s="256"/>
      <c r="G241" s="979"/>
      <c r="H241" s="991"/>
      <c r="K241" s="954"/>
      <c r="L241" s="954"/>
      <c r="M241" s="954"/>
      <c r="O241" s="245"/>
      <c r="P241" s="245"/>
      <c r="Q241" s="245"/>
      <c r="S241" s="259"/>
      <c r="T241" s="256"/>
      <c r="U241" s="256"/>
      <c r="AH241" s="260"/>
      <c r="AI241" s="260"/>
      <c r="AJ241" s="316"/>
      <c r="AK241" s="405"/>
      <c r="AL241" s="316"/>
      <c r="AM241" s="316"/>
      <c r="AN241" s="316"/>
      <c r="AO241" s="316"/>
      <c r="AP241" s="316"/>
      <c r="AQ241" s="316"/>
      <c r="AR241" s="316"/>
      <c r="AS241" s="316"/>
      <c r="AT241" s="316"/>
      <c r="AU241" s="316"/>
      <c r="AV241" s="317"/>
      <c r="AW241" s="405"/>
      <c r="AX241" s="316"/>
      <c r="AY241" s="316"/>
      <c r="AZ241" s="316"/>
      <c r="BA241" s="316"/>
      <c r="BB241" s="316"/>
      <c r="BC241" s="316"/>
      <c r="BD241" s="316"/>
      <c r="BE241" s="316"/>
      <c r="BF241" s="316"/>
      <c r="BG241" s="316"/>
      <c r="BH241" s="317"/>
      <c r="BI241" s="405"/>
      <c r="BJ241" s="316"/>
      <c r="BK241" s="316"/>
      <c r="BL241" s="316"/>
      <c r="BM241" s="316"/>
      <c r="BN241" s="316"/>
      <c r="BO241" s="316"/>
      <c r="BP241" s="316"/>
      <c r="BQ241" s="316"/>
      <c r="BR241" s="316"/>
      <c r="BS241" s="316"/>
      <c r="BT241" s="317"/>
      <c r="BU241" s="405"/>
      <c r="BV241" s="316"/>
      <c r="BW241" s="316"/>
      <c r="BX241" s="316"/>
      <c r="BY241" s="316"/>
      <c r="BZ241" s="316"/>
      <c r="CA241" s="316"/>
      <c r="CB241" s="316"/>
      <c r="CC241" s="316"/>
      <c r="CD241" s="316"/>
      <c r="CE241" s="316"/>
      <c r="CF241" s="317"/>
      <c r="CG241" s="405"/>
      <c r="CH241" s="316"/>
      <c r="CI241" s="316"/>
      <c r="CJ241" s="316"/>
      <c r="CK241" s="316"/>
      <c r="CL241" s="316"/>
      <c r="CM241" s="316"/>
      <c r="CN241" s="316"/>
      <c r="CO241" s="316"/>
      <c r="CP241" s="316"/>
      <c r="CQ241" s="316"/>
      <c r="CR241" s="317"/>
      <c r="CS241" s="405"/>
      <c r="CT241" s="316"/>
      <c r="CU241" s="316"/>
      <c r="CV241" s="316"/>
      <c r="CW241" s="316"/>
      <c r="CX241" s="316"/>
      <c r="CY241" s="316"/>
      <c r="CZ241" s="316"/>
      <c r="DA241" s="316"/>
      <c r="DB241" s="316"/>
      <c r="DC241" s="316"/>
      <c r="DD241" s="317"/>
      <c r="DE241" s="405"/>
      <c r="DF241" s="316"/>
      <c r="DG241" s="316"/>
      <c r="DH241" s="316"/>
      <c r="DI241" s="316"/>
      <c r="DJ241" s="316"/>
      <c r="DK241" s="316"/>
      <c r="DL241" s="316"/>
      <c r="DM241" s="316"/>
      <c r="DN241" s="316"/>
      <c r="DO241" s="316"/>
      <c r="DP241" s="317"/>
      <c r="DQ241" s="405"/>
      <c r="DR241" s="316"/>
      <c r="DS241" s="316"/>
      <c r="DT241" s="316"/>
      <c r="DU241" s="316"/>
      <c r="DV241" s="316"/>
      <c r="DW241" s="316"/>
      <c r="DX241" s="316"/>
      <c r="DY241" s="316"/>
      <c r="DZ241" s="316"/>
      <c r="EA241" s="316"/>
      <c r="EB241" s="317"/>
      <c r="EC241" s="405"/>
      <c r="ED241" s="316"/>
      <c r="EE241" s="316"/>
      <c r="EF241" s="316"/>
      <c r="EG241" s="316"/>
      <c r="EH241" s="316"/>
      <c r="EI241" s="316"/>
      <c r="EJ241" s="316"/>
      <c r="EK241" s="316"/>
      <c r="EL241" s="316"/>
      <c r="EM241" s="316"/>
      <c r="EN241" s="317"/>
      <c r="EO241" s="405"/>
      <c r="EP241" s="316"/>
      <c r="EQ241" s="316"/>
      <c r="ER241" s="316"/>
      <c r="ES241" s="316"/>
      <c r="ET241" s="316"/>
      <c r="EU241" s="316"/>
      <c r="EV241" s="316"/>
      <c r="EW241" s="316"/>
      <c r="EX241" s="316"/>
      <c r="EY241" s="316"/>
      <c r="EZ241" s="317"/>
    </row>
    <row r="242" spans="3:156" s="246" customFormat="1" ht="17.5" outlineLevel="1">
      <c r="C242" s="224"/>
      <c r="D242" s="256"/>
      <c r="E242" s="289">
        <f ca="1">OFFSET(E242,-1,0)+1</f>
        <v>1</v>
      </c>
      <c r="F242" s="844" t="s">
        <v>63</v>
      </c>
      <c r="G242" s="977">
        <f>H242*J242</f>
        <v>3394063.5834000004</v>
      </c>
      <c r="H242" s="996">
        <v>0.02</v>
      </c>
      <c r="I242" s="286" t="s">
        <v>436</v>
      </c>
      <c r="J242" s="306">
        <f>INDEX(FACTOR_VALUES,MATCH(I242,FACTOR_NAMES,0),1)+G87</f>
        <v>169703179.17000002</v>
      </c>
      <c r="K242" s="949">
        <f>+$G242/Beds</f>
        <v>2733.9341216946282</v>
      </c>
      <c r="L242" s="956">
        <f>+$G242/$H$15</f>
        <v>4.4787022608181601</v>
      </c>
      <c r="M242" s="956">
        <f>+$G242/$H$16</f>
        <v>7.9168295566985067</v>
      </c>
      <c r="N242" s="285">
        <f>EOMONTH($M$7,O242-2)+1</f>
        <v>46753</v>
      </c>
      <c r="O242" s="307">
        <f>$N$7</f>
        <v>1</v>
      </c>
      <c r="P242" s="307">
        <f>$O$8</f>
        <v>30</v>
      </c>
      <c r="Q242" s="306">
        <f>O242-1+P242</f>
        <v>30</v>
      </c>
      <c r="R242" s="286"/>
      <c r="S242" s="1342" t="s">
        <v>584</v>
      </c>
      <c r="T242" s="256"/>
      <c r="U242" s="380">
        <f>+P242</f>
        <v>30</v>
      </c>
      <c r="V242" s="302">
        <f>+R242</f>
        <v>0</v>
      </c>
      <c r="W242" s="302">
        <f>INT(U242*AB242)+O242-1</f>
        <v>15</v>
      </c>
      <c r="X242" s="302">
        <f>(U242-INT(U242*(1-AB242)))+O242-1</f>
        <v>15</v>
      </c>
      <c r="Y242" s="381">
        <f>(AB242-(W242-O242+1)/U242)*(AF242+AE242*(2*(W242-O242+1)/U242+(AB242-(W242-O242+1)/U242)))+((X242-O242+1)/U242-AB242)*(AH242+AG242*(2*AB242+((X242-O242+1)/U242-AB242)))</f>
        <v>0</v>
      </c>
      <c r="Z242" s="302">
        <f>IF(V242="curve-front",1,IF(V242="curve-end",3,2))</f>
        <v>2</v>
      </c>
      <c r="AA242" s="302">
        <f>IF(OR(V242="curve-front",V242="curve-mid",V242="curve-end"),2.5,1)</f>
        <v>1</v>
      </c>
      <c r="AB242" s="302">
        <f>Z242/4</f>
        <v>0.5</v>
      </c>
      <c r="AC242" s="302">
        <f>AA242-1</f>
        <v>0</v>
      </c>
      <c r="AD242" s="302">
        <f>1/U242</f>
        <v>3.3333333333333333E-2</v>
      </c>
      <c r="AE242" s="302">
        <f>AC242/(AB242*(2+AC242))</f>
        <v>0</v>
      </c>
      <c r="AF242" s="302">
        <f>2/(2+AC242)</f>
        <v>1</v>
      </c>
      <c r="AG242" s="302">
        <f>-AC242/(2+AC242)/(1-AB242)</f>
        <v>0</v>
      </c>
      <c r="AH242" s="382">
        <f>2*(1-AB242+AC242)/(2+AC242)/(1-AB242)</f>
        <v>1</v>
      </c>
      <c r="AI242" s="260"/>
      <c r="AJ242" s="284">
        <f t="shared" ref="AJ242:BO242" si="475">+IF(AJ$1=$O$242,$O$234*$G$242,IF(AND(AJ$1&gt;$O$242,AJ$1&lt;$Q$242),$P$234*$G$242/($Q$242-$O$242),IF(AJ$1=$Q$242,SUM($Q$234*$G$242,$P$234*$G$242/($Q$242-$O$242)),0)))</f>
        <v>0</v>
      </c>
      <c r="AK242" s="309">
        <f t="shared" si="475"/>
        <v>848515.89585000009</v>
      </c>
      <c r="AL242" s="284">
        <f t="shared" si="475"/>
        <v>70222.005173793106</v>
      </c>
      <c r="AM242" s="284">
        <f t="shared" si="475"/>
        <v>70222.005173793106</v>
      </c>
      <c r="AN242" s="284">
        <f t="shared" si="475"/>
        <v>70222.005173793106</v>
      </c>
      <c r="AO242" s="284">
        <f t="shared" si="475"/>
        <v>70222.005173793106</v>
      </c>
      <c r="AP242" s="284">
        <f t="shared" si="475"/>
        <v>70222.005173793106</v>
      </c>
      <c r="AQ242" s="284">
        <f t="shared" si="475"/>
        <v>70222.005173793106</v>
      </c>
      <c r="AR242" s="284">
        <f t="shared" si="475"/>
        <v>70222.005173793106</v>
      </c>
      <c r="AS242" s="284">
        <f t="shared" si="475"/>
        <v>70222.005173793106</v>
      </c>
      <c r="AT242" s="284">
        <f t="shared" si="475"/>
        <v>70222.005173793106</v>
      </c>
      <c r="AU242" s="284">
        <f t="shared" si="475"/>
        <v>70222.005173793106</v>
      </c>
      <c r="AV242" s="383">
        <f t="shared" si="475"/>
        <v>70222.005173793106</v>
      </c>
      <c r="AW242" s="309">
        <f t="shared" si="475"/>
        <v>70222.005173793106</v>
      </c>
      <c r="AX242" s="284">
        <f t="shared" si="475"/>
        <v>70222.005173793106</v>
      </c>
      <c r="AY242" s="284">
        <f t="shared" si="475"/>
        <v>70222.005173793106</v>
      </c>
      <c r="AZ242" s="284">
        <f t="shared" si="475"/>
        <v>70222.005173793106</v>
      </c>
      <c r="BA242" s="284">
        <f t="shared" si="475"/>
        <v>70222.005173793106</v>
      </c>
      <c r="BB242" s="284">
        <f t="shared" si="475"/>
        <v>70222.005173793106</v>
      </c>
      <c r="BC242" s="284">
        <f t="shared" si="475"/>
        <v>70222.005173793106</v>
      </c>
      <c r="BD242" s="284">
        <f t="shared" si="475"/>
        <v>70222.005173793106</v>
      </c>
      <c r="BE242" s="284">
        <f t="shared" si="475"/>
        <v>70222.005173793106</v>
      </c>
      <c r="BF242" s="284">
        <f t="shared" si="475"/>
        <v>70222.005173793106</v>
      </c>
      <c r="BG242" s="284">
        <f t="shared" si="475"/>
        <v>70222.005173793106</v>
      </c>
      <c r="BH242" s="383">
        <f t="shared" si="475"/>
        <v>70222.005173793106</v>
      </c>
      <c r="BI242" s="309">
        <f t="shared" si="475"/>
        <v>70222.005173793106</v>
      </c>
      <c r="BJ242" s="284">
        <f t="shared" si="475"/>
        <v>70222.005173793106</v>
      </c>
      <c r="BK242" s="284">
        <f t="shared" si="475"/>
        <v>70222.005173793106</v>
      </c>
      <c r="BL242" s="284">
        <f t="shared" si="475"/>
        <v>70222.005173793106</v>
      </c>
      <c r="BM242" s="284">
        <f t="shared" si="475"/>
        <v>70222.005173793106</v>
      </c>
      <c r="BN242" s="284">
        <f t="shared" si="475"/>
        <v>579331.54268379312</v>
      </c>
      <c r="BO242" s="284">
        <f t="shared" si="475"/>
        <v>0</v>
      </c>
      <c r="BP242" s="284">
        <f t="shared" ref="BP242:CU242" si="476">+IF(BP$1=$O$242,$O$234*$G$242,IF(AND(BP$1&gt;$O$242,BP$1&lt;$Q$242),$P$234*$G$242/($Q$242-$O$242),IF(BP$1=$Q$242,SUM($Q$234*$G$242,$P$234*$G$242/($Q$242-$O$242)),0)))</f>
        <v>0</v>
      </c>
      <c r="BQ242" s="284">
        <f t="shared" si="476"/>
        <v>0</v>
      </c>
      <c r="BR242" s="284">
        <f t="shared" si="476"/>
        <v>0</v>
      </c>
      <c r="BS242" s="284">
        <f t="shared" si="476"/>
        <v>0</v>
      </c>
      <c r="BT242" s="383">
        <f t="shared" si="476"/>
        <v>0</v>
      </c>
      <c r="BU242" s="309">
        <f t="shared" si="476"/>
        <v>0</v>
      </c>
      <c r="BV242" s="284">
        <f t="shared" si="476"/>
        <v>0</v>
      </c>
      <c r="BW242" s="284">
        <f t="shared" si="476"/>
        <v>0</v>
      </c>
      <c r="BX242" s="284">
        <f t="shared" si="476"/>
        <v>0</v>
      </c>
      <c r="BY242" s="284">
        <f t="shared" si="476"/>
        <v>0</v>
      </c>
      <c r="BZ242" s="284">
        <f t="shared" si="476"/>
        <v>0</v>
      </c>
      <c r="CA242" s="284">
        <f t="shared" si="476"/>
        <v>0</v>
      </c>
      <c r="CB242" s="284">
        <f t="shared" si="476"/>
        <v>0</v>
      </c>
      <c r="CC242" s="284">
        <f t="shared" si="476"/>
        <v>0</v>
      </c>
      <c r="CD242" s="284">
        <f t="shared" si="476"/>
        <v>0</v>
      </c>
      <c r="CE242" s="284">
        <f t="shared" si="476"/>
        <v>0</v>
      </c>
      <c r="CF242" s="383">
        <f t="shared" si="476"/>
        <v>0</v>
      </c>
      <c r="CG242" s="309">
        <f t="shared" si="476"/>
        <v>0</v>
      </c>
      <c r="CH242" s="284">
        <f t="shared" si="476"/>
        <v>0</v>
      </c>
      <c r="CI242" s="284">
        <f t="shared" si="476"/>
        <v>0</v>
      </c>
      <c r="CJ242" s="284">
        <f t="shared" si="476"/>
        <v>0</v>
      </c>
      <c r="CK242" s="284">
        <f t="shared" si="476"/>
        <v>0</v>
      </c>
      <c r="CL242" s="284">
        <f t="shared" si="476"/>
        <v>0</v>
      </c>
      <c r="CM242" s="284">
        <f t="shared" si="476"/>
        <v>0</v>
      </c>
      <c r="CN242" s="284">
        <f t="shared" si="476"/>
        <v>0</v>
      </c>
      <c r="CO242" s="284">
        <f t="shared" si="476"/>
        <v>0</v>
      </c>
      <c r="CP242" s="284">
        <f t="shared" si="476"/>
        <v>0</v>
      </c>
      <c r="CQ242" s="284">
        <f t="shared" si="476"/>
        <v>0</v>
      </c>
      <c r="CR242" s="383">
        <f t="shared" si="476"/>
        <v>0</v>
      </c>
      <c r="CS242" s="309">
        <f t="shared" si="476"/>
        <v>0</v>
      </c>
      <c r="CT242" s="284">
        <f t="shared" si="476"/>
        <v>0</v>
      </c>
      <c r="CU242" s="284">
        <f t="shared" si="476"/>
        <v>0</v>
      </c>
      <c r="CV242" s="284">
        <f t="shared" ref="CV242:EA242" si="477">+IF(CV$1=$O$242,$O$234*$G$242,IF(AND(CV$1&gt;$O$242,CV$1&lt;$Q$242),$P$234*$G$242/($Q$242-$O$242),IF(CV$1=$Q$242,SUM($Q$234*$G$242,$P$234*$G$242/($Q$242-$O$242)),0)))</f>
        <v>0</v>
      </c>
      <c r="CW242" s="284">
        <f t="shared" si="477"/>
        <v>0</v>
      </c>
      <c r="CX242" s="284">
        <f t="shared" si="477"/>
        <v>0</v>
      </c>
      <c r="CY242" s="284">
        <f t="shared" si="477"/>
        <v>0</v>
      </c>
      <c r="CZ242" s="284">
        <f t="shared" si="477"/>
        <v>0</v>
      </c>
      <c r="DA242" s="284">
        <f t="shared" si="477"/>
        <v>0</v>
      </c>
      <c r="DB242" s="284">
        <f t="shared" si="477"/>
        <v>0</v>
      </c>
      <c r="DC242" s="284">
        <f t="shared" si="477"/>
        <v>0</v>
      </c>
      <c r="DD242" s="383">
        <f t="shared" si="477"/>
        <v>0</v>
      </c>
      <c r="DE242" s="309">
        <f t="shared" si="477"/>
        <v>0</v>
      </c>
      <c r="DF242" s="284">
        <f t="shared" si="477"/>
        <v>0</v>
      </c>
      <c r="DG242" s="284">
        <f t="shared" si="477"/>
        <v>0</v>
      </c>
      <c r="DH242" s="284">
        <f t="shared" si="477"/>
        <v>0</v>
      </c>
      <c r="DI242" s="284">
        <f t="shared" si="477"/>
        <v>0</v>
      </c>
      <c r="DJ242" s="284">
        <f t="shared" si="477"/>
        <v>0</v>
      </c>
      <c r="DK242" s="284">
        <f t="shared" si="477"/>
        <v>0</v>
      </c>
      <c r="DL242" s="284">
        <f t="shared" si="477"/>
        <v>0</v>
      </c>
      <c r="DM242" s="284">
        <f t="shared" si="477"/>
        <v>0</v>
      </c>
      <c r="DN242" s="284">
        <f t="shared" si="477"/>
        <v>0</v>
      </c>
      <c r="DO242" s="284">
        <f t="shared" si="477"/>
        <v>0</v>
      </c>
      <c r="DP242" s="383">
        <f t="shared" si="477"/>
        <v>0</v>
      </c>
      <c r="DQ242" s="309">
        <f t="shared" si="477"/>
        <v>0</v>
      </c>
      <c r="DR242" s="284">
        <f t="shared" si="477"/>
        <v>0</v>
      </c>
      <c r="DS242" s="284">
        <f t="shared" si="477"/>
        <v>0</v>
      </c>
      <c r="DT242" s="284">
        <f t="shared" si="477"/>
        <v>0</v>
      </c>
      <c r="DU242" s="284">
        <f t="shared" si="477"/>
        <v>0</v>
      </c>
      <c r="DV242" s="284">
        <f t="shared" si="477"/>
        <v>0</v>
      </c>
      <c r="DW242" s="284">
        <f t="shared" si="477"/>
        <v>0</v>
      </c>
      <c r="DX242" s="284">
        <f t="shared" si="477"/>
        <v>0</v>
      </c>
      <c r="DY242" s="284">
        <f t="shared" si="477"/>
        <v>0</v>
      </c>
      <c r="DZ242" s="284">
        <f t="shared" si="477"/>
        <v>0</v>
      </c>
      <c r="EA242" s="284">
        <f t="shared" si="477"/>
        <v>0</v>
      </c>
      <c r="EB242" s="383">
        <f t="shared" ref="EB242:EZ242" si="478">+IF(EB$1=$O$242,$O$234*$G$242,IF(AND(EB$1&gt;$O$242,EB$1&lt;$Q$242),$P$234*$G$242/($Q$242-$O$242),IF(EB$1=$Q$242,SUM($Q$234*$G$242,$P$234*$G$242/($Q$242-$O$242)),0)))</f>
        <v>0</v>
      </c>
      <c r="EC242" s="309">
        <f t="shared" si="478"/>
        <v>0</v>
      </c>
      <c r="ED242" s="284">
        <f t="shared" si="478"/>
        <v>0</v>
      </c>
      <c r="EE242" s="284">
        <f t="shared" si="478"/>
        <v>0</v>
      </c>
      <c r="EF242" s="284">
        <f t="shared" si="478"/>
        <v>0</v>
      </c>
      <c r="EG242" s="284">
        <f t="shared" si="478"/>
        <v>0</v>
      </c>
      <c r="EH242" s="284">
        <f t="shared" si="478"/>
        <v>0</v>
      </c>
      <c r="EI242" s="284">
        <f t="shared" si="478"/>
        <v>0</v>
      </c>
      <c r="EJ242" s="284">
        <f t="shared" si="478"/>
        <v>0</v>
      </c>
      <c r="EK242" s="284">
        <f t="shared" si="478"/>
        <v>0</v>
      </c>
      <c r="EL242" s="284">
        <f t="shared" si="478"/>
        <v>0</v>
      </c>
      <c r="EM242" s="284">
        <f t="shared" si="478"/>
        <v>0</v>
      </c>
      <c r="EN242" s="383">
        <f t="shared" si="478"/>
        <v>0</v>
      </c>
      <c r="EO242" s="309">
        <f t="shared" si="478"/>
        <v>0</v>
      </c>
      <c r="EP242" s="284">
        <f t="shared" si="478"/>
        <v>0</v>
      </c>
      <c r="EQ242" s="284">
        <f t="shared" si="478"/>
        <v>0</v>
      </c>
      <c r="ER242" s="284">
        <f t="shared" si="478"/>
        <v>0</v>
      </c>
      <c r="ES242" s="284">
        <f t="shared" si="478"/>
        <v>0</v>
      </c>
      <c r="ET242" s="284">
        <f t="shared" si="478"/>
        <v>0</v>
      </c>
      <c r="EU242" s="284">
        <f t="shared" si="478"/>
        <v>0</v>
      </c>
      <c r="EV242" s="284">
        <f t="shared" si="478"/>
        <v>0</v>
      </c>
      <c r="EW242" s="284">
        <f t="shared" si="478"/>
        <v>0</v>
      </c>
      <c r="EX242" s="284">
        <f t="shared" si="478"/>
        <v>0</v>
      </c>
      <c r="EY242" s="284">
        <f t="shared" si="478"/>
        <v>0</v>
      </c>
      <c r="EZ242" s="383">
        <f t="shared" si="478"/>
        <v>0</v>
      </c>
    </row>
    <row r="243" spans="3:156" s="246" customFormat="1" ht="6" customHeight="1" outlineLevel="1">
      <c r="C243" s="224"/>
      <c r="D243" s="256"/>
      <c r="E243" s="264"/>
      <c r="F243" s="264"/>
      <c r="G243" s="978"/>
      <c r="H243" s="992"/>
      <c r="I243" s="264"/>
      <c r="J243" s="264"/>
      <c r="K243" s="953"/>
      <c r="L243" s="953"/>
      <c r="M243" s="953"/>
      <c r="N243" s="264"/>
      <c r="O243" s="265"/>
      <c r="P243" s="265"/>
      <c r="Q243" s="264"/>
      <c r="R243" s="264"/>
      <c r="S243" s="266"/>
      <c r="T243" s="256"/>
      <c r="U243" s="256"/>
      <c r="AH243" s="260"/>
      <c r="AI243" s="260"/>
      <c r="AJ243" s="310"/>
      <c r="AK243" s="311"/>
      <c r="AL243" s="312"/>
      <c r="AM243" s="312"/>
      <c r="AN243" s="312"/>
      <c r="AO243" s="312"/>
      <c r="AP243" s="312"/>
      <c r="AQ243" s="312"/>
      <c r="AR243" s="312"/>
      <c r="AS243" s="312"/>
      <c r="AT243" s="312"/>
      <c r="AU243" s="312"/>
      <c r="AV243" s="313"/>
      <c r="AW243" s="311"/>
      <c r="AX243" s="312"/>
      <c r="AY243" s="312"/>
      <c r="AZ243" s="312"/>
      <c r="BA243" s="312"/>
      <c r="BB243" s="312"/>
      <c r="BC243" s="312"/>
      <c r="BD243" s="312"/>
      <c r="BE243" s="312"/>
      <c r="BF243" s="312"/>
      <c r="BG243" s="312"/>
      <c r="BH243" s="313"/>
      <c r="BI243" s="311"/>
      <c r="BJ243" s="312"/>
      <c r="BK243" s="312"/>
      <c r="BL243" s="312"/>
      <c r="BM243" s="312"/>
      <c r="BN243" s="312"/>
      <c r="BO243" s="312"/>
      <c r="BP243" s="312"/>
      <c r="BQ243" s="312"/>
      <c r="BR243" s="312"/>
      <c r="BS243" s="312"/>
      <c r="BT243" s="313"/>
      <c r="BU243" s="311"/>
      <c r="BV243" s="312"/>
      <c r="BW243" s="312"/>
      <c r="BX243" s="312"/>
      <c r="BY243" s="312"/>
      <c r="BZ243" s="312"/>
      <c r="CA243" s="312"/>
      <c r="CB243" s="312"/>
      <c r="CC243" s="312"/>
      <c r="CD243" s="312"/>
      <c r="CE243" s="312"/>
      <c r="CF243" s="313"/>
      <c r="CG243" s="311"/>
      <c r="CH243" s="312"/>
      <c r="CI243" s="312"/>
      <c r="CJ243" s="312"/>
      <c r="CK243" s="312"/>
      <c r="CL243" s="312"/>
      <c r="CM243" s="312"/>
      <c r="CN243" s="312"/>
      <c r="CO243" s="312"/>
      <c r="CP243" s="312"/>
      <c r="CQ243" s="312"/>
      <c r="CR243" s="313"/>
      <c r="CS243" s="311"/>
      <c r="CT243" s="312"/>
      <c r="CU243" s="312"/>
      <c r="CV243" s="312"/>
      <c r="CW243" s="312"/>
      <c r="CX243" s="312"/>
      <c r="CY243" s="312"/>
      <c r="CZ243" s="312"/>
      <c r="DA243" s="312"/>
      <c r="DB243" s="312"/>
      <c r="DC243" s="312"/>
      <c r="DD243" s="313"/>
      <c r="DE243" s="311"/>
      <c r="DF243" s="312"/>
      <c r="DG243" s="312"/>
      <c r="DH243" s="312"/>
      <c r="DI243" s="312"/>
      <c r="DJ243" s="312"/>
      <c r="DK243" s="312"/>
      <c r="DL243" s="312"/>
      <c r="DM243" s="312"/>
      <c r="DN243" s="312"/>
      <c r="DO243" s="312"/>
      <c r="DP243" s="313"/>
      <c r="DQ243" s="311"/>
      <c r="DR243" s="312"/>
      <c r="DS243" s="312"/>
      <c r="DT243" s="312"/>
      <c r="DU243" s="312"/>
      <c r="DV243" s="312"/>
      <c r="DW243" s="312"/>
      <c r="DX243" s="312"/>
      <c r="DY243" s="312"/>
      <c r="DZ243" s="312"/>
      <c r="EA243" s="312"/>
      <c r="EB243" s="313"/>
      <c r="EC243" s="311"/>
      <c r="ED243" s="312"/>
      <c r="EE243" s="312"/>
      <c r="EF243" s="312"/>
      <c r="EG243" s="312"/>
      <c r="EH243" s="312"/>
      <c r="EI243" s="312"/>
      <c r="EJ243" s="312"/>
      <c r="EK243" s="312"/>
      <c r="EL243" s="312"/>
      <c r="EM243" s="312"/>
      <c r="EN243" s="313"/>
      <c r="EO243" s="311"/>
      <c r="EP243" s="312"/>
      <c r="EQ243" s="312"/>
      <c r="ER243" s="312"/>
      <c r="ES243" s="312"/>
      <c r="ET243" s="312"/>
      <c r="EU243" s="312"/>
      <c r="EV243" s="312"/>
      <c r="EW243" s="312"/>
      <c r="EX243" s="312"/>
      <c r="EY243" s="312"/>
      <c r="EZ243" s="313"/>
    </row>
    <row r="244" spans="3:156" s="246" customFormat="1" ht="15" customHeight="1">
      <c r="C244" s="224"/>
      <c r="D244" s="256"/>
      <c r="E244" s="267" t="str">
        <f>"Total "&amp;E240</f>
        <v>Total Construction Management Fee</v>
      </c>
      <c r="G244" s="379">
        <f t="shared" ref="G244:M244" si="479">SUM(G241:G243)</f>
        <v>3394063.5834000004</v>
      </c>
      <c r="H244" s="991"/>
      <c r="I244" s="930"/>
      <c r="J244" s="930"/>
      <c r="K244" s="962">
        <f t="shared" si="479"/>
        <v>2733.9341216946282</v>
      </c>
      <c r="L244" s="958">
        <f t="shared" si="479"/>
        <v>4.4787022608181601</v>
      </c>
      <c r="M244" s="958">
        <f t="shared" si="479"/>
        <v>7.9168295566985067</v>
      </c>
      <c r="O244" s="245"/>
      <c r="P244" s="245"/>
      <c r="S244" s="268"/>
      <c r="T244" s="256"/>
      <c r="U244" s="1279"/>
      <c r="V244" s="368"/>
      <c r="W244" s="368"/>
      <c r="X244" s="368"/>
      <c r="Y244" s="368"/>
      <c r="Z244" s="368"/>
      <c r="AA244" s="368"/>
      <c r="AB244" s="368"/>
      <c r="AC244" s="368"/>
      <c r="AD244" s="368"/>
      <c r="AE244" s="368"/>
      <c r="AF244" s="368"/>
      <c r="AG244" s="368"/>
      <c r="AH244" s="1280"/>
      <c r="AI244" s="260"/>
      <c r="AJ244" s="314">
        <f t="shared" ref="AJ244:CU244" si="480">SUM(AJ241:AJ243)</f>
        <v>0</v>
      </c>
      <c r="AK244" s="1320">
        <f t="shared" si="480"/>
        <v>848515.89585000009</v>
      </c>
      <c r="AL244" s="308">
        <f t="shared" si="480"/>
        <v>70222.005173793106</v>
      </c>
      <c r="AM244" s="308">
        <f t="shared" si="480"/>
        <v>70222.005173793106</v>
      </c>
      <c r="AN244" s="308">
        <f t="shared" si="480"/>
        <v>70222.005173793106</v>
      </c>
      <c r="AO244" s="308">
        <f t="shared" si="480"/>
        <v>70222.005173793106</v>
      </c>
      <c r="AP244" s="308">
        <f t="shared" si="480"/>
        <v>70222.005173793106</v>
      </c>
      <c r="AQ244" s="308">
        <f t="shared" si="480"/>
        <v>70222.005173793106</v>
      </c>
      <c r="AR244" s="308">
        <f t="shared" si="480"/>
        <v>70222.005173793106</v>
      </c>
      <c r="AS244" s="308">
        <f t="shared" si="480"/>
        <v>70222.005173793106</v>
      </c>
      <c r="AT244" s="308">
        <f t="shared" si="480"/>
        <v>70222.005173793106</v>
      </c>
      <c r="AU244" s="308">
        <f t="shared" si="480"/>
        <v>70222.005173793106</v>
      </c>
      <c r="AV244" s="315">
        <f t="shared" si="480"/>
        <v>70222.005173793106</v>
      </c>
      <c r="AW244" s="1320">
        <f t="shared" si="480"/>
        <v>70222.005173793106</v>
      </c>
      <c r="AX244" s="308">
        <f t="shared" si="480"/>
        <v>70222.005173793106</v>
      </c>
      <c r="AY244" s="308">
        <f t="shared" si="480"/>
        <v>70222.005173793106</v>
      </c>
      <c r="AZ244" s="308">
        <f t="shared" si="480"/>
        <v>70222.005173793106</v>
      </c>
      <c r="BA244" s="308">
        <f t="shared" si="480"/>
        <v>70222.005173793106</v>
      </c>
      <c r="BB244" s="308">
        <f t="shared" si="480"/>
        <v>70222.005173793106</v>
      </c>
      <c r="BC244" s="308">
        <f t="shared" si="480"/>
        <v>70222.005173793106</v>
      </c>
      <c r="BD244" s="308">
        <f t="shared" si="480"/>
        <v>70222.005173793106</v>
      </c>
      <c r="BE244" s="308">
        <f t="shared" si="480"/>
        <v>70222.005173793106</v>
      </c>
      <c r="BF244" s="308">
        <f t="shared" si="480"/>
        <v>70222.005173793106</v>
      </c>
      <c r="BG244" s="308">
        <f t="shared" si="480"/>
        <v>70222.005173793106</v>
      </c>
      <c r="BH244" s="315">
        <f t="shared" si="480"/>
        <v>70222.005173793106</v>
      </c>
      <c r="BI244" s="1320">
        <f t="shared" si="480"/>
        <v>70222.005173793106</v>
      </c>
      <c r="BJ244" s="308">
        <f t="shared" si="480"/>
        <v>70222.005173793106</v>
      </c>
      <c r="BK244" s="308">
        <f t="shared" si="480"/>
        <v>70222.005173793106</v>
      </c>
      <c r="BL244" s="308">
        <f t="shared" si="480"/>
        <v>70222.005173793106</v>
      </c>
      <c r="BM244" s="308">
        <f t="shared" si="480"/>
        <v>70222.005173793106</v>
      </c>
      <c r="BN244" s="308">
        <f t="shared" si="480"/>
        <v>579331.54268379312</v>
      </c>
      <c r="BO244" s="308">
        <f t="shared" si="480"/>
        <v>0</v>
      </c>
      <c r="BP244" s="308">
        <f t="shared" si="480"/>
        <v>0</v>
      </c>
      <c r="BQ244" s="308">
        <f t="shared" si="480"/>
        <v>0</v>
      </c>
      <c r="BR244" s="308">
        <f t="shared" si="480"/>
        <v>0</v>
      </c>
      <c r="BS244" s="308">
        <f t="shared" si="480"/>
        <v>0</v>
      </c>
      <c r="BT244" s="315">
        <f t="shared" si="480"/>
        <v>0</v>
      </c>
      <c r="BU244" s="1320">
        <f t="shared" si="480"/>
        <v>0</v>
      </c>
      <c r="BV244" s="308">
        <f t="shared" si="480"/>
        <v>0</v>
      </c>
      <c r="BW244" s="308">
        <f t="shared" si="480"/>
        <v>0</v>
      </c>
      <c r="BX244" s="308">
        <f t="shared" si="480"/>
        <v>0</v>
      </c>
      <c r="BY244" s="308">
        <f t="shared" si="480"/>
        <v>0</v>
      </c>
      <c r="BZ244" s="308">
        <f t="shared" si="480"/>
        <v>0</v>
      </c>
      <c r="CA244" s="308">
        <f t="shared" si="480"/>
        <v>0</v>
      </c>
      <c r="CB244" s="308">
        <f t="shared" si="480"/>
        <v>0</v>
      </c>
      <c r="CC244" s="308">
        <f t="shared" si="480"/>
        <v>0</v>
      </c>
      <c r="CD244" s="308">
        <f t="shared" si="480"/>
        <v>0</v>
      </c>
      <c r="CE244" s="308">
        <f t="shared" si="480"/>
        <v>0</v>
      </c>
      <c r="CF244" s="315">
        <f t="shared" si="480"/>
        <v>0</v>
      </c>
      <c r="CG244" s="1320">
        <f t="shared" si="480"/>
        <v>0</v>
      </c>
      <c r="CH244" s="308">
        <f t="shared" si="480"/>
        <v>0</v>
      </c>
      <c r="CI244" s="308">
        <f t="shared" si="480"/>
        <v>0</v>
      </c>
      <c r="CJ244" s="308">
        <f t="shared" si="480"/>
        <v>0</v>
      </c>
      <c r="CK244" s="308">
        <f t="shared" si="480"/>
        <v>0</v>
      </c>
      <c r="CL244" s="308">
        <f t="shared" si="480"/>
        <v>0</v>
      </c>
      <c r="CM244" s="308">
        <f t="shared" si="480"/>
        <v>0</v>
      </c>
      <c r="CN244" s="308">
        <f t="shared" si="480"/>
        <v>0</v>
      </c>
      <c r="CO244" s="308">
        <f t="shared" si="480"/>
        <v>0</v>
      </c>
      <c r="CP244" s="308">
        <f t="shared" si="480"/>
        <v>0</v>
      </c>
      <c r="CQ244" s="308">
        <f t="shared" si="480"/>
        <v>0</v>
      </c>
      <c r="CR244" s="315">
        <f t="shared" si="480"/>
        <v>0</v>
      </c>
      <c r="CS244" s="1320">
        <f t="shared" si="480"/>
        <v>0</v>
      </c>
      <c r="CT244" s="308">
        <f t="shared" si="480"/>
        <v>0</v>
      </c>
      <c r="CU244" s="308">
        <f t="shared" si="480"/>
        <v>0</v>
      </c>
      <c r="CV244" s="308">
        <f t="shared" ref="CV244:EZ244" si="481">SUM(CV241:CV243)</f>
        <v>0</v>
      </c>
      <c r="CW244" s="308">
        <f t="shared" si="481"/>
        <v>0</v>
      </c>
      <c r="CX244" s="308">
        <f t="shared" si="481"/>
        <v>0</v>
      </c>
      <c r="CY244" s="308">
        <f t="shared" si="481"/>
        <v>0</v>
      </c>
      <c r="CZ244" s="308">
        <f t="shared" si="481"/>
        <v>0</v>
      </c>
      <c r="DA244" s="308">
        <f t="shared" si="481"/>
        <v>0</v>
      </c>
      <c r="DB244" s="308">
        <f t="shared" si="481"/>
        <v>0</v>
      </c>
      <c r="DC244" s="308">
        <f t="shared" si="481"/>
        <v>0</v>
      </c>
      <c r="DD244" s="315">
        <f t="shared" si="481"/>
        <v>0</v>
      </c>
      <c r="DE244" s="1320">
        <f t="shared" si="481"/>
        <v>0</v>
      </c>
      <c r="DF244" s="308">
        <f t="shared" si="481"/>
        <v>0</v>
      </c>
      <c r="DG244" s="308">
        <f t="shared" si="481"/>
        <v>0</v>
      </c>
      <c r="DH244" s="308">
        <f t="shared" si="481"/>
        <v>0</v>
      </c>
      <c r="DI244" s="308">
        <f t="shared" si="481"/>
        <v>0</v>
      </c>
      <c r="DJ244" s="308">
        <f t="shared" si="481"/>
        <v>0</v>
      </c>
      <c r="DK244" s="308">
        <f t="shared" si="481"/>
        <v>0</v>
      </c>
      <c r="DL244" s="308">
        <f t="shared" si="481"/>
        <v>0</v>
      </c>
      <c r="DM244" s="308">
        <f t="shared" si="481"/>
        <v>0</v>
      </c>
      <c r="DN244" s="308">
        <f t="shared" si="481"/>
        <v>0</v>
      </c>
      <c r="DO244" s="308">
        <f t="shared" si="481"/>
        <v>0</v>
      </c>
      <c r="DP244" s="315">
        <f t="shared" si="481"/>
        <v>0</v>
      </c>
      <c r="DQ244" s="1320">
        <f t="shared" si="481"/>
        <v>0</v>
      </c>
      <c r="DR244" s="308">
        <f t="shared" si="481"/>
        <v>0</v>
      </c>
      <c r="DS244" s="308">
        <f t="shared" si="481"/>
        <v>0</v>
      </c>
      <c r="DT244" s="308">
        <f t="shared" si="481"/>
        <v>0</v>
      </c>
      <c r="DU244" s="308">
        <f t="shared" si="481"/>
        <v>0</v>
      </c>
      <c r="DV244" s="308">
        <f t="shared" si="481"/>
        <v>0</v>
      </c>
      <c r="DW244" s="308">
        <f t="shared" si="481"/>
        <v>0</v>
      </c>
      <c r="DX244" s="308">
        <f t="shared" si="481"/>
        <v>0</v>
      </c>
      <c r="DY244" s="308">
        <f t="shared" si="481"/>
        <v>0</v>
      </c>
      <c r="DZ244" s="308">
        <f t="shared" si="481"/>
        <v>0</v>
      </c>
      <c r="EA244" s="308">
        <f t="shared" si="481"/>
        <v>0</v>
      </c>
      <c r="EB244" s="315">
        <f t="shared" si="481"/>
        <v>0</v>
      </c>
      <c r="EC244" s="1320">
        <f t="shared" si="481"/>
        <v>0</v>
      </c>
      <c r="ED244" s="308">
        <f t="shared" si="481"/>
        <v>0</v>
      </c>
      <c r="EE244" s="308">
        <f t="shared" si="481"/>
        <v>0</v>
      </c>
      <c r="EF244" s="308">
        <f t="shared" si="481"/>
        <v>0</v>
      </c>
      <c r="EG244" s="308">
        <f t="shared" si="481"/>
        <v>0</v>
      </c>
      <c r="EH244" s="308">
        <f t="shared" si="481"/>
        <v>0</v>
      </c>
      <c r="EI244" s="308">
        <f t="shared" si="481"/>
        <v>0</v>
      </c>
      <c r="EJ244" s="308">
        <f t="shared" si="481"/>
        <v>0</v>
      </c>
      <c r="EK244" s="308">
        <f t="shared" si="481"/>
        <v>0</v>
      </c>
      <c r="EL244" s="308">
        <f t="shared" si="481"/>
        <v>0</v>
      </c>
      <c r="EM244" s="308">
        <f t="shared" si="481"/>
        <v>0</v>
      </c>
      <c r="EN244" s="315">
        <f t="shared" si="481"/>
        <v>0</v>
      </c>
      <c r="EO244" s="1320">
        <f t="shared" si="481"/>
        <v>0</v>
      </c>
      <c r="EP244" s="308">
        <f t="shared" si="481"/>
        <v>0</v>
      </c>
      <c r="EQ244" s="308">
        <f t="shared" si="481"/>
        <v>0</v>
      </c>
      <c r="ER244" s="308">
        <f t="shared" si="481"/>
        <v>0</v>
      </c>
      <c r="ES244" s="308">
        <f t="shared" si="481"/>
        <v>0</v>
      </c>
      <c r="ET244" s="308">
        <f t="shared" si="481"/>
        <v>0</v>
      </c>
      <c r="EU244" s="308">
        <f t="shared" si="481"/>
        <v>0</v>
      </c>
      <c r="EV244" s="308">
        <f t="shared" si="481"/>
        <v>0</v>
      </c>
      <c r="EW244" s="308">
        <f t="shared" si="481"/>
        <v>0</v>
      </c>
      <c r="EX244" s="308">
        <f t="shared" si="481"/>
        <v>0</v>
      </c>
      <c r="EY244" s="308">
        <f t="shared" si="481"/>
        <v>0</v>
      </c>
      <c r="EZ244" s="315">
        <f t="shared" si="481"/>
        <v>0</v>
      </c>
    </row>
    <row r="245" spans="3:156" s="246" customFormat="1" ht="18" thickBot="1">
      <c r="C245" s="224"/>
      <c r="D245" s="256"/>
      <c r="G245" s="979"/>
      <c r="H245" s="991"/>
      <c r="K245" s="954"/>
      <c r="L245" s="954"/>
      <c r="M245" s="954"/>
      <c r="O245" s="245"/>
      <c r="P245" s="245"/>
      <c r="S245" s="259"/>
      <c r="T245" s="256"/>
      <c r="U245" s="256"/>
      <c r="AH245" s="260"/>
      <c r="AI245" s="260"/>
      <c r="AJ245" s="316"/>
      <c r="AK245" s="405"/>
      <c r="AL245" s="316"/>
      <c r="AM245" s="316"/>
      <c r="AN245" s="316"/>
      <c r="AO245" s="316"/>
      <c r="AP245" s="316"/>
      <c r="AQ245" s="316"/>
      <c r="AR245" s="316"/>
      <c r="AS245" s="316"/>
      <c r="AT245" s="316"/>
      <c r="AU245" s="316"/>
      <c r="AV245" s="317"/>
      <c r="AW245" s="405"/>
      <c r="AX245" s="316"/>
      <c r="AY245" s="316"/>
      <c r="AZ245" s="316"/>
      <c r="BA245" s="316"/>
      <c r="BB245" s="316"/>
      <c r="BC245" s="316"/>
      <c r="BD245" s="316"/>
      <c r="BE245" s="316"/>
      <c r="BF245" s="316"/>
      <c r="BG245" s="316"/>
      <c r="BH245" s="317"/>
      <c r="BI245" s="405"/>
      <c r="BJ245" s="316"/>
      <c r="BK245" s="316"/>
      <c r="BL245" s="316"/>
      <c r="BM245" s="316"/>
      <c r="BN245" s="316"/>
      <c r="BO245" s="316"/>
      <c r="BP245" s="316"/>
      <c r="BQ245" s="316"/>
      <c r="BR245" s="316"/>
      <c r="BS245" s="316"/>
      <c r="BT245" s="317"/>
      <c r="BU245" s="405"/>
      <c r="BV245" s="316"/>
      <c r="BW245" s="316"/>
      <c r="BX245" s="316"/>
      <c r="BY245" s="316"/>
      <c r="BZ245" s="316"/>
      <c r="CA245" s="316"/>
      <c r="CB245" s="316"/>
      <c r="CC245" s="316"/>
      <c r="CD245" s="316"/>
      <c r="CE245" s="316"/>
      <c r="CF245" s="317"/>
      <c r="CG245" s="405"/>
      <c r="CH245" s="316"/>
      <c r="CI245" s="316"/>
      <c r="CJ245" s="316"/>
      <c r="CK245" s="316"/>
      <c r="CL245" s="316"/>
      <c r="CM245" s="316"/>
      <c r="CN245" s="316"/>
      <c r="CO245" s="316"/>
      <c r="CP245" s="316"/>
      <c r="CQ245" s="316"/>
      <c r="CR245" s="317"/>
      <c r="CS245" s="405"/>
      <c r="CT245" s="316"/>
      <c r="CU245" s="316"/>
      <c r="CV245" s="316"/>
      <c r="CW245" s="316"/>
      <c r="CX245" s="316"/>
      <c r="CY245" s="316"/>
      <c r="CZ245" s="316"/>
      <c r="DA245" s="316"/>
      <c r="DB245" s="316"/>
      <c r="DC245" s="316"/>
      <c r="DD245" s="317"/>
      <c r="DE245" s="405"/>
      <c r="DF245" s="316"/>
      <c r="DG245" s="316"/>
      <c r="DH245" s="316"/>
      <c r="DI245" s="316"/>
      <c r="DJ245" s="316"/>
      <c r="DK245" s="316"/>
      <c r="DL245" s="316"/>
      <c r="DM245" s="316"/>
      <c r="DN245" s="316"/>
      <c r="DO245" s="316"/>
      <c r="DP245" s="317"/>
      <c r="DQ245" s="405"/>
      <c r="DR245" s="316"/>
      <c r="DS245" s="316"/>
      <c r="DT245" s="316"/>
      <c r="DU245" s="316"/>
      <c r="DV245" s="316"/>
      <c r="DW245" s="316"/>
      <c r="DX245" s="316"/>
      <c r="DY245" s="316"/>
      <c r="DZ245" s="316"/>
      <c r="EA245" s="316"/>
      <c r="EB245" s="317"/>
      <c r="EC245" s="405"/>
      <c r="ED245" s="316"/>
      <c r="EE245" s="316"/>
      <c r="EF245" s="316"/>
      <c r="EG245" s="316"/>
      <c r="EH245" s="316"/>
      <c r="EI245" s="316"/>
      <c r="EJ245" s="316"/>
      <c r="EK245" s="316"/>
      <c r="EL245" s="316"/>
      <c r="EM245" s="316"/>
      <c r="EN245" s="317"/>
      <c r="EO245" s="405"/>
      <c r="EP245" s="316"/>
      <c r="EQ245" s="316"/>
      <c r="ER245" s="316"/>
      <c r="ES245" s="316"/>
      <c r="ET245" s="316"/>
      <c r="EU245" s="316"/>
      <c r="EV245" s="316"/>
      <c r="EW245" s="316"/>
      <c r="EX245" s="316"/>
      <c r="EY245" s="316"/>
      <c r="EZ245" s="317"/>
    </row>
    <row r="246" spans="3:156" ht="15" customHeight="1" thickTop="1">
      <c r="C246" s="224"/>
      <c r="D246" s="288"/>
      <c r="E246" s="270" t="str">
        <f>"TOTAL "&amp;D92</f>
        <v>TOTAL SOFT COSTS</v>
      </c>
      <c r="F246" s="270"/>
      <c r="G246" s="974">
        <f ca="1">SUM(G110,G123,G146,G161,G174,G196,G205,G225,G231,G238,G244)</f>
        <v>43187116.482240491</v>
      </c>
      <c r="H246" s="378"/>
      <c r="I246" s="931"/>
      <c r="J246" s="931"/>
      <c r="K246" s="957">
        <f ca="1">SUM(K110,K123,K146,K161,K174,K196,K205,K225,K231,K238,K244)</f>
        <v>34787.424709975676</v>
      </c>
      <c r="L246" s="960">
        <f ca="1">SUM(L110,L123,L146,L161,L174,L196,L205,L225,L231,L238,L244)</f>
        <v>56.988395023957423</v>
      </c>
      <c r="M246" s="960">
        <f ca="1">SUM(M110,M123,M146,M161,M174,M196,M205,M225,M231,M238,M244)</f>
        <v>100.73619183429662</v>
      </c>
      <c r="N246" s="270"/>
      <c r="O246" s="271"/>
      <c r="P246" s="271"/>
      <c r="Q246" s="270"/>
      <c r="R246" s="270"/>
      <c r="S246" s="272"/>
      <c r="T246" s="232"/>
      <c r="U246" s="273"/>
      <c r="V246" s="270"/>
      <c r="W246" s="270"/>
      <c r="X246" s="270"/>
      <c r="Y246" s="270"/>
      <c r="Z246" s="270"/>
      <c r="AA246" s="270"/>
      <c r="AB246" s="270"/>
      <c r="AC246" s="270"/>
      <c r="AD246" s="270"/>
      <c r="AE246" s="270"/>
      <c r="AF246" s="270"/>
      <c r="AG246" s="270"/>
      <c r="AH246" s="1324"/>
      <c r="AI246" s="278"/>
      <c r="AJ246" s="318">
        <f t="shared" ref="AJ246:BO246" si="482">SUM(AJ110,AJ123,AJ146,AJ161,AJ174,AJ196,AJ205,AJ225,AJ231,AJ238,AJ244)</f>
        <v>0</v>
      </c>
      <c r="AK246" s="319">
        <f t="shared" ca="1" si="482"/>
        <v>11063746.31090709</v>
      </c>
      <c r="AL246" s="318">
        <f t="shared" ca="1" si="482"/>
        <v>3646326.8452658607</v>
      </c>
      <c r="AM246" s="318">
        <f t="shared" ca="1" si="482"/>
        <v>318569.09655419854</v>
      </c>
      <c r="AN246" s="318">
        <f t="shared" ca="1" si="482"/>
        <v>322356.31629368232</v>
      </c>
      <c r="AO246" s="318">
        <f t="shared" ca="1" si="482"/>
        <v>326143.53603316616</v>
      </c>
      <c r="AP246" s="318">
        <f t="shared" ca="1" si="482"/>
        <v>328559.32720122143</v>
      </c>
      <c r="AQ246" s="318">
        <f t="shared" ca="1" si="482"/>
        <v>333032.26122641953</v>
      </c>
      <c r="AR246" s="318">
        <f t="shared" ca="1" si="482"/>
        <v>412453.16611530137</v>
      </c>
      <c r="AS246" s="318">
        <f t="shared" ca="1" si="482"/>
        <v>415729.43000522372</v>
      </c>
      <c r="AT246" s="318">
        <f t="shared" ca="1" si="482"/>
        <v>418537.43166829902</v>
      </c>
      <c r="AU246" s="318">
        <f t="shared" ca="1" si="482"/>
        <v>379678.76666470768</v>
      </c>
      <c r="AV246" s="320">
        <f t="shared" ca="1" si="482"/>
        <v>405288.73179446213</v>
      </c>
      <c r="AW246" s="319">
        <f t="shared" ca="1" si="482"/>
        <v>441108.50095141603</v>
      </c>
      <c r="AX246" s="318">
        <f t="shared" ca="1" si="482"/>
        <v>445106.12010802474</v>
      </c>
      <c r="AY246" s="318">
        <f t="shared" ca="1" si="482"/>
        <v>483831.21846611623</v>
      </c>
      <c r="AZ246" s="318">
        <f t="shared" ca="1" si="482"/>
        <v>523508.92825971753</v>
      </c>
      <c r="BA246" s="318">
        <f t="shared" ca="1" si="482"/>
        <v>560323.72705845686</v>
      </c>
      <c r="BB246" s="318">
        <f t="shared" ca="1" si="482"/>
        <v>597310.22218841314</v>
      </c>
      <c r="BC246" s="318">
        <f t="shared" ca="1" si="482"/>
        <v>635859.7763108355</v>
      </c>
      <c r="BD246" s="318">
        <f t="shared" ca="1" si="482"/>
        <v>675956.75458314759</v>
      </c>
      <c r="BE246" s="318">
        <f t="shared" ca="1" si="482"/>
        <v>717689.05718154018</v>
      </c>
      <c r="BF246" s="318">
        <f t="shared" ca="1" si="482"/>
        <v>761037.6308371583</v>
      </c>
      <c r="BG246" s="318">
        <f t="shared" ca="1" si="482"/>
        <v>805963.2634699156</v>
      </c>
      <c r="BH246" s="320">
        <f t="shared" ca="1" si="482"/>
        <v>852578.97942395508</v>
      </c>
      <c r="BI246" s="319">
        <f t="shared" ca="1" si="482"/>
        <v>900244.640684949</v>
      </c>
      <c r="BJ246" s="318">
        <f t="shared" ca="1" si="482"/>
        <v>945196.41329395771</v>
      </c>
      <c r="BK246" s="318">
        <f t="shared" ca="1" si="482"/>
        <v>987027.84274662426</v>
      </c>
      <c r="BL246" s="318">
        <f t="shared" ca="1" si="482"/>
        <v>1025514.8083625794</v>
      </c>
      <c r="BM246" s="318">
        <f t="shared" ca="1" si="482"/>
        <v>2046890.5426044846</v>
      </c>
      <c r="BN246" s="318">
        <f t="shared" ca="1" si="482"/>
        <v>4274247.3376370817</v>
      </c>
      <c r="BO246" s="318">
        <f t="shared" ca="1" si="482"/>
        <v>2287875.3534746035</v>
      </c>
      <c r="BP246" s="318">
        <f t="shared" ref="BP246:CU246" ca="1" si="483">SUM(BP110,BP123,BP146,BP161,BP174,BP196,BP205,BP225,BP231,BP238,BP244)</f>
        <v>1608353.0529629765</v>
      </c>
      <c r="BQ246" s="318">
        <f t="shared" ca="1" si="483"/>
        <v>1146011.623652407</v>
      </c>
      <c r="BR246" s="318">
        <f t="shared" ca="1" si="483"/>
        <v>873001.39434183727</v>
      </c>
      <c r="BS246" s="318">
        <f t="shared" ca="1" si="483"/>
        <v>168662.67687654696</v>
      </c>
      <c r="BT246" s="320">
        <f t="shared" ca="1" si="483"/>
        <v>179569.24897098012</v>
      </c>
      <c r="BU246" s="319">
        <f t="shared" ca="1" si="483"/>
        <v>168662.67687654696</v>
      </c>
      <c r="BV246" s="318">
        <f t="shared" ca="1" si="483"/>
        <v>154120.58075063603</v>
      </c>
      <c r="BW246" s="318">
        <f t="shared" ca="1" si="483"/>
        <v>139578.48462472513</v>
      </c>
      <c r="BX246" s="318">
        <f t="shared" ca="1" si="483"/>
        <v>125036.38849881424</v>
      </c>
      <c r="BY246" s="318">
        <f t="shared" ca="1" si="483"/>
        <v>110494.29237290329</v>
      </c>
      <c r="BZ246" s="318">
        <f t="shared" ca="1" si="483"/>
        <v>95952.196246992404</v>
      </c>
      <c r="CA246" s="318">
        <f t="shared" ca="1" si="483"/>
        <v>79981.528692510037</v>
      </c>
      <c r="CB246" s="318">
        <f t="shared" ca="1" si="483"/>
        <v>0</v>
      </c>
      <c r="CC246" s="318">
        <f t="shared" ca="1" si="483"/>
        <v>0</v>
      </c>
      <c r="CD246" s="318">
        <f t="shared" ca="1" si="483"/>
        <v>0</v>
      </c>
      <c r="CE246" s="318">
        <f t="shared" ca="1" si="483"/>
        <v>0</v>
      </c>
      <c r="CF246" s="320">
        <f t="shared" ca="1" si="483"/>
        <v>0</v>
      </c>
      <c r="CG246" s="319">
        <f t="shared" ca="1" si="483"/>
        <v>0</v>
      </c>
      <c r="CH246" s="318">
        <f t="shared" ca="1" si="483"/>
        <v>0</v>
      </c>
      <c r="CI246" s="318">
        <f t="shared" ca="1" si="483"/>
        <v>0</v>
      </c>
      <c r="CJ246" s="318">
        <f t="shared" ca="1" si="483"/>
        <v>0</v>
      </c>
      <c r="CK246" s="318">
        <f t="shared" ca="1" si="483"/>
        <v>0</v>
      </c>
      <c r="CL246" s="318">
        <f t="shared" ca="1" si="483"/>
        <v>0</v>
      </c>
      <c r="CM246" s="318">
        <f t="shared" ca="1" si="483"/>
        <v>0</v>
      </c>
      <c r="CN246" s="318">
        <f t="shared" si="483"/>
        <v>0</v>
      </c>
      <c r="CO246" s="318">
        <f t="shared" si="483"/>
        <v>0</v>
      </c>
      <c r="CP246" s="318">
        <f t="shared" si="483"/>
        <v>0</v>
      </c>
      <c r="CQ246" s="318">
        <f t="shared" si="483"/>
        <v>0</v>
      </c>
      <c r="CR246" s="320">
        <f t="shared" si="483"/>
        <v>0</v>
      </c>
      <c r="CS246" s="319">
        <f t="shared" si="483"/>
        <v>0</v>
      </c>
      <c r="CT246" s="318">
        <f t="shared" si="483"/>
        <v>0</v>
      </c>
      <c r="CU246" s="318">
        <f t="shared" si="483"/>
        <v>0</v>
      </c>
      <c r="CV246" s="318">
        <f t="shared" ref="CV246:EA246" si="484">SUM(CV110,CV123,CV146,CV161,CV174,CV196,CV205,CV225,CV231,CV238,CV244)</f>
        <v>0</v>
      </c>
      <c r="CW246" s="318">
        <f t="shared" si="484"/>
        <v>0</v>
      </c>
      <c r="CX246" s="318">
        <f t="shared" si="484"/>
        <v>0</v>
      </c>
      <c r="CY246" s="318">
        <f t="shared" si="484"/>
        <v>0</v>
      </c>
      <c r="CZ246" s="318">
        <f t="shared" si="484"/>
        <v>0</v>
      </c>
      <c r="DA246" s="318">
        <f t="shared" si="484"/>
        <v>0</v>
      </c>
      <c r="DB246" s="318">
        <f t="shared" si="484"/>
        <v>0</v>
      </c>
      <c r="DC246" s="318">
        <f t="shared" si="484"/>
        <v>0</v>
      </c>
      <c r="DD246" s="320">
        <f t="shared" si="484"/>
        <v>0</v>
      </c>
      <c r="DE246" s="319">
        <f t="shared" si="484"/>
        <v>0</v>
      </c>
      <c r="DF246" s="318">
        <f t="shared" si="484"/>
        <v>0</v>
      </c>
      <c r="DG246" s="318">
        <f t="shared" si="484"/>
        <v>0</v>
      </c>
      <c r="DH246" s="318">
        <f t="shared" si="484"/>
        <v>0</v>
      </c>
      <c r="DI246" s="318">
        <f t="shared" si="484"/>
        <v>0</v>
      </c>
      <c r="DJ246" s="318">
        <f t="shared" si="484"/>
        <v>0</v>
      </c>
      <c r="DK246" s="318">
        <f t="shared" si="484"/>
        <v>0</v>
      </c>
      <c r="DL246" s="318">
        <f t="shared" si="484"/>
        <v>0</v>
      </c>
      <c r="DM246" s="318">
        <f t="shared" si="484"/>
        <v>0</v>
      </c>
      <c r="DN246" s="318">
        <f t="shared" si="484"/>
        <v>0</v>
      </c>
      <c r="DO246" s="318">
        <f t="shared" si="484"/>
        <v>0</v>
      </c>
      <c r="DP246" s="320">
        <f t="shared" si="484"/>
        <v>0</v>
      </c>
      <c r="DQ246" s="319">
        <f t="shared" si="484"/>
        <v>0</v>
      </c>
      <c r="DR246" s="318">
        <f t="shared" si="484"/>
        <v>0</v>
      </c>
      <c r="DS246" s="318">
        <f t="shared" si="484"/>
        <v>0</v>
      </c>
      <c r="DT246" s="318">
        <f t="shared" si="484"/>
        <v>0</v>
      </c>
      <c r="DU246" s="318">
        <f t="shared" si="484"/>
        <v>0</v>
      </c>
      <c r="DV246" s="318">
        <f t="shared" si="484"/>
        <v>0</v>
      </c>
      <c r="DW246" s="318">
        <f t="shared" si="484"/>
        <v>0</v>
      </c>
      <c r="DX246" s="318">
        <f t="shared" si="484"/>
        <v>0</v>
      </c>
      <c r="DY246" s="318">
        <f t="shared" si="484"/>
        <v>0</v>
      </c>
      <c r="DZ246" s="318">
        <f t="shared" si="484"/>
        <v>0</v>
      </c>
      <c r="EA246" s="318">
        <f t="shared" si="484"/>
        <v>0</v>
      </c>
      <c r="EB246" s="320">
        <f t="shared" ref="EB246:EZ246" si="485">SUM(EB110,EB123,EB146,EB161,EB174,EB196,EB205,EB225,EB231,EB238,EB244)</f>
        <v>0</v>
      </c>
      <c r="EC246" s="319">
        <f t="shared" si="485"/>
        <v>0</v>
      </c>
      <c r="ED246" s="318">
        <f t="shared" si="485"/>
        <v>0</v>
      </c>
      <c r="EE246" s="318">
        <f t="shared" si="485"/>
        <v>0</v>
      </c>
      <c r="EF246" s="318">
        <f t="shared" si="485"/>
        <v>0</v>
      </c>
      <c r="EG246" s="318">
        <f t="shared" si="485"/>
        <v>0</v>
      </c>
      <c r="EH246" s="318">
        <f t="shared" si="485"/>
        <v>0</v>
      </c>
      <c r="EI246" s="318">
        <f t="shared" si="485"/>
        <v>0</v>
      </c>
      <c r="EJ246" s="318">
        <f t="shared" si="485"/>
        <v>0</v>
      </c>
      <c r="EK246" s="318">
        <f t="shared" si="485"/>
        <v>0</v>
      </c>
      <c r="EL246" s="318">
        <f t="shared" si="485"/>
        <v>0</v>
      </c>
      <c r="EM246" s="318">
        <f t="shared" si="485"/>
        <v>0</v>
      </c>
      <c r="EN246" s="320">
        <f t="shared" si="485"/>
        <v>0</v>
      </c>
      <c r="EO246" s="319">
        <f t="shared" si="485"/>
        <v>0</v>
      </c>
      <c r="EP246" s="318">
        <f t="shared" si="485"/>
        <v>0</v>
      </c>
      <c r="EQ246" s="318">
        <f t="shared" si="485"/>
        <v>0</v>
      </c>
      <c r="ER246" s="318">
        <f t="shared" si="485"/>
        <v>0</v>
      </c>
      <c r="ES246" s="318">
        <f t="shared" si="485"/>
        <v>0</v>
      </c>
      <c r="ET246" s="318">
        <f t="shared" si="485"/>
        <v>0</v>
      </c>
      <c r="EU246" s="318">
        <f t="shared" si="485"/>
        <v>0</v>
      </c>
      <c r="EV246" s="318">
        <f t="shared" si="485"/>
        <v>0</v>
      </c>
      <c r="EW246" s="318">
        <f t="shared" si="485"/>
        <v>0</v>
      </c>
      <c r="EX246" s="318">
        <f t="shared" si="485"/>
        <v>0</v>
      </c>
      <c r="EY246" s="318">
        <f t="shared" si="485"/>
        <v>0</v>
      </c>
      <c r="EZ246" s="320">
        <f t="shared" si="485"/>
        <v>0</v>
      </c>
    </row>
    <row r="247" spans="3:156" ht="6" customHeight="1" thickBot="1">
      <c r="C247" s="224"/>
      <c r="D247" s="249"/>
      <c r="E247" s="1508"/>
      <c r="F247" s="1508"/>
      <c r="G247" s="1509"/>
      <c r="H247" s="1532"/>
      <c r="I247" s="1508"/>
      <c r="J247" s="1508"/>
      <c r="K247" s="1508"/>
      <c r="L247" s="1508"/>
      <c r="M247" s="1508"/>
      <c r="N247" s="1508"/>
      <c r="O247" s="1506"/>
      <c r="P247" s="1506"/>
      <c r="Q247" s="1508"/>
      <c r="R247" s="1508"/>
      <c r="S247" s="1504"/>
      <c r="T247" s="232"/>
      <c r="U247" s="249"/>
      <c r="V247" s="1508"/>
      <c r="W247" s="1508"/>
      <c r="X247" s="1508"/>
      <c r="Y247" s="1508"/>
      <c r="Z247" s="1508"/>
      <c r="AA247" s="1508"/>
      <c r="AB247" s="1508"/>
      <c r="AC247" s="1508"/>
      <c r="AD247" s="1508"/>
      <c r="AE247" s="1508"/>
      <c r="AF247" s="1508"/>
      <c r="AG247" s="1508"/>
      <c r="AH247" s="1528"/>
      <c r="AI247" s="278"/>
      <c r="AJ247" s="1529"/>
      <c r="AK247" s="1328"/>
      <c r="AL247" s="1529"/>
      <c r="AM247" s="1529"/>
      <c r="AN247" s="1529"/>
      <c r="AO247" s="1529"/>
      <c r="AP247" s="1529"/>
      <c r="AQ247" s="1529"/>
      <c r="AR247" s="1529"/>
      <c r="AS247" s="1529"/>
      <c r="AT247" s="1529"/>
      <c r="AU247" s="1529"/>
      <c r="AV247" s="1530"/>
      <c r="AW247" s="1328"/>
      <c r="AX247" s="1529"/>
      <c r="AY247" s="1529"/>
      <c r="AZ247" s="1529"/>
      <c r="BA247" s="1529"/>
      <c r="BB247" s="1529"/>
      <c r="BC247" s="1529"/>
      <c r="BD247" s="1529"/>
      <c r="BE247" s="1529"/>
      <c r="BF247" s="1529"/>
      <c r="BG247" s="1529"/>
      <c r="BH247" s="1530"/>
      <c r="BI247" s="1328"/>
      <c r="BJ247" s="1529"/>
      <c r="BK247" s="1529"/>
      <c r="BL247" s="1529"/>
      <c r="BM247" s="1529"/>
      <c r="BN247" s="1529"/>
      <c r="BO247" s="1529"/>
      <c r="BP247" s="1529"/>
      <c r="BQ247" s="1529"/>
      <c r="BR247" s="1529"/>
      <c r="BS247" s="1529"/>
      <c r="BT247" s="1530"/>
      <c r="BU247" s="1328"/>
      <c r="BV247" s="1529"/>
      <c r="BW247" s="1529"/>
      <c r="BX247" s="1529"/>
      <c r="BY247" s="1529"/>
      <c r="BZ247" s="1529"/>
      <c r="CA247" s="1529"/>
      <c r="CB247" s="1529"/>
      <c r="CC247" s="1529"/>
      <c r="CD247" s="1529"/>
      <c r="CE247" s="1529"/>
      <c r="CF247" s="1530"/>
      <c r="CG247" s="1328"/>
      <c r="CH247" s="1529"/>
      <c r="CI247" s="1529"/>
      <c r="CJ247" s="1529"/>
      <c r="CK247" s="1529"/>
      <c r="CL247" s="1529"/>
      <c r="CM247" s="1529"/>
      <c r="CN247" s="1529"/>
      <c r="CO247" s="1529"/>
      <c r="CP247" s="1529"/>
      <c r="CQ247" s="1529"/>
      <c r="CR247" s="1530"/>
      <c r="CS247" s="1328"/>
      <c r="CT247" s="1529"/>
      <c r="CU247" s="1529"/>
      <c r="CV247" s="1529"/>
      <c r="CW247" s="1529"/>
      <c r="CX247" s="1529"/>
      <c r="CY247" s="1529"/>
      <c r="CZ247" s="1529"/>
      <c r="DA247" s="1529"/>
      <c r="DB247" s="1529"/>
      <c r="DC247" s="1529"/>
      <c r="DD247" s="1530"/>
      <c r="DE247" s="1328"/>
      <c r="DF247" s="1529"/>
      <c r="DG247" s="1529"/>
      <c r="DH247" s="1529"/>
      <c r="DI247" s="1529"/>
      <c r="DJ247" s="1529"/>
      <c r="DK247" s="1529"/>
      <c r="DL247" s="1529"/>
      <c r="DM247" s="1529"/>
      <c r="DN247" s="1529"/>
      <c r="DO247" s="1529"/>
      <c r="DP247" s="1530"/>
      <c r="DQ247" s="1328"/>
      <c r="DR247" s="1529"/>
      <c r="DS247" s="1529"/>
      <c r="DT247" s="1529"/>
      <c r="DU247" s="1529"/>
      <c r="DV247" s="1529"/>
      <c r="DW247" s="1529"/>
      <c r="DX247" s="1529"/>
      <c r="DY247" s="1529"/>
      <c r="DZ247" s="1529"/>
      <c r="EA247" s="1529"/>
      <c r="EB247" s="1530"/>
      <c r="EC247" s="1328"/>
      <c r="ED247" s="1529"/>
      <c r="EE247" s="1529"/>
      <c r="EF247" s="1529"/>
      <c r="EG247" s="1529"/>
      <c r="EH247" s="1529"/>
      <c r="EI247" s="1529"/>
      <c r="EJ247" s="1529"/>
      <c r="EK247" s="1529"/>
      <c r="EL247" s="1529"/>
      <c r="EM247" s="1529"/>
      <c r="EN247" s="1530"/>
      <c r="EO247" s="1328"/>
      <c r="EP247" s="1529"/>
      <c r="EQ247" s="1529"/>
      <c r="ER247" s="1529"/>
      <c r="ES247" s="1529"/>
      <c r="ET247" s="1529"/>
      <c r="EU247" s="1529"/>
      <c r="EV247" s="1529"/>
      <c r="EW247" s="1529"/>
      <c r="EX247" s="1529"/>
      <c r="EY247" s="1529"/>
      <c r="EZ247" s="1530"/>
    </row>
    <row r="248" spans="3:156" ht="18" thickBot="1">
      <c r="C248" s="224"/>
      <c r="O248" s="226"/>
      <c r="P248" s="226"/>
      <c r="AJ248" s="323"/>
      <c r="AK248" s="410"/>
      <c r="AL248" s="323"/>
      <c r="AM248" s="323"/>
      <c r="AN248" s="323"/>
      <c r="AO248" s="323"/>
      <c r="AP248" s="323"/>
      <c r="AQ248" s="323"/>
      <c r="AR248" s="323"/>
      <c r="AS248" s="323"/>
      <c r="AT248" s="323"/>
      <c r="AU248" s="323"/>
      <c r="AV248" s="324"/>
      <c r="AW248" s="410"/>
      <c r="AX248" s="323"/>
      <c r="AY248" s="323"/>
      <c r="AZ248" s="323"/>
      <c r="BA248" s="323"/>
      <c r="BB248" s="323"/>
      <c r="BC248" s="323"/>
      <c r="BD248" s="323"/>
      <c r="BE248" s="323"/>
      <c r="BF248" s="323"/>
      <c r="BG248" s="323"/>
      <c r="BH248" s="324"/>
      <c r="BI248" s="410"/>
      <c r="BJ248" s="323"/>
      <c r="BK248" s="323"/>
      <c r="BL248" s="323"/>
      <c r="BM248" s="323"/>
      <c r="BN248" s="323"/>
      <c r="BO248" s="323"/>
      <c r="BP248" s="323"/>
      <c r="BQ248" s="323"/>
      <c r="BR248" s="323"/>
      <c r="BS248" s="323"/>
      <c r="BT248" s="324"/>
      <c r="BU248" s="410"/>
      <c r="BV248" s="323"/>
      <c r="BW248" s="323"/>
      <c r="BX248" s="323"/>
      <c r="BY248" s="323"/>
      <c r="BZ248" s="323"/>
      <c r="CA248" s="323"/>
      <c r="CB248" s="323"/>
      <c r="CC248" s="323"/>
      <c r="CD248" s="323"/>
      <c r="CE248" s="323"/>
      <c r="CF248" s="324"/>
      <c r="CG248" s="410"/>
      <c r="CH248" s="323"/>
      <c r="CI248" s="323"/>
      <c r="CJ248" s="323"/>
      <c r="CK248" s="323"/>
      <c r="CL248" s="323"/>
      <c r="CM248" s="323"/>
      <c r="CN248" s="323"/>
      <c r="CO248" s="323"/>
      <c r="CP248" s="323"/>
      <c r="CQ248" s="323"/>
      <c r="CR248" s="324"/>
      <c r="CS248" s="410"/>
      <c r="CT248" s="323"/>
      <c r="CU248" s="323"/>
      <c r="CV248" s="323"/>
      <c r="CW248" s="323"/>
      <c r="CX248" s="323"/>
      <c r="CY248" s="323"/>
      <c r="CZ248" s="323"/>
      <c r="DA248" s="323"/>
      <c r="DB248" s="323"/>
      <c r="DC248" s="323"/>
      <c r="DD248" s="324"/>
      <c r="DE248" s="410"/>
      <c r="DF248" s="323"/>
      <c r="DG248" s="323"/>
      <c r="DH248" s="323"/>
      <c r="DI248" s="323"/>
      <c r="DJ248" s="323"/>
      <c r="DK248" s="323"/>
      <c r="DL248" s="323"/>
      <c r="DM248" s="323"/>
      <c r="DN248" s="323"/>
      <c r="DO248" s="323"/>
      <c r="DP248" s="324"/>
      <c r="DQ248" s="410"/>
      <c r="DR248" s="323"/>
      <c r="DS248" s="323"/>
      <c r="DT248" s="323"/>
      <c r="DU248" s="323"/>
      <c r="DV248" s="323"/>
      <c r="DW248" s="323"/>
      <c r="DX248" s="323"/>
      <c r="DY248" s="323"/>
      <c r="DZ248" s="323"/>
      <c r="EA248" s="323"/>
      <c r="EB248" s="324"/>
      <c r="EC248" s="410"/>
      <c r="ED248" s="323"/>
      <c r="EE248" s="323"/>
      <c r="EF248" s="323"/>
      <c r="EG248" s="323"/>
      <c r="EH248" s="323"/>
      <c r="EI248" s="323"/>
      <c r="EJ248" s="323"/>
      <c r="EK248" s="323"/>
      <c r="EL248" s="323"/>
      <c r="EM248" s="323"/>
      <c r="EN248" s="324"/>
      <c r="EO248" s="410"/>
      <c r="EP248" s="323"/>
      <c r="EQ248" s="323"/>
      <c r="ER248" s="323"/>
      <c r="ES248" s="323"/>
      <c r="ET248" s="323"/>
      <c r="EU248" s="323"/>
      <c r="EV248" s="323"/>
      <c r="EW248" s="323"/>
      <c r="EX248" s="323"/>
      <c r="EY248" s="323"/>
      <c r="EZ248" s="324"/>
    </row>
    <row r="249" spans="3:156" s="229" customFormat="1" ht="18" thickBot="1">
      <c r="C249" s="224"/>
      <c r="D249" s="230" t="s">
        <v>585</v>
      </c>
      <c r="E249" s="1386"/>
      <c r="F249" s="1386"/>
      <c r="G249" s="1387"/>
      <c r="H249" s="1398"/>
      <c r="I249" s="1399"/>
      <c r="J249" s="1400"/>
      <c r="K249" s="1400"/>
      <c r="L249" s="1400"/>
      <c r="M249" s="1400"/>
      <c r="N249" s="1399"/>
      <c r="O249" s="1399"/>
      <c r="P249" s="1400"/>
      <c r="Q249" s="1400"/>
      <c r="R249" s="1399"/>
      <c r="S249" s="1399"/>
      <c r="T249" s="252"/>
      <c r="U249" s="230" t="s">
        <v>470</v>
      </c>
      <c r="V249" s="1386"/>
      <c r="W249" s="1386"/>
      <c r="X249" s="1386"/>
      <c r="Y249" s="1386"/>
      <c r="Z249" s="1386"/>
      <c r="AA249" s="1386"/>
      <c r="AB249" s="1386"/>
      <c r="AC249" s="1386"/>
      <c r="AD249" s="1386"/>
      <c r="AE249" s="1386"/>
      <c r="AF249" s="1386"/>
      <c r="AG249" s="1386"/>
      <c r="AH249" s="1401"/>
      <c r="AI249" s="253"/>
      <c r="AJ249" s="1406"/>
      <c r="AK249" s="325"/>
      <c r="AL249" s="1406"/>
      <c r="AM249" s="1406"/>
      <c r="AN249" s="1406"/>
      <c r="AO249" s="1406"/>
      <c r="AP249" s="1406"/>
      <c r="AQ249" s="1406"/>
      <c r="AR249" s="1406"/>
      <c r="AS249" s="1406"/>
      <c r="AT249" s="1406"/>
      <c r="AU249" s="1406"/>
      <c r="AV249" s="326"/>
      <c r="AW249" s="325"/>
      <c r="AX249" s="1406"/>
      <c r="AY249" s="1406"/>
      <c r="AZ249" s="1406"/>
      <c r="BA249" s="1406"/>
      <c r="BB249" s="1406"/>
      <c r="BC249" s="1406"/>
      <c r="BD249" s="1406"/>
      <c r="BE249" s="1406"/>
      <c r="BF249" s="1406"/>
      <c r="BG249" s="1406"/>
      <c r="BH249" s="326"/>
      <c r="BI249" s="325"/>
      <c r="BJ249" s="1406"/>
      <c r="BK249" s="1406"/>
      <c r="BL249" s="1406"/>
      <c r="BM249" s="1406"/>
      <c r="BN249" s="1406"/>
      <c r="BO249" s="1406"/>
      <c r="BP249" s="1406"/>
      <c r="BQ249" s="1406"/>
      <c r="BR249" s="1406"/>
      <c r="BS249" s="1406"/>
      <c r="BT249" s="326"/>
      <c r="BU249" s="325"/>
      <c r="BV249" s="1406"/>
      <c r="BW249" s="1406"/>
      <c r="BX249" s="1406"/>
      <c r="BY249" s="1406"/>
      <c r="BZ249" s="1406"/>
      <c r="CA249" s="1406"/>
      <c r="CB249" s="1406"/>
      <c r="CC249" s="1406"/>
      <c r="CD249" s="1406"/>
      <c r="CE249" s="1406"/>
      <c r="CF249" s="326"/>
      <c r="CG249" s="325"/>
      <c r="CH249" s="1406"/>
      <c r="CI249" s="1406"/>
      <c r="CJ249" s="1406"/>
      <c r="CK249" s="1406"/>
      <c r="CL249" s="1406"/>
      <c r="CM249" s="1406"/>
      <c r="CN249" s="1406"/>
      <c r="CO249" s="1406"/>
      <c r="CP249" s="1406"/>
      <c r="CQ249" s="1406"/>
      <c r="CR249" s="326"/>
      <c r="CS249" s="325"/>
      <c r="CT249" s="1406"/>
      <c r="CU249" s="1406"/>
      <c r="CV249" s="1406"/>
      <c r="CW249" s="1406"/>
      <c r="CX249" s="1406"/>
      <c r="CY249" s="1406"/>
      <c r="CZ249" s="1406"/>
      <c r="DA249" s="1406"/>
      <c r="DB249" s="1406"/>
      <c r="DC249" s="1406"/>
      <c r="DD249" s="326"/>
      <c r="DE249" s="325"/>
      <c r="DF249" s="1406"/>
      <c r="DG249" s="1406"/>
      <c r="DH249" s="1406"/>
      <c r="DI249" s="1406"/>
      <c r="DJ249" s="1406"/>
      <c r="DK249" s="1406"/>
      <c r="DL249" s="1406"/>
      <c r="DM249" s="1406"/>
      <c r="DN249" s="1406"/>
      <c r="DO249" s="1406"/>
      <c r="DP249" s="326"/>
      <c r="DQ249" s="325"/>
      <c r="DR249" s="1406"/>
      <c r="DS249" s="1406"/>
      <c r="DT249" s="1406"/>
      <c r="DU249" s="1406"/>
      <c r="DV249" s="1406"/>
      <c r="DW249" s="1406"/>
      <c r="DX249" s="1406"/>
      <c r="DY249" s="1406"/>
      <c r="DZ249" s="1406"/>
      <c r="EA249" s="1406"/>
      <c r="EB249" s="326"/>
      <c r="EC249" s="325"/>
      <c r="ED249" s="1406"/>
      <c r="EE249" s="1406"/>
      <c r="EF249" s="1406"/>
      <c r="EG249" s="1406"/>
      <c r="EH249" s="1406"/>
      <c r="EI249" s="1406"/>
      <c r="EJ249" s="1406"/>
      <c r="EK249" s="1406"/>
      <c r="EL249" s="1406"/>
      <c r="EM249" s="1406"/>
      <c r="EN249" s="326"/>
      <c r="EO249" s="325"/>
      <c r="EP249" s="1406"/>
      <c r="EQ249" s="1406"/>
      <c r="ER249" s="1406"/>
      <c r="ES249" s="1406"/>
      <c r="ET249" s="1406"/>
      <c r="EU249" s="1406"/>
      <c r="EV249" s="1406"/>
      <c r="EW249" s="1406"/>
      <c r="EX249" s="1406"/>
      <c r="EY249" s="1406"/>
      <c r="EZ249" s="326"/>
    </row>
    <row r="250" spans="3:156" ht="15" customHeight="1" outlineLevel="1">
      <c r="C250" s="224"/>
      <c r="D250" s="232"/>
      <c r="E250" s="257" t="s">
        <v>586</v>
      </c>
      <c r="G250" s="615"/>
      <c r="N250" s="242"/>
      <c r="O250" s="226"/>
      <c r="P250" s="226"/>
      <c r="T250" s="232"/>
      <c r="U250" s="232"/>
      <c r="AH250" s="278"/>
      <c r="AI250" s="278"/>
      <c r="AJ250" s="323"/>
      <c r="AK250" s="410"/>
      <c r="AL250" s="323"/>
      <c r="AM250" s="323"/>
      <c r="AN250" s="323"/>
      <c r="AO250" s="323"/>
      <c r="AP250" s="323"/>
      <c r="AQ250" s="323"/>
      <c r="AR250" s="323"/>
      <c r="AS250" s="323"/>
      <c r="AT250" s="323"/>
      <c r="AU250" s="323"/>
      <c r="AV250" s="324"/>
      <c r="AW250" s="410"/>
      <c r="AX250" s="323"/>
      <c r="AY250" s="323"/>
      <c r="AZ250" s="323"/>
      <c r="BA250" s="323"/>
      <c r="BB250" s="323"/>
      <c r="BC250" s="323"/>
      <c r="BD250" s="323"/>
      <c r="BE250" s="323"/>
      <c r="BF250" s="323"/>
      <c r="BG250" s="323"/>
      <c r="BH250" s="324"/>
      <c r="BI250" s="410"/>
      <c r="BJ250" s="323"/>
      <c r="BK250" s="323"/>
      <c r="BL250" s="323"/>
      <c r="BM250" s="323"/>
      <c r="BN250" s="323"/>
      <c r="BO250" s="323"/>
      <c r="BP250" s="323"/>
      <c r="BQ250" s="323"/>
      <c r="BR250" s="323"/>
      <c r="BS250" s="323"/>
      <c r="BT250" s="324"/>
      <c r="BU250" s="410"/>
      <c r="BV250" s="323"/>
      <c r="BW250" s="323"/>
      <c r="BX250" s="323"/>
      <c r="BY250" s="323"/>
      <c r="BZ250" s="323"/>
      <c r="CA250" s="323"/>
      <c r="CB250" s="323"/>
      <c r="CC250" s="323"/>
      <c r="CD250" s="323"/>
      <c r="CE250" s="323"/>
      <c r="CF250" s="324"/>
      <c r="CG250" s="410"/>
      <c r="CH250" s="323"/>
      <c r="CI250" s="323"/>
      <c r="CJ250" s="323"/>
      <c r="CK250" s="323"/>
      <c r="CL250" s="323"/>
      <c r="CM250" s="323"/>
      <c r="CN250" s="323"/>
      <c r="CO250" s="323"/>
      <c r="CP250" s="323"/>
      <c r="CQ250" s="323"/>
      <c r="CR250" s="324"/>
      <c r="CS250" s="410"/>
      <c r="CT250" s="323"/>
      <c r="CU250" s="323"/>
      <c r="CV250" s="323"/>
      <c r="CW250" s="323"/>
      <c r="CX250" s="323"/>
      <c r="CY250" s="323"/>
      <c r="CZ250" s="323"/>
      <c r="DA250" s="323"/>
      <c r="DB250" s="323"/>
      <c r="DC250" s="323"/>
      <c r="DD250" s="324"/>
      <c r="DE250" s="410"/>
      <c r="DF250" s="323"/>
      <c r="DG250" s="323"/>
      <c r="DH250" s="323"/>
      <c r="DI250" s="323"/>
      <c r="DJ250" s="323"/>
      <c r="DK250" s="323"/>
      <c r="DL250" s="323"/>
      <c r="DM250" s="323"/>
      <c r="DN250" s="323"/>
      <c r="DO250" s="323"/>
      <c r="DP250" s="324"/>
      <c r="DQ250" s="410"/>
      <c r="DR250" s="323"/>
      <c r="DS250" s="323"/>
      <c r="DT250" s="323"/>
      <c r="DU250" s="323"/>
      <c r="DV250" s="323"/>
      <c r="DW250" s="323"/>
      <c r="DX250" s="323"/>
      <c r="DY250" s="323"/>
      <c r="DZ250" s="323"/>
      <c r="EA250" s="323"/>
      <c r="EB250" s="324"/>
      <c r="EC250" s="410"/>
      <c r="ED250" s="323"/>
      <c r="EE250" s="323"/>
      <c r="EF250" s="323"/>
      <c r="EG250" s="323"/>
      <c r="EH250" s="323"/>
      <c r="EI250" s="323"/>
      <c r="EJ250" s="323"/>
      <c r="EK250" s="323"/>
      <c r="EL250" s="323"/>
      <c r="EM250" s="323"/>
      <c r="EN250" s="324"/>
      <c r="EO250" s="410"/>
      <c r="EP250" s="323"/>
      <c r="EQ250" s="323"/>
      <c r="ER250" s="323"/>
      <c r="ES250" s="323"/>
      <c r="ET250" s="323"/>
      <c r="EU250" s="323"/>
      <c r="EV250" s="323"/>
      <c r="EW250" s="323"/>
      <c r="EX250" s="323"/>
      <c r="EY250" s="323"/>
      <c r="EZ250" s="324"/>
    </row>
    <row r="251" spans="3:156" ht="6" customHeight="1" outlineLevel="1">
      <c r="C251" s="224"/>
      <c r="D251" s="232"/>
      <c r="O251" s="226"/>
      <c r="T251" s="232"/>
      <c r="U251" s="232"/>
      <c r="AH251" s="278"/>
      <c r="AI251" s="278"/>
      <c r="AJ251" s="323"/>
      <c r="AK251" s="410"/>
      <c r="AL251" s="323"/>
      <c r="AM251" s="323"/>
      <c r="AN251" s="323"/>
      <c r="AO251" s="323"/>
      <c r="AP251" s="323"/>
      <c r="AQ251" s="323"/>
      <c r="AR251" s="323"/>
      <c r="AS251" s="323"/>
      <c r="AT251" s="323"/>
      <c r="AU251" s="323"/>
      <c r="AV251" s="324"/>
      <c r="AW251" s="410"/>
      <c r="AX251" s="323"/>
      <c r="AY251" s="323"/>
      <c r="AZ251" s="323"/>
      <c r="BA251" s="323"/>
      <c r="BB251" s="323"/>
      <c r="BC251" s="323"/>
      <c r="BD251" s="323"/>
      <c r="BE251" s="323"/>
      <c r="BF251" s="323"/>
      <c r="BG251" s="323"/>
      <c r="BH251" s="324"/>
      <c r="BI251" s="410"/>
      <c r="BJ251" s="323"/>
      <c r="BK251" s="323"/>
      <c r="BL251" s="323"/>
      <c r="BM251" s="323"/>
      <c r="BN251" s="323"/>
      <c r="BO251" s="323"/>
      <c r="BP251" s="323"/>
      <c r="BQ251" s="323"/>
      <c r="BR251" s="323"/>
      <c r="BS251" s="323"/>
      <c r="BT251" s="324"/>
      <c r="BU251" s="410"/>
      <c r="BV251" s="323"/>
      <c r="BW251" s="323"/>
      <c r="BX251" s="323"/>
      <c r="BY251" s="323"/>
      <c r="BZ251" s="323"/>
      <c r="CA251" s="323"/>
      <c r="CB251" s="323"/>
      <c r="CC251" s="323"/>
      <c r="CD251" s="323"/>
      <c r="CE251" s="323"/>
      <c r="CF251" s="324"/>
      <c r="CG251" s="410"/>
      <c r="CH251" s="323"/>
      <c r="CI251" s="323"/>
      <c r="CJ251" s="323"/>
      <c r="CK251" s="323"/>
      <c r="CL251" s="323"/>
      <c r="CM251" s="323"/>
      <c r="CN251" s="323"/>
      <c r="CO251" s="323"/>
      <c r="CP251" s="323"/>
      <c r="CQ251" s="323"/>
      <c r="CR251" s="324"/>
      <c r="CS251" s="410"/>
      <c r="CT251" s="323"/>
      <c r="CU251" s="323"/>
      <c r="CV251" s="323"/>
      <c r="CW251" s="323"/>
      <c r="CX251" s="323"/>
      <c r="CY251" s="323"/>
      <c r="CZ251" s="323"/>
      <c r="DA251" s="323"/>
      <c r="DB251" s="323"/>
      <c r="DC251" s="323"/>
      <c r="DD251" s="324"/>
      <c r="DE251" s="410"/>
      <c r="DF251" s="323"/>
      <c r="DG251" s="323"/>
      <c r="DH251" s="323"/>
      <c r="DI251" s="323"/>
      <c r="DJ251" s="323"/>
      <c r="DK251" s="323"/>
      <c r="DL251" s="323"/>
      <c r="DM251" s="323"/>
      <c r="DN251" s="323"/>
      <c r="DO251" s="323"/>
      <c r="DP251" s="324"/>
      <c r="DQ251" s="410"/>
      <c r="DR251" s="323"/>
      <c r="DS251" s="323"/>
      <c r="DT251" s="323"/>
      <c r="DU251" s="323"/>
      <c r="DV251" s="323"/>
      <c r="DW251" s="323"/>
      <c r="DX251" s="323"/>
      <c r="DY251" s="323"/>
      <c r="DZ251" s="323"/>
      <c r="EA251" s="323"/>
      <c r="EB251" s="324"/>
      <c r="EC251" s="410"/>
      <c r="ED251" s="323"/>
      <c r="EE251" s="323"/>
      <c r="EF251" s="323"/>
      <c r="EG251" s="323"/>
      <c r="EH251" s="323"/>
      <c r="EI251" s="323"/>
      <c r="EJ251" s="323"/>
      <c r="EK251" s="323"/>
      <c r="EL251" s="323"/>
      <c r="EM251" s="323"/>
      <c r="EN251" s="324"/>
      <c r="EO251" s="410"/>
      <c r="EP251" s="323"/>
      <c r="EQ251" s="323"/>
      <c r="ER251" s="323"/>
      <c r="ES251" s="323"/>
      <c r="ET251" s="323"/>
      <c r="EU251" s="323"/>
      <c r="EV251" s="323"/>
      <c r="EW251" s="323"/>
      <c r="EX251" s="323"/>
      <c r="EY251" s="323"/>
      <c r="EZ251" s="324"/>
    </row>
    <row r="252" spans="3:156" ht="17.5" outlineLevel="1">
      <c r="C252" s="224"/>
      <c r="D252" s="232"/>
      <c r="E252" s="1060">
        <f ca="1">OFFSET(E252,-1,0)+1</f>
        <v>1</v>
      </c>
      <c r="F252" s="289" t="s">
        <v>119</v>
      </c>
      <c r="G252" s="1061">
        <f>SUM(AJ252:EZ252)</f>
        <v>26063675</v>
      </c>
      <c r="H252" s="1748"/>
      <c r="I252" s="1749"/>
      <c r="J252" s="928"/>
      <c r="K252" s="928"/>
      <c r="L252" s="928"/>
      <c r="M252" s="928"/>
      <c r="N252" s="1343"/>
      <c r="O252" s="1750"/>
      <c r="P252" s="1751"/>
      <c r="Q252" s="928"/>
      <c r="R252" s="1749"/>
      <c r="S252" s="1752"/>
      <c r="T252" s="232"/>
      <c r="U252" s="380"/>
      <c r="V252" s="302"/>
      <c r="W252" s="302"/>
      <c r="X252" s="302"/>
      <c r="Y252" s="381"/>
      <c r="Z252" s="302"/>
      <c r="AA252" s="302"/>
      <c r="AB252" s="302"/>
      <c r="AC252" s="302"/>
      <c r="AD252" s="302"/>
      <c r="AE252" s="302"/>
      <c r="AF252" s="302"/>
      <c r="AG252" s="302"/>
      <c r="AH252" s="382"/>
      <c r="AI252" s="278"/>
      <c r="AJ252" s="284">
        <f t="shared" ref="AJ252:BO252" si="486">AJ58</f>
        <v>0</v>
      </c>
      <c r="AK252" s="309">
        <f t="shared" si="486"/>
        <v>26063675</v>
      </c>
      <c r="AL252" s="284">
        <f t="shared" si="486"/>
        <v>0</v>
      </c>
      <c r="AM252" s="284">
        <f t="shared" si="486"/>
        <v>0</v>
      </c>
      <c r="AN252" s="284">
        <f t="shared" si="486"/>
        <v>0</v>
      </c>
      <c r="AO252" s="284">
        <f t="shared" si="486"/>
        <v>0</v>
      </c>
      <c r="AP252" s="284">
        <f t="shared" si="486"/>
        <v>0</v>
      </c>
      <c r="AQ252" s="284">
        <f t="shared" si="486"/>
        <v>0</v>
      </c>
      <c r="AR252" s="284">
        <f t="shared" si="486"/>
        <v>0</v>
      </c>
      <c r="AS252" s="284">
        <f t="shared" si="486"/>
        <v>0</v>
      </c>
      <c r="AT252" s="284">
        <f t="shared" si="486"/>
        <v>0</v>
      </c>
      <c r="AU252" s="284">
        <f t="shared" si="486"/>
        <v>0</v>
      </c>
      <c r="AV252" s="383">
        <f t="shared" si="486"/>
        <v>0</v>
      </c>
      <c r="AW252" s="309">
        <f t="shared" si="486"/>
        <v>0</v>
      </c>
      <c r="AX252" s="284">
        <f t="shared" si="486"/>
        <v>0</v>
      </c>
      <c r="AY252" s="284">
        <f t="shared" si="486"/>
        <v>0</v>
      </c>
      <c r="AZ252" s="284">
        <f t="shared" si="486"/>
        <v>0</v>
      </c>
      <c r="BA252" s="284">
        <f t="shared" si="486"/>
        <v>0</v>
      </c>
      <c r="BB252" s="284">
        <f t="shared" si="486"/>
        <v>0</v>
      </c>
      <c r="BC252" s="284">
        <f t="shared" si="486"/>
        <v>0</v>
      </c>
      <c r="BD252" s="284">
        <f t="shared" si="486"/>
        <v>0</v>
      </c>
      <c r="BE252" s="284">
        <f t="shared" si="486"/>
        <v>0</v>
      </c>
      <c r="BF252" s="284">
        <f t="shared" si="486"/>
        <v>0</v>
      </c>
      <c r="BG252" s="284">
        <f t="shared" si="486"/>
        <v>0</v>
      </c>
      <c r="BH252" s="383">
        <f t="shared" si="486"/>
        <v>0</v>
      </c>
      <c r="BI252" s="309">
        <f t="shared" si="486"/>
        <v>0</v>
      </c>
      <c r="BJ252" s="284">
        <f t="shared" si="486"/>
        <v>0</v>
      </c>
      <c r="BK252" s="284">
        <f t="shared" si="486"/>
        <v>0</v>
      </c>
      <c r="BL252" s="284">
        <f t="shared" si="486"/>
        <v>0</v>
      </c>
      <c r="BM252" s="284">
        <f t="shared" si="486"/>
        <v>0</v>
      </c>
      <c r="BN252" s="284">
        <f t="shared" si="486"/>
        <v>0</v>
      </c>
      <c r="BO252" s="284">
        <f t="shared" si="486"/>
        <v>0</v>
      </c>
      <c r="BP252" s="284">
        <f t="shared" ref="BP252:CU252" si="487">BP58</f>
        <v>0</v>
      </c>
      <c r="BQ252" s="284">
        <f t="shared" si="487"/>
        <v>0</v>
      </c>
      <c r="BR252" s="284">
        <f t="shared" si="487"/>
        <v>0</v>
      </c>
      <c r="BS252" s="284">
        <f t="shared" si="487"/>
        <v>0</v>
      </c>
      <c r="BT252" s="383">
        <f t="shared" si="487"/>
        <v>0</v>
      </c>
      <c r="BU252" s="309">
        <f t="shared" si="487"/>
        <v>0</v>
      </c>
      <c r="BV252" s="284">
        <f t="shared" si="487"/>
        <v>0</v>
      </c>
      <c r="BW252" s="284">
        <f t="shared" si="487"/>
        <v>0</v>
      </c>
      <c r="BX252" s="284">
        <f t="shared" si="487"/>
        <v>0</v>
      </c>
      <c r="BY252" s="284">
        <f t="shared" si="487"/>
        <v>0</v>
      </c>
      <c r="BZ252" s="284">
        <f t="shared" si="487"/>
        <v>0</v>
      </c>
      <c r="CA252" s="284">
        <f t="shared" si="487"/>
        <v>0</v>
      </c>
      <c r="CB252" s="284">
        <f t="shared" si="487"/>
        <v>0</v>
      </c>
      <c r="CC252" s="284">
        <f t="shared" si="487"/>
        <v>0</v>
      </c>
      <c r="CD252" s="284">
        <f t="shared" si="487"/>
        <v>0</v>
      </c>
      <c r="CE252" s="284">
        <f t="shared" si="487"/>
        <v>0</v>
      </c>
      <c r="CF252" s="383">
        <f t="shared" si="487"/>
        <v>0</v>
      </c>
      <c r="CG252" s="309">
        <f t="shared" si="487"/>
        <v>0</v>
      </c>
      <c r="CH252" s="284">
        <f t="shared" si="487"/>
        <v>0</v>
      </c>
      <c r="CI252" s="284">
        <f t="shared" si="487"/>
        <v>0</v>
      </c>
      <c r="CJ252" s="284">
        <f t="shared" si="487"/>
        <v>0</v>
      </c>
      <c r="CK252" s="284">
        <f t="shared" si="487"/>
        <v>0</v>
      </c>
      <c r="CL252" s="284">
        <f t="shared" si="487"/>
        <v>0</v>
      </c>
      <c r="CM252" s="284">
        <f t="shared" si="487"/>
        <v>0</v>
      </c>
      <c r="CN252" s="284">
        <f t="shared" si="487"/>
        <v>0</v>
      </c>
      <c r="CO252" s="284">
        <f t="shared" si="487"/>
        <v>0</v>
      </c>
      <c r="CP252" s="284">
        <f t="shared" si="487"/>
        <v>0</v>
      </c>
      <c r="CQ252" s="284">
        <f t="shared" si="487"/>
        <v>0</v>
      </c>
      <c r="CR252" s="383">
        <f t="shared" si="487"/>
        <v>0</v>
      </c>
      <c r="CS252" s="309">
        <f t="shared" si="487"/>
        <v>0</v>
      </c>
      <c r="CT252" s="284">
        <f t="shared" si="487"/>
        <v>0</v>
      </c>
      <c r="CU252" s="284">
        <f t="shared" si="487"/>
        <v>0</v>
      </c>
      <c r="CV252" s="284">
        <f t="shared" ref="CV252:EA252" si="488">CV58</f>
        <v>0</v>
      </c>
      <c r="CW252" s="284">
        <f t="shared" si="488"/>
        <v>0</v>
      </c>
      <c r="CX252" s="284">
        <f t="shared" si="488"/>
        <v>0</v>
      </c>
      <c r="CY252" s="284">
        <f t="shared" si="488"/>
        <v>0</v>
      </c>
      <c r="CZ252" s="284">
        <f t="shared" si="488"/>
        <v>0</v>
      </c>
      <c r="DA252" s="284">
        <f t="shared" si="488"/>
        <v>0</v>
      </c>
      <c r="DB252" s="284">
        <f t="shared" si="488"/>
        <v>0</v>
      </c>
      <c r="DC252" s="284">
        <f t="shared" si="488"/>
        <v>0</v>
      </c>
      <c r="DD252" s="383">
        <f t="shared" si="488"/>
        <v>0</v>
      </c>
      <c r="DE252" s="309">
        <f t="shared" si="488"/>
        <v>0</v>
      </c>
      <c r="DF252" s="284">
        <f t="shared" si="488"/>
        <v>0</v>
      </c>
      <c r="DG252" s="284">
        <f t="shared" si="488"/>
        <v>0</v>
      </c>
      <c r="DH252" s="284">
        <f t="shared" si="488"/>
        <v>0</v>
      </c>
      <c r="DI252" s="284">
        <f t="shared" si="488"/>
        <v>0</v>
      </c>
      <c r="DJ252" s="284">
        <f t="shared" si="488"/>
        <v>0</v>
      </c>
      <c r="DK252" s="284">
        <f t="shared" si="488"/>
        <v>0</v>
      </c>
      <c r="DL252" s="284">
        <f t="shared" si="488"/>
        <v>0</v>
      </c>
      <c r="DM252" s="284">
        <f t="shared" si="488"/>
        <v>0</v>
      </c>
      <c r="DN252" s="284">
        <f t="shared" si="488"/>
        <v>0</v>
      </c>
      <c r="DO252" s="284">
        <f t="shared" si="488"/>
        <v>0</v>
      </c>
      <c r="DP252" s="383">
        <f t="shared" si="488"/>
        <v>0</v>
      </c>
      <c r="DQ252" s="309">
        <f t="shared" si="488"/>
        <v>0</v>
      </c>
      <c r="DR252" s="284">
        <f t="shared" si="488"/>
        <v>0</v>
      </c>
      <c r="DS252" s="284">
        <f t="shared" si="488"/>
        <v>0</v>
      </c>
      <c r="DT252" s="284">
        <f t="shared" si="488"/>
        <v>0</v>
      </c>
      <c r="DU252" s="284">
        <f t="shared" si="488"/>
        <v>0</v>
      </c>
      <c r="DV252" s="284">
        <f t="shared" si="488"/>
        <v>0</v>
      </c>
      <c r="DW252" s="284">
        <f t="shared" si="488"/>
        <v>0</v>
      </c>
      <c r="DX252" s="284">
        <f t="shared" si="488"/>
        <v>0</v>
      </c>
      <c r="DY252" s="284">
        <f t="shared" si="488"/>
        <v>0</v>
      </c>
      <c r="DZ252" s="284">
        <f t="shared" si="488"/>
        <v>0</v>
      </c>
      <c r="EA252" s="284">
        <f t="shared" si="488"/>
        <v>0</v>
      </c>
      <c r="EB252" s="383">
        <f t="shared" ref="EB252:EZ252" si="489">EB58</f>
        <v>0</v>
      </c>
      <c r="EC252" s="309">
        <f t="shared" si="489"/>
        <v>0</v>
      </c>
      <c r="ED252" s="284">
        <f t="shared" si="489"/>
        <v>0</v>
      </c>
      <c r="EE252" s="284">
        <f t="shared" si="489"/>
        <v>0</v>
      </c>
      <c r="EF252" s="284">
        <f t="shared" si="489"/>
        <v>0</v>
      </c>
      <c r="EG252" s="284">
        <f t="shared" si="489"/>
        <v>0</v>
      </c>
      <c r="EH252" s="284">
        <f t="shared" si="489"/>
        <v>0</v>
      </c>
      <c r="EI252" s="284">
        <f t="shared" si="489"/>
        <v>0</v>
      </c>
      <c r="EJ252" s="284">
        <f t="shared" si="489"/>
        <v>0</v>
      </c>
      <c r="EK252" s="284">
        <f t="shared" si="489"/>
        <v>0</v>
      </c>
      <c r="EL252" s="284">
        <f t="shared" si="489"/>
        <v>0</v>
      </c>
      <c r="EM252" s="284">
        <f t="shared" si="489"/>
        <v>0</v>
      </c>
      <c r="EN252" s="383">
        <f t="shared" si="489"/>
        <v>0</v>
      </c>
      <c r="EO252" s="309">
        <f t="shared" si="489"/>
        <v>0</v>
      </c>
      <c r="EP252" s="284">
        <f t="shared" si="489"/>
        <v>0</v>
      </c>
      <c r="EQ252" s="284">
        <f t="shared" si="489"/>
        <v>0</v>
      </c>
      <c r="ER252" s="284">
        <f t="shared" si="489"/>
        <v>0</v>
      </c>
      <c r="ES252" s="284">
        <f t="shared" si="489"/>
        <v>0</v>
      </c>
      <c r="ET252" s="284">
        <f t="shared" si="489"/>
        <v>0</v>
      </c>
      <c r="EU252" s="284">
        <f t="shared" si="489"/>
        <v>0</v>
      </c>
      <c r="EV252" s="284">
        <f t="shared" si="489"/>
        <v>0</v>
      </c>
      <c r="EW252" s="284">
        <f t="shared" si="489"/>
        <v>0</v>
      </c>
      <c r="EX252" s="284">
        <f t="shared" si="489"/>
        <v>0</v>
      </c>
      <c r="EY252" s="284">
        <f t="shared" si="489"/>
        <v>0</v>
      </c>
      <c r="EZ252" s="383">
        <f t="shared" si="489"/>
        <v>0</v>
      </c>
    </row>
    <row r="253" spans="3:156" ht="17.5" outlineLevel="1">
      <c r="C253" s="224"/>
      <c r="D253" s="232"/>
      <c r="E253" s="1060">
        <f ca="1">OFFSET(E253,-1,0)+1</f>
        <v>2</v>
      </c>
      <c r="F253" s="289" t="s">
        <v>120</v>
      </c>
      <c r="G253" s="1061">
        <f>SUM(AJ253:EZ253)</f>
        <v>169703179.17000002</v>
      </c>
      <c r="H253" s="1748"/>
      <c r="I253" s="1749"/>
      <c r="J253" s="928"/>
      <c r="K253" s="928"/>
      <c r="L253" s="928"/>
      <c r="M253" s="928"/>
      <c r="N253" s="1343"/>
      <c r="O253" s="1750"/>
      <c r="P253" s="1751"/>
      <c r="Q253" s="928"/>
      <c r="R253" s="1749"/>
      <c r="S253" s="1752"/>
      <c r="T253" s="232"/>
      <c r="U253" s="380"/>
      <c r="V253" s="302"/>
      <c r="W253" s="302"/>
      <c r="X253" s="302"/>
      <c r="Y253" s="381"/>
      <c r="Z253" s="302"/>
      <c r="AA253" s="302"/>
      <c r="AB253" s="302"/>
      <c r="AC253" s="302"/>
      <c r="AD253" s="302"/>
      <c r="AE253" s="302"/>
      <c r="AF253" s="302"/>
      <c r="AG253" s="302"/>
      <c r="AH253" s="382"/>
      <c r="AI253" s="278"/>
      <c r="AJ253" s="284">
        <f t="shared" ref="AJ253:BO253" si="490">AJ89</f>
        <v>0</v>
      </c>
      <c r="AK253" s="309">
        <f t="shared" si="490"/>
        <v>100000</v>
      </c>
      <c r="AL253" s="284">
        <f t="shared" si="490"/>
        <v>3378507.0185841266</v>
      </c>
      <c r="AM253" s="284">
        <f t="shared" si="490"/>
        <v>3614447.5635619047</v>
      </c>
      <c r="AN253" s="284">
        <f t="shared" si="490"/>
        <v>3850388.1085396823</v>
      </c>
      <c r="AO253" s="284">
        <f t="shared" si="490"/>
        <v>4043471.5106603173</v>
      </c>
      <c r="AP253" s="284">
        <f t="shared" si="490"/>
        <v>4182983.4842095226</v>
      </c>
      <c r="AQ253" s="284">
        <f t="shared" si="490"/>
        <v>4397495.4577587293</v>
      </c>
      <c r="AR253" s="284">
        <f t="shared" si="490"/>
        <v>4737007.4313079361</v>
      </c>
      <c r="AS253" s="284">
        <f t="shared" si="490"/>
        <v>4951519.4048571438</v>
      </c>
      <c r="AT253" s="284">
        <f t="shared" si="490"/>
        <v>5166031.3784063496</v>
      </c>
      <c r="AU253" s="284">
        <f t="shared" si="490"/>
        <v>5255543.3519555544</v>
      </c>
      <c r="AV253" s="383">
        <f t="shared" si="490"/>
        <v>5470055.3255047621</v>
      </c>
      <c r="AW253" s="309">
        <f t="shared" si="490"/>
        <v>5684567.299053967</v>
      </c>
      <c r="AX253" s="284">
        <f t="shared" si="490"/>
        <v>5899079.2726031719</v>
      </c>
      <c r="AY253" s="284">
        <f t="shared" si="490"/>
        <v>6113591.2461523805</v>
      </c>
      <c r="AZ253" s="284">
        <f t="shared" si="490"/>
        <v>6328103.2197015872</v>
      </c>
      <c r="BA253" s="284">
        <f t="shared" si="490"/>
        <v>6542615.193250793</v>
      </c>
      <c r="BB253" s="284">
        <f t="shared" si="490"/>
        <v>6757127.1667999998</v>
      </c>
      <c r="BC253" s="284">
        <f t="shared" si="490"/>
        <v>6971639.1403492065</v>
      </c>
      <c r="BD253" s="284">
        <f t="shared" si="490"/>
        <v>7186151.1138984133</v>
      </c>
      <c r="BE253" s="284">
        <f t="shared" si="490"/>
        <v>7400663.0874476181</v>
      </c>
      <c r="BF253" s="284">
        <f t="shared" si="490"/>
        <v>7615175.0609968258</v>
      </c>
      <c r="BG253" s="284">
        <f t="shared" si="490"/>
        <v>7829687.0345460316</v>
      </c>
      <c r="BH253" s="383">
        <f t="shared" si="490"/>
        <v>7936943.0213206587</v>
      </c>
      <c r="BI253" s="309">
        <f t="shared" si="490"/>
        <v>7400663.0874476163</v>
      </c>
      <c r="BJ253" s="284">
        <f t="shared" si="490"/>
        <v>6757127.1667999979</v>
      </c>
      <c r="BK253" s="284">
        <f t="shared" si="490"/>
        <v>6113591.2461523796</v>
      </c>
      <c r="BL253" s="284">
        <f t="shared" si="490"/>
        <v>5470055.3255047621</v>
      </c>
      <c r="BM253" s="284">
        <f t="shared" si="490"/>
        <v>4826519.4048571438</v>
      </c>
      <c r="BN253" s="284">
        <f t="shared" si="490"/>
        <v>4182983.4842095235</v>
      </c>
      <c r="BO253" s="284">
        <f t="shared" si="490"/>
        <v>3539447.5635619047</v>
      </c>
      <c r="BP253" s="284">
        <f t="shared" ref="BP253:CU253" si="491">BP89</f>
        <v>0</v>
      </c>
      <c r="BQ253" s="284">
        <f t="shared" si="491"/>
        <v>0</v>
      </c>
      <c r="BR253" s="284">
        <f t="shared" si="491"/>
        <v>0</v>
      </c>
      <c r="BS253" s="284">
        <f t="shared" si="491"/>
        <v>0</v>
      </c>
      <c r="BT253" s="383">
        <f t="shared" si="491"/>
        <v>0</v>
      </c>
      <c r="BU253" s="309">
        <f t="shared" si="491"/>
        <v>0</v>
      </c>
      <c r="BV253" s="284">
        <f t="shared" si="491"/>
        <v>0</v>
      </c>
      <c r="BW253" s="284">
        <f t="shared" si="491"/>
        <v>0</v>
      </c>
      <c r="BX253" s="284">
        <f t="shared" si="491"/>
        <v>0</v>
      </c>
      <c r="BY253" s="284">
        <f t="shared" si="491"/>
        <v>0</v>
      </c>
      <c r="BZ253" s="284">
        <f t="shared" si="491"/>
        <v>0</v>
      </c>
      <c r="CA253" s="284">
        <f t="shared" si="491"/>
        <v>0</v>
      </c>
      <c r="CB253" s="284">
        <f t="shared" si="491"/>
        <v>0</v>
      </c>
      <c r="CC253" s="284">
        <f t="shared" si="491"/>
        <v>0</v>
      </c>
      <c r="CD253" s="284">
        <f t="shared" si="491"/>
        <v>0</v>
      </c>
      <c r="CE253" s="284">
        <f t="shared" si="491"/>
        <v>0</v>
      </c>
      <c r="CF253" s="383">
        <f t="shared" si="491"/>
        <v>0</v>
      </c>
      <c r="CG253" s="309">
        <f t="shared" si="491"/>
        <v>0</v>
      </c>
      <c r="CH253" s="284">
        <f t="shared" si="491"/>
        <v>0</v>
      </c>
      <c r="CI253" s="284">
        <f t="shared" si="491"/>
        <v>0</v>
      </c>
      <c r="CJ253" s="284">
        <f t="shared" si="491"/>
        <v>0</v>
      </c>
      <c r="CK253" s="284">
        <f t="shared" si="491"/>
        <v>0</v>
      </c>
      <c r="CL253" s="284">
        <f t="shared" si="491"/>
        <v>0</v>
      </c>
      <c r="CM253" s="284">
        <f t="shared" si="491"/>
        <v>0</v>
      </c>
      <c r="CN253" s="284">
        <f t="shared" si="491"/>
        <v>0</v>
      </c>
      <c r="CO253" s="284">
        <f t="shared" si="491"/>
        <v>0</v>
      </c>
      <c r="CP253" s="284">
        <f t="shared" si="491"/>
        <v>0</v>
      </c>
      <c r="CQ253" s="284">
        <f t="shared" si="491"/>
        <v>0</v>
      </c>
      <c r="CR253" s="383">
        <f t="shared" si="491"/>
        <v>0</v>
      </c>
      <c r="CS253" s="309">
        <f t="shared" si="491"/>
        <v>0</v>
      </c>
      <c r="CT253" s="284">
        <f t="shared" si="491"/>
        <v>0</v>
      </c>
      <c r="CU253" s="284">
        <f t="shared" si="491"/>
        <v>0</v>
      </c>
      <c r="CV253" s="284">
        <f t="shared" ref="CV253:EA253" si="492">CV89</f>
        <v>0</v>
      </c>
      <c r="CW253" s="284">
        <f t="shared" si="492"/>
        <v>0</v>
      </c>
      <c r="CX253" s="284">
        <f t="shared" si="492"/>
        <v>0</v>
      </c>
      <c r="CY253" s="284">
        <f t="shared" si="492"/>
        <v>0</v>
      </c>
      <c r="CZ253" s="284">
        <f t="shared" si="492"/>
        <v>0</v>
      </c>
      <c r="DA253" s="284">
        <f t="shared" si="492"/>
        <v>0</v>
      </c>
      <c r="DB253" s="284">
        <f t="shared" si="492"/>
        <v>0</v>
      </c>
      <c r="DC253" s="284">
        <f t="shared" si="492"/>
        <v>0</v>
      </c>
      <c r="DD253" s="383">
        <f t="shared" si="492"/>
        <v>0</v>
      </c>
      <c r="DE253" s="309">
        <f t="shared" si="492"/>
        <v>0</v>
      </c>
      <c r="DF253" s="284">
        <f t="shared" si="492"/>
        <v>0</v>
      </c>
      <c r="DG253" s="284">
        <f t="shared" si="492"/>
        <v>0</v>
      </c>
      <c r="DH253" s="284">
        <f t="shared" si="492"/>
        <v>0</v>
      </c>
      <c r="DI253" s="284">
        <f t="shared" si="492"/>
        <v>0</v>
      </c>
      <c r="DJ253" s="284">
        <f t="shared" si="492"/>
        <v>0</v>
      </c>
      <c r="DK253" s="284">
        <f t="shared" si="492"/>
        <v>0</v>
      </c>
      <c r="DL253" s="284">
        <f t="shared" si="492"/>
        <v>0</v>
      </c>
      <c r="DM253" s="284">
        <f t="shared" si="492"/>
        <v>0</v>
      </c>
      <c r="DN253" s="284">
        <f t="shared" si="492"/>
        <v>0</v>
      </c>
      <c r="DO253" s="284">
        <f t="shared" si="492"/>
        <v>0</v>
      </c>
      <c r="DP253" s="383">
        <f t="shared" si="492"/>
        <v>0</v>
      </c>
      <c r="DQ253" s="309">
        <f t="shared" si="492"/>
        <v>0</v>
      </c>
      <c r="DR253" s="284">
        <f t="shared" si="492"/>
        <v>0</v>
      </c>
      <c r="DS253" s="284">
        <f t="shared" si="492"/>
        <v>0</v>
      </c>
      <c r="DT253" s="284">
        <f t="shared" si="492"/>
        <v>0</v>
      </c>
      <c r="DU253" s="284">
        <f t="shared" si="492"/>
        <v>0</v>
      </c>
      <c r="DV253" s="284">
        <f t="shared" si="492"/>
        <v>0</v>
      </c>
      <c r="DW253" s="284">
        <f t="shared" si="492"/>
        <v>0</v>
      </c>
      <c r="DX253" s="284">
        <f t="shared" si="492"/>
        <v>0</v>
      </c>
      <c r="DY253" s="284">
        <f t="shared" si="492"/>
        <v>0</v>
      </c>
      <c r="DZ253" s="284">
        <f t="shared" si="492"/>
        <v>0</v>
      </c>
      <c r="EA253" s="284">
        <f t="shared" si="492"/>
        <v>0</v>
      </c>
      <c r="EB253" s="383">
        <f t="shared" ref="EB253:EZ253" si="493">EB89</f>
        <v>0</v>
      </c>
      <c r="EC253" s="309">
        <f t="shared" si="493"/>
        <v>0</v>
      </c>
      <c r="ED253" s="284">
        <f t="shared" si="493"/>
        <v>0</v>
      </c>
      <c r="EE253" s="284">
        <f t="shared" si="493"/>
        <v>0</v>
      </c>
      <c r="EF253" s="284">
        <f t="shared" si="493"/>
        <v>0</v>
      </c>
      <c r="EG253" s="284">
        <f t="shared" si="493"/>
        <v>0</v>
      </c>
      <c r="EH253" s="284">
        <f t="shared" si="493"/>
        <v>0</v>
      </c>
      <c r="EI253" s="284">
        <f t="shared" si="493"/>
        <v>0</v>
      </c>
      <c r="EJ253" s="284">
        <f t="shared" si="493"/>
        <v>0</v>
      </c>
      <c r="EK253" s="284">
        <f t="shared" si="493"/>
        <v>0</v>
      </c>
      <c r="EL253" s="284">
        <f t="shared" si="493"/>
        <v>0</v>
      </c>
      <c r="EM253" s="284">
        <f t="shared" si="493"/>
        <v>0</v>
      </c>
      <c r="EN253" s="383">
        <f t="shared" si="493"/>
        <v>0</v>
      </c>
      <c r="EO253" s="309">
        <f t="shared" si="493"/>
        <v>0</v>
      </c>
      <c r="EP253" s="284">
        <f t="shared" si="493"/>
        <v>0</v>
      </c>
      <c r="EQ253" s="284">
        <f t="shared" si="493"/>
        <v>0</v>
      </c>
      <c r="ER253" s="284">
        <f t="shared" si="493"/>
        <v>0</v>
      </c>
      <c r="ES253" s="284">
        <f t="shared" si="493"/>
        <v>0</v>
      </c>
      <c r="ET253" s="284">
        <f t="shared" si="493"/>
        <v>0</v>
      </c>
      <c r="EU253" s="284">
        <f t="shared" si="493"/>
        <v>0</v>
      </c>
      <c r="EV253" s="284">
        <f t="shared" si="493"/>
        <v>0</v>
      </c>
      <c r="EW253" s="284">
        <f t="shared" si="493"/>
        <v>0</v>
      </c>
      <c r="EX253" s="284">
        <f t="shared" si="493"/>
        <v>0</v>
      </c>
      <c r="EY253" s="284">
        <f t="shared" si="493"/>
        <v>0</v>
      </c>
      <c r="EZ253" s="383">
        <f t="shared" si="493"/>
        <v>0</v>
      </c>
    </row>
    <row r="254" spans="3:156" ht="17.5" outlineLevel="1">
      <c r="C254" s="224"/>
      <c r="D254" s="232"/>
      <c r="E254" s="1060">
        <f ca="1">OFFSET(E254,-1,0)+1</f>
        <v>3</v>
      </c>
      <c r="F254" s="289" t="s">
        <v>121</v>
      </c>
      <c r="G254" s="1061">
        <f ca="1">SUM(AJ254:EZ254)</f>
        <v>43187116.482240468</v>
      </c>
      <c r="H254" s="1748"/>
      <c r="I254" s="1749"/>
      <c r="J254" s="928"/>
      <c r="K254" s="928"/>
      <c r="L254" s="928"/>
      <c r="M254" s="928"/>
      <c r="N254" s="1343"/>
      <c r="O254" s="1750"/>
      <c r="P254" s="1751"/>
      <c r="Q254" s="928"/>
      <c r="R254" s="1749"/>
      <c r="S254" s="1752"/>
      <c r="T254" s="232"/>
      <c r="U254" s="380"/>
      <c r="V254" s="302"/>
      <c r="W254" s="302"/>
      <c r="X254" s="302"/>
      <c r="Y254" s="381"/>
      <c r="Z254" s="302"/>
      <c r="AA254" s="302"/>
      <c r="AB254" s="302"/>
      <c r="AC254" s="302"/>
      <c r="AD254" s="302"/>
      <c r="AE254" s="302"/>
      <c r="AF254" s="302"/>
      <c r="AG254" s="302"/>
      <c r="AH254" s="382"/>
      <c r="AI254" s="278"/>
      <c r="AJ254" s="284">
        <f t="shared" ref="AJ254:BO254" si="494">AJ246</f>
        <v>0</v>
      </c>
      <c r="AK254" s="309">
        <f ca="1">AK246</f>
        <v>11063746.31090709</v>
      </c>
      <c r="AL254" s="284">
        <f t="shared" ca="1" si="494"/>
        <v>3646326.8452658607</v>
      </c>
      <c r="AM254" s="284">
        <f t="shared" ca="1" si="494"/>
        <v>318569.09655419854</v>
      </c>
      <c r="AN254" s="284">
        <f t="shared" ca="1" si="494"/>
        <v>322356.31629368232</v>
      </c>
      <c r="AO254" s="284">
        <f t="shared" ca="1" si="494"/>
        <v>326143.53603316616</v>
      </c>
      <c r="AP254" s="284">
        <f t="shared" ca="1" si="494"/>
        <v>328559.32720122143</v>
      </c>
      <c r="AQ254" s="284">
        <f t="shared" ca="1" si="494"/>
        <v>333032.26122641953</v>
      </c>
      <c r="AR254" s="284">
        <f t="shared" ca="1" si="494"/>
        <v>412453.16611530137</v>
      </c>
      <c r="AS254" s="284">
        <f t="shared" ca="1" si="494"/>
        <v>415729.43000522372</v>
      </c>
      <c r="AT254" s="284">
        <f t="shared" ca="1" si="494"/>
        <v>418537.43166829902</v>
      </c>
      <c r="AU254" s="284">
        <f t="shared" ca="1" si="494"/>
        <v>379678.76666470768</v>
      </c>
      <c r="AV254" s="383">
        <f t="shared" ca="1" si="494"/>
        <v>405288.73179446213</v>
      </c>
      <c r="AW254" s="309">
        <f t="shared" ca="1" si="494"/>
        <v>441108.50095141603</v>
      </c>
      <c r="AX254" s="284">
        <f t="shared" ca="1" si="494"/>
        <v>445106.12010802474</v>
      </c>
      <c r="AY254" s="284">
        <f t="shared" ca="1" si="494"/>
        <v>483831.21846611623</v>
      </c>
      <c r="AZ254" s="284">
        <f t="shared" ca="1" si="494"/>
        <v>523508.92825971753</v>
      </c>
      <c r="BA254" s="284">
        <f t="shared" ca="1" si="494"/>
        <v>560323.72705845686</v>
      </c>
      <c r="BB254" s="284">
        <f t="shared" ca="1" si="494"/>
        <v>597310.22218841314</v>
      </c>
      <c r="BC254" s="284">
        <f t="shared" ca="1" si="494"/>
        <v>635859.7763108355</v>
      </c>
      <c r="BD254" s="284">
        <f t="shared" ca="1" si="494"/>
        <v>675956.75458314759</v>
      </c>
      <c r="BE254" s="284">
        <f t="shared" ca="1" si="494"/>
        <v>717689.05718154018</v>
      </c>
      <c r="BF254" s="284">
        <f t="shared" ca="1" si="494"/>
        <v>761037.6308371583</v>
      </c>
      <c r="BG254" s="284">
        <f t="shared" ca="1" si="494"/>
        <v>805963.2634699156</v>
      </c>
      <c r="BH254" s="383">
        <f t="shared" ca="1" si="494"/>
        <v>852578.97942395508</v>
      </c>
      <c r="BI254" s="309">
        <f t="shared" ca="1" si="494"/>
        <v>900244.640684949</v>
      </c>
      <c r="BJ254" s="284">
        <f t="shared" ca="1" si="494"/>
        <v>945196.41329395771</v>
      </c>
      <c r="BK254" s="284">
        <f t="shared" ca="1" si="494"/>
        <v>987027.84274662426</v>
      </c>
      <c r="BL254" s="284">
        <f t="shared" ca="1" si="494"/>
        <v>1025514.8083625794</v>
      </c>
      <c r="BM254" s="284">
        <f t="shared" ca="1" si="494"/>
        <v>2046890.5426044846</v>
      </c>
      <c r="BN254" s="284">
        <f t="shared" ca="1" si="494"/>
        <v>4274247.3376370817</v>
      </c>
      <c r="BO254" s="284">
        <f t="shared" ca="1" si="494"/>
        <v>2287875.3534746035</v>
      </c>
      <c r="BP254" s="284">
        <f t="shared" ref="BP254:CU254" ca="1" si="495">BP246</f>
        <v>1608353.0529629765</v>
      </c>
      <c r="BQ254" s="284">
        <f t="shared" ca="1" si="495"/>
        <v>1146011.623652407</v>
      </c>
      <c r="BR254" s="284">
        <f t="shared" ca="1" si="495"/>
        <v>873001.39434183727</v>
      </c>
      <c r="BS254" s="284">
        <f t="shared" ca="1" si="495"/>
        <v>168662.67687654696</v>
      </c>
      <c r="BT254" s="383">
        <f t="shared" ca="1" si="495"/>
        <v>179569.24897098012</v>
      </c>
      <c r="BU254" s="309">
        <f t="shared" ca="1" si="495"/>
        <v>168662.67687654696</v>
      </c>
      <c r="BV254" s="284">
        <f t="shared" ca="1" si="495"/>
        <v>154120.58075063603</v>
      </c>
      <c r="BW254" s="284">
        <f t="shared" ca="1" si="495"/>
        <v>139578.48462472513</v>
      </c>
      <c r="BX254" s="284">
        <f t="shared" ca="1" si="495"/>
        <v>125036.38849881424</v>
      </c>
      <c r="BY254" s="284">
        <f t="shared" ca="1" si="495"/>
        <v>110494.29237290329</v>
      </c>
      <c r="BZ254" s="284">
        <f t="shared" ca="1" si="495"/>
        <v>95952.196246992404</v>
      </c>
      <c r="CA254" s="284">
        <f t="shared" ca="1" si="495"/>
        <v>79981.528692510037</v>
      </c>
      <c r="CB254" s="284">
        <f t="shared" ca="1" si="495"/>
        <v>0</v>
      </c>
      <c r="CC254" s="284">
        <f t="shared" ca="1" si="495"/>
        <v>0</v>
      </c>
      <c r="CD254" s="284">
        <f t="shared" ca="1" si="495"/>
        <v>0</v>
      </c>
      <c r="CE254" s="284">
        <f t="shared" ca="1" si="495"/>
        <v>0</v>
      </c>
      <c r="CF254" s="383">
        <f t="shared" ca="1" si="495"/>
        <v>0</v>
      </c>
      <c r="CG254" s="309">
        <f t="shared" ca="1" si="495"/>
        <v>0</v>
      </c>
      <c r="CH254" s="284">
        <f t="shared" ca="1" si="495"/>
        <v>0</v>
      </c>
      <c r="CI254" s="284">
        <f t="shared" ca="1" si="495"/>
        <v>0</v>
      </c>
      <c r="CJ254" s="284">
        <f t="shared" ca="1" si="495"/>
        <v>0</v>
      </c>
      <c r="CK254" s="284">
        <f t="shared" ca="1" si="495"/>
        <v>0</v>
      </c>
      <c r="CL254" s="284">
        <f t="shared" ca="1" si="495"/>
        <v>0</v>
      </c>
      <c r="CM254" s="284">
        <f t="shared" ca="1" si="495"/>
        <v>0</v>
      </c>
      <c r="CN254" s="284">
        <f t="shared" si="495"/>
        <v>0</v>
      </c>
      <c r="CO254" s="284">
        <f t="shared" si="495"/>
        <v>0</v>
      </c>
      <c r="CP254" s="284">
        <f t="shared" si="495"/>
        <v>0</v>
      </c>
      <c r="CQ254" s="284">
        <f t="shared" si="495"/>
        <v>0</v>
      </c>
      <c r="CR254" s="383">
        <f t="shared" si="495"/>
        <v>0</v>
      </c>
      <c r="CS254" s="309">
        <f t="shared" si="495"/>
        <v>0</v>
      </c>
      <c r="CT254" s="284">
        <f t="shared" si="495"/>
        <v>0</v>
      </c>
      <c r="CU254" s="284">
        <f t="shared" si="495"/>
        <v>0</v>
      </c>
      <c r="CV254" s="284">
        <f t="shared" ref="CV254:EA254" si="496">CV246</f>
        <v>0</v>
      </c>
      <c r="CW254" s="284">
        <f t="shared" si="496"/>
        <v>0</v>
      </c>
      <c r="CX254" s="284">
        <f t="shared" si="496"/>
        <v>0</v>
      </c>
      <c r="CY254" s="284">
        <f t="shared" si="496"/>
        <v>0</v>
      </c>
      <c r="CZ254" s="284">
        <f t="shared" si="496"/>
        <v>0</v>
      </c>
      <c r="DA254" s="284">
        <f t="shared" si="496"/>
        <v>0</v>
      </c>
      <c r="DB254" s="284">
        <f t="shared" si="496"/>
        <v>0</v>
      </c>
      <c r="DC254" s="284">
        <f t="shared" si="496"/>
        <v>0</v>
      </c>
      <c r="DD254" s="383">
        <f t="shared" si="496"/>
        <v>0</v>
      </c>
      <c r="DE254" s="309">
        <f t="shared" si="496"/>
        <v>0</v>
      </c>
      <c r="DF254" s="284">
        <f t="shared" si="496"/>
        <v>0</v>
      </c>
      <c r="DG254" s="284">
        <f t="shared" si="496"/>
        <v>0</v>
      </c>
      <c r="DH254" s="284">
        <f t="shared" si="496"/>
        <v>0</v>
      </c>
      <c r="DI254" s="284">
        <f t="shared" si="496"/>
        <v>0</v>
      </c>
      <c r="DJ254" s="284">
        <f t="shared" si="496"/>
        <v>0</v>
      </c>
      <c r="DK254" s="284">
        <f t="shared" si="496"/>
        <v>0</v>
      </c>
      <c r="DL254" s="284">
        <f t="shared" si="496"/>
        <v>0</v>
      </c>
      <c r="DM254" s="284">
        <f t="shared" si="496"/>
        <v>0</v>
      </c>
      <c r="DN254" s="284">
        <f t="shared" si="496"/>
        <v>0</v>
      </c>
      <c r="DO254" s="284">
        <f t="shared" si="496"/>
        <v>0</v>
      </c>
      <c r="DP254" s="383">
        <f t="shared" si="496"/>
        <v>0</v>
      </c>
      <c r="DQ254" s="309">
        <f t="shared" si="496"/>
        <v>0</v>
      </c>
      <c r="DR254" s="284">
        <f t="shared" si="496"/>
        <v>0</v>
      </c>
      <c r="DS254" s="284">
        <f t="shared" si="496"/>
        <v>0</v>
      </c>
      <c r="DT254" s="284">
        <f t="shared" si="496"/>
        <v>0</v>
      </c>
      <c r="DU254" s="284">
        <f t="shared" si="496"/>
        <v>0</v>
      </c>
      <c r="DV254" s="284">
        <f t="shared" si="496"/>
        <v>0</v>
      </c>
      <c r="DW254" s="284">
        <f t="shared" si="496"/>
        <v>0</v>
      </c>
      <c r="DX254" s="284">
        <f t="shared" si="496"/>
        <v>0</v>
      </c>
      <c r="DY254" s="284">
        <f t="shared" si="496"/>
        <v>0</v>
      </c>
      <c r="DZ254" s="284">
        <f t="shared" si="496"/>
        <v>0</v>
      </c>
      <c r="EA254" s="284">
        <f t="shared" si="496"/>
        <v>0</v>
      </c>
      <c r="EB254" s="383">
        <f t="shared" ref="EB254:EZ254" si="497">EB246</f>
        <v>0</v>
      </c>
      <c r="EC254" s="309">
        <f t="shared" si="497"/>
        <v>0</v>
      </c>
      <c r="ED254" s="284">
        <f t="shared" si="497"/>
        <v>0</v>
      </c>
      <c r="EE254" s="284">
        <f t="shared" si="497"/>
        <v>0</v>
      </c>
      <c r="EF254" s="284">
        <f t="shared" si="497"/>
        <v>0</v>
      </c>
      <c r="EG254" s="284">
        <f t="shared" si="497"/>
        <v>0</v>
      </c>
      <c r="EH254" s="284">
        <f t="shared" si="497"/>
        <v>0</v>
      </c>
      <c r="EI254" s="284">
        <f t="shared" si="497"/>
        <v>0</v>
      </c>
      <c r="EJ254" s="284">
        <f t="shared" si="497"/>
        <v>0</v>
      </c>
      <c r="EK254" s="284">
        <f t="shared" si="497"/>
        <v>0</v>
      </c>
      <c r="EL254" s="284">
        <f t="shared" si="497"/>
        <v>0</v>
      </c>
      <c r="EM254" s="284">
        <f t="shared" si="497"/>
        <v>0</v>
      </c>
      <c r="EN254" s="383">
        <f t="shared" si="497"/>
        <v>0</v>
      </c>
      <c r="EO254" s="309">
        <f t="shared" si="497"/>
        <v>0</v>
      </c>
      <c r="EP254" s="284">
        <f t="shared" si="497"/>
        <v>0</v>
      </c>
      <c r="EQ254" s="284">
        <f t="shared" si="497"/>
        <v>0</v>
      </c>
      <c r="ER254" s="284">
        <f t="shared" si="497"/>
        <v>0</v>
      </c>
      <c r="ES254" s="284">
        <f t="shared" si="497"/>
        <v>0</v>
      </c>
      <c r="ET254" s="284">
        <f t="shared" si="497"/>
        <v>0</v>
      </c>
      <c r="EU254" s="284">
        <f t="shared" si="497"/>
        <v>0</v>
      </c>
      <c r="EV254" s="284">
        <f t="shared" si="497"/>
        <v>0</v>
      </c>
      <c r="EW254" s="284">
        <f t="shared" si="497"/>
        <v>0</v>
      </c>
      <c r="EX254" s="284">
        <f t="shared" si="497"/>
        <v>0</v>
      </c>
      <c r="EY254" s="284">
        <f t="shared" si="497"/>
        <v>0</v>
      </c>
      <c r="EZ254" s="383">
        <f t="shared" si="497"/>
        <v>0</v>
      </c>
    </row>
    <row r="255" spans="3:156" ht="6" customHeight="1" outlineLevel="1" thickBot="1">
      <c r="C255" s="224"/>
      <c r="D255" s="232"/>
      <c r="N255" s="226"/>
      <c r="O255" s="226"/>
      <c r="T255" s="232"/>
      <c r="U255" s="232"/>
      <c r="AH255" s="278"/>
      <c r="AI255" s="278"/>
      <c r="AJ255" s="323"/>
      <c r="AK255" s="410"/>
      <c r="AL255" s="323"/>
      <c r="AM255" s="323"/>
      <c r="AN255" s="323"/>
      <c r="AO255" s="323"/>
      <c r="AP255" s="323"/>
      <c r="AQ255" s="323"/>
      <c r="AR255" s="323"/>
      <c r="AS255" s="323"/>
      <c r="AT255" s="323"/>
      <c r="AU255" s="323"/>
      <c r="AV255" s="324"/>
      <c r="AW255" s="410"/>
      <c r="AX255" s="323"/>
      <c r="AY255" s="323"/>
      <c r="AZ255" s="323"/>
      <c r="BA255" s="323"/>
      <c r="BB255" s="323"/>
      <c r="BC255" s="323"/>
      <c r="BD255" s="323"/>
      <c r="BE255" s="323"/>
      <c r="BF255" s="323"/>
      <c r="BG255" s="323"/>
      <c r="BH255" s="324"/>
      <c r="BI255" s="410"/>
      <c r="BJ255" s="323"/>
      <c r="BK255" s="323"/>
      <c r="BL255" s="323"/>
      <c r="BM255" s="323"/>
      <c r="BN255" s="323"/>
      <c r="BO255" s="323"/>
      <c r="BP255" s="323"/>
      <c r="BQ255" s="323"/>
      <c r="BR255" s="323"/>
      <c r="BS255" s="323"/>
      <c r="BT255" s="324"/>
      <c r="BU255" s="410"/>
      <c r="BV255" s="323"/>
      <c r="BW255" s="323"/>
      <c r="BX255" s="323"/>
      <c r="BY255" s="323"/>
      <c r="BZ255" s="323"/>
      <c r="CA255" s="323"/>
      <c r="CB255" s="323"/>
      <c r="CC255" s="323"/>
      <c r="CD255" s="323"/>
      <c r="CE255" s="323"/>
      <c r="CF255" s="324"/>
      <c r="CG255" s="410"/>
      <c r="CH255" s="323"/>
      <c r="CI255" s="323"/>
      <c r="CJ255" s="323"/>
      <c r="CK255" s="323"/>
      <c r="CL255" s="323"/>
      <c r="CM255" s="323"/>
      <c r="CN255" s="323"/>
      <c r="CO255" s="323"/>
      <c r="CP255" s="323"/>
      <c r="CQ255" s="323"/>
      <c r="CR255" s="324"/>
      <c r="CS255" s="410"/>
      <c r="CT255" s="323"/>
      <c r="CU255" s="323"/>
      <c r="CV255" s="323"/>
      <c r="CW255" s="323"/>
      <c r="CX255" s="323"/>
      <c r="CY255" s="323"/>
      <c r="CZ255" s="323"/>
      <c r="DA255" s="323"/>
      <c r="DB255" s="323"/>
      <c r="DC255" s="323"/>
      <c r="DD255" s="324"/>
      <c r="DE255" s="410"/>
      <c r="DF255" s="323"/>
      <c r="DG255" s="323"/>
      <c r="DH255" s="323"/>
      <c r="DI255" s="323"/>
      <c r="DJ255" s="323"/>
      <c r="DK255" s="323"/>
      <c r="DL255" s="323"/>
      <c r="DM255" s="323"/>
      <c r="DN255" s="323"/>
      <c r="DO255" s="323"/>
      <c r="DP255" s="324"/>
      <c r="DQ255" s="410"/>
      <c r="DR255" s="323"/>
      <c r="DS255" s="323"/>
      <c r="DT255" s="323"/>
      <c r="DU255" s="323"/>
      <c r="DV255" s="323"/>
      <c r="DW255" s="323"/>
      <c r="DX255" s="323"/>
      <c r="DY255" s="323"/>
      <c r="DZ255" s="323"/>
      <c r="EA255" s="323"/>
      <c r="EB255" s="324"/>
      <c r="EC255" s="410"/>
      <c r="ED255" s="323"/>
      <c r="EE255" s="323"/>
      <c r="EF255" s="323"/>
      <c r="EG255" s="323"/>
      <c r="EH255" s="323"/>
      <c r="EI255" s="323"/>
      <c r="EJ255" s="323"/>
      <c r="EK255" s="323"/>
      <c r="EL255" s="323"/>
      <c r="EM255" s="323"/>
      <c r="EN255" s="324"/>
      <c r="EO255" s="410"/>
      <c r="EP255" s="323"/>
      <c r="EQ255" s="323"/>
      <c r="ER255" s="323"/>
      <c r="ES255" s="323"/>
      <c r="ET255" s="323"/>
      <c r="EU255" s="323"/>
      <c r="EV255" s="323"/>
      <c r="EW255" s="323"/>
      <c r="EX255" s="323"/>
      <c r="EY255" s="323"/>
      <c r="EZ255" s="324"/>
    </row>
    <row r="256" spans="3:156" ht="15" customHeight="1" thickTop="1">
      <c r="C256" s="224"/>
      <c r="D256" s="288"/>
      <c r="E256" s="270" t="str">
        <f>"TOTAL "&amp;D249</f>
        <v>TOTAL PROJECT COSTS</v>
      </c>
      <c r="F256" s="270"/>
      <c r="G256" s="974">
        <f ca="1">SUM(G251:G255)</f>
        <v>238953970.65224048</v>
      </c>
      <c r="H256" s="1002"/>
      <c r="I256" s="270"/>
      <c r="J256" s="270"/>
      <c r="K256" s="270"/>
      <c r="L256" s="270"/>
      <c r="M256" s="270"/>
      <c r="N256" s="271"/>
      <c r="O256" s="271"/>
      <c r="P256" s="270"/>
      <c r="Q256" s="270"/>
      <c r="R256" s="270"/>
      <c r="S256" s="272"/>
      <c r="T256" s="232"/>
      <c r="U256" s="273"/>
      <c r="V256" s="270"/>
      <c r="W256" s="270"/>
      <c r="X256" s="270"/>
      <c r="Y256" s="270"/>
      <c r="Z256" s="270"/>
      <c r="AA256" s="270"/>
      <c r="AB256" s="270"/>
      <c r="AC256" s="270"/>
      <c r="AD256" s="270"/>
      <c r="AE256" s="270"/>
      <c r="AF256" s="270"/>
      <c r="AG256" s="270"/>
      <c r="AH256" s="1324"/>
      <c r="AI256" s="278"/>
      <c r="AJ256" s="318">
        <f>SUM(AJ251:AJ255)</f>
        <v>0</v>
      </c>
      <c r="AK256" s="319">
        <f t="shared" ref="AK256:BP256" ca="1" si="498">SUM(AK251:AK254)</f>
        <v>37227421.310907088</v>
      </c>
      <c r="AL256" s="318">
        <f t="shared" ca="1" si="498"/>
        <v>7024833.8638499873</v>
      </c>
      <c r="AM256" s="318">
        <f t="shared" ca="1" si="498"/>
        <v>3933016.6601161035</v>
      </c>
      <c r="AN256" s="318">
        <f t="shared" ca="1" si="498"/>
        <v>4172744.4248333648</v>
      </c>
      <c r="AO256" s="318">
        <f t="shared" ca="1" si="498"/>
        <v>4369615.0466934834</v>
      </c>
      <c r="AP256" s="318">
        <f t="shared" ca="1" si="498"/>
        <v>4511542.8114107437</v>
      </c>
      <c r="AQ256" s="318">
        <f t="shared" ca="1" si="498"/>
        <v>4730527.7189851487</v>
      </c>
      <c r="AR256" s="318">
        <f t="shared" ca="1" si="498"/>
        <v>5149460.5974232377</v>
      </c>
      <c r="AS256" s="318">
        <f t="shared" ca="1" si="498"/>
        <v>5367248.8348623673</v>
      </c>
      <c r="AT256" s="318">
        <f t="shared" ca="1" si="498"/>
        <v>5584568.8100746488</v>
      </c>
      <c r="AU256" s="318">
        <f t="shared" ca="1" si="498"/>
        <v>5635222.1186202625</v>
      </c>
      <c r="AV256" s="320">
        <f t="shared" ca="1" si="498"/>
        <v>5875344.0572992247</v>
      </c>
      <c r="AW256" s="319">
        <f t="shared" ca="1" si="498"/>
        <v>6125675.8000053829</v>
      </c>
      <c r="AX256" s="318">
        <f t="shared" ca="1" si="498"/>
        <v>6344185.392711197</v>
      </c>
      <c r="AY256" s="318">
        <f t="shared" ca="1" si="498"/>
        <v>6597422.4646184966</v>
      </c>
      <c r="AZ256" s="318">
        <f t="shared" ca="1" si="498"/>
        <v>6851612.1479613045</v>
      </c>
      <c r="BA256" s="318">
        <f t="shared" ca="1" si="498"/>
        <v>7102938.9203092502</v>
      </c>
      <c r="BB256" s="318">
        <f t="shared" ca="1" si="498"/>
        <v>7354437.3889884129</v>
      </c>
      <c r="BC256" s="318">
        <f t="shared" ca="1" si="498"/>
        <v>7607498.9166600425</v>
      </c>
      <c r="BD256" s="318">
        <f t="shared" ca="1" si="498"/>
        <v>7862107.8684815606</v>
      </c>
      <c r="BE256" s="318">
        <f t="shared" ca="1" si="498"/>
        <v>8118352.1446291581</v>
      </c>
      <c r="BF256" s="318">
        <f t="shared" ca="1" si="498"/>
        <v>8376212.6918339841</v>
      </c>
      <c r="BG256" s="318">
        <f t="shared" ca="1" si="498"/>
        <v>8635650.2980159465</v>
      </c>
      <c r="BH256" s="320">
        <f t="shared" ca="1" si="498"/>
        <v>8789522.0007446148</v>
      </c>
      <c r="BI256" s="319">
        <f t="shared" ca="1" si="498"/>
        <v>8300907.7281325655</v>
      </c>
      <c r="BJ256" s="318">
        <f t="shared" ca="1" si="498"/>
        <v>7702323.5800939556</v>
      </c>
      <c r="BK256" s="318">
        <f t="shared" ca="1" si="498"/>
        <v>7100619.0888990033</v>
      </c>
      <c r="BL256" s="318">
        <f t="shared" ca="1" si="498"/>
        <v>6495570.133867342</v>
      </c>
      <c r="BM256" s="318">
        <f t="shared" ca="1" si="498"/>
        <v>6873409.9474616284</v>
      </c>
      <c r="BN256" s="318">
        <f t="shared" ca="1" si="498"/>
        <v>8457230.8218466043</v>
      </c>
      <c r="BO256" s="318">
        <f t="shared" ca="1" si="498"/>
        <v>5827322.9170365082</v>
      </c>
      <c r="BP256" s="318">
        <f t="shared" ca="1" si="498"/>
        <v>1608353.0529629765</v>
      </c>
      <c r="BQ256" s="318">
        <f t="shared" ref="BQ256:CV256" ca="1" si="499">SUM(BQ251:BQ254)</f>
        <v>1146011.623652407</v>
      </c>
      <c r="BR256" s="318">
        <f t="shared" ca="1" si="499"/>
        <v>873001.39434183727</v>
      </c>
      <c r="BS256" s="318">
        <f t="shared" ca="1" si="499"/>
        <v>168662.67687654696</v>
      </c>
      <c r="BT256" s="320">
        <f t="shared" ca="1" si="499"/>
        <v>179569.24897098012</v>
      </c>
      <c r="BU256" s="319">
        <f t="shared" ca="1" si="499"/>
        <v>168662.67687654696</v>
      </c>
      <c r="BV256" s="318">
        <f t="shared" ca="1" si="499"/>
        <v>154120.58075063603</v>
      </c>
      <c r="BW256" s="318">
        <f t="shared" ca="1" si="499"/>
        <v>139578.48462472513</v>
      </c>
      <c r="BX256" s="318">
        <f t="shared" ca="1" si="499"/>
        <v>125036.38849881424</v>
      </c>
      <c r="BY256" s="318">
        <f t="shared" ca="1" si="499"/>
        <v>110494.29237290329</v>
      </c>
      <c r="BZ256" s="318">
        <f t="shared" ca="1" si="499"/>
        <v>95952.196246992404</v>
      </c>
      <c r="CA256" s="318">
        <f t="shared" ca="1" si="499"/>
        <v>79981.528692510037</v>
      </c>
      <c r="CB256" s="318">
        <f t="shared" ca="1" si="499"/>
        <v>0</v>
      </c>
      <c r="CC256" s="318">
        <f t="shared" ca="1" si="499"/>
        <v>0</v>
      </c>
      <c r="CD256" s="318">
        <f t="shared" ca="1" si="499"/>
        <v>0</v>
      </c>
      <c r="CE256" s="318">
        <f t="shared" ca="1" si="499"/>
        <v>0</v>
      </c>
      <c r="CF256" s="320">
        <f ca="1">SUM(CF251:CF254)</f>
        <v>0</v>
      </c>
      <c r="CG256" s="319">
        <f t="shared" ca="1" si="499"/>
        <v>0</v>
      </c>
      <c r="CH256" s="318">
        <f t="shared" ca="1" si="499"/>
        <v>0</v>
      </c>
      <c r="CI256" s="318">
        <f t="shared" ca="1" si="499"/>
        <v>0</v>
      </c>
      <c r="CJ256" s="318">
        <f t="shared" ca="1" si="499"/>
        <v>0</v>
      </c>
      <c r="CK256" s="318">
        <f t="shared" ca="1" si="499"/>
        <v>0</v>
      </c>
      <c r="CL256" s="318">
        <f t="shared" ca="1" si="499"/>
        <v>0</v>
      </c>
      <c r="CM256" s="318">
        <f t="shared" ca="1" si="499"/>
        <v>0</v>
      </c>
      <c r="CN256" s="318">
        <f t="shared" si="499"/>
        <v>0</v>
      </c>
      <c r="CO256" s="318">
        <f t="shared" si="499"/>
        <v>0</v>
      </c>
      <c r="CP256" s="318">
        <f t="shared" si="499"/>
        <v>0</v>
      </c>
      <c r="CQ256" s="318">
        <f t="shared" si="499"/>
        <v>0</v>
      </c>
      <c r="CR256" s="320">
        <f t="shared" si="499"/>
        <v>0</v>
      </c>
      <c r="CS256" s="319">
        <f t="shared" si="499"/>
        <v>0</v>
      </c>
      <c r="CT256" s="318">
        <f t="shared" si="499"/>
        <v>0</v>
      </c>
      <c r="CU256" s="318">
        <f t="shared" si="499"/>
        <v>0</v>
      </c>
      <c r="CV256" s="318">
        <f t="shared" si="499"/>
        <v>0</v>
      </c>
      <c r="CW256" s="318">
        <f t="shared" ref="CW256:EB256" si="500">SUM(CW251:CW254)</f>
        <v>0</v>
      </c>
      <c r="CX256" s="318">
        <f t="shared" si="500"/>
        <v>0</v>
      </c>
      <c r="CY256" s="318">
        <f t="shared" si="500"/>
        <v>0</v>
      </c>
      <c r="CZ256" s="318">
        <f t="shared" si="500"/>
        <v>0</v>
      </c>
      <c r="DA256" s="318">
        <f t="shared" si="500"/>
        <v>0</v>
      </c>
      <c r="DB256" s="318">
        <f t="shared" si="500"/>
        <v>0</v>
      </c>
      <c r="DC256" s="318">
        <f t="shared" si="500"/>
        <v>0</v>
      </c>
      <c r="DD256" s="320">
        <f t="shared" si="500"/>
        <v>0</v>
      </c>
      <c r="DE256" s="319">
        <f t="shared" si="500"/>
        <v>0</v>
      </c>
      <c r="DF256" s="318">
        <f t="shared" si="500"/>
        <v>0</v>
      </c>
      <c r="DG256" s="318">
        <f t="shared" si="500"/>
        <v>0</v>
      </c>
      <c r="DH256" s="318">
        <f t="shared" si="500"/>
        <v>0</v>
      </c>
      <c r="DI256" s="318">
        <f t="shared" si="500"/>
        <v>0</v>
      </c>
      <c r="DJ256" s="318">
        <f t="shared" si="500"/>
        <v>0</v>
      </c>
      <c r="DK256" s="318">
        <f t="shared" si="500"/>
        <v>0</v>
      </c>
      <c r="DL256" s="318">
        <f t="shared" si="500"/>
        <v>0</v>
      </c>
      <c r="DM256" s="318">
        <f t="shared" si="500"/>
        <v>0</v>
      </c>
      <c r="DN256" s="318">
        <f t="shared" si="500"/>
        <v>0</v>
      </c>
      <c r="DO256" s="318">
        <f t="shared" si="500"/>
        <v>0</v>
      </c>
      <c r="DP256" s="320">
        <f t="shared" si="500"/>
        <v>0</v>
      </c>
      <c r="DQ256" s="319">
        <f t="shared" si="500"/>
        <v>0</v>
      </c>
      <c r="DR256" s="318">
        <f t="shared" si="500"/>
        <v>0</v>
      </c>
      <c r="DS256" s="318">
        <f t="shared" si="500"/>
        <v>0</v>
      </c>
      <c r="DT256" s="318">
        <f t="shared" si="500"/>
        <v>0</v>
      </c>
      <c r="DU256" s="318">
        <f t="shared" si="500"/>
        <v>0</v>
      </c>
      <c r="DV256" s="318">
        <f t="shared" si="500"/>
        <v>0</v>
      </c>
      <c r="DW256" s="318">
        <f t="shared" si="500"/>
        <v>0</v>
      </c>
      <c r="DX256" s="318">
        <f t="shared" si="500"/>
        <v>0</v>
      </c>
      <c r="DY256" s="318">
        <f t="shared" si="500"/>
        <v>0</v>
      </c>
      <c r="DZ256" s="318">
        <f t="shared" si="500"/>
        <v>0</v>
      </c>
      <c r="EA256" s="318">
        <f t="shared" si="500"/>
        <v>0</v>
      </c>
      <c r="EB256" s="320">
        <f t="shared" si="500"/>
        <v>0</v>
      </c>
      <c r="EC256" s="319">
        <f t="shared" ref="EC256:EZ256" si="501">SUM(EC251:EC254)</f>
        <v>0</v>
      </c>
      <c r="ED256" s="318">
        <f t="shared" si="501"/>
        <v>0</v>
      </c>
      <c r="EE256" s="318">
        <f t="shared" si="501"/>
        <v>0</v>
      </c>
      <c r="EF256" s="318">
        <f t="shared" si="501"/>
        <v>0</v>
      </c>
      <c r="EG256" s="318">
        <f t="shared" si="501"/>
        <v>0</v>
      </c>
      <c r="EH256" s="318">
        <f t="shared" si="501"/>
        <v>0</v>
      </c>
      <c r="EI256" s="318">
        <f t="shared" si="501"/>
        <v>0</v>
      </c>
      <c r="EJ256" s="318">
        <f t="shared" si="501"/>
        <v>0</v>
      </c>
      <c r="EK256" s="318">
        <f t="shared" si="501"/>
        <v>0</v>
      </c>
      <c r="EL256" s="318">
        <f t="shared" si="501"/>
        <v>0</v>
      </c>
      <c r="EM256" s="318">
        <f t="shared" si="501"/>
        <v>0</v>
      </c>
      <c r="EN256" s="320">
        <f t="shared" si="501"/>
        <v>0</v>
      </c>
      <c r="EO256" s="319">
        <f t="shared" si="501"/>
        <v>0</v>
      </c>
      <c r="EP256" s="318">
        <f t="shared" si="501"/>
        <v>0</v>
      </c>
      <c r="EQ256" s="318">
        <f t="shared" si="501"/>
        <v>0</v>
      </c>
      <c r="ER256" s="318">
        <f t="shared" si="501"/>
        <v>0</v>
      </c>
      <c r="ES256" s="318">
        <f t="shared" si="501"/>
        <v>0</v>
      </c>
      <c r="ET256" s="318">
        <f t="shared" si="501"/>
        <v>0</v>
      </c>
      <c r="EU256" s="318">
        <f t="shared" si="501"/>
        <v>0</v>
      </c>
      <c r="EV256" s="318">
        <f t="shared" si="501"/>
        <v>0</v>
      </c>
      <c r="EW256" s="318">
        <f t="shared" si="501"/>
        <v>0</v>
      </c>
      <c r="EX256" s="318">
        <f t="shared" si="501"/>
        <v>0</v>
      </c>
      <c r="EY256" s="318">
        <f t="shared" si="501"/>
        <v>0</v>
      </c>
      <c r="EZ256" s="320">
        <f t="shared" si="501"/>
        <v>0</v>
      </c>
    </row>
    <row r="257" spans="1:156" ht="6" customHeight="1" thickBot="1">
      <c r="C257" s="224"/>
      <c r="D257" s="249"/>
      <c r="E257" s="1508"/>
      <c r="F257" s="1508"/>
      <c r="G257" s="1509"/>
      <c r="H257" s="1533"/>
      <c r="I257" s="1508"/>
      <c r="J257" s="1508"/>
      <c r="K257" s="1508"/>
      <c r="L257" s="1508"/>
      <c r="M257" s="1508"/>
      <c r="N257" s="1508"/>
      <c r="O257" s="1506"/>
      <c r="P257" s="1508"/>
      <c r="Q257" s="1508"/>
      <c r="R257" s="1508"/>
      <c r="S257" s="1504"/>
      <c r="T257" s="232"/>
      <c r="U257" s="249"/>
      <c r="V257" s="1508"/>
      <c r="W257" s="1508"/>
      <c r="X257" s="1508"/>
      <c r="Y257" s="1508"/>
      <c r="Z257" s="1508"/>
      <c r="AA257" s="1508"/>
      <c r="AB257" s="1508"/>
      <c r="AC257" s="1508"/>
      <c r="AD257" s="1508"/>
      <c r="AE257" s="1508"/>
      <c r="AF257" s="1508"/>
      <c r="AG257" s="1508"/>
      <c r="AH257" s="1528"/>
      <c r="AI257" s="278"/>
      <c r="AJ257" s="1529"/>
      <c r="AK257" s="1328"/>
      <c r="AL257" s="1529"/>
      <c r="AM257" s="1529"/>
      <c r="AN257" s="1529"/>
      <c r="AO257" s="1529"/>
      <c r="AP257" s="1529"/>
      <c r="AQ257" s="1529"/>
      <c r="AR257" s="1529"/>
      <c r="AS257" s="1529"/>
      <c r="AT257" s="1529"/>
      <c r="AU257" s="1529"/>
      <c r="AV257" s="1530"/>
      <c r="AW257" s="1328"/>
      <c r="AX257" s="1529"/>
      <c r="AY257" s="1529"/>
      <c r="AZ257" s="1529"/>
      <c r="BA257" s="1529"/>
      <c r="BB257" s="1529"/>
      <c r="BC257" s="1529"/>
      <c r="BD257" s="1529"/>
      <c r="BE257" s="1529"/>
      <c r="BF257" s="1529"/>
      <c r="BG257" s="1529"/>
      <c r="BH257" s="1530"/>
      <c r="BI257" s="1328"/>
      <c r="BJ257" s="1529"/>
      <c r="BK257" s="1529"/>
      <c r="BL257" s="1529"/>
      <c r="BM257" s="1529"/>
      <c r="BN257" s="1529"/>
      <c r="BO257" s="1529"/>
      <c r="BP257" s="1529"/>
      <c r="BQ257" s="1529"/>
      <c r="BR257" s="1529"/>
      <c r="BS257" s="1529"/>
      <c r="BT257" s="1530"/>
      <c r="BU257" s="1328"/>
      <c r="BV257" s="1529"/>
      <c r="BW257" s="1529"/>
      <c r="BX257" s="1529"/>
      <c r="BY257" s="1529"/>
      <c r="BZ257" s="1529"/>
      <c r="CA257" s="1529"/>
      <c r="CB257" s="1529"/>
      <c r="CC257" s="1529"/>
      <c r="CD257" s="1529"/>
      <c r="CE257" s="1529"/>
      <c r="CF257" s="1530"/>
      <c r="CG257" s="1328"/>
      <c r="CH257" s="1529"/>
      <c r="CI257" s="1529"/>
      <c r="CJ257" s="1529"/>
      <c r="CK257" s="1529"/>
      <c r="CL257" s="1529"/>
      <c r="CM257" s="1529"/>
      <c r="CN257" s="1529"/>
      <c r="CO257" s="1529"/>
      <c r="CP257" s="1529"/>
      <c r="CQ257" s="1529"/>
      <c r="CR257" s="1530"/>
      <c r="CS257" s="1328"/>
      <c r="CT257" s="1529"/>
      <c r="CU257" s="1529"/>
      <c r="CV257" s="1529"/>
      <c r="CW257" s="1529"/>
      <c r="CX257" s="1529"/>
      <c r="CY257" s="1529"/>
      <c r="CZ257" s="1529"/>
      <c r="DA257" s="1529"/>
      <c r="DB257" s="1529"/>
      <c r="DC257" s="1529"/>
      <c r="DD257" s="1530"/>
      <c r="DE257" s="1328"/>
      <c r="DF257" s="1529"/>
      <c r="DG257" s="1529"/>
      <c r="DH257" s="1529"/>
      <c r="DI257" s="1529"/>
      <c r="DJ257" s="1529"/>
      <c r="DK257" s="1529"/>
      <c r="DL257" s="1529"/>
      <c r="DM257" s="1529"/>
      <c r="DN257" s="1529"/>
      <c r="DO257" s="1529"/>
      <c r="DP257" s="1530"/>
      <c r="DQ257" s="1328"/>
      <c r="DR257" s="1529"/>
      <c r="DS257" s="1529"/>
      <c r="DT257" s="1529"/>
      <c r="DU257" s="1529"/>
      <c r="DV257" s="1529"/>
      <c r="DW257" s="1529"/>
      <c r="DX257" s="1529"/>
      <c r="DY257" s="1529"/>
      <c r="DZ257" s="1529"/>
      <c r="EA257" s="1529"/>
      <c r="EB257" s="1530"/>
      <c r="EC257" s="1328"/>
      <c r="ED257" s="1529"/>
      <c r="EE257" s="1529"/>
      <c r="EF257" s="1529"/>
      <c r="EG257" s="1529"/>
      <c r="EH257" s="1529"/>
      <c r="EI257" s="1529"/>
      <c r="EJ257" s="1529"/>
      <c r="EK257" s="1529"/>
      <c r="EL257" s="1529"/>
      <c r="EM257" s="1529"/>
      <c r="EN257" s="1530"/>
      <c r="EO257" s="1328"/>
      <c r="EP257" s="1529"/>
      <c r="EQ257" s="1529"/>
      <c r="ER257" s="1529"/>
      <c r="ES257" s="1529"/>
      <c r="ET257" s="1529"/>
      <c r="EU257" s="1529"/>
      <c r="EV257" s="1529"/>
      <c r="EW257" s="1529"/>
      <c r="EX257" s="1529"/>
      <c r="EY257" s="1529"/>
      <c r="EZ257" s="1530"/>
    </row>
    <row r="258" spans="1:156" ht="6" customHeight="1">
      <c r="C258" s="224"/>
      <c r="O258" s="226"/>
      <c r="AJ258" s="323"/>
      <c r="AK258" s="410"/>
      <c r="AL258" s="323"/>
      <c r="AM258" s="323"/>
      <c r="AN258" s="323"/>
      <c r="AO258" s="323"/>
      <c r="AP258" s="323"/>
      <c r="AQ258" s="323"/>
      <c r="AR258" s="323"/>
      <c r="AS258" s="323"/>
      <c r="AT258" s="323"/>
      <c r="AU258" s="323"/>
      <c r="AV258" s="324"/>
      <c r="AW258" s="410"/>
      <c r="AX258" s="323"/>
      <c r="AY258" s="323"/>
      <c r="AZ258" s="323"/>
      <c r="BA258" s="323"/>
      <c r="BB258" s="323"/>
      <c r="BC258" s="323"/>
      <c r="BD258" s="323"/>
      <c r="BE258" s="323"/>
      <c r="BF258" s="323"/>
      <c r="BG258" s="323"/>
      <c r="BH258" s="324"/>
      <c r="BI258" s="410"/>
      <c r="BJ258" s="323"/>
      <c r="BK258" s="323"/>
      <c r="BL258" s="323"/>
      <c r="BM258" s="323"/>
      <c r="BN258" s="323"/>
      <c r="BO258" s="323"/>
      <c r="BP258" s="323"/>
      <c r="BQ258" s="323"/>
      <c r="BR258" s="323"/>
      <c r="BS258" s="323"/>
      <c r="BT258" s="324"/>
      <c r="BU258" s="410"/>
      <c r="BV258" s="323"/>
      <c r="BW258" s="323"/>
      <c r="BX258" s="323"/>
      <c r="BY258" s="323"/>
      <c r="BZ258" s="323"/>
      <c r="CA258" s="323"/>
      <c r="CB258" s="323"/>
      <c r="CC258" s="323"/>
      <c r="CD258" s="323"/>
      <c r="CE258" s="323"/>
      <c r="CF258" s="324"/>
      <c r="CG258" s="410"/>
      <c r="CH258" s="323"/>
      <c r="CI258" s="323"/>
      <c r="CJ258" s="323"/>
      <c r="CK258" s="323"/>
      <c r="CL258" s="323"/>
      <c r="CM258" s="323"/>
      <c r="CN258" s="323"/>
      <c r="CO258" s="323"/>
      <c r="CP258" s="323"/>
      <c r="CQ258" s="323"/>
      <c r="CR258" s="324"/>
      <c r="CS258" s="410"/>
      <c r="CT258" s="323"/>
      <c r="CU258" s="323"/>
      <c r="CV258" s="323"/>
      <c r="CW258" s="323"/>
      <c r="CX258" s="323"/>
      <c r="CY258" s="323"/>
      <c r="CZ258" s="323"/>
      <c r="DA258" s="323"/>
      <c r="DB258" s="323"/>
      <c r="DC258" s="323"/>
      <c r="DD258" s="324"/>
      <c r="DE258" s="410"/>
      <c r="DF258" s="323"/>
      <c r="DG258" s="323"/>
      <c r="DH258" s="323"/>
      <c r="DI258" s="323"/>
      <c r="DJ258" s="323"/>
      <c r="DK258" s="323"/>
      <c r="DL258" s="323"/>
      <c r="DM258" s="323"/>
      <c r="DN258" s="323"/>
      <c r="DO258" s="323"/>
      <c r="DP258" s="324"/>
      <c r="DQ258" s="410"/>
      <c r="DR258" s="323"/>
      <c r="DS258" s="323"/>
      <c r="DT258" s="323"/>
      <c r="DU258" s="323"/>
      <c r="DV258" s="323"/>
      <c r="DW258" s="323"/>
      <c r="DX258" s="323"/>
      <c r="DY258" s="323"/>
      <c r="DZ258" s="323"/>
      <c r="EA258" s="323"/>
      <c r="EB258" s="324"/>
      <c r="EC258" s="410"/>
      <c r="ED258" s="323"/>
      <c r="EE258" s="323"/>
      <c r="EF258" s="323"/>
      <c r="EG258" s="323"/>
      <c r="EH258" s="323"/>
      <c r="EI258" s="323"/>
      <c r="EJ258" s="323"/>
      <c r="EK258" s="323"/>
      <c r="EL258" s="323"/>
      <c r="EM258" s="323"/>
      <c r="EN258" s="324"/>
      <c r="EO258" s="410"/>
      <c r="EP258" s="323"/>
      <c r="EQ258" s="323"/>
      <c r="ER258" s="323"/>
      <c r="ES258" s="323"/>
      <c r="ET258" s="323"/>
      <c r="EU258" s="323"/>
      <c r="EV258" s="323"/>
      <c r="EW258" s="323"/>
      <c r="EX258" s="323"/>
      <c r="EY258" s="323"/>
      <c r="EZ258" s="324"/>
    </row>
    <row r="259" spans="1:156">
      <c r="AJ259" s="228"/>
    </row>
    <row r="260" spans="1:156" ht="18" thickBot="1">
      <c r="C260" s="224"/>
      <c r="G260" s="1509"/>
      <c r="O260" s="226"/>
      <c r="AJ260" s="323"/>
      <c r="AK260" s="410"/>
      <c r="AL260" s="323"/>
      <c r="AM260" s="323"/>
      <c r="AN260" s="323"/>
      <c r="AO260" s="323"/>
      <c r="AP260" s="323"/>
      <c r="AQ260" s="323"/>
      <c r="AR260" s="323"/>
      <c r="AS260" s="323"/>
      <c r="AT260" s="323"/>
      <c r="AU260" s="323"/>
      <c r="AV260" s="324"/>
      <c r="AW260" s="410"/>
      <c r="AX260" s="323"/>
      <c r="AY260" s="323"/>
      <c r="AZ260" s="323"/>
      <c r="BA260" s="323"/>
      <c r="BB260" s="323"/>
      <c r="BC260" s="323"/>
      <c r="BD260" s="323"/>
      <c r="BE260" s="323"/>
      <c r="BF260" s="323"/>
      <c r="BG260" s="323"/>
      <c r="BH260" s="324"/>
      <c r="BI260" s="410"/>
      <c r="BJ260" s="323"/>
      <c r="BK260" s="323"/>
      <c r="BL260" s="323"/>
      <c r="BM260" s="323"/>
      <c r="BN260" s="323"/>
      <c r="BO260" s="323"/>
      <c r="BP260" s="323"/>
      <c r="BQ260" s="323"/>
      <c r="BR260" s="323"/>
      <c r="BS260" s="323"/>
      <c r="BT260" s="324"/>
      <c r="BU260" s="410"/>
      <c r="BV260" s="323"/>
      <c r="BW260" s="323"/>
      <c r="BX260" s="323"/>
      <c r="BY260" s="323"/>
      <c r="BZ260" s="323"/>
      <c r="CA260" s="323"/>
      <c r="CB260" s="323"/>
      <c r="CC260" s="323"/>
      <c r="CD260" s="323"/>
      <c r="CE260" s="323"/>
      <c r="CF260" s="324"/>
      <c r="CG260" s="410"/>
      <c r="CH260" s="323"/>
      <c r="CI260" s="323"/>
      <c r="CJ260" s="323"/>
      <c r="CK260" s="323"/>
      <c r="CL260" s="323"/>
      <c r="CM260" s="323"/>
      <c r="CN260" s="323"/>
      <c r="CO260" s="323"/>
      <c r="CP260" s="323"/>
      <c r="CQ260" s="323"/>
      <c r="CR260" s="324"/>
      <c r="CS260" s="410"/>
      <c r="CT260" s="323"/>
      <c r="CU260" s="323"/>
      <c r="CV260" s="323"/>
      <c r="CW260" s="323"/>
      <c r="CX260" s="323"/>
      <c r="CY260" s="323"/>
      <c r="CZ260" s="323"/>
      <c r="DA260" s="323"/>
      <c r="DB260" s="323"/>
      <c r="DC260" s="323"/>
      <c r="DD260" s="324"/>
      <c r="DE260" s="410"/>
      <c r="DF260" s="323"/>
      <c r="DG260" s="323"/>
      <c r="DH260" s="323"/>
      <c r="DI260" s="323"/>
      <c r="DJ260" s="323"/>
      <c r="DK260" s="323"/>
      <c r="DL260" s="323"/>
      <c r="DM260" s="323"/>
      <c r="DN260" s="323"/>
      <c r="DO260" s="323"/>
      <c r="DP260" s="324"/>
      <c r="DQ260" s="410"/>
      <c r="DR260" s="323"/>
      <c r="DS260" s="323"/>
      <c r="DT260" s="323"/>
      <c r="DU260" s="323"/>
      <c r="DV260" s="323"/>
      <c r="DW260" s="323"/>
      <c r="DX260" s="323"/>
      <c r="DY260" s="323"/>
      <c r="DZ260" s="323"/>
      <c r="EA260" s="323"/>
      <c r="EB260" s="324"/>
      <c r="EC260" s="410"/>
      <c r="ED260" s="323"/>
      <c r="EE260" s="323"/>
      <c r="EF260" s="323"/>
      <c r="EG260" s="323"/>
      <c r="EH260" s="323"/>
      <c r="EI260" s="323"/>
      <c r="EJ260" s="323"/>
      <c r="EK260" s="323"/>
      <c r="EL260" s="323"/>
      <c r="EM260" s="323"/>
      <c r="EN260" s="324"/>
      <c r="EO260" s="410"/>
      <c r="EP260" s="323"/>
      <c r="EQ260" s="323"/>
      <c r="ER260" s="323"/>
      <c r="ES260" s="323"/>
      <c r="ET260" s="323"/>
      <c r="EU260" s="323"/>
      <c r="EV260" s="323"/>
      <c r="EW260" s="323"/>
      <c r="EX260" s="323"/>
      <c r="EY260" s="323"/>
      <c r="EZ260" s="324"/>
    </row>
    <row r="261" spans="1:156" s="229" customFormat="1" ht="18" thickBot="1">
      <c r="C261" s="224"/>
      <c r="D261" s="230" t="s">
        <v>587</v>
      </c>
      <c r="E261" s="1386"/>
      <c r="F261" s="1386"/>
      <c r="G261" s="1387"/>
      <c r="H261" s="1398"/>
      <c r="I261" s="1386"/>
      <c r="J261" s="1386"/>
      <c r="K261" s="1386"/>
      <c r="L261" s="1386"/>
      <c r="M261" s="1386"/>
      <c r="N261" s="1386"/>
      <c r="O261" s="1413"/>
      <c r="P261" s="1386"/>
      <c r="Q261" s="1386"/>
      <c r="R261" s="1386"/>
      <c r="S261" s="1414"/>
      <c r="T261" s="225"/>
      <c r="U261" s="230" t="s">
        <v>470</v>
      </c>
      <c r="V261" s="1386"/>
      <c r="W261" s="1386"/>
      <c r="X261" s="1386"/>
      <c r="Y261" s="1386"/>
      <c r="Z261" s="1386"/>
      <c r="AA261" s="1386"/>
      <c r="AB261" s="1386"/>
      <c r="AC261" s="1386"/>
      <c r="AD261" s="1386"/>
      <c r="AE261" s="1386"/>
      <c r="AF261" s="1386"/>
      <c r="AG261" s="1386"/>
      <c r="AH261" s="1401"/>
      <c r="AJ261" s="399"/>
      <c r="AK261" s="325"/>
      <c r="AL261" s="1406"/>
      <c r="AM261" s="1406"/>
      <c r="AN261" s="1406"/>
      <c r="AO261" s="1406"/>
      <c r="AP261" s="1406"/>
      <c r="AQ261" s="1406"/>
      <c r="AR261" s="1406"/>
      <c r="AS261" s="1406"/>
      <c r="AT261" s="1406"/>
      <c r="AU261" s="1406"/>
      <c r="AV261" s="326"/>
      <c r="AW261" s="325"/>
      <c r="AX261" s="1406"/>
      <c r="AY261" s="1406"/>
      <c r="AZ261" s="1406"/>
      <c r="BA261" s="1406"/>
      <c r="BB261" s="1406"/>
      <c r="BC261" s="1406"/>
      <c r="BD261" s="1406"/>
      <c r="BE261" s="1406"/>
      <c r="BF261" s="1406"/>
      <c r="BG261" s="1406"/>
      <c r="BH261" s="326"/>
      <c r="BI261" s="325"/>
      <c r="BJ261" s="1406"/>
      <c r="BK261" s="1406"/>
      <c r="BL261" s="1406"/>
      <c r="BM261" s="1406"/>
      <c r="BN261" s="1406"/>
      <c r="BO261" s="1406"/>
      <c r="BP261" s="1406"/>
      <c r="BQ261" s="1406"/>
      <c r="BR261" s="1406"/>
      <c r="BS261" s="1406"/>
      <c r="BT261" s="326"/>
      <c r="BU261" s="325"/>
      <c r="BV261" s="1406"/>
      <c r="BW261" s="1406"/>
      <c r="BX261" s="1406"/>
      <c r="BY261" s="1406"/>
      <c r="BZ261" s="1406"/>
      <c r="CA261" s="1406"/>
      <c r="CB261" s="1406"/>
      <c r="CC261" s="1406"/>
      <c r="CD261" s="1406"/>
      <c r="CE261" s="1406"/>
      <c r="CF261" s="326"/>
      <c r="CG261" s="325"/>
      <c r="CH261" s="1406"/>
      <c r="CI261" s="1406"/>
      <c r="CJ261" s="1406"/>
      <c r="CK261" s="1406"/>
      <c r="CL261" s="1406"/>
      <c r="CM261" s="1406"/>
      <c r="CN261" s="1406"/>
      <c r="CO261" s="1406"/>
      <c r="CP261" s="1406"/>
      <c r="CQ261" s="1406"/>
      <c r="CR261" s="326"/>
      <c r="CS261" s="325"/>
      <c r="CT261" s="1406"/>
      <c r="CU261" s="1406"/>
      <c r="CV261" s="1406"/>
      <c r="CW261" s="1406"/>
      <c r="CX261" s="1406"/>
      <c r="CY261" s="1406"/>
      <c r="CZ261" s="1406"/>
      <c r="DA261" s="1406"/>
      <c r="DB261" s="1406"/>
      <c r="DC261" s="1406"/>
      <c r="DD261" s="326"/>
      <c r="DE261" s="325"/>
      <c r="DF261" s="1406"/>
      <c r="DG261" s="1406"/>
      <c r="DH261" s="1406"/>
      <c r="DI261" s="1406"/>
      <c r="DJ261" s="1406"/>
      <c r="DK261" s="1406"/>
      <c r="DL261" s="1406"/>
      <c r="DM261" s="1406"/>
      <c r="DN261" s="1406"/>
      <c r="DO261" s="1406"/>
      <c r="DP261" s="326"/>
      <c r="DQ261" s="325"/>
      <c r="DR261" s="1406"/>
      <c r="DS261" s="1406"/>
      <c r="DT261" s="1406"/>
      <c r="DU261" s="1406"/>
      <c r="DV261" s="1406"/>
      <c r="DW261" s="1406"/>
      <c r="DX261" s="1406"/>
      <c r="DY261" s="1406"/>
      <c r="DZ261" s="1406"/>
      <c r="EA261" s="1406"/>
      <c r="EB261" s="326"/>
      <c r="EC261" s="325"/>
      <c r="ED261" s="1406"/>
      <c r="EE261" s="1406"/>
      <c r="EF261" s="1406"/>
      <c r="EG261" s="1406"/>
      <c r="EH261" s="1406"/>
      <c r="EI261" s="1406"/>
      <c r="EJ261" s="1406"/>
      <c r="EK261" s="1406"/>
      <c r="EL261" s="1406"/>
      <c r="EM261" s="1406"/>
      <c r="EN261" s="326"/>
      <c r="EO261" s="325"/>
      <c r="EP261" s="1406"/>
      <c r="EQ261" s="1406"/>
      <c r="ER261" s="1406"/>
      <c r="ES261" s="1406"/>
      <c r="ET261" s="1406"/>
      <c r="EU261" s="1406"/>
      <c r="EV261" s="1406"/>
      <c r="EW261" s="1406"/>
      <c r="EX261" s="1406"/>
      <c r="EY261" s="1406"/>
      <c r="EZ261" s="1415"/>
    </row>
    <row r="262" spans="1:156" s="246" customFormat="1" ht="15.75" customHeight="1">
      <c r="C262" s="224"/>
      <c r="D262" s="256"/>
      <c r="E262" s="368"/>
      <c r="F262" s="390" t="s">
        <v>588</v>
      </c>
      <c r="G262" s="413">
        <f ca="1">+SUM(AJ262:EZ262)</f>
        <v>238953970.65224046</v>
      </c>
      <c r="H262" s="1003"/>
      <c r="I262" s="368"/>
      <c r="J262" s="392"/>
      <c r="K262" s="392"/>
      <c r="L262" s="392"/>
      <c r="M262" s="392"/>
      <c r="N262" s="393"/>
      <c r="O262" s="394"/>
      <c r="P262" s="391"/>
      <c r="Q262" s="392"/>
      <c r="R262" s="368"/>
      <c r="S262" s="395"/>
      <c r="U262" s="744"/>
      <c r="V262" s="392"/>
      <c r="W262" s="392"/>
      <c r="X262" s="392"/>
      <c r="Y262" s="745"/>
      <c r="Z262" s="392"/>
      <c r="AA262" s="392"/>
      <c r="AB262" s="392"/>
      <c r="AC262" s="392"/>
      <c r="AD262" s="392"/>
      <c r="AE262" s="392"/>
      <c r="AF262" s="392"/>
      <c r="AG262" s="392"/>
      <c r="AH262" s="746"/>
      <c r="AJ262" s="400">
        <f t="shared" ref="AJ262:BO262" si="502">AJ256</f>
        <v>0</v>
      </c>
      <c r="AK262" s="401">
        <f t="shared" ca="1" si="502"/>
        <v>37227421.310907088</v>
      </c>
      <c r="AL262" s="402">
        <f t="shared" ca="1" si="502"/>
        <v>7024833.8638499873</v>
      </c>
      <c r="AM262" s="402">
        <f t="shared" ca="1" si="502"/>
        <v>3933016.6601161035</v>
      </c>
      <c r="AN262" s="402">
        <f t="shared" ca="1" si="502"/>
        <v>4172744.4248333648</v>
      </c>
      <c r="AO262" s="402">
        <f t="shared" ca="1" si="502"/>
        <v>4369615.0466934834</v>
      </c>
      <c r="AP262" s="402">
        <f t="shared" ca="1" si="502"/>
        <v>4511542.8114107437</v>
      </c>
      <c r="AQ262" s="402">
        <f t="shared" ca="1" si="502"/>
        <v>4730527.7189851487</v>
      </c>
      <c r="AR262" s="402">
        <f t="shared" ca="1" si="502"/>
        <v>5149460.5974232377</v>
      </c>
      <c r="AS262" s="402">
        <f t="shared" ca="1" si="502"/>
        <v>5367248.8348623673</v>
      </c>
      <c r="AT262" s="402">
        <f t="shared" ca="1" si="502"/>
        <v>5584568.8100746488</v>
      </c>
      <c r="AU262" s="402">
        <f t="shared" ca="1" si="502"/>
        <v>5635222.1186202625</v>
      </c>
      <c r="AV262" s="1416">
        <f t="shared" ca="1" si="502"/>
        <v>5875344.0572992247</v>
      </c>
      <c r="AW262" s="401">
        <f t="shared" ca="1" si="502"/>
        <v>6125675.8000053829</v>
      </c>
      <c r="AX262" s="402">
        <f t="shared" ca="1" si="502"/>
        <v>6344185.392711197</v>
      </c>
      <c r="AY262" s="402">
        <f t="shared" ca="1" si="502"/>
        <v>6597422.4646184966</v>
      </c>
      <c r="AZ262" s="402">
        <f t="shared" ca="1" si="502"/>
        <v>6851612.1479613045</v>
      </c>
      <c r="BA262" s="402">
        <f t="shared" ca="1" si="502"/>
        <v>7102938.9203092502</v>
      </c>
      <c r="BB262" s="402">
        <f t="shared" ca="1" si="502"/>
        <v>7354437.3889884129</v>
      </c>
      <c r="BC262" s="402">
        <f t="shared" ca="1" si="502"/>
        <v>7607498.9166600425</v>
      </c>
      <c r="BD262" s="402">
        <f t="shared" ca="1" si="502"/>
        <v>7862107.8684815606</v>
      </c>
      <c r="BE262" s="402">
        <f t="shared" ca="1" si="502"/>
        <v>8118352.1446291581</v>
      </c>
      <c r="BF262" s="402">
        <f t="shared" ca="1" si="502"/>
        <v>8376212.6918339841</v>
      </c>
      <c r="BG262" s="402">
        <f t="shared" ca="1" si="502"/>
        <v>8635650.2980159465</v>
      </c>
      <c r="BH262" s="1416">
        <f t="shared" ca="1" si="502"/>
        <v>8789522.0007446148</v>
      </c>
      <c r="BI262" s="401">
        <f t="shared" ca="1" si="502"/>
        <v>8300907.7281325655</v>
      </c>
      <c r="BJ262" s="402">
        <f t="shared" ca="1" si="502"/>
        <v>7702323.5800939556</v>
      </c>
      <c r="BK262" s="402">
        <f t="shared" ca="1" si="502"/>
        <v>7100619.0888990033</v>
      </c>
      <c r="BL262" s="402">
        <f t="shared" ca="1" si="502"/>
        <v>6495570.133867342</v>
      </c>
      <c r="BM262" s="402">
        <f t="shared" ca="1" si="502"/>
        <v>6873409.9474616284</v>
      </c>
      <c r="BN262" s="402">
        <f t="shared" ca="1" si="502"/>
        <v>8457230.8218466043</v>
      </c>
      <c r="BO262" s="402">
        <f t="shared" ca="1" si="502"/>
        <v>5827322.9170365082</v>
      </c>
      <c r="BP262" s="402">
        <f t="shared" ref="BP262:CU262" ca="1" si="503">BP256</f>
        <v>1608353.0529629765</v>
      </c>
      <c r="BQ262" s="402">
        <f t="shared" ca="1" si="503"/>
        <v>1146011.623652407</v>
      </c>
      <c r="BR262" s="402">
        <f t="shared" ca="1" si="503"/>
        <v>873001.39434183727</v>
      </c>
      <c r="BS262" s="402">
        <f t="shared" ca="1" si="503"/>
        <v>168662.67687654696</v>
      </c>
      <c r="BT262" s="1416">
        <f t="shared" ca="1" si="503"/>
        <v>179569.24897098012</v>
      </c>
      <c r="BU262" s="401">
        <f t="shared" ca="1" si="503"/>
        <v>168662.67687654696</v>
      </c>
      <c r="BV262" s="402">
        <f t="shared" ca="1" si="503"/>
        <v>154120.58075063603</v>
      </c>
      <c r="BW262" s="402">
        <f t="shared" ca="1" si="503"/>
        <v>139578.48462472513</v>
      </c>
      <c r="BX262" s="402">
        <f t="shared" ca="1" si="503"/>
        <v>125036.38849881424</v>
      </c>
      <c r="BY262" s="402">
        <f t="shared" ca="1" si="503"/>
        <v>110494.29237290329</v>
      </c>
      <c r="BZ262" s="402">
        <f t="shared" ca="1" si="503"/>
        <v>95952.196246992404</v>
      </c>
      <c r="CA262" s="402">
        <f t="shared" ca="1" si="503"/>
        <v>79981.528692510037</v>
      </c>
      <c r="CB262" s="402">
        <f t="shared" ca="1" si="503"/>
        <v>0</v>
      </c>
      <c r="CC262" s="402">
        <f t="shared" ca="1" si="503"/>
        <v>0</v>
      </c>
      <c r="CD262" s="402">
        <f t="shared" ca="1" si="503"/>
        <v>0</v>
      </c>
      <c r="CE262" s="402">
        <f t="shared" ca="1" si="503"/>
        <v>0</v>
      </c>
      <c r="CF262" s="1416">
        <f ca="1">CF256</f>
        <v>0</v>
      </c>
      <c r="CG262" s="401">
        <f t="shared" ca="1" si="503"/>
        <v>0</v>
      </c>
      <c r="CH262" s="402">
        <f t="shared" ca="1" si="503"/>
        <v>0</v>
      </c>
      <c r="CI262" s="402">
        <f t="shared" ca="1" si="503"/>
        <v>0</v>
      </c>
      <c r="CJ262" s="402">
        <f t="shared" ca="1" si="503"/>
        <v>0</v>
      </c>
      <c r="CK262" s="402">
        <f t="shared" ca="1" si="503"/>
        <v>0</v>
      </c>
      <c r="CL262" s="402">
        <f t="shared" ca="1" si="503"/>
        <v>0</v>
      </c>
      <c r="CM262" s="402">
        <f t="shared" ca="1" si="503"/>
        <v>0</v>
      </c>
      <c r="CN262" s="402">
        <f t="shared" si="503"/>
        <v>0</v>
      </c>
      <c r="CO262" s="402">
        <f t="shared" si="503"/>
        <v>0</v>
      </c>
      <c r="CP262" s="402">
        <f t="shared" si="503"/>
        <v>0</v>
      </c>
      <c r="CQ262" s="402">
        <f t="shared" si="503"/>
        <v>0</v>
      </c>
      <c r="CR262" s="1416">
        <f t="shared" si="503"/>
        <v>0</v>
      </c>
      <c r="CS262" s="401">
        <f t="shared" si="503"/>
        <v>0</v>
      </c>
      <c r="CT262" s="402">
        <f t="shared" si="503"/>
        <v>0</v>
      </c>
      <c r="CU262" s="402">
        <f t="shared" si="503"/>
        <v>0</v>
      </c>
      <c r="CV262" s="402">
        <f t="shared" ref="CV262:EA262" si="504">CV256</f>
        <v>0</v>
      </c>
      <c r="CW262" s="402">
        <f t="shared" si="504"/>
        <v>0</v>
      </c>
      <c r="CX262" s="402">
        <f t="shared" si="504"/>
        <v>0</v>
      </c>
      <c r="CY262" s="402">
        <f t="shared" si="504"/>
        <v>0</v>
      </c>
      <c r="CZ262" s="402">
        <f t="shared" si="504"/>
        <v>0</v>
      </c>
      <c r="DA262" s="402">
        <f t="shared" si="504"/>
        <v>0</v>
      </c>
      <c r="DB262" s="402">
        <f t="shared" si="504"/>
        <v>0</v>
      </c>
      <c r="DC262" s="402">
        <f t="shared" si="504"/>
        <v>0</v>
      </c>
      <c r="DD262" s="1416">
        <f t="shared" si="504"/>
        <v>0</v>
      </c>
      <c r="DE262" s="401">
        <f t="shared" si="504"/>
        <v>0</v>
      </c>
      <c r="DF262" s="402">
        <f t="shared" si="504"/>
        <v>0</v>
      </c>
      <c r="DG262" s="402">
        <f t="shared" si="504"/>
        <v>0</v>
      </c>
      <c r="DH262" s="402">
        <f t="shared" si="504"/>
        <v>0</v>
      </c>
      <c r="DI262" s="402">
        <f t="shared" si="504"/>
        <v>0</v>
      </c>
      <c r="DJ262" s="402">
        <f t="shared" si="504"/>
        <v>0</v>
      </c>
      <c r="DK262" s="402">
        <f t="shared" si="504"/>
        <v>0</v>
      </c>
      <c r="DL262" s="402">
        <f t="shared" si="504"/>
        <v>0</v>
      </c>
      <c r="DM262" s="402">
        <f t="shared" si="504"/>
        <v>0</v>
      </c>
      <c r="DN262" s="402">
        <f t="shared" si="504"/>
        <v>0</v>
      </c>
      <c r="DO262" s="402">
        <f t="shared" si="504"/>
        <v>0</v>
      </c>
      <c r="DP262" s="1416">
        <f t="shared" si="504"/>
        <v>0</v>
      </c>
      <c r="DQ262" s="401">
        <f t="shared" si="504"/>
        <v>0</v>
      </c>
      <c r="DR262" s="402">
        <f t="shared" si="504"/>
        <v>0</v>
      </c>
      <c r="DS262" s="402">
        <f t="shared" si="504"/>
        <v>0</v>
      </c>
      <c r="DT262" s="402">
        <f t="shared" si="504"/>
        <v>0</v>
      </c>
      <c r="DU262" s="402">
        <f t="shared" si="504"/>
        <v>0</v>
      </c>
      <c r="DV262" s="402">
        <f t="shared" si="504"/>
        <v>0</v>
      </c>
      <c r="DW262" s="402">
        <f t="shared" si="504"/>
        <v>0</v>
      </c>
      <c r="DX262" s="402">
        <f t="shared" si="504"/>
        <v>0</v>
      </c>
      <c r="DY262" s="402">
        <f t="shared" si="504"/>
        <v>0</v>
      </c>
      <c r="DZ262" s="402">
        <f t="shared" si="504"/>
        <v>0</v>
      </c>
      <c r="EA262" s="402">
        <f t="shared" si="504"/>
        <v>0</v>
      </c>
      <c r="EB262" s="1416">
        <f t="shared" ref="EB262:EZ262" si="505">EB256</f>
        <v>0</v>
      </c>
      <c r="EC262" s="401">
        <f t="shared" si="505"/>
        <v>0</v>
      </c>
      <c r="ED262" s="402">
        <f t="shared" si="505"/>
        <v>0</v>
      </c>
      <c r="EE262" s="402">
        <f t="shared" si="505"/>
        <v>0</v>
      </c>
      <c r="EF262" s="402">
        <f t="shared" si="505"/>
        <v>0</v>
      </c>
      <c r="EG262" s="402">
        <f t="shared" si="505"/>
        <v>0</v>
      </c>
      <c r="EH262" s="402">
        <f t="shared" si="505"/>
        <v>0</v>
      </c>
      <c r="EI262" s="402">
        <f t="shared" si="505"/>
        <v>0</v>
      </c>
      <c r="EJ262" s="402">
        <f t="shared" si="505"/>
        <v>0</v>
      </c>
      <c r="EK262" s="402">
        <f t="shared" si="505"/>
        <v>0</v>
      </c>
      <c r="EL262" s="402">
        <f t="shared" si="505"/>
        <v>0</v>
      </c>
      <c r="EM262" s="402">
        <f t="shared" si="505"/>
        <v>0</v>
      </c>
      <c r="EN262" s="1416">
        <f t="shared" si="505"/>
        <v>0</v>
      </c>
      <c r="EO262" s="401">
        <f t="shared" si="505"/>
        <v>0</v>
      </c>
      <c r="EP262" s="402">
        <f t="shared" si="505"/>
        <v>0</v>
      </c>
      <c r="EQ262" s="402">
        <f t="shared" si="505"/>
        <v>0</v>
      </c>
      <c r="ER262" s="402">
        <f t="shared" si="505"/>
        <v>0</v>
      </c>
      <c r="ES262" s="402">
        <f t="shared" si="505"/>
        <v>0</v>
      </c>
      <c r="ET262" s="402">
        <f t="shared" si="505"/>
        <v>0</v>
      </c>
      <c r="EU262" s="402">
        <f t="shared" si="505"/>
        <v>0</v>
      </c>
      <c r="EV262" s="402">
        <f t="shared" si="505"/>
        <v>0</v>
      </c>
      <c r="EW262" s="402">
        <f t="shared" si="505"/>
        <v>0</v>
      </c>
      <c r="EX262" s="402">
        <f t="shared" si="505"/>
        <v>0</v>
      </c>
      <c r="EY262" s="402">
        <f t="shared" si="505"/>
        <v>0</v>
      </c>
      <c r="EZ262" s="403">
        <f t="shared" si="505"/>
        <v>0</v>
      </c>
    </row>
    <row r="263" spans="1:156" s="246" customFormat="1" ht="12" customHeight="1">
      <c r="C263" s="224"/>
      <c r="D263" s="256"/>
      <c r="G263" s="375"/>
      <c r="H263" s="995"/>
      <c r="O263" s="245"/>
      <c r="S263" s="268"/>
      <c r="U263" s="256"/>
      <c r="AH263" s="260"/>
      <c r="AJ263" s="404"/>
      <c r="AK263" s="405"/>
      <c r="AL263" s="316"/>
      <c r="AM263" s="316"/>
      <c r="AN263" s="316"/>
      <c r="AO263" s="316"/>
      <c r="AP263" s="316"/>
      <c r="AQ263" s="316"/>
      <c r="AR263" s="316"/>
      <c r="AS263" s="316"/>
      <c r="AT263" s="316"/>
      <c r="AU263" s="316"/>
      <c r="AV263" s="317"/>
      <c r="AW263" s="405"/>
      <c r="AX263" s="316"/>
      <c r="AY263" s="316"/>
      <c r="AZ263" s="316"/>
      <c r="BA263" s="316"/>
      <c r="BB263" s="316"/>
      <c r="BC263" s="316"/>
      <c r="BD263" s="316"/>
      <c r="BE263" s="316"/>
      <c r="BF263" s="316"/>
      <c r="BG263" s="316"/>
      <c r="BH263" s="317"/>
      <c r="BI263" s="405"/>
      <c r="BJ263" s="316"/>
      <c r="BK263" s="316"/>
      <c r="BL263" s="316"/>
      <c r="BM263" s="316"/>
      <c r="BN263" s="316"/>
      <c r="BO263" s="316"/>
      <c r="BP263" s="316"/>
      <c r="BQ263" s="316"/>
      <c r="BR263" s="316"/>
      <c r="BS263" s="316"/>
      <c r="BT263" s="317"/>
      <c r="BU263" s="405"/>
      <c r="BV263" s="316"/>
      <c r="BW263" s="316"/>
      <c r="BX263" s="316"/>
      <c r="BY263" s="316"/>
      <c r="BZ263" s="316"/>
      <c r="CA263" s="316"/>
      <c r="CB263" s="316"/>
      <c r="CC263" s="316"/>
      <c r="CD263" s="316"/>
      <c r="CE263" s="316"/>
      <c r="CF263" s="317"/>
      <c r="CG263" s="405"/>
      <c r="CH263" s="316"/>
      <c r="CI263" s="316"/>
      <c r="CJ263" s="316"/>
      <c r="CK263" s="316"/>
      <c r="CL263" s="316"/>
      <c r="CM263" s="316"/>
      <c r="CN263" s="316"/>
      <c r="CO263" s="316"/>
      <c r="CP263" s="316"/>
      <c r="CQ263" s="316"/>
      <c r="CR263" s="317"/>
      <c r="CS263" s="405"/>
      <c r="CT263" s="316"/>
      <c r="CU263" s="316"/>
      <c r="CV263" s="316"/>
      <c r="CW263" s="316"/>
      <c r="CX263" s="316"/>
      <c r="CY263" s="316"/>
      <c r="CZ263" s="316"/>
      <c r="DA263" s="316"/>
      <c r="DB263" s="316"/>
      <c r="DC263" s="316"/>
      <c r="DD263" s="317"/>
      <c r="DE263" s="405"/>
      <c r="DF263" s="316"/>
      <c r="DG263" s="316"/>
      <c r="DH263" s="316"/>
      <c r="DI263" s="316"/>
      <c r="DJ263" s="316"/>
      <c r="DK263" s="316"/>
      <c r="DL263" s="316"/>
      <c r="DM263" s="316"/>
      <c r="DN263" s="316"/>
      <c r="DO263" s="316"/>
      <c r="DP263" s="317"/>
      <c r="DQ263" s="405"/>
      <c r="DR263" s="316"/>
      <c r="DS263" s="316"/>
      <c r="DT263" s="316"/>
      <c r="DU263" s="316"/>
      <c r="DV263" s="316"/>
      <c r="DW263" s="316"/>
      <c r="DX263" s="316"/>
      <c r="DY263" s="316"/>
      <c r="DZ263" s="316"/>
      <c r="EA263" s="316"/>
      <c r="EB263" s="317"/>
      <c r="EC263" s="405"/>
      <c r="ED263" s="316"/>
      <c r="EE263" s="316"/>
      <c r="EF263" s="316"/>
      <c r="EG263" s="316"/>
      <c r="EH263" s="316"/>
      <c r="EI263" s="316"/>
      <c r="EJ263" s="316"/>
      <c r="EK263" s="316"/>
      <c r="EL263" s="316"/>
      <c r="EM263" s="316"/>
      <c r="EN263" s="317"/>
      <c r="EO263" s="405"/>
      <c r="EP263" s="316"/>
      <c r="EQ263" s="316"/>
      <c r="ER263" s="316"/>
      <c r="ES263" s="316"/>
      <c r="ET263" s="316"/>
      <c r="EU263" s="316"/>
      <c r="EV263" s="316"/>
      <c r="EW263" s="316"/>
      <c r="EX263" s="316"/>
      <c r="EY263" s="316"/>
      <c r="EZ263" s="406"/>
    </row>
    <row r="264" spans="1:156" s="246" customFormat="1" ht="12" customHeight="1">
      <c r="D264" s="256"/>
      <c r="F264" s="257" t="s">
        <v>589</v>
      </c>
      <c r="G264" s="396"/>
      <c r="H264" s="995"/>
      <c r="O264" s="245"/>
      <c r="S264" s="268"/>
      <c r="U264" s="256"/>
      <c r="AH264" s="260"/>
      <c r="AJ264" s="404"/>
      <c r="AK264" s="405"/>
      <c r="AL264" s="316"/>
      <c r="AM264" s="316"/>
      <c r="AN264" s="316"/>
      <c r="AO264" s="316"/>
      <c r="AP264" s="316"/>
      <c r="AQ264" s="316"/>
      <c r="AR264" s="316"/>
      <c r="AS264" s="316"/>
      <c r="AT264" s="316"/>
      <c r="AU264" s="316"/>
      <c r="AV264" s="317"/>
      <c r="AW264" s="405"/>
      <c r="AX264" s="316"/>
      <c r="AY264" s="316"/>
      <c r="AZ264" s="316"/>
      <c r="BA264" s="316"/>
      <c r="BB264" s="316"/>
      <c r="BC264" s="316"/>
      <c r="BD264" s="316"/>
      <c r="BE264" s="316"/>
      <c r="BF264" s="316"/>
      <c r="BG264" s="316"/>
      <c r="BH264" s="317"/>
      <c r="BI264" s="405"/>
      <c r="BJ264" s="316"/>
      <c r="BK264" s="316"/>
      <c r="BL264" s="316"/>
      <c r="BM264" s="316"/>
      <c r="BN264" s="316"/>
      <c r="BO264" s="316"/>
      <c r="BP264" s="316"/>
      <c r="BQ264" s="316"/>
      <c r="BR264" s="316"/>
      <c r="BS264" s="316"/>
      <c r="BT264" s="317"/>
      <c r="BU264" s="405"/>
      <c r="BV264" s="316"/>
      <c r="BW264" s="316"/>
      <c r="BX264" s="316"/>
      <c r="BY264" s="316"/>
      <c r="BZ264" s="316"/>
      <c r="CA264" s="316"/>
      <c r="CB264" s="316"/>
      <c r="CC264" s="316"/>
      <c r="CD264" s="316"/>
      <c r="CE264" s="316"/>
      <c r="CF264" s="317"/>
      <c r="CG264" s="405"/>
      <c r="CH264" s="316"/>
      <c r="CI264" s="316"/>
      <c r="CJ264" s="316"/>
      <c r="CK264" s="316"/>
      <c r="CL264" s="316"/>
      <c r="CM264" s="316"/>
      <c r="CN264" s="316"/>
      <c r="CO264" s="316"/>
      <c r="CP264" s="316"/>
      <c r="CQ264" s="316"/>
      <c r="CR264" s="317"/>
      <c r="CS264" s="405"/>
      <c r="CT264" s="316"/>
      <c r="CU264" s="316"/>
      <c r="CV264" s="316"/>
      <c r="CW264" s="316"/>
      <c r="CX264" s="316"/>
      <c r="CY264" s="316"/>
      <c r="CZ264" s="316"/>
      <c r="DA264" s="316"/>
      <c r="DB264" s="316"/>
      <c r="DC264" s="316"/>
      <c r="DD264" s="317"/>
      <c r="DE264" s="405"/>
      <c r="DF264" s="316"/>
      <c r="DG264" s="316"/>
      <c r="DH264" s="316"/>
      <c r="DI264" s="316"/>
      <c r="DJ264" s="316"/>
      <c r="DK264" s="316"/>
      <c r="DL264" s="316"/>
      <c r="DM264" s="316"/>
      <c r="DN264" s="316"/>
      <c r="DO264" s="316"/>
      <c r="DP264" s="317"/>
      <c r="DQ264" s="405"/>
      <c r="DR264" s="316"/>
      <c r="DS264" s="316"/>
      <c r="DT264" s="316"/>
      <c r="DU264" s="316"/>
      <c r="DV264" s="316"/>
      <c r="DW264" s="316"/>
      <c r="DX264" s="316"/>
      <c r="DY264" s="316"/>
      <c r="DZ264" s="316"/>
      <c r="EA264" s="316"/>
      <c r="EB264" s="317"/>
      <c r="EC264" s="405"/>
      <c r="ED264" s="316"/>
      <c r="EE264" s="316"/>
      <c r="EF264" s="316"/>
      <c r="EG264" s="316"/>
      <c r="EH264" s="316"/>
      <c r="EI264" s="316"/>
      <c r="EJ264" s="316"/>
      <c r="EK264" s="316"/>
      <c r="EL264" s="316"/>
      <c r="EM264" s="316"/>
      <c r="EN264" s="317"/>
      <c r="EO264" s="405"/>
      <c r="EP264" s="316"/>
      <c r="EQ264" s="316"/>
      <c r="ER264" s="316"/>
      <c r="ES264" s="316"/>
      <c r="ET264" s="316"/>
      <c r="EU264" s="316"/>
      <c r="EV264" s="316"/>
      <c r="EW264" s="316"/>
      <c r="EX264" s="316"/>
      <c r="EY264" s="316"/>
      <c r="EZ264" s="406"/>
    </row>
    <row r="265" spans="1:156" s="246" customFormat="1" ht="12" customHeight="1">
      <c r="D265" s="256"/>
      <c r="F265" s="297" t="s">
        <v>69</v>
      </c>
      <c r="G265" s="397">
        <f ca="1">G$262*H265</f>
        <v>83633889.72828415</v>
      </c>
      <c r="H265" s="1004">
        <f>1-H267-H266</f>
        <v>0.35</v>
      </c>
      <c r="J265" s="293"/>
      <c r="K265" s="293"/>
      <c r="L265" s="293"/>
      <c r="M265" s="293"/>
      <c r="N265" s="294"/>
      <c r="O265" s="293"/>
      <c r="Q265" s="293"/>
      <c r="S265" s="303"/>
      <c r="U265" s="292"/>
      <c r="V265" s="293"/>
      <c r="W265" s="294"/>
      <c r="X265" s="294"/>
      <c r="Y265" s="295"/>
      <c r="Z265" s="293"/>
      <c r="AA265" s="294"/>
      <c r="AB265" s="294"/>
      <c r="AC265" s="294"/>
      <c r="AD265" s="294"/>
      <c r="AE265" s="294"/>
      <c r="AF265" s="294"/>
      <c r="AG265" s="294"/>
      <c r="AH265" s="296"/>
      <c r="AJ265" s="342"/>
      <c r="AK265" s="407">
        <f ca="1">IF(AND(AK$262&gt;0,SUM($AI$265:AJ265)&lt;$G$265),MIN($G$265-SUM($AI$265:AJ$265),AK262),0)</f>
        <v>37227421.310907088</v>
      </c>
      <c r="AL265" s="305">
        <f ca="1">IF(AND(AL$262&gt;0,SUM($AI$265:AK265)&lt;$G$265),MIN($G$265-SUM($AI$265:AK$265),AL262),0)</f>
        <v>7024833.8638499873</v>
      </c>
      <c r="AM265" s="305">
        <f ca="1">IF(AND(AM$262&gt;0,SUM($AI$265:AL265)&lt;$G$265),MIN($G$265-SUM($AI$265:AL$265),AM262),0)</f>
        <v>3933016.6601161035</v>
      </c>
      <c r="AN265" s="305">
        <f ca="1">IF(AND(AN$262&gt;0,SUM($AI$265:AM265)&lt;$G$265),MIN($G$265-SUM($AI$265:AM$265),AN262),0)</f>
        <v>4172744.4248333648</v>
      </c>
      <c r="AO265" s="305">
        <f ca="1">IF(AND(AO$262&gt;0,SUM($AI$265:AN265)&lt;$G$265),MIN($G$265-SUM($AI$265:AN$265),AO262),0)</f>
        <v>4369615.0466934834</v>
      </c>
      <c r="AP265" s="305">
        <f ca="1">IF(AND(AP$262&gt;0,SUM($AI$265:AO265)&lt;$G$265),MIN($G$265-SUM($AI$265:AO$265),AP262),0)</f>
        <v>4511542.8114107437</v>
      </c>
      <c r="AQ265" s="305">
        <f ca="1">IF(AND(AQ$262&gt;0,SUM($AI$265:AP265)&lt;$G$265),MIN($G$265-SUM($AI$265:AP$265),AQ262),0)</f>
        <v>4730527.7189851487</v>
      </c>
      <c r="AR265" s="305">
        <f ca="1">IF(AND(AR$262&gt;0,SUM($AI$265:AQ265)&lt;$G$265),MIN($G$265-SUM($AI$265:AQ$265),AR262),0)</f>
        <v>5149460.5974232377</v>
      </c>
      <c r="AS265" s="305">
        <f ca="1">IF(AND(AS$262&gt;0,SUM($AI$265:AR265)&lt;$G$265),MIN($G$265-SUM($AI$265:AR$265),AS262),0)</f>
        <v>5367248.8348623673</v>
      </c>
      <c r="AT265" s="305">
        <f ca="1">IF(AND(AT$262&gt;0,SUM($AI$265:AS265)&lt;$G$265),MIN($G$265-SUM($AI$265:AS$265),AT262),0)</f>
        <v>5584568.8100746488</v>
      </c>
      <c r="AU265" s="305">
        <f ca="1">IF(AND(AU$262&gt;0,SUM($AI$265:AT265)&lt;$G$265),MIN($G$265-SUM($AI$265:AT$265),AU262),0)</f>
        <v>1562909.64912799</v>
      </c>
      <c r="AV265" s="1344">
        <f ca="1">IF(AND(AV$262&gt;0,SUM($AI$265:AU265)&lt;$G$265),MIN($G$265-SUM($AI$265:AU$265),AV262),0)</f>
        <v>0</v>
      </c>
      <c r="AW265" s="407">
        <f ca="1">IF(AND(AW$262&gt;0,SUM($AI$265:AV265)&lt;$G$265),MIN($G$265-SUM($AI$265:AV$265),AW262),0)</f>
        <v>0</v>
      </c>
      <c r="AX265" s="305">
        <f ca="1">IF(AND(AX$262&gt;0,SUM($AI$265:AW265)&lt;$G$265),MIN($G$265-SUM($AI$265:AW$265),AX262),0)</f>
        <v>0</v>
      </c>
      <c r="AY265" s="305">
        <f ca="1">IF(AND(AY$262&gt;0,SUM($AI$265:AX265)&lt;$G$265),MIN($G$265-SUM($AI$265:AX$265),AY262),0)</f>
        <v>0</v>
      </c>
      <c r="AZ265" s="305">
        <f ca="1">IF(AND(AZ$262&gt;0,SUM($AI$265:AY265)&lt;$G$265),MIN($G$265-SUM($AI$265:AY$265),AZ262),0)</f>
        <v>0</v>
      </c>
      <c r="BA265" s="305">
        <f ca="1">IF(AND(BA$262&gt;0,SUM($AI$265:AZ265)&lt;$G$265),MIN($G$265-SUM($AI$265:AZ$265),BA262),0)</f>
        <v>0</v>
      </c>
      <c r="BB265" s="305">
        <f ca="1">IF(AND(BB$262&gt;0,SUM($AI$265:BA265)&lt;$G$265),MIN($G$265-SUM($AI$265:BA$265),BB262),0)</f>
        <v>0</v>
      </c>
      <c r="BC265" s="305">
        <f ca="1">IF(AND(BC$262&gt;0,SUM($AI$265:BB265)&lt;$G$265),MIN($G$265-SUM($AI$265:BB$265),BC262),0)</f>
        <v>0</v>
      </c>
      <c r="BD265" s="305">
        <f ca="1">IF(AND(BD$262&gt;0,SUM($AI$265:BC265)&lt;$G$265),MIN($G$265-SUM($AI$265:BC$265),BD262),0)</f>
        <v>0</v>
      </c>
      <c r="BE265" s="305">
        <f ca="1">IF(AND(BE$262&gt;0,SUM($AI$265:BD265)&lt;$G$265),MIN($G$265-SUM($AI$265:BD$265),BE262),0)</f>
        <v>0</v>
      </c>
      <c r="BF265" s="305">
        <f ca="1">IF(AND(BF$262&gt;0,SUM($AI$265:BE265)&lt;$G$265),MIN($G$265-SUM($AI$265:BE$265),BF262),0)</f>
        <v>0</v>
      </c>
      <c r="BG265" s="305">
        <f ca="1">IF(AND(BG$262&gt;0,SUM($AI$265:BF265)&lt;$G$265),MIN($G$265-SUM($AI$265:BF$265),BG262),0)</f>
        <v>0</v>
      </c>
      <c r="BH265" s="1344">
        <f ca="1">IF(AND(BH$262&gt;0,SUM($AI$265:BG265)&lt;$G$265),MIN($G$265-SUM($AI$265:BG$265),BH262),0)</f>
        <v>0</v>
      </c>
      <c r="BI265" s="407">
        <f ca="1">IF(AND(BI$262&gt;0,SUM($AI$265:BH265)&lt;$G$265),MIN($G$265-SUM($AI$265:BH$265),BI262),0)</f>
        <v>0</v>
      </c>
      <c r="BJ265" s="305">
        <f ca="1">IF(AND(BJ$262&gt;0,SUM($AI$265:BI265)&lt;$G$265),MIN($G$265-SUM($AI$265:BI$265),BJ262),0)</f>
        <v>0</v>
      </c>
      <c r="BK265" s="305">
        <f ca="1">IF(AND(BK$262&gt;0,SUM($AI$265:BJ265)&lt;$G$265),MIN($G$265-SUM($AI$265:BJ$265),BK262),0)</f>
        <v>0</v>
      </c>
      <c r="BL265" s="305">
        <f ca="1">IF(AND(BL$262&gt;0,SUM($AI$265:BK265)&lt;$G$265),MIN($G$265-SUM($AI$265:BK$265),BL262),0)</f>
        <v>0</v>
      </c>
      <c r="BM265" s="305">
        <f ca="1">IF(AND(BM$262&gt;0,SUM($AI$265:BL265)&lt;$G$265),MIN($G$265-SUM($AI$265:BL$265),BM262),0)</f>
        <v>0</v>
      </c>
      <c r="BN265" s="305">
        <f ca="1">IF(AND(BN$262&gt;0,SUM($AI$265:BM265)&lt;$G$265),MIN($G$265-SUM($AI$265:BM$265),BN262),0)</f>
        <v>0</v>
      </c>
      <c r="BO265" s="305">
        <f ca="1">IF(AND(BO$262&gt;0,SUM($AI$265:BN265)&lt;$G$265),MIN($G$265-SUM($AI$265:BN$265),BO262),0)</f>
        <v>0</v>
      </c>
      <c r="BP265" s="305">
        <f ca="1">IF(AND(BP$262&gt;0,SUM($AI$265:BO265)&lt;$G$265),MIN($G$265-SUM($AI$265:BO$265),BP262),0)</f>
        <v>0</v>
      </c>
      <c r="BQ265" s="305">
        <f ca="1">IF(AND(BQ$262&gt;0,SUM($AI$265:BP265)&lt;$G$265),MIN($G$265-SUM($AI$265:BP$265),BQ262),0)</f>
        <v>0</v>
      </c>
      <c r="BR265" s="305">
        <f ca="1">IF(AND(BR$262&gt;0,SUM($AI$265:BQ265)&lt;$G$265),MIN($G$265-SUM($AI$265:BQ$265),BR262),0)</f>
        <v>0</v>
      </c>
      <c r="BS265" s="305">
        <f ca="1">IF(AND(BS$262&gt;0,SUM($AI$265:BR265)&lt;$G$265),MIN($G$265-SUM($AI$265:BR$265),BS262),0)</f>
        <v>0</v>
      </c>
      <c r="BT265" s="1344">
        <f ca="1">IF(AND(BT$262&gt;0,SUM($AI$265:BS265)&lt;$G$265),MIN($G$265-SUM($AI$265:BS$265),BT262),0)</f>
        <v>0</v>
      </c>
      <c r="BU265" s="407">
        <f ca="1">IF(AND(BU$262&gt;0,SUM($AI$265:BT265)&lt;$G$265),MIN($G$265-SUM($AI$265:BT$265),BU262),0)</f>
        <v>0</v>
      </c>
      <c r="BV265" s="305">
        <f ca="1">IF(AND(BV$262&gt;0,SUM($AI$265:BU265)&lt;$G$265),MIN($G$265-SUM($AI$265:BU$265),BV262),0)</f>
        <v>0</v>
      </c>
      <c r="BW265" s="305">
        <f ca="1">IF(AND(BW$262&gt;0,SUM($AI$265:BV265)&lt;$G$265),MIN($G$265-SUM($AI$265:BV$265),BW262),0)</f>
        <v>0</v>
      </c>
      <c r="BX265" s="305">
        <f ca="1">IF(AND(BX$262&gt;0,SUM($AI$265:BW265)&lt;$G$265),MIN($G$265-SUM($AI$265:BW$265),BX262),0)</f>
        <v>0</v>
      </c>
      <c r="BY265" s="305">
        <f ca="1">IF(AND(BY$262&gt;0,SUM($AI$265:BX265)&lt;$G$265),MIN($G$265-SUM($AI$265:BX$265),BY262),0)</f>
        <v>0</v>
      </c>
      <c r="BZ265" s="305">
        <f ca="1">IF(AND(BZ$262&gt;0,SUM($AI$265:BY265)&lt;$G$265),MIN($G$265-SUM($AI$265:BY$265),BZ262),0)</f>
        <v>0</v>
      </c>
      <c r="CA265" s="305">
        <f ca="1">IF(AND(CA$262&gt;0,SUM($AI$265:BZ265)&lt;$G$265),MIN($G$265-SUM($AI$265:BZ$265),CA262),0)</f>
        <v>0</v>
      </c>
      <c r="CB265" s="305">
        <f ca="1">IF(AND(CB$262&gt;0,SUM($AI$265:CA265)&lt;$G$265),MIN($G$265-SUM($AI$265:CA$265),CB262),0)</f>
        <v>0</v>
      </c>
      <c r="CC265" s="305">
        <f ca="1">IF(AND(CC$262&gt;0,SUM($AI$265:CB265)&lt;$G$265),MIN($G$265-SUM($AI$265:CB$265),CC262),0)</f>
        <v>0</v>
      </c>
      <c r="CD265" s="305">
        <f ca="1">IF(AND(CD$262&gt;0,SUM($AI$265:CC265)&lt;$G$265),MIN($G$265-SUM($AI$265:CC$265),CD262),0)</f>
        <v>0</v>
      </c>
      <c r="CE265" s="305">
        <f ca="1">IF(AND(CE$262&gt;0,SUM($AI$265:CD265)&lt;$G$265),MIN($G$265-SUM($AI$265:CD$265),CE262),0)</f>
        <v>0</v>
      </c>
      <c r="CF265" s="1344">
        <f ca="1">IF(AND(CF$262&gt;0,SUM($AI$265:CE265)&lt;$G$265),MIN($G$265-SUM($AI$265:CE$265),CF262),0)</f>
        <v>0</v>
      </c>
      <c r="CG265" s="407">
        <f ca="1">IF(AND(CG$262&gt;0,SUM($AI$265:CF265)&lt;$G$265),MIN($G$265-SUM($AI$265:CF$265),CG262),0)</f>
        <v>0</v>
      </c>
      <c r="CH265" s="305">
        <f ca="1">IF(AND(CH$262&gt;0,SUM($AI$265:CG265)&lt;$G$265),MIN($G$265-SUM($AI$265:CG$265),CH262),0)</f>
        <v>0</v>
      </c>
      <c r="CI265" s="305">
        <f ca="1">IF(AND(CI$262&gt;0,SUM($AI$265:CH265)&lt;$G$265),MIN($G$265-SUM($AI$265:CH$265),CI262),0)</f>
        <v>0</v>
      </c>
      <c r="CJ265" s="305">
        <f ca="1">IF(AND(CJ$262&gt;0,SUM($AI$265:CI265)&lt;$G$265),MIN($G$265-SUM($AI$265:CI$265),CJ262),0)</f>
        <v>0</v>
      </c>
      <c r="CK265" s="305">
        <f ca="1">IF(AND(CK$262&gt;0,SUM($AI$265:CJ265)&lt;$G$265),MIN($G$265-SUM($AI$265:CJ$265),CK262),0)</f>
        <v>0</v>
      </c>
      <c r="CL265" s="305">
        <f ca="1">IF(AND(CL$262&gt;0,SUM($AI$265:CK265)&lt;$G$265),MIN($G$265-SUM($AI$265:CK$265),CL262),0)</f>
        <v>0</v>
      </c>
      <c r="CM265" s="305">
        <f ca="1">IF(AND(CM$262&gt;0,SUM($AI$265:CL265)&lt;$G$265),MIN($G$265-SUM($AI$265:CL$265),CM262),0)</f>
        <v>0</v>
      </c>
      <c r="CN265" s="305">
        <f ca="1">IF(AND(CN$262&gt;0,SUM($AI$265:CM265)&lt;$G$265),MIN($G$265-SUM($AI$265:CM$265),CN262),0)</f>
        <v>0</v>
      </c>
      <c r="CO265" s="305">
        <f ca="1">IF(AND(CO$262&gt;0,SUM($AI$265:CN265)&lt;$G$265),MIN($G$265-SUM($AI$265:CN$265),CO262),0)</f>
        <v>0</v>
      </c>
      <c r="CP265" s="305">
        <f ca="1">IF(AND(CP$262&gt;0,SUM($AI$265:CO265)&lt;$G$265),MIN($G$265-SUM($AI$265:CO$265),CP262),0)</f>
        <v>0</v>
      </c>
      <c r="CQ265" s="305">
        <f ca="1">IF(AND(CQ$262&gt;0,SUM($AI$265:CP265)&lt;$G$265),MIN($G$265-SUM($AI$265:CP$265),CQ262),0)</f>
        <v>0</v>
      </c>
      <c r="CR265" s="1344">
        <f ca="1">IF(AND(CR$262&gt;0,SUM($AI$265:CQ265)&lt;$G$265),MIN($G$265-SUM($AI$265:CQ$265),CR262),0)</f>
        <v>0</v>
      </c>
      <c r="CS265" s="407">
        <f ca="1">IF(AND(CS$262&gt;0,SUM($AI$265:CR265)&lt;$G$265),MIN($G$265-SUM($AI$265:CR$265),CS262),0)</f>
        <v>0</v>
      </c>
      <c r="CT265" s="305">
        <f ca="1">IF(AND(CT$262&gt;0,SUM($AI$265:CS265)&lt;$G$265),MIN($G$265-SUM($AI$265:CS$265),CT262),0)</f>
        <v>0</v>
      </c>
      <c r="CU265" s="305">
        <f ca="1">IF(AND(CU$262&gt;0,SUM($AI$265:CT265)&lt;$G$265),MIN($G$265-SUM($AI$265:CT$265),CU262),0)</f>
        <v>0</v>
      </c>
      <c r="CV265" s="305">
        <f ca="1">IF(AND(CV$262&gt;0,SUM($AI$265:CU265)&lt;$G$265),MIN($G$265-SUM($AI$265:CU$265),CV262),0)</f>
        <v>0</v>
      </c>
      <c r="CW265" s="305">
        <f ca="1">IF(AND(CW$262&gt;0,SUM($AI$265:CV265)&lt;$G$265),MIN($G$265-SUM($AI$265:CV$265),CW262),0)</f>
        <v>0</v>
      </c>
      <c r="CX265" s="305">
        <f ca="1">IF(AND(CX$262&gt;0,SUM($AI$265:CW265)&lt;$G$265),MIN($G$265-SUM($AI$265:CW$265),CX262),0)</f>
        <v>0</v>
      </c>
      <c r="CY265" s="305">
        <f ca="1">IF(AND(CY$262&gt;0,SUM($AI$265:CX265)&lt;$G$265),MIN($G$265-SUM($AI$265:CX$265),CY262),0)</f>
        <v>0</v>
      </c>
      <c r="CZ265" s="305">
        <f ca="1">IF(AND(CZ$262&gt;0,SUM($AI$265:CY265)&lt;$G$265),MIN($G$265-SUM($AI$265:CY$265),CZ262),0)</f>
        <v>0</v>
      </c>
      <c r="DA265" s="305">
        <f ca="1">IF(AND(DA$262&gt;0,SUM($AI$265:CZ265)&lt;$G$265),MIN($G$265-SUM($AI$265:CZ$265),DA262),0)</f>
        <v>0</v>
      </c>
      <c r="DB265" s="305">
        <f ca="1">IF(AND(DB$262&gt;0,SUM($AI$265:DA265)&lt;$G$265),MIN($G$265-SUM($AI$265:DA$265),DB262),0)</f>
        <v>0</v>
      </c>
      <c r="DC265" s="305">
        <f ca="1">IF(AND(DC$262&gt;0,SUM($AI$265:DB265)&lt;$G$265),MIN($G$265-SUM($AI$265:DB$265),DC262),0)</f>
        <v>0</v>
      </c>
      <c r="DD265" s="1344">
        <f ca="1">IF(AND(DD$262&gt;0,SUM($AI$265:DC265)&lt;$G$265),MIN($G$265-SUM($AI$265:DC$265),DD262),0)</f>
        <v>0</v>
      </c>
      <c r="DE265" s="407">
        <f ca="1">IF(AND(DE$262&gt;0,SUM($AI$265:DD265)&lt;$G$265),MIN($G$265-SUM($AI$265:DD$265),DE262),0)</f>
        <v>0</v>
      </c>
      <c r="DF265" s="305">
        <f ca="1">IF(AND(DF$262&gt;0,SUM($AI$265:DE265)&lt;$G$265),MIN($G$265-SUM($AI$265:DE$265),DF262),0)</f>
        <v>0</v>
      </c>
      <c r="DG265" s="305">
        <f ca="1">IF(AND(DG$262&gt;0,SUM($AI$265:DF265)&lt;$G$265),MIN($G$265-SUM($AI$265:DF$265),DG262),0)</f>
        <v>0</v>
      </c>
      <c r="DH265" s="305">
        <f ca="1">IF(AND(DH$262&gt;0,SUM($AI$265:DG265)&lt;$G$265),MIN($G$265-SUM($AI$265:DG$265),DH262),0)</f>
        <v>0</v>
      </c>
      <c r="DI265" s="305">
        <f ca="1">IF(AND(DI$262&gt;0,SUM($AI$265:DH265)&lt;$G$265),MIN($G$265-SUM($AI$265:DH$265),DI262),0)</f>
        <v>0</v>
      </c>
      <c r="DJ265" s="305">
        <f ca="1">IF(AND(DJ$262&gt;0,SUM($AI$265:DI265)&lt;$G$265),MIN($G$265-SUM($AI$265:DI$265),DJ262),0)</f>
        <v>0</v>
      </c>
      <c r="DK265" s="305">
        <f ca="1">IF(AND(DK$262&gt;0,SUM($AI$265:DJ265)&lt;$G$265),MIN($G$265-SUM($AI$265:DJ$265),DK262),0)</f>
        <v>0</v>
      </c>
      <c r="DL265" s="305">
        <f ca="1">IF(AND(DL$262&gt;0,SUM($AI$265:DK265)&lt;$G$265),MIN($G$265-SUM($AI$265:DK$265),DL262),0)</f>
        <v>0</v>
      </c>
      <c r="DM265" s="305">
        <f ca="1">IF(AND(DM$262&gt;0,SUM($AI$265:DL265)&lt;$G$265),MIN($G$265-SUM($AI$265:DL$265),DM262),0)</f>
        <v>0</v>
      </c>
      <c r="DN265" s="305">
        <f ca="1">IF(AND(DN$262&gt;0,SUM($AI$265:DM265)&lt;$G$265),MIN($G$265-SUM($AI$265:DM$265),DN262),0)</f>
        <v>0</v>
      </c>
      <c r="DO265" s="305">
        <f ca="1">IF(AND(DO$262&gt;0,SUM($AI$265:DN265)&lt;$G$265),MIN($G$265-SUM($AI$265:DN$265),DO262),0)</f>
        <v>0</v>
      </c>
      <c r="DP265" s="1344">
        <f ca="1">IF(AND(DP$262&gt;0,SUM($AI$265:DO265)&lt;$G$265),MIN($G$265-SUM($AI$265:DO$265),DP262),0)</f>
        <v>0</v>
      </c>
      <c r="DQ265" s="407">
        <f ca="1">IF(AND(DQ$262&gt;0,SUM($AI$265:DP265)&lt;$G$265),MIN($G$265-SUM($AI$265:DP$265),DQ262),0)</f>
        <v>0</v>
      </c>
      <c r="DR265" s="305">
        <f ca="1">IF(AND(DR$262&gt;0,SUM($AI$265:DQ265)&lt;$G$265),MIN($G$265-SUM($AI$265:DQ$265),DR262),0)</f>
        <v>0</v>
      </c>
      <c r="DS265" s="305">
        <f ca="1">IF(AND(DS$262&gt;0,SUM($AI$265:DR265)&lt;$G$265),MIN($G$265-SUM($AI$265:DR$265),DS262),0)</f>
        <v>0</v>
      </c>
      <c r="DT265" s="305">
        <f ca="1">IF(AND(DT$262&gt;0,SUM($AI$265:DS265)&lt;$G$265),MIN($G$265-SUM($AI$265:DS$265),DT262),0)</f>
        <v>0</v>
      </c>
      <c r="DU265" s="305">
        <f ca="1">IF(AND(DU$262&gt;0,SUM($AI$265:DT265)&lt;$G$265),MIN($G$265-SUM($AI$265:DT$265),DU262),0)</f>
        <v>0</v>
      </c>
      <c r="DV265" s="305">
        <f ca="1">IF(AND(DV$262&gt;0,SUM($AI$265:DU265)&lt;$G$265),MIN($G$265-SUM($AI$265:DU$265),DV262),0)</f>
        <v>0</v>
      </c>
      <c r="DW265" s="305">
        <f ca="1">IF(AND(DW$262&gt;0,SUM($AI$265:DV265)&lt;$G$265),MIN($G$265-SUM($AI$265:DV$265),DW262),0)</f>
        <v>0</v>
      </c>
      <c r="DX265" s="305">
        <f ca="1">IF(AND(DX$262&gt;0,SUM($AI$265:DW265)&lt;$G$265),MIN($G$265-SUM($AI$265:DW$265),DX262),0)</f>
        <v>0</v>
      </c>
      <c r="DY265" s="305">
        <f ca="1">IF(AND(DY$262&gt;0,SUM($AI$265:DX265)&lt;$G$265),MIN($G$265-SUM($AI$265:DX$265),DY262),0)</f>
        <v>0</v>
      </c>
      <c r="DZ265" s="305">
        <f ca="1">IF(AND(DZ$262&gt;0,SUM($AI$265:DY265)&lt;$G$265),MIN($G$265-SUM($AI$265:DY$265),DZ262),0)</f>
        <v>0</v>
      </c>
      <c r="EA265" s="305">
        <f ca="1">IF(AND(EA$262&gt;0,SUM($AI$265:DZ265)&lt;$G$265),MIN($G$265-SUM($AI$265:DZ$265),EA262),0)</f>
        <v>0</v>
      </c>
      <c r="EB265" s="1344">
        <f ca="1">IF(AND(EB$262&gt;0,SUM($AI$265:EA265)&lt;$G$265),MIN($G$265-SUM($AI$265:EA$265),EB262),0)</f>
        <v>0</v>
      </c>
      <c r="EC265" s="407">
        <f ca="1">IF(AND(EC$262&gt;0,SUM($AI$265:EB265)&lt;$G$265),MIN($G$265-SUM($AI$265:EB$265),EC262),0)</f>
        <v>0</v>
      </c>
      <c r="ED265" s="305">
        <f ca="1">IF(AND(ED$262&gt;0,SUM($AI$265:EC265)&lt;$G$265),MIN($G$265-SUM($AI$265:EC$265),ED262),0)</f>
        <v>0</v>
      </c>
      <c r="EE265" s="305">
        <f ca="1">IF(AND(EE$262&gt;0,SUM($AI$265:ED265)&lt;$G$265),MIN($G$265-SUM($AI$265:ED$265),EE262),0)</f>
        <v>0</v>
      </c>
      <c r="EF265" s="305">
        <f ca="1">IF(AND(EF$262&gt;0,SUM($AI$265:EE265)&lt;$G$265),MIN($G$265-SUM($AI$265:EE$265),EF262),0)</f>
        <v>0</v>
      </c>
      <c r="EG265" s="305">
        <f ca="1">IF(AND(EG$262&gt;0,SUM($AI$265:EF265)&lt;$G$265),MIN($G$265-SUM($AI$265:EF$265),EG262),0)</f>
        <v>0</v>
      </c>
      <c r="EH265" s="305">
        <f ca="1">IF(AND(EH$262&gt;0,SUM($AI$265:EG265)&lt;$G$265),MIN($G$265-SUM($AI$265:EG$265),EH262),0)</f>
        <v>0</v>
      </c>
      <c r="EI265" s="305">
        <f ca="1">IF(AND(EI$262&gt;0,SUM($AI$265:EH265)&lt;$G$265),MIN($G$265-SUM($AI$265:EH$265),EI262),0)</f>
        <v>0</v>
      </c>
      <c r="EJ265" s="305">
        <f ca="1">IF(AND(EJ$262&gt;0,SUM($AI$265:EI265)&lt;$G$265),MIN($G$265-SUM($AI$265:EI$265),EJ262),0)</f>
        <v>0</v>
      </c>
      <c r="EK265" s="305">
        <f ca="1">IF(AND(EK$262&gt;0,SUM($AI$265:EJ265)&lt;$G$265),MIN($G$265-SUM($AI$265:EJ$265),EK262),0)</f>
        <v>0</v>
      </c>
      <c r="EL265" s="305">
        <f ca="1">IF(AND(EL$262&gt;0,SUM($AI$265:EK265)&lt;$G$265),MIN($G$265-SUM($AI$265:EK$265),EL262),0)</f>
        <v>0</v>
      </c>
      <c r="EM265" s="305">
        <f ca="1">IF(AND(EM$262&gt;0,SUM($AI$265:EL265)&lt;$G$265),MIN($G$265-SUM($AI$265:EL$265),EM262),0)</f>
        <v>0</v>
      </c>
      <c r="EN265" s="1344">
        <f ca="1">IF(AND(EN$262&gt;0,SUM($AI$265:EM265)&lt;$G$265),MIN($G$265-SUM($AI$265:EM$265),EN262),0)</f>
        <v>0</v>
      </c>
      <c r="EO265" s="407">
        <f ca="1">IF(AND(EO$262&gt;0,SUM($AI$265:EN265)&lt;$G$265),MIN($G$265-SUM($AI$265:EN$265),EO262),0)</f>
        <v>0</v>
      </c>
      <c r="EP265" s="305">
        <f ca="1">IF(AND(EP$262&gt;0,SUM($AI$265:EO265)&lt;$G$265),MIN($G$265-SUM($AI$265:EO$265),EP262),0)</f>
        <v>0</v>
      </c>
      <c r="EQ265" s="305">
        <f ca="1">IF(AND(EQ$262&gt;0,SUM($AI$265:EP265)&lt;$G$265),MIN($G$265-SUM($AI$265:EP$265),EQ262),0)</f>
        <v>0</v>
      </c>
      <c r="ER265" s="305">
        <f ca="1">IF(AND(ER$262&gt;0,SUM($AI$265:EQ265)&lt;$G$265),MIN($G$265-SUM($AI$265:EQ$265),ER262),0)</f>
        <v>0</v>
      </c>
      <c r="ES265" s="305">
        <f ca="1">IF(AND(ES$262&gt;0,SUM($AI$265:ER265)&lt;$G$265),MIN($G$265-SUM($AI$265:ER$265),ES262),0)</f>
        <v>0</v>
      </c>
      <c r="ET265" s="305">
        <f ca="1">IF(AND(ET$262&gt;0,SUM($AI$265:ES265)&lt;$G$265),MIN($G$265-SUM($AI$265:ES$265),ET262),0)</f>
        <v>0</v>
      </c>
      <c r="EU265" s="305">
        <f ca="1">IF(AND(EU$262&gt;0,SUM($AI$265:ET265)&lt;$G$265),MIN($G$265-SUM($AI$265:ET$265),EU262),0)</f>
        <v>0</v>
      </c>
      <c r="EV265" s="305">
        <f ca="1">IF(AND(EV$262&gt;0,SUM($AI$265:EU265)&lt;$G$265),MIN($G$265-SUM($AI$265:EU$265),EV262),0)</f>
        <v>0</v>
      </c>
      <c r="EW265" s="305">
        <f ca="1">IF(AND(EW$262&gt;0,SUM($AI$265:EV265)&lt;$G$265),MIN($G$265-SUM($AI$265:EV$265),EW262),0)</f>
        <v>0</v>
      </c>
      <c r="EX265" s="305">
        <f ca="1">IF(AND(EX$262&gt;0,SUM($AI$265:EW265)&lt;$G$265),MIN($G$265-SUM($AI$265:EW$265),EX262),0)</f>
        <v>0</v>
      </c>
      <c r="EY265" s="305">
        <f ca="1">IF(AND(EY$262&gt;0,SUM($AI$265:EX265)&lt;$G$265),MIN($G$265-SUM($AI$265:EX$265),EY262),0)</f>
        <v>0</v>
      </c>
      <c r="EZ265" s="408">
        <f ca="1">IF(AND(EZ$262&gt;0,SUM($AI$265:EY265)&lt;$G$265),MIN($G$265-SUM($AI$265:EY$265),EZ262),0)</f>
        <v>0</v>
      </c>
    </row>
    <row r="266" spans="1:156" s="246" customFormat="1" ht="12" customHeight="1">
      <c r="A266" s="304"/>
      <c r="B266" s="304"/>
      <c r="D266" s="398"/>
      <c r="F266" s="297" t="s">
        <v>70</v>
      </c>
      <c r="G266" s="397">
        <f ca="1">G$262*H266</f>
        <v>0</v>
      </c>
      <c r="H266" s="1753">
        <v>0</v>
      </c>
      <c r="J266" s="293"/>
      <c r="K266" s="293"/>
      <c r="L266" s="293"/>
      <c r="M266" s="293"/>
      <c r="N266" s="294"/>
      <c r="O266" s="293"/>
      <c r="Q266" s="293"/>
      <c r="S266" s="303"/>
      <c r="U266" s="292"/>
      <c r="V266" s="293"/>
      <c r="W266" s="294"/>
      <c r="X266" s="294"/>
      <c r="Y266" s="295"/>
      <c r="Z266" s="293"/>
      <c r="AA266" s="294"/>
      <c r="AB266" s="294"/>
      <c r="AC266" s="294"/>
      <c r="AD266" s="294"/>
      <c r="AE266" s="294"/>
      <c r="AF266" s="294"/>
      <c r="AG266" s="294"/>
      <c r="AH266" s="296"/>
      <c r="AJ266" s="342"/>
      <c r="AK266" s="407">
        <f ca="1">MAX(0,MIN(AK262-AK265,$G$266-SUM($AI$266:AJ$266)))</f>
        <v>0</v>
      </c>
      <c r="AL266" s="305">
        <f ca="1">MAX(0,MIN(AL262-AL265,$G$266-SUM($AI$266:AK$266)))</f>
        <v>0</v>
      </c>
      <c r="AM266" s="305">
        <f ca="1">MAX(0,MIN(AM262-AM265,$G$266-SUM($AI$266:AL$266)))</f>
        <v>0</v>
      </c>
      <c r="AN266" s="305">
        <f ca="1">MAX(0,MIN(AN262-AN265,$G$266-SUM($AI$266:AM$266)))</f>
        <v>0</v>
      </c>
      <c r="AO266" s="305">
        <f ca="1">MAX(0,MIN(AO262-AO265,$G$266-SUM($AI$266:AN$266)))</f>
        <v>0</v>
      </c>
      <c r="AP266" s="305">
        <f ca="1">MAX(0,MIN(AP262-AP265,$G$266-SUM($AI$266:AO$266)))</f>
        <v>0</v>
      </c>
      <c r="AQ266" s="305">
        <f ca="1">MAX(0,MIN(AQ262-AQ265,$G$266-SUM($AI$266:AP$266)))</f>
        <v>0</v>
      </c>
      <c r="AR266" s="305">
        <f ca="1">MAX(0,MIN(AR262-AR265,$G$266-SUM($AI$266:AQ$266)))</f>
        <v>0</v>
      </c>
      <c r="AS266" s="305">
        <f ca="1">MAX(0,MIN(AS262-AS265,$G$266-SUM($AI$266:AR$266)))</f>
        <v>0</v>
      </c>
      <c r="AT266" s="305">
        <f ca="1">MAX(0,MIN(AT262-AT265,$G$266-SUM($AI$266:AS$266)))</f>
        <v>0</v>
      </c>
      <c r="AU266" s="305">
        <f ca="1">MAX(0,MIN(AU262-AU265,$G$266-SUM($AI$266:AT$266)))</f>
        <v>0</v>
      </c>
      <c r="AV266" s="1344">
        <f ca="1">MAX(0,MIN(AV262-AV265,$G$266-SUM($AI$266:AU$266)))</f>
        <v>0</v>
      </c>
      <c r="AW266" s="407">
        <f ca="1">MAX(0,MIN(AW262-AW265,$G$266-SUM($AI$266:AV$266)))</f>
        <v>0</v>
      </c>
      <c r="AX266" s="305">
        <f ca="1">MAX(0,MIN(AX262-AX265,$G$266-SUM($AI$266:AW$266)))</f>
        <v>0</v>
      </c>
      <c r="AY266" s="305">
        <f ca="1">MAX(0,MIN(AY262-AY265,$G$266-SUM($AI$266:AX$266)))</f>
        <v>0</v>
      </c>
      <c r="AZ266" s="305">
        <f ca="1">MAX(0,MIN(AZ262-AZ265,$G$266-SUM($AI$266:AY$266)))</f>
        <v>0</v>
      </c>
      <c r="BA266" s="305">
        <f ca="1">MAX(0,MIN(BA262-BA265,$G$266-SUM($AI$266:AZ$266)))</f>
        <v>0</v>
      </c>
      <c r="BB266" s="305">
        <f ca="1">MAX(0,MIN(BB262-BB265,$G$266-SUM($AI$266:BA$266)))</f>
        <v>0</v>
      </c>
      <c r="BC266" s="305">
        <f ca="1">MAX(0,MIN(BC262-BC265,$G$266-SUM($AI$266:BB$266)))</f>
        <v>0</v>
      </c>
      <c r="BD266" s="305">
        <f ca="1">MAX(0,MIN(BD262-BD265,$G$266-SUM($AI$266:BC$266)))</f>
        <v>0</v>
      </c>
      <c r="BE266" s="305">
        <f ca="1">MAX(0,MIN(BE262-BE265,$G$266-SUM($AI$266:BD$266)))</f>
        <v>0</v>
      </c>
      <c r="BF266" s="305">
        <f ca="1">MAX(0,MIN(BF262-BF265,$G$266-SUM($AI$266:BE$266)))</f>
        <v>0</v>
      </c>
      <c r="BG266" s="305">
        <f ca="1">MAX(0,MIN(BG262-BG265,$G$266-SUM($AI$266:BF$266)))</f>
        <v>0</v>
      </c>
      <c r="BH266" s="1344">
        <f ca="1">MAX(0,MIN(BH262-BH265,$G$266-SUM($AI$266:BG$266)))</f>
        <v>0</v>
      </c>
      <c r="BI266" s="407">
        <f ca="1">MAX(0,MIN(BI262-BI265,$G$266-SUM($AI$266:BH$266)))</f>
        <v>0</v>
      </c>
      <c r="BJ266" s="305">
        <f ca="1">MAX(0,MIN(BJ262-BJ265,$G$266-SUM($AI$266:BI$266)))</f>
        <v>0</v>
      </c>
      <c r="BK266" s="305">
        <f ca="1">MAX(0,MIN(BK262-BK265,$G$266-SUM($AI$266:BJ$266)))</f>
        <v>0</v>
      </c>
      <c r="BL266" s="305">
        <f ca="1">MAX(0,MIN(BL262-BL265,$G$266-SUM($AI$266:BK$266)))</f>
        <v>0</v>
      </c>
      <c r="BM266" s="305">
        <f ca="1">MAX(0,MIN(BM262-BM265,$G$266-SUM($AI$266:BL$266)))</f>
        <v>0</v>
      </c>
      <c r="BN266" s="305">
        <f ca="1">MAX(0,MIN(BN262-BN265,$G$266-SUM($AI$266:BM$266)))</f>
        <v>0</v>
      </c>
      <c r="BO266" s="305">
        <f ca="1">MAX(0,MIN(BO262-BO265,$G$266-SUM($AI$266:BN$266)))</f>
        <v>0</v>
      </c>
      <c r="BP266" s="305">
        <f ca="1">MAX(0,MIN(BP262-BP265,$G$266-SUM($AI$266:BO$266)))</f>
        <v>0</v>
      </c>
      <c r="BQ266" s="305">
        <f ca="1">MAX(0,MIN(BQ262-BQ265,$G$266-SUM($AI$266:BP$266)))</f>
        <v>0</v>
      </c>
      <c r="BR266" s="305">
        <f ca="1">MAX(0,MIN(BR262-BR265,$G$266-SUM($AI$266:BQ$266)))</f>
        <v>0</v>
      </c>
      <c r="BS266" s="305">
        <f ca="1">MAX(0,MIN(BS262-BS265,$G$266-SUM($AI$266:BR$266)))</f>
        <v>0</v>
      </c>
      <c r="BT266" s="1344">
        <f ca="1">MAX(0,MIN(BT262-BT265,$G$266-SUM($AI$266:BS$266)))</f>
        <v>0</v>
      </c>
      <c r="BU266" s="407">
        <f ca="1">MAX(0,MIN(BU262-BU265,$G$266-SUM($AI$266:BT$266)))</f>
        <v>0</v>
      </c>
      <c r="BV266" s="305">
        <f ca="1">MAX(0,MIN(BV262-BV265,$G$266-SUM($AI$266:BU$266)))</f>
        <v>0</v>
      </c>
      <c r="BW266" s="305">
        <f ca="1">MAX(0,MIN(BW262-BW265,$G$266-SUM($AI$266:BV$266)))</f>
        <v>0</v>
      </c>
      <c r="BX266" s="305">
        <f ca="1">MAX(0,MIN(BX262-BX265,$G$266-SUM($AI$266:BW$266)))</f>
        <v>0</v>
      </c>
      <c r="BY266" s="305">
        <f ca="1">MAX(0,MIN(BY262-BY265,$G$266-SUM($AI$266:BX$266)))</f>
        <v>0</v>
      </c>
      <c r="BZ266" s="305">
        <f ca="1">MAX(0,MIN(BZ262-BZ265,$G$266-SUM($AI$266:BY$266)))</f>
        <v>0</v>
      </c>
      <c r="CA266" s="305">
        <f ca="1">MAX(0,MIN(CA262-CA265,$G$266-SUM($AI$266:BZ$266)))</f>
        <v>0</v>
      </c>
      <c r="CB266" s="305">
        <f ca="1">MAX(0,MIN(CB262-CB265,$G$266-SUM($AI$266:CA$266)))</f>
        <v>0</v>
      </c>
      <c r="CC266" s="305">
        <f ca="1">MAX(0,MIN(CC262-CC265,$G$266-SUM($AI$266:CB$266)))</f>
        <v>0</v>
      </c>
      <c r="CD266" s="305">
        <f ca="1">MAX(0,MIN(CD262-CD265,$G$266-SUM($AI$266:CC$266)))</f>
        <v>0</v>
      </c>
      <c r="CE266" s="305">
        <f ca="1">MAX(0,MIN(CE262-CE265,$G$266-SUM($AI$266:CD$266)))</f>
        <v>0</v>
      </c>
      <c r="CF266" s="1344">
        <f ca="1">MAX(0,MIN(CF262-CF265,$G$266-SUM($AI$266:CE$266)))</f>
        <v>0</v>
      </c>
      <c r="CG266" s="407">
        <f ca="1">MAX(0,MIN(CG262-CG265,$G$266-SUM($AI$266:CF$266)))</f>
        <v>0</v>
      </c>
      <c r="CH266" s="305">
        <f ca="1">MAX(0,MIN(CH262-CH265,$G$266-SUM($AI$266:CG$266)))</f>
        <v>0</v>
      </c>
      <c r="CI266" s="305">
        <f ca="1">MAX(0,MIN(CI262-CI265,$G$266-SUM($AI$266:CH$266)))</f>
        <v>0</v>
      </c>
      <c r="CJ266" s="305">
        <f ca="1">MAX(0,MIN(CJ262-CJ265,$G$266-SUM($AI$266:CI$266)))</f>
        <v>0</v>
      </c>
      <c r="CK266" s="305">
        <f ca="1">MAX(0,MIN(CK262-CK265,$G$266-SUM($AI$266:CJ$266)))</f>
        <v>0</v>
      </c>
      <c r="CL266" s="305">
        <f ca="1">MAX(0,MIN(CL262-CL265,$G$266-SUM($AI$266:CK$266)))</f>
        <v>0</v>
      </c>
      <c r="CM266" s="305">
        <f ca="1">MAX(0,MIN(CM262-CM265,$G$266-SUM($AI$266:CL$266)))</f>
        <v>0</v>
      </c>
      <c r="CN266" s="305">
        <f ca="1">MAX(0,MIN(CN262-CN265,$G$266-SUM($AI$266:CM$266)))</f>
        <v>0</v>
      </c>
      <c r="CO266" s="305">
        <f ca="1">MAX(0,MIN(CO262-CO265,$G$266-SUM($AI$266:CN$266)))</f>
        <v>0</v>
      </c>
      <c r="CP266" s="305">
        <f ca="1">MAX(0,MIN(CP262-CP265,$G$266-SUM($AI$266:CO$266)))</f>
        <v>0</v>
      </c>
      <c r="CQ266" s="305">
        <f ca="1">MAX(0,MIN(CQ262-CQ265,$G$266-SUM($AI$266:CP$266)))</f>
        <v>0</v>
      </c>
      <c r="CR266" s="1344">
        <f ca="1">MAX(0,MIN(CR262-CR265,$G$266-SUM($AI$266:CQ$266)))</f>
        <v>0</v>
      </c>
      <c r="CS266" s="407">
        <f ca="1">MAX(0,MIN(CS262-CS265,$G$266-SUM($AI$266:CR$266)))</f>
        <v>0</v>
      </c>
      <c r="CT266" s="305">
        <f ca="1">MAX(0,MIN(CT262-CT265,$G$266-SUM($AI$266:CS$266)))</f>
        <v>0</v>
      </c>
      <c r="CU266" s="305">
        <f ca="1">MAX(0,MIN(CU262-CU265,$G$266-SUM($AI$266:CT$266)))</f>
        <v>0</v>
      </c>
      <c r="CV266" s="305">
        <f ca="1">MAX(0,MIN(CV262-CV265,$G$266-SUM($AI$266:CU$266)))</f>
        <v>0</v>
      </c>
      <c r="CW266" s="305">
        <f ca="1">MAX(0,MIN(CW262-CW265,$G$266-SUM($AI$266:CV$266)))</f>
        <v>0</v>
      </c>
      <c r="CX266" s="305">
        <f ca="1">MAX(0,MIN(CX262-CX265,$G$266-SUM($AI$266:CW$266)))</f>
        <v>0</v>
      </c>
      <c r="CY266" s="305">
        <f ca="1">MAX(0,MIN(CY262-CY265,$G$266-SUM($AI$266:CX$266)))</f>
        <v>0</v>
      </c>
      <c r="CZ266" s="305">
        <f ca="1">MAX(0,MIN(CZ262-CZ265,$G$266-SUM($AI$266:CY$266)))</f>
        <v>0</v>
      </c>
      <c r="DA266" s="305">
        <f ca="1">MAX(0,MIN(DA262-DA265,$G$266-SUM($AI$266:CZ$266)))</f>
        <v>0</v>
      </c>
      <c r="DB266" s="305">
        <f ca="1">MAX(0,MIN(DB262-DB265,$G$266-SUM($AI$266:DA$266)))</f>
        <v>0</v>
      </c>
      <c r="DC266" s="305">
        <f ca="1">MAX(0,MIN(DC262-DC265,$G$266-SUM($AI$266:DB$266)))</f>
        <v>0</v>
      </c>
      <c r="DD266" s="1344">
        <f ca="1">MAX(0,MIN(DD262-DD265,$G$266-SUM($AI$266:DC$266)))</f>
        <v>0</v>
      </c>
      <c r="DE266" s="407">
        <f ca="1">MAX(0,MIN(DE262-DE265,$G$266-SUM($AI$266:DD$266)))</f>
        <v>0</v>
      </c>
      <c r="DF266" s="305">
        <f ca="1">MAX(0,MIN(DF262-DF265,$G$266-SUM($AI$266:DE$266)))</f>
        <v>0</v>
      </c>
      <c r="DG266" s="305">
        <f ca="1">MAX(0,MIN(DG262-DG265,$G$266-SUM($AI$266:DF$266)))</f>
        <v>0</v>
      </c>
      <c r="DH266" s="305">
        <f ca="1">MAX(0,MIN(DH262-DH265,$G$266-SUM($AI$266:DG$266)))</f>
        <v>0</v>
      </c>
      <c r="DI266" s="305">
        <f ca="1">MAX(0,MIN(DI262-DI265,$G$266-SUM($AI$266:DH$266)))</f>
        <v>0</v>
      </c>
      <c r="DJ266" s="305">
        <f ca="1">MAX(0,MIN(DJ262-DJ265,$G$266-SUM($AI$266:DI$266)))</f>
        <v>0</v>
      </c>
      <c r="DK266" s="305">
        <f ca="1">MAX(0,MIN(DK262-DK265,$G$266-SUM($AI$266:DJ$266)))</f>
        <v>0</v>
      </c>
      <c r="DL266" s="305">
        <f ca="1">MAX(0,MIN(DL262-DL265,$G$266-SUM($AI$266:DK$266)))</f>
        <v>0</v>
      </c>
      <c r="DM266" s="305">
        <f ca="1">MAX(0,MIN(DM262-DM265,$G$266-SUM($AI$266:DL$266)))</f>
        <v>0</v>
      </c>
      <c r="DN266" s="305">
        <f ca="1">MAX(0,MIN(DN262-DN265,$G$266-SUM($AI$266:DM$266)))</f>
        <v>0</v>
      </c>
      <c r="DO266" s="305">
        <f ca="1">MAX(0,MIN(DO262-DO265,$G$266-SUM($AI$266:DN$266)))</f>
        <v>0</v>
      </c>
      <c r="DP266" s="1344">
        <f ca="1">MAX(0,MIN(DP262-DP265,$G$266-SUM($AI$266:DO$266)))</f>
        <v>0</v>
      </c>
      <c r="DQ266" s="407">
        <f ca="1">MAX(0,MIN(DQ262-DQ265,$G$266-SUM($AI$266:DP$266)))</f>
        <v>0</v>
      </c>
      <c r="DR266" s="305">
        <f ca="1">MAX(0,MIN(DR262-DR265,$G$266-SUM($AI$266:DQ$266)))</f>
        <v>0</v>
      </c>
      <c r="DS266" s="305">
        <f ca="1">MAX(0,MIN(DS262-DS265,$G$266-SUM($AI$266:DR$266)))</f>
        <v>0</v>
      </c>
      <c r="DT266" s="305">
        <f ca="1">MAX(0,MIN(DT262-DT265,$G$266-SUM($AI$266:DS$266)))</f>
        <v>0</v>
      </c>
      <c r="DU266" s="305">
        <f ca="1">MAX(0,MIN(DU262-DU265,$G$266-SUM($AI$266:DT$266)))</f>
        <v>0</v>
      </c>
      <c r="DV266" s="305">
        <f ca="1">MAX(0,MIN(DV262-DV265,$G$266-SUM($AI$266:DU$266)))</f>
        <v>0</v>
      </c>
      <c r="DW266" s="305">
        <f ca="1">MAX(0,MIN(DW262-DW265,$G$266-SUM($AI$266:DV$266)))</f>
        <v>0</v>
      </c>
      <c r="DX266" s="305">
        <f ca="1">MAX(0,MIN(DX262-DX265,$G$266-SUM($AI$266:DW$266)))</f>
        <v>0</v>
      </c>
      <c r="DY266" s="305">
        <f ca="1">MAX(0,MIN(DY262-DY265,$G$266-SUM($AI$266:DX$266)))</f>
        <v>0</v>
      </c>
      <c r="DZ266" s="305">
        <f ca="1">MAX(0,MIN(DZ262-DZ265,$G$266-SUM($AI$266:DY$266)))</f>
        <v>0</v>
      </c>
      <c r="EA266" s="305">
        <f ca="1">MAX(0,MIN(EA262-EA265,$G$266-SUM($AI$266:DZ$266)))</f>
        <v>0</v>
      </c>
      <c r="EB266" s="1344">
        <f ca="1">MAX(0,MIN(EB262-EB265,$G$266-SUM($AI$266:EA$266)))</f>
        <v>0</v>
      </c>
      <c r="EC266" s="407">
        <f ca="1">MAX(0,MIN(EC262-EC265,$G$266-SUM($AI$266:EB$266)))</f>
        <v>0</v>
      </c>
      <c r="ED266" s="305">
        <f ca="1">MAX(0,MIN(ED262-ED265,$G$266-SUM($AI$266:EC$266)))</f>
        <v>0</v>
      </c>
      <c r="EE266" s="305">
        <f ca="1">MAX(0,MIN(EE262-EE265,$G$266-SUM($AI$266:ED$266)))</f>
        <v>0</v>
      </c>
      <c r="EF266" s="305">
        <f ca="1">MAX(0,MIN(EF262-EF265,$G$266-SUM($AI$266:EE$266)))</f>
        <v>0</v>
      </c>
      <c r="EG266" s="305">
        <f ca="1">MAX(0,MIN(EG262-EG265,$G$266-SUM($AI$266:EF$266)))</f>
        <v>0</v>
      </c>
      <c r="EH266" s="305">
        <f ca="1">MAX(0,MIN(EH262-EH265,$G$266-SUM($AI$266:EG$266)))</f>
        <v>0</v>
      </c>
      <c r="EI266" s="305">
        <f ca="1">MAX(0,MIN(EI262-EI265,$G$266-SUM($AI$266:EH$266)))</f>
        <v>0</v>
      </c>
      <c r="EJ266" s="305">
        <f ca="1">MAX(0,MIN(EJ262-EJ265,$G$266-SUM($AI$266:EI$266)))</f>
        <v>0</v>
      </c>
      <c r="EK266" s="305">
        <f ca="1">MAX(0,MIN(EK262-EK265,$G$266-SUM($AI$266:EJ$266)))</f>
        <v>0</v>
      </c>
      <c r="EL266" s="305">
        <f ca="1">MAX(0,MIN(EL262-EL265,$G$266-SUM($AI$266:EK$266)))</f>
        <v>0</v>
      </c>
      <c r="EM266" s="305">
        <f ca="1">MAX(0,MIN(EM262-EM265,$G$266-SUM($AI$266:EL$266)))</f>
        <v>0</v>
      </c>
      <c r="EN266" s="1344">
        <f ca="1">MAX(0,MIN(EN262-EN265,$G$266-SUM($AI$266:EM$266)))</f>
        <v>0</v>
      </c>
      <c r="EO266" s="407">
        <f ca="1">MAX(0,MIN(EO262-EO265,$G$266-SUM($AI$266:EN$266)))</f>
        <v>0</v>
      </c>
      <c r="EP266" s="305">
        <f ca="1">MAX(0,MIN(EP262-EP265,$G$266-SUM($AI$266:EO$266)))</f>
        <v>0</v>
      </c>
      <c r="EQ266" s="305">
        <f ca="1">MAX(0,MIN(EQ262-EQ265,$G$266-SUM($AI$266:EP$266)))</f>
        <v>0</v>
      </c>
      <c r="ER266" s="305">
        <f ca="1">MAX(0,MIN(ER262-ER265,$G$266-SUM($AI$266:EQ$266)))</f>
        <v>0</v>
      </c>
      <c r="ES266" s="305">
        <f ca="1">MAX(0,MIN(ES262-ES265,$G$266-SUM($AI$266:ER$266)))</f>
        <v>0</v>
      </c>
      <c r="ET266" s="305">
        <f ca="1">MAX(0,MIN(ET262-ET265,$G$266-SUM($AI$266:ES$266)))</f>
        <v>0</v>
      </c>
      <c r="EU266" s="305">
        <f ca="1">MAX(0,MIN(EU262-EU265,$G$266-SUM($AI$266:ET$266)))</f>
        <v>0</v>
      </c>
      <c r="EV266" s="305">
        <f ca="1">MAX(0,MIN(EV262-EV265,$G$266-SUM($AI$266:EU$266)))</f>
        <v>0</v>
      </c>
      <c r="EW266" s="305">
        <f ca="1">MAX(0,MIN(EW262-EW265,$G$266-SUM($AI$266:EV$266)))</f>
        <v>0</v>
      </c>
      <c r="EX266" s="305">
        <f ca="1">MAX(0,MIN(EX262-EX265,$G$266-SUM($AI$266:EW$266)))</f>
        <v>0</v>
      </c>
      <c r="EY266" s="305">
        <f ca="1">MAX(0,MIN(EY262-EY265,$G$266-SUM($AI$266:EX$266)))</f>
        <v>0</v>
      </c>
      <c r="EZ266" s="408">
        <f ca="1">MAX(0,MIN(EZ262-EZ265,$G$266-SUM($AI$266:EY$266)))</f>
        <v>0</v>
      </c>
    </row>
    <row r="267" spans="1:156" s="246" customFormat="1" ht="12" customHeight="1">
      <c r="A267" s="304"/>
      <c r="B267" s="304"/>
      <c r="D267" s="398"/>
      <c r="F267" s="1602" t="s">
        <v>71</v>
      </c>
      <c r="G267" s="1093">
        <f ca="1">G$262*H267</f>
        <v>155320080.9239563</v>
      </c>
      <c r="H267" s="1754">
        <v>0.65</v>
      </c>
      <c r="J267" s="1767"/>
      <c r="K267" s="293"/>
      <c r="L267" s="293"/>
      <c r="M267" s="293"/>
      <c r="N267" s="294"/>
      <c r="O267" s="293"/>
      <c r="Q267" s="293"/>
      <c r="S267" s="303"/>
      <c r="U267" s="292"/>
      <c r="V267" s="293"/>
      <c r="W267" s="294"/>
      <c r="X267" s="294"/>
      <c r="Y267" s="295"/>
      <c r="Z267" s="293"/>
      <c r="AA267" s="294"/>
      <c r="AB267" s="294"/>
      <c r="AC267" s="294"/>
      <c r="AD267" s="294"/>
      <c r="AE267" s="294"/>
      <c r="AF267" s="294"/>
      <c r="AG267" s="294"/>
      <c r="AH267" s="296"/>
      <c r="AJ267" s="342"/>
      <c r="AK267" s="407">
        <f ca="1">MAX(0,MIN(AK262-AK265,$G$267-SUM($AI$267:AJ$267))-AK266)</f>
        <v>0</v>
      </c>
      <c r="AL267" s="305">
        <f ca="1">MAX(0,MIN(AL262-AL265,$G$267-SUM($AI$267:AK$267))-AL266)</f>
        <v>0</v>
      </c>
      <c r="AM267" s="305">
        <f ca="1">MAX(0,MIN(AM262-AM265,$G$267-SUM($AI$267:AL$267))-AM266)</f>
        <v>0</v>
      </c>
      <c r="AN267" s="305">
        <f ca="1">MAX(0,MIN(AN262-AN265,$G$267-SUM($AI$267:AM$267))-AN266)</f>
        <v>0</v>
      </c>
      <c r="AO267" s="305">
        <f ca="1">MAX(0,MIN(AO262-AO265,$G$267-SUM($AI$267:AN$267))-AO266)</f>
        <v>0</v>
      </c>
      <c r="AP267" s="305">
        <f ca="1">MAX(0,MIN(AP262-AP265,$G$267-SUM($AI$267:AO$267))-AP266)</f>
        <v>0</v>
      </c>
      <c r="AQ267" s="305">
        <f ca="1">MAX(0,MIN(AQ262-AQ265,$G$267-SUM($AI$267:AP$267))-AQ266)</f>
        <v>0</v>
      </c>
      <c r="AR267" s="305">
        <f ca="1">MAX(0,MIN(AR262-AR265,$G$267-SUM($AI$267:AQ$267))-AR266)</f>
        <v>0</v>
      </c>
      <c r="AS267" s="305">
        <f ca="1">MAX(0,MIN(AS262-AS265,$G$267-SUM($AI$267:AR$267))-AS266)</f>
        <v>0</v>
      </c>
      <c r="AT267" s="305">
        <f ca="1">MAX(0,MIN(AT262-AT265,$G$267-SUM($AI$267:AS$267))-AT266)</f>
        <v>0</v>
      </c>
      <c r="AU267" s="305">
        <f ca="1">MAX(0,MIN(AU262-AU265,$G$267-SUM($AI$267:AT$267))-AU266)</f>
        <v>4072312.4694922725</v>
      </c>
      <c r="AV267" s="1344">
        <f ca="1">MAX(0,MIN(AV262-AV265,$G$267-SUM($AI$267:AU$267))-AV266)</f>
        <v>5875344.0572992247</v>
      </c>
      <c r="AW267" s="407">
        <f ca="1">MAX(0,MIN(AW262-AW265,$G$267-SUM($AI$267:AV$267))-AW266)</f>
        <v>6125675.8000053829</v>
      </c>
      <c r="AX267" s="305">
        <f ca="1">MAX(0,MIN(AX262-AX265,$G$267-SUM($AI$267:AW$267))-AX266)</f>
        <v>6344185.392711197</v>
      </c>
      <c r="AY267" s="305">
        <f ca="1">MAX(0,MIN(AY262-AY265,$G$267-SUM($AI$267:AX$267))-AY266)</f>
        <v>6597422.4646184966</v>
      </c>
      <c r="AZ267" s="305">
        <f ca="1">MAX(0,MIN(AZ262-AZ265,$G$267-SUM($AI$267:AY$267))-AZ266)</f>
        <v>6851612.1479613045</v>
      </c>
      <c r="BA267" s="305">
        <f ca="1">MAX(0,MIN(BA262-BA265,$G$267-SUM($AI$267:AZ$267))-BA266)</f>
        <v>7102938.9203092502</v>
      </c>
      <c r="BB267" s="305">
        <f ca="1">MAX(0,MIN(BB262-BB265,$G$267-SUM($AI$267:BA$267))-BB266)</f>
        <v>7354437.3889884129</v>
      </c>
      <c r="BC267" s="305">
        <f ca="1">MAX(0,MIN(BC262-BC265,$G$267-SUM($AI$267:BB$267))-BC266)</f>
        <v>7607498.9166600425</v>
      </c>
      <c r="BD267" s="305">
        <f ca="1">MAX(0,MIN(BD262-BD265,$G$267-SUM($AI$267:BC$267))-BD266)</f>
        <v>7862107.8684815606</v>
      </c>
      <c r="BE267" s="305">
        <f ca="1">MAX(0,MIN(BE262-BE265,$G$267-SUM($AI$267:BD$267))-BE266)</f>
        <v>8118352.1446291581</v>
      </c>
      <c r="BF267" s="305">
        <f ca="1">MAX(0,MIN(BF262-BF265,$G$267-SUM($AI$267:BE$267))-BF266)</f>
        <v>8376212.6918339841</v>
      </c>
      <c r="BG267" s="305">
        <f ca="1">MAX(0,MIN(BG262-BG265,$G$267-SUM($AI$267:BF$267))-BG266)</f>
        <v>8635650.2980159465</v>
      </c>
      <c r="BH267" s="1344">
        <f ca="1">MAX(0,MIN(BH262-BH265,$G$267-SUM($AI$267:BG$267))-BH266)</f>
        <v>8789522.0007446148</v>
      </c>
      <c r="BI267" s="407">
        <f ca="1">MAX(0,MIN(BI262-BI265,$G$267-SUM($AI$267:BH$267))-BI266)</f>
        <v>8300907.7281325655</v>
      </c>
      <c r="BJ267" s="305">
        <f ca="1">MAX(0,MIN(BJ262-BJ265,$G$267-SUM($AI$267:BI$267))-BJ266)</f>
        <v>7702323.5800939556</v>
      </c>
      <c r="BK267" s="305">
        <f ca="1">MAX(0,MIN(BK262-BK265,$G$267-SUM($AI$267:BJ$267))-BK266)</f>
        <v>7100619.0888990033</v>
      </c>
      <c r="BL267" s="305">
        <f ca="1">MAX(0,MIN(BL262-BL265,$G$267-SUM($AI$267:BK$267))-BL266)</f>
        <v>6495570.133867342</v>
      </c>
      <c r="BM267" s="305">
        <f ca="1">MAX(0,MIN(BM262-BM265,$G$267-SUM($AI$267:BL$267))-BM266)</f>
        <v>6873409.9474616284</v>
      </c>
      <c r="BN267" s="305">
        <f ca="1">MAX(0,MIN(BN262-BN265,$G$267-SUM($AI$267:BM$267))-BN266)</f>
        <v>8457230.8218466043</v>
      </c>
      <c r="BO267" s="305">
        <f ca="1">MAX(0,MIN(BO262-BO265,$G$267-SUM($AI$267:BN$267))-BO266)</f>
        <v>5827322.9170365082</v>
      </c>
      <c r="BP267" s="305">
        <f ca="1">MAX(0,MIN(BP262-BP265,$G$267-SUM($AI$267:BO$267))-BP266)</f>
        <v>1608353.0529629765</v>
      </c>
      <c r="BQ267" s="305">
        <f ca="1">MAX(0,MIN(BQ262-BQ265,$G$267-SUM($AI$267:BP$267))-BQ266)</f>
        <v>1146011.623652407</v>
      </c>
      <c r="BR267" s="305">
        <f ca="1">MAX(0,MIN(BR262-BR265,$G$267-SUM($AI$267:BQ$267))-BR266)</f>
        <v>873001.39434183727</v>
      </c>
      <c r="BS267" s="305">
        <f ca="1">MAX(0,MIN(BS262-BS265,$G$267-SUM($AI$267:BR$267))-BS266)</f>
        <v>168662.67687654696</v>
      </c>
      <c r="BT267" s="1344">
        <f ca="1">MAX(0,MIN(BT262-BT265,$G$267-SUM($AI$267:BS$267))-BT266)</f>
        <v>179569.24897098012</v>
      </c>
      <c r="BU267" s="407">
        <f ca="1">MAX(0,MIN(BU262-BU265,$G$267-SUM($AI$267:BT$267))-BU266)</f>
        <v>168662.67687654696</v>
      </c>
      <c r="BV267" s="305">
        <f ca="1">MAX(0,MIN(BV262-BV265,$G$267-SUM($AI$267:BU$267))-BV266)</f>
        <v>154120.58075063603</v>
      </c>
      <c r="BW267" s="305">
        <f ca="1">MAX(0,MIN(BW262-BW265,$G$267-SUM($AI$267:BV$267))-BW266)</f>
        <v>139578.48462472513</v>
      </c>
      <c r="BX267" s="305">
        <f ca="1">MAX(0,MIN(BX262-BX265,$G$267-SUM($AI$267:BW$267))-BX266)</f>
        <v>125036.38849881424</v>
      </c>
      <c r="BY267" s="305">
        <f ca="1">MAX(0,MIN(BY262-BY265,$G$267-SUM($AI$267:BX$267))-BY266)</f>
        <v>110494.29237290329</v>
      </c>
      <c r="BZ267" s="305">
        <f ca="1">MAX(0,MIN(BZ262-BZ265,$G$267-SUM($AI$267:BY$267))-BZ266)</f>
        <v>95952.196246992404</v>
      </c>
      <c r="CA267" s="305">
        <f ca="1">MAX(0,MIN(CA262-CA265,$G$267-SUM($AI$267:BZ$267))-CA266)</f>
        <v>79981.528692510037</v>
      </c>
      <c r="CB267" s="305">
        <f ca="1">MAX(0,MIN(CB262-CB265,$G$267-SUM($AI$267:CA$267))-CB266)</f>
        <v>0</v>
      </c>
      <c r="CC267" s="305">
        <f ca="1">MAX(0,MIN(CC262-CC265,$G$267-SUM($AI$267:CB$267))-CC266)</f>
        <v>0</v>
      </c>
      <c r="CD267" s="305">
        <f ca="1">MAX(0,MIN(CD262-CD265,$G$267-SUM($AI$267:CC$267))-CD266)</f>
        <v>0</v>
      </c>
      <c r="CE267" s="305">
        <f ca="1">MAX(0,MIN(CE262-CE265,$G$267-SUM($AI$267:CD$267))-CE266)</f>
        <v>0</v>
      </c>
      <c r="CF267" s="1344">
        <f ca="1">MAX(0,MIN(CF262-CF265,$G$267-SUM($AI$267:CE$267))-CF266)</f>
        <v>0</v>
      </c>
      <c r="CG267" s="407">
        <f ca="1">MAX(0,MIN(CG262-CG265,$G$267-SUM($AI$267:CF$267))-CG266)</f>
        <v>0</v>
      </c>
      <c r="CH267" s="305">
        <f ca="1">MAX(0,MIN(CH262-CH265,$G$267-SUM($AI$267:CG$267))-CH266)</f>
        <v>0</v>
      </c>
      <c r="CI267" s="305">
        <f ca="1">MAX(0,MIN(CI262-CI265,$G$267-SUM($AI$267:CH$267))-CI266)</f>
        <v>0</v>
      </c>
      <c r="CJ267" s="305">
        <f ca="1">MAX(0,MIN(CJ262-CJ265,$G$267-SUM($AI$267:CI$267))-CJ266)</f>
        <v>0</v>
      </c>
      <c r="CK267" s="305">
        <f ca="1">MAX(0,MIN(CK262-CK265,$G$267-SUM($AI$267:CJ$267))-CK266)</f>
        <v>0</v>
      </c>
      <c r="CL267" s="305">
        <f ca="1">MAX(0,MIN(CL262-CL265,$G$267-SUM($AI$267:CK$267))-CL266)</f>
        <v>0</v>
      </c>
      <c r="CM267" s="305">
        <f ca="1">MAX(0,MIN(CM262-CM265,$G$267-SUM($AI$267:CL$267))-CM266)</f>
        <v>0</v>
      </c>
      <c r="CN267" s="305">
        <f ca="1">MAX(0,MIN(CN262-CN265,$G$267-SUM($AI$267:CM$267))-CN266)</f>
        <v>0</v>
      </c>
      <c r="CO267" s="305">
        <f ca="1">MAX(0,MIN(CO262-CO265,$G$267-SUM($AI$267:CN$267))-CO266)</f>
        <v>0</v>
      </c>
      <c r="CP267" s="305">
        <f ca="1">MAX(0,MIN(CP262-CP265,$G$267-SUM($AI$267:CO$267))-CP266)</f>
        <v>0</v>
      </c>
      <c r="CQ267" s="305">
        <f ca="1">MAX(0,MIN(CQ262-CQ265,$G$267-SUM($AI$267:CP$267))-CQ266)</f>
        <v>0</v>
      </c>
      <c r="CR267" s="1344">
        <f ca="1">MAX(0,MIN(CR262-CR265,$G$267-SUM($AI$267:CQ$267))-CR266)</f>
        <v>0</v>
      </c>
      <c r="CS267" s="407">
        <f ca="1">MAX(0,MIN(CS262-CS265,$G$267-SUM($AI$267:CR$267))-CS266)</f>
        <v>0</v>
      </c>
      <c r="CT267" s="305">
        <f ca="1">MAX(0,MIN(CT262-CT265,$G$267-SUM($AI$267:CS$267))-CT266)</f>
        <v>0</v>
      </c>
      <c r="CU267" s="305">
        <f ca="1">MAX(0,MIN(CU262-CU265,$G$267-SUM($AI$267:CT$267))-CU266)</f>
        <v>0</v>
      </c>
      <c r="CV267" s="305">
        <f ca="1">MAX(0,MIN(CV262-CV265,$G$267-SUM($AI$267:CU$267))-CV266)</f>
        <v>0</v>
      </c>
      <c r="CW267" s="305">
        <f ca="1">MAX(0,MIN(CW262-CW265,$G$267-SUM($AI$267:CV$267))-CW266)</f>
        <v>0</v>
      </c>
      <c r="CX267" s="305">
        <f ca="1">MAX(0,MIN(CX262-CX265,$G$267-SUM($AI$267:CW$267))-CX266)</f>
        <v>0</v>
      </c>
      <c r="CY267" s="305">
        <f ca="1">MAX(0,MIN(CY262-CY265,$G$267-SUM($AI$267:CX$267))-CY266)</f>
        <v>0</v>
      </c>
      <c r="CZ267" s="305">
        <f ca="1">MAX(0,MIN(CZ262-CZ265,$G$267-SUM($AI$267:CY$267))-CZ266)</f>
        <v>0</v>
      </c>
      <c r="DA267" s="305">
        <f ca="1">MAX(0,MIN(DA262-DA265,$G$267-SUM($AI$267:CZ$267))-DA266)</f>
        <v>0</v>
      </c>
      <c r="DB267" s="305">
        <f ca="1">MAX(0,MIN(DB262-DB265,$G$267-SUM($AI$267:DA$267))-DB266)</f>
        <v>0</v>
      </c>
      <c r="DC267" s="305">
        <f ca="1">MAX(0,MIN(DC262-DC265,$G$267-SUM($AI$267:DB$267))-DC266)</f>
        <v>0</v>
      </c>
      <c r="DD267" s="1344">
        <f ca="1">MAX(0,MIN(DD262-DD265,$G$267-SUM($AI$267:DC$267))-DD266)</f>
        <v>0</v>
      </c>
      <c r="DE267" s="407">
        <f ca="1">MAX(0,MIN(DE262-DE265,$G$267-SUM($AI$267:DD$267))-DE266)</f>
        <v>0</v>
      </c>
      <c r="DF267" s="305">
        <f ca="1">MAX(0,MIN(DF262-DF265,$G$267-SUM($AI$267:DE$267))-DF266)</f>
        <v>0</v>
      </c>
      <c r="DG267" s="305">
        <f ca="1">MAX(0,MIN(DG262-DG265,$G$267-SUM($AI$267:DF$267))-DG266)</f>
        <v>0</v>
      </c>
      <c r="DH267" s="305">
        <f ca="1">MAX(0,MIN(DH262-DH265,$G$267-SUM($AI$267:DG$267))-DH266)</f>
        <v>0</v>
      </c>
      <c r="DI267" s="305">
        <f ca="1">MAX(0,MIN(DI262-DI265,$G$267-SUM($AI$267:DH$267))-DI266)</f>
        <v>0</v>
      </c>
      <c r="DJ267" s="305">
        <f ca="1">MAX(0,MIN(DJ262-DJ265,$G$267-SUM($AI$267:DI$267))-DJ266)</f>
        <v>0</v>
      </c>
      <c r="DK267" s="305">
        <f ca="1">MAX(0,MIN(DK262-DK265,$G$267-SUM($AI$267:DJ$267))-DK266)</f>
        <v>0</v>
      </c>
      <c r="DL267" s="305">
        <f ca="1">MAX(0,MIN(DL262-DL265,$G$267-SUM($AI$267:DK$267))-DL266)</f>
        <v>0</v>
      </c>
      <c r="DM267" s="305">
        <f ca="1">MAX(0,MIN(DM262-DM265,$G$267-SUM($AI$267:DL$267))-DM266)</f>
        <v>0</v>
      </c>
      <c r="DN267" s="305">
        <f ca="1">MAX(0,MIN(DN262-DN265,$G$267-SUM($AI$267:DM$267))-DN266)</f>
        <v>0</v>
      </c>
      <c r="DO267" s="305">
        <f ca="1">MAX(0,MIN(DO262-DO265,$G$267-SUM($AI$267:DN$267))-DO266)</f>
        <v>0</v>
      </c>
      <c r="DP267" s="1344">
        <f ca="1">MAX(0,MIN(DP262-DP265,$G$267-SUM($AI$267:DO$267))-DP266)</f>
        <v>0</v>
      </c>
      <c r="DQ267" s="407">
        <f ca="1">MAX(0,MIN(DQ262-DQ265,$G$267-SUM($AI$267:DP$267))-DQ266)</f>
        <v>0</v>
      </c>
      <c r="DR267" s="305">
        <f ca="1">MAX(0,MIN(DR262-DR265,$G$267-SUM($AI$267:DQ$267))-DR266)</f>
        <v>0</v>
      </c>
      <c r="DS267" s="305">
        <f ca="1">MAX(0,MIN(DS262-DS265,$G$267-SUM($AI$267:DR$267))-DS266)</f>
        <v>0</v>
      </c>
      <c r="DT267" s="305">
        <f ca="1">MAX(0,MIN(DT262-DT265,$G$267-SUM($AI$267:DS$267))-DT266)</f>
        <v>0</v>
      </c>
      <c r="DU267" s="305">
        <f ca="1">MAX(0,MIN(DU262-DU265,$G$267-SUM($AI$267:DT$267))-DU266)</f>
        <v>0</v>
      </c>
      <c r="DV267" s="305">
        <f ca="1">MAX(0,MIN(DV262-DV265,$G$267-SUM($AI$267:DU$267))-DV266)</f>
        <v>0</v>
      </c>
      <c r="DW267" s="305">
        <f ca="1">MAX(0,MIN(DW262-DW265,$G$267-SUM($AI$267:DV$267))-DW266)</f>
        <v>0</v>
      </c>
      <c r="DX267" s="305">
        <f ca="1">MAX(0,MIN(DX262-DX265,$G$267-SUM($AI$267:DW$267))-DX266)</f>
        <v>0</v>
      </c>
      <c r="DY267" s="305">
        <f ca="1">MAX(0,MIN(DY262-DY265,$G$267-SUM($AI$267:DX$267))-DY266)</f>
        <v>0</v>
      </c>
      <c r="DZ267" s="305">
        <f ca="1">MAX(0,MIN(DZ262-DZ265,$G$267-SUM($AI$267:DY$267))-DZ266)</f>
        <v>0</v>
      </c>
      <c r="EA267" s="305">
        <f ca="1">MAX(0,MIN(EA262-EA265,$G$267-SUM($AI$267:DZ$267))-EA266)</f>
        <v>0</v>
      </c>
      <c r="EB267" s="1344">
        <f ca="1">MAX(0,MIN(EB262-EB265,$G$267-SUM($AI$267:EA$267))-EB266)</f>
        <v>0</v>
      </c>
      <c r="EC267" s="407">
        <f ca="1">MAX(0,MIN(EC262-EC265,$G$267-SUM($AI$267:EB$267))-EC266)</f>
        <v>0</v>
      </c>
      <c r="ED267" s="305">
        <f ca="1">MAX(0,MIN(ED262-ED265,$G$267-SUM($AI$267:EC$267))-ED266)</f>
        <v>0</v>
      </c>
      <c r="EE267" s="305">
        <f ca="1">MAX(0,MIN(EE262-EE265,$G$267-SUM($AI$267:ED$267))-EE266)</f>
        <v>0</v>
      </c>
      <c r="EF267" s="305">
        <f ca="1">MAX(0,MIN(EF262-EF265,$G$267-SUM($AI$267:EE$267))-EF266)</f>
        <v>0</v>
      </c>
      <c r="EG267" s="305">
        <f ca="1">MAX(0,MIN(EG262-EG265,$G$267-SUM($AI$267:EF$267))-EG266)</f>
        <v>0</v>
      </c>
      <c r="EH267" s="305">
        <f ca="1">MAX(0,MIN(EH262-EH265,$G$267-SUM($AI$267:EG$267))-EH266)</f>
        <v>0</v>
      </c>
      <c r="EI267" s="305">
        <f ca="1">MAX(0,MIN(EI262-EI265,$G$267-SUM($AI$267:EH$267))-EI266)</f>
        <v>0</v>
      </c>
      <c r="EJ267" s="305">
        <f ca="1">MAX(0,MIN(EJ262-EJ265,$G$267-SUM($AI$267:EI$267))-EJ266)</f>
        <v>0</v>
      </c>
      <c r="EK267" s="305">
        <f ca="1">MAX(0,MIN(EK262-EK265,$G$267-SUM($AI$267:EJ$267))-EK266)</f>
        <v>0</v>
      </c>
      <c r="EL267" s="305">
        <f ca="1">MAX(0,MIN(EL262-EL265,$G$267-SUM($AI$267:EK$267))-EL266)</f>
        <v>0</v>
      </c>
      <c r="EM267" s="305">
        <f ca="1">MAX(0,MIN(EM262-EM265,$G$267-SUM($AI$267:EL$267))-EM266)</f>
        <v>0</v>
      </c>
      <c r="EN267" s="1344">
        <f ca="1">MAX(0,MIN(EN262-EN265,$G$267-SUM($AI$267:EM$267))-EN266)</f>
        <v>0</v>
      </c>
      <c r="EO267" s="407">
        <f ca="1">MAX(0,MIN(EO262-EO265,$G$267-SUM($AI$267:EN$267))-EO266)</f>
        <v>0</v>
      </c>
      <c r="EP267" s="305">
        <f ca="1">MAX(0,MIN(EP262-EP265,$G$267-SUM($AI$267:EO$267))-EP266)</f>
        <v>0</v>
      </c>
      <c r="EQ267" s="305">
        <f ca="1">MAX(0,MIN(EQ262-EQ265,$G$267-SUM($AI$267:EP$267))-EQ266)</f>
        <v>0</v>
      </c>
      <c r="ER267" s="305">
        <f ca="1">MAX(0,MIN(ER262-ER265,$G$267-SUM($AI$267:EQ$267))-ER266)</f>
        <v>0</v>
      </c>
      <c r="ES267" s="305">
        <f ca="1">MAX(0,MIN(ES262-ES265,$G$267-SUM($AI$267:ER$267))-ES266)</f>
        <v>0</v>
      </c>
      <c r="ET267" s="305">
        <f ca="1">MAX(0,MIN(ET262-ET265,$G$267-SUM($AI$267:ES$267))-ET266)</f>
        <v>0</v>
      </c>
      <c r="EU267" s="305">
        <f ca="1">MAX(0,MIN(EU262-EU265,$G$267-SUM($AI$267:ET$267))-EU266)</f>
        <v>0</v>
      </c>
      <c r="EV267" s="305">
        <f ca="1">MAX(0,MIN(EV262-EV265,$G$267-SUM($AI$267:EU$267))-EV266)</f>
        <v>0</v>
      </c>
      <c r="EW267" s="305">
        <f ca="1">MAX(0,MIN(EW262-EW265,$G$267-SUM($AI$267:EV$267))-EW266)</f>
        <v>0</v>
      </c>
      <c r="EX267" s="305">
        <f ca="1">MAX(0,MIN(EX262-EX265,$G$267-SUM($AI$267:EW$267))-EX266)</f>
        <v>0</v>
      </c>
      <c r="EY267" s="305">
        <f ca="1">MAX(0,MIN(EY262-EY265,$G$267-SUM($AI$267:EX$267))-EY266)</f>
        <v>0</v>
      </c>
      <c r="EZ267" s="408">
        <f ca="1">MAX(0,MIN(EZ262-EZ265,$G$267-SUM($AI$267:EY$267))-EZ266)</f>
        <v>0</v>
      </c>
    </row>
    <row r="268" spans="1:156" s="246" customFormat="1" ht="12" customHeight="1">
      <c r="D268" s="256"/>
      <c r="F268" s="257" t="s">
        <v>228</v>
      </c>
      <c r="G268" s="379">
        <f ca="1">+SUM(G265:G267)</f>
        <v>238953970.65224046</v>
      </c>
      <c r="H268" s="1005">
        <f>+SUM(H265:H267)</f>
        <v>1</v>
      </c>
      <c r="O268" s="245"/>
      <c r="S268" s="268"/>
      <c r="U268" s="256"/>
      <c r="AH268" s="260"/>
      <c r="AJ268" s="404"/>
      <c r="AK268" s="405"/>
      <c r="AL268" s="316"/>
      <c r="AM268" s="316"/>
      <c r="AN268" s="316"/>
      <c r="AO268" s="316"/>
      <c r="AP268" s="316"/>
      <c r="AQ268" s="316"/>
      <c r="AR268" s="316"/>
      <c r="AS268" s="316"/>
      <c r="AT268" s="316"/>
      <c r="AU268" s="316"/>
      <c r="AV268" s="317"/>
      <c r="AW268" s="405"/>
      <c r="AX268" s="316"/>
      <c r="AY268" s="316"/>
      <c r="AZ268" s="316"/>
      <c r="BA268" s="316"/>
      <c r="BB268" s="316"/>
      <c r="BC268" s="316"/>
      <c r="BD268" s="316"/>
      <c r="BE268" s="316"/>
      <c r="BF268" s="316"/>
      <c r="BG268" s="316"/>
      <c r="BH268" s="317"/>
      <c r="BI268" s="405"/>
      <c r="BJ268" s="316"/>
      <c r="BK268" s="316"/>
      <c r="BL268" s="316"/>
      <c r="BM268" s="316"/>
      <c r="BN268" s="316"/>
      <c r="BO268" s="316"/>
      <c r="BP268" s="316"/>
      <c r="BQ268" s="316"/>
      <c r="BR268" s="316"/>
      <c r="BS268" s="316"/>
      <c r="BT268" s="317"/>
      <c r="BU268" s="405"/>
      <c r="BV268" s="316"/>
      <c r="BW268" s="316"/>
      <c r="BX268" s="316"/>
      <c r="BY268" s="316"/>
      <c r="BZ268" s="316"/>
      <c r="CA268" s="316"/>
      <c r="CB268" s="316"/>
      <c r="CC268" s="316"/>
      <c r="CD268" s="316"/>
      <c r="CE268" s="316"/>
      <c r="CF268" s="317"/>
      <c r="CG268" s="405"/>
      <c r="CH268" s="316"/>
      <c r="CI268" s="316"/>
      <c r="CJ268" s="316"/>
      <c r="CK268" s="316"/>
      <c r="CL268" s="316"/>
      <c r="CM268" s="316"/>
      <c r="CN268" s="316"/>
      <c r="CO268" s="316"/>
      <c r="CP268" s="316"/>
      <c r="CQ268" s="316"/>
      <c r="CR268" s="317"/>
      <c r="CS268" s="405"/>
      <c r="CT268" s="316"/>
      <c r="CU268" s="316"/>
      <c r="CV268" s="316"/>
      <c r="CW268" s="316"/>
      <c r="CX268" s="316"/>
      <c r="CY268" s="316"/>
      <c r="CZ268" s="316"/>
      <c r="DA268" s="316"/>
      <c r="DB268" s="316"/>
      <c r="DC268" s="316"/>
      <c r="DD268" s="317"/>
      <c r="DE268" s="405"/>
      <c r="DF268" s="316"/>
      <c r="DG268" s="316"/>
      <c r="DH268" s="316"/>
      <c r="DI268" s="316"/>
      <c r="DJ268" s="316"/>
      <c r="DK268" s="316"/>
      <c r="DL268" s="316"/>
      <c r="DM268" s="316"/>
      <c r="DN268" s="316"/>
      <c r="DO268" s="316"/>
      <c r="DP268" s="317"/>
      <c r="DQ268" s="405"/>
      <c r="DR268" s="316"/>
      <c r="DS268" s="316"/>
      <c r="DT268" s="316"/>
      <c r="DU268" s="316"/>
      <c r="DV268" s="316"/>
      <c r="DW268" s="316"/>
      <c r="DX268" s="316"/>
      <c r="DY268" s="316"/>
      <c r="DZ268" s="316"/>
      <c r="EA268" s="316"/>
      <c r="EB268" s="317"/>
      <c r="EC268" s="405"/>
      <c r="ED268" s="316"/>
      <c r="EE268" s="316"/>
      <c r="EF268" s="316"/>
      <c r="EG268" s="316"/>
      <c r="EH268" s="316"/>
      <c r="EI268" s="316"/>
      <c r="EJ268" s="316"/>
      <c r="EK268" s="316"/>
      <c r="EL268" s="316"/>
      <c r="EM268" s="316"/>
      <c r="EN268" s="317"/>
      <c r="EO268" s="405"/>
      <c r="EP268" s="316"/>
      <c r="EQ268" s="316"/>
      <c r="ER268" s="316"/>
      <c r="ES268" s="316"/>
      <c r="ET268" s="316"/>
      <c r="EU268" s="316"/>
      <c r="EV268" s="316"/>
      <c r="EW268" s="316"/>
      <c r="EX268" s="316"/>
      <c r="EY268" s="316"/>
      <c r="EZ268" s="406"/>
    </row>
    <row r="269" spans="1:156" ht="12" customHeight="1">
      <c r="C269" s="224"/>
      <c r="D269" s="232"/>
      <c r="S269" s="283"/>
      <c r="U269" s="232"/>
      <c r="AH269" s="278"/>
      <c r="AJ269" s="232"/>
      <c r="AK269" s="409"/>
      <c r="AV269" s="228"/>
      <c r="AW269" s="409"/>
      <c r="BH269" s="228"/>
      <c r="BI269" s="409"/>
      <c r="BT269" s="228"/>
      <c r="BU269" s="409"/>
      <c r="CF269" s="228"/>
      <c r="CG269" s="409"/>
      <c r="CR269" s="228"/>
      <c r="CS269" s="409"/>
      <c r="DD269" s="228"/>
      <c r="DE269" s="409"/>
      <c r="DP269" s="228"/>
      <c r="DQ269" s="409"/>
      <c r="EB269" s="228"/>
      <c r="EC269" s="409"/>
      <c r="EN269" s="228"/>
      <c r="EO269" s="409"/>
      <c r="EZ269" s="278"/>
    </row>
    <row r="270" spans="1:156" ht="12" customHeight="1">
      <c r="C270" s="224"/>
      <c r="D270" s="232"/>
      <c r="F270" s="225" t="s">
        <v>590</v>
      </c>
      <c r="S270" s="283"/>
      <c r="U270" s="232"/>
      <c r="AH270" s="278"/>
      <c r="AJ270" s="232"/>
      <c r="AK270" s="410">
        <f ca="1">SUM($AJ$266:AK$266)</f>
        <v>0</v>
      </c>
      <c r="AL270" s="323">
        <f ca="1">SUM($AJ$266:AL$266)</f>
        <v>0</v>
      </c>
      <c r="AM270" s="323">
        <f ca="1">SUM($AJ$266:AM$266)</f>
        <v>0</v>
      </c>
      <c r="AN270" s="323">
        <f ca="1">SUM($AJ$266:AN$266)</f>
        <v>0</v>
      </c>
      <c r="AO270" s="323">
        <f ca="1">SUM($AJ$266:AO$266)</f>
        <v>0</v>
      </c>
      <c r="AP270" s="323">
        <f ca="1">SUM($AJ$266:AP$266)</f>
        <v>0</v>
      </c>
      <c r="AQ270" s="323">
        <f ca="1">SUM($AJ$266:AQ$266)</f>
        <v>0</v>
      </c>
      <c r="AR270" s="323">
        <f ca="1">SUM($AJ$266:AR$266)</f>
        <v>0</v>
      </c>
      <c r="AS270" s="323">
        <f ca="1">SUM($AJ$266:AS$266)</f>
        <v>0</v>
      </c>
      <c r="AT270" s="323">
        <f ca="1">SUM($AJ$266:AT$266)</f>
        <v>0</v>
      </c>
      <c r="AU270" s="323">
        <f ca="1">SUM($AJ$266:AU$266)</f>
        <v>0</v>
      </c>
      <c r="AV270" s="324">
        <f ca="1">SUM($AJ$266:AV$266)</f>
        <v>0</v>
      </c>
      <c r="AW270" s="410">
        <f ca="1">SUM($AJ$266:AW$266)</f>
        <v>0</v>
      </c>
      <c r="AX270" s="323">
        <f ca="1">SUM($AJ$266:AX$266)</f>
        <v>0</v>
      </c>
      <c r="AY270" s="323">
        <f ca="1">SUM($AJ$266:AY$266)</f>
        <v>0</v>
      </c>
      <c r="AZ270" s="323">
        <f ca="1">SUM($AJ$266:AZ$266)</f>
        <v>0</v>
      </c>
      <c r="BA270" s="323">
        <f ca="1">SUM($AJ$266:BA$266)</f>
        <v>0</v>
      </c>
      <c r="BB270" s="323">
        <f ca="1">SUM($AJ$266:BB$266)</f>
        <v>0</v>
      </c>
      <c r="BC270" s="323">
        <f ca="1">SUM($AJ$266:BC$266)</f>
        <v>0</v>
      </c>
      <c r="BD270" s="323">
        <f ca="1">SUM($AJ$266:BD$266)</f>
        <v>0</v>
      </c>
      <c r="BE270" s="323">
        <f ca="1">SUM($AJ$266:BE$266)</f>
        <v>0</v>
      </c>
      <c r="BF270" s="323">
        <f ca="1">SUM($AJ$266:BF$266)</f>
        <v>0</v>
      </c>
      <c r="BG270" s="323">
        <f ca="1">SUM($AJ$266:BG$266)</f>
        <v>0</v>
      </c>
      <c r="BH270" s="324">
        <f ca="1">SUM($AJ$266:BH$266)</f>
        <v>0</v>
      </c>
      <c r="BI270" s="410">
        <f ca="1">SUM($AJ$266:BI$266)</f>
        <v>0</v>
      </c>
      <c r="BJ270" s="323">
        <f ca="1">SUM($AJ$266:BJ$266)</f>
        <v>0</v>
      </c>
      <c r="BK270" s="323">
        <f ca="1">SUM($AJ$266:BK$266)</f>
        <v>0</v>
      </c>
      <c r="BL270" s="323">
        <f ca="1">SUM($AJ$266:BL$266)</f>
        <v>0</v>
      </c>
      <c r="BM270" s="323">
        <f ca="1">SUM($AJ$266:BM$266)</f>
        <v>0</v>
      </c>
      <c r="BN270" s="323">
        <f ca="1">SUM($AJ$266:BN$266)</f>
        <v>0</v>
      </c>
      <c r="BO270" s="323">
        <f ca="1">SUM($AJ$266:BO$266)</f>
        <v>0</v>
      </c>
      <c r="BP270" s="323">
        <f ca="1">SUM($AJ$266:BP$266)</f>
        <v>0</v>
      </c>
      <c r="BQ270" s="323">
        <f ca="1">SUM($AJ$266:BQ$266)</f>
        <v>0</v>
      </c>
      <c r="BR270" s="323">
        <f ca="1">SUM($AJ$266:BR$266)</f>
        <v>0</v>
      </c>
      <c r="BS270" s="323">
        <f ca="1">SUM($AJ$266:BS$266)</f>
        <v>0</v>
      </c>
      <c r="BT270" s="324">
        <f ca="1">SUM($AJ$266:BT$266)</f>
        <v>0</v>
      </c>
      <c r="BU270" s="410">
        <f ca="1">SUM($AJ$266:BU$266)</f>
        <v>0</v>
      </c>
      <c r="BV270" s="323">
        <f ca="1">SUM($AJ$266:BV$266)</f>
        <v>0</v>
      </c>
      <c r="BW270" s="323">
        <f ca="1">SUM($AJ$266:BW$266)</f>
        <v>0</v>
      </c>
      <c r="BX270" s="323">
        <f ca="1">SUM($AJ$266:BX$266)</f>
        <v>0</v>
      </c>
      <c r="BY270" s="323">
        <f ca="1">SUM($AJ$266:BY$266)</f>
        <v>0</v>
      </c>
      <c r="BZ270" s="323">
        <f ca="1">SUM($AJ$266:BZ$266)</f>
        <v>0</v>
      </c>
      <c r="CA270" s="323">
        <f ca="1">SUM($AJ$266:CA$266)</f>
        <v>0</v>
      </c>
      <c r="CB270" s="323">
        <f ca="1">SUM($AJ$266:CB$266)</f>
        <v>0</v>
      </c>
      <c r="CC270" s="323">
        <f ca="1">SUM($AJ$266:CC$266)</f>
        <v>0</v>
      </c>
      <c r="CD270" s="323">
        <f ca="1">SUM($AJ$266:CD$266)</f>
        <v>0</v>
      </c>
      <c r="CE270" s="323">
        <f ca="1">SUM($AJ$266:CE$266)</f>
        <v>0</v>
      </c>
      <c r="CF270" s="324">
        <f ca="1">SUM($AJ$266:CF$266)</f>
        <v>0</v>
      </c>
      <c r="CG270" s="410">
        <f ca="1">SUM($AJ$266:CG$266)</f>
        <v>0</v>
      </c>
      <c r="CH270" s="323">
        <f ca="1">SUM($AJ$266:CH$266)</f>
        <v>0</v>
      </c>
      <c r="CI270" s="323">
        <f ca="1">SUM($AJ$266:CI$266)</f>
        <v>0</v>
      </c>
      <c r="CJ270" s="323">
        <f ca="1">SUM($AJ$266:CJ$266)</f>
        <v>0</v>
      </c>
      <c r="CK270" s="323">
        <f ca="1">SUM($AJ$266:CK$266)</f>
        <v>0</v>
      </c>
      <c r="CL270" s="323">
        <f ca="1">SUM($AJ$266:CL$266)</f>
        <v>0</v>
      </c>
      <c r="CM270" s="323">
        <f ca="1">SUM($AJ$266:CM$266)</f>
        <v>0</v>
      </c>
      <c r="CN270" s="323">
        <f ca="1">SUM($AJ$266:CN$266)</f>
        <v>0</v>
      </c>
      <c r="CO270" s="323">
        <f ca="1">SUM($AJ$266:CO$266)</f>
        <v>0</v>
      </c>
      <c r="CP270" s="323">
        <f ca="1">SUM($AJ$266:CP$266)</f>
        <v>0</v>
      </c>
      <c r="CQ270" s="323">
        <f ca="1">SUM($AJ$266:CQ$266)</f>
        <v>0</v>
      </c>
      <c r="CR270" s="324">
        <f ca="1">SUM($AJ$266:CR$266)</f>
        <v>0</v>
      </c>
      <c r="CS270" s="410">
        <f ca="1">SUM($AJ$266:CS$266)</f>
        <v>0</v>
      </c>
      <c r="CT270" s="323">
        <f ca="1">SUM($AJ$266:CT$266)</f>
        <v>0</v>
      </c>
      <c r="CU270" s="323">
        <f ca="1">SUM($AJ$266:CU$266)</f>
        <v>0</v>
      </c>
      <c r="CV270" s="323">
        <f ca="1">SUM($AJ$266:CV$266)</f>
        <v>0</v>
      </c>
      <c r="CW270" s="323">
        <f ca="1">SUM($AJ$266:CW$266)</f>
        <v>0</v>
      </c>
      <c r="CX270" s="323">
        <f ca="1">SUM($AJ$266:CX$266)</f>
        <v>0</v>
      </c>
      <c r="CY270" s="323">
        <f ca="1">SUM($AJ$266:CY$266)</f>
        <v>0</v>
      </c>
      <c r="CZ270" s="323">
        <f ca="1">SUM($AJ$266:CZ$266)</f>
        <v>0</v>
      </c>
      <c r="DA270" s="323">
        <f ca="1">SUM($AJ$266:DA$266)</f>
        <v>0</v>
      </c>
      <c r="DB270" s="323">
        <f ca="1">SUM($AJ$266:DB$266)</f>
        <v>0</v>
      </c>
      <c r="DC270" s="323">
        <f ca="1">SUM($AJ$266:DC$266)</f>
        <v>0</v>
      </c>
      <c r="DD270" s="324">
        <f ca="1">SUM($AJ$266:DD$266)</f>
        <v>0</v>
      </c>
      <c r="DE270" s="410">
        <f ca="1">SUM($AJ$266:DE$266)</f>
        <v>0</v>
      </c>
      <c r="DF270" s="323">
        <f ca="1">SUM($AJ$266:DF$266)</f>
        <v>0</v>
      </c>
      <c r="DG270" s="323">
        <f ca="1">SUM($AJ$266:DG$266)</f>
        <v>0</v>
      </c>
      <c r="DH270" s="323">
        <f ca="1">SUM($AJ$266:DH$266)</f>
        <v>0</v>
      </c>
      <c r="DI270" s="323">
        <f ca="1">SUM($AJ$266:DI$266)</f>
        <v>0</v>
      </c>
      <c r="DJ270" s="323">
        <f ca="1">SUM($AJ$266:DJ$266)</f>
        <v>0</v>
      </c>
      <c r="DK270" s="323">
        <f ca="1">SUM($AJ$266:DK$266)</f>
        <v>0</v>
      </c>
      <c r="DL270" s="323">
        <f ca="1">SUM($AJ$266:DL$266)</f>
        <v>0</v>
      </c>
      <c r="DM270" s="323">
        <f ca="1">SUM($AJ$266:DM$266)</f>
        <v>0</v>
      </c>
      <c r="DN270" s="323">
        <f ca="1">SUM($AJ$266:DN$266)</f>
        <v>0</v>
      </c>
      <c r="DO270" s="323">
        <f ca="1">SUM($AJ$266:DO$266)</f>
        <v>0</v>
      </c>
      <c r="DP270" s="324">
        <f ca="1">SUM($AJ$266:DP$266)</f>
        <v>0</v>
      </c>
      <c r="DQ270" s="410">
        <f ca="1">SUM($AJ$266:DQ$266)</f>
        <v>0</v>
      </c>
      <c r="DR270" s="323">
        <f ca="1">SUM($AJ$266:DR$266)</f>
        <v>0</v>
      </c>
      <c r="DS270" s="323">
        <f ca="1">SUM($AJ$266:DS$266)</f>
        <v>0</v>
      </c>
      <c r="DT270" s="323">
        <f ca="1">SUM($AJ$266:DT$266)</f>
        <v>0</v>
      </c>
      <c r="DU270" s="323">
        <f ca="1">SUM($AJ$266:DU$266)</f>
        <v>0</v>
      </c>
      <c r="DV270" s="323">
        <f ca="1">SUM($AJ$266:DV$266)</f>
        <v>0</v>
      </c>
      <c r="DW270" s="323">
        <f ca="1">SUM($AJ$266:DW$266)</f>
        <v>0</v>
      </c>
      <c r="DX270" s="323">
        <f ca="1">SUM($AJ$266:DX$266)</f>
        <v>0</v>
      </c>
      <c r="DY270" s="323">
        <f ca="1">SUM($AJ$266:DY$266)</f>
        <v>0</v>
      </c>
      <c r="DZ270" s="323">
        <f ca="1">SUM($AJ$266:DZ$266)</f>
        <v>0</v>
      </c>
      <c r="EA270" s="323">
        <f ca="1">SUM($AJ$266:EA$266)</f>
        <v>0</v>
      </c>
      <c r="EB270" s="324">
        <f ca="1">SUM($AJ$266:EB$266)</f>
        <v>0</v>
      </c>
      <c r="EC270" s="410">
        <f ca="1">SUM($AJ$266:EC$266)</f>
        <v>0</v>
      </c>
      <c r="ED270" s="323">
        <f ca="1">SUM($AJ$266:ED$266)</f>
        <v>0</v>
      </c>
      <c r="EE270" s="323">
        <f ca="1">SUM($AJ$266:EE$266)</f>
        <v>0</v>
      </c>
      <c r="EF270" s="323">
        <f ca="1">SUM($AJ$266:EF$266)</f>
        <v>0</v>
      </c>
      <c r="EG270" s="323">
        <f ca="1">SUM($AJ$266:EG$266)</f>
        <v>0</v>
      </c>
      <c r="EH270" s="323">
        <f ca="1">SUM($AJ$266:EH$266)</f>
        <v>0</v>
      </c>
      <c r="EI270" s="323">
        <f ca="1">SUM($AJ$266:EI$266)</f>
        <v>0</v>
      </c>
      <c r="EJ270" s="323">
        <f ca="1">SUM($AJ$266:EJ$266)</f>
        <v>0</v>
      </c>
      <c r="EK270" s="323">
        <f ca="1">SUM($AJ$266:EK$266)</f>
        <v>0</v>
      </c>
      <c r="EL270" s="323">
        <f ca="1">SUM($AJ$266:EL$266)</f>
        <v>0</v>
      </c>
      <c r="EM270" s="323">
        <f ca="1">SUM($AJ$266:EM$266)</f>
        <v>0</v>
      </c>
      <c r="EN270" s="324">
        <f ca="1">SUM($AJ$266:EN$266)</f>
        <v>0</v>
      </c>
      <c r="EO270" s="410">
        <f ca="1">SUM($AJ$266:EO$266)</f>
        <v>0</v>
      </c>
      <c r="EP270" s="323">
        <f ca="1">SUM($AJ$266:EP$266)</f>
        <v>0</v>
      </c>
      <c r="EQ270" s="323">
        <f ca="1">SUM($AJ$266:EQ$266)</f>
        <v>0</v>
      </c>
      <c r="ER270" s="323">
        <f ca="1">SUM($AJ$266:ER$266)</f>
        <v>0</v>
      </c>
      <c r="ES270" s="323">
        <f ca="1">SUM($AJ$266:ES$266)</f>
        <v>0</v>
      </c>
      <c r="ET270" s="323">
        <f ca="1">SUM($AJ$266:ET$266)</f>
        <v>0</v>
      </c>
      <c r="EU270" s="323">
        <f ca="1">SUM($AJ$266:EU$266)</f>
        <v>0</v>
      </c>
      <c r="EV270" s="323">
        <f ca="1">SUM($AJ$266:EV$266)</f>
        <v>0</v>
      </c>
      <c r="EW270" s="323">
        <f ca="1">SUM($AJ$266:EW$266)</f>
        <v>0</v>
      </c>
      <c r="EX270" s="323">
        <f ca="1">SUM($AJ$266:EX$266)</f>
        <v>0</v>
      </c>
      <c r="EY270" s="323">
        <f ca="1">SUM($AJ$266:EY$266)</f>
        <v>0</v>
      </c>
      <c r="EZ270" s="411">
        <f ca="1">SUM($AJ$266:EZ$266)</f>
        <v>0</v>
      </c>
    </row>
    <row r="271" spans="1:156" ht="12" customHeight="1">
      <c r="C271" s="224"/>
      <c r="D271" s="232"/>
      <c r="F271" s="225" t="s">
        <v>591</v>
      </c>
      <c r="S271" s="283"/>
      <c r="U271" s="232"/>
      <c r="AH271" s="278"/>
      <c r="AJ271" s="232"/>
      <c r="AK271" s="410">
        <f ca="1">SUM($AJ$267:AK$267)</f>
        <v>0</v>
      </c>
      <c r="AL271" s="323">
        <f ca="1">SUM($AJ$267:AL$267)</f>
        <v>0</v>
      </c>
      <c r="AM271" s="323">
        <f ca="1">SUM($AJ$267:AM$267)</f>
        <v>0</v>
      </c>
      <c r="AN271" s="323">
        <f ca="1">SUM($AJ$267:AN$267)</f>
        <v>0</v>
      </c>
      <c r="AO271" s="323">
        <f ca="1">SUM($AJ$267:AO$267)</f>
        <v>0</v>
      </c>
      <c r="AP271" s="323">
        <f ca="1">SUM($AJ$267:AP$267)</f>
        <v>0</v>
      </c>
      <c r="AQ271" s="323">
        <f ca="1">SUM($AJ$267:AQ$267)</f>
        <v>0</v>
      </c>
      <c r="AR271" s="323">
        <f ca="1">SUM($AJ$267:AR$267)</f>
        <v>0</v>
      </c>
      <c r="AS271" s="323">
        <f ca="1">SUM($AJ$267:AS$267)</f>
        <v>0</v>
      </c>
      <c r="AT271" s="323">
        <f ca="1">SUM($AJ$267:AT$267)</f>
        <v>0</v>
      </c>
      <c r="AU271" s="323">
        <f ca="1">SUM($AJ$267:AU$267)</f>
        <v>4072312.4694922725</v>
      </c>
      <c r="AV271" s="324">
        <f ca="1">SUM($AJ$267:AV$267)</f>
        <v>9947656.5267914981</v>
      </c>
      <c r="AW271" s="410">
        <f ca="1">SUM($AJ$267:AW$267)</f>
        <v>16073332.326796882</v>
      </c>
      <c r="AX271" s="323">
        <f ca="1">SUM($AJ$267:AX$267)</f>
        <v>22417517.719508078</v>
      </c>
      <c r="AY271" s="323">
        <f ca="1">SUM($AJ$267:AY$267)</f>
        <v>29014940.184126575</v>
      </c>
      <c r="AZ271" s="323">
        <f ca="1">SUM($AJ$267:AZ$267)</f>
        <v>35866552.332087882</v>
      </c>
      <c r="BA271" s="323">
        <f ca="1">SUM($AJ$267:BA$267)</f>
        <v>42969491.252397135</v>
      </c>
      <c r="BB271" s="323">
        <f ca="1">SUM($AJ$267:BB$267)</f>
        <v>50323928.641385548</v>
      </c>
      <c r="BC271" s="323">
        <f ca="1">SUM($AJ$267:BC$267)</f>
        <v>57931427.558045588</v>
      </c>
      <c r="BD271" s="323">
        <f ca="1">SUM($AJ$267:BD$267)</f>
        <v>65793535.42652715</v>
      </c>
      <c r="BE271" s="323">
        <f ca="1">SUM($AJ$267:BE$267)</f>
        <v>73911887.571156308</v>
      </c>
      <c r="BF271" s="323">
        <f ca="1">SUM($AJ$267:BF$267)</f>
        <v>82288100.262990296</v>
      </c>
      <c r="BG271" s="323">
        <f ca="1">SUM($AJ$267:BG$267)</f>
        <v>90923750.561006248</v>
      </c>
      <c r="BH271" s="324">
        <f ca="1">SUM($AJ$267:BH$267)</f>
        <v>99713272.561750859</v>
      </c>
      <c r="BI271" s="410">
        <f ca="1">SUM($AJ$267:BI$267)</f>
        <v>108014180.28988342</v>
      </c>
      <c r="BJ271" s="323">
        <f ca="1">SUM($AJ$267:BJ$267)</f>
        <v>115716503.86997737</v>
      </c>
      <c r="BK271" s="323">
        <f ca="1">SUM($AJ$267:BK$267)</f>
        <v>122817122.95887637</v>
      </c>
      <c r="BL271" s="323">
        <f ca="1">SUM($AJ$267:BL$267)</f>
        <v>129312693.09274371</v>
      </c>
      <c r="BM271" s="323">
        <f ca="1">SUM($AJ$267:BM$267)</f>
        <v>136186103.04020533</v>
      </c>
      <c r="BN271" s="323">
        <f ca="1">SUM($AJ$267:BN$267)</f>
        <v>144643333.86205193</v>
      </c>
      <c r="BO271" s="323">
        <f ca="1">SUM($AJ$267:BO$267)</f>
        <v>150470656.77908844</v>
      </c>
      <c r="BP271" s="323">
        <f ca="1">SUM($AJ$267:BP$267)</f>
        <v>152079009.83205143</v>
      </c>
      <c r="BQ271" s="323">
        <f ca="1">SUM($AJ$267:BQ$267)</f>
        <v>153225021.45570382</v>
      </c>
      <c r="BR271" s="323">
        <f ca="1">SUM($AJ$267:BR$267)</f>
        <v>154098022.85004565</v>
      </c>
      <c r="BS271" s="323">
        <f ca="1">SUM($AJ$267:BS$267)</f>
        <v>154266685.5269222</v>
      </c>
      <c r="BT271" s="324">
        <f ca="1">SUM($AJ$267:BT$267)</f>
        <v>154446254.77589318</v>
      </c>
      <c r="BU271" s="410">
        <f ca="1">SUM($AJ$267:BU$267)</f>
        <v>154614917.45276973</v>
      </c>
      <c r="BV271" s="323">
        <f ca="1">SUM($AJ$267:BV$267)</f>
        <v>154769038.03352037</v>
      </c>
      <c r="BW271" s="323">
        <f ca="1">SUM($AJ$267:BW$267)</f>
        <v>154908616.51814508</v>
      </c>
      <c r="BX271" s="323">
        <f ca="1">SUM($AJ$267:BX$267)</f>
        <v>155033652.9066439</v>
      </c>
      <c r="BY271" s="323">
        <f ca="1">SUM($AJ$267:BY$267)</f>
        <v>155144147.19901681</v>
      </c>
      <c r="BZ271" s="323">
        <f ca="1">SUM($AJ$267:BZ$267)</f>
        <v>155240099.39526379</v>
      </c>
      <c r="CA271" s="323">
        <f ca="1">SUM($AJ$267:CA$267)</f>
        <v>155320080.9239563</v>
      </c>
      <c r="CB271" s="323">
        <f ca="1">SUM($AJ$267:CB$267)</f>
        <v>155320080.9239563</v>
      </c>
      <c r="CC271" s="323">
        <f ca="1">SUM($AJ$267:CC$267)</f>
        <v>155320080.9239563</v>
      </c>
      <c r="CD271" s="323">
        <f ca="1">SUM($AJ$267:CD$267)</f>
        <v>155320080.9239563</v>
      </c>
      <c r="CE271" s="323">
        <f ca="1">SUM($AJ$267:CE$267)</f>
        <v>155320080.9239563</v>
      </c>
      <c r="CF271" s="324">
        <f ca="1">SUM($AJ$267:CF$267)</f>
        <v>155320080.9239563</v>
      </c>
      <c r="CG271" s="410">
        <f ca="1">SUM($AJ$267:CG$267)</f>
        <v>155320080.9239563</v>
      </c>
      <c r="CH271" s="323">
        <f ca="1">SUM($AJ$267:CH$267)</f>
        <v>155320080.9239563</v>
      </c>
      <c r="CI271" s="323">
        <f ca="1">SUM($AJ$267:CI$267)</f>
        <v>155320080.9239563</v>
      </c>
      <c r="CJ271" s="323">
        <f ca="1">SUM($AJ$267:CJ$267)</f>
        <v>155320080.9239563</v>
      </c>
      <c r="CK271" s="323">
        <f ca="1">SUM($AJ$267:CK$267)</f>
        <v>155320080.9239563</v>
      </c>
      <c r="CL271" s="323">
        <f ca="1">SUM($AJ$267:CL$267)</f>
        <v>155320080.9239563</v>
      </c>
      <c r="CM271" s="323">
        <f ca="1">SUM($AJ$267:CM$267)</f>
        <v>155320080.9239563</v>
      </c>
      <c r="CN271" s="323">
        <f ca="1">SUM($AJ$267:CN$267)</f>
        <v>155320080.9239563</v>
      </c>
      <c r="CO271" s="323">
        <f ca="1">SUM($AJ$267:CO$267)</f>
        <v>155320080.9239563</v>
      </c>
      <c r="CP271" s="323">
        <f ca="1">SUM($AJ$267:CP$267)</f>
        <v>155320080.9239563</v>
      </c>
      <c r="CQ271" s="323">
        <f ca="1">SUM($AJ$267:CQ$267)</f>
        <v>155320080.9239563</v>
      </c>
      <c r="CR271" s="324">
        <f ca="1">SUM($AJ$267:CR$267)</f>
        <v>155320080.9239563</v>
      </c>
      <c r="CS271" s="410">
        <f ca="1">SUM($AJ$267:CS$267)</f>
        <v>155320080.9239563</v>
      </c>
      <c r="CT271" s="323">
        <f ca="1">SUM($AJ$267:CT$267)</f>
        <v>155320080.9239563</v>
      </c>
      <c r="CU271" s="323">
        <f ca="1">SUM($AJ$267:CU$267)</f>
        <v>155320080.9239563</v>
      </c>
      <c r="CV271" s="323">
        <f ca="1">SUM($AJ$267:CV$267)</f>
        <v>155320080.9239563</v>
      </c>
      <c r="CW271" s="323">
        <f ca="1">SUM($AJ$267:CW$267)</f>
        <v>155320080.9239563</v>
      </c>
      <c r="CX271" s="323">
        <f ca="1">SUM($AJ$267:CX$267)</f>
        <v>155320080.9239563</v>
      </c>
      <c r="CY271" s="323">
        <f ca="1">SUM($AJ$267:CY$267)</f>
        <v>155320080.9239563</v>
      </c>
      <c r="CZ271" s="323">
        <f ca="1">SUM($AJ$267:CZ$267)</f>
        <v>155320080.9239563</v>
      </c>
      <c r="DA271" s="323">
        <f ca="1">SUM($AJ$267:DA$267)</f>
        <v>155320080.9239563</v>
      </c>
      <c r="DB271" s="323">
        <f ca="1">SUM($AJ$267:DB$267)</f>
        <v>155320080.9239563</v>
      </c>
      <c r="DC271" s="323">
        <f ca="1">SUM($AJ$267:DC$267)</f>
        <v>155320080.9239563</v>
      </c>
      <c r="DD271" s="324">
        <f ca="1">SUM($AJ$267:DD$267)</f>
        <v>155320080.9239563</v>
      </c>
      <c r="DE271" s="410">
        <f ca="1">SUM($AJ$267:DE$267)</f>
        <v>155320080.9239563</v>
      </c>
      <c r="DF271" s="323">
        <f ca="1">SUM($AJ$267:DF$267)</f>
        <v>155320080.9239563</v>
      </c>
      <c r="DG271" s="323">
        <f ca="1">SUM($AJ$267:DG$267)</f>
        <v>155320080.9239563</v>
      </c>
      <c r="DH271" s="323">
        <f ca="1">SUM($AJ$267:DH$267)</f>
        <v>155320080.9239563</v>
      </c>
      <c r="DI271" s="323">
        <f ca="1">SUM($AJ$267:DI$267)</f>
        <v>155320080.9239563</v>
      </c>
      <c r="DJ271" s="323">
        <f ca="1">SUM($AJ$267:DJ$267)</f>
        <v>155320080.9239563</v>
      </c>
      <c r="DK271" s="323">
        <f ca="1">SUM($AJ$267:DK$267)</f>
        <v>155320080.9239563</v>
      </c>
      <c r="DL271" s="323">
        <f ca="1">SUM($AJ$267:DL$267)</f>
        <v>155320080.9239563</v>
      </c>
      <c r="DM271" s="323">
        <f ca="1">SUM($AJ$267:DM$267)</f>
        <v>155320080.9239563</v>
      </c>
      <c r="DN271" s="323">
        <f ca="1">SUM($AJ$267:DN$267)</f>
        <v>155320080.9239563</v>
      </c>
      <c r="DO271" s="323">
        <f ca="1">SUM($AJ$267:DO$267)</f>
        <v>155320080.9239563</v>
      </c>
      <c r="DP271" s="324">
        <f ca="1">SUM($AJ$267:DP$267)</f>
        <v>155320080.9239563</v>
      </c>
      <c r="DQ271" s="410">
        <f ca="1">SUM($AJ$267:DQ$267)</f>
        <v>155320080.9239563</v>
      </c>
      <c r="DR271" s="323">
        <f ca="1">SUM($AJ$267:DR$267)</f>
        <v>155320080.9239563</v>
      </c>
      <c r="DS271" s="323">
        <f ca="1">SUM($AJ$267:DS$267)</f>
        <v>155320080.9239563</v>
      </c>
      <c r="DT271" s="323">
        <f ca="1">SUM($AJ$267:DT$267)</f>
        <v>155320080.9239563</v>
      </c>
      <c r="DU271" s="323">
        <f ca="1">SUM($AJ$267:DU$267)</f>
        <v>155320080.9239563</v>
      </c>
      <c r="DV271" s="323">
        <f ca="1">SUM($AJ$267:DV$267)</f>
        <v>155320080.9239563</v>
      </c>
      <c r="DW271" s="323">
        <f ca="1">SUM($AJ$267:DW$267)</f>
        <v>155320080.9239563</v>
      </c>
      <c r="DX271" s="323">
        <f ca="1">SUM($AJ$267:DX$267)</f>
        <v>155320080.9239563</v>
      </c>
      <c r="DY271" s="323">
        <f ca="1">SUM($AJ$267:DY$267)</f>
        <v>155320080.9239563</v>
      </c>
      <c r="DZ271" s="323">
        <f ca="1">SUM($AJ$267:DZ$267)</f>
        <v>155320080.9239563</v>
      </c>
      <c r="EA271" s="323">
        <f ca="1">SUM($AJ$267:EA$267)</f>
        <v>155320080.9239563</v>
      </c>
      <c r="EB271" s="324">
        <f ca="1">SUM($AJ$267:EB$267)</f>
        <v>155320080.9239563</v>
      </c>
      <c r="EC271" s="410">
        <f ca="1">SUM($AJ$267:EC$267)</f>
        <v>155320080.9239563</v>
      </c>
      <c r="ED271" s="323">
        <f ca="1">SUM($AJ$267:ED$267)</f>
        <v>155320080.9239563</v>
      </c>
      <c r="EE271" s="323">
        <f ca="1">SUM($AJ$267:EE$267)</f>
        <v>155320080.9239563</v>
      </c>
      <c r="EF271" s="323">
        <f ca="1">SUM($AJ$267:EF$267)</f>
        <v>155320080.9239563</v>
      </c>
      <c r="EG271" s="323">
        <f ca="1">SUM($AJ$267:EG$267)</f>
        <v>155320080.9239563</v>
      </c>
      <c r="EH271" s="323">
        <f ca="1">SUM($AJ$267:EH$267)</f>
        <v>155320080.9239563</v>
      </c>
      <c r="EI271" s="323">
        <f ca="1">SUM($AJ$267:EI$267)</f>
        <v>155320080.9239563</v>
      </c>
      <c r="EJ271" s="323">
        <f ca="1">SUM($AJ$267:EJ$267)</f>
        <v>155320080.9239563</v>
      </c>
      <c r="EK271" s="323">
        <f ca="1">SUM($AJ$267:EK$267)</f>
        <v>155320080.9239563</v>
      </c>
      <c r="EL271" s="323">
        <f ca="1">SUM($AJ$267:EL$267)</f>
        <v>155320080.9239563</v>
      </c>
      <c r="EM271" s="323">
        <f ca="1">SUM($AJ$267:EM$267)</f>
        <v>155320080.9239563</v>
      </c>
      <c r="EN271" s="324">
        <f ca="1">SUM($AJ$267:EN$267)</f>
        <v>155320080.9239563</v>
      </c>
      <c r="EO271" s="410">
        <f ca="1">SUM($AJ$267:EO$267)</f>
        <v>155320080.9239563</v>
      </c>
      <c r="EP271" s="323">
        <f ca="1">SUM($AJ$267:EP$267)</f>
        <v>155320080.9239563</v>
      </c>
      <c r="EQ271" s="323">
        <f ca="1">SUM($AJ$267:EQ$267)</f>
        <v>155320080.9239563</v>
      </c>
      <c r="ER271" s="323">
        <f ca="1">SUM($AJ$267:ER$267)</f>
        <v>155320080.9239563</v>
      </c>
      <c r="ES271" s="323">
        <f ca="1">SUM($AJ$267:ES$267)</f>
        <v>155320080.9239563</v>
      </c>
      <c r="ET271" s="323">
        <f ca="1">SUM($AJ$267:ET$267)</f>
        <v>155320080.9239563</v>
      </c>
      <c r="EU271" s="323">
        <f ca="1">SUM($AJ$267:EU$267)</f>
        <v>155320080.9239563</v>
      </c>
      <c r="EV271" s="323">
        <f ca="1">SUM($AJ$267:EV$267)</f>
        <v>155320080.9239563</v>
      </c>
      <c r="EW271" s="323">
        <f ca="1">SUM($AJ$267:EW$267)</f>
        <v>155320080.9239563</v>
      </c>
      <c r="EX271" s="323">
        <f ca="1">SUM($AJ$267:EX$267)</f>
        <v>155320080.9239563</v>
      </c>
      <c r="EY271" s="323">
        <f ca="1">SUM($AJ$267:EY$267)</f>
        <v>155320080.9239563</v>
      </c>
      <c r="EZ271" s="411">
        <f ca="1">SUM($AJ$267:EZ$267)</f>
        <v>155320080.9239563</v>
      </c>
    </row>
    <row r="272" spans="1:156" ht="18" thickBot="1">
      <c r="C272" s="224"/>
      <c r="D272" s="249"/>
      <c r="E272" s="1508"/>
      <c r="F272" s="1508"/>
      <c r="G272" s="1534"/>
      <c r="H272" s="1533"/>
      <c r="I272" s="1535"/>
      <c r="J272" s="1508"/>
      <c r="K272" s="1508"/>
      <c r="L272" s="1508"/>
      <c r="M272" s="1508"/>
      <c r="N272" s="1508"/>
      <c r="O272" s="1508"/>
      <c r="P272" s="1508"/>
      <c r="Q272" s="1508"/>
      <c r="R272" s="1508"/>
      <c r="S272" s="1536"/>
      <c r="U272" s="249"/>
      <c r="V272" s="1508"/>
      <c r="W272" s="1508"/>
      <c r="X272" s="1508"/>
      <c r="Y272" s="1508"/>
      <c r="Z272" s="1508"/>
      <c r="AA272" s="1508"/>
      <c r="AB272" s="1508"/>
      <c r="AC272" s="1508"/>
      <c r="AD272" s="1508"/>
      <c r="AE272" s="1508"/>
      <c r="AF272" s="1508"/>
      <c r="AG272" s="1508"/>
      <c r="AH272" s="1528"/>
      <c r="AJ272" s="249"/>
      <c r="AK272" s="412"/>
      <c r="AL272" s="1508"/>
      <c r="AM272" s="1508"/>
      <c r="AN272" s="1508"/>
      <c r="AO272" s="1508"/>
      <c r="AP272" s="1508"/>
      <c r="AQ272" s="1508"/>
      <c r="AR272" s="1508"/>
      <c r="AS272" s="1508"/>
      <c r="AT272" s="1508"/>
      <c r="AU272" s="1508"/>
      <c r="AV272" s="1537"/>
      <c r="AW272" s="412"/>
      <c r="AX272" s="1508"/>
      <c r="AY272" s="1508"/>
      <c r="AZ272" s="1508"/>
      <c r="BA272" s="1508"/>
      <c r="BB272" s="1508"/>
      <c r="BC272" s="1508"/>
      <c r="BD272" s="1508"/>
      <c r="BE272" s="1508"/>
      <c r="BF272" s="1508"/>
      <c r="BG272" s="1508"/>
      <c r="BH272" s="1537"/>
      <c r="BI272" s="412"/>
      <c r="BJ272" s="1508"/>
      <c r="BK272" s="1508"/>
      <c r="BL272" s="1508"/>
      <c r="BM272" s="1508"/>
      <c r="BN272" s="1508"/>
      <c r="BO272" s="1508"/>
      <c r="BP272" s="1508"/>
      <c r="BQ272" s="1508"/>
      <c r="BR272" s="1508"/>
      <c r="BS272" s="1508"/>
      <c r="BT272" s="1537"/>
      <c r="BU272" s="412"/>
      <c r="BV272" s="1508"/>
      <c r="BW272" s="1508"/>
      <c r="BX272" s="1508"/>
      <c r="BY272" s="1508"/>
      <c r="BZ272" s="1508"/>
      <c r="CA272" s="1508"/>
      <c r="CB272" s="1508"/>
      <c r="CC272" s="1508"/>
      <c r="CD272" s="1508"/>
      <c r="CE272" s="1508"/>
      <c r="CF272" s="1537"/>
      <c r="CG272" s="412"/>
      <c r="CH272" s="1508"/>
      <c r="CI272" s="1508"/>
      <c r="CJ272" s="1508"/>
      <c r="CK272" s="1508"/>
      <c r="CL272" s="1508"/>
      <c r="CM272" s="1508"/>
      <c r="CN272" s="1508"/>
      <c r="CO272" s="1508"/>
      <c r="CP272" s="1508"/>
      <c r="CQ272" s="1508"/>
      <c r="CR272" s="1537"/>
      <c r="CS272" s="412"/>
      <c r="CT272" s="1508"/>
      <c r="CU272" s="1508"/>
      <c r="CV272" s="1508"/>
      <c r="CW272" s="1508"/>
      <c r="CX272" s="1508"/>
      <c r="CY272" s="1508"/>
      <c r="CZ272" s="1508"/>
      <c r="DA272" s="1508"/>
      <c r="DB272" s="1508"/>
      <c r="DC272" s="1508"/>
      <c r="DD272" s="1537"/>
      <c r="DE272" s="412"/>
      <c r="DF272" s="1508"/>
      <c r="DG272" s="1508"/>
      <c r="DH272" s="1508"/>
      <c r="DI272" s="1508"/>
      <c r="DJ272" s="1508"/>
      <c r="DK272" s="1508"/>
      <c r="DL272" s="1508"/>
      <c r="DM272" s="1508"/>
      <c r="DN272" s="1508"/>
      <c r="DO272" s="1508"/>
      <c r="DP272" s="1537"/>
      <c r="DQ272" s="412"/>
      <c r="DR272" s="1508"/>
      <c r="DS272" s="1508"/>
      <c r="DT272" s="1508"/>
      <c r="DU272" s="1508"/>
      <c r="DV272" s="1508"/>
      <c r="DW272" s="1508"/>
      <c r="DX272" s="1508"/>
      <c r="DY272" s="1508"/>
      <c r="DZ272" s="1508"/>
      <c r="EA272" s="1508"/>
      <c r="EB272" s="1537"/>
      <c r="EC272" s="412"/>
      <c r="ED272" s="1508"/>
      <c r="EE272" s="1508"/>
      <c r="EF272" s="1508"/>
      <c r="EG272" s="1508"/>
      <c r="EH272" s="1508"/>
      <c r="EI272" s="1508"/>
      <c r="EJ272" s="1508"/>
      <c r="EK272" s="1508"/>
      <c r="EL272" s="1508"/>
      <c r="EM272" s="1508"/>
      <c r="EN272" s="1537"/>
      <c r="EO272" s="412"/>
      <c r="EP272" s="1508"/>
      <c r="EQ272" s="1508"/>
      <c r="ER272" s="1508"/>
      <c r="ES272" s="1508"/>
      <c r="ET272" s="1508"/>
      <c r="EU272" s="1508"/>
      <c r="EV272" s="1508"/>
      <c r="EW272" s="1508"/>
      <c r="EX272" s="1508"/>
      <c r="EY272" s="1508"/>
      <c r="EZ272" s="1528"/>
    </row>
    <row r="275" spans="4:157" ht="13" thickBot="1"/>
    <row r="276" spans="4:157" ht="15.5" thickBot="1">
      <c r="D276" s="230" t="s">
        <v>592</v>
      </c>
      <c r="E276" s="1386"/>
      <c r="F276" s="1386"/>
      <c r="G276" s="1386"/>
      <c r="H276" s="1387"/>
      <c r="I276" s="1417"/>
      <c r="J276" s="870"/>
      <c r="K276" s="870"/>
      <c r="L276" s="870"/>
      <c r="M276" s="870"/>
    </row>
    <row r="277" spans="4:157">
      <c r="D277" s="1418" t="s">
        <v>593</v>
      </c>
      <c r="E277" s="1419"/>
      <c r="F277" s="1420" t="s">
        <v>4</v>
      </c>
      <c r="G277" s="1420" t="s">
        <v>594</v>
      </c>
      <c r="H277" s="1421" t="s">
        <v>427</v>
      </c>
      <c r="I277" s="913" t="s">
        <v>595</v>
      </c>
      <c r="J277" s="871"/>
      <c r="K277" s="871"/>
      <c r="L277" s="871"/>
      <c r="M277" s="871"/>
    </row>
    <row r="278" spans="4:157" ht="14">
      <c r="D278" s="256" t="s">
        <v>829</v>
      </c>
      <c r="E278" s="1755"/>
      <c r="F278" s="225" t="s">
        <v>830</v>
      </c>
      <c r="G278" s="1703" t="s">
        <v>831</v>
      </c>
      <c r="H278" s="1756">
        <v>338897</v>
      </c>
      <c r="I278" s="1757">
        <v>89555</v>
      </c>
      <c r="J278" s="246"/>
      <c r="K278" s="246"/>
      <c r="L278" s="246"/>
      <c r="M278" s="246"/>
      <c r="AK278" s="926">
        <f t="shared" ref="AK278:BP278" si="506">EOMONTH(AK279,0)</f>
        <v>46053</v>
      </c>
      <c r="AL278" s="926">
        <f t="shared" si="506"/>
        <v>46081</v>
      </c>
      <c r="AM278" s="926">
        <f t="shared" si="506"/>
        <v>46112</v>
      </c>
      <c r="AN278" s="926">
        <f t="shared" si="506"/>
        <v>46142</v>
      </c>
      <c r="AO278" s="926">
        <f t="shared" si="506"/>
        <v>46173</v>
      </c>
      <c r="AP278" s="926">
        <f t="shared" si="506"/>
        <v>46203</v>
      </c>
      <c r="AQ278" s="926">
        <f t="shared" si="506"/>
        <v>46234</v>
      </c>
      <c r="AR278" s="926">
        <f t="shared" si="506"/>
        <v>46265</v>
      </c>
      <c r="AS278" s="926">
        <f t="shared" si="506"/>
        <v>46295</v>
      </c>
      <c r="AT278" s="926">
        <f t="shared" si="506"/>
        <v>46326</v>
      </c>
      <c r="AU278" s="926">
        <f t="shared" si="506"/>
        <v>46356</v>
      </c>
      <c r="AV278" s="926">
        <f t="shared" si="506"/>
        <v>46387</v>
      </c>
      <c r="AW278" s="926">
        <f t="shared" si="506"/>
        <v>46418</v>
      </c>
      <c r="AX278" s="926">
        <f t="shared" si="506"/>
        <v>46446</v>
      </c>
      <c r="AY278" s="926">
        <f t="shared" si="506"/>
        <v>46477</v>
      </c>
      <c r="AZ278" s="926">
        <f t="shared" si="506"/>
        <v>46507</v>
      </c>
      <c r="BA278" s="926">
        <f t="shared" si="506"/>
        <v>46538</v>
      </c>
      <c r="BB278" s="926">
        <f t="shared" si="506"/>
        <v>46568</v>
      </c>
      <c r="BC278" s="926">
        <f t="shared" si="506"/>
        <v>46599</v>
      </c>
      <c r="BD278" s="926">
        <f t="shared" si="506"/>
        <v>46630</v>
      </c>
      <c r="BE278" s="926">
        <f t="shared" si="506"/>
        <v>46660</v>
      </c>
      <c r="BF278" s="926">
        <f t="shared" si="506"/>
        <v>46691</v>
      </c>
      <c r="BG278" s="926">
        <f t="shared" si="506"/>
        <v>46721</v>
      </c>
      <c r="BH278" s="926">
        <f t="shared" si="506"/>
        <v>46752</v>
      </c>
      <c r="BI278" s="926">
        <f t="shared" si="506"/>
        <v>46783</v>
      </c>
      <c r="BJ278" s="926">
        <f t="shared" si="506"/>
        <v>46812</v>
      </c>
      <c r="BK278" s="926">
        <f t="shared" si="506"/>
        <v>46843</v>
      </c>
      <c r="BL278" s="926">
        <f t="shared" si="506"/>
        <v>46873</v>
      </c>
      <c r="BM278" s="926">
        <f t="shared" si="506"/>
        <v>46904</v>
      </c>
      <c r="BN278" s="926">
        <f t="shared" si="506"/>
        <v>46934</v>
      </c>
      <c r="BO278" s="926">
        <f t="shared" si="506"/>
        <v>46965</v>
      </c>
      <c r="BP278" s="926">
        <f t="shared" si="506"/>
        <v>46996</v>
      </c>
      <c r="BQ278" s="926">
        <f t="shared" ref="BQ278:CV278" si="507">EOMONTH(BQ279,0)</f>
        <v>47026</v>
      </c>
      <c r="BR278" s="926">
        <f t="shared" si="507"/>
        <v>47057</v>
      </c>
      <c r="BS278" s="926">
        <f t="shared" si="507"/>
        <v>47087</v>
      </c>
      <c r="BT278" s="926">
        <f t="shared" si="507"/>
        <v>47118</v>
      </c>
      <c r="BU278" s="926">
        <f t="shared" si="507"/>
        <v>47149</v>
      </c>
      <c r="BV278" s="926">
        <f t="shared" si="507"/>
        <v>47177</v>
      </c>
      <c r="BW278" s="926">
        <f t="shared" si="507"/>
        <v>47208</v>
      </c>
      <c r="BX278" s="926">
        <f t="shared" si="507"/>
        <v>47238</v>
      </c>
      <c r="BY278" s="926">
        <f t="shared" si="507"/>
        <v>47269</v>
      </c>
      <c r="BZ278" s="926">
        <f t="shared" si="507"/>
        <v>47299</v>
      </c>
      <c r="CA278" s="926">
        <f t="shared" si="507"/>
        <v>47330</v>
      </c>
      <c r="CB278" s="926">
        <f t="shared" si="507"/>
        <v>47361</v>
      </c>
      <c r="CC278" s="926">
        <f t="shared" si="507"/>
        <v>47391</v>
      </c>
      <c r="CD278" s="926">
        <f t="shared" si="507"/>
        <v>47422</v>
      </c>
      <c r="CE278" s="926">
        <f t="shared" si="507"/>
        <v>47452</v>
      </c>
      <c r="CF278" s="926">
        <f t="shared" si="507"/>
        <v>47483</v>
      </c>
      <c r="CG278" s="926">
        <f t="shared" si="507"/>
        <v>47514</v>
      </c>
      <c r="CH278" s="926">
        <f t="shared" si="507"/>
        <v>47542</v>
      </c>
      <c r="CI278" s="926">
        <f t="shared" si="507"/>
        <v>47573</v>
      </c>
      <c r="CJ278" s="926">
        <f t="shared" si="507"/>
        <v>47603</v>
      </c>
      <c r="CK278" s="926">
        <f t="shared" si="507"/>
        <v>47634</v>
      </c>
      <c r="CL278" s="926">
        <f t="shared" si="507"/>
        <v>47664</v>
      </c>
      <c r="CM278" s="926">
        <f t="shared" si="507"/>
        <v>47695</v>
      </c>
      <c r="CN278" s="926">
        <f t="shared" si="507"/>
        <v>47726</v>
      </c>
      <c r="CO278" s="926">
        <f t="shared" si="507"/>
        <v>47756</v>
      </c>
      <c r="CP278" s="926">
        <f t="shared" si="507"/>
        <v>47787</v>
      </c>
      <c r="CQ278" s="926">
        <f t="shared" si="507"/>
        <v>47817</v>
      </c>
      <c r="CR278" s="926">
        <f t="shared" si="507"/>
        <v>47848</v>
      </c>
      <c r="CS278" s="926">
        <f t="shared" si="507"/>
        <v>47879</v>
      </c>
      <c r="CT278" s="926">
        <f t="shared" si="507"/>
        <v>47907</v>
      </c>
      <c r="CU278" s="926">
        <f t="shared" si="507"/>
        <v>47938</v>
      </c>
      <c r="CV278" s="926">
        <f t="shared" si="507"/>
        <v>47968</v>
      </c>
      <c r="CW278" s="926">
        <f t="shared" ref="CW278:EB278" si="508">EOMONTH(CW279,0)</f>
        <v>47999</v>
      </c>
      <c r="CX278" s="926">
        <f t="shared" si="508"/>
        <v>48029</v>
      </c>
      <c r="CY278" s="926">
        <f t="shared" si="508"/>
        <v>48060</v>
      </c>
      <c r="CZ278" s="926">
        <f t="shared" si="508"/>
        <v>48091</v>
      </c>
      <c r="DA278" s="926">
        <f t="shared" si="508"/>
        <v>48121</v>
      </c>
      <c r="DB278" s="926">
        <f t="shared" si="508"/>
        <v>48152</v>
      </c>
      <c r="DC278" s="926">
        <f t="shared" si="508"/>
        <v>48182</v>
      </c>
      <c r="DD278" s="926">
        <f t="shared" si="508"/>
        <v>48213</v>
      </c>
      <c r="DE278" s="926">
        <f t="shared" si="508"/>
        <v>48244</v>
      </c>
      <c r="DF278" s="926">
        <f t="shared" si="508"/>
        <v>48273</v>
      </c>
      <c r="DG278" s="926">
        <f t="shared" si="508"/>
        <v>48304</v>
      </c>
      <c r="DH278" s="926">
        <f t="shared" si="508"/>
        <v>48334</v>
      </c>
      <c r="DI278" s="926">
        <f t="shared" si="508"/>
        <v>48365</v>
      </c>
      <c r="DJ278" s="926">
        <f t="shared" si="508"/>
        <v>48395</v>
      </c>
      <c r="DK278" s="926">
        <f t="shared" si="508"/>
        <v>48426</v>
      </c>
      <c r="DL278" s="926">
        <f t="shared" si="508"/>
        <v>48457</v>
      </c>
      <c r="DM278" s="926">
        <f t="shared" si="508"/>
        <v>48487</v>
      </c>
      <c r="DN278" s="926">
        <f t="shared" si="508"/>
        <v>48518</v>
      </c>
      <c r="DO278" s="926">
        <f t="shared" si="508"/>
        <v>48548</v>
      </c>
      <c r="DP278" s="926">
        <f t="shared" si="508"/>
        <v>48579</v>
      </c>
      <c r="DQ278" s="926">
        <f t="shared" si="508"/>
        <v>48610</v>
      </c>
      <c r="DR278" s="926">
        <f t="shared" si="508"/>
        <v>48638</v>
      </c>
      <c r="DS278" s="926">
        <f t="shared" si="508"/>
        <v>48669</v>
      </c>
      <c r="DT278" s="926">
        <f t="shared" si="508"/>
        <v>48699</v>
      </c>
      <c r="DU278" s="926">
        <f t="shared" si="508"/>
        <v>48730</v>
      </c>
      <c r="DV278" s="926">
        <f t="shared" si="508"/>
        <v>48760</v>
      </c>
      <c r="DW278" s="926">
        <f t="shared" si="508"/>
        <v>48791</v>
      </c>
      <c r="DX278" s="926">
        <f t="shared" si="508"/>
        <v>48822</v>
      </c>
      <c r="DY278" s="926">
        <f t="shared" si="508"/>
        <v>48852</v>
      </c>
      <c r="DZ278" s="926">
        <f t="shared" si="508"/>
        <v>48883</v>
      </c>
      <c r="EA278" s="926">
        <f t="shared" si="508"/>
        <v>48913</v>
      </c>
      <c r="EB278" s="926">
        <f t="shared" si="508"/>
        <v>48944</v>
      </c>
      <c r="EC278" s="926">
        <f t="shared" ref="EC278:FA278" si="509">EOMONTH(EC279,0)</f>
        <v>48975</v>
      </c>
      <c r="ED278" s="926">
        <f t="shared" si="509"/>
        <v>49003</v>
      </c>
      <c r="EE278" s="926">
        <f t="shared" si="509"/>
        <v>49034</v>
      </c>
      <c r="EF278" s="926">
        <f t="shared" si="509"/>
        <v>49064</v>
      </c>
      <c r="EG278" s="926">
        <f t="shared" si="509"/>
        <v>49095</v>
      </c>
      <c r="EH278" s="926">
        <f t="shared" si="509"/>
        <v>49125</v>
      </c>
      <c r="EI278" s="926">
        <f t="shared" si="509"/>
        <v>49156</v>
      </c>
      <c r="EJ278" s="926">
        <f t="shared" si="509"/>
        <v>49187</v>
      </c>
      <c r="EK278" s="926">
        <f t="shared" si="509"/>
        <v>49217</v>
      </c>
      <c r="EL278" s="926">
        <f t="shared" si="509"/>
        <v>49248</v>
      </c>
      <c r="EM278" s="926">
        <f t="shared" si="509"/>
        <v>49278</v>
      </c>
      <c r="EN278" s="926">
        <f t="shared" si="509"/>
        <v>49309</v>
      </c>
      <c r="EO278" s="926">
        <f t="shared" si="509"/>
        <v>49340</v>
      </c>
      <c r="EP278" s="926">
        <f t="shared" si="509"/>
        <v>49368</v>
      </c>
      <c r="EQ278" s="926">
        <f t="shared" si="509"/>
        <v>49399</v>
      </c>
      <c r="ER278" s="926">
        <f t="shared" si="509"/>
        <v>49429</v>
      </c>
      <c r="ES278" s="926">
        <f t="shared" si="509"/>
        <v>49460</v>
      </c>
      <c r="ET278" s="926">
        <f t="shared" si="509"/>
        <v>49490</v>
      </c>
      <c r="EU278" s="926">
        <f t="shared" si="509"/>
        <v>49521</v>
      </c>
      <c r="EV278" s="926">
        <f t="shared" si="509"/>
        <v>49552</v>
      </c>
      <c r="EW278" s="926">
        <f t="shared" si="509"/>
        <v>49582</v>
      </c>
      <c r="EX278" s="926">
        <f t="shared" si="509"/>
        <v>49613</v>
      </c>
      <c r="EY278" s="926">
        <f t="shared" si="509"/>
        <v>49643</v>
      </c>
      <c r="EZ278" s="926">
        <f t="shared" si="509"/>
        <v>49674</v>
      </c>
      <c r="FA278" s="926">
        <f t="shared" si="509"/>
        <v>49705</v>
      </c>
    </row>
    <row r="279" spans="4:157" s="852" customFormat="1" ht="14.5">
      <c r="D279" s="1758"/>
      <c r="E279" s="1755"/>
      <c r="F279" s="1759"/>
      <c r="G279" s="1760"/>
      <c r="H279" s="1756"/>
      <c r="I279" s="1757"/>
      <c r="J279" s="246"/>
      <c r="K279" s="246"/>
      <c r="L279" s="246"/>
      <c r="M279" s="246"/>
      <c r="R279" s="854" t="s">
        <v>596</v>
      </c>
      <c r="AJ279" s="853" t="s">
        <v>597</v>
      </c>
      <c r="AK279" s="1704">
        <v>46036</v>
      </c>
      <c r="AL279" s="1705">
        <v>46070</v>
      </c>
      <c r="AM279" s="1704">
        <v>46097</v>
      </c>
      <c r="AN279" s="1705">
        <v>46126</v>
      </c>
      <c r="AO279" s="1704">
        <v>46156</v>
      </c>
      <c r="AP279" s="1705">
        <v>46188</v>
      </c>
      <c r="AQ279" s="1704">
        <v>46217</v>
      </c>
      <c r="AR279" s="1705">
        <v>46248</v>
      </c>
      <c r="AS279" s="1704">
        <v>46279</v>
      </c>
      <c r="AT279" s="1705">
        <v>46309</v>
      </c>
      <c r="AU279" s="1704">
        <v>46342</v>
      </c>
      <c r="AV279" s="1705">
        <v>46370</v>
      </c>
      <c r="AW279" s="1704">
        <v>46401</v>
      </c>
      <c r="AX279" s="1705">
        <v>46434</v>
      </c>
      <c r="AY279" s="1704">
        <v>46461</v>
      </c>
      <c r="AZ279" s="1705">
        <v>46491</v>
      </c>
      <c r="BA279" s="1704">
        <v>46521</v>
      </c>
      <c r="BB279" s="1705">
        <v>46552</v>
      </c>
      <c r="BC279" s="1704">
        <v>46582</v>
      </c>
      <c r="BD279" s="1705">
        <v>46615</v>
      </c>
      <c r="BE279" s="1704">
        <v>46644</v>
      </c>
      <c r="BF279" s="1705">
        <v>46674</v>
      </c>
      <c r="BG279" s="1704">
        <v>46706</v>
      </c>
      <c r="BH279" s="1705">
        <v>46735</v>
      </c>
      <c r="BI279" s="1704">
        <v>46766</v>
      </c>
      <c r="BJ279" s="1705">
        <v>46797</v>
      </c>
      <c r="BK279" s="1704">
        <v>46826</v>
      </c>
      <c r="BL279" s="1705">
        <v>46860</v>
      </c>
      <c r="BM279" s="1704">
        <v>46888</v>
      </c>
      <c r="BN279" s="1705">
        <v>46918</v>
      </c>
      <c r="BO279" s="1704">
        <v>46948</v>
      </c>
      <c r="BP279" s="1705">
        <v>46979</v>
      </c>
      <c r="BQ279" s="1704">
        <v>47010</v>
      </c>
      <c r="BR279" s="1705">
        <v>47042</v>
      </c>
      <c r="BS279" s="1704">
        <v>47071</v>
      </c>
      <c r="BT279" s="1705">
        <v>47101</v>
      </c>
      <c r="BU279" s="1704">
        <v>47134</v>
      </c>
      <c r="BV279" s="1705">
        <v>47163</v>
      </c>
      <c r="BW279" s="1704">
        <v>47191</v>
      </c>
      <c r="BX279" s="1705">
        <v>47224</v>
      </c>
      <c r="BY279" s="1704">
        <v>47252</v>
      </c>
      <c r="BZ279" s="1705">
        <v>47283</v>
      </c>
      <c r="CA279" s="1704">
        <v>47315</v>
      </c>
      <c r="CB279" s="1705">
        <v>47344</v>
      </c>
      <c r="CC279" s="1704">
        <v>47375</v>
      </c>
      <c r="CD279" s="1705">
        <v>47406</v>
      </c>
      <c r="CE279" s="1704">
        <v>47436</v>
      </c>
      <c r="CF279" s="1705">
        <v>47466</v>
      </c>
      <c r="CG279" s="1704">
        <v>47497</v>
      </c>
      <c r="CH279" s="1705">
        <v>47528</v>
      </c>
      <c r="CI279" s="1704">
        <v>47556</v>
      </c>
      <c r="CJ279" s="1705">
        <v>47588</v>
      </c>
      <c r="CK279" s="1704">
        <v>47617</v>
      </c>
      <c r="CL279" s="1705">
        <v>47648</v>
      </c>
      <c r="CM279" s="1704">
        <v>47679</v>
      </c>
      <c r="CN279" s="1705">
        <v>47709</v>
      </c>
      <c r="CO279" s="1704">
        <v>47742</v>
      </c>
      <c r="CP279" s="1705">
        <v>47771</v>
      </c>
      <c r="CQ279" s="1704">
        <v>47801</v>
      </c>
      <c r="CR279" s="1705">
        <v>47833</v>
      </c>
      <c r="CS279" s="1704">
        <v>47862</v>
      </c>
      <c r="CT279" s="1705">
        <v>47893</v>
      </c>
      <c r="CU279" s="1704">
        <v>47921</v>
      </c>
      <c r="CV279" s="1705">
        <v>47952</v>
      </c>
      <c r="CW279" s="1704">
        <v>47982</v>
      </c>
      <c r="CX279" s="1705">
        <v>48015</v>
      </c>
      <c r="CY279" s="1704">
        <v>48043</v>
      </c>
      <c r="CZ279" s="1705">
        <v>48074</v>
      </c>
      <c r="DA279" s="1704">
        <v>48106</v>
      </c>
      <c r="DB279" s="1705">
        <v>48135</v>
      </c>
      <c r="DC279" s="1704">
        <v>48166</v>
      </c>
      <c r="DD279" s="1705">
        <v>48197</v>
      </c>
      <c r="DE279" s="1704">
        <v>48227</v>
      </c>
      <c r="DF279" s="1705">
        <v>48261</v>
      </c>
      <c r="DG279" s="1704">
        <v>48288</v>
      </c>
      <c r="DH279" s="1705">
        <v>48318</v>
      </c>
      <c r="DI279" s="1704">
        <v>48348</v>
      </c>
      <c r="DJ279" s="1705">
        <v>48379</v>
      </c>
      <c r="DK279" s="1704">
        <v>48409</v>
      </c>
      <c r="DL279" s="1705">
        <v>48442</v>
      </c>
      <c r="DM279" s="1704">
        <v>48471</v>
      </c>
      <c r="DN279" s="1705">
        <v>48501</v>
      </c>
      <c r="DO279" s="1704">
        <v>48533</v>
      </c>
      <c r="DP279" s="1705">
        <v>48562</v>
      </c>
      <c r="DQ279" s="1704">
        <v>48593</v>
      </c>
      <c r="DR279" s="1705">
        <v>48624</v>
      </c>
      <c r="DS279" s="1704">
        <v>48652</v>
      </c>
      <c r="DT279" s="1705">
        <v>48683</v>
      </c>
      <c r="DU279" s="1704">
        <v>48715</v>
      </c>
      <c r="DV279" s="1705">
        <v>48744</v>
      </c>
      <c r="DW279" s="1704">
        <v>48774</v>
      </c>
      <c r="DX279" s="1705">
        <v>48806</v>
      </c>
      <c r="DY279" s="1704">
        <v>48836</v>
      </c>
      <c r="DZ279" s="1705">
        <v>48866</v>
      </c>
      <c r="EA279" s="1704">
        <v>48897</v>
      </c>
      <c r="EB279" s="1705">
        <v>48927</v>
      </c>
      <c r="EC279" s="1704">
        <v>48961</v>
      </c>
      <c r="ED279" s="1705">
        <v>48989</v>
      </c>
      <c r="EE279" s="1704">
        <v>49017</v>
      </c>
      <c r="EF279" s="1705">
        <v>49048</v>
      </c>
      <c r="EG279" s="1704">
        <v>49079</v>
      </c>
      <c r="EH279" s="1705">
        <v>49109</v>
      </c>
      <c r="EI279" s="1704">
        <v>49139</v>
      </c>
      <c r="EJ279" s="1705">
        <v>49170</v>
      </c>
      <c r="EK279" s="1704">
        <v>49201</v>
      </c>
      <c r="EL279" s="1705">
        <v>49233</v>
      </c>
      <c r="EM279" s="1704">
        <v>49262</v>
      </c>
      <c r="EN279" s="1705">
        <v>49292</v>
      </c>
      <c r="EO279" s="1704">
        <v>49325</v>
      </c>
      <c r="EP279" s="1705">
        <v>49354</v>
      </c>
      <c r="EQ279" s="1704">
        <v>49382</v>
      </c>
      <c r="ER279" s="1705">
        <v>49415</v>
      </c>
      <c r="ES279" s="1704">
        <v>49443</v>
      </c>
      <c r="ET279" s="1705">
        <v>49474</v>
      </c>
      <c r="EU279" s="1704">
        <v>49506</v>
      </c>
      <c r="EV279" s="1705">
        <v>49535</v>
      </c>
      <c r="EW279" s="1704">
        <v>49566</v>
      </c>
      <c r="EX279" s="1705">
        <v>49597</v>
      </c>
      <c r="EY279" s="1704">
        <v>49627</v>
      </c>
      <c r="EZ279" s="1705">
        <v>49657</v>
      </c>
      <c r="FA279" s="1704">
        <v>49688</v>
      </c>
    </row>
    <row r="280" spans="4:157" s="852" customFormat="1" ht="14.5">
      <c r="D280" s="1758"/>
      <c r="E280" s="1755"/>
      <c r="F280" s="1759"/>
      <c r="G280" s="1760"/>
      <c r="H280" s="1756"/>
      <c r="I280" s="1757"/>
      <c r="J280" s="293"/>
      <c r="K280" s="293"/>
      <c r="L280" s="293"/>
      <c r="M280" s="293"/>
      <c r="R280" s="1169" t="s">
        <v>827</v>
      </c>
      <c r="AJ280" s="853" t="s">
        <v>598</v>
      </c>
      <c r="AK280" s="1706">
        <v>3.68051E-2</v>
      </c>
      <c r="AL280" s="1707">
        <v>3.6734999999999997E-2</v>
      </c>
      <c r="AM280" s="1706">
        <v>3.6341999999999999E-2</v>
      </c>
      <c r="AN280" s="1707">
        <v>3.59282E-2</v>
      </c>
      <c r="AO280" s="1706">
        <v>3.5519000000000002E-2</v>
      </c>
      <c r="AP280" s="1707">
        <v>3.4598799999999999E-2</v>
      </c>
      <c r="AQ280" s="1706">
        <v>3.39654E-2</v>
      </c>
      <c r="AR280" s="1707">
        <v>3.39654E-2</v>
      </c>
      <c r="AS280" s="1706">
        <v>3.2547300000000001E-2</v>
      </c>
      <c r="AT280" s="1707">
        <v>3.24505E-2</v>
      </c>
      <c r="AU280" s="1706">
        <v>3.2446200000000001E-2</v>
      </c>
      <c r="AV280" s="1707">
        <v>3.1788700000000003E-2</v>
      </c>
      <c r="AW280" s="1706">
        <v>3.1746099999999999E-2</v>
      </c>
      <c r="AX280" s="1707">
        <v>3.1739099999999999E-2</v>
      </c>
      <c r="AY280" s="1706">
        <v>3.1733200000000003E-2</v>
      </c>
      <c r="AZ280" s="1707">
        <v>3.1731099999999998E-2</v>
      </c>
      <c r="BA280" s="1706">
        <v>3.1732499999999997E-2</v>
      </c>
      <c r="BB280" s="1707">
        <v>3.1901400000000003E-2</v>
      </c>
      <c r="BC280" s="1706">
        <v>3.2043000000000002E-2</v>
      </c>
      <c r="BD280" s="1707">
        <v>3.21807E-2</v>
      </c>
      <c r="BE280" s="1706">
        <v>3.2312500000000001E-2</v>
      </c>
      <c r="BF280" s="1707">
        <v>3.2469199999999997E-2</v>
      </c>
      <c r="BG280" s="1706">
        <v>3.2628900000000002E-2</v>
      </c>
      <c r="BH280" s="1707">
        <v>3.2793599999999999E-2</v>
      </c>
      <c r="BI280" s="1706">
        <v>3.2971899999999998E-2</v>
      </c>
      <c r="BJ280" s="1707">
        <v>3.3139799999999997E-2</v>
      </c>
      <c r="BK280" s="1706">
        <v>3.3323199999999997E-2</v>
      </c>
      <c r="BL280" s="1707">
        <v>3.3491800000000002E-2</v>
      </c>
      <c r="BM280" s="1706">
        <v>3.3645500000000002E-2</v>
      </c>
      <c r="BN280" s="1707">
        <v>3.37982E-2</v>
      </c>
      <c r="BO280" s="1706">
        <v>3.3955699999999998E-2</v>
      </c>
      <c r="BP280" s="1707">
        <v>3.4110399999999999E-2</v>
      </c>
      <c r="BQ280" s="1706">
        <v>3.4265499999999997E-2</v>
      </c>
      <c r="BR280" s="1707">
        <v>3.4413600000000003E-2</v>
      </c>
      <c r="BS280" s="1706">
        <v>3.4543999999999998E-2</v>
      </c>
      <c r="BT280" s="1707">
        <v>3.4691199999999998E-2</v>
      </c>
      <c r="BU280" s="1706">
        <v>3.4828900000000003E-2</v>
      </c>
      <c r="BV280" s="1707">
        <v>3.4943399999999999E-2</v>
      </c>
      <c r="BW280" s="1706">
        <v>3.5083099999999999E-2</v>
      </c>
      <c r="BX280" s="1707">
        <v>3.5211899999999997E-2</v>
      </c>
      <c r="BY280" s="1706">
        <v>3.5333499999999997E-2</v>
      </c>
      <c r="BZ280" s="1707">
        <v>3.5466299999999999E-2</v>
      </c>
      <c r="CA280" s="1706">
        <v>3.5594000000000001E-2</v>
      </c>
      <c r="CB280" s="1707">
        <v>3.5711800000000002E-2</v>
      </c>
      <c r="CC280" s="1706">
        <v>3.5836199999999999E-2</v>
      </c>
      <c r="CD280" s="1707">
        <v>3.5959199999999997E-2</v>
      </c>
      <c r="CE280" s="1706">
        <v>3.6073000000000001E-2</v>
      </c>
      <c r="CF280" s="1707">
        <v>3.61929E-2</v>
      </c>
      <c r="CG280" s="1706">
        <v>3.6312200000000003E-2</v>
      </c>
      <c r="CH280" s="1707">
        <v>3.6422400000000001E-2</v>
      </c>
      <c r="CI280" s="1706">
        <v>3.6550300000000001E-2</v>
      </c>
      <c r="CJ280" s="1707">
        <v>3.66743E-2</v>
      </c>
      <c r="CK280" s="1706">
        <v>3.68005E-2</v>
      </c>
      <c r="CL280" s="1707">
        <v>3.6934300000000003E-2</v>
      </c>
      <c r="CM280" s="1706">
        <v>3.7071199999999999E-2</v>
      </c>
      <c r="CN280" s="1707">
        <v>3.7214999999999998E-2</v>
      </c>
      <c r="CO280" s="1706">
        <v>3.7354699999999998E-2</v>
      </c>
      <c r="CP280" s="1707">
        <v>3.7495800000000003E-2</v>
      </c>
      <c r="CQ280" s="1706">
        <v>3.7644700000000003E-2</v>
      </c>
      <c r="CR280" s="1707">
        <v>3.7797499999999998E-2</v>
      </c>
      <c r="CS280" s="1706">
        <v>3.7942099999999999E-2</v>
      </c>
      <c r="CT280" s="1707">
        <v>3.8081799999999999E-2</v>
      </c>
      <c r="CU280" s="1706">
        <v>3.8231500000000002E-2</v>
      </c>
      <c r="CV280" s="1707">
        <v>3.8375800000000002E-2</v>
      </c>
      <c r="CW280" s="1706">
        <v>3.85309E-2</v>
      </c>
      <c r="CX280" s="1707">
        <v>3.8671200000000003E-2</v>
      </c>
      <c r="CY280" s="1706">
        <v>3.8803900000000002E-2</v>
      </c>
      <c r="CZ280" s="1707">
        <v>3.8948099999999999E-2</v>
      </c>
      <c r="DA280" s="1706">
        <v>3.9081499999999998E-2</v>
      </c>
      <c r="DB280" s="1707">
        <v>3.9212400000000001E-2</v>
      </c>
      <c r="DC280" s="1706">
        <v>3.9345600000000001E-2</v>
      </c>
      <c r="DD280" s="1707">
        <v>3.9476400000000002E-2</v>
      </c>
      <c r="DE280" s="1706">
        <v>3.9613599999999999E-2</v>
      </c>
      <c r="DF280" s="1707">
        <v>3.9731099999999998E-2</v>
      </c>
      <c r="DG280" s="1706">
        <v>3.9847599999999997E-2</v>
      </c>
      <c r="DH280" s="1707">
        <v>3.9961499999999997E-2</v>
      </c>
      <c r="DI280" s="1706">
        <v>4.0081699999999998E-2</v>
      </c>
      <c r="DJ280" s="1707">
        <v>4.01952E-2</v>
      </c>
      <c r="DK280" s="1706">
        <v>4.0319099999999997E-2</v>
      </c>
      <c r="DL280" s="1707">
        <v>4.0431300000000003E-2</v>
      </c>
      <c r="DM280" s="1706">
        <v>4.0530900000000002E-2</v>
      </c>
      <c r="DN280" s="1707">
        <v>4.0644199999999998E-2</v>
      </c>
      <c r="DO280" s="1706">
        <v>4.0745999999999997E-2</v>
      </c>
      <c r="DP280" s="1707">
        <v>4.0847399999999999E-2</v>
      </c>
      <c r="DQ280" s="1706">
        <v>4.0949800000000001E-2</v>
      </c>
      <c r="DR280" s="1707">
        <v>4.1039699999999998E-2</v>
      </c>
      <c r="DS280" s="1706">
        <v>4.1143399999999997E-2</v>
      </c>
      <c r="DT280" s="1707">
        <v>4.1249000000000001E-2</v>
      </c>
      <c r="DU280" s="1706">
        <v>4.13496E-2</v>
      </c>
      <c r="DV280" s="1707">
        <v>4.1440299999999999E-2</v>
      </c>
      <c r="DW280" s="1706">
        <v>4.1546199999999998E-2</v>
      </c>
      <c r="DX280" s="1707">
        <v>4.16464E-2</v>
      </c>
      <c r="DY280" s="1706">
        <v>4.1739900000000003E-2</v>
      </c>
      <c r="DZ280" s="1707">
        <v>4.1841299999999998E-2</v>
      </c>
      <c r="EA280" s="1706">
        <v>4.1937799999999997E-2</v>
      </c>
      <c r="EB280" s="1707">
        <v>4.2051100000000001E-2</v>
      </c>
      <c r="EC280" s="1706">
        <v>4.21488E-2</v>
      </c>
      <c r="ED280" s="1707">
        <v>4.2226899999999998E-2</v>
      </c>
      <c r="EE280" s="1706">
        <v>4.2329400000000003E-2</v>
      </c>
      <c r="EF280" s="1707">
        <v>4.24292E-2</v>
      </c>
      <c r="EG280" s="1706">
        <v>4.2528799999999999E-2</v>
      </c>
      <c r="EH280" s="1707">
        <v>4.2620900000000003E-2</v>
      </c>
      <c r="EI280" s="1706">
        <v>4.2721099999999998E-2</v>
      </c>
      <c r="EJ280" s="1707">
        <v>4.2820299999999999E-2</v>
      </c>
      <c r="EK280" s="1706">
        <v>4.2923500000000003E-2</v>
      </c>
      <c r="EL280" s="1707">
        <v>4.3021400000000001E-2</v>
      </c>
      <c r="EM280" s="1706">
        <v>4.3109500000000002E-2</v>
      </c>
      <c r="EN280" s="1707">
        <v>4.3217400000000003E-2</v>
      </c>
      <c r="EO280" s="1706">
        <v>4.33138E-2</v>
      </c>
      <c r="EP280" s="1707">
        <v>4.33932E-2</v>
      </c>
      <c r="EQ280" s="1706">
        <v>4.3502800000000001E-2</v>
      </c>
      <c r="ER280" s="1707">
        <v>4.3594500000000001E-2</v>
      </c>
      <c r="ES280" s="1706">
        <v>4.3686999999999997E-2</v>
      </c>
      <c r="ET280" s="1707">
        <v>4.3788899999999999E-2</v>
      </c>
      <c r="EU280" s="1706">
        <v>4.3885399999999998E-2</v>
      </c>
      <c r="EV280" s="1707">
        <v>4.3976500000000002E-2</v>
      </c>
      <c r="EW280" s="1706">
        <v>4.40737E-2</v>
      </c>
      <c r="EX280" s="1707">
        <v>4.4170800000000003E-2</v>
      </c>
      <c r="EY280" s="1706">
        <v>4.4260300000000002E-2</v>
      </c>
      <c r="EZ280" s="1707">
        <v>4.43582E-2</v>
      </c>
      <c r="FA280" s="1706">
        <v>4.4454599999999997E-2</v>
      </c>
    </row>
    <row r="281" spans="4:157">
      <c r="D281" s="1758"/>
      <c r="E281" s="1755"/>
      <c r="F281" s="1746"/>
      <c r="G281" s="1760"/>
      <c r="H281" s="1756"/>
      <c r="I281" s="1757"/>
      <c r="J281" s="293"/>
      <c r="K281" s="293"/>
      <c r="L281" s="293"/>
      <c r="M281" s="293"/>
    </row>
    <row r="282" spans="4:157">
      <c r="D282" s="1758"/>
      <c r="E282" s="1755"/>
      <c r="F282" s="1746"/>
      <c r="G282" s="1760"/>
      <c r="H282" s="1756"/>
      <c r="I282" s="1757"/>
    </row>
    <row r="283" spans="4:157">
      <c r="D283" s="1758"/>
      <c r="E283" s="1755"/>
      <c r="F283" s="1746"/>
      <c r="G283" s="1760"/>
      <c r="H283" s="1756"/>
      <c r="I283" s="1757"/>
    </row>
    <row r="284" spans="4:157">
      <c r="D284" s="1758"/>
      <c r="E284" s="1761"/>
      <c r="F284" s="1762"/>
      <c r="G284" s="1762"/>
      <c r="H284" s="1763"/>
      <c r="I284" s="1757"/>
    </row>
    <row r="285" spans="4:157" ht="13" thickBot="1">
      <c r="D285" s="1603"/>
      <c r="E285" s="1604"/>
      <c r="F285" s="1605" t="s">
        <v>228</v>
      </c>
      <c r="G285" s="1605" t="s">
        <v>228</v>
      </c>
      <c r="H285" s="1606">
        <f>+SUM(H278:H284)</f>
        <v>338897</v>
      </c>
      <c r="I285" s="966">
        <f>+SUM(I278:I284)</f>
        <v>89555</v>
      </c>
      <c r="AL285" s="1224"/>
      <c r="AM285" s="1224"/>
      <c r="AN285" s="1224"/>
      <c r="AO285" s="1224"/>
      <c r="AP285" s="1224"/>
      <c r="AQ285" s="1224"/>
      <c r="AR285" s="1224"/>
      <c r="AS285" s="1224"/>
      <c r="AT285" s="1224"/>
      <c r="AU285" s="1224"/>
      <c r="AV285" s="1224"/>
      <c r="AW285" s="1224"/>
      <c r="AX285" s="1224"/>
      <c r="AY285" s="1224"/>
      <c r="AZ285" s="1224"/>
      <c r="BA285" s="1224"/>
      <c r="BB285" s="1224"/>
      <c r="BC285" s="1224"/>
      <c r="BD285" s="1224"/>
      <c r="BE285" s="1224"/>
      <c r="BF285" s="1224"/>
      <c r="BG285" s="1224"/>
      <c r="BH285" s="1224"/>
      <c r="BI285" s="1224"/>
      <c r="BJ285" s="1224"/>
      <c r="BK285" s="1224"/>
      <c r="BL285" s="1224"/>
      <c r="BM285" s="1224"/>
      <c r="BN285" s="1224"/>
      <c r="BO285" s="1224"/>
      <c r="BP285" s="1224"/>
      <c r="BQ285" s="1224"/>
      <c r="BR285" s="1224"/>
      <c r="BS285" s="1224"/>
      <c r="BT285" s="1224"/>
      <c r="BU285" s="1224"/>
      <c r="BV285" s="1224"/>
      <c r="BW285" s="1224"/>
      <c r="BX285" s="1224"/>
      <c r="BY285" s="1224"/>
      <c r="BZ285" s="1224"/>
      <c r="CA285" s="1224"/>
    </row>
    <row r="286" spans="4:157">
      <c r="F286" s="1081"/>
      <c r="G286" s="1081"/>
      <c r="H286" s="372"/>
      <c r="I286" s="1082"/>
    </row>
    <row r="287" spans="4:157">
      <c r="F287" s="1081"/>
      <c r="G287" s="1081"/>
      <c r="H287" s="372"/>
      <c r="I287" s="1082"/>
    </row>
    <row r="289" spans="1:156" ht="13" thickBot="1"/>
    <row r="290" spans="1:156" ht="15.65" customHeight="1">
      <c r="C290" s="224"/>
      <c r="D290" s="1394"/>
      <c r="E290" s="1052" t="s">
        <v>599</v>
      </c>
      <c r="F290" s="244"/>
      <c r="G290" s="1053"/>
      <c r="H290" s="1054"/>
      <c r="I290" s="244"/>
      <c r="J290" s="244"/>
      <c r="K290" s="244"/>
      <c r="L290" s="244"/>
      <c r="M290" s="244"/>
      <c r="N290" s="244"/>
      <c r="O290" s="1055"/>
      <c r="P290" s="1055"/>
      <c r="Q290" s="244"/>
      <c r="R290" s="244"/>
      <c r="S290" s="1453"/>
      <c r="T290" s="232"/>
      <c r="U290" s="1394"/>
      <c r="V290" s="244"/>
      <c r="W290" s="244"/>
      <c r="X290" s="244"/>
      <c r="Y290" s="244"/>
      <c r="Z290" s="244"/>
      <c r="AA290" s="244"/>
      <c r="AB290" s="244"/>
      <c r="AC290" s="244"/>
      <c r="AD290" s="244"/>
      <c r="AE290" s="244"/>
      <c r="AF290" s="244"/>
      <c r="AG290" s="244"/>
      <c r="AH290" s="1454"/>
      <c r="AI290" s="278"/>
      <c r="AJ290" s="1217"/>
      <c r="AK290" s="1056"/>
      <c r="AL290" s="1056"/>
      <c r="AM290" s="1056"/>
      <c r="AN290" s="1056"/>
      <c r="AO290" s="1056"/>
      <c r="AP290" s="1056"/>
      <c r="AQ290" s="1056"/>
      <c r="AR290" s="1056"/>
      <c r="AS290" s="1056"/>
      <c r="AT290" s="1056"/>
      <c r="AU290" s="1056"/>
      <c r="AV290" s="1058"/>
      <c r="AW290" s="1057"/>
      <c r="AX290" s="1056"/>
      <c r="AY290" s="1056"/>
      <c r="AZ290" s="1056"/>
      <c r="BA290" s="1056"/>
      <c r="BB290" s="1056"/>
      <c r="BC290" s="1056"/>
      <c r="BD290" s="1056"/>
      <c r="BE290" s="244"/>
      <c r="BF290" s="1056"/>
      <c r="BG290" s="1056"/>
      <c r="BH290" s="1058"/>
      <c r="BI290" s="1057"/>
      <c r="BJ290" s="1056"/>
      <c r="BK290" s="1056"/>
      <c r="BL290" s="1056"/>
      <c r="BM290" s="1056"/>
      <c r="BN290" s="1056"/>
      <c r="BO290" s="1056"/>
      <c r="BP290" s="1059"/>
      <c r="BQ290" s="1056"/>
      <c r="BR290" s="1056"/>
      <c r="BS290" s="1056"/>
      <c r="BT290" s="1058"/>
      <c r="BU290" s="1056"/>
      <c r="BV290" s="1056"/>
      <c r="BW290" s="1056"/>
      <c r="BX290" s="1056"/>
      <c r="BY290" s="1056"/>
      <c r="BZ290" s="1056"/>
      <c r="CA290" s="1056"/>
      <c r="CB290" s="1056"/>
      <c r="CC290" s="1056"/>
      <c r="CD290" s="1056"/>
      <c r="CE290" s="1056"/>
      <c r="CF290" s="1058"/>
      <c r="CG290" s="1057"/>
      <c r="CH290" s="1056"/>
      <c r="CI290" s="1056"/>
      <c r="CJ290" s="1056"/>
      <c r="CK290" s="1056"/>
      <c r="CL290" s="1056"/>
      <c r="CM290" s="1056"/>
      <c r="CN290" s="1056"/>
      <c r="CO290" s="1056"/>
      <c r="CP290" s="1056"/>
      <c r="CQ290" s="1056"/>
      <c r="CR290" s="1058"/>
      <c r="CS290" s="1057"/>
      <c r="CT290" s="1056"/>
      <c r="CU290" s="1056"/>
      <c r="CV290" s="1056"/>
      <c r="CW290" s="1056"/>
      <c r="CX290" s="1056"/>
      <c r="CY290" s="1056"/>
      <c r="CZ290" s="1056"/>
      <c r="DA290" s="1056"/>
      <c r="DB290" s="1056"/>
      <c r="DC290" s="1056"/>
      <c r="DD290" s="1058"/>
      <c r="DE290" s="1057"/>
      <c r="DF290" s="1056"/>
      <c r="DG290" s="1056"/>
      <c r="DH290" s="1056"/>
      <c r="DI290" s="1056"/>
      <c r="DJ290" s="1056"/>
      <c r="DK290" s="1056"/>
      <c r="DL290" s="1056"/>
      <c r="DM290" s="1056"/>
      <c r="DN290" s="1056"/>
      <c r="DO290" s="1056"/>
      <c r="DP290" s="1058"/>
      <c r="DQ290" s="1057"/>
      <c r="DR290" s="1056"/>
      <c r="DS290" s="1056"/>
      <c r="DT290" s="1056"/>
      <c r="DU290" s="1056"/>
      <c r="DV290" s="1056"/>
      <c r="DW290" s="1056"/>
      <c r="DX290" s="1056"/>
      <c r="DY290" s="1056"/>
      <c r="DZ290" s="1056"/>
      <c r="EA290" s="1056"/>
      <c r="EB290" s="1058"/>
      <c r="EC290" s="1057"/>
      <c r="ED290" s="1056"/>
      <c r="EE290" s="1056"/>
      <c r="EF290" s="1056"/>
      <c r="EG290" s="1056"/>
      <c r="EH290" s="1056"/>
      <c r="EI290" s="1056"/>
      <c r="EJ290" s="1056"/>
      <c r="EK290" s="1056"/>
      <c r="EL290" s="1056"/>
      <c r="EM290" s="1056"/>
      <c r="EN290" s="1058"/>
      <c r="EO290" s="1057"/>
      <c r="EP290" s="1056"/>
      <c r="EQ290" s="1056"/>
      <c r="ER290" s="1056"/>
      <c r="ES290" s="1056"/>
      <c r="ET290" s="1056"/>
      <c r="EU290" s="1056"/>
      <c r="EV290" s="1056"/>
      <c r="EW290" s="1056"/>
      <c r="EX290" s="1056"/>
      <c r="EY290" s="1056"/>
      <c r="EZ290" s="1455"/>
    </row>
    <row r="291" spans="1:156" ht="6" customHeight="1">
      <c r="C291" s="224"/>
      <c r="D291" s="232"/>
      <c r="G291" s="971"/>
      <c r="N291" s="291"/>
      <c r="O291" s="226"/>
      <c r="P291" s="226"/>
      <c r="S291" s="283"/>
      <c r="U291" s="232"/>
      <c r="AH291" s="278"/>
      <c r="AJ291" s="348"/>
      <c r="AK291" s="323"/>
      <c r="AL291" s="323"/>
      <c r="AM291" s="323"/>
      <c r="AN291" s="323"/>
      <c r="AO291" s="323"/>
      <c r="AP291" s="323"/>
      <c r="AQ291" s="323"/>
      <c r="AR291" s="323"/>
      <c r="AS291" s="323"/>
      <c r="AT291" s="323"/>
      <c r="AU291" s="323"/>
      <c r="AV291" s="324"/>
      <c r="AW291" s="410"/>
      <c r="AX291" s="323"/>
      <c r="AY291" s="323"/>
      <c r="AZ291" s="323"/>
      <c r="BA291" s="323"/>
      <c r="BB291" s="323"/>
      <c r="BC291" s="323"/>
      <c r="BD291" s="323"/>
      <c r="BE291" s="323"/>
      <c r="BF291" s="323"/>
      <c r="BG291" s="323"/>
      <c r="BH291" s="324"/>
      <c r="BI291" s="410"/>
      <c r="BJ291" s="323"/>
      <c r="BK291" s="323"/>
      <c r="BL291" s="323"/>
      <c r="BM291" s="323"/>
      <c r="BN291" s="323"/>
      <c r="BO291" s="323"/>
      <c r="BP291" s="354"/>
      <c r="BQ291" s="323"/>
      <c r="BR291" s="323"/>
      <c r="BS291" s="323"/>
      <c r="BT291" s="324"/>
      <c r="BU291" s="323"/>
      <c r="BV291" s="323"/>
      <c r="BW291" s="323"/>
      <c r="BX291" s="323"/>
      <c r="BY291" s="323"/>
      <c r="BZ291" s="323"/>
      <c r="CA291" s="323"/>
      <c r="CB291" s="323"/>
      <c r="CC291" s="323"/>
      <c r="CD291" s="323"/>
      <c r="CE291" s="323"/>
      <c r="CF291" s="324"/>
      <c r="CG291" s="410"/>
      <c r="CH291" s="323"/>
      <c r="CI291" s="323"/>
      <c r="CJ291" s="323"/>
      <c r="CK291" s="323"/>
      <c r="CL291" s="323"/>
      <c r="CM291" s="323"/>
      <c r="CN291" s="323"/>
      <c r="CO291" s="323"/>
      <c r="CP291" s="323"/>
      <c r="CQ291" s="323"/>
      <c r="CR291" s="324"/>
      <c r="CS291" s="410"/>
      <c r="CT291" s="323"/>
      <c r="CU291" s="323"/>
      <c r="CV291" s="323"/>
      <c r="CW291" s="323"/>
      <c r="CX291" s="323"/>
      <c r="CY291" s="323"/>
      <c r="CZ291" s="323"/>
      <c r="DA291" s="323"/>
      <c r="DB291" s="323"/>
      <c r="DC291" s="323"/>
      <c r="DD291" s="324"/>
      <c r="DE291" s="410"/>
      <c r="DF291" s="323"/>
      <c r="DG291" s="323"/>
      <c r="DH291" s="323"/>
      <c r="DI291" s="323"/>
      <c r="DJ291" s="323"/>
      <c r="DK291" s="323"/>
      <c r="DL291" s="323"/>
      <c r="DM291" s="323"/>
      <c r="DN291" s="323"/>
      <c r="DO291" s="323"/>
      <c r="DP291" s="324"/>
      <c r="DQ291" s="410"/>
      <c r="DR291" s="323"/>
      <c r="DS291" s="323"/>
      <c r="DT291" s="323"/>
      <c r="DU291" s="323"/>
      <c r="DV291" s="323"/>
      <c r="DW291" s="323"/>
      <c r="DX291" s="323"/>
      <c r="DY291" s="323"/>
      <c r="DZ291" s="323"/>
      <c r="EA291" s="323"/>
      <c r="EB291" s="324"/>
      <c r="EC291" s="410"/>
      <c r="ED291" s="323"/>
      <c r="EE291" s="323"/>
      <c r="EF291" s="323"/>
      <c r="EG291" s="323"/>
      <c r="EH291" s="323"/>
      <c r="EI291" s="323"/>
      <c r="EJ291" s="323"/>
      <c r="EK291" s="323"/>
      <c r="EL291" s="323"/>
      <c r="EM291" s="323"/>
      <c r="EN291" s="324"/>
      <c r="EO291" s="410"/>
      <c r="EP291" s="323"/>
      <c r="EQ291" s="323"/>
      <c r="ER291" s="323"/>
      <c r="ES291" s="323"/>
      <c r="ET291" s="323"/>
      <c r="EU291" s="323"/>
      <c r="EV291" s="323"/>
      <c r="EW291" s="323"/>
      <c r="EX291" s="323"/>
      <c r="EY291" s="323"/>
      <c r="EZ291" s="411"/>
    </row>
    <row r="292" spans="1:156" ht="17.5">
      <c r="A292" s="225">
        <v>1</v>
      </c>
      <c r="C292" s="224"/>
      <c r="D292" s="232"/>
      <c r="E292" s="1060">
        <f ca="1">OFFSET(E292,-1,0)+1</f>
        <v>1</v>
      </c>
      <c r="F292" s="289" t="s">
        <v>599</v>
      </c>
      <c r="G292" s="1061">
        <f ca="1">+-SUM(AK292:EZ292)</f>
        <v>-15290717.838417569</v>
      </c>
      <c r="H292" s="1748"/>
      <c r="I292" s="1749"/>
      <c r="J292" s="928"/>
      <c r="K292" s="928"/>
      <c r="L292" s="928"/>
      <c r="M292" s="928"/>
      <c r="N292" s="928"/>
      <c r="O292" s="1750"/>
      <c r="P292" s="1750"/>
      <c r="Q292" s="928"/>
      <c r="R292" s="1749"/>
      <c r="S292" s="1764"/>
      <c r="T292" s="1070"/>
      <c r="U292" s="1071"/>
      <c r="V292" s="1072"/>
      <c r="W292" s="1072"/>
      <c r="X292" s="1072"/>
      <c r="Y292" s="1073"/>
      <c r="Z292" s="1072"/>
      <c r="AA292" s="1072"/>
      <c r="AB292" s="1072"/>
      <c r="AC292" s="1072"/>
      <c r="AD292" s="1072"/>
      <c r="AE292" s="1072"/>
      <c r="AF292" s="1072"/>
      <c r="AG292" s="1072"/>
      <c r="AH292" s="1074"/>
      <c r="AI292" s="1070"/>
      <c r="AJ292" s="384"/>
      <c r="AK292" s="284">
        <f>IFERROR(INDEX(Assumptions!$I$52:$U$285,MATCH(Assumptions!$B$285,Assumptions!$B$52:$B$285,0),MATCH(AK$3,Assumptions!$I$52:$U$52,0)),0)</f>
        <v>0</v>
      </c>
      <c r="AL292" s="284">
        <f>IFERROR(INDEX(Assumptions!$I$52:$U$285,MATCH(Assumptions!$B$285,Assumptions!$B$52:$B$285,0),MATCH(AL$3,Assumptions!$I$52:$U$52,0)),0)</f>
        <v>0</v>
      </c>
      <c r="AM292" s="284">
        <f>IFERROR(INDEX(Assumptions!$I$52:$U$285,MATCH(Assumptions!$B$285,Assumptions!$B$52:$B$285,0),MATCH(AM$3,Assumptions!$I$52:$U$52,0)),0)</f>
        <v>0</v>
      </c>
      <c r="AN292" s="284">
        <f>IFERROR(INDEX(Assumptions!$I$52:$U$285,MATCH(Assumptions!$B$285,Assumptions!$B$52:$B$285,0),MATCH(AN$3,Assumptions!$I$52:$U$52,0)),0)</f>
        <v>0</v>
      </c>
      <c r="AO292" s="284">
        <f>IFERROR(INDEX(Assumptions!$I$52:$U$285,MATCH(Assumptions!$B$285,Assumptions!$B$52:$B$285,0),MATCH(AO$3,Assumptions!$I$52:$U$52,0)),0)</f>
        <v>0</v>
      </c>
      <c r="AP292" s="284">
        <f>IFERROR(INDEX(Assumptions!$I$52:$U$285,MATCH(Assumptions!$B$285,Assumptions!$B$52:$B$285,0),MATCH(AP$3,Assumptions!$I$52:$U$52,0)),0)</f>
        <v>0</v>
      </c>
      <c r="AQ292" s="284">
        <f>IFERROR(INDEX(Assumptions!$I$52:$U$285,MATCH(Assumptions!$B$285,Assumptions!$B$52:$B$285,0),MATCH(AQ$3,Assumptions!$I$52:$U$52,0)),0)</f>
        <v>0</v>
      </c>
      <c r="AR292" s="284">
        <f>IFERROR(INDEX(Assumptions!$I$52:$U$285,MATCH(Assumptions!$B$285,Assumptions!$B$52:$B$285,0),MATCH(AR$3,Assumptions!$I$52:$U$52,0)),0)</f>
        <v>0</v>
      </c>
      <c r="AS292" s="284">
        <f>IFERROR(INDEX(Assumptions!$I$52:$U$285,MATCH(Assumptions!$B$285,Assumptions!$B$52:$B$285,0),MATCH(AS$3,Assumptions!$I$52:$U$52,0)),0)</f>
        <v>0</v>
      </c>
      <c r="AT292" s="284">
        <f>IFERROR(INDEX(Assumptions!$I$52:$U$285,MATCH(Assumptions!$B$285,Assumptions!$B$52:$B$285,0),MATCH(AT$3,Assumptions!$I$52:$U$52,0)),0)</f>
        <v>0</v>
      </c>
      <c r="AU292" s="284">
        <f>IFERROR(INDEX(Assumptions!$I$52:$U$285,MATCH(Assumptions!$B$285,Assumptions!$B$52:$B$285,0),MATCH(AU$3,Assumptions!$I$52:$U$52,0)),0)</f>
        <v>0</v>
      </c>
      <c r="AV292" s="383">
        <f>IFERROR(INDEX(Assumptions!$I$52:$U$285,MATCH(Assumptions!$B$285,Assumptions!$B$52:$B$285,0),MATCH(AV$3,Assumptions!$I$52:$U$52,0)),0)</f>
        <v>0</v>
      </c>
      <c r="AW292" s="309">
        <f>IFERROR(INDEX(Assumptions!$I$52:$U$285,MATCH(Assumptions!$B$285,Assumptions!$B$52:$B$285,0),MATCH(AW$3,Assumptions!$I$52:$U$52,0)),0)</f>
        <v>0</v>
      </c>
      <c r="AX292" s="284">
        <f>IFERROR(INDEX(Assumptions!$I$52:$U$285,MATCH(Assumptions!$B$285,Assumptions!$B$52:$B$285,0),MATCH(AX$3,Assumptions!$I$52:$U$52,0)),0)</f>
        <v>0</v>
      </c>
      <c r="AY292" s="284">
        <f>IFERROR(INDEX(Assumptions!$I$52:$U$285,MATCH(Assumptions!$B$285,Assumptions!$B$52:$B$285,0),MATCH(AY$3,Assumptions!$I$52:$U$52,0)),0)</f>
        <v>0</v>
      </c>
      <c r="AZ292" s="284">
        <f>IFERROR(INDEX(Assumptions!$I$52:$U$285,MATCH(Assumptions!$B$285,Assumptions!$B$52:$B$285,0),MATCH(AZ$3,Assumptions!$I$52:$U$52,0)),0)</f>
        <v>0</v>
      </c>
      <c r="BA292" s="284">
        <f>IFERROR(INDEX(Assumptions!$I$52:$U$285,MATCH(Assumptions!$B$285,Assumptions!$B$52:$B$285,0),MATCH(BA$3,Assumptions!$I$52:$U$52,0)),0)</f>
        <v>0</v>
      </c>
      <c r="BB292" s="284">
        <f>IFERROR(INDEX(Assumptions!$I$52:$U$285,MATCH(Assumptions!$B$285,Assumptions!$B$52:$B$285,0),MATCH(BB$3,Assumptions!$I$52:$U$52,0)),0)</f>
        <v>0</v>
      </c>
      <c r="BC292" s="284">
        <f>IFERROR(INDEX(Assumptions!$I$52:$U$285,MATCH(Assumptions!$B$285,Assumptions!$B$52:$B$285,0),MATCH(BC$3,Assumptions!$I$52:$U$52,0)),0)</f>
        <v>0</v>
      </c>
      <c r="BD292" s="284">
        <f>IFERROR(INDEX(Assumptions!$I$52:$U$285,MATCH(Assumptions!$B$285,Assumptions!$B$52:$B$285,0),MATCH(BD$3,Assumptions!$I$52:$U$52,0)),0)</f>
        <v>0</v>
      </c>
      <c r="BE292" s="386">
        <f>IFERROR(INDEX(Assumptions!$I$52:$U$285,MATCH(Assumptions!$B$285,Assumptions!$B$52:$B$285,0),MATCH(BE$3,Assumptions!$I$52:$U$52,0)),0)</f>
        <v>0</v>
      </c>
      <c r="BF292" s="284">
        <f>IFERROR(INDEX(Assumptions!$I$52:$U$285,MATCH(Assumptions!$B$285,Assumptions!$B$52:$B$285,0),MATCH(BF$3,Assumptions!$I$52:$U$52,0)),0)</f>
        <v>0</v>
      </c>
      <c r="BG292" s="284">
        <f>IFERROR(INDEX(Assumptions!$I$52:$U$285,MATCH(Assumptions!$B$285,Assumptions!$B$52:$B$285,0),MATCH(BG$3,Assumptions!$I$52:$U$52,0)),0)</f>
        <v>0</v>
      </c>
      <c r="BH292" s="383">
        <f>IFERROR(INDEX(Assumptions!$I$52:$U$285,MATCH(Assumptions!$B$285,Assumptions!$B$52:$B$285,0),MATCH(BH$3,Assumptions!$I$52:$U$52,0)),0)</f>
        <v>0</v>
      </c>
      <c r="BI292" s="309">
        <f>IFERROR(INDEX(Assumptions!$I$52:$U$285,MATCH(Assumptions!$B$285,Assumptions!$B$52:$B$285,0),MATCH(BI$3,Assumptions!$I$52:$U$52,0)),0)</f>
        <v>0</v>
      </c>
      <c r="BJ292" s="284">
        <f>IFERROR(INDEX(Assumptions!$I$52:$U$285,MATCH(Assumptions!$B$285,Assumptions!$B$52:$B$285,0),MATCH(BJ$3,Assumptions!$I$52:$U$52,0)),0)</f>
        <v>0</v>
      </c>
      <c r="BK292" s="284">
        <f>IFERROR(INDEX(Assumptions!$I$52:$U$285,MATCH(Assumptions!$B$285,Assumptions!$B$52:$B$285,0),MATCH(BK$3,Assumptions!$I$52:$U$52,0)),0)</f>
        <v>0</v>
      </c>
      <c r="BL292" s="284">
        <f>IFERROR(INDEX(Assumptions!$I$52:$U$285,MATCH(Assumptions!$B$285,Assumptions!$B$52:$B$285,0),MATCH(BL$3,Assumptions!$I$52:$U$52,0)),0)</f>
        <v>0</v>
      </c>
      <c r="BM292" s="284">
        <f>IFERROR(INDEX(Assumptions!$I$52:$U$285,MATCH(Assumptions!$B$285,Assumptions!$B$52:$B$285,0),MATCH(BM$3,Assumptions!$I$52:$U$52,0)),0)</f>
        <v>0</v>
      </c>
      <c r="BN292" s="284">
        <f>IFERROR(INDEX(Assumptions!$I$52:$U$285,MATCH(Assumptions!$B$285,Assumptions!$B$52:$B$285,0),MATCH(BN$3,Assumptions!$I$52:$U$52,0)),0)</f>
        <v>0</v>
      </c>
      <c r="BO292" s="284">
        <f>IFERROR(INDEX(Assumptions!$I$52:$U$285,MATCH(Assumptions!$B$285,Assumptions!$B$52:$B$285,0),MATCH(BO$3,Assumptions!$I$52:$U$52,0)),0)</f>
        <v>0</v>
      </c>
      <c r="BP292" s="284">
        <f ca="1">IFERROR(INDEX(Assumptions!$I$52:$U$285,MATCH(Assumptions!$B$285,Assumptions!$B$52:$B$285,0),MATCH(BP$3,Assumptions!$I$52:$U$52,0)),0)</f>
        <v>1302450.6048678064</v>
      </c>
      <c r="BQ292" s="284">
        <f ca="1">IFERROR(INDEX(Assumptions!$I$52:$U$285,MATCH(Assumptions!$B$285,Assumptions!$B$52:$B$285,0),MATCH(BQ$3,Assumptions!$I$52:$U$52,0)),0)</f>
        <v>1267454.1295432788</v>
      </c>
      <c r="BR292" s="284">
        <f ca="1">IFERROR(INDEX(Assumptions!$I$52:$U$285,MATCH(Assumptions!$B$285,Assumptions!$B$52:$B$285,0),MATCH(BR$3,Assumptions!$I$52:$U$52,0)),0)</f>
        <v>1267454.1295432788</v>
      </c>
      <c r="BS292" s="284">
        <f ca="1">IFERROR(INDEX(Assumptions!$I$52:$U$285,MATCH(Assumptions!$B$285,Assumptions!$B$52:$B$285,0),MATCH(BS$3,Assumptions!$I$52:$U$52,0)),0)</f>
        <v>1272595.4416070231</v>
      </c>
      <c r="BT292" s="383">
        <f ca="1">IFERROR(INDEX(Assumptions!$I$52:$U$285,MATCH(Assumptions!$B$285,Assumptions!$B$52:$B$285,0),MATCH(BT$3,Assumptions!$I$52:$U$52,0)),0)</f>
        <v>1272595.4416070231</v>
      </c>
      <c r="BU292" s="284">
        <f ca="1">IFERROR(INDEX(Assumptions!$I$52:$U$285,MATCH(Assumptions!$B$285,Assumptions!$B$52:$B$285,0),MATCH(BU$3,Assumptions!$I$52:$U$52,0)),0)</f>
        <v>1272595.4416070231</v>
      </c>
      <c r="BV292" s="284">
        <f ca="1">IFERROR(INDEX(Assumptions!$I$52:$U$285,MATCH(Assumptions!$B$285,Assumptions!$B$52:$B$285,0),MATCH(BV$3,Assumptions!$I$52:$U$52,0)),0)</f>
        <v>1272595.4416070231</v>
      </c>
      <c r="BW292" s="284">
        <f ca="1">IFERROR(INDEX(Assumptions!$I$52:$U$285,MATCH(Assumptions!$B$285,Assumptions!$B$52:$B$285,0),MATCH(BW$3,Assumptions!$I$52:$U$52,0)),0)</f>
        <v>1272595.4416070231</v>
      </c>
      <c r="BX292" s="284">
        <f ca="1">IFERROR(INDEX(Assumptions!$I$52:$U$285,MATCH(Assumptions!$B$285,Assumptions!$B$52:$B$285,0),MATCH(BX$3,Assumptions!$I$52:$U$52,0)),0)</f>
        <v>1272595.4416070231</v>
      </c>
      <c r="BY292" s="284">
        <f ca="1">IFERROR(INDEX(Assumptions!$I$52:$U$285,MATCH(Assumptions!$B$285,Assumptions!$B$52:$B$285,0),MATCH(BY$3,Assumptions!$I$52:$U$52,0)),0)</f>
        <v>1272595.4416070231</v>
      </c>
      <c r="BZ292" s="284">
        <f ca="1">IFERROR(INDEX(Assumptions!$I$52:$U$285,MATCH(Assumptions!$B$285,Assumptions!$B$52:$B$285,0),MATCH(BZ$3,Assumptions!$I$52:$U$52,0)),0)</f>
        <v>1272595.4416070231</v>
      </c>
      <c r="CA292" s="284">
        <f ca="1">IFERROR(INDEX(Assumptions!$I$52:$U$285,MATCH(Assumptions!$B$285,Assumptions!$B$52:$B$285,0),MATCH(CA$3,Assumptions!$I$52:$U$52,0)),0)</f>
        <v>1272595.4416070231</v>
      </c>
      <c r="CB292" s="284">
        <f>IFERROR(INDEX(Assumptions!$I$52:$U$285,MATCH(Assumptions!$B$285,Assumptions!$B$52:$B$285,0),MATCH(CB$3,Assumptions!$I$52:$U$52,0)),0)</f>
        <v>0</v>
      </c>
      <c r="CC292" s="284">
        <f>IFERROR(INDEX(Assumptions!$I$52:$U$285,MATCH(Assumptions!$B$285,Assumptions!$B$52:$B$285,0),MATCH(CC$3,Assumptions!$I$52:$U$52,0)),0)</f>
        <v>0</v>
      </c>
      <c r="CD292" s="284">
        <f>IFERROR(INDEX(Assumptions!$I$52:$U$285,MATCH(Assumptions!$B$285,Assumptions!$B$52:$B$285,0),MATCH(CD$3,Assumptions!$I$52:$U$52,0)),0)</f>
        <v>0</v>
      </c>
      <c r="CE292" s="284">
        <f>IFERROR(INDEX(Assumptions!$I$52:$U$285,MATCH(Assumptions!$B$285,Assumptions!$B$52:$B$285,0),MATCH(CE$3,Assumptions!$I$52:$U$52,0)),0)</f>
        <v>0</v>
      </c>
      <c r="CF292" s="383">
        <f>IFERROR(INDEX(Assumptions!$I$52:$U$285,MATCH(Assumptions!$B$285,Assumptions!$B$52:$B$285,0),MATCH(CF$3,Assumptions!$I$52:$U$52,0)),0)</f>
        <v>0</v>
      </c>
      <c r="CG292" s="309">
        <f>IFERROR(INDEX(Assumptions!$I$52:$U$285,MATCH(Assumptions!$B$285,Assumptions!$B$52:$B$285,0),MATCH(CG$3,Assumptions!$I$52:$U$52,0)),0)</f>
        <v>0</v>
      </c>
      <c r="CH292" s="284">
        <f>IFERROR(INDEX(Assumptions!$I$52:$U$285,MATCH(Assumptions!$B$285,Assumptions!$B$52:$B$285,0),MATCH(CH$3,Assumptions!$I$52:$U$52,0)),0)</f>
        <v>0</v>
      </c>
      <c r="CI292" s="284">
        <f>IFERROR(INDEX(Assumptions!$I$52:$U$285,MATCH(Assumptions!$B$285,Assumptions!$B$52:$B$285,0),MATCH(CI$3,Assumptions!$I$52:$U$52,0)),0)</f>
        <v>0</v>
      </c>
      <c r="CJ292" s="284">
        <f>IFERROR(INDEX(Assumptions!$I$52:$U$285,MATCH(Assumptions!$B$285,Assumptions!$B$52:$B$285,0),MATCH(CJ$3,Assumptions!$I$52:$U$52,0)),0)</f>
        <v>0</v>
      </c>
      <c r="CK292" s="284">
        <f>IFERROR(INDEX(Assumptions!$I$52:$U$285,MATCH(Assumptions!$B$285,Assumptions!$B$52:$B$285,0),MATCH(CK$3,Assumptions!$I$52:$U$52,0)),0)</f>
        <v>0</v>
      </c>
      <c r="CL292" s="284">
        <f>IFERROR(INDEX(Assumptions!$I$52:$U$285,MATCH(Assumptions!$B$285,Assumptions!$B$52:$B$285,0),MATCH(CL$3,Assumptions!$I$52:$U$52,0)),0)</f>
        <v>0</v>
      </c>
      <c r="CM292" s="284">
        <f>IFERROR(INDEX(Assumptions!$I$52:$U$285,MATCH(Assumptions!$B$285,Assumptions!$B$52:$B$285,0),MATCH(CM$3,Assumptions!$I$52:$U$52,0)),0)</f>
        <v>0</v>
      </c>
      <c r="CN292" s="284">
        <f>IFERROR(INDEX(Assumptions!$I$52:$U$285,MATCH(Assumptions!$B$285,Assumptions!$B$52:$B$285,0),MATCH(CN$3,Assumptions!$I$52:$U$52,0)),0)</f>
        <v>0</v>
      </c>
      <c r="CO292" s="284">
        <f>IFERROR(INDEX(Assumptions!$I$52:$U$285,MATCH(Assumptions!$B$285,Assumptions!$B$52:$B$285,0),MATCH(CO$3,Assumptions!$I$52:$U$52,0)),0)</f>
        <v>0</v>
      </c>
      <c r="CP292" s="284">
        <f>IFERROR(INDEX(Assumptions!$I$52:$U$285,MATCH(Assumptions!$B$285,Assumptions!$B$52:$B$285,0),MATCH(CP$3,Assumptions!$I$52:$U$52,0)),0)</f>
        <v>0</v>
      </c>
      <c r="CQ292" s="284">
        <f>IFERROR(INDEX(Assumptions!$I$52:$U$285,MATCH(Assumptions!$B$285,Assumptions!$B$52:$B$285,0),MATCH(CQ$3,Assumptions!$I$52:$U$52,0)),0)</f>
        <v>0</v>
      </c>
      <c r="CR292" s="383">
        <f>IFERROR(INDEX(Assumptions!$I$52:$U$285,MATCH(Assumptions!$B$285,Assumptions!$B$52:$B$285,0),MATCH(CR$3,Assumptions!$I$52:$U$52,0)),0)</f>
        <v>0</v>
      </c>
      <c r="CS292" s="309">
        <f>IFERROR(INDEX(Assumptions!$I$52:$U$285,MATCH(Assumptions!$B$285,Assumptions!$B$52:$B$285,0),MATCH(CS$3,Assumptions!$I$52:$U$52,0)),0)</f>
        <v>0</v>
      </c>
      <c r="CT292" s="284">
        <f>IFERROR(INDEX(Assumptions!$I$52:$U$285,MATCH(Assumptions!$B$285,Assumptions!$B$52:$B$285,0),MATCH(CT$3,Assumptions!$I$52:$U$52,0)),0)</f>
        <v>0</v>
      </c>
      <c r="CU292" s="284">
        <f>IFERROR(INDEX(Assumptions!$I$52:$U$285,MATCH(Assumptions!$B$285,Assumptions!$B$52:$B$285,0),MATCH(CU$3,Assumptions!$I$52:$U$52,0)),0)</f>
        <v>0</v>
      </c>
      <c r="CV292" s="284">
        <f>IFERROR(INDEX(Assumptions!$I$52:$U$285,MATCH(Assumptions!$B$285,Assumptions!$B$52:$B$285,0),MATCH(CV$3,Assumptions!$I$52:$U$52,0)),0)</f>
        <v>0</v>
      </c>
      <c r="CW292" s="284">
        <f>IFERROR(INDEX(Assumptions!$I$52:$U$285,MATCH(Assumptions!$B$285,Assumptions!$B$52:$B$285,0),MATCH(CW$3,Assumptions!$I$52:$U$52,0)),0)</f>
        <v>0</v>
      </c>
      <c r="CX292" s="284">
        <f>IFERROR(INDEX(Assumptions!$I$52:$U$285,MATCH(Assumptions!$B$285,Assumptions!$B$52:$B$285,0),MATCH(CX$3,Assumptions!$I$52:$U$52,0)),0)</f>
        <v>0</v>
      </c>
      <c r="CY292" s="284">
        <f>IFERROR(INDEX(Assumptions!$I$52:$U$285,MATCH(Assumptions!$B$285,Assumptions!$B$52:$B$285,0),MATCH(CY$3,Assumptions!$I$52:$U$52,0)),0)</f>
        <v>0</v>
      </c>
      <c r="CZ292" s="284">
        <f>IFERROR(INDEX(Assumptions!$I$52:$U$285,MATCH(Assumptions!$B$285,Assumptions!$B$52:$B$285,0),MATCH(CZ$3,Assumptions!$I$52:$U$52,0)),0)</f>
        <v>0</v>
      </c>
      <c r="DA292" s="284">
        <f>IFERROR(INDEX(Assumptions!$I$52:$U$285,MATCH(Assumptions!$B$285,Assumptions!$B$52:$B$285,0),MATCH(DA$3,Assumptions!$I$52:$U$52,0)),0)</f>
        <v>0</v>
      </c>
      <c r="DB292" s="284">
        <f>IFERROR(INDEX(Assumptions!$I$52:$U$285,MATCH(Assumptions!$B$285,Assumptions!$B$52:$B$285,0),MATCH(DB$3,Assumptions!$I$52:$U$52,0)),0)</f>
        <v>0</v>
      </c>
      <c r="DC292" s="284">
        <f>IFERROR(INDEX(Assumptions!$I$52:$U$285,MATCH(Assumptions!$B$285,Assumptions!$B$52:$B$285,0),MATCH(DC$3,Assumptions!$I$52:$U$52,0)),0)</f>
        <v>0</v>
      </c>
      <c r="DD292" s="383">
        <f>IFERROR(INDEX(Assumptions!$I$52:$U$285,MATCH(Assumptions!$B$285,Assumptions!$B$52:$B$285,0),MATCH(DD$3,Assumptions!$I$52:$U$52,0)),0)</f>
        <v>0</v>
      </c>
      <c r="DE292" s="309">
        <f>IFERROR(INDEX(Assumptions!$I$52:$U$285,MATCH(Assumptions!$B$285,Assumptions!$B$52:$B$285,0),MATCH(DE$3,Assumptions!$I$52:$U$52,0)),0)</f>
        <v>0</v>
      </c>
      <c r="DF292" s="284">
        <f>IFERROR(INDEX(Assumptions!$I$52:$U$285,MATCH(Assumptions!$B$285,Assumptions!$B$52:$B$285,0),MATCH(DF$3,Assumptions!$I$52:$U$52,0)),0)</f>
        <v>0</v>
      </c>
      <c r="DG292" s="284">
        <f>IFERROR(INDEX(Assumptions!$I$52:$U$285,MATCH(Assumptions!$B$285,Assumptions!$B$52:$B$285,0),MATCH(DG$3,Assumptions!$I$52:$U$52,0)),0)</f>
        <v>0</v>
      </c>
      <c r="DH292" s="284">
        <f>IFERROR(INDEX(Assumptions!$I$52:$U$285,MATCH(Assumptions!$B$285,Assumptions!$B$52:$B$285,0),MATCH(DH$3,Assumptions!$I$52:$U$52,0)),0)</f>
        <v>0</v>
      </c>
      <c r="DI292" s="284">
        <f>IFERROR(INDEX(Assumptions!$I$52:$U$285,MATCH(Assumptions!$B$285,Assumptions!$B$52:$B$285,0),MATCH(DI$3,Assumptions!$I$52:$U$52,0)),0)</f>
        <v>0</v>
      </c>
      <c r="DJ292" s="284">
        <f>IFERROR(INDEX(Assumptions!$I$52:$U$285,MATCH(Assumptions!$B$285,Assumptions!$B$52:$B$285,0),MATCH(DJ$3,Assumptions!$I$52:$U$52,0)),0)</f>
        <v>0</v>
      </c>
      <c r="DK292" s="284">
        <f>IFERROR(INDEX(Assumptions!$I$52:$U$285,MATCH(Assumptions!$B$285,Assumptions!$B$52:$B$285,0),MATCH(DK$3,Assumptions!$I$52:$U$52,0)),0)</f>
        <v>0</v>
      </c>
      <c r="DL292" s="284">
        <f>IFERROR(INDEX(Assumptions!$I$52:$U$285,MATCH(Assumptions!$B$285,Assumptions!$B$52:$B$285,0),MATCH(DL$3,Assumptions!$I$52:$U$52,0)),0)</f>
        <v>0</v>
      </c>
      <c r="DM292" s="284">
        <f>IFERROR(INDEX(Assumptions!$I$52:$U$285,MATCH(Assumptions!$B$285,Assumptions!$B$52:$B$285,0),MATCH(DM$3,Assumptions!$I$52:$U$52,0)),0)</f>
        <v>0</v>
      </c>
      <c r="DN292" s="284">
        <f>IFERROR(INDEX(Assumptions!$I$52:$U$285,MATCH(Assumptions!$B$285,Assumptions!$B$52:$B$285,0),MATCH(DN$3,Assumptions!$I$52:$U$52,0)),0)</f>
        <v>0</v>
      </c>
      <c r="DO292" s="284">
        <f>IFERROR(INDEX(Assumptions!$I$52:$U$285,MATCH(Assumptions!$B$285,Assumptions!$B$52:$B$285,0),MATCH(DO$3,Assumptions!$I$52:$U$52,0)),0)</f>
        <v>0</v>
      </c>
      <c r="DP292" s="383">
        <f>IFERROR(INDEX(Assumptions!$I$52:$U$285,MATCH(Assumptions!$B$285,Assumptions!$B$52:$B$285,0),MATCH(DP$3,Assumptions!$I$52:$U$52,0)),0)</f>
        <v>0</v>
      </c>
      <c r="DQ292" s="309">
        <f>IFERROR(INDEX(Assumptions!$I$52:$U$285,MATCH(Assumptions!$B$285,Assumptions!$B$52:$B$285,0),MATCH(DQ$3,Assumptions!$I$52:$U$52,0)),0)</f>
        <v>0</v>
      </c>
      <c r="DR292" s="284">
        <f>IFERROR(INDEX(Assumptions!$I$52:$U$285,MATCH(Assumptions!$B$285,Assumptions!$B$52:$B$285,0),MATCH(DR$3,Assumptions!$I$52:$U$52,0)),0)</f>
        <v>0</v>
      </c>
      <c r="DS292" s="284">
        <f>IFERROR(INDEX(Assumptions!$I$52:$U$285,MATCH(Assumptions!$B$285,Assumptions!$B$52:$B$285,0),MATCH(DS$3,Assumptions!$I$52:$U$52,0)),0)</f>
        <v>0</v>
      </c>
      <c r="DT292" s="284">
        <f>IFERROR(INDEX(Assumptions!$I$52:$U$285,MATCH(Assumptions!$B$285,Assumptions!$B$52:$B$285,0),MATCH(DT$3,Assumptions!$I$52:$U$52,0)),0)</f>
        <v>0</v>
      </c>
      <c r="DU292" s="284">
        <f>IFERROR(INDEX(Assumptions!$I$52:$U$285,MATCH(Assumptions!$B$285,Assumptions!$B$52:$B$285,0),MATCH(DU$3,Assumptions!$I$52:$U$52,0)),0)</f>
        <v>0</v>
      </c>
      <c r="DV292" s="284">
        <f>IFERROR(INDEX(Assumptions!$I$52:$U$285,MATCH(Assumptions!$B$285,Assumptions!$B$52:$B$285,0),MATCH(DV$3,Assumptions!$I$52:$U$52,0)),0)</f>
        <v>0</v>
      </c>
      <c r="DW292" s="284">
        <f>IFERROR(INDEX(Assumptions!$I$52:$U$285,MATCH(Assumptions!$B$285,Assumptions!$B$52:$B$285,0),MATCH(DW$3,Assumptions!$I$52:$U$52,0)),0)</f>
        <v>0</v>
      </c>
      <c r="DX292" s="284">
        <f>IFERROR(INDEX(Assumptions!$I$52:$U$285,MATCH(Assumptions!$B$285,Assumptions!$B$52:$B$285,0),MATCH(DX$3,Assumptions!$I$52:$U$52,0)),0)</f>
        <v>0</v>
      </c>
      <c r="DY292" s="284">
        <f>IFERROR(INDEX(Assumptions!$I$52:$U$285,MATCH(Assumptions!$B$285,Assumptions!$B$52:$B$285,0),MATCH(DY$3,Assumptions!$I$52:$U$52,0)),0)</f>
        <v>0</v>
      </c>
      <c r="DZ292" s="284">
        <f>IFERROR(INDEX(Assumptions!$I$52:$U$285,MATCH(Assumptions!$B$285,Assumptions!$B$52:$B$285,0),MATCH(DZ$3,Assumptions!$I$52:$U$52,0)),0)</f>
        <v>0</v>
      </c>
      <c r="EA292" s="284">
        <f>IFERROR(INDEX(Assumptions!$I$52:$U$285,MATCH(Assumptions!$B$285,Assumptions!$B$52:$B$285,0),MATCH(EA$3,Assumptions!$I$52:$U$52,0)),0)</f>
        <v>0</v>
      </c>
      <c r="EB292" s="383">
        <f>IFERROR(INDEX(Assumptions!$I$52:$U$285,MATCH(Assumptions!$B$285,Assumptions!$B$52:$B$285,0),MATCH(EB$3,Assumptions!$I$52:$U$52,0)),0)</f>
        <v>0</v>
      </c>
      <c r="EC292" s="309">
        <f>IFERROR(INDEX(Assumptions!$I$52:$U$285,MATCH(Assumptions!$B$285,Assumptions!$B$52:$B$285,0),MATCH(EC$3,Assumptions!$I$52:$U$52,0)),0)</f>
        <v>0</v>
      </c>
      <c r="ED292" s="284">
        <f>IFERROR(INDEX(Assumptions!$I$52:$U$285,MATCH(Assumptions!$B$285,Assumptions!$B$52:$B$285,0),MATCH(ED$3,Assumptions!$I$52:$U$52,0)),0)</f>
        <v>0</v>
      </c>
      <c r="EE292" s="284">
        <f>IFERROR(INDEX(Assumptions!$I$52:$U$285,MATCH(Assumptions!$B$285,Assumptions!$B$52:$B$285,0),MATCH(EE$3,Assumptions!$I$52:$U$52,0)),0)</f>
        <v>0</v>
      </c>
      <c r="EF292" s="284">
        <f>IFERROR(INDEX(Assumptions!$I$52:$U$285,MATCH(Assumptions!$B$285,Assumptions!$B$52:$B$285,0),MATCH(EF$3,Assumptions!$I$52:$U$52,0)),0)</f>
        <v>0</v>
      </c>
      <c r="EG292" s="284">
        <f>IFERROR(INDEX(Assumptions!$I$52:$U$285,MATCH(Assumptions!$B$285,Assumptions!$B$52:$B$285,0),MATCH(EG$3,Assumptions!$I$52:$U$52,0)),0)</f>
        <v>0</v>
      </c>
      <c r="EH292" s="284">
        <f>IFERROR(INDEX(Assumptions!$I$52:$U$285,MATCH(Assumptions!$B$285,Assumptions!$B$52:$B$285,0),MATCH(EH$3,Assumptions!$I$52:$U$52,0)),0)</f>
        <v>0</v>
      </c>
      <c r="EI292" s="284">
        <f>IFERROR(INDEX(Assumptions!$I$52:$U$285,MATCH(Assumptions!$B$285,Assumptions!$B$52:$B$285,0),MATCH(EI$3,Assumptions!$I$52:$U$52,0)),0)</f>
        <v>0</v>
      </c>
      <c r="EJ292" s="284">
        <f>IFERROR(INDEX(Assumptions!$I$52:$U$285,MATCH(Assumptions!$B$285,Assumptions!$B$52:$B$285,0),MATCH(EJ$3,Assumptions!$I$52:$U$52,0)),0)</f>
        <v>0</v>
      </c>
      <c r="EK292" s="284">
        <f>IFERROR(INDEX(Assumptions!$I$52:$U$285,MATCH(Assumptions!$B$285,Assumptions!$B$52:$B$285,0),MATCH(EK$3,Assumptions!$I$52:$U$52,0)),0)</f>
        <v>0</v>
      </c>
      <c r="EL292" s="284">
        <f>IFERROR(INDEX(Assumptions!$I$52:$U$285,MATCH(Assumptions!$B$285,Assumptions!$B$52:$B$285,0),MATCH(EL$3,Assumptions!$I$52:$U$52,0)),0)</f>
        <v>0</v>
      </c>
      <c r="EM292" s="284">
        <f>IFERROR(INDEX(Assumptions!$I$52:$U$285,MATCH(Assumptions!$B$285,Assumptions!$B$52:$B$285,0),MATCH(EM$3,Assumptions!$I$52:$U$52,0)),0)</f>
        <v>0</v>
      </c>
      <c r="EN292" s="383">
        <f>IFERROR(INDEX(Assumptions!$I$52:$U$285,MATCH(Assumptions!$B$285,Assumptions!$B$52:$B$285,0),MATCH(EN$3,Assumptions!$I$52:$U$52,0)),0)</f>
        <v>0</v>
      </c>
      <c r="EO292" s="309">
        <f>IFERROR(INDEX(Assumptions!$I$52:$U$285,MATCH(Assumptions!$B$285,Assumptions!$B$52:$B$285,0),MATCH(EO$3,Assumptions!$I$52:$U$52,0)),0)</f>
        <v>0</v>
      </c>
      <c r="EP292" s="284">
        <f>IFERROR(INDEX(Assumptions!$I$52:$U$285,MATCH(Assumptions!$B$285,Assumptions!$B$52:$B$285,0),MATCH(EP$3,Assumptions!$I$52:$U$52,0)),0)</f>
        <v>0</v>
      </c>
      <c r="EQ292" s="284">
        <f>IFERROR(INDEX(Assumptions!$I$52:$U$285,MATCH(Assumptions!$B$285,Assumptions!$B$52:$B$285,0),MATCH(EQ$3,Assumptions!$I$52:$U$52,0)),0)</f>
        <v>0</v>
      </c>
      <c r="ER292" s="284">
        <f>IFERROR(INDEX(Assumptions!$I$52:$U$285,MATCH(Assumptions!$B$285,Assumptions!$B$52:$B$285,0),MATCH(ER$3,Assumptions!$I$52:$U$52,0)),0)</f>
        <v>0</v>
      </c>
      <c r="ES292" s="284">
        <f>IFERROR(INDEX(Assumptions!$I$52:$U$285,MATCH(Assumptions!$B$285,Assumptions!$B$52:$B$285,0),MATCH(ES$3,Assumptions!$I$52:$U$52,0)),0)</f>
        <v>0</v>
      </c>
      <c r="ET292" s="284">
        <f>IFERROR(INDEX(Assumptions!$I$52:$U$285,MATCH(Assumptions!$B$285,Assumptions!$B$52:$B$285,0),MATCH(ET$3,Assumptions!$I$52:$U$52,0)),0)</f>
        <v>0</v>
      </c>
      <c r="EU292" s="284">
        <f>IFERROR(INDEX(Assumptions!$I$52:$U$285,MATCH(Assumptions!$B$285,Assumptions!$B$52:$B$285,0),MATCH(EU$3,Assumptions!$I$52:$U$52,0)),0)</f>
        <v>0</v>
      </c>
      <c r="EV292" s="284">
        <f>IFERROR(INDEX(Assumptions!$I$52:$U$285,MATCH(Assumptions!$B$285,Assumptions!$B$52:$B$285,0),MATCH(EV$3,Assumptions!$I$52:$U$52,0)),0)</f>
        <v>0</v>
      </c>
      <c r="EW292" s="284">
        <f>IFERROR(INDEX(Assumptions!$I$52:$U$285,MATCH(Assumptions!$B$285,Assumptions!$B$52:$B$285,0),MATCH(EW$3,Assumptions!$I$52:$U$52,0)),0)</f>
        <v>0</v>
      </c>
      <c r="EX292" s="284">
        <f>IFERROR(INDEX(Assumptions!$I$52:$U$285,MATCH(Assumptions!$B$285,Assumptions!$B$52:$B$285,0),MATCH(EX$3,Assumptions!$I$52:$U$52,0)),0)</f>
        <v>0</v>
      </c>
      <c r="EY292" s="284">
        <f>IFERROR(INDEX(Assumptions!$I$52:$U$285,MATCH(Assumptions!$B$285,Assumptions!$B$52:$B$285,0),MATCH(EY$3,Assumptions!$I$52:$U$52,0)),0)</f>
        <v>0</v>
      </c>
      <c r="EZ292" s="1062">
        <f>IFERROR(INDEX(Assumptions!$I$52:$U$285,MATCH(Assumptions!$B$285,Assumptions!$B$52:$B$285,0),MATCH(EZ$3,Assumptions!$I$52:$U$52,0)),0)</f>
        <v>0</v>
      </c>
    </row>
    <row r="293" spans="1:156" ht="6" customHeight="1">
      <c r="C293" s="224"/>
      <c r="D293" s="232"/>
      <c r="E293" s="279"/>
      <c r="F293" s="279"/>
      <c r="G293" s="972"/>
      <c r="H293" s="1001"/>
      <c r="I293" s="279"/>
      <c r="J293" s="279"/>
      <c r="K293" s="279"/>
      <c r="L293" s="279"/>
      <c r="M293" s="279"/>
      <c r="N293" s="279"/>
      <c r="O293" s="280"/>
      <c r="P293" s="280"/>
      <c r="Q293" s="279"/>
      <c r="R293" s="279"/>
      <c r="S293" s="281"/>
      <c r="T293" s="1070"/>
      <c r="U293" s="1075"/>
      <c r="V293" s="1070"/>
      <c r="W293" s="1070"/>
      <c r="X293" s="1070"/>
      <c r="Y293" s="1070"/>
      <c r="Z293" s="1070"/>
      <c r="AA293" s="1070"/>
      <c r="AB293" s="1070"/>
      <c r="AC293" s="1070"/>
      <c r="AD293" s="1070"/>
      <c r="AE293" s="1070"/>
      <c r="AF293" s="1070"/>
      <c r="AG293" s="1070"/>
      <c r="AH293" s="1076"/>
      <c r="AI293" s="1070"/>
      <c r="AJ293" s="1218"/>
      <c r="AK293" s="329"/>
      <c r="AL293" s="329"/>
      <c r="AM293" s="329"/>
      <c r="AN293" s="329"/>
      <c r="AO293" s="329"/>
      <c r="AP293" s="329"/>
      <c r="AQ293" s="329"/>
      <c r="AR293" s="329"/>
      <c r="AS293" s="329"/>
      <c r="AT293" s="329"/>
      <c r="AU293" s="329"/>
      <c r="AV293" s="330"/>
      <c r="AW293" s="329"/>
      <c r="AX293" s="329"/>
      <c r="AY293" s="329"/>
      <c r="AZ293" s="329"/>
      <c r="BA293" s="329"/>
      <c r="BB293" s="329"/>
      <c r="BC293" s="329"/>
      <c r="BD293" s="329"/>
      <c r="BE293" s="329"/>
      <c r="BF293" s="329"/>
      <c r="BG293" s="329"/>
      <c r="BH293" s="330"/>
      <c r="BI293" s="329"/>
      <c r="BJ293" s="329"/>
      <c r="BK293" s="329"/>
      <c r="BL293" s="329"/>
      <c r="BM293" s="329"/>
      <c r="BN293" s="329"/>
      <c r="BO293" s="329"/>
      <c r="BP293" s="329"/>
      <c r="BQ293" s="329"/>
      <c r="BR293" s="329"/>
      <c r="BS293" s="329"/>
      <c r="BT293" s="330"/>
      <c r="BU293" s="329"/>
      <c r="BV293" s="329"/>
      <c r="BW293" s="329"/>
      <c r="BX293" s="329"/>
      <c r="BY293" s="329"/>
      <c r="BZ293" s="329"/>
      <c r="CA293" s="329"/>
      <c r="CB293" s="329"/>
      <c r="CC293" s="329"/>
      <c r="CD293" s="329"/>
      <c r="CE293" s="329"/>
      <c r="CF293" s="330"/>
      <c r="CG293" s="328"/>
      <c r="CH293" s="329"/>
      <c r="CI293" s="329"/>
      <c r="CJ293" s="329"/>
      <c r="CK293" s="329"/>
      <c r="CL293" s="329"/>
      <c r="CM293" s="329"/>
      <c r="CN293" s="329"/>
      <c r="CO293" s="329"/>
      <c r="CP293" s="329"/>
      <c r="CQ293" s="329"/>
      <c r="CR293" s="330"/>
      <c r="CS293" s="328"/>
      <c r="CT293" s="329"/>
      <c r="CU293" s="329"/>
      <c r="CV293" s="329"/>
      <c r="CW293" s="329"/>
      <c r="CX293" s="329"/>
      <c r="CY293" s="329"/>
      <c r="CZ293" s="329"/>
      <c r="DA293" s="329"/>
      <c r="DB293" s="329"/>
      <c r="DC293" s="329"/>
      <c r="DD293" s="330"/>
      <c r="DE293" s="328"/>
      <c r="DF293" s="329"/>
      <c r="DG293" s="329"/>
      <c r="DH293" s="329"/>
      <c r="DI293" s="329"/>
      <c r="DJ293" s="329"/>
      <c r="DK293" s="329"/>
      <c r="DL293" s="329"/>
      <c r="DM293" s="329"/>
      <c r="DN293" s="329"/>
      <c r="DO293" s="329"/>
      <c r="DP293" s="330"/>
      <c r="DQ293" s="328"/>
      <c r="DR293" s="329"/>
      <c r="DS293" s="329"/>
      <c r="DT293" s="329"/>
      <c r="DU293" s="329"/>
      <c r="DV293" s="329"/>
      <c r="DW293" s="329"/>
      <c r="DX293" s="329"/>
      <c r="DY293" s="329"/>
      <c r="DZ293" s="329"/>
      <c r="EA293" s="329"/>
      <c r="EB293" s="330"/>
      <c r="EC293" s="328"/>
      <c r="ED293" s="329"/>
      <c r="EE293" s="329"/>
      <c r="EF293" s="329"/>
      <c r="EG293" s="329"/>
      <c r="EH293" s="329"/>
      <c r="EI293" s="329"/>
      <c r="EJ293" s="329"/>
      <c r="EK293" s="329"/>
      <c r="EL293" s="329"/>
      <c r="EM293" s="329"/>
      <c r="EN293" s="330"/>
      <c r="EO293" s="328"/>
      <c r="EP293" s="329"/>
      <c r="EQ293" s="329"/>
      <c r="ER293" s="329"/>
      <c r="ES293" s="329"/>
      <c r="ET293" s="329"/>
      <c r="EU293" s="329"/>
      <c r="EV293" s="329"/>
      <c r="EW293" s="329"/>
      <c r="EX293" s="329"/>
      <c r="EY293" s="329"/>
      <c r="EZ293" s="1063"/>
    </row>
    <row r="294" spans="1:156" ht="15" customHeight="1">
      <c r="C294" s="224"/>
      <c r="D294" s="232"/>
      <c r="E294" s="267" t="str">
        <f>"Total "&amp;E290</f>
        <v>Total Cash Flow from Operations</v>
      </c>
      <c r="G294" s="973">
        <f ca="1">SUM(G291:G293)</f>
        <v>-15290717.838417569</v>
      </c>
      <c r="N294" s="290"/>
      <c r="O294" s="226"/>
      <c r="P294" s="226"/>
      <c r="S294" s="283"/>
      <c r="T294" s="1070"/>
      <c r="U294" s="1077"/>
      <c r="V294" s="1078"/>
      <c r="W294" s="1078"/>
      <c r="X294" s="1078"/>
      <c r="Y294" s="1078"/>
      <c r="Z294" s="1078"/>
      <c r="AA294" s="1078"/>
      <c r="AB294" s="1078"/>
      <c r="AC294" s="1078"/>
      <c r="AD294" s="1078"/>
      <c r="AE294" s="1078"/>
      <c r="AF294" s="1078"/>
      <c r="AG294" s="1078"/>
      <c r="AH294" s="1079"/>
      <c r="AI294" s="1070"/>
      <c r="AJ294" s="1067">
        <f t="shared" ref="AJ294:AX294" si="510">SUM(AJ291:AJ293)</f>
        <v>0</v>
      </c>
      <c r="AK294" s="332">
        <f>SUM(AK291:AK293)</f>
        <v>0</v>
      </c>
      <c r="AL294" s="332">
        <f t="shared" si="510"/>
        <v>0</v>
      </c>
      <c r="AM294" s="332">
        <f t="shared" si="510"/>
        <v>0</v>
      </c>
      <c r="AN294" s="332">
        <f t="shared" si="510"/>
        <v>0</v>
      </c>
      <c r="AO294" s="332">
        <f t="shared" si="510"/>
        <v>0</v>
      </c>
      <c r="AP294" s="332">
        <f t="shared" si="510"/>
        <v>0</v>
      </c>
      <c r="AQ294" s="332">
        <f t="shared" si="510"/>
        <v>0</v>
      </c>
      <c r="AR294" s="332">
        <f t="shared" si="510"/>
        <v>0</v>
      </c>
      <c r="AS294" s="332">
        <f t="shared" si="510"/>
        <v>0</v>
      </c>
      <c r="AT294" s="332">
        <f t="shared" si="510"/>
        <v>0</v>
      </c>
      <c r="AU294" s="332">
        <f t="shared" si="510"/>
        <v>0</v>
      </c>
      <c r="AV294" s="333">
        <f t="shared" si="510"/>
        <v>0</v>
      </c>
      <c r="AW294" s="332">
        <f t="shared" si="510"/>
        <v>0</v>
      </c>
      <c r="AX294" s="332">
        <f t="shared" si="510"/>
        <v>0</v>
      </c>
      <c r="AY294" s="332">
        <f t="shared" ref="AY294:DJ294" si="511">SUM(AY291:AY293)</f>
        <v>0</v>
      </c>
      <c r="AZ294" s="332">
        <f t="shared" si="511"/>
        <v>0</v>
      </c>
      <c r="BA294" s="332">
        <f t="shared" si="511"/>
        <v>0</v>
      </c>
      <c r="BB294" s="332">
        <f t="shared" si="511"/>
        <v>0</v>
      </c>
      <c r="BC294" s="332">
        <f t="shared" si="511"/>
        <v>0</v>
      </c>
      <c r="BD294" s="332">
        <f t="shared" si="511"/>
        <v>0</v>
      </c>
      <c r="BE294" s="332">
        <f t="shared" si="511"/>
        <v>0</v>
      </c>
      <c r="BF294" s="332">
        <f t="shared" si="511"/>
        <v>0</v>
      </c>
      <c r="BG294" s="332">
        <f t="shared" si="511"/>
        <v>0</v>
      </c>
      <c r="BH294" s="333">
        <f t="shared" si="511"/>
        <v>0</v>
      </c>
      <c r="BI294" s="332">
        <f t="shared" si="511"/>
        <v>0</v>
      </c>
      <c r="BJ294" s="332">
        <f t="shared" si="511"/>
        <v>0</v>
      </c>
      <c r="BK294" s="332">
        <f t="shared" si="511"/>
        <v>0</v>
      </c>
      <c r="BL294" s="332">
        <f t="shared" si="511"/>
        <v>0</v>
      </c>
      <c r="BM294" s="332">
        <f t="shared" si="511"/>
        <v>0</v>
      </c>
      <c r="BN294" s="332">
        <f t="shared" si="511"/>
        <v>0</v>
      </c>
      <c r="BO294" s="332">
        <f t="shared" si="511"/>
        <v>0</v>
      </c>
      <c r="BP294" s="332">
        <f t="shared" ca="1" si="511"/>
        <v>1302450.6048678064</v>
      </c>
      <c r="BQ294" s="332">
        <f ca="1">SUM(BQ291:BQ293)</f>
        <v>1267454.1295432788</v>
      </c>
      <c r="BR294" s="332">
        <f t="shared" ca="1" si="511"/>
        <v>1267454.1295432788</v>
      </c>
      <c r="BS294" s="332">
        <f t="shared" ca="1" si="511"/>
        <v>1272595.4416070231</v>
      </c>
      <c r="BT294" s="333">
        <f t="shared" ca="1" si="511"/>
        <v>1272595.4416070231</v>
      </c>
      <c r="BU294" s="332">
        <f t="shared" ca="1" si="511"/>
        <v>1272595.4416070231</v>
      </c>
      <c r="BV294" s="332">
        <f t="shared" ca="1" si="511"/>
        <v>1272595.4416070231</v>
      </c>
      <c r="BW294" s="332">
        <f t="shared" ca="1" si="511"/>
        <v>1272595.4416070231</v>
      </c>
      <c r="BX294" s="332">
        <f t="shared" ca="1" si="511"/>
        <v>1272595.4416070231</v>
      </c>
      <c r="BY294" s="332">
        <f t="shared" ca="1" si="511"/>
        <v>1272595.4416070231</v>
      </c>
      <c r="BZ294" s="332">
        <f t="shared" ca="1" si="511"/>
        <v>1272595.4416070231</v>
      </c>
      <c r="CA294" s="332">
        <f t="shared" ca="1" si="511"/>
        <v>1272595.4416070231</v>
      </c>
      <c r="CB294" s="332">
        <f t="shared" si="511"/>
        <v>0</v>
      </c>
      <c r="CC294" s="332">
        <f t="shared" si="511"/>
        <v>0</v>
      </c>
      <c r="CD294" s="332">
        <f t="shared" si="511"/>
        <v>0</v>
      </c>
      <c r="CE294" s="332">
        <f t="shared" si="511"/>
        <v>0</v>
      </c>
      <c r="CF294" s="1422">
        <f t="shared" si="511"/>
        <v>0</v>
      </c>
      <c r="CG294" s="332">
        <f t="shared" si="511"/>
        <v>0</v>
      </c>
      <c r="CH294" s="332">
        <f t="shared" si="511"/>
        <v>0</v>
      </c>
      <c r="CI294" s="332">
        <f t="shared" si="511"/>
        <v>0</v>
      </c>
      <c r="CJ294" s="332">
        <f t="shared" si="511"/>
        <v>0</v>
      </c>
      <c r="CK294" s="332">
        <f t="shared" si="511"/>
        <v>0</v>
      </c>
      <c r="CL294" s="332">
        <f t="shared" si="511"/>
        <v>0</v>
      </c>
      <c r="CM294" s="332">
        <f t="shared" si="511"/>
        <v>0</v>
      </c>
      <c r="CN294" s="332">
        <f t="shared" si="511"/>
        <v>0</v>
      </c>
      <c r="CO294" s="332">
        <f t="shared" si="511"/>
        <v>0</v>
      </c>
      <c r="CP294" s="332">
        <f t="shared" si="511"/>
        <v>0</v>
      </c>
      <c r="CQ294" s="332">
        <f t="shared" si="511"/>
        <v>0</v>
      </c>
      <c r="CR294" s="333">
        <f t="shared" si="511"/>
        <v>0</v>
      </c>
      <c r="CS294" s="1333">
        <f t="shared" si="511"/>
        <v>0</v>
      </c>
      <c r="CT294" s="332">
        <f t="shared" si="511"/>
        <v>0</v>
      </c>
      <c r="CU294" s="332">
        <f t="shared" si="511"/>
        <v>0</v>
      </c>
      <c r="CV294" s="332">
        <f t="shared" si="511"/>
        <v>0</v>
      </c>
      <c r="CW294" s="332">
        <f t="shared" si="511"/>
        <v>0</v>
      </c>
      <c r="CX294" s="332">
        <f t="shared" si="511"/>
        <v>0</v>
      </c>
      <c r="CY294" s="332">
        <f t="shared" si="511"/>
        <v>0</v>
      </c>
      <c r="CZ294" s="332">
        <f t="shared" si="511"/>
        <v>0</v>
      </c>
      <c r="DA294" s="332">
        <f t="shared" si="511"/>
        <v>0</v>
      </c>
      <c r="DB294" s="332">
        <f t="shared" si="511"/>
        <v>0</v>
      </c>
      <c r="DC294" s="332">
        <f t="shared" si="511"/>
        <v>0</v>
      </c>
      <c r="DD294" s="333">
        <f t="shared" si="511"/>
        <v>0</v>
      </c>
      <c r="DE294" s="1333">
        <f t="shared" si="511"/>
        <v>0</v>
      </c>
      <c r="DF294" s="332">
        <f t="shared" si="511"/>
        <v>0</v>
      </c>
      <c r="DG294" s="332">
        <f t="shared" si="511"/>
        <v>0</v>
      </c>
      <c r="DH294" s="332">
        <f t="shared" si="511"/>
        <v>0</v>
      </c>
      <c r="DI294" s="332">
        <f t="shared" si="511"/>
        <v>0</v>
      </c>
      <c r="DJ294" s="332">
        <f t="shared" si="511"/>
        <v>0</v>
      </c>
      <c r="DK294" s="332">
        <f t="shared" ref="DK294:EZ294" si="512">SUM(DK291:DK293)</f>
        <v>0</v>
      </c>
      <c r="DL294" s="332">
        <f t="shared" si="512"/>
        <v>0</v>
      </c>
      <c r="DM294" s="332">
        <f t="shared" si="512"/>
        <v>0</v>
      </c>
      <c r="DN294" s="332">
        <f t="shared" si="512"/>
        <v>0</v>
      </c>
      <c r="DO294" s="332">
        <f t="shared" si="512"/>
        <v>0</v>
      </c>
      <c r="DP294" s="333">
        <f t="shared" si="512"/>
        <v>0</v>
      </c>
      <c r="DQ294" s="1333">
        <f t="shared" si="512"/>
        <v>0</v>
      </c>
      <c r="DR294" s="332">
        <f t="shared" si="512"/>
        <v>0</v>
      </c>
      <c r="DS294" s="332">
        <f t="shared" si="512"/>
        <v>0</v>
      </c>
      <c r="DT294" s="332">
        <f t="shared" si="512"/>
        <v>0</v>
      </c>
      <c r="DU294" s="332">
        <f t="shared" si="512"/>
        <v>0</v>
      </c>
      <c r="DV294" s="332">
        <f t="shared" si="512"/>
        <v>0</v>
      </c>
      <c r="DW294" s="332">
        <f t="shared" si="512"/>
        <v>0</v>
      </c>
      <c r="DX294" s="332">
        <f t="shared" si="512"/>
        <v>0</v>
      </c>
      <c r="DY294" s="332">
        <f t="shared" si="512"/>
        <v>0</v>
      </c>
      <c r="DZ294" s="332">
        <f t="shared" si="512"/>
        <v>0</v>
      </c>
      <c r="EA294" s="332">
        <f t="shared" si="512"/>
        <v>0</v>
      </c>
      <c r="EB294" s="333">
        <f t="shared" si="512"/>
        <v>0</v>
      </c>
      <c r="EC294" s="1333">
        <f t="shared" si="512"/>
        <v>0</v>
      </c>
      <c r="ED294" s="332">
        <f t="shared" si="512"/>
        <v>0</v>
      </c>
      <c r="EE294" s="332">
        <f t="shared" si="512"/>
        <v>0</v>
      </c>
      <c r="EF294" s="332">
        <f t="shared" si="512"/>
        <v>0</v>
      </c>
      <c r="EG294" s="332">
        <f t="shared" si="512"/>
        <v>0</v>
      </c>
      <c r="EH294" s="332">
        <f t="shared" si="512"/>
        <v>0</v>
      </c>
      <c r="EI294" s="332">
        <f t="shared" si="512"/>
        <v>0</v>
      </c>
      <c r="EJ294" s="332">
        <f t="shared" si="512"/>
        <v>0</v>
      </c>
      <c r="EK294" s="332">
        <f t="shared" si="512"/>
        <v>0</v>
      </c>
      <c r="EL294" s="332">
        <f t="shared" si="512"/>
        <v>0</v>
      </c>
      <c r="EM294" s="332">
        <f t="shared" si="512"/>
        <v>0</v>
      </c>
      <c r="EN294" s="333">
        <f t="shared" si="512"/>
        <v>0</v>
      </c>
      <c r="EO294" s="1333">
        <f t="shared" si="512"/>
        <v>0</v>
      </c>
      <c r="EP294" s="332">
        <f t="shared" si="512"/>
        <v>0</v>
      </c>
      <c r="EQ294" s="332">
        <f t="shared" si="512"/>
        <v>0</v>
      </c>
      <c r="ER294" s="332">
        <f t="shared" si="512"/>
        <v>0</v>
      </c>
      <c r="ES294" s="332">
        <f t="shared" si="512"/>
        <v>0</v>
      </c>
      <c r="ET294" s="332">
        <f t="shared" si="512"/>
        <v>0</v>
      </c>
      <c r="EU294" s="332">
        <f t="shared" si="512"/>
        <v>0</v>
      </c>
      <c r="EV294" s="332">
        <f t="shared" si="512"/>
        <v>0</v>
      </c>
      <c r="EW294" s="332">
        <f t="shared" si="512"/>
        <v>0</v>
      </c>
      <c r="EX294" s="332">
        <f t="shared" si="512"/>
        <v>0</v>
      </c>
      <c r="EY294" s="332">
        <f t="shared" si="512"/>
        <v>0</v>
      </c>
      <c r="EZ294" s="1064">
        <f t="shared" si="512"/>
        <v>0</v>
      </c>
    </row>
    <row r="295" spans="1:156">
      <c r="D295" s="232"/>
      <c r="S295" s="283"/>
      <c r="T295" s="1070"/>
      <c r="U295" s="1075"/>
      <c r="V295" s="1070"/>
      <c r="W295" s="1070"/>
      <c r="X295" s="1070"/>
      <c r="Y295" s="1070"/>
      <c r="Z295" s="1070"/>
      <c r="AA295" s="1070"/>
      <c r="AB295" s="1070"/>
      <c r="AC295" s="1070"/>
      <c r="AD295" s="1070"/>
      <c r="AE295" s="1070"/>
      <c r="AF295" s="1070"/>
      <c r="AG295" s="1070"/>
      <c r="AH295" s="1076"/>
      <c r="AI295" s="1070"/>
      <c r="AJ295" s="1068"/>
      <c r="AV295" s="228"/>
      <c r="BH295" s="228"/>
      <c r="BT295" s="228"/>
      <c r="CF295" s="228"/>
      <c r="CR295" s="228"/>
      <c r="DD295" s="228"/>
      <c r="DP295" s="228"/>
      <c r="EB295" s="228"/>
      <c r="EN295" s="228"/>
      <c r="EZ295" s="278"/>
    </row>
    <row r="296" spans="1:156" ht="14.15" customHeight="1" thickBot="1">
      <c r="C296" s="224"/>
      <c r="D296" s="1065"/>
      <c r="E296" s="1538"/>
      <c r="F296" s="1539" t="s">
        <v>600</v>
      </c>
      <c r="G296" s="1540">
        <f ca="1">-SUM(AJ296:EZ296)</f>
        <v>-15290717.838417569</v>
      </c>
      <c r="H296" s="1541"/>
      <c r="I296" s="1539"/>
      <c r="J296" s="1539"/>
      <c r="K296" s="1539"/>
      <c r="L296" s="1539"/>
      <c r="M296" s="1539"/>
      <c r="N296" s="1539"/>
      <c r="O296" s="1542"/>
      <c r="P296" s="1539"/>
      <c r="Q296" s="1539"/>
      <c r="R296" s="1539"/>
      <c r="S296" s="1543"/>
      <c r="T296" s="1080"/>
      <c r="U296" s="1216"/>
      <c r="V296" s="1544"/>
      <c r="W296" s="1544"/>
      <c r="X296" s="1544"/>
      <c r="Y296" s="1544"/>
      <c r="Z296" s="1544"/>
      <c r="AA296" s="1544"/>
      <c r="AB296" s="1544"/>
      <c r="AC296" s="1544"/>
      <c r="AD296" s="1544"/>
      <c r="AE296" s="1544"/>
      <c r="AF296" s="1544"/>
      <c r="AG296" s="1544"/>
      <c r="AH296" s="1545"/>
      <c r="AI296" s="1080"/>
      <c r="AJ296" s="1069">
        <f>AJ292</f>
        <v>0</v>
      </c>
      <c r="AK296" s="1546">
        <f t="shared" ref="AK296:CV296" si="513">AK292</f>
        <v>0</v>
      </c>
      <c r="AL296" s="1546">
        <f t="shared" si="513"/>
        <v>0</v>
      </c>
      <c r="AM296" s="1546">
        <f t="shared" si="513"/>
        <v>0</v>
      </c>
      <c r="AN296" s="1546">
        <f t="shared" si="513"/>
        <v>0</v>
      </c>
      <c r="AO296" s="1546">
        <f t="shared" si="513"/>
        <v>0</v>
      </c>
      <c r="AP296" s="1546">
        <f t="shared" si="513"/>
        <v>0</v>
      </c>
      <c r="AQ296" s="1546">
        <f t="shared" si="513"/>
        <v>0</v>
      </c>
      <c r="AR296" s="1546">
        <f t="shared" si="513"/>
        <v>0</v>
      </c>
      <c r="AS296" s="1546">
        <f t="shared" si="513"/>
        <v>0</v>
      </c>
      <c r="AT296" s="1546">
        <f t="shared" si="513"/>
        <v>0</v>
      </c>
      <c r="AU296" s="1546">
        <f t="shared" si="513"/>
        <v>0</v>
      </c>
      <c r="AV296" s="1547">
        <f t="shared" si="513"/>
        <v>0</v>
      </c>
      <c r="AW296" s="1546">
        <f t="shared" si="513"/>
        <v>0</v>
      </c>
      <c r="AX296" s="1546">
        <f t="shared" si="513"/>
        <v>0</v>
      </c>
      <c r="AY296" s="1546">
        <f t="shared" si="513"/>
        <v>0</v>
      </c>
      <c r="AZ296" s="1546">
        <f t="shared" si="513"/>
        <v>0</v>
      </c>
      <c r="BA296" s="1546">
        <f t="shared" si="513"/>
        <v>0</v>
      </c>
      <c r="BB296" s="1546">
        <f t="shared" si="513"/>
        <v>0</v>
      </c>
      <c r="BC296" s="1546">
        <f t="shared" si="513"/>
        <v>0</v>
      </c>
      <c r="BD296" s="1546">
        <f t="shared" si="513"/>
        <v>0</v>
      </c>
      <c r="BE296" s="1546">
        <f t="shared" si="513"/>
        <v>0</v>
      </c>
      <c r="BF296" s="1546">
        <f t="shared" si="513"/>
        <v>0</v>
      </c>
      <c r="BG296" s="1546">
        <f t="shared" si="513"/>
        <v>0</v>
      </c>
      <c r="BH296" s="1547">
        <f t="shared" si="513"/>
        <v>0</v>
      </c>
      <c r="BI296" s="1546">
        <f t="shared" si="513"/>
        <v>0</v>
      </c>
      <c r="BJ296" s="1546">
        <f t="shared" si="513"/>
        <v>0</v>
      </c>
      <c r="BK296" s="1546">
        <f t="shared" si="513"/>
        <v>0</v>
      </c>
      <c r="BL296" s="1546">
        <f t="shared" si="513"/>
        <v>0</v>
      </c>
      <c r="BM296" s="1546">
        <f t="shared" si="513"/>
        <v>0</v>
      </c>
      <c r="BN296" s="1546">
        <f t="shared" si="513"/>
        <v>0</v>
      </c>
      <c r="BO296" s="1546">
        <f t="shared" si="513"/>
        <v>0</v>
      </c>
      <c r="BP296" s="1546">
        <f t="shared" ca="1" si="513"/>
        <v>1302450.6048678064</v>
      </c>
      <c r="BQ296" s="1546">
        <f t="shared" ca="1" si="513"/>
        <v>1267454.1295432788</v>
      </c>
      <c r="BR296" s="1546">
        <f t="shared" ca="1" si="513"/>
        <v>1267454.1295432788</v>
      </c>
      <c r="BS296" s="1546">
        <f t="shared" ca="1" si="513"/>
        <v>1272595.4416070231</v>
      </c>
      <c r="BT296" s="1547">
        <f t="shared" ca="1" si="513"/>
        <v>1272595.4416070231</v>
      </c>
      <c r="BU296" s="1546">
        <f t="shared" ca="1" si="513"/>
        <v>1272595.4416070231</v>
      </c>
      <c r="BV296" s="1546">
        <f t="shared" ca="1" si="513"/>
        <v>1272595.4416070231</v>
      </c>
      <c r="BW296" s="1546">
        <f t="shared" ca="1" si="513"/>
        <v>1272595.4416070231</v>
      </c>
      <c r="BX296" s="1546">
        <f t="shared" ca="1" si="513"/>
        <v>1272595.4416070231</v>
      </c>
      <c r="BY296" s="1546">
        <f t="shared" ca="1" si="513"/>
        <v>1272595.4416070231</v>
      </c>
      <c r="BZ296" s="1546">
        <f t="shared" ca="1" si="513"/>
        <v>1272595.4416070231</v>
      </c>
      <c r="CA296" s="1546">
        <f t="shared" ca="1" si="513"/>
        <v>1272595.4416070231</v>
      </c>
      <c r="CB296" s="1546">
        <f t="shared" si="513"/>
        <v>0</v>
      </c>
      <c r="CC296" s="1546">
        <f t="shared" si="513"/>
        <v>0</v>
      </c>
      <c r="CD296" s="1546">
        <f t="shared" si="513"/>
        <v>0</v>
      </c>
      <c r="CE296" s="1546">
        <f t="shared" si="513"/>
        <v>0</v>
      </c>
      <c r="CF296" s="1547">
        <f t="shared" si="513"/>
        <v>0</v>
      </c>
      <c r="CG296" s="1546">
        <f t="shared" si="513"/>
        <v>0</v>
      </c>
      <c r="CH296" s="1546">
        <f t="shared" si="513"/>
        <v>0</v>
      </c>
      <c r="CI296" s="1546">
        <f t="shared" si="513"/>
        <v>0</v>
      </c>
      <c r="CJ296" s="1546">
        <f t="shared" si="513"/>
        <v>0</v>
      </c>
      <c r="CK296" s="1546">
        <f t="shared" si="513"/>
        <v>0</v>
      </c>
      <c r="CL296" s="1546">
        <f t="shared" si="513"/>
        <v>0</v>
      </c>
      <c r="CM296" s="1546">
        <f t="shared" si="513"/>
        <v>0</v>
      </c>
      <c r="CN296" s="1546">
        <f t="shared" si="513"/>
        <v>0</v>
      </c>
      <c r="CO296" s="1546">
        <f t="shared" si="513"/>
        <v>0</v>
      </c>
      <c r="CP296" s="1546">
        <f t="shared" si="513"/>
        <v>0</v>
      </c>
      <c r="CQ296" s="1546">
        <f t="shared" si="513"/>
        <v>0</v>
      </c>
      <c r="CR296" s="1547">
        <f t="shared" si="513"/>
        <v>0</v>
      </c>
      <c r="CS296" s="1066">
        <f t="shared" si="513"/>
        <v>0</v>
      </c>
      <c r="CT296" s="1546">
        <f t="shared" si="513"/>
        <v>0</v>
      </c>
      <c r="CU296" s="1546">
        <f t="shared" si="513"/>
        <v>0</v>
      </c>
      <c r="CV296" s="1546">
        <f t="shared" si="513"/>
        <v>0</v>
      </c>
      <c r="CW296" s="1546">
        <f t="shared" ref="CW296:EZ296" si="514">CW292</f>
        <v>0</v>
      </c>
      <c r="CX296" s="1546">
        <f t="shared" si="514"/>
        <v>0</v>
      </c>
      <c r="CY296" s="1546">
        <f t="shared" si="514"/>
        <v>0</v>
      </c>
      <c r="CZ296" s="1546">
        <f t="shared" si="514"/>
        <v>0</v>
      </c>
      <c r="DA296" s="1546">
        <f t="shared" si="514"/>
        <v>0</v>
      </c>
      <c r="DB296" s="1546">
        <f t="shared" si="514"/>
        <v>0</v>
      </c>
      <c r="DC296" s="1546">
        <f t="shared" si="514"/>
        <v>0</v>
      </c>
      <c r="DD296" s="1547">
        <f t="shared" si="514"/>
        <v>0</v>
      </c>
      <c r="DE296" s="1066">
        <f t="shared" si="514"/>
        <v>0</v>
      </c>
      <c r="DF296" s="1546">
        <f t="shared" si="514"/>
        <v>0</v>
      </c>
      <c r="DG296" s="1546">
        <f t="shared" si="514"/>
        <v>0</v>
      </c>
      <c r="DH296" s="1546">
        <f t="shared" si="514"/>
        <v>0</v>
      </c>
      <c r="DI296" s="1546">
        <f t="shared" si="514"/>
        <v>0</v>
      </c>
      <c r="DJ296" s="1546">
        <f t="shared" si="514"/>
        <v>0</v>
      </c>
      <c r="DK296" s="1546">
        <f t="shared" si="514"/>
        <v>0</v>
      </c>
      <c r="DL296" s="1546">
        <f t="shared" si="514"/>
        <v>0</v>
      </c>
      <c r="DM296" s="1546">
        <f t="shared" si="514"/>
        <v>0</v>
      </c>
      <c r="DN296" s="1546">
        <f t="shared" si="514"/>
        <v>0</v>
      </c>
      <c r="DO296" s="1546">
        <f t="shared" si="514"/>
        <v>0</v>
      </c>
      <c r="DP296" s="1547">
        <f t="shared" si="514"/>
        <v>0</v>
      </c>
      <c r="DQ296" s="1066">
        <f t="shared" si="514"/>
        <v>0</v>
      </c>
      <c r="DR296" s="1546">
        <f t="shared" si="514"/>
        <v>0</v>
      </c>
      <c r="DS296" s="1546">
        <f t="shared" si="514"/>
        <v>0</v>
      </c>
      <c r="DT296" s="1546">
        <f t="shared" si="514"/>
        <v>0</v>
      </c>
      <c r="DU296" s="1546">
        <f t="shared" si="514"/>
        <v>0</v>
      </c>
      <c r="DV296" s="1546">
        <f t="shared" si="514"/>
        <v>0</v>
      </c>
      <c r="DW296" s="1546">
        <f t="shared" si="514"/>
        <v>0</v>
      </c>
      <c r="DX296" s="1546">
        <f t="shared" si="514"/>
        <v>0</v>
      </c>
      <c r="DY296" s="1546">
        <f t="shared" si="514"/>
        <v>0</v>
      </c>
      <c r="DZ296" s="1546">
        <f t="shared" si="514"/>
        <v>0</v>
      </c>
      <c r="EA296" s="1546">
        <f t="shared" si="514"/>
        <v>0</v>
      </c>
      <c r="EB296" s="1547">
        <f t="shared" si="514"/>
        <v>0</v>
      </c>
      <c r="EC296" s="1066">
        <f t="shared" si="514"/>
        <v>0</v>
      </c>
      <c r="ED296" s="1546">
        <f t="shared" si="514"/>
        <v>0</v>
      </c>
      <c r="EE296" s="1546">
        <f t="shared" si="514"/>
        <v>0</v>
      </c>
      <c r="EF296" s="1546">
        <f t="shared" si="514"/>
        <v>0</v>
      </c>
      <c r="EG296" s="1546">
        <f t="shared" si="514"/>
        <v>0</v>
      </c>
      <c r="EH296" s="1546">
        <f t="shared" si="514"/>
        <v>0</v>
      </c>
      <c r="EI296" s="1546">
        <f t="shared" si="514"/>
        <v>0</v>
      </c>
      <c r="EJ296" s="1546">
        <f t="shared" si="514"/>
        <v>0</v>
      </c>
      <c r="EK296" s="1546">
        <f t="shared" si="514"/>
        <v>0</v>
      </c>
      <c r="EL296" s="1546">
        <f t="shared" si="514"/>
        <v>0</v>
      </c>
      <c r="EM296" s="1546">
        <f t="shared" si="514"/>
        <v>0</v>
      </c>
      <c r="EN296" s="1547">
        <f t="shared" si="514"/>
        <v>0</v>
      </c>
      <c r="EO296" s="1066">
        <f t="shared" si="514"/>
        <v>0</v>
      </c>
      <c r="EP296" s="1546">
        <f t="shared" si="514"/>
        <v>0</v>
      </c>
      <c r="EQ296" s="1546">
        <f t="shared" si="514"/>
        <v>0</v>
      </c>
      <c r="ER296" s="1546">
        <f t="shared" si="514"/>
        <v>0</v>
      </c>
      <c r="ES296" s="1546">
        <f t="shared" si="514"/>
        <v>0</v>
      </c>
      <c r="ET296" s="1546">
        <f t="shared" si="514"/>
        <v>0</v>
      </c>
      <c r="EU296" s="1546">
        <f t="shared" si="514"/>
        <v>0</v>
      </c>
      <c r="EV296" s="1546">
        <f t="shared" si="514"/>
        <v>0</v>
      </c>
      <c r="EW296" s="1546">
        <f t="shared" si="514"/>
        <v>0</v>
      </c>
      <c r="EX296" s="1546">
        <f t="shared" si="514"/>
        <v>0</v>
      </c>
      <c r="EY296" s="1546">
        <f t="shared" si="514"/>
        <v>0</v>
      </c>
      <c r="EZ296" s="1548">
        <f t="shared" si="514"/>
        <v>0</v>
      </c>
    </row>
    <row r="297" spans="1:156">
      <c r="T297" s="1070"/>
      <c r="U297" s="1070"/>
      <c r="V297" s="1070"/>
      <c r="W297" s="1070"/>
      <c r="X297" s="1070"/>
      <c r="Y297" s="1070"/>
      <c r="Z297" s="1070"/>
      <c r="AA297" s="1070"/>
      <c r="AB297" s="1070"/>
      <c r="AC297" s="1070"/>
      <c r="AD297" s="1070"/>
      <c r="AE297" s="1070"/>
      <c r="AF297" s="1070"/>
      <c r="AG297" s="1070"/>
      <c r="AH297" s="1070"/>
      <c r="AI297" s="1070"/>
    </row>
    <row r="298" spans="1:156">
      <c r="T298" s="1070"/>
      <c r="U298" s="1070"/>
      <c r="V298" s="1070"/>
      <c r="W298" s="1070"/>
      <c r="X298" s="1070"/>
      <c r="Y298" s="1070"/>
      <c r="Z298" s="1070"/>
      <c r="AA298" s="1070"/>
      <c r="AB298" s="1070"/>
      <c r="AC298" s="1070"/>
      <c r="AD298" s="1070"/>
      <c r="AE298" s="1070"/>
      <c r="AF298" s="1070"/>
      <c r="AG298" s="1070"/>
      <c r="AH298" s="1070"/>
      <c r="AI298" s="1070"/>
    </row>
  </sheetData>
  <sheetProtection formatCells="0" formatColumns="0" formatRows="0" insertRows="0" deleteRows="0"/>
  <mergeCells count="2">
    <mergeCell ref="T1:T3"/>
    <mergeCell ref="AI1:AI3"/>
  </mergeCells>
  <conditionalFormatting sqref="N251 N255 N266:N267">
    <cfRule type="expression" dxfId="149" priority="3564">
      <formula>ABS(N251)&gt;1000</formula>
    </cfRule>
  </conditionalFormatting>
  <conditionalFormatting sqref="N291">
    <cfRule type="expression" dxfId="148" priority="225">
      <formula>ABS(N291)&gt;1000</formula>
    </cfRule>
  </conditionalFormatting>
  <conditionalFormatting sqref="H101:H105 H73:H79 H144 H107:H108 H53:H55 H151 H85 H182:H194 H169 H64:H67 H95:H99 H37:H38">
    <cfRule type="expression" dxfId="147" priority="201">
      <formula>I37="Amount"</formula>
    </cfRule>
    <cfRule type="expression" dxfId="146" priority="202">
      <formula>LEFT(I37,1)="%"</formula>
    </cfRule>
  </conditionalFormatting>
  <conditionalFormatting sqref="N265">
    <cfRule type="expression" dxfId="145" priority="179">
      <formula>ABS(N265)&gt;1000</formula>
    </cfRule>
  </conditionalFormatting>
  <conditionalFormatting sqref="N264">
    <cfRule type="expression" dxfId="144" priority="178">
      <formula>ABS(N264)&gt;1000</formula>
    </cfRule>
  </conditionalFormatting>
  <conditionalFormatting sqref="H170">
    <cfRule type="expression" dxfId="143" priority="151">
      <formula>I170="Amount"</formula>
    </cfRule>
    <cfRule type="expression" dxfId="142" priority="152">
      <formula>LEFT(I170,1)="%"</formula>
    </cfRule>
  </conditionalFormatting>
  <conditionalFormatting sqref="H200:H203">
    <cfRule type="expression" dxfId="141" priority="145">
      <formula>I200="Amount"</formula>
    </cfRule>
    <cfRule type="expression" dxfId="140" priority="146">
      <formula>LEFT(I200,1)="%"</formula>
    </cfRule>
  </conditionalFormatting>
  <conditionalFormatting sqref="H217:H220">
    <cfRule type="expression" dxfId="139" priority="141">
      <formula>I217="Amount"</formula>
    </cfRule>
    <cfRule type="expression" dxfId="138" priority="142">
      <formula>LEFT(I217,1)="%"</formula>
    </cfRule>
  </conditionalFormatting>
  <conditionalFormatting sqref="H229">
    <cfRule type="expression" dxfId="137" priority="139">
      <formula>I229="Amount"</formula>
    </cfRule>
    <cfRule type="expression" dxfId="136" priority="140">
      <formula>LEFT(I229,1)="%"</formula>
    </cfRule>
  </conditionalFormatting>
  <conditionalFormatting sqref="H236">
    <cfRule type="expression" dxfId="135" priority="137">
      <formula>I236="Amount"</formula>
    </cfRule>
    <cfRule type="expression" dxfId="134" priority="138">
      <formula>LEFT(I236,1)="%"</formula>
    </cfRule>
  </conditionalFormatting>
  <conditionalFormatting sqref="H242">
    <cfRule type="expression" dxfId="133" priority="135">
      <formula>I242="Amount"</formula>
    </cfRule>
    <cfRule type="expression" dxfId="132" priority="136">
      <formula>LEFT(I242,1)="%"</formula>
    </cfRule>
  </conditionalFormatting>
  <conditionalFormatting sqref="H165:H168">
    <cfRule type="expression" dxfId="131" priority="124">
      <formula>I165="Amount"</formula>
    </cfRule>
    <cfRule type="expression" dxfId="130" priority="125">
      <formula>LEFT(I165,1)="%"</formula>
    </cfRule>
  </conditionalFormatting>
  <conditionalFormatting sqref="H214:H215">
    <cfRule type="expression" dxfId="129" priority="120">
      <formula>I214="Amount"</formula>
    </cfRule>
    <cfRule type="expression" dxfId="128" priority="121">
      <formula>LEFT(I214,1)="%"</formula>
    </cfRule>
  </conditionalFormatting>
  <conditionalFormatting sqref="H141:H142 H127:H130">
    <cfRule type="expression" dxfId="127" priority="73">
      <formula>I127="Amount"</formula>
    </cfRule>
    <cfRule type="expression" dxfId="126" priority="74">
      <formula>LEFT(I127,1)="%"</formula>
    </cfRule>
  </conditionalFormatting>
  <conditionalFormatting sqref="H115:H121">
    <cfRule type="expression" dxfId="125" priority="77">
      <formula>I115="Amount"</formula>
    </cfRule>
    <cfRule type="expression" dxfId="124" priority="78">
      <formula>LEFT(I115,1)="%"</formula>
    </cfRule>
  </conditionalFormatting>
  <conditionalFormatting sqref="H44:H47">
    <cfRule type="expression" dxfId="123" priority="83">
      <formula>I44="Amount"</formula>
    </cfRule>
    <cfRule type="expression" dxfId="122" priority="84">
      <formula>LEFT(I44,1)="%"</formula>
    </cfRule>
  </conditionalFormatting>
  <conditionalFormatting sqref="H114">
    <cfRule type="expression" dxfId="121" priority="75">
      <formula>I114="Amount"</formula>
    </cfRule>
    <cfRule type="expression" dxfId="120" priority="76">
      <formula>LEFT(I114,1)="%"</formula>
    </cfRule>
  </conditionalFormatting>
  <conditionalFormatting sqref="H143">
    <cfRule type="expression" dxfId="119" priority="71">
      <formula>I143="Amount"</formula>
    </cfRule>
    <cfRule type="expression" dxfId="118" priority="72">
      <formula>LEFT(I143,1)="%"</formula>
    </cfRule>
  </conditionalFormatting>
  <conditionalFormatting sqref="H157:H159">
    <cfRule type="expression" dxfId="117" priority="69">
      <formula>I157="Amount"</formula>
    </cfRule>
    <cfRule type="expression" dxfId="116" priority="70">
      <formula>LEFT(I157,1)="%"</formula>
    </cfRule>
  </conditionalFormatting>
  <conditionalFormatting sqref="H150 H155">
    <cfRule type="expression" dxfId="115" priority="67">
      <formula>I150="Amount"</formula>
    </cfRule>
    <cfRule type="expression" dxfId="114" priority="68">
      <formula>LEFT(I150,1)="%"</formula>
    </cfRule>
  </conditionalFormatting>
  <conditionalFormatting sqref="H153">
    <cfRule type="expression" dxfId="113" priority="63">
      <formula>I153="Amount"</formula>
    </cfRule>
    <cfRule type="expression" dxfId="112" priority="64">
      <formula>LEFT(I153,1)="%"</formula>
    </cfRule>
  </conditionalFormatting>
  <conditionalFormatting sqref="H152">
    <cfRule type="expression" dxfId="111" priority="61">
      <formula>I152="Amount"</formula>
    </cfRule>
    <cfRule type="expression" dxfId="110" priority="62">
      <formula>LEFT(I152,1)="%"</formula>
    </cfRule>
  </conditionalFormatting>
  <conditionalFormatting sqref="H154">
    <cfRule type="expression" dxfId="109" priority="59">
      <formula>I154="Amount"</formula>
    </cfRule>
    <cfRule type="expression" dxfId="108" priority="60">
      <formula>LEFT(I154,1)="%"</formula>
    </cfRule>
  </conditionalFormatting>
  <conditionalFormatting sqref="H131">
    <cfRule type="expression" dxfId="107" priority="54">
      <formula>I131="Amount"</formula>
    </cfRule>
    <cfRule type="expression" dxfId="106" priority="55">
      <formula>LEFT(I131,1)="%"</formula>
    </cfRule>
  </conditionalFormatting>
  <conditionalFormatting sqref="H140">
    <cfRule type="expression" dxfId="105" priority="51">
      <formula>I140="Amount"</formula>
    </cfRule>
    <cfRule type="expression" dxfId="104" priority="52">
      <formula>LEFT(I140,1)="%"</formula>
    </cfRule>
  </conditionalFormatting>
  <conditionalFormatting sqref="H139">
    <cfRule type="expression" dxfId="103" priority="48">
      <formula>I139="Amount"</formula>
    </cfRule>
    <cfRule type="expression" dxfId="102" priority="49">
      <formula>LEFT(I139,1)="%"</formula>
    </cfRule>
  </conditionalFormatting>
  <conditionalFormatting sqref="H138">
    <cfRule type="expression" dxfId="101" priority="45">
      <formula>I138="Amount"</formula>
    </cfRule>
    <cfRule type="expression" dxfId="100" priority="46">
      <formula>LEFT(I138,1)="%"</formula>
    </cfRule>
  </conditionalFormatting>
  <conditionalFormatting sqref="H178:H180">
    <cfRule type="expression" dxfId="99" priority="29">
      <formula>I178="Amount"</formula>
    </cfRule>
    <cfRule type="expression" dxfId="98" priority="30">
      <formula>LEFT(I178,1)="%"</formula>
    </cfRule>
  </conditionalFormatting>
  <conditionalFormatting sqref="H100">
    <cfRule type="expression" dxfId="97" priority="26">
      <formula>I100="Amount"</formula>
    </cfRule>
    <cfRule type="expression" dxfId="96" priority="27">
      <formula>LEFT(I100,1)="%"</formula>
    </cfRule>
  </conditionalFormatting>
  <conditionalFormatting sqref="H171:H172">
    <cfRule type="expression" dxfId="95" priority="23">
      <formula>I171="Amount"</formula>
    </cfRule>
    <cfRule type="expression" dxfId="94" priority="24">
      <formula>LEFT(I171,1)="%"</formula>
    </cfRule>
  </conditionalFormatting>
  <conditionalFormatting sqref="Q242 Q236 Q229 Q44:Q47 Q114:Q121 Q95:Q105 Q73:Q79 Q200:Q203 Q107:Q108 Q53:Q55 Q150:Q155 Q85 Q157:Q159 Q217:Q220 Q222:Q223 Q178:Q194 Q165:Q172 Q64:Q67 Q127:Q144 Q37:Q38">
    <cfRule type="expression" dxfId="93" priority="3567">
      <formula>Q37&gt;#REF!</formula>
    </cfRule>
  </conditionalFormatting>
  <conditionalFormatting sqref="H156">
    <cfRule type="expression" dxfId="92" priority="20">
      <formula>I156="Amount"</formula>
    </cfRule>
    <cfRule type="expression" dxfId="91" priority="21">
      <formula>LEFT(I156,1)="%"</formula>
    </cfRule>
  </conditionalFormatting>
  <conditionalFormatting sqref="Q156">
    <cfRule type="expression" dxfId="90" priority="22">
      <formula>Q156&gt;#REF!</formula>
    </cfRule>
  </conditionalFormatting>
  <conditionalFormatting sqref="H106">
    <cfRule type="expression" dxfId="89" priority="17">
      <formula>I106="Amount"</formula>
    </cfRule>
    <cfRule type="expression" dxfId="88" priority="18">
      <formula>LEFT(I106,1)="%"</formula>
    </cfRule>
  </conditionalFormatting>
  <conditionalFormatting sqref="Q106">
    <cfRule type="expression" dxfId="87" priority="19">
      <formula>Q106&gt;#REF!</formula>
    </cfRule>
  </conditionalFormatting>
  <conditionalFormatting sqref="Q221">
    <cfRule type="expression" dxfId="86" priority="13">
      <formula>Q221&gt;#REF!</formula>
    </cfRule>
  </conditionalFormatting>
  <conditionalFormatting sqref="H181">
    <cfRule type="expression" dxfId="85" priority="11">
      <formula>I181="Amount"</formula>
    </cfRule>
    <cfRule type="expression" dxfId="84" priority="12">
      <formula>LEFT(I181,1)="%"</formula>
    </cfRule>
  </conditionalFormatting>
  <conditionalFormatting sqref="H135:H136">
    <cfRule type="expression" dxfId="83" priority="9">
      <formula>I135="Amount"</formula>
    </cfRule>
    <cfRule type="expression" dxfId="82" priority="10">
      <formula>LEFT(I135,1)="%"</formula>
    </cfRule>
  </conditionalFormatting>
  <conditionalFormatting sqref="H137">
    <cfRule type="expression" dxfId="81" priority="7">
      <formula>I137="Amount"</formula>
    </cfRule>
    <cfRule type="expression" dxfId="80" priority="8">
      <formula>LEFT(I137,1)="%"</formula>
    </cfRule>
  </conditionalFormatting>
  <conditionalFormatting sqref="H134">
    <cfRule type="expression" dxfId="79" priority="5">
      <formula>I134="Amount"</formula>
    </cfRule>
    <cfRule type="expression" dxfId="78" priority="6">
      <formula>LEFT(I134,1)="%"</formula>
    </cfRule>
  </conditionalFormatting>
  <conditionalFormatting sqref="H133">
    <cfRule type="expression" dxfId="77" priority="3">
      <formula>I133="Amount"</formula>
    </cfRule>
    <cfRule type="expression" dxfId="76" priority="4">
      <formula>LEFT(I133,1)="%"</formula>
    </cfRule>
  </conditionalFormatting>
  <conditionalFormatting sqref="H132">
    <cfRule type="expression" dxfId="75" priority="1">
      <formula>I132="Amount"</formula>
    </cfRule>
    <cfRule type="expression" dxfId="74" priority="2">
      <formula>LEFT(I132,1)="%"</formula>
    </cfRule>
  </conditionalFormatting>
  <dataValidations count="4">
    <dataValidation type="list" allowBlank="1" showInputMessage="1" showErrorMessage="1" sqref="I252:I254 I236 I242 I292 I229 I114:I121 P18 I44:I47 I53:I55 I73:I79 I127:I144 I200:I203 I85 I217:I223 I95:I108 I178:I194 I150:I159 I64:I67 I165:I172 I37:I38" xr:uid="{00000000-0002-0000-0400-000001000000}">
      <formula1>FACTOR_NAMES</formula1>
    </dataValidation>
    <dataValidation type="list" allowBlank="1" showInputMessage="1" showErrorMessage="1" sqref="R236 R229 R242 R292 R44:R47 R252:R254 R53:R55 R114:R121 R200:R203 R85 R127:R144 R73:R79 R217:R223 R95:R108 R150:R159 R178:R194 R64:R67 R165:R172 R37:R38" xr:uid="{00000000-0002-0000-0400-000002000000}">
      <formula1>"Flat,Curve-Front,Curve-Mid,Curve-End"</formula1>
    </dataValidation>
    <dataValidation type="list" allowBlank="1" showInputMessage="1" showErrorMessage="1" sqref="Q209" xr:uid="{00000000-0002-0000-0400-000004000000}">
      <formula1>"Nominal Rate,Prime, SOFR, 10-Yr Treasury"</formula1>
    </dataValidation>
    <dataValidation type="list" allowBlank="1" showInputMessage="1" showErrorMessage="1" sqref="P19" xr:uid="{00000000-0002-0000-0400-000006000000}">
      <formula1>"Hi-Rise,Mid-Rise"</formula1>
    </dataValidation>
  </dataValidations>
  <pageMargins left="0.25" right="0.25" top="0.25" bottom="0.5" header="0.3" footer="0.3"/>
  <pageSetup paperSize="5" scale="50" fitToWidth="0" fitToHeight="0" orientation="landscape" r:id="rId1"/>
  <headerFooter>
    <oddFooter>&amp;L&amp;G&amp;R&amp;9&amp;A
&amp;F</oddFooter>
  </headerFooter>
  <ignoredErrors>
    <ignoredError sqref="O107:O108 O95:O105" unlockedFormula="1"/>
  </ignoredError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0066FF"/>
    <pageSetUpPr fitToPage="1"/>
  </sheetPr>
  <dimension ref="A1:P112"/>
  <sheetViews>
    <sheetView zoomScaleNormal="100" zoomScaleSheetLayoutView="80" workbookViewId="0">
      <pane xSplit="3" ySplit="2" topLeftCell="D3" activePane="bottomRight" state="frozen"/>
      <selection pane="topRight"/>
      <selection pane="bottomLeft"/>
      <selection pane="bottomRight" activeCell="E85" sqref="E85"/>
    </sheetView>
  </sheetViews>
  <sheetFormatPr defaultColWidth="9.453125" defaultRowHeight="12.5" outlineLevelRow="1"/>
  <cols>
    <col min="1" max="1" width="1.453125" style="3" customWidth="1"/>
    <col min="2" max="2" width="6.54296875" style="3" customWidth="1"/>
    <col min="3" max="3" width="40.453125" style="3" customWidth="1"/>
    <col min="4" max="4" width="15.453125" style="3" customWidth="1"/>
    <col min="5" max="5" width="11.54296875" style="3" customWidth="1"/>
    <col min="6" max="6" width="15.453125" style="3" customWidth="1"/>
    <col min="7" max="7" width="11.54296875" style="3" customWidth="1"/>
    <col min="8" max="8" width="16.54296875" style="3" customWidth="1"/>
    <col min="9" max="9" width="11.54296875" style="3" customWidth="1"/>
    <col min="10" max="10" width="13.54296875" style="3" customWidth="1"/>
    <col min="11" max="11" width="11.54296875" style="3" customWidth="1"/>
    <col min="12" max="12" width="16.54296875" style="3" customWidth="1"/>
    <col min="13" max="13" width="11.54296875" style="3" customWidth="1"/>
    <col min="14" max="15" width="9.453125" style="3"/>
    <col min="16" max="16" width="12.26953125" style="3" bestFit="1" customWidth="1"/>
    <col min="17" max="16384" width="9.453125" style="3"/>
  </cols>
  <sheetData>
    <row r="1" spans="2:13" ht="50.15" customHeight="1">
      <c r="B1" s="516"/>
      <c r="C1" s="517"/>
      <c r="D1" s="1776" t="str">
        <f>'Executive Summary'!$E$5&amp; " SALE ANALYSIS"</f>
        <v>VERVE Chapel Hill SALE ANALYSIS</v>
      </c>
      <c r="E1" s="1776"/>
      <c r="F1" s="1776"/>
      <c r="G1" s="1776"/>
      <c r="H1" s="1776"/>
      <c r="I1" s="1776"/>
      <c r="J1" s="1776"/>
    </row>
    <row r="2" spans="2:13" ht="2.15" customHeight="1" thickBot="1">
      <c r="B2" s="1456"/>
      <c r="C2" s="1457"/>
      <c r="D2" s="1456"/>
      <c r="E2" s="1456"/>
      <c r="F2" s="1456"/>
      <c r="G2" s="1456"/>
      <c r="H2" s="1456"/>
      <c r="I2" s="1456"/>
      <c r="J2" s="1456"/>
      <c r="K2" s="1456"/>
      <c r="L2" s="1456"/>
      <c r="M2" s="1456"/>
    </row>
    <row r="3" spans="2:13" ht="12.65" customHeight="1">
      <c r="C3" s="518"/>
    </row>
    <row r="4" spans="2:13" ht="12.65" customHeight="1">
      <c r="B4" s="1423" t="s">
        <v>602</v>
      </c>
      <c r="C4" s="1424"/>
      <c r="D4" s="1657" t="s">
        <v>603</v>
      </c>
      <c r="F4" s="519"/>
      <c r="G4" s="519"/>
      <c r="H4" s="519"/>
    </row>
    <row r="5" spans="2:13" ht="12.65" customHeight="1">
      <c r="B5" s="1425" t="s">
        <v>604</v>
      </c>
      <c r="C5" s="1426"/>
      <c r="D5" s="1658">
        <v>10</v>
      </c>
      <c r="E5" s="520"/>
      <c r="F5" s="519"/>
      <c r="G5" s="519"/>
      <c r="H5" s="519"/>
    </row>
    <row r="6" spans="2:13" ht="12.65" customHeight="1">
      <c r="B6" s="1425" t="s">
        <v>605</v>
      </c>
      <c r="C6" s="1426"/>
      <c r="D6" s="1659">
        <v>0.08</v>
      </c>
      <c r="E6" s="521"/>
      <c r="F6" s="519"/>
      <c r="G6" s="519"/>
      <c r="H6" s="519"/>
    </row>
    <row r="7" spans="2:13" ht="12.65" customHeight="1">
      <c r="B7" s="1425" t="s">
        <v>606</v>
      </c>
      <c r="C7" s="1427"/>
      <c r="D7" s="1659">
        <f>+'Cash Flow'!S29</f>
        <v>2.5000000000000001E-2</v>
      </c>
      <c r="E7" s="521"/>
      <c r="F7" s="519"/>
      <c r="G7" s="519"/>
      <c r="H7" s="519"/>
    </row>
    <row r="8" spans="2:13" ht="12.65" customHeight="1">
      <c r="B8" s="520"/>
      <c r="D8" s="522"/>
      <c r="E8" s="521"/>
      <c r="F8" s="519"/>
      <c r="G8" s="519"/>
      <c r="H8" s="519"/>
    </row>
    <row r="9" spans="2:13" ht="12.65" customHeight="1">
      <c r="B9" s="1428" t="s">
        <v>607</v>
      </c>
      <c r="C9" s="1429"/>
      <c r="D9" s="1657" t="s">
        <v>603</v>
      </c>
      <c r="E9" s="521"/>
      <c r="F9" s="519"/>
      <c r="G9" s="519"/>
      <c r="H9" s="519"/>
    </row>
    <row r="10" spans="2:13" ht="12.65" customHeight="1">
      <c r="B10" s="1425" t="s">
        <v>604</v>
      </c>
      <c r="C10" s="1427"/>
      <c r="D10" s="1658">
        <v>10</v>
      </c>
      <c r="E10" s="521"/>
      <c r="F10" s="519"/>
      <c r="G10" s="519"/>
      <c r="H10" s="519"/>
    </row>
    <row r="11" spans="2:13" ht="12.65" customHeight="1">
      <c r="B11" s="1425" t="s">
        <v>605</v>
      </c>
      <c r="C11" s="1427"/>
      <c r="D11" s="1659">
        <v>0.08</v>
      </c>
      <c r="E11" s="521"/>
      <c r="F11" s="519"/>
      <c r="G11" s="519"/>
      <c r="H11" s="519"/>
    </row>
    <row r="12" spans="2:13" ht="12.65" customHeight="1">
      <c r="B12" s="1425" t="s">
        <v>606</v>
      </c>
      <c r="C12" s="1427"/>
      <c r="D12" s="1659">
        <f>+'Cash Flow'!S34</f>
        <v>2.5000000000000001E-2</v>
      </c>
      <c r="E12" s="521"/>
      <c r="F12" s="519"/>
      <c r="G12" s="519"/>
      <c r="H12" s="519"/>
    </row>
    <row r="13" spans="2:13" ht="12.65" customHeight="1">
      <c r="F13" s="519"/>
      <c r="G13" s="519"/>
      <c r="H13" s="519"/>
    </row>
    <row r="14" spans="2:13" ht="12.65" customHeight="1">
      <c r="B14" s="520"/>
      <c r="E14" s="521"/>
      <c r="F14" s="519"/>
      <c r="G14" s="519"/>
      <c r="H14" s="519"/>
    </row>
    <row r="15" spans="2:13" s="492" customFormat="1" ht="12.65" customHeight="1">
      <c r="B15" s="523"/>
      <c r="C15" s="524" t="s">
        <v>608</v>
      </c>
      <c r="D15" s="1660">
        <v>0.9</v>
      </c>
      <c r="E15" s="1660">
        <f t="shared" ref="E15:M15" si="0">+D15-10%</f>
        <v>0.8</v>
      </c>
      <c r="F15" s="1660">
        <f t="shared" si="0"/>
        <v>0.70000000000000007</v>
      </c>
      <c r="G15" s="1660">
        <f t="shared" si="0"/>
        <v>0.60000000000000009</v>
      </c>
      <c r="H15" s="1660">
        <f t="shared" si="0"/>
        <v>0.50000000000000011</v>
      </c>
      <c r="I15" s="1660">
        <f t="shared" si="0"/>
        <v>0.40000000000000013</v>
      </c>
      <c r="J15" s="1660">
        <f t="shared" si="0"/>
        <v>0.30000000000000016</v>
      </c>
      <c r="K15" s="1660">
        <f t="shared" si="0"/>
        <v>0.20000000000000015</v>
      </c>
      <c r="L15" s="1660">
        <f t="shared" si="0"/>
        <v>0.10000000000000014</v>
      </c>
      <c r="M15" s="1660">
        <f t="shared" si="0"/>
        <v>1.3877787807814457E-16</v>
      </c>
    </row>
    <row r="16" spans="2:13" s="492" customFormat="1" ht="13.4" customHeight="1">
      <c r="B16" s="525" t="s">
        <v>609</v>
      </c>
      <c r="C16" s="525"/>
      <c r="D16" s="526">
        <v>1</v>
      </c>
      <c r="E16" s="526">
        <v>2</v>
      </c>
      <c r="F16" s="526">
        <v>3</v>
      </c>
      <c r="G16" s="526">
        <v>4</v>
      </c>
      <c r="H16" s="526">
        <v>5</v>
      </c>
      <c r="I16" s="526">
        <v>6</v>
      </c>
      <c r="J16" s="526">
        <v>7</v>
      </c>
      <c r="K16" s="526">
        <v>8</v>
      </c>
      <c r="L16" s="526">
        <v>9</v>
      </c>
      <c r="M16" s="526">
        <v>10</v>
      </c>
    </row>
    <row r="17" spans="1:16" s="530" customFormat="1" ht="13.4" customHeight="1">
      <c r="A17" s="492"/>
      <c r="B17" s="527" t="s">
        <v>490</v>
      </c>
      <c r="C17" s="528"/>
      <c r="D17" s="529"/>
      <c r="E17" s="529"/>
      <c r="F17" s="529"/>
      <c r="G17" s="529"/>
      <c r="H17" s="529"/>
      <c r="I17" s="529"/>
      <c r="J17" s="529"/>
      <c r="K17" s="529"/>
      <c r="L17" s="529"/>
      <c r="M17" s="529"/>
      <c r="P17" s="1171"/>
    </row>
    <row r="18" spans="1:16" s="492" customFormat="1" ht="6" customHeight="1">
      <c r="B18" s="520"/>
      <c r="C18" s="528"/>
      <c r="D18" s="531"/>
      <c r="E18" s="531"/>
      <c r="F18" s="531"/>
      <c r="G18" s="531"/>
      <c r="H18" s="531"/>
      <c r="I18" s="531"/>
      <c r="J18" s="531"/>
      <c r="K18" s="531"/>
      <c r="L18" s="531"/>
      <c r="M18" s="531"/>
    </row>
    <row r="19" spans="1:16" s="530" customFormat="1" ht="13.4" customHeight="1">
      <c r="A19" s="492"/>
      <c r="B19" s="520" t="s">
        <v>610</v>
      </c>
      <c r="C19" s="528"/>
      <c r="D19" s="532">
        <f>+'Cash Flow'!F29</f>
        <v>2406445.4970967723</v>
      </c>
      <c r="E19" s="532">
        <f>+'Cash Flow'!G29</f>
        <v>2466606.6345241917</v>
      </c>
      <c r="F19" s="532">
        <f>+'Cash Flow'!H29</f>
        <v>2528271.8003872964</v>
      </c>
      <c r="G19" s="532">
        <f>+'Cash Flow'!I29</f>
        <v>2591478.5953969783</v>
      </c>
      <c r="H19" s="532">
        <f>+'Cash Flow'!J29</f>
        <v>2656265.5602819026</v>
      </c>
      <c r="I19" s="532">
        <f>+'Cash Flow'!K29</f>
        <v>2722672.1992889498</v>
      </c>
      <c r="J19" s="532">
        <f>+'Cash Flow'!L29</f>
        <v>2790739.0042711734</v>
      </c>
      <c r="K19" s="532">
        <f>+'Cash Flow'!M29</f>
        <v>2860507.4793779524</v>
      </c>
      <c r="L19" s="532">
        <f>+'Cash Flow'!N29</f>
        <v>2932020.1663624011</v>
      </c>
      <c r="M19" s="532">
        <f>+'Cash Flow'!O29</f>
        <v>3005320.6705214609</v>
      </c>
    </row>
    <row r="20" spans="1:16" s="530" customFormat="1" ht="13.4" customHeight="1">
      <c r="A20" s="492"/>
      <c r="B20" s="520" t="s">
        <v>281</v>
      </c>
      <c r="C20" s="528"/>
      <c r="D20" s="532">
        <f>IF(AND(D$16&lt;=$D$5,$D$4="Yes"),D19*-D$15,0)</f>
        <v>0</v>
      </c>
      <c r="E20" s="532">
        <f t="shared" ref="E20:M20" si="1">IF(AND(E$16&lt;=$D$5,$D$4="Yes"),E19*-E$15,0)</f>
        <v>0</v>
      </c>
      <c r="F20" s="532">
        <f t="shared" si="1"/>
        <v>0</v>
      </c>
      <c r="G20" s="532">
        <f t="shared" si="1"/>
        <v>0</v>
      </c>
      <c r="H20" s="532">
        <f t="shared" si="1"/>
        <v>0</v>
      </c>
      <c r="I20" s="532">
        <f t="shared" si="1"/>
        <v>0</v>
      </c>
      <c r="J20" s="532">
        <f t="shared" si="1"/>
        <v>0</v>
      </c>
      <c r="K20" s="532">
        <f t="shared" si="1"/>
        <v>0</v>
      </c>
      <c r="L20" s="532">
        <f t="shared" si="1"/>
        <v>0</v>
      </c>
      <c r="M20" s="532">
        <f t="shared" si="1"/>
        <v>0</v>
      </c>
    </row>
    <row r="21" spans="1:16" s="492" customFormat="1" ht="6" customHeight="1">
      <c r="B21" s="1607"/>
      <c r="C21" s="1608"/>
      <c r="D21" s="1609"/>
      <c r="E21" s="1609"/>
      <c r="F21" s="1609"/>
      <c r="G21" s="1609"/>
      <c r="H21" s="1609"/>
      <c r="I21" s="1609"/>
      <c r="J21" s="1609"/>
      <c r="K21" s="1609"/>
      <c r="L21" s="1609"/>
      <c r="M21" s="1609"/>
    </row>
    <row r="22" spans="1:16" s="530" customFormat="1" ht="13.4" customHeight="1">
      <c r="A22" s="492"/>
      <c r="B22" s="520" t="s">
        <v>611</v>
      </c>
      <c r="C22" s="1345"/>
      <c r="D22" s="532">
        <f t="shared" ref="D22:M22" si="2">D19+D20</f>
        <v>2406445.4970967723</v>
      </c>
      <c r="E22" s="532">
        <f t="shared" si="2"/>
        <v>2466606.6345241917</v>
      </c>
      <c r="F22" s="532">
        <f t="shared" si="2"/>
        <v>2528271.8003872964</v>
      </c>
      <c r="G22" s="532">
        <f t="shared" si="2"/>
        <v>2591478.5953969783</v>
      </c>
      <c r="H22" s="532">
        <f t="shared" si="2"/>
        <v>2656265.5602819026</v>
      </c>
      <c r="I22" s="532">
        <f t="shared" si="2"/>
        <v>2722672.1992889498</v>
      </c>
      <c r="J22" s="532">
        <f t="shared" si="2"/>
        <v>2790739.0042711734</v>
      </c>
      <c r="K22" s="532">
        <f t="shared" si="2"/>
        <v>2860507.4793779524</v>
      </c>
      <c r="L22" s="532">
        <f t="shared" si="2"/>
        <v>2932020.1663624011</v>
      </c>
      <c r="M22" s="532">
        <f t="shared" si="2"/>
        <v>3005320.6705214609</v>
      </c>
    </row>
    <row r="23" spans="1:16" s="530" customFormat="1" ht="13.4" customHeight="1">
      <c r="A23" s="492"/>
      <c r="B23" s="533"/>
      <c r="C23" s="528"/>
      <c r="D23" s="531"/>
      <c r="E23" s="531"/>
      <c r="F23" s="531"/>
      <c r="G23" s="531"/>
      <c r="H23" s="531"/>
      <c r="I23" s="531"/>
      <c r="J23" s="531"/>
      <c r="K23" s="531"/>
      <c r="L23" s="531"/>
      <c r="M23" s="531"/>
    </row>
    <row r="24" spans="1:16" s="530" customFormat="1" ht="13.4" hidden="1" customHeight="1" outlineLevel="1">
      <c r="A24" s="492"/>
      <c r="B24" s="527" t="s">
        <v>493</v>
      </c>
      <c r="C24" s="528"/>
      <c r="D24" s="531"/>
      <c r="E24" s="531"/>
      <c r="F24" s="531"/>
      <c r="G24" s="531"/>
      <c r="H24" s="531"/>
      <c r="I24" s="531"/>
      <c r="J24" s="531"/>
      <c r="K24" s="531"/>
      <c r="L24" s="531"/>
      <c r="M24" s="531"/>
    </row>
    <row r="25" spans="1:16" s="492" customFormat="1" ht="6" hidden="1" customHeight="1" outlineLevel="1">
      <c r="B25" s="520"/>
      <c r="C25" s="528"/>
      <c r="D25" s="531"/>
      <c r="E25" s="531"/>
      <c r="F25" s="531"/>
      <c r="G25" s="531"/>
      <c r="H25" s="531"/>
      <c r="I25" s="531"/>
      <c r="J25" s="531"/>
      <c r="K25" s="531"/>
      <c r="L25" s="531"/>
      <c r="M25" s="531"/>
    </row>
    <row r="26" spans="1:16" s="530" customFormat="1" ht="13.4" hidden="1" customHeight="1" outlineLevel="1">
      <c r="A26" s="492"/>
      <c r="B26" s="520" t="s">
        <v>610</v>
      </c>
      <c r="C26" s="528"/>
      <c r="D26" s="532">
        <f>+Assumptions!H262</f>
        <v>0</v>
      </c>
      <c r="E26" s="532">
        <f t="shared" ref="E26:M26" si="3">+D26*(1+$D$12)</f>
        <v>0</v>
      </c>
      <c r="F26" s="532">
        <f t="shared" si="3"/>
        <v>0</v>
      </c>
      <c r="G26" s="532">
        <f t="shared" si="3"/>
        <v>0</v>
      </c>
      <c r="H26" s="532">
        <f t="shared" si="3"/>
        <v>0</v>
      </c>
      <c r="I26" s="532">
        <f t="shared" si="3"/>
        <v>0</v>
      </c>
      <c r="J26" s="532">
        <f t="shared" si="3"/>
        <v>0</v>
      </c>
      <c r="K26" s="532">
        <f t="shared" si="3"/>
        <v>0</v>
      </c>
      <c r="L26" s="532">
        <f t="shared" si="3"/>
        <v>0</v>
      </c>
      <c r="M26" s="532">
        <f t="shared" si="3"/>
        <v>0</v>
      </c>
    </row>
    <row r="27" spans="1:16" s="530" customFormat="1" ht="13.4" hidden="1" customHeight="1" outlineLevel="1">
      <c r="A27" s="492"/>
      <c r="B27" s="520" t="s">
        <v>281</v>
      </c>
      <c r="C27" s="528"/>
      <c r="D27" s="532">
        <f t="shared" ref="D27:M27" si="4">IF(AND(D$16&lt;=$D$10,$D$9="Yes"),D26*-D$15,0)</f>
        <v>0</v>
      </c>
      <c r="E27" s="532">
        <f t="shared" si="4"/>
        <v>0</v>
      </c>
      <c r="F27" s="532">
        <f t="shared" si="4"/>
        <v>0</v>
      </c>
      <c r="G27" s="532">
        <f t="shared" si="4"/>
        <v>0</v>
      </c>
      <c r="H27" s="532">
        <f t="shared" si="4"/>
        <v>0</v>
      </c>
      <c r="I27" s="532">
        <f t="shared" si="4"/>
        <v>0</v>
      </c>
      <c r="J27" s="532">
        <f t="shared" si="4"/>
        <v>0</v>
      </c>
      <c r="K27" s="532">
        <f t="shared" si="4"/>
        <v>0</v>
      </c>
      <c r="L27" s="532">
        <f t="shared" si="4"/>
        <v>0</v>
      </c>
      <c r="M27" s="532">
        <f t="shared" si="4"/>
        <v>0</v>
      </c>
    </row>
    <row r="28" spans="1:16" s="492" customFormat="1" ht="6" hidden="1" customHeight="1" outlineLevel="1">
      <c r="B28" s="1607"/>
      <c r="C28" s="1608"/>
      <c r="D28" s="1609"/>
      <c r="E28" s="1609"/>
      <c r="F28" s="1609"/>
      <c r="G28" s="1609"/>
      <c r="H28" s="1609"/>
      <c r="I28" s="1609"/>
      <c r="J28" s="1609"/>
      <c r="K28" s="1609"/>
      <c r="L28" s="1609"/>
      <c r="M28" s="1609"/>
    </row>
    <row r="29" spans="1:16" s="530" customFormat="1" ht="13.4" hidden="1" customHeight="1" outlineLevel="1">
      <c r="A29" s="492"/>
      <c r="B29" s="1346" t="s">
        <v>612</v>
      </c>
      <c r="C29" s="1345"/>
      <c r="D29" s="532">
        <f t="shared" ref="D29:M29" si="5">D26+D27</f>
        <v>0</v>
      </c>
      <c r="E29" s="532">
        <f t="shared" si="5"/>
        <v>0</v>
      </c>
      <c r="F29" s="532">
        <f t="shared" si="5"/>
        <v>0</v>
      </c>
      <c r="G29" s="532">
        <f t="shared" si="5"/>
        <v>0</v>
      </c>
      <c r="H29" s="532">
        <f t="shared" si="5"/>
        <v>0</v>
      </c>
      <c r="I29" s="532">
        <f t="shared" si="5"/>
        <v>0</v>
      </c>
      <c r="J29" s="532">
        <f t="shared" si="5"/>
        <v>0</v>
      </c>
      <c r="K29" s="532">
        <f t="shared" si="5"/>
        <v>0</v>
      </c>
      <c r="L29" s="532">
        <f t="shared" si="5"/>
        <v>0</v>
      </c>
      <c r="M29" s="532">
        <f t="shared" si="5"/>
        <v>0</v>
      </c>
    </row>
    <row r="30" spans="1:16" s="530" customFormat="1" ht="13.4" hidden="1" customHeight="1" outlineLevel="1">
      <c r="A30" s="492"/>
      <c r="B30" s="533"/>
      <c r="C30" s="528"/>
      <c r="D30" s="531"/>
      <c r="E30" s="531"/>
      <c r="F30" s="531"/>
      <c r="G30" s="531"/>
      <c r="H30" s="531"/>
      <c r="I30" s="531"/>
      <c r="J30" s="531"/>
      <c r="K30" s="531"/>
      <c r="L30" s="531"/>
      <c r="M30" s="531"/>
    </row>
    <row r="31" spans="1:16" s="492" customFormat="1" ht="13.4" customHeight="1" collapsed="1">
      <c r="B31" s="527" t="s">
        <v>38</v>
      </c>
      <c r="C31" s="528"/>
      <c r="D31" s="531"/>
      <c r="E31" s="531"/>
      <c r="F31" s="531"/>
      <c r="G31" s="531"/>
      <c r="H31" s="531"/>
      <c r="I31" s="531"/>
      <c r="J31" s="531"/>
      <c r="K31" s="531"/>
      <c r="L31" s="531"/>
      <c r="M31" s="531"/>
    </row>
    <row r="32" spans="1:16" s="492" customFormat="1" ht="6" customHeight="1">
      <c r="B32" s="520"/>
      <c r="C32" s="528"/>
      <c r="D32" s="531"/>
      <c r="E32" s="531"/>
      <c r="F32" s="531"/>
      <c r="G32" s="531"/>
      <c r="H32" s="531"/>
      <c r="I32" s="531"/>
      <c r="J32" s="531"/>
      <c r="K32" s="531"/>
      <c r="L32" s="531"/>
      <c r="M32" s="531"/>
    </row>
    <row r="33" spans="2:13" s="492" customFormat="1" ht="13.4" customHeight="1">
      <c r="B33" s="520" t="s">
        <v>610</v>
      </c>
      <c r="C33" s="528"/>
      <c r="D33" s="532">
        <f>SUM(D19,D26)</f>
        <v>2406445.4970967723</v>
      </c>
      <c r="E33" s="532">
        <f t="shared" ref="E33:M33" si="6">E19+E26</f>
        <v>2466606.6345241917</v>
      </c>
      <c r="F33" s="532">
        <f t="shared" si="6"/>
        <v>2528271.8003872964</v>
      </c>
      <c r="G33" s="532">
        <f t="shared" si="6"/>
        <v>2591478.5953969783</v>
      </c>
      <c r="H33" s="532">
        <f t="shared" si="6"/>
        <v>2656265.5602819026</v>
      </c>
      <c r="I33" s="532">
        <f t="shared" si="6"/>
        <v>2722672.1992889498</v>
      </c>
      <c r="J33" s="532">
        <f t="shared" si="6"/>
        <v>2790739.0042711734</v>
      </c>
      <c r="K33" s="532">
        <f t="shared" si="6"/>
        <v>2860507.4793779524</v>
      </c>
      <c r="L33" s="532">
        <f t="shared" si="6"/>
        <v>2932020.1663624011</v>
      </c>
      <c r="M33" s="532">
        <f t="shared" si="6"/>
        <v>3005320.6705214609</v>
      </c>
    </row>
    <row r="34" spans="2:13" s="534" customFormat="1" ht="12.65" customHeight="1">
      <c r="B34" s="520" t="s">
        <v>281</v>
      </c>
      <c r="C34" s="535"/>
      <c r="D34" s="532">
        <f>D20+D27</f>
        <v>0</v>
      </c>
      <c r="E34" s="532">
        <f t="shared" ref="E34:M34" si="7">E20+E27</f>
        <v>0</v>
      </c>
      <c r="F34" s="532">
        <f t="shared" si="7"/>
        <v>0</v>
      </c>
      <c r="G34" s="532">
        <f t="shared" si="7"/>
        <v>0</v>
      </c>
      <c r="H34" s="532">
        <f t="shared" si="7"/>
        <v>0</v>
      </c>
      <c r="I34" s="532">
        <f t="shared" si="7"/>
        <v>0</v>
      </c>
      <c r="J34" s="532">
        <f t="shared" si="7"/>
        <v>0</v>
      </c>
      <c r="K34" s="532">
        <f t="shared" si="7"/>
        <v>0</v>
      </c>
      <c r="L34" s="532">
        <f t="shared" si="7"/>
        <v>0</v>
      </c>
      <c r="M34" s="532">
        <f t="shared" si="7"/>
        <v>0</v>
      </c>
    </row>
    <row r="35" spans="2:13" s="492" customFormat="1" ht="6" customHeight="1">
      <c r="B35" s="1607"/>
      <c r="C35" s="1608"/>
      <c r="D35" s="1609"/>
      <c r="E35" s="1609"/>
      <c r="F35" s="1609"/>
      <c r="G35" s="1609"/>
      <c r="H35" s="1609"/>
      <c r="I35" s="1609"/>
      <c r="J35" s="1609"/>
      <c r="K35" s="1609"/>
      <c r="L35" s="1609"/>
      <c r="M35" s="1609"/>
    </row>
    <row r="36" spans="2:13" s="533" customFormat="1" ht="13.4" customHeight="1">
      <c r="B36" s="533" t="s">
        <v>613</v>
      </c>
      <c r="C36" s="536"/>
      <c r="D36" s="532">
        <f t="shared" ref="D36:M36" si="8">D22+D29</f>
        <v>2406445.4970967723</v>
      </c>
      <c r="E36" s="532">
        <f t="shared" si="8"/>
        <v>2466606.6345241917</v>
      </c>
      <c r="F36" s="532">
        <f t="shared" si="8"/>
        <v>2528271.8003872964</v>
      </c>
      <c r="G36" s="532">
        <f t="shared" si="8"/>
        <v>2591478.5953969783</v>
      </c>
      <c r="H36" s="532">
        <f t="shared" si="8"/>
        <v>2656265.5602819026</v>
      </c>
      <c r="I36" s="532">
        <f t="shared" si="8"/>
        <v>2722672.1992889498</v>
      </c>
      <c r="J36" s="532">
        <f t="shared" si="8"/>
        <v>2790739.0042711734</v>
      </c>
      <c r="K36" s="532">
        <f t="shared" si="8"/>
        <v>2860507.4793779524</v>
      </c>
      <c r="L36" s="532">
        <f t="shared" si="8"/>
        <v>2932020.1663624011</v>
      </c>
      <c r="M36" s="532">
        <f t="shared" si="8"/>
        <v>3005320.6705214609</v>
      </c>
    </row>
    <row r="37" spans="2:13" s="492" customFormat="1" ht="6" customHeight="1">
      <c r="B37" s="520"/>
      <c r="C37" s="528"/>
      <c r="D37" s="531"/>
      <c r="E37" s="531"/>
      <c r="F37" s="531"/>
      <c r="G37" s="531"/>
      <c r="H37" s="531"/>
      <c r="I37" s="531"/>
      <c r="J37" s="531"/>
      <c r="K37" s="531"/>
      <c r="L37" s="531"/>
      <c r="M37" s="531"/>
    </row>
    <row r="38" spans="2:13" s="533" customFormat="1" ht="13.4" customHeight="1">
      <c r="B38" s="520"/>
      <c r="C38" s="535"/>
      <c r="D38" s="538"/>
      <c r="E38" s="539"/>
      <c r="F38" s="539"/>
      <c r="G38" s="539"/>
      <c r="H38" s="539"/>
      <c r="I38" s="539"/>
      <c r="J38" s="539"/>
      <c r="K38" s="539"/>
      <c r="L38" s="539"/>
      <c r="M38" s="539"/>
    </row>
    <row r="39" spans="2:13" s="533" customFormat="1" ht="13.4" customHeight="1">
      <c r="B39" s="540" t="s">
        <v>614</v>
      </c>
      <c r="C39" s="535"/>
      <c r="F39" s="541"/>
      <c r="G39" s="520"/>
      <c r="J39" s="542"/>
      <c r="L39" s="542"/>
      <c r="M39" s="543"/>
    </row>
    <row r="40" spans="2:13" s="492" customFormat="1" ht="6" customHeight="1">
      <c r="B40" s="520"/>
      <c r="C40" s="528"/>
      <c r="D40" s="531"/>
      <c r="E40" s="531"/>
      <c r="F40" s="531"/>
      <c r="G40" s="531"/>
      <c r="H40" s="531"/>
      <c r="I40" s="531"/>
      <c r="J40" s="531"/>
      <c r="K40" s="531"/>
      <c r="L40" s="531"/>
      <c r="M40" s="531"/>
    </row>
    <row r="41" spans="2:13" s="533" customFormat="1" ht="13.4" customHeight="1">
      <c r="B41" s="545"/>
      <c r="C41" s="546" t="s">
        <v>615</v>
      </c>
      <c r="D41" s="542">
        <f>-(NPV($D$6,$D$20:$M$20)+NPV($D$11,$D$27:$M$27))</f>
        <v>0</v>
      </c>
      <c r="E41" s="547"/>
      <c r="F41" s="548"/>
      <c r="G41" s="856"/>
      <c r="H41" s="548"/>
      <c r="I41" s="550"/>
      <c r="J41" s="547"/>
      <c r="K41" s="549"/>
      <c r="L41" s="551"/>
      <c r="M41" s="549"/>
    </row>
    <row r="42" spans="2:13" s="492" customFormat="1" ht="6" customHeight="1">
      <c r="B42" s="520"/>
      <c r="C42" s="528"/>
      <c r="D42" s="841"/>
      <c r="E42" s="531"/>
      <c r="F42" s="531"/>
      <c r="G42" s="531"/>
      <c r="H42" s="531"/>
      <c r="I42" s="531"/>
      <c r="J42" s="531"/>
      <c r="K42" s="531"/>
      <c r="L42" s="531"/>
      <c r="M42" s="531"/>
    </row>
    <row r="43" spans="2:13" s="533" customFormat="1" ht="13.4" customHeight="1">
      <c r="B43" s="545"/>
      <c r="C43" s="546">
        <f>+'Executive Summary'!J13</f>
        <v>1</v>
      </c>
      <c r="D43" s="542">
        <f ca="1">-(NPV($D$6,OFFSET($D$20,0,$C43,,MAX($D$16:$M$16)-$C43))+NPV($D$11,OFFSET($D$27,0,$C43,,MAX($D$16:$M$16)-$C43)))</f>
        <v>0</v>
      </c>
      <c r="E43" s="547"/>
      <c r="F43" s="548"/>
      <c r="G43" s="548"/>
      <c r="H43" s="548"/>
      <c r="I43" s="550"/>
      <c r="J43" s="547"/>
      <c r="K43" s="549"/>
      <c r="L43" s="551"/>
      <c r="M43" s="549"/>
    </row>
    <row r="44" spans="2:13" s="533" customFormat="1" ht="13.4" customHeight="1">
      <c r="C44" s="546">
        <f>+'Executive Summary'!K13</f>
        <v>3</v>
      </c>
      <c r="D44" s="542">
        <f ca="1">-(NPV($D$6,OFFSET($D$20,0,$C44,,MAX($D$16:$M$16)-$C44))+NPV($D$11,OFFSET($D$27,0,$C44,,MAX($D$16:$M$16)-$C44)))</f>
        <v>0</v>
      </c>
      <c r="E44" s="552"/>
      <c r="F44" s="858"/>
      <c r="G44" s="859"/>
      <c r="H44" s="860"/>
      <c r="I44" s="537"/>
      <c r="J44" s="537"/>
      <c r="K44" s="537"/>
      <c r="L44" s="544"/>
      <c r="M44" s="544"/>
    </row>
    <row r="45" spans="2:13" s="533" customFormat="1" ht="13.4" customHeight="1">
      <c r="C45" s="546">
        <f>+'Executive Summary'!L13</f>
        <v>4</v>
      </c>
      <c r="D45" s="542">
        <f ca="1">-(NPV($D$6,OFFSET($D$20,0,$C45,,MAX($D$16:$M$16)-$C45))+NPV($D$11,OFFSET($D$27,0,$C45,,MAX($D$16:$M$16)-$C45)))</f>
        <v>0</v>
      </c>
      <c r="E45" s="552"/>
      <c r="F45" s="857"/>
      <c r="G45" s="859"/>
      <c r="H45" s="860"/>
      <c r="I45" s="537"/>
      <c r="J45" s="537"/>
      <c r="K45" s="537"/>
      <c r="L45" s="544"/>
      <c r="M45" s="544"/>
    </row>
    <row r="46" spans="2:13" s="492" customFormat="1" ht="6" customHeight="1">
      <c r="B46" s="520"/>
      <c r="C46" s="528"/>
      <c r="D46" s="532"/>
      <c r="E46" s="531"/>
      <c r="F46" s="531"/>
      <c r="G46" s="531"/>
      <c r="H46" s="531"/>
      <c r="I46" s="537"/>
      <c r="J46" s="531"/>
      <c r="K46" s="531"/>
      <c r="L46" s="531"/>
      <c r="M46" s="531"/>
    </row>
    <row r="47" spans="2:13" s="492" customFormat="1" ht="6" customHeight="1">
      <c r="B47" s="520"/>
      <c r="C47" s="528"/>
      <c r="D47" s="531"/>
      <c r="E47" s="531"/>
      <c r="F47" s="531"/>
      <c r="G47" s="531"/>
      <c r="H47" s="531"/>
      <c r="I47" s="537"/>
      <c r="J47" s="531"/>
      <c r="K47" s="531"/>
      <c r="L47" s="531"/>
      <c r="M47" s="531"/>
    </row>
    <row r="48" spans="2:13" s="533" customFormat="1" ht="12.75" customHeight="1">
      <c r="B48" s="535"/>
      <c r="C48" s="553"/>
      <c r="D48" s="547"/>
      <c r="E48" s="547"/>
      <c r="F48" s="550"/>
      <c r="G48" s="547"/>
      <c r="H48" s="549"/>
      <c r="I48" s="537"/>
      <c r="J48" s="537"/>
      <c r="K48" s="537"/>
      <c r="L48" s="544"/>
      <c r="M48" s="544"/>
    </row>
    <row r="49" spans="2:13" s="533" customFormat="1" ht="12.75" customHeight="1" collapsed="1">
      <c r="B49" s="540" t="s">
        <v>616</v>
      </c>
      <c r="C49" s="554"/>
      <c r="D49" s="1430">
        <f>'Executive Summary'!$J$13</f>
        <v>1</v>
      </c>
      <c r="E49" s="1194" t="s">
        <v>68</v>
      </c>
      <c r="F49" s="1430">
        <f>'Executive Summary'!$K$13</f>
        <v>3</v>
      </c>
      <c r="G49" s="1194" t="s">
        <v>68</v>
      </c>
      <c r="H49" s="1430">
        <f>'Executive Summary'!$L$13</f>
        <v>4</v>
      </c>
      <c r="I49" s="1194" t="s">
        <v>68</v>
      </c>
      <c r="K49" s="537"/>
    </row>
    <row r="50" spans="2:13" s="492" customFormat="1" ht="6" customHeight="1">
      <c r="B50" s="520"/>
      <c r="C50" s="528"/>
      <c r="D50" s="531"/>
      <c r="E50" s="1195"/>
      <c r="F50" s="531"/>
      <c r="G50" s="531"/>
      <c r="H50" s="531"/>
      <c r="I50" s="531"/>
      <c r="J50" s="531"/>
      <c r="K50" s="531"/>
      <c r="L50" s="531"/>
      <c r="M50" s="531"/>
    </row>
    <row r="51" spans="2:13" s="528" customFormat="1" ht="13.4" customHeight="1">
      <c r="B51" s="555"/>
      <c r="C51" s="520"/>
      <c r="D51" s="556" t="s">
        <v>116</v>
      </c>
      <c r="E51" s="1196"/>
      <c r="F51" s="556" t="s">
        <v>116</v>
      </c>
      <c r="H51" s="556" t="s">
        <v>116</v>
      </c>
    </row>
    <row r="52" spans="2:13" s="492" customFormat="1" ht="6" customHeight="1">
      <c r="B52" s="520"/>
      <c r="C52" s="528"/>
      <c r="D52" s="531"/>
      <c r="E52" s="1195"/>
      <c r="F52" s="531"/>
      <c r="G52" s="531"/>
      <c r="H52" s="531"/>
      <c r="I52" s="531"/>
      <c r="J52" s="531"/>
      <c r="K52" s="531"/>
      <c r="L52" s="531"/>
      <c r="M52" s="531"/>
    </row>
    <row r="53" spans="2:13" s="528" customFormat="1" ht="13.4" customHeight="1">
      <c r="B53" s="555" t="s">
        <v>617</v>
      </c>
      <c r="C53" s="520"/>
      <c r="D53" s="1185">
        <f ca="1">INDEX('Cash Flow'!$F$2:$O$45,MATCH('Cash Flow'!$A$45,'Cash Flow'!$A$2:$A$45,0),MATCH(D49+1,'Cash Flow'!$F$2:$O$2,0))+IF(Assumptions!$D$257&gt;3%,(Assumptions!$D$257-3%)*'Cash Flow'!G17,0)</f>
        <v>19896659.863837615</v>
      </c>
      <c r="E53" s="1197">
        <f ca="1">D53/Beds</f>
        <v>16026.852760078922</v>
      </c>
      <c r="F53" s="1185">
        <f ca="1">INDEX('Cash Flow'!$F$2:$O$45,MATCH('Cash Flow'!$A$45,'Cash Flow'!$A$2:$A$45,0),MATCH(F49+1,'Cash Flow'!$F$2:$O$2,0))+IF(Assumptions!$D$257&gt;3%,(Assumptions!$D$257-3%)*'Cash Flow'!I17,0)</f>
        <v>21187964.102332249</v>
      </c>
      <c r="G53" s="1197">
        <f ca="1">F53/Beds</f>
        <v>17067.004375498236</v>
      </c>
      <c r="H53" s="1185">
        <f ca="1">INDEX('Cash Flow'!$F$2:$O$45,MATCH('Cash Flow'!$A$45,'Cash Flow'!$A$2:$A$45,0),MATCH(H49+1,'Cash Flow'!$F$2:$O$2,0))+(IF(Assumptions!$D$257&gt;3%,(Assumptions!$D$257-3%)*'Cash Flow'!J17,0))</f>
        <v>21864095.880293991</v>
      </c>
      <c r="I53" s="1197">
        <f ca="1">H53/Beds</f>
        <v>17611.631691136186</v>
      </c>
    </row>
    <row r="54" spans="2:13" s="528" customFormat="1" ht="13.4" customHeight="1">
      <c r="B54" s="555" t="s">
        <v>618</v>
      </c>
      <c r="C54" s="520"/>
      <c r="D54" s="560">
        <f ca="1">OFFSET($D$20,0,D49)+OFFSET($D$27,0,D49)</f>
        <v>0</v>
      </c>
      <c r="E54" s="1197"/>
      <c r="F54" s="560">
        <f ca="1">OFFSET($D$20,0,F49)+OFFSET($D$27,0,F49)</f>
        <v>0</v>
      </c>
      <c r="G54" s="1197"/>
      <c r="H54" s="560">
        <f ca="1">OFFSET($D$20,0,H49)+OFFSET($D$27,0,H49)</f>
        <v>0</v>
      </c>
      <c r="I54" s="1197"/>
    </row>
    <row r="55" spans="2:13" s="492" customFormat="1" ht="6" customHeight="1">
      <c r="B55" s="520"/>
      <c r="C55" s="528"/>
      <c r="D55" s="1609"/>
      <c r="E55" s="1197"/>
      <c r="F55" s="1609"/>
      <c r="G55" s="1197"/>
      <c r="H55" s="1609"/>
      <c r="I55" s="1197"/>
      <c r="J55" s="531"/>
      <c r="K55" s="531"/>
      <c r="L55" s="531"/>
      <c r="M55" s="531"/>
    </row>
    <row r="56" spans="2:13" s="520" customFormat="1" ht="13.4" customHeight="1">
      <c r="B56" s="555" t="s">
        <v>619</v>
      </c>
      <c r="D56" s="557">
        <f ca="1">SUM(D52:D55)</f>
        <v>19896659.863837615</v>
      </c>
      <c r="E56" s="1197">
        <f ca="1">D56/Beds</f>
        <v>16026.852760078922</v>
      </c>
      <c r="F56" s="557">
        <f ca="1">SUM(F52:F55)</f>
        <v>21187964.102332249</v>
      </c>
      <c r="G56" s="1197">
        <f ca="1">F56/Beds</f>
        <v>17067.004375498236</v>
      </c>
      <c r="H56" s="557">
        <f ca="1">SUM(H52:H55)</f>
        <v>21864095.880293991</v>
      </c>
      <c r="I56" s="1197">
        <f ca="1">H56/Beds</f>
        <v>17611.631691136186</v>
      </c>
    </row>
    <row r="57" spans="2:13" s="520" customFormat="1" ht="13.4" customHeight="1">
      <c r="B57" s="555"/>
      <c r="D57" s="558"/>
      <c r="E57" s="1197"/>
      <c r="F57" s="558"/>
      <c r="G57" s="1197"/>
      <c r="H57" s="558"/>
      <c r="I57" s="1197"/>
    </row>
    <row r="58" spans="2:13" s="520" customFormat="1" ht="13.4" customHeight="1">
      <c r="B58" s="555" t="s">
        <v>620</v>
      </c>
      <c r="D58" s="1610">
        <f>+'Executive Summary'!J15</f>
        <v>5.1499999999999997E-2</v>
      </c>
      <c r="E58" s="1197"/>
      <c r="F58" s="1610">
        <f>+'Executive Summary'!K15</f>
        <v>5.3499999999999999E-2</v>
      </c>
      <c r="G58" s="1197"/>
      <c r="H58" s="1610">
        <f>+'Executive Summary'!L15</f>
        <v>5.45E-2</v>
      </c>
      <c r="I58" s="1197"/>
    </row>
    <row r="59" spans="2:13" s="540" customFormat="1" ht="13.4" customHeight="1">
      <c r="B59" s="559" t="s">
        <v>621</v>
      </c>
      <c r="D59" s="1661">
        <f ca="1">D56/D58</f>
        <v>386342909.97742945</v>
      </c>
      <c r="E59" s="1198">
        <f ca="1">D59/Beds</f>
        <v>311201.02446755191</v>
      </c>
      <c r="F59" s="1661">
        <f ca="1">F56/F58</f>
        <v>396036712.19312614</v>
      </c>
      <c r="G59" s="1198">
        <f ca="1">F59/Beds</f>
        <v>319009.4275794063</v>
      </c>
      <c r="H59" s="1661">
        <f ca="1">H56/H58</f>
        <v>401176071.19805491</v>
      </c>
      <c r="I59" s="1198">
        <f ca="1">H59/Beds</f>
        <v>323149.20534194843</v>
      </c>
    </row>
    <row r="60" spans="2:13" s="492" customFormat="1" ht="6" customHeight="1">
      <c r="B60" s="533"/>
      <c r="C60" s="528"/>
      <c r="D60" s="531"/>
      <c r="E60" s="1197"/>
      <c r="F60" s="531"/>
      <c r="G60" s="1197"/>
      <c r="H60" s="531"/>
      <c r="I60" s="1197"/>
      <c r="J60" s="531"/>
      <c r="K60" s="531"/>
      <c r="L60" s="531"/>
      <c r="M60" s="531"/>
    </row>
    <row r="61" spans="2:13" s="533" customFormat="1" ht="13.4" customHeight="1">
      <c r="B61" s="555" t="s">
        <v>622</v>
      </c>
      <c r="D61" s="560">
        <f ca="1">D43</f>
        <v>0</v>
      </c>
      <c r="E61" s="1197"/>
      <c r="F61" s="560">
        <f ca="1">D44</f>
        <v>0</v>
      </c>
      <c r="G61" s="1197"/>
      <c r="H61" s="560">
        <f ca="1">D45</f>
        <v>0</v>
      </c>
      <c r="I61" s="1197"/>
    </row>
    <row r="62" spans="2:13" s="533" customFormat="1" ht="13.4" customHeight="1">
      <c r="B62" s="555" t="s">
        <v>623</v>
      </c>
      <c r="D62" s="560">
        <f ca="1">SUM(D59:D61)*-'Executive Summary'!$L$11</f>
        <v>-2897571.8248307207</v>
      </c>
      <c r="E62" s="1197"/>
      <c r="F62" s="560">
        <f ca="1">SUM(F59:F61)*-'Executive Summary'!$L$11</f>
        <v>-2970275.3414484458</v>
      </c>
      <c r="G62" s="1197"/>
      <c r="H62" s="560">
        <f ca="1">SUM(H59:H61)*-'Executive Summary'!$L$11</f>
        <v>-3008820.5339854117</v>
      </c>
      <c r="I62" s="1197"/>
    </row>
    <row r="63" spans="2:13" s="492" customFormat="1" ht="6" customHeight="1">
      <c r="B63" s="533"/>
      <c r="C63" s="528"/>
      <c r="D63" s="1609"/>
      <c r="E63" s="1197"/>
      <c r="F63" s="1609"/>
      <c r="G63" s="1197"/>
      <c r="H63" s="1609"/>
      <c r="I63" s="1197"/>
      <c r="J63" s="531"/>
      <c r="K63" s="531"/>
      <c r="L63" s="531"/>
      <c r="M63" s="531"/>
    </row>
    <row r="64" spans="2:13" s="533" customFormat="1" ht="12.65" customHeight="1" thickBot="1">
      <c r="B64" s="559" t="s">
        <v>624</v>
      </c>
      <c r="D64" s="1662">
        <f ca="1">SUM(D59:D63)</f>
        <v>383445338.15259874</v>
      </c>
      <c r="E64" s="1197">
        <f ca="1">D64/Beds</f>
        <v>308867.01678404526</v>
      </c>
      <c r="F64" s="1662">
        <f ca="1">SUM(F59:F63)</f>
        <v>393066436.85167772</v>
      </c>
      <c r="G64" s="1197">
        <f ca="1">F64/Beds</f>
        <v>316616.85687256075</v>
      </c>
      <c r="H64" s="1662">
        <f ca="1">SUM(H59:H63)</f>
        <v>398167250.66406947</v>
      </c>
      <c r="I64" s="1197">
        <f ca="1">H64/Beds</f>
        <v>320725.58630188374</v>
      </c>
    </row>
    <row r="65" spans="2:13" s="492" customFormat="1" ht="6" customHeight="1" thickTop="1">
      <c r="B65" s="533"/>
      <c r="C65" s="528"/>
      <c r="D65" s="531"/>
      <c r="E65" s="1197"/>
      <c r="F65" s="531"/>
      <c r="G65" s="1197"/>
      <c r="H65" s="531"/>
      <c r="I65" s="1197"/>
      <c r="J65" s="531"/>
      <c r="K65" s="531"/>
      <c r="L65" s="531"/>
      <c r="M65" s="531"/>
    </row>
    <row r="66" spans="2:13" s="533" customFormat="1" ht="12.65" customHeight="1">
      <c r="B66" s="555" t="s">
        <v>625</v>
      </c>
      <c r="D66" s="1611">
        <f ca="1">+FV('Executive Summary'!$E$55/12,MAX(DATEDIF('Executive Summary'!$E$62,'Executive Summary'!$J$14,"M")-'Executive Summary'!$E$61*12,0),'Executive Summary'!$E$65,-'Executive Summary'!$E$57)*0+Debt</f>
        <v>155320080.9239563</v>
      </c>
      <c r="E66" s="1197">
        <f ca="1">D66/Beds</f>
        <v>125111.05304544633</v>
      </c>
      <c r="F66" s="1612">
        <f ca="1">+FV('Executive Summary'!$E$55/12,MAX(DATEDIF('Executive Summary'!$E$62,'Executive Summary'!$K$14,"M")-'Executive Summary'!$E$61*12,0),'Executive Summary'!$E$65,-'Executive Summary'!$E$57)</f>
        <v>237600889.6361191</v>
      </c>
      <c r="G66" s="1197">
        <f ca="1">F66/Beds</f>
        <v>191388.63004754443</v>
      </c>
      <c r="H66" s="1612">
        <f ca="1">+FV('Executive Summary'!$E$55/12,MAX(DATEDIF('Executive Summary'!$E$62,'Executive Summary'!$L$14,"M")-'Executive Summary'!$E$61*12,0),'Executive Summary'!$E$65,-'Executive Summary'!$E$57)</f>
        <v>237600889.6361191</v>
      </c>
      <c r="I66" s="1197">
        <f ca="1">H66/Beds</f>
        <v>191388.63004754443</v>
      </c>
      <c r="L66" s="842"/>
      <c r="M66" s="842"/>
    </row>
    <row r="67" spans="2:13" ht="5.5" customHeight="1">
      <c r="B67" s="561"/>
      <c r="C67" s="562"/>
      <c r="D67" s="562"/>
      <c r="E67" s="1197"/>
      <c r="F67" s="563"/>
      <c r="G67" s="1197"/>
      <c r="H67" s="564"/>
      <c r="I67" s="1197"/>
      <c r="J67" s="565"/>
      <c r="K67" s="565"/>
      <c r="L67" s="565"/>
      <c r="M67" s="565"/>
    </row>
    <row r="68" spans="2:13" ht="13.4" customHeight="1" thickBot="1">
      <c r="B68" s="1458" t="s">
        <v>626</v>
      </c>
      <c r="C68" s="1459"/>
      <c r="D68" s="1460">
        <f ca="1">+D64-D66</f>
        <v>228125257.22864243</v>
      </c>
      <c r="E68" s="1197">
        <f ca="1">D68/Beds</f>
        <v>183755.96373859895</v>
      </c>
      <c r="F68" s="1460">
        <f ca="1">+F64-F66</f>
        <v>155465547.21555862</v>
      </c>
      <c r="G68" s="1197">
        <f ca="1">F68/Beds</f>
        <v>125228.22682501635</v>
      </c>
      <c r="H68" s="1460">
        <f ca="1">+H64-H66</f>
        <v>160566361.02795038</v>
      </c>
      <c r="I68" s="1197">
        <f ca="1">H68/Beds</f>
        <v>129336.95625433935</v>
      </c>
    </row>
    <row r="69" spans="2:13" ht="6" customHeight="1">
      <c r="I69" s="537"/>
    </row>
    <row r="70" spans="2:13" ht="6" customHeight="1">
      <c r="I70" s="537"/>
    </row>
    <row r="71" spans="2:13" ht="6" customHeight="1">
      <c r="I71" s="537"/>
    </row>
    <row r="72" spans="2:13" ht="6" customHeight="1">
      <c r="I72" s="537"/>
    </row>
    <row r="73" spans="2:13" ht="6" customHeight="1">
      <c r="I73" s="537"/>
    </row>
    <row r="74" spans="2:13">
      <c r="I74" s="537"/>
    </row>
    <row r="75" spans="2:13" s="533" customFormat="1" ht="12.75" customHeight="1" collapsed="1">
      <c r="B75" s="1765"/>
      <c r="C75"/>
      <c r="D75"/>
      <c r="E75"/>
      <c r="F75"/>
      <c r="G75"/>
      <c r="H75"/>
      <c r="I75"/>
      <c r="J75"/>
      <c r="K75" s="537"/>
    </row>
    <row r="76" spans="2:13" s="492" customFormat="1" ht="6" customHeight="1">
      <c r="B76" s="1765"/>
      <c r="C76"/>
      <c r="D76"/>
      <c r="E76"/>
      <c r="F76"/>
      <c r="G76"/>
      <c r="H76"/>
      <c r="I76"/>
      <c r="J76"/>
      <c r="K76" s="531"/>
      <c r="L76" s="531"/>
      <c r="M76" s="531"/>
    </row>
    <row r="77" spans="2:13" s="528" customFormat="1" ht="13.4" customHeight="1">
      <c r="B77" s="1765"/>
      <c r="C77"/>
      <c r="D77"/>
      <c r="E77"/>
      <c r="F77"/>
      <c r="G77"/>
      <c r="H77"/>
      <c r="I77"/>
      <c r="J77"/>
    </row>
    <row r="78" spans="2:13" s="492" customFormat="1" ht="6" customHeight="1">
      <c r="B78" s="1765"/>
      <c r="C78"/>
      <c r="D78"/>
      <c r="E78"/>
      <c r="F78"/>
      <c r="G78"/>
      <c r="H78"/>
      <c r="I78"/>
      <c r="J78"/>
      <c r="K78" s="531"/>
      <c r="L78" s="531"/>
      <c r="M78" s="531"/>
    </row>
    <row r="79" spans="2:13" s="528" customFormat="1" ht="13.4" customHeight="1">
      <c r="B79" s="1765"/>
      <c r="C79"/>
      <c r="D79"/>
      <c r="E79"/>
      <c r="F79"/>
      <c r="G79"/>
      <c r="H79"/>
      <c r="I79"/>
      <c r="J79"/>
    </row>
    <row r="80" spans="2:13" s="528" customFormat="1" ht="13.4" customHeight="1">
      <c r="B80" s="1765"/>
      <c r="C80"/>
      <c r="D80"/>
      <c r="E80"/>
      <c r="F80"/>
      <c r="G80"/>
      <c r="H80"/>
      <c r="I80"/>
      <c r="J80"/>
    </row>
    <row r="81" spans="2:13" s="492" customFormat="1" ht="6" customHeight="1">
      <c r="B81" s="1765"/>
      <c r="C81"/>
      <c r="D81"/>
      <c r="E81"/>
      <c r="F81"/>
      <c r="G81"/>
      <c r="H81"/>
      <c r="I81"/>
      <c r="J81"/>
      <c r="K81" s="531"/>
      <c r="L81" s="531"/>
      <c r="M81" s="531"/>
    </row>
    <row r="82" spans="2:13" s="520" customFormat="1" ht="13.4" customHeight="1">
      <c r="B82" s="1765"/>
      <c r="C82"/>
      <c r="D82"/>
      <c r="E82"/>
      <c r="F82"/>
      <c r="G82"/>
      <c r="H82"/>
      <c r="I82"/>
      <c r="J82"/>
    </row>
    <row r="83" spans="2:13" s="520" customFormat="1" ht="13.4" customHeight="1">
      <c r="B83" s="1765"/>
      <c r="C83"/>
      <c r="D83"/>
      <c r="E83"/>
      <c r="F83"/>
      <c r="G83"/>
      <c r="H83"/>
      <c r="I83"/>
      <c r="J83"/>
    </row>
    <row r="84" spans="2:13" s="520" customFormat="1" ht="13.4" customHeight="1">
      <c r="B84" s="1765"/>
      <c r="C84"/>
      <c r="D84"/>
      <c r="E84"/>
      <c r="F84"/>
      <c r="G84"/>
      <c r="H84"/>
      <c r="I84"/>
      <c r="J84"/>
    </row>
    <row r="85" spans="2:13" s="520" customFormat="1" ht="13.4" customHeight="1">
      <c r="B85" s="1765"/>
      <c r="C85"/>
      <c r="D85"/>
      <c r="E85"/>
      <c r="F85"/>
      <c r="G85"/>
      <c r="H85"/>
      <c r="I85"/>
      <c r="J85"/>
    </row>
    <row r="86" spans="2:13" s="520" customFormat="1" ht="13.4" customHeight="1">
      <c r="B86" s="1765"/>
      <c r="C86"/>
      <c r="D86"/>
      <c r="E86"/>
      <c r="F86"/>
      <c r="G86"/>
      <c r="H86"/>
      <c r="I86"/>
      <c r="J86"/>
    </row>
    <row r="87" spans="2:13" s="540" customFormat="1" ht="13.4" customHeight="1">
      <c r="B87" s="1765"/>
      <c r="C87"/>
      <c r="D87"/>
      <c r="E87"/>
      <c r="F87"/>
      <c r="G87"/>
      <c r="H87"/>
      <c r="I87"/>
      <c r="J87"/>
    </row>
    <row r="88" spans="2:13" s="492" customFormat="1" ht="6" customHeight="1">
      <c r="B88" s="1765"/>
      <c r="C88"/>
      <c r="D88"/>
      <c r="E88"/>
      <c r="F88"/>
      <c r="G88"/>
      <c r="H88"/>
      <c r="I88"/>
      <c r="J88"/>
      <c r="K88" s="531"/>
      <c r="L88" s="531"/>
      <c r="M88" s="531"/>
    </row>
    <row r="89" spans="2:13" s="492" customFormat="1" ht="13.4" customHeight="1">
      <c r="B89" s="1765"/>
      <c r="C89"/>
      <c r="D89"/>
      <c r="E89"/>
      <c r="F89"/>
      <c r="G89"/>
      <c r="H89"/>
      <c r="I89"/>
      <c r="J89"/>
      <c r="K89" s="531"/>
      <c r="L89" s="531"/>
      <c r="M89" s="531"/>
    </row>
    <row r="90" spans="2:13" s="492" customFormat="1" ht="13.4" customHeight="1">
      <c r="B90" s="1765"/>
      <c r="C90"/>
      <c r="D90"/>
      <c r="E90"/>
      <c r="F90"/>
      <c r="G90"/>
      <c r="H90"/>
      <c r="I90"/>
      <c r="J90"/>
      <c r="K90" s="531"/>
      <c r="L90" s="531"/>
      <c r="M90" s="531"/>
    </row>
    <row r="91" spans="2:13" s="492" customFormat="1" ht="13.4" customHeight="1">
      <c r="B91" s="1765"/>
      <c r="C91"/>
      <c r="D91"/>
      <c r="E91"/>
      <c r="F91"/>
      <c r="G91"/>
      <c r="H91"/>
      <c r="I91"/>
      <c r="J91"/>
      <c r="K91" s="531"/>
      <c r="L91" s="531"/>
      <c r="M91" s="531"/>
    </row>
    <row r="92" spans="2:13" s="492" customFormat="1" ht="13.4" customHeight="1">
      <c r="B92" s="1765"/>
      <c r="C92"/>
      <c r="D92"/>
      <c r="E92"/>
      <c r="F92"/>
      <c r="G92"/>
      <c r="H92"/>
      <c r="I92"/>
      <c r="J92"/>
      <c r="K92" s="531"/>
      <c r="L92" s="531"/>
      <c r="M92" s="531"/>
    </row>
    <row r="93" spans="2:13" s="492" customFormat="1" ht="6" customHeight="1">
      <c r="B93" s="1765"/>
      <c r="C93"/>
      <c r="D93"/>
      <c r="E93"/>
      <c r="F93"/>
      <c r="G93"/>
      <c r="H93"/>
      <c r="I93"/>
      <c r="J93"/>
      <c r="K93" s="531"/>
      <c r="L93" s="531"/>
      <c r="M93" s="531"/>
    </row>
    <row r="94" spans="2:13" s="492" customFormat="1" ht="13.4" customHeight="1">
      <c r="B94" s="1765"/>
      <c r="C94"/>
      <c r="D94"/>
      <c r="E94"/>
      <c r="F94"/>
      <c r="G94"/>
      <c r="H94"/>
      <c r="I94"/>
      <c r="J94"/>
      <c r="K94" s="531"/>
      <c r="L94" s="531"/>
      <c r="M94" s="531"/>
    </row>
    <row r="95" spans="2:13" s="492" customFormat="1" ht="13.4" customHeight="1">
      <c r="B95" s="1765"/>
      <c r="C95"/>
      <c r="D95"/>
      <c r="E95"/>
      <c r="F95"/>
      <c r="G95"/>
      <c r="H95"/>
      <c r="I95"/>
      <c r="J95"/>
      <c r="K95" s="531"/>
      <c r="L95" s="531"/>
      <c r="M95" s="531"/>
    </row>
    <row r="96" spans="2:13" s="492" customFormat="1" ht="6" customHeight="1">
      <c r="B96" s="1765"/>
      <c r="C96"/>
      <c r="D96"/>
      <c r="E96"/>
      <c r="F96"/>
      <c r="G96"/>
      <c r="H96"/>
      <c r="I96"/>
      <c r="J96"/>
      <c r="K96" s="531"/>
      <c r="L96" s="531"/>
      <c r="M96" s="531"/>
    </row>
    <row r="97" spans="2:13" s="492" customFormat="1" ht="13.4" customHeight="1">
      <c r="B97" s="1765"/>
      <c r="C97"/>
      <c r="D97"/>
      <c r="E97"/>
      <c r="F97"/>
      <c r="G97"/>
      <c r="H97"/>
      <c r="I97"/>
      <c r="J97"/>
      <c r="K97" s="531"/>
      <c r="L97" s="531"/>
      <c r="M97" s="531"/>
    </row>
    <row r="98" spans="2:13" s="492" customFormat="1" ht="13.4" customHeight="1">
      <c r="B98" s="1765"/>
      <c r="C98"/>
      <c r="D98"/>
      <c r="E98"/>
      <c r="F98"/>
      <c r="G98"/>
      <c r="H98"/>
      <c r="I98"/>
      <c r="J98"/>
      <c r="K98" s="531"/>
      <c r="L98" s="531"/>
      <c r="M98" s="531"/>
    </row>
    <row r="99" spans="2:13" s="520" customFormat="1" ht="13.4" customHeight="1">
      <c r="B99" s="1765"/>
      <c r="C99"/>
      <c r="D99"/>
      <c r="E99"/>
      <c r="F99"/>
      <c r="G99"/>
      <c r="H99"/>
      <c r="I99"/>
      <c r="J99"/>
    </row>
    <row r="100" spans="2:13" s="540" customFormat="1" ht="13.4" customHeight="1">
      <c r="B100" s="1765"/>
      <c r="C100"/>
      <c r="D100"/>
      <c r="E100"/>
      <c r="F100"/>
      <c r="G100"/>
      <c r="H100"/>
      <c r="I100"/>
      <c r="J100"/>
    </row>
    <row r="101" spans="2:13" s="492" customFormat="1" ht="13.4" customHeight="1">
      <c r="B101" s="1765"/>
      <c r="C101"/>
      <c r="D101"/>
      <c r="E101"/>
      <c r="F101"/>
      <c r="G101"/>
      <c r="H101"/>
      <c r="I101"/>
      <c r="J101"/>
      <c r="K101" s="531"/>
      <c r="L101" s="531"/>
      <c r="M101" s="531"/>
    </row>
    <row r="102" spans="2:13" s="533" customFormat="1" ht="13.4" customHeight="1">
      <c r="B102" s="1765"/>
      <c r="C102"/>
      <c r="D102"/>
      <c r="E102"/>
      <c r="F102"/>
      <c r="G102"/>
      <c r="H102"/>
      <c r="I102"/>
      <c r="J102"/>
    </row>
    <row r="103" spans="2:13" s="533" customFormat="1" ht="13.4" customHeight="1">
      <c r="B103" s="1765"/>
      <c r="C103"/>
      <c r="D103"/>
      <c r="E103"/>
      <c r="F103"/>
      <c r="G103"/>
      <c r="H103"/>
      <c r="I103"/>
      <c r="J103"/>
    </row>
    <row r="104" spans="2:13" s="492" customFormat="1" ht="6" customHeight="1">
      <c r="B104" s="1765"/>
      <c r="C104"/>
      <c r="D104"/>
      <c r="E104"/>
      <c r="F104"/>
      <c r="G104"/>
      <c r="H104"/>
      <c r="I104"/>
      <c r="J104"/>
      <c r="K104" s="531"/>
      <c r="L104" s="531"/>
      <c r="M104" s="531"/>
    </row>
    <row r="105" spans="2:13" s="533" customFormat="1" ht="12.65" customHeight="1">
      <c r="B105" s="1765"/>
      <c r="C105"/>
      <c r="D105"/>
      <c r="E105"/>
      <c r="F105"/>
      <c r="G105"/>
      <c r="H105"/>
      <c r="I105"/>
      <c r="J105"/>
    </row>
    <row r="106" spans="2:13" s="492" customFormat="1" ht="6" customHeight="1">
      <c r="B106" s="1765"/>
      <c r="C106"/>
      <c r="D106"/>
      <c r="E106"/>
      <c r="F106"/>
      <c r="G106"/>
      <c r="H106"/>
      <c r="I106"/>
      <c r="J106"/>
      <c r="K106" s="531"/>
      <c r="L106" s="531"/>
      <c r="M106" s="531"/>
    </row>
    <row r="107" spans="2:13" s="533" customFormat="1" ht="12.65" customHeight="1">
      <c r="B107" s="1765"/>
      <c r="C107"/>
      <c r="D107"/>
      <c r="E107"/>
      <c r="F107"/>
      <c r="G107"/>
      <c r="H107"/>
      <c r="I107"/>
      <c r="J107"/>
      <c r="L107" s="842"/>
      <c r="M107" s="842"/>
    </row>
    <row r="108" spans="2:13" ht="5.5" customHeight="1">
      <c r="B108" s="1765"/>
      <c r="C108"/>
      <c r="D108"/>
      <c r="E108"/>
      <c r="F108"/>
      <c r="G108"/>
      <c r="H108"/>
      <c r="I108"/>
      <c r="J108"/>
      <c r="K108" s="565"/>
      <c r="L108" s="565"/>
      <c r="M108" s="565"/>
    </row>
    <row r="109" spans="2:13" ht="13.4" customHeight="1">
      <c r="B109" s="1765"/>
      <c r="C109"/>
      <c r="D109"/>
      <c r="E109"/>
      <c r="F109"/>
      <c r="G109"/>
      <c r="H109"/>
      <c r="I109"/>
      <c r="J109"/>
    </row>
    <row r="110" spans="2:13">
      <c r="B110" s="1765"/>
      <c r="C110"/>
      <c r="D110"/>
      <c r="E110"/>
      <c r="F110"/>
      <c r="G110"/>
      <c r="H110"/>
      <c r="I110"/>
      <c r="J110"/>
    </row>
    <row r="111" spans="2:13">
      <c r="B111" s="1765"/>
      <c r="C111"/>
      <c r="D111"/>
      <c r="E111"/>
      <c r="F111"/>
      <c r="G111"/>
      <c r="H111"/>
      <c r="I111"/>
      <c r="J111"/>
    </row>
    <row r="112" spans="2:13">
      <c r="B112" s="1765"/>
      <c r="C112"/>
      <c r="D112"/>
      <c r="E112"/>
      <c r="F112"/>
      <c r="G112"/>
      <c r="H112"/>
      <c r="I112"/>
      <c r="J112"/>
    </row>
  </sheetData>
  <mergeCells count="1">
    <mergeCell ref="D1:J1"/>
  </mergeCells>
  <dataValidations count="1">
    <dataValidation type="list" allowBlank="1" showInputMessage="1" showErrorMessage="1" sqref="D4 D9" xr:uid="{00000000-0002-0000-0800-000000000000}">
      <formula1>"Yes,No"</formula1>
    </dataValidation>
  </dataValidations>
  <printOptions horizontalCentered="1"/>
  <pageMargins left="0.25" right="0.25" top="0.35" bottom="0.25" header="0.5" footer="0.25"/>
  <pageSetup scale="7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3CCA-735A-4EB6-9419-296F56E85184}">
  <sheetPr codeName="Sheet11">
    <tabColor rgb="FF0066FF"/>
  </sheetPr>
  <dimension ref="A1:IL363"/>
  <sheetViews>
    <sheetView zoomScale="80" zoomScaleNormal="80" workbookViewId="0">
      <pane xSplit="5" topLeftCell="I1" activePane="topRight" state="frozen"/>
      <selection pane="topRight" activeCell="N10" sqref="N10"/>
    </sheetView>
  </sheetViews>
  <sheetFormatPr defaultColWidth="10.453125" defaultRowHeight="12.5"/>
  <cols>
    <col min="1" max="1" width="6.453125" style="569" customWidth="1"/>
    <col min="2" max="2" width="32.453125" style="569" customWidth="1"/>
    <col min="3" max="3" width="3.54296875" style="569" customWidth="1"/>
    <col min="4" max="4" width="15.54296875" style="569" customWidth="1"/>
    <col min="5" max="5" width="18.54296875" style="569" customWidth="1"/>
    <col min="6" max="6" width="15.54296875" style="569" customWidth="1"/>
    <col min="7" max="7" width="16.54296875" style="569" customWidth="1"/>
    <col min="8" max="8" width="14.54296875" style="569" customWidth="1"/>
    <col min="9" max="9" width="17.453125" style="569" customWidth="1"/>
    <col min="10" max="10" width="17.81640625" style="569" customWidth="1"/>
    <col min="11" max="12" width="15.453125" style="569" customWidth="1"/>
    <col min="13" max="13" width="16.54296875" style="569" customWidth="1"/>
    <col min="14" max="14" width="16.453125" style="569" customWidth="1"/>
    <col min="15" max="15" width="16" style="569" customWidth="1"/>
    <col min="16" max="18" width="14.453125" style="569" customWidth="1"/>
    <col min="19" max="19" width="15.54296875" style="569" customWidth="1"/>
    <col min="20" max="30" width="14.453125" style="569" customWidth="1"/>
    <col min="31" max="31" width="14.81640625" style="569" customWidth="1"/>
    <col min="32" max="37" width="14.453125" style="569" customWidth="1"/>
    <col min="38" max="38" width="17.453125" style="569" customWidth="1"/>
    <col min="39" max="246" width="14.453125" style="569" customWidth="1"/>
    <col min="247" max="16384" width="10.453125" style="569"/>
  </cols>
  <sheetData>
    <row r="1" spans="1:246" ht="49.5" customHeight="1">
      <c r="A1" s="567" t="str">
        <f>'Executive Summary'!$E$5&amp; " 1 YEAR WATERFALL"</f>
        <v>VERVE Chapel Hill 1 YEAR WATERFALL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</row>
    <row r="2" spans="1:246" ht="15">
      <c r="A2" s="570"/>
    </row>
    <row r="3" spans="1:246" ht="15">
      <c r="A3" s="571"/>
    </row>
    <row r="4" spans="1:246" ht="7.5" customHeight="1">
      <c r="A4" s="1040"/>
      <c r="B4" s="572"/>
      <c r="C4" s="572"/>
      <c r="D4" s="572"/>
      <c r="E4" s="572"/>
      <c r="F4" s="572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572"/>
      <c r="R4" s="572"/>
      <c r="S4" s="572"/>
      <c r="T4" s="572"/>
      <c r="U4" s="572"/>
      <c r="V4" s="572"/>
      <c r="W4" s="572"/>
      <c r="X4" s="572"/>
      <c r="Y4" s="572"/>
      <c r="Z4" s="572"/>
      <c r="AA4" s="572"/>
      <c r="AB4" s="572"/>
      <c r="AC4" s="572"/>
      <c r="AD4" s="572"/>
      <c r="AE4" s="572"/>
      <c r="AF4" s="572"/>
      <c r="AG4" s="572"/>
      <c r="AH4" s="572"/>
      <c r="AI4" s="572"/>
      <c r="AJ4" s="572"/>
      <c r="AK4" s="572"/>
      <c r="AL4" s="572"/>
      <c r="AM4" s="572"/>
      <c r="AN4" s="572"/>
      <c r="AO4" s="572"/>
      <c r="AP4" s="572"/>
      <c r="AQ4" s="572"/>
      <c r="AR4" s="572"/>
      <c r="AS4" s="572"/>
      <c r="AT4" s="572"/>
      <c r="AU4" s="572"/>
      <c r="AV4" s="572"/>
      <c r="AW4" s="572"/>
      <c r="AX4" s="572"/>
      <c r="AY4" s="572"/>
      <c r="AZ4" s="572"/>
      <c r="BA4" s="572"/>
      <c r="BB4" s="572"/>
      <c r="BC4" s="572"/>
      <c r="BD4" s="572"/>
      <c r="BE4" s="572"/>
      <c r="BF4" s="572"/>
      <c r="BG4" s="572"/>
      <c r="BH4" s="572"/>
      <c r="BI4" s="572"/>
      <c r="BJ4" s="572"/>
      <c r="BK4" s="572"/>
      <c r="BL4" s="572"/>
      <c r="BM4" s="572"/>
      <c r="BN4" s="572"/>
      <c r="BO4" s="572"/>
      <c r="BP4" s="572"/>
      <c r="BQ4" s="572"/>
      <c r="BR4" s="572"/>
      <c r="BS4" s="572"/>
      <c r="BT4" s="572"/>
      <c r="BU4" s="572"/>
      <c r="BV4" s="572"/>
      <c r="BW4" s="572"/>
      <c r="BX4" s="572"/>
      <c r="BY4" s="572"/>
      <c r="BZ4" s="572"/>
      <c r="CA4" s="572"/>
      <c r="CB4" s="572"/>
      <c r="CC4" s="572"/>
      <c r="CD4" s="572"/>
      <c r="CE4" s="572"/>
      <c r="CF4" s="572"/>
      <c r="CG4" s="572"/>
      <c r="CH4" s="572"/>
      <c r="CI4" s="572"/>
      <c r="CJ4" s="572"/>
      <c r="CK4" s="572"/>
      <c r="CL4" s="572"/>
      <c r="CM4" s="572"/>
      <c r="CN4" s="572"/>
      <c r="CO4" s="572"/>
      <c r="CP4" s="572"/>
      <c r="CQ4" s="572"/>
      <c r="CR4" s="572"/>
      <c r="CS4" s="572"/>
      <c r="CT4" s="572"/>
      <c r="CU4" s="572"/>
      <c r="CV4" s="572"/>
      <c r="CW4" s="572"/>
      <c r="CX4" s="572"/>
      <c r="CY4" s="572"/>
      <c r="CZ4" s="572"/>
      <c r="DA4" s="572"/>
      <c r="DB4" s="572"/>
      <c r="DC4" s="572"/>
      <c r="DD4" s="572"/>
      <c r="DE4" s="572"/>
      <c r="DF4" s="572"/>
      <c r="DG4" s="572"/>
      <c r="DH4" s="572"/>
      <c r="DI4" s="572"/>
      <c r="DJ4" s="572"/>
      <c r="DK4" s="572"/>
      <c r="DL4" s="572"/>
      <c r="DM4" s="572"/>
      <c r="DN4" s="572"/>
      <c r="DO4" s="572"/>
      <c r="DP4" s="572"/>
      <c r="DQ4" s="572"/>
      <c r="DR4" s="572"/>
      <c r="DS4" s="572"/>
      <c r="DT4" s="572"/>
      <c r="DU4" s="572"/>
      <c r="DV4" s="572"/>
      <c r="DW4" s="572"/>
      <c r="DX4" s="572"/>
      <c r="DY4" s="572"/>
      <c r="DZ4" s="572"/>
      <c r="EA4" s="572"/>
      <c r="EB4" s="572"/>
      <c r="EC4" s="572"/>
      <c r="ED4" s="572"/>
      <c r="EE4" s="572"/>
      <c r="EF4" s="572"/>
      <c r="EG4" s="572"/>
      <c r="EH4" s="572"/>
      <c r="EI4" s="572"/>
      <c r="EJ4" s="572"/>
      <c r="EK4" s="572"/>
      <c r="EL4" s="572"/>
      <c r="EM4" s="572"/>
      <c r="EN4" s="572"/>
      <c r="EO4" s="572"/>
      <c r="EP4" s="572"/>
      <c r="EQ4" s="572"/>
      <c r="ER4" s="572"/>
      <c r="ES4" s="572"/>
      <c r="ET4" s="572"/>
      <c r="EU4" s="572"/>
      <c r="EV4" s="572"/>
      <c r="EW4" s="572"/>
      <c r="EX4" s="572"/>
      <c r="EY4" s="572"/>
      <c r="EZ4" s="572"/>
      <c r="FA4" s="572"/>
      <c r="FB4" s="572"/>
      <c r="FC4" s="572"/>
      <c r="FD4" s="572"/>
      <c r="FE4" s="572"/>
      <c r="FF4" s="572"/>
      <c r="FG4" s="572"/>
      <c r="FH4" s="572"/>
      <c r="FI4" s="572"/>
      <c r="FJ4" s="572"/>
      <c r="FK4" s="572"/>
      <c r="FL4" s="572"/>
      <c r="FM4" s="572"/>
      <c r="FN4" s="572"/>
      <c r="FO4" s="572"/>
      <c r="FP4" s="572"/>
      <c r="FQ4" s="572"/>
      <c r="FR4" s="572"/>
      <c r="FS4" s="572"/>
      <c r="FT4" s="572"/>
      <c r="FU4" s="572"/>
      <c r="FV4" s="572"/>
      <c r="FW4" s="572"/>
      <c r="FX4" s="572"/>
      <c r="FY4" s="572"/>
      <c r="FZ4" s="572"/>
      <c r="GA4" s="572"/>
      <c r="GB4" s="572"/>
      <c r="GC4" s="572"/>
      <c r="GD4" s="572"/>
      <c r="GE4" s="572"/>
      <c r="GF4" s="572"/>
      <c r="GG4" s="572"/>
      <c r="GH4" s="572"/>
      <c r="GI4" s="572"/>
      <c r="GJ4" s="572"/>
      <c r="GK4" s="572"/>
      <c r="GL4" s="572"/>
      <c r="GM4" s="572"/>
      <c r="GN4" s="572"/>
      <c r="GO4" s="572"/>
      <c r="GP4" s="572"/>
      <c r="GQ4" s="572"/>
      <c r="GR4" s="572"/>
      <c r="GS4" s="572"/>
      <c r="GT4" s="572"/>
      <c r="GU4" s="572"/>
      <c r="GV4" s="572"/>
      <c r="GW4" s="572"/>
      <c r="GX4" s="572"/>
      <c r="GY4" s="572"/>
      <c r="GZ4" s="572"/>
      <c r="HA4" s="572"/>
      <c r="HB4" s="572"/>
      <c r="HC4" s="572"/>
      <c r="HD4" s="572"/>
      <c r="HE4" s="572"/>
      <c r="HF4" s="572"/>
      <c r="HG4" s="572"/>
      <c r="HH4" s="572"/>
      <c r="HI4" s="572"/>
      <c r="HJ4" s="572"/>
      <c r="HK4" s="572"/>
      <c r="HL4" s="572"/>
      <c r="HM4" s="572"/>
      <c r="HN4" s="572"/>
      <c r="HO4" s="572"/>
      <c r="HP4" s="572"/>
      <c r="HQ4" s="572"/>
      <c r="HR4" s="572"/>
      <c r="HS4" s="572"/>
      <c r="HT4" s="572"/>
      <c r="HU4" s="572"/>
      <c r="HV4" s="572"/>
      <c r="HW4" s="572"/>
      <c r="HX4" s="572"/>
      <c r="HY4" s="572"/>
      <c r="HZ4" s="572"/>
      <c r="IA4" s="572"/>
      <c r="IB4" s="572"/>
      <c r="IC4" s="572"/>
      <c r="ID4" s="572"/>
      <c r="IE4" s="572"/>
      <c r="IF4" s="572"/>
      <c r="IG4" s="572"/>
      <c r="IH4" s="572"/>
      <c r="II4" s="572"/>
      <c r="IJ4" s="572"/>
      <c r="IK4" s="572"/>
      <c r="IL4" s="572"/>
    </row>
    <row r="5" spans="1:246">
      <c r="P5" s="574"/>
    </row>
    <row r="6" spans="1:246" ht="13" thickBot="1">
      <c r="D6" s="576"/>
    </row>
    <row r="7" spans="1:246" ht="14.5" thickBot="1">
      <c r="B7" s="577" t="s">
        <v>627</v>
      </c>
      <c r="C7" s="1431"/>
      <c r="D7" s="1431"/>
      <c r="E7" s="1431"/>
      <c r="F7" s="1431"/>
      <c r="G7" s="594"/>
      <c r="H7" s="594"/>
      <c r="I7" s="594"/>
      <c r="J7" s="1461"/>
      <c r="K7" s="593"/>
      <c r="L7" s="1347" t="s">
        <v>628</v>
      </c>
      <c r="M7" s="1432"/>
      <c r="N7" s="1433"/>
      <c r="P7" s="1347" t="s">
        <v>629</v>
      </c>
      <c r="Q7" s="1434"/>
      <c r="R7" s="1435"/>
    </row>
    <row r="8" spans="1:246" ht="14">
      <c r="B8" s="1436"/>
      <c r="C8" s="690"/>
      <c r="D8" s="1780" t="s">
        <v>630</v>
      </c>
      <c r="E8" s="1781"/>
      <c r="F8" s="1782" t="s">
        <v>631</v>
      </c>
      <c r="G8" s="1781"/>
      <c r="H8" s="1782" t="s">
        <v>632</v>
      </c>
      <c r="I8" s="1781"/>
      <c r="J8" s="785" t="s">
        <v>633</v>
      </c>
      <c r="L8" s="1783"/>
      <c r="M8" s="1784"/>
      <c r="N8" s="647"/>
      <c r="P8" s="621" t="s">
        <v>634</v>
      </c>
      <c r="R8" s="678">
        <f>StartDate</f>
        <v>46753</v>
      </c>
    </row>
    <row r="9" spans="1:246">
      <c r="B9" s="783"/>
      <c r="C9" s="788" t="s">
        <v>635</v>
      </c>
      <c r="D9" s="1787" t="s">
        <v>636</v>
      </c>
      <c r="E9" s="1788"/>
      <c r="F9" s="1789" t="s">
        <v>636</v>
      </c>
      <c r="G9" s="1788"/>
      <c r="H9" s="1787" t="s">
        <v>636</v>
      </c>
      <c r="I9" s="1788"/>
      <c r="J9" s="786"/>
      <c r="L9" s="648" t="s">
        <v>69</v>
      </c>
      <c r="M9" s="698">
        <f ca="1">N9/$N$12</f>
        <v>0.35</v>
      </c>
      <c r="N9" s="649">
        <f ca="1">+Development!G265</f>
        <v>83633889.72828415</v>
      </c>
      <c r="P9" s="621" t="s">
        <v>637</v>
      </c>
      <c r="R9" s="679" t="s">
        <v>636</v>
      </c>
    </row>
    <row r="10" spans="1:246" ht="13" thickBot="1">
      <c r="B10" s="784"/>
      <c r="C10" s="1462"/>
      <c r="D10" s="1785"/>
      <c r="E10" s="1786"/>
      <c r="F10" s="1785"/>
      <c r="G10" s="1786"/>
      <c r="H10" s="1785"/>
      <c r="I10" s="1786"/>
      <c r="J10" s="787"/>
      <c r="L10" s="648" t="s">
        <v>638</v>
      </c>
      <c r="M10" s="698">
        <f ca="1">N10/$N$12</f>
        <v>0</v>
      </c>
      <c r="N10" s="649">
        <f ca="1">+Development!G266</f>
        <v>0</v>
      </c>
      <c r="P10" s="621" t="s">
        <v>639</v>
      </c>
      <c r="R10" s="680">
        <f>'Executive Summary'!J13</f>
        <v>1</v>
      </c>
    </row>
    <row r="11" spans="1:246" ht="14.15" customHeight="1" thickBot="1">
      <c r="B11" s="595"/>
      <c r="C11" s="691"/>
      <c r="D11" s="1437" t="s">
        <v>640</v>
      </c>
      <c r="E11" s="684" t="s">
        <v>641</v>
      </c>
      <c r="F11" s="1437" t="s">
        <v>640</v>
      </c>
      <c r="G11" s="684" t="s">
        <v>641</v>
      </c>
      <c r="H11" s="692" t="s">
        <v>640</v>
      </c>
      <c r="I11" s="684" t="s">
        <v>641</v>
      </c>
      <c r="J11" s="1438" t="s">
        <v>642</v>
      </c>
      <c r="L11" s="650" t="s">
        <v>643</v>
      </c>
      <c r="M11" s="699">
        <f ca="1">N11/$N$12</f>
        <v>0.65</v>
      </c>
      <c r="N11" s="651">
        <f ca="1">Development!G267</f>
        <v>155320080.9239563</v>
      </c>
      <c r="P11" s="621" t="s">
        <v>644</v>
      </c>
      <c r="R11" s="677">
        <f>IF(_WF_Periodicity="Monthly",1,IF(_WF_Periodicity="Quarterly",3,12))</f>
        <v>1</v>
      </c>
    </row>
    <row r="12" spans="1:246" ht="13">
      <c r="B12" s="701"/>
      <c r="C12" s="789" t="s">
        <v>645</v>
      </c>
      <c r="D12" s="1439">
        <v>0.11</v>
      </c>
      <c r="E12" s="685">
        <f>+M15</f>
        <v>0.9</v>
      </c>
      <c r="F12" s="681">
        <v>0.15</v>
      </c>
      <c r="G12" s="685">
        <f>1-_WF_Tier2_GP</f>
        <v>0.75</v>
      </c>
      <c r="H12" s="693">
        <v>0.18</v>
      </c>
      <c r="I12" s="685">
        <f>1-_WF_Tier3_GP</f>
        <v>0.625</v>
      </c>
      <c r="J12" s="598">
        <f>1-_WF_Remainder_GP</f>
        <v>0.5</v>
      </c>
      <c r="L12" s="652" t="s">
        <v>228</v>
      </c>
      <c r="M12" s="700">
        <f ca="1">N12/$N$12</f>
        <v>1</v>
      </c>
      <c r="N12" s="653">
        <f ca="1">SUM(N9:N11)</f>
        <v>238953970.65224046</v>
      </c>
      <c r="P12" s="621" t="s">
        <v>646</v>
      </c>
      <c r="Q12" s="587"/>
      <c r="R12" s="582">
        <f>EDATE('Executive Summary'!$C$73,('1-Yr Waterfall'!$R$10-1)*12)-1</f>
        <v>48060</v>
      </c>
      <c r="S12" s="585"/>
    </row>
    <row r="13" spans="1:246" ht="13" thickBot="1">
      <c r="B13" s="595"/>
      <c r="C13" s="789"/>
      <c r="D13" s="688"/>
      <c r="E13" s="1440">
        <f>SUM(E12:E12)</f>
        <v>0.9</v>
      </c>
      <c r="F13" s="682"/>
      <c r="G13" s="1440">
        <f>1-G15</f>
        <v>0.75</v>
      </c>
      <c r="H13" s="694"/>
      <c r="I13" s="1440">
        <f>1-I15</f>
        <v>0.625</v>
      </c>
      <c r="J13" s="599">
        <f>1-J15</f>
        <v>0.5</v>
      </c>
      <c r="L13" s="654"/>
      <c r="M13" s="603"/>
      <c r="N13" s="655"/>
      <c r="P13" s="579"/>
      <c r="R13" s="583"/>
    </row>
    <row r="14" spans="1:246" ht="14.5" thickBot="1">
      <c r="B14" s="595"/>
      <c r="C14" s="789"/>
      <c r="D14" s="689"/>
      <c r="E14" s="686"/>
      <c r="F14" s="683"/>
      <c r="G14" s="686"/>
      <c r="H14" s="695"/>
      <c r="I14" s="686"/>
      <c r="J14" s="600"/>
      <c r="L14" s="1347" t="s">
        <v>647</v>
      </c>
      <c r="M14" s="1432"/>
      <c r="N14" s="1441"/>
      <c r="P14" s="579"/>
      <c r="R14" s="583"/>
    </row>
    <row r="15" spans="1:246" ht="14">
      <c r="B15" s="595"/>
      <c r="C15" s="789" t="s">
        <v>648</v>
      </c>
      <c r="D15" s="1613"/>
      <c r="E15" s="687">
        <f>1-E13</f>
        <v>9.9999999999999978E-2</v>
      </c>
      <c r="F15" s="1613"/>
      <c r="G15" s="681">
        <v>0.25</v>
      </c>
      <c r="H15" s="696"/>
      <c r="I15" s="681">
        <v>0.375</v>
      </c>
      <c r="J15" s="602">
        <v>0.5</v>
      </c>
      <c r="L15" s="656" t="s">
        <v>645</v>
      </c>
      <c r="M15" s="634">
        <v>0.9</v>
      </c>
      <c r="N15" s="657">
        <f ca="1">+$M15*$N$9</f>
        <v>75270500.755455732</v>
      </c>
      <c r="P15" s="579"/>
      <c r="R15" s="583"/>
    </row>
    <row r="16" spans="1:246" ht="13" thickBot="1">
      <c r="B16" s="596"/>
      <c r="C16" s="1463"/>
      <c r="D16" s="1464"/>
      <c r="E16" s="1465">
        <f>SUM(E13:E15)</f>
        <v>1</v>
      </c>
      <c r="F16" s="1464"/>
      <c r="G16" s="1465">
        <f>SUM(G13:G15)</f>
        <v>1</v>
      </c>
      <c r="H16" s="697"/>
      <c r="I16" s="1465">
        <f>SUM(I13:I15)</f>
        <v>1</v>
      </c>
      <c r="J16" s="1466">
        <f>SUM(J13:J15)</f>
        <v>1</v>
      </c>
      <c r="L16" s="650" t="s">
        <v>648</v>
      </c>
      <c r="M16" s="1613">
        <f>1-M15</f>
        <v>9.9999999999999978E-2</v>
      </c>
      <c r="N16" s="658">
        <f ca="1">+$M16*$N$9</f>
        <v>8363388.9728284134</v>
      </c>
      <c r="P16" s="626"/>
      <c r="Q16" s="1467"/>
      <c r="R16" s="1468"/>
    </row>
    <row r="17" spans="2:20" ht="13" thickBot="1">
      <c r="B17" s="778" t="s">
        <v>649</v>
      </c>
      <c r="C17" s="778"/>
      <c r="D17" s="778"/>
      <c r="E17" s="778"/>
      <c r="F17" s="1108"/>
      <c r="G17" s="1097">
        <f>+_WF_Tier2_GP-G18</f>
        <v>8.3333333333333315E-2</v>
      </c>
      <c r="H17" s="1097"/>
      <c r="I17" s="1097">
        <f>+_WF_Tier3_GP-I18</f>
        <v>6.944444444444442E-2</v>
      </c>
      <c r="J17" s="1097">
        <f>+_WF_Remainder_GP-J18</f>
        <v>5.5555555555555525E-2</v>
      </c>
      <c r="L17" s="1614" t="s">
        <v>228</v>
      </c>
      <c r="M17" s="1615">
        <f>SUM(M15:M16)</f>
        <v>1</v>
      </c>
      <c r="N17" s="659">
        <f ca="1">SUM(N15:N16)</f>
        <v>83633889.72828415</v>
      </c>
    </row>
    <row r="18" spans="2:20" ht="13" thickBot="1">
      <c r="B18" s="778" t="s">
        <v>650</v>
      </c>
      <c r="C18" s="778"/>
      <c r="D18" s="778"/>
      <c r="E18" s="778"/>
      <c r="F18" s="1108"/>
      <c r="G18" s="1098">
        <f>+(_WF_Tier2_GP-M16)/E12</f>
        <v>0.16666666666666669</v>
      </c>
      <c r="H18" s="1097"/>
      <c r="I18" s="1098">
        <f>+(_WF_Tier3_GP-M16)/E12</f>
        <v>0.30555555555555558</v>
      </c>
      <c r="J18" s="1098">
        <f>+(_WF_Remainder_GP-M16)/E12</f>
        <v>0.44444444444444448</v>
      </c>
    </row>
    <row r="19" spans="2:20" ht="18" customHeight="1" thickBot="1">
      <c r="B19" s="1442" t="s">
        <v>651</v>
      </c>
      <c r="C19" s="601"/>
      <c r="D19" s="601"/>
      <c r="E19" s="601"/>
      <c r="F19" s="601"/>
      <c r="G19" s="601"/>
      <c r="H19" s="601"/>
      <c r="I19" s="601"/>
      <c r="J19" s="1469"/>
      <c r="L19" s="1777" t="s">
        <v>652</v>
      </c>
      <c r="M19" s="1778"/>
      <c r="N19" s="1778"/>
      <c r="O19" s="1778"/>
      <c r="P19" s="1778"/>
      <c r="Q19" s="1778"/>
      <c r="R19" s="1779"/>
    </row>
    <row r="20" spans="2:20">
      <c r="B20" s="641"/>
      <c r="C20" s="593"/>
      <c r="D20" s="642" t="s">
        <v>653</v>
      </c>
      <c r="E20" s="643"/>
      <c r="F20" s="642"/>
      <c r="G20" s="643"/>
      <c r="H20" s="643"/>
      <c r="I20" s="660"/>
      <c r="J20" s="597"/>
      <c r="L20" s="1443"/>
      <c r="M20" s="625"/>
      <c r="N20" s="628"/>
      <c r="O20" s="586" t="s">
        <v>654</v>
      </c>
      <c r="P20" s="586" t="s">
        <v>655</v>
      </c>
      <c r="Q20" s="586" t="s">
        <v>656</v>
      </c>
      <c r="R20" s="1470" t="s">
        <v>657</v>
      </c>
    </row>
    <row r="21" spans="2:20">
      <c r="B21" s="644"/>
      <c r="C21" s="1616"/>
      <c r="D21" s="1617">
        <v>0</v>
      </c>
      <c r="E21" s="1617">
        <f>+D21+1</f>
        <v>1</v>
      </c>
      <c r="F21" s="1617">
        <f>+E21+1</f>
        <v>2</v>
      </c>
      <c r="G21" s="1617">
        <f>+F21+1</f>
        <v>3</v>
      </c>
      <c r="H21" s="1617">
        <f>+G21+1</f>
        <v>4</v>
      </c>
      <c r="I21" s="661">
        <f>+H21+1</f>
        <v>5</v>
      </c>
      <c r="J21" s="645" t="s">
        <v>38</v>
      </c>
      <c r="K21" s="584"/>
      <c r="L21" s="581"/>
      <c r="M21" s="623"/>
      <c r="N21" s="627"/>
      <c r="O21" s="590"/>
      <c r="P21" s="590"/>
      <c r="Q21" s="590"/>
      <c r="R21" s="583"/>
    </row>
    <row r="22" spans="2:20" s="585" customFormat="1">
      <c r="B22" s="630" t="s">
        <v>658</v>
      </c>
      <c r="C22" s="587"/>
      <c r="D22" s="587"/>
      <c r="E22" s="587"/>
      <c r="F22" s="587"/>
      <c r="G22" s="587"/>
      <c r="H22" s="587"/>
      <c r="I22" s="662"/>
      <c r="J22" s="669"/>
      <c r="L22" s="629" t="s">
        <v>659</v>
      </c>
      <c r="M22" s="1618"/>
      <c r="N22" s="1618"/>
      <c r="O22" s="1619">
        <f ca="1">-N17</f>
        <v>-83633889.72828415</v>
      </c>
      <c r="P22" s="1620">
        <f ca="1">E84</f>
        <v>148920888.59705374</v>
      </c>
      <c r="Q22" s="1621">
        <f ca="1">D86</f>
        <v>0.3682219204422239</v>
      </c>
      <c r="R22" s="632">
        <f ca="1">D87</f>
        <v>2.780628511729859</v>
      </c>
    </row>
    <row r="23" spans="2:20" s="585" customFormat="1">
      <c r="B23" s="636" t="s">
        <v>660</v>
      </c>
      <c r="C23" s="587"/>
      <c r="D23" s="622">
        <f ca="1">+-Development!$G$268</f>
        <v>-238953970.65224046</v>
      </c>
      <c r="E23" s="622"/>
      <c r="F23" s="622"/>
      <c r="G23" s="622"/>
      <c r="H23" s="622"/>
      <c r="I23" s="663"/>
      <c r="J23" s="670">
        <f t="shared" ref="J23:J31" ca="1" si="0">+SUM(D23:I23)</f>
        <v>-238953970.65224046</v>
      </c>
      <c r="L23" s="630"/>
      <c r="M23" s="569"/>
      <c r="N23" s="569"/>
      <c r="O23" s="711"/>
      <c r="P23" s="712"/>
      <c r="Q23" s="631"/>
      <c r="R23" s="633"/>
    </row>
    <row r="24" spans="2:20" s="585" customFormat="1">
      <c r="B24" s="636" t="s">
        <v>70</v>
      </c>
      <c r="C24" s="587"/>
      <c r="D24" s="622">
        <f ca="1">+Development!G266</f>
        <v>0</v>
      </c>
      <c r="E24" s="622"/>
      <c r="F24" s="622"/>
      <c r="G24" s="622"/>
      <c r="H24" s="622"/>
      <c r="I24" s="663"/>
      <c r="J24" s="674">
        <f ca="1">SUM(D24:I24)</f>
        <v>0</v>
      </c>
      <c r="L24" s="1215" t="s">
        <v>661</v>
      </c>
      <c r="M24" s="1618"/>
      <c r="N24" s="1618"/>
      <c r="O24" s="1619">
        <f ca="1">-N15</f>
        <v>-75270500.755455732</v>
      </c>
      <c r="P24" s="1620">
        <f ca="1">E101</f>
        <v>94328593.600672916</v>
      </c>
      <c r="Q24" s="1621">
        <f ca="1">D101</f>
        <v>0.28322028635873098</v>
      </c>
      <c r="R24" s="632">
        <f ca="1">D102</f>
        <v>2.2531947131205428</v>
      </c>
    </row>
    <row r="25" spans="2:20" s="585" customFormat="1">
      <c r="B25" s="636" t="s">
        <v>662</v>
      </c>
      <c r="C25" s="587"/>
      <c r="D25" s="622">
        <f t="shared" ref="D25:I25" si="1">SUMIF(F50:IL50,D21,F56:IL56)</f>
        <v>0</v>
      </c>
      <c r="E25" s="622">
        <f t="shared" ca="1" si="1"/>
        <v>0</v>
      </c>
      <c r="F25" s="622">
        <f t="shared" si="1"/>
        <v>0</v>
      </c>
      <c r="G25" s="622">
        <f t="shared" si="1"/>
        <v>0</v>
      </c>
      <c r="H25" s="622">
        <f t="shared" si="1"/>
        <v>0</v>
      </c>
      <c r="I25" s="622">
        <f t="shared" si="1"/>
        <v>0</v>
      </c>
      <c r="J25" s="1049">
        <f ca="1">SUM(D25:I25)</f>
        <v>0</v>
      </c>
      <c r="L25" s="630"/>
      <c r="M25" s="569"/>
      <c r="N25" s="569"/>
      <c r="O25" s="711"/>
      <c r="P25" s="712"/>
      <c r="Q25" s="631"/>
      <c r="R25" s="633"/>
    </row>
    <row r="26" spans="2:20" s="585" customFormat="1">
      <c r="B26" s="636" t="s">
        <v>71</v>
      </c>
      <c r="C26" s="587"/>
      <c r="D26" s="622">
        <f ca="1">+-E27</f>
        <v>155320080.9239563</v>
      </c>
      <c r="F26" s="622"/>
      <c r="G26" s="622"/>
      <c r="H26" s="622"/>
      <c r="I26" s="663"/>
      <c r="J26" s="674">
        <f t="shared" ca="1" si="0"/>
        <v>155320080.9239563</v>
      </c>
      <c r="L26" s="636"/>
      <c r="M26" s="587"/>
      <c r="N26" s="587"/>
      <c r="O26" s="587"/>
      <c r="P26" s="587"/>
      <c r="Q26" s="587"/>
      <c r="R26" s="1209"/>
      <c r="S26" s="1111">
        <f ca="1">+-O27*(R22-1)</f>
        <v>14892088.859705372</v>
      </c>
      <c r="T26" s="585" t="s">
        <v>663</v>
      </c>
    </row>
    <row r="27" spans="2:20" s="585" customFormat="1">
      <c r="B27" s="636" t="s">
        <v>664</v>
      </c>
      <c r="C27" s="587"/>
      <c r="D27" s="622">
        <f t="shared" ref="D27:I27" si="2">+SUMIF($F$50:$IL$50,D$21,$F$57:$IL$57)</f>
        <v>0</v>
      </c>
      <c r="E27" s="622">
        <f t="shared" ca="1" si="2"/>
        <v>-155320080.9239563</v>
      </c>
      <c r="F27" s="622">
        <f t="shared" si="2"/>
        <v>0</v>
      </c>
      <c r="G27" s="622">
        <f t="shared" si="2"/>
        <v>0</v>
      </c>
      <c r="H27" s="622">
        <f t="shared" si="2"/>
        <v>0</v>
      </c>
      <c r="I27" s="663">
        <f t="shared" si="2"/>
        <v>0</v>
      </c>
      <c r="J27" s="674">
        <f t="shared" ca="1" si="0"/>
        <v>-155320080.9239563</v>
      </c>
      <c r="L27" s="1215" t="s">
        <v>665</v>
      </c>
      <c r="M27" s="1616"/>
      <c r="N27" s="1616"/>
      <c r="O27" s="1622">
        <f ca="1">-N16</f>
        <v>-8363388.9728284134</v>
      </c>
      <c r="P27" s="1623">
        <f ca="1">E109</f>
        <v>54592294.996380821</v>
      </c>
      <c r="Q27" s="1624">
        <f ca="1">D109</f>
        <v>0.85087356177911189</v>
      </c>
      <c r="R27" s="704">
        <f ca="1">D110</f>
        <v>7.5275326992137082</v>
      </c>
      <c r="S27" s="1625">
        <f ca="1">+-O24*(R22-R24)</f>
        <v>39700206.136675425</v>
      </c>
      <c r="T27" s="1626" t="s">
        <v>666</v>
      </c>
    </row>
    <row r="28" spans="2:20" s="585" customFormat="1">
      <c r="B28" s="636" t="s">
        <v>667</v>
      </c>
      <c r="C28" s="587"/>
      <c r="D28" s="622">
        <v>0</v>
      </c>
      <c r="E28" s="622">
        <f>+SUMIF($F$50:$IL$50,E$21,$F$58:$IL$58)</f>
        <v>0</v>
      </c>
      <c r="F28" s="622">
        <f>+SUMIF($F$50:$IL$50,F$21,$F$58:$IL$58)</f>
        <v>0</v>
      </c>
      <c r="G28" s="622">
        <f>+SUMIF($F$50:$IL$50,G$21,$F$58:$IL$58)</f>
        <v>0</v>
      </c>
      <c r="H28" s="622">
        <f>+SUMIF($F$50:$IL$50,H$21,$F$58:$IL$58)</f>
        <v>0</v>
      </c>
      <c r="I28" s="663">
        <f>+SUMIF($F$50:$IL$50,I$21,$F$58:$IL$58)</f>
        <v>0</v>
      </c>
      <c r="J28" s="674">
        <f t="shared" si="0"/>
        <v>0</v>
      </c>
      <c r="L28" s="641"/>
      <c r="M28" s="593"/>
      <c r="N28" s="593"/>
      <c r="O28" s="1210"/>
      <c r="P28" s="703"/>
      <c r="Q28" s="705"/>
      <c r="R28" s="597"/>
      <c r="S28" s="1112">
        <f ca="1">+SUM(S26:S27)</f>
        <v>54592294.996380799</v>
      </c>
      <c r="T28" s="1109" t="s">
        <v>668</v>
      </c>
    </row>
    <row r="29" spans="2:20" s="585" customFormat="1">
      <c r="B29" s="636" t="s">
        <v>669</v>
      </c>
      <c r="C29" s="587"/>
      <c r="D29" s="622">
        <f t="shared" ref="D29:I29" si="3">+SUMIF($F$50:$IL$50,D$21,$F$60:$IL$60)</f>
        <v>0</v>
      </c>
      <c r="E29" s="622">
        <f t="shared" si="3"/>
        <v>0</v>
      </c>
      <c r="F29" s="622">
        <f t="shared" si="3"/>
        <v>0</v>
      </c>
      <c r="G29" s="622">
        <f t="shared" si="3"/>
        <v>0</v>
      </c>
      <c r="H29" s="622">
        <f t="shared" si="3"/>
        <v>0</v>
      </c>
      <c r="I29" s="663">
        <f t="shared" si="3"/>
        <v>0</v>
      </c>
      <c r="J29" s="674">
        <f t="shared" si="0"/>
        <v>0</v>
      </c>
      <c r="L29" s="636"/>
      <c r="M29" s="587"/>
      <c r="N29" s="587"/>
      <c r="O29" s="587"/>
      <c r="P29" s="587"/>
      <c r="Q29" s="587"/>
      <c r="R29" s="1209"/>
    </row>
    <row r="30" spans="2:20">
      <c r="B30" s="637" t="s">
        <v>670</v>
      </c>
      <c r="C30" s="1626"/>
      <c r="D30" s="1625">
        <v>0</v>
      </c>
      <c r="E30" s="1625">
        <f ca="1">+SUMIF($F$50:$IL$50,E$21,$F$59:$IL$59)</f>
        <v>383445338.15259874</v>
      </c>
      <c r="F30" s="1625">
        <f>+SUMIF($F$50:$IL$50,F$21,$F$59:$IL$59)</f>
        <v>0</v>
      </c>
      <c r="G30" s="1625">
        <f>+SUMIF($F$50:$IL$50,G$21,$F$59:$IL$59)</f>
        <v>0</v>
      </c>
      <c r="H30" s="1625">
        <f>+SUMIF($F$50:$IL$50,H$21,$F$59:$IL$59)</f>
        <v>0</v>
      </c>
      <c r="I30" s="664">
        <f>+SUMIF($F$50:$IL$50,I$21,$F$59:$IL$59)</f>
        <v>0</v>
      </c>
      <c r="J30" s="675">
        <f t="shared" ca="1" si="0"/>
        <v>383445338.15259874</v>
      </c>
      <c r="L30" s="641" t="s">
        <v>671</v>
      </c>
      <c r="M30" s="593"/>
      <c r="N30" s="593"/>
      <c r="O30" s="710"/>
      <c r="P30" s="703"/>
      <c r="Q30" s="705"/>
      <c r="R30" s="597"/>
      <c r="S30" s="1113">
        <v>0.45</v>
      </c>
      <c r="T30" s="569" t="s">
        <v>672</v>
      </c>
    </row>
    <row r="31" spans="2:20">
      <c r="B31" s="638" t="s">
        <v>673</v>
      </c>
      <c r="D31" s="716">
        <f t="shared" ref="D31:I31" ca="1" si="4">+SUM(D23:D30)</f>
        <v>-83633889.72828415</v>
      </c>
      <c r="E31" s="635">
        <f t="shared" ca="1" si="4"/>
        <v>228125257.22864243</v>
      </c>
      <c r="F31" s="635">
        <f t="shared" si="4"/>
        <v>0</v>
      </c>
      <c r="G31" s="635">
        <f t="shared" si="4"/>
        <v>0</v>
      </c>
      <c r="H31" s="635">
        <f t="shared" si="4"/>
        <v>0</v>
      </c>
      <c r="I31" s="665">
        <f t="shared" si="4"/>
        <v>0</v>
      </c>
      <c r="J31" s="671">
        <f t="shared" ca="1" si="0"/>
        <v>144491367.50035828</v>
      </c>
      <c r="L31" s="706" t="s">
        <v>62</v>
      </c>
      <c r="M31" s="593"/>
      <c r="N31" s="593"/>
      <c r="O31" s="593"/>
      <c r="P31" s="923">
        <f ca="1">Development!G236</f>
        <v>9190537.3327784799</v>
      </c>
      <c r="Q31" s="593"/>
      <c r="R31" s="597"/>
    </row>
    <row r="32" spans="2:20" ht="13" thickBot="1">
      <c r="B32" s="579"/>
      <c r="D32" s="624"/>
      <c r="E32" s="624"/>
      <c r="F32" s="624"/>
      <c r="G32" s="624"/>
      <c r="H32" s="624"/>
      <c r="I32" s="666"/>
      <c r="J32" s="671"/>
      <c r="L32" s="707" t="s">
        <v>63</v>
      </c>
      <c r="M32" s="1663"/>
      <c r="N32" s="1663"/>
      <c r="O32" s="1663"/>
      <c r="P32" s="1664">
        <f>Development!G242</f>
        <v>3394063.5834000004</v>
      </c>
      <c r="Q32" s="1663"/>
      <c r="R32" s="708"/>
      <c r="S32" s="1111">
        <v>29778763.849268202</v>
      </c>
      <c r="T32" s="569" t="s">
        <v>674</v>
      </c>
    </row>
    <row r="33" spans="1:246" ht="13.5" thickTop="1" thickBot="1">
      <c r="B33" s="630" t="s">
        <v>675</v>
      </c>
      <c r="D33" s="635"/>
      <c r="E33" s="635"/>
      <c r="F33" s="635"/>
      <c r="G33" s="635"/>
      <c r="H33" s="635"/>
      <c r="I33" s="665"/>
      <c r="J33" s="671"/>
      <c r="L33" s="702" t="s">
        <v>676</v>
      </c>
      <c r="M33" s="1471"/>
      <c r="N33" s="1471"/>
      <c r="O33" s="1471"/>
      <c r="P33" s="1472">
        <f ca="1">SUM(P27:P32)</f>
        <v>67176895.912559301</v>
      </c>
      <c r="Q33" s="1471"/>
      <c r="R33" s="1473"/>
      <c r="S33" s="1627">
        <v>24813531.147112601</v>
      </c>
      <c r="T33" s="1618" t="s">
        <v>677</v>
      </c>
    </row>
    <row r="34" spans="1:246">
      <c r="B34" s="636" t="s">
        <v>678</v>
      </c>
      <c r="C34" s="587"/>
      <c r="D34" s="622">
        <v>0</v>
      </c>
      <c r="E34" s="622">
        <f ca="1">+SUMIF($F$50:$IL$50,E$21,$F$53:$IL$53)</f>
        <v>15290717.838417569</v>
      </c>
      <c r="F34" s="622">
        <f>+SUMIF($F$50:$IL$50,F$21,$F$53:$IL$53)</f>
        <v>0</v>
      </c>
      <c r="G34" s="622">
        <f>+SUMIF($F$50:$IL$50,G$21,$F$53:$IL$53)</f>
        <v>0</v>
      </c>
      <c r="H34" s="622">
        <f>+SUMIF($F$50:$IL$50,H$21,$F$53:$IL$53)</f>
        <v>0</v>
      </c>
      <c r="I34" s="663">
        <f>+SUMIF($F$50:$IL$50,I$21,$F$53:$IL$53)</f>
        <v>0</v>
      </c>
      <c r="J34" s="670">
        <f ca="1">+SUM(D34:I34)</f>
        <v>15290717.838417569</v>
      </c>
      <c r="S34" s="1114">
        <f>+SUM(S32:S33)</f>
        <v>54592294.996380806</v>
      </c>
      <c r="T34" s="580" t="s">
        <v>38</v>
      </c>
    </row>
    <row r="35" spans="1:246">
      <c r="B35" s="636" t="s">
        <v>679</v>
      </c>
      <c r="C35" s="587"/>
      <c r="D35" s="622">
        <v>0</v>
      </c>
      <c r="E35" s="622">
        <f ca="1">+SUMIF($F$50:$IL$50,E$21,$F$54:$IL$54)</f>
        <v>-10861196.741722118</v>
      </c>
      <c r="F35" s="622">
        <f>+SUMIF($F$50:$IL$50,F$21,$F$54:$IL$54)</f>
        <v>0</v>
      </c>
      <c r="G35" s="622">
        <f>+SUMIF($F$50:$IL$50,G$21,$F$54:$IL$54)</f>
        <v>0</v>
      </c>
      <c r="H35" s="622">
        <f>+SUMIF($F$50:$IL$50,H$21,$F$54:$IL$54)</f>
        <v>0</v>
      </c>
      <c r="I35" s="663">
        <f>+SUMIF($F$50:$IL$50,I$21,$F$54:$IL$54)</f>
        <v>0</v>
      </c>
      <c r="J35" s="674">
        <f ca="1">+SUM(D35:I35)</f>
        <v>-10861196.741722118</v>
      </c>
    </row>
    <row r="36" spans="1:246">
      <c r="B36" s="636" t="s">
        <v>680</v>
      </c>
      <c r="C36" s="587"/>
      <c r="D36" s="622">
        <v>0</v>
      </c>
      <c r="E36" s="622">
        <f>+SUMIF($F$50:$IL$50,E$21,$F$55:$IL$55)</f>
        <v>0</v>
      </c>
      <c r="F36" s="622">
        <f>+SUMIF($F$50:$IL$50,F$21,$F$55:$IL$55)</f>
        <v>0</v>
      </c>
      <c r="G36" s="622">
        <f>+SUMIF($F$50:$IL$50,G$21,$F$55:$IL$55)</f>
        <v>0</v>
      </c>
      <c r="H36" s="622">
        <f>+SUMIF($F$50:$IL$50,H$21,$F$55:$IL$55)</f>
        <v>0</v>
      </c>
      <c r="I36" s="663">
        <f>+SUMIF($F$50:$IL$50,I$21,$F$55:$IL$55)</f>
        <v>0</v>
      </c>
      <c r="J36" s="674">
        <f>+SUM(D36:I36)</f>
        <v>0</v>
      </c>
    </row>
    <row r="37" spans="1:246">
      <c r="B37" s="639" t="s">
        <v>681</v>
      </c>
      <c r="C37" s="588"/>
      <c r="D37" s="640">
        <f t="shared" ref="D37:I37" si="5">+SUM(D34:D36)</f>
        <v>0</v>
      </c>
      <c r="E37" s="640">
        <f t="shared" ca="1" si="5"/>
        <v>4429521.0966954511</v>
      </c>
      <c r="F37" s="640">
        <f t="shared" si="5"/>
        <v>0</v>
      </c>
      <c r="G37" s="640">
        <f t="shared" si="5"/>
        <v>0</v>
      </c>
      <c r="H37" s="640">
        <f t="shared" si="5"/>
        <v>0</v>
      </c>
      <c r="I37" s="1444">
        <f t="shared" si="5"/>
        <v>0</v>
      </c>
      <c r="J37" s="672">
        <f ca="1">+SUM(D37:I37)</f>
        <v>4429521.0966954511</v>
      </c>
      <c r="U37" s="589"/>
    </row>
    <row r="38" spans="1:246" ht="13" thickBot="1">
      <c r="A38" s="580"/>
      <c r="B38" s="579"/>
      <c r="I38" s="667"/>
      <c r="J38" s="673"/>
      <c r="V38" s="578"/>
      <c r="X38" s="573"/>
    </row>
    <row r="39" spans="1:246" ht="13" thickBot="1">
      <c r="A39" s="580"/>
      <c r="B39" s="1348" t="s">
        <v>682</v>
      </c>
      <c r="C39" s="1445"/>
      <c r="D39" s="1446">
        <f t="shared" ref="D39:J39" ca="1" si="6">SUM(D31,D37)</f>
        <v>-83633889.72828415</v>
      </c>
      <c r="E39" s="1446">
        <f t="shared" ca="1" si="6"/>
        <v>232554778.32533789</v>
      </c>
      <c r="F39" s="1446">
        <f t="shared" si="6"/>
        <v>0</v>
      </c>
      <c r="G39" s="1446">
        <f t="shared" si="6"/>
        <v>0</v>
      </c>
      <c r="H39" s="1446">
        <f t="shared" si="6"/>
        <v>0</v>
      </c>
      <c r="I39" s="668">
        <f t="shared" si="6"/>
        <v>0</v>
      </c>
      <c r="J39" s="1447">
        <f t="shared" ca="1" si="6"/>
        <v>148920888.59705374</v>
      </c>
      <c r="X39" s="578"/>
      <c r="Z39" s="573"/>
    </row>
    <row r="40" spans="1:246">
      <c r="A40" s="580"/>
      <c r="D40" s="1050"/>
      <c r="X40" s="578"/>
      <c r="Z40" s="573"/>
      <c r="AE40" s="591"/>
    </row>
    <row r="41" spans="1:246">
      <c r="A41" s="580"/>
      <c r="X41" s="578"/>
      <c r="Z41" s="573"/>
    </row>
    <row r="42" spans="1:246">
      <c r="A42" s="580"/>
      <c r="X42" s="578"/>
      <c r="Z42" s="573"/>
    </row>
    <row r="43" spans="1:246">
      <c r="A43" s="580"/>
      <c r="X43" s="578"/>
      <c r="Z43" s="573"/>
    </row>
    <row r="44" spans="1:246">
      <c r="A44" s="580"/>
      <c r="X44" s="578"/>
      <c r="Z44" s="573"/>
    </row>
    <row r="45" spans="1:246">
      <c r="A45" s="580"/>
      <c r="X45" s="578"/>
      <c r="Z45" s="573"/>
    </row>
    <row r="46" spans="1:246" s="593" customFormat="1">
      <c r="A46" s="751"/>
      <c r="G46" s="1007"/>
      <c r="X46" s="752"/>
      <c r="Z46" s="753"/>
    </row>
    <row r="47" spans="1:246" s="593" customFormat="1" ht="14">
      <c r="B47" s="758"/>
      <c r="C47" s="759"/>
      <c r="D47" s="760"/>
      <c r="E47" s="769"/>
      <c r="F47" s="761">
        <v>0</v>
      </c>
      <c r="G47" s="761">
        <v>1</v>
      </c>
      <c r="H47" s="761">
        <v>2</v>
      </c>
      <c r="I47" s="761">
        <v>3</v>
      </c>
      <c r="J47" s="761">
        <v>4</v>
      </c>
      <c r="K47" s="761">
        <v>5</v>
      </c>
      <c r="L47" s="761">
        <v>6</v>
      </c>
      <c r="M47" s="761">
        <v>7</v>
      </c>
      <c r="N47" s="761">
        <v>8</v>
      </c>
      <c r="O47" s="761">
        <v>9</v>
      </c>
      <c r="P47" s="761">
        <v>10</v>
      </c>
      <c r="Q47" s="761">
        <v>11</v>
      </c>
      <c r="R47" s="761">
        <v>12</v>
      </c>
      <c r="S47" s="761">
        <v>13</v>
      </c>
      <c r="T47" s="761">
        <v>14</v>
      </c>
      <c r="U47" s="761">
        <v>15</v>
      </c>
      <c r="V47" s="761">
        <v>16</v>
      </c>
      <c r="W47" s="761">
        <v>17</v>
      </c>
      <c r="X47" s="761">
        <v>18</v>
      </c>
      <c r="Y47" s="761">
        <v>19</v>
      </c>
      <c r="Z47" s="761">
        <v>20</v>
      </c>
      <c r="AA47" s="761">
        <v>21</v>
      </c>
      <c r="AB47" s="761">
        <v>22</v>
      </c>
      <c r="AC47" s="761">
        <v>23</v>
      </c>
      <c r="AD47" s="761">
        <v>24</v>
      </c>
      <c r="AE47" s="761">
        <v>25</v>
      </c>
      <c r="AF47" s="761">
        <v>26</v>
      </c>
      <c r="AG47" s="761">
        <v>27</v>
      </c>
      <c r="AH47" s="761">
        <v>28</v>
      </c>
      <c r="AI47" s="761">
        <v>29</v>
      </c>
      <c r="AJ47" s="761">
        <v>30</v>
      </c>
      <c r="AK47" s="761">
        <v>31</v>
      </c>
      <c r="AL47" s="761">
        <v>32</v>
      </c>
      <c r="AM47" s="761">
        <v>33</v>
      </c>
      <c r="AN47" s="761">
        <v>34</v>
      </c>
      <c r="AO47" s="761">
        <v>35</v>
      </c>
      <c r="AP47" s="761">
        <v>36</v>
      </c>
      <c r="AQ47" s="761">
        <v>37</v>
      </c>
      <c r="AR47" s="761">
        <v>38</v>
      </c>
      <c r="AS47" s="761">
        <v>39</v>
      </c>
      <c r="AT47" s="761">
        <v>40</v>
      </c>
      <c r="AU47" s="761">
        <v>41</v>
      </c>
      <c r="AV47" s="761">
        <v>42</v>
      </c>
      <c r="AW47" s="761">
        <v>43</v>
      </c>
      <c r="AX47" s="761">
        <v>44</v>
      </c>
      <c r="AY47" s="761">
        <f t="shared" ref="AY47:DJ47" si="7">+AX47+1</f>
        <v>45</v>
      </c>
      <c r="AZ47" s="761">
        <f t="shared" si="7"/>
        <v>46</v>
      </c>
      <c r="BA47" s="761">
        <f t="shared" si="7"/>
        <v>47</v>
      </c>
      <c r="BB47" s="761">
        <f t="shared" si="7"/>
        <v>48</v>
      </c>
      <c r="BC47" s="761">
        <f t="shared" si="7"/>
        <v>49</v>
      </c>
      <c r="BD47" s="761">
        <f t="shared" si="7"/>
        <v>50</v>
      </c>
      <c r="BE47" s="761">
        <f t="shared" si="7"/>
        <v>51</v>
      </c>
      <c r="BF47" s="761">
        <f t="shared" si="7"/>
        <v>52</v>
      </c>
      <c r="BG47" s="761">
        <f t="shared" si="7"/>
        <v>53</v>
      </c>
      <c r="BH47" s="761">
        <f t="shared" si="7"/>
        <v>54</v>
      </c>
      <c r="BI47" s="761">
        <f t="shared" si="7"/>
        <v>55</v>
      </c>
      <c r="BJ47" s="761">
        <f t="shared" si="7"/>
        <v>56</v>
      </c>
      <c r="BK47" s="761">
        <f t="shared" si="7"/>
        <v>57</v>
      </c>
      <c r="BL47" s="761">
        <f t="shared" si="7"/>
        <v>58</v>
      </c>
      <c r="BM47" s="761">
        <f t="shared" si="7"/>
        <v>59</v>
      </c>
      <c r="BN47" s="761">
        <f t="shared" si="7"/>
        <v>60</v>
      </c>
      <c r="BO47" s="761">
        <f t="shared" si="7"/>
        <v>61</v>
      </c>
      <c r="BP47" s="761">
        <f t="shared" si="7"/>
        <v>62</v>
      </c>
      <c r="BQ47" s="761">
        <f t="shared" si="7"/>
        <v>63</v>
      </c>
      <c r="BR47" s="761">
        <f t="shared" si="7"/>
        <v>64</v>
      </c>
      <c r="BS47" s="761">
        <f t="shared" si="7"/>
        <v>65</v>
      </c>
      <c r="BT47" s="761">
        <f t="shared" si="7"/>
        <v>66</v>
      </c>
      <c r="BU47" s="761">
        <f t="shared" si="7"/>
        <v>67</v>
      </c>
      <c r="BV47" s="761">
        <f t="shared" si="7"/>
        <v>68</v>
      </c>
      <c r="BW47" s="761">
        <f t="shared" si="7"/>
        <v>69</v>
      </c>
      <c r="BX47" s="761">
        <f t="shared" si="7"/>
        <v>70</v>
      </c>
      <c r="BY47" s="761">
        <f t="shared" si="7"/>
        <v>71</v>
      </c>
      <c r="BZ47" s="761">
        <f t="shared" si="7"/>
        <v>72</v>
      </c>
      <c r="CA47" s="761">
        <f t="shared" si="7"/>
        <v>73</v>
      </c>
      <c r="CB47" s="761">
        <f t="shared" si="7"/>
        <v>74</v>
      </c>
      <c r="CC47" s="761">
        <f t="shared" si="7"/>
        <v>75</v>
      </c>
      <c r="CD47" s="761">
        <f t="shared" si="7"/>
        <v>76</v>
      </c>
      <c r="CE47" s="761">
        <f t="shared" si="7"/>
        <v>77</v>
      </c>
      <c r="CF47" s="761">
        <f t="shared" si="7"/>
        <v>78</v>
      </c>
      <c r="CG47" s="761">
        <f t="shared" si="7"/>
        <v>79</v>
      </c>
      <c r="CH47" s="761">
        <f t="shared" si="7"/>
        <v>80</v>
      </c>
      <c r="CI47" s="761">
        <f t="shared" si="7"/>
        <v>81</v>
      </c>
      <c r="CJ47" s="761">
        <f t="shared" si="7"/>
        <v>82</v>
      </c>
      <c r="CK47" s="761">
        <f t="shared" si="7"/>
        <v>83</v>
      </c>
      <c r="CL47" s="761">
        <f t="shared" si="7"/>
        <v>84</v>
      </c>
      <c r="CM47" s="761">
        <f t="shared" si="7"/>
        <v>85</v>
      </c>
      <c r="CN47" s="761">
        <f t="shared" si="7"/>
        <v>86</v>
      </c>
      <c r="CO47" s="761">
        <f t="shared" si="7"/>
        <v>87</v>
      </c>
      <c r="CP47" s="761">
        <f t="shared" si="7"/>
        <v>88</v>
      </c>
      <c r="CQ47" s="761">
        <f t="shared" si="7"/>
        <v>89</v>
      </c>
      <c r="CR47" s="761">
        <f t="shared" si="7"/>
        <v>90</v>
      </c>
      <c r="CS47" s="761">
        <f t="shared" si="7"/>
        <v>91</v>
      </c>
      <c r="CT47" s="761">
        <f t="shared" si="7"/>
        <v>92</v>
      </c>
      <c r="CU47" s="761">
        <f t="shared" si="7"/>
        <v>93</v>
      </c>
      <c r="CV47" s="761">
        <f t="shared" si="7"/>
        <v>94</v>
      </c>
      <c r="CW47" s="761">
        <f t="shared" si="7"/>
        <v>95</v>
      </c>
      <c r="CX47" s="761">
        <f t="shared" si="7"/>
        <v>96</v>
      </c>
      <c r="CY47" s="761">
        <f t="shared" si="7"/>
        <v>97</v>
      </c>
      <c r="CZ47" s="761">
        <f t="shared" si="7"/>
        <v>98</v>
      </c>
      <c r="DA47" s="761">
        <f t="shared" si="7"/>
        <v>99</v>
      </c>
      <c r="DB47" s="761">
        <f t="shared" si="7"/>
        <v>100</v>
      </c>
      <c r="DC47" s="761">
        <f t="shared" si="7"/>
        <v>101</v>
      </c>
      <c r="DD47" s="761">
        <f t="shared" si="7"/>
        <v>102</v>
      </c>
      <c r="DE47" s="761">
        <f t="shared" si="7"/>
        <v>103</v>
      </c>
      <c r="DF47" s="761">
        <f t="shared" si="7"/>
        <v>104</v>
      </c>
      <c r="DG47" s="761">
        <f t="shared" si="7"/>
        <v>105</v>
      </c>
      <c r="DH47" s="761">
        <f t="shared" si="7"/>
        <v>106</v>
      </c>
      <c r="DI47" s="761">
        <f t="shared" si="7"/>
        <v>107</v>
      </c>
      <c r="DJ47" s="761">
        <f t="shared" si="7"/>
        <v>108</v>
      </c>
      <c r="DK47" s="761">
        <f t="shared" ref="DK47:FV47" si="8">+DJ47+1</f>
        <v>109</v>
      </c>
      <c r="DL47" s="761">
        <f t="shared" si="8"/>
        <v>110</v>
      </c>
      <c r="DM47" s="761">
        <f t="shared" si="8"/>
        <v>111</v>
      </c>
      <c r="DN47" s="761">
        <f t="shared" si="8"/>
        <v>112</v>
      </c>
      <c r="DO47" s="761">
        <f t="shared" si="8"/>
        <v>113</v>
      </c>
      <c r="DP47" s="761">
        <f t="shared" si="8"/>
        <v>114</v>
      </c>
      <c r="DQ47" s="761">
        <f t="shared" si="8"/>
        <v>115</v>
      </c>
      <c r="DR47" s="761">
        <f t="shared" si="8"/>
        <v>116</v>
      </c>
      <c r="DS47" s="761">
        <f t="shared" si="8"/>
        <v>117</v>
      </c>
      <c r="DT47" s="761">
        <f t="shared" si="8"/>
        <v>118</v>
      </c>
      <c r="DU47" s="761">
        <f t="shared" si="8"/>
        <v>119</v>
      </c>
      <c r="DV47" s="761">
        <f t="shared" si="8"/>
        <v>120</v>
      </c>
      <c r="DW47" s="761">
        <f t="shared" si="8"/>
        <v>121</v>
      </c>
      <c r="DX47" s="761">
        <f t="shared" si="8"/>
        <v>122</v>
      </c>
      <c r="DY47" s="761">
        <f t="shared" si="8"/>
        <v>123</v>
      </c>
      <c r="DZ47" s="761">
        <f t="shared" si="8"/>
        <v>124</v>
      </c>
      <c r="EA47" s="761">
        <f t="shared" si="8"/>
        <v>125</v>
      </c>
      <c r="EB47" s="761">
        <f t="shared" si="8"/>
        <v>126</v>
      </c>
      <c r="EC47" s="761">
        <f t="shared" si="8"/>
        <v>127</v>
      </c>
      <c r="ED47" s="761">
        <f t="shared" si="8"/>
        <v>128</v>
      </c>
      <c r="EE47" s="761">
        <f t="shared" si="8"/>
        <v>129</v>
      </c>
      <c r="EF47" s="761">
        <f t="shared" si="8"/>
        <v>130</v>
      </c>
      <c r="EG47" s="761">
        <f t="shared" si="8"/>
        <v>131</v>
      </c>
      <c r="EH47" s="761">
        <f t="shared" si="8"/>
        <v>132</v>
      </c>
      <c r="EI47" s="761">
        <f t="shared" si="8"/>
        <v>133</v>
      </c>
      <c r="EJ47" s="761">
        <f t="shared" si="8"/>
        <v>134</v>
      </c>
      <c r="EK47" s="761">
        <f t="shared" si="8"/>
        <v>135</v>
      </c>
      <c r="EL47" s="761">
        <f t="shared" si="8"/>
        <v>136</v>
      </c>
      <c r="EM47" s="761">
        <f t="shared" si="8"/>
        <v>137</v>
      </c>
      <c r="EN47" s="761">
        <f t="shared" si="8"/>
        <v>138</v>
      </c>
      <c r="EO47" s="761">
        <f t="shared" si="8"/>
        <v>139</v>
      </c>
      <c r="EP47" s="761">
        <f t="shared" si="8"/>
        <v>140</v>
      </c>
      <c r="EQ47" s="761">
        <f t="shared" si="8"/>
        <v>141</v>
      </c>
      <c r="ER47" s="761">
        <f t="shared" si="8"/>
        <v>142</v>
      </c>
      <c r="ES47" s="761">
        <f t="shared" si="8"/>
        <v>143</v>
      </c>
      <c r="ET47" s="761">
        <f t="shared" si="8"/>
        <v>144</v>
      </c>
      <c r="EU47" s="761">
        <f t="shared" si="8"/>
        <v>145</v>
      </c>
      <c r="EV47" s="761">
        <f t="shared" si="8"/>
        <v>146</v>
      </c>
      <c r="EW47" s="761">
        <f t="shared" si="8"/>
        <v>147</v>
      </c>
      <c r="EX47" s="761">
        <f t="shared" si="8"/>
        <v>148</v>
      </c>
      <c r="EY47" s="761">
        <f t="shared" si="8"/>
        <v>149</v>
      </c>
      <c r="EZ47" s="761">
        <f t="shared" si="8"/>
        <v>150</v>
      </c>
      <c r="FA47" s="761">
        <f t="shared" si="8"/>
        <v>151</v>
      </c>
      <c r="FB47" s="761">
        <f t="shared" si="8"/>
        <v>152</v>
      </c>
      <c r="FC47" s="761">
        <f t="shared" si="8"/>
        <v>153</v>
      </c>
      <c r="FD47" s="761">
        <f t="shared" si="8"/>
        <v>154</v>
      </c>
      <c r="FE47" s="761">
        <f t="shared" si="8"/>
        <v>155</v>
      </c>
      <c r="FF47" s="761">
        <f t="shared" si="8"/>
        <v>156</v>
      </c>
      <c r="FG47" s="761">
        <f t="shared" si="8"/>
        <v>157</v>
      </c>
      <c r="FH47" s="761">
        <f t="shared" si="8"/>
        <v>158</v>
      </c>
      <c r="FI47" s="761">
        <f t="shared" si="8"/>
        <v>159</v>
      </c>
      <c r="FJ47" s="761">
        <f t="shared" si="8"/>
        <v>160</v>
      </c>
      <c r="FK47" s="761">
        <f t="shared" si="8"/>
        <v>161</v>
      </c>
      <c r="FL47" s="761">
        <f t="shared" si="8"/>
        <v>162</v>
      </c>
      <c r="FM47" s="761">
        <f t="shared" si="8"/>
        <v>163</v>
      </c>
      <c r="FN47" s="761">
        <f t="shared" si="8"/>
        <v>164</v>
      </c>
      <c r="FO47" s="761">
        <f t="shared" si="8"/>
        <v>165</v>
      </c>
      <c r="FP47" s="761">
        <f t="shared" si="8"/>
        <v>166</v>
      </c>
      <c r="FQ47" s="761">
        <f t="shared" si="8"/>
        <v>167</v>
      </c>
      <c r="FR47" s="761">
        <f t="shared" si="8"/>
        <v>168</v>
      </c>
      <c r="FS47" s="761">
        <f t="shared" si="8"/>
        <v>169</v>
      </c>
      <c r="FT47" s="761">
        <f t="shared" si="8"/>
        <v>170</v>
      </c>
      <c r="FU47" s="761">
        <f t="shared" si="8"/>
        <v>171</v>
      </c>
      <c r="FV47" s="761">
        <f t="shared" si="8"/>
        <v>172</v>
      </c>
      <c r="FW47" s="761">
        <f t="shared" ref="FW47:IH47" si="9">+FV47+1</f>
        <v>173</v>
      </c>
      <c r="FX47" s="761">
        <f t="shared" si="9"/>
        <v>174</v>
      </c>
      <c r="FY47" s="761">
        <f t="shared" si="9"/>
        <v>175</v>
      </c>
      <c r="FZ47" s="761">
        <f t="shared" si="9"/>
        <v>176</v>
      </c>
      <c r="GA47" s="761">
        <f t="shared" si="9"/>
        <v>177</v>
      </c>
      <c r="GB47" s="761">
        <f t="shared" si="9"/>
        <v>178</v>
      </c>
      <c r="GC47" s="761">
        <f t="shared" si="9"/>
        <v>179</v>
      </c>
      <c r="GD47" s="761">
        <f t="shared" si="9"/>
        <v>180</v>
      </c>
      <c r="GE47" s="761">
        <f t="shared" si="9"/>
        <v>181</v>
      </c>
      <c r="GF47" s="761">
        <f t="shared" si="9"/>
        <v>182</v>
      </c>
      <c r="GG47" s="761">
        <f t="shared" si="9"/>
        <v>183</v>
      </c>
      <c r="GH47" s="761">
        <f t="shared" si="9"/>
        <v>184</v>
      </c>
      <c r="GI47" s="761">
        <f t="shared" si="9"/>
        <v>185</v>
      </c>
      <c r="GJ47" s="761">
        <f t="shared" si="9"/>
        <v>186</v>
      </c>
      <c r="GK47" s="761">
        <f t="shared" si="9"/>
        <v>187</v>
      </c>
      <c r="GL47" s="761">
        <f t="shared" si="9"/>
        <v>188</v>
      </c>
      <c r="GM47" s="761">
        <f t="shared" si="9"/>
        <v>189</v>
      </c>
      <c r="GN47" s="761">
        <f t="shared" si="9"/>
        <v>190</v>
      </c>
      <c r="GO47" s="761">
        <f t="shared" si="9"/>
        <v>191</v>
      </c>
      <c r="GP47" s="761">
        <f t="shared" si="9"/>
        <v>192</v>
      </c>
      <c r="GQ47" s="761">
        <f t="shared" si="9"/>
        <v>193</v>
      </c>
      <c r="GR47" s="761">
        <f t="shared" si="9"/>
        <v>194</v>
      </c>
      <c r="GS47" s="761">
        <f t="shared" si="9"/>
        <v>195</v>
      </c>
      <c r="GT47" s="761">
        <f t="shared" si="9"/>
        <v>196</v>
      </c>
      <c r="GU47" s="761">
        <f t="shared" si="9"/>
        <v>197</v>
      </c>
      <c r="GV47" s="761">
        <f t="shared" si="9"/>
        <v>198</v>
      </c>
      <c r="GW47" s="761">
        <f t="shared" si="9"/>
        <v>199</v>
      </c>
      <c r="GX47" s="761">
        <f t="shared" si="9"/>
        <v>200</v>
      </c>
      <c r="GY47" s="761">
        <f t="shared" si="9"/>
        <v>201</v>
      </c>
      <c r="GZ47" s="761">
        <f t="shared" si="9"/>
        <v>202</v>
      </c>
      <c r="HA47" s="761">
        <f t="shared" si="9"/>
        <v>203</v>
      </c>
      <c r="HB47" s="761">
        <f t="shared" si="9"/>
        <v>204</v>
      </c>
      <c r="HC47" s="761">
        <f t="shared" si="9"/>
        <v>205</v>
      </c>
      <c r="HD47" s="761">
        <f t="shared" si="9"/>
        <v>206</v>
      </c>
      <c r="HE47" s="761">
        <f t="shared" si="9"/>
        <v>207</v>
      </c>
      <c r="HF47" s="761">
        <f t="shared" si="9"/>
        <v>208</v>
      </c>
      <c r="HG47" s="761">
        <f t="shared" si="9"/>
        <v>209</v>
      </c>
      <c r="HH47" s="761">
        <f t="shared" si="9"/>
        <v>210</v>
      </c>
      <c r="HI47" s="761">
        <f t="shared" si="9"/>
        <v>211</v>
      </c>
      <c r="HJ47" s="761">
        <f t="shared" si="9"/>
        <v>212</v>
      </c>
      <c r="HK47" s="761">
        <f t="shared" si="9"/>
        <v>213</v>
      </c>
      <c r="HL47" s="761">
        <f t="shared" si="9"/>
        <v>214</v>
      </c>
      <c r="HM47" s="761">
        <f t="shared" si="9"/>
        <v>215</v>
      </c>
      <c r="HN47" s="761">
        <f t="shared" si="9"/>
        <v>216</v>
      </c>
      <c r="HO47" s="761">
        <f t="shared" si="9"/>
        <v>217</v>
      </c>
      <c r="HP47" s="761">
        <f t="shared" si="9"/>
        <v>218</v>
      </c>
      <c r="HQ47" s="761">
        <f t="shared" si="9"/>
        <v>219</v>
      </c>
      <c r="HR47" s="761">
        <f t="shared" si="9"/>
        <v>220</v>
      </c>
      <c r="HS47" s="761">
        <f t="shared" si="9"/>
        <v>221</v>
      </c>
      <c r="HT47" s="761">
        <f t="shared" si="9"/>
        <v>222</v>
      </c>
      <c r="HU47" s="761">
        <f t="shared" si="9"/>
        <v>223</v>
      </c>
      <c r="HV47" s="761">
        <f t="shared" si="9"/>
        <v>224</v>
      </c>
      <c r="HW47" s="761">
        <f t="shared" si="9"/>
        <v>225</v>
      </c>
      <c r="HX47" s="761">
        <f t="shared" si="9"/>
        <v>226</v>
      </c>
      <c r="HY47" s="761">
        <f t="shared" si="9"/>
        <v>227</v>
      </c>
      <c r="HZ47" s="761">
        <f t="shared" si="9"/>
        <v>228</v>
      </c>
      <c r="IA47" s="761">
        <f t="shared" si="9"/>
        <v>229</v>
      </c>
      <c r="IB47" s="761">
        <f t="shared" si="9"/>
        <v>230</v>
      </c>
      <c r="IC47" s="761">
        <f t="shared" si="9"/>
        <v>231</v>
      </c>
      <c r="ID47" s="761">
        <f t="shared" si="9"/>
        <v>232</v>
      </c>
      <c r="IE47" s="761">
        <f t="shared" si="9"/>
        <v>233</v>
      </c>
      <c r="IF47" s="761">
        <f t="shared" si="9"/>
        <v>234</v>
      </c>
      <c r="IG47" s="761">
        <f t="shared" si="9"/>
        <v>235</v>
      </c>
      <c r="IH47" s="761">
        <f t="shared" si="9"/>
        <v>236</v>
      </c>
      <c r="II47" s="761">
        <f>+IH47+1</f>
        <v>237</v>
      </c>
      <c r="IJ47" s="761">
        <f>+II47+1</f>
        <v>238</v>
      </c>
      <c r="IK47" s="761">
        <f>+IJ47+1</f>
        <v>239</v>
      </c>
      <c r="IL47" s="761">
        <f>+IK47+1</f>
        <v>240</v>
      </c>
    </row>
    <row r="48" spans="1:246" s="593" customFormat="1" ht="14">
      <c r="B48" s="758"/>
      <c r="C48" s="759"/>
      <c r="D48" s="762"/>
      <c r="E48" s="770"/>
      <c r="F48" s="763">
        <f>+R8</f>
        <v>46753</v>
      </c>
      <c r="G48" s="764">
        <f>DATE(YEAR($F$48),MONTH($F$48)+G$47*$R$11,1)-1</f>
        <v>46783</v>
      </c>
      <c r="H48" s="764">
        <f t="shared" ref="H48:BR48" si="10">DATE(YEAR($F$48),MONTH($F$48)+H$47*$R$11,1)-1</f>
        <v>46812</v>
      </c>
      <c r="I48" s="764">
        <f t="shared" si="10"/>
        <v>46843</v>
      </c>
      <c r="J48" s="764">
        <f t="shared" si="10"/>
        <v>46873</v>
      </c>
      <c r="K48" s="764">
        <f t="shared" si="10"/>
        <v>46904</v>
      </c>
      <c r="L48" s="764">
        <f t="shared" ref="L48:R48" si="11">DATE(YEAR($F$48),MONTH($F$48)+L$47*$R$11,1)-1</f>
        <v>46934</v>
      </c>
      <c r="M48" s="764">
        <f t="shared" si="11"/>
        <v>46965</v>
      </c>
      <c r="N48" s="764">
        <f t="shared" si="11"/>
        <v>46996</v>
      </c>
      <c r="O48" s="764">
        <f t="shared" si="11"/>
        <v>47026</v>
      </c>
      <c r="P48" s="764">
        <f t="shared" si="11"/>
        <v>47057</v>
      </c>
      <c r="Q48" s="764">
        <f t="shared" si="11"/>
        <v>47087</v>
      </c>
      <c r="R48" s="764">
        <f t="shared" si="11"/>
        <v>47118</v>
      </c>
      <c r="S48" s="764">
        <f t="shared" si="10"/>
        <v>47149</v>
      </c>
      <c r="T48" s="764">
        <f t="shared" si="10"/>
        <v>47177</v>
      </c>
      <c r="U48" s="764">
        <f t="shared" si="10"/>
        <v>47208</v>
      </c>
      <c r="V48" s="764">
        <f t="shared" si="10"/>
        <v>47238</v>
      </c>
      <c r="W48" s="764">
        <f t="shared" si="10"/>
        <v>47269</v>
      </c>
      <c r="X48" s="764">
        <f t="shared" si="10"/>
        <v>47299</v>
      </c>
      <c r="Y48" s="764">
        <f t="shared" si="10"/>
        <v>47330</v>
      </c>
      <c r="Z48" s="764">
        <f t="shared" si="10"/>
        <v>47361</v>
      </c>
      <c r="AA48" s="764">
        <f t="shared" si="10"/>
        <v>47391</v>
      </c>
      <c r="AB48" s="764">
        <f t="shared" si="10"/>
        <v>47422</v>
      </c>
      <c r="AC48" s="764">
        <f t="shared" si="10"/>
        <v>47452</v>
      </c>
      <c r="AD48" s="764">
        <f t="shared" si="10"/>
        <v>47483</v>
      </c>
      <c r="AE48" s="764">
        <f>DATE(YEAR($F$48),MONTH($F$48)+AE$47*$R$11,1)-1</f>
        <v>47514</v>
      </c>
      <c r="AF48" s="764">
        <f t="shared" si="10"/>
        <v>47542</v>
      </c>
      <c r="AG48" s="764">
        <f t="shared" si="10"/>
        <v>47573</v>
      </c>
      <c r="AH48" s="764">
        <f t="shared" si="10"/>
        <v>47603</v>
      </c>
      <c r="AI48" s="764">
        <f t="shared" si="10"/>
        <v>47634</v>
      </c>
      <c r="AJ48" s="764">
        <f t="shared" si="10"/>
        <v>47664</v>
      </c>
      <c r="AK48" s="764">
        <f t="shared" si="10"/>
        <v>47695</v>
      </c>
      <c r="AL48" s="764">
        <f t="shared" si="10"/>
        <v>47726</v>
      </c>
      <c r="AM48" s="764">
        <f t="shared" si="10"/>
        <v>47756</v>
      </c>
      <c r="AN48" s="764">
        <f t="shared" si="10"/>
        <v>47787</v>
      </c>
      <c r="AO48" s="764">
        <f t="shared" si="10"/>
        <v>47817</v>
      </c>
      <c r="AP48" s="764">
        <f t="shared" si="10"/>
        <v>47848</v>
      </c>
      <c r="AQ48" s="764">
        <f t="shared" si="10"/>
        <v>47879</v>
      </c>
      <c r="AR48" s="764">
        <f t="shared" si="10"/>
        <v>47907</v>
      </c>
      <c r="AS48" s="764">
        <f t="shared" si="10"/>
        <v>47938</v>
      </c>
      <c r="AT48" s="764">
        <f t="shared" si="10"/>
        <v>47968</v>
      </c>
      <c r="AU48" s="764">
        <f t="shared" si="10"/>
        <v>47999</v>
      </c>
      <c r="AV48" s="764">
        <f t="shared" si="10"/>
        <v>48029</v>
      </c>
      <c r="AW48" s="764">
        <f t="shared" si="10"/>
        <v>48060</v>
      </c>
      <c r="AX48" s="764">
        <f t="shared" si="10"/>
        <v>48091</v>
      </c>
      <c r="AY48" s="764">
        <f t="shared" si="10"/>
        <v>48121</v>
      </c>
      <c r="AZ48" s="764">
        <f t="shared" si="10"/>
        <v>48152</v>
      </c>
      <c r="BA48" s="764">
        <f t="shared" si="10"/>
        <v>48182</v>
      </c>
      <c r="BB48" s="764">
        <f t="shared" si="10"/>
        <v>48213</v>
      </c>
      <c r="BC48" s="764">
        <f t="shared" si="10"/>
        <v>48244</v>
      </c>
      <c r="BD48" s="764">
        <f t="shared" si="10"/>
        <v>48273</v>
      </c>
      <c r="BE48" s="764">
        <f t="shared" si="10"/>
        <v>48304</v>
      </c>
      <c r="BF48" s="764">
        <f t="shared" si="10"/>
        <v>48334</v>
      </c>
      <c r="BG48" s="764">
        <f t="shared" si="10"/>
        <v>48365</v>
      </c>
      <c r="BH48" s="764">
        <f t="shared" si="10"/>
        <v>48395</v>
      </c>
      <c r="BI48" s="764">
        <f t="shared" si="10"/>
        <v>48426</v>
      </c>
      <c r="BJ48" s="764">
        <f t="shared" si="10"/>
        <v>48457</v>
      </c>
      <c r="BK48" s="764">
        <f t="shared" si="10"/>
        <v>48487</v>
      </c>
      <c r="BL48" s="764">
        <f t="shared" si="10"/>
        <v>48518</v>
      </c>
      <c r="BM48" s="764">
        <f t="shared" si="10"/>
        <v>48548</v>
      </c>
      <c r="BN48" s="764">
        <f t="shared" si="10"/>
        <v>48579</v>
      </c>
      <c r="BO48" s="764">
        <f t="shared" si="10"/>
        <v>48610</v>
      </c>
      <c r="BP48" s="764">
        <f t="shared" si="10"/>
        <v>48638</v>
      </c>
      <c r="BQ48" s="764">
        <f t="shared" si="10"/>
        <v>48669</v>
      </c>
      <c r="BR48" s="764">
        <f t="shared" si="10"/>
        <v>48699</v>
      </c>
      <c r="BS48" s="764">
        <f t="shared" ref="BS48:ED48" si="12">DATE(YEAR($F$48),MONTH($F$48)+BS$47*$R$11,1)-1</f>
        <v>48730</v>
      </c>
      <c r="BT48" s="764">
        <f t="shared" si="12"/>
        <v>48760</v>
      </c>
      <c r="BU48" s="764">
        <f t="shared" si="12"/>
        <v>48791</v>
      </c>
      <c r="BV48" s="764">
        <f t="shared" si="12"/>
        <v>48822</v>
      </c>
      <c r="BW48" s="764">
        <f t="shared" si="12"/>
        <v>48852</v>
      </c>
      <c r="BX48" s="764">
        <f t="shared" si="12"/>
        <v>48883</v>
      </c>
      <c r="BY48" s="764">
        <f t="shared" si="12"/>
        <v>48913</v>
      </c>
      <c r="BZ48" s="764">
        <f t="shared" si="12"/>
        <v>48944</v>
      </c>
      <c r="CA48" s="764">
        <f t="shared" si="12"/>
        <v>48975</v>
      </c>
      <c r="CB48" s="764">
        <f t="shared" si="12"/>
        <v>49003</v>
      </c>
      <c r="CC48" s="764">
        <f t="shared" si="12"/>
        <v>49034</v>
      </c>
      <c r="CD48" s="764">
        <f t="shared" si="12"/>
        <v>49064</v>
      </c>
      <c r="CE48" s="764">
        <f t="shared" si="12"/>
        <v>49095</v>
      </c>
      <c r="CF48" s="764">
        <f t="shared" si="12"/>
        <v>49125</v>
      </c>
      <c r="CG48" s="764">
        <f t="shared" si="12"/>
        <v>49156</v>
      </c>
      <c r="CH48" s="764">
        <f t="shared" si="12"/>
        <v>49187</v>
      </c>
      <c r="CI48" s="764">
        <f t="shared" si="12"/>
        <v>49217</v>
      </c>
      <c r="CJ48" s="764">
        <f t="shared" si="12"/>
        <v>49248</v>
      </c>
      <c r="CK48" s="764">
        <f t="shared" si="12"/>
        <v>49278</v>
      </c>
      <c r="CL48" s="764">
        <f t="shared" si="12"/>
        <v>49309</v>
      </c>
      <c r="CM48" s="764">
        <f t="shared" si="12"/>
        <v>49340</v>
      </c>
      <c r="CN48" s="764">
        <f t="shared" si="12"/>
        <v>49368</v>
      </c>
      <c r="CO48" s="764">
        <f t="shared" si="12"/>
        <v>49399</v>
      </c>
      <c r="CP48" s="764">
        <f t="shared" si="12"/>
        <v>49429</v>
      </c>
      <c r="CQ48" s="764">
        <f t="shared" si="12"/>
        <v>49460</v>
      </c>
      <c r="CR48" s="764">
        <f t="shared" si="12"/>
        <v>49490</v>
      </c>
      <c r="CS48" s="764">
        <f t="shared" si="12"/>
        <v>49521</v>
      </c>
      <c r="CT48" s="764">
        <f t="shared" si="12"/>
        <v>49552</v>
      </c>
      <c r="CU48" s="764">
        <f t="shared" si="12"/>
        <v>49582</v>
      </c>
      <c r="CV48" s="764">
        <f t="shared" si="12"/>
        <v>49613</v>
      </c>
      <c r="CW48" s="764">
        <f t="shared" si="12"/>
        <v>49643</v>
      </c>
      <c r="CX48" s="764">
        <f t="shared" si="12"/>
        <v>49674</v>
      </c>
      <c r="CY48" s="764">
        <f t="shared" si="12"/>
        <v>49705</v>
      </c>
      <c r="CZ48" s="764">
        <f t="shared" si="12"/>
        <v>49734</v>
      </c>
      <c r="DA48" s="764">
        <f t="shared" si="12"/>
        <v>49765</v>
      </c>
      <c r="DB48" s="764">
        <f t="shared" si="12"/>
        <v>49795</v>
      </c>
      <c r="DC48" s="764">
        <f t="shared" si="12"/>
        <v>49826</v>
      </c>
      <c r="DD48" s="764">
        <f t="shared" si="12"/>
        <v>49856</v>
      </c>
      <c r="DE48" s="764">
        <f t="shared" si="12"/>
        <v>49887</v>
      </c>
      <c r="DF48" s="764">
        <f t="shared" si="12"/>
        <v>49918</v>
      </c>
      <c r="DG48" s="764">
        <f t="shared" si="12"/>
        <v>49948</v>
      </c>
      <c r="DH48" s="764">
        <f t="shared" si="12"/>
        <v>49979</v>
      </c>
      <c r="DI48" s="764">
        <f t="shared" si="12"/>
        <v>50009</v>
      </c>
      <c r="DJ48" s="764">
        <f t="shared" si="12"/>
        <v>50040</v>
      </c>
      <c r="DK48" s="764">
        <f t="shared" si="12"/>
        <v>50071</v>
      </c>
      <c r="DL48" s="764">
        <f t="shared" si="12"/>
        <v>50099</v>
      </c>
      <c r="DM48" s="764">
        <f t="shared" si="12"/>
        <v>50130</v>
      </c>
      <c r="DN48" s="764">
        <f t="shared" si="12"/>
        <v>50160</v>
      </c>
      <c r="DO48" s="764">
        <f t="shared" si="12"/>
        <v>50191</v>
      </c>
      <c r="DP48" s="764">
        <f t="shared" si="12"/>
        <v>50221</v>
      </c>
      <c r="DQ48" s="764">
        <f t="shared" si="12"/>
        <v>50252</v>
      </c>
      <c r="DR48" s="764">
        <f t="shared" si="12"/>
        <v>50283</v>
      </c>
      <c r="DS48" s="764">
        <f t="shared" si="12"/>
        <v>50313</v>
      </c>
      <c r="DT48" s="764">
        <f t="shared" si="12"/>
        <v>50344</v>
      </c>
      <c r="DU48" s="764">
        <f t="shared" si="12"/>
        <v>50374</v>
      </c>
      <c r="DV48" s="764">
        <f t="shared" si="12"/>
        <v>50405</v>
      </c>
      <c r="DW48" s="764">
        <f t="shared" si="12"/>
        <v>50436</v>
      </c>
      <c r="DX48" s="764">
        <f t="shared" si="12"/>
        <v>50464</v>
      </c>
      <c r="DY48" s="764">
        <f t="shared" si="12"/>
        <v>50495</v>
      </c>
      <c r="DZ48" s="764">
        <f t="shared" si="12"/>
        <v>50525</v>
      </c>
      <c r="EA48" s="764">
        <f t="shared" si="12"/>
        <v>50556</v>
      </c>
      <c r="EB48" s="764">
        <f t="shared" si="12"/>
        <v>50586</v>
      </c>
      <c r="EC48" s="764">
        <f t="shared" si="12"/>
        <v>50617</v>
      </c>
      <c r="ED48" s="764">
        <f t="shared" si="12"/>
        <v>50648</v>
      </c>
      <c r="EE48" s="764">
        <f t="shared" ref="EE48:GP48" si="13">DATE(YEAR($F$48),MONTH($F$48)+EE$47*$R$11,1)-1</f>
        <v>50678</v>
      </c>
      <c r="EF48" s="764">
        <f t="shared" si="13"/>
        <v>50709</v>
      </c>
      <c r="EG48" s="764">
        <f t="shared" si="13"/>
        <v>50739</v>
      </c>
      <c r="EH48" s="764">
        <f t="shared" si="13"/>
        <v>50770</v>
      </c>
      <c r="EI48" s="764">
        <f t="shared" si="13"/>
        <v>50801</v>
      </c>
      <c r="EJ48" s="764">
        <f t="shared" si="13"/>
        <v>50829</v>
      </c>
      <c r="EK48" s="764">
        <f t="shared" si="13"/>
        <v>50860</v>
      </c>
      <c r="EL48" s="764">
        <f t="shared" si="13"/>
        <v>50890</v>
      </c>
      <c r="EM48" s="764">
        <f t="shared" si="13"/>
        <v>50921</v>
      </c>
      <c r="EN48" s="764">
        <f t="shared" si="13"/>
        <v>50951</v>
      </c>
      <c r="EO48" s="764">
        <f t="shared" si="13"/>
        <v>50982</v>
      </c>
      <c r="EP48" s="764">
        <f t="shared" si="13"/>
        <v>51013</v>
      </c>
      <c r="EQ48" s="764">
        <f t="shared" si="13"/>
        <v>51043</v>
      </c>
      <c r="ER48" s="764">
        <f t="shared" si="13"/>
        <v>51074</v>
      </c>
      <c r="ES48" s="764">
        <f t="shared" si="13"/>
        <v>51104</v>
      </c>
      <c r="ET48" s="764">
        <f t="shared" si="13"/>
        <v>51135</v>
      </c>
      <c r="EU48" s="764">
        <f t="shared" si="13"/>
        <v>51166</v>
      </c>
      <c r="EV48" s="764">
        <f t="shared" si="13"/>
        <v>51195</v>
      </c>
      <c r="EW48" s="764">
        <f t="shared" si="13"/>
        <v>51226</v>
      </c>
      <c r="EX48" s="764">
        <f t="shared" si="13"/>
        <v>51256</v>
      </c>
      <c r="EY48" s="764">
        <f t="shared" si="13"/>
        <v>51287</v>
      </c>
      <c r="EZ48" s="764">
        <f t="shared" si="13"/>
        <v>51317</v>
      </c>
      <c r="FA48" s="764">
        <f t="shared" si="13"/>
        <v>51348</v>
      </c>
      <c r="FB48" s="764">
        <f t="shared" si="13"/>
        <v>51379</v>
      </c>
      <c r="FC48" s="764">
        <f t="shared" si="13"/>
        <v>51409</v>
      </c>
      <c r="FD48" s="764">
        <f t="shared" si="13"/>
        <v>51440</v>
      </c>
      <c r="FE48" s="764">
        <f t="shared" si="13"/>
        <v>51470</v>
      </c>
      <c r="FF48" s="764">
        <f t="shared" si="13"/>
        <v>51501</v>
      </c>
      <c r="FG48" s="764">
        <f t="shared" si="13"/>
        <v>51532</v>
      </c>
      <c r="FH48" s="764">
        <f t="shared" si="13"/>
        <v>51560</v>
      </c>
      <c r="FI48" s="764">
        <f t="shared" si="13"/>
        <v>51591</v>
      </c>
      <c r="FJ48" s="764">
        <f t="shared" si="13"/>
        <v>51621</v>
      </c>
      <c r="FK48" s="764">
        <f t="shared" si="13"/>
        <v>51652</v>
      </c>
      <c r="FL48" s="764">
        <f t="shared" si="13"/>
        <v>51682</v>
      </c>
      <c r="FM48" s="764">
        <f t="shared" si="13"/>
        <v>51713</v>
      </c>
      <c r="FN48" s="764">
        <f t="shared" si="13"/>
        <v>51744</v>
      </c>
      <c r="FO48" s="764">
        <f t="shared" si="13"/>
        <v>51774</v>
      </c>
      <c r="FP48" s="764">
        <f t="shared" si="13"/>
        <v>51805</v>
      </c>
      <c r="FQ48" s="764">
        <f t="shared" si="13"/>
        <v>51835</v>
      </c>
      <c r="FR48" s="764">
        <f t="shared" si="13"/>
        <v>51866</v>
      </c>
      <c r="FS48" s="764">
        <f t="shared" si="13"/>
        <v>51897</v>
      </c>
      <c r="FT48" s="764">
        <f t="shared" si="13"/>
        <v>51925</v>
      </c>
      <c r="FU48" s="764">
        <f t="shared" si="13"/>
        <v>51956</v>
      </c>
      <c r="FV48" s="764">
        <f t="shared" si="13"/>
        <v>51986</v>
      </c>
      <c r="FW48" s="764">
        <f t="shared" si="13"/>
        <v>52017</v>
      </c>
      <c r="FX48" s="764">
        <f t="shared" si="13"/>
        <v>52047</v>
      </c>
      <c r="FY48" s="764">
        <f t="shared" si="13"/>
        <v>52078</v>
      </c>
      <c r="FZ48" s="764">
        <f t="shared" si="13"/>
        <v>52109</v>
      </c>
      <c r="GA48" s="764">
        <f t="shared" si="13"/>
        <v>52139</v>
      </c>
      <c r="GB48" s="764">
        <f t="shared" si="13"/>
        <v>52170</v>
      </c>
      <c r="GC48" s="764">
        <f t="shared" si="13"/>
        <v>52200</v>
      </c>
      <c r="GD48" s="764">
        <f t="shared" si="13"/>
        <v>52231</v>
      </c>
      <c r="GE48" s="764">
        <f t="shared" si="13"/>
        <v>52262</v>
      </c>
      <c r="GF48" s="764">
        <f t="shared" si="13"/>
        <v>52290</v>
      </c>
      <c r="GG48" s="764">
        <f t="shared" si="13"/>
        <v>52321</v>
      </c>
      <c r="GH48" s="764">
        <f t="shared" si="13"/>
        <v>52351</v>
      </c>
      <c r="GI48" s="764">
        <f t="shared" si="13"/>
        <v>52382</v>
      </c>
      <c r="GJ48" s="764">
        <f t="shared" si="13"/>
        <v>52412</v>
      </c>
      <c r="GK48" s="764">
        <f t="shared" si="13"/>
        <v>52443</v>
      </c>
      <c r="GL48" s="764">
        <f t="shared" si="13"/>
        <v>52474</v>
      </c>
      <c r="GM48" s="764">
        <f t="shared" si="13"/>
        <v>52504</v>
      </c>
      <c r="GN48" s="764">
        <f t="shared" si="13"/>
        <v>52535</v>
      </c>
      <c r="GO48" s="764">
        <f t="shared" si="13"/>
        <v>52565</v>
      </c>
      <c r="GP48" s="764">
        <f t="shared" si="13"/>
        <v>52596</v>
      </c>
      <c r="GQ48" s="764">
        <f t="shared" ref="GQ48:IL48" si="14">DATE(YEAR($F$48),MONTH($F$48)+GQ$47*$R$11,1)-1</f>
        <v>52627</v>
      </c>
      <c r="GR48" s="764">
        <f t="shared" si="14"/>
        <v>52656</v>
      </c>
      <c r="GS48" s="764">
        <f t="shared" si="14"/>
        <v>52687</v>
      </c>
      <c r="GT48" s="764">
        <f t="shared" si="14"/>
        <v>52717</v>
      </c>
      <c r="GU48" s="764">
        <f t="shared" si="14"/>
        <v>52748</v>
      </c>
      <c r="GV48" s="764">
        <f t="shared" si="14"/>
        <v>52778</v>
      </c>
      <c r="GW48" s="764">
        <f t="shared" si="14"/>
        <v>52809</v>
      </c>
      <c r="GX48" s="764">
        <f t="shared" si="14"/>
        <v>52840</v>
      </c>
      <c r="GY48" s="764">
        <f t="shared" si="14"/>
        <v>52870</v>
      </c>
      <c r="GZ48" s="764">
        <f t="shared" si="14"/>
        <v>52901</v>
      </c>
      <c r="HA48" s="764">
        <f t="shared" si="14"/>
        <v>52931</v>
      </c>
      <c r="HB48" s="764">
        <f t="shared" si="14"/>
        <v>52962</v>
      </c>
      <c r="HC48" s="764">
        <f t="shared" si="14"/>
        <v>52993</v>
      </c>
      <c r="HD48" s="764">
        <f t="shared" si="14"/>
        <v>53021</v>
      </c>
      <c r="HE48" s="764">
        <f t="shared" si="14"/>
        <v>53052</v>
      </c>
      <c r="HF48" s="764">
        <f t="shared" si="14"/>
        <v>53082</v>
      </c>
      <c r="HG48" s="764">
        <f t="shared" si="14"/>
        <v>53113</v>
      </c>
      <c r="HH48" s="764">
        <f t="shared" si="14"/>
        <v>53143</v>
      </c>
      <c r="HI48" s="764">
        <f t="shared" si="14"/>
        <v>53174</v>
      </c>
      <c r="HJ48" s="764">
        <f t="shared" si="14"/>
        <v>53205</v>
      </c>
      <c r="HK48" s="764">
        <f t="shared" si="14"/>
        <v>53235</v>
      </c>
      <c r="HL48" s="764">
        <f t="shared" si="14"/>
        <v>53266</v>
      </c>
      <c r="HM48" s="764">
        <f t="shared" si="14"/>
        <v>53296</v>
      </c>
      <c r="HN48" s="764">
        <f t="shared" si="14"/>
        <v>53327</v>
      </c>
      <c r="HO48" s="764">
        <f t="shared" si="14"/>
        <v>53358</v>
      </c>
      <c r="HP48" s="764">
        <f t="shared" si="14"/>
        <v>53386</v>
      </c>
      <c r="HQ48" s="764">
        <f t="shared" si="14"/>
        <v>53417</v>
      </c>
      <c r="HR48" s="764">
        <f t="shared" si="14"/>
        <v>53447</v>
      </c>
      <c r="HS48" s="764">
        <f t="shared" si="14"/>
        <v>53478</v>
      </c>
      <c r="HT48" s="764">
        <f t="shared" si="14"/>
        <v>53508</v>
      </c>
      <c r="HU48" s="764">
        <f t="shared" si="14"/>
        <v>53539</v>
      </c>
      <c r="HV48" s="764">
        <f t="shared" si="14"/>
        <v>53570</v>
      </c>
      <c r="HW48" s="764">
        <f t="shared" si="14"/>
        <v>53600</v>
      </c>
      <c r="HX48" s="764">
        <f t="shared" si="14"/>
        <v>53631</v>
      </c>
      <c r="HY48" s="764">
        <f t="shared" si="14"/>
        <v>53661</v>
      </c>
      <c r="HZ48" s="764">
        <f t="shared" si="14"/>
        <v>53692</v>
      </c>
      <c r="IA48" s="764">
        <f t="shared" si="14"/>
        <v>53723</v>
      </c>
      <c r="IB48" s="764">
        <f t="shared" si="14"/>
        <v>53751</v>
      </c>
      <c r="IC48" s="764">
        <f t="shared" si="14"/>
        <v>53782</v>
      </c>
      <c r="ID48" s="764">
        <f t="shared" si="14"/>
        <v>53812</v>
      </c>
      <c r="IE48" s="764">
        <f t="shared" si="14"/>
        <v>53843</v>
      </c>
      <c r="IF48" s="764">
        <f t="shared" si="14"/>
        <v>53873</v>
      </c>
      <c r="IG48" s="764">
        <f t="shared" si="14"/>
        <v>53904</v>
      </c>
      <c r="IH48" s="764">
        <f t="shared" si="14"/>
        <v>53935</v>
      </c>
      <c r="II48" s="764">
        <f t="shared" si="14"/>
        <v>53965</v>
      </c>
      <c r="IJ48" s="764">
        <f t="shared" si="14"/>
        <v>53996</v>
      </c>
      <c r="IK48" s="764">
        <f t="shared" si="14"/>
        <v>54026</v>
      </c>
      <c r="IL48" s="764">
        <f t="shared" si="14"/>
        <v>54057</v>
      </c>
    </row>
    <row r="49" spans="2:246" s="1007" customFormat="1" ht="14">
      <c r="B49" s="1043"/>
      <c r="C49" s="1044"/>
      <c r="D49" s="1045"/>
      <c r="E49" s="1046"/>
      <c r="F49" s="1045"/>
      <c r="G49" s="1045">
        <f>+IF(DAY(G48)=29,(EOMONTH(G48,0)-1),EOMONTH(G48,0))</f>
        <v>46783</v>
      </c>
      <c r="H49" s="1045">
        <f>+IF(DAY(H48)=29,(EOMONTH(H48,0)-1),EOMONTH(H48,0))</f>
        <v>46811</v>
      </c>
      <c r="I49" s="1045">
        <f t="shared" ref="I49:BR49" si="15">+IF(DAY(I48)=29,(EOMONTH(I48,0)-1),EOMONTH(I48,0))</f>
        <v>46843</v>
      </c>
      <c r="J49" s="1045">
        <f t="shared" si="15"/>
        <v>46873</v>
      </c>
      <c r="K49" s="1045">
        <f t="shared" si="15"/>
        <v>46904</v>
      </c>
      <c r="L49" s="1045">
        <f t="shared" si="15"/>
        <v>46934</v>
      </c>
      <c r="M49" s="1045">
        <f t="shared" si="15"/>
        <v>46965</v>
      </c>
      <c r="N49" s="1045">
        <f t="shared" si="15"/>
        <v>46996</v>
      </c>
      <c r="O49" s="1045">
        <f t="shared" si="15"/>
        <v>47026</v>
      </c>
      <c r="P49" s="1045">
        <f t="shared" si="15"/>
        <v>47057</v>
      </c>
      <c r="Q49" s="1045">
        <f t="shared" si="15"/>
        <v>47087</v>
      </c>
      <c r="R49" s="1045">
        <f t="shared" si="15"/>
        <v>47118</v>
      </c>
      <c r="S49" s="1045">
        <f t="shared" si="15"/>
        <v>47149</v>
      </c>
      <c r="T49" s="1045">
        <f t="shared" si="15"/>
        <v>47177</v>
      </c>
      <c r="U49" s="1045">
        <f t="shared" si="15"/>
        <v>47208</v>
      </c>
      <c r="V49" s="1045">
        <f t="shared" si="15"/>
        <v>47238</v>
      </c>
      <c r="W49" s="1045">
        <f t="shared" si="15"/>
        <v>47269</v>
      </c>
      <c r="X49" s="1045">
        <f t="shared" si="15"/>
        <v>47299</v>
      </c>
      <c r="Y49" s="1045">
        <f t="shared" si="15"/>
        <v>47330</v>
      </c>
      <c r="Z49" s="1045">
        <f t="shared" si="15"/>
        <v>47361</v>
      </c>
      <c r="AA49" s="1045">
        <f t="shared" si="15"/>
        <v>47391</v>
      </c>
      <c r="AB49" s="1045">
        <f t="shared" si="15"/>
        <v>47422</v>
      </c>
      <c r="AC49" s="1045">
        <f t="shared" si="15"/>
        <v>47452</v>
      </c>
      <c r="AD49" s="1045">
        <f t="shared" si="15"/>
        <v>47483</v>
      </c>
      <c r="AE49" s="1045">
        <f>+IF(DAY(AE48)=29,(EOMONTH(AE48,0)-1),EOMONTH(AE48,0))</f>
        <v>47514</v>
      </c>
      <c r="AF49" s="1045">
        <f t="shared" si="15"/>
        <v>47542</v>
      </c>
      <c r="AG49" s="1045">
        <f t="shared" si="15"/>
        <v>47573</v>
      </c>
      <c r="AH49" s="1045">
        <f t="shared" si="15"/>
        <v>47603</v>
      </c>
      <c r="AI49" s="1045">
        <f t="shared" si="15"/>
        <v>47634</v>
      </c>
      <c r="AJ49" s="1045">
        <f t="shared" si="15"/>
        <v>47664</v>
      </c>
      <c r="AK49" s="1045">
        <f t="shared" si="15"/>
        <v>47695</v>
      </c>
      <c r="AL49" s="1045">
        <f t="shared" si="15"/>
        <v>47726</v>
      </c>
      <c r="AM49" s="1045">
        <f t="shared" si="15"/>
        <v>47756</v>
      </c>
      <c r="AN49" s="1045">
        <f t="shared" si="15"/>
        <v>47787</v>
      </c>
      <c r="AO49" s="1045">
        <f t="shared" si="15"/>
        <v>47817</v>
      </c>
      <c r="AP49" s="1045">
        <f t="shared" si="15"/>
        <v>47848</v>
      </c>
      <c r="AQ49" s="1045">
        <f t="shared" si="15"/>
        <v>47879</v>
      </c>
      <c r="AR49" s="1045">
        <f t="shared" si="15"/>
        <v>47907</v>
      </c>
      <c r="AS49" s="1045">
        <f t="shared" si="15"/>
        <v>47938</v>
      </c>
      <c r="AT49" s="1045">
        <f t="shared" si="15"/>
        <v>47968</v>
      </c>
      <c r="AU49" s="1045">
        <f t="shared" si="15"/>
        <v>47999</v>
      </c>
      <c r="AV49" s="1045">
        <f t="shared" si="15"/>
        <v>48029</v>
      </c>
      <c r="AW49" s="1045">
        <f t="shared" si="15"/>
        <v>48060</v>
      </c>
      <c r="AX49" s="1045">
        <f t="shared" si="15"/>
        <v>48091</v>
      </c>
      <c r="AY49" s="1045">
        <f t="shared" si="15"/>
        <v>48121</v>
      </c>
      <c r="AZ49" s="1045">
        <f t="shared" si="15"/>
        <v>48152</v>
      </c>
      <c r="BA49" s="1045">
        <f t="shared" si="15"/>
        <v>48182</v>
      </c>
      <c r="BB49" s="1045">
        <f t="shared" si="15"/>
        <v>48213</v>
      </c>
      <c r="BC49" s="1045">
        <f t="shared" si="15"/>
        <v>48244</v>
      </c>
      <c r="BD49" s="1045">
        <f t="shared" si="15"/>
        <v>48272</v>
      </c>
      <c r="BE49" s="1045">
        <f t="shared" si="15"/>
        <v>48304</v>
      </c>
      <c r="BF49" s="1045">
        <f t="shared" si="15"/>
        <v>48334</v>
      </c>
      <c r="BG49" s="1045">
        <f t="shared" si="15"/>
        <v>48365</v>
      </c>
      <c r="BH49" s="1045">
        <f t="shared" si="15"/>
        <v>48395</v>
      </c>
      <c r="BI49" s="1045">
        <f t="shared" si="15"/>
        <v>48426</v>
      </c>
      <c r="BJ49" s="1045">
        <f t="shared" si="15"/>
        <v>48457</v>
      </c>
      <c r="BK49" s="1045">
        <f t="shared" si="15"/>
        <v>48487</v>
      </c>
      <c r="BL49" s="1045">
        <f t="shared" si="15"/>
        <v>48518</v>
      </c>
      <c r="BM49" s="1045">
        <f t="shared" si="15"/>
        <v>48548</v>
      </c>
      <c r="BN49" s="1045">
        <f t="shared" si="15"/>
        <v>48579</v>
      </c>
      <c r="BO49" s="1045">
        <f t="shared" si="15"/>
        <v>48610</v>
      </c>
      <c r="BP49" s="1045">
        <f t="shared" si="15"/>
        <v>48638</v>
      </c>
      <c r="BQ49" s="1045">
        <f t="shared" si="15"/>
        <v>48669</v>
      </c>
      <c r="BR49" s="1045">
        <f t="shared" si="15"/>
        <v>48699</v>
      </c>
      <c r="BS49" s="1045">
        <f t="shared" ref="BS49:ED49" si="16">+IF(DAY(BS48)=29,(EOMONTH(BS48,0)-1),EOMONTH(BS48,0))</f>
        <v>48730</v>
      </c>
      <c r="BT49" s="1045">
        <f t="shared" si="16"/>
        <v>48760</v>
      </c>
      <c r="BU49" s="1045">
        <f t="shared" si="16"/>
        <v>48791</v>
      </c>
      <c r="BV49" s="1045">
        <f t="shared" si="16"/>
        <v>48822</v>
      </c>
      <c r="BW49" s="1045">
        <f t="shared" si="16"/>
        <v>48852</v>
      </c>
      <c r="BX49" s="1045">
        <f t="shared" si="16"/>
        <v>48883</v>
      </c>
      <c r="BY49" s="1045">
        <f t="shared" si="16"/>
        <v>48913</v>
      </c>
      <c r="BZ49" s="1045">
        <f t="shared" si="16"/>
        <v>48944</v>
      </c>
      <c r="CA49" s="1045">
        <f t="shared" si="16"/>
        <v>48975</v>
      </c>
      <c r="CB49" s="1045">
        <f t="shared" si="16"/>
        <v>49003</v>
      </c>
      <c r="CC49" s="1045">
        <f t="shared" si="16"/>
        <v>49034</v>
      </c>
      <c r="CD49" s="1045">
        <f t="shared" si="16"/>
        <v>49064</v>
      </c>
      <c r="CE49" s="1045">
        <f t="shared" si="16"/>
        <v>49095</v>
      </c>
      <c r="CF49" s="1045">
        <f t="shared" si="16"/>
        <v>49125</v>
      </c>
      <c r="CG49" s="1045">
        <f t="shared" si="16"/>
        <v>49156</v>
      </c>
      <c r="CH49" s="1045">
        <f t="shared" si="16"/>
        <v>49187</v>
      </c>
      <c r="CI49" s="1045">
        <f t="shared" si="16"/>
        <v>49217</v>
      </c>
      <c r="CJ49" s="1045">
        <f t="shared" si="16"/>
        <v>49248</v>
      </c>
      <c r="CK49" s="1045">
        <f t="shared" si="16"/>
        <v>49278</v>
      </c>
      <c r="CL49" s="1045">
        <f t="shared" si="16"/>
        <v>49309</v>
      </c>
      <c r="CM49" s="1045">
        <f t="shared" si="16"/>
        <v>49340</v>
      </c>
      <c r="CN49" s="1045">
        <f t="shared" si="16"/>
        <v>49368</v>
      </c>
      <c r="CO49" s="1045">
        <f t="shared" si="16"/>
        <v>49399</v>
      </c>
      <c r="CP49" s="1045">
        <f t="shared" si="16"/>
        <v>49429</v>
      </c>
      <c r="CQ49" s="1045">
        <f t="shared" si="16"/>
        <v>49460</v>
      </c>
      <c r="CR49" s="1045">
        <f t="shared" si="16"/>
        <v>49490</v>
      </c>
      <c r="CS49" s="1045">
        <f t="shared" si="16"/>
        <v>49521</v>
      </c>
      <c r="CT49" s="1045">
        <f t="shared" si="16"/>
        <v>49552</v>
      </c>
      <c r="CU49" s="1045">
        <f t="shared" si="16"/>
        <v>49582</v>
      </c>
      <c r="CV49" s="1045">
        <f t="shared" si="16"/>
        <v>49613</v>
      </c>
      <c r="CW49" s="1045">
        <f t="shared" si="16"/>
        <v>49643</v>
      </c>
      <c r="CX49" s="1045">
        <f t="shared" si="16"/>
        <v>49674</v>
      </c>
      <c r="CY49" s="1045">
        <f t="shared" si="16"/>
        <v>49705</v>
      </c>
      <c r="CZ49" s="1045">
        <f t="shared" si="16"/>
        <v>49733</v>
      </c>
      <c r="DA49" s="1045">
        <f t="shared" si="16"/>
        <v>49765</v>
      </c>
      <c r="DB49" s="1045">
        <f t="shared" si="16"/>
        <v>49795</v>
      </c>
      <c r="DC49" s="1045">
        <f t="shared" si="16"/>
        <v>49826</v>
      </c>
      <c r="DD49" s="1045">
        <f t="shared" si="16"/>
        <v>49856</v>
      </c>
      <c r="DE49" s="1045">
        <f t="shared" si="16"/>
        <v>49887</v>
      </c>
      <c r="DF49" s="1045">
        <f t="shared" si="16"/>
        <v>49918</v>
      </c>
      <c r="DG49" s="1045">
        <f t="shared" si="16"/>
        <v>49948</v>
      </c>
      <c r="DH49" s="1045">
        <f t="shared" si="16"/>
        <v>49979</v>
      </c>
      <c r="DI49" s="1045">
        <f t="shared" si="16"/>
        <v>50009</v>
      </c>
      <c r="DJ49" s="1045">
        <f t="shared" si="16"/>
        <v>50040</v>
      </c>
      <c r="DK49" s="1045">
        <f t="shared" si="16"/>
        <v>50071</v>
      </c>
      <c r="DL49" s="1045">
        <f t="shared" si="16"/>
        <v>50099</v>
      </c>
      <c r="DM49" s="1045">
        <f t="shared" si="16"/>
        <v>50130</v>
      </c>
      <c r="DN49" s="1045">
        <f t="shared" si="16"/>
        <v>50160</v>
      </c>
      <c r="DO49" s="1045">
        <f t="shared" si="16"/>
        <v>50191</v>
      </c>
      <c r="DP49" s="1045">
        <f t="shared" si="16"/>
        <v>50221</v>
      </c>
      <c r="DQ49" s="1045">
        <f t="shared" si="16"/>
        <v>50252</v>
      </c>
      <c r="DR49" s="1045">
        <f t="shared" si="16"/>
        <v>50283</v>
      </c>
      <c r="DS49" s="1045">
        <f t="shared" si="16"/>
        <v>50313</v>
      </c>
      <c r="DT49" s="1045">
        <f t="shared" si="16"/>
        <v>50344</v>
      </c>
      <c r="DU49" s="1045">
        <f t="shared" si="16"/>
        <v>50374</v>
      </c>
      <c r="DV49" s="1045">
        <f t="shared" si="16"/>
        <v>50405</v>
      </c>
      <c r="DW49" s="1045">
        <f t="shared" si="16"/>
        <v>50436</v>
      </c>
      <c r="DX49" s="1045">
        <f t="shared" si="16"/>
        <v>50464</v>
      </c>
      <c r="DY49" s="1045">
        <f t="shared" si="16"/>
        <v>50495</v>
      </c>
      <c r="DZ49" s="1045">
        <f t="shared" si="16"/>
        <v>50525</v>
      </c>
      <c r="EA49" s="1045">
        <f t="shared" si="16"/>
        <v>50556</v>
      </c>
      <c r="EB49" s="1045">
        <f t="shared" si="16"/>
        <v>50586</v>
      </c>
      <c r="EC49" s="1045">
        <f t="shared" si="16"/>
        <v>50617</v>
      </c>
      <c r="ED49" s="1045">
        <f t="shared" si="16"/>
        <v>50648</v>
      </c>
      <c r="EE49" s="1045">
        <f t="shared" ref="EE49:GP49" si="17">+IF(DAY(EE48)=29,(EOMONTH(EE48,0)-1),EOMONTH(EE48,0))</f>
        <v>50678</v>
      </c>
      <c r="EF49" s="1045">
        <f t="shared" si="17"/>
        <v>50709</v>
      </c>
      <c r="EG49" s="1045">
        <f t="shared" si="17"/>
        <v>50739</v>
      </c>
      <c r="EH49" s="1045">
        <f t="shared" si="17"/>
        <v>50770</v>
      </c>
      <c r="EI49" s="1045">
        <f t="shared" si="17"/>
        <v>50801</v>
      </c>
      <c r="EJ49" s="1045">
        <f t="shared" si="17"/>
        <v>50829</v>
      </c>
      <c r="EK49" s="1045">
        <f t="shared" si="17"/>
        <v>50860</v>
      </c>
      <c r="EL49" s="1045">
        <f t="shared" si="17"/>
        <v>50890</v>
      </c>
      <c r="EM49" s="1045">
        <f t="shared" si="17"/>
        <v>50921</v>
      </c>
      <c r="EN49" s="1045">
        <f t="shared" si="17"/>
        <v>50951</v>
      </c>
      <c r="EO49" s="1045">
        <f t="shared" si="17"/>
        <v>50982</v>
      </c>
      <c r="EP49" s="1045">
        <f t="shared" si="17"/>
        <v>51013</v>
      </c>
      <c r="EQ49" s="1045">
        <f t="shared" si="17"/>
        <v>51043</v>
      </c>
      <c r="ER49" s="1045">
        <f t="shared" si="17"/>
        <v>51074</v>
      </c>
      <c r="ES49" s="1045">
        <f t="shared" si="17"/>
        <v>51104</v>
      </c>
      <c r="ET49" s="1045">
        <f t="shared" si="17"/>
        <v>51135</v>
      </c>
      <c r="EU49" s="1045">
        <f t="shared" si="17"/>
        <v>51166</v>
      </c>
      <c r="EV49" s="1045">
        <f t="shared" si="17"/>
        <v>51194</v>
      </c>
      <c r="EW49" s="1045">
        <f t="shared" si="17"/>
        <v>51226</v>
      </c>
      <c r="EX49" s="1045">
        <f t="shared" si="17"/>
        <v>51256</v>
      </c>
      <c r="EY49" s="1045">
        <f t="shared" si="17"/>
        <v>51287</v>
      </c>
      <c r="EZ49" s="1045">
        <f t="shared" si="17"/>
        <v>51317</v>
      </c>
      <c r="FA49" s="1045">
        <f t="shared" si="17"/>
        <v>51348</v>
      </c>
      <c r="FB49" s="1045">
        <f t="shared" si="17"/>
        <v>51379</v>
      </c>
      <c r="FC49" s="1045">
        <f t="shared" si="17"/>
        <v>51409</v>
      </c>
      <c r="FD49" s="1045">
        <f t="shared" si="17"/>
        <v>51440</v>
      </c>
      <c r="FE49" s="1045">
        <f t="shared" si="17"/>
        <v>51470</v>
      </c>
      <c r="FF49" s="1045">
        <f t="shared" si="17"/>
        <v>51501</v>
      </c>
      <c r="FG49" s="1045">
        <f t="shared" si="17"/>
        <v>51532</v>
      </c>
      <c r="FH49" s="1045">
        <f t="shared" si="17"/>
        <v>51560</v>
      </c>
      <c r="FI49" s="1045">
        <f t="shared" si="17"/>
        <v>51591</v>
      </c>
      <c r="FJ49" s="1045">
        <f t="shared" si="17"/>
        <v>51621</v>
      </c>
      <c r="FK49" s="1045">
        <f t="shared" si="17"/>
        <v>51652</v>
      </c>
      <c r="FL49" s="1045">
        <f t="shared" si="17"/>
        <v>51682</v>
      </c>
      <c r="FM49" s="1045">
        <f t="shared" si="17"/>
        <v>51713</v>
      </c>
      <c r="FN49" s="1045">
        <f t="shared" si="17"/>
        <v>51744</v>
      </c>
      <c r="FO49" s="1045">
        <f t="shared" si="17"/>
        <v>51774</v>
      </c>
      <c r="FP49" s="1045">
        <f t="shared" si="17"/>
        <v>51805</v>
      </c>
      <c r="FQ49" s="1045">
        <f t="shared" si="17"/>
        <v>51835</v>
      </c>
      <c r="FR49" s="1045">
        <f t="shared" si="17"/>
        <v>51866</v>
      </c>
      <c r="FS49" s="1045">
        <f t="shared" si="17"/>
        <v>51897</v>
      </c>
      <c r="FT49" s="1045">
        <f t="shared" si="17"/>
        <v>51925</v>
      </c>
      <c r="FU49" s="1045">
        <f t="shared" si="17"/>
        <v>51956</v>
      </c>
      <c r="FV49" s="1045">
        <f t="shared" si="17"/>
        <v>51986</v>
      </c>
      <c r="FW49" s="1045">
        <f t="shared" si="17"/>
        <v>52017</v>
      </c>
      <c r="FX49" s="1045">
        <f t="shared" si="17"/>
        <v>52047</v>
      </c>
      <c r="FY49" s="1045">
        <f t="shared" si="17"/>
        <v>52078</v>
      </c>
      <c r="FZ49" s="1045">
        <f t="shared" si="17"/>
        <v>52109</v>
      </c>
      <c r="GA49" s="1045">
        <f t="shared" si="17"/>
        <v>52139</v>
      </c>
      <c r="GB49" s="1045">
        <f t="shared" si="17"/>
        <v>52170</v>
      </c>
      <c r="GC49" s="1045">
        <f t="shared" si="17"/>
        <v>52200</v>
      </c>
      <c r="GD49" s="1045">
        <f t="shared" si="17"/>
        <v>52231</v>
      </c>
      <c r="GE49" s="1045">
        <f t="shared" si="17"/>
        <v>52262</v>
      </c>
      <c r="GF49" s="1045">
        <f t="shared" si="17"/>
        <v>52290</v>
      </c>
      <c r="GG49" s="1045">
        <f t="shared" si="17"/>
        <v>52321</v>
      </c>
      <c r="GH49" s="1045">
        <f t="shared" si="17"/>
        <v>52351</v>
      </c>
      <c r="GI49" s="1045">
        <f t="shared" si="17"/>
        <v>52382</v>
      </c>
      <c r="GJ49" s="1045">
        <f t="shared" si="17"/>
        <v>52412</v>
      </c>
      <c r="GK49" s="1045">
        <f t="shared" si="17"/>
        <v>52443</v>
      </c>
      <c r="GL49" s="1045">
        <f t="shared" si="17"/>
        <v>52474</v>
      </c>
      <c r="GM49" s="1045">
        <f t="shared" si="17"/>
        <v>52504</v>
      </c>
      <c r="GN49" s="1045">
        <f t="shared" si="17"/>
        <v>52535</v>
      </c>
      <c r="GO49" s="1045">
        <f t="shared" si="17"/>
        <v>52565</v>
      </c>
      <c r="GP49" s="1045">
        <f t="shared" si="17"/>
        <v>52596</v>
      </c>
      <c r="GQ49" s="1045">
        <f t="shared" ref="GQ49:IL49" si="18">+IF(DAY(GQ48)=29,(EOMONTH(GQ48,0)-1),EOMONTH(GQ48,0))</f>
        <v>52627</v>
      </c>
      <c r="GR49" s="1045">
        <f t="shared" si="18"/>
        <v>52655</v>
      </c>
      <c r="GS49" s="1045">
        <f t="shared" si="18"/>
        <v>52687</v>
      </c>
      <c r="GT49" s="1045">
        <f t="shared" si="18"/>
        <v>52717</v>
      </c>
      <c r="GU49" s="1045">
        <f t="shared" si="18"/>
        <v>52748</v>
      </c>
      <c r="GV49" s="1045">
        <f t="shared" si="18"/>
        <v>52778</v>
      </c>
      <c r="GW49" s="1045">
        <f t="shared" si="18"/>
        <v>52809</v>
      </c>
      <c r="GX49" s="1045">
        <f t="shared" si="18"/>
        <v>52840</v>
      </c>
      <c r="GY49" s="1045">
        <f t="shared" si="18"/>
        <v>52870</v>
      </c>
      <c r="GZ49" s="1045">
        <f t="shared" si="18"/>
        <v>52901</v>
      </c>
      <c r="HA49" s="1045">
        <f t="shared" si="18"/>
        <v>52931</v>
      </c>
      <c r="HB49" s="1045">
        <f t="shared" si="18"/>
        <v>52962</v>
      </c>
      <c r="HC49" s="1045">
        <f t="shared" si="18"/>
        <v>52993</v>
      </c>
      <c r="HD49" s="1045">
        <f t="shared" si="18"/>
        <v>53021</v>
      </c>
      <c r="HE49" s="1045">
        <f t="shared" si="18"/>
        <v>53052</v>
      </c>
      <c r="HF49" s="1045">
        <f t="shared" si="18"/>
        <v>53082</v>
      </c>
      <c r="HG49" s="1045">
        <f t="shared" si="18"/>
        <v>53113</v>
      </c>
      <c r="HH49" s="1045">
        <f t="shared" si="18"/>
        <v>53143</v>
      </c>
      <c r="HI49" s="1045">
        <f t="shared" si="18"/>
        <v>53174</v>
      </c>
      <c r="HJ49" s="1045">
        <f t="shared" si="18"/>
        <v>53205</v>
      </c>
      <c r="HK49" s="1045">
        <f t="shared" si="18"/>
        <v>53235</v>
      </c>
      <c r="HL49" s="1045">
        <f t="shared" si="18"/>
        <v>53266</v>
      </c>
      <c r="HM49" s="1045">
        <f t="shared" si="18"/>
        <v>53296</v>
      </c>
      <c r="HN49" s="1045">
        <f t="shared" si="18"/>
        <v>53327</v>
      </c>
      <c r="HO49" s="1045">
        <f t="shared" si="18"/>
        <v>53358</v>
      </c>
      <c r="HP49" s="1045">
        <f t="shared" si="18"/>
        <v>53386</v>
      </c>
      <c r="HQ49" s="1045">
        <f t="shared" si="18"/>
        <v>53417</v>
      </c>
      <c r="HR49" s="1045">
        <f t="shared" si="18"/>
        <v>53447</v>
      </c>
      <c r="HS49" s="1045">
        <f t="shared" si="18"/>
        <v>53478</v>
      </c>
      <c r="HT49" s="1045">
        <f t="shared" si="18"/>
        <v>53508</v>
      </c>
      <c r="HU49" s="1045">
        <f t="shared" si="18"/>
        <v>53539</v>
      </c>
      <c r="HV49" s="1045">
        <f t="shared" si="18"/>
        <v>53570</v>
      </c>
      <c r="HW49" s="1045">
        <f t="shared" si="18"/>
        <v>53600</v>
      </c>
      <c r="HX49" s="1045">
        <f t="shared" si="18"/>
        <v>53631</v>
      </c>
      <c r="HY49" s="1045">
        <f t="shared" si="18"/>
        <v>53661</v>
      </c>
      <c r="HZ49" s="1045">
        <f t="shared" si="18"/>
        <v>53692</v>
      </c>
      <c r="IA49" s="1045">
        <f t="shared" si="18"/>
        <v>53723</v>
      </c>
      <c r="IB49" s="1045">
        <f t="shared" si="18"/>
        <v>53751</v>
      </c>
      <c r="IC49" s="1045">
        <f t="shared" si="18"/>
        <v>53782</v>
      </c>
      <c r="ID49" s="1045">
        <f t="shared" si="18"/>
        <v>53812</v>
      </c>
      <c r="IE49" s="1045">
        <f t="shared" si="18"/>
        <v>53843</v>
      </c>
      <c r="IF49" s="1045">
        <f t="shared" si="18"/>
        <v>53873</v>
      </c>
      <c r="IG49" s="1045">
        <f t="shared" si="18"/>
        <v>53904</v>
      </c>
      <c r="IH49" s="1045">
        <f t="shared" si="18"/>
        <v>53935</v>
      </c>
      <c r="II49" s="1045">
        <f t="shared" si="18"/>
        <v>53965</v>
      </c>
      <c r="IJ49" s="1045">
        <f t="shared" si="18"/>
        <v>53996</v>
      </c>
      <c r="IK49" s="1045">
        <f t="shared" si="18"/>
        <v>54026</v>
      </c>
      <c r="IL49" s="1045">
        <f t="shared" si="18"/>
        <v>54057</v>
      </c>
    </row>
    <row r="50" spans="2:246" s="593" customFormat="1" ht="14">
      <c r="B50" s="765"/>
      <c r="C50" s="766"/>
      <c r="D50" s="767"/>
      <c r="E50" s="771" t="s">
        <v>653</v>
      </c>
      <c r="F50" s="768">
        <f>IF(AND(F$47&gt;'Executive Summary'!$D$72,F$47&lt;='Executive Summary'!$D$73),1,IF(F$47&gt;'Executive Summary'!$D$73,ROUNDUP((F$47-('Executive Summary'!$D$73))/12,0)+1,0))</f>
        <v>0</v>
      </c>
      <c r="G50" s="768">
        <f>IF(AND(G$47&gt;'Executive Summary'!$D$72,G$47&lt;='Executive Summary'!$D$73),1,IF(G$47&gt;'Executive Summary'!$D$73,ROUNDUP((G$47-('Executive Summary'!$D$73))/12,0)+1,0))</f>
        <v>0</v>
      </c>
      <c r="H50" s="768">
        <f>IF(AND(H$47&gt;'Executive Summary'!$D$72,H$47&lt;='Executive Summary'!$D$73),1,IF(H$47&gt;'Executive Summary'!$D$73,ROUNDUP((H$47-('Executive Summary'!$D$73))/12,0)+1,0))</f>
        <v>0</v>
      </c>
      <c r="I50" s="768">
        <f>IF(AND(I$47&gt;'Executive Summary'!$D$72,I$47&lt;='Executive Summary'!$D$73),1,IF(I$47&gt;'Executive Summary'!$D$73,ROUNDUP((I$47-('Executive Summary'!$D$73))/12,0)+1,0))</f>
        <v>0</v>
      </c>
      <c r="J50" s="768">
        <f>IF(AND(J$47&gt;'Executive Summary'!$D$72,J$47&lt;='Executive Summary'!$D$73),1,IF(J$47&gt;'Executive Summary'!$D$73,ROUNDUP((J$47-('Executive Summary'!$D$73))/12,0)+1,0))</f>
        <v>0</v>
      </c>
      <c r="K50" s="768">
        <f>IF(AND(K$47&gt;'Executive Summary'!$D$72,K$47&lt;='Executive Summary'!$D$73),1,IF(K$47&gt;'Executive Summary'!$D$73,ROUNDUP((K$47-('Executive Summary'!$D$73))/12,0)+1,0))</f>
        <v>0</v>
      </c>
      <c r="L50" s="768">
        <f>IF(AND(L$47&gt;'Executive Summary'!$D$72,L$47&lt;='Executive Summary'!$D$73),1,IF(L$47&gt;'Executive Summary'!$D$73,ROUNDUP((L$47-('Executive Summary'!$D$73))/12,0)+1,0))</f>
        <v>0</v>
      </c>
      <c r="M50" s="768">
        <f>IF(AND(M$47&gt;'Executive Summary'!$D$72,M$47&lt;='Executive Summary'!$D$73),1,IF(M$47&gt;'Executive Summary'!$D$73,ROUNDUP((M$47-('Executive Summary'!$D$73))/12,0)+1,0))</f>
        <v>0</v>
      </c>
      <c r="N50" s="768">
        <f>IF(AND(N$47&gt;'Executive Summary'!$D$72,N$47&lt;='Executive Summary'!$D$73),1,IF(N$47&gt;'Executive Summary'!$D$73,ROUNDUP((N$47-('Executive Summary'!$D$73))/12,0)+1,0))</f>
        <v>0</v>
      </c>
      <c r="O50" s="768">
        <f>IF(AND(O$47&gt;'Executive Summary'!$D$72,O$47&lt;='Executive Summary'!$D$73),1,IF(O$47&gt;'Executive Summary'!$D$73,ROUNDUP((O$47-('Executive Summary'!$D$73))/12,0)+1,0))</f>
        <v>0</v>
      </c>
      <c r="P50" s="768">
        <f>IF(AND(P$47&gt;'Executive Summary'!$D$72,P$47&lt;='Executive Summary'!$D$73),1,IF(P$47&gt;'Executive Summary'!$D$73,ROUNDUP((P$47-('Executive Summary'!$D$73))/12,0)+1,0))</f>
        <v>0</v>
      </c>
      <c r="Q50" s="768">
        <f>IF(AND(Q$47&gt;'Executive Summary'!$D$72,Q$47&lt;='Executive Summary'!$D$73),1,IF(Q$47&gt;'Executive Summary'!$D$73,ROUNDUP((Q$47-('Executive Summary'!$D$73))/12,0)+1,0))</f>
        <v>0</v>
      </c>
      <c r="R50" s="768">
        <f>IF(AND(R$47&gt;'Executive Summary'!$D$72,R$47&lt;='Executive Summary'!$D$73),1,IF(R$47&gt;'Executive Summary'!$D$73,ROUNDUP((R$47-('Executive Summary'!$D$73))/12,0)+1,0))</f>
        <v>0</v>
      </c>
      <c r="S50" s="768">
        <f>IF(AND(S$47&gt;'Executive Summary'!$D$72,S$47&lt;='Executive Summary'!$D$73),1,IF(S$47&gt;'Executive Summary'!$D$73,ROUNDUP((S$47-('Executive Summary'!$D$73))/12,0)+1,0))</f>
        <v>0</v>
      </c>
      <c r="T50" s="768">
        <f>IF(AND(T$47&gt;'Executive Summary'!$D$72,T$47&lt;='Executive Summary'!$D$73),1,IF(T$47&gt;'Executive Summary'!$D$73,ROUNDUP((T$47-('Executive Summary'!$D$73))/12,0)+1,0))</f>
        <v>0</v>
      </c>
      <c r="U50" s="768">
        <f>IF(AND(U$47&gt;'Executive Summary'!$D$72,U$47&lt;='Executive Summary'!$D$73),1,IF(U$47&gt;'Executive Summary'!$D$73,ROUNDUP((U$47-('Executive Summary'!$D$73))/12,0)+1,0))</f>
        <v>0</v>
      </c>
      <c r="V50" s="768">
        <f>IF(AND(V$47&gt;'Executive Summary'!$D$72,V$47&lt;='Executive Summary'!$D$73),1,IF(V$47&gt;'Executive Summary'!$D$73,ROUNDUP((V$47-('Executive Summary'!$D$73))/12,0)+1,0))</f>
        <v>0</v>
      </c>
      <c r="W50" s="768">
        <f>IF(AND(W$47&gt;'Executive Summary'!$D$72,W$47&lt;='Executive Summary'!$D$73),1,IF(W$47&gt;'Executive Summary'!$D$73,ROUNDUP((W$47-('Executive Summary'!$D$73))/12,0)+1,0))</f>
        <v>0</v>
      </c>
      <c r="X50" s="768">
        <f>IF(AND(X$47&gt;'Executive Summary'!$D$72,X$47&lt;='Executive Summary'!$D$73),1,IF(X$47&gt;'Executive Summary'!$D$73,ROUNDUP((X$47-('Executive Summary'!$D$73))/12,0)+1,0))</f>
        <v>0</v>
      </c>
      <c r="Y50" s="768">
        <f>IF(AND(Y$47&gt;'Executive Summary'!$D$72,Y$47&lt;='Executive Summary'!$D$73),1,IF(Y$47&gt;'Executive Summary'!$D$73,ROUNDUP((Y$47-('Executive Summary'!$D$73))/12,0)+1,0))</f>
        <v>0</v>
      </c>
      <c r="Z50" s="768">
        <f>IF(AND(Z$47&gt;'Executive Summary'!$D$72,Z$47&lt;='Executive Summary'!$D$73),1,IF(Z$47&gt;'Executive Summary'!$D$73,ROUNDUP((Z$47-('Executive Summary'!$D$73))/12,0)+1,0))</f>
        <v>0</v>
      </c>
      <c r="AA50" s="768">
        <f>IF(AND(AA$47&gt;'Executive Summary'!$D$72,AA$47&lt;='Executive Summary'!$D$73),1,IF(AA$47&gt;'Executive Summary'!$D$73,ROUNDUP((AA$47-('Executive Summary'!$D$73))/12,0)+1,0))</f>
        <v>0</v>
      </c>
      <c r="AB50" s="768">
        <f>IF(AND(AB$47&gt;'Executive Summary'!$D$72,AB$47&lt;='Executive Summary'!$D$73),1,IF(AB$47&gt;'Executive Summary'!$D$73,ROUNDUP((AB$47-('Executive Summary'!$D$73))/12,0)+1,0))</f>
        <v>0</v>
      </c>
      <c r="AC50" s="768">
        <f>IF(AND(AC$47&gt;'Executive Summary'!$D$72,AC$47&lt;='Executive Summary'!$D$73),1,IF(AC$47&gt;'Executive Summary'!$D$73,ROUNDUP((AC$47-('Executive Summary'!$D$73))/12,0)+1,0))</f>
        <v>0</v>
      </c>
      <c r="AD50" s="768">
        <f>IF(AND(AD$47&gt;'Executive Summary'!$D$72,AD$47&lt;='Executive Summary'!$D$73),1,IF(AD$47&gt;'Executive Summary'!$D$73,ROUNDUP((AD$47-('Executive Summary'!$D$73))/12,0)+1,0))</f>
        <v>0</v>
      </c>
      <c r="AE50" s="768">
        <f>IF(AND(AE$47&gt;'Executive Summary'!$D$72,AE$47&lt;='Executive Summary'!$D$73),1,IF(AE$47&gt;'Executive Summary'!$D$73,ROUNDUP((AE$47-('Executive Summary'!$D$73))/12,0)+1,0))</f>
        <v>0</v>
      </c>
      <c r="AF50" s="768">
        <f>IF(AND(AF$47&gt;'Executive Summary'!$D$72,AF$47&lt;='Executive Summary'!$D$73),1,IF(AF$47&gt;'Executive Summary'!$D$73,ROUNDUP((AF$47-('Executive Summary'!$D$73))/12,0)+1,0))</f>
        <v>0</v>
      </c>
      <c r="AG50" s="768">
        <f>IF(AND(AG$47&gt;'Executive Summary'!$D$72,AG$47&lt;='Executive Summary'!$D$73),1,IF(AG$47&gt;'Executive Summary'!$D$73,ROUNDUP((AG$47-('Executive Summary'!$D$73))/12,0)+1,0))</f>
        <v>0</v>
      </c>
      <c r="AH50" s="768">
        <f>IF(AND(AH$47&gt;'Executive Summary'!$D$72,AH$47&lt;='Executive Summary'!$D$73),1,IF(AH$47&gt;'Executive Summary'!$D$73,ROUNDUP((AH$47-('Executive Summary'!$D$73))/12,0)+1,0))</f>
        <v>0</v>
      </c>
      <c r="AI50" s="768">
        <f>IF(AND(AI$47&gt;'Executive Summary'!$D$72,AI$47&lt;='Executive Summary'!$D$73),1,IF(AI$47&gt;'Executive Summary'!$D$73,ROUNDUP((AI$47-('Executive Summary'!$D$73))/12,0)+1,0))</f>
        <v>0</v>
      </c>
      <c r="AJ50" s="768">
        <f>IF(AND(AJ$47&gt;'Executive Summary'!$D$72,AJ$47&lt;='Executive Summary'!$D$73),1,IF(AJ$47&gt;'Executive Summary'!$D$73,ROUNDUP((AJ$47-('Executive Summary'!$D$73))/12,0)+1,0))</f>
        <v>0</v>
      </c>
      <c r="AK50" s="768">
        <f>IF(AND(AK$47&gt;'Executive Summary'!$D$72,AK$47&lt;='Executive Summary'!$D$73),1,IF(AK$47&gt;'Executive Summary'!$D$73,ROUNDUP((AK$47-('Executive Summary'!$D$73))/12,0)+1,0))</f>
        <v>0</v>
      </c>
      <c r="AL50" s="768">
        <f>IF(AND(AL$47&gt;'Executive Summary'!$D$72,AL$47&lt;='Executive Summary'!$D$73),1,IF(AL$47&gt;'Executive Summary'!$D$73,ROUNDUP((AL$47-('Executive Summary'!$D$73))/12,0)+1,0))</f>
        <v>1</v>
      </c>
      <c r="AM50" s="768">
        <f>IF(AND(AM$47&gt;'Executive Summary'!$D$72,AM$47&lt;='Executive Summary'!$D$73),1,IF(AM$47&gt;'Executive Summary'!$D$73,ROUNDUP((AM$47-('Executive Summary'!$D$73))/12,0)+1,0))</f>
        <v>1</v>
      </c>
      <c r="AN50" s="768">
        <f>IF(AND(AN$47&gt;'Executive Summary'!$D$72,AN$47&lt;='Executive Summary'!$D$73),1,IF(AN$47&gt;'Executive Summary'!$D$73,ROUNDUP((AN$47-('Executive Summary'!$D$73))/12,0)+1,0))</f>
        <v>1</v>
      </c>
      <c r="AO50" s="768">
        <f>IF(AND(AO$47&gt;'Executive Summary'!$D$72,AO$47&lt;='Executive Summary'!$D$73),1,IF(AO$47&gt;'Executive Summary'!$D$73,ROUNDUP((AO$47-('Executive Summary'!$D$73))/12,0)+1,0))</f>
        <v>1</v>
      </c>
      <c r="AP50" s="768">
        <f>IF(AND(AP$47&gt;'Executive Summary'!$D$72,AP$47&lt;='Executive Summary'!$D$73),1,IF(AP$47&gt;'Executive Summary'!$D$73,ROUNDUP((AP$47-('Executive Summary'!$D$73))/12,0)+1,0))</f>
        <v>1</v>
      </c>
      <c r="AQ50" s="768">
        <f>IF(AND(AQ$47&gt;'Executive Summary'!$D$72,AQ$47&lt;='Executive Summary'!$D$73),1,IF(AQ$47&gt;'Executive Summary'!$D$73,ROUNDUP((AQ$47-('Executive Summary'!$D$73))/12,0)+1,0))</f>
        <v>1</v>
      </c>
      <c r="AR50" s="768">
        <f>IF(AND(AR$47&gt;'Executive Summary'!$D$72,AR$47&lt;='Executive Summary'!$D$73),1,IF(AR$47&gt;'Executive Summary'!$D$73,ROUNDUP((AR$47-('Executive Summary'!$D$73))/12,0)+1,0))</f>
        <v>1</v>
      </c>
      <c r="AS50" s="768">
        <f>IF(AND(AS$47&gt;'Executive Summary'!$D$72,AS$47&lt;='Executive Summary'!$D$73),1,IF(AS$47&gt;'Executive Summary'!$D$73,ROUNDUP((AS$47-('Executive Summary'!$D$73))/12,0)+1,0))</f>
        <v>1</v>
      </c>
      <c r="AT50" s="768">
        <f>IF(AND(AT$47&gt;'Executive Summary'!$D$72,AT$47&lt;='Executive Summary'!$D$73),1,IF(AT$47&gt;'Executive Summary'!$D$73,ROUNDUP((AT$47-('Executive Summary'!$D$73))/12,0)+1,0))</f>
        <v>1</v>
      </c>
      <c r="AU50" s="768">
        <f>IF(AND(AU$47&gt;'Executive Summary'!$D$72,AU$47&lt;='Executive Summary'!$D$73),1,IF(AU$47&gt;'Executive Summary'!$D$73,ROUNDUP((AU$47-('Executive Summary'!$D$73))/12,0)+1,0))</f>
        <v>1</v>
      </c>
      <c r="AV50" s="768">
        <f>IF(AND(AV$47&gt;'Executive Summary'!$D$72,AV$47&lt;='Executive Summary'!$D$73),1,IF(AV$47&gt;'Executive Summary'!$D$73,ROUNDUP((AV$47-('Executive Summary'!$D$73))/12,0)+1,0))</f>
        <v>1</v>
      </c>
      <c r="AW50" s="768">
        <f>IF(AND(AW$47&gt;'Executive Summary'!$D$72,AW$47&lt;='Executive Summary'!$D$73),1,IF(AW$47&gt;'Executive Summary'!$D$73,ROUNDUP((AW$47-('Executive Summary'!$D$73))/12,0)+1,0))</f>
        <v>1</v>
      </c>
      <c r="AX50" s="768">
        <f>IF(AND(AX$47&gt;'Executive Summary'!$D$72,AX$47&lt;='Executive Summary'!$D$73),1,IF(AX$47&gt;'Executive Summary'!$D$73,ROUNDUP((AX$47-('Executive Summary'!$D$73))/12,0)+1,0))</f>
        <v>2</v>
      </c>
      <c r="AY50" s="768">
        <f>IF(AND(AY$47&gt;'Executive Summary'!$D$72,AY$47&lt;='Executive Summary'!$D$73),1,IF(AY$47&gt;'Executive Summary'!$D$73,ROUNDUP((AY$47-('Executive Summary'!$D$73))/12,0)+1,0))</f>
        <v>2</v>
      </c>
      <c r="AZ50" s="768">
        <f>IF(AND(AZ$47&gt;'Executive Summary'!$D$72,AZ$47&lt;='Executive Summary'!$D$73),1,IF(AZ$47&gt;'Executive Summary'!$D$73,ROUNDUP((AZ$47-('Executive Summary'!$D$73))/12,0)+1,0))</f>
        <v>2</v>
      </c>
      <c r="BA50" s="768">
        <f>IF(AND(BA$47&gt;'Executive Summary'!$D$72,BA$47&lt;='Executive Summary'!$D$73),1,IF(BA$47&gt;'Executive Summary'!$D$73,ROUNDUP((BA$47-('Executive Summary'!$D$73))/12,0)+1,0))</f>
        <v>2</v>
      </c>
      <c r="BB50" s="768">
        <f>IF(AND(BB$47&gt;'Executive Summary'!$D$72,BB$47&lt;='Executive Summary'!$D$73),1,IF(BB$47&gt;'Executive Summary'!$D$73,ROUNDUP((BB$47-('Executive Summary'!$D$73))/12,0)+1,0))</f>
        <v>2</v>
      </c>
      <c r="BC50" s="768">
        <f>IF(AND(BC$47&gt;'Executive Summary'!$D$72,BC$47&lt;='Executive Summary'!$D$73),1,IF(BC$47&gt;'Executive Summary'!$D$73,ROUNDUP((BC$47-('Executive Summary'!$D$73))/12,0)+1,0))</f>
        <v>2</v>
      </c>
      <c r="BD50" s="768">
        <f>IF(AND(BD$47&gt;'Executive Summary'!$D$72,BD$47&lt;='Executive Summary'!$D$73),1,IF(BD$47&gt;'Executive Summary'!$D$73,ROUNDUP((BD$47-('Executive Summary'!$D$73))/12,0)+1,0))</f>
        <v>2</v>
      </c>
      <c r="BE50" s="768">
        <f>IF(AND(BE$47&gt;'Executive Summary'!$D$72,BE$47&lt;='Executive Summary'!$D$73),1,IF(BE$47&gt;'Executive Summary'!$D$73,ROUNDUP((BE$47-('Executive Summary'!$D$73))/12,0)+1,0))</f>
        <v>2</v>
      </c>
      <c r="BF50" s="768">
        <f>IF(AND(BF$47&gt;'Executive Summary'!$D$72,BF$47&lt;='Executive Summary'!$D$73),1,IF(BF$47&gt;'Executive Summary'!$D$73,ROUNDUP((BF$47-('Executive Summary'!$D$73))/12,0)+1,0))</f>
        <v>2</v>
      </c>
      <c r="BG50" s="768">
        <f>IF(AND(BG$47&gt;'Executive Summary'!$D$72,BG$47&lt;='Executive Summary'!$D$73),1,IF(BG$47&gt;'Executive Summary'!$D$73,ROUNDUP((BG$47-('Executive Summary'!$D$73))/12,0)+1,0))</f>
        <v>2</v>
      </c>
      <c r="BH50" s="768">
        <f>IF(AND(BH$47&gt;'Executive Summary'!$D$72,BH$47&lt;='Executive Summary'!$D$73),1,IF(BH$47&gt;'Executive Summary'!$D$73,ROUNDUP((BH$47-('Executive Summary'!$D$73))/12,0)+1,0))</f>
        <v>2</v>
      </c>
      <c r="BI50" s="768">
        <f>IF(AND(BI$47&gt;'Executive Summary'!$D$72,BI$47&lt;='Executive Summary'!$D$73),1,IF(BI$47&gt;'Executive Summary'!$D$73,ROUNDUP((BI$47-('Executive Summary'!$D$73))/12,0)+1,0))</f>
        <v>2</v>
      </c>
      <c r="BJ50" s="768">
        <f>IF(AND(BJ$47&gt;'Executive Summary'!$D$72,BJ$47&lt;='Executive Summary'!$D$73),1,IF(BJ$47&gt;'Executive Summary'!$D$73,ROUNDUP((BJ$47-('Executive Summary'!$D$73))/12,0)+1,0))</f>
        <v>3</v>
      </c>
      <c r="BK50" s="768">
        <f>IF(AND(BK$47&gt;'Executive Summary'!$D$72,BK$47&lt;='Executive Summary'!$D$73),1,IF(BK$47&gt;'Executive Summary'!$D$73,ROUNDUP((BK$47-('Executive Summary'!$D$73))/12,0)+1,0))</f>
        <v>3</v>
      </c>
      <c r="BL50" s="768">
        <f>IF(AND(BL$47&gt;'Executive Summary'!$D$72,BL$47&lt;='Executive Summary'!$D$73),1,IF(BL$47&gt;'Executive Summary'!$D$73,ROUNDUP((BL$47-('Executive Summary'!$D$73))/12,0)+1,0))</f>
        <v>3</v>
      </c>
      <c r="BM50" s="768">
        <f>IF(AND(BM$47&gt;'Executive Summary'!$D$72,BM$47&lt;='Executive Summary'!$D$73),1,IF(BM$47&gt;'Executive Summary'!$D$73,ROUNDUP((BM$47-('Executive Summary'!$D$73))/12,0)+1,0))</f>
        <v>3</v>
      </c>
      <c r="BN50" s="768">
        <f>IF(AND(BN$47&gt;'Executive Summary'!$D$72,BN$47&lt;='Executive Summary'!$D$73),1,IF(BN$47&gt;'Executive Summary'!$D$73,ROUNDUP((BN$47-('Executive Summary'!$D$73))/12,0)+1,0))</f>
        <v>3</v>
      </c>
      <c r="BO50" s="768">
        <f>IF(AND(BO$47&gt;'Executive Summary'!$D$72,BO$47&lt;='Executive Summary'!$D$73),1,IF(BO$47&gt;'Executive Summary'!$D$73,ROUNDUP((BO$47-('Executive Summary'!$D$73))/12,0)+1,0))</f>
        <v>3</v>
      </c>
      <c r="BP50" s="768">
        <f>IF(AND(BP$47&gt;'Executive Summary'!$D$72,BP$47&lt;='Executive Summary'!$D$73),1,IF(BP$47&gt;'Executive Summary'!$D$73,ROUNDUP((BP$47-('Executive Summary'!$D$73))/12,0)+1,0))</f>
        <v>3</v>
      </c>
      <c r="BQ50" s="768">
        <f>IF(AND(BQ$47&gt;'Executive Summary'!$D$72,BQ$47&lt;='Executive Summary'!$D$73),1,IF(BQ$47&gt;'Executive Summary'!$D$73,ROUNDUP((BQ$47-('Executive Summary'!$D$73))/12,0)+1,0))</f>
        <v>3</v>
      </c>
      <c r="BR50" s="768">
        <f>IF(AND(BR$47&gt;'Executive Summary'!$D$72,BR$47&lt;='Executive Summary'!$D$73),1,IF(BR$47&gt;'Executive Summary'!$D$73,ROUNDUP((BR$47-('Executive Summary'!$D$73))/12,0)+1,0))</f>
        <v>3</v>
      </c>
      <c r="BS50" s="768">
        <f>IF(AND(BS$47&gt;'Executive Summary'!$D$72,BS$47&lt;='Executive Summary'!$D$73),1,IF(BS$47&gt;'Executive Summary'!$D$73,ROUNDUP((BS$47-('Executive Summary'!$D$73))/12,0)+1,0))</f>
        <v>3</v>
      </c>
      <c r="BT50" s="768">
        <f>IF(AND(BT$47&gt;'Executive Summary'!$D$72,BT$47&lt;='Executive Summary'!$D$73),1,IF(BT$47&gt;'Executive Summary'!$D$73,ROUNDUP((BT$47-('Executive Summary'!$D$73))/12,0)+1,0))</f>
        <v>3</v>
      </c>
      <c r="BU50" s="768">
        <f>IF(AND(BU$47&gt;'Executive Summary'!$D$72,BU$47&lt;='Executive Summary'!$D$73),1,IF(BU$47&gt;'Executive Summary'!$D$73,ROUNDUP((BU$47-('Executive Summary'!$D$73))/12,0)+1,0))</f>
        <v>3</v>
      </c>
      <c r="BV50" s="768">
        <f>IF(AND(BV$47&gt;'Executive Summary'!$D$72,BV$47&lt;='Executive Summary'!$D$73),1,IF(BV$47&gt;'Executive Summary'!$D$73,ROUNDUP((BV$47-('Executive Summary'!$D$73))/12,0)+1,0))</f>
        <v>4</v>
      </c>
      <c r="BW50" s="768">
        <f>IF(AND(BW$47&gt;'Executive Summary'!$D$72,BW$47&lt;='Executive Summary'!$D$73),1,IF(BW$47&gt;'Executive Summary'!$D$73,ROUNDUP((BW$47-('Executive Summary'!$D$73))/12,0)+1,0))</f>
        <v>4</v>
      </c>
      <c r="BX50" s="768">
        <f>IF(AND(BX$47&gt;'Executive Summary'!$D$72,BX$47&lt;='Executive Summary'!$D$73),1,IF(BX$47&gt;'Executive Summary'!$D$73,ROUNDUP((BX$47-('Executive Summary'!$D$73))/12,0)+1,0))</f>
        <v>4</v>
      </c>
      <c r="BY50" s="768">
        <f>IF(AND(BY$47&gt;'Executive Summary'!$D$72,BY$47&lt;='Executive Summary'!$D$73),1,IF(BY$47&gt;'Executive Summary'!$D$73,ROUNDUP((BY$47-('Executive Summary'!$D$73))/12,0)+1,0))</f>
        <v>4</v>
      </c>
      <c r="BZ50" s="768">
        <f>IF(AND(BZ$47&gt;'Executive Summary'!$D$72,BZ$47&lt;='Executive Summary'!$D$73),1,IF(BZ$47&gt;'Executive Summary'!$D$73,ROUNDUP((BZ$47-('Executive Summary'!$D$73))/12,0)+1,0))</f>
        <v>4</v>
      </c>
      <c r="CA50" s="768">
        <f>IF(AND(CA$47&gt;'Executive Summary'!$D$72,CA$47&lt;='Executive Summary'!$D$73),1,IF(CA$47&gt;'Executive Summary'!$D$73,ROUNDUP((CA$47-('Executive Summary'!$D$73))/12,0)+1,0))</f>
        <v>4</v>
      </c>
      <c r="CB50" s="768">
        <f>IF(AND(CB$47&gt;'Executive Summary'!$D$72,CB$47&lt;='Executive Summary'!$D$73),1,IF(CB$47&gt;'Executive Summary'!$D$73,ROUNDUP((CB$47-('Executive Summary'!$D$73))/12,0)+1,0))</f>
        <v>4</v>
      </c>
      <c r="CC50" s="768">
        <f>IF(AND(CC$47&gt;'Executive Summary'!$D$72,CC$47&lt;='Executive Summary'!$D$73),1,IF(CC$47&gt;'Executive Summary'!$D$73,ROUNDUP((CC$47-('Executive Summary'!$D$73))/12,0)+1,0))</f>
        <v>4</v>
      </c>
      <c r="CD50" s="768">
        <f>IF(AND(CD$47&gt;'Executive Summary'!$D$72,CD$47&lt;='Executive Summary'!$D$73),1,IF(CD$47&gt;'Executive Summary'!$D$73,ROUNDUP((CD$47-('Executive Summary'!$D$73))/12,0)+1,0))</f>
        <v>4</v>
      </c>
      <c r="CE50" s="768">
        <f>IF(AND(CE$47&gt;'Executive Summary'!$D$72,CE$47&lt;='Executive Summary'!$D$73),1,IF(CE$47&gt;'Executive Summary'!$D$73,ROUNDUP((CE$47-('Executive Summary'!$D$73))/12,0)+1,0))</f>
        <v>4</v>
      </c>
      <c r="CF50" s="768">
        <f>IF(AND(CF$47&gt;'Executive Summary'!$D$72,CF$47&lt;='Executive Summary'!$D$73),1,IF(CF$47&gt;'Executive Summary'!$D$73,ROUNDUP((CF$47-('Executive Summary'!$D$73))/12,0)+1,0))</f>
        <v>4</v>
      </c>
      <c r="CG50" s="768">
        <f>IF(AND(CG$47&gt;'Executive Summary'!$D$72,CG$47&lt;='Executive Summary'!$D$73),1,IF(CG$47&gt;'Executive Summary'!$D$73,ROUNDUP((CG$47-('Executive Summary'!$D$73))/12,0)+1,0))</f>
        <v>4</v>
      </c>
      <c r="CH50" s="768">
        <f>IF(AND(CH$47&gt;'Executive Summary'!$D$72,CH$47&lt;='Executive Summary'!$D$73),1,IF(CH$47&gt;'Executive Summary'!$D$73,ROUNDUP((CH$47-('Executive Summary'!$D$73))/12,0)+1,0))</f>
        <v>5</v>
      </c>
      <c r="CI50" s="768">
        <f>IF(AND(CI$47&gt;'Executive Summary'!$D$72,CI$47&lt;='Executive Summary'!$D$73),1,IF(CI$47&gt;'Executive Summary'!$D$73,ROUNDUP((CI$47-('Executive Summary'!$D$73))/12,0)+1,0))</f>
        <v>5</v>
      </c>
      <c r="CJ50" s="768">
        <f>IF(AND(CJ$47&gt;'Executive Summary'!$D$72,CJ$47&lt;='Executive Summary'!$D$73),1,IF(CJ$47&gt;'Executive Summary'!$D$73,ROUNDUP((CJ$47-('Executive Summary'!$D$73))/12,0)+1,0))</f>
        <v>5</v>
      </c>
      <c r="CK50" s="768">
        <f>IF(AND(CK$47&gt;'Executive Summary'!$D$72,CK$47&lt;='Executive Summary'!$D$73),1,IF(CK$47&gt;'Executive Summary'!$D$73,ROUNDUP((CK$47-('Executive Summary'!$D$73))/12,0)+1,0))</f>
        <v>5</v>
      </c>
      <c r="CL50" s="768">
        <f>IF(AND(CL$47&gt;'Executive Summary'!$D$72,CL$47&lt;='Executive Summary'!$D$73),1,IF(CL$47&gt;'Executive Summary'!$D$73,ROUNDUP((CL$47-('Executive Summary'!$D$73))/12,0)+1,0))</f>
        <v>5</v>
      </c>
      <c r="CM50" s="768">
        <f>IF(AND(CM$47&gt;'Executive Summary'!$D$72,CM$47&lt;='Executive Summary'!$D$73),1,IF(CM$47&gt;'Executive Summary'!$D$73,ROUNDUP((CM$47-('Executive Summary'!$D$73))/12,0)+1,0))</f>
        <v>5</v>
      </c>
      <c r="CN50" s="768">
        <f>IF(AND(CN$47&gt;'Executive Summary'!$D$72,CN$47&lt;='Executive Summary'!$D$73),1,IF(CN$47&gt;'Executive Summary'!$D$73,ROUNDUP((CN$47-('Executive Summary'!$D$73))/12,0)+1,0))</f>
        <v>5</v>
      </c>
      <c r="CO50" s="768">
        <f>IF(AND(CO$47&gt;'Executive Summary'!$D$72,CO$47&lt;='Executive Summary'!$D$73),1,IF(CO$47&gt;'Executive Summary'!$D$73,ROUNDUP((CO$47-('Executive Summary'!$D$73))/12,0)+1,0))</f>
        <v>5</v>
      </c>
      <c r="CP50" s="768">
        <f>IF(AND(CP$47&gt;'Executive Summary'!$D$72,CP$47&lt;='Executive Summary'!$D$73),1,IF(CP$47&gt;'Executive Summary'!$D$73,ROUNDUP((CP$47-('Executive Summary'!$D$73))/12,0)+1,0))</f>
        <v>5</v>
      </c>
      <c r="CQ50" s="768">
        <f>IF(AND(CQ$47&gt;'Executive Summary'!$D$72,CQ$47&lt;='Executive Summary'!$D$73),1,IF(CQ$47&gt;'Executive Summary'!$D$73,ROUNDUP((CQ$47-('Executive Summary'!$D$73))/12,0)+1,0))</f>
        <v>5</v>
      </c>
      <c r="CR50" s="768">
        <f>IF(AND(CR$47&gt;'Executive Summary'!$D$72,CR$47&lt;='Executive Summary'!$D$73),1,IF(CR$47&gt;'Executive Summary'!$D$73,ROUNDUP((CR$47-('Executive Summary'!$D$73))/12,0)+1,0))</f>
        <v>5</v>
      </c>
      <c r="CS50" s="768">
        <f>IF(AND(CS$47&gt;'Executive Summary'!$D$72,CS$47&lt;='Executive Summary'!$D$73),1,IF(CS$47&gt;'Executive Summary'!$D$73,ROUNDUP((CS$47-('Executive Summary'!$D$73))/12,0)+1,0))</f>
        <v>5</v>
      </c>
      <c r="CT50" s="768">
        <f>IF(AND(CT$47&gt;'Executive Summary'!$D$72,CT$47&lt;='Executive Summary'!$D$73),1,IF(CT$47&gt;'Executive Summary'!$D$73,ROUNDUP((CT$47-('Executive Summary'!$D$73))/12,0)+1,0))</f>
        <v>6</v>
      </c>
      <c r="CU50" s="768">
        <f>IF(AND(CU$47&gt;'Executive Summary'!$D$72,CU$47&lt;='Executive Summary'!$D$73),1,IF(CU$47&gt;'Executive Summary'!$D$73,ROUNDUP((CU$47-('Executive Summary'!$D$73))/12,0)+1,0))</f>
        <v>6</v>
      </c>
      <c r="CV50" s="768">
        <f>IF(AND(CV$47&gt;'Executive Summary'!$D$72,CV$47&lt;='Executive Summary'!$D$73),1,IF(CV$47&gt;'Executive Summary'!$D$73,ROUNDUP((CV$47-('Executive Summary'!$D$73))/12,0)+1,0))</f>
        <v>6</v>
      </c>
      <c r="CW50" s="768">
        <f>IF(AND(CW$47&gt;'Executive Summary'!$D$72,CW$47&lt;='Executive Summary'!$D$73),1,IF(CW$47&gt;'Executive Summary'!$D$73,ROUNDUP((CW$47-('Executive Summary'!$D$73))/12,0)+1,0))</f>
        <v>6</v>
      </c>
      <c r="CX50" s="768">
        <f>IF(AND(CX$47&gt;'Executive Summary'!$D$72,CX$47&lt;='Executive Summary'!$D$73),1,IF(CX$47&gt;'Executive Summary'!$D$73,ROUNDUP((CX$47-('Executive Summary'!$D$73))/12,0)+1,0))</f>
        <v>6</v>
      </c>
      <c r="CY50" s="768">
        <f>IF(AND(CY$47&gt;'Executive Summary'!$D$72,CY$47&lt;='Executive Summary'!$D$73),1,IF(CY$47&gt;'Executive Summary'!$D$73,ROUNDUP((CY$47-('Executive Summary'!$D$73))/12,0)+1,0))</f>
        <v>6</v>
      </c>
      <c r="CZ50" s="768">
        <f>IF(AND(CZ$47&gt;'Executive Summary'!$D$72,CZ$47&lt;='Executive Summary'!$D$73),1,IF(CZ$47&gt;'Executive Summary'!$D$73,ROUNDUP((CZ$47-('Executive Summary'!$D$73))/12,0)+1,0))</f>
        <v>6</v>
      </c>
      <c r="DA50" s="768">
        <f>IF(AND(DA$47&gt;'Executive Summary'!$D$72,DA$47&lt;='Executive Summary'!$D$73),1,IF(DA$47&gt;'Executive Summary'!$D$73,ROUNDUP((DA$47-('Executive Summary'!$D$73))/12,0)+1,0))</f>
        <v>6</v>
      </c>
      <c r="DB50" s="768">
        <f>IF(AND(DB$47&gt;'Executive Summary'!$D$72,DB$47&lt;='Executive Summary'!$D$73),1,IF(DB$47&gt;'Executive Summary'!$D$73,ROUNDUP((DB$47-('Executive Summary'!$D$73))/12,0)+1,0))</f>
        <v>6</v>
      </c>
      <c r="DC50" s="768">
        <f>IF(AND(DC$47&gt;'Executive Summary'!$D$72,DC$47&lt;='Executive Summary'!$D$73),1,IF(DC$47&gt;'Executive Summary'!$D$73,ROUNDUP((DC$47-('Executive Summary'!$D$73))/12,0)+1,0))</f>
        <v>6</v>
      </c>
      <c r="DD50" s="768">
        <f>IF(AND(DD$47&gt;'Executive Summary'!$D$72,DD$47&lt;='Executive Summary'!$D$73),1,IF(DD$47&gt;'Executive Summary'!$D$73,ROUNDUP((DD$47-('Executive Summary'!$D$73))/12,0)+1,0))</f>
        <v>6</v>
      </c>
      <c r="DE50" s="768">
        <f>IF(AND(DE$47&gt;'Executive Summary'!$D$72,DE$47&lt;='Executive Summary'!$D$73),1,IF(DE$47&gt;'Executive Summary'!$D$73,ROUNDUP((DE$47-('Executive Summary'!$D$73))/12,0)+1,0))</f>
        <v>6</v>
      </c>
      <c r="DF50" s="768">
        <f>IF(AND(DF$47&gt;'Executive Summary'!$D$72,DF$47&lt;='Executive Summary'!$D$73),1,IF(DF$47&gt;'Executive Summary'!$D$73,ROUNDUP((DF$47-('Executive Summary'!$D$73))/12,0)+1,0))</f>
        <v>7</v>
      </c>
      <c r="DG50" s="768">
        <f>IF(AND(DG$47&gt;'Executive Summary'!$D$72,DG$47&lt;='Executive Summary'!$D$73),1,IF(DG$47&gt;'Executive Summary'!$D$73,ROUNDUP((DG$47-('Executive Summary'!$D$73))/12,0)+1,0))</f>
        <v>7</v>
      </c>
      <c r="DH50" s="768">
        <f>IF(AND(DH$47&gt;'Executive Summary'!$D$72,DH$47&lt;='Executive Summary'!$D$73),1,IF(DH$47&gt;'Executive Summary'!$D$73,ROUNDUP((DH$47-('Executive Summary'!$D$73))/12,0)+1,0))</f>
        <v>7</v>
      </c>
      <c r="DI50" s="768">
        <f>IF(AND(DI$47&gt;'Executive Summary'!$D$72,DI$47&lt;='Executive Summary'!$D$73),1,IF(DI$47&gt;'Executive Summary'!$D$73,ROUNDUP((DI$47-('Executive Summary'!$D$73))/12,0)+1,0))</f>
        <v>7</v>
      </c>
      <c r="DJ50" s="768">
        <f>IF(AND(DJ$47&gt;'Executive Summary'!$D$72,DJ$47&lt;='Executive Summary'!$D$73),1,IF(DJ$47&gt;'Executive Summary'!$D$73,ROUNDUP((DJ$47-('Executive Summary'!$D$73))/12,0)+1,0))</f>
        <v>7</v>
      </c>
      <c r="DK50" s="768">
        <f>IF(AND(DK$47&gt;'Executive Summary'!$D$72,DK$47&lt;='Executive Summary'!$D$73),1,IF(DK$47&gt;'Executive Summary'!$D$73,ROUNDUP((DK$47-('Executive Summary'!$D$73))/12,0)+1,0))</f>
        <v>7</v>
      </c>
      <c r="DL50" s="768">
        <f>IF(AND(DL$47&gt;'Executive Summary'!$D$72,DL$47&lt;='Executive Summary'!$D$73),1,IF(DL$47&gt;'Executive Summary'!$D$73,ROUNDUP((DL$47-('Executive Summary'!$D$73))/12,0)+1,0))</f>
        <v>7</v>
      </c>
      <c r="DM50" s="768">
        <f>IF(AND(DM$47&gt;'Executive Summary'!$D$72,DM$47&lt;='Executive Summary'!$D$73),1,IF(DM$47&gt;'Executive Summary'!$D$73,ROUNDUP((DM$47-('Executive Summary'!$D$73))/12,0)+1,0))</f>
        <v>7</v>
      </c>
      <c r="DN50" s="768">
        <f>IF(AND(DN$47&gt;'Executive Summary'!$D$72,DN$47&lt;='Executive Summary'!$D$73),1,IF(DN$47&gt;'Executive Summary'!$D$73,ROUNDUP((DN$47-('Executive Summary'!$D$73))/12,0)+1,0))</f>
        <v>7</v>
      </c>
      <c r="DO50" s="768">
        <f>IF(AND(DO$47&gt;'Executive Summary'!$D$72,DO$47&lt;='Executive Summary'!$D$73),1,IF(DO$47&gt;'Executive Summary'!$D$73,ROUNDUP((DO$47-('Executive Summary'!$D$73))/12,0)+1,0))</f>
        <v>7</v>
      </c>
      <c r="DP50" s="768">
        <f>IF(AND(DP$47&gt;'Executive Summary'!$D$72,DP$47&lt;='Executive Summary'!$D$73),1,IF(DP$47&gt;'Executive Summary'!$D$73,ROUNDUP((DP$47-('Executive Summary'!$D$73))/12,0)+1,0))</f>
        <v>7</v>
      </c>
      <c r="DQ50" s="768">
        <f>IF(AND(DQ$47&gt;'Executive Summary'!$D$72,DQ$47&lt;='Executive Summary'!$D$73),1,IF(DQ$47&gt;'Executive Summary'!$D$73,ROUNDUP((DQ$47-('Executive Summary'!$D$73))/12,0)+1,0))</f>
        <v>7</v>
      </c>
      <c r="DR50" s="768">
        <f>IF(AND(DR$47&gt;'Executive Summary'!$D$72,DR$47&lt;='Executive Summary'!$D$73),1,IF(DR$47&gt;'Executive Summary'!$D$73,ROUNDUP((DR$47-('Executive Summary'!$D$73))/12,0)+1,0))</f>
        <v>8</v>
      </c>
      <c r="DS50" s="768">
        <f>IF(AND(DS$47&gt;'Executive Summary'!$D$72,DS$47&lt;='Executive Summary'!$D$73),1,IF(DS$47&gt;'Executive Summary'!$D$73,ROUNDUP((DS$47-('Executive Summary'!$D$73))/12,0)+1,0))</f>
        <v>8</v>
      </c>
      <c r="DT50" s="768">
        <f>IF(AND(DT$47&gt;'Executive Summary'!$D$72,DT$47&lt;='Executive Summary'!$D$73),1,IF(DT$47&gt;'Executive Summary'!$D$73,ROUNDUP((DT$47-('Executive Summary'!$D$73))/12,0)+1,0))</f>
        <v>8</v>
      </c>
      <c r="DU50" s="768">
        <f>IF(AND(DU$47&gt;'Executive Summary'!$D$72,DU$47&lt;='Executive Summary'!$D$73),1,IF(DU$47&gt;'Executive Summary'!$D$73,ROUNDUP((DU$47-('Executive Summary'!$D$73))/12,0)+1,0))</f>
        <v>8</v>
      </c>
      <c r="DV50" s="768">
        <f>IF(AND(DV$47&gt;'Executive Summary'!$D$72,DV$47&lt;='Executive Summary'!$D$73),1,IF(DV$47&gt;'Executive Summary'!$D$73,ROUNDUP((DV$47-('Executive Summary'!$D$73))/12,0)+1,0))</f>
        <v>8</v>
      </c>
      <c r="DW50" s="768">
        <f>IF(AND(DW$47&gt;'Executive Summary'!$D$72,DW$47&lt;='Executive Summary'!$D$73),1,IF(DW$47&gt;'Executive Summary'!$D$73,ROUNDUP((DW$47-('Executive Summary'!$D$73))/12,0)+1,0))</f>
        <v>8</v>
      </c>
      <c r="DX50" s="768">
        <f>IF(AND(DX$47&gt;'Executive Summary'!$D$72,DX$47&lt;='Executive Summary'!$D$73),1,IF(DX$47&gt;'Executive Summary'!$D$73,ROUNDUP((DX$47-('Executive Summary'!$D$73))/12,0)+1,0))</f>
        <v>8</v>
      </c>
      <c r="DY50" s="768">
        <f>IF(AND(DY$47&gt;'Executive Summary'!$D$72,DY$47&lt;='Executive Summary'!$D$73),1,IF(DY$47&gt;'Executive Summary'!$D$73,ROUNDUP((DY$47-('Executive Summary'!$D$73))/12,0)+1,0))</f>
        <v>8</v>
      </c>
      <c r="DZ50" s="768">
        <f>IF(AND(DZ$47&gt;'Executive Summary'!$D$72,DZ$47&lt;='Executive Summary'!$D$73),1,IF(DZ$47&gt;'Executive Summary'!$D$73,ROUNDUP((DZ$47-('Executive Summary'!$D$73))/12,0)+1,0))</f>
        <v>8</v>
      </c>
      <c r="EA50" s="768">
        <f>IF(AND(EA$47&gt;'Executive Summary'!$D$72,EA$47&lt;='Executive Summary'!$D$73),1,IF(EA$47&gt;'Executive Summary'!$D$73,ROUNDUP((EA$47-('Executive Summary'!$D$73))/12,0)+1,0))</f>
        <v>8</v>
      </c>
      <c r="EB50" s="768">
        <f>IF(AND(EB$47&gt;'Executive Summary'!$D$72,EB$47&lt;='Executive Summary'!$D$73),1,IF(EB$47&gt;'Executive Summary'!$D$73,ROUNDUP((EB$47-('Executive Summary'!$D$73))/12,0)+1,0))</f>
        <v>8</v>
      </c>
      <c r="EC50" s="768">
        <f>IF(AND(EC$47&gt;'Executive Summary'!$D$72,EC$47&lt;='Executive Summary'!$D$73),1,IF(EC$47&gt;'Executive Summary'!$D$73,ROUNDUP((EC$47-('Executive Summary'!$D$73))/12,0)+1,0))</f>
        <v>8</v>
      </c>
      <c r="ED50" s="768">
        <f>IF(AND(ED$47&gt;'Executive Summary'!$D$72,ED$47&lt;='Executive Summary'!$D$73),1,IF(ED$47&gt;'Executive Summary'!$D$73,ROUNDUP((ED$47-('Executive Summary'!$D$73))/12,0)+1,0))</f>
        <v>9</v>
      </c>
      <c r="EE50" s="768">
        <f>IF(AND(EE$47&gt;'Executive Summary'!$D$72,EE$47&lt;='Executive Summary'!$D$73),1,IF(EE$47&gt;'Executive Summary'!$D$73,ROUNDUP((EE$47-('Executive Summary'!$D$73))/12,0)+1,0))</f>
        <v>9</v>
      </c>
      <c r="EF50" s="768">
        <f>IF(AND(EF$47&gt;'Executive Summary'!$D$72,EF$47&lt;='Executive Summary'!$D$73),1,IF(EF$47&gt;'Executive Summary'!$D$73,ROUNDUP((EF$47-('Executive Summary'!$D$73))/12,0)+1,0))</f>
        <v>9</v>
      </c>
      <c r="EG50" s="768">
        <f>IF(AND(EG$47&gt;'Executive Summary'!$D$72,EG$47&lt;='Executive Summary'!$D$73),1,IF(EG$47&gt;'Executive Summary'!$D$73,ROUNDUP((EG$47-('Executive Summary'!$D$73))/12,0)+1,0))</f>
        <v>9</v>
      </c>
      <c r="EH50" s="768">
        <f>IF(AND(EH$47&gt;'Executive Summary'!$D$72,EH$47&lt;='Executive Summary'!$D$73),1,IF(EH$47&gt;'Executive Summary'!$D$73,ROUNDUP((EH$47-('Executive Summary'!$D$73))/12,0)+1,0))</f>
        <v>9</v>
      </c>
      <c r="EI50" s="768">
        <f>IF(AND(EI$47&gt;'Executive Summary'!$D$72,EI$47&lt;='Executive Summary'!$D$73),1,IF(EI$47&gt;'Executive Summary'!$D$73,ROUNDUP((EI$47-('Executive Summary'!$D$73))/12,0)+1,0))</f>
        <v>9</v>
      </c>
      <c r="EJ50" s="768">
        <f>IF(AND(EJ$47&gt;'Executive Summary'!$D$72,EJ$47&lt;='Executive Summary'!$D$73),1,IF(EJ$47&gt;'Executive Summary'!$D$73,ROUNDUP((EJ$47-('Executive Summary'!$D$73))/12,0)+1,0))</f>
        <v>9</v>
      </c>
      <c r="EK50" s="768">
        <f>IF(AND(EK$47&gt;'Executive Summary'!$D$72,EK$47&lt;='Executive Summary'!$D$73),1,IF(EK$47&gt;'Executive Summary'!$D$73,ROUNDUP((EK$47-('Executive Summary'!$D$73))/12,0)+1,0))</f>
        <v>9</v>
      </c>
      <c r="EL50" s="768">
        <f>IF(AND(EL$47&gt;'Executive Summary'!$D$72,EL$47&lt;='Executive Summary'!$D$73),1,IF(EL$47&gt;'Executive Summary'!$D$73,ROUNDUP((EL$47-('Executive Summary'!$D$73))/12,0)+1,0))</f>
        <v>9</v>
      </c>
      <c r="EM50" s="768">
        <f>IF(AND(EM$47&gt;'Executive Summary'!$D$72,EM$47&lt;='Executive Summary'!$D$73),1,IF(EM$47&gt;'Executive Summary'!$D$73,ROUNDUP((EM$47-('Executive Summary'!$D$73))/12,0)+1,0))</f>
        <v>9</v>
      </c>
      <c r="EN50" s="768">
        <f>IF(AND(EN$47&gt;'Executive Summary'!$D$72,EN$47&lt;='Executive Summary'!$D$73),1,IF(EN$47&gt;'Executive Summary'!$D$73,ROUNDUP((EN$47-('Executive Summary'!$D$73))/12,0)+1,0))</f>
        <v>9</v>
      </c>
      <c r="EO50" s="768">
        <f>IF(AND(EO$47&gt;'Executive Summary'!$D$72,EO$47&lt;='Executive Summary'!$D$73),1,IF(EO$47&gt;'Executive Summary'!$D$73,ROUNDUP((EO$47-('Executive Summary'!$D$73))/12,0)+1,0))</f>
        <v>9</v>
      </c>
      <c r="EP50" s="768">
        <f>IF(AND(EP$47&gt;'Executive Summary'!$D$72,EP$47&lt;='Executive Summary'!$D$73),1,IF(EP$47&gt;'Executive Summary'!$D$73,ROUNDUP((EP$47-('Executive Summary'!$D$73))/12,0)+1,0))</f>
        <v>10</v>
      </c>
      <c r="EQ50" s="768">
        <f>IF(AND(EQ$47&gt;'Executive Summary'!$D$72,EQ$47&lt;='Executive Summary'!$D$73),1,IF(EQ$47&gt;'Executive Summary'!$D$73,ROUNDUP((EQ$47-('Executive Summary'!$D$73))/12,0)+1,0))</f>
        <v>10</v>
      </c>
      <c r="ER50" s="768">
        <f>IF(AND(ER$47&gt;'Executive Summary'!$D$72,ER$47&lt;='Executive Summary'!$D$73),1,IF(ER$47&gt;'Executive Summary'!$D$73,ROUNDUP((ER$47-('Executive Summary'!$D$73))/12,0)+1,0))</f>
        <v>10</v>
      </c>
      <c r="ES50" s="768">
        <f>IF(AND(ES$47&gt;'Executive Summary'!$D$72,ES$47&lt;='Executive Summary'!$D$73),1,IF(ES$47&gt;'Executive Summary'!$D$73,ROUNDUP((ES$47-('Executive Summary'!$D$73))/12,0)+1,0))</f>
        <v>10</v>
      </c>
      <c r="ET50" s="768">
        <f>IF(AND(ET$47&gt;'Executive Summary'!$D$72,ET$47&lt;='Executive Summary'!$D$73),1,IF(ET$47&gt;'Executive Summary'!$D$73,ROUNDUP((ET$47-('Executive Summary'!$D$73))/12,0)+1,0))</f>
        <v>10</v>
      </c>
      <c r="EU50" s="768">
        <f>IF(AND(EU$47&gt;'Executive Summary'!$D$72,EU$47&lt;='Executive Summary'!$D$73),1,IF(EU$47&gt;'Executive Summary'!$D$73,ROUNDUP((EU$47-('Executive Summary'!$D$73))/12,0)+1,0))</f>
        <v>10</v>
      </c>
      <c r="EV50" s="768">
        <f>IF(AND(EV$47&gt;'Executive Summary'!$D$72,EV$47&lt;='Executive Summary'!$D$73),1,IF(EV$47&gt;'Executive Summary'!$D$73,ROUNDUP((EV$47-('Executive Summary'!$D$73))/12,0)+1,0))</f>
        <v>10</v>
      </c>
      <c r="EW50" s="768">
        <f>IF(AND(EW$47&gt;'Executive Summary'!$D$72,EW$47&lt;='Executive Summary'!$D$73),1,IF(EW$47&gt;'Executive Summary'!$D$73,ROUNDUP((EW$47-('Executive Summary'!$D$73))/12,0)+1,0))</f>
        <v>10</v>
      </c>
      <c r="EX50" s="768">
        <f>IF(AND(EX$47&gt;'Executive Summary'!$D$72,EX$47&lt;='Executive Summary'!$D$73),1,IF(EX$47&gt;'Executive Summary'!$D$73,ROUNDUP((EX$47-('Executive Summary'!$D$73))/12,0)+1,0))</f>
        <v>10</v>
      </c>
      <c r="EY50" s="768">
        <f>IF(AND(EY$47&gt;'Executive Summary'!$D$72,EY$47&lt;='Executive Summary'!$D$73),1,IF(EY$47&gt;'Executive Summary'!$D$73,ROUNDUP((EY$47-('Executive Summary'!$D$73))/12,0)+1,0))</f>
        <v>10</v>
      </c>
      <c r="EZ50" s="768">
        <f>IF(AND(EZ$47&gt;'Executive Summary'!$D$72,EZ$47&lt;='Executive Summary'!$D$73),1,IF(EZ$47&gt;'Executive Summary'!$D$73,ROUNDUP((EZ$47-('Executive Summary'!$D$73))/12,0)+1,0))</f>
        <v>10</v>
      </c>
      <c r="FA50" s="768">
        <f>IF(AND(FA$47&gt;'Executive Summary'!$D$72,FA$47&lt;='Executive Summary'!$D$73),1,IF(FA$47&gt;'Executive Summary'!$D$73,ROUNDUP((FA$47-('Executive Summary'!$D$73))/12,0)+1,0))</f>
        <v>10</v>
      </c>
      <c r="FB50" s="768">
        <f>IF(AND(FB$47&gt;'Executive Summary'!$D$72,FB$47&lt;='Executive Summary'!$D$73),1,IF(FB$47&gt;'Executive Summary'!$D$73,ROUNDUP((FB$47-('Executive Summary'!$D$73))/12,0)+1,0))</f>
        <v>11</v>
      </c>
      <c r="FC50" s="768">
        <f>IF(AND(FC$47&gt;'Executive Summary'!$D$72,FC$47&lt;='Executive Summary'!$D$73),1,IF(FC$47&gt;'Executive Summary'!$D$73,ROUNDUP((FC$47-('Executive Summary'!$D$73))/12,0)+1,0))</f>
        <v>11</v>
      </c>
      <c r="FD50" s="768">
        <f>IF(AND(FD$47&gt;'Executive Summary'!$D$72,FD$47&lt;='Executive Summary'!$D$73),1,IF(FD$47&gt;'Executive Summary'!$D$73,ROUNDUP((FD$47-('Executive Summary'!$D$73))/12,0)+1,0))</f>
        <v>11</v>
      </c>
      <c r="FE50" s="768">
        <f>IF(AND(FE$47&gt;'Executive Summary'!$D$72,FE$47&lt;='Executive Summary'!$D$73),1,IF(FE$47&gt;'Executive Summary'!$D$73,ROUNDUP((FE$47-('Executive Summary'!$D$73))/12,0)+1,0))</f>
        <v>11</v>
      </c>
      <c r="FF50" s="768">
        <f>IF(AND(FF$47&gt;'Executive Summary'!$D$72,FF$47&lt;='Executive Summary'!$D$73),1,IF(FF$47&gt;'Executive Summary'!$D$73,ROUNDUP((FF$47-('Executive Summary'!$D$73))/12,0)+1,0))</f>
        <v>11</v>
      </c>
      <c r="FG50" s="768">
        <f>IF(AND(FG$47&gt;'Executive Summary'!$D$72,FG$47&lt;='Executive Summary'!$D$73),1,IF(FG$47&gt;'Executive Summary'!$D$73,ROUNDUP((FG$47-('Executive Summary'!$D$73))/12,0)+1,0))</f>
        <v>11</v>
      </c>
      <c r="FH50" s="768">
        <f>IF(AND(FH$47&gt;'Executive Summary'!$D$72,FH$47&lt;='Executive Summary'!$D$73),1,IF(FH$47&gt;'Executive Summary'!$D$73,ROUNDUP((FH$47-('Executive Summary'!$D$73))/12,0)+1,0))</f>
        <v>11</v>
      </c>
      <c r="FI50" s="768">
        <f>IF(AND(FI$47&gt;'Executive Summary'!$D$72,FI$47&lt;='Executive Summary'!$D$73),1,IF(FI$47&gt;'Executive Summary'!$D$73,ROUNDUP((FI$47-('Executive Summary'!$D$73))/12,0)+1,0))</f>
        <v>11</v>
      </c>
      <c r="FJ50" s="768">
        <f>IF(AND(FJ$47&gt;'Executive Summary'!$D$72,FJ$47&lt;='Executive Summary'!$D$73),1,IF(FJ$47&gt;'Executive Summary'!$D$73,ROUNDUP((FJ$47-('Executive Summary'!$D$73))/12,0)+1,0))</f>
        <v>11</v>
      </c>
      <c r="FK50" s="768">
        <f>IF(AND(FK$47&gt;'Executive Summary'!$D$72,FK$47&lt;='Executive Summary'!$D$73),1,IF(FK$47&gt;'Executive Summary'!$D$73,ROUNDUP((FK$47-('Executive Summary'!$D$73))/12,0)+1,0))</f>
        <v>11</v>
      </c>
      <c r="FL50" s="768">
        <f>IF(AND(FL$47&gt;'Executive Summary'!$D$72,FL$47&lt;='Executive Summary'!$D$73),1,IF(FL$47&gt;'Executive Summary'!$D$73,ROUNDUP((FL$47-('Executive Summary'!$D$73))/12,0)+1,0))</f>
        <v>11</v>
      </c>
      <c r="FM50" s="768">
        <f>IF(AND(FM$47&gt;'Executive Summary'!$D$72,FM$47&lt;='Executive Summary'!$D$73),1,IF(FM$47&gt;'Executive Summary'!$D$73,ROUNDUP((FM$47-('Executive Summary'!$D$73))/12,0)+1,0))</f>
        <v>11</v>
      </c>
      <c r="FN50" s="768">
        <f>IF(AND(FN$47&gt;'Executive Summary'!$D$72,FN$47&lt;='Executive Summary'!$D$73),1,IF(FN$47&gt;'Executive Summary'!$D$73,ROUNDUP((FN$47-('Executive Summary'!$D$73))/12,0)+1,0))</f>
        <v>12</v>
      </c>
      <c r="FO50" s="768">
        <f>IF(AND(FO$47&gt;'Executive Summary'!$D$72,FO$47&lt;='Executive Summary'!$D$73),1,IF(FO$47&gt;'Executive Summary'!$D$73,ROUNDUP((FO$47-('Executive Summary'!$D$73))/12,0)+1,0))</f>
        <v>12</v>
      </c>
      <c r="FP50" s="768">
        <f>IF(AND(FP$47&gt;'Executive Summary'!$D$72,FP$47&lt;='Executive Summary'!$D$73),1,IF(FP$47&gt;'Executive Summary'!$D$73,ROUNDUP((FP$47-('Executive Summary'!$D$73))/12,0)+1,0))</f>
        <v>12</v>
      </c>
      <c r="FQ50" s="768">
        <f>IF(AND(FQ$47&gt;'Executive Summary'!$D$72,FQ$47&lt;='Executive Summary'!$D$73),1,IF(FQ$47&gt;'Executive Summary'!$D$73,ROUNDUP((FQ$47-('Executive Summary'!$D$73))/12,0)+1,0))</f>
        <v>12</v>
      </c>
      <c r="FR50" s="768">
        <f>IF(AND(FR$47&gt;'Executive Summary'!$D$72,FR$47&lt;='Executive Summary'!$D$73),1,IF(FR$47&gt;'Executive Summary'!$D$73,ROUNDUP((FR$47-('Executive Summary'!$D$73))/12,0)+1,0))</f>
        <v>12</v>
      </c>
      <c r="FS50" s="768">
        <f>IF(AND(FS$47&gt;'Executive Summary'!$D$72,FS$47&lt;='Executive Summary'!$D$73),1,IF(FS$47&gt;'Executive Summary'!$D$73,ROUNDUP((FS$47-('Executive Summary'!$D$73))/12,0)+1,0))</f>
        <v>12</v>
      </c>
      <c r="FT50" s="768">
        <f>IF(AND(FT$47&gt;'Executive Summary'!$D$72,FT$47&lt;='Executive Summary'!$D$73),1,IF(FT$47&gt;'Executive Summary'!$D$73,ROUNDUP((FT$47-('Executive Summary'!$D$73))/12,0)+1,0))</f>
        <v>12</v>
      </c>
      <c r="FU50" s="768">
        <f>IF(AND(FU$47&gt;'Executive Summary'!$D$72,FU$47&lt;='Executive Summary'!$D$73),1,IF(FU$47&gt;'Executive Summary'!$D$73,ROUNDUP((FU$47-('Executive Summary'!$D$73))/12,0)+1,0))</f>
        <v>12</v>
      </c>
      <c r="FV50" s="768">
        <f>IF(AND(FV$47&gt;'Executive Summary'!$D$72,FV$47&lt;='Executive Summary'!$D$73),1,IF(FV$47&gt;'Executive Summary'!$D$73,ROUNDUP((FV$47-('Executive Summary'!$D$73))/12,0)+1,0))</f>
        <v>12</v>
      </c>
      <c r="FW50" s="768">
        <f>IF(AND(FW$47&gt;'Executive Summary'!$D$72,FW$47&lt;='Executive Summary'!$D$73),1,IF(FW$47&gt;'Executive Summary'!$D$73,ROUNDUP((FW$47-('Executive Summary'!$D$73))/12,0)+1,0))</f>
        <v>12</v>
      </c>
      <c r="FX50" s="768">
        <f>IF(AND(FX$47&gt;'Executive Summary'!$D$72,FX$47&lt;='Executive Summary'!$D$73),1,IF(FX$47&gt;'Executive Summary'!$D$73,ROUNDUP((FX$47-('Executive Summary'!$D$73))/12,0)+1,0))</f>
        <v>12</v>
      </c>
      <c r="FY50" s="768">
        <f>IF(AND(FY$47&gt;'Executive Summary'!$D$72,FY$47&lt;='Executive Summary'!$D$73),1,IF(FY$47&gt;'Executive Summary'!$D$73,ROUNDUP((FY$47-('Executive Summary'!$D$73))/12,0)+1,0))</f>
        <v>12</v>
      </c>
      <c r="FZ50" s="768">
        <f>IF(AND(FZ$47&gt;'Executive Summary'!$D$72,FZ$47&lt;='Executive Summary'!$D$73),1,IF(FZ$47&gt;'Executive Summary'!$D$73,ROUNDUP((FZ$47-('Executive Summary'!$D$73))/12,0)+1,0))</f>
        <v>13</v>
      </c>
      <c r="GA50" s="768">
        <f>IF(AND(GA$47&gt;'Executive Summary'!$D$72,GA$47&lt;='Executive Summary'!$D$73),1,IF(GA$47&gt;'Executive Summary'!$D$73,ROUNDUP((GA$47-('Executive Summary'!$D$73))/12,0)+1,0))</f>
        <v>13</v>
      </c>
      <c r="GB50" s="768">
        <f>IF(AND(GB$47&gt;'Executive Summary'!$D$72,GB$47&lt;='Executive Summary'!$D$73),1,IF(GB$47&gt;'Executive Summary'!$D$73,ROUNDUP((GB$47-('Executive Summary'!$D$73))/12,0)+1,0))</f>
        <v>13</v>
      </c>
      <c r="GC50" s="768">
        <f>IF(AND(GC$47&gt;'Executive Summary'!$D$72,GC$47&lt;='Executive Summary'!$D$73),1,IF(GC$47&gt;'Executive Summary'!$D$73,ROUNDUP((GC$47-('Executive Summary'!$D$73))/12,0)+1,0))</f>
        <v>13</v>
      </c>
      <c r="GD50" s="768">
        <f>IF(AND(GD$47&gt;'Executive Summary'!$D$72,GD$47&lt;='Executive Summary'!$D$73),1,IF(GD$47&gt;'Executive Summary'!$D$73,ROUNDUP((GD$47-('Executive Summary'!$D$73))/12,0)+1,0))</f>
        <v>13</v>
      </c>
      <c r="GE50" s="768">
        <f>IF(AND(GE$47&gt;'Executive Summary'!$D$72,GE$47&lt;='Executive Summary'!$D$73),1,IF(GE$47&gt;'Executive Summary'!$D$73,ROUNDUP((GE$47-('Executive Summary'!$D$73))/12,0)+1,0))</f>
        <v>13</v>
      </c>
      <c r="GF50" s="768">
        <f>IF(AND(GF$47&gt;'Executive Summary'!$D$72,GF$47&lt;='Executive Summary'!$D$73),1,IF(GF$47&gt;'Executive Summary'!$D$73,ROUNDUP((GF$47-('Executive Summary'!$D$73))/12,0)+1,0))</f>
        <v>13</v>
      </c>
      <c r="GG50" s="768">
        <f>IF(AND(GG$47&gt;'Executive Summary'!$D$72,GG$47&lt;='Executive Summary'!$D$73),1,IF(GG$47&gt;'Executive Summary'!$D$73,ROUNDUP((GG$47-('Executive Summary'!$D$73))/12,0)+1,0))</f>
        <v>13</v>
      </c>
      <c r="GH50" s="768">
        <f>IF(AND(GH$47&gt;'Executive Summary'!$D$72,GH$47&lt;='Executive Summary'!$D$73),1,IF(GH$47&gt;'Executive Summary'!$D$73,ROUNDUP((GH$47-('Executive Summary'!$D$73))/12,0)+1,0))</f>
        <v>13</v>
      </c>
      <c r="GI50" s="768">
        <f>IF(AND(GI$47&gt;'Executive Summary'!$D$72,GI$47&lt;='Executive Summary'!$D$73),1,IF(GI$47&gt;'Executive Summary'!$D$73,ROUNDUP((GI$47-('Executive Summary'!$D$73))/12,0)+1,0))</f>
        <v>13</v>
      </c>
      <c r="GJ50" s="768">
        <f>IF(AND(GJ$47&gt;'Executive Summary'!$D$72,GJ$47&lt;='Executive Summary'!$D$73),1,IF(GJ$47&gt;'Executive Summary'!$D$73,ROUNDUP((GJ$47-('Executive Summary'!$D$73))/12,0)+1,0))</f>
        <v>13</v>
      </c>
      <c r="GK50" s="768">
        <f>IF(AND(GK$47&gt;'Executive Summary'!$D$72,GK$47&lt;='Executive Summary'!$D$73),1,IF(GK$47&gt;'Executive Summary'!$D$73,ROUNDUP((GK$47-('Executive Summary'!$D$73))/12,0)+1,0))</f>
        <v>13</v>
      </c>
      <c r="GL50" s="768">
        <f>IF(AND(GL$47&gt;'Executive Summary'!$D$72,GL$47&lt;='Executive Summary'!$D$73),1,IF(GL$47&gt;'Executive Summary'!$D$73,ROUNDUP((GL$47-('Executive Summary'!$D$73))/12,0)+1,0))</f>
        <v>14</v>
      </c>
      <c r="GM50" s="768">
        <f>IF(AND(GM$47&gt;'Executive Summary'!$D$72,GM$47&lt;='Executive Summary'!$D$73),1,IF(GM$47&gt;'Executive Summary'!$D$73,ROUNDUP((GM$47-('Executive Summary'!$D$73))/12,0)+1,0))</f>
        <v>14</v>
      </c>
      <c r="GN50" s="768">
        <f>IF(AND(GN$47&gt;'Executive Summary'!$D$72,GN$47&lt;='Executive Summary'!$D$73),1,IF(GN$47&gt;'Executive Summary'!$D$73,ROUNDUP((GN$47-('Executive Summary'!$D$73))/12,0)+1,0))</f>
        <v>14</v>
      </c>
      <c r="GO50" s="768">
        <f>IF(AND(GO$47&gt;'Executive Summary'!$D$72,GO$47&lt;='Executive Summary'!$D$73),1,IF(GO$47&gt;'Executive Summary'!$D$73,ROUNDUP((GO$47-('Executive Summary'!$D$73))/12,0)+1,0))</f>
        <v>14</v>
      </c>
      <c r="GP50" s="768">
        <f>IF(AND(GP$47&gt;'Executive Summary'!$D$72,GP$47&lt;='Executive Summary'!$D$73),1,IF(GP$47&gt;'Executive Summary'!$D$73,ROUNDUP((GP$47-('Executive Summary'!$D$73))/12,0)+1,0))</f>
        <v>14</v>
      </c>
      <c r="GQ50" s="768">
        <f>IF(AND(GQ$47&gt;'Executive Summary'!$D$72,GQ$47&lt;='Executive Summary'!$D$73),1,IF(GQ$47&gt;'Executive Summary'!$D$73,ROUNDUP((GQ$47-('Executive Summary'!$D$73))/12,0)+1,0))</f>
        <v>14</v>
      </c>
      <c r="GR50" s="768">
        <f>IF(AND(GR$47&gt;'Executive Summary'!$D$72,GR$47&lt;='Executive Summary'!$D$73),1,IF(GR$47&gt;'Executive Summary'!$D$73,ROUNDUP((GR$47-('Executive Summary'!$D$73))/12,0)+1,0))</f>
        <v>14</v>
      </c>
      <c r="GS50" s="768">
        <f>IF(AND(GS$47&gt;'Executive Summary'!$D$72,GS$47&lt;='Executive Summary'!$D$73),1,IF(GS$47&gt;'Executive Summary'!$D$73,ROUNDUP((GS$47-('Executive Summary'!$D$73))/12,0)+1,0))</f>
        <v>14</v>
      </c>
      <c r="GT50" s="768">
        <f>IF(AND(GT$47&gt;'Executive Summary'!$D$72,GT$47&lt;='Executive Summary'!$D$73),1,IF(GT$47&gt;'Executive Summary'!$D$73,ROUNDUP((GT$47-('Executive Summary'!$D$73))/12,0)+1,0))</f>
        <v>14</v>
      </c>
      <c r="GU50" s="768">
        <f>IF(AND(GU$47&gt;'Executive Summary'!$D$72,GU$47&lt;='Executive Summary'!$D$73),1,IF(GU$47&gt;'Executive Summary'!$D$73,ROUNDUP((GU$47-('Executive Summary'!$D$73))/12,0)+1,0))</f>
        <v>14</v>
      </c>
      <c r="GV50" s="768">
        <f>IF(AND(GV$47&gt;'Executive Summary'!$D$72,GV$47&lt;='Executive Summary'!$D$73),1,IF(GV$47&gt;'Executive Summary'!$D$73,ROUNDUP((GV$47-('Executive Summary'!$D$73))/12,0)+1,0))</f>
        <v>14</v>
      </c>
      <c r="GW50" s="768">
        <f>IF(AND(GW$47&gt;'Executive Summary'!$D$72,GW$47&lt;='Executive Summary'!$D$73),1,IF(GW$47&gt;'Executive Summary'!$D$73,ROUNDUP((GW$47-('Executive Summary'!$D$73))/12,0)+1,0))</f>
        <v>14</v>
      </c>
      <c r="GX50" s="768">
        <f>IF(AND(GX$47&gt;'Executive Summary'!$D$72,GX$47&lt;='Executive Summary'!$D$73),1,IF(GX$47&gt;'Executive Summary'!$D$73,ROUNDUP((GX$47-('Executive Summary'!$D$73))/12,0)+1,0))</f>
        <v>15</v>
      </c>
      <c r="GY50" s="768">
        <f>IF(AND(GY$47&gt;'Executive Summary'!$D$72,GY$47&lt;='Executive Summary'!$D$73),1,IF(GY$47&gt;'Executive Summary'!$D$73,ROUNDUP((GY$47-('Executive Summary'!$D$73))/12,0)+1,0))</f>
        <v>15</v>
      </c>
      <c r="GZ50" s="768">
        <f>IF(AND(GZ$47&gt;'Executive Summary'!$D$72,GZ$47&lt;='Executive Summary'!$D$73),1,IF(GZ$47&gt;'Executive Summary'!$D$73,ROUNDUP((GZ$47-('Executive Summary'!$D$73))/12,0)+1,0))</f>
        <v>15</v>
      </c>
      <c r="HA50" s="768">
        <f>IF(AND(HA$47&gt;'Executive Summary'!$D$72,HA$47&lt;='Executive Summary'!$D$73),1,IF(HA$47&gt;'Executive Summary'!$D$73,ROUNDUP((HA$47-('Executive Summary'!$D$73))/12,0)+1,0))</f>
        <v>15</v>
      </c>
      <c r="HB50" s="768">
        <f>IF(AND(HB$47&gt;'Executive Summary'!$D$72,HB$47&lt;='Executive Summary'!$D$73),1,IF(HB$47&gt;'Executive Summary'!$D$73,ROUNDUP((HB$47-('Executive Summary'!$D$73))/12,0)+1,0))</f>
        <v>15</v>
      </c>
      <c r="HC50" s="768">
        <f>IF(AND(HC$47&gt;'Executive Summary'!$D$72,HC$47&lt;='Executive Summary'!$D$73),1,IF(HC$47&gt;'Executive Summary'!$D$73,ROUNDUP((HC$47-('Executive Summary'!$D$73))/12,0)+1,0))</f>
        <v>15</v>
      </c>
      <c r="HD50" s="768">
        <f>IF(AND(HD$47&gt;'Executive Summary'!$D$72,HD$47&lt;='Executive Summary'!$D$73),1,IF(HD$47&gt;'Executive Summary'!$D$73,ROUNDUP((HD$47-('Executive Summary'!$D$73))/12,0)+1,0))</f>
        <v>15</v>
      </c>
      <c r="HE50" s="768">
        <f>IF(AND(HE$47&gt;'Executive Summary'!$D$72,HE$47&lt;='Executive Summary'!$D$73),1,IF(HE$47&gt;'Executive Summary'!$D$73,ROUNDUP((HE$47-('Executive Summary'!$D$73))/12,0)+1,0))</f>
        <v>15</v>
      </c>
      <c r="HF50" s="768">
        <f>IF(AND(HF$47&gt;'Executive Summary'!$D$72,HF$47&lt;='Executive Summary'!$D$73),1,IF(HF$47&gt;'Executive Summary'!$D$73,ROUNDUP((HF$47-('Executive Summary'!$D$73))/12,0)+1,0))</f>
        <v>15</v>
      </c>
      <c r="HG50" s="768">
        <f>IF(AND(HG$47&gt;'Executive Summary'!$D$72,HG$47&lt;='Executive Summary'!$D$73),1,IF(HG$47&gt;'Executive Summary'!$D$73,ROUNDUP((HG$47-('Executive Summary'!$D$73))/12,0)+1,0))</f>
        <v>15</v>
      </c>
      <c r="HH50" s="768">
        <f>IF(AND(HH$47&gt;'Executive Summary'!$D$72,HH$47&lt;='Executive Summary'!$D$73),1,IF(HH$47&gt;'Executive Summary'!$D$73,ROUNDUP((HH$47-('Executive Summary'!$D$73))/12,0)+1,0))</f>
        <v>15</v>
      </c>
      <c r="HI50" s="768">
        <f>IF(AND(HI$47&gt;'Executive Summary'!$D$72,HI$47&lt;='Executive Summary'!$D$73),1,IF(HI$47&gt;'Executive Summary'!$D$73,ROUNDUP((HI$47-('Executive Summary'!$D$73))/12,0)+1,0))</f>
        <v>15</v>
      </c>
      <c r="HJ50" s="768">
        <f>IF(AND(HJ$47&gt;'Executive Summary'!$D$72,HJ$47&lt;='Executive Summary'!$D$73),1,IF(HJ$47&gt;'Executive Summary'!$D$73,ROUNDUP((HJ$47-('Executive Summary'!$D$73))/12,0)+1,0))</f>
        <v>16</v>
      </c>
      <c r="HK50" s="768">
        <f>IF(AND(HK$47&gt;'Executive Summary'!$D$72,HK$47&lt;='Executive Summary'!$D$73),1,IF(HK$47&gt;'Executive Summary'!$D$73,ROUNDUP((HK$47-('Executive Summary'!$D$73))/12,0)+1,0))</f>
        <v>16</v>
      </c>
      <c r="HL50" s="768">
        <f>IF(AND(HL$47&gt;'Executive Summary'!$D$72,HL$47&lt;='Executive Summary'!$D$73),1,IF(HL$47&gt;'Executive Summary'!$D$73,ROUNDUP((HL$47-('Executive Summary'!$D$73))/12,0)+1,0))</f>
        <v>16</v>
      </c>
      <c r="HM50" s="768">
        <f>IF(AND(HM$47&gt;'Executive Summary'!$D$72,HM$47&lt;='Executive Summary'!$D$73),1,IF(HM$47&gt;'Executive Summary'!$D$73,ROUNDUP((HM$47-('Executive Summary'!$D$73))/12,0)+1,0))</f>
        <v>16</v>
      </c>
      <c r="HN50" s="768">
        <f>IF(AND(HN$47&gt;'Executive Summary'!$D$72,HN$47&lt;='Executive Summary'!$D$73),1,IF(HN$47&gt;'Executive Summary'!$D$73,ROUNDUP((HN$47-('Executive Summary'!$D$73))/12,0)+1,0))</f>
        <v>16</v>
      </c>
      <c r="HO50" s="768">
        <f>IF(AND(HO$47&gt;'Executive Summary'!$D$72,HO$47&lt;='Executive Summary'!$D$73),1,IF(HO$47&gt;'Executive Summary'!$D$73,ROUNDUP((HO$47-('Executive Summary'!$D$73))/12,0)+1,0))</f>
        <v>16</v>
      </c>
      <c r="HP50" s="768">
        <f>IF(AND(HP$47&gt;'Executive Summary'!$D$72,HP$47&lt;='Executive Summary'!$D$73),1,IF(HP$47&gt;'Executive Summary'!$D$73,ROUNDUP((HP$47-('Executive Summary'!$D$73))/12,0)+1,0))</f>
        <v>16</v>
      </c>
      <c r="HQ50" s="768">
        <f>IF(AND(HQ$47&gt;'Executive Summary'!$D$72,HQ$47&lt;='Executive Summary'!$D$73),1,IF(HQ$47&gt;'Executive Summary'!$D$73,ROUNDUP((HQ$47-('Executive Summary'!$D$73))/12,0)+1,0))</f>
        <v>16</v>
      </c>
      <c r="HR50" s="768">
        <f>IF(AND(HR$47&gt;'Executive Summary'!$D$72,HR$47&lt;='Executive Summary'!$D$73),1,IF(HR$47&gt;'Executive Summary'!$D$73,ROUNDUP((HR$47-('Executive Summary'!$D$73))/12,0)+1,0))</f>
        <v>16</v>
      </c>
      <c r="HS50" s="768">
        <f>IF(AND(HS$47&gt;'Executive Summary'!$D$72,HS$47&lt;='Executive Summary'!$D$73),1,IF(HS$47&gt;'Executive Summary'!$D$73,ROUNDUP((HS$47-('Executive Summary'!$D$73))/12,0)+1,0))</f>
        <v>16</v>
      </c>
      <c r="HT50" s="768">
        <f>IF(AND(HT$47&gt;'Executive Summary'!$D$72,HT$47&lt;='Executive Summary'!$D$73),1,IF(HT$47&gt;'Executive Summary'!$D$73,ROUNDUP((HT$47-('Executive Summary'!$D$73))/12,0)+1,0))</f>
        <v>16</v>
      </c>
      <c r="HU50" s="768">
        <f>IF(AND(HU$47&gt;'Executive Summary'!$D$72,HU$47&lt;='Executive Summary'!$D$73),1,IF(HU$47&gt;'Executive Summary'!$D$73,ROUNDUP((HU$47-('Executive Summary'!$D$73))/12,0)+1,0))</f>
        <v>16</v>
      </c>
      <c r="HV50" s="768">
        <f>IF(AND(HV$47&gt;'Executive Summary'!$D$72,HV$47&lt;='Executive Summary'!$D$73),1,IF(HV$47&gt;'Executive Summary'!$D$73,ROUNDUP((HV$47-('Executive Summary'!$D$73))/12,0)+1,0))</f>
        <v>17</v>
      </c>
      <c r="HW50" s="768">
        <f>IF(AND(HW$47&gt;'Executive Summary'!$D$72,HW$47&lt;='Executive Summary'!$D$73),1,IF(HW$47&gt;'Executive Summary'!$D$73,ROUNDUP((HW$47-('Executive Summary'!$D$73))/12,0)+1,0))</f>
        <v>17</v>
      </c>
      <c r="HX50" s="768">
        <f>IF(AND(HX$47&gt;'Executive Summary'!$D$72,HX$47&lt;='Executive Summary'!$D$73),1,IF(HX$47&gt;'Executive Summary'!$D$73,ROUNDUP((HX$47-('Executive Summary'!$D$73))/12,0)+1,0))</f>
        <v>17</v>
      </c>
      <c r="HY50" s="768">
        <f>IF(AND(HY$47&gt;'Executive Summary'!$D$72,HY$47&lt;='Executive Summary'!$D$73),1,IF(HY$47&gt;'Executive Summary'!$D$73,ROUNDUP((HY$47-('Executive Summary'!$D$73))/12,0)+1,0))</f>
        <v>17</v>
      </c>
      <c r="HZ50" s="768">
        <f>IF(AND(HZ$47&gt;'Executive Summary'!$D$72,HZ$47&lt;='Executive Summary'!$D$73),1,IF(HZ$47&gt;'Executive Summary'!$D$73,ROUNDUP((HZ$47-('Executive Summary'!$D$73))/12,0)+1,0))</f>
        <v>17</v>
      </c>
      <c r="IA50" s="768">
        <f>IF(AND(IA$47&gt;'Executive Summary'!$D$72,IA$47&lt;='Executive Summary'!$D$73),1,IF(IA$47&gt;'Executive Summary'!$D$73,ROUNDUP((IA$47-('Executive Summary'!$D$73))/12,0)+1,0))</f>
        <v>17</v>
      </c>
      <c r="IB50" s="768">
        <f>IF(AND(IB$47&gt;'Executive Summary'!$D$72,IB$47&lt;='Executive Summary'!$D$73),1,IF(IB$47&gt;'Executive Summary'!$D$73,ROUNDUP((IB$47-('Executive Summary'!$D$73))/12,0)+1,0))</f>
        <v>17</v>
      </c>
      <c r="IC50" s="768">
        <f>IF(AND(IC$47&gt;'Executive Summary'!$D$72,IC$47&lt;='Executive Summary'!$D$73),1,IF(IC$47&gt;'Executive Summary'!$D$73,ROUNDUP((IC$47-('Executive Summary'!$D$73))/12,0)+1,0))</f>
        <v>17</v>
      </c>
      <c r="ID50" s="768">
        <f>IF(AND(ID$47&gt;'Executive Summary'!$D$72,ID$47&lt;='Executive Summary'!$D$73),1,IF(ID$47&gt;'Executive Summary'!$D$73,ROUNDUP((ID$47-('Executive Summary'!$D$73))/12,0)+1,0))</f>
        <v>17</v>
      </c>
      <c r="IE50" s="768">
        <f>IF(AND(IE$47&gt;'Executive Summary'!$D$72,IE$47&lt;='Executive Summary'!$D$73),1,IF(IE$47&gt;'Executive Summary'!$D$73,ROUNDUP((IE$47-('Executive Summary'!$D$73))/12,0)+1,0))</f>
        <v>17</v>
      </c>
      <c r="IF50" s="768">
        <f>IF(AND(IF$47&gt;'Executive Summary'!$D$72,IF$47&lt;='Executive Summary'!$D$73),1,IF(IF$47&gt;'Executive Summary'!$D$73,ROUNDUP((IF$47-('Executive Summary'!$D$73))/12,0)+1,0))</f>
        <v>17</v>
      </c>
      <c r="IG50" s="768">
        <f>IF(AND(IG$47&gt;'Executive Summary'!$D$72,IG$47&lt;='Executive Summary'!$D$73),1,IF(IG$47&gt;'Executive Summary'!$D$73,ROUNDUP((IG$47-('Executive Summary'!$D$73))/12,0)+1,0))</f>
        <v>17</v>
      </c>
      <c r="IH50" s="768">
        <f>IF(AND(IH$47&gt;'Executive Summary'!$D$72,IH$47&lt;='Executive Summary'!$D$73),1,IF(IH$47&gt;'Executive Summary'!$D$73,ROUNDUP((IH$47-('Executive Summary'!$D$73))/12,0)+1,0))</f>
        <v>18</v>
      </c>
      <c r="II50" s="768">
        <f>IF(AND(II$47&gt;'Executive Summary'!$D$72,II$47&lt;='Executive Summary'!$D$73),1,IF(II$47&gt;'Executive Summary'!$D$73,ROUNDUP((II$47-('Executive Summary'!$D$73))/12,0)+1,0))</f>
        <v>18</v>
      </c>
      <c r="IJ50" s="768">
        <f>IF(AND(IJ$47&gt;'Executive Summary'!$D$72,IJ$47&lt;='Executive Summary'!$D$73),1,IF(IJ$47&gt;'Executive Summary'!$D$73,ROUNDUP((IJ$47-('Executive Summary'!$D$73))/12,0)+1,0))</f>
        <v>18</v>
      </c>
      <c r="IK50" s="768">
        <f>IF(AND(IK$47&gt;'Executive Summary'!$D$72,IK$47&lt;='Executive Summary'!$D$73),1,IF(IK$47&gt;'Executive Summary'!$D$73,ROUNDUP((IK$47-('Executive Summary'!$D$73))/12,0)+1,0))</f>
        <v>18</v>
      </c>
      <c r="IL50" s="768">
        <f>IF(AND(IL$47&gt;'Executive Summary'!$D$72,IL$47&lt;='Executive Summary'!$D$73),1,IF(IL$47&gt;'Executive Summary'!$D$73,ROUNDUP((IL$47-('Executive Summary'!$D$73))/12,0)+1,0))</f>
        <v>18</v>
      </c>
    </row>
    <row r="51" spans="2:246" s="676" customFormat="1">
      <c r="B51" s="755"/>
      <c r="E51" s="772"/>
      <c r="F51" s="756"/>
      <c r="G51" s="756"/>
      <c r="H51" s="756"/>
      <c r="I51" s="756"/>
      <c r="J51" s="756"/>
      <c r="K51" s="756"/>
      <c r="L51" s="756"/>
      <c r="M51" s="756"/>
      <c r="N51" s="756"/>
      <c r="O51" s="756"/>
      <c r="P51" s="756"/>
      <c r="Q51" s="756"/>
      <c r="R51" s="756"/>
      <c r="S51" s="756"/>
      <c r="T51" s="756"/>
      <c r="U51" s="756"/>
      <c r="V51" s="756"/>
      <c r="W51" s="756"/>
      <c r="X51" s="756"/>
      <c r="Y51" s="756"/>
      <c r="Z51" s="756"/>
      <c r="AA51" s="756"/>
      <c r="AB51" s="756"/>
      <c r="AC51" s="756"/>
      <c r="AD51" s="756"/>
      <c r="AE51" s="756"/>
      <c r="AF51" s="756"/>
      <c r="AG51" s="756"/>
      <c r="AH51" s="756"/>
      <c r="AI51" s="756"/>
      <c r="AJ51" s="756"/>
      <c r="AK51" s="756"/>
      <c r="AL51" s="756"/>
      <c r="AM51" s="756"/>
      <c r="AN51" s="756"/>
      <c r="AO51" s="756"/>
      <c r="AP51" s="756"/>
      <c r="AQ51" s="756"/>
      <c r="AR51" s="756"/>
      <c r="AS51" s="756"/>
      <c r="AT51" s="756"/>
      <c r="AU51" s="756"/>
      <c r="AV51" s="756"/>
      <c r="AW51" s="756"/>
      <c r="AX51" s="756"/>
      <c r="AY51" s="756"/>
      <c r="AZ51" s="756"/>
      <c r="BA51" s="756"/>
      <c r="BB51" s="756"/>
      <c r="BC51" s="756"/>
      <c r="BD51" s="756"/>
      <c r="BE51" s="756"/>
      <c r="BF51" s="756"/>
      <c r="BG51" s="756"/>
      <c r="BH51" s="756"/>
      <c r="BI51" s="756"/>
      <c r="BJ51" s="756"/>
      <c r="BK51" s="756"/>
      <c r="BL51" s="756"/>
      <c r="BM51" s="756"/>
      <c r="BN51" s="756"/>
      <c r="BO51" s="756"/>
      <c r="BP51" s="756"/>
      <c r="BQ51" s="756"/>
      <c r="BR51" s="756"/>
      <c r="BS51" s="756"/>
      <c r="BT51" s="756"/>
      <c r="BU51" s="756"/>
      <c r="BV51" s="756"/>
      <c r="BW51" s="756"/>
      <c r="BX51" s="756"/>
      <c r="BY51" s="756"/>
      <c r="BZ51" s="756"/>
      <c r="CA51" s="756"/>
      <c r="CB51" s="756"/>
      <c r="CC51" s="756"/>
      <c r="CD51" s="756"/>
      <c r="CE51" s="756"/>
      <c r="CF51" s="756"/>
      <c r="CG51" s="756"/>
      <c r="CH51" s="756"/>
      <c r="CI51" s="756"/>
      <c r="CJ51" s="756"/>
      <c r="CK51" s="756"/>
      <c r="CL51" s="756"/>
      <c r="CM51" s="756"/>
      <c r="CN51" s="756"/>
      <c r="CO51" s="756"/>
      <c r="CP51" s="756"/>
      <c r="CQ51" s="756"/>
      <c r="CR51" s="756"/>
      <c r="CS51" s="756"/>
      <c r="CT51" s="756"/>
      <c r="CU51" s="756"/>
      <c r="CV51" s="756"/>
      <c r="CW51" s="756"/>
      <c r="CX51" s="756"/>
      <c r="CY51" s="756"/>
      <c r="CZ51" s="756"/>
      <c r="DA51" s="756"/>
      <c r="DB51" s="756"/>
      <c r="DC51" s="756"/>
      <c r="DD51" s="756"/>
      <c r="DE51" s="756"/>
      <c r="DF51" s="756"/>
      <c r="DG51" s="756"/>
      <c r="DH51" s="756"/>
      <c r="DI51" s="756"/>
      <c r="DJ51" s="756"/>
      <c r="DK51" s="756"/>
      <c r="DL51" s="756"/>
      <c r="DM51" s="756"/>
      <c r="DN51" s="756"/>
      <c r="DO51" s="756"/>
      <c r="DP51" s="756"/>
      <c r="DQ51" s="756"/>
      <c r="DR51" s="756"/>
      <c r="DS51" s="756"/>
      <c r="DT51" s="756"/>
      <c r="DU51" s="756"/>
      <c r="DV51" s="756"/>
      <c r="DW51" s="756"/>
      <c r="DX51" s="756"/>
      <c r="DY51" s="756"/>
      <c r="DZ51" s="756"/>
      <c r="EA51" s="756"/>
      <c r="EB51" s="756"/>
      <c r="EC51" s="756"/>
      <c r="ED51" s="756"/>
      <c r="EE51" s="756"/>
      <c r="EF51" s="756"/>
      <c r="EG51" s="756"/>
      <c r="EH51" s="756"/>
      <c r="EI51" s="756"/>
      <c r="EJ51" s="756"/>
      <c r="EK51" s="756"/>
      <c r="EL51" s="756"/>
      <c r="EM51" s="756"/>
      <c r="EN51" s="756"/>
      <c r="EO51" s="756"/>
      <c r="EP51" s="756"/>
      <c r="EQ51" s="756"/>
      <c r="ER51" s="756"/>
      <c r="ES51" s="756"/>
      <c r="ET51" s="756"/>
      <c r="EU51" s="756"/>
      <c r="EV51" s="756"/>
      <c r="EW51" s="756"/>
      <c r="EX51" s="756"/>
      <c r="EY51" s="756"/>
      <c r="EZ51" s="756"/>
      <c r="FA51" s="756"/>
      <c r="FB51" s="756"/>
      <c r="FC51" s="756"/>
      <c r="FD51" s="756"/>
      <c r="FE51" s="756"/>
      <c r="FF51" s="756"/>
      <c r="FG51" s="756"/>
      <c r="FH51" s="756"/>
      <c r="FI51" s="756"/>
      <c r="FJ51" s="756"/>
      <c r="FK51" s="756"/>
      <c r="FL51" s="756"/>
      <c r="FM51" s="756"/>
      <c r="FN51" s="756"/>
      <c r="FO51" s="756"/>
      <c r="FP51" s="756"/>
      <c r="FQ51" s="756"/>
      <c r="FR51" s="756"/>
      <c r="FS51" s="756"/>
      <c r="FT51" s="756"/>
      <c r="FU51" s="756"/>
      <c r="FV51" s="756"/>
      <c r="FW51" s="756"/>
      <c r="FX51" s="756"/>
      <c r="FY51" s="756"/>
      <c r="FZ51" s="756"/>
      <c r="GA51" s="756"/>
      <c r="GB51" s="756"/>
      <c r="GC51" s="756"/>
      <c r="GD51" s="756"/>
      <c r="GE51" s="756"/>
      <c r="GF51" s="756"/>
      <c r="GG51" s="756"/>
      <c r="GH51" s="756"/>
      <c r="GI51" s="756"/>
      <c r="GJ51" s="756"/>
      <c r="GK51" s="756"/>
      <c r="GL51" s="756"/>
      <c r="GM51" s="756"/>
      <c r="GN51" s="756"/>
      <c r="GO51" s="756"/>
      <c r="GP51" s="756"/>
      <c r="GQ51" s="756"/>
      <c r="GR51" s="756"/>
      <c r="GS51" s="756"/>
      <c r="GT51" s="756"/>
      <c r="GU51" s="756"/>
      <c r="GV51" s="756"/>
      <c r="GW51" s="756"/>
      <c r="GX51" s="756"/>
      <c r="GY51" s="756"/>
      <c r="GZ51" s="756"/>
      <c r="HA51" s="756"/>
      <c r="HB51" s="756"/>
      <c r="HC51" s="756"/>
      <c r="HD51" s="756"/>
      <c r="HE51" s="756"/>
      <c r="HF51" s="756"/>
      <c r="HG51" s="756"/>
      <c r="HH51" s="756"/>
      <c r="HI51" s="756"/>
      <c r="HJ51" s="756"/>
      <c r="HK51" s="756"/>
      <c r="HL51" s="756"/>
      <c r="HM51" s="756"/>
      <c r="HN51" s="756"/>
      <c r="HO51" s="756"/>
      <c r="HP51" s="756"/>
      <c r="HQ51" s="756"/>
      <c r="HR51" s="756"/>
      <c r="HS51" s="756"/>
      <c r="HT51" s="756"/>
      <c r="HU51" s="756"/>
      <c r="HV51" s="756"/>
      <c r="HW51" s="756"/>
      <c r="HX51" s="756"/>
      <c r="HY51" s="756"/>
      <c r="HZ51" s="756"/>
      <c r="IA51" s="756"/>
      <c r="IB51" s="756"/>
      <c r="IC51" s="756"/>
      <c r="ID51" s="756"/>
      <c r="IE51" s="756"/>
      <c r="IF51" s="756"/>
      <c r="IG51" s="756"/>
      <c r="IH51" s="756"/>
      <c r="II51" s="756"/>
      <c r="IJ51" s="756"/>
      <c r="IK51" s="756"/>
      <c r="IL51" s="756"/>
    </row>
    <row r="52" spans="2:246" s="676" customFormat="1">
      <c r="B52" s="747" t="s">
        <v>683</v>
      </c>
      <c r="C52" s="747"/>
      <c r="D52" s="748"/>
      <c r="E52" s="804">
        <f t="shared" ref="E52:E61" ca="1" si="19">SUM(F52:IL52)</f>
        <v>-83633889.72828415</v>
      </c>
      <c r="F52" s="725">
        <f>+-IF(F$48&gt;$R$12,0,Development!AJ265)</f>
        <v>0</v>
      </c>
      <c r="G52" s="725">
        <f ca="1">+-IF(G48&gt;$R$12,0,Development!AK265)</f>
        <v>-37227421.310907088</v>
      </c>
      <c r="H52" s="725">
        <f ca="1">+-IF(H48&gt;$R$12,0,Development!AL265)</f>
        <v>-7024833.8638499873</v>
      </c>
      <c r="I52" s="725">
        <f ca="1">+-IF(I48&gt;$R$12,0,Development!AM265)</f>
        <v>-3933016.6601161035</v>
      </c>
      <c r="J52" s="725">
        <f ca="1">+-IF(J48&gt;$R$12,0,Development!AN265)</f>
        <v>-4172744.4248333648</v>
      </c>
      <c r="K52" s="725">
        <f ca="1">+-IF(K48&gt;$R$12,0,Development!AO265)</f>
        <v>-4369615.0466934834</v>
      </c>
      <c r="L52" s="725">
        <f ca="1">+-IF(L48&gt;$R$12,0,Development!AP265)</f>
        <v>-4511542.8114107437</v>
      </c>
      <c r="M52" s="725">
        <f ca="1">+-IF(M48&gt;$R$12,0,Development!AQ265)</f>
        <v>-4730527.7189851487</v>
      </c>
      <c r="N52" s="725">
        <f ca="1">+-IF(N48&gt;$R$12,0,Development!AR265)</f>
        <v>-5149460.5974232377</v>
      </c>
      <c r="O52" s="725">
        <f ca="1">+-IF(O48&gt;$R$12,0,Development!AS265)</f>
        <v>-5367248.8348623673</v>
      </c>
      <c r="P52" s="725">
        <f ca="1">+-IF(P48&gt;$R$12,0,Development!AT265)</f>
        <v>-5584568.8100746488</v>
      </c>
      <c r="Q52" s="725">
        <f ca="1">+-IF(Q48&gt;$R$12,0,Development!AU265)</f>
        <v>-1562909.64912799</v>
      </c>
      <c r="R52" s="725">
        <f ca="1">+-IF(R48&gt;$R$12,0,Development!AV265)</f>
        <v>0</v>
      </c>
      <c r="S52" s="725">
        <f ca="1">+-IF(S48&gt;$R$12,0,Development!AW265)</f>
        <v>0</v>
      </c>
      <c r="T52" s="725">
        <f ca="1">+-IF(T48&gt;$R$12,0,Development!AX265)</f>
        <v>0</v>
      </c>
      <c r="U52" s="725">
        <f ca="1">+-IF(U48&gt;$R$12,0,Development!AY265)</f>
        <v>0</v>
      </c>
      <c r="V52" s="725">
        <f ca="1">+-IF(V48&gt;$R$12,0,Development!AZ265)</f>
        <v>0</v>
      </c>
      <c r="W52" s="725">
        <f ca="1">+-IF(W48&gt;$R$12,0,Development!BA265)</f>
        <v>0</v>
      </c>
      <c r="X52" s="725">
        <f ca="1">+-IF(X48&gt;$R$12,0,Development!BB265)</f>
        <v>0</v>
      </c>
      <c r="Y52" s="725">
        <f ca="1">+-IF(Y48&gt;$R$12,0,Development!BC265)</f>
        <v>0</v>
      </c>
      <c r="Z52" s="725">
        <f ca="1">+-IF(Z48&gt;$R$12,0,Development!BD265)</f>
        <v>0</v>
      </c>
      <c r="AA52" s="725">
        <f ca="1">+-IF(AA48&gt;$R$12,0,Development!BE265)</f>
        <v>0</v>
      </c>
      <c r="AB52" s="725">
        <f ca="1">+-IF(AB48&gt;$R$12,0,Development!BF265)</f>
        <v>0</v>
      </c>
      <c r="AC52" s="725">
        <f ca="1">+-IF(AC48&gt;$R$12,0,Development!BG265)</f>
        <v>0</v>
      </c>
      <c r="AD52" s="725">
        <f ca="1">+-IF(AD48&gt;$R$12,0,Development!BH265)</f>
        <v>0</v>
      </c>
      <c r="AE52" s="725">
        <f ca="1">+-IF(AE48&gt;$R$12,0,Development!BI265)</f>
        <v>0</v>
      </c>
      <c r="AF52" s="725">
        <f ca="1">+-IF(AF48&gt;$R$12,0,Development!BJ265)</f>
        <v>0</v>
      </c>
      <c r="AG52" s="725">
        <f ca="1">+-IF(AG48&gt;$R$12,0,Development!BK265)</f>
        <v>0</v>
      </c>
      <c r="AH52" s="725">
        <f ca="1">+-IF(AH48&gt;$R$12,0,Development!BL265)</f>
        <v>0</v>
      </c>
      <c r="AI52" s="725">
        <f ca="1">+-IF(AI48&gt;$R$12,0,Development!BM265)</f>
        <v>0</v>
      </c>
      <c r="AJ52" s="725">
        <f ca="1">+-IF(AJ48&gt;$R$12,0,Development!BN265)</f>
        <v>0</v>
      </c>
      <c r="AK52" s="725">
        <f ca="1">+-IF(AK48&gt;$R$12,0,Development!BO265)</f>
        <v>0</v>
      </c>
      <c r="AL52" s="725">
        <f ca="1">+-IF(AL48&gt;$R$12,0,Development!BP265)</f>
        <v>0</v>
      </c>
      <c r="AM52" s="725">
        <f ca="1">+-IF(AM48&gt;$R$12,0,Development!BQ265)</f>
        <v>0</v>
      </c>
      <c r="AN52" s="725">
        <f ca="1">+-IF(AN48&gt;$R$12,0,Development!BR265)</f>
        <v>0</v>
      </c>
      <c r="AO52" s="725">
        <f ca="1">+-IF(AO48&gt;$R$12,0,Development!BS265)</f>
        <v>0</v>
      </c>
      <c r="AP52" s="725">
        <f ca="1">+-IF(AP48&gt;$R$12,0,Development!BT265)</f>
        <v>0</v>
      </c>
      <c r="AQ52" s="725">
        <f ca="1">+-IF(AQ48&gt;$R$12,0,Development!BU265)</f>
        <v>0</v>
      </c>
      <c r="AR52" s="725">
        <f ca="1">+-IF(AR48&gt;$R$12,0,Development!BV265)</f>
        <v>0</v>
      </c>
      <c r="AS52" s="725">
        <f ca="1">+-IF(AS48&gt;$R$12,0,Development!BW265)</f>
        <v>0</v>
      </c>
      <c r="AT52" s="725">
        <f ca="1">+-IF(AT48&gt;$R$12,0,Development!BX265)</f>
        <v>0</v>
      </c>
      <c r="AU52" s="725">
        <f ca="1">+-IF(AU48&gt;$R$12,0,Development!BY265)</f>
        <v>0</v>
      </c>
      <c r="AV52" s="725">
        <f ca="1">+-IF(AV48&gt;$R$12,0,Development!BZ265)</f>
        <v>0</v>
      </c>
      <c r="AW52" s="725">
        <f ca="1">+-IF(AW48&gt;$R$12,0,Development!CA265)</f>
        <v>0</v>
      </c>
      <c r="AX52" s="725">
        <f>+-IF(AX48&gt;$R$12,0,Development!CB265)</f>
        <v>0</v>
      </c>
      <c r="AY52" s="725">
        <f>+-IF(AY48&gt;$R$12,0,Development!CC265)</f>
        <v>0</v>
      </c>
      <c r="AZ52" s="725">
        <f>+-IF(AZ48&gt;$R$12,0,Development!CD265)</f>
        <v>0</v>
      </c>
      <c r="BA52" s="725">
        <f>+-IF(BA48&gt;$R$12,0,Development!CE265)</f>
        <v>0</v>
      </c>
      <c r="BB52" s="725">
        <f>+-IF(BB48&gt;$R$12,0,Development!CF265)</f>
        <v>0</v>
      </c>
      <c r="BC52" s="725">
        <f>+-IF(BC48&gt;$R$12,0,Development!CG265)</f>
        <v>0</v>
      </c>
      <c r="BD52" s="725">
        <f>+-IF(BD48&gt;$R$12,0,Development!CH265)</f>
        <v>0</v>
      </c>
      <c r="BE52" s="725">
        <f>+-IF(BE48&gt;$R$12,0,Development!CI265)</f>
        <v>0</v>
      </c>
      <c r="BF52" s="725">
        <f>+-IF(BF48&gt;$R$12,0,Development!CJ265)</f>
        <v>0</v>
      </c>
      <c r="BG52" s="725">
        <f>+-IF(BG48&gt;$R$12,0,Development!CK265)</f>
        <v>0</v>
      </c>
      <c r="BH52" s="725">
        <f>+-IF(BH48&gt;$R$12,0,Development!CL265)</f>
        <v>0</v>
      </c>
      <c r="BI52" s="725">
        <f>+-IF(BI48&gt;$R$12,0,Development!CM265)</f>
        <v>0</v>
      </c>
      <c r="BJ52" s="725">
        <f>+-IF(BJ48&gt;$R$12,0,Development!CN265)</f>
        <v>0</v>
      </c>
      <c r="BK52" s="725">
        <f>+-IF(BK48&gt;$R$12,0,Development!CO265)</f>
        <v>0</v>
      </c>
      <c r="BL52" s="725">
        <f>+-IF(BL48&gt;$R$12,0,Development!CP265)</f>
        <v>0</v>
      </c>
      <c r="BM52" s="725">
        <f>+-IF(BM48&gt;$R$12,0,Development!CQ265)</f>
        <v>0</v>
      </c>
      <c r="BN52" s="725">
        <f>+-IF(BN48&gt;$R$12,0,Development!CR265)</f>
        <v>0</v>
      </c>
      <c r="BO52" s="725">
        <f>+-IF(BO48&gt;$R$12,0,Development!CS265)</f>
        <v>0</v>
      </c>
      <c r="BP52" s="725">
        <f>+-IF(BP48&gt;$R$12,0,Development!CT265)</f>
        <v>0</v>
      </c>
      <c r="BQ52" s="725">
        <f>+-IF(BQ48&gt;$R$12,0,Development!CU265)</f>
        <v>0</v>
      </c>
      <c r="BR52" s="725">
        <f>+-IF(BR48&gt;$R$12,0,Development!CV265)</f>
        <v>0</v>
      </c>
      <c r="BS52" s="725">
        <f>+-IF(BS48&gt;$R$12,0,Development!CW265)</f>
        <v>0</v>
      </c>
      <c r="BT52" s="725">
        <f>+-IF(BT48&gt;$R$12,0,Development!CX265)</f>
        <v>0</v>
      </c>
      <c r="BU52" s="725">
        <f>+-IF(BU48&gt;$R$12,0,Development!CY265)</f>
        <v>0</v>
      </c>
      <c r="BV52" s="725">
        <f>+-IF(BV48&gt;$R$12,0,Development!CZ265)</f>
        <v>0</v>
      </c>
      <c r="BW52" s="725">
        <f>+-IF(BW48&gt;$R$12,0,Development!DA265)</f>
        <v>0</v>
      </c>
      <c r="BX52" s="725">
        <f>+-IF(BX48&gt;$R$12,0,Development!DB265)</f>
        <v>0</v>
      </c>
      <c r="BY52" s="725">
        <f>+-IF(BY48&gt;$R$12,0,Development!DC265)</f>
        <v>0</v>
      </c>
      <c r="BZ52" s="725">
        <f>+-IF(BZ48&gt;$R$12,0,Development!DD265)</f>
        <v>0</v>
      </c>
      <c r="CA52" s="725">
        <f>+-IF(CA48&gt;$R$12,0,Development!DE265)</f>
        <v>0</v>
      </c>
      <c r="CB52" s="725">
        <f>+-IF(CB48&gt;$R$12,0,Development!DF265)</f>
        <v>0</v>
      </c>
      <c r="CC52" s="725">
        <f>+-IF(CC48&gt;$R$12,0,Development!DG265)</f>
        <v>0</v>
      </c>
      <c r="CD52" s="725">
        <f>+-IF(CD48&gt;$R$12,0,Development!DH265)</f>
        <v>0</v>
      </c>
      <c r="CE52" s="725">
        <f>+-IF(CE48&gt;$R$12,0,Development!DI265)</f>
        <v>0</v>
      </c>
      <c r="CF52" s="725">
        <f>+-IF(CF48&gt;$R$12,0,Development!DJ265)</f>
        <v>0</v>
      </c>
      <c r="CG52" s="725">
        <f>+-IF(CG48&gt;$R$12,0,Development!DK265)</f>
        <v>0</v>
      </c>
      <c r="CH52" s="725">
        <f>+-IF(CH48&gt;$R$12,0,Development!DL265)</f>
        <v>0</v>
      </c>
      <c r="CI52" s="725">
        <f>+-IF(CI48&gt;$R$12,0,Development!DM265)</f>
        <v>0</v>
      </c>
      <c r="CJ52" s="725">
        <f>+-IF(CJ48&gt;$R$12,0,Development!DN265)</f>
        <v>0</v>
      </c>
      <c r="CK52" s="725">
        <f>+-IF(CK48&gt;$R$12,0,Development!DO265)</f>
        <v>0</v>
      </c>
      <c r="CL52" s="725">
        <f>+-IF(CL48&gt;$R$12,0,Development!DP265)</f>
        <v>0</v>
      </c>
      <c r="CM52" s="725">
        <f>+-IF(CM48&gt;$R$12,0,Development!DQ265)</f>
        <v>0</v>
      </c>
      <c r="CN52" s="725">
        <f>+-IF(CN48&gt;$R$12,0,Development!DR265)</f>
        <v>0</v>
      </c>
      <c r="CO52" s="725">
        <f>+-IF(CO48&gt;$R$12,0,Development!DS265)</f>
        <v>0</v>
      </c>
      <c r="CP52" s="725">
        <f>+-IF(CP48&gt;$R$12,0,Development!DT265)</f>
        <v>0</v>
      </c>
      <c r="CQ52" s="725">
        <f>+-IF(CQ48&gt;$R$12,0,Development!DU265)</f>
        <v>0</v>
      </c>
      <c r="CR52" s="725">
        <f>+-IF(CR48&gt;$R$12,0,Development!DV265)</f>
        <v>0</v>
      </c>
      <c r="CS52" s="725">
        <f>+-IF(CS48&gt;$R$12,0,Development!DW265)</f>
        <v>0</v>
      </c>
      <c r="CT52" s="725">
        <f>+-IF(CT48&gt;$R$12,0,Development!DX265)</f>
        <v>0</v>
      </c>
      <c r="CU52" s="725">
        <f>+-IF(CU48&gt;$R$12,0,Development!DY265)</f>
        <v>0</v>
      </c>
      <c r="CV52" s="725">
        <f>+-IF(CV48&gt;$R$12,0,Development!DZ265)</f>
        <v>0</v>
      </c>
      <c r="CW52" s="725">
        <f>+-IF(CW48&gt;$R$12,0,Development!EA265)</f>
        <v>0</v>
      </c>
      <c r="CX52" s="725">
        <f>+-IF(CX48&gt;$R$12,0,Development!EB265)</f>
        <v>0</v>
      </c>
      <c r="CY52" s="725">
        <f>+-IF(CY48&gt;$R$12,0,Development!EC265)</f>
        <v>0</v>
      </c>
      <c r="CZ52" s="725">
        <f>+-IF(CZ48&gt;$R$12,0,Development!ED265)</f>
        <v>0</v>
      </c>
      <c r="DA52" s="725">
        <f>+-IF(DA48&gt;$R$12,0,Development!EE265)</f>
        <v>0</v>
      </c>
      <c r="DB52" s="725">
        <f>+-IF(DB48&gt;$R$12,0,Development!EF265)</f>
        <v>0</v>
      </c>
      <c r="DC52" s="725">
        <f>+-IF(DC48&gt;$R$12,0,Development!EG265)</f>
        <v>0</v>
      </c>
      <c r="DD52" s="725">
        <f>+-IF(DD48&gt;$R$12,0,Development!EH265)</f>
        <v>0</v>
      </c>
      <c r="DE52" s="725">
        <f>+-IF(DE48&gt;$R$12,0,Development!EI265)</f>
        <v>0</v>
      </c>
      <c r="DF52" s="725">
        <f>+-IF(DF48&gt;$R$12,0,Development!EJ265)</f>
        <v>0</v>
      </c>
      <c r="DG52" s="725">
        <f>+-IF(DG48&gt;$R$12,0,Development!EK265)</f>
        <v>0</v>
      </c>
      <c r="DH52" s="725">
        <f>+-IF(DH48&gt;$R$12,0,Development!EL265)</f>
        <v>0</v>
      </c>
      <c r="DI52" s="725">
        <f>+-IF(DI48&gt;$R$12,0,Development!EM265)</f>
        <v>0</v>
      </c>
      <c r="DJ52" s="725">
        <f>+-IF(DJ48&gt;$R$12,0,Development!EN265)</f>
        <v>0</v>
      </c>
      <c r="DK52" s="725">
        <f>+-IF(DK48&gt;$R$12,0,Development!EO265)</f>
        <v>0</v>
      </c>
      <c r="DL52" s="725">
        <f>+-IF(DL48&gt;$R$12,0,Development!EP265)</f>
        <v>0</v>
      </c>
      <c r="DM52" s="725">
        <f>+-IF(DM48&gt;$R$12,0,Development!EQ265)</f>
        <v>0</v>
      </c>
      <c r="DN52" s="725">
        <f>+-IF(DN48&gt;$R$12,0,Development!ER265)</f>
        <v>0</v>
      </c>
      <c r="DO52" s="725">
        <f>+-IF(DO48&gt;$R$12,0,Development!ES265)</f>
        <v>0</v>
      </c>
      <c r="DP52" s="725">
        <f>+-IF(DP48&gt;$R$12,0,Development!ET265)</f>
        <v>0</v>
      </c>
      <c r="DQ52" s="725">
        <f>+-IF(DQ48&gt;$R$12,0,Development!EU265)</f>
        <v>0</v>
      </c>
      <c r="DR52" s="725">
        <f>+-IF(DR48&gt;$R$12,0,Development!EV265)</f>
        <v>0</v>
      </c>
      <c r="DS52" s="725">
        <f>+-IF(DS48&gt;$R$12,0,Development!EW265)</f>
        <v>0</v>
      </c>
      <c r="DT52" s="725">
        <f>+-IF(DT48&gt;$R$12,0,Development!EX265)</f>
        <v>0</v>
      </c>
      <c r="DU52" s="725">
        <f>+-IF(DU48&gt;$R$12,0,Development!EY265)</f>
        <v>0</v>
      </c>
      <c r="DV52" s="725">
        <f>+-IF(DV48&gt;$R$12,0,Development!EZ265)</f>
        <v>0</v>
      </c>
      <c r="DW52" s="725">
        <f>+-IF(DW48&gt;$R$12,0,Development!FA265)</f>
        <v>0</v>
      </c>
      <c r="DX52" s="725">
        <f>+-IF(DX48&gt;$R$12,0,Development!FB265)</f>
        <v>0</v>
      </c>
      <c r="DY52" s="725">
        <f>+-IF(DY48&gt;$R$12,0,Development!FC265)</f>
        <v>0</v>
      </c>
      <c r="DZ52" s="725">
        <f>+-IF(DZ48&gt;$R$12,0,Development!FD265)</f>
        <v>0</v>
      </c>
      <c r="EA52" s="725">
        <f>+-IF(EA48&gt;$R$12,0,Development!FE265)</f>
        <v>0</v>
      </c>
      <c r="EB52" s="725">
        <f>+-IF(EB48&gt;$R$12,0,Development!FF265)</f>
        <v>0</v>
      </c>
      <c r="EC52" s="725">
        <f>+-IF(EC48&gt;$R$12,0,Development!FG265)</f>
        <v>0</v>
      </c>
      <c r="ED52" s="725">
        <f>+-IF(ED48&gt;$R$12,0,Development!FH265)</f>
        <v>0</v>
      </c>
      <c r="EE52" s="725">
        <f>+-IF(EE48&gt;$R$12,0,Development!FI265)</f>
        <v>0</v>
      </c>
      <c r="EF52" s="725">
        <f>+-IF(EF48&gt;$R$12,0,Development!FJ265)</f>
        <v>0</v>
      </c>
      <c r="EG52" s="725">
        <f>+-IF(EG48&gt;$R$12,0,Development!FK265)</f>
        <v>0</v>
      </c>
      <c r="EH52" s="725">
        <f>+-IF(EH48&gt;$R$12,0,Development!FL265)</f>
        <v>0</v>
      </c>
      <c r="EI52" s="725">
        <f>+-IF(EI48&gt;$R$12,0,Development!FM265)</f>
        <v>0</v>
      </c>
      <c r="EJ52" s="725">
        <f>+-IF(EJ48&gt;$R$12,0,Development!FN265)</f>
        <v>0</v>
      </c>
      <c r="EK52" s="725">
        <f>+-IF(EK48&gt;$R$12,0,Development!FO265)</f>
        <v>0</v>
      </c>
      <c r="EL52" s="725">
        <f>+-IF(EL48&gt;$R$12,0,Development!FP265)</f>
        <v>0</v>
      </c>
      <c r="EM52" s="725">
        <f>+-IF(EM48&gt;$R$12,0,Development!FQ265)</f>
        <v>0</v>
      </c>
      <c r="EN52" s="725">
        <f>+-IF(EN48&gt;$R$12,0,Development!FR265)</f>
        <v>0</v>
      </c>
      <c r="EO52" s="725">
        <f>+-IF(EO48&gt;$R$12,0,Development!FS265)</f>
        <v>0</v>
      </c>
      <c r="EP52" s="725">
        <f>+-IF(EP48&gt;$R$12,0,Development!FT265)</f>
        <v>0</v>
      </c>
      <c r="EQ52" s="725">
        <f>+-IF(EQ48&gt;$R$12,0,Development!FU265)</f>
        <v>0</v>
      </c>
      <c r="ER52" s="725">
        <f>+-IF(ER48&gt;$R$12,0,Development!FV265)</f>
        <v>0</v>
      </c>
      <c r="ES52" s="725">
        <f>+-IF(ES48&gt;$R$12,0,Development!FW265)</f>
        <v>0</v>
      </c>
      <c r="ET52" s="725">
        <f>+-IF(ET48&gt;$R$12,0,Development!FX265)</f>
        <v>0</v>
      </c>
      <c r="EU52" s="725">
        <f>+-IF(EU48&gt;$R$12,0,Development!FY265)</f>
        <v>0</v>
      </c>
      <c r="EV52" s="725">
        <f>+-IF(EV48&gt;$R$12,0,Development!FZ265)</f>
        <v>0</v>
      </c>
      <c r="EW52" s="725">
        <f>+-IF(EW48&gt;$R$12,0,Development!GA265)</f>
        <v>0</v>
      </c>
      <c r="EX52" s="725">
        <f>+-IF(EX48&gt;$R$12,0,Development!GB265)</f>
        <v>0</v>
      </c>
      <c r="EY52" s="725">
        <f>+-IF(EY48&gt;$R$12,0,Development!GC265)</f>
        <v>0</v>
      </c>
      <c r="EZ52" s="725">
        <f>+-IF(EZ48&gt;$R$12,0,Development!GD265)</f>
        <v>0</v>
      </c>
      <c r="FA52" s="725">
        <f>+-IF(FA48&gt;$R$12,0,Development!GE265)</f>
        <v>0</v>
      </c>
      <c r="FB52" s="725">
        <f>+-IF(FB48&gt;$R$12,0,Development!GF265)</f>
        <v>0</v>
      </c>
      <c r="FC52" s="725">
        <f>+-IF(FC48&gt;$R$12,0,Development!GG265)</f>
        <v>0</v>
      </c>
      <c r="FD52" s="725">
        <f>+-IF(FD48&gt;$R$12,0,Development!GH265)</f>
        <v>0</v>
      </c>
      <c r="FE52" s="725">
        <f>+-IF(FE48&gt;$R$12,0,Development!GI265)</f>
        <v>0</v>
      </c>
      <c r="FF52" s="725">
        <f>+-IF(FF48&gt;$R$12,0,Development!GJ265)</f>
        <v>0</v>
      </c>
      <c r="FG52" s="725">
        <f>+-IF(FG48&gt;$R$12,0,Development!GK265)</f>
        <v>0</v>
      </c>
      <c r="FH52" s="725">
        <f>+-IF(FH48&gt;$R$12,0,Development!GL265)</f>
        <v>0</v>
      </c>
      <c r="FI52" s="725">
        <f>+-IF(FI48&gt;$R$12,0,Development!GM265)</f>
        <v>0</v>
      </c>
      <c r="FJ52" s="725">
        <f>+-IF(FJ48&gt;$R$12,0,Development!GN265)</f>
        <v>0</v>
      </c>
      <c r="FK52" s="725">
        <f>+-IF(FK48&gt;$R$12,0,Development!GO265)</f>
        <v>0</v>
      </c>
      <c r="FL52" s="725">
        <f>+-IF(FL48&gt;$R$12,0,Development!GP265)</f>
        <v>0</v>
      </c>
      <c r="FM52" s="725">
        <f>+-IF(FM48&gt;$R$12,0,Development!GQ265)</f>
        <v>0</v>
      </c>
      <c r="FN52" s="725">
        <f>+-IF(FN48&gt;$R$12,0,Development!GR265)</f>
        <v>0</v>
      </c>
      <c r="FO52" s="725">
        <f>+-IF(FO48&gt;$R$12,0,Development!GS265)</f>
        <v>0</v>
      </c>
      <c r="FP52" s="725">
        <f>+-IF(FP48&gt;$R$12,0,Development!GT265)</f>
        <v>0</v>
      </c>
      <c r="FQ52" s="725">
        <f>+-IF(FQ48&gt;$R$12,0,Development!GU265)</f>
        <v>0</v>
      </c>
      <c r="FR52" s="725">
        <f>+-IF(FR48&gt;$R$12,0,Development!GV265)</f>
        <v>0</v>
      </c>
      <c r="FS52" s="725">
        <f>+-IF(FS48&gt;$R$12,0,Development!GW265)</f>
        <v>0</v>
      </c>
      <c r="FT52" s="725">
        <f>+-IF(FT48&gt;$R$12,0,Development!GX265)</f>
        <v>0</v>
      </c>
      <c r="FU52" s="725">
        <f>+-IF(FU48&gt;$R$12,0,Development!GY265)</f>
        <v>0</v>
      </c>
      <c r="FV52" s="725">
        <f>+-IF(FV48&gt;$R$12,0,Development!GZ265)</f>
        <v>0</v>
      </c>
      <c r="FW52" s="725">
        <f>+-IF(FW48&gt;$R$12,0,Development!HA265)</f>
        <v>0</v>
      </c>
      <c r="FX52" s="725">
        <f>+-IF(FX48&gt;$R$12,0,Development!HB265)</f>
        <v>0</v>
      </c>
      <c r="FY52" s="725">
        <f>+-IF(FY48&gt;$R$12,0,Development!HC265)</f>
        <v>0</v>
      </c>
      <c r="FZ52" s="725">
        <f>+-IF(FZ48&gt;$R$12,0,Development!HD265)</f>
        <v>0</v>
      </c>
      <c r="GA52" s="725">
        <f>+-IF(GA48&gt;$R$12,0,Development!HE265)</f>
        <v>0</v>
      </c>
      <c r="GB52" s="725">
        <f>+-IF(GB48&gt;$R$12,0,Development!HF265)</f>
        <v>0</v>
      </c>
      <c r="GC52" s="725">
        <f>+-IF(GC48&gt;$R$12,0,Development!HG265)</f>
        <v>0</v>
      </c>
      <c r="GD52" s="725">
        <f>+-IF(GD48&gt;$R$12,0,Development!HH265)</f>
        <v>0</v>
      </c>
      <c r="GE52" s="725">
        <f>+-IF(GE48&gt;$R$12,0,Development!HI265)</f>
        <v>0</v>
      </c>
      <c r="GF52" s="725">
        <f>+-IF(GF48&gt;$R$12,0,Development!HJ265)</f>
        <v>0</v>
      </c>
      <c r="GG52" s="725">
        <f>+-IF(GG48&gt;$R$12,0,Development!HK265)</f>
        <v>0</v>
      </c>
      <c r="GH52" s="725">
        <f>+-IF(GH48&gt;$R$12,0,Development!HL265)</f>
        <v>0</v>
      </c>
      <c r="GI52" s="725">
        <f>+-IF(GI48&gt;$R$12,0,Development!HM265)</f>
        <v>0</v>
      </c>
      <c r="GJ52" s="725">
        <f>+-IF(GJ48&gt;$R$12,0,Development!HN265)</f>
        <v>0</v>
      </c>
      <c r="GK52" s="725">
        <f>+-IF(GK48&gt;$R$12,0,Development!HO265)</f>
        <v>0</v>
      </c>
      <c r="GL52" s="725">
        <f>+-IF(GL48&gt;$R$12,0,Development!HP265)</f>
        <v>0</v>
      </c>
      <c r="GM52" s="725">
        <f>+-IF(GM48&gt;$R$12,0,Development!HQ265)</f>
        <v>0</v>
      </c>
      <c r="GN52" s="725">
        <f>+-IF(GN48&gt;$R$12,0,Development!HR265)</f>
        <v>0</v>
      </c>
      <c r="GO52" s="725">
        <f>+-IF(GO48&gt;$R$12,0,Development!HS265)</f>
        <v>0</v>
      </c>
      <c r="GP52" s="725">
        <f>+-IF(GP48&gt;$R$12,0,Development!HT265)</f>
        <v>0</v>
      </c>
      <c r="GQ52" s="725">
        <f>+-IF(GQ48&gt;$R$12,0,Development!HU265)</f>
        <v>0</v>
      </c>
      <c r="GR52" s="725">
        <f>+-IF(GR48&gt;$R$12,0,Development!HV265)</f>
        <v>0</v>
      </c>
      <c r="GS52" s="725">
        <f>+-IF(GS48&gt;$R$12,0,Development!HW265)</f>
        <v>0</v>
      </c>
      <c r="GT52" s="725">
        <f>+-IF(GT48&gt;$R$12,0,Development!HX265)</f>
        <v>0</v>
      </c>
      <c r="GU52" s="725">
        <f>+-IF(GU48&gt;$R$12,0,Development!HY265)</f>
        <v>0</v>
      </c>
      <c r="GV52" s="725">
        <f>+-IF(GV48&gt;$R$12,0,Development!HZ265)</f>
        <v>0</v>
      </c>
      <c r="GW52" s="725">
        <f>+-IF(GW48&gt;$R$12,0,Development!IA265)</f>
        <v>0</v>
      </c>
      <c r="GX52" s="725">
        <f>+-IF(GX48&gt;$R$12,0,Development!IB265)</f>
        <v>0</v>
      </c>
      <c r="GY52" s="725">
        <f>+-IF(GY48&gt;$R$12,0,Development!IC265)</f>
        <v>0</v>
      </c>
      <c r="GZ52" s="725">
        <f>+-IF(GZ48&gt;$R$12,0,Development!ID265)</f>
        <v>0</v>
      </c>
      <c r="HA52" s="725">
        <f>+-IF(HA48&gt;$R$12,0,Development!IE265)</f>
        <v>0</v>
      </c>
      <c r="HB52" s="725">
        <f>+-IF(HB48&gt;$R$12,0,Development!IF265)</f>
        <v>0</v>
      </c>
      <c r="HC52" s="725">
        <f>+-IF(HC48&gt;$R$12,0,Development!IG265)</f>
        <v>0</v>
      </c>
      <c r="HD52" s="725">
        <f>+-IF(HD48&gt;$R$12,0,Development!IH265)</f>
        <v>0</v>
      </c>
      <c r="HE52" s="725">
        <f>+-IF(HE48&gt;$R$12,0,Development!II265)</f>
        <v>0</v>
      </c>
      <c r="HF52" s="725">
        <f>+-IF(HF48&gt;$R$12,0,Development!IJ265)</f>
        <v>0</v>
      </c>
      <c r="HG52" s="725">
        <f>+-IF(HG48&gt;$R$12,0,Development!IK265)</f>
        <v>0</v>
      </c>
      <c r="HH52" s="725">
        <f>+-IF(HH48&gt;$R$12,0,Development!IL265)</f>
        <v>0</v>
      </c>
      <c r="HI52" s="725">
        <f>+-IF(HI48&gt;$R$12,0,Development!IM265)</f>
        <v>0</v>
      </c>
      <c r="HJ52" s="725">
        <f>+-IF(HJ48&gt;$R$12,0,Development!IN265)</f>
        <v>0</v>
      </c>
      <c r="HK52" s="725">
        <f>+-IF(HK48&gt;$R$12,0,Development!IO265)</f>
        <v>0</v>
      </c>
      <c r="HL52" s="725">
        <f>+-IF(HL48&gt;$R$12,0,Development!IP265)</f>
        <v>0</v>
      </c>
      <c r="HM52" s="725">
        <f>+-IF(HM48&gt;$R$12,0,Development!IQ265)</f>
        <v>0</v>
      </c>
      <c r="HN52" s="725">
        <f>+-IF(HN48&gt;$R$12,0,Development!IR265)</f>
        <v>0</v>
      </c>
      <c r="HO52" s="725">
        <f>+-IF(HO48&gt;$R$12,0,Development!IS265)</f>
        <v>0</v>
      </c>
      <c r="HP52" s="725">
        <f>+-IF(HP48&gt;$R$12,0,Development!IT265)</f>
        <v>0</v>
      </c>
      <c r="HQ52" s="725">
        <f>+-IF(HQ48&gt;$R$12,0,Development!IU265)</f>
        <v>0</v>
      </c>
      <c r="HR52" s="725">
        <f>+-IF(HR48&gt;$R$12,0,Development!IV265)</f>
        <v>0</v>
      </c>
      <c r="HS52" s="725">
        <f>+-IF(HS48&gt;$R$12,0,Development!IW265)</f>
        <v>0</v>
      </c>
      <c r="HT52" s="725">
        <f>+-IF(HT48&gt;$R$12,0,Development!IX265)</f>
        <v>0</v>
      </c>
      <c r="HU52" s="725">
        <f>+-IF(HU48&gt;$R$12,0,Development!IY265)</f>
        <v>0</v>
      </c>
      <c r="HV52" s="725">
        <f>+-IF(HV48&gt;$R$12,0,Development!IZ265)</f>
        <v>0</v>
      </c>
      <c r="HW52" s="725">
        <f>+-IF(HW48&gt;$R$12,0,Development!JA265)</f>
        <v>0</v>
      </c>
      <c r="HX52" s="725">
        <f>+-IF(HX48&gt;$R$12,0,Development!JB265)</f>
        <v>0</v>
      </c>
      <c r="HY52" s="725">
        <f>+-IF(HY48&gt;$R$12,0,Development!JC265)</f>
        <v>0</v>
      </c>
      <c r="HZ52" s="725">
        <f>+-IF(HZ48&gt;$R$12,0,Development!JD265)</f>
        <v>0</v>
      </c>
      <c r="IA52" s="725">
        <f>+-IF(IA48&gt;$R$12,0,Development!JE265)</f>
        <v>0</v>
      </c>
      <c r="IB52" s="725">
        <f>+-IF(IB48&gt;$R$12,0,Development!JF265)</f>
        <v>0</v>
      </c>
      <c r="IC52" s="725">
        <f>+-IF(IC48&gt;$R$12,0,Development!JG265)</f>
        <v>0</v>
      </c>
      <c r="ID52" s="725">
        <f>+-IF(ID48&gt;$R$12,0,Development!JH265)</f>
        <v>0</v>
      </c>
      <c r="IE52" s="725">
        <f>+-IF(IE48&gt;$R$12,0,Development!JI265)</f>
        <v>0</v>
      </c>
      <c r="IF52" s="725">
        <f>+-IF(IF48&gt;$R$12,0,Development!JJ265)</f>
        <v>0</v>
      </c>
      <c r="IG52" s="725">
        <f>+-IF(IG48&gt;$R$12,0,Development!JK265)</f>
        <v>0</v>
      </c>
      <c r="IH52" s="725">
        <f>+-IF(IH48&gt;$R$12,0,Development!JL265)</f>
        <v>0</v>
      </c>
      <c r="II52" s="725">
        <f>+-IF(II48&gt;$R$12,0,Development!JM265)</f>
        <v>0</v>
      </c>
      <c r="IJ52" s="725">
        <f>+-IF(IJ48&gt;$R$12,0,Development!JN265)</f>
        <v>0</v>
      </c>
      <c r="IK52" s="725">
        <f>+-IF(IK48&gt;$R$12,0,Development!JO265)</f>
        <v>0</v>
      </c>
      <c r="IL52" s="725">
        <f>+-IF(IL48&gt;$R$12,0,Development!JP265)</f>
        <v>0</v>
      </c>
    </row>
    <row r="53" spans="2:246" s="676" customFormat="1">
      <c r="B53" s="747" t="s">
        <v>684</v>
      </c>
      <c r="C53" s="747"/>
      <c r="D53" s="748"/>
      <c r="E53" s="804">
        <f t="shared" ca="1" si="19"/>
        <v>15290717.838417569</v>
      </c>
      <c r="F53" s="725">
        <f>IF(F$50=1,INDEX(Development!$D$1:$EZ$300,MATCH(Development!$F$296,Development!$F$1:$F$300,0)),)</f>
        <v>0</v>
      </c>
      <c r="G53" s="725">
        <f>IF(G$50=1,INDEX(Development!$D$1:$EZ$300,MATCH(Development!$F$296,Development!$F$1:$F$300,0),MATCH(G$48,Development!$D$3:$EZ$3,0)),IF(AND(G$50&gt;1,G$50&lt;=$R$10),INDEX('Cash Flow'!$F$2:$O$45,MATCH('Cash Flow'!$A$45,'Cash Flow'!$A$2:$A$45,0),MATCH(G$50,'Cash Flow'!$F$2:$O$2,0))/12,0))</f>
        <v>0</v>
      </c>
      <c r="H53" s="725">
        <f>IF(H$50=1,INDEX(Development!$D$1:$EZ$300,MATCH(Development!$F$296,Development!$F$1:$F$300,0),MATCH(H$48,Development!$D$3:$EZ$3,0)),IF(AND(H$50&gt;1,H$50&lt;=$R$10),INDEX('Cash Flow'!$F$2:$O$45,MATCH('Cash Flow'!$A$45,'Cash Flow'!$A$2:$A$45,0),MATCH(H$50,'Cash Flow'!$F$2:$O$2,0))/12,0))</f>
        <v>0</v>
      </c>
      <c r="I53" s="725">
        <f>IF(I$50=1,INDEX(Development!$D$1:$EZ$300,MATCH(Development!$F$296,Development!$F$1:$F$300,0),MATCH(I$48,Development!$D$3:$EZ$3,0)),IF(AND(I$50&gt;1,I$50&lt;=$R$10),INDEX('Cash Flow'!$F$2:$O$45,MATCH('Cash Flow'!$A$45,'Cash Flow'!$A$2:$A$45,0),MATCH(I$50,'Cash Flow'!$F$2:$O$2,0))/12,0))</f>
        <v>0</v>
      </c>
      <c r="J53" s="725">
        <f>IF(J$50=1,INDEX(Development!$D$1:$EZ$300,MATCH(Development!$F$296,Development!$F$1:$F$300,0),MATCH(J$48,Development!$D$3:$EZ$3,0)),IF(AND(J$50&gt;1,J$50&lt;=$R$10),INDEX('Cash Flow'!$F$2:$O$45,MATCH('Cash Flow'!$A$45,'Cash Flow'!$A$2:$A$45,0),MATCH(J$50,'Cash Flow'!$F$2:$O$2,0))/12,0))</f>
        <v>0</v>
      </c>
      <c r="K53" s="725">
        <f>IF(K$50=1,INDEX(Development!$D$1:$EZ$300,MATCH(Development!$F$296,Development!$F$1:$F$300,0),MATCH(K$48,Development!$D$3:$EZ$3,0)),IF(AND(K$50&gt;1,K$50&lt;=$R$10),INDEX('Cash Flow'!$F$2:$O$45,MATCH('Cash Flow'!$A$45,'Cash Flow'!$A$2:$A$45,0),MATCH(K$50,'Cash Flow'!$F$2:$O$2,0))/12,0))</f>
        <v>0</v>
      </c>
      <c r="L53" s="725">
        <f>IF(L$50=1,INDEX(Development!$D$1:$EZ$300,MATCH(Development!$F$296,Development!$F$1:$F$300,0),MATCH(L$48,Development!$D$3:$EZ$3,0)),IF(AND(L$50&gt;1,L$50&lt;=$R$10),INDEX('Cash Flow'!$F$2:$O$45,MATCH('Cash Flow'!$A$45,'Cash Flow'!$A$2:$A$45,0),MATCH(L$50,'Cash Flow'!$F$2:$O$2,0))/12,0))</f>
        <v>0</v>
      </c>
      <c r="M53" s="725">
        <f>IF(M$50=1,INDEX(Development!$D$1:$EZ$300,MATCH(Development!$F$296,Development!$F$1:$F$300,0),MATCH(M$48,Development!$D$3:$EZ$3,0)),IF(AND(M$50&gt;1,M$50&lt;=$R$10),INDEX('Cash Flow'!$F$2:$O$45,MATCH('Cash Flow'!$A$45,'Cash Flow'!$A$2:$A$45,0),MATCH(M$50,'Cash Flow'!$F$2:$O$2,0))/12,0))</f>
        <v>0</v>
      </c>
      <c r="N53" s="725">
        <f>IF(N$50=1,INDEX(Development!$D$1:$EZ$300,MATCH(Development!$F$296,Development!$F$1:$F$300,0),MATCH(N$48,Development!$D$3:$EZ$3,0)),IF(AND(N$50&gt;1,N$50&lt;=$R$10),INDEX('Cash Flow'!$F$2:$O$45,MATCH('Cash Flow'!$A$45,'Cash Flow'!$A$2:$A$45,0),MATCH(N$50,'Cash Flow'!$F$2:$O$2,0))/12,0))</f>
        <v>0</v>
      </c>
      <c r="O53" s="725">
        <f>IF(O$50=1,INDEX(Development!$D$1:$EZ$300,MATCH(Development!$F$296,Development!$F$1:$F$300,0),MATCH(O$48,Development!$D$3:$EZ$3,0)),IF(AND(O$50&gt;1,O$50&lt;=$R$10),INDEX('Cash Flow'!$F$2:$O$45,MATCH('Cash Flow'!$A$45,'Cash Flow'!$A$2:$A$45,0),MATCH(O$50,'Cash Flow'!$F$2:$O$2,0))/12,0))</f>
        <v>0</v>
      </c>
      <c r="P53" s="725">
        <f>IF(P$50=1,INDEX(Development!$D$1:$EZ$300,MATCH(Development!$F$296,Development!$F$1:$F$300,0),MATCH(P$48,Development!$D$3:$EZ$3,0)),IF(AND(P$50&gt;1,P$50&lt;=$R$10),INDEX('Cash Flow'!$F$2:$O$45,MATCH('Cash Flow'!$A$45,'Cash Flow'!$A$2:$A$45,0),MATCH(P$50,'Cash Flow'!$F$2:$O$2,0))/12,0))</f>
        <v>0</v>
      </c>
      <c r="Q53" s="725">
        <f>IF(Q$50=1,INDEX(Development!$D$1:$EZ$300,MATCH(Development!$F$296,Development!$F$1:$F$300,0),MATCH(Q$48,Development!$D$3:$EZ$3,0)),IF(AND(Q$50&gt;1,Q$50&lt;=$R$10),INDEX('Cash Flow'!$F$2:$O$45,MATCH('Cash Flow'!$A$45,'Cash Flow'!$A$2:$A$45,0),MATCH(Q$50,'Cash Flow'!$F$2:$O$2,0))/12,0))</f>
        <v>0</v>
      </c>
      <c r="R53" s="725">
        <f>IF(R$50=1,INDEX(Development!$D$1:$EZ$300,MATCH(Development!$F$296,Development!$F$1:$F$300,0),MATCH(R$48,Development!$D$3:$EZ$3,0)),IF(AND(R$50&gt;1,R$50&lt;=$R$10),INDEX('Cash Flow'!$F$2:$O$45,MATCH('Cash Flow'!$A$45,'Cash Flow'!$A$2:$A$45,0),MATCH(R$50,'Cash Flow'!$F$2:$O$2,0))/12,0))</f>
        <v>0</v>
      </c>
      <c r="S53" s="725">
        <f>IF(S$50=1,INDEX(Development!$D$1:$EZ$300,MATCH(Development!$F$296,Development!$F$1:$F$300,0),MATCH(S$48,Development!$D$3:$EZ$3,0)),IF(AND(S$50&gt;1,S$50&lt;=$R$10),INDEX('Cash Flow'!$F$2:$O$45,MATCH('Cash Flow'!$A$45,'Cash Flow'!$A$2:$A$45,0),MATCH(S$50,'Cash Flow'!$F$2:$O$2,0))/12,0))</f>
        <v>0</v>
      </c>
      <c r="T53" s="725">
        <f>IF(T$50=1,INDEX(Development!$D$1:$EZ$300,MATCH(Development!$F$296,Development!$F$1:$F$300,0),MATCH(T$48,Development!$D$3:$EZ$3,0)),IF(AND(T$50&gt;1,T$50&lt;=$R$10),INDEX('Cash Flow'!$F$2:$O$45,MATCH('Cash Flow'!$A$45,'Cash Flow'!$A$2:$A$45,0),MATCH(T$50,'Cash Flow'!$F$2:$O$2,0))/12,0))</f>
        <v>0</v>
      </c>
      <c r="U53" s="725">
        <f>IF(U$50=1,INDEX(Development!$D$1:$EZ$300,MATCH(Development!$F$296,Development!$F$1:$F$300,0),MATCH(U$48,Development!$D$3:$EZ$3,0)),IF(AND(U$50&gt;1,U$50&lt;=$R$10),INDEX('Cash Flow'!$F$2:$O$45,MATCH('Cash Flow'!$A$45,'Cash Flow'!$A$2:$A$45,0),MATCH(U$50,'Cash Flow'!$F$2:$O$2,0))/12,0))</f>
        <v>0</v>
      </c>
      <c r="V53" s="725">
        <f>IF(V$50=1,INDEX(Development!$D$1:$EZ$300,MATCH(Development!$F$296,Development!$F$1:$F$300,0),MATCH(V$48,Development!$D$3:$EZ$3,0)),IF(AND(V$50&gt;1,V$50&lt;=$R$10),INDEX('Cash Flow'!$F$2:$O$45,MATCH('Cash Flow'!$A$45,'Cash Flow'!$A$2:$A$45,0),MATCH(V$50,'Cash Flow'!$F$2:$O$2,0))/12,0))</f>
        <v>0</v>
      </c>
      <c r="W53" s="725">
        <f>IF(W$50=1,INDEX(Development!$D$1:$EZ$300,MATCH(Development!$F$296,Development!$F$1:$F$300,0),MATCH(W$48,Development!$D$3:$EZ$3,0)),IF(AND(W$50&gt;1,W$50&lt;=$R$10),INDEX('Cash Flow'!$F$2:$O$45,MATCH('Cash Flow'!$A$45,'Cash Flow'!$A$2:$A$45,0),MATCH(W$50,'Cash Flow'!$F$2:$O$2,0))/12,0))</f>
        <v>0</v>
      </c>
      <c r="X53" s="725">
        <f>IF(X$50=1,INDEX(Development!$D$1:$EZ$300,MATCH(Development!$F$296,Development!$F$1:$F$300,0),MATCH(X$48,Development!$D$3:$EZ$3,0)),IF(AND(X$50&gt;1,X$50&lt;=$R$10),INDEX('Cash Flow'!$F$2:$O$45,MATCH('Cash Flow'!$A$45,'Cash Flow'!$A$2:$A$45,0),MATCH(X$50,'Cash Flow'!$F$2:$O$2,0))/12,0))</f>
        <v>0</v>
      </c>
      <c r="Y53" s="725">
        <f>IF(Y$50=1,INDEX(Development!$D$1:$EZ$300,MATCH(Development!$F$296,Development!$F$1:$F$300,0),MATCH(Y$48,Development!$D$3:$EZ$3,0)),IF(AND(Y$50&gt;1,Y$50&lt;=$R$10),INDEX('Cash Flow'!$F$2:$O$45,MATCH('Cash Flow'!$A$45,'Cash Flow'!$A$2:$A$45,0),MATCH(Y$50,'Cash Flow'!$F$2:$O$2,0))/12,0))</f>
        <v>0</v>
      </c>
      <c r="Z53" s="725">
        <f>IF(Z$50=1,INDEX(Development!$D$1:$EZ$300,MATCH(Development!$F$296,Development!$F$1:$F$300,0),MATCH(Z$48,Development!$D$3:$EZ$3,0)),IF(AND(Z$50&gt;1,Z$50&lt;=$R$10),INDEX('Cash Flow'!$F$2:$O$45,MATCH('Cash Flow'!$A$45,'Cash Flow'!$A$2:$A$45,0),MATCH(Z$50,'Cash Flow'!$F$2:$O$2,0))/12,0))</f>
        <v>0</v>
      </c>
      <c r="AA53" s="725">
        <f>IF(AA$50=1,INDEX(Development!$D$1:$EZ$300,MATCH(Development!$F$296,Development!$F$1:$F$300,0),MATCH(AA$48,Development!$D$3:$EZ$3,0)),IF(AND(AA$50&gt;1,AA$50&lt;=$R$10),INDEX('Cash Flow'!$F$2:$O$45,MATCH('Cash Flow'!$A$45,'Cash Flow'!$A$2:$A$45,0),MATCH(AA$50,'Cash Flow'!$F$2:$O$2,0))/12,0))</f>
        <v>0</v>
      </c>
      <c r="AB53" s="725">
        <f>IF(AB$50=1,INDEX(Development!$D$1:$EZ$300,MATCH(Development!$F$296,Development!$F$1:$F$300,0),MATCH(AB$48,Development!$D$3:$EZ$3,0)),IF(AND(AB$50&gt;1,AB$50&lt;=$R$10),INDEX('Cash Flow'!$F$2:$O$45,MATCH('Cash Flow'!$A$45,'Cash Flow'!$A$2:$A$45,0),MATCH(AB$50,'Cash Flow'!$F$2:$O$2,0))/12,0))</f>
        <v>0</v>
      </c>
      <c r="AC53" s="725">
        <f>IF(AC$50=1,INDEX(Development!$D$1:$EZ$300,MATCH(Development!$F$296,Development!$F$1:$F$300,0),MATCH(AC$48,Development!$D$3:$EZ$3,0)),IF(AND(AC$50&gt;1,AC$50&lt;=$R$10),INDEX('Cash Flow'!$F$2:$O$45,MATCH('Cash Flow'!$A$45,'Cash Flow'!$A$2:$A$45,0),MATCH(AC$50,'Cash Flow'!$F$2:$O$2,0))/12,0))</f>
        <v>0</v>
      </c>
      <c r="AD53" s="725">
        <f>IF(AD$50=1,INDEX(Development!$D$1:$EZ$300,MATCH(Development!$F$296,Development!$F$1:$F$300,0),MATCH(AD$48,Development!$D$3:$EZ$3,0)),IF(AND(AD$50&gt;1,AD$50&lt;=$R$10),INDEX('Cash Flow'!$F$2:$O$45,MATCH('Cash Flow'!$A$45,'Cash Flow'!$A$2:$A$45,0),MATCH(AD$50,'Cash Flow'!$F$2:$O$2,0))/12,0))</f>
        <v>0</v>
      </c>
      <c r="AE53" s="725">
        <f>IF(AE$50=1,INDEX(Development!$D$1:$EZ$300,MATCH(Development!$F$296,Development!$F$1:$F$300,0),MATCH(AE$48,Development!$D$3:$EZ$3,0)),IF(AND(AE$50&gt;1,AE$50&lt;=$R$10),INDEX('Cash Flow'!$F$2:$O$45,MATCH('Cash Flow'!$A$45,'Cash Flow'!$A$2:$A$45,0),MATCH(AE$50,'Cash Flow'!$F$2:$O$2,0))/12,0))</f>
        <v>0</v>
      </c>
      <c r="AF53" s="725">
        <f>IF(AF$50=1,INDEX(Development!$D$1:$EZ$300,MATCH(Development!$F$296,Development!$F$1:$F$300,0),MATCH(AF$48,Development!$D$3:$EZ$3,0)),IF(AND(AF$50&gt;1,AF$50&lt;=$R$10),INDEX('Cash Flow'!$F$2:$O$45,MATCH('Cash Flow'!$A$45,'Cash Flow'!$A$2:$A$45,0),MATCH(AF$50,'Cash Flow'!$F$2:$O$2,0))/12,0))</f>
        <v>0</v>
      </c>
      <c r="AG53" s="725">
        <f>IF(AG$50=1,INDEX(Development!$D$1:$EZ$300,MATCH(Development!$F$296,Development!$F$1:$F$300,0),MATCH(AG$48,Development!$D$3:$EZ$3,0)),IF(AND(AG$50&gt;1,AG$50&lt;=$R$10),INDEX('Cash Flow'!$F$2:$O$45,MATCH('Cash Flow'!$A$45,'Cash Flow'!$A$2:$A$45,0),MATCH(AG$50,'Cash Flow'!$F$2:$O$2,0))/12,0))</f>
        <v>0</v>
      </c>
      <c r="AH53" s="725">
        <f>IF(AH$50=1,INDEX(Development!$D$1:$EZ$300,MATCH(Development!$F$296,Development!$F$1:$F$300,0),MATCH(AH$48,Development!$D$3:$EZ$3,0)),IF(AND(AH$50&gt;1,AH$50&lt;=$R$10),INDEX('Cash Flow'!$F$2:$O$45,MATCH('Cash Flow'!$A$45,'Cash Flow'!$A$2:$A$45,0),MATCH(AH$50,'Cash Flow'!$F$2:$O$2,0))/12,0))</f>
        <v>0</v>
      </c>
      <c r="AI53" s="725">
        <f>IF(AI$50=1,INDEX(Development!$D$1:$EZ$300,MATCH(Development!$F$296,Development!$F$1:$F$300,0),MATCH(AI$48,Development!$D$3:$EZ$3,0)),IF(AND(AI$50&gt;1,AI$50&lt;=$R$10),INDEX('Cash Flow'!$F$2:$O$45,MATCH('Cash Flow'!$A$45,'Cash Flow'!$A$2:$A$45,0),MATCH(AI$50,'Cash Flow'!$F$2:$O$2,0))/12,0))</f>
        <v>0</v>
      </c>
      <c r="AJ53" s="725">
        <f>IF(AJ$50=1,INDEX(Development!$D$1:$EZ$300,MATCH(Development!$F$296,Development!$F$1:$F$300,0),MATCH(AJ$48,Development!$D$3:$EZ$3,0)),IF(AND(AJ$50&gt;1,AJ$50&lt;=$R$10),INDEX('Cash Flow'!$F$2:$O$45,MATCH('Cash Flow'!$A$45,'Cash Flow'!$A$2:$A$45,0),MATCH(AJ$50,'Cash Flow'!$F$2:$O$2,0))/12,0))</f>
        <v>0</v>
      </c>
      <c r="AK53" s="725">
        <f>IF(AK$50=1,INDEX(Development!$D$1:$EZ$300,MATCH(Development!$F$296,Development!$F$1:$F$300,0),MATCH(AK$48,Development!$D$3:$EZ$3,0)),IF(AND(AK$50&gt;1,AK$50&lt;=$R$10),INDEX('Cash Flow'!$F$2:$O$45,MATCH('Cash Flow'!$A$45,'Cash Flow'!$A$2:$A$45,0),MATCH(AK$50,'Cash Flow'!$F$2:$O$2,0))/12,0))</f>
        <v>0</v>
      </c>
      <c r="AL53" s="725">
        <f ca="1">IF(AL$50=1,INDEX(Development!$D$1:$EZ$300,MATCH(Development!$F$296,Development!$F$1:$F$300,0),MATCH(AL$48,Development!$D$3:$EZ$3,0)),IF(AND(AL$50&gt;1,AL$50&lt;=$R$10),INDEX('Cash Flow'!$F$2:$O$45,MATCH('Cash Flow'!$A$45,'Cash Flow'!$A$2:$A$45,0),MATCH(AL$50,'Cash Flow'!$F$2:$O$2,0))/12,0))</f>
        <v>1302450.6048678064</v>
      </c>
      <c r="AM53" s="725">
        <f ca="1">IF(AM$50=1,INDEX(Development!$D$1:$EZ$300,MATCH(Development!$F$296,Development!$F$1:$F$300,0),MATCH(AM$48,Development!$D$3:$EZ$3,0)),IF(AND(AM$50&gt;1,AM$50&lt;=$R$10),INDEX('Cash Flow'!$F$2:$O$45,MATCH('Cash Flow'!$A$45,'Cash Flow'!$A$2:$A$45,0),MATCH(AM$50,'Cash Flow'!$F$2:$O$2,0))/12,0))</f>
        <v>1267454.1295432788</v>
      </c>
      <c r="AN53" s="725">
        <f ca="1">IF(AN$50=1,INDEX(Development!$D$1:$EZ$300,MATCH(Development!$F$296,Development!$F$1:$F$300,0),MATCH(AN$48,Development!$D$3:$EZ$3,0)),IF(AND(AN$50&gt;1,AN$50&lt;=$R$10),INDEX('Cash Flow'!$F$2:$O$45,MATCH('Cash Flow'!$A$45,'Cash Flow'!$A$2:$A$45,0),MATCH(AN$50,'Cash Flow'!$F$2:$O$2,0))/12,0))</f>
        <v>1267454.1295432788</v>
      </c>
      <c r="AO53" s="725">
        <f ca="1">IF(AO$50=1,INDEX(Development!$D$1:$EZ$300,MATCH(Development!$F$296,Development!$F$1:$F$300,0),MATCH(AO$48,Development!$D$3:$EZ$3,0)),IF(AND(AO$50&gt;1,AO$50&lt;=$R$10),INDEX('Cash Flow'!$F$2:$O$45,MATCH('Cash Flow'!$A$45,'Cash Flow'!$A$2:$A$45,0),MATCH(AO$50,'Cash Flow'!$F$2:$O$2,0))/12,0))</f>
        <v>1272595.4416070231</v>
      </c>
      <c r="AP53" s="725">
        <f ca="1">IF(AP$50=1,INDEX(Development!$D$1:$EZ$300,MATCH(Development!$F$296,Development!$F$1:$F$300,0),MATCH(AP$48,Development!$D$3:$EZ$3,0)),IF(AND(AP$50&gt;1,AP$50&lt;=$R$10),INDEX('Cash Flow'!$F$2:$O$45,MATCH('Cash Flow'!$A$45,'Cash Flow'!$A$2:$A$45,0),MATCH(AP$50,'Cash Flow'!$F$2:$O$2,0))/12,0))</f>
        <v>1272595.4416070231</v>
      </c>
      <c r="AQ53" s="725">
        <f ca="1">IF(AQ$50=1,INDEX(Development!$D$1:$EZ$300,MATCH(Development!$F$296,Development!$F$1:$F$300,0),MATCH(AQ$48,Development!$D$3:$EZ$3,0)),IF(AND(AQ$50&gt;1,AQ$50&lt;=$R$10),INDEX('Cash Flow'!$F$2:$O$45,MATCH('Cash Flow'!$A$45,'Cash Flow'!$A$2:$A$45,0),MATCH(AQ$50,'Cash Flow'!$F$2:$O$2,0))/12,0))</f>
        <v>1272595.4416070231</v>
      </c>
      <c r="AR53" s="725">
        <f ca="1">IF(AR$50=1,INDEX(Development!$D$1:$EZ$300,MATCH(Development!$F$296,Development!$F$1:$F$300,0),MATCH(AR$48,Development!$D$3:$EZ$3,0)),IF(AND(AR$50&gt;1,AR$50&lt;=$R$10),INDEX('Cash Flow'!$F$2:$O$45,MATCH('Cash Flow'!$A$45,'Cash Flow'!$A$2:$A$45,0),MATCH(AR$50,'Cash Flow'!$F$2:$O$2,0))/12,0))</f>
        <v>1272595.4416070231</v>
      </c>
      <c r="AS53" s="725">
        <f ca="1">IF(AS$50=1,INDEX(Development!$D$1:$EZ$300,MATCH(Development!$F$296,Development!$F$1:$F$300,0),MATCH(AS$48,Development!$D$3:$EZ$3,0)),IF(AND(AS$50&gt;1,AS$50&lt;=$R$10),INDEX('Cash Flow'!$F$2:$O$45,MATCH('Cash Flow'!$A$45,'Cash Flow'!$A$2:$A$45,0),MATCH(AS$50,'Cash Flow'!$F$2:$O$2,0))/12,0))</f>
        <v>1272595.4416070231</v>
      </c>
      <c r="AT53" s="725">
        <f ca="1">IF(AT$50=1,INDEX(Development!$D$1:$EZ$300,MATCH(Development!$F$296,Development!$F$1:$F$300,0),MATCH(AT$48,Development!$D$3:$EZ$3,0)),IF(AND(AT$50&gt;1,AT$50&lt;=$R$10),INDEX('Cash Flow'!$F$2:$O$45,MATCH('Cash Flow'!$A$45,'Cash Flow'!$A$2:$A$45,0),MATCH(AT$50,'Cash Flow'!$F$2:$O$2,0))/12,0))</f>
        <v>1272595.4416070231</v>
      </c>
      <c r="AU53" s="725">
        <f ca="1">IF(AU$50=1,INDEX(Development!$D$1:$EZ$300,MATCH(Development!$F$296,Development!$F$1:$F$300,0),MATCH(AU$48,Development!$D$3:$EZ$3,0)),IF(AND(AU$50&gt;1,AU$50&lt;=$R$10),INDEX('Cash Flow'!$F$2:$O$45,MATCH('Cash Flow'!$A$45,'Cash Flow'!$A$2:$A$45,0),MATCH(AU$50,'Cash Flow'!$F$2:$O$2,0))/12,0))</f>
        <v>1272595.4416070231</v>
      </c>
      <c r="AV53" s="725">
        <f ca="1">IF(AV$50=1,INDEX(Development!$D$1:$EZ$300,MATCH(Development!$F$296,Development!$F$1:$F$300,0),MATCH(AV$48,Development!$D$3:$EZ$3,0)),IF(AND(AV$50&gt;1,AV$50&lt;=$R$10),INDEX('Cash Flow'!$F$2:$O$45,MATCH('Cash Flow'!$A$45,'Cash Flow'!$A$2:$A$45,0),MATCH(AV$50,'Cash Flow'!$F$2:$O$2,0))/12,0))</f>
        <v>1272595.4416070231</v>
      </c>
      <c r="AW53" s="725">
        <f ca="1">IF(AW$50=1,INDEX(Development!$D$1:$EZ$300,MATCH(Development!$F$296,Development!$F$1:$F$300,0),MATCH(AW$48,Development!$D$3:$EZ$3,0)),IF(AND(AW$50&gt;1,AW$50&lt;=$R$10),INDEX('Cash Flow'!$F$2:$O$45,MATCH('Cash Flow'!$A$45,'Cash Flow'!$A$2:$A$45,0),MATCH(AW$50,'Cash Flow'!$F$2:$O$2,0))/12,0))</f>
        <v>1272595.4416070231</v>
      </c>
      <c r="AX53" s="725">
        <f>IF(AX$50=1,INDEX(Development!$D$1:$EZ$300,MATCH(Development!$F$296,Development!$F$1:$F$300,0),MATCH(AX$48,Development!$D$3:$EZ$3,0)),IF(AND(AX$50&gt;1,AX$50&lt;=$R$10),INDEX('Cash Flow'!$F$2:$O$45,MATCH('Cash Flow'!$A$45,'Cash Flow'!$A$2:$A$45,0),MATCH(AX$50,'Cash Flow'!$F$2:$O$2,0))/12,0))</f>
        <v>0</v>
      </c>
      <c r="AY53" s="725">
        <f>IF(AY$50=1,INDEX(Development!$D$1:$EZ$300,MATCH(Development!$F$296,Development!$F$1:$F$300,0),MATCH(AY$48,Development!$D$3:$EZ$3,0)),IF(AND(AY$50&gt;1,AY$50&lt;=$R$10),INDEX('Cash Flow'!$F$2:$O$45,MATCH('Cash Flow'!$A$45,'Cash Flow'!$A$2:$A$45,0),MATCH(AY$50,'Cash Flow'!$F$2:$O$2,0))/12,0))</f>
        <v>0</v>
      </c>
      <c r="AZ53" s="725">
        <f>IF(AZ$50=1,INDEX(Development!$D$1:$EZ$300,MATCH(Development!$F$296,Development!$F$1:$F$300,0),MATCH(AZ$48,Development!$D$3:$EZ$3,0)),IF(AND(AZ$50&gt;1,AZ$50&lt;=$R$10),INDEX('Cash Flow'!$F$2:$O$45,MATCH('Cash Flow'!$A$45,'Cash Flow'!$A$2:$A$45,0),MATCH(AZ$50,'Cash Flow'!$F$2:$O$2,0))/12,0))</f>
        <v>0</v>
      </c>
      <c r="BA53" s="725">
        <f>IF(BA$50=1,INDEX(Development!$D$1:$EZ$300,MATCH(Development!$F$296,Development!$F$1:$F$300,0),MATCH(BA$48,Development!$D$3:$EZ$3,0)),IF(AND(BA$50&gt;1,BA$50&lt;=$R$10),INDEX('Cash Flow'!$F$2:$O$45,MATCH('Cash Flow'!$A$45,'Cash Flow'!$A$2:$A$45,0),MATCH(BA$50,'Cash Flow'!$F$2:$O$2,0))/12,0))</f>
        <v>0</v>
      </c>
      <c r="BB53" s="725">
        <f>IF(BB$50=1,INDEX(Development!$D$1:$EZ$300,MATCH(Development!$F$296,Development!$F$1:$F$300,0),MATCH(BB$48,Development!$D$3:$EZ$3,0)),IF(AND(BB$50&gt;1,BB$50&lt;=$R$10),INDEX('Cash Flow'!$F$2:$O$45,MATCH('Cash Flow'!$A$45,'Cash Flow'!$A$2:$A$45,0),MATCH(BB$50,'Cash Flow'!$F$2:$O$2,0))/12,0))</f>
        <v>0</v>
      </c>
      <c r="BC53" s="725">
        <f>IF(BC$50=1,INDEX(Development!$D$1:$EZ$300,MATCH(Development!$F$296,Development!$F$1:$F$300,0),MATCH(BC$48,Development!$D$3:$EZ$3,0)),IF(AND(BC$50&gt;1,BC$50&lt;=$R$10),INDEX('Cash Flow'!$F$2:$O$45,MATCH('Cash Flow'!$A$45,'Cash Flow'!$A$2:$A$45,0),MATCH(BC$50,'Cash Flow'!$F$2:$O$2,0))/12,0))</f>
        <v>0</v>
      </c>
      <c r="BD53" s="725">
        <f>IF(BD$50=1,INDEX(Development!$D$1:$EZ$300,MATCH(Development!$F$296,Development!$F$1:$F$300,0),MATCH(BD$48,Development!$D$3:$EZ$3,0)),IF(AND(BD$50&gt;1,BD$50&lt;=$R$10),INDEX('Cash Flow'!$F$2:$O$45,MATCH('Cash Flow'!$A$45,'Cash Flow'!$A$2:$A$45,0),MATCH(BD$50,'Cash Flow'!$F$2:$O$2,0))/12,0))</f>
        <v>0</v>
      </c>
      <c r="BE53" s="725">
        <f>IF(BE$50=1,INDEX(Development!$D$1:$EZ$300,MATCH(Development!$F$296,Development!$F$1:$F$300,0),MATCH(BE$48,Development!$D$3:$EZ$3,0)),IF(AND(BE$50&gt;1,BE$50&lt;=$R$10),INDEX('Cash Flow'!$F$2:$O$45,MATCH('Cash Flow'!$A$45,'Cash Flow'!$A$2:$A$45,0),MATCH(BE$50,'Cash Flow'!$F$2:$O$2,0))/12,0))</f>
        <v>0</v>
      </c>
      <c r="BF53" s="725">
        <f>IF(BF$50=1,INDEX(Development!$D$1:$EZ$300,MATCH(Development!$F$296,Development!$F$1:$F$300,0),MATCH(BF$48,Development!$D$3:$EZ$3,0)),IF(AND(BF$50&gt;1,BF$50&lt;=$R$10),INDEX('Cash Flow'!$F$2:$O$45,MATCH('Cash Flow'!$A$45,'Cash Flow'!$A$2:$A$45,0),MATCH(BF$50,'Cash Flow'!$F$2:$O$2,0))/12,0))</f>
        <v>0</v>
      </c>
      <c r="BG53" s="725">
        <f>IF(BG$50=1,INDEX(Development!$D$1:$EZ$300,MATCH(Development!$F$296,Development!$F$1:$F$300,0),MATCH(BG$48,Development!$D$3:$EZ$3,0)),IF(AND(BG$50&gt;1,BG$50&lt;=$R$10),INDEX('Cash Flow'!$F$2:$O$45,MATCH('Cash Flow'!$A$45,'Cash Flow'!$A$2:$A$45,0),MATCH(BG$50,'Cash Flow'!$F$2:$O$2,0))/12,0))</f>
        <v>0</v>
      </c>
      <c r="BH53" s="725">
        <f>IF(BH$50=1,INDEX(Development!$D$1:$EZ$300,MATCH(Development!$F$296,Development!$F$1:$F$300,0),MATCH(BH$48,Development!$D$3:$EZ$3,0)),IF(AND(BH$50&gt;1,BH$50&lt;=$R$10),INDEX('Cash Flow'!$F$2:$O$45,MATCH('Cash Flow'!$A$45,'Cash Flow'!$A$2:$A$45,0),MATCH(BH$50,'Cash Flow'!$F$2:$O$2,0))/12,0))</f>
        <v>0</v>
      </c>
      <c r="BI53" s="725">
        <f>IF(BI$50=1,INDEX(Development!$D$1:$EZ$300,MATCH(Development!$F$296,Development!$F$1:$F$300,0),MATCH(BI$48,Development!$D$3:$EZ$3,0)),IF(AND(BI$50&gt;1,BI$50&lt;=$R$10),INDEX('Cash Flow'!$F$2:$O$45,MATCH('Cash Flow'!$A$45,'Cash Flow'!$A$2:$A$45,0),MATCH(BI$50,'Cash Flow'!$F$2:$O$2,0))/12,0))</f>
        <v>0</v>
      </c>
      <c r="BJ53" s="725">
        <f>IF(BJ$50=1,INDEX(Development!$D$1:$EZ$300,MATCH(Development!$F$296,Development!$F$1:$F$300,0),MATCH(BJ$48,Development!$D$3:$EZ$3,0)),IF(AND(BJ$50&gt;1,BJ$50&lt;=$R$10),INDEX('Cash Flow'!$F$2:$O$45,MATCH('Cash Flow'!$A$45,'Cash Flow'!$A$2:$A$45,0),MATCH(BJ$50,'Cash Flow'!$F$2:$O$2,0))/12,0))</f>
        <v>0</v>
      </c>
      <c r="BK53" s="725">
        <f>IF(BK$50=1,INDEX(Development!$D$1:$EZ$300,MATCH(Development!$F$296,Development!$F$1:$F$300,0),MATCH(BK$48,Development!$D$3:$EZ$3,0)),IF(AND(BK$50&gt;1,BK$50&lt;=$R$10),INDEX('Cash Flow'!$F$2:$O$45,MATCH('Cash Flow'!$A$45,'Cash Flow'!$A$2:$A$45,0),MATCH(BK$50,'Cash Flow'!$F$2:$O$2,0))/12,0))</f>
        <v>0</v>
      </c>
      <c r="BL53" s="725">
        <f>IF(BL$50=1,INDEX(Development!$D$1:$EZ$300,MATCH(Development!$F$296,Development!$F$1:$F$300,0),MATCH(BL$48,Development!$D$3:$EZ$3,0)),IF(AND(BL$50&gt;1,BL$50&lt;=$R$10),INDEX('Cash Flow'!$F$2:$O$45,MATCH('Cash Flow'!$A$45,'Cash Flow'!$A$2:$A$45,0),MATCH(BL$50,'Cash Flow'!$F$2:$O$2,0))/12,0))</f>
        <v>0</v>
      </c>
      <c r="BM53" s="725">
        <f>IF(BM$50=1,INDEX(Development!$D$1:$EZ$300,MATCH(Development!$F$296,Development!$F$1:$F$300,0),MATCH(BM$48,Development!$D$3:$EZ$3,0)),IF(AND(BM$50&gt;1,BM$50&lt;=$R$10),INDEX('Cash Flow'!$F$2:$O$45,MATCH('Cash Flow'!$A$45,'Cash Flow'!$A$2:$A$45,0),MATCH(BM$50,'Cash Flow'!$F$2:$O$2,0))/12,0))</f>
        <v>0</v>
      </c>
      <c r="BN53" s="725">
        <f>IF(BN$50=1,INDEX(Development!$D$1:$EZ$300,MATCH(Development!$F$296,Development!$F$1:$F$300,0),MATCH(BN$48,Development!$D$3:$EZ$3,0)),IF(AND(BN$50&gt;1,BN$50&lt;=$R$10),INDEX('Cash Flow'!$F$2:$O$45,MATCH('Cash Flow'!$A$45,'Cash Flow'!$A$2:$A$45,0),MATCH(BN$50,'Cash Flow'!$F$2:$O$2,0))/12,0))</f>
        <v>0</v>
      </c>
      <c r="BO53" s="725">
        <f>IF(BO$50=1,INDEX(Development!$D$1:$EZ$300,MATCH(Development!$F$296,Development!$F$1:$F$300,0),MATCH(BO$48,Development!$D$3:$EZ$3,0)),IF(AND(BO$50&gt;1,BO$50&lt;=$R$10),INDEX('Cash Flow'!$F$2:$O$45,MATCH('Cash Flow'!$A$45,'Cash Flow'!$A$2:$A$45,0),MATCH(BO$50,'Cash Flow'!$F$2:$O$2,0))/12,0))</f>
        <v>0</v>
      </c>
      <c r="BP53" s="725">
        <f>IF(BP$50=1,INDEX(Development!$D$1:$EZ$300,MATCH(Development!$F$296,Development!$F$1:$F$300,0),MATCH(BP$48,Development!$D$3:$EZ$3,0)),IF(AND(BP$50&gt;1,BP$50&lt;=$R$10),INDEX('Cash Flow'!$F$2:$O$45,MATCH('Cash Flow'!$A$45,'Cash Flow'!$A$2:$A$45,0),MATCH(BP$50,'Cash Flow'!$F$2:$O$2,0))/12,0))</f>
        <v>0</v>
      </c>
      <c r="BQ53" s="725">
        <f>IF(BQ$50=1,INDEX(Development!$D$1:$EZ$300,MATCH(Development!$F$296,Development!$F$1:$F$300,0),MATCH(BQ$48,Development!$D$3:$EZ$3,0)),IF(AND(BQ$50&gt;1,BQ$50&lt;=$R$10),INDEX('Cash Flow'!$F$2:$O$45,MATCH('Cash Flow'!$A$45,'Cash Flow'!$A$2:$A$45,0),MATCH(BQ$50,'Cash Flow'!$F$2:$O$2,0))/12,0))</f>
        <v>0</v>
      </c>
      <c r="BR53" s="725">
        <f>IF(BR$50=1,INDEX(Development!$D$1:$EZ$300,MATCH(Development!$F$296,Development!$F$1:$F$300,0),MATCH(BR$48,Development!$D$3:$EZ$3,0)),IF(AND(BR$50&gt;1,BR$50&lt;=$R$10),INDEX('Cash Flow'!$F$2:$O$45,MATCH('Cash Flow'!$A$45,'Cash Flow'!$A$2:$A$45,0),MATCH(BR$50,'Cash Flow'!$F$2:$O$2,0))/12,0))</f>
        <v>0</v>
      </c>
      <c r="BS53" s="725">
        <f>IF(BS$50=1,INDEX(Development!$D$1:$EZ$300,MATCH(Development!$F$296,Development!$F$1:$F$300,0),MATCH(BS$48,Development!$D$3:$EZ$3,0)),IF(AND(BS$50&gt;1,BS$50&lt;=$R$10),INDEX('Cash Flow'!$F$2:$O$45,MATCH('Cash Flow'!$A$45,'Cash Flow'!$A$2:$A$45,0),MATCH(BS$50,'Cash Flow'!$F$2:$O$2,0))/12,0))</f>
        <v>0</v>
      </c>
      <c r="BT53" s="725">
        <f>IF(BT$50=1,INDEX(Development!$D$1:$EZ$300,MATCH(Development!$F$296,Development!$F$1:$F$300,0),MATCH(BT$48,Development!$D$3:$EZ$3,0)),IF(AND(BT$50&gt;1,BT$50&lt;=$R$10),INDEX('Cash Flow'!$F$2:$O$45,MATCH('Cash Flow'!$A$45,'Cash Flow'!$A$2:$A$45,0),MATCH(BT$50,'Cash Flow'!$F$2:$O$2,0))/12,0))</f>
        <v>0</v>
      </c>
      <c r="BU53" s="725">
        <f>IF(BU$50=1,INDEX(Development!$D$1:$EZ$300,MATCH(Development!$F$296,Development!$F$1:$F$300,0),MATCH(BU$48,Development!$D$3:$EZ$3,0)),IF(AND(BU$50&gt;1,BU$50&lt;=$R$10),INDEX('Cash Flow'!$F$2:$O$45,MATCH('Cash Flow'!$A$45,'Cash Flow'!$A$2:$A$45,0),MATCH(BU$50,'Cash Flow'!$F$2:$O$2,0))/12,0))</f>
        <v>0</v>
      </c>
      <c r="BV53" s="725">
        <f>IF(BV$50=1,INDEX(Development!$D$1:$EZ$300,MATCH(Development!$F$296,Development!$F$1:$F$300,0),MATCH(BV$48,Development!$D$3:$EZ$3,0)),IF(AND(BV$50&gt;1,BV$50&lt;=$R$10),INDEX('Cash Flow'!$F$2:$O$45,MATCH('Cash Flow'!$A$45,'Cash Flow'!$A$2:$A$45,0),MATCH(BV$50,'Cash Flow'!$F$2:$O$2,0))/12,0))</f>
        <v>0</v>
      </c>
      <c r="BW53" s="725">
        <f>IF(BW$50=1,INDEX(Development!$D$1:$EZ$300,MATCH(Development!$F$296,Development!$F$1:$F$300,0),MATCH(BW$48,Development!$D$3:$EZ$3,0)),IF(AND(BW$50&gt;1,BW$50&lt;=$R$10),INDEX('Cash Flow'!$F$2:$O$45,MATCH('Cash Flow'!$A$45,'Cash Flow'!$A$2:$A$45,0),MATCH(BW$50,'Cash Flow'!$F$2:$O$2,0))/12,0))</f>
        <v>0</v>
      </c>
      <c r="BX53" s="725">
        <f>IF(BX$50=1,INDEX(Development!$D$1:$EZ$300,MATCH(Development!$F$296,Development!$F$1:$F$300,0),MATCH(BX$48,Development!$D$3:$EZ$3,0)),IF(AND(BX$50&gt;1,BX$50&lt;=$R$10),INDEX('Cash Flow'!$F$2:$O$45,MATCH('Cash Flow'!$A$45,'Cash Flow'!$A$2:$A$45,0),MATCH(BX$50,'Cash Flow'!$F$2:$O$2,0))/12,0))</f>
        <v>0</v>
      </c>
      <c r="BY53" s="725">
        <f>IF(BY$50=1,INDEX(Development!$D$1:$EZ$300,MATCH(Development!$F$296,Development!$F$1:$F$300,0),MATCH(BY$48,Development!$D$3:$EZ$3,0)),IF(AND(BY$50&gt;1,BY$50&lt;=$R$10),INDEX('Cash Flow'!$F$2:$O$45,MATCH('Cash Flow'!$A$45,'Cash Flow'!$A$2:$A$45,0),MATCH(BY$50,'Cash Flow'!$F$2:$O$2,0))/12,0))</f>
        <v>0</v>
      </c>
      <c r="BZ53" s="725">
        <f>IF(BZ$50=1,INDEX(Development!$D$1:$EZ$300,MATCH(Development!$F$296,Development!$F$1:$F$300,0),MATCH(BZ$48,Development!$D$3:$EZ$3,0)),IF(AND(BZ$50&gt;1,BZ$50&lt;=$R$10),INDEX('Cash Flow'!$F$2:$O$45,MATCH('Cash Flow'!$A$45,'Cash Flow'!$A$2:$A$45,0),MATCH(BZ$50,'Cash Flow'!$F$2:$O$2,0))/12,0))</f>
        <v>0</v>
      </c>
      <c r="CA53" s="725">
        <f>IF(CA$50=1,INDEX(Development!$D$1:$EZ$300,MATCH(Development!$F$296,Development!$F$1:$F$300,0),MATCH(CA$48,Development!$D$3:$EZ$3,0)),IF(AND(CA$50&gt;1,CA$50&lt;=$R$10),INDEX('Cash Flow'!$F$2:$O$45,MATCH('Cash Flow'!$A$45,'Cash Flow'!$A$2:$A$45,0),MATCH(CA$50,'Cash Flow'!$F$2:$O$2,0))/12,0))</f>
        <v>0</v>
      </c>
      <c r="CB53" s="725">
        <f>IF(CB$50=1,INDEX(Development!$D$1:$EZ$300,MATCH(Development!$F$296,Development!$F$1:$F$300,0),MATCH(CB$48,Development!$D$3:$EZ$3,0)),IF(AND(CB$50&gt;1,CB$50&lt;=$R$10),INDEX('Cash Flow'!$F$2:$O$45,MATCH('Cash Flow'!$A$45,'Cash Flow'!$A$2:$A$45,0),MATCH(CB$50,'Cash Flow'!$F$2:$O$2,0))/12,0))</f>
        <v>0</v>
      </c>
      <c r="CC53" s="725">
        <f>IF(CC$50=1,INDEX(Development!$D$1:$EZ$300,MATCH(Development!$F$296,Development!$F$1:$F$300,0),MATCH(CC$48,Development!$D$3:$EZ$3,0)),IF(AND(CC$50&gt;1,CC$50&lt;=$R$10),INDEX('Cash Flow'!$F$2:$O$45,MATCH('Cash Flow'!$A$45,'Cash Flow'!$A$2:$A$45,0),MATCH(CC$50,'Cash Flow'!$F$2:$O$2,0))/12,0))</f>
        <v>0</v>
      </c>
      <c r="CD53" s="725">
        <f>IF(CD$50=1,INDEX(Development!$D$1:$EZ$300,MATCH(Development!$F$296,Development!$F$1:$F$300,0),MATCH(CD$48,Development!$D$3:$EZ$3,0)),IF(AND(CD$50&gt;1,CD$50&lt;=$R$10),INDEX('Cash Flow'!$F$2:$O$45,MATCH('Cash Flow'!$A$45,'Cash Flow'!$A$2:$A$45,0),MATCH(CD$50,'Cash Flow'!$F$2:$O$2,0))/12,0))</f>
        <v>0</v>
      </c>
      <c r="CE53" s="725">
        <f>IF(CE$50=1,INDEX(Development!$D$1:$EZ$300,MATCH(Development!$F$296,Development!$F$1:$F$300,0),MATCH(CE$48,Development!$D$3:$EZ$3,0)),IF(AND(CE$50&gt;1,CE$50&lt;=$R$10),INDEX('Cash Flow'!$F$2:$O$45,MATCH('Cash Flow'!$A$45,'Cash Flow'!$A$2:$A$45,0),MATCH(CE$50,'Cash Flow'!$F$2:$O$2,0))/12,0))</f>
        <v>0</v>
      </c>
      <c r="CF53" s="725">
        <f>IF(CF$50=1,INDEX(Development!$D$1:$EZ$300,MATCH(Development!$F$296,Development!$F$1:$F$300,0),MATCH(CF$48,Development!$D$3:$EZ$3,0)),IF(AND(CF$50&gt;1,CF$50&lt;=$R$10),INDEX('Cash Flow'!$F$2:$O$45,MATCH('Cash Flow'!$A$45,'Cash Flow'!$A$2:$A$45,0),MATCH(CF$50,'Cash Flow'!$F$2:$O$2,0))/12,0))</f>
        <v>0</v>
      </c>
      <c r="CG53" s="725">
        <f>IF(CG$50=1,INDEX(Development!$D$1:$EZ$300,MATCH(Development!$F$296,Development!$F$1:$F$300,0),MATCH(CG$48,Development!$D$3:$EZ$3,0)),IF(AND(CG$50&gt;1,CG$50&lt;=$R$10),INDEX('Cash Flow'!$F$2:$O$45,MATCH('Cash Flow'!$A$45,'Cash Flow'!$A$2:$A$45,0),MATCH(CG$50,'Cash Flow'!$F$2:$O$2,0))/12,0))</f>
        <v>0</v>
      </c>
      <c r="CH53" s="725">
        <f>IF(CH$50=1,INDEX(Development!$D$1:$EZ$300,MATCH(Development!$F$296,Development!$F$1:$F$300,0),MATCH(CH$48,Development!$D$3:$EZ$3,0)),IF(AND(CH$50&gt;1,CH$50&lt;=$R$10),INDEX('Cash Flow'!$F$2:$O$45,MATCH('Cash Flow'!$A$45,'Cash Flow'!$A$2:$A$45,0),MATCH(CH$50,'Cash Flow'!$F$2:$O$2,0))/12,0))</f>
        <v>0</v>
      </c>
      <c r="CI53" s="725">
        <f>IF(CI$50=1,INDEX(Development!$D$1:$EZ$300,MATCH(Development!$F$296,Development!$F$1:$F$300,0),MATCH(CI$48,Development!$D$3:$EZ$3,0)),IF(AND(CI$50&gt;1,CI$50&lt;=$R$10),INDEX('Cash Flow'!$F$2:$O$45,MATCH('Cash Flow'!$A$45,'Cash Flow'!$A$2:$A$45,0),MATCH(CI$50,'Cash Flow'!$F$2:$O$2,0))/12,0))</f>
        <v>0</v>
      </c>
      <c r="CJ53" s="725">
        <f>IF(CJ$50=1,INDEX(Development!$D$1:$EZ$300,MATCH(Development!$F$296,Development!$F$1:$F$300,0),MATCH(CJ$48,Development!$D$3:$EZ$3,0)),IF(AND(CJ$50&gt;1,CJ$50&lt;=$R$10),INDEX('Cash Flow'!$F$2:$O$45,MATCH('Cash Flow'!$A$45,'Cash Flow'!$A$2:$A$45,0),MATCH(CJ$50,'Cash Flow'!$F$2:$O$2,0))/12,0))</f>
        <v>0</v>
      </c>
      <c r="CK53" s="725">
        <f>IF(CK$50=1,INDEX(Development!$D$1:$EZ$300,MATCH(Development!$F$296,Development!$F$1:$F$300,0),MATCH(CK$48,Development!$D$3:$EZ$3,0)),IF(AND(CK$50&gt;1,CK$50&lt;=$R$10),INDEX('Cash Flow'!$F$2:$O$45,MATCH('Cash Flow'!$A$45,'Cash Flow'!$A$2:$A$45,0),MATCH(CK$50,'Cash Flow'!$F$2:$O$2,0))/12,0))</f>
        <v>0</v>
      </c>
      <c r="CL53" s="725">
        <f>IF(CL$50=1,INDEX(Development!$D$1:$EZ$300,MATCH(Development!$F$296,Development!$F$1:$F$300,0),MATCH(CL$48,Development!$D$3:$EZ$3,0)),IF(AND(CL$50&gt;1,CL$50&lt;=$R$10),INDEX('Cash Flow'!$F$2:$O$45,MATCH('Cash Flow'!$A$45,'Cash Flow'!$A$2:$A$45,0),MATCH(CL$50,'Cash Flow'!$F$2:$O$2,0))/12,0))</f>
        <v>0</v>
      </c>
      <c r="CM53" s="725">
        <f>IF(CM$50=1,INDEX(Development!$D$1:$EZ$300,MATCH(Development!$F$296,Development!$F$1:$F$300,0),MATCH(CM$48,Development!$D$3:$EZ$3,0)),IF(AND(CM$50&gt;1,CM$50&lt;=$R$10),INDEX('Cash Flow'!$F$2:$O$45,MATCH('Cash Flow'!$A$45,'Cash Flow'!$A$2:$A$45,0),MATCH(CM$50,'Cash Flow'!$F$2:$O$2,0))/12,0))</f>
        <v>0</v>
      </c>
      <c r="CN53" s="725">
        <f>IF(CN$50=1,INDEX(Development!$D$1:$EZ$300,MATCH(Development!$F$296,Development!$F$1:$F$300,0),MATCH(CN$48,Development!$D$3:$EZ$3,0)),IF(AND(CN$50&gt;1,CN$50&lt;=$R$10),INDEX('Cash Flow'!$F$2:$O$45,MATCH('Cash Flow'!$A$45,'Cash Flow'!$A$2:$A$45,0),MATCH(CN$50,'Cash Flow'!$F$2:$O$2,0))/12,0))</f>
        <v>0</v>
      </c>
      <c r="CO53" s="725">
        <f>IF(CO$50=1,INDEX(Development!$D$1:$EZ$300,MATCH(Development!$F$296,Development!$F$1:$F$300,0),MATCH(CO$48,Development!$D$3:$EZ$3,0)),IF(AND(CO$50&gt;1,CO$50&lt;=$R$10),INDEX('Cash Flow'!$F$2:$O$45,MATCH('Cash Flow'!$A$45,'Cash Flow'!$A$2:$A$45,0),MATCH(CO$50,'Cash Flow'!$F$2:$O$2,0))/12,0))</f>
        <v>0</v>
      </c>
      <c r="CP53" s="725">
        <f>IF(CP$50=1,INDEX(Development!$D$1:$EZ$300,MATCH(Development!$F$296,Development!$F$1:$F$300,0),MATCH(CP$48,Development!$D$3:$EZ$3,0)),IF(AND(CP$50&gt;1,CP$50&lt;=$R$10),INDEX('Cash Flow'!$F$2:$O$45,MATCH('Cash Flow'!$A$45,'Cash Flow'!$A$2:$A$45,0),MATCH(CP$50,'Cash Flow'!$F$2:$O$2,0))/12,0))</f>
        <v>0</v>
      </c>
      <c r="CQ53" s="725">
        <f>IF(CQ$50=1,INDEX(Development!$D$1:$EZ$300,MATCH(Development!$F$296,Development!$F$1:$F$300,0),MATCH(CQ$48,Development!$D$3:$EZ$3,0)),IF(AND(CQ$50&gt;1,CQ$50&lt;=$R$10),INDEX('Cash Flow'!$F$2:$O$45,MATCH('Cash Flow'!$A$45,'Cash Flow'!$A$2:$A$45,0),MATCH(CQ$50,'Cash Flow'!$F$2:$O$2,0))/12,0))</f>
        <v>0</v>
      </c>
      <c r="CR53" s="725">
        <f>IF(CR$50=1,INDEX(Development!$D$1:$EZ$300,MATCH(Development!$F$296,Development!$F$1:$F$300,0),MATCH(CR$48,Development!$D$3:$EZ$3,0)),IF(AND(CR$50&gt;1,CR$50&lt;=$R$10),INDEX('Cash Flow'!$F$2:$O$45,MATCH('Cash Flow'!$A$45,'Cash Flow'!$A$2:$A$45,0),MATCH(CR$50,'Cash Flow'!$F$2:$O$2,0))/12,0))</f>
        <v>0</v>
      </c>
      <c r="CS53" s="725">
        <f>IF(CS$50=1,INDEX(Development!$D$1:$EZ$300,MATCH(Development!$F$296,Development!$F$1:$F$300,0),MATCH(CS$48,Development!$D$3:$EZ$3,0)),IF(AND(CS$50&gt;1,CS$50&lt;=$R$10),INDEX('Cash Flow'!$F$2:$O$45,MATCH('Cash Flow'!$A$45,'Cash Flow'!$A$2:$A$45,0),MATCH(CS$50,'Cash Flow'!$F$2:$O$2,0))/12,0))</f>
        <v>0</v>
      </c>
      <c r="CT53" s="725">
        <f>IF(CT$50=1,INDEX(Development!$D$1:$EZ$300,MATCH(Development!$F$296,Development!$F$1:$F$300,0),MATCH(CT$48,Development!$D$3:$EZ$3,0)),IF(AND(CT$50&gt;1,CT$50&lt;=$R$10),INDEX('Cash Flow'!$F$2:$O$45,MATCH('Cash Flow'!$A$45,'Cash Flow'!$A$2:$A$45,0),MATCH(CT$50,'Cash Flow'!$F$2:$O$2,0))/12,0))</f>
        <v>0</v>
      </c>
      <c r="CU53" s="725">
        <f>IF(CU$50=1,INDEX(Development!$D$1:$EZ$300,MATCH(Development!$F$296,Development!$F$1:$F$300,0),MATCH(CU$48,Development!$D$3:$EZ$3,0)),IF(AND(CU$50&gt;1,CU$50&lt;=$R$10),INDEX('Cash Flow'!$F$2:$O$45,MATCH('Cash Flow'!$A$45,'Cash Flow'!$A$2:$A$45,0),MATCH(CU$50,'Cash Flow'!$F$2:$O$2,0))/12,0))</f>
        <v>0</v>
      </c>
      <c r="CV53" s="725">
        <f>IF(CV$50=1,INDEX(Development!$D$1:$EZ$300,MATCH(Development!$F$296,Development!$F$1:$F$300,0),MATCH(CV$48,Development!$D$3:$EZ$3,0)),IF(AND(CV$50&gt;1,CV$50&lt;=$R$10),INDEX('Cash Flow'!$F$2:$O$45,MATCH('Cash Flow'!$A$45,'Cash Flow'!$A$2:$A$45,0),MATCH(CV$50,'Cash Flow'!$F$2:$O$2,0))/12,0))</f>
        <v>0</v>
      </c>
      <c r="CW53" s="725">
        <f>IF(CW$50=1,INDEX(Development!$D$1:$EZ$300,MATCH(Development!$F$296,Development!$F$1:$F$300,0),MATCH(CW$48,Development!$D$3:$EZ$3,0)),IF(AND(CW$50&gt;1,CW$50&lt;=$R$10),INDEX('Cash Flow'!$F$2:$O$45,MATCH('Cash Flow'!$A$45,'Cash Flow'!$A$2:$A$45,0),MATCH(CW$50,'Cash Flow'!$F$2:$O$2,0))/12,0))</f>
        <v>0</v>
      </c>
      <c r="CX53" s="725">
        <f>IF(CX$50=1,INDEX(Development!$D$1:$EZ$300,MATCH(Development!$F$296,Development!$F$1:$F$300,0),MATCH(CX$48,Development!$D$3:$EZ$3,0)),IF(AND(CX$50&gt;1,CX$50&lt;=$R$10),INDEX('Cash Flow'!$F$2:$O$45,MATCH('Cash Flow'!$A$45,'Cash Flow'!$A$2:$A$45,0),MATCH(CX$50,'Cash Flow'!$F$2:$O$2,0))/12,0))</f>
        <v>0</v>
      </c>
      <c r="CY53" s="725">
        <f>IF(CY$50=1,INDEX(Development!$D$1:$EZ$300,MATCH(Development!$F$296,Development!$F$1:$F$300,0),MATCH(CY$48,Development!$D$3:$EZ$3,0)),IF(AND(CY$50&gt;1,CY$50&lt;=$R$10),INDEX('Cash Flow'!$F$2:$O$45,MATCH('Cash Flow'!$A$45,'Cash Flow'!$A$2:$A$45,0),MATCH(CY$50,'Cash Flow'!$F$2:$O$2,0))/12,0))</f>
        <v>0</v>
      </c>
      <c r="CZ53" s="725">
        <f>IF(CZ$50=1,INDEX(Development!$D$1:$EZ$300,MATCH(Development!$F$296,Development!$F$1:$F$300,0),MATCH(CZ$48,Development!$D$3:$EZ$3,0)),IF(AND(CZ$50&gt;1,CZ$50&lt;=$R$10),INDEX('Cash Flow'!$F$2:$O$45,MATCH('Cash Flow'!$A$45,'Cash Flow'!$A$2:$A$45,0),MATCH(CZ$50,'Cash Flow'!$F$2:$O$2,0))/12,0))</f>
        <v>0</v>
      </c>
      <c r="DA53" s="725">
        <f>IF(DA$50=1,INDEX(Development!$D$1:$EZ$300,MATCH(Development!$F$296,Development!$F$1:$F$300,0),MATCH(DA$48,Development!$D$3:$EZ$3,0)),IF(AND(DA$50&gt;1,DA$50&lt;=$R$10),INDEX('Cash Flow'!$F$2:$O$45,MATCH('Cash Flow'!$A$45,'Cash Flow'!$A$2:$A$45,0),MATCH(DA$50,'Cash Flow'!$F$2:$O$2,0))/12,0))</f>
        <v>0</v>
      </c>
      <c r="DB53" s="725">
        <f>IF(DB$50=1,INDEX(Development!$D$1:$EZ$300,MATCH(Development!$F$296,Development!$F$1:$F$300,0),MATCH(DB$48,Development!$D$3:$EZ$3,0)),IF(AND(DB$50&gt;1,DB$50&lt;=$R$10),INDEX('Cash Flow'!$F$2:$O$45,MATCH('Cash Flow'!$A$45,'Cash Flow'!$A$2:$A$45,0),MATCH(DB$50,'Cash Flow'!$F$2:$O$2,0))/12,0))</f>
        <v>0</v>
      </c>
      <c r="DC53" s="725">
        <f>IF(DC$50=1,INDEX(Development!$D$1:$EZ$300,MATCH(Development!$F$296,Development!$F$1:$F$300,0),MATCH(DC$48,Development!$D$3:$EZ$3,0)),IF(AND(DC$50&gt;1,DC$50&lt;=$R$10),INDEX('Cash Flow'!$F$2:$O$45,MATCH('Cash Flow'!$A$45,'Cash Flow'!$A$2:$A$45,0),MATCH(DC$50,'Cash Flow'!$F$2:$O$2,0))/12,0))</f>
        <v>0</v>
      </c>
      <c r="DD53" s="725">
        <f>IF(DD$50=1,INDEX(Development!$D$1:$EZ$300,MATCH(Development!$F$296,Development!$F$1:$F$300,0),MATCH(DD$48,Development!$D$3:$EZ$3,0)),IF(AND(DD$50&gt;1,DD$50&lt;=$R$10),INDEX('Cash Flow'!$F$2:$O$45,MATCH('Cash Flow'!$A$45,'Cash Flow'!$A$2:$A$45,0),MATCH(DD$50,'Cash Flow'!$F$2:$O$2,0))/12,0))</f>
        <v>0</v>
      </c>
      <c r="DE53" s="725">
        <f>IF(DE$50=1,INDEX(Development!$D$1:$EZ$300,MATCH(Development!$F$296,Development!$F$1:$F$300,0),MATCH(DE$48,Development!$D$3:$EZ$3,0)),IF(AND(DE$50&gt;1,DE$50&lt;=$R$10),INDEX('Cash Flow'!$F$2:$O$45,MATCH('Cash Flow'!$A$45,'Cash Flow'!$A$2:$A$45,0),MATCH(DE$50,'Cash Flow'!$F$2:$O$2,0))/12,0))</f>
        <v>0</v>
      </c>
      <c r="DF53" s="725">
        <f>IF(DF$50=1,INDEX(Development!$D$1:$EZ$300,MATCH(Development!$F$296,Development!$F$1:$F$300,0),MATCH(DF$48,Development!$D$3:$EZ$3,0)),IF(AND(DF$50&gt;1,DF$50&lt;=$R$10),INDEX('Cash Flow'!$F$2:$O$45,MATCH('Cash Flow'!$A$45,'Cash Flow'!$A$2:$A$45,0),MATCH(DF$50,'Cash Flow'!$F$2:$O$2,0))/12,0))</f>
        <v>0</v>
      </c>
      <c r="DG53" s="725">
        <f>IF(DG$50=1,INDEX(Development!$D$1:$EZ$300,MATCH(Development!$F$296,Development!$F$1:$F$300,0),MATCH(DG$48,Development!$D$3:$EZ$3,0)),IF(AND(DG$50&gt;1,DG$50&lt;=$R$10),INDEX('Cash Flow'!$F$2:$O$45,MATCH('Cash Flow'!$A$45,'Cash Flow'!$A$2:$A$45,0),MATCH(DG$50,'Cash Flow'!$F$2:$O$2,0))/12,0))</f>
        <v>0</v>
      </c>
      <c r="DH53" s="725">
        <f>IF(DH$50=1,INDEX(Development!$D$1:$EZ$300,MATCH(Development!$F$296,Development!$F$1:$F$300,0),MATCH(DH$48,Development!$D$3:$EZ$3,0)),IF(AND(DH$50&gt;1,DH$50&lt;=$R$10),INDEX('Cash Flow'!$F$2:$O$45,MATCH('Cash Flow'!$A$45,'Cash Flow'!$A$2:$A$45,0),MATCH(DH$50,'Cash Flow'!$F$2:$O$2,0))/12,0))</f>
        <v>0</v>
      </c>
      <c r="DI53" s="725">
        <f>IF(DI$50=1,INDEX(Development!$D$1:$EZ$300,MATCH(Development!$F$296,Development!$F$1:$F$300,0),MATCH(DI$48,Development!$D$3:$EZ$3,0)),IF(AND(DI$50&gt;1,DI$50&lt;=$R$10),INDEX('Cash Flow'!$F$2:$O$45,MATCH('Cash Flow'!$A$45,'Cash Flow'!$A$2:$A$45,0),MATCH(DI$50,'Cash Flow'!$F$2:$O$2,0))/12,0))</f>
        <v>0</v>
      </c>
      <c r="DJ53" s="725">
        <f>IF(DJ$50=1,INDEX(Development!$D$1:$EZ$300,MATCH(Development!$F$296,Development!$F$1:$F$300,0),MATCH(DJ$48,Development!$D$3:$EZ$3,0)),IF(AND(DJ$50&gt;1,DJ$50&lt;=$R$10),INDEX('Cash Flow'!$F$2:$O$45,MATCH('Cash Flow'!$A$45,'Cash Flow'!$A$2:$A$45,0),MATCH(DJ$50,'Cash Flow'!$F$2:$O$2,0))/12,0))</f>
        <v>0</v>
      </c>
      <c r="DK53" s="725">
        <f>IF(DK$50=1,INDEX(Development!$D$1:$EZ$300,MATCH(Development!$F$296,Development!$F$1:$F$300,0),MATCH(DK$48,Development!$D$3:$EZ$3,0)),IF(AND(DK$50&gt;1,DK$50&lt;=$R$10),INDEX('Cash Flow'!$F$2:$O$45,MATCH('Cash Flow'!$A$45,'Cash Flow'!$A$2:$A$45,0),MATCH(DK$50,'Cash Flow'!$F$2:$O$2,0))/12,0))</f>
        <v>0</v>
      </c>
      <c r="DL53" s="725">
        <f>IF(DL$50=1,INDEX(Development!$D$1:$EZ$300,MATCH(Development!$F$296,Development!$F$1:$F$300,0),MATCH(DL$48,Development!$D$3:$EZ$3,0)),IF(AND(DL$50&gt;1,DL$50&lt;=$R$10),INDEX('Cash Flow'!$F$2:$O$45,MATCH('Cash Flow'!$A$45,'Cash Flow'!$A$2:$A$45,0),MATCH(DL$50,'Cash Flow'!$F$2:$O$2,0))/12,0))</f>
        <v>0</v>
      </c>
      <c r="DM53" s="725">
        <f>IF(DM$50=1,INDEX(Development!$D$1:$EZ$300,MATCH(Development!$F$296,Development!$F$1:$F$300,0),MATCH(DM$48,Development!$D$3:$EZ$3,0)),IF(AND(DM$50&gt;1,DM$50&lt;=$R$10),INDEX('Cash Flow'!$F$2:$O$45,MATCH('Cash Flow'!$A$45,'Cash Flow'!$A$2:$A$45,0),MATCH(DM$50,'Cash Flow'!$F$2:$O$2,0))/12,0))</f>
        <v>0</v>
      </c>
      <c r="DN53" s="725">
        <f>IF(DN$50=1,INDEX(Development!$D$1:$EZ$300,MATCH(Development!$F$296,Development!$F$1:$F$300,0),MATCH(DN$48,Development!$D$3:$EZ$3,0)),IF(AND(DN$50&gt;1,DN$50&lt;=$R$10),INDEX('Cash Flow'!$F$2:$O$45,MATCH('Cash Flow'!$A$45,'Cash Flow'!$A$2:$A$45,0),MATCH(DN$50,'Cash Flow'!$F$2:$O$2,0))/12,0))</f>
        <v>0</v>
      </c>
      <c r="DO53" s="725">
        <f>IF(DO$50=1,INDEX(Development!$D$1:$EZ$300,MATCH(Development!$F$296,Development!$F$1:$F$300,0),MATCH(DO$48,Development!$D$3:$EZ$3,0)),IF(AND(DO$50&gt;1,DO$50&lt;=$R$10),INDEX('Cash Flow'!$F$2:$O$45,MATCH('Cash Flow'!$A$45,'Cash Flow'!$A$2:$A$45,0),MATCH(DO$50,'Cash Flow'!$F$2:$O$2,0))/12,0))</f>
        <v>0</v>
      </c>
      <c r="DP53" s="725">
        <f>IF(DP$50=1,INDEX(Development!$D$1:$EZ$300,MATCH(Development!$F$296,Development!$F$1:$F$300,0),MATCH(DP$48,Development!$D$3:$EZ$3,0)),IF(AND(DP$50&gt;1,DP$50&lt;=$R$10),INDEX('Cash Flow'!$F$2:$O$45,MATCH('Cash Flow'!$A$45,'Cash Flow'!$A$2:$A$45,0),MATCH(DP$50,'Cash Flow'!$F$2:$O$2,0))/12,0))</f>
        <v>0</v>
      </c>
      <c r="DQ53" s="725">
        <f>IF(DQ$50=1,INDEX(Development!$D$1:$EZ$300,MATCH(Development!$F$296,Development!$F$1:$F$300,0),MATCH(DQ$48,Development!$D$3:$EZ$3,0)),IF(AND(DQ$50&gt;1,DQ$50&lt;=$R$10),INDEX('Cash Flow'!$F$2:$O$45,MATCH('Cash Flow'!$A$45,'Cash Flow'!$A$2:$A$45,0),MATCH(DQ$50,'Cash Flow'!$F$2:$O$2,0))/12,0))</f>
        <v>0</v>
      </c>
      <c r="DR53" s="725">
        <f>IF(DR$50=1,INDEX(Development!$D$1:$EZ$300,MATCH(Development!$F$296,Development!$F$1:$F$300,0),MATCH(DR$48,Development!$D$3:$EZ$3,0)),IF(AND(DR$50&gt;1,DR$50&lt;=$R$10),INDEX('Cash Flow'!$F$2:$O$45,MATCH('Cash Flow'!$A$45,'Cash Flow'!$A$2:$A$45,0),MATCH(DR$50,'Cash Flow'!$F$2:$O$2,0))/12,0))</f>
        <v>0</v>
      </c>
      <c r="DS53" s="725">
        <f>IF(DS$50=1,INDEX(Development!$D$1:$EZ$300,MATCH(Development!$F$296,Development!$F$1:$F$300,0),MATCH(DS$48,Development!$D$3:$EZ$3,0)),IF(AND(DS$50&gt;1,DS$50&lt;=$R$10),INDEX('Cash Flow'!$F$2:$O$45,MATCH('Cash Flow'!$A$45,'Cash Flow'!$A$2:$A$45,0),MATCH(DS$50,'Cash Flow'!$F$2:$O$2,0))/12,0))</f>
        <v>0</v>
      </c>
      <c r="DT53" s="725">
        <f>IF(DT$50=1,INDEX(Development!$D$1:$EZ$300,MATCH(Development!$F$296,Development!$F$1:$F$300,0),MATCH(DT$48,Development!$D$3:$EZ$3,0)),IF(AND(DT$50&gt;1,DT$50&lt;=$R$10),INDEX('Cash Flow'!$F$2:$O$45,MATCH('Cash Flow'!$A$45,'Cash Flow'!$A$2:$A$45,0),MATCH(DT$50,'Cash Flow'!$F$2:$O$2,0))/12,0))</f>
        <v>0</v>
      </c>
      <c r="DU53" s="725">
        <f>IF(DU$50=1,INDEX(Development!$D$1:$EZ$300,MATCH(Development!$F$296,Development!$F$1:$F$300,0),MATCH(DU$48,Development!$D$3:$EZ$3,0)),IF(AND(DU$50&gt;1,DU$50&lt;=$R$10),INDEX('Cash Flow'!$F$2:$O$45,MATCH('Cash Flow'!$A$45,'Cash Flow'!$A$2:$A$45,0),MATCH(DU$50,'Cash Flow'!$F$2:$O$2,0))/12,0))</f>
        <v>0</v>
      </c>
      <c r="DV53" s="725">
        <f>IF(DV$50=1,INDEX(Development!$D$1:$EZ$300,MATCH(Development!$F$296,Development!$F$1:$F$300,0),MATCH(DV$48,Development!$D$3:$EZ$3,0)),IF(AND(DV$50&gt;1,DV$50&lt;=$R$10),INDEX('Cash Flow'!$F$2:$O$45,MATCH('Cash Flow'!$A$45,'Cash Flow'!$A$2:$A$45,0),MATCH(DV$50,'Cash Flow'!$F$2:$O$2,0))/12,0))</f>
        <v>0</v>
      </c>
      <c r="DW53" s="725">
        <f>IF(DW$50=1,INDEX(Development!$D$1:$EZ$300,MATCH(Development!$F$296,Development!$F$1:$F$300,0),MATCH(DW$48,Development!$D$3:$EZ$3,0)),IF(AND(DW$50&gt;1,DW$50&lt;=$R$10),INDEX('Cash Flow'!$F$2:$O$45,MATCH('Cash Flow'!$A$45,'Cash Flow'!$A$2:$A$45,0),MATCH(DW$50,'Cash Flow'!$F$2:$O$2,0))/12,0))</f>
        <v>0</v>
      </c>
      <c r="DX53" s="725">
        <f>IF(DX$50=1,INDEX(Development!$D$1:$EZ$300,MATCH(Development!$F$296,Development!$F$1:$F$300,0),MATCH(DX$48,Development!$D$3:$EZ$3,0)),IF(AND(DX$50&gt;1,DX$50&lt;=$R$10),INDEX('Cash Flow'!$F$2:$O$45,MATCH('Cash Flow'!$A$45,'Cash Flow'!$A$2:$A$45,0),MATCH(DX$50,'Cash Flow'!$F$2:$O$2,0))/12,0))</f>
        <v>0</v>
      </c>
      <c r="DY53" s="725">
        <f>IF(DY$50=1,INDEX(Development!$D$1:$EZ$300,MATCH(Development!$F$296,Development!$F$1:$F$300,0),MATCH(DY$48,Development!$D$3:$EZ$3,0)),IF(AND(DY$50&gt;1,DY$50&lt;=$R$10),INDEX('Cash Flow'!$F$2:$O$45,MATCH('Cash Flow'!$A$45,'Cash Flow'!$A$2:$A$45,0),MATCH(DY$50,'Cash Flow'!$F$2:$O$2,0))/12,0))</f>
        <v>0</v>
      </c>
      <c r="DZ53" s="725">
        <f>IF(DZ$50=1,INDEX(Development!$D$1:$EZ$300,MATCH(Development!$F$296,Development!$F$1:$F$300,0),MATCH(DZ$48,Development!$D$3:$EZ$3,0)),IF(AND(DZ$50&gt;1,DZ$50&lt;=$R$10),INDEX('Cash Flow'!$F$2:$O$45,MATCH('Cash Flow'!$A$45,'Cash Flow'!$A$2:$A$45,0),MATCH(DZ$50,'Cash Flow'!$F$2:$O$2,0))/12,0))</f>
        <v>0</v>
      </c>
      <c r="EA53" s="725">
        <f>IF(EA$50=1,INDEX(Development!$D$1:$EZ$300,MATCH(Development!$F$296,Development!$F$1:$F$300,0),MATCH(EA$48,Development!$D$3:$EZ$3,0)),IF(AND(EA$50&gt;1,EA$50&lt;=$R$10),INDEX('Cash Flow'!$F$2:$O$45,MATCH('Cash Flow'!$A$45,'Cash Flow'!$A$2:$A$45,0),MATCH(EA$50,'Cash Flow'!$F$2:$O$2,0))/12,0))</f>
        <v>0</v>
      </c>
      <c r="EB53" s="725">
        <f>IF(EB$50=1,INDEX(Development!$D$1:$EZ$300,MATCH(Development!$F$296,Development!$F$1:$F$300,0),MATCH(EB$48,Development!$D$3:$EZ$3,0)),IF(AND(EB$50&gt;1,EB$50&lt;=$R$10),INDEX('Cash Flow'!$F$2:$O$45,MATCH('Cash Flow'!$A$45,'Cash Flow'!$A$2:$A$45,0),MATCH(EB$50,'Cash Flow'!$F$2:$O$2,0))/12,0))</f>
        <v>0</v>
      </c>
      <c r="EC53" s="725">
        <f>IF(EC$50=1,INDEX(Development!$D$1:$EZ$300,MATCH(Development!$F$296,Development!$F$1:$F$300,0),MATCH(EC$48,Development!$D$3:$EZ$3,0)),IF(AND(EC$50&gt;1,EC$50&lt;=$R$10),INDEX('Cash Flow'!$F$2:$O$45,MATCH('Cash Flow'!$A$45,'Cash Flow'!$A$2:$A$45,0),MATCH(EC$50,'Cash Flow'!$F$2:$O$2,0))/12,0))</f>
        <v>0</v>
      </c>
      <c r="ED53" s="725">
        <f>IF(ED$50=1,INDEX(Development!$D$1:$EZ$300,MATCH(Development!$F$296,Development!$F$1:$F$300,0),MATCH(ED$48,Development!$D$3:$EZ$3,0)),IF(AND(ED$50&gt;1,ED$50&lt;=$R$10),INDEX('Cash Flow'!$F$2:$O$45,MATCH('Cash Flow'!$A$45,'Cash Flow'!$A$2:$A$45,0),MATCH(ED$50,'Cash Flow'!$F$2:$O$2,0))/12,0))</f>
        <v>0</v>
      </c>
      <c r="EE53" s="725">
        <f>IF(EE$50=1,INDEX(Development!$D$1:$EZ$300,MATCH(Development!$F$296,Development!$F$1:$F$300,0),MATCH(EE$48,Development!$D$3:$EZ$3,0)),IF(AND(EE$50&gt;1,EE$50&lt;=$R$10),INDEX('Cash Flow'!$F$2:$O$45,MATCH('Cash Flow'!$A$45,'Cash Flow'!$A$2:$A$45,0),MATCH(EE$50,'Cash Flow'!$F$2:$O$2,0))/12,0))</f>
        <v>0</v>
      </c>
      <c r="EF53" s="725">
        <f>IF(EF$50=1,INDEX(Development!$D$1:$EZ$300,MATCH(Development!$F$296,Development!$F$1:$F$300,0),MATCH(EF$48,Development!$D$3:$EZ$3,0)),IF(AND(EF$50&gt;1,EF$50&lt;=$R$10),INDEX('Cash Flow'!$F$2:$O$45,MATCH('Cash Flow'!$A$45,'Cash Flow'!$A$2:$A$45,0),MATCH(EF$50,'Cash Flow'!$F$2:$O$2,0))/12,0))</f>
        <v>0</v>
      </c>
      <c r="EG53" s="725">
        <f>IF(EG$50=1,INDEX(Development!$D$1:$EZ$300,MATCH(Development!$F$296,Development!$F$1:$F$300,0),MATCH(EG$48,Development!$D$3:$EZ$3,0)),IF(AND(EG$50&gt;1,EG$50&lt;=$R$10),INDEX('Cash Flow'!$F$2:$O$45,MATCH('Cash Flow'!$A$45,'Cash Flow'!$A$2:$A$45,0),MATCH(EG$50,'Cash Flow'!$F$2:$O$2,0))/12,0))</f>
        <v>0</v>
      </c>
      <c r="EH53" s="725">
        <f>IF(EH$50=1,INDEX(Development!$D$1:$EZ$300,MATCH(Development!$F$296,Development!$F$1:$F$300,0),MATCH(EH$48,Development!$D$3:$EZ$3,0)),IF(AND(EH$50&gt;1,EH$50&lt;=$R$10),INDEX('Cash Flow'!$F$2:$O$45,MATCH('Cash Flow'!$A$45,'Cash Flow'!$A$2:$A$45,0),MATCH(EH$50,'Cash Flow'!$F$2:$O$2,0))/12,0))</f>
        <v>0</v>
      </c>
      <c r="EI53" s="725">
        <f>IF(EI$50=1,INDEX(Development!$D$1:$EZ$300,MATCH(Development!$F$296,Development!$F$1:$F$300,0),MATCH(EI$48,Development!$D$3:$EZ$3,0)),IF(AND(EI$50&gt;1,EI$50&lt;=$R$10),INDEX('Cash Flow'!$F$2:$O$45,MATCH('Cash Flow'!$A$45,'Cash Flow'!$A$2:$A$45,0),MATCH(EI$50,'Cash Flow'!$F$2:$O$2,0))/12,0))</f>
        <v>0</v>
      </c>
      <c r="EJ53" s="725">
        <f>IF(EJ$50=1,INDEX(Development!$D$1:$EZ$300,MATCH(Development!$F$296,Development!$F$1:$F$300,0),MATCH(EJ$48,Development!$D$3:$EZ$3,0)),IF(AND(EJ$50&gt;1,EJ$50&lt;=$R$10),INDEX('Cash Flow'!$F$2:$O$45,MATCH('Cash Flow'!$A$45,'Cash Flow'!$A$2:$A$45,0),MATCH(EJ$50,'Cash Flow'!$F$2:$O$2,0))/12,0))</f>
        <v>0</v>
      </c>
      <c r="EK53" s="725">
        <f>IF(EK$50=1,INDEX(Development!$D$1:$EZ$300,MATCH(Development!$F$296,Development!$F$1:$F$300,0),MATCH(EK$48,Development!$D$3:$EZ$3,0)),IF(AND(EK$50&gt;1,EK$50&lt;=$R$10),INDEX('Cash Flow'!$F$2:$O$45,MATCH('Cash Flow'!$A$45,'Cash Flow'!$A$2:$A$45,0),MATCH(EK$50,'Cash Flow'!$F$2:$O$2,0))/12,0))</f>
        <v>0</v>
      </c>
      <c r="EL53" s="725">
        <f>IF(EL$50=1,INDEX(Development!$D$1:$EZ$300,MATCH(Development!$F$296,Development!$F$1:$F$300,0),MATCH(EL$48,Development!$D$3:$EZ$3,0)),IF(AND(EL$50&gt;1,EL$50&lt;=$R$10),INDEX('Cash Flow'!$F$2:$O$45,MATCH('Cash Flow'!$A$45,'Cash Flow'!$A$2:$A$45,0),MATCH(EL$50,'Cash Flow'!$F$2:$O$2,0))/12,0))</f>
        <v>0</v>
      </c>
      <c r="EM53" s="725">
        <f>IF(EM$50=1,INDEX(Development!$D$1:$EZ$300,MATCH(Development!$F$296,Development!$F$1:$F$300,0),MATCH(EM$48,Development!$D$3:$EZ$3,0)),IF(AND(EM$50&gt;1,EM$50&lt;=$R$10),INDEX('Cash Flow'!$F$2:$O$45,MATCH('Cash Flow'!$A$45,'Cash Flow'!$A$2:$A$45,0),MATCH(EM$50,'Cash Flow'!$F$2:$O$2,0))/12,0))</f>
        <v>0</v>
      </c>
      <c r="EN53" s="725">
        <f>IF(EN$50=1,INDEX(Development!$D$1:$EZ$300,MATCH(Development!$F$296,Development!$F$1:$F$300,0),MATCH(EN$48,Development!$D$3:$EZ$3,0)),IF(AND(EN$50&gt;1,EN$50&lt;=$R$10),INDEX('Cash Flow'!$F$2:$O$45,MATCH('Cash Flow'!$A$45,'Cash Flow'!$A$2:$A$45,0),MATCH(EN$50,'Cash Flow'!$F$2:$O$2,0))/12,0))</f>
        <v>0</v>
      </c>
      <c r="EO53" s="725">
        <f>IF(EO$50=1,INDEX(Development!$D$1:$EZ$300,MATCH(Development!$F$296,Development!$F$1:$F$300,0),MATCH(EO$48,Development!$D$3:$EZ$3,0)),IF(AND(EO$50&gt;1,EO$50&lt;=$R$10),INDEX('Cash Flow'!$F$2:$O$45,MATCH('Cash Flow'!$A$45,'Cash Flow'!$A$2:$A$45,0),MATCH(EO$50,'Cash Flow'!$F$2:$O$2,0))/12,0))</f>
        <v>0</v>
      </c>
      <c r="EP53" s="725">
        <f>IF(EP$50=1,INDEX(Development!$D$1:$EZ$300,MATCH(Development!$F$296,Development!$F$1:$F$300,0),MATCH(EP$48,Development!$D$3:$EZ$3,0)),IF(AND(EP$50&gt;1,EP$50&lt;=$R$10),INDEX('Cash Flow'!$F$2:$O$45,MATCH('Cash Flow'!$A$45,'Cash Flow'!$A$2:$A$45,0),MATCH(EP$50,'Cash Flow'!$F$2:$O$2,0))/12,0))</f>
        <v>0</v>
      </c>
      <c r="EQ53" s="725">
        <f>IF(EQ$50=1,INDEX(Development!$D$1:$EZ$300,MATCH(Development!$F$296,Development!$F$1:$F$300,0),MATCH(EQ$48,Development!$D$3:$EZ$3,0)),IF(AND(EQ$50&gt;1,EQ$50&lt;=$R$10),INDEX('Cash Flow'!$F$2:$O$45,MATCH('Cash Flow'!$A$45,'Cash Flow'!$A$2:$A$45,0),MATCH(EQ$50,'Cash Flow'!$F$2:$O$2,0))/12,0))</f>
        <v>0</v>
      </c>
      <c r="ER53" s="725">
        <f>IF(ER$50=1,INDEX(Development!$D$1:$EZ$300,MATCH(Development!$F$296,Development!$F$1:$F$300,0),MATCH(ER$48,Development!$D$3:$EZ$3,0)),IF(AND(ER$50&gt;1,ER$50&lt;=$R$10),INDEX('Cash Flow'!$F$2:$O$45,MATCH('Cash Flow'!$A$45,'Cash Flow'!$A$2:$A$45,0),MATCH(ER$50,'Cash Flow'!$F$2:$O$2,0))/12,0))</f>
        <v>0</v>
      </c>
      <c r="ES53" s="725">
        <f>IF(ES$50=1,INDEX(Development!$D$1:$EZ$300,MATCH(Development!$F$296,Development!$F$1:$F$300,0),MATCH(ES$48,Development!$D$3:$EZ$3,0)),IF(AND(ES$50&gt;1,ES$50&lt;=$R$10),INDEX('Cash Flow'!$F$2:$O$45,MATCH('Cash Flow'!$A$45,'Cash Flow'!$A$2:$A$45,0),MATCH(ES$50,'Cash Flow'!$F$2:$O$2,0))/12,0))</f>
        <v>0</v>
      </c>
      <c r="ET53" s="725">
        <f>IF(ET$50=1,INDEX(Development!$D$1:$EZ$300,MATCH(Development!$F$296,Development!$F$1:$F$300,0),MATCH(ET$48,Development!$D$3:$EZ$3,0)),IF(AND(ET$50&gt;1,ET$50&lt;=$R$10),INDEX('Cash Flow'!$F$2:$O$45,MATCH('Cash Flow'!$A$45,'Cash Flow'!$A$2:$A$45,0),MATCH(ET$50,'Cash Flow'!$F$2:$O$2,0))/12,0))</f>
        <v>0</v>
      </c>
      <c r="EU53" s="725">
        <f>IF(EU$50=1,INDEX(Development!$D$1:$EZ$300,MATCH(Development!$F$296,Development!$F$1:$F$300,0),MATCH(EU$48,Development!$D$3:$EZ$3,0)),IF(AND(EU$50&gt;1,EU$50&lt;=$R$10),INDEX('Cash Flow'!$F$2:$O$45,MATCH('Cash Flow'!$A$45,'Cash Flow'!$A$2:$A$45,0),MATCH(EU$50,'Cash Flow'!$F$2:$O$2,0))/12,0))</f>
        <v>0</v>
      </c>
      <c r="EV53" s="725">
        <f>IF(EV$50=1,INDEX(Development!$D$1:$EZ$300,MATCH(Development!$F$296,Development!$F$1:$F$300,0),MATCH(EV$48,Development!$D$3:$EZ$3,0)),IF(AND(EV$50&gt;1,EV$50&lt;=$R$10),INDEX('Cash Flow'!$F$2:$O$45,MATCH('Cash Flow'!$A$45,'Cash Flow'!$A$2:$A$45,0),MATCH(EV$50,'Cash Flow'!$F$2:$O$2,0))/12,0))</f>
        <v>0</v>
      </c>
      <c r="EW53" s="725">
        <f>IF(EW$50=1,INDEX(Development!$D$1:$EZ$300,MATCH(Development!$F$296,Development!$F$1:$F$300,0),MATCH(EW$48,Development!$D$3:$EZ$3,0)),IF(AND(EW$50&gt;1,EW$50&lt;=$R$10),INDEX('Cash Flow'!$F$2:$O$45,MATCH('Cash Flow'!$A$45,'Cash Flow'!$A$2:$A$45,0),MATCH(EW$50,'Cash Flow'!$F$2:$O$2,0))/12,0))</f>
        <v>0</v>
      </c>
      <c r="EX53" s="725">
        <f>IF(EX$50=1,INDEX(Development!$D$1:$EZ$300,MATCH(Development!$F$296,Development!$F$1:$F$300,0),MATCH(EX$48,Development!$D$3:$EZ$3,0)),IF(AND(EX$50&gt;1,EX$50&lt;=$R$10),INDEX('Cash Flow'!$F$2:$O$45,MATCH('Cash Flow'!$A$45,'Cash Flow'!$A$2:$A$45,0),MATCH(EX$50,'Cash Flow'!$F$2:$O$2,0))/12,0))</f>
        <v>0</v>
      </c>
      <c r="EY53" s="725">
        <f>IF(EY$50=1,INDEX(Development!$D$1:$EZ$300,MATCH(Development!$F$296,Development!$F$1:$F$300,0),MATCH(EY$48,Development!$D$3:$EZ$3,0)),IF(AND(EY$50&gt;1,EY$50&lt;=$R$10),INDEX('Cash Flow'!$F$2:$O$45,MATCH('Cash Flow'!$A$45,'Cash Flow'!$A$2:$A$45,0),MATCH(EY$50,'Cash Flow'!$F$2:$O$2,0))/12,0))</f>
        <v>0</v>
      </c>
      <c r="EZ53" s="725">
        <f>IF(EZ$50=1,INDEX(Development!$D$1:$EZ$300,MATCH(Development!$F$296,Development!$F$1:$F$300,0),MATCH(EZ$48,Development!$D$3:$EZ$3,0)),IF(AND(EZ$50&gt;1,EZ$50&lt;=$R$10),INDEX('Cash Flow'!$F$2:$O$45,MATCH('Cash Flow'!$A$45,'Cash Flow'!$A$2:$A$45,0),MATCH(EZ$50,'Cash Flow'!$F$2:$O$2,0))/12,0))</f>
        <v>0</v>
      </c>
      <c r="FA53" s="725">
        <f>IF(FA$50=1,INDEX(Development!$D$1:$EZ$300,MATCH(Development!$F$296,Development!$F$1:$F$300,0),MATCH(FA$48,Development!$D$3:$EZ$3,0)),IF(AND(FA$50&gt;1,FA$50&lt;=$R$10),INDEX('Cash Flow'!$F$2:$O$45,MATCH('Cash Flow'!$A$45,'Cash Flow'!$A$2:$A$45,0),MATCH(FA$50,'Cash Flow'!$F$2:$O$2,0))/12,0))</f>
        <v>0</v>
      </c>
      <c r="FB53" s="725">
        <f>IF(FB$50=1,INDEX(Development!$D$1:$EZ$300,MATCH(Development!$F$296,Development!$F$1:$F$300,0),MATCH(FB$48,Development!$D$3:$EZ$3,0)),IF(AND(FB$50&gt;1,FB$50&lt;=$R$10),INDEX('Cash Flow'!$F$2:$O$45,MATCH('Cash Flow'!$A$45,'Cash Flow'!$A$2:$A$45,0),MATCH(FB$50,'Cash Flow'!$F$2:$O$2,0))/12,0))</f>
        <v>0</v>
      </c>
      <c r="FC53" s="725">
        <f>IF(FC$50=1,INDEX(Development!$D$1:$EZ$300,MATCH(Development!$F$296,Development!$F$1:$F$300,0),MATCH(FC$48,Development!$D$3:$EZ$3,0)),IF(AND(FC$50&gt;1,FC$50&lt;=$R$10),INDEX('Cash Flow'!$F$2:$O$45,MATCH('Cash Flow'!$A$45,'Cash Flow'!$A$2:$A$45,0),MATCH(FC$50,'Cash Flow'!$F$2:$O$2,0))/12,0))</f>
        <v>0</v>
      </c>
      <c r="FD53" s="725">
        <f>IF(FD$50=1,INDEX(Development!$D$1:$EZ$300,MATCH(Development!$F$296,Development!$F$1:$F$300,0),MATCH(FD$48,Development!$D$3:$EZ$3,0)),IF(AND(FD$50&gt;1,FD$50&lt;=$R$10),INDEX('Cash Flow'!$F$2:$O$45,MATCH('Cash Flow'!$A$45,'Cash Flow'!$A$2:$A$45,0),MATCH(FD$50,'Cash Flow'!$F$2:$O$2,0))/12,0))</f>
        <v>0</v>
      </c>
      <c r="FE53" s="725">
        <f>IF(FE$50=1,INDEX(Development!$D$1:$EZ$300,MATCH(Development!$F$296,Development!$F$1:$F$300,0),MATCH(FE$48,Development!$D$3:$EZ$3,0)),IF(AND(FE$50&gt;1,FE$50&lt;=$R$10),INDEX('Cash Flow'!$F$2:$O$45,MATCH('Cash Flow'!$A$45,'Cash Flow'!$A$2:$A$45,0),MATCH(FE$50,'Cash Flow'!$F$2:$O$2,0))/12,0))</f>
        <v>0</v>
      </c>
      <c r="FF53" s="725">
        <f>IF(FF$50=1,INDEX(Development!$D$1:$EZ$300,MATCH(Development!$F$296,Development!$F$1:$F$300,0),MATCH(FF$48,Development!$D$3:$EZ$3,0)),IF(AND(FF$50&gt;1,FF$50&lt;=$R$10),INDEX('Cash Flow'!$F$2:$O$45,MATCH('Cash Flow'!$A$45,'Cash Flow'!$A$2:$A$45,0),MATCH(FF$50,'Cash Flow'!$F$2:$O$2,0))/12,0))</f>
        <v>0</v>
      </c>
      <c r="FG53" s="725">
        <f>IF(FG$50=1,INDEX(Development!$D$1:$EZ$300,MATCH(Development!$F$296,Development!$F$1:$F$300,0),MATCH(FG$48,Development!$D$3:$EZ$3,0)),IF(AND(FG$50&gt;1,FG$50&lt;=$R$10),INDEX('Cash Flow'!$F$2:$O$45,MATCH('Cash Flow'!$A$45,'Cash Flow'!$A$2:$A$45,0),MATCH(FG$50,'Cash Flow'!$F$2:$O$2,0))/12,0))</f>
        <v>0</v>
      </c>
      <c r="FH53" s="725">
        <f>IF(FH$50=1,INDEX(Development!$D$1:$EZ$300,MATCH(Development!$F$296,Development!$F$1:$F$300,0),MATCH(FH$48,Development!$D$3:$EZ$3,0)),IF(AND(FH$50&gt;1,FH$50&lt;=$R$10),INDEX('Cash Flow'!$F$2:$O$45,MATCH('Cash Flow'!$A$45,'Cash Flow'!$A$2:$A$45,0),MATCH(FH$50,'Cash Flow'!$F$2:$O$2,0))/12,0))</f>
        <v>0</v>
      </c>
      <c r="FI53" s="725">
        <f>IF(FI$50=1,INDEX(Development!$D$1:$EZ$300,MATCH(Development!$F$296,Development!$F$1:$F$300,0),MATCH(FI$48,Development!$D$3:$EZ$3,0)),IF(AND(FI$50&gt;1,FI$50&lt;=$R$10),INDEX('Cash Flow'!$F$2:$O$45,MATCH('Cash Flow'!$A$45,'Cash Flow'!$A$2:$A$45,0),MATCH(FI$50,'Cash Flow'!$F$2:$O$2,0))/12,0))</f>
        <v>0</v>
      </c>
      <c r="FJ53" s="725">
        <f>IF(FJ$50=1,INDEX(Development!$D$1:$EZ$300,MATCH(Development!$F$296,Development!$F$1:$F$300,0),MATCH(FJ$48,Development!$D$3:$EZ$3,0)),IF(AND(FJ$50&gt;1,FJ$50&lt;=$R$10),INDEX('Cash Flow'!$F$2:$O$45,MATCH('Cash Flow'!$A$45,'Cash Flow'!$A$2:$A$45,0),MATCH(FJ$50,'Cash Flow'!$F$2:$O$2,0))/12,0))</f>
        <v>0</v>
      </c>
      <c r="FK53" s="725">
        <f>IF(FK$50=1,INDEX(Development!$D$1:$EZ$300,MATCH(Development!$F$296,Development!$F$1:$F$300,0),MATCH(FK$48,Development!$D$3:$EZ$3,0)),IF(AND(FK$50&gt;1,FK$50&lt;=$R$10),INDEX('Cash Flow'!$F$2:$O$45,MATCH('Cash Flow'!$A$45,'Cash Flow'!$A$2:$A$45,0),MATCH(FK$50,'Cash Flow'!$F$2:$O$2,0))/12,0))</f>
        <v>0</v>
      </c>
      <c r="FL53" s="725">
        <f>IF(FL$50=1,INDEX(Development!$D$1:$EZ$300,MATCH(Development!$F$296,Development!$F$1:$F$300,0),MATCH(FL$48,Development!$D$3:$EZ$3,0)),IF(AND(FL$50&gt;1,FL$50&lt;=$R$10),INDEX('Cash Flow'!$F$2:$O$45,MATCH('Cash Flow'!$A$45,'Cash Flow'!$A$2:$A$45,0),MATCH(FL$50,'Cash Flow'!$F$2:$O$2,0))/12,0))</f>
        <v>0</v>
      </c>
      <c r="FM53" s="725">
        <f>IF(FM$50=1,INDEX(Development!$D$1:$EZ$300,MATCH(Development!$F$296,Development!$F$1:$F$300,0),MATCH(FM$48,Development!$D$3:$EZ$3,0)),IF(AND(FM$50&gt;1,FM$50&lt;=$R$10),INDEX('Cash Flow'!$F$2:$O$45,MATCH('Cash Flow'!$A$45,'Cash Flow'!$A$2:$A$45,0),MATCH(FM$50,'Cash Flow'!$F$2:$O$2,0))/12,0))</f>
        <v>0</v>
      </c>
      <c r="FN53" s="725">
        <f>IF(FN$50=1,INDEX(Development!$D$1:$EZ$300,MATCH(Development!$F$296,Development!$F$1:$F$300,0),MATCH(FN$48,Development!$D$3:$EZ$3,0)),IF(AND(FN$50&gt;1,FN$50&lt;=$R$10),INDEX('Cash Flow'!$F$2:$O$45,MATCH('Cash Flow'!$A$45,'Cash Flow'!$A$2:$A$45,0),MATCH(FN$50,'Cash Flow'!$F$2:$O$2,0))/12,0))</f>
        <v>0</v>
      </c>
      <c r="FO53" s="725">
        <f>IF(FO$50=1,INDEX(Development!$D$1:$EZ$300,MATCH(Development!$F$296,Development!$F$1:$F$300,0),MATCH(FO$48,Development!$D$3:$EZ$3,0)),IF(AND(FO$50&gt;1,FO$50&lt;=$R$10),INDEX('Cash Flow'!$F$2:$O$45,MATCH('Cash Flow'!$A$45,'Cash Flow'!$A$2:$A$45,0),MATCH(FO$50,'Cash Flow'!$F$2:$O$2,0))/12,0))</f>
        <v>0</v>
      </c>
      <c r="FP53" s="725">
        <f>IF(FP$50=1,INDEX(Development!$D$1:$EZ$300,MATCH(Development!$F$296,Development!$F$1:$F$300,0),MATCH(FP$48,Development!$D$3:$EZ$3,0)),IF(AND(FP$50&gt;1,FP$50&lt;=$R$10),INDEX('Cash Flow'!$F$2:$O$45,MATCH('Cash Flow'!$A$45,'Cash Flow'!$A$2:$A$45,0),MATCH(FP$50,'Cash Flow'!$F$2:$O$2,0))/12,0))</f>
        <v>0</v>
      </c>
      <c r="FQ53" s="725">
        <f>IF(FQ$50=1,INDEX(Development!$D$1:$EZ$300,MATCH(Development!$F$296,Development!$F$1:$F$300,0),MATCH(FQ$48,Development!$D$3:$EZ$3,0)),IF(AND(FQ$50&gt;1,FQ$50&lt;=$R$10),INDEX('Cash Flow'!$F$2:$O$45,MATCH('Cash Flow'!$A$45,'Cash Flow'!$A$2:$A$45,0),MATCH(FQ$50,'Cash Flow'!$F$2:$O$2,0))/12,0))</f>
        <v>0</v>
      </c>
      <c r="FR53" s="725">
        <f>IF(FR$50=1,INDEX(Development!$D$1:$EZ$300,MATCH(Development!$F$296,Development!$F$1:$F$300,0),MATCH(FR$48,Development!$D$3:$EZ$3,0)),IF(AND(FR$50&gt;1,FR$50&lt;=$R$10),INDEX('Cash Flow'!$F$2:$O$45,MATCH('Cash Flow'!$A$45,'Cash Flow'!$A$2:$A$45,0),MATCH(FR$50,'Cash Flow'!$F$2:$O$2,0))/12,0))</f>
        <v>0</v>
      </c>
      <c r="FS53" s="725">
        <f>IF(FS$50=1,INDEX(Development!$D$1:$EZ$300,MATCH(Development!$F$296,Development!$F$1:$F$300,0),MATCH(FS$48,Development!$D$3:$EZ$3,0)),IF(AND(FS$50&gt;1,FS$50&lt;=$R$10),INDEX('Cash Flow'!$F$2:$O$45,MATCH('Cash Flow'!$A$45,'Cash Flow'!$A$2:$A$45,0),MATCH(FS$50,'Cash Flow'!$F$2:$O$2,0))/12,0))</f>
        <v>0</v>
      </c>
      <c r="FT53" s="725">
        <f>IF(FT$50=1,INDEX(Development!$D$1:$EZ$300,MATCH(Development!$F$296,Development!$F$1:$F$300,0),MATCH(FT$48,Development!$D$3:$EZ$3,0)),IF(AND(FT$50&gt;1,FT$50&lt;=$R$10),INDEX('Cash Flow'!$F$2:$O$45,MATCH('Cash Flow'!$A$45,'Cash Flow'!$A$2:$A$45,0),MATCH(FT$50,'Cash Flow'!$F$2:$O$2,0))/12,0))</f>
        <v>0</v>
      </c>
      <c r="FU53" s="725">
        <f>IF(FU$50=1,INDEX(Development!$D$1:$EZ$300,MATCH(Development!$F$296,Development!$F$1:$F$300,0),MATCH(FU$48,Development!$D$3:$EZ$3,0)),IF(AND(FU$50&gt;1,FU$50&lt;=$R$10),INDEX('Cash Flow'!$F$2:$O$45,MATCH('Cash Flow'!$A$45,'Cash Flow'!$A$2:$A$45,0),MATCH(FU$50,'Cash Flow'!$F$2:$O$2,0))/12,0))</f>
        <v>0</v>
      </c>
      <c r="FV53" s="725">
        <f>IF(FV$50=1,INDEX(Development!$D$1:$EZ$300,MATCH(Development!$F$296,Development!$F$1:$F$300,0),MATCH(FV$48,Development!$D$3:$EZ$3,0)),IF(AND(FV$50&gt;1,FV$50&lt;=$R$10),INDEX('Cash Flow'!$F$2:$O$45,MATCH('Cash Flow'!$A$45,'Cash Flow'!$A$2:$A$45,0),MATCH(FV$50,'Cash Flow'!$F$2:$O$2,0))/12,0))</f>
        <v>0</v>
      </c>
      <c r="FW53" s="725">
        <f>IF(FW$50=1,INDEX(Development!$D$1:$EZ$300,MATCH(Development!$F$296,Development!$F$1:$F$300,0),MATCH(FW$48,Development!$D$3:$EZ$3,0)),IF(AND(FW$50&gt;1,FW$50&lt;=$R$10),INDEX('Cash Flow'!$F$2:$O$45,MATCH('Cash Flow'!$A$45,'Cash Flow'!$A$2:$A$45,0),MATCH(FW$50,'Cash Flow'!$F$2:$O$2,0))/12,0))</f>
        <v>0</v>
      </c>
      <c r="FX53" s="725">
        <f>IF(FX$50=1,INDEX(Development!$D$1:$EZ$300,MATCH(Development!$F$296,Development!$F$1:$F$300,0),MATCH(FX$48,Development!$D$3:$EZ$3,0)),IF(AND(FX$50&gt;1,FX$50&lt;=$R$10),INDEX('Cash Flow'!$F$2:$O$45,MATCH('Cash Flow'!$A$45,'Cash Flow'!$A$2:$A$45,0),MATCH(FX$50,'Cash Flow'!$F$2:$O$2,0))/12,0))</f>
        <v>0</v>
      </c>
      <c r="FY53" s="725">
        <f>IF(FY$50=1,INDEX(Development!$D$1:$EZ$300,MATCH(Development!$F$296,Development!$F$1:$F$300,0),MATCH(FY$48,Development!$D$3:$EZ$3,0)),IF(AND(FY$50&gt;1,FY$50&lt;=$R$10),INDEX('Cash Flow'!$F$2:$O$45,MATCH('Cash Flow'!$A$45,'Cash Flow'!$A$2:$A$45,0),MATCH(FY$50,'Cash Flow'!$F$2:$O$2,0))/12,0))</f>
        <v>0</v>
      </c>
      <c r="FZ53" s="725">
        <f>IF(FZ$50=1,INDEX(Development!$D$1:$EZ$300,MATCH(Development!$F$296,Development!$F$1:$F$300,0),MATCH(FZ$48,Development!$D$3:$EZ$3,0)),IF(AND(FZ$50&gt;1,FZ$50&lt;=$R$10),INDEX('Cash Flow'!$F$2:$O$45,MATCH('Cash Flow'!$A$45,'Cash Flow'!$A$2:$A$45,0),MATCH(FZ$50,'Cash Flow'!$F$2:$O$2,0))/12,0))</f>
        <v>0</v>
      </c>
      <c r="GA53" s="725">
        <f>IF(GA$50=1,INDEX(Development!$D$1:$EZ$300,MATCH(Development!$F$296,Development!$F$1:$F$300,0),MATCH(GA$48,Development!$D$3:$EZ$3,0)),IF(AND(GA$50&gt;1,GA$50&lt;=$R$10),INDEX('Cash Flow'!$F$2:$O$45,MATCH('Cash Flow'!$A$45,'Cash Flow'!$A$2:$A$45,0),MATCH(GA$50,'Cash Flow'!$F$2:$O$2,0))/12,0))</f>
        <v>0</v>
      </c>
      <c r="GB53" s="725">
        <f>IF(GB$50=1,INDEX(Development!$D$1:$EZ$300,MATCH(Development!$F$296,Development!$F$1:$F$300,0),MATCH(GB$48,Development!$D$3:$EZ$3,0)),IF(AND(GB$50&gt;1,GB$50&lt;=$R$10),INDEX('Cash Flow'!$F$2:$O$45,MATCH('Cash Flow'!$A$45,'Cash Flow'!$A$2:$A$45,0),MATCH(GB$50,'Cash Flow'!$F$2:$O$2,0))/12,0))</f>
        <v>0</v>
      </c>
      <c r="GC53" s="725">
        <f>IF(GC$50=1,INDEX(Development!$D$1:$EZ$300,MATCH(Development!$F$296,Development!$F$1:$F$300,0),MATCH(GC$48,Development!$D$3:$EZ$3,0)),IF(AND(GC$50&gt;1,GC$50&lt;=$R$10),INDEX('Cash Flow'!$F$2:$O$45,MATCH('Cash Flow'!$A$45,'Cash Flow'!$A$2:$A$45,0),MATCH(GC$50,'Cash Flow'!$F$2:$O$2,0))/12,0))</f>
        <v>0</v>
      </c>
      <c r="GD53" s="725">
        <f>IF(GD$50=1,INDEX(Development!$D$1:$EZ$300,MATCH(Development!$F$296,Development!$F$1:$F$300,0),MATCH(GD$48,Development!$D$3:$EZ$3,0)),IF(AND(GD$50&gt;1,GD$50&lt;=$R$10),INDEX('Cash Flow'!$F$2:$O$45,MATCH('Cash Flow'!$A$45,'Cash Flow'!$A$2:$A$45,0),MATCH(GD$50,'Cash Flow'!$F$2:$O$2,0))/12,0))</f>
        <v>0</v>
      </c>
      <c r="GE53" s="725">
        <f>IF(GE$50=1,INDEX(Development!$D$1:$EZ$300,MATCH(Development!$F$296,Development!$F$1:$F$300,0),MATCH(GE$48,Development!$D$3:$EZ$3,0)),IF(AND(GE$50&gt;1,GE$50&lt;=$R$10),INDEX('Cash Flow'!$F$2:$O$45,MATCH('Cash Flow'!$A$45,'Cash Flow'!$A$2:$A$45,0),MATCH(GE$50,'Cash Flow'!$F$2:$O$2,0))/12,0))</f>
        <v>0</v>
      </c>
      <c r="GF53" s="725">
        <f>IF(GF$50=1,INDEX(Development!$D$1:$EZ$300,MATCH(Development!$F$296,Development!$F$1:$F$300,0),MATCH(GF$48,Development!$D$3:$EZ$3,0)),IF(AND(GF$50&gt;1,GF$50&lt;=$R$10),INDEX('Cash Flow'!$F$2:$O$45,MATCH('Cash Flow'!$A$45,'Cash Flow'!$A$2:$A$45,0),MATCH(GF$50,'Cash Flow'!$F$2:$O$2,0))/12,0))</f>
        <v>0</v>
      </c>
      <c r="GG53" s="725">
        <f>IF(GG$50=1,INDEX(Development!$D$1:$EZ$300,MATCH(Development!$F$296,Development!$F$1:$F$300,0),MATCH(GG$48,Development!$D$3:$EZ$3,0)),IF(AND(GG$50&gt;1,GG$50&lt;=$R$10),INDEX('Cash Flow'!$F$2:$O$45,MATCH('Cash Flow'!$A$45,'Cash Flow'!$A$2:$A$45,0),MATCH(GG$50,'Cash Flow'!$F$2:$O$2,0))/12,0))</f>
        <v>0</v>
      </c>
      <c r="GH53" s="725">
        <f>IF(GH$50=1,INDEX(Development!$D$1:$EZ$300,MATCH(Development!$F$296,Development!$F$1:$F$300,0),MATCH(GH$48,Development!$D$3:$EZ$3,0)),IF(AND(GH$50&gt;1,GH$50&lt;=$R$10),INDEX('Cash Flow'!$F$2:$O$45,MATCH('Cash Flow'!$A$45,'Cash Flow'!$A$2:$A$45,0),MATCH(GH$50,'Cash Flow'!$F$2:$O$2,0))/12,0))</f>
        <v>0</v>
      </c>
      <c r="GI53" s="725">
        <f>IF(GI$50=1,INDEX(Development!$D$1:$EZ$300,MATCH(Development!$F$296,Development!$F$1:$F$300,0),MATCH(GI$48,Development!$D$3:$EZ$3,0)),IF(AND(GI$50&gt;1,GI$50&lt;=$R$10),INDEX('Cash Flow'!$F$2:$O$45,MATCH('Cash Flow'!$A$45,'Cash Flow'!$A$2:$A$45,0),MATCH(GI$50,'Cash Flow'!$F$2:$O$2,0))/12,0))</f>
        <v>0</v>
      </c>
      <c r="GJ53" s="725">
        <f>IF(GJ$50=1,INDEX(Development!$D$1:$EZ$300,MATCH(Development!$F$296,Development!$F$1:$F$300,0),MATCH(GJ$48,Development!$D$3:$EZ$3,0)),IF(AND(GJ$50&gt;1,GJ$50&lt;=$R$10),INDEX('Cash Flow'!$F$2:$O$45,MATCH('Cash Flow'!$A$45,'Cash Flow'!$A$2:$A$45,0),MATCH(GJ$50,'Cash Flow'!$F$2:$O$2,0))/12,0))</f>
        <v>0</v>
      </c>
      <c r="GK53" s="725">
        <f>IF(GK$50=1,INDEX(Development!$D$1:$EZ$300,MATCH(Development!$F$296,Development!$F$1:$F$300,0),MATCH(GK$48,Development!$D$3:$EZ$3,0)),IF(AND(GK$50&gt;1,GK$50&lt;=$R$10),INDEX('Cash Flow'!$F$2:$O$45,MATCH('Cash Flow'!$A$45,'Cash Flow'!$A$2:$A$45,0),MATCH(GK$50,'Cash Flow'!$F$2:$O$2,0))/12,0))</f>
        <v>0</v>
      </c>
      <c r="GL53" s="725">
        <f>IF(GL$50=1,INDEX(Development!$D$1:$EZ$300,MATCH(Development!$F$296,Development!$F$1:$F$300,0),MATCH(GL$48,Development!$D$3:$EZ$3,0)),IF(AND(GL$50&gt;1,GL$50&lt;=$R$10),INDEX('Cash Flow'!$F$2:$O$45,MATCH('Cash Flow'!$A$45,'Cash Flow'!$A$2:$A$45,0),MATCH(GL$50,'Cash Flow'!$F$2:$O$2,0))/12,0))</f>
        <v>0</v>
      </c>
      <c r="GM53" s="725">
        <f>IF(GM$50=1,INDEX(Development!$D$1:$EZ$300,MATCH(Development!$F$296,Development!$F$1:$F$300,0),MATCH(GM$48,Development!$D$3:$EZ$3,0)),IF(AND(GM$50&gt;1,GM$50&lt;=$R$10),INDEX('Cash Flow'!$F$2:$O$45,MATCH('Cash Flow'!$A$45,'Cash Flow'!$A$2:$A$45,0),MATCH(GM$50,'Cash Flow'!$F$2:$O$2,0))/12,0))</f>
        <v>0</v>
      </c>
      <c r="GN53" s="725">
        <f>IF(GN$50=1,INDEX(Development!$D$1:$EZ$300,MATCH(Development!$F$296,Development!$F$1:$F$300,0),MATCH(GN$48,Development!$D$3:$EZ$3,0)),IF(AND(GN$50&gt;1,GN$50&lt;=$R$10),INDEX('Cash Flow'!$F$2:$O$45,MATCH('Cash Flow'!$A$45,'Cash Flow'!$A$2:$A$45,0),MATCH(GN$50,'Cash Flow'!$F$2:$O$2,0))/12,0))</f>
        <v>0</v>
      </c>
      <c r="GO53" s="725">
        <f>IF(GO$50=1,INDEX(Development!$D$1:$EZ$300,MATCH(Development!$F$296,Development!$F$1:$F$300,0),MATCH(GO$48,Development!$D$3:$EZ$3,0)),IF(AND(GO$50&gt;1,GO$50&lt;=$R$10),INDEX('Cash Flow'!$F$2:$O$45,MATCH('Cash Flow'!$A$45,'Cash Flow'!$A$2:$A$45,0),MATCH(GO$50,'Cash Flow'!$F$2:$O$2,0))/12,0))</f>
        <v>0</v>
      </c>
      <c r="GP53" s="725">
        <f>IF(GP$50=1,INDEX(Development!$D$1:$EZ$300,MATCH(Development!$F$296,Development!$F$1:$F$300,0),MATCH(GP$48,Development!$D$3:$EZ$3,0)),IF(AND(GP$50&gt;1,GP$50&lt;=$R$10),INDEX('Cash Flow'!$F$2:$O$45,MATCH('Cash Flow'!$A$45,'Cash Flow'!$A$2:$A$45,0),MATCH(GP$50,'Cash Flow'!$F$2:$O$2,0))/12,0))</f>
        <v>0</v>
      </c>
      <c r="GQ53" s="725">
        <f>IF(GQ$50=1,INDEX(Development!$D$1:$EZ$300,MATCH(Development!$F$296,Development!$F$1:$F$300,0),MATCH(GQ$48,Development!$D$3:$EZ$3,0)),IF(AND(GQ$50&gt;1,GQ$50&lt;=$R$10),INDEX('Cash Flow'!$F$2:$O$45,MATCH('Cash Flow'!$A$45,'Cash Flow'!$A$2:$A$45,0),MATCH(GQ$50,'Cash Flow'!$F$2:$O$2,0))/12,0))</f>
        <v>0</v>
      </c>
      <c r="GR53" s="725">
        <f>IF(GR$50=1,INDEX(Development!$D$1:$EZ$300,MATCH(Development!$F$296,Development!$F$1:$F$300,0),MATCH(GR$48,Development!$D$3:$EZ$3,0)),IF(AND(GR$50&gt;1,GR$50&lt;=$R$10),INDEX('Cash Flow'!$F$2:$O$45,MATCH('Cash Flow'!$A$45,'Cash Flow'!$A$2:$A$45,0),MATCH(GR$50,'Cash Flow'!$F$2:$O$2,0))/12,0))</f>
        <v>0</v>
      </c>
      <c r="GS53" s="725">
        <f>IF(GS$50=1,INDEX(Development!$D$1:$EZ$300,MATCH(Development!$F$296,Development!$F$1:$F$300,0),MATCH(GS$48,Development!$D$3:$EZ$3,0)),IF(AND(GS$50&gt;1,GS$50&lt;=$R$10),INDEX('Cash Flow'!$F$2:$O$45,MATCH('Cash Flow'!$A$45,'Cash Flow'!$A$2:$A$45,0),MATCH(GS$50,'Cash Flow'!$F$2:$O$2,0))/12,0))</f>
        <v>0</v>
      </c>
      <c r="GT53" s="725">
        <f>IF(GT$50=1,INDEX(Development!$D$1:$EZ$300,MATCH(Development!$F$296,Development!$F$1:$F$300,0),MATCH(GT$48,Development!$D$3:$EZ$3,0)),IF(AND(GT$50&gt;1,GT$50&lt;=$R$10),INDEX('Cash Flow'!$F$2:$O$45,MATCH('Cash Flow'!$A$45,'Cash Flow'!$A$2:$A$45,0),MATCH(GT$50,'Cash Flow'!$F$2:$O$2,0))/12,0))</f>
        <v>0</v>
      </c>
      <c r="GU53" s="725">
        <f>IF(GU$50=1,INDEX(Development!$D$1:$EZ$300,MATCH(Development!$F$296,Development!$F$1:$F$300,0),MATCH(GU$48,Development!$D$3:$EZ$3,0)),IF(AND(GU$50&gt;1,GU$50&lt;=$R$10),INDEX('Cash Flow'!$F$2:$O$45,MATCH('Cash Flow'!$A$45,'Cash Flow'!$A$2:$A$45,0),MATCH(GU$50,'Cash Flow'!$F$2:$O$2,0))/12,0))</f>
        <v>0</v>
      </c>
      <c r="GV53" s="725">
        <f>IF(GV$50=1,INDEX(Development!$D$1:$EZ$300,MATCH(Development!$F$296,Development!$F$1:$F$300,0),MATCH(GV$48,Development!$D$3:$EZ$3,0)),IF(AND(GV$50&gt;1,GV$50&lt;=$R$10),INDEX('Cash Flow'!$F$2:$O$45,MATCH('Cash Flow'!$A$45,'Cash Flow'!$A$2:$A$45,0),MATCH(GV$50,'Cash Flow'!$F$2:$O$2,0))/12,0))</f>
        <v>0</v>
      </c>
      <c r="GW53" s="725">
        <f>IF(GW$50=1,INDEX(Development!$D$1:$EZ$300,MATCH(Development!$F$296,Development!$F$1:$F$300,0),MATCH(GW$48,Development!$D$3:$EZ$3,0)),IF(AND(GW$50&gt;1,GW$50&lt;=$R$10),INDEX('Cash Flow'!$F$2:$O$45,MATCH('Cash Flow'!$A$45,'Cash Flow'!$A$2:$A$45,0),MATCH(GW$50,'Cash Flow'!$F$2:$O$2,0))/12,0))</f>
        <v>0</v>
      </c>
      <c r="GX53" s="725">
        <f>IF(GX$50=1,INDEX(Development!$D$1:$EZ$300,MATCH(Development!$F$296,Development!$F$1:$F$300,0),MATCH(GX$48,Development!$D$3:$EZ$3,0)),IF(AND(GX$50&gt;1,GX$50&lt;=$R$10),INDEX('Cash Flow'!$F$2:$O$45,MATCH('Cash Flow'!$A$45,'Cash Flow'!$A$2:$A$45,0),MATCH(GX$50,'Cash Flow'!$F$2:$O$2,0))/12,0))</f>
        <v>0</v>
      </c>
      <c r="GY53" s="725">
        <f>IF(GY$50=1,INDEX(Development!$D$1:$EZ$300,MATCH(Development!$F$296,Development!$F$1:$F$300,0),MATCH(GY$48,Development!$D$3:$EZ$3,0)),IF(AND(GY$50&gt;1,GY$50&lt;=$R$10),INDEX('Cash Flow'!$F$2:$O$45,MATCH('Cash Flow'!$A$45,'Cash Flow'!$A$2:$A$45,0),MATCH(GY$50,'Cash Flow'!$F$2:$O$2,0))/12,0))</f>
        <v>0</v>
      </c>
      <c r="GZ53" s="725">
        <f>IF(GZ$50=1,INDEX(Development!$D$1:$EZ$300,MATCH(Development!$F$296,Development!$F$1:$F$300,0),MATCH(GZ$48,Development!$D$3:$EZ$3,0)),IF(AND(GZ$50&gt;1,GZ$50&lt;=$R$10),INDEX('Cash Flow'!$F$2:$O$45,MATCH('Cash Flow'!$A$45,'Cash Flow'!$A$2:$A$45,0),MATCH(GZ$50,'Cash Flow'!$F$2:$O$2,0))/12,0))</f>
        <v>0</v>
      </c>
      <c r="HA53" s="725">
        <f>IF(HA$50=1,INDEX(Development!$D$1:$EZ$300,MATCH(Development!$F$296,Development!$F$1:$F$300,0),MATCH(HA$48,Development!$D$3:$EZ$3,0)),IF(AND(HA$50&gt;1,HA$50&lt;=$R$10),INDEX('Cash Flow'!$F$2:$O$45,MATCH('Cash Flow'!$A$45,'Cash Flow'!$A$2:$A$45,0),MATCH(HA$50,'Cash Flow'!$F$2:$O$2,0))/12,0))</f>
        <v>0</v>
      </c>
      <c r="HB53" s="725">
        <f>IF(HB$50=1,INDEX(Development!$D$1:$EZ$300,MATCH(Development!$F$296,Development!$F$1:$F$300,0),MATCH(HB$48,Development!$D$3:$EZ$3,0)),IF(AND(HB$50&gt;1,HB$50&lt;=$R$10),INDEX('Cash Flow'!$F$2:$O$45,MATCH('Cash Flow'!$A$45,'Cash Flow'!$A$2:$A$45,0),MATCH(HB$50,'Cash Flow'!$F$2:$O$2,0))/12,0))</f>
        <v>0</v>
      </c>
      <c r="HC53" s="725">
        <f>IF(HC$50=1,INDEX(Development!$D$1:$EZ$300,MATCH(Development!$F$296,Development!$F$1:$F$300,0),MATCH(HC$48,Development!$D$3:$EZ$3,0)),IF(AND(HC$50&gt;1,HC$50&lt;=$R$10),INDEX('Cash Flow'!$F$2:$O$45,MATCH('Cash Flow'!$A$45,'Cash Flow'!$A$2:$A$45,0),MATCH(HC$50,'Cash Flow'!$F$2:$O$2,0))/12,0))</f>
        <v>0</v>
      </c>
      <c r="HD53" s="725">
        <f>IF(HD$50=1,INDEX(Development!$D$1:$EZ$300,MATCH(Development!$F$296,Development!$F$1:$F$300,0),MATCH(HD$48,Development!$D$3:$EZ$3,0)),IF(AND(HD$50&gt;1,HD$50&lt;=$R$10),INDEX('Cash Flow'!$F$2:$O$45,MATCH('Cash Flow'!$A$45,'Cash Flow'!$A$2:$A$45,0),MATCH(HD$50,'Cash Flow'!$F$2:$O$2,0))/12,0))</f>
        <v>0</v>
      </c>
      <c r="HE53" s="725">
        <f>IF(HE$50=1,INDEX(Development!$D$1:$EZ$300,MATCH(Development!$F$296,Development!$F$1:$F$300,0),MATCH(HE$48,Development!$D$3:$EZ$3,0)),IF(AND(HE$50&gt;1,HE$50&lt;=$R$10),INDEX('Cash Flow'!$F$2:$O$45,MATCH('Cash Flow'!$A$45,'Cash Flow'!$A$2:$A$45,0),MATCH(HE$50,'Cash Flow'!$F$2:$O$2,0))/12,0))</f>
        <v>0</v>
      </c>
      <c r="HF53" s="725">
        <f>IF(HF$50=1,INDEX(Development!$D$1:$EZ$300,MATCH(Development!$F$296,Development!$F$1:$F$300,0),MATCH(HF$48,Development!$D$3:$EZ$3,0)),IF(AND(HF$50&gt;1,HF$50&lt;=$R$10),INDEX('Cash Flow'!$F$2:$O$45,MATCH('Cash Flow'!$A$45,'Cash Flow'!$A$2:$A$45,0),MATCH(HF$50,'Cash Flow'!$F$2:$O$2,0))/12,0))</f>
        <v>0</v>
      </c>
      <c r="HG53" s="725">
        <f>IF(HG$50=1,INDEX(Development!$D$1:$EZ$300,MATCH(Development!$F$296,Development!$F$1:$F$300,0),MATCH(HG$48,Development!$D$3:$EZ$3,0)),IF(AND(HG$50&gt;1,HG$50&lt;=$R$10),INDEX('Cash Flow'!$F$2:$O$45,MATCH('Cash Flow'!$A$45,'Cash Flow'!$A$2:$A$45,0),MATCH(HG$50,'Cash Flow'!$F$2:$O$2,0))/12,0))</f>
        <v>0</v>
      </c>
      <c r="HH53" s="725">
        <f>IF(HH$50=1,INDEX(Development!$D$1:$EZ$300,MATCH(Development!$F$296,Development!$F$1:$F$300,0),MATCH(HH$48,Development!$D$3:$EZ$3,0)),IF(AND(HH$50&gt;1,HH$50&lt;=$R$10),INDEX('Cash Flow'!$F$2:$O$45,MATCH('Cash Flow'!$A$45,'Cash Flow'!$A$2:$A$45,0),MATCH(HH$50,'Cash Flow'!$F$2:$O$2,0))/12,0))</f>
        <v>0</v>
      </c>
      <c r="HI53" s="725">
        <f>IF(HI$50=1,INDEX(Development!$D$1:$EZ$300,MATCH(Development!$F$296,Development!$F$1:$F$300,0),MATCH(HI$48,Development!$D$3:$EZ$3,0)),IF(AND(HI$50&gt;1,HI$50&lt;=$R$10),INDEX('Cash Flow'!$F$2:$O$45,MATCH('Cash Flow'!$A$45,'Cash Flow'!$A$2:$A$45,0),MATCH(HI$50,'Cash Flow'!$F$2:$O$2,0))/12,0))</f>
        <v>0</v>
      </c>
      <c r="HJ53" s="725">
        <f>IF(HJ$50=1,INDEX(Development!$D$1:$EZ$300,MATCH(Development!$F$296,Development!$F$1:$F$300,0),MATCH(HJ$48,Development!$D$3:$EZ$3,0)),IF(AND(HJ$50&gt;1,HJ$50&lt;=$R$10),INDEX('Cash Flow'!$F$2:$O$45,MATCH('Cash Flow'!$A$45,'Cash Flow'!$A$2:$A$45,0),MATCH(HJ$50,'Cash Flow'!$F$2:$O$2,0))/12,0))</f>
        <v>0</v>
      </c>
      <c r="HK53" s="725">
        <f>IF(HK$50=1,INDEX(Development!$D$1:$EZ$300,MATCH(Development!$F$296,Development!$F$1:$F$300,0),MATCH(HK$48,Development!$D$3:$EZ$3,0)),IF(AND(HK$50&gt;1,HK$50&lt;=$R$10),INDEX('Cash Flow'!$F$2:$O$45,MATCH('Cash Flow'!$A$45,'Cash Flow'!$A$2:$A$45,0),MATCH(HK$50,'Cash Flow'!$F$2:$O$2,0))/12,0))</f>
        <v>0</v>
      </c>
      <c r="HL53" s="725">
        <f>IF(HL$50=1,INDEX(Development!$D$1:$EZ$300,MATCH(Development!$F$296,Development!$F$1:$F$300,0),MATCH(HL$48,Development!$D$3:$EZ$3,0)),IF(AND(HL$50&gt;1,HL$50&lt;=$R$10),INDEX('Cash Flow'!$F$2:$O$45,MATCH('Cash Flow'!$A$45,'Cash Flow'!$A$2:$A$45,0),MATCH(HL$50,'Cash Flow'!$F$2:$O$2,0))/12,0))</f>
        <v>0</v>
      </c>
      <c r="HM53" s="725">
        <f>IF(HM$50=1,INDEX(Development!$D$1:$EZ$300,MATCH(Development!$F$296,Development!$F$1:$F$300,0),MATCH(HM$48,Development!$D$3:$EZ$3,0)),IF(AND(HM$50&gt;1,HM$50&lt;=$R$10),INDEX('Cash Flow'!$F$2:$O$45,MATCH('Cash Flow'!$A$45,'Cash Flow'!$A$2:$A$45,0),MATCH(HM$50,'Cash Flow'!$F$2:$O$2,0))/12,0))</f>
        <v>0</v>
      </c>
      <c r="HN53" s="725">
        <f>IF(HN$50=1,INDEX(Development!$D$1:$EZ$300,MATCH(Development!$F$296,Development!$F$1:$F$300,0),MATCH(HN$48,Development!$D$3:$EZ$3,0)),IF(AND(HN$50&gt;1,HN$50&lt;=$R$10),INDEX('Cash Flow'!$F$2:$O$45,MATCH('Cash Flow'!$A$45,'Cash Flow'!$A$2:$A$45,0),MATCH(HN$50,'Cash Flow'!$F$2:$O$2,0))/12,0))</f>
        <v>0</v>
      </c>
      <c r="HO53" s="725">
        <f>IF(HO$50=1,INDEX(Development!$D$1:$EZ$300,MATCH(Development!$F$296,Development!$F$1:$F$300,0),MATCH(HO$48,Development!$D$3:$EZ$3,0)),IF(AND(HO$50&gt;1,HO$50&lt;=$R$10),INDEX('Cash Flow'!$F$2:$O$45,MATCH('Cash Flow'!$A$45,'Cash Flow'!$A$2:$A$45,0),MATCH(HO$50,'Cash Flow'!$F$2:$O$2,0))/12,0))</f>
        <v>0</v>
      </c>
      <c r="HP53" s="725">
        <f>IF(HP$50=1,INDEX(Development!$D$1:$EZ$300,MATCH(Development!$F$296,Development!$F$1:$F$300,0),MATCH(HP$48,Development!$D$3:$EZ$3,0)),IF(AND(HP$50&gt;1,HP$50&lt;=$R$10),INDEX('Cash Flow'!$F$2:$O$45,MATCH('Cash Flow'!$A$45,'Cash Flow'!$A$2:$A$45,0),MATCH(HP$50,'Cash Flow'!$F$2:$O$2,0))/12,0))</f>
        <v>0</v>
      </c>
      <c r="HQ53" s="725">
        <f>IF(HQ$50=1,INDEX(Development!$D$1:$EZ$300,MATCH(Development!$F$296,Development!$F$1:$F$300,0),MATCH(HQ$48,Development!$D$3:$EZ$3,0)),IF(AND(HQ$50&gt;1,HQ$50&lt;=$R$10),INDEX('Cash Flow'!$F$2:$O$45,MATCH('Cash Flow'!$A$45,'Cash Flow'!$A$2:$A$45,0),MATCH(HQ$50,'Cash Flow'!$F$2:$O$2,0))/12,0))</f>
        <v>0</v>
      </c>
      <c r="HR53" s="725">
        <f>IF(HR$50=1,INDEX(Development!$D$1:$EZ$300,MATCH(Development!$F$296,Development!$F$1:$F$300,0),MATCH(HR$48,Development!$D$3:$EZ$3,0)),IF(AND(HR$50&gt;1,HR$50&lt;=$R$10),INDEX('Cash Flow'!$F$2:$O$45,MATCH('Cash Flow'!$A$45,'Cash Flow'!$A$2:$A$45,0),MATCH(HR$50,'Cash Flow'!$F$2:$O$2,0))/12,0))</f>
        <v>0</v>
      </c>
      <c r="HS53" s="725">
        <f>IF(HS$50=1,INDEX(Development!$D$1:$EZ$300,MATCH(Development!$F$296,Development!$F$1:$F$300,0),MATCH(HS$48,Development!$D$3:$EZ$3,0)),IF(AND(HS$50&gt;1,HS$50&lt;=$R$10),INDEX('Cash Flow'!$F$2:$O$45,MATCH('Cash Flow'!$A$45,'Cash Flow'!$A$2:$A$45,0),MATCH(HS$50,'Cash Flow'!$F$2:$O$2,0))/12,0))</f>
        <v>0</v>
      </c>
      <c r="HT53" s="725">
        <f>IF(HT$50=1,INDEX(Development!$D$1:$EZ$300,MATCH(Development!$F$296,Development!$F$1:$F$300,0),MATCH(HT$48,Development!$D$3:$EZ$3,0)),IF(AND(HT$50&gt;1,HT$50&lt;=$R$10),INDEX('Cash Flow'!$F$2:$O$45,MATCH('Cash Flow'!$A$45,'Cash Flow'!$A$2:$A$45,0),MATCH(HT$50,'Cash Flow'!$F$2:$O$2,0))/12,0))</f>
        <v>0</v>
      </c>
      <c r="HU53" s="725">
        <f>IF(HU$50=1,INDEX(Development!$D$1:$EZ$300,MATCH(Development!$F$296,Development!$F$1:$F$300,0),MATCH(HU$48,Development!$D$3:$EZ$3,0)),IF(AND(HU$50&gt;1,HU$50&lt;=$R$10),INDEX('Cash Flow'!$F$2:$O$45,MATCH('Cash Flow'!$A$45,'Cash Flow'!$A$2:$A$45,0),MATCH(HU$50,'Cash Flow'!$F$2:$O$2,0))/12,0))</f>
        <v>0</v>
      </c>
      <c r="HV53" s="725">
        <f>IF(HV$50=1,INDEX(Development!$D$1:$EZ$300,MATCH(Development!$F$296,Development!$F$1:$F$300,0),MATCH(HV$48,Development!$D$3:$EZ$3,0)),IF(AND(HV$50&gt;1,HV$50&lt;=$R$10),INDEX('Cash Flow'!$F$2:$O$45,MATCH('Cash Flow'!$A$45,'Cash Flow'!$A$2:$A$45,0),MATCH(HV$50,'Cash Flow'!$F$2:$O$2,0))/12,0))</f>
        <v>0</v>
      </c>
      <c r="HW53" s="725">
        <f>IF(HW$50=1,INDEX(Development!$D$1:$EZ$300,MATCH(Development!$F$296,Development!$F$1:$F$300,0),MATCH(HW$48,Development!$D$3:$EZ$3,0)),IF(AND(HW$50&gt;1,HW$50&lt;=$R$10),INDEX('Cash Flow'!$F$2:$O$45,MATCH('Cash Flow'!$A$45,'Cash Flow'!$A$2:$A$45,0),MATCH(HW$50,'Cash Flow'!$F$2:$O$2,0))/12,0))</f>
        <v>0</v>
      </c>
      <c r="HX53" s="725">
        <f>IF(HX$50=1,INDEX(Development!$D$1:$EZ$300,MATCH(Development!$F$296,Development!$F$1:$F$300,0),MATCH(HX$48,Development!$D$3:$EZ$3,0)),IF(AND(HX$50&gt;1,HX$50&lt;=$R$10),INDEX('Cash Flow'!$F$2:$O$45,MATCH('Cash Flow'!$A$45,'Cash Flow'!$A$2:$A$45,0),MATCH(HX$50,'Cash Flow'!$F$2:$O$2,0))/12,0))</f>
        <v>0</v>
      </c>
      <c r="HY53" s="725">
        <f>IF(HY$50=1,INDEX(Development!$D$1:$EZ$300,MATCH(Development!$F$296,Development!$F$1:$F$300,0),MATCH(HY$48,Development!$D$3:$EZ$3,0)),IF(AND(HY$50&gt;1,HY$50&lt;=$R$10),INDEX('Cash Flow'!$F$2:$O$45,MATCH('Cash Flow'!$A$45,'Cash Flow'!$A$2:$A$45,0),MATCH(HY$50,'Cash Flow'!$F$2:$O$2,0))/12,0))</f>
        <v>0</v>
      </c>
      <c r="HZ53" s="725">
        <f>IF(HZ$50=1,INDEX(Development!$D$1:$EZ$300,MATCH(Development!$F$296,Development!$F$1:$F$300,0),MATCH(HZ$48,Development!$D$3:$EZ$3,0)),IF(AND(HZ$50&gt;1,HZ$50&lt;=$R$10),INDEX('Cash Flow'!$F$2:$O$45,MATCH('Cash Flow'!$A$45,'Cash Flow'!$A$2:$A$45,0),MATCH(HZ$50,'Cash Flow'!$F$2:$O$2,0))/12,0))</f>
        <v>0</v>
      </c>
      <c r="IA53" s="725">
        <f>IF(IA$50=1,INDEX(Development!$D$1:$EZ$300,MATCH(Development!$F$296,Development!$F$1:$F$300,0),MATCH(IA$48,Development!$D$3:$EZ$3,0)),IF(AND(IA$50&gt;1,IA$50&lt;=$R$10),INDEX('Cash Flow'!$F$2:$O$45,MATCH('Cash Flow'!$A$45,'Cash Flow'!$A$2:$A$45,0),MATCH(IA$50,'Cash Flow'!$F$2:$O$2,0))/12,0))</f>
        <v>0</v>
      </c>
      <c r="IB53" s="725">
        <f>IF(IB$50=1,INDEX(Development!$D$1:$EZ$300,MATCH(Development!$F$296,Development!$F$1:$F$300,0),MATCH(IB$48,Development!$D$3:$EZ$3,0)),IF(AND(IB$50&gt;1,IB$50&lt;=$R$10),INDEX('Cash Flow'!$F$2:$O$45,MATCH('Cash Flow'!$A$45,'Cash Flow'!$A$2:$A$45,0),MATCH(IB$50,'Cash Flow'!$F$2:$O$2,0))/12,0))</f>
        <v>0</v>
      </c>
      <c r="IC53" s="725">
        <f>IF(IC$50=1,INDEX(Development!$D$1:$EZ$300,MATCH(Development!$F$296,Development!$F$1:$F$300,0),MATCH(IC$48,Development!$D$3:$EZ$3,0)),IF(AND(IC$50&gt;1,IC$50&lt;=$R$10),INDEX('Cash Flow'!$F$2:$O$45,MATCH('Cash Flow'!$A$45,'Cash Flow'!$A$2:$A$45,0),MATCH(IC$50,'Cash Flow'!$F$2:$O$2,0))/12,0))</f>
        <v>0</v>
      </c>
      <c r="ID53" s="725">
        <f>IF(ID$50=1,INDEX(Development!$D$1:$EZ$300,MATCH(Development!$F$296,Development!$F$1:$F$300,0),MATCH(ID$48,Development!$D$3:$EZ$3,0)),IF(AND(ID$50&gt;1,ID$50&lt;=$R$10),INDEX('Cash Flow'!$F$2:$O$45,MATCH('Cash Flow'!$A$45,'Cash Flow'!$A$2:$A$45,0),MATCH(ID$50,'Cash Flow'!$F$2:$O$2,0))/12,0))</f>
        <v>0</v>
      </c>
      <c r="IE53" s="725">
        <f>IF(IE$50=1,INDEX(Development!$D$1:$EZ$300,MATCH(Development!$F$296,Development!$F$1:$F$300,0),MATCH(IE$48,Development!$D$3:$EZ$3,0)),IF(AND(IE$50&gt;1,IE$50&lt;=$R$10),INDEX('Cash Flow'!$F$2:$O$45,MATCH('Cash Flow'!$A$45,'Cash Flow'!$A$2:$A$45,0),MATCH(IE$50,'Cash Flow'!$F$2:$O$2,0))/12,0))</f>
        <v>0</v>
      </c>
      <c r="IF53" s="725">
        <f>IF(IF$50=1,INDEX(Development!$D$1:$EZ$300,MATCH(Development!$F$296,Development!$F$1:$F$300,0),MATCH(IF$48,Development!$D$3:$EZ$3,0)),IF(AND(IF$50&gt;1,IF$50&lt;=$R$10),INDEX('Cash Flow'!$F$2:$O$45,MATCH('Cash Flow'!$A$45,'Cash Flow'!$A$2:$A$45,0),MATCH(IF$50,'Cash Flow'!$F$2:$O$2,0))/12,0))</f>
        <v>0</v>
      </c>
      <c r="IG53" s="725">
        <f>IF(IG$50=1,INDEX(Development!$D$1:$EZ$300,MATCH(Development!$F$296,Development!$F$1:$F$300,0),MATCH(IG$48,Development!$D$3:$EZ$3,0)),IF(AND(IG$50&gt;1,IG$50&lt;=$R$10),INDEX('Cash Flow'!$F$2:$O$45,MATCH('Cash Flow'!$A$45,'Cash Flow'!$A$2:$A$45,0),MATCH(IG$50,'Cash Flow'!$F$2:$O$2,0))/12,0))</f>
        <v>0</v>
      </c>
      <c r="IH53" s="725">
        <f>IF(IH$50=1,INDEX(Development!$D$1:$EZ$300,MATCH(Development!$F$296,Development!$F$1:$F$300,0),MATCH(IH$48,Development!$D$3:$EZ$3,0)),IF(AND(IH$50&gt;1,IH$50&lt;=$R$10),INDEX('Cash Flow'!$F$2:$O$45,MATCH('Cash Flow'!$A$45,'Cash Flow'!$A$2:$A$45,0),MATCH(IH$50,'Cash Flow'!$F$2:$O$2,0))/12,0))</f>
        <v>0</v>
      </c>
      <c r="II53" s="725">
        <f>IF(II$50=1,INDEX(Development!$D$1:$EZ$300,MATCH(Development!$F$296,Development!$F$1:$F$300,0),MATCH(II$48,Development!$D$3:$EZ$3,0)),IF(AND(II$50&gt;1,II$50&lt;=$R$10),INDEX('Cash Flow'!$F$2:$O$45,MATCH('Cash Flow'!$A$45,'Cash Flow'!$A$2:$A$45,0),MATCH(II$50,'Cash Flow'!$F$2:$O$2,0))/12,0))</f>
        <v>0</v>
      </c>
      <c r="IJ53" s="725">
        <f>IF(IJ$50=1,INDEX(Development!$D$1:$EZ$300,MATCH(Development!$F$296,Development!$F$1:$F$300,0),MATCH(IJ$48,Development!$D$3:$EZ$3,0)),IF(AND(IJ$50&gt;1,IJ$50&lt;=$R$10),INDEX('Cash Flow'!$F$2:$O$45,MATCH('Cash Flow'!$A$45,'Cash Flow'!$A$2:$A$45,0),MATCH(IJ$50,'Cash Flow'!$F$2:$O$2,0))/12,0))</f>
        <v>0</v>
      </c>
      <c r="IK53" s="725">
        <f>IF(IK$50=1,INDEX(Development!$D$1:$EZ$300,MATCH(Development!$F$296,Development!$F$1:$F$300,0),MATCH(IK$48,Development!$D$3:$EZ$3,0)),IF(AND(IK$50&gt;1,IK$50&lt;=$R$10),INDEX('Cash Flow'!$F$2:$O$45,MATCH('Cash Flow'!$A$45,'Cash Flow'!$A$2:$A$45,0),MATCH(IK$50,'Cash Flow'!$F$2:$O$2,0))/12,0))</f>
        <v>0</v>
      </c>
      <c r="IL53" s="725">
        <f>IF(IL$50=1,INDEX(Development!$D$1:$EZ$300,MATCH(Development!$F$296,Development!$F$1:$F$300,0),MATCH(IL$48,Development!$D$3:$EZ$3,0)),IF(AND(IL$50&gt;1,IL$50&lt;=$R$10),INDEX('Cash Flow'!$F$2:$O$45,MATCH('Cash Flow'!$A$45,'Cash Flow'!$A$2:$A$45,0),MATCH(IL$50,'Cash Flow'!$F$2:$O$2,0))/12,0))</f>
        <v>0</v>
      </c>
    </row>
    <row r="54" spans="2:246" s="676" customFormat="1">
      <c r="B54" s="747" t="s">
        <v>679</v>
      </c>
      <c r="C54" s="747"/>
      <c r="D54" s="748"/>
      <c r="E54" s="804">
        <f t="shared" ca="1" si="19"/>
        <v>-10861196.741722118</v>
      </c>
      <c r="F54" s="725">
        <f>-IF(AND(F$48&gt;Development!$M$9,F$48&lt;=Development!$M$12),INDEX(Development!$D$1:$EZ$300,MATCH(Development!$F$211,Development!$F$1:$F$300,0),MATCH(F$48,Development!$D$3:$EZ$3,0))*INDEX(Development!$D$1:$EZ$300,MATCH(Development!$F$271,Development!$F$1:$F$300,0),MATCH(E$48,Development!$D$3:$EZ$3,))/12)</f>
        <v>0</v>
      </c>
      <c r="G54" s="725">
        <f>-IF(AND(G$48&gt;Development!$M$9,G$48&lt;=Development!$M$12),INDEX(Development!$D$1:$EZ$300,MATCH(Development!$F$211,Development!$F$1:$F$300,0),MATCH(G$48,Development!$D$3:$EZ$3,0))*INDEX(Development!$D$1:$EZ$300,MATCH(Development!$F$271,Development!$F$1:$F$300,0),MATCH(F$48,Development!$D$3:$EZ$3,))/12)</f>
        <v>0</v>
      </c>
      <c r="H54" s="725">
        <f>-IF(AND(H$48&gt;Development!$M$9,H$48&lt;=Development!$M$12),INDEX(Development!$D$1:$EZ$300,MATCH(Development!$F$211,Development!$F$1:$F$300,0),MATCH(H$48,Development!$D$3:$EZ$3,0))*INDEX(Development!$D$1:$EZ$300,MATCH(Development!$F$271,Development!$F$1:$F$300,0),MATCH(G$48,Development!$D$3:$EZ$3,))/12)</f>
        <v>0</v>
      </c>
      <c r="I54" s="725">
        <f>-IF(AND(I$48&gt;Development!$M$9,I$48&lt;=Development!$M$12),INDEX(Development!$D$1:$EZ$300,MATCH(Development!$F$211,Development!$F$1:$F$300,0),MATCH(I$48,Development!$D$3:$EZ$3,0))*INDEX(Development!$D$1:$EZ$300,MATCH(Development!$F$271,Development!$F$1:$F$300,0),MATCH(H$48,Development!$D$3:$EZ$3,))/12)</f>
        <v>0</v>
      </c>
      <c r="J54" s="725">
        <f>-IF(AND(J$48&gt;Development!$M$9,J$48&lt;=Development!$M$12),INDEX(Development!$D$1:$EZ$300,MATCH(Development!$F$211,Development!$F$1:$F$300,0),MATCH(J$48,Development!$D$3:$EZ$3,0))*INDEX(Development!$D$1:$EZ$300,MATCH(Development!$F$271,Development!$F$1:$F$300,0),MATCH(I$48,Development!$D$3:$EZ$3,))/12)</f>
        <v>0</v>
      </c>
      <c r="K54" s="725">
        <f>-IF(AND(K$48&gt;Development!$M$9,K$48&lt;=Development!$M$12),INDEX(Development!$D$1:$EZ$300,MATCH(Development!$F$211,Development!$F$1:$F$300,0),MATCH(K$48,Development!$D$3:$EZ$3,0))*INDEX(Development!$D$1:$EZ$300,MATCH(Development!$F$271,Development!$F$1:$F$300,0),MATCH(J$48,Development!$D$3:$EZ$3,))/12)</f>
        <v>0</v>
      </c>
      <c r="L54" s="725">
        <f>-IF(AND(L$48&gt;Development!$M$9,L$48&lt;=Development!$M$12),INDEX(Development!$D$1:$EZ$300,MATCH(Development!$F$211,Development!$F$1:$F$300,0),MATCH(L$48,Development!$D$3:$EZ$3,0))*INDEX(Development!$D$1:$EZ$300,MATCH(Development!$F$271,Development!$F$1:$F$300,0),MATCH(K$48,Development!$D$3:$EZ$3,))/12)</f>
        <v>0</v>
      </c>
      <c r="M54" s="725">
        <f>-IF(AND(M$48&gt;Development!$M$9,M$48&lt;=Development!$M$12),INDEX(Development!$D$1:$EZ$300,MATCH(Development!$F$211,Development!$F$1:$F$300,0),MATCH(M$48,Development!$D$3:$EZ$3,0))*INDEX(Development!$D$1:$EZ$300,MATCH(Development!$F$271,Development!$F$1:$F$300,0),MATCH(L$48,Development!$D$3:$EZ$3,))/12)</f>
        <v>0</v>
      </c>
      <c r="N54" s="725">
        <f>-IF(AND(N$48&gt;Development!$M$9,N$48&lt;=Development!$M$12),INDEX(Development!$D$1:$EZ$300,MATCH(Development!$F$211,Development!$F$1:$F$300,0),MATCH(N$48,Development!$D$3:$EZ$3,0))*INDEX(Development!$D$1:$EZ$300,MATCH(Development!$F$271,Development!$F$1:$F$300,0),MATCH(M$48,Development!$D$3:$EZ$3,))/12)</f>
        <v>0</v>
      </c>
      <c r="O54" s="725">
        <f>-IF(AND(O$48&gt;Development!$M$9,O$48&lt;=Development!$M$12),INDEX(Development!$D$1:$EZ$300,MATCH(Development!$F$211,Development!$F$1:$F$300,0),MATCH(O$48,Development!$D$3:$EZ$3,0))*INDEX(Development!$D$1:$EZ$300,MATCH(Development!$F$271,Development!$F$1:$F$300,0),MATCH(N$48,Development!$D$3:$EZ$3,))/12)</f>
        <v>0</v>
      </c>
      <c r="P54" s="725">
        <f>-IF(AND(P$48&gt;Development!$M$9,P$48&lt;=Development!$M$12),INDEX(Development!$D$1:$EZ$300,MATCH(Development!$F$211,Development!$F$1:$F$300,0),MATCH(P$48,Development!$D$3:$EZ$3,0))*INDEX(Development!$D$1:$EZ$300,MATCH(Development!$F$271,Development!$F$1:$F$300,0),MATCH(O$48,Development!$D$3:$EZ$3,))/12)</f>
        <v>0</v>
      </c>
      <c r="Q54" s="725">
        <f>-IF(AND(Q$48&gt;Development!$M$9,Q$48&lt;=Development!$M$12),INDEX(Development!$D$1:$EZ$300,MATCH(Development!$F$211,Development!$F$1:$F$300,0),MATCH(Q$48,Development!$D$3:$EZ$3,0))*INDEX(Development!$D$1:$EZ$300,MATCH(Development!$F$271,Development!$F$1:$F$300,0),MATCH(P$48,Development!$D$3:$EZ$3,))/12)</f>
        <v>0</v>
      </c>
      <c r="R54" s="725">
        <f>-IF(AND(R$48&gt;Development!$M$9,R$48&lt;=Development!$M$12),INDEX(Development!$D$1:$EZ$300,MATCH(Development!$F$211,Development!$F$1:$F$300,0),MATCH(R$48,Development!$D$3:$EZ$3,0))*INDEX(Development!$D$1:$EZ$300,MATCH(Development!$F$271,Development!$F$1:$F$300,0),MATCH(Q$48,Development!$D$3:$EZ$3,))/12)</f>
        <v>0</v>
      </c>
      <c r="S54" s="725">
        <f>-IF(AND(S$48&gt;Development!$M$9,S$48&lt;=Development!$M$12),INDEX(Development!$D$1:$EZ$300,MATCH(Development!$F$211,Development!$F$1:$F$300,0),MATCH(S$48,Development!$D$3:$EZ$3,0))*INDEX(Development!$D$1:$EZ$300,MATCH(Development!$F$271,Development!$F$1:$F$300,0),MATCH(R$48,Development!$D$3:$EZ$3,))/12)</f>
        <v>0</v>
      </c>
      <c r="T54" s="725">
        <f>-IF(AND(T$48&gt;Development!$M$9,T$48&lt;=Development!$M$12),INDEX(Development!$D$1:$EZ$300,MATCH(Development!$F$211,Development!$F$1:$F$300,0),MATCH(T$48,Development!$D$3:$EZ$3,0))*INDEX(Development!$D$1:$EZ$300,MATCH(Development!$F$271,Development!$F$1:$F$300,0),MATCH(S$48,Development!$D$3:$EZ$3,))/12)</f>
        <v>0</v>
      </c>
      <c r="U54" s="725">
        <f>-IF(AND(U$48&gt;Development!$M$9,U$48&lt;=Development!$M$12),INDEX(Development!$D$1:$EZ$300,MATCH(Development!$F$211,Development!$F$1:$F$300,0),MATCH(U$48,Development!$D$3:$EZ$3,0))*INDEX(Development!$D$1:$EZ$300,MATCH(Development!$F$271,Development!$F$1:$F$300,0),MATCH(T$48,Development!$D$3:$EZ$3,))/12)</f>
        <v>0</v>
      </c>
      <c r="V54" s="725">
        <f>-IF(AND(V$48&gt;Development!$M$9,V$48&lt;=Development!$M$12),INDEX(Development!$D$1:$EZ$300,MATCH(Development!$F$211,Development!$F$1:$F$300,0),MATCH(V$48,Development!$D$3:$EZ$3,0))*INDEX(Development!$D$1:$EZ$300,MATCH(Development!$F$271,Development!$F$1:$F$300,0),MATCH(U$48,Development!$D$3:$EZ$3,))/12)</f>
        <v>0</v>
      </c>
      <c r="W54" s="725">
        <f>-IF(AND(W$48&gt;Development!$M$9,W$48&lt;=Development!$M$12),INDEX(Development!$D$1:$EZ$300,MATCH(Development!$F$211,Development!$F$1:$F$300,0),MATCH(W$48,Development!$D$3:$EZ$3,0))*INDEX(Development!$D$1:$EZ$300,MATCH(Development!$F$271,Development!$F$1:$F$300,0),MATCH(V$48,Development!$D$3:$EZ$3,))/12)</f>
        <v>0</v>
      </c>
      <c r="X54" s="725">
        <f>-IF(AND(X$48&gt;Development!$M$9,X$48&lt;=Development!$M$12),INDEX(Development!$D$1:$EZ$300,MATCH(Development!$F$211,Development!$F$1:$F$300,0),MATCH(X$48,Development!$D$3:$EZ$3,0))*INDEX(Development!$D$1:$EZ$300,MATCH(Development!$F$271,Development!$F$1:$F$300,0),MATCH(W$48,Development!$D$3:$EZ$3,))/12)</f>
        <v>0</v>
      </c>
      <c r="Y54" s="725">
        <f>-IF(AND(Y$48&gt;Development!$M$9,Y$48&lt;=Development!$M$12),INDEX(Development!$D$1:$EZ$300,MATCH(Development!$F$211,Development!$F$1:$F$300,0),MATCH(Y$48,Development!$D$3:$EZ$3,0))*INDEX(Development!$D$1:$EZ$300,MATCH(Development!$F$271,Development!$F$1:$F$300,0),MATCH(X$48,Development!$D$3:$EZ$3,))/12)</f>
        <v>0</v>
      </c>
      <c r="Z54" s="725">
        <f>-IF(AND(Z$48&gt;Development!$M$9,Z$48&lt;=Development!$M$12),INDEX(Development!$D$1:$EZ$300,MATCH(Development!$F$211,Development!$F$1:$F$300,0),MATCH(Z$48,Development!$D$3:$EZ$3,0))*INDEX(Development!$D$1:$EZ$300,MATCH(Development!$F$271,Development!$F$1:$F$300,0),MATCH(Y$48,Development!$D$3:$EZ$3,))/12)</f>
        <v>0</v>
      </c>
      <c r="AA54" s="725">
        <f>-IF(AND(AA$48&gt;Development!$M$9,AA$48&lt;=Development!$M$12),INDEX(Development!$D$1:$EZ$300,MATCH(Development!$F$211,Development!$F$1:$F$300,0),MATCH(AA$48,Development!$D$3:$EZ$3,0))*INDEX(Development!$D$1:$EZ$300,MATCH(Development!$F$271,Development!$F$1:$F$300,0),MATCH(Z$48,Development!$D$3:$EZ$3,))/12)</f>
        <v>0</v>
      </c>
      <c r="AB54" s="725">
        <f>-IF(AND(AB$48&gt;Development!$M$9,AB$48&lt;=Development!$M$12),INDEX(Development!$D$1:$EZ$300,MATCH(Development!$F$211,Development!$F$1:$F$300,0),MATCH(AB$48,Development!$D$3:$EZ$3,0))*INDEX(Development!$D$1:$EZ$300,MATCH(Development!$F$271,Development!$F$1:$F$300,0),MATCH(AA$48,Development!$D$3:$EZ$3,))/12)</f>
        <v>0</v>
      </c>
      <c r="AC54" s="725">
        <f>-IF(AND(AC$48&gt;Development!$M$9,AC$48&lt;=Development!$M$12),INDEX(Development!$D$1:$EZ$300,MATCH(Development!$F$211,Development!$F$1:$F$300,0),MATCH(AC$48,Development!$D$3:$EZ$3,0))*INDEX(Development!$D$1:$EZ$300,MATCH(Development!$F$271,Development!$F$1:$F$300,0),MATCH(AB$48,Development!$D$3:$EZ$3,))/12)</f>
        <v>0</v>
      </c>
      <c r="AD54" s="725">
        <f>-IF(AND(AD$48&gt;Development!$M$9,AD$48&lt;=Development!$M$12),INDEX(Development!$D$1:$EZ$300,MATCH(Development!$F$211,Development!$F$1:$F$300,0),MATCH(AD$48,Development!$D$3:$EZ$3,0))*INDEX(Development!$D$1:$EZ$300,MATCH(Development!$F$271,Development!$F$1:$F$300,0),MATCH(AC$48,Development!$D$3:$EZ$3,))/12)</f>
        <v>0</v>
      </c>
      <c r="AE54" s="725">
        <f>-IF(AND(AE$48&gt;Development!$M$9,AE$48&lt;=Development!$M$12),INDEX(Development!$D$1:$EZ$300,MATCH(Development!$F$211,Development!$F$1:$F$300,0),MATCH(AE$48,Development!$D$3:$EZ$3,0))*INDEX(Development!$D$1:$EZ$300,MATCH(Development!$F$271,Development!$F$1:$F$300,0),MATCH(AD$48,Development!$D$3:$EZ$3,))/12)</f>
        <v>0</v>
      </c>
      <c r="AF54" s="725">
        <f>-IF(AND(AF$48&gt;Development!$M$9,AF$48&lt;=Development!$M$12),INDEX(Development!$D$1:$EZ$300,MATCH(Development!$F$211,Development!$F$1:$F$300,0),MATCH(AF$48,Development!$D$3:$EZ$3,0))*INDEX(Development!$D$1:$EZ$300,MATCH(Development!$F$271,Development!$F$1:$F$300,0),MATCH(AE$48,Development!$D$3:$EZ$3,))/12)</f>
        <v>0</v>
      </c>
      <c r="AG54" s="725">
        <f>-IF(AND(AG$48&gt;Development!$M$9,AG$48&lt;=Development!$M$12),INDEX(Development!$D$1:$EZ$300,MATCH(Development!$F$211,Development!$F$1:$F$300,0),MATCH(AG$48,Development!$D$3:$EZ$3,0))*INDEX(Development!$D$1:$EZ$300,MATCH(Development!$F$271,Development!$F$1:$F$300,0),MATCH(AF$48,Development!$D$3:$EZ$3,))/12)</f>
        <v>0</v>
      </c>
      <c r="AH54" s="725">
        <f>-IF(AND(AH$48&gt;Development!$M$9,AH$48&lt;=Development!$M$12),INDEX(Development!$D$1:$EZ$300,MATCH(Development!$F$211,Development!$F$1:$F$300,0),MATCH(AH$48,Development!$D$3:$EZ$3,0))*INDEX(Development!$D$1:$EZ$300,MATCH(Development!$F$271,Development!$F$1:$F$300,0),MATCH(AG$48,Development!$D$3:$EZ$3,))/12)</f>
        <v>0</v>
      </c>
      <c r="AI54" s="725">
        <f>-IF(AND(AI$48&gt;Development!$M$9,AI$48&lt;=Development!$M$12),INDEX(Development!$D$1:$EZ$300,MATCH(Development!$F$211,Development!$F$1:$F$300,0),MATCH(AI$48,Development!$D$3:$EZ$3,0))*INDEX(Development!$D$1:$EZ$300,MATCH(Development!$F$271,Development!$F$1:$F$300,0),MATCH(AH$48,Development!$D$3:$EZ$3,))/12)</f>
        <v>0</v>
      </c>
      <c r="AJ54" s="725">
        <f>-IF(AND(AJ$48&gt;Development!$M$9,AJ$48&lt;=Development!$M$12),INDEX(Development!$D$1:$EZ$300,MATCH(Development!$F$211,Development!$F$1:$F$300,0),MATCH(AJ$48,Development!$D$3:$EZ$3,0))*INDEX(Development!$D$1:$EZ$300,MATCH(Development!$F$271,Development!$F$1:$F$300,0),MATCH(AI$48,Development!$D$3:$EZ$3,))/12)</f>
        <v>0</v>
      </c>
      <c r="AK54" s="725">
        <f>-IF(AND(AK$48&gt;Development!$M$9,AK$48&lt;=Development!$M$12),INDEX(Development!$D$1:$EZ$300,MATCH(Development!$F$211,Development!$F$1:$F$300,0),MATCH(AK$48,Development!$D$3:$EZ$3,0))*INDEX(Development!$D$1:$EZ$300,MATCH(Development!$F$271,Development!$F$1:$F$300,0),MATCH(AJ$48,Development!$D$3:$EZ$3,))/12)</f>
        <v>0</v>
      </c>
      <c r="AL54" s="725">
        <f ca="1">-IF(AND(AL$48&gt;Development!$M$9,AL$48&lt;=Development!$M$12),INDEX(Development!$D$1:$EZ$300,MATCH(Development!$F$211,Development!$F$1:$F$300,0),MATCH(AL$48,Development!$D$3:$EZ$3,0))*INDEX(Development!$D$1:$EZ$300,MATCH(Development!$F$271,Development!$F$1:$F$300,0),MATCH(AK$48,Development!$D$3:$EZ$3,))/12)</f>
        <v>-874171.81977951247</v>
      </c>
      <c r="AM54" s="725">
        <f ca="1">-IF(AND(AM$48&gt;Development!$M$9,AM$48&lt;=Development!$M$12),INDEX(Development!$D$1:$EZ$300,MATCH(Development!$F$211,Development!$F$1:$F$300,0),MATCH(AM$48,Development!$D$3:$EZ$3,0))*INDEX(Development!$D$1:$EZ$300,MATCH(Development!$F$271,Development!$F$1:$F$300,0),MATCH(AL$48,Development!$D$3:$EZ$3,))/12)</f>
        <v>-885286.13400958339</v>
      </c>
      <c r="AN54" s="725">
        <f ca="1">-IF(AND(AN$48&gt;Development!$M$9,AN$48&lt;=Development!$M$12),INDEX(Development!$D$1:$EZ$300,MATCH(Development!$F$211,Development!$F$1:$F$300,0),MATCH(AN$48,Development!$D$3:$EZ$3,0))*INDEX(Development!$D$1:$EZ$300,MATCH(Development!$F$271,Development!$F$1:$F$300,0),MATCH(AM$48,Development!$D$3:$EZ$3,))/12)</f>
        <v>-893758.99640076282</v>
      </c>
      <c r="AO54" s="725">
        <f ca="1">-IF(AND(AO$48&gt;Development!$M$9,AO$48&lt;=Development!$M$12),INDEX(Development!$D$1:$EZ$300,MATCH(Development!$F$211,Development!$F$1:$F$300,0),MATCH(AO$48,Development!$D$3:$EZ$3,0))*INDEX(Development!$D$1:$EZ$300,MATCH(Development!$F$271,Development!$F$1:$F$300,0),MATCH(AN$48,Development!$D$3:$EZ$3,))/12)</f>
        <v>-900763.29861746647</v>
      </c>
      <c r="AP54" s="725">
        <f ca="1">-IF(AND(AP$48&gt;Development!$M$9,AP$48&lt;=Development!$M$12),INDEX(Development!$D$1:$EZ$300,MATCH(Development!$F$211,Development!$F$1:$F$300,0),MATCH(AP$48,Development!$D$3:$EZ$3,0))*INDEX(Development!$D$1:$EZ$300,MATCH(Development!$F$271,Development!$F$1:$F$300,0),MATCH(AO$48,Development!$D$3:$EZ$3,))/12)</f>
        <v>-903713.52715240105</v>
      </c>
      <c r="AQ54" s="725">
        <f ca="1">-IF(AND(AQ$48&gt;Development!$M$9,AQ$48&lt;=Development!$M$12),INDEX(Development!$D$1:$EZ$300,MATCH(Development!$F$211,Development!$F$1:$F$300,0),MATCH(AQ$48,Development!$D$3:$EZ$3,0))*INDEX(Development!$D$1:$EZ$300,MATCH(Development!$F$271,Development!$F$1:$F$300,0),MATCH(AP$48,Development!$D$3:$EZ$3,))/12)</f>
        <v>-906626.54362907878</v>
      </c>
      <c r="AR54" s="725">
        <f ca="1">-IF(AND(AR$48&gt;Development!$M$9,AR$48&lt;=Development!$M$12),INDEX(Development!$D$1:$EZ$300,MATCH(Development!$F$211,Development!$F$1:$F$300,0),MATCH(AR$48,Development!$D$3:$EZ$3,0))*INDEX(Development!$D$1:$EZ$300,MATCH(Development!$F$271,Development!$F$1:$F$300,0),MATCH(AQ$48,Development!$D$3:$EZ$3,))/12)</f>
        <v>-909416.59838899178</v>
      </c>
      <c r="AS54" s="725">
        <f ca="1">-IF(AND(AS$48&gt;Development!$M$9,AS$48&lt;=Development!$M$12),INDEX(Development!$D$1:$EZ$300,MATCH(Development!$F$211,Development!$F$1:$F$300,0),MATCH(AS$48,Development!$D$3:$EZ$3,0))*INDEX(Development!$D$1:$EZ$300,MATCH(Development!$F$271,Development!$F$1:$F$300,0),MATCH(AR$48,Development!$D$3:$EZ$3,))/12)</f>
        <v>-912253.85113899549</v>
      </c>
      <c r="AT54" s="725">
        <f ca="1">-IF(AND(AT$48&gt;Development!$M$9,AT$48&lt;=Development!$M$12),INDEX(Development!$D$1:$EZ$300,MATCH(Development!$F$211,Development!$F$1:$F$300,0),MATCH(AT$48,Development!$D$3:$EZ$3,0))*INDEX(Development!$D$1:$EZ$300,MATCH(Development!$F$271,Development!$F$1:$F$300,0),MATCH(AS$48,Development!$D$3:$EZ$3,))/12)</f>
        <v>-914939.34355139558</v>
      </c>
      <c r="AU54" s="725">
        <f ca="1">-IF(AND(AU$48&gt;Development!$M$9,AU$48&lt;=Development!$M$12),INDEX(Development!$D$1:$EZ$300,MATCH(Development!$F$211,Development!$F$1:$F$300,0),MATCH(AU$48,Development!$D$3:$EZ$3,0))*INDEX(Development!$D$1:$EZ$300,MATCH(Development!$F$271,Development!$F$1:$F$300,0),MATCH(AT$48,Development!$D$3:$EZ$3,))/12)</f>
        <v>-917681.65802054445</v>
      </c>
      <c r="AV54" s="725">
        <f ca="1">-IF(AND(AV$48&gt;Development!$M$9,AV$48&lt;=Development!$M$12),INDEX(Development!$D$1:$EZ$300,MATCH(Development!$F$211,Development!$F$1:$F$300,0),MATCH(AV$48,Development!$D$3:$EZ$3,0))*INDEX(Development!$D$1:$EZ$300,MATCH(Development!$F$271,Development!$F$1:$F$300,0),MATCH(AU$48,Development!$D$3:$EZ$3,))/12)</f>
        <v>-920149.59409422206</v>
      </c>
      <c r="AW54" s="725">
        <f ca="1">-IF(AND(AW$48&gt;Development!$M$9,AW$48&lt;=Development!$M$12),INDEX(Development!$D$1:$EZ$300,MATCH(Development!$F$211,Development!$F$1:$F$300,0),MATCH(AW$48,Development!$D$3:$EZ$3,0))*INDEX(Development!$D$1:$EZ$300,MATCH(Development!$F$271,Development!$F$1:$F$300,0),MATCH(AV$48,Development!$D$3:$EZ$3,))/12)</f>
        <v>-922435.3769391625</v>
      </c>
      <c r="AX54" s="725">
        <f>-IF(AND(AX$48&gt;Development!$M$9,AX$48&lt;=Development!$M$12),INDEX(Development!$D$1:$EZ$300,MATCH(Development!$F$211,Development!$F$1:$F$300,0),MATCH(AX$48,Development!$D$3:$EZ$3,0))*INDEX(Development!$D$1:$EZ$300,MATCH(Development!$F$271,Development!$F$1:$F$300,0),MATCH(AW$48,Development!$D$3:$EZ$3,))/12)</f>
        <v>0</v>
      </c>
      <c r="AY54" s="725">
        <f>-IF(AND(AY$48&gt;Development!$M$9,AY$48&lt;=Development!$M$12),INDEX(Development!$D$1:$EZ$300,MATCH(Development!$F$211,Development!$F$1:$F$300,0),MATCH(AY$48,Development!$D$3:$EZ$3,0))*INDEX(Development!$D$1:$EZ$300,MATCH(Development!$F$271,Development!$F$1:$F$300,0),MATCH(AX$48,Development!$D$3:$EZ$3,))/12)</f>
        <v>0</v>
      </c>
      <c r="AZ54" s="725">
        <f>-IF(AND(AZ$48&gt;Development!$M$9,AZ$48&lt;=Development!$M$12),INDEX(Development!$D$1:$EZ$300,MATCH(Development!$F$211,Development!$F$1:$F$300,0),MATCH(AZ$48,Development!$D$3:$EZ$3,0))*INDEX(Development!$D$1:$EZ$300,MATCH(Development!$F$271,Development!$F$1:$F$300,0),MATCH(AY$48,Development!$D$3:$EZ$3,))/12)</f>
        <v>0</v>
      </c>
      <c r="BA54" s="725">
        <f>-IF(AND(BA$48&gt;Development!$M$9,BA$48&lt;=Development!$M$12),INDEX(Development!$D$1:$EZ$300,MATCH(Development!$F$211,Development!$F$1:$F$300,0),MATCH(BA$48,Development!$D$3:$EZ$3,0))*INDEX(Development!$D$1:$EZ$300,MATCH(Development!$F$271,Development!$F$1:$F$300,0),MATCH(AZ$48,Development!$D$3:$EZ$3,))/12)</f>
        <v>0</v>
      </c>
      <c r="BB54" s="725">
        <f>-IF(AND(BB$48&gt;Development!$M$9,BB$48&lt;=Development!$M$12),INDEX(Development!$D$1:$EZ$300,MATCH(Development!$F$211,Development!$F$1:$F$300,0),MATCH(BB$48,Development!$D$3:$EZ$3,0))*INDEX(Development!$D$1:$EZ$300,MATCH(Development!$F$271,Development!$F$1:$F$300,0),MATCH(BA$48,Development!$D$3:$EZ$3,))/12)</f>
        <v>0</v>
      </c>
      <c r="BC54" s="725">
        <f>-IF(AND(BC$48&gt;Development!$M$9,BC$48&lt;=Development!$M$12),INDEX(Development!$D$1:$EZ$300,MATCH(Development!$F$211,Development!$F$1:$F$300,0),MATCH(BC$48,Development!$D$3:$EZ$3,0))*INDEX(Development!$D$1:$EZ$300,MATCH(Development!$F$271,Development!$F$1:$F$300,0),MATCH(BB$48,Development!$D$3:$EZ$3,))/12)</f>
        <v>0</v>
      </c>
      <c r="BD54" s="725">
        <f>-IF(AND(BD$48&gt;Development!$M$9,BD$48&lt;=Development!$M$12),INDEX(Development!$D$1:$EZ$300,MATCH(Development!$F$211,Development!$F$1:$F$300,0),MATCH(BD$48,Development!$D$3:$EZ$3,0))*INDEX(Development!$D$1:$EZ$300,MATCH(Development!$F$271,Development!$F$1:$F$300,0),MATCH(BC$48,Development!$D$3:$EZ$3,))/12)</f>
        <v>0</v>
      </c>
      <c r="BE54" s="725">
        <f>-IF(AND(BE$48&gt;Development!$M$9,BE$48&lt;=Development!$M$12),INDEX(Development!$D$1:$EZ$300,MATCH(Development!$F$211,Development!$F$1:$F$300,0),MATCH(BE$48,Development!$D$3:$EZ$3,0))*INDEX(Development!$D$1:$EZ$300,MATCH(Development!$F$271,Development!$F$1:$F$300,0),MATCH(BD$48,Development!$D$3:$EZ$3,))/12)</f>
        <v>0</v>
      </c>
      <c r="BF54" s="725">
        <f>-IF(AND(BF$48&gt;Development!$M$9,BF$48&lt;=Development!$M$12),INDEX(Development!$D$1:$EZ$300,MATCH(Development!$F$211,Development!$F$1:$F$300,0),MATCH(BF$48,Development!$D$3:$EZ$3,0))*INDEX(Development!$D$1:$EZ$300,MATCH(Development!$F$271,Development!$F$1:$F$300,0),MATCH(BE$48,Development!$D$3:$EZ$3,))/12)</f>
        <v>0</v>
      </c>
      <c r="BG54" s="725">
        <f>-IF(AND(BG$48&gt;Development!$M$9,BG$48&lt;=Development!$M$12),INDEX(Development!$D$1:$EZ$300,MATCH(Development!$F$211,Development!$F$1:$F$300,0),MATCH(BG$48,Development!$D$3:$EZ$3,0))*INDEX(Development!$D$1:$EZ$300,MATCH(Development!$F$271,Development!$F$1:$F$300,0),MATCH(BF$48,Development!$D$3:$EZ$3,))/12)</f>
        <v>0</v>
      </c>
      <c r="BH54" s="725">
        <f>-IF(AND(BH$48&gt;Development!$M$9,BH$48&lt;=Development!$M$12),INDEX(Development!$D$1:$EZ$300,MATCH(Development!$F$211,Development!$F$1:$F$300,0),MATCH(BH$48,Development!$D$3:$EZ$3,0))*INDEX(Development!$D$1:$EZ$300,MATCH(Development!$F$271,Development!$F$1:$F$300,0),MATCH(BG$48,Development!$D$3:$EZ$3,))/12)</f>
        <v>0</v>
      </c>
      <c r="BI54" s="725">
        <f>-IF(AND(BI$48&gt;Development!$M$9,BI$48&lt;=Development!$M$12),INDEX(Development!$D$1:$EZ$300,MATCH(Development!$F$211,Development!$F$1:$F$300,0),MATCH(BI$48,Development!$D$3:$EZ$3,0))*INDEX(Development!$D$1:$EZ$300,MATCH(Development!$F$271,Development!$F$1:$F$300,0),MATCH(BH$48,Development!$D$3:$EZ$3,))/12)</f>
        <v>0</v>
      </c>
      <c r="BJ54" s="725">
        <f>-IF(AND(BJ$48&gt;Development!$M$9,BJ$48&lt;=Development!$M$12),INDEX(Development!$D$1:$EZ$300,MATCH(Development!$F$211,Development!$F$1:$F$300,0),MATCH(BJ$48,Development!$D$3:$EZ$3,0))*INDEX(Development!$D$1:$EZ$300,MATCH(Development!$F$271,Development!$F$1:$F$300,0),MATCH(BI$48,Development!$D$3:$EZ$3,))/12)</f>
        <v>0</v>
      </c>
      <c r="BK54" s="725">
        <f>-IF(AND(BK$48&gt;Development!$M$9,BK$48&lt;=Development!$M$12),INDEX(Development!$D$1:$EZ$300,MATCH(Development!$F$211,Development!$F$1:$F$300,0),MATCH(BK$48,Development!$D$3:$EZ$3,0))*INDEX(Development!$D$1:$EZ$300,MATCH(Development!$F$271,Development!$F$1:$F$300,0),MATCH(BJ$48,Development!$D$3:$EZ$3,))/12)</f>
        <v>0</v>
      </c>
      <c r="BL54" s="725">
        <f>-IF(AND(BL$48&gt;Development!$M$9,BL$48&lt;=Development!$M$12),INDEX(Development!$D$1:$EZ$300,MATCH(Development!$F$211,Development!$F$1:$F$300,0),MATCH(BL$48,Development!$D$3:$EZ$3,0))*INDEX(Development!$D$1:$EZ$300,MATCH(Development!$F$271,Development!$F$1:$F$300,0),MATCH(BK$48,Development!$D$3:$EZ$3,))/12)</f>
        <v>0</v>
      </c>
      <c r="BM54" s="725">
        <f>-IF(AND(BM$48&gt;Development!$M$9,BM$48&lt;=Development!$M$12),INDEX(Development!$D$1:$EZ$300,MATCH(Development!$F$211,Development!$F$1:$F$300,0),MATCH(BM$48,Development!$D$3:$EZ$3,0))*INDEX(Development!$D$1:$EZ$300,MATCH(Development!$F$271,Development!$F$1:$F$300,0),MATCH(BL$48,Development!$D$3:$EZ$3,))/12)</f>
        <v>0</v>
      </c>
      <c r="BN54" s="725">
        <f>-IF(AND(BN$48&gt;Development!$M$9,BN$48&lt;=Development!$M$12),INDEX(Development!$D$1:$EZ$300,MATCH(Development!$F$211,Development!$F$1:$F$300,0),MATCH(BN$48,Development!$D$3:$EZ$3,0))*INDEX(Development!$D$1:$EZ$300,MATCH(Development!$F$271,Development!$F$1:$F$300,0),MATCH(BM$48,Development!$D$3:$EZ$3,))/12)</f>
        <v>0</v>
      </c>
      <c r="BO54" s="725">
        <f>-IF(AND(BO$48&gt;Development!$M$9,BO$48&lt;=Development!$M$12),INDEX(Development!$D$1:$EZ$300,MATCH(Development!$F$211,Development!$F$1:$F$300,0),MATCH(BO$48,Development!$D$3:$EZ$3,0))*INDEX(Development!$D$1:$EZ$300,MATCH(Development!$F$271,Development!$F$1:$F$300,0),MATCH(BN$48,Development!$D$3:$EZ$3,))/12)</f>
        <v>0</v>
      </c>
      <c r="BP54" s="725">
        <f>-IF(AND(BP$48&gt;Development!$M$9,BP$48&lt;=Development!$M$12),INDEX(Development!$D$1:$EZ$300,MATCH(Development!$F$211,Development!$F$1:$F$300,0),MATCH(BP$48,Development!$D$3:$EZ$3,0))*INDEX(Development!$D$1:$EZ$300,MATCH(Development!$F$271,Development!$F$1:$F$300,0),MATCH(BO$48,Development!$D$3:$EZ$3,))/12)</f>
        <v>0</v>
      </c>
      <c r="BQ54" s="725">
        <f>-IF(AND(BQ$48&gt;Development!$M$9,BQ$48&lt;=Development!$M$12),INDEX(Development!$D$1:$EZ$300,MATCH(Development!$F$211,Development!$F$1:$F$300,0),MATCH(BQ$48,Development!$D$3:$EZ$3,0))*INDEX(Development!$D$1:$EZ$300,MATCH(Development!$F$271,Development!$F$1:$F$300,0),MATCH(BP$48,Development!$D$3:$EZ$3,))/12)</f>
        <v>0</v>
      </c>
      <c r="BR54" s="725">
        <f>-IF(AND(BR$48&gt;Development!$M$9,BR$48&lt;=Development!$M$12),INDEX(Development!$D$1:$EZ$300,MATCH(Development!$F$211,Development!$F$1:$F$300,0),MATCH(BR$48,Development!$D$3:$EZ$3,0))*INDEX(Development!$D$1:$EZ$300,MATCH(Development!$F$271,Development!$F$1:$F$300,0),MATCH(BQ$48,Development!$D$3:$EZ$3,))/12)</f>
        <v>0</v>
      </c>
      <c r="BS54" s="725">
        <f>-IF(AND(BS$48&gt;Development!$M$9,BS$48&lt;=Development!$M$12),INDEX(Development!$D$1:$EZ$300,MATCH(Development!$F$211,Development!$F$1:$F$300,0),MATCH(BS$48,Development!$D$3:$EZ$3,0))*INDEX(Development!$D$1:$EZ$300,MATCH(Development!$F$271,Development!$F$1:$F$300,0),MATCH(BR$48,Development!$D$3:$EZ$3,))/12)</f>
        <v>0</v>
      </c>
      <c r="BT54" s="725">
        <f>-IF(AND(BT$48&gt;Development!$M$9,BT$48&lt;=Development!$M$12),INDEX(Development!$D$1:$EZ$300,MATCH(Development!$F$211,Development!$F$1:$F$300,0),MATCH(BT$48,Development!$D$3:$EZ$3,0))*INDEX(Development!$D$1:$EZ$300,MATCH(Development!$F$271,Development!$F$1:$F$300,0),MATCH(BS$48,Development!$D$3:$EZ$3,))/12)</f>
        <v>0</v>
      </c>
      <c r="BU54" s="725">
        <f>-IF(AND(BU$48&gt;Development!$M$9,BU$48&lt;=Development!$M$12),INDEX(Development!$D$1:$EZ$300,MATCH(Development!$F$211,Development!$F$1:$F$300,0),MATCH(BU$48,Development!$D$3:$EZ$3,0))*INDEX(Development!$D$1:$EZ$300,MATCH(Development!$F$271,Development!$F$1:$F$300,0),MATCH(BT$48,Development!$D$3:$EZ$3,))/12)</f>
        <v>0</v>
      </c>
      <c r="BV54" s="725">
        <f>-IF(AND(BV$48&gt;Development!$M$9,BV$48&lt;=Development!$M$12),INDEX(Development!$D$1:$EZ$300,MATCH(Development!$F$211,Development!$F$1:$F$300,0),MATCH(BV$48,Development!$D$3:$EZ$3,0))*INDEX(Development!$D$1:$EZ$300,MATCH(Development!$F$271,Development!$F$1:$F$300,0),MATCH(BU$48,Development!$D$3:$EZ$3,))/12)</f>
        <v>0</v>
      </c>
      <c r="BW54" s="725">
        <f>-IF(AND(BW$48&gt;Development!$M$9,BW$48&lt;=Development!$M$12),INDEX(Development!$D$1:$EZ$300,MATCH(Development!$F$211,Development!$F$1:$F$300,0),MATCH(BW$48,Development!$D$3:$EZ$3,0))*INDEX(Development!$D$1:$EZ$300,MATCH(Development!$F$271,Development!$F$1:$F$300,0),MATCH(BV$48,Development!$D$3:$EZ$3,))/12)</f>
        <v>0</v>
      </c>
      <c r="BX54" s="725">
        <f>-IF(AND(BX$48&gt;Development!$M$9,BX$48&lt;=Development!$M$12),INDEX(Development!$D$1:$EZ$300,MATCH(Development!$F$211,Development!$F$1:$F$300,0),MATCH(BX$48,Development!$D$3:$EZ$3,0))*INDEX(Development!$D$1:$EZ$300,MATCH(Development!$F$271,Development!$F$1:$F$300,0),MATCH(BW$48,Development!$D$3:$EZ$3,))/12)</f>
        <v>0</v>
      </c>
      <c r="BY54" s="725">
        <f>-IF(AND(BY$48&gt;Development!$M$9,BY$48&lt;=Development!$M$12),INDEX(Development!$D$1:$EZ$300,MATCH(Development!$F$211,Development!$F$1:$F$300,0),MATCH(BY$48,Development!$D$3:$EZ$3,0))*INDEX(Development!$D$1:$EZ$300,MATCH(Development!$F$271,Development!$F$1:$F$300,0),MATCH(BX$48,Development!$D$3:$EZ$3,))/12)</f>
        <v>0</v>
      </c>
      <c r="BZ54" s="725">
        <f>-IF(AND(BZ$48&gt;Development!$M$9,BZ$48&lt;=Development!$M$12),INDEX(Development!$D$1:$EZ$300,MATCH(Development!$F$211,Development!$F$1:$F$300,0),MATCH(BZ$48,Development!$D$3:$EZ$3,0))*INDEX(Development!$D$1:$EZ$300,MATCH(Development!$F$271,Development!$F$1:$F$300,0),MATCH(BY$48,Development!$D$3:$EZ$3,))/12)</f>
        <v>0</v>
      </c>
      <c r="CA54" s="725">
        <f>-IF(AND(CA$48&gt;Development!$M$9,CA$48&lt;=Development!$M$12),INDEX(Development!$D$1:$EZ$300,MATCH(Development!$F$211,Development!$F$1:$F$300,0),MATCH(CA$48,Development!$D$3:$EZ$3,0))*INDEX(Development!$D$1:$EZ$300,MATCH(Development!$F$271,Development!$F$1:$F$300,0),MATCH(BZ$48,Development!$D$3:$EZ$3,))/12)</f>
        <v>0</v>
      </c>
      <c r="CB54" s="725">
        <f>-IF(AND(CB$48&gt;Development!$M$9,CB$48&lt;=Development!$M$12),INDEX(Development!$D$1:$EZ$300,MATCH(Development!$F$211,Development!$F$1:$F$300,0),MATCH(CB$48,Development!$D$3:$EZ$3,0))*INDEX(Development!$D$1:$EZ$300,MATCH(Development!$F$271,Development!$F$1:$F$300,0),MATCH(CA$48,Development!$D$3:$EZ$3,))/12)</f>
        <v>0</v>
      </c>
      <c r="CC54" s="725">
        <f>-IF(AND(CC$48&gt;Development!$M$9,CC$48&lt;=Development!$M$12),INDEX(Development!$D$1:$EZ$300,MATCH(Development!$F$211,Development!$F$1:$F$300,0),MATCH(CC$48,Development!$D$3:$EZ$3,0))*INDEX(Development!$D$1:$EZ$300,MATCH(Development!$F$271,Development!$F$1:$F$300,0),MATCH(CB$48,Development!$D$3:$EZ$3,))/12)</f>
        <v>0</v>
      </c>
      <c r="CD54" s="725">
        <f>-IF(AND(CD$48&gt;Development!$M$9,CD$48&lt;=Development!$M$12),INDEX(Development!$D$1:$EZ$300,MATCH(Development!$F$211,Development!$F$1:$F$300,0),MATCH(CD$48,Development!$D$3:$EZ$3,0))*INDEX(Development!$D$1:$EZ$300,MATCH(Development!$F$271,Development!$F$1:$F$300,0),MATCH(CC$48,Development!$D$3:$EZ$3,))/12)</f>
        <v>0</v>
      </c>
      <c r="CE54" s="725">
        <f>-IF(AND(CE$48&gt;Development!$M$9,CE$48&lt;=Development!$M$12),INDEX(Development!$D$1:$EZ$300,MATCH(Development!$F$211,Development!$F$1:$F$300,0),MATCH(CE$48,Development!$D$3:$EZ$3,0))*INDEX(Development!$D$1:$EZ$300,MATCH(Development!$F$271,Development!$F$1:$F$300,0),MATCH(CD$48,Development!$D$3:$EZ$3,))/12)</f>
        <v>0</v>
      </c>
      <c r="CF54" s="725">
        <f>-IF(AND(CF$48&gt;Development!$M$9,CF$48&lt;=Development!$M$12),INDEX(Development!$D$1:$EZ$300,MATCH(Development!$F$211,Development!$F$1:$F$300,0),MATCH(CF$48,Development!$D$3:$EZ$3,0))*INDEX(Development!$D$1:$EZ$300,MATCH(Development!$F$271,Development!$F$1:$F$300,0),MATCH(CE$48,Development!$D$3:$EZ$3,))/12)</f>
        <v>0</v>
      </c>
      <c r="CG54" s="725">
        <f>-IF(AND(CG$48&gt;Development!$M$9,CG$48&lt;=Development!$M$12),INDEX(Development!$D$1:$EZ$300,MATCH(Development!$F$211,Development!$F$1:$F$300,0),MATCH(CG$48,Development!$D$3:$EZ$3,0))*INDEX(Development!$D$1:$EZ$300,MATCH(Development!$F$271,Development!$F$1:$F$300,0),MATCH(CF$48,Development!$D$3:$EZ$3,))/12)</f>
        <v>0</v>
      </c>
      <c r="CH54" s="725">
        <f>-IF(AND(CH$48&gt;Development!$M$9,CH$48&lt;=Development!$M$12),INDEX(Development!$D$1:$EZ$300,MATCH(Development!$F$211,Development!$F$1:$F$300,0),MATCH(CH$48,Development!$D$3:$EZ$3,0))*INDEX(Development!$D$1:$EZ$300,MATCH(Development!$F$271,Development!$F$1:$F$300,0),MATCH(CG$48,Development!$D$3:$EZ$3,))/12)</f>
        <v>0</v>
      </c>
      <c r="CI54" s="725">
        <f>-IF(AND(CI$48&gt;Development!$M$9,CI$48&lt;=Development!$M$12),INDEX(Development!$D$1:$EZ$300,MATCH(Development!$F$211,Development!$F$1:$F$300,0),MATCH(CI$48,Development!$D$3:$EZ$3,0))*INDEX(Development!$D$1:$EZ$300,MATCH(Development!$F$271,Development!$F$1:$F$300,0),MATCH(CH$48,Development!$D$3:$EZ$3,))/12)</f>
        <v>0</v>
      </c>
      <c r="CJ54" s="725">
        <f>-IF(AND(CJ$48&gt;Development!$M$9,CJ$48&lt;=Development!$M$12),INDEX(Development!$D$1:$EZ$300,MATCH(Development!$F$211,Development!$F$1:$F$300,0),MATCH(CJ$48,Development!$D$3:$EZ$3,0))*INDEX(Development!$D$1:$EZ$300,MATCH(Development!$F$271,Development!$F$1:$F$300,0),MATCH(CI$48,Development!$D$3:$EZ$3,))/12)</f>
        <v>0</v>
      </c>
      <c r="CK54" s="725">
        <f>-IF(AND(CK$48&gt;Development!$M$9,CK$48&lt;=Development!$M$12),INDEX(Development!$D$1:$EZ$300,MATCH(Development!$F$211,Development!$F$1:$F$300,0),MATCH(CK$48,Development!$D$3:$EZ$3,0))*INDEX(Development!$D$1:$EZ$300,MATCH(Development!$F$271,Development!$F$1:$F$300,0),MATCH(CJ$48,Development!$D$3:$EZ$3,))/12)</f>
        <v>0</v>
      </c>
      <c r="CL54" s="725">
        <f>-IF(AND(CL$48&gt;Development!$M$9,CL$48&lt;=Development!$M$12),INDEX(Development!$D$1:$EZ$300,MATCH(Development!$F$211,Development!$F$1:$F$300,0),MATCH(CL$48,Development!$D$3:$EZ$3,0))*INDEX(Development!$D$1:$EZ$300,MATCH(Development!$F$271,Development!$F$1:$F$300,0),MATCH(CK$48,Development!$D$3:$EZ$3,))/12)</f>
        <v>0</v>
      </c>
      <c r="CM54" s="725">
        <f>-IF(AND(CM$48&gt;Development!$M$9,CM$48&lt;=Development!$M$12),INDEX(Development!$D$1:$EZ$300,MATCH(Development!$F$211,Development!$F$1:$F$300,0),MATCH(CM$48,Development!$D$3:$EZ$3,0))*INDEX(Development!$D$1:$EZ$300,MATCH(Development!$F$271,Development!$F$1:$F$300,0),MATCH(CL$48,Development!$D$3:$EZ$3,))/12)</f>
        <v>0</v>
      </c>
      <c r="CN54" s="725">
        <f>-IF(AND(CN$48&gt;Development!$M$9,CN$48&lt;=Development!$M$12),INDEX(Development!$D$1:$EZ$300,MATCH(Development!$F$211,Development!$F$1:$F$300,0),MATCH(CN$48,Development!$D$3:$EZ$3,0))*INDEX(Development!$D$1:$EZ$300,MATCH(Development!$F$271,Development!$F$1:$F$300,0),MATCH(CM$48,Development!$D$3:$EZ$3,))/12)</f>
        <v>0</v>
      </c>
      <c r="CO54" s="725">
        <f>-IF(AND(CO$48&gt;Development!$M$9,CO$48&lt;=Development!$M$12),INDEX(Development!$D$1:$EZ$300,MATCH(Development!$F$211,Development!$F$1:$F$300,0),MATCH(CO$48,Development!$D$3:$EZ$3,0))*INDEX(Development!$D$1:$EZ$300,MATCH(Development!$F$271,Development!$F$1:$F$300,0),MATCH(CN$48,Development!$D$3:$EZ$3,))/12)</f>
        <v>0</v>
      </c>
      <c r="CP54" s="725">
        <f>-IF(AND(CP$48&gt;Development!$M$9,CP$48&lt;=Development!$M$12),INDEX(Development!$D$1:$EZ$300,MATCH(Development!$F$211,Development!$F$1:$F$300,0),MATCH(CP$48,Development!$D$3:$EZ$3,0))*INDEX(Development!$D$1:$EZ$300,MATCH(Development!$F$271,Development!$F$1:$F$300,0),MATCH(CO$48,Development!$D$3:$EZ$3,))/12)</f>
        <v>0</v>
      </c>
      <c r="CQ54" s="725">
        <f>-IF(AND(CQ$48&gt;Development!$M$9,CQ$48&lt;=Development!$M$12),INDEX(Development!$D$1:$EZ$300,MATCH(Development!$F$211,Development!$F$1:$F$300,0),MATCH(CQ$48,Development!$D$3:$EZ$3,0))*INDEX(Development!$D$1:$EZ$300,MATCH(Development!$F$271,Development!$F$1:$F$300,0),MATCH(CP$48,Development!$D$3:$EZ$3,))/12)</f>
        <v>0</v>
      </c>
      <c r="CR54" s="725">
        <f>-IF(AND(CR$48&gt;Development!$M$9,CR$48&lt;=Development!$M$12),INDEX(Development!$D$1:$EZ$300,MATCH(Development!$F$211,Development!$F$1:$F$300,0),MATCH(CR$48,Development!$D$3:$EZ$3,0))*INDEX(Development!$D$1:$EZ$300,MATCH(Development!$F$271,Development!$F$1:$F$300,0),MATCH(CQ$48,Development!$D$3:$EZ$3,))/12)</f>
        <v>0</v>
      </c>
      <c r="CS54" s="725">
        <f>-IF(AND(CS$48&gt;Development!$M$9,CS$48&lt;=Development!$M$12),INDEX(Development!$D$1:$EZ$300,MATCH(Development!$F$211,Development!$F$1:$F$300,0),MATCH(CS$48,Development!$D$3:$EZ$3,0))*INDEX(Development!$D$1:$EZ$300,MATCH(Development!$F$271,Development!$F$1:$F$300,0),MATCH(CR$48,Development!$D$3:$EZ$3,))/12)</f>
        <v>0</v>
      </c>
      <c r="CT54" s="725">
        <f>-IF(AND(CT$48&gt;Development!$M$9,CT$48&lt;=Development!$M$12),INDEX(Development!$D$1:$EZ$300,MATCH(Development!$F$211,Development!$F$1:$F$300,0),MATCH(CT$48,Development!$D$3:$EZ$3,0))*INDEX(Development!$D$1:$EZ$300,MATCH(Development!$F$271,Development!$F$1:$F$300,0),MATCH(CS$48,Development!$D$3:$EZ$3,))/12)</f>
        <v>0</v>
      </c>
      <c r="CU54" s="725">
        <f>-IF(AND(CU$48&gt;Development!$M$9,CU$48&lt;=Development!$M$12),INDEX(Development!$D$1:$EZ$300,MATCH(Development!$F$211,Development!$F$1:$F$300,0),MATCH(CU$48,Development!$D$3:$EZ$3,0))*INDEX(Development!$D$1:$EZ$300,MATCH(Development!$F$271,Development!$F$1:$F$300,0),MATCH(CT$48,Development!$D$3:$EZ$3,))/12)</f>
        <v>0</v>
      </c>
      <c r="CV54" s="725">
        <f>-IF(AND(CV$48&gt;Development!$M$9,CV$48&lt;=Development!$M$12),INDEX(Development!$D$1:$EZ$300,MATCH(Development!$F$211,Development!$F$1:$F$300,0),MATCH(CV$48,Development!$D$3:$EZ$3,0))*INDEX(Development!$D$1:$EZ$300,MATCH(Development!$F$271,Development!$F$1:$F$300,0),MATCH(CU$48,Development!$D$3:$EZ$3,))/12)</f>
        <v>0</v>
      </c>
      <c r="CW54" s="725">
        <f>-IF(AND(CW$48&gt;Development!$M$9,CW$48&lt;=Development!$M$12),INDEX(Development!$D$1:$EZ$300,MATCH(Development!$F$211,Development!$F$1:$F$300,0),MATCH(CW$48,Development!$D$3:$EZ$3,0))*INDEX(Development!$D$1:$EZ$300,MATCH(Development!$F$271,Development!$F$1:$F$300,0),MATCH(CV$48,Development!$D$3:$EZ$3,))/12)</f>
        <v>0</v>
      </c>
      <c r="CX54" s="725">
        <f>-IF(AND(CX$48&gt;Development!$M$9,CX$48&lt;=Development!$M$12),INDEX(Development!$D$1:$EZ$300,MATCH(Development!$F$211,Development!$F$1:$F$300,0),MATCH(CX$48,Development!$D$3:$EZ$3,0))*INDEX(Development!$D$1:$EZ$300,MATCH(Development!$F$271,Development!$F$1:$F$300,0),MATCH(CW$48,Development!$D$3:$EZ$3,))/12)</f>
        <v>0</v>
      </c>
      <c r="CY54" s="725">
        <f>-IF(AND(CY$48&gt;Development!$M$9,CY$48&lt;=Development!$M$12),INDEX(Development!$D$1:$EZ$300,MATCH(Development!$F$211,Development!$F$1:$F$300,0),MATCH(CY$48,Development!$D$3:$EZ$3,0))*INDEX(Development!$D$1:$EZ$300,MATCH(Development!$F$271,Development!$F$1:$F$300,0),MATCH(CX$48,Development!$D$3:$EZ$3,))/12)</f>
        <v>0</v>
      </c>
      <c r="CZ54" s="725">
        <f>-IF(AND(CZ$48&gt;Development!$M$9,CZ$48&lt;=Development!$M$12),INDEX(Development!$D$1:$EZ$300,MATCH(Development!$F$211,Development!$F$1:$F$300,0),MATCH(CZ$48,Development!$D$3:$EZ$3,0))*INDEX(Development!$D$1:$EZ$300,MATCH(Development!$F$271,Development!$F$1:$F$300,0),MATCH(CY$48,Development!$D$3:$EZ$3,))/12)</f>
        <v>0</v>
      </c>
      <c r="DA54" s="725">
        <f>-IF(AND(DA$48&gt;Development!$M$9,DA$48&lt;=Development!$M$12),INDEX(Development!$D$1:$EZ$300,MATCH(Development!$F$211,Development!$F$1:$F$300,0),MATCH(DA$48,Development!$D$3:$EZ$3,0))*INDEX(Development!$D$1:$EZ$300,MATCH(Development!$F$271,Development!$F$1:$F$300,0),MATCH(CZ$48,Development!$D$3:$EZ$3,))/12)</f>
        <v>0</v>
      </c>
      <c r="DB54" s="725">
        <f>-IF(AND(DB$48&gt;Development!$M$9,DB$48&lt;=Development!$M$12),INDEX(Development!$D$1:$EZ$300,MATCH(Development!$F$211,Development!$F$1:$F$300,0),MATCH(DB$48,Development!$D$3:$EZ$3,0))*INDEX(Development!$D$1:$EZ$300,MATCH(Development!$F$271,Development!$F$1:$F$300,0),MATCH(DA$48,Development!$D$3:$EZ$3,))/12)</f>
        <v>0</v>
      </c>
      <c r="DC54" s="725">
        <f>-IF(AND(DC$48&gt;Development!$M$9,DC$48&lt;=Development!$M$12),INDEX(Development!$D$1:$EZ$300,MATCH(Development!$F$211,Development!$F$1:$F$300,0),MATCH(DC$48,Development!$D$3:$EZ$3,0))*INDEX(Development!$D$1:$EZ$300,MATCH(Development!$F$271,Development!$F$1:$F$300,0),MATCH(DB$48,Development!$D$3:$EZ$3,))/12)</f>
        <v>0</v>
      </c>
      <c r="DD54" s="725">
        <f>-IF(AND(DD$48&gt;Development!$M$9,DD$48&lt;=Development!$M$12),INDEX(Development!$D$1:$EZ$300,MATCH(Development!$F$211,Development!$F$1:$F$300,0),MATCH(DD$48,Development!$D$3:$EZ$3,0))*INDEX(Development!$D$1:$EZ$300,MATCH(Development!$F$271,Development!$F$1:$F$300,0),MATCH(DC$48,Development!$D$3:$EZ$3,))/12)</f>
        <v>0</v>
      </c>
      <c r="DE54" s="725">
        <f>-IF(AND(DE$48&gt;Development!$M$9,DE$48&lt;=Development!$M$12),INDEX(Development!$D$1:$EZ$300,MATCH(Development!$F$211,Development!$F$1:$F$300,0),MATCH(DE$48,Development!$D$3:$EZ$3,0))*INDEX(Development!$D$1:$EZ$300,MATCH(Development!$F$271,Development!$F$1:$F$300,0),MATCH(DD$48,Development!$D$3:$EZ$3,))/12)</f>
        <v>0</v>
      </c>
      <c r="DF54" s="725">
        <f>-IF(AND(DF$48&gt;Development!$M$9,DF$48&lt;=Development!$M$12),INDEX(Development!$D$1:$EZ$300,MATCH(Development!$F$211,Development!$F$1:$F$300,0),MATCH(DF$48,Development!$D$3:$EZ$3,0))*INDEX(Development!$D$1:$EZ$300,MATCH(Development!$F$271,Development!$F$1:$F$300,0),MATCH(DE$48,Development!$D$3:$EZ$3,))/12)</f>
        <v>0</v>
      </c>
      <c r="DG54" s="725">
        <f>-IF(AND(DG$48&gt;Development!$M$9,DG$48&lt;=Development!$M$12),INDEX(Development!$D$1:$EZ$300,MATCH(Development!$F$211,Development!$F$1:$F$300,0),MATCH(DG$48,Development!$D$3:$EZ$3,0))*INDEX(Development!$D$1:$EZ$300,MATCH(Development!$F$271,Development!$F$1:$F$300,0),MATCH(DF$48,Development!$D$3:$EZ$3,))/12)</f>
        <v>0</v>
      </c>
      <c r="DH54" s="725">
        <f>-IF(AND(DH$48&gt;Development!$M$9,DH$48&lt;=Development!$M$12),INDEX(Development!$D$1:$EZ$300,MATCH(Development!$F$211,Development!$F$1:$F$300,0),MATCH(DH$48,Development!$D$3:$EZ$3,0))*INDEX(Development!$D$1:$EZ$300,MATCH(Development!$F$271,Development!$F$1:$F$300,0),MATCH(DG$48,Development!$D$3:$EZ$3,))/12)</f>
        <v>0</v>
      </c>
      <c r="DI54" s="725">
        <f>-IF(AND(DI$48&gt;Development!$M$9,DI$48&lt;=Development!$M$12),INDEX(Development!$D$1:$EZ$300,MATCH(Development!$F$211,Development!$F$1:$F$300,0),MATCH(DI$48,Development!$D$3:$EZ$3,0))*INDEX(Development!$D$1:$EZ$300,MATCH(Development!$F$271,Development!$F$1:$F$300,0),MATCH(DH$48,Development!$D$3:$EZ$3,))/12)</f>
        <v>0</v>
      </c>
      <c r="DJ54" s="725">
        <f>-IF(AND(DJ$48&gt;Development!$M$9,DJ$48&lt;=Development!$M$12),INDEX(Development!$D$1:$EZ$300,MATCH(Development!$F$211,Development!$F$1:$F$300,0),MATCH(DJ$48,Development!$D$3:$EZ$3,0))*INDEX(Development!$D$1:$EZ$300,MATCH(Development!$F$271,Development!$F$1:$F$300,0),MATCH(DI$48,Development!$D$3:$EZ$3,))/12)</f>
        <v>0</v>
      </c>
      <c r="DK54" s="725">
        <f>-IF(AND(DK$48&gt;Development!$M$9,DK$48&lt;=Development!$M$12),INDEX(Development!$D$1:$EZ$300,MATCH(Development!$F$211,Development!$F$1:$F$300,0),MATCH(DK$48,Development!$D$3:$EZ$3,0))*INDEX(Development!$D$1:$EZ$300,MATCH(Development!$F$271,Development!$F$1:$F$300,0),MATCH(DJ$48,Development!$D$3:$EZ$3,))/12)</f>
        <v>0</v>
      </c>
      <c r="DL54" s="725">
        <f>-IF(AND(DL$48&gt;Development!$M$9,DL$48&lt;=Development!$M$12),INDEX(Development!$D$1:$EZ$300,MATCH(Development!$F$211,Development!$F$1:$F$300,0),MATCH(DL$48,Development!$D$3:$EZ$3,0))*INDEX(Development!$D$1:$EZ$300,MATCH(Development!$F$271,Development!$F$1:$F$300,0),MATCH(DK$48,Development!$D$3:$EZ$3,))/12)</f>
        <v>0</v>
      </c>
      <c r="DM54" s="725">
        <f>-IF(AND(DM$48&gt;Development!$M$9,DM$48&lt;=Development!$M$12),INDEX(Development!$D$1:$EZ$300,MATCH(Development!$F$211,Development!$F$1:$F$300,0),MATCH(DM$48,Development!$D$3:$EZ$3,0))*INDEX(Development!$D$1:$EZ$300,MATCH(Development!$F$271,Development!$F$1:$F$300,0),MATCH(DL$48,Development!$D$3:$EZ$3,))/12)</f>
        <v>0</v>
      </c>
      <c r="DN54" s="725">
        <f>-IF(AND(DN$48&gt;Development!$M$9,DN$48&lt;=Development!$M$12),INDEX(Development!$D$1:$EZ$300,MATCH(Development!$F$211,Development!$F$1:$F$300,0),MATCH(DN$48,Development!$D$3:$EZ$3,0))*INDEX(Development!$D$1:$EZ$300,MATCH(Development!$F$271,Development!$F$1:$F$300,0),MATCH(DM$48,Development!$D$3:$EZ$3,))/12)</f>
        <v>0</v>
      </c>
      <c r="DO54" s="725">
        <f>-IF(AND(DO$48&gt;Development!$M$9,DO$48&lt;=Development!$M$12),INDEX(Development!$D$1:$EZ$300,MATCH(Development!$F$211,Development!$F$1:$F$300,0),MATCH(DO$48,Development!$D$3:$EZ$3,0))*INDEX(Development!$D$1:$EZ$300,MATCH(Development!$F$271,Development!$F$1:$F$300,0),MATCH(DN$48,Development!$D$3:$EZ$3,))/12)</f>
        <v>0</v>
      </c>
      <c r="DP54" s="725">
        <f>-IF(AND(DP$48&gt;Development!$M$9,DP$48&lt;=Development!$M$12),INDEX(Development!$D$1:$EZ$300,MATCH(Development!$F$211,Development!$F$1:$F$300,0),MATCH(DP$48,Development!$D$3:$EZ$3,0))*INDEX(Development!$D$1:$EZ$300,MATCH(Development!$F$271,Development!$F$1:$F$300,0),MATCH(DO$48,Development!$D$3:$EZ$3,))/12)</f>
        <v>0</v>
      </c>
      <c r="DQ54" s="725">
        <f>-IF(AND(DQ$48&gt;Development!$M$9,DQ$48&lt;=Development!$M$12),INDEX(Development!$D$1:$EZ$300,MATCH(Development!$F$211,Development!$F$1:$F$300,0),MATCH(DQ$48,Development!$D$3:$EZ$3,0))*INDEX(Development!$D$1:$EZ$300,MATCH(Development!$F$271,Development!$F$1:$F$300,0),MATCH(DP$48,Development!$D$3:$EZ$3,))/12)</f>
        <v>0</v>
      </c>
      <c r="DR54" s="725">
        <f>-IF(AND(DR$48&gt;Development!$M$9,DR$48&lt;=Development!$M$12),INDEX(Development!$D$1:$EZ$300,MATCH(Development!$F$211,Development!$F$1:$F$300,0),MATCH(DR$48,Development!$D$3:$EZ$3,0))*INDEX(Development!$D$1:$EZ$300,MATCH(Development!$F$271,Development!$F$1:$F$300,0),MATCH(DQ$48,Development!$D$3:$EZ$3,))/12)</f>
        <v>0</v>
      </c>
      <c r="DS54" s="725">
        <f>-IF(AND(DS$48&gt;Development!$M$9,DS$48&lt;=Development!$M$12),INDEX(Development!$D$1:$EZ$300,MATCH(Development!$F$211,Development!$F$1:$F$300,0),MATCH(DS$48,Development!$D$3:$EZ$3,0))*INDEX(Development!$D$1:$EZ$300,MATCH(Development!$F$271,Development!$F$1:$F$300,0),MATCH(DR$48,Development!$D$3:$EZ$3,))/12)</f>
        <v>0</v>
      </c>
      <c r="DT54" s="725">
        <f>-IF(AND(DT$48&gt;Development!$M$9,DT$48&lt;=Development!$M$12),INDEX(Development!$D$1:$EZ$300,MATCH(Development!$F$211,Development!$F$1:$F$300,0),MATCH(DT$48,Development!$D$3:$EZ$3,0))*INDEX(Development!$D$1:$EZ$300,MATCH(Development!$F$271,Development!$F$1:$F$300,0),MATCH(DS$48,Development!$D$3:$EZ$3,))/12)</f>
        <v>0</v>
      </c>
      <c r="DU54" s="725">
        <f>-IF(AND(DU$48&gt;Development!$M$9,DU$48&lt;=Development!$M$12),INDEX(Development!$D$1:$EZ$300,MATCH(Development!$F$211,Development!$F$1:$F$300,0),MATCH(DU$48,Development!$D$3:$EZ$3,0))*INDEX(Development!$D$1:$EZ$300,MATCH(Development!$F$271,Development!$F$1:$F$300,0),MATCH(DT$48,Development!$D$3:$EZ$3,))/12)</f>
        <v>0</v>
      </c>
      <c r="DV54" s="725">
        <f>-IF(AND(DV$48&gt;Development!$M$9,DV$48&lt;=Development!$M$12),INDEX(Development!$D$1:$EZ$300,MATCH(Development!$F$211,Development!$F$1:$F$300,0),MATCH(DV$48,Development!$D$3:$EZ$3,0))*INDEX(Development!$D$1:$EZ$300,MATCH(Development!$F$271,Development!$F$1:$F$300,0),MATCH(DU$48,Development!$D$3:$EZ$3,))/12)</f>
        <v>0</v>
      </c>
      <c r="DW54" s="725">
        <f>-IF(AND(DW$48&gt;Development!$M$9,DW$48&lt;=Development!$M$12),INDEX(Development!$D$1:$EZ$300,MATCH(Development!$F$211,Development!$F$1:$F$300,0),MATCH(DW$48,Development!$D$3:$EZ$3,0))*INDEX(Development!$D$1:$EZ$300,MATCH(Development!$F$271,Development!$F$1:$F$300,0),MATCH(DV$48,Development!$D$3:$EZ$3,))/12)</f>
        <v>0</v>
      </c>
      <c r="DX54" s="725">
        <f>-IF(AND(DX$48&gt;Development!$M$9,DX$48&lt;=Development!$M$12),INDEX(Development!$D$1:$EZ$300,MATCH(Development!$F$211,Development!$F$1:$F$300,0),MATCH(DX$48,Development!$D$3:$EZ$3,0))*INDEX(Development!$D$1:$EZ$300,MATCH(Development!$F$271,Development!$F$1:$F$300,0),MATCH(DW$48,Development!$D$3:$EZ$3,))/12)</f>
        <v>0</v>
      </c>
      <c r="DY54" s="725">
        <f>-IF(AND(DY$48&gt;Development!$M$9,DY$48&lt;=Development!$M$12),INDEX(Development!$D$1:$EZ$300,MATCH(Development!$F$211,Development!$F$1:$F$300,0),MATCH(DY$48,Development!$D$3:$EZ$3,0))*INDEX(Development!$D$1:$EZ$300,MATCH(Development!$F$271,Development!$F$1:$F$300,0),MATCH(DX$48,Development!$D$3:$EZ$3,))/12)</f>
        <v>0</v>
      </c>
      <c r="DZ54" s="725">
        <f>-IF(AND(DZ$48&gt;Development!$M$9,DZ$48&lt;=Development!$M$12),INDEX(Development!$D$1:$EZ$300,MATCH(Development!$F$211,Development!$F$1:$F$300,0),MATCH(DZ$48,Development!$D$3:$EZ$3,0))*INDEX(Development!$D$1:$EZ$300,MATCH(Development!$F$271,Development!$F$1:$F$300,0),MATCH(DY$48,Development!$D$3:$EZ$3,))/12)</f>
        <v>0</v>
      </c>
      <c r="EA54" s="725">
        <f>-IF(AND(EA$48&gt;Development!$M$9,EA$48&lt;=Development!$M$12),INDEX(Development!$D$1:$EZ$300,MATCH(Development!$F$211,Development!$F$1:$F$300,0),MATCH(EA$48,Development!$D$3:$EZ$3,0))*INDEX(Development!$D$1:$EZ$300,MATCH(Development!$F$271,Development!$F$1:$F$300,0),MATCH(DZ$48,Development!$D$3:$EZ$3,))/12)</f>
        <v>0</v>
      </c>
      <c r="EB54" s="725">
        <f>-IF(AND(EB$48&gt;Development!$M$9,EB$48&lt;=Development!$M$12),INDEX(Development!$D$1:$EZ$300,MATCH(Development!$F$211,Development!$F$1:$F$300,0),MATCH(EB$48,Development!$D$3:$EZ$3,0))*INDEX(Development!$D$1:$EZ$300,MATCH(Development!$F$271,Development!$F$1:$F$300,0),MATCH(EA$48,Development!$D$3:$EZ$3,))/12)</f>
        <v>0</v>
      </c>
      <c r="EC54" s="725">
        <f>-IF(AND(EC$48&gt;Development!$M$9,EC$48&lt;=Development!$M$12),INDEX(Development!$D$1:$EZ$300,MATCH(Development!$F$211,Development!$F$1:$F$300,0),MATCH(EC$48,Development!$D$3:$EZ$3,0))*INDEX(Development!$D$1:$EZ$300,MATCH(Development!$F$271,Development!$F$1:$F$300,0),MATCH(EB$48,Development!$D$3:$EZ$3,))/12)</f>
        <v>0</v>
      </c>
      <c r="ED54" s="725">
        <f>-IF(AND(ED$48&gt;Development!$M$9,ED$48&lt;=Development!$M$12),INDEX(Development!$D$1:$EZ$300,MATCH(Development!$F$211,Development!$F$1:$F$300,0),MATCH(ED$48,Development!$D$3:$EZ$3,0))*INDEX(Development!$D$1:$EZ$300,MATCH(Development!$F$271,Development!$F$1:$F$300,0),MATCH(EC$48,Development!$D$3:$EZ$3,))/12)</f>
        <v>0</v>
      </c>
      <c r="EE54" s="725">
        <f>-IF(AND(EE$48&gt;Development!$M$9,EE$48&lt;=Development!$M$12),INDEX(Development!$D$1:$EZ$300,MATCH(Development!$F$211,Development!$F$1:$F$300,0),MATCH(EE$48,Development!$D$3:$EZ$3,0))*INDEX(Development!$D$1:$EZ$300,MATCH(Development!$F$271,Development!$F$1:$F$300,0),MATCH(ED$48,Development!$D$3:$EZ$3,))/12)</f>
        <v>0</v>
      </c>
      <c r="EF54" s="725">
        <f>-IF(AND(EF$48&gt;Development!$M$9,EF$48&lt;=Development!$M$12),INDEX(Development!$D$1:$EZ$300,MATCH(Development!$F$211,Development!$F$1:$F$300,0),MATCH(EF$48,Development!$D$3:$EZ$3,0))*INDEX(Development!$D$1:$EZ$300,MATCH(Development!$F$271,Development!$F$1:$F$300,0),MATCH(EE$48,Development!$D$3:$EZ$3,))/12)</f>
        <v>0</v>
      </c>
      <c r="EG54" s="725">
        <f>-IF(AND(EG$48&gt;Development!$M$9,EG$48&lt;=Development!$M$12),INDEX(Development!$D$1:$EZ$300,MATCH(Development!$F$211,Development!$F$1:$F$300,0),MATCH(EG$48,Development!$D$3:$EZ$3,0))*INDEX(Development!$D$1:$EZ$300,MATCH(Development!$F$271,Development!$F$1:$F$300,0),MATCH(EF$48,Development!$D$3:$EZ$3,))/12)</f>
        <v>0</v>
      </c>
      <c r="EH54" s="725">
        <f>-IF(AND(EH$48&gt;Development!$M$9,EH$48&lt;=Development!$M$12),INDEX(Development!$D$1:$EZ$300,MATCH(Development!$F$211,Development!$F$1:$F$300,0),MATCH(EH$48,Development!$D$3:$EZ$3,0))*INDEX(Development!$D$1:$EZ$300,MATCH(Development!$F$271,Development!$F$1:$F$300,0),MATCH(EG$48,Development!$D$3:$EZ$3,))/12)</f>
        <v>0</v>
      </c>
      <c r="EI54" s="725">
        <f>-IF(AND(EI$48&gt;Development!$M$9,EI$48&lt;=Development!$M$12),INDEX(Development!$D$1:$EZ$300,MATCH(Development!$F$211,Development!$F$1:$F$300,0),MATCH(EI$48,Development!$D$3:$EZ$3,0))*INDEX(Development!$D$1:$EZ$300,MATCH(Development!$F$271,Development!$F$1:$F$300,0),MATCH(EH$48,Development!$D$3:$EZ$3,))/12)</f>
        <v>0</v>
      </c>
      <c r="EJ54" s="725">
        <f>-IF(AND(EJ$48&gt;Development!$M$9,EJ$48&lt;=Development!$M$12),INDEX(Development!$D$1:$EZ$300,MATCH(Development!$F$211,Development!$F$1:$F$300,0),MATCH(EJ$48,Development!$D$3:$EZ$3,0))*INDEX(Development!$D$1:$EZ$300,MATCH(Development!$F$271,Development!$F$1:$F$300,0),MATCH(EI$48,Development!$D$3:$EZ$3,))/12)</f>
        <v>0</v>
      </c>
      <c r="EK54" s="725">
        <f>-IF(AND(EK$48&gt;Development!$M$9,EK$48&lt;=Development!$M$12),INDEX(Development!$D$1:$EZ$300,MATCH(Development!$F$211,Development!$F$1:$F$300,0),MATCH(EK$48,Development!$D$3:$EZ$3,0))*INDEX(Development!$D$1:$EZ$300,MATCH(Development!$F$271,Development!$F$1:$F$300,0),MATCH(EJ$48,Development!$D$3:$EZ$3,))/12)</f>
        <v>0</v>
      </c>
      <c r="EL54" s="725">
        <f>-IF(AND(EL$48&gt;Development!$M$9,EL$48&lt;=Development!$M$12),INDEX(Development!$D$1:$EZ$300,MATCH(Development!$F$211,Development!$F$1:$F$300,0),MATCH(EL$48,Development!$D$3:$EZ$3,0))*INDEX(Development!$D$1:$EZ$300,MATCH(Development!$F$271,Development!$F$1:$F$300,0),MATCH(EK$48,Development!$D$3:$EZ$3,))/12)</f>
        <v>0</v>
      </c>
      <c r="EM54" s="725">
        <f>-IF(AND(EM$48&gt;Development!$M$9,EM$48&lt;=Development!$M$12),INDEX(Development!$D$1:$EZ$300,MATCH(Development!$F$211,Development!$F$1:$F$300,0),MATCH(EM$48,Development!$D$3:$EZ$3,0))*INDEX(Development!$D$1:$EZ$300,MATCH(Development!$F$271,Development!$F$1:$F$300,0),MATCH(EL$48,Development!$D$3:$EZ$3,))/12)</f>
        <v>0</v>
      </c>
      <c r="EN54" s="725">
        <f>-IF(AND(EN$48&gt;Development!$M$9,EN$48&lt;=Development!$M$12),INDEX(Development!$D$1:$EZ$300,MATCH(Development!$F$211,Development!$F$1:$F$300,0),MATCH(EN$48,Development!$D$3:$EZ$3,0))*INDEX(Development!$D$1:$EZ$300,MATCH(Development!$F$271,Development!$F$1:$F$300,0),MATCH(EM$48,Development!$D$3:$EZ$3,))/12)</f>
        <v>0</v>
      </c>
      <c r="EO54" s="725">
        <f>-IF(AND(EO$48&gt;Development!$M$9,EO$48&lt;=Development!$M$12),INDEX(Development!$D$1:$EZ$300,MATCH(Development!$F$211,Development!$F$1:$F$300,0),MATCH(EO$48,Development!$D$3:$EZ$3,0))*INDEX(Development!$D$1:$EZ$300,MATCH(Development!$F$271,Development!$F$1:$F$300,0),MATCH(EN$48,Development!$D$3:$EZ$3,))/12)</f>
        <v>0</v>
      </c>
      <c r="EP54" s="725">
        <f>-IF(AND(EP$48&gt;Development!$M$9,EP$48&lt;=Development!$M$12),INDEX(Development!$D$1:$EZ$300,MATCH(Development!$F$211,Development!$F$1:$F$300,0),MATCH(EP$48,Development!$D$3:$EZ$3,0))*INDEX(Development!$D$1:$EZ$300,MATCH(Development!$F$271,Development!$F$1:$F$300,0),MATCH(EO$48,Development!$D$3:$EZ$3,))/12)</f>
        <v>0</v>
      </c>
      <c r="EQ54" s="725">
        <f>-IF(AND(EQ$48&gt;Development!$M$9,EQ$48&lt;=Development!$M$12),INDEX(Development!$D$1:$EZ$300,MATCH(Development!$F$211,Development!$F$1:$F$300,0),MATCH(EQ$48,Development!$D$3:$EZ$3,0))*INDEX(Development!$D$1:$EZ$300,MATCH(Development!$F$271,Development!$F$1:$F$300,0),MATCH(EP$48,Development!$D$3:$EZ$3,))/12)</f>
        <v>0</v>
      </c>
      <c r="ER54" s="725">
        <f>-IF(AND(ER$48&gt;Development!$M$9,ER$48&lt;=Development!$M$12),INDEX(Development!$D$1:$EZ$300,MATCH(Development!$F$211,Development!$F$1:$F$300,0),MATCH(ER$48,Development!$D$3:$EZ$3,0))*INDEX(Development!$D$1:$EZ$300,MATCH(Development!$F$271,Development!$F$1:$F$300,0),MATCH(EQ$48,Development!$D$3:$EZ$3,))/12)</f>
        <v>0</v>
      </c>
      <c r="ES54" s="725">
        <f>-IF(AND(ES$48&gt;Development!$M$9,ES$48&lt;=Development!$M$12),INDEX(Development!$D$1:$EZ$300,MATCH(Development!$F$211,Development!$F$1:$F$300,0),MATCH(ES$48,Development!$D$3:$EZ$3,0))*INDEX(Development!$D$1:$EZ$300,MATCH(Development!$F$271,Development!$F$1:$F$300,0),MATCH(ER$48,Development!$D$3:$EZ$3,))/12)</f>
        <v>0</v>
      </c>
      <c r="ET54" s="725">
        <f>-IF(AND(ET$48&gt;Development!$M$9,ET$48&lt;=Development!$M$12),INDEX(Development!$D$1:$EZ$300,MATCH(Development!$F$211,Development!$F$1:$F$300,0),MATCH(ET$48,Development!$D$3:$EZ$3,0))*INDEX(Development!$D$1:$EZ$300,MATCH(Development!$F$271,Development!$F$1:$F$300,0),MATCH(ES$48,Development!$D$3:$EZ$3,))/12)</f>
        <v>0</v>
      </c>
      <c r="EU54" s="725">
        <f>-IF(AND(EU$48&gt;Development!$M$9,EU$48&lt;=Development!$M$12),INDEX(Development!$D$1:$EZ$300,MATCH(Development!$F$211,Development!$F$1:$F$300,0),MATCH(EU$48,Development!$D$3:$EZ$3,0))*INDEX(Development!$D$1:$EZ$300,MATCH(Development!$F$271,Development!$F$1:$F$300,0),MATCH(ET$48,Development!$D$3:$EZ$3,))/12)</f>
        <v>0</v>
      </c>
      <c r="EV54" s="725">
        <f>-IF(AND(EV$48&gt;Development!$M$9,EV$48&lt;=Development!$M$12),INDEX(Development!$D$1:$EZ$300,MATCH(Development!$F$211,Development!$F$1:$F$300,0),MATCH(EV$48,Development!$D$3:$EZ$3,0))*INDEX(Development!$D$1:$EZ$300,MATCH(Development!$F$271,Development!$F$1:$F$300,0),MATCH(EU$48,Development!$D$3:$EZ$3,))/12)</f>
        <v>0</v>
      </c>
      <c r="EW54" s="725">
        <f>-IF(AND(EW$48&gt;Development!$M$9,EW$48&lt;=Development!$M$12),INDEX(Development!$D$1:$EZ$300,MATCH(Development!$F$211,Development!$F$1:$F$300,0),MATCH(EW$48,Development!$D$3:$EZ$3,0))*INDEX(Development!$D$1:$EZ$300,MATCH(Development!$F$271,Development!$F$1:$F$300,0),MATCH(EV$48,Development!$D$3:$EZ$3,))/12)</f>
        <v>0</v>
      </c>
      <c r="EX54" s="725">
        <f>-IF(AND(EX$48&gt;Development!$M$9,EX$48&lt;=Development!$M$12),INDEX(Development!$D$1:$EZ$300,MATCH(Development!$F$211,Development!$F$1:$F$300,0),MATCH(EX$48,Development!$D$3:$EZ$3,0))*INDEX(Development!$D$1:$EZ$300,MATCH(Development!$F$271,Development!$F$1:$F$300,0),MATCH(EW$48,Development!$D$3:$EZ$3,))/12)</f>
        <v>0</v>
      </c>
      <c r="EY54" s="725">
        <f>-IF(AND(EY$48&gt;Development!$M$9,EY$48&lt;=Development!$M$12),INDEX(Development!$D$1:$EZ$300,MATCH(Development!$F$211,Development!$F$1:$F$300,0),MATCH(EY$48,Development!$D$3:$EZ$3,0))*INDEX(Development!$D$1:$EZ$300,MATCH(Development!$F$271,Development!$F$1:$F$300,0),MATCH(EX$48,Development!$D$3:$EZ$3,))/12)</f>
        <v>0</v>
      </c>
      <c r="EZ54" s="725">
        <f>-IF(AND(EZ$48&gt;Development!$M$9,EZ$48&lt;=Development!$M$12),INDEX(Development!$D$1:$EZ$300,MATCH(Development!$F$211,Development!$F$1:$F$300,0),MATCH(EZ$48,Development!$D$3:$EZ$3,0))*INDEX(Development!$D$1:$EZ$300,MATCH(Development!$F$271,Development!$F$1:$F$300,0),MATCH(EY$48,Development!$D$3:$EZ$3,))/12)</f>
        <v>0</v>
      </c>
      <c r="FA54" s="725">
        <f>-IF(AND(FA$48&gt;Development!$M$9,FA$48&lt;=Development!$M$12),INDEX(Development!$D$1:$EZ$300,MATCH(Development!$F$211,Development!$F$1:$F$300,0),MATCH(FA$48,Development!$D$3:$EZ$3,0))*INDEX(Development!$D$1:$EZ$300,MATCH(Development!$F$271,Development!$F$1:$F$300,0),MATCH(EZ$48,Development!$D$3:$EZ$3,))/12)</f>
        <v>0</v>
      </c>
      <c r="FB54" s="725">
        <f>-IF(AND(FB$48&gt;Development!$M$9,FB$48&lt;=Development!$M$12),INDEX(Development!$D$1:$EZ$300,MATCH(Development!$F$211,Development!$F$1:$F$300,0),MATCH(FB$48,Development!$D$3:$EZ$3,0))*INDEX(Development!$D$1:$EZ$300,MATCH(Development!$F$271,Development!$F$1:$F$300,0),MATCH(FA$48,Development!$D$3:$EZ$3,))/12)</f>
        <v>0</v>
      </c>
      <c r="FC54" s="725">
        <f>-IF(AND(FC$48&gt;Development!$M$9,FC$48&lt;=Development!$M$12),INDEX(Development!$D$1:$EZ$300,MATCH(Development!$F$211,Development!$F$1:$F$300,0),MATCH(FC$48,Development!$D$3:$EZ$3,0))*INDEX(Development!$D$1:$EZ$300,MATCH(Development!$F$271,Development!$F$1:$F$300,0),MATCH(FB$48,Development!$D$3:$EZ$3,))/12)</f>
        <v>0</v>
      </c>
      <c r="FD54" s="725">
        <f>-IF(AND(FD$48&gt;Development!$M$9,FD$48&lt;=Development!$M$12),INDEX(Development!$D$1:$EZ$300,MATCH(Development!$F$211,Development!$F$1:$F$300,0),MATCH(FD$48,Development!$D$3:$EZ$3,0))*INDEX(Development!$D$1:$EZ$300,MATCH(Development!$F$271,Development!$F$1:$F$300,0),MATCH(FC$48,Development!$D$3:$EZ$3,))/12)</f>
        <v>0</v>
      </c>
      <c r="FE54" s="725">
        <f>-IF(AND(FE$48&gt;Development!$M$9,FE$48&lt;=Development!$M$12),INDEX(Development!$D$1:$EZ$300,MATCH(Development!$F$211,Development!$F$1:$F$300,0),MATCH(FE$48,Development!$D$3:$EZ$3,0))*INDEX(Development!$D$1:$EZ$300,MATCH(Development!$F$271,Development!$F$1:$F$300,0),MATCH(FD$48,Development!$D$3:$EZ$3,))/12)</f>
        <v>0</v>
      </c>
      <c r="FF54" s="725">
        <f>-IF(AND(FF$48&gt;Development!$M$9,FF$48&lt;=Development!$M$12),INDEX(Development!$D$1:$EZ$300,MATCH(Development!$F$211,Development!$F$1:$F$300,0),MATCH(FF$48,Development!$D$3:$EZ$3,0))*INDEX(Development!$D$1:$EZ$300,MATCH(Development!$F$271,Development!$F$1:$F$300,0),MATCH(FE$48,Development!$D$3:$EZ$3,))/12)</f>
        <v>0</v>
      </c>
      <c r="FG54" s="725">
        <f>-IF(AND(FG$48&gt;Development!$M$9,FG$48&lt;=Development!$M$12),INDEX(Development!$D$1:$EZ$300,MATCH(Development!$F$211,Development!$F$1:$F$300,0),MATCH(FG$48,Development!$D$3:$EZ$3,0))*INDEX(Development!$D$1:$EZ$300,MATCH(Development!$F$271,Development!$F$1:$F$300,0),MATCH(FF$48,Development!$D$3:$EZ$3,))/12)</f>
        <v>0</v>
      </c>
      <c r="FH54" s="725">
        <f>-IF(AND(FH$48&gt;Development!$M$9,FH$48&lt;=Development!$M$12),INDEX(Development!$D$1:$EZ$300,MATCH(Development!$F$211,Development!$F$1:$F$300,0),MATCH(FH$48,Development!$D$3:$EZ$3,0))*INDEX(Development!$D$1:$EZ$300,MATCH(Development!$F$271,Development!$F$1:$F$300,0),MATCH(FG$48,Development!$D$3:$EZ$3,))/12)</f>
        <v>0</v>
      </c>
      <c r="FI54" s="725">
        <f>-IF(AND(FI$48&gt;Development!$M$9,FI$48&lt;=Development!$M$12),INDEX(Development!$D$1:$EZ$300,MATCH(Development!$F$211,Development!$F$1:$F$300,0),MATCH(FI$48,Development!$D$3:$EZ$3,0))*INDEX(Development!$D$1:$EZ$300,MATCH(Development!$F$271,Development!$F$1:$F$300,0),MATCH(FH$48,Development!$D$3:$EZ$3,))/12)</f>
        <v>0</v>
      </c>
      <c r="FJ54" s="725">
        <f>-IF(AND(FJ$48&gt;Development!$M$9,FJ$48&lt;=Development!$M$12),INDEX(Development!$D$1:$EZ$300,MATCH(Development!$F$211,Development!$F$1:$F$300,0),MATCH(FJ$48,Development!$D$3:$EZ$3,0))*INDEX(Development!$D$1:$EZ$300,MATCH(Development!$F$271,Development!$F$1:$F$300,0),MATCH(FI$48,Development!$D$3:$EZ$3,))/12)</f>
        <v>0</v>
      </c>
      <c r="FK54" s="725">
        <f>-IF(AND(FK$48&gt;Development!$M$9,FK$48&lt;=Development!$M$12),INDEX(Development!$D$1:$EZ$300,MATCH(Development!$F$211,Development!$F$1:$F$300,0),MATCH(FK$48,Development!$D$3:$EZ$3,0))*INDEX(Development!$D$1:$EZ$300,MATCH(Development!$F$271,Development!$F$1:$F$300,0),MATCH(FJ$48,Development!$D$3:$EZ$3,))/12)</f>
        <v>0</v>
      </c>
      <c r="FL54" s="725">
        <f>-IF(AND(FL$48&gt;Development!$M$9,FL$48&lt;=Development!$M$12),INDEX(Development!$D$1:$EZ$300,MATCH(Development!$F$211,Development!$F$1:$F$300,0),MATCH(FL$48,Development!$D$3:$EZ$3,0))*INDEX(Development!$D$1:$EZ$300,MATCH(Development!$F$271,Development!$F$1:$F$300,0),MATCH(FK$48,Development!$D$3:$EZ$3,))/12)</f>
        <v>0</v>
      </c>
      <c r="FM54" s="725">
        <f>-IF(AND(FM$48&gt;Development!$M$9,FM$48&lt;=Development!$M$12),INDEX(Development!$D$1:$EZ$300,MATCH(Development!$F$211,Development!$F$1:$F$300,0),MATCH(FM$48,Development!$D$3:$EZ$3,0))*INDEX(Development!$D$1:$EZ$300,MATCH(Development!$F$271,Development!$F$1:$F$300,0),MATCH(FL$48,Development!$D$3:$EZ$3,))/12)</f>
        <v>0</v>
      </c>
      <c r="FN54" s="725">
        <f>-IF(AND(FN$48&gt;Development!$M$9,FN$48&lt;=Development!$M$12),INDEX(Development!$D$1:$EZ$300,MATCH(Development!$F$211,Development!$F$1:$F$300,0),MATCH(FN$48,Development!$D$3:$EZ$3,0))*INDEX(Development!$D$1:$EZ$300,MATCH(Development!$F$271,Development!$F$1:$F$300,0),MATCH(FM$48,Development!$D$3:$EZ$3,))/12)</f>
        <v>0</v>
      </c>
      <c r="FO54" s="725">
        <f>-IF(AND(FO$48&gt;Development!$M$9,FO$48&lt;=Development!$M$12),INDEX(Development!$D$1:$EZ$300,MATCH(Development!$F$211,Development!$F$1:$F$300,0),MATCH(FO$48,Development!$D$3:$EZ$3,0))*INDEX(Development!$D$1:$EZ$300,MATCH(Development!$F$271,Development!$F$1:$F$300,0),MATCH(FN$48,Development!$D$3:$EZ$3,))/12)</f>
        <v>0</v>
      </c>
      <c r="FP54" s="725">
        <f>-IF(AND(FP$48&gt;Development!$M$9,FP$48&lt;=Development!$M$12),INDEX(Development!$D$1:$EZ$300,MATCH(Development!$F$211,Development!$F$1:$F$300,0),MATCH(FP$48,Development!$D$3:$EZ$3,0))*INDEX(Development!$D$1:$EZ$300,MATCH(Development!$F$271,Development!$F$1:$F$300,0),MATCH(FO$48,Development!$D$3:$EZ$3,))/12)</f>
        <v>0</v>
      </c>
      <c r="FQ54" s="725">
        <f>-IF(AND(FQ$48&gt;Development!$M$9,FQ$48&lt;=Development!$M$12),INDEX(Development!$D$1:$EZ$300,MATCH(Development!$F$211,Development!$F$1:$F$300,0),MATCH(FQ$48,Development!$D$3:$EZ$3,0))*INDEX(Development!$D$1:$EZ$300,MATCH(Development!$F$271,Development!$F$1:$F$300,0),MATCH(FP$48,Development!$D$3:$EZ$3,))/12)</f>
        <v>0</v>
      </c>
      <c r="FR54" s="725">
        <f>-IF(AND(FR$48&gt;Development!$M$9,FR$48&lt;=Development!$M$12),INDEX(Development!$D$1:$EZ$300,MATCH(Development!$F$211,Development!$F$1:$F$300,0),MATCH(FR$48,Development!$D$3:$EZ$3,0))*INDEX(Development!$D$1:$EZ$300,MATCH(Development!$F$271,Development!$F$1:$F$300,0),MATCH(FQ$48,Development!$D$3:$EZ$3,))/12)</f>
        <v>0</v>
      </c>
      <c r="FS54" s="725">
        <f>-IF(AND(FS$48&gt;Development!$M$9,FS$48&lt;=Development!$M$12),INDEX(Development!$D$1:$EZ$300,MATCH(Development!$F$211,Development!$F$1:$F$300,0),MATCH(FS$48,Development!$D$3:$EZ$3,0))*INDEX(Development!$D$1:$EZ$300,MATCH(Development!$F$271,Development!$F$1:$F$300,0),MATCH(FR$48,Development!$D$3:$EZ$3,))/12)</f>
        <v>0</v>
      </c>
      <c r="FT54" s="725">
        <f>-IF(AND(FT$48&gt;Development!$M$9,FT$48&lt;=Development!$M$12),INDEX(Development!$D$1:$EZ$300,MATCH(Development!$F$211,Development!$F$1:$F$300,0),MATCH(FT$48,Development!$D$3:$EZ$3,0))*INDEX(Development!$D$1:$EZ$300,MATCH(Development!$F$271,Development!$F$1:$F$300,0),MATCH(FS$48,Development!$D$3:$EZ$3,))/12)</f>
        <v>0</v>
      </c>
      <c r="FU54" s="725">
        <f>-IF(AND(FU$48&gt;Development!$M$9,FU$48&lt;=Development!$M$12),INDEX(Development!$D$1:$EZ$300,MATCH(Development!$F$211,Development!$F$1:$F$300,0),MATCH(FU$48,Development!$D$3:$EZ$3,0))*INDEX(Development!$D$1:$EZ$300,MATCH(Development!$F$271,Development!$F$1:$F$300,0),MATCH(FT$48,Development!$D$3:$EZ$3,))/12)</f>
        <v>0</v>
      </c>
      <c r="FV54" s="725">
        <f>-IF(AND(FV$48&gt;Development!$M$9,FV$48&lt;=Development!$M$12),INDEX(Development!$D$1:$EZ$300,MATCH(Development!$F$211,Development!$F$1:$F$300,0),MATCH(FV$48,Development!$D$3:$EZ$3,0))*INDEX(Development!$D$1:$EZ$300,MATCH(Development!$F$271,Development!$F$1:$F$300,0),MATCH(FU$48,Development!$D$3:$EZ$3,))/12)</f>
        <v>0</v>
      </c>
      <c r="FW54" s="725">
        <f>-IF(AND(FW$48&gt;Development!$M$9,FW$48&lt;=Development!$M$12),INDEX(Development!$D$1:$EZ$300,MATCH(Development!$F$211,Development!$F$1:$F$300,0),MATCH(FW$48,Development!$D$3:$EZ$3,0))*INDEX(Development!$D$1:$EZ$300,MATCH(Development!$F$271,Development!$F$1:$F$300,0),MATCH(FV$48,Development!$D$3:$EZ$3,))/12)</f>
        <v>0</v>
      </c>
      <c r="FX54" s="725">
        <f>-IF(AND(FX$48&gt;Development!$M$9,FX$48&lt;=Development!$M$12),INDEX(Development!$D$1:$EZ$300,MATCH(Development!$F$211,Development!$F$1:$F$300,0),MATCH(FX$48,Development!$D$3:$EZ$3,0))*INDEX(Development!$D$1:$EZ$300,MATCH(Development!$F$271,Development!$F$1:$F$300,0),MATCH(FW$48,Development!$D$3:$EZ$3,))/12)</f>
        <v>0</v>
      </c>
      <c r="FY54" s="725">
        <f>-IF(AND(FY$48&gt;Development!$M$9,FY$48&lt;=Development!$M$12),INDEX(Development!$D$1:$EZ$300,MATCH(Development!$F$211,Development!$F$1:$F$300,0),MATCH(FY$48,Development!$D$3:$EZ$3,0))*INDEX(Development!$D$1:$EZ$300,MATCH(Development!$F$271,Development!$F$1:$F$300,0),MATCH(FX$48,Development!$D$3:$EZ$3,))/12)</f>
        <v>0</v>
      </c>
      <c r="FZ54" s="725">
        <f>-IF(AND(FZ$48&gt;Development!$M$9,FZ$48&lt;=Development!$M$12),INDEX(Development!$D$1:$EZ$300,MATCH(Development!$F$211,Development!$F$1:$F$300,0),MATCH(FZ$48,Development!$D$3:$EZ$3,0))*INDEX(Development!$D$1:$EZ$300,MATCH(Development!$F$271,Development!$F$1:$F$300,0),MATCH(FY$48,Development!$D$3:$EZ$3,))/12)</f>
        <v>0</v>
      </c>
      <c r="GA54" s="725">
        <f>-IF(AND(GA$48&gt;Development!$M$9,GA$48&lt;=Development!$M$12),INDEX(Development!$D$1:$EZ$300,MATCH(Development!$F$211,Development!$F$1:$F$300,0),MATCH(GA$48,Development!$D$3:$EZ$3,0))*INDEX(Development!$D$1:$EZ$300,MATCH(Development!$F$271,Development!$F$1:$F$300,0),MATCH(FZ$48,Development!$D$3:$EZ$3,))/12)</f>
        <v>0</v>
      </c>
      <c r="GB54" s="725">
        <f>-IF(AND(GB$48&gt;Development!$M$9,GB$48&lt;=Development!$M$12),INDEX(Development!$D$1:$EZ$300,MATCH(Development!$F$211,Development!$F$1:$F$300,0),MATCH(GB$48,Development!$D$3:$EZ$3,0))*INDEX(Development!$D$1:$EZ$300,MATCH(Development!$F$271,Development!$F$1:$F$300,0),MATCH(GA$48,Development!$D$3:$EZ$3,))/12)</f>
        <v>0</v>
      </c>
      <c r="GC54" s="725">
        <f>-IF(AND(GC$48&gt;Development!$M$9,GC$48&lt;=Development!$M$12),INDEX(Development!$D$1:$EZ$300,MATCH(Development!$F$211,Development!$F$1:$F$300,0),MATCH(GC$48,Development!$D$3:$EZ$3,0))*INDEX(Development!$D$1:$EZ$300,MATCH(Development!$F$271,Development!$F$1:$F$300,0),MATCH(GB$48,Development!$D$3:$EZ$3,))/12)</f>
        <v>0</v>
      </c>
      <c r="GD54" s="725">
        <f>-IF(AND(GD$48&gt;Development!$M$9,GD$48&lt;=Development!$M$12),INDEX(Development!$D$1:$EZ$300,MATCH(Development!$F$211,Development!$F$1:$F$300,0),MATCH(GD$48,Development!$D$3:$EZ$3,0))*INDEX(Development!$D$1:$EZ$300,MATCH(Development!$F$271,Development!$F$1:$F$300,0),MATCH(GC$48,Development!$D$3:$EZ$3,))/12)</f>
        <v>0</v>
      </c>
      <c r="GE54" s="725">
        <f>-IF(AND(GE$48&gt;Development!$M$9,GE$48&lt;=Development!$M$12),INDEX(Development!$D$1:$EZ$300,MATCH(Development!$F$211,Development!$F$1:$F$300,0),MATCH(GE$48,Development!$D$3:$EZ$3,0))*INDEX(Development!$D$1:$EZ$300,MATCH(Development!$F$271,Development!$F$1:$F$300,0),MATCH(GD$48,Development!$D$3:$EZ$3,))/12)</f>
        <v>0</v>
      </c>
      <c r="GF54" s="725">
        <f>-IF(AND(GF$48&gt;Development!$M$9,GF$48&lt;=Development!$M$12),INDEX(Development!$D$1:$EZ$300,MATCH(Development!$F$211,Development!$F$1:$F$300,0),MATCH(GF$48,Development!$D$3:$EZ$3,0))*INDEX(Development!$D$1:$EZ$300,MATCH(Development!$F$271,Development!$F$1:$F$300,0),MATCH(GE$48,Development!$D$3:$EZ$3,))/12)</f>
        <v>0</v>
      </c>
      <c r="GG54" s="725">
        <f>-IF(AND(GG$48&gt;Development!$M$9,GG$48&lt;=Development!$M$12),INDEX(Development!$D$1:$EZ$300,MATCH(Development!$F$211,Development!$F$1:$F$300,0),MATCH(GG$48,Development!$D$3:$EZ$3,0))*INDEX(Development!$D$1:$EZ$300,MATCH(Development!$F$271,Development!$F$1:$F$300,0),MATCH(GF$48,Development!$D$3:$EZ$3,))/12)</f>
        <v>0</v>
      </c>
      <c r="GH54" s="725">
        <f>-IF(AND(GH$48&gt;Development!$M$9,GH$48&lt;=Development!$M$12),INDEX(Development!$D$1:$EZ$300,MATCH(Development!$F$211,Development!$F$1:$F$300,0),MATCH(GH$48,Development!$D$3:$EZ$3,0))*INDEX(Development!$D$1:$EZ$300,MATCH(Development!$F$271,Development!$F$1:$F$300,0),MATCH(GG$48,Development!$D$3:$EZ$3,))/12)</f>
        <v>0</v>
      </c>
      <c r="GI54" s="725">
        <f>-IF(AND(GI$48&gt;Development!$M$9,GI$48&lt;=Development!$M$12),INDEX(Development!$D$1:$EZ$300,MATCH(Development!$F$211,Development!$F$1:$F$300,0),MATCH(GI$48,Development!$D$3:$EZ$3,0))*INDEX(Development!$D$1:$EZ$300,MATCH(Development!$F$271,Development!$F$1:$F$300,0),MATCH(GH$48,Development!$D$3:$EZ$3,))/12)</f>
        <v>0</v>
      </c>
      <c r="GJ54" s="725">
        <f>-IF(AND(GJ$48&gt;Development!$M$9,GJ$48&lt;=Development!$M$12),INDEX(Development!$D$1:$EZ$300,MATCH(Development!$F$211,Development!$F$1:$F$300,0),MATCH(GJ$48,Development!$D$3:$EZ$3,0))*INDEX(Development!$D$1:$EZ$300,MATCH(Development!$F$271,Development!$F$1:$F$300,0),MATCH(GI$48,Development!$D$3:$EZ$3,))/12)</f>
        <v>0</v>
      </c>
      <c r="GK54" s="725">
        <f>-IF(AND(GK$48&gt;Development!$M$9,GK$48&lt;=Development!$M$12),INDEX(Development!$D$1:$EZ$300,MATCH(Development!$F$211,Development!$F$1:$F$300,0),MATCH(GK$48,Development!$D$3:$EZ$3,0))*INDEX(Development!$D$1:$EZ$300,MATCH(Development!$F$271,Development!$F$1:$F$300,0),MATCH(GJ$48,Development!$D$3:$EZ$3,))/12)</f>
        <v>0</v>
      </c>
      <c r="GL54" s="725">
        <f>-IF(AND(GL$48&gt;Development!$M$9,GL$48&lt;=Development!$M$12),INDEX(Development!$D$1:$EZ$300,MATCH(Development!$F$211,Development!$F$1:$F$300,0),MATCH(GL$48,Development!$D$3:$EZ$3,0))*INDEX(Development!$D$1:$EZ$300,MATCH(Development!$F$271,Development!$F$1:$F$300,0),MATCH(GK$48,Development!$D$3:$EZ$3,))/12)</f>
        <v>0</v>
      </c>
      <c r="GM54" s="725">
        <f>-IF(AND(GM$48&gt;Development!$M$9,GM$48&lt;=Development!$M$12),INDEX(Development!$D$1:$EZ$300,MATCH(Development!$F$211,Development!$F$1:$F$300,0),MATCH(GM$48,Development!$D$3:$EZ$3,0))*INDEX(Development!$D$1:$EZ$300,MATCH(Development!$F$271,Development!$F$1:$F$300,0),MATCH(GL$48,Development!$D$3:$EZ$3,))/12)</f>
        <v>0</v>
      </c>
      <c r="GN54" s="725">
        <f>-IF(AND(GN$48&gt;Development!$M$9,GN$48&lt;=Development!$M$12),INDEX(Development!$D$1:$EZ$300,MATCH(Development!$F$211,Development!$F$1:$F$300,0),MATCH(GN$48,Development!$D$3:$EZ$3,0))*INDEX(Development!$D$1:$EZ$300,MATCH(Development!$F$271,Development!$F$1:$F$300,0),MATCH(GM$48,Development!$D$3:$EZ$3,))/12)</f>
        <v>0</v>
      </c>
      <c r="GO54" s="725">
        <f>-IF(AND(GO$48&gt;Development!$M$9,GO$48&lt;=Development!$M$12),INDEX(Development!$D$1:$EZ$300,MATCH(Development!$F$211,Development!$F$1:$F$300,0),MATCH(GO$48,Development!$D$3:$EZ$3,0))*INDEX(Development!$D$1:$EZ$300,MATCH(Development!$F$271,Development!$F$1:$F$300,0),MATCH(GN$48,Development!$D$3:$EZ$3,))/12)</f>
        <v>0</v>
      </c>
      <c r="GP54" s="725">
        <f>-IF(AND(GP$48&gt;Development!$M$9,GP$48&lt;=Development!$M$12),INDEX(Development!$D$1:$EZ$300,MATCH(Development!$F$211,Development!$F$1:$F$300,0),MATCH(GP$48,Development!$D$3:$EZ$3,0))*INDEX(Development!$D$1:$EZ$300,MATCH(Development!$F$271,Development!$F$1:$F$300,0),MATCH(GO$48,Development!$D$3:$EZ$3,))/12)</f>
        <v>0</v>
      </c>
      <c r="GQ54" s="725">
        <f>-IF(AND(GQ$48&gt;Development!$M$9,GQ$48&lt;=Development!$M$12),INDEX(Development!$D$1:$EZ$300,MATCH(Development!$F$211,Development!$F$1:$F$300,0),MATCH(GQ$48,Development!$D$3:$EZ$3,0))*INDEX(Development!$D$1:$EZ$300,MATCH(Development!$F$271,Development!$F$1:$F$300,0),MATCH(GP$48,Development!$D$3:$EZ$3,))/12)</f>
        <v>0</v>
      </c>
      <c r="GR54" s="725">
        <f>-IF(AND(GR$48&gt;Development!$M$9,GR$48&lt;=Development!$M$12),INDEX(Development!$D$1:$EZ$300,MATCH(Development!$F$211,Development!$F$1:$F$300,0),MATCH(GR$48,Development!$D$3:$EZ$3,0))*INDEX(Development!$D$1:$EZ$300,MATCH(Development!$F$271,Development!$F$1:$F$300,0),MATCH(GQ$48,Development!$D$3:$EZ$3,))/12)</f>
        <v>0</v>
      </c>
      <c r="GS54" s="725">
        <f>-IF(AND(GS$48&gt;Development!$M$9,GS$48&lt;=Development!$M$12),INDEX(Development!$D$1:$EZ$300,MATCH(Development!$F$211,Development!$F$1:$F$300,0),MATCH(GS$48,Development!$D$3:$EZ$3,0))*INDEX(Development!$D$1:$EZ$300,MATCH(Development!$F$271,Development!$F$1:$F$300,0),MATCH(GR$48,Development!$D$3:$EZ$3,))/12)</f>
        <v>0</v>
      </c>
      <c r="GT54" s="725">
        <f>-IF(AND(GT$48&gt;Development!$M$9,GT$48&lt;=Development!$M$12),INDEX(Development!$D$1:$EZ$300,MATCH(Development!$F$211,Development!$F$1:$F$300,0),MATCH(GT$48,Development!$D$3:$EZ$3,0))*INDEX(Development!$D$1:$EZ$300,MATCH(Development!$F$271,Development!$F$1:$F$300,0),MATCH(GS$48,Development!$D$3:$EZ$3,))/12)</f>
        <v>0</v>
      </c>
      <c r="GU54" s="725">
        <f>-IF(AND(GU$48&gt;Development!$M$9,GU$48&lt;=Development!$M$12),INDEX(Development!$D$1:$EZ$300,MATCH(Development!$F$211,Development!$F$1:$F$300,0),MATCH(GU$48,Development!$D$3:$EZ$3,0))*INDEX(Development!$D$1:$EZ$300,MATCH(Development!$F$271,Development!$F$1:$F$300,0),MATCH(GT$48,Development!$D$3:$EZ$3,))/12)</f>
        <v>0</v>
      </c>
      <c r="GV54" s="725">
        <f>-IF(AND(GV$48&gt;Development!$M$9,GV$48&lt;=Development!$M$12),INDEX(Development!$D$1:$EZ$300,MATCH(Development!$F$211,Development!$F$1:$F$300,0),MATCH(GV$48,Development!$D$3:$EZ$3,0))*INDEX(Development!$D$1:$EZ$300,MATCH(Development!$F$271,Development!$F$1:$F$300,0),MATCH(GU$48,Development!$D$3:$EZ$3,))/12)</f>
        <v>0</v>
      </c>
      <c r="GW54" s="725">
        <f>-IF(AND(GW$48&gt;Development!$M$9,GW$48&lt;=Development!$M$12),INDEX(Development!$D$1:$EZ$300,MATCH(Development!$F$211,Development!$F$1:$F$300,0),MATCH(GW$48,Development!$D$3:$EZ$3,0))*INDEX(Development!$D$1:$EZ$300,MATCH(Development!$F$271,Development!$F$1:$F$300,0),MATCH(GV$48,Development!$D$3:$EZ$3,))/12)</f>
        <v>0</v>
      </c>
      <c r="GX54" s="725">
        <f>-IF(AND(GX$48&gt;Development!$M$9,GX$48&lt;=Development!$M$12),INDEX(Development!$D$1:$EZ$300,MATCH(Development!$F$211,Development!$F$1:$F$300,0),MATCH(GX$48,Development!$D$3:$EZ$3,0))*INDEX(Development!$D$1:$EZ$300,MATCH(Development!$F$271,Development!$F$1:$F$300,0),MATCH(GW$48,Development!$D$3:$EZ$3,))/12)</f>
        <v>0</v>
      </c>
      <c r="GY54" s="725">
        <f>-IF(AND(GY$48&gt;Development!$M$9,GY$48&lt;=Development!$M$12),INDEX(Development!$D$1:$EZ$300,MATCH(Development!$F$211,Development!$F$1:$F$300,0),MATCH(GY$48,Development!$D$3:$EZ$3,0))*INDEX(Development!$D$1:$EZ$300,MATCH(Development!$F$271,Development!$F$1:$F$300,0),MATCH(GX$48,Development!$D$3:$EZ$3,))/12)</f>
        <v>0</v>
      </c>
      <c r="GZ54" s="725">
        <f>-IF(AND(GZ$48&gt;Development!$M$9,GZ$48&lt;=Development!$M$12),INDEX(Development!$D$1:$EZ$300,MATCH(Development!$F$211,Development!$F$1:$F$300,0),MATCH(GZ$48,Development!$D$3:$EZ$3,0))*INDEX(Development!$D$1:$EZ$300,MATCH(Development!$F$271,Development!$F$1:$F$300,0),MATCH(GY$48,Development!$D$3:$EZ$3,))/12)</f>
        <v>0</v>
      </c>
      <c r="HA54" s="725">
        <f>-IF(AND(HA$48&gt;Development!$M$9,HA$48&lt;=Development!$M$12),INDEX(Development!$D$1:$EZ$300,MATCH(Development!$F$211,Development!$F$1:$F$300,0),MATCH(HA$48,Development!$D$3:$EZ$3,0))*INDEX(Development!$D$1:$EZ$300,MATCH(Development!$F$271,Development!$F$1:$F$300,0),MATCH(GZ$48,Development!$D$3:$EZ$3,))/12)</f>
        <v>0</v>
      </c>
      <c r="HB54" s="725">
        <f>-IF(AND(HB$48&gt;Development!$M$9,HB$48&lt;=Development!$M$12),INDEX(Development!$D$1:$EZ$300,MATCH(Development!$F$211,Development!$F$1:$F$300,0),MATCH(HB$48,Development!$D$3:$EZ$3,0))*INDEX(Development!$D$1:$EZ$300,MATCH(Development!$F$271,Development!$F$1:$F$300,0),MATCH(HA$48,Development!$D$3:$EZ$3,))/12)</f>
        <v>0</v>
      </c>
      <c r="HC54" s="725">
        <f>-IF(AND(HC$48&gt;Development!$M$9,HC$48&lt;=Development!$M$12),INDEX(Development!$D$1:$EZ$300,MATCH(Development!$F$211,Development!$F$1:$F$300,0),MATCH(HC$48,Development!$D$3:$EZ$3,0))*INDEX(Development!$D$1:$EZ$300,MATCH(Development!$F$271,Development!$F$1:$F$300,0),MATCH(HB$48,Development!$D$3:$EZ$3,))/12)</f>
        <v>0</v>
      </c>
      <c r="HD54" s="725">
        <f>-IF(AND(HD$48&gt;Development!$M$9,HD$48&lt;=Development!$M$12),INDEX(Development!$D$1:$EZ$300,MATCH(Development!$F$211,Development!$F$1:$F$300,0),MATCH(HD$48,Development!$D$3:$EZ$3,0))*INDEX(Development!$D$1:$EZ$300,MATCH(Development!$F$271,Development!$F$1:$F$300,0),MATCH(HC$48,Development!$D$3:$EZ$3,))/12)</f>
        <v>0</v>
      </c>
      <c r="HE54" s="725">
        <f>-IF(AND(HE$48&gt;Development!$M$9,HE$48&lt;=Development!$M$12),INDEX(Development!$D$1:$EZ$300,MATCH(Development!$F$211,Development!$F$1:$F$300,0),MATCH(HE$48,Development!$D$3:$EZ$3,0))*INDEX(Development!$D$1:$EZ$300,MATCH(Development!$F$271,Development!$F$1:$F$300,0),MATCH(HD$48,Development!$D$3:$EZ$3,))/12)</f>
        <v>0</v>
      </c>
      <c r="HF54" s="725">
        <f>-IF(AND(HF$48&gt;Development!$M$9,HF$48&lt;=Development!$M$12),INDEX(Development!$D$1:$EZ$300,MATCH(Development!$F$211,Development!$F$1:$F$300,0),MATCH(HF$48,Development!$D$3:$EZ$3,0))*INDEX(Development!$D$1:$EZ$300,MATCH(Development!$F$271,Development!$F$1:$F$300,0),MATCH(HE$48,Development!$D$3:$EZ$3,))/12)</f>
        <v>0</v>
      </c>
      <c r="HG54" s="725">
        <f>-IF(AND(HG$48&gt;Development!$M$9,HG$48&lt;=Development!$M$12),INDEX(Development!$D$1:$EZ$300,MATCH(Development!$F$211,Development!$F$1:$F$300,0),MATCH(HG$48,Development!$D$3:$EZ$3,0))*INDEX(Development!$D$1:$EZ$300,MATCH(Development!$F$271,Development!$F$1:$F$300,0),MATCH(HF$48,Development!$D$3:$EZ$3,))/12)</f>
        <v>0</v>
      </c>
      <c r="HH54" s="725">
        <f>-IF(AND(HH$48&gt;Development!$M$9,HH$48&lt;=Development!$M$12),INDEX(Development!$D$1:$EZ$300,MATCH(Development!$F$211,Development!$F$1:$F$300,0),MATCH(HH$48,Development!$D$3:$EZ$3,0))*INDEX(Development!$D$1:$EZ$300,MATCH(Development!$F$271,Development!$F$1:$F$300,0),MATCH(HG$48,Development!$D$3:$EZ$3,))/12)</f>
        <v>0</v>
      </c>
      <c r="HI54" s="725">
        <f>-IF(AND(HI$48&gt;Development!$M$9,HI$48&lt;=Development!$M$12),INDEX(Development!$D$1:$EZ$300,MATCH(Development!$F$211,Development!$F$1:$F$300,0),MATCH(HI$48,Development!$D$3:$EZ$3,0))*INDEX(Development!$D$1:$EZ$300,MATCH(Development!$F$271,Development!$F$1:$F$300,0),MATCH(HH$48,Development!$D$3:$EZ$3,))/12)</f>
        <v>0</v>
      </c>
      <c r="HJ54" s="725">
        <f>-IF(AND(HJ$48&gt;Development!$M$9,HJ$48&lt;=Development!$M$12),INDEX(Development!$D$1:$EZ$300,MATCH(Development!$F$211,Development!$F$1:$F$300,0),MATCH(HJ$48,Development!$D$3:$EZ$3,0))*INDEX(Development!$D$1:$EZ$300,MATCH(Development!$F$271,Development!$F$1:$F$300,0),MATCH(HI$48,Development!$D$3:$EZ$3,))/12)</f>
        <v>0</v>
      </c>
      <c r="HK54" s="725">
        <f>-IF(AND(HK$48&gt;Development!$M$9,HK$48&lt;=Development!$M$12),INDEX(Development!$D$1:$EZ$300,MATCH(Development!$F$211,Development!$F$1:$F$300,0),MATCH(HK$48,Development!$D$3:$EZ$3,0))*INDEX(Development!$D$1:$EZ$300,MATCH(Development!$F$271,Development!$F$1:$F$300,0),MATCH(HJ$48,Development!$D$3:$EZ$3,))/12)</f>
        <v>0</v>
      </c>
      <c r="HL54" s="725">
        <f>-IF(AND(HL$48&gt;Development!$M$9,HL$48&lt;=Development!$M$12),INDEX(Development!$D$1:$EZ$300,MATCH(Development!$F$211,Development!$F$1:$F$300,0),MATCH(HL$48,Development!$D$3:$EZ$3,0))*INDEX(Development!$D$1:$EZ$300,MATCH(Development!$F$271,Development!$F$1:$F$300,0),MATCH(HK$48,Development!$D$3:$EZ$3,))/12)</f>
        <v>0</v>
      </c>
      <c r="HM54" s="725">
        <f>-IF(AND(HM$48&gt;Development!$M$9,HM$48&lt;=Development!$M$12),INDEX(Development!$D$1:$EZ$300,MATCH(Development!$F$211,Development!$F$1:$F$300,0),MATCH(HM$48,Development!$D$3:$EZ$3,0))*INDEX(Development!$D$1:$EZ$300,MATCH(Development!$F$271,Development!$F$1:$F$300,0),MATCH(HL$48,Development!$D$3:$EZ$3,))/12)</f>
        <v>0</v>
      </c>
      <c r="HN54" s="725">
        <f>-IF(AND(HN$48&gt;Development!$M$9,HN$48&lt;=Development!$M$12),INDEX(Development!$D$1:$EZ$300,MATCH(Development!$F$211,Development!$F$1:$F$300,0),MATCH(HN$48,Development!$D$3:$EZ$3,0))*INDEX(Development!$D$1:$EZ$300,MATCH(Development!$F$271,Development!$F$1:$F$300,0),MATCH(HM$48,Development!$D$3:$EZ$3,))/12)</f>
        <v>0</v>
      </c>
      <c r="HO54" s="725">
        <f>-IF(AND(HO$48&gt;Development!$M$9,HO$48&lt;=Development!$M$12),INDEX(Development!$D$1:$EZ$300,MATCH(Development!$F$211,Development!$F$1:$F$300,0),MATCH(HO$48,Development!$D$3:$EZ$3,0))*INDEX(Development!$D$1:$EZ$300,MATCH(Development!$F$271,Development!$F$1:$F$300,0),MATCH(HN$48,Development!$D$3:$EZ$3,))/12)</f>
        <v>0</v>
      </c>
      <c r="HP54" s="725">
        <f>-IF(AND(HP$48&gt;Development!$M$9,HP$48&lt;=Development!$M$12),INDEX(Development!$D$1:$EZ$300,MATCH(Development!$F$211,Development!$F$1:$F$300,0),MATCH(HP$48,Development!$D$3:$EZ$3,0))*INDEX(Development!$D$1:$EZ$300,MATCH(Development!$F$271,Development!$F$1:$F$300,0),MATCH(HO$48,Development!$D$3:$EZ$3,))/12)</f>
        <v>0</v>
      </c>
      <c r="HQ54" s="725">
        <f>-IF(AND(HQ$48&gt;Development!$M$9,HQ$48&lt;=Development!$M$12),INDEX(Development!$D$1:$EZ$300,MATCH(Development!$F$211,Development!$F$1:$F$300,0),MATCH(HQ$48,Development!$D$3:$EZ$3,0))*INDEX(Development!$D$1:$EZ$300,MATCH(Development!$F$271,Development!$F$1:$F$300,0),MATCH(HP$48,Development!$D$3:$EZ$3,))/12)</f>
        <v>0</v>
      </c>
      <c r="HR54" s="725">
        <f>-IF(AND(HR$48&gt;Development!$M$9,HR$48&lt;=Development!$M$12),INDEX(Development!$D$1:$EZ$300,MATCH(Development!$F$211,Development!$F$1:$F$300,0),MATCH(HR$48,Development!$D$3:$EZ$3,0))*INDEX(Development!$D$1:$EZ$300,MATCH(Development!$F$271,Development!$F$1:$F$300,0),MATCH(HQ$48,Development!$D$3:$EZ$3,))/12)</f>
        <v>0</v>
      </c>
      <c r="HS54" s="725">
        <f>-IF(AND(HS$48&gt;Development!$M$9,HS$48&lt;=Development!$M$12),INDEX(Development!$D$1:$EZ$300,MATCH(Development!$F$211,Development!$F$1:$F$300,0),MATCH(HS$48,Development!$D$3:$EZ$3,0))*INDEX(Development!$D$1:$EZ$300,MATCH(Development!$F$271,Development!$F$1:$F$300,0),MATCH(HR$48,Development!$D$3:$EZ$3,))/12)</f>
        <v>0</v>
      </c>
      <c r="HT54" s="725">
        <f>-IF(AND(HT$48&gt;Development!$M$9,HT$48&lt;=Development!$M$12),INDEX(Development!$D$1:$EZ$300,MATCH(Development!$F$211,Development!$F$1:$F$300,0),MATCH(HT$48,Development!$D$3:$EZ$3,0))*INDEX(Development!$D$1:$EZ$300,MATCH(Development!$F$271,Development!$F$1:$F$300,0),MATCH(HS$48,Development!$D$3:$EZ$3,))/12)</f>
        <v>0</v>
      </c>
      <c r="HU54" s="725">
        <f>-IF(AND(HU$48&gt;Development!$M$9,HU$48&lt;=Development!$M$12),INDEX(Development!$D$1:$EZ$300,MATCH(Development!$F$211,Development!$F$1:$F$300,0),MATCH(HU$48,Development!$D$3:$EZ$3,0))*INDEX(Development!$D$1:$EZ$300,MATCH(Development!$F$271,Development!$F$1:$F$300,0),MATCH(HT$48,Development!$D$3:$EZ$3,))/12)</f>
        <v>0</v>
      </c>
      <c r="HV54" s="725">
        <f>-IF(AND(HV$48&gt;Development!$M$9,HV$48&lt;=Development!$M$12),INDEX(Development!$D$1:$EZ$300,MATCH(Development!$F$211,Development!$F$1:$F$300,0),MATCH(HV$48,Development!$D$3:$EZ$3,0))*INDEX(Development!$D$1:$EZ$300,MATCH(Development!$F$271,Development!$F$1:$F$300,0),MATCH(HU$48,Development!$D$3:$EZ$3,))/12)</f>
        <v>0</v>
      </c>
      <c r="HW54" s="725">
        <f>-IF(AND(HW$48&gt;Development!$M$9,HW$48&lt;=Development!$M$12),INDEX(Development!$D$1:$EZ$300,MATCH(Development!$F$211,Development!$F$1:$F$300,0),MATCH(HW$48,Development!$D$3:$EZ$3,0))*INDEX(Development!$D$1:$EZ$300,MATCH(Development!$F$271,Development!$F$1:$F$300,0),MATCH(HV$48,Development!$D$3:$EZ$3,))/12)</f>
        <v>0</v>
      </c>
      <c r="HX54" s="725">
        <f>-IF(AND(HX$48&gt;Development!$M$9,HX$48&lt;=Development!$M$12),INDEX(Development!$D$1:$EZ$300,MATCH(Development!$F$211,Development!$F$1:$F$300,0),MATCH(HX$48,Development!$D$3:$EZ$3,0))*INDEX(Development!$D$1:$EZ$300,MATCH(Development!$F$271,Development!$F$1:$F$300,0),MATCH(HW$48,Development!$D$3:$EZ$3,))/12)</f>
        <v>0</v>
      </c>
      <c r="HY54" s="725">
        <f>-IF(AND(HY$48&gt;Development!$M$9,HY$48&lt;=Development!$M$12),INDEX(Development!$D$1:$EZ$300,MATCH(Development!$F$211,Development!$F$1:$F$300,0),MATCH(HY$48,Development!$D$3:$EZ$3,0))*INDEX(Development!$D$1:$EZ$300,MATCH(Development!$F$271,Development!$F$1:$F$300,0),MATCH(HX$48,Development!$D$3:$EZ$3,))/12)</f>
        <v>0</v>
      </c>
      <c r="HZ54" s="725">
        <f>-IF(AND(HZ$48&gt;Development!$M$9,HZ$48&lt;=Development!$M$12),INDEX(Development!$D$1:$EZ$300,MATCH(Development!$F$211,Development!$F$1:$F$300,0),MATCH(HZ$48,Development!$D$3:$EZ$3,0))*INDEX(Development!$D$1:$EZ$300,MATCH(Development!$F$271,Development!$F$1:$F$300,0),MATCH(HY$48,Development!$D$3:$EZ$3,))/12)</f>
        <v>0</v>
      </c>
      <c r="IA54" s="725">
        <f>-IF(AND(IA$48&gt;Development!$M$9,IA$48&lt;=Development!$M$12),INDEX(Development!$D$1:$EZ$300,MATCH(Development!$F$211,Development!$F$1:$F$300,0),MATCH(IA$48,Development!$D$3:$EZ$3,0))*INDEX(Development!$D$1:$EZ$300,MATCH(Development!$F$271,Development!$F$1:$F$300,0),MATCH(HZ$48,Development!$D$3:$EZ$3,))/12)</f>
        <v>0</v>
      </c>
      <c r="IB54" s="725">
        <f>-IF(AND(IB$48&gt;Development!$M$9,IB$48&lt;=Development!$M$12),INDEX(Development!$D$1:$EZ$300,MATCH(Development!$F$211,Development!$F$1:$F$300,0),MATCH(IB$48,Development!$D$3:$EZ$3,0))*INDEX(Development!$D$1:$EZ$300,MATCH(Development!$F$271,Development!$F$1:$F$300,0),MATCH(IA$48,Development!$D$3:$EZ$3,))/12)</f>
        <v>0</v>
      </c>
      <c r="IC54" s="725">
        <f>-IF(AND(IC$48&gt;Development!$M$9,IC$48&lt;=Development!$M$12),INDEX(Development!$D$1:$EZ$300,MATCH(Development!$F$211,Development!$F$1:$F$300,0),MATCH(IC$48,Development!$D$3:$EZ$3,0))*INDEX(Development!$D$1:$EZ$300,MATCH(Development!$F$271,Development!$F$1:$F$300,0),MATCH(IB$48,Development!$D$3:$EZ$3,))/12)</f>
        <v>0</v>
      </c>
      <c r="ID54" s="725">
        <f>-IF(AND(ID$48&gt;Development!$M$9,ID$48&lt;=Development!$M$12),INDEX(Development!$D$1:$EZ$300,MATCH(Development!$F$211,Development!$F$1:$F$300,0),MATCH(ID$48,Development!$D$3:$EZ$3,0))*INDEX(Development!$D$1:$EZ$300,MATCH(Development!$F$271,Development!$F$1:$F$300,0),MATCH(IC$48,Development!$D$3:$EZ$3,))/12)</f>
        <v>0</v>
      </c>
      <c r="IE54" s="725">
        <f>-IF(AND(IE$48&gt;Development!$M$9,IE$48&lt;=Development!$M$12),INDEX(Development!$D$1:$EZ$300,MATCH(Development!$F$211,Development!$F$1:$F$300,0),MATCH(IE$48,Development!$D$3:$EZ$3,0))*INDEX(Development!$D$1:$EZ$300,MATCH(Development!$F$271,Development!$F$1:$F$300,0),MATCH(ID$48,Development!$D$3:$EZ$3,))/12)</f>
        <v>0</v>
      </c>
      <c r="IF54" s="725">
        <f>-IF(AND(IF$48&gt;Development!$M$9,IF$48&lt;=Development!$M$12),INDEX(Development!$D$1:$EZ$300,MATCH(Development!$F$211,Development!$F$1:$F$300,0),MATCH(IF$48,Development!$D$3:$EZ$3,0))*INDEX(Development!$D$1:$EZ$300,MATCH(Development!$F$271,Development!$F$1:$F$300,0),MATCH(IE$48,Development!$D$3:$EZ$3,))/12)</f>
        <v>0</v>
      </c>
      <c r="IG54" s="725">
        <f>-IF(AND(IG$48&gt;Development!$M$9,IG$48&lt;=Development!$M$12),INDEX(Development!$D$1:$EZ$300,MATCH(Development!$F$211,Development!$F$1:$F$300,0),MATCH(IG$48,Development!$D$3:$EZ$3,0))*INDEX(Development!$D$1:$EZ$300,MATCH(Development!$F$271,Development!$F$1:$F$300,0),MATCH(IF$48,Development!$D$3:$EZ$3,))/12)</f>
        <v>0</v>
      </c>
      <c r="IH54" s="725">
        <f>-IF(AND(IH$48&gt;Development!$M$9,IH$48&lt;=Development!$M$12),INDEX(Development!$D$1:$EZ$300,MATCH(Development!$F$211,Development!$F$1:$F$300,0),MATCH(IH$48,Development!$D$3:$EZ$3,0))*INDEX(Development!$D$1:$EZ$300,MATCH(Development!$F$271,Development!$F$1:$F$300,0),MATCH(IG$48,Development!$D$3:$EZ$3,))/12)</f>
        <v>0</v>
      </c>
      <c r="II54" s="725">
        <f>-IF(AND(II$48&gt;Development!$M$9,II$48&lt;=Development!$M$12),INDEX(Development!$D$1:$EZ$300,MATCH(Development!$F$211,Development!$F$1:$F$300,0),MATCH(II$48,Development!$D$3:$EZ$3,0))*INDEX(Development!$D$1:$EZ$300,MATCH(Development!$F$271,Development!$F$1:$F$300,0),MATCH(IH$48,Development!$D$3:$EZ$3,))/12)</f>
        <v>0</v>
      </c>
      <c r="IJ54" s="725">
        <f>-IF(AND(IJ$48&gt;Development!$M$9,IJ$48&lt;=Development!$M$12),INDEX(Development!$D$1:$EZ$300,MATCH(Development!$F$211,Development!$F$1:$F$300,0),MATCH(IJ$48,Development!$D$3:$EZ$3,0))*INDEX(Development!$D$1:$EZ$300,MATCH(Development!$F$271,Development!$F$1:$F$300,0),MATCH(II$48,Development!$D$3:$EZ$3,))/12)</f>
        <v>0</v>
      </c>
      <c r="IK54" s="725">
        <f>-IF(AND(IK$48&gt;Development!$M$9,IK$48&lt;=Development!$M$12),INDEX(Development!$D$1:$EZ$300,MATCH(Development!$F$211,Development!$F$1:$F$300,0),MATCH(IK$48,Development!$D$3:$EZ$3,0))*INDEX(Development!$D$1:$EZ$300,MATCH(Development!$F$271,Development!$F$1:$F$300,0),MATCH(IJ$48,Development!$D$3:$EZ$3,))/12)</f>
        <v>0</v>
      </c>
      <c r="IL54" s="725">
        <f>-IF(AND(IL$48&gt;Development!$M$9,IL$48&lt;=Development!$M$12),INDEX(Development!$D$1:$EZ$300,MATCH(Development!$F$211,Development!$F$1:$F$300,0),MATCH(IL$48,Development!$D$3:$EZ$3,0))*INDEX(Development!$D$1:$EZ$300,MATCH(Development!$F$271,Development!$F$1:$F$300,0),MATCH(IK$48,Development!$D$3:$EZ$3,))/12)</f>
        <v>0</v>
      </c>
    </row>
    <row r="55" spans="2:246" s="676" customFormat="1">
      <c r="B55" s="747" t="s">
        <v>680</v>
      </c>
      <c r="C55" s="747"/>
      <c r="D55" s="748"/>
      <c r="E55" s="804">
        <f t="shared" si="19"/>
        <v>0</v>
      </c>
      <c r="F55" s="725">
        <f>-IF(OR(F$48&lt;Development!$M$10,F$48&gt;$R$12),0,IF(F$48&lt;='Executive Summary'!$E$63,'Executive Summary'!$E$64,IF(F$48&gt;'Executive Summary'!$E$63,'Executive Summary'!$E$65)))</f>
        <v>0</v>
      </c>
      <c r="G55" s="725">
        <f>-IF(OR(G$48&lt;Development!$M$10,G$48&gt;$R$12),0,IF(G$48&lt;='Executive Summary'!$E$63,'Executive Summary'!$E$64,IF(G$48&gt;'Executive Summary'!$E$63,'Executive Summary'!$E$65)))</f>
        <v>0</v>
      </c>
      <c r="H55" s="725">
        <f>-IF(OR(H$48&lt;Development!$M$10,H$48&gt;$R$12),0,IF(H$48&lt;='Executive Summary'!$E$63,'Executive Summary'!$E$64,IF(H$48&gt;'Executive Summary'!$E$63,'Executive Summary'!$E$65)))</f>
        <v>0</v>
      </c>
      <c r="I55" s="725">
        <f>-IF(OR(I$48&lt;Development!$M$10,I$48&gt;$R$12),0,IF(I$48&lt;='Executive Summary'!$E$63,'Executive Summary'!$E$64,IF(I$48&gt;'Executive Summary'!$E$63,'Executive Summary'!$E$65)))</f>
        <v>0</v>
      </c>
      <c r="J55" s="725">
        <f>-IF(OR(J$48&lt;Development!$M$10,J$48&gt;$R$12),0,IF(J$48&lt;='Executive Summary'!$E$63,'Executive Summary'!$E$64,IF(J$48&gt;'Executive Summary'!$E$63,'Executive Summary'!$E$65)))</f>
        <v>0</v>
      </c>
      <c r="K55" s="725">
        <f>-IF(OR(K$48&lt;Development!$M$10,K$48&gt;$R$12),0,IF(K$48&lt;='Executive Summary'!$E$63,'Executive Summary'!$E$64,IF(K$48&gt;'Executive Summary'!$E$63,'Executive Summary'!$E$65)))</f>
        <v>0</v>
      </c>
      <c r="L55" s="725">
        <f>-IF(OR(L$48&lt;Development!$M$10,L$48&gt;$R$12),0,IF(L$48&lt;='Executive Summary'!$E$63,'Executive Summary'!$E$64,IF(L$48&gt;'Executive Summary'!$E$63,'Executive Summary'!$E$65)))</f>
        <v>0</v>
      </c>
      <c r="M55" s="725">
        <f>-IF(OR(M$48&lt;Development!$M$10,M$48&gt;$R$12),0,IF(M$48&lt;='Executive Summary'!$E$63,'Executive Summary'!$E$64,IF(M$48&gt;'Executive Summary'!$E$63,'Executive Summary'!$E$65)))</f>
        <v>0</v>
      </c>
      <c r="N55" s="725">
        <f>-IF(OR(N$48&lt;Development!$M$10,N$48&gt;$R$12),0,IF(N$48&lt;='Executive Summary'!$E$63,'Executive Summary'!$E$64,IF(N$48&gt;'Executive Summary'!$E$63,'Executive Summary'!$E$65)))</f>
        <v>0</v>
      </c>
      <c r="O55" s="725">
        <f>-IF(OR(O$48&lt;Development!$M$10,O$48&gt;$R$12),0,IF(O$48&lt;='Executive Summary'!$E$63,'Executive Summary'!$E$64,IF(O$48&gt;'Executive Summary'!$E$63,'Executive Summary'!$E$65)))</f>
        <v>0</v>
      </c>
      <c r="P55" s="725">
        <f>-IF(OR(P$48&lt;Development!$M$10,P$48&gt;$R$12),0,IF(P$48&lt;='Executive Summary'!$E$63,'Executive Summary'!$E$64,IF(P$48&gt;'Executive Summary'!$E$63,'Executive Summary'!$E$65)))</f>
        <v>0</v>
      </c>
      <c r="Q55" s="725">
        <f>-IF(OR(Q$48&lt;Development!$M$10,Q$48&gt;$R$12),0,IF(Q$48&lt;='Executive Summary'!$E$63,'Executive Summary'!$E$64,IF(Q$48&gt;'Executive Summary'!$E$63,'Executive Summary'!$E$65)))</f>
        <v>0</v>
      </c>
      <c r="R55" s="725">
        <f>-IF(OR(R$48&lt;Development!$M$10,R$48&gt;$R$12),0,IF(R$48&lt;='Executive Summary'!$E$63,'Executive Summary'!$E$64,IF(R$48&gt;'Executive Summary'!$E$63,'Executive Summary'!$E$65)))</f>
        <v>0</v>
      </c>
      <c r="S55" s="725">
        <f>-IF(OR(S$48&lt;Development!$M$10,S$48&gt;$R$12),0,IF(S$48&lt;='Executive Summary'!$E$63,'Executive Summary'!$E$64,IF(S$48&gt;'Executive Summary'!$E$63,'Executive Summary'!$E$65)))</f>
        <v>0</v>
      </c>
      <c r="T55" s="725">
        <f>-IF(OR(T$48&lt;Development!$M$10,T$48&gt;$R$12),0,IF(T$48&lt;='Executive Summary'!$E$63,'Executive Summary'!$E$64,IF(T$48&gt;'Executive Summary'!$E$63,'Executive Summary'!$E$65)))</f>
        <v>0</v>
      </c>
      <c r="U55" s="725">
        <f>-IF(OR(U$48&lt;Development!$M$10,U$48&gt;$R$12),0,IF(U$48&lt;='Executive Summary'!$E$63,'Executive Summary'!$E$64,IF(U$48&gt;'Executive Summary'!$E$63,'Executive Summary'!$E$65)))</f>
        <v>0</v>
      </c>
      <c r="V55" s="725">
        <f>-IF(OR(V$48&lt;Development!$M$10,V$48&gt;$R$12),0,IF(V$48&lt;='Executive Summary'!$E$63,'Executive Summary'!$E$64,IF(V$48&gt;'Executive Summary'!$E$63,'Executive Summary'!$E$65)))</f>
        <v>0</v>
      </c>
      <c r="W55" s="725">
        <f>-IF(OR(W$48&lt;Development!$M$10,W$48&gt;$R$12),0,IF(W$48&lt;='Executive Summary'!$E$63,'Executive Summary'!$E$64,IF(W$48&gt;'Executive Summary'!$E$63,'Executive Summary'!$E$65)))</f>
        <v>0</v>
      </c>
      <c r="X55" s="725">
        <f>-IF(OR(X$48&lt;Development!$M$10,X$48&gt;$R$12),0,IF(X$48&lt;='Executive Summary'!$E$63,'Executive Summary'!$E$64,IF(X$48&gt;'Executive Summary'!$E$63,'Executive Summary'!$E$65)))</f>
        <v>0</v>
      </c>
      <c r="Y55" s="725">
        <f>-IF(OR(Y$48&lt;Development!$M$10,Y$48&gt;$R$12),0,IF(Y$48&lt;='Executive Summary'!$E$63,'Executive Summary'!$E$64,IF(Y$48&gt;'Executive Summary'!$E$63,'Executive Summary'!$E$65)))</f>
        <v>0</v>
      </c>
      <c r="Z55" s="725">
        <f>-IF(OR(Z$48&lt;Development!$M$10,Z$48&gt;$R$12),0,IF(Z$48&lt;='Executive Summary'!$E$63,'Executive Summary'!$E$64,IF(Z$48&gt;'Executive Summary'!$E$63,'Executive Summary'!$E$65)))</f>
        <v>0</v>
      </c>
      <c r="AA55" s="725">
        <f>-IF(OR(AA$48&lt;Development!$M$10,AA$48&gt;$R$12),0,IF(AA$48&lt;='Executive Summary'!$E$63,'Executive Summary'!$E$64,IF(AA$48&gt;'Executive Summary'!$E$63,'Executive Summary'!$E$65)))</f>
        <v>0</v>
      </c>
      <c r="AB55" s="725">
        <f>-IF(OR(AB$48&lt;Development!$M$10,AB$48&gt;$R$12),0,IF(AB$48&lt;='Executive Summary'!$E$63,'Executive Summary'!$E$64,IF(AB$48&gt;'Executive Summary'!$E$63,'Executive Summary'!$E$65)))</f>
        <v>0</v>
      </c>
      <c r="AC55" s="725">
        <f>-IF(OR(AC$48&lt;Development!$M$10,AC$48&gt;$R$12),0,IF(AC$48&lt;='Executive Summary'!$E$63,'Executive Summary'!$E$64,IF(AC$48&gt;'Executive Summary'!$E$63,'Executive Summary'!$E$65)))</f>
        <v>0</v>
      </c>
      <c r="AD55" s="725">
        <f>-IF(OR(AD$48&lt;Development!$M$10,AD$48&gt;$R$12),0,IF(AD$48&lt;='Executive Summary'!$E$63,'Executive Summary'!$E$64,IF(AD$48&gt;'Executive Summary'!$E$63,'Executive Summary'!$E$65)))</f>
        <v>0</v>
      </c>
      <c r="AE55" s="725">
        <f>-IF(OR(AE$48&lt;Development!$M$10,AE$48&gt;$R$12),0,IF(AE$48&lt;='Executive Summary'!$E$63,'Executive Summary'!$E$64,IF(AE$48&gt;'Executive Summary'!$E$63,'Executive Summary'!$E$65)))</f>
        <v>0</v>
      </c>
      <c r="AF55" s="725">
        <f>-IF(OR(AF$48&lt;Development!$M$10,AF$48&gt;$R$12),0,IF(AF$48&lt;='Executive Summary'!$E$63,'Executive Summary'!$E$64,IF(AF$48&gt;'Executive Summary'!$E$63,'Executive Summary'!$E$65)))</f>
        <v>0</v>
      </c>
      <c r="AG55" s="725">
        <f>-IF(OR(AG$48&lt;Development!$M$10,AG$48&gt;$R$12),0,IF(AG$48&lt;='Executive Summary'!$E$63,'Executive Summary'!$E$64,IF(AG$48&gt;'Executive Summary'!$E$63,'Executive Summary'!$E$65)))</f>
        <v>0</v>
      </c>
      <c r="AH55" s="725">
        <f>-IF(OR(AH$48&lt;Development!$M$10,AH$48&gt;$R$12),0,IF(AH$48&lt;='Executive Summary'!$E$63,'Executive Summary'!$E$64,IF(AH$48&gt;'Executive Summary'!$E$63,'Executive Summary'!$E$65)))</f>
        <v>0</v>
      </c>
      <c r="AI55" s="725">
        <f>-IF(OR(AI$48&lt;Development!$M$10,AI$48&gt;$R$12),0,IF(AI$48&lt;='Executive Summary'!$E$63,'Executive Summary'!$E$64,IF(AI$48&gt;'Executive Summary'!$E$63,'Executive Summary'!$E$65)))</f>
        <v>0</v>
      </c>
      <c r="AJ55" s="725">
        <f>-IF(OR(AJ$48&lt;Development!$M$10,AJ$48&gt;$R$12),0,IF(AJ$48&lt;='Executive Summary'!$E$63,'Executive Summary'!$E$64,IF(AJ$48&gt;'Executive Summary'!$E$63,'Executive Summary'!$E$65)))</f>
        <v>0</v>
      </c>
      <c r="AK55" s="725">
        <f>-IF(OR(AK$48&lt;Development!$M$10,AK$48&gt;$R$12),0,IF(AK$48&lt;='Executive Summary'!$E$63,'Executive Summary'!$E$64,IF(AK$48&gt;'Executive Summary'!$E$63,'Executive Summary'!$E$65)))</f>
        <v>0</v>
      </c>
      <c r="AL55" s="725">
        <f>-IF(OR(AL$48&lt;Development!$M$10,AL$48&gt;$R$12),0,IF(AL$48&lt;='Executive Summary'!$E$63,'Executive Summary'!$E$64,IF(AL$48&gt;'Executive Summary'!$E$63,'Executive Summary'!$E$65)))</f>
        <v>0</v>
      </c>
      <c r="AM55" s="725">
        <f>-IF(OR(AM$48&lt;Development!$M$10,AM$48&gt;$R$12),0,IF(AM$48&lt;='Executive Summary'!$E$63,'Executive Summary'!$E$64,IF(AM$48&gt;'Executive Summary'!$E$63,'Executive Summary'!$E$65)))</f>
        <v>0</v>
      </c>
      <c r="AN55" s="725">
        <f>-IF(OR(AN$48&lt;Development!$M$10,AN$48&gt;$R$12),0,IF(AN$48&lt;='Executive Summary'!$E$63,'Executive Summary'!$E$64,IF(AN$48&gt;'Executive Summary'!$E$63,'Executive Summary'!$E$65)))</f>
        <v>0</v>
      </c>
      <c r="AO55" s="725">
        <f>-IF(OR(AO$48&lt;Development!$M$10,AO$48&gt;$R$12),0,IF(AO$48&lt;='Executive Summary'!$E$63,'Executive Summary'!$E$64,IF(AO$48&gt;'Executive Summary'!$E$63,'Executive Summary'!$E$65)))</f>
        <v>0</v>
      </c>
      <c r="AP55" s="725">
        <f>-IF(OR(AP$48&lt;Development!$M$10,AP$48&gt;$R$12),0,IF(AP$48&lt;='Executive Summary'!$E$63,'Executive Summary'!$E$64,IF(AP$48&gt;'Executive Summary'!$E$63,'Executive Summary'!$E$65)))</f>
        <v>0</v>
      </c>
      <c r="AQ55" s="725">
        <f>-IF(OR(AQ$48&lt;Development!$M$10,AQ$48&gt;$R$12),0,IF(AQ$48&lt;='Executive Summary'!$E$63,'Executive Summary'!$E$64,IF(AQ$48&gt;'Executive Summary'!$E$63,'Executive Summary'!$E$65)))</f>
        <v>0</v>
      </c>
      <c r="AR55" s="725">
        <f>-IF(OR(AR$48&lt;Development!$M$10,AR$48&gt;$R$12),0,IF(AR$48&lt;='Executive Summary'!$E$63,'Executive Summary'!$E$64,IF(AR$48&gt;'Executive Summary'!$E$63,'Executive Summary'!$E$65)))</f>
        <v>0</v>
      </c>
      <c r="AS55" s="725">
        <f>-IF(OR(AS$48&lt;Development!$M$10,AS$48&gt;$R$12),0,IF(AS$48&lt;='Executive Summary'!$E$63,'Executive Summary'!$E$64,IF(AS$48&gt;'Executive Summary'!$E$63,'Executive Summary'!$E$65)))</f>
        <v>0</v>
      </c>
      <c r="AT55" s="725">
        <f>-IF(OR(AT$48&lt;Development!$M$10,AT$48&gt;$R$12),0,IF(AT$48&lt;='Executive Summary'!$E$63,'Executive Summary'!$E$64,IF(AT$48&gt;'Executive Summary'!$E$63,'Executive Summary'!$E$65)))</f>
        <v>0</v>
      </c>
      <c r="AU55" s="725">
        <f>-IF(OR(AU$48&lt;Development!$M$10,AU$48&gt;$R$12),0,IF(AU$48&lt;='Executive Summary'!$E$63,'Executive Summary'!$E$64,IF(AU$48&gt;'Executive Summary'!$E$63,'Executive Summary'!$E$65)))</f>
        <v>0</v>
      </c>
      <c r="AV55" s="725">
        <f>-IF(OR(AV$48&lt;Development!$M$10,AV$48&gt;$R$12),0,IF(AV$48&lt;='Executive Summary'!$E$63,'Executive Summary'!$E$64,IF(AV$48&gt;'Executive Summary'!$E$63,'Executive Summary'!$E$65)))</f>
        <v>0</v>
      </c>
      <c r="AW55" s="725">
        <f>-IF(OR(AW$48&lt;Development!$M$10,AW$48&gt;$R$12),0,IF(AW$48&lt;='Executive Summary'!$E$63,'Executive Summary'!$E$64,IF(AW$48&gt;'Executive Summary'!$E$63,'Executive Summary'!$E$65)))</f>
        <v>0</v>
      </c>
      <c r="AX55" s="725">
        <f>-IF(OR(AX$48&lt;Development!$M$10,AX$48&gt;$R$12),0,IF(AX$48&lt;='Executive Summary'!$E$63,'Executive Summary'!$E$64,IF(AX$48&gt;'Executive Summary'!$E$63,'Executive Summary'!$E$65)))</f>
        <v>0</v>
      </c>
      <c r="AY55" s="725">
        <f>-IF(OR(AY$48&lt;Development!$M$10,AY$48&gt;$R$12),0,IF(AY$48&lt;='Executive Summary'!$E$63,'Executive Summary'!$E$64,IF(AY$48&gt;'Executive Summary'!$E$63,'Executive Summary'!$E$65)))</f>
        <v>0</v>
      </c>
      <c r="AZ55" s="725">
        <f>-IF(OR(AZ$48&lt;Development!$M$10,AZ$48&gt;$R$12),0,IF(AZ$48&lt;='Executive Summary'!$E$63,'Executive Summary'!$E$64,IF(AZ$48&gt;'Executive Summary'!$E$63,'Executive Summary'!$E$65)))</f>
        <v>0</v>
      </c>
      <c r="BA55" s="725">
        <f>-IF(OR(BA$48&lt;Development!$M$10,BA$48&gt;$R$12),0,IF(BA$48&lt;='Executive Summary'!$E$63,'Executive Summary'!$E$64,IF(BA$48&gt;'Executive Summary'!$E$63,'Executive Summary'!$E$65)))</f>
        <v>0</v>
      </c>
      <c r="BB55" s="725">
        <f>-IF(OR(BB$48&lt;Development!$M$10,BB$48&gt;$R$12),0,IF(BB$48&lt;='Executive Summary'!$E$63,'Executive Summary'!$E$64,IF(BB$48&gt;'Executive Summary'!$E$63,'Executive Summary'!$E$65)))</f>
        <v>0</v>
      </c>
      <c r="BC55" s="725">
        <f>-IF(OR(BC$48&lt;Development!$M$10,BC$48&gt;$R$12),0,IF(BC$48&lt;='Executive Summary'!$E$63,'Executive Summary'!$E$64,IF(BC$48&gt;'Executive Summary'!$E$63,'Executive Summary'!$E$65)))</f>
        <v>0</v>
      </c>
      <c r="BD55" s="725">
        <f>-IF(OR(BD$48&lt;Development!$M$10,BD$48&gt;$R$12),0,IF(BD$48&lt;='Executive Summary'!$E$63,'Executive Summary'!$E$64,IF(BD$48&gt;'Executive Summary'!$E$63,'Executive Summary'!$E$65)))</f>
        <v>0</v>
      </c>
      <c r="BE55" s="725">
        <f>-IF(OR(BE$48&lt;Development!$M$10,BE$48&gt;$R$12),0,IF(BE$48&lt;='Executive Summary'!$E$63,'Executive Summary'!$E$64,IF(BE$48&gt;'Executive Summary'!$E$63,'Executive Summary'!$E$65)))</f>
        <v>0</v>
      </c>
      <c r="BF55" s="725">
        <f>-IF(OR(BF$48&lt;Development!$M$10,BF$48&gt;$R$12),0,IF(BF$48&lt;='Executive Summary'!$E$63,'Executive Summary'!$E$64,IF(BF$48&gt;'Executive Summary'!$E$63,'Executive Summary'!$E$65)))</f>
        <v>0</v>
      </c>
      <c r="BG55" s="725">
        <f>-IF(OR(BG$48&lt;Development!$M$10,BG$48&gt;$R$12),0,IF(BG$48&lt;='Executive Summary'!$E$63,'Executive Summary'!$E$64,IF(BG$48&gt;'Executive Summary'!$E$63,'Executive Summary'!$E$65)))</f>
        <v>0</v>
      </c>
      <c r="BH55" s="725">
        <f>-IF(OR(BH$48&lt;Development!$M$10,BH$48&gt;$R$12),0,IF(BH$48&lt;='Executive Summary'!$E$63,'Executive Summary'!$E$64,IF(BH$48&gt;'Executive Summary'!$E$63,'Executive Summary'!$E$65)))</f>
        <v>0</v>
      </c>
      <c r="BI55" s="725">
        <f>-IF(OR(BI$48&lt;Development!$M$10,BI$48&gt;$R$12),0,IF(BI$48&lt;='Executive Summary'!$E$63,'Executive Summary'!$E$64,IF(BI$48&gt;'Executive Summary'!$E$63,'Executive Summary'!$E$65)))</f>
        <v>0</v>
      </c>
      <c r="BJ55" s="725">
        <f>-IF(OR(BJ$48&lt;Development!$M$10,BJ$48&gt;$R$12),0,IF(BJ$48&lt;='Executive Summary'!$E$63,'Executive Summary'!$E$64,IF(BJ$48&gt;'Executive Summary'!$E$63,'Executive Summary'!$E$65)))</f>
        <v>0</v>
      </c>
      <c r="BK55" s="725">
        <f>-IF(OR(BK$48&lt;Development!$M$10,BK$48&gt;$R$12),0,IF(BK$48&lt;='Executive Summary'!$E$63,'Executive Summary'!$E$64,IF(BK$48&gt;'Executive Summary'!$E$63,'Executive Summary'!$E$65)))</f>
        <v>0</v>
      </c>
      <c r="BL55" s="725">
        <f>-IF(OR(BL$48&lt;Development!$M$10,BL$48&gt;$R$12),0,IF(BL$48&lt;='Executive Summary'!$E$63,'Executive Summary'!$E$64,IF(BL$48&gt;'Executive Summary'!$E$63,'Executive Summary'!$E$65)))</f>
        <v>0</v>
      </c>
      <c r="BM55" s="725">
        <f>-IF(OR(BM$48&lt;Development!$M$10,BM$48&gt;$R$12),0,IF(BM$48&lt;='Executive Summary'!$E$63,'Executive Summary'!$E$64,IF(BM$48&gt;'Executive Summary'!$E$63,'Executive Summary'!$E$65)))</f>
        <v>0</v>
      </c>
      <c r="BN55" s="725">
        <f>-IF(OR(BN$48&lt;Development!$M$10,BN$48&gt;$R$12),0,IF(BN$48&lt;='Executive Summary'!$E$63,'Executive Summary'!$E$64,IF(BN$48&gt;'Executive Summary'!$E$63,'Executive Summary'!$E$65)))</f>
        <v>0</v>
      </c>
      <c r="BO55" s="725">
        <f>-IF(OR(BO$48&lt;Development!$M$10,BO$48&gt;$R$12),0,IF(BO$48&lt;='Executive Summary'!$E$63,'Executive Summary'!$E$64,IF(BO$48&gt;'Executive Summary'!$E$63,'Executive Summary'!$E$65)))</f>
        <v>0</v>
      </c>
      <c r="BP55" s="725">
        <f>-IF(OR(BP$48&lt;Development!$M$10,BP$48&gt;$R$12),0,IF(BP$48&lt;='Executive Summary'!$E$63,'Executive Summary'!$E$64,IF(BP$48&gt;'Executive Summary'!$E$63,'Executive Summary'!$E$65)))</f>
        <v>0</v>
      </c>
      <c r="BQ55" s="725">
        <f>-IF(OR(BQ$48&lt;Development!$M$10,BQ$48&gt;$R$12),0,IF(BQ$48&lt;='Executive Summary'!$E$63,'Executive Summary'!$E$64,IF(BQ$48&gt;'Executive Summary'!$E$63,'Executive Summary'!$E$65)))</f>
        <v>0</v>
      </c>
      <c r="BR55" s="725">
        <f>-IF(OR(BR$48&lt;Development!$M$10,BR$48&gt;$R$12),0,IF(BR$48&lt;='Executive Summary'!$E$63,'Executive Summary'!$E$64,IF(BR$48&gt;'Executive Summary'!$E$63,'Executive Summary'!$E$65)))</f>
        <v>0</v>
      </c>
      <c r="BS55" s="725">
        <f>-IF(OR(BS$48&lt;Development!$M$10,BS$48&gt;$R$12),0,IF(BS$48&lt;='Executive Summary'!$E$63,'Executive Summary'!$E$64,IF(BS$48&gt;'Executive Summary'!$E$63,'Executive Summary'!$E$65)))</f>
        <v>0</v>
      </c>
      <c r="BT55" s="725">
        <f>-IF(OR(BT$48&lt;Development!$M$10,BT$48&gt;$R$12),0,IF(BT$48&lt;='Executive Summary'!$E$63,'Executive Summary'!$E$64,IF(BT$48&gt;'Executive Summary'!$E$63,'Executive Summary'!$E$65)))</f>
        <v>0</v>
      </c>
      <c r="BU55" s="725">
        <f>-IF(OR(BU$48&lt;Development!$M$10,BU$48&gt;$R$12),0,IF(BU$48&lt;='Executive Summary'!$E$63,'Executive Summary'!$E$64,IF(BU$48&gt;'Executive Summary'!$E$63,'Executive Summary'!$E$65)))</f>
        <v>0</v>
      </c>
      <c r="BV55" s="725">
        <f>-IF(OR(BV$48&lt;Development!$M$10,BV$48&gt;$R$12),0,IF(BV$48&lt;='Executive Summary'!$E$63,'Executive Summary'!$E$64,IF(BV$48&gt;'Executive Summary'!$E$63,'Executive Summary'!$E$65)))</f>
        <v>0</v>
      </c>
      <c r="BW55" s="725">
        <f>-IF(OR(BW$48&lt;Development!$M$10,BW$48&gt;$R$12),0,IF(BW$48&lt;='Executive Summary'!$E$63,'Executive Summary'!$E$64,IF(BW$48&gt;'Executive Summary'!$E$63,'Executive Summary'!$E$65)))</f>
        <v>0</v>
      </c>
      <c r="BX55" s="725">
        <f>-IF(OR(BX$48&lt;Development!$M$10,BX$48&gt;$R$12),0,IF(BX$48&lt;='Executive Summary'!$E$63,'Executive Summary'!$E$64,IF(BX$48&gt;'Executive Summary'!$E$63,'Executive Summary'!$E$65)))</f>
        <v>0</v>
      </c>
      <c r="BY55" s="725">
        <f>-IF(OR(BY$48&lt;Development!$M$10,BY$48&gt;$R$12),0,IF(BY$48&lt;='Executive Summary'!$E$63,'Executive Summary'!$E$64,IF(BY$48&gt;'Executive Summary'!$E$63,'Executive Summary'!$E$65)))</f>
        <v>0</v>
      </c>
      <c r="BZ55" s="725">
        <f>-IF(OR(BZ$48&lt;Development!$M$10,BZ$48&gt;$R$12),0,IF(BZ$48&lt;='Executive Summary'!$E$63,'Executive Summary'!$E$64,IF(BZ$48&gt;'Executive Summary'!$E$63,'Executive Summary'!$E$65)))</f>
        <v>0</v>
      </c>
      <c r="CA55" s="725">
        <f>-IF(OR(CA$48&lt;Development!$M$10,CA$48&gt;$R$12),0,IF(CA$48&lt;='Executive Summary'!$E$63,'Executive Summary'!$E$64,IF(CA$48&gt;'Executive Summary'!$E$63,'Executive Summary'!$E$65)))</f>
        <v>0</v>
      </c>
      <c r="CB55" s="725">
        <f>-IF(OR(CB$48&lt;Development!$M$10,CB$48&gt;$R$12),0,IF(CB$48&lt;='Executive Summary'!$E$63,'Executive Summary'!$E$64,IF(CB$48&gt;'Executive Summary'!$E$63,'Executive Summary'!$E$65)))</f>
        <v>0</v>
      </c>
      <c r="CC55" s="725">
        <f>-IF(OR(CC$48&lt;Development!$M$10,CC$48&gt;$R$12),0,IF(CC$48&lt;='Executive Summary'!$E$63,'Executive Summary'!$E$64,IF(CC$48&gt;'Executive Summary'!$E$63,'Executive Summary'!$E$65)))</f>
        <v>0</v>
      </c>
      <c r="CD55" s="725">
        <f>-IF(OR(CD$48&lt;Development!$M$10,CD$48&gt;$R$12),0,IF(CD$48&lt;='Executive Summary'!$E$63,'Executive Summary'!$E$64,IF(CD$48&gt;'Executive Summary'!$E$63,'Executive Summary'!$E$65)))</f>
        <v>0</v>
      </c>
      <c r="CE55" s="725">
        <f>-IF(OR(CE$48&lt;Development!$M$10,CE$48&gt;$R$12),0,IF(CE$48&lt;='Executive Summary'!$E$63,'Executive Summary'!$E$64,IF(CE$48&gt;'Executive Summary'!$E$63,'Executive Summary'!$E$65)))</f>
        <v>0</v>
      </c>
      <c r="CF55" s="725">
        <f>-IF(OR(CF$48&lt;Development!$M$10,CF$48&gt;$R$12),0,IF(CF$48&lt;='Executive Summary'!$E$63,'Executive Summary'!$E$64,IF(CF$48&gt;'Executive Summary'!$E$63,'Executive Summary'!$E$65)))</f>
        <v>0</v>
      </c>
      <c r="CG55" s="725">
        <f>-IF(OR(CG$48&lt;Development!$M$10,CG$48&gt;$R$12),0,IF(CG$48&lt;='Executive Summary'!$E$63,'Executive Summary'!$E$64,IF(CG$48&gt;'Executive Summary'!$E$63,'Executive Summary'!$E$65)))</f>
        <v>0</v>
      </c>
      <c r="CH55" s="725">
        <f>-IF(OR(CH$48&lt;Development!$M$10,CH$48&gt;$R$12),0,IF(CH$48&lt;='Executive Summary'!$E$63,'Executive Summary'!$E$64,IF(CH$48&gt;'Executive Summary'!$E$63,'Executive Summary'!$E$65)))</f>
        <v>0</v>
      </c>
      <c r="CI55" s="725">
        <f>-IF(OR(CI$48&lt;Development!$M$10,CI$48&gt;$R$12),0,IF(CI$48&lt;='Executive Summary'!$E$63,'Executive Summary'!$E$64,IF(CI$48&gt;'Executive Summary'!$E$63,'Executive Summary'!$E$65)))</f>
        <v>0</v>
      </c>
      <c r="CJ55" s="725">
        <f>-IF(OR(CJ$48&lt;Development!$M$10,CJ$48&gt;$R$12),0,IF(CJ$48&lt;='Executive Summary'!$E$63,'Executive Summary'!$E$64,IF(CJ$48&gt;'Executive Summary'!$E$63,'Executive Summary'!$E$65)))</f>
        <v>0</v>
      </c>
      <c r="CK55" s="725">
        <f>-IF(OR(CK$48&lt;Development!$M$10,CK$48&gt;$R$12),0,IF(CK$48&lt;='Executive Summary'!$E$63,'Executive Summary'!$E$64,IF(CK$48&gt;'Executive Summary'!$E$63,'Executive Summary'!$E$65)))</f>
        <v>0</v>
      </c>
      <c r="CL55" s="725">
        <f>-IF(OR(CL$48&lt;Development!$M$10,CL$48&gt;$R$12),0,IF(CL$48&lt;='Executive Summary'!$E$63,'Executive Summary'!$E$64,IF(CL$48&gt;'Executive Summary'!$E$63,'Executive Summary'!$E$65)))</f>
        <v>0</v>
      </c>
      <c r="CM55" s="725">
        <f>-IF(OR(CM$48&lt;Development!$M$10,CM$48&gt;$R$12),0,IF(CM$48&lt;='Executive Summary'!$E$63,'Executive Summary'!$E$64,IF(CM$48&gt;'Executive Summary'!$E$63,'Executive Summary'!$E$65)))</f>
        <v>0</v>
      </c>
      <c r="CN55" s="725">
        <f>-IF(OR(CN$48&lt;Development!$M$10,CN$48&gt;$R$12),0,IF(CN$48&lt;='Executive Summary'!$E$63,'Executive Summary'!$E$64,IF(CN$48&gt;'Executive Summary'!$E$63,'Executive Summary'!$E$65)))</f>
        <v>0</v>
      </c>
      <c r="CO55" s="725">
        <f>-IF(OR(CO$48&lt;Development!$M$10,CO$48&gt;$R$12),0,IF(CO$48&lt;='Executive Summary'!$E$63,'Executive Summary'!$E$64,IF(CO$48&gt;'Executive Summary'!$E$63,'Executive Summary'!$E$65)))</f>
        <v>0</v>
      </c>
      <c r="CP55" s="725">
        <f>-IF(OR(CP$48&lt;Development!$M$10,CP$48&gt;$R$12),0,IF(CP$48&lt;='Executive Summary'!$E$63,'Executive Summary'!$E$64,IF(CP$48&gt;'Executive Summary'!$E$63,'Executive Summary'!$E$65)))</f>
        <v>0</v>
      </c>
      <c r="CQ55" s="725">
        <f>-IF(OR(CQ$48&lt;Development!$M$10,CQ$48&gt;$R$12),0,IF(CQ$48&lt;='Executive Summary'!$E$63,'Executive Summary'!$E$64,IF(CQ$48&gt;'Executive Summary'!$E$63,'Executive Summary'!$E$65)))</f>
        <v>0</v>
      </c>
      <c r="CR55" s="725">
        <f>-IF(OR(CR$48&lt;Development!$M$10,CR$48&gt;$R$12),0,IF(CR$48&lt;='Executive Summary'!$E$63,'Executive Summary'!$E$64,IF(CR$48&gt;'Executive Summary'!$E$63,'Executive Summary'!$E$65)))</f>
        <v>0</v>
      </c>
      <c r="CS55" s="725">
        <f>-IF(OR(CS$48&lt;Development!$M$10,CS$48&gt;$R$12),0,IF(CS$48&lt;='Executive Summary'!$E$63,'Executive Summary'!$E$64,IF(CS$48&gt;'Executive Summary'!$E$63,'Executive Summary'!$E$65)))</f>
        <v>0</v>
      </c>
      <c r="CT55" s="725">
        <f>-IF(OR(CT$48&lt;Development!$M$10,CT$48&gt;$R$12),0,IF(CT$48&lt;='Executive Summary'!$E$63,'Executive Summary'!$E$64,IF(CT$48&gt;'Executive Summary'!$E$63,'Executive Summary'!$E$65)))</f>
        <v>0</v>
      </c>
      <c r="CU55" s="725">
        <f>-IF(OR(CU$48&lt;Development!$M$10,CU$48&gt;$R$12),0,IF(CU$48&lt;='Executive Summary'!$E$63,'Executive Summary'!$E$64,IF(CU$48&gt;'Executive Summary'!$E$63,'Executive Summary'!$E$65)))</f>
        <v>0</v>
      </c>
      <c r="CV55" s="725">
        <f>-IF(OR(CV$48&lt;Development!$M$10,CV$48&gt;$R$12),0,IF(CV$48&lt;='Executive Summary'!$E$63,'Executive Summary'!$E$64,IF(CV$48&gt;'Executive Summary'!$E$63,'Executive Summary'!$E$65)))</f>
        <v>0</v>
      </c>
      <c r="CW55" s="725">
        <f>-IF(OR(CW$48&lt;Development!$M$10,CW$48&gt;$R$12),0,IF(CW$48&lt;='Executive Summary'!$E$63,'Executive Summary'!$E$64,IF(CW$48&gt;'Executive Summary'!$E$63,'Executive Summary'!$E$65)))</f>
        <v>0</v>
      </c>
      <c r="CX55" s="725">
        <f>-IF(OR(CX$48&lt;Development!$M$10,CX$48&gt;$R$12),0,IF(CX$48&lt;='Executive Summary'!$E$63,'Executive Summary'!$E$64,IF(CX$48&gt;'Executive Summary'!$E$63,'Executive Summary'!$E$65)))</f>
        <v>0</v>
      </c>
      <c r="CY55" s="725">
        <f>-IF(OR(CY$48&lt;Development!$M$10,CY$48&gt;$R$12),0,IF(CY$48&lt;='Executive Summary'!$E$63,'Executive Summary'!$E$64,IF(CY$48&gt;'Executive Summary'!$E$63,'Executive Summary'!$E$65)))</f>
        <v>0</v>
      </c>
      <c r="CZ55" s="725">
        <f>-IF(OR(CZ$48&lt;Development!$M$10,CZ$48&gt;$R$12),0,IF(CZ$48&lt;='Executive Summary'!$E$63,'Executive Summary'!$E$64,IF(CZ$48&gt;'Executive Summary'!$E$63,'Executive Summary'!$E$65)))</f>
        <v>0</v>
      </c>
      <c r="DA55" s="725">
        <f>-IF(OR(DA$48&lt;Development!$M$10,DA$48&gt;$R$12),0,IF(DA$48&lt;='Executive Summary'!$E$63,'Executive Summary'!$E$64,IF(DA$48&gt;'Executive Summary'!$E$63,'Executive Summary'!$E$65)))</f>
        <v>0</v>
      </c>
      <c r="DB55" s="725">
        <f>-IF(OR(DB$48&lt;Development!$M$10,DB$48&gt;$R$12),0,IF(DB$48&lt;='Executive Summary'!$E$63,'Executive Summary'!$E$64,IF(DB$48&gt;'Executive Summary'!$E$63,'Executive Summary'!$E$65)))</f>
        <v>0</v>
      </c>
      <c r="DC55" s="725">
        <f>-IF(OR(DC$48&lt;Development!$M$10,DC$48&gt;$R$12),0,IF(DC$48&lt;='Executive Summary'!$E$63,'Executive Summary'!$E$64,IF(DC$48&gt;'Executive Summary'!$E$63,'Executive Summary'!$E$65)))</f>
        <v>0</v>
      </c>
      <c r="DD55" s="725">
        <f>-IF(OR(DD$48&lt;Development!$M$10,DD$48&gt;$R$12),0,IF(DD$48&lt;='Executive Summary'!$E$63,'Executive Summary'!$E$64,IF(DD$48&gt;'Executive Summary'!$E$63,'Executive Summary'!$E$65)))</f>
        <v>0</v>
      </c>
      <c r="DE55" s="725">
        <f>-IF(OR(DE$48&lt;Development!$M$10,DE$48&gt;$R$12),0,IF(DE$48&lt;='Executive Summary'!$E$63,'Executive Summary'!$E$64,IF(DE$48&gt;'Executive Summary'!$E$63,'Executive Summary'!$E$65)))</f>
        <v>0</v>
      </c>
      <c r="DF55" s="725">
        <f>-IF(OR(DF$48&lt;Development!$M$10,DF$48&gt;$R$12),0,IF(DF$48&lt;='Executive Summary'!$E$63,'Executive Summary'!$E$64,IF(DF$48&gt;'Executive Summary'!$E$63,'Executive Summary'!$E$65)))</f>
        <v>0</v>
      </c>
      <c r="DG55" s="725">
        <f>-IF(OR(DG$48&lt;Development!$M$10,DG$48&gt;$R$12),0,IF(DG$48&lt;='Executive Summary'!$E$63,'Executive Summary'!$E$64,IF(DG$48&gt;'Executive Summary'!$E$63,'Executive Summary'!$E$65)))</f>
        <v>0</v>
      </c>
      <c r="DH55" s="725">
        <f>-IF(OR(DH$48&lt;Development!$M$10,DH$48&gt;$R$12),0,IF(DH$48&lt;='Executive Summary'!$E$63,'Executive Summary'!$E$64,IF(DH$48&gt;'Executive Summary'!$E$63,'Executive Summary'!$E$65)))</f>
        <v>0</v>
      </c>
      <c r="DI55" s="725">
        <f>-IF(OR(DI$48&lt;Development!$M$10,DI$48&gt;$R$12),0,IF(DI$48&lt;='Executive Summary'!$E$63,'Executive Summary'!$E$64,IF(DI$48&gt;'Executive Summary'!$E$63,'Executive Summary'!$E$65)))</f>
        <v>0</v>
      </c>
      <c r="DJ55" s="725">
        <f>-IF(OR(DJ$48&lt;Development!$M$10,DJ$48&gt;$R$12),0,IF(DJ$48&lt;='Executive Summary'!$E$63,'Executive Summary'!$E$64,IF(DJ$48&gt;'Executive Summary'!$E$63,'Executive Summary'!$E$65)))</f>
        <v>0</v>
      </c>
      <c r="DK55" s="725">
        <f>-IF(OR(DK$48&lt;Development!$M$10,DK$48&gt;$R$12),0,IF(DK$48&lt;='Executive Summary'!$E$63,'Executive Summary'!$E$64,IF(DK$48&gt;'Executive Summary'!$E$63,'Executive Summary'!$E$65)))</f>
        <v>0</v>
      </c>
      <c r="DL55" s="725">
        <f>-IF(OR(DL$48&lt;Development!$M$10,DL$48&gt;$R$12),0,IF(DL$48&lt;='Executive Summary'!$E$63,'Executive Summary'!$E$64,IF(DL$48&gt;'Executive Summary'!$E$63,'Executive Summary'!$E$65)))</f>
        <v>0</v>
      </c>
      <c r="DM55" s="725">
        <f>-IF(OR(DM$48&lt;Development!$M$10,DM$48&gt;$R$12),0,IF(DM$48&lt;='Executive Summary'!$E$63,'Executive Summary'!$E$64,IF(DM$48&gt;'Executive Summary'!$E$63,'Executive Summary'!$E$65)))</f>
        <v>0</v>
      </c>
      <c r="DN55" s="725">
        <f>-IF(OR(DN$48&lt;Development!$M$10,DN$48&gt;$R$12),0,IF(DN$48&lt;='Executive Summary'!$E$63,'Executive Summary'!$E$64,IF(DN$48&gt;'Executive Summary'!$E$63,'Executive Summary'!$E$65)))</f>
        <v>0</v>
      </c>
      <c r="DO55" s="725">
        <f>-IF(OR(DO$48&lt;Development!$M$10,DO$48&gt;$R$12),0,IF(DO$48&lt;='Executive Summary'!$E$63,'Executive Summary'!$E$64,IF(DO$48&gt;'Executive Summary'!$E$63,'Executive Summary'!$E$65)))</f>
        <v>0</v>
      </c>
      <c r="DP55" s="725">
        <f>-IF(OR(DP$48&lt;Development!$M$10,DP$48&gt;$R$12),0,IF(DP$48&lt;='Executive Summary'!$E$63,'Executive Summary'!$E$64,IF(DP$48&gt;'Executive Summary'!$E$63,'Executive Summary'!$E$65)))</f>
        <v>0</v>
      </c>
      <c r="DQ55" s="725">
        <f>-IF(OR(DQ$48&lt;Development!$M$10,DQ$48&gt;$R$12),0,IF(DQ$48&lt;='Executive Summary'!$E$63,'Executive Summary'!$E$64,IF(DQ$48&gt;'Executive Summary'!$E$63,'Executive Summary'!$E$65)))</f>
        <v>0</v>
      </c>
      <c r="DR55" s="725">
        <f>-IF(OR(DR$48&lt;Development!$M$10,DR$48&gt;$R$12),0,IF(DR$48&lt;='Executive Summary'!$E$63,'Executive Summary'!$E$64,IF(DR$48&gt;'Executive Summary'!$E$63,'Executive Summary'!$E$65)))</f>
        <v>0</v>
      </c>
      <c r="DS55" s="725">
        <f>-IF(OR(DS$48&lt;Development!$M$10,DS$48&gt;$R$12),0,IF(DS$48&lt;='Executive Summary'!$E$63,'Executive Summary'!$E$64,IF(DS$48&gt;'Executive Summary'!$E$63,'Executive Summary'!$E$65)))</f>
        <v>0</v>
      </c>
      <c r="DT55" s="725">
        <f>-IF(OR(DT$48&lt;Development!$M$10,DT$48&gt;$R$12),0,IF(DT$48&lt;='Executive Summary'!$E$63,'Executive Summary'!$E$64,IF(DT$48&gt;'Executive Summary'!$E$63,'Executive Summary'!$E$65)))</f>
        <v>0</v>
      </c>
      <c r="DU55" s="725">
        <f>-IF(OR(DU$48&lt;Development!$M$10,DU$48&gt;$R$12),0,IF(DU$48&lt;='Executive Summary'!$E$63,'Executive Summary'!$E$64,IF(DU$48&gt;'Executive Summary'!$E$63,'Executive Summary'!$E$65)))</f>
        <v>0</v>
      </c>
      <c r="DV55" s="725">
        <f>-IF(OR(DV$48&lt;Development!$M$10,DV$48&gt;$R$12),0,IF(DV$48&lt;='Executive Summary'!$E$63,'Executive Summary'!$E$64,IF(DV$48&gt;'Executive Summary'!$E$63,'Executive Summary'!$E$65)))</f>
        <v>0</v>
      </c>
      <c r="DW55" s="725">
        <f>-IF(OR(DW$48&lt;Development!$M$10,DW$48&gt;$R$12),0,IF(DW$48&lt;='Executive Summary'!$E$63,'Executive Summary'!$E$64,IF(DW$48&gt;'Executive Summary'!$E$63,'Executive Summary'!$E$65)))</f>
        <v>0</v>
      </c>
      <c r="DX55" s="725">
        <f>-IF(OR(DX$48&lt;Development!$M$10,DX$48&gt;$R$12),0,IF(DX$48&lt;='Executive Summary'!$E$63,'Executive Summary'!$E$64,IF(DX$48&gt;'Executive Summary'!$E$63,'Executive Summary'!$E$65)))</f>
        <v>0</v>
      </c>
      <c r="DY55" s="725">
        <f>-IF(OR(DY$48&lt;Development!$M$10,DY$48&gt;$R$12),0,IF(DY$48&lt;='Executive Summary'!$E$63,'Executive Summary'!$E$64,IF(DY$48&gt;'Executive Summary'!$E$63,'Executive Summary'!$E$65)))</f>
        <v>0</v>
      </c>
      <c r="DZ55" s="725">
        <f>-IF(OR(DZ$48&lt;Development!$M$10,DZ$48&gt;$R$12),0,IF(DZ$48&lt;='Executive Summary'!$E$63,'Executive Summary'!$E$64,IF(DZ$48&gt;'Executive Summary'!$E$63,'Executive Summary'!$E$65)))</f>
        <v>0</v>
      </c>
      <c r="EA55" s="725">
        <f>-IF(OR(EA$48&lt;Development!$M$10,EA$48&gt;$R$12),0,IF(EA$48&lt;='Executive Summary'!$E$63,'Executive Summary'!$E$64,IF(EA$48&gt;'Executive Summary'!$E$63,'Executive Summary'!$E$65)))</f>
        <v>0</v>
      </c>
      <c r="EB55" s="725">
        <f>-IF(OR(EB$48&lt;Development!$M$10,EB$48&gt;$R$12),0,IF(EB$48&lt;='Executive Summary'!$E$63,'Executive Summary'!$E$64,IF(EB$48&gt;'Executive Summary'!$E$63,'Executive Summary'!$E$65)))</f>
        <v>0</v>
      </c>
      <c r="EC55" s="725">
        <f>-IF(OR(EC$48&lt;Development!$M$10,EC$48&gt;$R$12),0,IF(EC$48&lt;='Executive Summary'!$E$63,'Executive Summary'!$E$64,IF(EC$48&gt;'Executive Summary'!$E$63,'Executive Summary'!$E$65)))</f>
        <v>0</v>
      </c>
      <c r="ED55" s="725">
        <f>-IF(OR(ED$48&lt;Development!$M$10,ED$48&gt;$R$12),0,IF(ED$48&lt;='Executive Summary'!$E$63,'Executive Summary'!$E$64,IF(ED$48&gt;'Executive Summary'!$E$63,'Executive Summary'!$E$65)))</f>
        <v>0</v>
      </c>
      <c r="EE55" s="725">
        <f>-IF(OR(EE$48&lt;Development!$M$10,EE$48&gt;$R$12),0,IF(EE$48&lt;='Executive Summary'!$E$63,'Executive Summary'!$E$64,IF(EE$48&gt;'Executive Summary'!$E$63,'Executive Summary'!$E$65)))</f>
        <v>0</v>
      </c>
      <c r="EF55" s="725">
        <f>-IF(OR(EF$48&lt;Development!$M$10,EF$48&gt;$R$12),0,IF(EF$48&lt;='Executive Summary'!$E$63,'Executive Summary'!$E$64,IF(EF$48&gt;'Executive Summary'!$E$63,'Executive Summary'!$E$65)))</f>
        <v>0</v>
      </c>
      <c r="EG55" s="725">
        <f>-IF(OR(EG$48&lt;Development!$M$10,EG$48&gt;$R$12),0,IF(EG$48&lt;='Executive Summary'!$E$63,'Executive Summary'!$E$64,IF(EG$48&gt;'Executive Summary'!$E$63,'Executive Summary'!$E$65)))</f>
        <v>0</v>
      </c>
      <c r="EH55" s="725">
        <f>-IF(OR(EH$48&lt;Development!$M$10,EH$48&gt;$R$12),0,IF(EH$48&lt;='Executive Summary'!$E$63,'Executive Summary'!$E$64,IF(EH$48&gt;'Executive Summary'!$E$63,'Executive Summary'!$E$65)))</f>
        <v>0</v>
      </c>
      <c r="EI55" s="725">
        <f>-IF(OR(EI$48&lt;Development!$M$10,EI$48&gt;$R$12),0,IF(EI$48&lt;='Executive Summary'!$E$63,'Executive Summary'!$E$64,IF(EI$48&gt;'Executive Summary'!$E$63,'Executive Summary'!$E$65)))</f>
        <v>0</v>
      </c>
      <c r="EJ55" s="725">
        <f>-IF(OR(EJ$48&lt;Development!$M$10,EJ$48&gt;$R$12),0,IF(EJ$48&lt;='Executive Summary'!$E$63,'Executive Summary'!$E$64,IF(EJ$48&gt;'Executive Summary'!$E$63,'Executive Summary'!$E$65)))</f>
        <v>0</v>
      </c>
      <c r="EK55" s="725">
        <f>-IF(OR(EK$48&lt;Development!$M$10,EK$48&gt;$R$12),0,IF(EK$48&lt;='Executive Summary'!$E$63,'Executive Summary'!$E$64,IF(EK$48&gt;'Executive Summary'!$E$63,'Executive Summary'!$E$65)))</f>
        <v>0</v>
      </c>
      <c r="EL55" s="725">
        <f>-IF(OR(EL$48&lt;Development!$M$10,EL$48&gt;$R$12),0,IF(EL$48&lt;='Executive Summary'!$E$63,'Executive Summary'!$E$64,IF(EL$48&gt;'Executive Summary'!$E$63,'Executive Summary'!$E$65)))</f>
        <v>0</v>
      </c>
      <c r="EM55" s="725">
        <f>-IF(OR(EM$48&lt;Development!$M$10,EM$48&gt;$R$12),0,IF(EM$48&lt;='Executive Summary'!$E$63,'Executive Summary'!$E$64,IF(EM$48&gt;'Executive Summary'!$E$63,'Executive Summary'!$E$65)))</f>
        <v>0</v>
      </c>
      <c r="EN55" s="725">
        <f>-IF(OR(EN$48&lt;Development!$M$10,EN$48&gt;$R$12),0,IF(EN$48&lt;='Executive Summary'!$E$63,'Executive Summary'!$E$64,IF(EN$48&gt;'Executive Summary'!$E$63,'Executive Summary'!$E$65)))</f>
        <v>0</v>
      </c>
      <c r="EO55" s="725">
        <f>-IF(OR(EO$48&lt;Development!$M$10,EO$48&gt;$R$12),0,IF(EO$48&lt;='Executive Summary'!$E$63,'Executive Summary'!$E$64,IF(EO$48&gt;'Executive Summary'!$E$63,'Executive Summary'!$E$65)))</f>
        <v>0</v>
      </c>
      <c r="EP55" s="725">
        <f>-IF(OR(EP$48&lt;Development!$M$10,EP$48&gt;$R$12),0,IF(EP$48&lt;='Executive Summary'!$E$63,'Executive Summary'!$E$64,IF(EP$48&gt;'Executive Summary'!$E$63,'Executive Summary'!$E$65)))</f>
        <v>0</v>
      </c>
      <c r="EQ55" s="725">
        <f>-IF(OR(EQ$48&lt;Development!$M$10,EQ$48&gt;$R$12),0,IF(EQ$48&lt;='Executive Summary'!$E$63,'Executive Summary'!$E$64,IF(EQ$48&gt;'Executive Summary'!$E$63,'Executive Summary'!$E$65)))</f>
        <v>0</v>
      </c>
      <c r="ER55" s="725">
        <f>-IF(OR(ER$48&lt;Development!$M$10,ER$48&gt;$R$12),0,IF(ER$48&lt;='Executive Summary'!$E$63,'Executive Summary'!$E$64,IF(ER$48&gt;'Executive Summary'!$E$63,'Executive Summary'!$E$65)))</f>
        <v>0</v>
      </c>
      <c r="ES55" s="725">
        <f>-IF(OR(ES$48&lt;Development!$M$10,ES$48&gt;$R$12),0,IF(ES$48&lt;='Executive Summary'!$E$63,'Executive Summary'!$E$64,IF(ES$48&gt;'Executive Summary'!$E$63,'Executive Summary'!$E$65)))</f>
        <v>0</v>
      </c>
      <c r="ET55" s="725">
        <f>-IF(OR(ET$48&lt;Development!$M$10,ET$48&gt;$R$12),0,IF(ET$48&lt;='Executive Summary'!$E$63,'Executive Summary'!$E$64,IF(ET$48&gt;'Executive Summary'!$E$63,'Executive Summary'!$E$65)))</f>
        <v>0</v>
      </c>
      <c r="EU55" s="725">
        <f>-IF(OR(EU$48&lt;Development!$M$10,EU$48&gt;$R$12),0,IF(EU$48&lt;='Executive Summary'!$E$63,'Executive Summary'!$E$64,IF(EU$48&gt;'Executive Summary'!$E$63,'Executive Summary'!$E$65)))</f>
        <v>0</v>
      </c>
      <c r="EV55" s="725">
        <f>-IF(OR(EV$48&lt;Development!$M$10,EV$48&gt;$R$12),0,IF(EV$48&lt;='Executive Summary'!$E$63,'Executive Summary'!$E$64,IF(EV$48&gt;'Executive Summary'!$E$63,'Executive Summary'!$E$65)))</f>
        <v>0</v>
      </c>
      <c r="EW55" s="725">
        <f>-IF(OR(EW$48&lt;Development!$M$10,EW$48&gt;$R$12),0,IF(EW$48&lt;='Executive Summary'!$E$63,'Executive Summary'!$E$64,IF(EW$48&gt;'Executive Summary'!$E$63,'Executive Summary'!$E$65)))</f>
        <v>0</v>
      </c>
      <c r="EX55" s="725">
        <f>-IF(OR(EX$48&lt;Development!$M$10,EX$48&gt;$R$12),0,IF(EX$48&lt;='Executive Summary'!$E$63,'Executive Summary'!$E$64,IF(EX$48&gt;'Executive Summary'!$E$63,'Executive Summary'!$E$65)))</f>
        <v>0</v>
      </c>
      <c r="EY55" s="725">
        <f>-IF(OR(EY$48&lt;Development!$M$10,EY$48&gt;$R$12),0,IF(EY$48&lt;='Executive Summary'!$E$63,'Executive Summary'!$E$64,IF(EY$48&gt;'Executive Summary'!$E$63,'Executive Summary'!$E$65)))</f>
        <v>0</v>
      </c>
      <c r="EZ55" s="725">
        <f>-IF(OR(EZ$48&lt;Development!$M$10,EZ$48&gt;$R$12),0,IF(EZ$48&lt;='Executive Summary'!$E$63,'Executive Summary'!$E$64,IF(EZ$48&gt;'Executive Summary'!$E$63,'Executive Summary'!$E$65)))</f>
        <v>0</v>
      </c>
      <c r="FA55" s="725">
        <f>-IF(OR(FA$48&lt;Development!$M$10,FA$48&gt;$R$12),0,IF(FA$48&lt;='Executive Summary'!$E$63,'Executive Summary'!$E$64,IF(FA$48&gt;'Executive Summary'!$E$63,'Executive Summary'!$E$65)))</f>
        <v>0</v>
      </c>
      <c r="FB55" s="725">
        <f>-IF(OR(FB$48&lt;Development!$M$10,FB$48&gt;$R$12),0,IF(FB$48&lt;='Executive Summary'!$E$63,'Executive Summary'!$E$64,IF(FB$48&gt;'Executive Summary'!$E$63,'Executive Summary'!$E$65)))</f>
        <v>0</v>
      </c>
      <c r="FC55" s="725">
        <f>-IF(OR(FC$48&lt;Development!$M$10,FC$48&gt;$R$12),0,IF(FC$48&lt;='Executive Summary'!$E$63,'Executive Summary'!$E$64,IF(FC$48&gt;'Executive Summary'!$E$63,'Executive Summary'!$E$65)))</f>
        <v>0</v>
      </c>
      <c r="FD55" s="725">
        <f>-IF(OR(FD$48&lt;Development!$M$10,FD$48&gt;$R$12),0,IF(FD$48&lt;='Executive Summary'!$E$63,'Executive Summary'!$E$64,IF(FD$48&gt;'Executive Summary'!$E$63,'Executive Summary'!$E$65)))</f>
        <v>0</v>
      </c>
      <c r="FE55" s="725">
        <f>-IF(OR(FE$48&lt;Development!$M$10,FE$48&gt;$R$12),0,IF(FE$48&lt;='Executive Summary'!$E$63,'Executive Summary'!$E$64,IF(FE$48&gt;'Executive Summary'!$E$63,'Executive Summary'!$E$65)))</f>
        <v>0</v>
      </c>
      <c r="FF55" s="725">
        <f>-IF(OR(FF$48&lt;Development!$M$10,FF$48&gt;$R$12),0,IF(FF$48&lt;='Executive Summary'!$E$63,'Executive Summary'!$E$64,IF(FF$48&gt;'Executive Summary'!$E$63,'Executive Summary'!$E$65)))</f>
        <v>0</v>
      </c>
      <c r="FG55" s="725">
        <f>-IF(OR(FG$48&lt;Development!$M$10,FG$48&gt;$R$12),0,IF(FG$48&lt;='Executive Summary'!$E$63,'Executive Summary'!$E$64,IF(FG$48&gt;'Executive Summary'!$E$63,'Executive Summary'!$E$65)))</f>
        <v>0</v>
      </c>
      <c r="FH55" s="725">
        <f>-IF(OR(FH$48&lt;Development!$M$10,FH$48&gt;$R$12),0,IF(FH$48&lt;='Executive Summary'!$E$63,'Executive Summary'!$E$64,IF(FH$48&gt;'Executive Summary'!$E$63,'Executive Summary'!$E$65)))</f>
        <v>0</v>
      </c>
      <c r="FI55" s="725">
        <f>-IF(OR(FI$48&lt;Development!$M$10,FI$48&gt;$R$12),0,IF(FI$48&lt;='Executive Summary'!$E$63,'Executive Summary'!$E$64,IF(FI$48&gt;'Executive Summary'!$E$63,'Executive Summary'!$E$65)))</f>
        <v>0</v>
      </c>
      <c r="FJ55" s="725">
        <f>-IF(OR(FJ$48&lt;Development!$M$10,FJ$48&gt;$R$12),0,IF(FJ$48&lt;='Executive Summary'!$E$63,'Executive Summary'!$E$64,IF(FJ$48&gt;'Executive Summary'!$E$63,'Executive Summary'!$E$65)))</f>
        <v>0</v>
      </c>
      <c r="FK55" s="725">
        <f>-IF(OR(FK$48&lt;Development!$M$10,FK$48&gt;$R$12),0,IF(FK$48&lt;='Executive Summary'!$E$63,'Executive Summary'!$E$64,IF(FK$48&gt;'Executive Summary'!$E$63,'Executive Summary'!$E$65)))</f>
        <v>0</v>
      </c>
      <c r="FL55" s="725">
        <f>-IF(OR(FL$48&lt;Development!$M$10,FL$48&gt;$R$12),0,IF(FL$48&lt;='Executive Summary'!$E$63,'Executive Summary'!$E$64,IF(FL$48&gt;'Executive Summary'!$E$63,'Executive Summary'!$E$65)))</f>
        <v>0</v>
      </c>
      <c r="FM55" s="725">
        <f>-IF(OR(FM$48&lt;Development!$M$10,FM$48&gt;$R$12),0,IF(FM$48&lt;='Executive Summary'!$E$63,'Executive Summary'!$E$64,IF(FM$48&gt;'Executive Summary'!$E$63,'Executive Summary'!$E$65)))</f>
        <v>0</v>
      </c>
      <c r="FN55" s="725">
        <f>-IF(OR(FN$48&lt;Development!$M$10,FN$48&gt;$R$12),0,IF(FN$48&lt;='Executive Summary'!$E$63,'Executive Summary'!$E$64,IF(FN$48&gt;'Executive Summary'!$E$63,'Executive Summary'!$E$65)))</f>
        <v>0</v>
      </c>
      <c r="FO55" s="725">
        <f>-IF(OR(FO$48&lt;Development!$M$10,FO$48&gt;$R$12),0,IF(FO$48&lt;='Executive Summary'!$E$63,'Executive Summary'!$E$64,IF(FO$48&gt;'Executive Summary'!$E$63,'Executive Summary'!$E$65)))</f>
        <v>0</v>
      </c>
      <c r="FP55" s="725">
        <f>-IF(OR(FP$48&lt;Development!$M$10,FP$48&gt;$R$12),0,IF(FP$48&lt;='Executive Summary'!$E$63,'Executive Summary'!$E$64,IF(FP$48&gt;'Executive Summary'!$E$63,'Executive Summary'!$E$65)))</f>
        <v>0</v>
      </c>
      <c r="FQ55" s="725">
        <f>-IF(OR(FQ$48&lt;Development!$M$10,FQ$48&gt;$R$12),0,IF(FQ$48&lt;='Executive Summary'!$E$63,'Executive Summary'!$E$64,IF(FQ$48&gt;'Executive Summary'!$E$63,'Executive Summary'!$E$65)))</f>
        <v>0</v>
      </c>
      <c r="FR55" s="725">
        <f>-IF(OR(FR$48&lt;Development!$M$10,FR$48&gt;$R$12),0,IF(FR$48&lt;='Executive Summary'!$E$63,'Executive Summary'!$E$64,IF(FR$48&gt;'Executive Summary'!$E$63,'Executive Summary'!$E$65)))</f>
        <v>0</v>
      </c>
      <c r="FS55" s="725">
        <f>-IF(OR(FS$48&lt;Development!$M$10,FS$48&gt;$R$12),0,IF(FS$48&lt;='Executive Summary'!$E$63,'Executive Summary'!$E$64,IF(FS$48&gt;'Executive Summary'!$E$63,'Executive Summary'!$E$65)))</f>
        <v>0</v>
      </c>
      <c r="FT55" s="725">
        <f>-IF(OR(FT$48&lt;Development!$M$10,FT$48&gt;$R$12),0,IF(FT$48&lt;='Executive Summary'!$E$63,'Executive Summary'!$E$64,IF(FT$48&gt;'Executive Summary'!$E$63,'Executive Summary'!$E$65)))</f>
        <v>0</v>
      </c>
      <c r="FU55" s="725">
        <f>-IF(OR(FU$48&lt;Development!$M$10,FU$48&gt;$R$12),0,IF(FU$48&lt;='Executive Summary'!$E$63,'Executive Summary'!$E$64,IF(FU$48&gt;'Executive Summary'!$E$63,'Executive Summary'!$E$65)))</f>
        <v>0</v>
      </c>
      <c r="FV55" s="725">
        <f>-IF(OR(FV$48&lt;Development!$M$10,FV$48&gt;$R$12),0,IF(FV$48&lt;='Executive Summary'!$E$63,'Executive Summary'!$E$64,IF(FV$48&gt;'Executive Summary'!$E$63,'Executive Summary'!$E$65)))</f>
        <v>0</v>
      </c>
      <c r="FW55" s="725">
        <f>-IF(OR(FW$48&lt;Development!$M$10,FW$48&gt;$R$12),0,IF(FW$48&lt;='Executive Summary'!$E$63,'Executive Summary'!$E$64,IF(FW$48&gt;'Executive Summary'!$E$63,'Executive Summary'!$E$65)))</f>
        <v>0</v>
      </c>
      <c r="FX55" s="725">
        <f>-IF(OR(FX$48&lt;Development!$M$10,FX$48&gt;$R$12),0,IF(FX$48&lt;='Executive Summary'!$E$63,'Executive Summary'!$E$64,IF(FX$48&gt;'Executive Summary'!$E$63,'Executive Summary'!$E$65)))</f>
        <v>0</v>
      </c>
      <c r="FY55" s="725">
        <f>-IF(OR(FY$48&lt;Development!$M$10,FY$48&gt;$R$12),0,IF(FY$48&lt;='Executive Summary'!$E$63,'Executive Summary'!$E$64,IF(FY$48&gt;'Executive Summary'!$E$63,'Executive Summary'!$E$65)))</f>
        <v>0</v>
      </c>
      <c r="FZ55" s="725">
        <f>-IF(OR(FZ$48&lt;Development!$M$10,FZ$48&gt;$R$12),0,IF(FZ$48&lt;='Executive Summary'!$E$63,'Executive Summary'!$E$64,IF(FZ$48&gt;'Executive Summary'!$E$63,'Executive Summary'!$E$65)))</f>
        <v>0</v>
      </c>
      <c r="GA55" s="725">
        <f>-IF(OR(GA$48&lt;Development!$M$10,GA$48&gt;$R$12),0,IF(GA$48&lt;='Executive Summary'!$E$63,'Executive Summary'!$E$64,IF(GA$48&gt;'Executive Summary'!$E$63,'Executive Summary'!$E$65)))</f>
        <v>0</v>
      </c>
      <c r="GB55" s="725">
        <f>-IF(OR(GB$48&lt;Development!$M$10,GB$48&gt;$R$12),0,IF(GB$48&lt;='Executive Summary'!$E$63,'Executive Summary'!$E$64,IF(GB$48&gt;'Executive Summary'!$E$63,'Executive Summary'!$E$65)))</f>
        <v>0</v>
      </c>
      <c r="GC55" s="725">
        <f>-IF(OR(GC$48&lt;Development!$M$10,GC$48&gt;$R$12),0,IF(GC$48&lt;='Executive Summary'!$E$63,'Executive Summary'!$E$64,IF(GC$48&gt;'Executive Summary'!$E$63,'Executive Summary'!$E$65)))</f>
        <v>0</v>
      </c>
      <c r="GD55" s="725">
        <f>-IF(OR(GD$48&lt;Development!$M$10,GD$48&gt;$R$12),0,IF(GD$48&lt;='Executive Summary'!$E$63,'Executive Summary'!$E$64,IF(GD$48&gt;'Executive Summary'!$E$63,'Executive Summary'!$E$65)))</f>
        <v>0</v>
      </c>
      <c r="GE55" s="725">
        <f>-IF(OR(GE$48&lt;Development!$M$10,GE$48&gt;$R$12),0,IF(GE$48&lt;='Executive Summary'!$E$63,'Executive Summary'!$E$64,IF(GE$48&gt;'Executive Summary'!$E$63,'Executive Summary'!$E$65)))</f>
        <v>0</v>
      </c>
      <c r="GF55" s="725">
        <f>-IF(OR(GF$48&lt;Development!$M$10,GF$48&gt;$R$12),0,IF(GF$48&lt;='Executive Summary'!$E$63,'Executive Summary'!$E$64,IF(GF$48&gt;'Executive Summary'!$E$63,'Executive Summary'!$E$65)))</f>
        <v>0</v>
      </c>
      <c r="GG55" s="725">
        <f>-IF(OR(GG$48&lt;Development!$M$10,GG$48&gt;$R$12),0,IF(GG$48&lt;='Executive Summary'!$E$63,'Executive Summary'!$E$64,IF(GG$48&gt;'Executive Summary'!$E$63,'Executive Summary'!$E$65)))</f>
        <v>0</v>
      </c>
      <c r="GH55" s="725">
        <f>-IF(OR(GH$48&lt;Development!$M$10,GH$48&gt;$R$12),0,IF(GH$48&lt;='Executive Summary'!$E$63,'Executive Summary'!$E$64,IF(GH$48&gt;'Executive Summary'!$E$63,'Executive Summary'!$E$65)))</f>
        <v>0</v>
      </c>
      <c r="GI55" s="725">
        <f>-IF(OR(GI$48&lt;Development!$M$10,GI$48&gt;$R$12),0,IF(GI$48&lt;='Executive Summary'!$E$63,'Executive Summary'!$E$64,IF(GI$48&gt;'Executive Summary'!$E$63,'Executive Summary'!$E$65)))</f>
        <v>0</v>
      </c>
      <c r="GJ55" s="725">
        <f>-IF(OR(GJ$48&lt;Development!$M$10,GJ$48&gt;$R$12),0,IF(GJ$48&lt;='Executive Summary'!$E$63,'Executive Summary'!$E$64,IF(GJ$48&gt;'Executive Summary'!$E$63,'Executive Summary'!$E$65)))</f>
        <v>0</v>
      </c>
      <c r="GK55" s="725">
        <f>-IF(OR(GK$48&lt;Development!$M$10,GK$48&gt;$R$12),0,IF(GK$48&lt;='Executive Summary'!$E$63,'Executive Summary'!$E$64,IF(GK$48&gt;'Executive Summary'!$E$63,'Executive Summary'!$E$65)))</f>
        <v>0</v>
      </c>
      <c r="GL55" s="725">
        <f>-IF(OR(GL$48&lt;Development!$M$10,GL$48&gt;$R$12),0,IF(GL$48&lt;='Executive Summary'!$E$63,'Executive Summary'!$E$64,IF(GL$48&gt;'Executive Summary'!$E$63,'Executive Summary'!$E$65)))</f>
        <v>0</v>
      </c>
      <c r="GM55" s="725">
        <f>-IF(OR(GM$48&lt;Development!$M$10,GM$48&gt;$R$12),0,IF(GM$48&lt;='Executive Summary'!$E$63,'Executive Summary'!$E$64,IF(GM$48&gt;'Executive Summary'!$E$63,'Executive Summary'!$E$65)))</f>
        <v>0</v>
      </c>
      <c r="GN55" s="725">
        <f>-IF(OR(GN$48&lt;Development!$M$10,GN$48&gt;$R$12),0,IF(GN$48&lt;='Executive Summary'!$E$63,'Executive Summary'!$E$64,IF(GN$48&gt;'Executive Summary'!$E$63,'Executive Summary'!$E$65)))</f>
        <v>0</v>
      </c>
      <c r="GO55" s="725">
        <f>-IF(OR(GO$48&lt;Development!$M$10,GO$48&gt;$R$12),0,IF(GO$48&lt;='Executive Summary'!$E$63,'Executive Summary'!$E$64,IF(GO$48&gt;'Executive Summary'!$E$63,'Executive Summary'!$E$65)))</f>
        <v>0</v>
      </c>
      <c r="GP55" s="725">
        <f>-IF(OR(GP$48&lt;Development!$M$10,GP$48&gt;$R$12),0,IF(GP$48&lt;='Executive Summary'!$E$63,'Executive Summary'!$E$64,IF(GP$48&gt;'Executive Summary'!$E$63,'Executive Summary'!$E$65)))</f>
        <v>0</v>
      </c>
      <c r="GQ55" s="725">
        <f>-IF(OR(GQ$48&lt;Development!$M$10,GQ$48&gt;$R$12),0,IF(GQ$48&lt;='Executive Summary'!$E$63,'Executive Summary'!$E$64,IF(GQ$48&gt;'Executive Summary'!$E$63,'Executive Summary'!$E$65)))</f>
        <v>0</v>
      </c>
      <c r="GR55" s="725">
        <f>-IF(OR(GR$48&lt;Development!$M$10,GR$48&gt;$R$12),0,IF(GR$48&lt;='Executive Summary'!$E$63,'Executive Summary'!$E$64,IF(GR$48&gt;'Executive Summary'!$E$63,'Executive Summary'!$E$65)))</f>
        <v>0</v>
      </c>
      <c r="GS55" s="725">
        <f>-IF(OR(GS$48&lt;Development!$M$10,GS$48&gt;$R$12),0,IF(GS$48&lt;='Executive Summary'!$E$63,'Executive Summary'!$E$64,IF(GS$48&gt;'Executive Summary'!$E$63,'Executive Summary'!$E$65)))</f>
        <v>0</v>
      </c>
      <c r="GT55" s="725">
        <f>-IF(OR(GT$48&lt;Development!$M$10,GT$48&gt;$R$12),0,IF(GT$48&lt;='Executive Summary'!$E$63,'Executive Summary'!$E$64,IF(GT$48&gt;'Executive Summary'!$E$63,'Executive Summary'!$E$65)))</f>
        <v>0</v>
      </c>
      <c r="GU55" s="725">
        <f>-IF(OR(GU$48&lt;Development!$M$10,GU$48&gt;$R$12),0,IF(GU$48&lt;='Executive Summary'!$E$63,'Executive Summary'!$E$64,IF(GU$48&gt;'Executive Summary'!$E$63,'Executive Summary'!$E$65)))</f>
        <v>0</v>
      </c>
      <c r="GV55" s="725">
        <f>-IF(OR(GV$48&lt;Development!$M$10,GV$48&gt;$R$12),0,IF(GV$48&lt;='Executive Summary'!$E$63,'Executive Summary'!$E$64,IF(GV$48&gt;'Executive Summary'!$E$63,'Executive Summary'!$E$65)))</f>
        <v>0</v>
      </c>
      <c r="GW55" s="725">
        <f>-IF(OR(GW$48&lt;Development!$M$10,GW$48&gt;$R$12),0,IF(GW$48&lt;='Executive Summary'!$E$63,'Executive Summary'!$E$64,IF(GW$48&gt;'Executive Summary'!$E$63,'Executive Summary'!$E$65)))</f>
        <v>0</v>
      </c>
      <c r="GX55" s="725">
        <f>-IF(OR(GX$48&lt;Development!$M$10,GX$48&gt;$R$12),0,IF(GX$48&lt;='Executive Summary'!$E$63,'Executive Summary'!$E$64,IF(GX$48&gt;'Executive Summary'!$E$63,'Executive Summary'!$E$65)))</f>
        <v>0</v>
      </c>
      <c r="GY55" s="725">
        <f>-IF(OR(GY$48&lt;Development!$M$10,GY$48&gt;$R$12),0,IF(GY$48&lt;='Executive Summary'!$E$63,'Executive Summary'!$E$64,IF(GY$48&gt;'Executive Summary'!$E$63,'Executive Summary'!$E$65)))</f>
        <v>0</v>
      </c>
      <c r="GZ55" s="725">
        <f>-IF(OR(GZ$48&lt;Development!$M$10,GZ$48&gt;$R$12),0,IF(GZ$48&lt;='Executive Summary'!$E$63,'Executive Summary'!$E$64,IF(GZ$48&gt;'Executive Summary'!$E$63,'Executive Summary'!$E$65)))</f>
        <v>0</v>
      </c>
      <c r="HA55" s="725">
        <f>-IF(OR(HA$48&lt;Development!$M$10,HA$48&gt;$R$12),0,IF(HA$48&lt;='Executive Summary'!$E$63,'Executive Summary'!$E$64,IF(HA$48&gt;'Executive Summary'!$E$63,'Executive Summary'!$E$65)))</f>
        <v>0</v>
      </c>
      <c r="HB55" s="725">
        <f>-IF(OR(HB$48&lt;Development!$M$10,HB$48&gt;$R$12),0,IF(HB$48&lt;='Executive Summary'!$E$63,'Executive Summary'!$E$64,IF(HB$48&gt;'Executive Summary'!$E$63,'Executive Summary'!$E$65)))</f>
        <v>0</v>
      </c>
      <c r="HC55" s="725">
        <f>-IF(OR(HC$48&lt;Development!$M$10,HC$48&gt;$R$12),0,IF(HC$48&lt;='Executive Summary'!$E$63,'Executive Summary'!$E$64,IF(HC$48&gt;'Executive Summary'!$E$63,'Executive Summary'!$E$65)))</f>
        <v>0</v>
      </c>
      <c r="HD55" s="725">
        <f>-IF(OR(HD$48&lt;Development!$M$10,HD$48&gt;$R$12),0,IF(HD$48&lt;='Executive Summary'!$E$63,'Executive Summary'!$E$64,IF(HD$48&gt;'Executive Summary'!$E$63,'Executive Summary'!$E$65)))</f>
        <v>0</v>
      </c>
      <c r="HE55" s="725">
        <f>-IF(OR(HE$48&lt;Development!$M$10,HE$48&gt;$R$12),0,IF(HE$48&lt;='Executive Summary'!$E$63,'Executive Summary'!$E$64,IF(HE$48&gt;'Executive Summary'!$E$63,'Executive Summary'!$E$65)))</f>
        <v>0</v>
      </c>
      <c r="HF55" s="725">
        <f>-IF(OR(HF$48&lt;Development!$M$10,HF$48&gt;$R$12),0,IF(HF$48&lt;='Executive Summary'!$E$63,'Executive Summary'!$E$64,IF(HF$48&gt;'Executive Summary'!$E$63,'Executive Summary'!$E$65)))</f>
        <v>0</v>
      </c>
      <c r="HG55" s="725">
        <f>-IF(OR(HG$48&lt;Development!$M$10,HG$48&gt;$R$12),0,IF(HG$48&lt;='Executive Summary'!$E$63,'Executive Summary'!$E$64,IF(HG$48&gt;'Executive Summary'!$E$63,'Executive Summary'!$E$65)))</f>
        <v>0</v>
      </c>
      <c r="HH55" s="725">
        <f>-IF(OR(HH$48&lt;Development!$M$10,HH$48&gt;$R$12),0,IF(HH$48&lt;='Executive Summary'!$E$63,'Executive Summary'!$E$64,IF(HH$48&gt;'Executive Summary'!$E$63,'Executive Summary'!$E$65)))</f>
        <v>0</v>
      </c>
      <c r="HI55" s="725">
        <f>-IF(OR(HI$48&lt;Development!$M$10,HI$48&gt;$R$12),0,IF(HI$48&lt;='Executive Summary'!$E$63,'Executive Summary'!$E$64,IF(HI$48&gt;'Executive Summary'!$E$63,'Executive Summary'!$E$65)))</f>
        <v>0</v>
      </c>
      <c r="HJ55" s="725">
        <f>-IF(OR(HJ$48&lt;Development!$M$10,HJ$48&gt;$R$12),0,IF(HJ$48&lt;='Executive Summary'!$E$63,'Executive Summary'!$E$64,IF(HJ$48&gt;'Executive Summary'!$E$63,'Executive Summary'!$E$65)))</f>
        <v>0</v>
      </c>
      <c r="HK55" s="725">
        <f>-IF(OR(HK$48&lt;Development!$M$10,HK$48&gt;$R$12),0,IF(HK$48&lt;='Executive Summary'!$E$63,'Executive Summary'!$E$64,IF(HK$48&gt;'Executive Summary'!$E$63,'Executive Summary'!$E$65)))</f>
        <v>0</v>
      </c>
      <c r="HL55" s="725">
        <f>-IF(OR(HL$48&lt;Development!$M$10,HL$48&gt;$R$12),0,IF(HL$48&lt;='Executive Summary'!$E$63,'Executive Summary'!$E$64,IF(HL$48&gt;'Executive Summary'!$E$63,'Executive Summary'!$E$65)))</f>
        <v>0</v>
      </c>
      <c r="HM55" s="725">
        <f>-IF(OR(HM$48&lt;Development!$M$10,HM$48&gt;$R$12),0,IF(HM$48&lt;='Executive Summary'!$E$63,'Executive Summary'!$E$64,IF(HM$48&gt;'Executive Summary'!$E$63,'Executive Summary'!$E$65)))</f>
        <v>0</v>
      </c>
      <c r="HN55" s="725">
        <f>-IF(OR(HN$48&lt;Development!$M$10,HN$48&gt;$R$12),0,IF(HN$48&lt;='Executive Summary'!$E$63,'Executive Summary'!$E$64,IF(HN$48&gt;'Executive Summary'!$E$63,'Executive Summary'!$E$65)))</f>
        <v>0</v>
      </c>
      <c r="HO55" s="725">
        <f>-IF(OR(HO$48&lt;Development!$M$10,HO$48&gt;$R$12),0,IF(HO$48&lt;='Executive Summary'!$E$63,'Executive Summary'!$E$64,IF(HO$48&gt;'Executive Summary'!$E$63,'Executive Summary'!$E$65)))</f>
        <v>0</v>
      </c>
      <c r="HP55" s="725">
        <f>-IF(OR(HP$48&lt;Development!$M$10,HP$48&gt;$R$12),0,IF(HP$48&lt;='Executive Summary'!$E$63,'Executive Summary'!$E$64,IF(HP$48&gt;'Executive Summary'!$E$63,'Executive Summary'!$E$65)))</f>
        <v>0</v>
      </c>
      <c r="HQ55" s="725">
        <f>-IF(OR(HQ$48&lt;Development!$M$10,HQ$48&gt;$R$12),0,IF(HQ$48&lt;='Executive Summary'!$E$63,'Executive Summary'!$E$64,IF(HQ$48&gt;'Executive Summary'!$E$63,'Executive Summary'!$E$65)))</f>
        <v>0</v>
      </c>
      <c r="HR55" s="725">
        <f>-IF(OR(HR$48&lt;Development!$M$10,HR$48&gt;$R$12),0,IF(HR$48&lt;='Executive Summary'!$E$63,'Executive Summary'!$E$64,IF(HR$48&gt;'Executive Summary'!$E$63,'Executive Summary'!$E$65)))</f>
        <v>0</v>
      </c>
      <c r="HS55" s="725">
        <f>-IF(OR(HS$48&lt;Development!$M$10,HS$48&gt;$R$12),0,IF(HS$48&lt;='Executive Summary'!$E$63,'Executive Summary'!$E$64,IF(HS$48&gt;'Executive Summary'!$E$63,'Executive Summary'!$E$65)))</f>
        <v>0</v>
      </c>
      <c r="HT55" s="725">
        <f>-IF(OR(HT$48&lt;Development!$M$10,HT$48&gt;$R$12),0,IF(HT$48&lt;='Executive Summary'!$E$63,'Executive Summary'!$E$64,IF(HT$48&gt;'Executive Summary'!$E$63,'Executive Summary'!$E$65)))</f>
        <v>0</v>
      </c>
      <c r="HU55" s="725">
        <f>-IF(OR(HU$48&lt;Development!$M$10,HU$48&gt;$R$12),0,IF(HU$48&lt;='Executive Summary'!$E$63,'Executive Summary'!$E$64,IF(HU$48&gt;'Executive Summary'!$E$63,'Executive Summary'!$E$65)))</f>
        <v>0</v>
      </c>
      <c r="HV55" s="725">
        <f>-IF(OR(HV$48&lt;Development!$M$10,HV$48&gt;$R$12),0,IF(HV$48&lt;='Executive Summary'!$E$63,'Executive Summary'!$E$64,IF(HV$48&gt;'Executive Summary'!$E$63,'Executive Summary'!$E$65)))</f>
        <v>0</v>
      </c>
      <c r="HW55" s="725">
        <f>-IF(OR(HW$48&lt;Development!$M$10,HW$48&gt;$R$12),0,IF(HW$48&lt;='Executive Summary'!$E$63,'Executive Summary'!$E$64,IF(HW$48&gt;'Executive Summary'!$E$63,'Executive Summary'!$E$65)))</f>
        <v>0</v>
      </c>
      <c r="HX55" s="725">
        <f>-IF(OR(HX$48&lt;Development!$M$10,HX$48&gt;$R$12),0,IF(HX$48&lt;='Executive Summary'!$E$63,'Executive Summary'!$E$64,IF(HX$48&gt;'Executive Summary'!$E$63,'Executive Summary'!$E$65)))</f>
        <v>0</v>
      </c>
      <c r="HY55" s="725">
        <f>-IF(OR(HY$48&lt;Development!$M$10,HY$48&gt;$R$12),0,IF(HY$48&lt;='Executive Summary'!$E$63,'Executive Summary'!$E$64,IF(HY$48&gt;'Executive Summary'!$E$63,'Executive Summary'!$E$65)))</f>
        <v>0</v>
      </c>
      <c r="HZ55" s="725">
        <f>-IF(OR(HZ$48&lt;Development!$M$10,HZ$48&gt;$R$12),0,IF(HZ$48&lt;='Executive Summary'!$E$63,'Executive Summary'!$E$64,IF(HZ$48&gt;'Executive Summary'!$E$63,'Executive Summary'!$E$65)))</f>
        <v>0</v>
      </c>
      <c r="IA55" s="725">
        <f>-IF(OR(IA$48&lt;Development!$M$10,IA$48&gt;$R$12),0,IF(IA$48&lt;='Executive Summary'!$E$63,'Executive Summary'!$E$64,IF(IA$48&gt;'Executive Summary'!$E$63,'Executive Summary'!$E$65)))</f>
        <v>0</v>
      </c>
      <c r="IB55" s="725">
        <f>-IF(OR(IB$48&lt;Development!$M$10,IB$48&gt;$R$12),0,IF(IB$48&lt;='Executive Summary'!$E$63,'Executive Summary'!$E$64,IF(IB$48&gt;'Executive Summary'!$E$63,'Executive Summary'!$E$65)))</f>
        <v>0</v>
      </c>
      <c r="IC55" s="725">
        <f>-IF(OR(IC$48&lt;Development!$M$10,IC$48&gt;$R$12),0,IF(IC$48&lt;='Executive Summary'!$E$63,'Executive Summary'!$E$64,IF(IC$48&gt;'Executive Summary'!$E$63,'Executive Summary'!$E$65)))</f>
        <v>0</v>
      </c>
      <c r="ID55" s="725">
        <f>-IF(OR(ID$48&lt;Development!$M$10,ID$48&gt;$R$12),0,IF(ID$48&lt;='Executive Summary'!$E$63,'Executive Summary'!$E$64,IF(ID$48&gt;'Executive Summary'!$E$63,'Executive Summary'!$E$65)))</f>
        <v>0</v>
      </c>
      <c r="IE55" s="725">
        <f>-IF(OR(IE$48&lt;Development!$M$10,IE$48&gt;$R$12),0,IF(IE$48&lt;='Executive Summary'!$E$63,'Executive Summary'!$E$64,IF(IE$48&gt;'Executive Summary'!$E$63,'Executive Summary'!$E$65)))</f>
        <v>0</v>
      </c>
      <c r="IF55" s="725">
        <f>-IF(OR(IF$48&lt;Development!$M$10,IF$48&gt;$R$12),0,IF(IF$48&lt;='Executive Summary'!$E$63,'Executive Summary'!$E$64,IF(IF$48&gt;'Executive Summary'!$E$63,'Executive Summary'!$E$65)))</f>
        <v>0</v>
      </c>
      <c r="IG55" s="725">
        <f>-IF(OR(IG$48&lt;Development!$M$10,IG$48&gt;$R$12),0,IF(IG$48&lt;='Executive Summary'!$E$63,'Executive Summary'!$E$64,IF(IG$48&gt;'Executive Summary'!$E$63,'Executive Summary'!$E$65)))</f>
        <v>0</v>
      </c>
      <c r="IH55" s="725">
        <f>-IF(OR(IH$48&lt;Development!$M$10,IH$48&gt;$R$12),0,IF(IH$48&lt;='Executive Summary'!$E$63,'Executive Summary'!$E$64,IF(IH$48&gt;'Executive Summary'!$E$63,'Executive Summary'!$E$65)))</f>
        <v>0</v>
      </c>
      <c r="II55" s="725">
        <f>-IF(OR(II$48&lt;Development!$M$10,II$48&gt;$R$12),0,IF(II$48&lt;='Executive Summary'!$E$63,'Executive Summary'!$E$64,IF(II$48&gt;'Executive Summary'!$E$63,'Executive Summary'!$E$65)))</f>
        <v>0</v>
      </c>
      <c r="IJ55" s="725">
        <f>-IF(OR(IJ$48&lt;Development!$M$10,IJ$48&gt;$R$12),0,IF(IJ$48&lt;='Executive Summary'!$E$63,'Executive Summary'!$E$64,IF(IJ$48&gt;'Executive Summary'!$E$63,'Executive Summary'!$E$65)))</f>
        <v>0</v>
      </c>
      <c r="IK55" s="725">
        <f>-IF(OR(IK$48&lt;Development!$M$10,IK$48&gt;$R$12),0,IF(IK$48&lt;='Executive Summary'!$E$63,'Executive Summary'!$E$64,IF(IK$48&gt;'Executive Summary'!$E$63,'Executive Summary'!$E$65)))</f>
        <v>0</v>
      </c>
      <c r="IL55" s="725">
        <f>-IF(OR(IL$48&lt;Development!$M$10,IL$48&gt;$R$12),0,IF(IL$48&lt;='Executive Summary'!$E$63,'Executive Summary'!$E$64,IF(IL$48&gt;'Executive Summary'!$E$63,'Executive Summary'!$E$65)))</f>
        <v>0</v>
      </c>
    </row>
    <row r="56" spans="2:246" s="676" customFormat="1">
      <c r="B56" s="747" t="s">
        <v>685</v>
      </c>
      <c r="C56" s="747"/>
      <c r="D56" s="748"/>
      <c r="E56" s="804">
        <f ca="1">SUM(G56:IL56)</f>
        <v>0</v>
      </c>
      <c r="F56" s="725">
        <f>+-IF(F$48=Development!$M$12,Development!$G$266*Development!$J$214,0)</f>
        <v>0</v>
      </c>
      <c r="G56" s="725">
        <f>+-IF(G$48=Development!$M$12,Development!$G$266*Development!$J$214,0)</f>
        <v>0</v>
      </c>
      <c r="H56" s="725">
        <f>+-IF(H$48=Development!$M$12,Development!$G$266*Development!$J$214,0)</f>
        <v>0</v>
      </c>
      <c r="I56" s="725">
        <f>+-IF(I$48=Development!$M$12,Development!$G$266*Development!$J$214,0)</f>
        <v>0</v>
      </c>
      <c r="J56" s="725">
        <f>+-IF(J$48=Development!$M$12,Development!$G$266*Development!$J$214,0)</f>
        <v>0</v>
      </c>
      <c r="K56" s="725">
        <f>+-IF(K$48=Development!$M$12,Development!$G$266*Development!$J$214,0)</f>
        <v>0</v>
      </c>
      <c r="L56" s="725">
        <f>+-IF(L$48=Development!$M$12,Development!$G$266*Development!$J$214,0)</f>
        <v>0</v>
      </c>
      <c r="M56" s="725">
        <f>+-IF(M$48=Development!$M$12,Development!$G$266*Development!$J$214,0)</f>
        <v>0</v>
      </c>
      <c r="N56" s="725">
        <f>+-IF(N$48=Development!$M$12,Development!$G$266*Development!$J$214,0)</f>
        <v>0</v>
      </c>
      <c r="O56" s="725">
        <f>+-IF(O$48=Development!$M$12,Development!$G$266*Development!$J$214,0)</f>
        <v>0</v>
      </c>
      <c r="P56" s="725">
        <f>+-IF(P$48=Development!$M$12,Development!$G$266*Development!$J$214,0)</f>
        <v>0</v>
      </c>
      <c r="Q56" s="725">
        <f>+-IF(Q$48=Development!$M$12,Development!$G$266*Development!$J$214,0)</f>
        <v>0</v>
      </c>
      <c r="R56" s="725">
        <f>+-IF(R$48=Development!$M$12,Development!$G$266*Development!$J$214,0)</f>
        <v>0</v>
      </c>
      <c r="S56" s="725">
        <f>+-IF(S$48=Development!$M$12,Development!$G$266*Development!$J$214,0)</f>
        <v>0</v>
      </c>
      <c r="T56" s="725">
        <f>+-IF(T$48=Development!$M$12,Development!$G$266*Development!$J$214,0)</f>
        <v>0</v>
      </c>
      <c r="U56" s="725">
        <f>+-IF(U$48=Development!$M$12,Development!$G$266*Development!$J$214,0)</f>
        <v>0</v>
      </c>
      <c r="V56" s="725">
        <f>+-IF(V$48=Development!$M$12,Development!$G$266*Development!$J$214,0)</f>
        <v>0</v>
      </c>
      <c r="W56" s="725">
        <f>+-IF(W$48=Development!$M$12,Development!$G$266*Development!$J$214,0)</f>
        <v>0</v>
      </c>
      <c r="X56" s="725">
        <f>+-IF(X$48=Development!$M$12,Development!$G$266*Development!$J$214,0)</f>
        <v>0</v>
      </c>
      <c r="Y56" s="725">
        <f>+-IF(Y$48=Development!$M$12,Development!$G$266*Development!$J$214,0)</f>
        <v>0</v>
      </c>
      <c r="Z56" s="725">
        <f>+-IF(Z$48=Development!$M$12,Development!$G$266*Development!$J$214,0)</f>
        <v>0</v>
      </c>
      <c r="AA56" s="725">
        <f>+-IF(AA$48=Development!$M$12,Development!$G$266*Development!$J$214,0)</f>
        <v>0</v>
      </c>
      <c r="AB56" s="725">
        <f>+-IF(AB$48=Development!$M$12,Development!$G$266*Development!$J$214,0)</f>
        <v>0</v>
      </c>
      <c r="AC56" s="725">
        <f>+-IF(AC$48=Development!$M$12,Development!$G$266*Development!$J$214,0)</f>
        <v>0</v>
      </c>
      <c r="AD56" s="725">
        <f>+-IF(AD$48=Development!$M$12,Development!$G$266*Development!$J$214,0)</f>
        <v>0</v>
      </c>
      <c r="AE56" s="725">
        <f>+-IF(AE$48=Development!$M$12,Development!$G$266*Development!$J$214,0)</f>
        <v>0</v>
      </c>
      <c r="AF56" s="725">
        <f>+-IF(AF$48=Development!$M$12,Development!$G$266*Development!$J$214,0)</f>
        <v>0</v>
      </c>
      <c r="AG56" s="725">
        <f>+-IF(AG$48=Development!$M$12,Development!$G$266*Development!$J$214,0)</f>
        <v>0</v>
      </c>
      <c r="AH56" s="725">
        <f>+-IF(AH$48=Development!$M$12,Development!$G$266*Development!$J$214,0)</f>
        <v>0</v>
      </c>
      <c r="AI56" s="725">
        <f>+-IF(AI$48=Development!$M$12,Development!$G$266*Development!$J$214,0)</f>
        <v>0</v>
      </c>
      <c r="AJ56" s="725">
        <f>+-IF(AJ$48=Development!$M$12,Development!$G$266*Development!$J$214,0)</f>
        <v>0</v>
      </c>
      <c r="AK56" s="725">
        <f>+-IF(AK$48=Development!$M$12,Development!$G$266*Development!$J$214,0)</f>
        <v>0</v>
      </c>
      <c r="AL56" s="725">
        <f>+-IF(AL$48=Development!$M$12,Development!$G$266*Development!$J$214,0)</f>
        <v>0</v>
      </c>
      <c r="AM56" s="725">
        <f>+-IF(AM$48=Development!$M$12,Development!$G$266*Development!$J$214,0)</f>
        <v>0</v>
      </c>
      <c r="AN56" s="725">
        <f>+-IF(AN$48=Development!$M$12,Development!$G$266*Development!$J$214,0)</f>
        <v>0</v>
      </c>
      <c r="AO56" s="725">
        <f>+-IF(AO$48=Development!$M$12,Development!$G$266*Development!$J$214,0)</f>
        <v>0</v>
      </c>
      <c r="AP56" s="725">
        <f>+-IF(AP$48=Development!$M$12,Development!$G$266*Development!$J$214,0)</f>
        <v>0</v>
      </c>
      <c r="AQ56" s="725">
        <f>+-IF(AQ$48=Development!$M$12,Development!$G$266*Development!$J$214,0)</f>
        <v>0</v>
      </c>
      <c r="AR56" s="725">
        <f>+-IF(AR$48=Development!$M$12,Development!$G$266*Development!$J$214,0)</f>
        <v>0</v>
      </c>
      <c r="AS56" s="725">
        <f>+-IF(AS$48=Development!$M$12,Development!$G$266*Development!$J$214,0)</f>
        <v>0</v>
      </c>
      <c r="AT56" s="725">
        <f>+-IF(AT$48=Development!$M$12,Development!$G$266*Development!$J$214,0)</f>
        <v>0</v>
      </c>
      <c r="AU56" s="725">
        <f>+-IF(AU$48=Development!$M$12,Development!$G$266*Development!$J$214,0)</f>
        <v>0</v>
      </c>
      <c r="AV56" s="725">
        <f>+-IF(AV$48=Development!$M$12,Development!$G$266*Development!$J$214,0)</f>
        <v>0</v>
      </c>
      <c r="AW56" s="725">
        <f ca="1">+-IF(AW$48=Development!$M$12,Development!$G$266*Development!$J$214,0)</f>
        <v>0</v>
      </c>
      <c r="AX56" s="725">
        <f>+-IF(AX$48=Development!$M$12,Development!$G$266*Development!$J$214,0)</f>
        <v>0</v>
      </c>
      <c r="AY56" s="725">
        <f>+-IF(AY$48=Development!$M$12,Development!$G$266*Development!$J$214,0)</f>
        <v>0</v>
      </c>
      <c r="AZ56" s="725">
        <f>+-IF(AZ$48=Development!$M$12,Development!$G$266*Development!$J$214,0)</f>
        <v>0</v>
      </c>
      <c r="BA56" s="725">
        <f>+-IF(BA$48=Development!$M$12,Development!$G$266*Development!$J$214,0)</f>
        <v>0</v>
      </c>
      <c r="BB56" s="725">
        <f>+-IF(BB$48=Development!$M$12,Development!$G$266*Development!$J$214,0)</f>
        <v>0</v>
      </c>
      <c r="BC56" s="725">
        <f>+-IF(BC$48=Development!$M$12,Development!$G$266*Development!$J$214,0)</f>
        <v>0</v>
      </c>
      <c r="BD56" s="725">
        <f>+-IF(BD$48=Development!$M$12,Development!$G$266*Development!$J$214,0)</f>
        <v>0</v>
      </c>
      <c r="BE56" s="725">
        <f>+-IF(BE$48=Development!$M$12,Development!$G$266*Development!$J$214,0)</f>
        <v>0</v>
      </c>
      <c r="BF56" s="725">
        <f>+-IF(BF$48=Development!$M$12,Development!$G$266*Development!$J$214,0)</f>
        <v>0</v>
      </c>
      <c r="BG56" s="725">
        <f>+-IF(BG$48=Development!$M$12,Development!$G$266*Development!$J$214,0)</f>
        <v>0</v>
      </c>
      <c r="BH56" s="725">
        <f>+-IF(BH$48=Development!$M$12,Development!$G$266*Development!$J$214,0)</f>
        <v>0</v>
      </c>
      <c r="BI56" s="725">
        <f>+-IF(BI$48=Development!$M$12,Development!$G$266*Development!$J$214,0)</f>
        <v>0</v>
      </c>
      <c r="BJ56" s="725">
        <f>+-IF(BJ$48=Development!$M$12,Development!$G$266*Development!$J$214,0)</f>
        <v>0</v>
      </c>
      <c r="BK56" s="725">
        <f>+-IF(BK$48=Development!$M$12,Development!$G$266*Development!$J$214,0)</f>
        <v>0</v>
      </c>
      <c r="BL56" s="725">
        <f>+-IF(BL$48=Development!$M$12,Development!$G$266*Development!$J$214,0)</f>
        <v>0</v>
      </c>
      <c r="BM56" s="725">
        <f>+-IF(BM$48=Development!$M$12,Development!$G$266*Development!$J$214,0)</f>
        <v>0</v>
      </c>
      <c r="BN56" s="725">
        <f>+-IF(BN$48=Development!$M$12,Development!$G$266*Development!$J$214,0)</f>
        <v>0</v>
      </c>
      <c r="BO56" s="725">
        <f>+-IF(BO$48=Development!$M$12,Development!$G$266*Development!$J$214,0)</f>
        <v>0</v>
      </c>
      <c r="BP56" s="725">
        <f>+-IF(BP$48=Development!$M$12,Development!$G$266*Development!$J$214,0)</f>
        <v>0</v>
      </c>
      <c r="BQ56" s="725">
        <f>+-IF(BQ$48=Development!$M$12,Development!$G$266*Development!$J$214,0)</f>
        <v>0</v>
      </c>
      <c r="BR56" s="725">
        <f>+-IF(BR$48=Development!$M$12,Development!$G$266*Development!$J$214,0)</f>
        <v>0</v>
      </c>
      <c r="BS56" s="725">
        <f>+-IF(BS$48=Development!$M$12,Development!$G$266*Development!$J$214,0)</f>
        <v>0</v>
      </c>
      <c r="BT56" s="725">
        <f>+-IF(BT$48=Development!$M$12,Development!$G$266*Development!$J$214,0)</f>
        <v>0</v>
      </c>
      <c r="BU56" s="725">
        <f>+-IF(BU$48=Development!$M$12,Development!$G$266*Development!$J$214,0)</f>
        <v>0</v>
      </c>
      <c r="BV56" s="725">
        <f>+-IF(BV$48=Development!$M$12,Development!$G$266*Development!$J$214,0)</f>
        <v>0</v>
      </c>
      <c r="BW56" s="725">
        <f>+-IF(BW$48=Development!$M$12,Development!$G$266*Development!$J$214,0)</f>
        <v>0</v>
      </c>
      <c r="BX56" s="725">
        <f>+-IF(BX$48=Development!$M$12,Development!$G$266*Development!$J$214,0)</f>
        <v>0</v>
      </c>
      <c r="BY56" s="725">
        <f>+-IF(BY$48=Development!$M$12,Development!$G$266*Development!$J$214,0)</f>
        <v>0</v>
      </c>
      <c r="BZ56" s="725">
        <f>+-IF(BZ$48=Development!$M$12,Development!$G$266*Development!$J$214,0)</f>
        <v>0</v>
      </c>
      <c r="CA56" s="725">
        <f>+-IF(CA$48=Development!$M$12,Development!$G$266*Development!$J$214,0)</f>
        <v>0</v>
      </c>
      <c r="CB56" s="725">
        <f>+-IF(CB$48=Development!$M$12,Development!$G$266*Development!$J$214,0)</f>
        <v>0</v>
      </c>
      <c r="CC56" s="725">
        <f>+-IF(CC$48=Development!$M$12,Development!$G$266*Development!$J$214,0)</f>
        <v>0</v>
      </c>
      <c r="CD56" s="725">
        <f>+-IF(CD$48=Development!$M$12,Development!$G$266*Development!$J$214,0)</f>
        <v>0</v>
      </c>
      <c r="CE56" s="725">
        <f>+-IF(CE$48=Development!$M$12,Development!$G$266*Development!$J$214,0)</f>
        <v>0</v>
      </c>
      <c r="CF56" s="725">
        <f>+-IF(CF$48=Development!$M$12,Development!$G$266*Development!$J$214,0)</f>
        <v>0</v>
      </c>
      <c r="CG56" s="725">
        <f>+-IF(CG$48=Development!$M$12,Development!$G$266*Development!$J$214,0)</f>
        <v>0</v>
      </c>
      <c r="CH56" s="725">
        <f>+-IF(CH$48=Development!$M$12,Development!$G$266*Development!$J$214,0)</f>
        <v>0</v>
      </c>
      <c r="CI56" s="725">
        <f>+-IF(CI$48=Development!$M$12,Development!$G$266*Development!$J$214,0)</f>
        <v>0</v>
      </c>
      <c r="CJ56" s="725">
        <f>+-IF(CJ$48=Development!$M$12,Development!$G$266*Development!$J$214,0)</f>
        <v>0</v>
      </c>
      <c r="CK56" s="725">
        <f>+-IF(CK$48=Development!$M$12,Development!$G$266*Development!$J$214,0)</f>
        <v>0</v>
      </c>
      <c r="CL56" s="725">
        <f>+-IF(CL$48=Development!$M$12,Development!$G$266*Development!$J$214,0)</f>
        <v>0</v>
      </c>
      <c r="CM56" s="725">
        <f>+-IF(CM$48=Development!$M$12,Development!$G$266*Development!$J$214,0)</f>
        <v>0</v>
      </c>
      <c r="CN56" s="725">
        <f>+-IF(CN$48=Development!$M$12,Development!$G$266*Development!$J$214,0)</f>
        <v>0</v>
      </c>
      <c r="CO56" s="725">
        <f>+-IF(CO$48=Development!$M$12,Development!$G$266*Development!$J$214,0)</f>
        <v>0</v>
      </c>
      <c r="CP56" s="725">
        <f>+-IF(CP$48=Development!$M$12,Development!$G$266*Development!$J$214,0)</f>
        <v>0</v>
      </c>
      <c r="CQ56" s="725">
        <f>+-IF(CQ$48=Development!$M$12,Development!$G$266*Development!$J$214,0)</f>
        <v>0</v>
      </c>
      <c r="CR56" s="725">
        <f>+-IF(CR$48=Development!$M$12,Development!$G$266*Development!$J$214,0)</f>
        <v>0</v>
      </c>
      <c r="CS56" s="725">
        <f>+-IF(CS$48=Development!$M$12,Development!$G$266*Development!$J$214,0)</f>
        <v>0</v>
      </c>
      <c r="CT56" s="725">
        <f>+-IF(CT$48=Development!$M$12,Development!$G$266*Development!$J$214,0)</f>
        <v>0</v>
      </c>
      <c r="CU56" s="725">
        <f>+-IF(CU$48=Development!$M$12,Development!$G$266*Development!$J$214,0)</f>
        <v>0</v>
      </c>
      <c r="CV56" s="725">
        <f>+-IF(CV$48=Development!$M$12,Development!$G$266*Development!$J$214,0)</f>
        <v>0</v>
      </c>
      <c r="CW56" s="725">
        <f>+-IF(CW$48=Development!$M$12,Development!$G$266*Development!$J$214,0)</f>
        <v>0</v>
      </c>
      <c r="CX56" s="725">
        <f>+-IF(CX$48=Development!$M$12,Development!$G$266*Development!$J$214,0)</f>
        <v>0</v>
      </c>
      <c r="CY56" s="725">
        <f>+-IF(CY$48=Development!$M$12,Development!$G$266*Development!$J$214,0)</f>
        <v>0</v>
      </c>
      <c r="CZ56" s="725">
        <f>+-IF(CZ$48=Development!$M$12,Development!$G$266*Development!$J$214,0)</f>
        <v>0</v>
      </c>
      <c r="DA56" s="725">
        <f>+-IF(DA$48=Development!$M$12,Development!$G$266*Development!$J$214,0)</f>
        <v>0</v>
      </c>
      <c r="DB56" s="725">
        <f>+-IF(DB$48=Development!$M$12,Development!$G$266*Development!$J$214,0)</f>
        <v>0</v>
      </c>
      <c r="DC56" s="725">
        <f>+-IF(DC$48=Development!$M$12,Development!$G$266*Development!$J$214,0)</f>
        <v>0</v>
      </c>
      <c r="DD56" s="725">
        <f>+-IF(DD$48=Development!$M$12,Development!$G$266*Development!$J$214,0)</f>
        <v>0</v>
      </c>
      <c r="DE56" s="725">
        <f>+-IF(DE$48=Development!$M$12,Development!$G$266*Development!$J$214,0)</f>
        <v>0</v>
      </c>
      <c r="DF56" s="725">
        <f>+-IF(DF$48=Development!$M$12,Development!$G$266*Development!$J$214,0)</f>
        <v>0</v>
      </c>
      <c r="DG56" s="725">
        <f>+-IF(DG$48=Development!$M$12,Development!$G$266*Development!$J$214,0)</f>
        <v>0</v>
      </c>
      <c r="DH56" s="725">
        <f>+-IF(DH$48=Development!$M$12,Development!$G$266*Development!$J$214,0)</f>
        <v>0</v>
      </c>
      <c r="DI56" s="725">
        <f>+-IF(DI$48=Development!$M$12,Development!$G$266*Development!$J$214,0)</f>
        <v>0</v>
      </c>
      <c r="DJ56" s="725">
        <f>+-IF(DJ$48=Development!$M$12,Development!$G$266*Development!$J$214,0)</f>
        <v>0</v>
      </c>
      <c r="DK56" s="725">
        <f>+-IF(DK$48=Development!$M$12,Development!$G$266*Development!$J$214,0)</f>
        <v>0</v>
      </c>
      <c r="DL56" s="725">
        <f>+-IF(DL$48=Development!$M$12,Development!$G$266*Development!$J$214,0)</f>
        <v>0</v>
      </c>
      <c r="DM56" s="725">
        <f>+-IF(DM$48=Development!$M$12,Development!$G$266*Development!$J$214,0)</f>
        <v>0</v>
      </c>
      <c r="DN56" s="725">
        <f>+-IF(DN$48=Development!$M$12,Development!$G$266*Development!$J$214,0)</f>
        <v>0</v>
      </c>
      <c r="DO56" s="725">
        <f>+-IF(DO$48=Development!$M$12,Development!$G$266*Development!$J$214,0)</f>
        <v>0</v>
      </c>
      <c r="DP56" s="725">
        <f>+-IF(DP$48=Development!$M$12,Development!$G$266*Development!$J$214,0)</f>
        <v>0</v>
      </c>
      <c r="DQ56" s="725">
        <f>+-IF(DQ$48=Development!$M$12,Development!$G$266*Development!$J$214,0)</f>
        <v>0</v>
      </c>
      <c r="DR56" s="725">
        <f>+-IF(DR$48=Development!$M$12,Development!$G$266*Development!$J$214,0)</f>
        <v>0</v>
      </c>
      <c r="DS56" s="725">
        <f>+-IF(DS$48=Development!$M$12,Development!$G$266*Development!$J$214,0)</f>
        <v>0</v>
      </c>
      <c r="DT56" s="725">
        <f>+-IF(DT$48=Development!$M$12,Development!$G$266*Development!$J$214,0)</f>
        <v>0</v>
      </c>
      <c r="DU56" s="725">
        <f>+-IF(DU$48=Development!$M$12,Development!$G$266*Development!$J$214,0)</f>
        <v>0</v>
      </c>
      <c r="DV56" s="725">
        <f>+-IF(DV$48=Development!$M$12,Development!$G$266*Development!$J$214,0)</f>
        <v>0</v>
      </c>
      <c r="DW56" s="725">
        <f>+-IF(DW$48=Development!$M$12,Development!$G$266*Development!$J$214,0)</f>
        <v>0</v>
      </c>
      <c r="DX56" s="725">
        <f>+-IF(DX$48=Development!$M$12,Development!$G$266*Development!$J$214,0)</f>
        <v>0</v>
      </c>
      <c r="DY56" s="725">
        <f>+-IF(DY$48=Development!$M$12,Development!$G$266*Development!$J$214,0)</f>
        <v>0</v>
      </c>
      <c r="DZ56" s="725">
        <f>+-IF(DZ$48=Development!$M$12,Development!$G$266*Development!$J$214,0)</f>
        <v>0</v>
      </c>
      <c r="EA56" s="725">
        <f>+-IF(EA$48=Development!$M$12,Development!$G$266*Development!$J$214,0)</f>
        <v>0</v>
      </c>
      <c r="EB56" s="725">
        <f>+-IF(EB$48=Development!$M$12,Development!$G$266*Development!$J$214,0)</f>
        <v>0</v>
      </c>
      <c r="EC56" s="725">
        <f>+-IF(EC$48=Development!$M$12,Development!$G$266*Development!$J$214,0)</f>
        <v>0</v>
      </c>
      <c r="ED56" s="725">
        <f>+-IF(ED$48=Development!$M$12,Development!$G$266*Development!$J$214,0)</f>
        <v>0</v>
      </c>
      <c r="EE56" s="725">
        <f>+-IF(EE$48=Development!$M$12,Development!$G$266*Development!$J$214,0)</f>
        <v>0</v>
      </c>
      <c r="EF56" s="725">
        <f>+-IF(EF$48=Development!$M$12,Development!$G$266*Development!$J$214,0)</f>
        <v>0</v>
      </c>
      <c r="EG56" s="725">
        <f>+-IF(EG$48=Development!$M$12,Development!$G$266*Development!$J$214,0)</f>
        <v>0</v>
      </c>
      <c r="EH56" s="725">
        <f>+-IF(EH$48=Development!$M$12,Development!$G$266*Development!$J$214,0)</f>
        <v>0</v>
      </c>
      <c r="EI56" s="725">
        <f>+-IF(EI$48=Development!$M$12,Development!$G$266*Development!$J$214,0)</f>
        <v>0</v>
      </c>
      <c r="EJ56" s="725">
        <f>+-IF(EJ$48=Development!$M$12,Development!$G$266*Development!$J$214,0)</f>
        <v>0</v>
      </c>
      <c r="EK56" s="725">
        <f>+-IF(EK$48=Development!$M$12,Development!$G$266*Development!$J$214,0)</f>
        <v>0</v>
      </c>
      <c r="EL56" s="725">
        <f>+-IF(EL$48=Development!$M$12,Development!$G$266*Development!$J$214,0)</f>
        <v>0</v>
      </c>
      <c r="EM56" s="725">
        <f>+-IF(EM$48=Development!$M$12,Development!$G$266*Development!$J$214,0)</f>
        <v>0</v>
      </c>
      <c r="EN56" s="725">
        <f>+-IF(EN$48=Development!$M$12,Development!$G$266*Development!$J$214,0)</f>
        <v>0</v>
      </c>
      <c r="EO56" s="725">
        <f>+-IF(EO$48=Development!$M$12,Development!$G$266*Development!$J$214,0)</f>
        <v>0</v>
      </c>
      <c r="EP56" s="725">
        <f>+-IF(EP$48=Development!$M$12,Development!$G$266*Development!$J$214,0)</f>
        <v>0</v>
      </c>
      <c r="EQ56" s="725">
        <f>+-IF(EQ$48=Development!$M$12,Development!$G$266*Development!$J$214,0)</f>
        <v>0</v>
      </c>
      <c r="ER56" s="725">
        <f>+-IF(ER$48=Development!$M$12,Development!$G$266*Development!$J$214,0)</f>
        <v>0</v>
      </c>
      <c r="ES56" s="725">
        <f>+-IF(ES$48=Development!$M$12,Development!$G$266*Development!$J$214,0)</f>
        <v>0</v>
      </c>
      <c r="ET56" s="725">
        <f>+-IF(ET$48=Development!$M$12,Development!$G$266*Development!$J$214,0)</f>
        <v>0</v>
      </c>
      <c r="EU56" s="725">
        <f>+-IF(EU$48=Development!$M$12,Development!$G$266*Development!$J$214,0)</f>
        <v>0</v>
      </c>
      <c r="EV56" s="725">
        <f>+-IF(EV$48=Development!$M$12,Development!$G$266*Development!$J$214,0)</f>
        <v>0</v>
      </c>
      <c r="EW56" s="725">
        <f>+-IF(EW$48=Development!$M$12,Development!$G$266*Development!$J$214,0)</f>
        <v>0</v>
      </c>
      <c r="EX56" s="725">
        <f>+-IF(EX$48=Development!$M$12,Development!$G$266*Development!$J$214,0)</f>
        <v>0</v>
      </c>
      <c r="EY56" s="725">
        <f>+-IF(EY$48=Development!$M$12,Development!$G$266*Development!$J$214,0)</f>
        <v>0</v>
      </c>
      <c r="EZ56" s="725">
        <f>+-IF(EZ$48=Development!$M$12,Development!$G$266*Development!$J$214,0)</f>
        <v>0</v>
      </c>
      <c r="FA56" s="725">
        <f>+-IF(FA$48=Development!$M$12,Development!$G$266*Development!$J$214,0)</f>
        <v>0</v>
      </c>
      <c r="FB56" s="725">
        <f>+-IF(FB$48=Development!$M$12,Development!$G$266*Development!$J$214,0)</f>
        <v>0</v>
      </c>
      <c r="FC56" s="725">
        <f>+-IF(FC$48=Development!$M$12,Development!$G$266*Development!$J$214,0)</f>
        <v>0</v>
      </c>
      <c r="FD56" s="725">
        <f>+-IF(FD$48=Development!$M$12,Development!$G$266*Development!$J$214,0)</f>
        <v>0</v>
      </c>
      <c r="FE56" s="725">
        <f>+-IF(FE$48=Development!$M$12,Development!$G$266*Development!$J$214,0)</f>
        <v>0</v>
      </c>
      <c r="FF56" s="725">
        <f>+-IF(FF$48=Development!$M$12,Development!$G$266*Development!$J$214,0)</f>
        <v>0</v>
      </c>
      <c r="FG56" s="725">
        <f>+-IF(FG$48=Development!$M$12,Development!$G$266*Development!$J$214,0)</f>
        <v>0</v>
      </c>
      <c r="FH56" s="725">
        <f>+-IF(FH$48=Development!$M$12,Development!$G$266*Development!$J$214,0)</f>
        <v>0</v>
      </c>
      <c r="FI56" s="725">
        <f>+-IF(FI$48=Development!$M$12,Development!$G$266*Development!$J$214,0)</f>
        <v>0</v>
      </c>
      <c r="FJ56" s="725">
        <f>+-IF(FJ$48=Development!$M$12,Development!$G$266*Development!$J$214,0)</f>
        <v>0</v>
      </c>
      <c r="FK56" s="725">
        <f>+-IF(FK$48=Development!$M$12,Development!$G$266*Development!$J$214,0)</f>
        <v>0</v>
      </c>
      <c r="FL56" s="725">
        <f>+-IF(FL$48=Development!$M$12,Development!$G$266*Development!$J$214,0)</f>
        <v>0</v>
      </c>
      <c r="FM56" s="725">
        <f>+-IF(FM$48=Development!$M$12,Development!$G$266*Development!$J$214,0)</f>
        <v>0</v>
      </c>
      <c r="FN56" s="725">
        <f>+-IF(FN$48=Development!$M$12,Development!$G$266*Development!$J$214,0)</f>
        <v>0</v>
      </c>
      <c r="FO56" s="725">
        <f>+-IF(FO$48=Development!$M$12,Development!$G$266*Development!$J$214,0)</f>
        <v>0</v>
      </c>
      <c r="FP56" s="725">
        <f>+-IF(FP$48=Development!$M$12,Development!$G$266*Development!$J$214,0)</f>
        <v>0</v>
      </c>
      <c r="FQ56" s="725">
        <f>+-IF(FQ$48=Development!$M$12,Development!$G$266*Development!$J$214,0)</f>
        <v>0</v>
      </c>
      <c r="FR56" s="725">
        <f>+-IF(FR$48=Development!$M$12,Development!$G$266*Development!$J$214,0)</f>
        <v>0</v>
      </c>
      <c r="FS56" s="725">
        <f>+-IF(FS$48=Development!$M$12,Development!$G$266*Development!$J$214,0)</f>
        <v>0</v>
      </c>
      <c r="FT56" s="725">
        <f>+-IF(FT$48=Development!$M$12,Development!$G$266*Development!$J$214,0)</f>
        <v>0</v>
      </c>
      <c r="FU56" s="725">
        <f>+-IF(FU$48=Development!$M$12,Development!$G$266*Development!$J$214,0)</f>
        <v>0</v>
      </c>
      <c r="FV56" s="725">
        <f>+-IF(FV$48=Development!$M$12,Development!$G$266*Development!$J$214,0)</f>
        <v>0</v>
      </c>
      <c r="FW56" s="725">
        <f>+-IF(FW$48=Development!$M$12,Development!$G$266*Development!$J$214,0)</f>
        <v>0</v>
      </c>
      <c r="FX56" s="725">
        <f>+-IF(FX$48=Development!$M$12,Development!$G$266*Development!$J$214,0)</f>
        <v>0</v>
      </c>
      <c r="FY56" s="725">
        <f>+-IF(FY$48=Development!$M$12,Development!$G$266*Development!$J$214,0)</f>
        <v>0</v>
      </c>
      <c r="FZ56" s="725">
        <f>+-IF(FZ$48=Development!$M$12,Development!$G$266*Development!$J$214,0)</f>
        <v>0</v>
      </c>
      <c r="GA56" s="725">
        <f>+-IF(GA$48=Development!$M$12,Development!$G$266*Development!$J$214,0)</f>
        <v>0</v>
      </c>
      <c r="GB56" s="725">
        <f>+-IF(GB$48=Development!$M$12,Development!$G$266*Development!$J$214,0)</f>
        <v>0</v>
      </c>
      <c r="GC56" s="725">
        <f>+-IF(GC$48=Development!$M$12,Development!$G$266*Development!$J$214,0)</f>
        <v>0</v>
      </c>
      <c r="GD56" s="725">
        <f>+-IF(GD$48=Development!$M$12,Development!$G$266*Development!$J$214,0)</f>
        <v>0</v>
      </c>
      <c r="GE56" s="725">
        <f>+-IF(GE$48=Development!$M$12,Development!$G$266*Development!$J$214,0)</f>
        <v>0</v>
      </c>
      <c r="GF56" s="725">
        <f>+-IF(GF$48=Development!$M$12,Development!$G$266*Development!$J$214,0)</f>
        <v>0</v>
      </c>
      <c r="GG56" s="725">
        <f>+-IF(GG$48=Development!$M$12,Development!$G$266*Development!$J$214,0)</f>
        <v>0</v>
      </c>
      <c r="GH56" s="725">
        <f>+-IF(GH$48=Development!$M$12,Development!$G$266*Development!$J$214,0)</f>
        <v>0</v>
      </c>
      <c r="GI56" s="725">
        <f>+-IF(GI$48=Development!$M$12,Development!$G$266*Development!$J$214,0)</f>
        <v>0</v>
      </c>
      <c r="GJ56" s="725">
        <f>+-IF(GJ$48=Development!$M$12,Development!$G$266*Development!$J$214,0)</f>
        <v>0</v>
      </c>
      <c r="GK56" s="725">
        <f>+-IF(GK$48=Development!$M$12,Development!$G$266*Development!$J$214,0)</f>
        <v>0</v>
      </c>
      <c r="GL56" s="725">
        <f>+-IF(GL$48=Development!$M$12,Development!$G$266*Development!$J$214,0)</f>
        <v>0</v>
      </c>
      <c r="GM56" s="725">
        <f>+-IF(GM$48=Development!$M$12,Development!$G$266*Development!$J$214,0)</f>
        <v>0</v>
      </c>
      <c r="GN56" s="725">
        <f>+-IF(GN$48=Development!$M$12,Development!$G$266*Development!$J$214,0)</f>
        <v>0</v>
      </c>
      <c r="GO56" s="725">
        <f>+-IF(GO$48=Development!$M$12,Development!$G$266*Development!$J$214,0)</f>
        <v>0</v>
      </c>
      <c r="GP56" s="725">
        <f>+-IF(GP$48=Development!$M$12,Development!$G$266*Development!$J$214,0)</f>
        <v>0</v>
      </c>
      <c r="GQ56" s="725">
        <f>+-IF(GQ$48=Development!$M$12,Development!$G$266*Development!$J$214,0)</f>
        <v>0</v>
      </c>
      <c r="GR56" s="725">
        <f>+-IF(GR$48=Development!$M$12,Development!$G$266*Development!$J$214,0)</f>
        <v>0</v>
      </c>
      <c r="GS56" s="725">
        <f>+-IF(GS$48=Development!$M$12,Development!$G$266*Development!$J$214,0)</f>
        <v>0</v>
      </c>
      <c r="GT56" s="725">
        <f>+-IF(GT$48=Development!$M$12,Development!$G$266*Development!$J$214,0)</f>
        <v>0</v>
      </c>
      <c r="GU56" s="725">
        <f>+-IF(GU$48=Development!$M$12,Development!$G$266*Development!$J$214,0)</f>
        <v>0</v>
      </c>
      <c r="GV56" s="725">
        <f>+-IF(GV$48=Development!$M$12,Development!$G$266*Development!$J$214,0)</f>
        <v>0</v>
      </c>
      <c r="GW56" s="725">
        <f>+-IF(GW$48=Development!$M$12,Development!$G$266*Development!$J$214,0)</f>
        <v>0</v>
      </c>
      <c r="GX56" s="725">
        <f>+-IF(GX$48=Development!$M$12,Development!$G$266*Development!$J$214,0)</f>
        <v>0</v>
      </c>
      <c r="GY56" s="725">
        <f>+-IF(GY$48=Development!$M$12,Development!$G$266*Development!$J$214,0)</f>
        <v>0</v>
      </c>
      <c r="GZ56" s="725">
        <f>+-IF(GZ$48=Development!$M$12,Development!$G$266*Development!$J$214,0)</f>
        <v>0</v>
      </c>
      <c r="HA56" s="725">
        <f>+-IF(HA$48=Development!$M$12,Development!$G$266*Development!$J$214,0)</f>
        <v>0</v>
      </c>
      <c r="HB56" s="725">
        <f>+-IF(HB$48=Development!$M$12,Development!$G$266*Development!$J$214,0)</f>
        <v>0</v>
      </c>
      <c r="HC56" s="725">
        <f>+-IF(HC$48=Development!$M$12,Development!$G$266*Development!$J$214,0)</f>
        <v>0</v>
      </c>
      <c r="HD56" s="725">
        <f>+-IF(HD$48=Development!$M$12,Development!$G$266*Development!$J$214,0)</f>
        <v>0</v>
      </c>
      <c r="HE56" s="725">
        <f>+-IF(HE$48=Development!$M$12,Development!$G$266*Development!$J$214,0)</f>
        <v>0</v>
      </c>
      <c r="HF56" s="725">
        <f>+-IF(HF$48=Development!$M$12,Development!$G$266*Development!$J$214,0)</f>
        <v>0</v>
      </c>
      <c r="HG56" s="725">
        <f>+-IF(HG$48=Development!$M$12,Development!$G$266*Development!$J$214,0)</f>
        <v>0</v>
      </c>
      <c r="HH56" s="725">
        <f>+-IF(HH$48=Development!$M$12,Development!$G$266*Development!$J$214,0)</f>
        <v>0</v>
      </c>
      <c r="HI56" s="725">
        <f>+-IF(HI$48=Development!$M$12,Development!$G$266*Development!$J$214,0)</f>
        <v>0</v>
      </c>
      <c r="HJ56" s="725">
        <f>+-IF(HJ$48=Development!$M$12,Development!$G$266*Development!$J$214,0)</f>
        <v>0</v>
      </c>
      <c r="HK56" s="725">
        <f>+-IF(HK$48=Development!$M$12,Development!$G$266*Development!$J$214,0)</f>
        <v>0</v>
      </c>
      <c r="HL56" s="725">
        <f>+-IF(HL$48=Development!$M$12,Development!$G$266*Development!$J$214,0)</f>
        <v>0</v>
      </c>
      <c r="HM56" s="725">
        <f>+-IF(HM$48=Development!$M$12,Development!$G$266*Development!$J$214,0)</f>
        <v>0</v>
      </c>
      <c r="HN56" s="725">
        <f>+-IF(HN$48=Development!$M$12,Development!$G$266*Development!$J$214,0)</f>
        <v>0</v>
      </c>
      <c r="HO56" s="725">
        <f>+-IF(HO$48=Development!$M$12,Development!$G$266*Development!$J$214,0)</f>
        <v>0</v>
      </c>
      <c r="HP56" s="725">
        <f>+-IF(HP$48=Development!$M$12,Development!$G$266*Development!$J$214,0)</f>
        <v>0</v>
      </c>
      <c r="HQ56" s="725">
        <f>+-IF(HQ$48=Development!$M$12,Development!$G$266*Development!$J$214,0)</f>
        <v>0</v>
      </c>
      <c r="HR56" s="725">
        <f>+-IF(HR$48=Development!$M$12,Development!$G$266*Development!$J$214,0)</f>
        <v>0</v>
      </c>
      <c r="HS56" s="725">
        <f>+-IF(HS$48=Development!$M$12,Development!$G$266*Development!$J$214,0)</f>
        <v>0</v>
      </c>
      <c r="HT56" s="725">
        <f>+-IF(HT$48=Development!$M$12,Development!$G$266*Development!$J$214,0)</f>
        <v>0</v>
      </c>
      <c r="HU56" s="725">
        <f>+-IF(HU$48=Development!$M$12,Development!$G$266*Development!$J$214,0)</f>
        <v>0</v>
      </c>
      <c r="HV56" s="725">
        <f>+-IF(HV$48=Development!$M$12,Development!$G$266*Development!$J$214,0)</f>
        <v>0</v>
      </c>
      <c r="HW56" s="725">
        <f>+-IF(HW$48=Development!$M$12,Development!$G$266*Development!$J$214,0)</f>
        <v>0</v>
      </c>
      <c r="HX56" s="725">
        <f>+-IF(HX$48=Development!$M$12,Development!$G$266*Development!$J$214,0)</f>
        <v>0</v>
      </c>
      <c r="HY56" s="725">
        <f>+-IF(HY$48=Development!$M$12,Development!$G$266*Development!$J$214,0)</f>
        <v>0</v>
      </c>
      <c r="HZ56" s="725">
        <f>+-IF(HZ$48=Development!$M$12,Development!$G$266*Development!$J$214,0)</f>
        <v>0</v>
      </c>
      <c r="IA56" s="725">
        <f>+-IF(IA$48=Development!$M$12,Development!$G$266*Development!$J$214,0)</f>
        <v>0</v>
      </c>
      <c r="IB56" s="725">
        <f>+-IF(IB$48=Development!$M$12,Development!$G$266*Development!$J$214,0)</f>
        <v>0</v>
      </c>
      <c r="IC56" s="725">
        <f>+-IF(IC$48=Development!$M$12,Development!$G$266*Development!$J$214,0)</f>
        <v>0</v>
      </c>
      <c r="ID56" s="725">
        <f>+-IF(ID$48=Development!$M$12,Development!$G$266*Development!$J$214,0)</f>
        <v>0</v>
      </c>
      <c r="IE56" s="725">
        <f>+-IF(IE$48=Development!$M$12,Development!$G$266*Development!$J$214,0)</f>
        <v>0</v>
      </c>
      <c r="IF56" s="725">
        <f>+-IF(IF$48=Development!$M$12,Development!$G$266*Development!$J$214,0)</f>
        <v>0</v>
      </c>
      <c r="IG56" s="725">
        <f>+-IF(IG$48=Development!$M$12,Development!$G$266*Development!$J$214,0)</f>
        <v>0</v>
      </c>
      <c r="IH56" s="725">
        <f>+-IF(IH$48=Development!$M$12,Development!$G$266*Development!$J$214,0)</f>
        <v>0</v>
      </c>
      <c r="II56" s="725">
        <f>+-IF(II$48=Development!$M$12,Development!$G$266*Development!$J$214,0)</f>
        <v>0</v>
      </c>
      <c r="IJ56" s="725">
        <f>+-IF(IJ$48=Development!$M$12,Development!$G$266*Development!$J$214,0)</f>
        <v>0</v>
      </c>
      <c r="IK56" s="725">
        <f>+-IF(IK$48=Development!$M$12,Development!$G$266*Development!$J$214,0)</f>
        <v>0</v>
      </c>
      <c r="IL56" s="725">
        <f>+-IF(IL$48=Development!$M$12,Development!$G$266*Development!$J$214,0)</f>
        <v>0</v>
      </c>
    </row>
    <row r="57" spans="2:246" s="676" customFormat="1">
      <c r="B57" s="747" t="s">
        <v>664</v>
      </c>
      <c r="C57" s="747"/>
      <c r="D57" s="748"/>
      <c r="E57" s="804">
        <f t="shared" ca="1" si="19"/>
        <v>-155320080.9239563</v>
      </c>
      <c r="F57" s="725">
        <f>+-IF(F$48=Development!$M$12,Development!$G$267,0)</f>
        <v>0</v>
      </c>
      <c r="G57" s="725">
        <f>+-IF(G$48=Development!$M$12,Development!$G$267,0)</f>
        <v>0</v>
      </c>
      <c r="H57" s="725">
        <f>+-IF(H$48=Development!$M$12,Development!$G$267,0)</f>
        <v>0</v>
      </c>
      <c r="I57" s="725">
        <f>+-IF(I$48=Development!$M$12,Development!$G$267,0)</f>
        <v>0</v>
      </c>
      <c r="J57" s="725">
        <f>+-IF(J$48=Development!$M$12,Development!$G$267,0)</f>
        <v>0</v>
      </c>
      <c r="K57" s="725">
        <f>+-IF(K$48=Development!$M$12,Development!$G$267,0)</f>
        <v>0</v>
      </c>
      <c r="L57" s="725">
        <f>+-IF(L$48=Development!$M$12,Development!$G$267,0)</f>
        <v>0</v>
      </c>
      <c r="M57" s="725">
        <f>+-IF(M$48=Development!$M$12,Development!$G$267,0)</f>
        <v>0</v>
      </c>
      <c r="N57" s="725">
        <f>+-IF(N$48=Development!$M$12,Development!$G$267,0)</f>
        <v>0</v>
      </c>
      <c r="O57" s="725">
        <f>+-IF(O$48=Development!$M$12,Development!$G$267,0)</f>
        <v>0</v>
      </c>
      <c r="P57" s="725">
        <f>+-IF(P$48=Development!$M$12,Development!$G$267,0)</f>
        <v>0</v>
      </c>
      <c r="Q57" s="725">
        <f>+-IF(Q$48=Development!$M$12,Development!$G$267,0)</f>
        <v>0</v>
      </c>
      <c r="R57" s="725">
        <f>+-IF(R$48=Development!$M$12,Development!$G$267,0)</f>
        <v>0</v>
      </c>
      <c r="S57" s="725">
        <f>+-IF(S$48=Development!$M$12,Development!$G$267,0)</f>
        <v>0</v>
      </c>
      <c r="T57" s="725">
        <f>+-IF(T$48=Development!$M$12,Development!$G$267,0)</f>
        <v>0</v>
      </c>
      <c r="U57" s="725">
        <f>+-IF(U$48=Development!$M$12,Development!$G$267,0)</f>
        <v>0</v>
      </c>
      <c r="V57" s="725">
        <f>+-IF(V$48=Development!$M$12,Development!$G$267,0)</f>
        <v>0</v>
      </c>
      <c r="W57" s="725">
        <f>+-IF(W$48=Development!$M$12,Development!$G$267,0)</f>
        <v>0</v>
      </c>
      <c r="X57" s="725">
        <f>+-IF(X$48=Development!$M$12,Development!$G$267,0)</f>
        <v>0</v>
      </c>
      <c r="Y57" s="725">
        <f>+-IF(Y$48=Development!$M$12,Development!$G$267,0)</f>
        <v>0</v>
      </c>
      <c r="Z57" s="725">
        <f>+-IF(Z$48=Development!$M$12,Development!$G$267,0)</f>
        <v>0</v>
      </c>
      <c r="AA57" s="725">
        <f>+-IF(AA$48=Development!$M$12,Development!$G$267,0)</f>
        <v>0</v>
      </c>
      <c r="AB57" s="725">
        <f>+-IF(AB$48=Development!$M$12,Development!$G$267,0)</f>
        <v>0</v>
      </c>
      <c r="AC57" s="725">
        <f>+-IF(AC$48=Development!$M$12,Development!$G$267,0)</f>
        <v>0</v>
      </c>
      <c r="AD57" s="725">
        <f>+-IF(AD$48=Development!$M$12,Development!$G$267,0)</f>
        <v>0</v>
      </c>
      <c r="AE57" s="725">
        <f>+-IF(AE$48=Development!$M$12,Development!$G$267,0)</f>
        <v>0</v>
      </c>
      <c r="AF57" s="725">
        <f>+-IF(AF$48=Development!$M$12,Development!$G$267,0)</f>
        <v>0</v>
      </c>
      <c r="AG57" s="725">
        <f>+-IF(AG$48=Development!$M$12,Development!$G$267,0)</f>
        <v>0</v>
      </c>
      <c r="AH57" s="725">
        <f>+-IF(AH$48=Development!$M$12,Development!$G$267,0)</f>
        <v>0</v>
      </c>
      <c r="AI57" s="725">
        <f>+-IF(AI$48=Development!$M$12,Development!$G$267,0)</f>
        <v>0</v>
      </c>
      <c r="AJ57" s="725">
        <f>+-IF(AJ$48=Development!$M$12,Development!$G$267,0)</f>
        <v>0</v>
      </c>
      <c r="AK57" s="725">
        <f>+-IF(AK$48=Development!$M$12,Development!$G$267,0)</f>
        <v>0</v>
      </c>
      <c r="AL57" s="725">
        <f>+-IF(AL$48=Development!$M$12,Development!$G$267,0)</f>
        <v>0</v>
      </c>
      <c r="AM57" s="725">
        <f>+-IF(AM$48=Development!$M$12,Development!$G$267,0)</f>
        <v>0</v>
      </c>
      <c r="AN57" s="725">
        <f>+-IF(AN$48=Development!$M$12,Development!$G$267,0)</f>
        <v>0</v>
      </c>
      <c r="AO57" s="725">
        <f>+-IF(AO$48=Development!$M$12,Development!$G$267,0)</f>
        <v>0</v>
      </c>
      <c r="AP57" s="725">
        <f>+-IF(AP$48=Development!$M$12,Development!$G$267,0)</f>
        <v>0</v>
      </c>
      <c r="AQ57" s="725">
        <f>+-IF(AQ$48=Development!$M$12,Development!$G$267,0)</f>
        <v>0</v>
      </c>
      <c r="AR57" s="725">
        <f>+-IF(AR$48=Development!$M$12,Development!$G$267,0)</f>
        <v>0</v>
      </c>
      <c r="AS57" s="725">
        <f>+-IF(AS$48=Development!$M$12,Development!$G$267,0)</f>
        <v>0</v>
      </c>
      <c r="AT57" s="725">
        <f>+-IF(AT$48=Development!$M$12,Development!$G$267,0)</f>
        <v>0</v>
      </c>
      <c r="AU57" s="725">
        <f>+-IF(AU$48=Development!$M$12,Development!$G$267,0)</f>
        <v>0</v>
      </c>
      <c r="AV57" s="725">
        <f>+-IF(AV$48=Development!$M$12,Development!$G$267,0)</f>
        <v>0</v>
      </c>
      <c r="AW57" s="725">
        <f ca="1">+-IF(AW$48=Development!$M$12,Development!$G$267,0)</f>
        <v>-155320080.9239563</v>
      </c>
      <c r="AX57" s="725">
        <f>+-IF(AX$48=Development!$M$12,Development!$G$267,0)</f>
        <v>0</v>
      </c>
      <c r="AY57" s="725">
        <f>+-IF(AY$48=Development!$M$12,Development!$G$267,0)</f>
        <v>0</v>
      </c>
      <c r="AZ57" s="725">
        <f>+-IF(AZ$48=Development!$M$12,Development!$G$267,0)</f>
        <v>0</v>
      </c>
      <c r="BA57" s="725">
        <f>+-IF(BA$48=Development!$M$12,Development!$G$267,0)</f>
        <v>0</v>
      </c>
      <c r="BB57" s="725">
        <f>+-IF(BB$48=Development!$M$12,Development!$G$267,0)</f>
        <v>0</v>
      </c>
      <c r="BC57" s="725">
        <f>+-IF(BC$48=Development!$M$12,Development!$G$267,0)</f>
        <v>0</v>
      </c>
      <c r="BD57" s="725">
        <f>+-IF(BD$48=Development!$M$12,Development!$G$267,0)</f>
        <v>0</v>
      </c>
      <c r="BE57" s="725">
        <f>+-IF(BE$48=Development!$M$12,Development!$G$267,0)</f>
        <v>0</v>
      </c>
      <c r="BF57" s="725">
        <f>+-IF(BF$48=Development!$M$12,Development!$G$267,0)</f>
        <v>0</v>
      </c>
      <c r="BG57" s="725">
        <f>+-IF(BG$48=Development!$M$12,Development!$G$267,0)</f>
        <v>0</v>
      </c>
      <c r="BH57" s="725">
        <f>+-IF(BH$48=Development!$M$12,Development!$G$267,0)</f>
        <v>0</v>
      </c>
      <c r="BI57" s="725">
        <f>+-IF(BI$48=Development!$M$12,Development!$G$267,0)</f>
        <v>0</v>
      </c>
      <c r="BJ57" s="725">
        <f>+-IF(BJ$48=Development!$M$12,Development!$G$267,0)</f>
        <v>0</v>
      </c>
      <c r="BK57" s="725">
        <f>+-IF(BK$48=Development!$M$12,Development!$G$267,0)</f>
        <v>0</v>
      </c>
      <c r="BL57" s="725">
        <f>+-IF(BL$48=Development!$M$12,Development!$G$267,0)</f>
        <v>0</v>
      </c>
      <c r="BM57" s="725">
        <f>+-IF(BM$48=Development!$M$12,Development!$G$267,0)</f>
        <v>0</v>
      </c>
      <c r="BN57" s="725">
        <f>+-IF(BN$48=Development!$M$12,Development!$G$267,0)</f>
        <v>0</v>
      </c>
      <c r="BO57" s="725">
        <f>+-IF(BO$48=Development!$M$12,Development!$G$267,0)</f>
        <v>0</v>
      </c>
      <c r="BP57" s="725">
        <f>+-IF(BP$48=Development!$M$12,Development!$G$267,0)</f>
        <v>0</v>
      </c>
      <c r="BQ57" s="725">
        <f>+-IF(BQ$48=Development!$M$12,Development!$G$267,0)</f>
        <v>0</v>
      </c>
      <c r="BR57" s="725">
        <f>+-IF(BR$48=Development!$M$12,Development!$G$267,0)</f>
        <v>0</v>
      </c>
      <c r="BS57" s="725">
        <f>+-IF(BS$48=Development!$M$12,Development!$G$267,0)</f>
        <v>0</v>
      </c>
      <c r="BT57" s="725">
        <f>+-IF(BT$48=Development!$M$12,Development!$G$267,0)</f>
        <v>0</v>
      </c>
      <c r="BU57" s="725">
        <f>+-IF(BU$48=Development!$M$12,Development!$G$267,0)</f>
        <v>0</v>
      </c>
      <c r="BV57" s="725">
        <f>+-IF(BV$48=Development!$M$12,Development!$G$267,0)</f>
        <v>0</v>
      </c>
      <c r="BW57" s="725">
        <f>+-IF(BW$48=Development!$M$12,Development!$G$267,0)</f>
        <v>0</v>
      </c>
      <c r="BX57" s="725">
        <f>+-IF(BX$48=Development!$M$12,Development!$G$267,0)</f>
        <v>0</v>
      </c>
      <c r="BY57" s="725">
        <f>+-IF(BY$48=Development!$M$12,Development!$G$267,0)</f>
        <v>0</v>
      </c>
      <c r="BZ57" s="725">
        <f>+-IF(BZ$48=Development!$M$12,Development!$G$267,0)</f>
        <v>0</v>
      </c>
      <c r="CA57" s="725">
        <f>+-IF(CA$48=Development!$M$12,Development!$G$267,0)</f>
        <v>0</v>
      </c>
      <c r="CB57" s="725">
        <f>+-IF(CB$48=Development!$M$12,Development!$G$267,0)</f>
        <v>0</v>
      </c>
      <c r="CC57" s="725">
        <f>+-IF(CC$48=Development!$M$12,Development!$G$267,0)</f>
        <v>0</v>
      </c>
      <c r="CD57" s="725">
        <f>+-IF(CD$48=Development!$M$12,Development!$G$267,0)</f>
        <v>0</v>
      </c>
      <c r="CE57" s="725">
        <f>+-IF(CE$48=Development!$M$12,Development!$G$267,0)</f>
        <v>0</v>
      </c>
      <c r="CF57" s="725">
        <f>+-IF(CF$48=Development!$M$12,Development!$G$267,0)</f>
        <v>0</v>
      </c>
      <c r="CG57" s="725">
        <f>+-IF(CG$48=Development!$M$12,Development!$G$267,0)</f>
        <v>0</v>
      </c>
      <c r="CH57" s="725">
        <f>+-IF(CH$48=Development!$M$12,Development!$G$267,0)</f>
        <v>0</v>
      </c>
      <c r="CI57" s="725">
        <f>+-IF(CI$48=Development!$M$12,Development!$G$267,0)</f>
        <v>0</v>
      </c>
      <c r="CJ57" s="725">
        <f>+-IF(CJ$48=Development!$M$12,Development!$G$267,0)</f>
        <v>0</v>
      </c>
      <c r="CK57" s="725">
        <f>+-IF(CK$48=Development!$M$12,Development!$G$267,0)</f>
        <v>0</v>
      </c>
      <c r="CL57" s="725">
        <f>+-IF(CL$48=Development!$M$12,Development!$G$267,0)</f>
        <v>0</v>
      </c>
      <c r="CM57" s="725">
        <f>+-IF(CM$48=Development!$M$12,Development!$G$267,0)</f>
        <v>0</v>
      </c>
      <c r="CN57" s="725">
        <f>+-IF(CN$48=Development!$M$12,Development!$G$267,0)</f>
        <v>0</v>
      </c>
      <c r="CO57" s="725">
        <f>+-IF(CO$48=Development!$M$12,Development!$G$267,0)</f>
        <v>0</v>
      </c>
      <c r="CP57" s="725">
        <f>+-IF(CP$48=Development!$M$12,Development!$G$267,0)</f>
        <v>0</v>
      </c>
      <c r="CQ57" s="725">
        <f>+-IF(CQ$48=Development!$M$12,Development!$G$267,0)</f>
        <v>0</v>
      </c>
      <c r="CR57" s="725">
        <f>+-IF(CR$48=Development!$M$12,Development!$G$267,0)</f>
        <v>0</v>
      </c>
      <c r="CS57" s="725">
        <f>+-IF(CS$48=Development!$M$12,Development!$G$267,0)</f>
        <v>0</v>
      </c>
      <c r="CT57" s="725">
        <f>+-IF(CT$48=Development!$M$12,Development!$G$267,0)</f>
        <v>0</v>
      </c>
      <c r="CU57" s="725">
        <f>+-IF(CU$48=Development!$M$12,Development!$G$267,0)</f>
        <v>0</v>
      </c>
      <c r="CV57" s="725">
        <f>+-IF(CV$48=Development!$M$12,Development!$G$267,0)</f>
        <v>0</v>
      </c>
      <c r="CW57" s="725">
        <f>+-IF(CW$48=Development!$M$12,Development!$G$267,0)</f>
        <v>0</v>
      </c>
      <c r="CX57" s="725">
        <f>+-IF(CX$48=Development!$M$12,Development!$G$267,0)</f>
        <v>0</v>
      </c>
      <c r="CY57" s="725">
        <f>+-IF(CY$48=Development!$M$12,Development!$G$267,0)</f>
        <v>0</v>
      </c>
      <c r="CZ57" s="725">
        <f>+-IF(CZ$48=Development!$M$12,Development!$G$267,0)</f>
        <v>0</v>
      </c>
      <c r="DA57" s="725">
        <f>+-IF(DA$48=Development!$M$12,Development!$G$267,0)</f>
        <v>0</v>
      </c>
      <c r="DB57" s="725">
        <f>+-IF(DB$48=Development!$M$12,Development!$G$267,0)</f>
        <v>0</v>
      </c>
      <c r="DC57" s="725">
        <f>+-IF(DC$48=Development!$M$12,Development!$G$267,0)</f>
        <v>0</v>
      </c>
      <c r="DD57" s="725">
        <f>+-IF(DD$48=Development!$M$12,Development!$G$267,0)</f>
        <v>0</v>
      </c>
      <c r="DE57" s="725">
        <f>+-IF(DE$48=Development!$M$12,Development!$G$267,0)</f>
        <v>0</v>
      </c>
      <c r="DF57" s="725">
        <f>+-IF(DF$48=Development!$M$12,Development!$G$267,0)</f>
        <v>0</v>
      </c>
      <c r="DG57" s="725">
        <f>+-IF(DG$48=Development!$M$12,Development!$G$267,0)</f>
        <v>0</v>
      </c>
      <c r="DH57" s="725">
        <f>+-IF(DH$48=Development!$M$12,Development!$G$267,0)</f>
        <v>0</v>
      </c>
      <c r="DI57" s="725">
        <f>+-IF(DI$48=Development!$M$12,Development!$G$267,0)</f>
        <v>0</v>
      </c>
      <c r="DJ57" s="725">
        <f>+-IF(DJ$48=Development!$M$12,Development!$G$267,0)</f>
        <v>0</v>
      </c>
      <c r="DK57" s="725">
        <f>+-IF(DK$48=Development!$M$12,Development!$G$267,0)</f>
        <v>0</v>
      </c>
      <c r="DL57" s="725">
        <f>+-IF(DL$48=Development!$M$12,Development!$G$267,0)</f>
        <v>0</v>
      </c>
      <c r="DM57" s="725">
        <f>+-IF(DM$48=Development!$M$12,Development!$G$267,0)</f>
        <v>0</v>
      </c>
      <c r="DN57" s="725">
        <f>+-IF(DN$48=Development!$M$12,Development!$G$267,0)</f>
        <v>0</v>
      </c>
      <c r="DO57" s="725">
        <f>+-IF(DO$48=Development!$M$12,Development!$G$267,0)</f>
        <v>0</v>
      </c>
      <c r="DP57" s="725">
        <f>+-IF(DP$48=Development!$M$12,Development!$G$267,0)</f>
        <v>0</v>
      </c>
      <c r="DQ57" s="725">
        <f>+-IF(DQ$48=Development!$M$12,Development!$G$267,0)</f>
        <v>0</v>
      </c>
      <c r="DR57" s="725">
        <f>+-IF(DR$48=Development!$M$12,Development!$G$267,0)</f>
        <v>0</v>
      </c>
      <c r="DS57" s="725">
        <f>+-IF(DS$48=Development!$M$12,Development!$G$267,0)</f>
        <v>0</v>
      </c>
      <c r="DT57" s="725">
        <f>+-IF(DT$48=Development!$M$12,Development!$G$267,0)</f>
        <v>0</v>
      </c>
      <c r="DU57" s="725">
        <f>+-IF(DU$48=Development!$M$12,Development!$G$267,0)</f>
        <v>0</v>
      </c>
      <c r="DV57" s="725">
        <f>+-IF(DV$48=Development!$M$12,Development!$G$267,0)</f>
        <v>0</v>
      </c>
      <c r="DW57" s="725">
        <f>+-IF(DW$48=Development!$M$12,Development!$G$267,0)</f>
        <v>0</v>
      </c>
      <c r="DX57" s="725">
        <f>+-IF(DX$48=Development!$M$12,Development!$G$267,0)</f>
        <v>0</v>
      </c>
      <c r="DY57" s="725">
        <f>+-IF(DY$48=Development!$M$12,Development!$G$267,0)</f>
        <v>0</v>
      </c>
      <c r="DZ57" s="725">
        <f>+-IF(DZ$48=Development!$M$12,Development!$G$267,0)</f>
        <v>0</v>
      </c>
      <c r="EA57" s="725">
        <f>+-IF(EA$48=Development!$M$12,Development!$G$267,0)</f>
        <v>0</v>
      </c>
      <c r="EB57" s="725">
        <f>+-IF(EB$48=Development!$M$12,Development!$G$267,0)</f>
        <v>0</v>
      </c>
      <c r="EC57" s="725">
        <f>+-IF(EC$48=Development!$M$12,Development!$G$267,0)</f>
        <v>0</v>
      </c>
      <c r="ED57" s="725">
        <f>+-IF(ED$48=Development!$M$12,Development!$G$267,0)</f>
        <v>0</v>
      </c>
      <c r="EE57" s="725">
        <f>+-IF(EE$48=Development!$M$12,Development!$G$267,0)</f>
        <v>0</v>
      </c>
      <c r="EF57" s="725">
        <f>+-IF(EF$48=Development!$M$12,Development!$G$267,0)</f>
        <v>0</v>
      </c>
      <c r="EG57" s="725">
        <f>+-IF(EG$48=Development!$M$12,Development!$G$267,0)</f>
        <v>0</v>
      </c>
      <c r="EH57" s="725">
        <f>+-IF(EH$48=Development!$M$12,Development!$G$267,0)</f>
        <v>0</v>
      </c>
      <c r="EI57" s="725">
        <f>+-IF(EI$48=Development!$M$12,Development!$G$267,0)</f>
        <v>0</v>
      </c>
      <c r="EJ57" s="725">
        <f>+-IF(EJ$48=Development!$M$12,Development!$G$267,0)</f>
        <v>0</v>
      </c>
      <c r="EK57" s="725">
        <f>+-IF(EK$48=Development!$M$12,Development!$G$267,0)</f>
        <v>0</v>
      </c>
      <c r="EL57" s="725">
        <f>+-IF(EL$48=Development!$M$12,Development!$G$267,0)</f>
        <v>0</v>
      </c>
      <c r="EM57" s="725">
        <f>+-IF(EM$48=Development!$M$12,Development!$G$267,0)</f>
        <v>0</v>
      </c>
      <c r="EN57" s="725">
        <f>+-IF(EN$48=Development!$M$12,Development!$G$267,0)</f>
        <v>0</v>
      </c>
      <c r="EO57" s="725">
        <f>+-IF(EO$48=Development!$M$12,Development!$G$267,0)</f>
        <v>0</v>
      </c>
      <c r="EP57" s="725">
        <f>+-IF(EP$48=Development!$M$12,Development!$G$267,0)</f>
        <v>0</v>
      </c>
      <c r="EQ57" s="725">
        <f>+-IF(EQ$48=Development!$M$12,Development!$G$267,0)</f>
        <v>0</v>
      </c>
      <c r="ER57" s="725">
        <f>+-IF(ER$48=Development!$M$12,Development!$G$267,0)</f>
        <v>0</v>
      </c>
      <c r="ES57" s="725">
        <f>+-IF(ES$48=Development!$M$12,Development!$G$267,0)</f>
        <v>0</v>
      </c>
      <c r="ET57" s="725">
        <f>+-IF(ET$48=Development!$M$12,Development!$G$267,0)</f>
        <v>0</v>
      </c>
      <c r="EU57" s="725">
        <f>+-IF(EU$48=Development!$M$12,Development!$G$267,0)</f>
        <v>0</v>
      </c>
      <c r="EV57" s="725">
        <f>+-IF(EV$48=Development!$M$12,Development!$G$267,0)</f>
        <v>0</v>
      </c>
      <c r="EW57" s="725">
        <f>+-IF(EW$48=Development!$M$12,Development!$G$267,0)</f>
        <v>0</v>
      </c>
      <c r="EX57" s="725">
        <f>+-IF(EX$48=Development!$M$12,Development!$G$267,0)</f>
        <v>0</v>
      </c>
      <c r="EY57" s="725">
        <f>+-IF(EY$48=Development!$M$12,Development!$G$267,0)</f>
        <v>0</v>
      </c>
      <c r="EZ57" s="725">
        <f>+-IF(EZ$48=Development!$M$12,Development!$G$267,0)</f>
        <v>0</v>
      </c>
      <c r="FA57" s="725">
        <f>+-IF(FA$48=Development!$M$12,Development!$G$267,0)</f>
        <v>0</v>
      </c>
      <c r="FB57" s="725">
        <f>+-IF(FB$48=Development!$M$12,Development!$G$267,0)</f>
        <v>0</v>
      </c>
      <c r="FC57" s="725">
        <f>+-IF(FC$48=Development!$M$12,Development!$G$267,0)</f>
        <v>0</v>
      </c>
      <c r="FD57" s="725">
        <f>+-IF(FD$48=Development!$M$12,Development!$G$267,0)</f>
        <v>0</v>
      </c>
      <c r="FE57" s="725">
        <f>+-IF(FE$48=Development!$M$12,Development!$G$267,0)</f>
        <v>0</v>
      </c>
      <c r="FF57" s="725">
        <f>+-IF(FF$48=Development!$M$12,Development!$G$267,0)</f>
        <v>0</v>
      </c>
      <c r="FG57" s="725">
        <f>+-IF(FG$48=Development!$M$12,Development!$G$267,0)</f>
        <v>0</v>
      </c>
      <c r="FH57" s="725">
        <f>+-IF(FH$48=Development!$M$12,Development!$G$267,0)</f>
        <v>0</v>
      </c>
      <c r="FI57" s="725">
        <f>+-IF(FI$48=Development!$M$12,Development!$G$267,0)</f>
        <v>0</v>
      </c>
      <c r="FJ57" s="725">
        <f>+-IF(FJ$48=Development!$M$12,Development!$G$267,0)</f>
        <v>0</v>
      </c>
      <c r="FK57" s="725">
        <f>+-IF(FK$48=Development!$M$12,Development!$G$267,0)</f>
        <v>0</v>
      </c>
      <c r="FL57" s="725">
        <f>+-IF(FL$48=Development!$M$12,Development!$G$267,0)</f>
        <v>0</v>
      </c>
      <c r="FM57" s="725">
        <f>+-IF(FM$48=Development!$M$12,Development!$G$267,0)</f>
        <v>0</v>
      </c>
      <c r="FN57" s="725">
        <f>+-IF(FN$48=Development!$M$12,Development!$G$267,0)</f>
        <v>0</v>
      </c>
      <c r="FO57" s="725">
        <f>+-IF(FO$48=Development!$M$12,Development!$G$267,0)</f>
        <v>0</v>
      </c>
      <c r="FP57" s="725">
        <f>+-IF(FP$48=Development!$M$12,Development!$G$267,0)</f>
        <v>0</v>
      </c>
      <c r="FQ57" s="725">
        <f>+-IF(FQ$48=Development!$M$12,Development!$G$267,0)</f>
        <v>0</v>
      </c>
      <c r="FR57" s="725">
        <f>+-IF(FR$48=Development!$M$12,Development!$G$267,0)</f>
        <v>0</v>
      </c>
      <c r="FS57" s="725">
        <f>+-IF(FS$48=Development!$M$12,Development!$G$267,0)</f>
        <v>0</v>
      </c>
      <c r="FT57" s="725">
        <f>+-IF(FT$48=Development!$M$12,Development!$G$267,0)</f>
        <v>0</v>
      </c>
      <c r="FU57" s="725">
        <f>+-IF(FU$48=Development!$M$12,Development!$G$267,0)</f>
        <v>0</v>
      </c>
      <c r="FV57" s="725">
        <f>+-IF(FV$48=Development!$M$12,Development!$G$267,0)</f>
        <v>0</v>
      </c>
      <c r="FW57" s="725">
        <f>+-IF(FW$48=Development!$M$12,Development!$G$267,0)</f>
        <v>0</v>
      </c>
      <c r="FX57" s="725">
        <f>+-IF(FX$48=Development!$M$12,Development!$G$267,0)</f>
        <v>0</v>
      </c>
      <c r="FY57" s="725">
        <f>+-IF(FY$48=Development!$M$12,Development!$G$267,0)</f>
        <v>0</v>
      </c>
      <c r="FZ57" s="725">
        <f>+-IF(FZ$48=Development!$M$12,Development!$G$267,0)</f>
        <v>0</v>
      </c>
      <c r="GA57" s="725">
        <f>+-IF(GA$48=Development!$M$12,Development!$G$267,0)</f>
        <v>0</v>
      </c>
      <c r="GB57" s="725">
        <f>+-IF(GB$48=Development!$M$12,Development!$G$267,0)</f>
        <v>0</v>
      </c>
      <c r="GC57" s="725">
        <f>+-IF(GC$48=Development!$M$12,Development!$G$267,0)</f>
        <v>0</v>
      </c>
      <c r="GD57" s="725">
        <f>+-IF(GD$48=Development!$M$12,Development!$G$267,0)</f>
        <v>0</v>
      </c>
      <c r="GE57" s="725">
        <f>+-IF(GE$48=Development!$M$12,Development!$G$267,0)</f>
        <v>0</v>
      </c>
      <c r="GF57" s="725">
        <f>+-IF(GF$48=Development!$M$12,Development!$G$267,0)</f>
        <v>0</v>
      </c>
      <c r="GG57" s="725">
        <f>+-IF(GG$48=Development!$M$12,Development!$G$267,0)</f>
        <v>0</v>
      </c>
      <c r="GH57" s="725">
        <f>+-IF(GH$48=Development!$M$12,Development!$G$267,0)</f>
        <v>0</v>
      </c>
      <c r="GI57" s="725">
        <f>+-IF(GI$48=Development!$M$12,Development!$G$267,0)</f>
        <v>0</v>
      </c>
      <c r="GJ57" s="725">
        <f>+-IF(GJ$48=Development!$M$12,Development!$G$267,0)</f>
        <v>0</v>
      </c>
      <c r="GK57" s="725">
        <f>+-IF(GK$48=Development!$M$12,Development!$G$267,0)</f>
        <v>0</v>
      </c>
      <c r="GL57" s="725">
        <f>+-IF(GL$48=Development!$M$12,Development!$G$267,0)</f>
        <v>0</v>
      </c>
      <c r="GM57" s="725">
        <f>+-IF(GM$48=Development!$M$12,Development!$G$267,0)</f>
        <v>0</v>
      </c>
      <c r="GN57" s="725">
        <f>+-IF(GN$48=Development!$M$12,Development!$G$267,0)</f>
        <v>0</v>
      </c>
      <c r="GO57" s="725">
        <f>+-IF(GO$48=Development!$M$12,Development!$G$267,0)</f>
        <v>0</v>
      </c>
      <c r="GP57" s="725">
        <f>+-IF(GP$48=Development!$M$12,Development!$G$267,0)</f>
        <v>0</v>
      </c>
      <c r="GQ57" s="725">
        <f>+-IF(GQ$48=Development!$M$12,Development!$G$267,0)</f>
        <v>0</v>
      </c>
      <c r="GR57" s="725">
        <f>+-IF(GR$48=Development!$M$12,Development!$G$267,0)</f>
        <v>0</v>
      </c>
      <c r="GS57" s="725">
        <f>+-IF(GS$48=Development!$M$12,Development!$G$267,0)</f>
        <v>0</v>
      </c>
      <c r="GT57" s="725">
        <f>+-IF(GT$48=Development!$M$12,Development!$G$267,0)</f>
        <v>0</v>
      </c>
      <c r="GU57" s="725">
        <f>+-IF(GU$48=Development!$M$12,Development!$G$267,0)</f>
        <v>0</v>
      </c>
      <c r="GV57" s="725">
        <f>+-IF(GV$48=Development!$M$12,Development!$G$267,0)</f>
        <v>0</v>
      </c>
      <c r="GW57" s="725">
        <f>+-IF(GW$48=Development!$M$12,Development!$G$267,0)</f>
        <v>0</v>
      </c>
      <c r="GX57" s="725">
        <f>+-IF(GX$48=Development!$M$12,Development!$G$267,0)</f>
        <v>0</v>
      </c>
      <c r="GY57" s="725">
        <f>+-IF(GY$48=Development!$M$12,Development!$G$267,0)</f>
        <v>0</v>
      </c>
      <c r="GZ57" s="725">
        <f>+-IF(GZ$48=Development!$M$12,Development!$G$267,0)</f>
        <v>0</v>
      </c>
      <c r="HA57" s="725">
        <f>+-IF(HA$48=Development!$M$12,Development!$G$267,0)</f>
        <v>0</v>
      </c>
      <c r="HB57" s="725">
        <f>+-IF(HB$48=Development!$M$12,Development!$G$267,0)</f>
        <v>0</v>
      </c>
      <c r="HC57" s="725">
        <f>+-IF(HC$48=Development!$M$12,Development!$G$267,0)</f>
        <v>0</v>
      </c>
      <c r="HD57" s="725">
        <f>+-IF(HD$48=Development!$M$12,Development!$G$267,0)</f>
        <v>0</v>
      </c>
      <c r="HE57" s="725">
        <f>+-IF(HE$48=Development!$M$12,Development!$G$267,0)</f>
        <v>0</v>
      </c>
      <c r="HF57" s="725">
        <f>+-IF(HF$48=Development!$M$12,Development!$G$267,0)</f>
        <v>0</v>
      </c>
      <c r="HG57" s="725">
        <f>+-IF(HG$48=Development!$M$12,Development!$G$267,0)</f>
        <v>0</v>
      </c>
      <c r="HH57" s="725">
        <f>+-IF(HH$48=Development!$M$12,Development!$G$267,0)</f>
        <v>0</v>
      </c>
      <c r="HI57" s="725">
        <f>+-IF(HI$48=Development!$M$12,Development!$G$267,0)</f>
        <v>0</v>
      </c>
      <c r="HJ57" s="725">
        <f>+-IF(HJ$48=Development!$M$12,Development!$G$267,0)</f>
        <v>0</v>
      </c>
      <c r="HK57" s="725">
        <f>+-IF(HK$48=Development!$M$12,Development!$G$267,0)</f>
        <v>0</v>
      </c>
      <c r="HL57" s="725">
        <f>+-IF(HL$48=Development!$M$12,Development!$G$267,0)</f>
        <v>0</v>
      </c>
      <c r="HM57" s="725">
        <f>+-IF(HM$48=Development!$M$12,Development!$G$267,0)</f>
        <v>0</v>
      </c>
      <c r="HN57" s="725">
        <f>+-IF(HN$48=Development!$M$12,Development!$G$267,0)</f>
        <v>0</v>
      </c>
      <c r="HO57" s="725">
        <f>+-IF(HO$48=Development!$M$12,Development!$G$267,0)</f>
        <v>0</v>
      </c>
      <c r="HP57" s="725">
        <f>+-IF(HP$48=Development!$M$12,Development!$G$267,0)</f>
        <v>0</v>
      </c>
      <c r="HQ57" s="725">
        <f>+-IF(HQ$48=Development!$M$12,Development!$G$267,0)</f>
        <v>0</v>
      </c>
      <c r="HR57" s="725">
        <f>+-IF(HR$48=Development!$M$12,Development!$G$267,0)</f>
        <v>0</v>
      </c>
      <c r="HS57" s="725">
        <f>+-IF(HS$48=Development!$M$12,Development!$G$267,0)</f>
        <v>0</v>
      </c>
      <c r="HT57" s="725">
        <f>+-IF(HT$48=Development!$M$12,Development!$G$267,0)</f>
        <v>0</v>
      </c>
      <c r="HU57" s="725">
        <f>+-IF(HU$48=Development!$M$12,Development!$G$267,0)</f>
        <v>0</v>
      </c>
      <c r="HV57" s="725">
        <f>+-IF(HV$48=Development!$M$12,Development!$G$267,0)</f>
        <v>0</v>
      </c>
      <c r="HW57" s="725">
        <f>+-IF(HW$48=Development!$M$12,Development!$G$267,0)</f>
        <v>0</v>
      </c>
      <c r="HX57" s="725">
        <f>+-IF(HX$48=Development!$M$12,Development!$G$267,0)</f>
        <v>0</v>
      </c>
      <c r="HY57" s="725">
        <f>+-IF(HY$48=Development!$M$12,Development!$G$267,0)</f>
        <v>0</v>
      </c>
      <c r="HZ57" s="725">
        <f>+-IF(HZ$48=Development!$M$12,Development!$G$267,0)</f>
        <v>0</v>
      </c>
      <c r="IA57" s="725">
        <f>+-IF(IA$48=Development!$M$12,Development!$G$267,0)</f>
        <v>0</v>
      </c>
      <c r="IB57" s="725">
        <f>+-IF(IB$48=Development!$M$12,Development!$G$267,0)</f>
        <v>0</v>
      </c>
      <c r="IC57" s="725">
        <f>+-IF(IC$48=Development!$M$12,Development!$G$267,0)</f>
        <v>0</v>
      </c>
      <c r="ID57" s="725">
        <f>+-IF(ID$48=Development!$M$12,Development!$G$267,0)</f>
        <v>0</v>
      </c>
      <c r="IE57" s="725">
        <f>+-IF(IE$48=Development!$M$12,Development!$G$267,0)</f>
        <v>0</v>
      </c>
      <c r="IF57" s="725">
        <f>+-IF(IF$48=Development!$M$12,Development!$G$267,0)</f>
        <v>0</v>
      </c>
      <c r="IG57" s="725">
        <f>+-IF(IG$48=Development!$M$12,Development!$G$267,0)</f>
        <v>0</v>
      </c>
      <c r="IH57" s="725">
        <f>+-IF(IH$48=Development!$M$12,Development!$G$267,0)</f>
        <v>0</v>
      </c>
      <c r="II57" s="725">
        <f>+-IF(II$48=Development!$M$12,Development!$G$267,0)</f>
        <v>0</v>
      </c>
      <c r="IJ57" s="725">
        <f>+-IF(IJ$48=Development!$M$12,Development!$G$267,0)</f>
        <v>0</v>
      </c>
      <c r="IK57" s="725">
        <f>+-IF(IK$48=Development!$M$12,Development!$G$267,0)</f>
        <v>0</v>
      </c>
      <c r="IL57" s="725">
        <f>+-IF(IL$48=Development!$M$12,Development!$G$267,0)</f>
        <v>0</v>
      </c>
    </row>
    <row r="58" spans="2:246" s="676" customFormat="1">
      <c r="B58" s="747" t="s">
        <v>667</v>
      </c>
      <c r="C58" s="747"/>
      <c r="D58" s="748"/>
      <c r="E58" s="804">
        <f t="shared" si="19"/>
        <v>0</v>
      </c>
      <c r="F58" s="725">
        <v>0</v>
      </c>
      <c r="G58" s="725">
        <v>0</v>
      </c>
      <c r="H58" s="725">
        <v>0</v>
      </c>
      <c r="I58" s="725">
        <v>0</v>
      </c>
      <c r="J58" s="725">
        <v>0</v>
      </c>
      <c r="K58" s="725">
        <v>0</v>
      </c>
      <c r="L58" s="725">
        <v>0</v>
      </c>
      <c r="M58" s="725">
        <v>0</v>
      </c>
      <c r="N58" s="725">
        <v>0</v>
      </c>
      <c r="O58" s="725">
        <v>0</v>
      </c>
      <c r="P58" s="725">
        <v>0</v>
      </c>
      <c r="Q58" s="725">
        <v>0</v>
      </c>
      <c r="R58" s="725">
        <v>0</v>
      </c>
      <c r="S58" s="725">
        <v>0</v>
      </c>
      <c r="T58" s="725">
        <v>0</v>
      </c>
      <c r="U58" s="725">
        <v>0</v>
      </c>
      <c r="V58" s="725">
        <v>0</v>
      </c>
      <c r="W58" s="725">
        <v>0</v>
      </c>
      <c r="X58" s="725">
        <v>0</v>
      </c>
      <c r="Y58" s="725">
        <v>0</v>
      </c>
      <c r="Z58" s="725">
        <v>0</v>
      </c>
      <c r="AA58" s="725">
        <v>0</v>
      </c>
      <c r="AB58" s="725">
        <v>0</v>
      </c>
      <c r="AC58" s="725">
        <v>0</v>
      </c>
      <c r="AD58" s="725">
        <v>0</v>
      </c>
      <c r="AE58" s="725">
        <v>0</v>
      </c>
      <c r="AF58" s="725">
        <v>0</v>
      </c>
      <c r="AG58" s="725">
        <v>0</v>
      </c>
      <c r="AH58" s="725">
        <v>0</v>
      </c>
      <c r="AI58" s="725">
        <v>0</v>
      </c>
      <c r="AJ58" s="725">
        <v>0</v>
      </c>
      <c r="AK58" s="725">
        <v>0</v>
      </c>
      <c r="AL58" s="725">
        <v>0</v>
      </c>
      <c r="AM58" s="725">
        <v>0</v>
      </c>
      <c r="AN58" s="725">
        <v>0</v>
      </c>
      <c r="AO58" s="725">
        <v>0</v>
      </c>
      <c r="AP58" s="725">
        <v>0</v>
      </c>
      <c r="AQ58" s="725">
        <v>0</v>
      </c>
      <c r="AR58" s="725">
        <v>0</v>
      </c>
      <c r="AS58" s="725">
        <v>0</v>
      </c>
      <c r="AT58" s="725">
        <v>0</v>
      </c>
      <c r="AU58" s="725">
        <v>0</v>
      </c>
      <c r="AV58" s="725">
        <v>0</v>
      </c>
      <c r="AW58" s="725">
        <v>0</v>
      </c>
      <c r="AX58" s="725">
        <v>0</v>
      </c>
      <c r="AY58" s="725">
        <v>0</v>
      </c>
      <c r="AZ58" s="725">
        <v>0</v>
      </c>
      <c r="BA58" s="725">
        <v>0</v>
      </c>
      <c r="BB58" s="725">
        <v>0</v>
      </c>
      <c r="BC58" s="725">
        <v>0</v>
      </c>
      <c r="BD58" s="725">
        <v>0</v>
      </c>
      <c r="BE58" s="725">
        <v>0</v>
      </c>
      <c r="BF58" s="725">
        <v>0</v>
      </c>
      <c r="BG58" s="725">
        <v>0</v>
      </c>
      <c r="BH58" s="725">
        <v>0</v>
      </c>
      <c r="BI58" s="725">
        <v>0</v>
      </c>
      <c r="BJ58" s="725">
        <v>0</v>
      </c>
      <c r="BK58" s="725">
        <v>0</v>
      </c>
      <c r="BL58" s="725">
        <v>0</v>
      </c>
      <c r="BM58" s="725">
        <v>0</v>
      </c>
      <c r="BN58" s="725">
        <v>0</v>
      </c>
      <c r="BO58" s="725">
        <v>0</v>
      </c>
      <c r="BP58" s="725">
        <v>0</v>
      </c>
      <c r="BQ58" s="725">
        <v>0</v>
      </c>
      <c r="BR58" s="725">
        <v>0</v>
      </c>
      <c r="BS58" s="725">
        <v>0</v>
      </c>
      <c r="BT58" s="725">
        <v>0</v>
      </c>
      <c r="BU58" s="725">
        <v>0</v>
      </c>
      <c r="BV58" s="725">
        <v>0</v>
      </c>
      <c r="BW58" s="725">
        <v>0</v>
      </c>
      <c r="BX58" s="725">
        <v>0</v>
      </c>
      <c r="BY58" s="725">
        <v>0</v>
      </c>
      <c r="BZ58" s="725">
        <v>0</v>
      </c>
      <c r="CA58" s="725">
        <v>0</v>
      </c>
      <c r="CB58" s="725">
        <v>0</v>
      </c>
      <c r="CC58" s="725">
        <v>0</v>
      </c>
      <c r="CD58" s="725">
        <v>0</v>
      </c>
      <c r="CE58" s="725">
        <v>0</v>
      </c>
      <c r="CF58" s="725">
        <v>0</v>
      </c>
      <c r="CG58" s="725">
        <v>0</v>
      </c>
      <c r="CH58" s="725">
        <v>0</v>
      </c>
      <c r="CI58" s="725">
        <v>0</v>
      </c>
      <c r="CJ58" s="725">
        <v>0</v>
      </c>
      <c r="CK58" s="725">
        <v>0</v>
      </c>
      <c r="CL58" s="725">
        <v>0</v>
      </c>
      <c r="CM58" s="725">
        <v>0</v>
      </c>
      <c r="CN58" s="725">
        <v>0</v>
      </c>
      <c r="CO58" s="725">
        <v>0</v>
      </c>
      <c r="CP58" s="725">
        <v>0</v>
      </c>
      <c r="CQ58" s="725">
        <v>0</v>
      </c>
      <c r="CR58" s="725">
        <v>0</v>
      </c>
      <c r="CS58" s="725">
        <v>0</v>
      </c>
      <c r="CT58" s="725">
        <v>0</v>
      </c>
      <c r="CU58" s="725">
        <v>0</v>
      </c>
      <c r="CV58" s="725">
        <v>0</v>
      </c>
      <c r="CW58" s="725">
        <v>0</v>
      </c>
      <c r="CX58" s="725">
        <v>0</v>
      </c>
      <c r="CY58" s="725">
        <v>0</v>
      </c>
      <c r="CZ58" s="725">
        <v>0</v>
      </c>
      <c r="DA58" s="725">
        <v>0</v>
      </c>
      <c r="DB58" s="725">
        <v>0</v>
      </c>
      <c r="DC58" s="725">
        <v>0</v>
      </c>
      <c r="DD58" s="725">
        <v>0</v>
      </c>
      <c r="DE58" s="725">
        <v>0</v>
      </c>
      <c r="DF58" s="725">
        <v>0</v>
      </c>
      <c r="DG58" s="725">
        <v>0</v>
      </c>
      <c r="DH58" s="725">
        <v>0</v>
      </c>
      <c r="DI58" s="725">
        <v>0</v>
      </c>
      <c r="DJ58" s="725">
        <v>0</v>
      </c>
      <c r="DK58" s="725">
        <v>0</v>
      </c>
      <c r="DL58" s="725">
        <v>0</v>
      </c>
      <c r="DM58" s="725">
        <v>0</v>
      </c>
      <c r="DN58" s="725">
        <v>0</v>
      </c>
      <c r="DO58" s="725">
        <v>0</v>
      </c>
      <c r="DP58" s="725">
        <v>0</v>
      </c>
      <c r="DQ58" s="725">
        <v>0</v>
      </c>
      <c r="DR58" s="725">
        <v>0</v>
      </c>
      <c r="DS58" s="725">
        <v>0</v>
      </c>
      <c r="DT58" s="725">
        <v>0</v>
      </c>
      <c r="DU58" s="725">
        <v>0</v>
      </c>
      <c r="DV58" s="725">
        <v>0</v>
      </c>
      <c r="DW58" s="725">
        <v>0</v>
      </c>
      <c r="DX58" s="725">
        <v>0</v>
      </c>
      <c r="DY58" s="725">
        <v>0</v>
      </c>
      <c r="DZ58" s="725">
        <v>0</v>
      </c>
      <c r="EA58" s="725">
        <v>0</v>
      </c>
      <c r="EB58" s="725">
        <v>0</v>
      </c>
      <c r="EC58" s="725">
        <v>0</v>
      </c>
      <c r="ED58" s="725">
        <v>0</v>
      </c>
      <c r="EE58" s="725">
        <v>0</v>
      </c>
      <c r="EF58" s="725">
        <v>0</v>
      </c>
      <c r="EG58" s="725">
        <v>0</v>
      </c>
      <c r="EH58" s="725">
        <v>0</v>
      </c>
      <c r="EI58" s="725">
        <v>0</v>
      </c>
      <c r="EJ58" s="725">
        <v>0</v>
      </c>
      <c r="EK58" s="725">
        <v>0</v>
      </c>
      <c r="EL58" s="725">
        <v>0</v>
      </c>
      <c r="EM58" s="725">
        <v>0</v>
      </c>
      <c r="EN58" s="725">
        <v>0</v>
      </c>
      <c r="EO58" s="725">
        <v>0</v>
      </c>
      <c r="EP58" s="725">
        <v>0</v>
      </c>
      <c r="EQ58" s="725">
        <v>0</v>
      </c>
      <c r="ER58" s="725">
        <v>0</v>
      </c>
      <c r="ES58" s="725">
        <v>0</v>
      </c>
      <c r="ET58" s="725">
        <v>0</v>
      </c>
      <c r="EU58" s="725">
        <v>0</v>
      </c>
      <c r="EV58" s="725">
        <v>0</v>
      </c>
      <c r="EW58" s="725">
        <v>0</v>
      </c>
      <c r="EX58" s="725">
        <v>0</v>
      </c>
      <c r="EY58" s="725">
        <v>0</v>
      </c>
      <c r="EZ58" s="725">
        <v>0</v>
      </c>
      <c r="FA58" s="725">
        <v>0</v>
      </c>
      <c r="FB58" s="725">
        <v>0</v>
      </c>
      <c r="FC58" s="725">
        <v>0</v>
      </c>
      <c r="FD58" s="725">
        <v>0</v>
      </c>
      <c r="FE58" s="725">
        <v>0</v>
      </c>
      <c r="FF58" s="725">
        <v>0</v>
      </c>
      <c r="FG58" s="725">
        <v>0</v>
      </c>
      <c r="FH58" s="725">
        <v>0</v>
      </c>
      <c r="FI58" s="725">
        <v>0</v>
      </c>
      <c r="FJ58" s="725">
        <v>0</v>
      </c>
      <c r="FK58" s="725">
        <v>0</v>
      </c>
      <c r="FL58" s="725">
        <v>0</v>
      </c>
      <c r="FM58" s="725">
        <v>0</v>
      </c>
      <c r="FN58" s="725">
        <v>0</v>
      </c>
      <c r="FO58" s="725">
        <v>0</v>
      </c>
      <c r="FP58" s="725">
        <v>0</v>
      </c>
      <c r="FQ58" s="725">
        <v>0</v>
      </c>
      <c r="FR58" s="725">
        <v>0</v>
      </c>
      <c r="FS58" s="725">
        <v>0</v>
      </c>
      <c r="FT58" s="725">
        <v>0</v>
      </c>
      <c r="FU58" s="725">
        <v>0</v>
      </c>
      <c r="FV58" s="725">
        <v>0</v>
      </c>
      <c r="FW58" s="725">
        <v>0</v>
      </c>
      <c r="FX58" s="725">
        <v>0</v>
      </c>
      <c r="FY58" s="725">
        <v>0</v>
      </c>
      <c r="FZ58" s="725">
        <v>0</v>
      </c>
      <c r="GA58" s="725">
        <v>0</v>
      </c>
      <c r="GB58" s="725">
        <v>0</v>
      </c>
      <c r="GC58" s="725">
        <v>0</v>
      </c>
      <c r="GD58" s="725">
        <v>0</v>
      </c>
      <c r="GE58" s="725">
        <v>0</v>
      </c>
      <c r="GF58" s="725">
        <v>0</v>
      </c>
      <c r="GG58" s="725">
        <v>0</v>
      </c>
      <c r="GH58" s="725">
        <v>0</v>
      </c>
      <c r="GI58" s="725">
        <v>0</v>
      </c>
      <c r="GJ58" s="725">
        <v>0</v>
      </c>
      <c r="GK58" s="725">
        <v>0</v>
      </c>
      <c r="GL58" s="725">
        <v>0</v>
      </c>
      <c r="GM58" s="725">
        <v>0</v>
      </c>
      <c r="GN58" s="725">
        <v>0</v>
      </c>
      <c r="GO58" s="725">
        <v>0</v>
      </c>
      <c r="GP58" s="725">
        <v>0</v>
      </c>
      <c r="GQ58" s="725">
        <v>0</v>
      </c>
      <c r="GR58" s="725">
        <v>0</v>
      </c>
      <c r="GS58" s="725">
        <v>0</v>
      </c>
      <c r="GT58" s="725">
        <v>0</v>
      </c>
      <c r="GU58" s="725">
        <v>0</v>
      </c>
      <c r="GV58" s="725">
        <v>0</v>
      </c>
      <c r="GW58" s="725">
        <v>0</v>
      </c>
      <c r="GX58" s="725">
        <v>0</v>
      </c>
      <c r="GY58" s="725">
        <v>0</v>
      </c>
      <c r="GZ58" s="725">
        <v>0</v>
      </c>
      <c r="HA58" s="725">
        <v>0</v>
      </c>
      <c r="HB58" s="725">
        <v>0</v>
      </c>
      <c r="HC58" s="725">
        <v>0</v>
      </c>
      <c r="HD58" s="725">
        <v>0</v>
      </c>
      <c r="HE58" s="725">
        <v>0</v>
      </c>
      <c r="HF58" s="725">
        <v>0</v>
      </c>
      <c r="HG58" s="725">
        <v>0</v>
      </c>
      <c r="HH58" s="725">
        <v>0</v>
      </c>
      <c r="HI58" s="725">
        <v>0</v>
      </c>
      <c r="HJ58" s="725">
        <v>0</v>
      </c>
      <c r="HK58" s="725">
        <v>0</v>
      </c>
      <c r="HL58" s="725">
        <v>0</v>
      </c>
      <c r="HM58" s="725">
        <v>0</v>
      </c>
      <c r="HN58" s="725">
        <v>0</v>
      </c>
      <c r="HO58" s="725">
        <v>0</v>
      </c>
      <c r="HP58" s="725">
        <v>0</v>
      </c>
      <c r="HQ58" s="725">
        <v>0</v>
      </c>
      <c r="HR58" s="725">
        <v>0</v>
      </c>
      <c r="HS58" s="725">
        <v>0</v>
      </c>
      <c r="HT58" s="725">
        <v>0</v>
      </c>
      <c r="HU58" s="725">
        <v>0</v>
      </c>
      <c r="HV58" s="725">
        <v>0</v>
      </c>
      <c r="HW58" s="725">
        <v>0</v>
      </c>
      <c r="HX58" s="725">
        <v>0</v>
      </c>
      <c r="HY58" s="725">
        <v>0</v>
      </c>
      <c r="HZ58" s="725">
        <v>0</v>
      </c>
      <c r="IA58" s="725">
        <v>0</v>
      </c>
      <c r="IB58" s="725">
        <v>0</v>
      </c>
      <c r="IC58" s="725">
        <v>0</v>
      </c>
      <c r="ID58" s="725">
        <v>0</v>
      </c>
      <c r="IE58" s="725">
        <v>0</v>
      </c>
      <c r="IF58" s="725">
        <v>0</v>
      </c>
      <c r="IG58" s="725">
        <v>0</v>
      </c>
      <c r="IH58" s="725">
        <v>0</v>
      </c>
      <c r="II58" s="725">
        <v>0</v>
      </c>
      <c r="IJ58" s="725">
        <v>0</v>
      </c>
      <c r="IK58" s="725">
        <v>0</v>
      </c>
      <c r="IL58" s="725">
        <v>0</v>
      </c>
    </row>
    <row r="59" spans="2:246" s="676" customFormat="1">
      <c r="B59" s="747" t="s">
        <v>670</v>
      </c>
      <c r="C59" s="747"/>
      <c r="D59" s="748"/>
      <c r="E59" s="804">
        <f t="shared" ca="1" si="19"/>
        <v>383445338.15259874</v>
      </c>
      <c r="F59" s="725">
        <f>IF(F$48=$R$12,'Sale Proceeds'!$D$64,0)</f>
        <v>0</v>
      </c>
      <c r="G59" s="725">
        <f>IF(G$48=$R$12,'Sale Proceeds'!$D$64,0)</f>
        <v>0</v>
      </c>
      <c r="H59" s="725">
        <f>IF(H$48=$R$12,'Sale Proceeds'!$D$64,0)</f>
        <v>0</v>
      </c>
      <c r="I59" s="725">
        <f>IF(I$48=$R$12,'Sale Proceeds'!$D$64,0)</f>
        <v>0</v>
      </c>
      <c r="J59" s="725">
        <f>IF(J$48=$R$12,'Sale Proceeds'!$D$64,0)</f>
        <v>0</v>
      </c>
      <c r="K59" s="725">
        <f>IF(K$48=$R$12,'Sale Proceeds'!$D$64,0)</f>
        <v>0</v>
      </c>
      <c r="L59" s="725">
        <f>IF(L$48=$R$12,'Sale Proceeds'!$D$64,0)</f>
        <v>0</v>
      </c>
      <c r="M59" s="725">
        <f>IF(M$48=$R$12,'Sale Proceeds'!$D$64,0)</f>
        <v>0</v>
      </c>
      <c r="N59" s="725">
        <f>IF(N$48=$R$12,'Sale Proceeds'!$D$64,0)</f>
        <v>0</v>
      </c>
      <c r="O59" s="725">
        <f>IF(O$48=$R$12,'Sale Proceeds'!$D$64,0)</f>
        <v>0</v>
      </c>
      <c r="P59" s="725">
        <f>IF(P$48=$R$12,'Sale Proceeds'!$D$64,0)</f>
        <v>0</v>
      </c>
      <c r="Q59" s="725">
        <f>IF(Q$48=$R$12,'Sale Proceeds'!$D$64,0)</f>
        <v>0</v>
      </c>
      <c r="R59" s="725">
        <f>IF(R$48=$R$12,'Sale Proceeds'!$D$64,0)</f>
        <v>0</v>
      </c>
      <c r="S59" s="725">
        <f>IF(S$48=$R$12,'Sale Proceeds'!$D$64,0)</f>
        <v>0</v>
      </c>
      <c r="T59" s="725">
        <f>IF(T$48=$R$12,'Sale Proceeds'!$D$64,0)</f>
        <v>0</v>
      </c>
      <c r="U59" s="725">
        <f>IF(U$48=$R$12,'Sale Proceeds'!$D$64,0)</f>
        <v>0</v>
      </c>
      <c r="V59" s="725">
        <f>IF(V$48=$R$12,'Sale Proceeds'!$D$64,0)</f>
        <v>0</v>
      </c>
      <c r="W59" s="725">
        <f>IF(W$48=$R$12,'Sale Proceeds'!$D$64,0)</f>
        <v>0</v>
      </c>
      <c r="X59" s="725">
        <f>IF(X$48=$R$12,'Sale Proceeds'!$D$64,0)</f>
        <v>0</v>
      </c>
      <c r="Y59" s="725">
        <f>IF(Y$48=$R$12,'Sale Proceeds'!$D$64,0)</f>
        <v>0</v>
      </c>
      <c r="Z59" s="725">
        <f>IF(Z$48=$R$12,'Sale Proceeds'!$D$64,0)</f>
        <v>0</v>
      </c>
      <c r="AA59" s="725">
        <f>IF(AA$48=$R$12,'Sale Proceeds'!$D$64,0)</f>
        <v>0</v>
      </c>
      <c r="AB59" s="725">
        <f>IF(AB$48=$R$12,'Sale Proceeds'!$D$64,0)</f>
        <v>0</v>
      </c>
      <c r="AC59" s="725">
        <f>IF(AC$48=$R$12,'Sale Proceeds'!$D$64,0)</f>
        <v>0</v>
      </c>
      <c r="AD59" s="725">
        <f>IF(AD$48=$R$12,'Sale Proceeds'!$D$64,0)</f>
        <v>0</v>
      </c>
      <c r="AE59" s="725">
        <f>IF(AE$48=$R$12,'Sale Proceeds'!$D$64,0)</f>
        <v>0</v>
      </c>
      <c r="AF59" s="725">
        <f>IF(AF$48=$R$12,'Sale Proceeds'!$D$64,0)</f>
        <v>0</v>
      </c>
      <c r="AG59" s="725">
        <f>IF(AG$48=$R$12,'Sale Proceeds'!$D$64,0)</f>
        <v>0</v>
      </c>
      <c r="AH59" s="725">
        <f>IF(AH$48=$R$12,'Sale Proceeds'!$D$64,0)</f>
        <v>0</v>
      </c>
      <c r="AI59" s="725">
        <f>IF(AI$48=$R$12,'Sale Proceeds'!$D$64,0)</f>
        <v>0</v>
      </c>
      <c r="AJ59" s="725">
        <f>IF(AJ$48=$R$12,'Sale Proceeds'!$D$64,0)</f>
        <v>0</v>
      </c>
      <c r="AK59" s="725">
        <f>IF(AK$48=$R$12,'Sale Proceeds'!$D$64,0)</f>
        <v>0</v>
      </c>
      <c r="AL59" s="725">
        <f>IF(AL$48=$R$12,'Sale Proceeds'!$D$64,0)</f>
        <v>0</v>
      </c>
      <c r="AM59" s="725">
        <f>IF(AM$48=$R$12,'Sale Proceeds'!$D$64,0)</f>
        <v>0</v>
      </c>
      <c r="AN59" s="725">
        <f>IF(AN$48=$R$12,'Sale Proceeds'!$D$64,0)</f>
        <v>0</v>
      </c>
      <c r="AO59" s="725">
        <f>IF(AO$48=$R$12,'Sale Proceeds'!$D$64,0)</f>
        <v>0</v>
      </c>
      <c r="AP59" s="725">
        <f>IF(AP$48=$R$12,'Sale Proceeds'!$D$64,0)</f>
        <v>0</v>
      </c>
      <c r="AQ59" s="725">
        <f>IF(AQ$48=$R$12,'Sale Proceeds'!$D$64,0)</f>
        <v>0</v>
      </c>
      <c r="AR59" s="725">
        <f>IF(AR$48=$R$12,'Sale Proceeds'!$D$64,0)</f>
        <v>0</v>
      </c>
      <c r="AS59" s="725">
        <f>IF(AS$48=$R$12,'Sale Proceeds'!$D$64,0)</f>
        <v>0</v>
      </c>
      <c r="AT59" s="725">
        <f>IF(AT$48=$R$12,'Sale Proceeds'!$D$64,0)</f>
        <v>0</v>
      </c>
      <c r="AU59" s="725">
        <f>IF(AU$48=$R$12,'Sale Proceeds'!$D$64,0)</f>
        <v>0</v>
      </c>
      <c r="AV59" s="725">
        <f>IF(AV$48=$R$12,'Sale Proceeds'!$D$64,0)</f>
        <v>0</v>
      </c>
      <c r="AW59" s="725">
        <f ca="1">IF(AW$48=$R$12,'Sale Proceeds'!$D$64,0)</f>
        <v>383445338.15259874</v>
      </c>
      <c r="AX59" s="725">
        <f>IF(AX$48=$R$12,'Sale Proceeds'!$D$64,0)</f>
        <v>0</v>
      </c>
      <c r="AY59" s="725">
        <f>IF(AY$48=$R$12,'Sale Proceeds'!$D$64,0)</f>
        <v>0</v>
      </c>
      <c r="AZ59" s="725">
        <f>IF(AZ$48=$R$12,'Sale Proceeds'!$D$64,0)</f>
        <v>0</v>
      </c>
      <c r="BA59" s="725">
        <f>IF(BA$48=$R$12,'Sale Proceeds'!$D$64,0)</f>
        <v>0</v>
      </c>
      <c r="BB59" s="725">
        <f>IF(BB$48=$R$12,'Sale Proceeds'!$D$64,0)</f>
        <v>0</v>
      </c>
      <c r="BC59" s="725">
        <f>IF(BC$48=$R$12,'Sale Proceeds'!$D$64,0)</f>
        <v>0</v>
      </c>
      <c r="BD59" s="725">
        <f>IF(BD$48=$R$12,'Sale Proceeds'!$D$64,0)</f>
        <v>0</v>
      </c>
      <c r="BE59" s="725">
        <f>IF(BE$48=$R$12,'Sale Proceeds'!$D$64,0)</f>
        <v>0</v>
      </c>
      <c r="BF59" s="725">
        <f>IF(BF$48=$R$12,'Sale Proceeds'!$D$64,0)</f>
        <v>0</v>
      </c>
      <c r="BG59" s="725">
        <f>IF(BG$48=$R$12,'Sale Proceeds'!$D$64,0)</f>
        <v>0</v>
      </c>
      <c r="BH59" s="725">
        <f>IF(BH$48=$R$12,'Sale Proceeds'!$D$64,0)</f>
        <v>0</v>
      </c>
      <c r="BI59" s="725">
        <f>IF(BI$48=$R$12,'Sale Proceeds'!$D$64,0)</f>
        <v>0</v>
      </c>
      <c r="BJ59" s="725">
        <f>IF(BJ$48=$R$12,'Sale Proceeds'!$D$64,0)</f>
        <v>0</v>
      </c>
      <c r="BK59" s="725">
        <f>IF(BK$48=$R$12,'Sale Proceeds'!$D$64,0)</f>
        <v>0</v>
      </c>
      <c r="BL59" s="725">
        <f>IF(BL$48=$R$12,'Sale Proceeds'!$D$64,0)</f>
        <v>0</v>
      </c>
      <c r="BM59" s="725">
        <f>IF(BM$48=$R$12,'Sale Proceeds'!$D$64,0)</f>
        <v>0</v>
      </c>
      <c r="BN59" s="725">
        <f>IF(BN$48=$R$12,'Sale Proceeds'!$D$64,0)</f>
        <v>0</v>
      </c>
      <c r="BO59" s="725">
        <f>IF(BO$48=$R$12,'Sale Proceeds'!$D$64,0)</f>
        <v>0</v>
      </c>
      <c r="BP59" s="725">
        <f>IF(BP$48=$R$12,'Sale Proceeds'!$D$64,0)</f>
        <v>0</v>
      </c>
      <c r="BQ59" s="725">
        <f>IF(BQ$48=$R$12,'Sale Proceeds'!$D$64,0)</f>
        <v>0</v>
      </c>
      <c r="BR59" s="725">
        <f>IF(BR$48=$R$12,'Sale Proceeds'!$D$64,0)</f>
        <v>0</v>
      </c>
      <c r="BS59" s="725">
        <f>IF(BS$48=$R$12,'Sale Proceeds'!$D$64,0)</f>
        <v>0</v>
      </c>
      <c r="BT59" s="725">
        <f>IF(BT$48=$R$12,'Sale Proceeds'!$D$64,0)</f>
        <v>0</v>
      </c>
      <c r="BU59" s="725">
        <f>IF(BU$48=$R$12,'Sale Proceeds'!$D$64,0)</f>
        <v>0</v>
      </c>
      <c r="BV59" s="725">
        <f>IF(BV$48=$R$12,'Sale Proceeds'!$D$64,0)</f>
        <v>0</v>
      </c>
      <c r="BW59" s="725">
        <f>IF(BW$48=$R$12,'Sale Proceeds'!$D$64,0)</f>
        <v>0</v>
      </c>
      <c r="BX59" s="725">
        <f>IF(BX$48=$R$12,'Sale Proceeds'!$D$64,0)</f>
        <v>0</v>
      </c>
      <c r="BY59" s="725">
        <f>IF(BY$48=$R$12,'Sale Proceeds'!$D$64,0)</f>
        <v>0</v>
      </c>
      <c r="BZ59" s="725">
        <f>IF(BZ$48=$R$12,'Sale Proceeds'!$D$64,0)</f>
        <v>0</v>
      </c>
      <c r="CA59" s="725">
        <f>IF(CA$48=$R$12,'Sale Proceeds'!$D$64,0)</f>
        <v>0</v>
      </c>
      <c r="CB59" s="725">
        <f>IF(CB$48=$R$12,'Sale Proceeds'!$D$64,0)</f>
        <v>0</v>
      </c>
      <c r="CC59" s="725">
        <f>IF(CC$48=$R$12,'Sale Proceeds'!$D$64,0)</f>
        <v>0</v>
      </c>
      <c r="CD59" s="725">
        <f>IF(CD$48=$R$12,'Sale Proceeds'!$D$64,0)</f>
        <v>0</v>
      </c>
      <c r="CE59" s="725">
        <f>IF(CE$48=$R$12,'Sale Proceeds'!$D$64,0)</f>
        <v>0</v>
      </c>
      <c r="CF59" s="725">
        <f>IF(CF$48=$R$12,'Sale Proceeds'!$D$64,0)</f>
        <v>0</v>
      </c>
      <c r="CG59" s="725">
        <f>IF(CG$48=$R$12,'Sale Proceeds'!$D$64,0)</f>
        <v>0</v>
      </c>
      <c r="CH59" s="725">
        <f>IF(CH$48=$R$12,'Sale Proceeds'!$D$64,0)</f>
        <v>0</v>
      </c>
      <c r="CI59" s="725">
        <f>IF(CI$48=$R$12,'Sale Proceeds'!$D$64,0)</f>
        <v>0</v>
      </c>
      <c r="CJ59" s="725">
        <f>IF(CJ$48=$R$12,'Sale Proceeds'!$D$64,0)</f>
        <v>0</v>
      </c>
      <c r="CK59" s="725">
        <f>IF(CK$48=$R$12,'Sale Proceeds'!$D$64,0)</f>
        <v>0</v>
      </c>
      <c r="CL59" s="725">
        <f>IF(CL$48=$R$12,'Sale Proceeds'!$D$64,0)</f>
        <v>0</v>
      </c>
      <c r="CM59" s="725">
        <f>IF(CM$48=$R$12,'Sale Proceeds'!$D$64,0)</f>
        <v>0</v>
      </c>
      <c r="CN59" s="725">
        <f>IF(CN$48=$R$12,'Sale Proceeds'!$D$64,0)</f>
        <v>0</v>
      </c>
      <c r="CO59" s="725">
        <f>IF(CO$48=$R$12,'Sale Proceeds'!$D$64,0)</f>
        <v>0</v>
      </c>
      <c r="CP59" s="725">
        <f>IF(CP$48=$R$12,'Sale Proceeds'!$D$64,0)</f>
        <v>0</v>
      </c>
      <c r="CQ59" s="725">
        <f>IF(CQ$48=$R$12,'Sale Proceeds'!$D$64,0)</f>
        <v>0</v>
      </c>
      <c r="CR59" s="725">
        <f>IF(CR$48=$R$12,'Sale Proceeds'!$D$64,0)</f>
        <v>0</v>
      </c>
      <c r="CS59" s="725">
        <f>IF(CS$48=$R$12,'Sale Proceeds'!$D$64,0)</f>
        <v>0</v>
      </c>
      <c r="CT59" s="725">
        <f>IF(CT$48=$R$12,'Sale Proceeds'!$D$64,0)</f>
        <v>0</v>
      </c>
      <c r="CU59" s="725">
        <f>IF(CU$48=$R$12,'Sale Proceeds'!$D$64,0)</f>
        <v>0</v>
      </c>
      <c r="CV59" s="725">
        <f>IF(CV$48=$R$12,'Sale Proceeds'!$D$64,0)</f>
        <v>0</v>
      </c>
      <c r="CW59" s="725">
        <f>IF(CW$48=$R$12,'Sale Proceeds'!$D$64,0)</f>
        <v>0</v>
      </c>
      <c r="CX59" s="725">
        <f>IF(CX$48=$R$12,'Sale Proceeds'!$D$64,0)</f>
        <v>0</v>
      </c>
      <c r="CY59" s="725">
        <f>IF(CY$48=$R$12,'Sale Proceeds'!$D$64,0)</f>
        <v>0</v>
      </c>
      <c r="CZ59" s="725">
        <f>IF(CZ$48=$R$12,'Sale Proceeds'!$D$64,0)</f>
        <v>0</v>
      </c>
      <c r="DA59" s="725">
        <f>IF(DA$48=$R$12,'Sale Proceeds'!$D$64,0)</f>
        <v>0</v>
      </c>
      <c r="DB59" s="725">
        <f>IF(DB$48=$R$12,'Sale Proceeds'!$D$64,0)</f>
        <v>0</v>
      </c>
      <c r="DC59" s="725">
        <f>IF(DC$48=$R$12,'Sale Proceeds'!$D$64,0)</f>
        <v>0</v>
      </c>
      <c r="DD59" s="725">
        <f>IF(DD$48=$R$12,'Sale Proceeds'!$D$64,0)</f>
        <v>0</v>
      </c>
      <c r="DE59" s="725">
        <f>IF(DE$48=$R$12,'Sale Proceeds'!$D$64,0)</f>
        <v>0</v>
      </c>
      <c r="DF59" s="725">
        <f>IF(DF$48=$R$12,'Sale Proceeds'!$D$64,0)</f>
        <v>0</v>
      </c>
      <c r="DG59" s="725">
        <f>IF(DG$48=$R$12,'Sale Proceeds'!$D$64,0)</f>
        <v>0</v>
      </c>
      <c r="DH59" s="725">
        <f>IF(DH$48=$R$12,'Sale Proceeds'!$D$64,0)</f>
        <v>0</v>
      </c>
      <c r="DI59" s="725">
        <f>IF(DI$48=$R$12,'Sale Proceeds'!$D$64,0)</f>
        <v>0</v>
      </c>
      <c r="DJ59" s="725">
        <f>IF(DJ$48=$R$12,'Sale Proceeds'!$D$64,0)</f>
        <v>0</v>
      </c>
      <c r="DK59" s="725">
        <f>IF(DK$48=$R$12,'Sale Proceeds'!$D$64,0)</f>
        <v>0</v>
      </c>
      <c r="DL59" s="725">
        <f>IF(DL$48=$R$12,'Sale Proceeds'!$D$64,0)</f>
        <v>0</v>
      </c>
      <c r="DM59" s="725">
        <f>IF(DM$48=$R$12,'Sale Proceeds'!$D$64,0)</f>
        <v>0</v>
      </c>
      <c r="DN59" s="725">
        <f>IF(DN$48=$R$12,'Sale Proceeds'!$D$64,0)</f>
        <v>0</v>
      </c>
      <c r="DO59" s="725">
        <f>IF(DO$48=$R$12,'Sale Proceeds'!$D$64,0)</f>
        <v>0</v>
      </c>
      <c r="DP59" s="725">
        <f>IF(DP$48=$R$12,'Sale Proceeds'!$D$64,0)</f>
        <v>0</v>
      </c>
      <c r="DQ59" s="725">
        <f>IF(DQ$48=$R$12,'Sale Proceeds'!$D$64,0)</f>
        <v>0</v>
      </c>
      <c r="DR59" s="725">
        <f>IF(DR$48=$R$12,'Sale Proceeds'!$D$64,0)</f>
        <v>0</v>
      </c>
      <c r="DS59" s="725">
        <f>IF(DS$48=$R$12,'Sale Proceeds'!$D$64,0)</f>
        <v>0</v>
      </c>
      <c r="DT59" s="725">
        <f>IF(DT$48=$R$12,'Sale Proceeds'!$D$64,0)</f>
        <v>0</v>
      </c>
      <c r="DU59" s="725">
        <f>IF(DU$48=$R$12,'Sale Proceeds'!$D$64,0)</f>
        <v>0</v>
      </c>
      <c r="DV59" s="725">
        <f>IF(DV$48=$R$12,'Sale Proceeds'!$D$64,0)</f>
        <v>0</v>
      </c>
      <c r="DW59" s="725">
        <f>IF(DW$48=$R$12,'Sale Proceeds'!$D$64,0)</f>
        <v>0</v>
      </c>
      <c r="DX59" s="725">
        <f>IF(DX$48=$R$12,'Sale Proceeds'!$D$64,0)</f>
        <v>0</v>
      </c>
      <c r="DY59" s="725">
        <f>IF(DY$48=$R$12,'Sale Proceeds'!$D$64,0)</f>
        <v>0</v>
      </c>
      <c r="DZ59" s="725">
        <f>IF(DZ$48=$R$12,'Sale Proceeds'!$D$64,0)</f>
        <v>0</v>
      </c>
      <c r="EA59" s="725">
        <f>IF(EA$48=$R$12,'Sale Proceeds'!$D$64,0)</f>
        <v>0</v>
      </c>
      <c r="EB59" s="725">
        <f>IF(EB$48=$R$12,'Sale Proceeds'!$D$64,0)</f>
        <v>0</v>
      </c>
      <c r="EC59" s="725">
        <f>IF(EC$48=$R$12,'Sale Proceeds'!$D$64,0)</f>
        <v>0</v>
      </c>
      <c r="ED59" s="725">
        <f>IF(ED$48=$R$12,'Sale Proceeds'!$D$64,0)</f>
        <v>0</v>
      </c>
      <c r="EE59" s="725">
        <f>IF(EE$48=$R$12,'Sale Proceeds'!$D$64,0)</f>
        <v>0</v>
      </c>
      <c r="EF59" s="725">
        <f>IF(EF$48=$R$12,'Sale Proceeds'!$D$64,0)</f>
        <v>0</v>
      </c>
      <c r="EG59" s="725">
        <f>IF(EG$48=$R$12,'Sale Proceeds'!$D$64,0)</f>
        <v>0</v>
      </c>
      <c r="EH59" s="725">
        <f>IF(EH$48=$R$12,'Sale Proceeds'!$D$64,0)</f>
        <v>0</v>
      </c>
      <c r="EI59" s="725">
        <f>IF(EI$48=$R$12,'Sale Proceeds'!$D$64,0)</f>
        <v>0</v>
      </c>
      <c r="EJ59" s="725">
        <f>IF(EJ$48=$R$12,'Sale Proceeds'!$D$64,0)</f>
        <v>0</v>
      </c>
      <c r="EK59" s="725">
        <f>IF(EK$48=$R$12,'Sale Proceeds'!$D$64,0)</f>
        <v>0</v>
      </c>
      <c r="EL59" s="725">
        <f>IF(EL$48=$R$12,'Sale Proceeds'!$D$64,0)</f>
        <v>0</v>
      </c>
      <c r="EM59" s="725">
        <f>IF(EM$48=$R$12,'Sale Proceeds'!$D$64,0)</f>
        <v>0</v>
      </c>
      <c r="EN59" s="725">
        <f>IF(EN$48=$R$12,'Sale Proceeds'!$D$64,0)</f>
        <v>0</v>
      </c>
      <c r="EO59" s="725">
        <f>IF(EO$48=$R$12,'Sale Proceeds'!$D$64,0)</f>
        <v>0</v>
      </c>
      <c r="EP59" s="725">
        <f>IF(EP$48=$R$12,'Sale Proceeds'!$D$64,0)</f>
        <v>0</v>
      </c>
      <c r="EQ59" s="725">
        <f>IF(EQ$48=$R$12,'Sale Proceeds'!$D$64,0)</f>
        <v>0</v>
      </c>
      <c r="ER59" s="725">
        <f>IF(ER$48=$R$12,'Sale Proceeds'!$D$64,0)</f>
        <v>0</v>
      </c>
      <c r="ES59" s="725">
        <f>IF(ES$48=$R$12,'Sale Proceeds'!$D$64,0)</f>
        <v>0</v>
      </c>
      <c r="ET59" s="725">
        <f>IF(ET$48=$R$12,'Sale Proceeds'!$D$64,0)</f>
        <v>0</v>
      </c>
      <c r="EU59" s="725">
        <f>IF(EU$48=$R$12,'Sale Proceeds'!$D$64,0)</f>
        <v>0</v>
      </c>
      <c r="EV59" s="725">
        <f>IF(EV$48=$R$12,'Sale Proceeds'!$D$64,0)</f>
        <v>0</v>
      </c>
      <c r="EW59" s="725">
        <f>IF(EW$48=$R$12,'Sale Proceeds'!$D$64,0)</f>
        <v>0</v>
      </c>
      <c r="EX59" s="725">
        <f>IF(EX$48=$R$12,'Sale Proceeds'!$D$64,0)</f>
        <v>0</v>
      </c>
      <c r="EY59" s="725">
        <f>IF(EY$48=$R$12,'Sale Proceeds'!$D$64,0)</f>
        <v>0</v>
      </c>
      <c r="EZ59" s="725">
        <f>IF(EZ$48=$R$12,'Sale Proceeds'!$D$64,0)</f>
        <v>0</v>
      </c>
      <c r="FA59" s="725">
        <f>IF(FA$48=$R$12,'Sale Proceeds'!$D$64,0)</f>
        <v>0</v>
      </c>
      <c r="FB59" s="725">
        <f>IF(FB$48=$R$12,'Sale Proceeds'!$D$64,0)</f>
        <v>0</v>
      </c>
      <c r="FC59" s="725">
        <f>IF(FC$48=$R$12,'Sale Proceeds'!$D$64,0)</f>
        <v>0</v>
      </c>
      <c r="FD59" s="725">
        <f>IF(FD$48=$R$12,'Sale Proceeds'!$D$64,0)</f>
        <v>0</v>
      </c>
      <c r="FE59" s="725">
        <f>IF(FE$48=$R$12,'Sale Proceeds'!$D$64,0)</f>
        <v>0</v>
      </c>
      <c r="FF59" s="725">
        <f>IF(FF$48=$R$12,'Sale Proceeds'!$D$64,0)</f>
        <v>0</v>
      </c>
      <c r="FG59" s="725">
        <f>IF(FG$48=$R$12,'Sale Proceeds'!$D$64,0)</f>
        <v>0</v>
      </c>
      <c r="FH59" s="725">
        <f>IF(FH$48=$R$12,'Sale Proceeds'!$D$64,0)</f>
        <v>0</v>
      </c>
      <c r="FI59" s="725">
        <f>IF(FI$48=$R$12,'Sale Proceeds'!$D$64,0)</f>
        <v>0</v>
      </c>
      <c r="FJ59" s="725">
        <f>IF(FJ$48=$R$12,'Sale Proceeds'!$D$64,0)</f>
        <v>0</v>
      </c>
      <c r="FK59" s="725">
        <f>IF(FK$48=$R$12,'Sale Proceeds'!$D$64,0)</f>
        <v>0</v>
      </c>
      <c r="FL59" s="725">
        <f>IF(FL$48=$R$12,'Sale Proceeds'!$D$64,0)</f>
        <v>0</v>
      </c>
      <c r="FM59" s="725">
        <f>IF(FM$48=$R$12,'Sale Proceeds'!$D$64,0)</f>
        <v>0</v>
      </c>
      <c r="FN59" s="725">
        <f>IF(FN$48=$R$12,'Sale Proceeds'!$D$64,0)</f>
        <v>0</v>
      </c>
      <c r="FO59" s="725">
        <f>IF(FO$48=$R$12,'Sale Proceeds'!$D$64,0)</f>
        <v>0</v>
      </c>
      <c r="FP59" s="725">
        <f>IF(FP$48=$R$12,'Sale Proceeds'!$D$64,0)</f>
        <v>0</v>
      </c>
      <c r="FQ59" s="725">
        <f>IF(FQ$48=$R$12,'Sale Proceeds'!$D$64,0)</f>
        <v>0</v>
      </c>
      <c r="FR59" s="725">
        <f>IF(FR$48=$R$12,'Sale Proceeds'!$D$64,0)</f>
        <v>0</v>
      </c>
      <c r="FS59" s="725">
        <f>IF(FS$48=$R$12,'Sale Proceeds'!$D$64,0)</f>
        <v>0</v>
      </c>
      <c r="FT59" s="725">
        <f>IF(FT$48=$R$12,'Sale Proceeds'!$D$64,0)</f>
        <v>0</v>
      </c>
      <c r="FU59" s="725">
        <f>IF(FU$48=$R$12,'Sale Proceeds'!$D$64,0)</f>
        <v>0</v>
      </c>
      <c r="FV59" s="725">
        <f>IF(FV$48=$R$12,'Sale Proceeds'!$D$64,0)</f>
        <v>0</v>
      </c>
      <c r="FW59" s="725">
        <f>IF(FW$48=$R$12,'Sale Proceeds'!$D$64,0)</f>
        <v>0</v>
      </c>
      <c r="FX59" s="725">
        <f>IF(FX$48=$R$12,'Sale Proceeds'!$D$64,0)</f>
        <v>0</v>
      </c>
      <c r="FY59" s="725">
        <f>IF(FY$48=$R$12,'Sale Proceeds'!$D$64,0)</f>
        <v>0</v>
      </c>
      <c r="FZ59" s="725">
        <f>IF(FZ$48=$R$12,'Sale Proceeds'!$D$64,0)</f>
        <v>0</v>
      </c>
      <c r="GA59" s="725">
        <f>IF(GA$48=$R$12,'Sale Proceeds'!$D$64,0)</f>
        <v>0</v>
      </c>
      <c r="GB59" s="725">
        <f>IF(GB$48=$R$12,'Sale Proceeds'!$D$64,0)</f>
        <v>0</v>
      </c>
      <c r="GC59" s="725">
        <f>IF(GC$48=$R$12,'Sale Proceeds'!$D$64,0)</f>
        <v>0</v>
      </c>
      <c r="GD59" s="725">
        <f>IF(GD$48=$R$12,'Sale Proceeds'!$D$64,0)</f>
        <v>0</v>
      </c>
      <c r="GE59" s="725">
        <f>IF(GE$48=$R$12,'Sale Proceeds'!$D$64,0)</f>
        <v>0</v>
      </c>
      <c r="GF59" s="725">
        <f>IF(GF$48=$R$12,'Sale Proceeds'!$D$64,0)</f>
        <v>0</v>
      </c>
      <c r="GG59" s="725">
        <f>IF(GG$48=$R$12,'Sale Proceeds'!$D$64,0)</f>
        <v>0</v>
      </c>
      <c r="GH59" s="725">
        <f>IF(GH$48=$R$12,'Sale Proceeds'!$D$64,0)</f>
        <v>0</v>
      </c>
      <c r="GI59" s="725">
        <f>IF(GI$48=$R$12,'Sale Proceeds'!$D$64,0)</f>
        <v>0</v>
      </c>
      <c r="GJ59" s="725">
        <f>IF(GJ$48=$R$12,'Sale Proceeds'!$D$64,0)</f>
        <v>0</v>
      </c>
      <c r="GK59" s="725">
        <f>IF(GK$48=$R$12,'Sale Proceeds'!$D$64,0)</f>
        <v>0</v>
      </c>
      <c r="GL59" s="725">
        <f>IF(GL$48=$R$12,'Sale Proceeds'!$D$64,0)</f>
        <v>0</v>
      </c>
      <c r="GM59" s="725">
        <f>IF(GM$48=$R$12,'Sale Proceeds'!$D$64,0)</f>
        <v>0</v>
      </c>
      <c r="GN59" s="725">
        <f>IF(GN$48=$R$12,'Sale Proceeds'!$D$64,0)</f>
        <v>0</v>
      </c>
      <c r="GO59" s="725">
        <f>IF(GO$48=$R$12,'Sale Proceeds'!$D$64,0)</f>
        <v>0</v>
      </c>
      <c r="GP59" s="725">
        <f>IF(GP$48=$R$12,'Sale Proceeds'!$D$64,0)</f>
        <v>0</v>
      </c>
      <c r="GQ59" s="725">
        <f>IF(GQ$48=$R$12,'Sale Proceeds'!$D$64,0)</f>
        <v>0</v>
      </c>
      <c r="GR59" s="725">
        <f>IF(GR$48=$R$12,'Sale Proceeds'!$D$64,0)</f>
        <v>0</v>
      </c>
      <c r="GS59" s="725">
        <f>IF(GS$48=$R$12,'Sale Proceeds'!$D$64,0)</f>
        <v>0</v>
      </c>
      <c r="GT59" s="725">
        <f>IF(GT$48=$R$12,'Sale Proceeds'!$D$64,0)</f>
        <v>0</v>
      </c>
      <c r="GU59" s="725">
        <f>IF(GU$48=$R$12,'Sale Proceeds'!$D$64,0)</f>
        <v>0</v>
      </c>
      <c r="GV59" s="725">
        <f>IF(GV$48=$R$12,'Sale Proceeds'!$D$64,0)</f>
        <v>0</v>
      </c>
      <c r="GW59" s="725">
        <f>IF(GW$48=$R$12,'Sale Proceeds'!$D$64,0)</f>
        <v>0</v>
      </c>
      <c r="GX59" s="725">
        <f>IF(GX$48=$R$12,'Sale Proceeds'!$D$64,0)</f>
        <v>0</v>
      </c>
      <c r="GY59" s="725">
        <f>IF(GY$48=$R$12,'Sale Proceeds'!$D$64,0)</f>
        <v>0</v>
      </c>
      <c r="GZ59" s="725">
        <f>IF(GZ$48=$R$12,'Sale Proceeds'!$D$64,0)</f>
        <v>0</v>
      </c>
      <c r="HA59" s="725">
        <f>IF(HA$48=$R$12,'Sale Proceeds'!$D$64,0)</f>
        <v>0</v>
      </c>
      <c r="HB59" s="725">
        <f>IF(HB$48=$R$12,'Sale Proceeds'!$D$64,0)</f>
        <v>0</v>
      </c>
      <c r="HC59" s="725">
        <f>IF(HC$48=$R$12,'Sale Proceeds'!$D$64,0)</f>
        <v>0</v>
      </c>
      <c r="HD59" s="725">
        <f>IF(HD$48=$R$12,'Sale Proceeds'!$D$64,0)</f>
        <v>0</v>
      </c>
      <c r="HE59" s="725">
        <f>IF(HE$48=$R$12,'Sale Proceeds'!$D$64,0)</f>
        <v>0</v>
      </c>
      <c r="HF59" s="725">
        <f>IF(HF$48=$R$12,'Sale Proceeds'!$D$64,0)</f>
        <v>0</v>
      </c>
      <c r="HG59" s="725">
        <f>IF(HG$48=$R$12,'Sale Proceeds'!$D$64,0)</f>
        <v>0</v>
      </c>
      <c r="HH59" s="725">
        <f>IF(HH$48=$R$12,'Sale Proceeds'!$D$64,0)</f>
        <v>0</v>
      </c>
      <c r="HI59" s="725">
        <f>IF(HI$48=$R$12,'Sale Proceeds'!$D$64,0)</f>
        <v>0</v>
      </c>
      <c r="HJ59" s="725">
        <f>IF(HJ$48=$R$12,'Sale Proceeds'!$D$64,0)</f>
        <v>0</v>
      </c>
      <c r="HK59" s="725">
        <f>IF(HK$48=$R$12,'Sale Proceeds'!$D$64,0)</f>
        <v>0</v>
      </c>
      <c r="HL59" s="725">
        <f>IF(HL$48=$R$12,'Sale Proceeds'!$D$64,0)</f>
        <v>0</v>
      </c>
      <c r="HM59" s="725">
        <f>IF(HM$48=$R$12,'Sale Proceeds'!$D$64,0)</f>
        <v>0</v>
      </c>
      <c r="HN59" s="725">
        <f>IF(HN$48=$R$12,'Sale Proceeds'!$D$64,0)</f>
        <v>0</v>
      </c>
      <c r="HO59" s="725">
        <f>IF(HO$48=$R$12,'Sale Proceeds'!$D$64,0)</f>
        <v>0</v>
      </c>
      <c r="HP59" s="725">
        <f>IF(HP$48=$R$12,'Sale Proceeds'!$D$64,0)</f>
        <v>0</v>
      </c>
      <c r="HQ59" s="725">
        <f>IF(HQ$48=$R$12,'Sale Proceeds'!$D$64,0)</f>
        <v>0</v>
      </c>
      <c r="HR59" s="725">
        <f>IF(HR$48=$R$12,'Sale Proceeds'!$D$64,0)</f>
        <v>0</v>
      </c>
      <c r="HS59" s="725">
        <f>IF(HS$48=$R$12,'Sale Proceeds'!$D$64,0)</f>
        <v>0</v>
      </c>
      <c r="HT59" s="725">
        <f>IF(HT$48=$R$12,'Sale Proceeds'!$D$64,0)</f>
        <v>0</v>
      </c>
      <c r="HU59" s="725">
        <f>IF(HU$48=$R$12,'Sale Proceeds'!$D$64,0)</f>
        <v>0</v>
      </c>
      <c r="HV59" s="725">
        <f>IF(HV$48=$R$12,'Sale Proceeds'!$D$64,0)</f>
        <v>0</v>
      </c>
      <c r="HW59" s="725">
        <f>IF(HW$48=$R$12,'Sale Proceeds'!$D$64,0)</f>
        <v>0</v>
      </c>
      <c r="HX59" s="725">
        <f>IF(HX$48=$R$12,'Sale Proceeds'!$D$64,0)</f>
        <v>0</v>
      </c>
      <c r="HY59" s="725">
        <f>IF(HY$48=$R$12,'Sale Proceeds'!$D$64,0)</f>
        <v>0</v>
      </c>
      <c r="HZ59" s="725">
        <f>IF(HZ$48=$R$12,'Sale Proceeds'!$D$64,0)</f>
        <v>0</v>
      </c>
      <c r="IA59" s="725">
        <f>IF(IA$48=$R$12,'Sale Proceeds'!$D$64,0)</f>
        <v>0</v>
      </c>
      <c r="IB59" s="725">
        <f>IF(IB$48=$R$12,'Sale Proceeds'!$D$64,0)</f>
        <v>0</v>
      </c>
      <c r="IC59" s="725">
        <f>IF(IC$48=$R$12,'Sale Proceeds'!$D$64,0)</f>
        <v>0</v>
      </c>
      <c r="ID59" s="725">
        <f>IF(ID$48=$R$12,'Sale Proceeds'!$D$64,0)</f>
        <v>0</v>
      </c>
      <c r="IE59" s="725">
        <f>IF(IE$48=$R$12,'Sale Proceeds'!$D$64,0)</f>
        <v>0</v>
      </c>
      <c r="IF59" s="725">
        <f>IF(IF$48=$R$12,'Sale Proceeds'!$D$64,0)</f>
        <v>0</v>
      </c>
      <c r="IG59" s="725">
        <f>IF(IG$48=$R$12,'Sale Proceeds'!$D$64,0)</f>
        <v>0</v>
      </c>
      <c r="IH59" s="725">
        <f>IF(IH$48=$R$12,'Sale Proceeds'!$D$64,0)</f>
        <v>0</v>
      </c>
      <c r="II59" s="725">
        <f>IF(II$48=$R$12,'Sale Proceeds'!$D$64,0)</f>
        <v>0</v>
      </c>
      <c r="IJ59" s="725">
        <f>IF(IJ$48=$R$12,'Sale Proceeds'!$D$64,0)</f>
        <v>0</v>
      </c>
      <c r="IK59" s="725">
        <f>IF(IK$48=$R$12,'Sale Proceeds'!$D$64,0)</f>
        <v>0</v>
      </c>
      <c r="IL59" s="725">
        <f>IF(IL$48=$R$12,'Sale Proceeds'!$D$64,0)</f>
        <v>0</v>
      </c>
    </row>
    <row r="60" spans="2:246" s="676" customFormat="1" ht="13" thickBot="1">
      <c r="B60" s="747" t="s">
        <v>669</v>
      </c>
      <c r="C60" s="747"/>
      <c r="D60" s="748"/>
      <c r="E60" s="804">
        <f>SUM(F60:IL60)</f>
        <v>0</v>
      </c>
      <c r="F60" s="725">
        <v>0</v>
      </c>
      <c r="G60" s="725">
        <v>0</v>
      </c>
      <c r="H60" s="725">
        <v>0</v>
      </c>
      <c r="I60" s="725">
        <v>0</v>
      </c>
      <c r="J60" s="725">
        <v>0</v>
      </c>
      <c r="K60" s="725">
        <v>0</v>
      </c>
      <c r="L60" s="725">
        <v>0</v>
      </c>
      <c r="M60" s="725">
        <v>0</v>
      </c>
      <c r="N60" s="725">
        <v>0</v>
      </c>
      <c r="O60" s="725">
        <v>0</v>
      </c>
      <c r="P60" s="725">
        <v>0</v>
      </c>
      <c r="Q60" s="725">
        <v>0</v>
      </c>
      <c r="R60" s="725">
        <v>0</v>
      </c>
      <c r="S60" s="725">
        <v>0</v>
      </c>
      <c r="T60" s="725">
        <v>0</v>
      </c>
      <c r="U60" s="725">
        <v>0</v>
      </c>
      <c r="V60" s="725">
        <v>0</v>
      </c>
      <c r="W60" s="725">
        <v>0</v>
      </c>
      <c r="X60" s="725">
        <v>0</v>
      </c>
      <c r="Y60" s="725">
        <v>0</v>
      </c>
      <c r="Z60" s="725">
        <v>0</v>
      </c>
      <c r="AA60" s="725">
        <v>0</v>
      </c>
      <c r="AB60" s="725">
        <v>0</v>
      </c>
      <c r="AC60" s="725">
        <v>0</v>
      </c>
      <c r="AD60" s="725">
        <v>0</v>
      </c>
      <c r="AE60" s="725">
        <v>0</v>
      </c>
      <c r="AF60" s="725">
        <v>0</v>
      </c>
      <c r="AG60" s="725">
        <v>0</v>
      </c>
      <c r="AH60" s="725">
        <v>0</v>
      </c>
      <c r="AI60" s="725">
        <v>0</v>
      </c>
      <c r="AJ60" s="725">
        <v>0</v>
      </c>
      <c r="AK60" s="725">
        <v>0</v>
      </c>
      <c r="AL60" s="725">
        <v>0</v>
      </c>
      <c r="AM60" s="725">
        <v>0</v>
      </c>
      <c r="AN60" s="725">
        <v>0</v>
      </c>
      <c r="AO60" s="725">
        <v>0</v>
      </c>
      <c r="AP60" s="725">
        <v>0</v>
      </c>
      <c r="AQ60" s="725">
        <v>0</v>
      </c>
      <c r="AR60" s="725">
        <v>0</v>
      </c>
      <c r="AS60" s="725">
        <v>0</v>
      </c>
      <c r="AT60" s="725">
        <v>0</v>
      </c>
      <c r="AU60" s="725">
        <v>0</v>
      </c>
      <c r="AV60" s="725">
        <v>0</v>
      </c>
      <c r="AW60" s="725">
        <v>0</v>
      </c>
      <c r="AX60" s="725">
        <v>0</v>
      </c>
      <c r="AY60" s="725">
        <v>0</v>
      </c>
      <c r="AZ60" s="725">
        <v>0</v>
      </c>
      <c r="BA60" s="725">
        <v>0</v>
      </c>
      <c r="BB60" s="725">
        <v>0</v>
      </c>
      <c r="BC60" s="725">
        <v>0</v>
      </c>
      <c r="BD60" s="725">
        <v>0</v>
      </c>
      <c r="BE60" s="725">
        <v>0</v>
      </c>
      <c r="BF60" s="725">
        <v>0</v>
      </c>
      <c r="BG60" s="725">
        <v>0</v>
      </c>
      <c r="BH60" s="725">
        <v>0</v>
      </c>
      <c r="BI60" s="725">
        <v>0</v>
      </c>
      <c r="BJ60" s="725">
        <v>0</v>
      </c>
      <c r="BK60" s="725">
        <v>0</v>
      </c>
      <c r="BL60" s="725">
        <v>0</v>
      </c>
      <c r="BM60" s="725">
        <v>0</v>
      </c>
      <c r="BN60" s="725">
        <v>0</v>
      </c>
      <c r="BO60" s="725">
        <v>0</v>
      </c>
      <c r="BP60" s="725">
        <v>0</v>
      </c>
      <c r="BQ60" s="725">
        <v>0</v>
      </c>
      <c r="BR60" s="725">
        <v>0</v>
      </c>
      <c r="BS60" s="725">
        <v>0</v>
      </c>
      <c r="BT60" s="725">
        <v>0</v>
      </c>
      <c r="BU60" s="725">
        <v>0</v>
      </c>
      <c r="BV60" s="725">
        <v>0</v>
      </c>
      <c r="BW60" s="725">
        <v>0</v>
      </c>
      <c r="BX60" s="725">
        <v>0</v>
      </c>
      <c r="BY60" s="725">
        <v>0</v>
      </c>
      <c r="BZ60" s="725">
        <v>0</v>
      </c>
      <c r="CA60" s="725">
        <v>0</v>
      </c>
      <c r="CB60" s="725">
        <v>0</v>
      </c>
      <c r="CC60" s="725">
        <v>0</v>
      </c>
      <c r="CD60" s="725">
        <v>0</v>
      </c>
      <c r="CE60" s="725">
        <v>0</v>
      </c>
      <c r="CF60" s="725">
        <v>0</v>
      </c>
      <c r="CG60" s="725">
        <v>0</v>
      </c>
      <c r="CH60" s="725">
        <v>0</v>
      </c>
      <c r="CI60" s="725">
        <v>0</v>
      </c>
      <c r="CJ60" s="725">
        <v>0</v>
      </c>
      <c r="CK60" s="725">
        <v>0</v>
      </c>
      <c r="CL60" s="725">
        <v>0</v>
      </c>
      <c r="CM60" s="725">
        <v>0</v>
      </c>
      <c r="CN60" s="725">
        <v>0</v>
      </c>
      <c r="CO60" s="725">
        <v>0</v>
      </c>
      <c r="CP60" s="725">
        <v>0</v>
      </c>
      <c r="CQ60" s="725">
        <v>0</v>
      </c>
      <c r="CR60" s="725">
        <v>0</v>
      </c>
      <c r="CS60" s="725">
        <v>0</v>
      </c>
      <c r="CT60" s="725">
        <v>0</v>
      </c>
      <c r="CU60" s="725">
        <v>0</v>
      </c>
      <c r="CV60" s="725">
        <v>0</v>
      </c>
      <c r="CW60" s="725">
        <v>0</v>
      </c>
      <c r="CX60" s="725">
        <v>0</v>
      </c>
      <c r="CY60" s="725">
        <v>0</v>
      </c>
      <c r="CZ60" s="725">
        <v>0</v>
      </c>
      <c r="DA60" s="725">
        <v>0</v>
      </c>
      <c r="DB60" s="725">
        <v>0</v>
      </c>
      <c r="DC60" s="725">
        <v>0</v>
      </c>
      <c r="DD60" s="725">
        <v>0</v>
      </c>
      <c r="DE60" s="725">
        <v>0</v>
      </c>
      <c r="DF60" s="725">
        <v>0</v>
      </c>
      <c r="DG60" s="725">
        <v>0</v>
      </c>
      <c r="DH60" s="725">
        <v>0</v>
      </c>
      <c r="DI60" s="725">
        <v>0</v>
      </c>
      <c r="DJ60" s="725">
        <v>0</v>
      </c>
      <c r="DK60" s="725">
        <v>0</v>
      </c>
      <c r="DL60" s="725">
        <v>0</v>
      </c>
      <c r="DM60" s="725">
        <v>0</v>
      </c>
      <c r="DN60" s="725">
        <v>0</v>
      </c>
      <c r="DO60" s="725">
        <v>0</v>
      </c>
      <c r="DP60" s="725">
        <v>0</v>
      </c>
      <c r="DQ60" s="725">
        <v>0</v>
      </c>
      <c r="DR60" s="725">
        <v>0</v>
      </c>
      <c r="DS60" s="725">
        <v>0</v>
      </c>
      <c r="DT60" s="725">
        <v>0</v>
      </c>
      <c r="DU60" s="725">
        <v>0</v>
      </c>
      <c r="DV60" s="725">
        <v>0</v>
      </c>
      <c r="DW60" s="725">
        <v>0</v>
      </c>
      <c r="DX60" s="725">
        <v>0</v>
      </c>
      <c r="DY60" s="725">
        <v>0</v>
      </c>
      <c r="DZ60" s="725">
        <v>0</v>
      </c>
      <c r="EA60" s="725">
        <v>0</v>
      </c>
      <c r="EB60" s="725">
        <v>0</v>
      </c>
      <c r="EC60" s="725">
        <v>0</v>
      </c>
      <c r="ED60" s="725">
        <v>0</v>
      </c>
      <c r="EE60" s="725">
        <v>0</v>
      </c>
      <c r="EF60" s="725">
        <v>0</v>
      </c>
      <c r="EG60" s="725">
        <v>0</v>
      </c>
      <c r="EH60" s="725">
        <v>0</v>
      </c>
      <c r="EI60" s="725">
        <v>0</v>
      </c>
      <c r="EJ60" s="725">
        <v>0</v>
      </c>
      <c r="EK60" s="725">
        <v>0</v>
      </c>
      <c r="EL60" s="725">
        <v>0</v>
      </c>
      <c r="EM60" s="725">
        <v>0</v>
      </c>
      <c r="EN60" s="725">
        <v>0</v>
      </c>
      <c r="EO60" s="725">
        <v>0</v>
      </c>
      <c r="EP60" s="725">
        <v>0</v>
      </c>
      <c r="EQ60" s="725">
        <v>0</v>
      </c>
      <c r="ER60" s="725">
        <v>0</v>
      </c>
      <c r="ES60" s="725">
        <v>0</v>
      </c>
      <c r="ET60" s="725">
        <v>0</v>
      </c>
      <c r="EU60" s="725">
        <v>0</v>
      </c>
      <c r="EV60" s="725">
        <v>0</v>
      </c>
      <c r="EW60" s="725">
        <v>0</v>
      </c>
      <c r="EX60" s="725">
        <v>0</v>
      </c>
      <c r="EY60" s="725">
        <v>0</v>
      </c>
      <c r="EZ60" s="725">
        <v>0</v>
      </c>
      <c r="FA60" s="725">
        <v>0</v>
      </c>
      <c r="FB60" s="725">
        <v>0</v>
      </c>
      <c r="FC60" s="725">
        <v>0</v>
      </c>
      <c r="FD60" s="725">
        <v>0</v>
      </c>
      <c r="FE60" s="725">
        <v>0</v>
      </c>
      <c r="FF60" s="725">
        <v>0</v>
      </c>
      <c r="FG60" s="725">
        <v>0</v>
      </c>
      <c r="FH60" s="725">
        <v>0</v>
      </c>
      <c r="FI60" s="725">
        <v>0</v>
      </c>
      <c r="FJ60" s="725">
        <v>0</v>
      </c>
      <c r="FK60" s="725">
        <v>0</v>
      </c>
      <c r="FL60" s="725">
        <v>0</v>
      </c>
      <c r="FM60" s="725">
        <v>0</v>
      </c>
      <c r="FN60" s="725">
        <v>0</v>
      </c>
      <c r="FO60" s="725">
        <v>0</v>
      </c>
      <c r="FP60" s="725">
        <v>0</v>
      </c>
      <c r="FQ60" s="725">
        <v>0</v>
      </c>
      <c r="FR60" s="725">
        <v>0</v>
      </c>
      <c r="FS60" s="725">
        <v>0</v>
      </c>
      <c r="FT60" s="725">
        <v>0</v>
      </c>
      <c r="FU60" s="725">
        <v>0</v>
      </c>
      <c r="FV60" s="725">
        <v>0</v>
      </c>
      <c r="FW60" s="725">
        <v>0</v>
      </c>
      <c r="FX60" s="725">
        <v>0</v>
      </c>
      <c r="FY60" s="725">
        <v>0</v>
      </c>
      <c r="FZ60" s="725">
        <v>0</v>
      </c>
      <c r="GA60" s="725">
        <v>0</v>
      </c>
      <c r="GB60" s="725">
        <v>0</v>
      </c>
      <c r="GC60" s="725">
        <v>0</v>
      </c>
      <c r="GD60" s="725">
        <v>0</v>
      </c>
      <c r="GE60" s="725">
        <v>0</v>
      </c>
      <c r="GF60" s="725">
        <v>0</v>
      </c>
      <c r="GG60" s="725">
        <v>0</v>
      </c>
      <c r="GH60" s="725">
        <v>0</v>
      </c>
      <c r="GI60" s="725">
        <v>0</v>
      </c>
      <c r="GJ60" s="725">
        <v>0</v>
      </c>
      <c r="GK60" s="725">
        <v>0</v>
      </c>
      <c r="GL60" s="725">
        <v>0</v>
      </c>
      <c r="GM60" s="725">
        <v>0</v>
      </c>
      <c r="GN60" s="725">
        <v>0</v>
      </c>
      <c r="GO60" s="725">
        <v>0</v>
      </c>
      <c r="GP60" s="725">
        <v>0</v>
      </c>
      <c r="GQ60" s="725">
        <v>0</v>
      </c>
      <c r="GR60" s="725">
        <v>0</v>
      </c>
      <c r="GS60" s="725">
        <v>0</v>
      </c>
      <c r="GT60" s="725">
        <v>0</v>
      </c>
      <c r="GU60" s="725">
        <v>0</v>
      </c>
      <c r="GV60" s="725">
        <v>0</v>
      </c>
      <c r="GW60" s="725">
        <v>0</v>
      </c>
      <c r="GX60" s="725">
        <v>0</v>
      </c>
      <c r="GY60" s="725">
        <v>0</v>
      </c>
      <c r="GZ60" s="725">
        <v>0</v>
      </c>
      <c r="HA60" s="725">
        <v>0</v>
      </c>
      <c r="HB60" s="725">
        <v>0</v>
      </c>
      <c r="HC60" s="725">
        <v>0</v>
      </c>
      <c r="HD60" s="725">
        <v>0</v>
      </c>
      <c r="HE60" s="725">
        <v>0</v>
      </c>
      <c r="HF60" s="725">
        <v>0</v>
      </c>
      <c r="HG60" s="725">
        <v>0</v>
      </c>
      <c r="HH60" s="725">
        <v>0</v>
      </c>
      <c r="HI60" s="725">
        <v>0</v>
      </c>
      <c r="HJ60" s="725">
        <v>0</v>
      </c>
      <c r="HK60" s="725">
        <v>0</v>
      </c>
      <c r="HL60" s="725">
        <v>0</v>
      </c>
      <c r="HM60" s="725">
        <v>0</v>
      </c>
      <c r="HN60" s="725">
        <v>0</v>
      </c>
      <c r="HO60" s="725">
        <v>0</v>
      </c>
      <c r="HP60" s="725">
        <v>0</v>
      </c>
      <c r="HQ60" s="725">
        <v>0</v>
      </c>
      <c r="HR60" s="725">
        <v>0</v>
      </c>
      <c r="HS60" s="725">
        <v>0</v>
      </c>
      <c r="HT60" s="725">
        <v>0</v>
      </c>
      <c r="HU60" s="725">
        <v>0</v>
      </c>
      <c r="HV60" s="725">
        <v>0</v>
      </c>
      <c r="HW60" s="725">
        <v>0</v>
      </c>
      <c r="HX60" s="725">
        <v>0</v>
      </c>
      <c r="HY60" s="725">
        <v>0</v>
      </c>
      <c r="HZ60" s="725">
        <v>0</v>
      </c>
      <c r="IA60" s="725">
        <v>0</v>
      </c>
      <c r="IB60" s="725">
        <v>0</v>
      </c>
      <c r="IC60" s="725">
        <v>0</v>
      </c>
      <c r="ID60" s="725">
        <v>0</v>
      </c>
      <c r="IE60" s="725">
        <v>0</v>
      </c>
      <c r="IF60" s="725">
        <v>0</v>
      </c>
      <c r="IG60" s="725">
        <v>0</v>
      </c>
      <c r="IH60" s="725">
        <v>0</v>
      </c>
      <c r="II60" s="725">
        <v>0</v>
      </c>
      <c r="IJ60" s="725">
        <v>0</v>
      </c>
      <c r="IK60" s="725">
        <v>0</v>
      </c>
      <c r="IL60" s="725">
        <v>0</v>
      </c>
    </row>
    <row r="61" spans="2:246" s="676" customFormat="1" ht="13.5" thickTop="1" thickBot="1">
      <c r="B61" s="836" t="s">
        <v>686</v>
      </c>
      <c r="C61" s="836"/>
      <c r="D61" s="837"/>
      <c r="E61" s="838">
        <f t="shared" ca="1" si="19"/>
        <v>148920888.59705374</v>
      </c>
      <c r="F61" s="839">
        <f t="shared" ref="F61:BQ61" si="20">+SUM(F52:F60)</f>
        <v>0</v>
      </c>
      <c r="G61" s="839">
        <f ca="1">+SUM(G52:G60)</f>
        <v>-37227421.310907088</v>
      </c>
      <c r="H61" s="839">
        <f ca="1">+SUM(H52:H60)</f>
        <v>-7024833.8638499873</v>
      </c>
      <c r="I61" s="839">
        <f t="shared" ca="1" si="20"/>
        <v>-3933016.6601161035</v>
      </c>
      <c r="J61" s="839">
        <f t="shared" ca="1" si="20"/>
        <v>-4172744.4248333648</v>
      </c>
      <c r="K61" s="839">
        <f t="shared" ca="1" si="20"/>
        <v>-4369615.0466934834</v>
      </c>
      <c r="L61" s="839">
        <f t="shared" ca="1" si="20"/>
        <v>-4511542.8114107437</v>
      </c>
      <c r="M61" s="839">
        <f t="shared" ca="1" si="20"/>
        <v>-4730527.7189851487</v>
      </c>
      <c r="N61" s="839">
        <f t="shared" ca="1" si="20"/>
        <v>-5149460.5974232377</v>
      </c>
      <c r="O61" s="839">
        <f t="shared" ca="1" si="20"/>
        <v>-5367248.8348623673</v>
      </c>
      <c r="P61" s="839">
        <f t="shared" ca="1" si="20"/>
        <v>-5584568.8100746488</v>
      </c>
      <c r="Q61" s="839">
        <f t="shared" ca="1" si="20"/>
        <v>-1562909.64912799</v>
      </c>
      <c r="R61" s="839">
        <f t="shared" ca="1" si="20"/>
        <v>0</v>
      </c>
      <c r="S61" s="839">
        <f t="shared" ca="1" si="20"/>
        <v>0</v>
      </c>
      <c r="T61" s="839">
        <f t="shared" ca="1" si="20"/>
        <v>0</v>
      </c>
      <c r="U61" s="839">
        <f t="shared" ca="1" si="20"/>
        <v>0</v>
      </c>
      <c r="V61" s="839">
        <f t="shared" ca="1" si="20"/>
        <v>0</v>
      </c>
      <c r="W61" s="839">
        <f t="shared" ca="1" si="20"/>
        <v>0</v>
      </c>
      <c r="X61" s="839">
        <f t="shared" ca="1" si="20"/>
        <v>0</v>
      </c>
      <c r="Y61" s="839">
        <f t="shared" ca="1" si="20"/>
        <v>0</v>
      </c>
      <c r="Z61" s="839">
        <f t="shared" ca="1" si="20"/>
        <v>0</v>
      </c>
      <c r="AA61" s="839">
        <f t="shared" ca="1" si="20"/>
        <v>0</v>
      </c>
      <c r="AB61" s="839">
        <f t="shared" ca="1" si="20"/>
        <v>0</v>
      </c>
      <c r="AC61" s="839">
        <f t="shared" ca="1" si="20"/>
        <v>0</v>
      </c>
      <c r="AD61" s="839">
        <f t="shared" ca="1" si="20"/>
        <v>0</v>
      </c>
      <c r="AE61" s="839">
        <f t="shared" ca="1" si="20"/>
        <v>0</v>
      </c>
      <c r="AF61" s="839">
        <f t="shared" ca="1" si="20"/>
        <v>0</v>
      </c>
      <c r="AG61" s="839">
        <f t="shared" ca="1" si="20"/>
        <v>0</v>
      </c>
      <c r="AH61" s="839">
        <f t="shared" ca="1" si="20"/>
        <v>0</v>
      </c>
      <c r="AI61" s="839">
        <f t="shared" ca="1" si="20"/>
        <v>0</v>
      </c>
      <c r="AJ61" s="839">
        <f t="shared" ca="1" si="20"/>
        <v>0</v>
      </c>
      <c r="AK61" s="839">
        <f t="shared" ca="1" si="20"/>
        <v>0</v>
      </c>
      <c r="AL61" s="839">
        <f t="shared" ca="1" si="20"/>
        <v>428278.78508829395</v>
      </c>
      <c r="AM61" s="839">
        <f t="shared" ca="1" si="20"/>
        <v>382167.99553369544</v>
      </c>
      <c r="AN61" s="839">
        <f t="shared" ca="1" si="20"/>
        <v>373695.13314251602</v>
      </c>
      <c r="AO61" s="839">
        <f t="shared" ca="1" si="20"/>
        <v>371832.14298955665</v>
      </c>
      <c r="AP61" s="839">
        <f t="shared" ca="1" si="20"/>
        <v>368881.91445462208</v>
      </c>
      <c r="AQ61" s="839">
        <f t="shared" ca="1" si="20"/>
        <v>365968.89797794435</v>
      </c>
      <c r="AR61" s="839">
        <f t="shared" ca="1" si="20"/>
        <v>363178.84321803134</v>
      </c>
      <c r="AS61" s="839">
        <f t="shared" ca="1" si="20"/>
        <v>360341.59046802763</v>
      </c>
      <c r="AT61" s="839">
        <f t="shared" ca="1" si="20"/>
        <v>357656.09805562755</v>
      </c>
      <c r="AU61" s="839">
        <f t="shared" ca="1" si="20"/>
        <v>354913.78358647868</v>
      </c>
      <c r="AV61" s="839">
        <f t="shared" ca="1" si="20"/>
        <v>352445.84751280106</v>
      </c>
      <c r="AW61" s="839">
        <f t="shared" ca="1" si="20"/>
        <v>228475417.29331028</v>
      </c>
      <c r="AX61" s="839">
        <f t="shared" si="20"/>
        <v>0</v>
      </c>
      <c r="AY61" s="839">
        <f t="shared" si="20"/>
        <v>0</v>
      </c>
      <c r="AZ61" s="839">
        <f t="shared" si="20"/>
        <v>0</v>
      </c>
      <c r="BA61" s="839">
        <f t="shared" si="20"/>
        <v>0</v>
      </c>
      <c r="BB61" s="839">
        <f t="shared" si="20"/>
        <v>0</v>
      </c>
      <c r="BC61" s="839">
        <f t="shared" si="20"/>
        <v>0</v>
      </c>
      <c r="BD61" s="839">
        <f t="shared" si="20"/>
        <v>0</v>
      </c>
      <c r="BE61" s="839">
        <f t="shared" si="20"/>
        <v>0</v>
      </c>
      <c r="BF61" s="839">
        <f t="shared" si="20"/>
        <v>0</v>
      </c>
      <c r="BG61" s="839">
        <f t="shared" si="20"/>
        <v>0</v>
      </c>
      <c r="BH61" s="839">
        <f t="shared" si="20"/>
        <v>0</v>
      </c>
      <c r="BI61" s="839">
        <f t="shared" si="20"/>
        <v>0</v>
      </c>
      <c r="BJ61" s="839">
        <f t="shared" si="20"/>
        <v>0</v>
      </c>
      <c r="BK61" s="839">
        <f t="shared" si="20"/>
        <v>0</v>
      </c>
      <c r="BL61" s="839">
        <f t="shared" si="20"/>
        <v>0</v>
      </c>
      <c r="BM61" s="839">
        <f t="shared" si="20"/>
        <v>0</v>
      </c>
      <c r="BN61" s="839">
        <f t="shared" si="20"/>
        <v>0</v>
      </c>
      <c r="BO61" s="839">
        <f t="shared" si="20"/>
        <v>0</v>
      </c>
      <c r="BP61" s="839">
        <f t="shared" si="20"/>
        <v>0</v>
      </c>
      <c r="BQ61" s="839">
        <f t="shared" si="20"/>
        <v>0</v>
      </c>
      <c r="BR61" s="839">
        <f t="shared" ref="BR61:EC61" si="21">+SUM(BR52:BR60)</f>
        <v>0</v>
      </c>
      <c r="BS61" s="839">
        <f t="shared" si="21"/>
        <v>0</v>
      </c>
      <c r="BT61" s="839">
        <f t="shared" si="21"/>
        <v>0</v>
      </c>
      <c r="BU61" s="839">
        <f t="shared" si="21"/>
        <v>0</v>
      </c>
      <c r="BV61" s="839">
        <f t="shared" si="21"/>
        <v>0</v>
      </c>
      <c r="BW61" s="839">
        <f t="shared" si="21"/>
        <v>0</v>
      </c>
      <c r="BX61" s="839">
        <f t="shared" si="21"/>
        <v>0</v>
      </c>
      <c r="BY61" s="839">
        <f t="shared" si="21"/>
        <v>0</v>
      </c>
      <c r="BZ61" s="839">
        <f t="shared" si="21"/>
        <v>0</v>
      </c>
      <c r="CA61" s="839">
        <f t="shared" si="21"/>
        <v>0</v>
      </c>
      <c r="CB61" s="839">
        <f t="shared" si="21"/>
        <v>0</v>
      </c>
      <c r="CC61" s="839">
        <f t="shared" si="21"/>
        <v>0</v>
      </c>
      <c r="CD61" s="839">
        <f t="shared" si="21"/>
        <v>0</v>
      </c>
      <c r="CE61" s="839">
        <f t="shared" si="21"/>
        <v>0</v>
      </c>
      <c r="CF61" s="839">
        <f t="shared" si="21"/>
        <v>0</v>
      </c>
      <c r="CG61" s="839">
        <f t="shared" si="21"/>
        <v>0</v>
      </c>
      <c r="CH61" s="839">
        <f t="shared" si="21"/>
        <v>0</v>
      </c>
      <c r="CI61" s="839">
        <f t="shared" si="21"/>
        <v>0</v>
      </c>
      <c r="CJ61" s="839">
        <f t="shared" si="21"/>
        <v>0</v>
      </c>
      <c r="CK61" s="839">
        <f t="shared" si="21"/>
        <v>0</v>
      </c>
      <c r="CL61" s="839">
        <f t="shared" si="21"/>
        <v>0</v>
      </c>
      <c r="CM61" s="839">
        <f t="shared" si="21"/>
        <v>0</v>
      </c>
      <c r="CN61" s="839">
        <f t="shared" si="21"/>
        <v>0</v>
      </c>
      <c r="CO61" s="839">
        <f t="shared" si="21"/>
        <v>0</v>
      </c>
      <c r="CP61" s="839">
        <f t="shared" si="21"/>
        <v>0</v>
      </c>
      <c r="CQ61" s="839">
        <f t="shared" si="21"/>
        <v>0</v>
      </c>
      <c r="CR61" s="839">
        <f t="shared" si="21"/>
        <v>0</v>
      </c>
      <c r="CS61" s="839">
        <f t="shared" si="21"/>
        <v>0</v>
      </c>
      <c r="CT61" s="839">
        <f t="shared" si="21"/>
        <v>0</v>
      </c>
      <c r="CU61" s="839">
        <f t="shared" si="21"/>
        <v>0</v>
      </c>
      <c r="CV61" s="839">
        <f t="shared" si="21"/>
        <v>0</v>
      </c>
      <c r="CW61" s="839">
        <f t="shared" si="21"/>
        <v>0</v>
      </c>
      <c r="CX61" s="839">
        <f t="shared" si="21"/>
        <v>0</v>
      </c>
      <c r="CY61" s="839">
        <f t="shared" si="21"/>
        <v>0</v>
      </c>
      <c r="CZ61" s="839">
        <f t="shared" si="21"/>
        <v>0</v>
      </c>
      <c r="DA61" s="839">
        <f t="shared" si="21"/>
        <v>0</v>
      </c>
      <c r="DB61" s="839">
        <f t="shared" si="21"/>
        <v>0</v>
      </c>
      <c r="DC61" s="839">
        <f t="shared" si="21"/>
        <v>0</v>
      </c>
      <c r="DD61" s="839">
        <f t="shared" si="21"/>
        <v>0</v>
      </c>
      <c r="DE61" s="839">
        <f t="shared" si="21"/>
        <v>0</v>
      </c>
      <c r="DF61" s="839">
        <f t="shared" si="21"/>
        <v>0</v>
      </c>
      <c r="DG61" s="839">
        <f t="shared" si="21"/>
        <v>0</v>
      </c>
      <c r="DH61" s="839">
        <f t="shared" si="21"/>
        <v>0</v>
      </c>
      <c r="DI61" s="839">
        <f t="shared" si="21"/>
        <v>0</v>
      </c>
      <c r="DJ61" s="839">
        <f t="shared" si="21"/>
        <v>0</v>
      </c>
      <c r="DK61" s="839">
        <f t="shared" si="21"/>
        <v>0</v>
      </c>
      <c r="DL61" s="839">
        <f t="shared" si="21"/>
        <v>0</v>
      </c>
      <c r="DM61" s="839">
        <f t="shared" si="21"/>
        <v>0</v>
      </c>
      <c r="DN61" s="839">
        <f t="shared" si="21"/>
        <v>0</v>
      </c>
      <c r="DO61" s="839">
        <f t="shared" si="21"/>
        <v>0</v>
      </c>
      <c r="DP61" s="839">
        <f t="shared" si="21"/>
        <v>0</v>
      </c>
      <c r="DQ61" s="839">
        <f t="shared" si="21"/>
        <v>0</v>
      </c>
      <c r="DR61" s="839">
        <f t="shared" si="21"/>
        <v>0</v>
      </c>
      <c r="DS61" s="839">
        <f t="shared" si="21"/>
        <v>0</v>
      </c>
      <c r="DT61" s="839">
        <f t="shared" si="21"/>
        <v>0</v>
      </c>
      <c r="DU61" s="839">
        <f t="shared" si="21"/>
        <v>0</v>
      </c>
      <c r="DV61" s="839">
        <f t="shared" si="21"/>
        <v>0</v>
      </c>
      <c r="DW61" s="839">
        <f t="shared" si="21"/>
        <v>0</v>
      </c>
      <c r="DX61" s="839">
        <f t="shared" si="21"/>
        <v>0</v>
      </c>
      <c r="DY61" s="839">
        <f t="shared" si="21"/>
        <v>0</v>
      </c>
      <c r="DZ61" s="839">
        <f t="shared" si="21"/>
        <v>0</v>
      </c>
      <c r="EA61" s="839">
        <f t="shared" si="21"/>
        <v>0</v>
      </c>
      <c r="EB61" s="839">
        <f t="shared" si="21"/>
        <v>0</v>
      </c>
      <c r="EC61" s="839">
        <f t="shared" si="21"/>
        <v>0</v>
      </c>
      <c r="ED61" s="839">
        <f t="shared" ref="ED61:GO61" si="22">+SUM(ED52:ED60)</f>
        <v>0</v>
      </c>
      <c r="EE61" s="839">
        <f t="shared" si="22"/>
        <v>0</v>
      </c>
      <c r="EF61" s="839">
        <f t="shared" si="22"/>
        <v>0</v>
      </c>
      <c r="EG61" s="839">
        <f t="shared" si="22"/>
        <v>0</v>
      </c>
      <c r="EH61" s="839">
        <f t="shared" si="22"/>
        <v>0</v>
      </c>
      <c r="EI61" s="839">
        <f t="shared" si="22"/>
        <v>0</v>
      </c>
      <c r="EJ61" s="839">
        <f t="shared" si="22"/>
        <v>0</v>
      </c>
      <c r="EK61" s="839">
        <f t="shared" si="22"/>
        <v>0</v>
      </c>
      <c r="EL61" s="839">
        <f t="shared" si="22"/>
        <v>0</v>
      </c>
      <c r="EM61" s="839">
        <f t="shared" si="22"/>
        <v>0</v>
      </c>
      <c r="EN61" s="839">
        <f t="shared" si="22"/>
        <v>0</v>
      </c>
      <c r="EO61" s="839">
        <f t="shared" si="22"/>
        <v>0</v>
      </c>
      <c r="EP61" s="839">
        <f t="shared" si="22"/>
        <v>0</v>
      </c>
      <c r="EQ61" s="839">
        <f t="shared" si="22"/>
        <v>0</v>
      </c>
      <c r="ER61" s="839">
        <f t="shared" si="22"/>
        <v>0</v>
      </c>
      <c r="ES61" s="839">
        <f t="shared" si="22"/>
        <v>0</v>
      </c>
      <c r="ET61" s="839">
        <f t="shared" si="22"/>
        <v>0</v>
      </c>
      <c r="EU61" s="839">
        <f t="shared" si="22"/>
        <v>0</v>
      </c>
      <c r="EV61" s="839">
        <f t="shared" si="22"/>
        <v>0</v>
      </c>
      <c r="EW61" s="839">
        <f t="shared" si="22"/>
        <v>0</v>
      </c>
      <c r="EX61" s="839">
        <f t="shared" si="22"/>
        <v>0</v>
      </c>
      <c r="EY61" s="839">
        <f t="shared" si="22"/>
        <v>0</v>
      </c>
      <c r="EZ61" s="839">
        <f t="shared" si="22"/>
        <v>0</v>
      </c>
      <c r="FA61" s="839">
        <f t="shared" si="22"/>
        <v>0</v>
      </c>
      <c r="FB61" s="839">
        <f t="shared" si="22"/>
        <v>0</v>
      </c>
      <c r="FC61" s="839">
        <f t="shared" si="22"/>
        <v>0</v>
      </c>
      <c r="FD61" s="839">
        <f t="shared" si="22"/>
        <v>0</v>
      </c>
      <c r="FE61" s="839">
        <f t="shared" si="22"/>
        <v>0</v>
      </c>
      <c r="FF61" s="839">
        <f t="shared" si="22"/>
        <v>0</v>
      </c>
      <c r="FG61" s="839">
        <f t="shared" si="22"/>
        <v>0</v>
      </c>
      <c r="FH61" s="839">
        <f t="shared" si="22"/>
        <v>0</v>
      </c>
      <c r="FI61" s="839">
        <f t="shared" si="22"/>
        <v>0</v>
      </c>
      <c r="FJ61" s="839">
        <f t="shared" si="22"/>
        <v>0</v>
      </c>
      <c r="FK61" s="839">
        <f t="shared" si="22"/>
        <v>0</v>
      </c>
      <c r="FL61" s="839">
        <f t="shared" si="22"/>
        <v>0</v>
      </c>
      <c r="FM61" s="839">
        <f t="shared" si="22"/>
        <v>0</v>
      </c>
      <c r="FN61" s="839">
        <f t="shared" si="22"/>
        <v>0</v>
      </c>
      <c r="FO61" s="839">
        <f t="shared" si="22"/>
        <v>0</v>
      </c>
      <c r="FP61" s="839">
        <f t="shared" si="22"/>
        <v>0</v>
      </c>
      <c r="FQ61" s="839">
        <f t="shared" si="22"/>
        <v>0</v>
      </c>
      <c r="FR61" s="839">
        <f t="shared" si="22"/>
        <v>0</v>
      </c>
      <c r="FS61" s="839">
        <f t="shared" si="22"/>
        <v>0</v>
      </c>
      <c r="FT61" s="839">
        <f t="shared" si="22"/>
        <v>0</v>
      </c>
      <c r="FU61" s="839">
        <f t="shared" si="22"/>
        <v>0</v>
      </c>
      <c r="FV61" s="839">
        <f t="shared" si="22"/>
        <v>0</v>
      </c>
      <c r="FW61" s="839">
        <f t="shared" si="22"/>
        <v>0</v>
      </c>
      <c r="FX61" s="839">
        <f t="shared" si="22"/>
        <v>0</v>
      </c>
      <c r="FY61" s="839">
        <f t="shared" si="22"/>
        <v>0</v>
      </c>
      <c r="FZ61" s="839">
        <f t="shared" si="22"/>
        <v>0</v>
      </c>
      <c r="GA61" s="839">
        <f t="shared" si="22"/>
        <v>0</v>
      </c>
      <c r="GB61" s="839">
        <f t="shared" si="22"/>
        <v>0</v>
      </c>
      <c r="GC61" s="839">
        <f t="shared" si="22"/>
        <v>0</v>
      </c>
      <c r="GD61" s="839">
        <f t="shared" si="22"/>
        <v>0</v>
      </c>
      <c r="GE61" s="839">
        <f t="shared" si="22"/>
        <v>0</v>
      </c>
      <c r="GF61" s="839">
        <f t="shared" si="22"/>
        <v>0</v>
      </c>
      <c r="GG61" s="839">
        <f t="shared" si="22"/>
        <v>0</v>
      </c>
      <c r="GH61" s="839">
        <f t="shared" si="22"/>
        <v>0</v>
      </c>
      <c r="GI61" s="839">
        <f t="shared" si="22"/>
        <v>0</v>
      </c>
      <c r="GJ61" s="839">
        <f t="shared" si="22"/>
        <v>0</v>
      </c>
      <c r="GK61" s="839">
        <f t="shared" si="22"/>
        <v>0</v>
      </c>
      <c r="GL61" s="839">
        <f t="shared" si="22"/>
        <v>0</v>
      </c>
      <c r="GM61" s="839">
        <f t="shared" si="22"/>
        <v>0</v>
      </c>
      <c r="GN61" s="839">
        <f t="shared" si="22"/>
        <v>0</v>
      </c>
      <c r="GO61" s="839">
        <f t="shared" si="22"/>
        <v>0</v>
      </c>
      <c r="GP61" s="839">
        <f t="shared" ref="GP61:IL61" si="23">+SUM(GP52:GP60)</f>
        <v>0</v>
      </c>
      <c r="GQ61" s="839">
        <f t="shared" si="23"/>
        <v>0</v>
      </c>
      <c r="GR61" s="839">
        <f t="shared" si="23"/>
        <v>0</v>
      </c>
      <c r="GS61" s="839">
        <f t="shared" si="23"/>
        <v>0</v>
      </c>
      <c r="GT61" s="839">
        <f t="shared" si="23"/>
        <v>0</v>
      </c>
      <c r="GU61" s="839">
        <f t="shared" si="23"/>
        <v>0</v>
      </c>
      <c r="GV61" s="839">
        <f t="shared" si="23"/>
        <v>0</v>
      </c>
      <c r="GW61" s="839">
        <f t="shared" si="23"/>
        <v>0</v>
      </c>
      <c r="GX61" s="839">
        <f t="shared" si="23"/>
        <v>0</v>
      </c>
      <c r="GY61" s="839">
        <f t="shared" si="23"/>
        <v>0</v>
      </c>
      <c r="GZ61" s="839">
        <f t="shared" si="23"/>
        <v>0</v>
      </c>
      <c r="HA61" s="839">
        <f t="shared" si="23"/>
        <v>0</v>
      </c>
      <c r="HB61" s="839">
        <f t="shared" si="23"/>
        <v>0</v>
      </c>
      <c r="HC61" s="839">
        <f t="shared" si="23"/>
        <v>0</v>
      </c>
      <c r="HD61" s="839">
        <f t="shared" si="23"/>
        <v>0</v>
      </c>
      <c r="HE61" s="839">
        <f t="shared" si="23"/>
        <v>0</v>
      </c>
      <c r="HF61" s="839">
        <f t="shared" si="23"/>
        <v>0</v>
      </c>
      <c r="HG61" s="839">
        <f t="shared" si="23"/>
        <v>0</v>
      </c>
      <c r="HH61" s="839">
        <f t="shared" si="23"/>
        <v>0</v>
      </c>
      <c r="HI61" s="839">
        <f t="shared" si="23"/>
        <v>0</v>
      </c>
      <c r="HJ61" s="839">
        <f t="shared" si="23"/>
        <v>0</v>
      </c>
      <c r="HK61" s="839">
        <f t="shared" si="23"/>
        <v>0</v>
      </c>
      <c r="HL61" s="839">
        <f t="shared" si="23"/>
        <v>0</v>
      </c>
      <c r="HM61" s="839">
        <f t="shared" si="23"/>
        <v>0</v>
      </c>
      <c r="HN61" s="839">
        <f t="shared" si="23"/>
        <v>0</v>
      </c>
      <c r="HO61" s="839">
        <f t="shared" si="23"/>
        <v>0</v>
      </c>
      <c r="HP61" s="839">
        <f t="shared" si="23"/>
        <v>0</v>
      </c>
      <c r="HQ61" s="839">
        <f t="shared" si="23"/>
        <v>0</v>
      </c>
      <c r="HR61" s="839">
        <f t="shared" si="23"/>
        <v>0</v>
      </c>
      <c r="HS61" s="839">
        <f t="shared" si="23"/>
        <v>0</v>
      </c>
      <c r="HT61" s="839">
        <f t="shared" si="23"/>
        <v>0</v>
      </c>
      <c r="HU61" s="839">
        <f t="shared" si="23"/>
        <v>0</v>
      </c>
      <c r="HV61" s="839">
        <f t="shared" si="23"/>
        <v>0</v>
      </c>
      <c r="HW61" s="839">
        <f t="shared" si="23"/>
        <v>0</v>
      </c>
      <c r="HX61" s="839">
        <f t="shared" si="23"/>
        <v>0</v>
      </c>
      <c r="HY61" s="839">
        <f t="shared" si="23"/>
        <v>0</v>
      </c>
      <c r="HZ61" s="839">
        <f t="shared" si="23"/>
        <v>0</v>
      </c>
      <c r="IA61" s="839">
        <f t="shared" si="23"/>
        <v>0</v>
      </c>
      <c r="IB61" s="839">
        <f t="shared" si="23"/>
        <v>0</v>
      </c>
      <c r="IC61" s="839">
        <f t="shared" si="23"/>
        <v>0</v>
      </c>
      <c r="ID61" s="839">
        <f t="shared" si="23"/>
        <v>0</v>
      </c>
      <c r="IE61" s="839">
        <f t="shared" si="23"/>
        <v>0</v>
      </c>
      <c r="IF61" s="839">
        <f t="shared" si="23"/>
        <v>0</v>
      </c>
      <c r="IG61" s="839">
        <f t="shared" si="23"/>
        <v>0</v>
      </c>
      <c r="IH61" s="839">
        <f t="shared" si="23"/>
        <v>0</v>
      </c>
      <c r="II61" s="839">
        <f t="shared" si="23"/>
        <v>0</v>
      </c>
      <c r="IJ61" s="839">
        <f t="shared" si="23"/>
        <v>0</v>
      </c>
      <c r="IK61" s="839">
        <f t="shared" si="23"/>
        <v>0</v>
      </c>
      <c r="IL61" s="839">
        <f t="shared" si="23"/>
        <v>0</v>
      </c>
    </row>
    <row r="62" spans="2:246" s="676" customFormat="1">
      <c r="B62" s="773" t="s">
        <v>656</v>
      </c>
      <c r="C62" s="747"/>
      <c r="D62" s="774">
        <f ca="1">IF(ISERROR((1+IRR(F61:IL61,0.01))^VLOOKUP(_WF_Periodicity,_WF_Period_lookup,2,FALSE)-1),0,(1+IRR(F61:IL61,0.01))^VLOOKUP(_WF_Periodicity,_WF_Period_lookup,2,FALSE)-1)</f>
        <v>0.3682219204422239</v>
      </c>
      <c r="E62" s="750"/>
      <c r="F62" s="749"/>
      <c r="G62" s="749"/>
      <c r="H62" s="749"/>
      <c r="I62" s="749"/>
      <c r="J62" s="749"/>
      <c r="K62" s="749"/>
      <c r="L62" s="749"/>
      <c r="M62" s="749"/>
      <c r="N62" s="749"/>
      <c r="O62" s="749"/>
      <c r="P62" s="749"/>
      <c r="Q62" s="749"/>
      <c r="R62" s="749"/>
      <c r="S62" s="749"/>
      <c r="T62" s="749"/>
      <c r="U62" s="749"/>
      <c r="V62" s="749"/>
      <c r="W62" s="749"/>
      <c r="X62" s="749"/>
      <c r="Y62" s="749"/>
      <c r="Z62" s="749"/>
      <c r="AA62" s="749"/>
      <c r="AB62" s="749"/>
      <c r="AC62" s="749"/>
      <c r="AD62" s="749"/>
      <c r="AE62" s="749"/>
      <c r="AF62" s="749"/>
      <c r="AG62" s="749"/>
      <c r="AH62" s="749"/>
      <c r="AI62" s="749"/>
      <c r="AJ62" s="749"/>
      <c r="AK62" s="749"/>
      <c r="AL62" s="749"/>
      <c r="AM62" s="749"/>
      <c r="AN62" s="749"/>
      <c r="AO62" s="749"/>
      <c r="AP62" s="749"/>
      <c r="AQ62" s="749"/>
      <c r="AR62" s="749"/>
      <c r="AS62" s="749"/>
      <c r="AT62" s="749"/>
      <c r="AU62" s="749"/>
      <c r="AV62" s="749"/>
      <c r="AW62" s="749"/>
      <c r="AX62" s="749"/>
      <c r="AY62" s="749"/>
      <c r="AZ62" s="749"/>
      <c r="BA62" s="749"/>
      <c r="BB62" s="749"/>
      <c r="BC62" s="749"/>
      <c r="BD62" s="749"/>
      <c r="BE62" s="749"/>
      <c r="BF62" s="749"/>
      <c r="BG62" s="749"/>
      <c r="BH62" s="749"/>
      <c r="BI62" s="749"/>
      <c r="BJ62" s="749"/>
      <c r="BK62" s="749"/>
      <c r="BL62" s="749"/>
      <c r="BM62" s="749"/>
      <c r="BN62" s="749"/>
      <c r="BO62" s="749"/>
      <c r="BP62" s="749"/>
      <c r="BQ62" s="749"/>
      <c r="BR62" s="749"/>
      <c r="BS62" s="749"/>
      <c r="BT62" s="749"/>
      <c r="BU62" s="749"/>
      <c r="BV62" s="749"/>
      <c r="BW62" s="749"/>
      <c r="BX62" s="749"/>
      <c r="BY62" s="749"/>
      <c r="BZ62" s="749"/>
      <c r="CA62" s="749"/>
      <c r="CB62" s="749"/>
      <c r="CC62" s="749"/>
      <c r="CD62" s="749"/>
      <c r="CE62" s="749"/>
      <c r="CF62" s="749"/>
      <c r="CG62" s="749"/>
      <c r="CH62" s="749"/>
      <c r="CI62" s="749"/>
      <c r="CJ62" s="749"/>
      <c r="CK62" s="749"/>
      <c r="CL62" s="749"/>
      <c r="CM62" s="749"/>
      <c r="CN62" s="749"/>
      <c r="CO62" s="749"/>
      <c r="CP62" s="749"/>
      <c r="CQ62" s="749"/>
      <c r="CR62" s="749"/>
      <c r="CS62" s="749"/>
      <c r="CT62" s="749"/>
      <c r="CU62" s="749"/>
      <c r="CV62" s="749"/>
      <c r="CW62" s="749"/>
      <c r="CX62" s="749"/>
      <c r="CY62" s="749"/>
      <c r="CZ62" s="749"/>
      <c r="DA62" s="749"/>
      <c r="DB62" s="749"/>
      <c r="DC62" s="749"/>
      <c r="DD62" s="749"/>
      <c r="DE62" s="749"/>
      <c r="DF62" s="749"/>
      <c r="DG62" s="749"/>
      <c r="DH62" s="749"/>
      <c r="DI62" s="749"/>
      <c r="DJ62" s="749"/>
      <c r="DK62" s="749"/>
      <c r="DL62" s="749"/>
      <c r="DM62" s="749"/>
      <c r="DN62" s="749"/>
      <c r="DO62" s="749"/>
      <c r="DP62" s="749"/>
      <c r="DQ62" s="749"/>
      <c r="DR62" s="749"/>
      <c r="DS62" s="749"/>
      <c r="DT62" s="749"/>
      <c r="DU62" s="749"/>
      <c r="DV62" s="749"/>
      <c r="DW62" s="749"/>
      <c r="DX62" s="749"/>
      <c r="DY62" s="749"/>
      <c r="DZ62" s="749"/>
      <c r="EA62" s="749"/>
      <c r="EB62" s="749"/>
      <c r="EC62" s="749"/>
      <c r="ED62" s="749"/>
      <c r="EE62" s="749"/>
      <c r="EF62" s="749"/>
      <c r="EG62" s="749"/>
      <c r="EH62" s="749"/>
      <c r="EI62" s="749"/>
      <c r="EJ62" s="749"/>
      <c r="EK62" s="749"/>
      <c r="EL62" s="749"/>
      <c r="EM62" s="749"/>
      <c r="EN62" s="749"/>
      <c r="EO62" s="749"/>
      <c r="EP62" s="749"/>
      <c r="EQ62" s="749"/>
      <c r="ER62" s="749"/>
      <c r="ES62" s="749"/>
      <c r="ET62" s="749"/>
      <c r="EU62" s="749"/>
      <c r="EV62" s="749"/>
      <c r="EW62" s="749"/>
      <c r="EX62" s="749"/>
      <c r="EY62" s="749"/>
      <c r="EZ62" s="749"/>
      <c r="FA62" s="749"/>
      <c r="FB62" s="749"/>
      <c r="FC62" s="749"/>
      <c r="FD62" s="749"/>
      <c r="FE62" s="749"/>
      <c r="FF62" s="749"/>
      <c r="FG62" s="749"/>
      <c r="FH62" s="749"/>
      <c r="FI62" s="749"/>
      <c r="FJ62" s="749"/>
      <c r="FK62" s="749"/>
      <c r="FL62" s="749"/>
      <c r="FM62" s="749"/>
      <c r="FN62" s="749"/>
      <c r="FO62" s="749"/>
      <c r="FP62" s="749"/>
      <c r="FQ62" s="749"/>
      <c r="FR62" s="749"/>
      <c r="FS62" s="749"/>
      <c r="FT62" s="749"/>
      <c r="FU62" s="749"/>
      <c r="FV62" s="749"/>
      <c r="FW62" s="749"/>
      <c r="FX62" s="749"/>
      <c r="FY62" s="749"/>
      <c r="FZ62" s="749"/>
      <c r="GA62" s="749"/>
      <c r="GB62" s="749"/>
      <c r="GC62" s="749"/>
      <c r="GD62" s="749"/>
      <c r="GE62" s="749"/>
      <c r="GF62" s="749"/>
      <c r="GG62" s="749"/>
      <c r="GH62" s="749"/>
      <c r="GI62" s="749"/>
      <c r="GJ62" s="749"/>
      <c r="GK62" s="749"/>
      <c r="GL62" s="749"/>
      <c r="GM62" s="749"/>
      <c r="GN62" s="749"/>
      <c r="GO62" s="749"/>
      <c r="GP62" s="749"/>
      <c r="GQ62" s="749"/>
      <c r="GR62" s="749"/>
      <c r="GS62" s="749"/>
      <c r="GT62" s="749"/>
      <c r="GU62" s="749"/>
      <c r="GV62" s="749"/>
      <c r="GW62" s="749"/>
      <c r="GX62" s="749"/>
      <c r="GY62" s="749"/>
      <c r="GZ62" s="749"/>
      <c r="HA62" s="749"/>
      <c r="HB62" s="749"/>
      <c r="HC62" s="749"/>
      <c r="HD62" s="749"/>
      <c r="HE62" s="749"/>
      <c r="HF62" s="749"/>
      <c r="HG62" s="749"/>
      <c r="HH62" s="749"/>
      <c r="HI62" s="749"/>
      <c r="HJ62" s="749"/>
      <c r="HK62" s="749"/>
      <c r="HL62" s="749"/>
      <c r="HM62" s="749"/>
      <c r="HN62" s="749"/>
      <c r="HO62" s="749"/>
      <c r="HP62" s="749"/>
      <c r="HQ62" s="749"/>
      <c r="HR62" s="749"/>
      <c r="HS62" s="749"/>
      <c r="HT62" s="749"/>
      <c r="HU62" s="749"/>
      <c r="HV62" s="749"/>
      <c r="HW62" s="749"/>
      <c r="HX62" s="749"/>
      <c r="HY62" s="749"/>
      <c r="HZ62" s="749"/>
      <c r="IA62" s="749"/>
      <c r="IB62" s="749"/>
      <c r="IC62" s="749"/>
      <c r="ID62" s="749"/>
      <c r="IE62" s="749"/>
      <c r="IF62" s="749"/>
      <c r="IG62" s="749"/>
      <c r="IH62" s="749"/>
      <c r="II62" s="749"/>
      <c r="IJ62" s="749"/>
      <c r="IK62" s="749"/>
      <c r="IL62" s="749"/>
    </row>
    <row r="63" spans="2:246" s="676" customFormat="1">
      <c r="C63" s="747"/>
      <c r="D63" s="774"/>
      <c r="E63" s="909" t="s">
        <v>687</v>
      </c>
      <c r="F63" s="790">
        <f>+IF(F48&gt;'Executive Summary'!$E$62,'Executive Summary'!$E$65,0)</f>
        <v>0</v>
      </c>
      <c r="G63" s="910">
        <f>+IF(G48&gt;'Executive Summary'!$E$62,'Executive Summary'!$E$65,0)</f>
        <v>0</v>
      </c>
      <c r="H63" s="910">
        <f>+IF(H48&gt;'Executive Summary'!$E$62,'Executive Summary'!$E$65,0)</f>
        <v>0</v>
      </c>
      <c r="I63" s="910">
        <f>+IF(I48&gt;'Executive Summary'!$E$62,'Executive Summary'!$E$65,0)</f>
        <v>0</v>
      </c>
      <c r="J63" s="910">
        <f>+IF(J48&gt;'Executive Summary'!$E$62,'Executive Summary'!$E$65,0)</f>
        <v>0</v>
      </c>
      <c r="K63" s="910">
        <f>+IF(K48&gt;'Executive Summary'!$E$62,'Executive Summary'!$E$65,0)</f>
        <v>0</v>
      </c>
      <c r="L63" s="910">
        <f>+IF(L48&gt;'Executive Summary'!$E$62,'Executive Summary'!$E$65,0)</f>
        <v>0</v>
      </c>
      <c r="M63" s="910">
        <f>+IF(M48&gt;'Executive Summary'!$E$62,'Executive Summary'!$E$65,0)</f>
        <v>0</v>
      </c>
      <c r="N63" s="910">
        <f>+IF(N48&gt;'Executive Summary'!$E$62,'Executive Summary'!$E$65,0)</f>
        <v>0</v>
      </c>
      <c r="O63" s="910">
        <f>+IF(O48&gt;'Executive Summary'!$E$62,'Executive Summary'!$E$65,0)</f>
        <v>0</v>
      </c>
      <c r="P63" s="910">
        <f>+IF(P48&gt;'Executive Summary'!$E$62,'Executive Summary'!$E$65,0)</f>
        <v>0</v>
      </c>
      <c r="Q63" s="910">
        <f>+IF(Q48&gt;'Executive Summary'!$E$62,'Executive Summary'!$E$65,0)</f>
        <v>0</v>
      </c>
      <c r="R63" s="910">
        <f>+IF(R48&gt;'Executive Summary'!$E$62,'Executive Summary'!$E$65,0)</f>
        <v>0</v>
      </c>
      <c r="S63" s="910">
        <f>+IF(S48&gt;'Executive Summary'!$E$62,'Executive Summary'!$E$65,0)</f>
        <v>0</v>
      </c>
      <c r="T63" s="910">
        <f>+IF(T48&gt;'Executive Summary'!$E$62,'Executive Summary'!$E$65,0)</f>
        <v>0</v>
      </c>
      <c r="U63" s="910">
        <f>+IF(U48&gt;'Executive Summary'!$E$62,'Executive Summary'!$E$65,0)</f>
        <v>0</v>
      </c>
      <c r="V63" s="910">
        <f>+IF(V48&gt;'Executive Summary'!$E$62,'Executive Summary'!$E$65,0)</f>
        <v>0</v>
      </c>
      <c r="W63" s="910">
        <f>+IF(W48&gt;'Executive Summary'!$E$62,'Executive Summary'!$E$65,0)</f>
        <v>0</v>
      </c>
      <c r="X63" s="910">
        <f>+IF(X48&gt;'Executive Summary'!$E$62,'Executive Summary'!$E$65,0)</f>
        <v>0</v>
      </c>
      <c r="Y63" s="910">
        <f>+IF(Y48&gt;'Executive Summary'!$E$62,'Executive Summary'!$E$65,0)</f>
        <v>0</v>
      </c>
      <c r="Z63" s="910">
        <f>+IF(Z48&gt;'Executive Summary'!$E$62,'Executive Summary'!$E$65,0)</f>
        <v>0</v>
      </c>
      <c r="AA63" s="910">
        <f>+IF(AA48&gt;'Executive Summary'!$E$62,'Executive Summary'!$E$65,0)</f>
        <v>0</v>
      </c>
      <c r="AB63" s="910">
        <f>+IF(AB48&gt;'Executive Summary'!$E$62,'Executive Summary'!$E$65,0)</f>
        <v>0</v>
      </c>
      <c r="AC63" s="910">
        <f>+IF(AC48&gt;'Executive Summary'!$E$62,'Executive Summary'!$E$65,0)</f>
        <v>0</v>
      </c>
      <c r="AD63" s="910">
        <f>+IF(AD48&gt;'Executive Summary'!$E$62,'Executive Summary'!$E$65,0)</f>
        <v>0</v>
      </c>
      <c r="AE63" s="910">
        <f>+IF(AE48&gt;'Executive Summary'!$E$62,'Executive Summary'!$E$65,0)</f>
        <v>0</v>
      </c>
      <c r="AF63" s="910">
        <f>+IF(AF48&gt;'Executive Summary'!$E$62,'Executive Summary'!$E$65,0)</f>
        <v>0</v>
      </c>
      <c r="AG63" s="910">
        <f>+IF(AG48&gt;'Executive Summary'!$E$62,'Executive Summary'!$E$65,0)</f>
        <v>0</v>
      </c>
      <c r="AH63" s="910">
        <f>+IF(AH48&gt;'Executive Summary'!$E$62,'Executive Summary'!$E$65,0)</f>
        <v>0</v>
      </c>
      <c r="AI63" s="910">
        <f>+IF(AI48&gt;'Executive Summary'!$E$62,'Executive Summary'!$E$65,0)</f>
        <v>0</v>
      </c>
      <c r="AJ63" s="910">
        <f>+IF(AJ48&gt;'Executive Summary'!$E$62,'Executive Summary'!$E$65,0)</f>
        <v>0</v>
      </c>
      <c r="AK63" s="910">
        <f>+IF(AK48&gt;'Executive Summary'!$E$62,'Executive Summary'!$E$65,0)</f>
        <v>0</v>
      </c>
      <c r="AL63" s="910">
        <f>+IF(AL48&gt;'Executive Summary'!$E$62,'Executive Summary'!$E$65,0)</f>
        <v>0</v>
      </c>
      <c r="AM63" s="910">
        <f>+IF(AM48&gt;'Executive Summary'!$E$62,'Executive Summary'!$E$65,0)</f>
        <v>0</v>
      </c>
      <c r="AN63" s="910">
        <f>+IF(AN48&gt;'Executive Summary'!$E$62,'Executive Summary'!$E$65,0)</f>
        <v>0</v>
      </c>
      <c r="AO63" s="910">
        <f>+IF(AO48&gt;'Executive Summary'!$E$62,'Executive Summary'!$E$65,0)</f>
        <v>0</v>
      </c>
      <c r="AP63" s="910">
        <f>+IF(AP48&gt;'Executive Summary'!$E$62,'Executive Summary'!$E$65,0)</f>
        <v>0</v>
      </c>
      <c r="AQ63" s="910">
        <f>+IF(AQ48&gt;'Executive Summary'!$E$62,'Executive Summary'!$E$65,0)</f>
        <v>0</v>
      </c>
      <c r="AR63" s="910">
        <f>+IF(AR48&gt;'Executive Summary'!$E$62,'Executive Summary'!$E$65,0)</f>
        <v>0</v>
      </c>
      <c r="AS63" s="910">
        <f>+IF(AS48&gt;'Executive Summary'!$E$62,'Executive Summary'!$E$65,0)</f>
        <v>0</v>
      </c>
      <c r="AT63" s="910">
        <f>+IF(AT48&gt;'Executive Summary'!$E$62,'Executive Summary'!$E$65,0)</f>
        <v>0</v>
      </c>
      <c r="AU63" s="910">
        <f>+IF(AU48&gt;'Executive Summary'!$E$62,'Executive Summary'!$E$65,0)</f>
        <v>0</v>
      </c>
      <c r="AV63" s="910">
        <f>+IF(AV48&gt;'Executive Summary'!$E$62,'Executive Summary'!$E$65,0)</f>
        <v>0</v>
      </c>
      <c r="AW63" s="910">
        <f>+IF(AW48&gt;'Executive Summary'!$E$62,'Executive Summary'!$E$65,0)</f>
        <v>0</v>
      </c>
      <c r="AX63" s="910">
        <f ca="1">+IF(AX48&gt;'Executive Summary'!$E$62,'Executive Summary'!$E$65,0)</f>
        <v>1275492.952035896</v>
      </c>
      <c r="AY63" s="910">
        <f ca="1">+IF(AY48&gt;'Executive Summary'!$E$62,'Executive Summary'!$E$65,0)</f>
        <v>1275492.952035896</v>
      </c>
      <c r="AZ63" s="910">
        <f ca="1">+IF(AZ48&gt;'Executive Summary'!$E$62,'Executive Summary'!$E$65,0)</f>
        <v>1275492.952035896</v>
      </c>
      <c r="BA63" s="910">
        <f ca="1">+IF(BA48&gt;'Executive Summary'!$E$62,'Executive Summary'!$E$65,0)</f>
        <v>1275492.952035896</v>
      </c>
      <c r="BB63" s="910">
        <f ca="1">+IF(BB48&gt;'Executive Summary'!$E$62,'Executive Summary'!$E$65,0)</f>
        <v>1275492.952035896</v>
      </c>
      <c r="BC63" s="910">
        <f ca="1">+IF(BC48&gt;'Executive Summary'!$E$62,'Executive Summary'!$E$65,0)</f>
        <v>1275492.952035896</v>
      </c>
      <c r="BD63" s="910">
        <f ca="1">+IF(BD48&gt;'Executive Summary'!$E$62,'Executive Summary'!$E$65,0)</f>
        <v>1275492.952035896</v>
      </c>
      <c r="BE63" s="910">
        <f ca="1">+IF(BE48&gt;'Executive Summary'!$E$62,'Executive Summary'!$E$65,0)</f>
        <v>1275492.952035896</v>
      </c>
      <c r="BF63" s="910">
        <f ca="1">+IF(BF48&gt;'Executive Summary'!$E$62,'Executive Summary'!$E$65,0)</f>
        <v>1275492.952035896</v>
      </c>
      <c r="BG63" s="910">
        <f ca="1">+IF(BG48&gt;'Executive Summary'!$E$62,'Executive Summary'!$E$65,0)</f>
        <v>1275492.952035896</v>
      </c>
      <c r="BH63" s="910">
        <f ca="1">+IF(BH48&gt;'Executive Summary'!$E$62,'Executive Summary'!$E$65,0)</f>
        <v>1275492.952035896</v>
      </c>
      <c r="BI63" s="910">
        <f ca="1">+IF(BI48&gt;'Executive Summary'!$E$62,'Executive Summary'!$E$65,0)</f>
        <v>1275492.952035896</v>
      </c>
      <c r="BJ63" s="910">
        <f ca="1">+IF(BJ48&gt;'Executive Summary'!$E$62,'Executive Summary'!$E$65,0)</f>
        <v>1275492.952035896</v>
      </c>
      <c r="BK63" s="910">
        <f ca="1">+IF(BK48&gt;'Executive Summary'!$E$62,'Executive Summary'!$E$65,0)</f>
        <v>1275492.952035896</v>
      </c>
      <c r="BL63" s="910">
        <f ca="1">+IF(BL48&gt;'Executive Summary'!$E$62,'Executive Summary'!$E$65,0)</f>
        <v>1275492.952035896</v>
      </c>
      <c r="BM63" s="910">
        <f ca="1">+IF(BM48&gt;'Executive Summary'!$E$62,'Executive Summary'!$E$65,0)</f>
        <v>1275492.952035896</v>
      </c>
      <c r="BN63" s="910">
        <f ca="1">+IF(BN48&gt;'Executive Summary'!$E$62,'Executive Summary'!$E$65,0)</f>
        <v>1275492.952035896</v>
      </c>
      <c r="BO63" s="910">
        <f ca="1">+IF(BO48&gt;'Executive Summary'!$E$62,'Executive Summary'!$E$65,0)</f>
        <v>1275492.952035896</v>
      </c>
      <c r="BP63" s="910">
        <f ca="1">+IF(BP48&gt;'Executive Summary'!$E$62,'Executive Summary'!$E$65,0)</f>
        <v>1275492.952035896</v>
      </c>
      <c r="BQ63" s="910">
        <f ca="1">+IF(BQ48&gt;'Executive Summary'!$E$62,'Executive Summary'!$E$65,0)</f>
        <v>1275492.952035896</v>
      </c>
      <c r="BR63" s="910">
        <f ca="1">+IF(BR48&gt;'Executive Summary'!$E$62,'Executive Summary'!$E$65,0)</f>
        <v>1275492.952035896</v>
      </c>
      <c r="BS63" s="910">
        <f ca="1">+IF(BS48&gt;'Executive Summary'!$E$62,'Executive Summary'!$E$65,0)</f>
        <v>1275492.952035896</v>
      </c>
      <c r="BT63" s="910">
        <f ca="1">+IF(BT48&gt;'Executive Summary'!$E$62,'Executive Summary'!$E$65,0)</f>
        <v>1275492.952035896</v>
      </c>
      <c r="BU63" s="910">
        <f ca="1">+IF(BU48&gt;'Executive Summary'!$E$62,'Executive Summary'!$E$65,0)</f>
        <v>1275492.952035896</v>
      </c>
      <c r="BV63" s="910">
        <f ca="1">+IF(BV48&gt;'Executive Summary'!$E$62,'Executive Summary'!$E$65,0)</f>
        <v>1275492.952035896</v>
      </c>
      <c r="BW63" s="910">
        <f ca="1">+IF(BW48&gt;'Executive Summary'!$E$62,'Executive Summary'!$E$65,0)</f>
        <v>1275492.952035896</v>
      </c>
      <c r="BX63" s="910">
        <f ca="1">+IF(BX48&gt;'Executive Summary'!$E$62,'Executive Summary'!$E$65,0)</f>
        <v>1275492.952035896</v>
      </c>
      <c r="BY63" s="910">
        <f ca="1">+IF(BY48&gt;'Executive Summary'!$E$62,'Executive Summary'!$E$65,0)</f>
        <v>1275492.952035896</v>
      </c>
      <c r="BZ63" s="910">
        <f ca="1">+IF(BZ48&gt;'Executive Summary'!$E$62,'Executive Summary'!$E$65,0)</f>
        <v>1275492.952035896</v>
      </c>
      <c r="CA63" s="910">
        <f ca="1">+IF(CA48&gt;'Executive Summary'!$E$62,'Executive Summary'!$E$65,0)</f>
        <v>1275492.952035896</v>
      </c>
      <c r="CB63" s="910">
        <f ca="1">+IF(CB48&gt;'Executive Summary'!$E$62,'Executive Summary'!$E$65,0)</f>
        <v>1275492.952035896</v>
      </c>
      <c r="CC63" s="910">
        <f ca="1">+IF(CC48&gt;'Executive Summary'!$E$62,'Executive Summary'!$E$65,0)</f>
        <v>1275492.952035896</v>
      </c>
      <c r="CD63" s="910">
        <f ca="1">+IF(CD48&gt;'Executive Summary'!$E$62,'Executive Summary'!$E$65,0)</f>
        <v>1275492.952035896</v>
      </c>
      <c r="CE63" s="910">
        <f ca="1">+IF(CE48&gt;'Executive Summary'!$E$62,'Executive Summary'!$E$65,0)</f>
        <v>1275492.952035896</v>
      </c>
      <c r="CF63" s="910">
        <f ca="1">+IF(CF48&gt;'Executive Summary'!$E$62,'Executive Summary'!$E$65,0)</f>
        <v>1275492.952035896</v>
      </c>
      <c r="CG63" s="910">
        <f ca="1">+IF(CG48&gt;'Executive Summary'!$E$62,'Executive Summary'!$E$65,0)</f>
        <v>1275492.952035896</v>
      </c>
      <c r="CH63" s="910">
        <f ca="1">+IF(CH48&gt;'Executive Summary'!$E$62,'Executive Summary'!$E$65,0)</f>
        <v>1275492.952035896</v>
      </c>
      <c r="CI63" s="910">
        <f ca="1">+IF(CI48&gt;'Executive Summary'!$E$62,'Executive Summary'!$E$65,0)</f>
        <v>1275492.952035896</v>
      </c>
      <c r="CJ63" s="910">
        <f ca="1">+IF(CJ48&gt;'Executive Summary'!$E$62,'Executive Summary'!$E$65,0)</f>
        <v>1275492.952035896</v>
      </c>
      <c r="CK63" s="910">
        <f ca="1">+IF(CK48&gt;'Executive Summary'!$E$62,'Executive Summary'!$E$65,0)</f>
        <v>1275492.952035896</v>
      </c>
      <c r="CL63" s="910">
        <f ca="1">+IF(CL48&gt;'Executive Summary'!$E$62,'Executive Summary'!$E$65,0)</f>
        <v>1275492.952035896</v>
      </c>
      <c r="CM63" s="910">
        <f ca="1">+IF(CM48&gt;'Executive Summary'!$E$62,'Executive Summary'!$E$65,0)</f>
        <v>1275492.952035896</v>
      </c>
      <c r="CN63" s="910">
        <f ca="1">+IF(CN48&gt;'Executive Summary'!$E$62,'Executive Summary'!$E$65,0)</f>
        <v>1275492.952035896</v>
      </c>
      <c r="CO63" s="910">
        <f ca="1">+IF(CO48&gt;'Executive Summary'!$E$62,'Executive Summary'!$E$65,0)</f>
        <v>1275492.952035896</v>
      </c>
      <c r="CP63" s="910">
        <f ca="1">+IF(CP48&gt;'Executive Summary'!$E$62,'Executive Summary'!$E$65,0)</f>
        <v>1275492.952035896</v>
      </c>
      <c r="CQ63" s="910">
        <f ca="1">+IF(CQ48&gt;'Executive Summary'!$E$62,'Executive Summary'!$E$65,0)</f>
        <v>1275492.952035896</v>
      </c>
      <c r="CR63" s="910">
        <f ca="1">+IF(CR48&gt;'Executive Summary'!$E$62,'Executive Summary'!$E$65,0)</f>
        <v>1275492.952035896</v>
      </c>
      <c r="CS63" s="910">
        <f ca="1">+IF(CS48&gt;'Executive Summary'!$E$62,'Executive Summary'!$E$65,0)</f>
        <v>1275492.952035896</v>
      </c>
      <c r="CT63" s="910">
        <f ca="1">+IF(CT48&gt;'Executive Summary'!$E$62,'Executive Summary'!$E$65,0)</f>
        <v>1275492.952035896</v>
      </c>
      <c r="CU63" s="910">
        <f ca="1">+IF(CU48&gt;'Executive Summary'!$E$62,'Executive Summary'!$E$65,0)</f>
        <v>1275492.952035896</v>
      </c>
      <c r="CV63" s="910">
        <f ca="1">+IF(CV48&gt;'Executive Summary'!$E$62,'Executive Summary'!$E$65,0)</f>
        <v>1275492.952035896</v>
      </c>
      <c r="CW63" s="910">
        <f ca="1">+IF(CW48&gt;'Executive Summary'!$E$62,'Executive Summary'!$E$65,0)</f>
        <v>1275492.952035896</v>
      </c>
      <c r="CX63" s="910">
        <f ca="1">+IF(CX48&gt;'Executive Summary'!$E$62,'Executive Summary'!$E$65,0)</f>
        <v>1275492.952035896</v>
      </c>
      <c r="CY63" s="910">
        <f ca="1">+IF(CY48&gt;'Executive Summary'!$E$62,'Executive Summary'!$E$65,0)</f>
        <v>1275492.952035896</v>
      </c>
      <c r="CZ63" s="910">
        <f ca="1">+IF(CZ48&gt;'Executive Summary'!$E$62,'Executive Summary'!$E$65,0)</f>
        <v>1275492.952035896</v>
      </c>
      <c r="DA63" s="910">
        <f ca="1">+IF(DA48&gt;'Executive Summary'!$E$62,'Executive Summary'!$E$65,0)</f>
        <v>1275492.952035896</v>
      </c>
      <c r="DB63" s="910">
        <f ca="1">+IF(DB48&gt;'Executive Summary'!$E$62,'Executive Summary'!$E$65,0)</f>
        <v>1275492.952035896</v>
      </c>
      <c r="DC63" s="910">
        <f ca="1">+IF(DC48&gt;'Executive Summary'!$E$62,'Executive Summary'!$E$65,0)</f>
        <v>1275492.952035896</v>
      </c>
      <c r="DD63" s="910">
        <f ca="1">+IF(DD48&gt;'Executive Summary'!$E$62,'Executive Summary'!$E$65,0)</f>
        <v>1275492.952035896</v>
      </c>
      <c r="DE63" s="910">
        <f ca="1">+IF(DE48&gt;'Executive Summary'!$E$62,'Executive Summary'!$E$65,0)</f>
        <v>1275492.952035896</v>
      </c>
      <c r="DF63" s="910">
        <f ca="1">+IF(DF48&gt;'Executive Summary'!$E$62,'Executive Summary'!$E$65,0)</f>
        <v>1275492.952035896</v>
      </c>
      <c r="DG63" s="910">
        <f ca="1">+IF(DG48&gt;'Executive Summary'!$E$62,'Executive Summary'!$E$65,0)</f>
        <v>1275492.952035896</v>
      </c>
      <c r="DH63" s="910">
        <f ca="1">+IF(DH48&gt;'Executive Summary'!$E$62,'Executive Summary'!$E$65,0)</f>
        <v>1275492.952035896</v>
      </c>
      <c r="DI63" s="910">
        <f ca="1">+IF(DI48&gt;'Executive Summary'!$E$62,'Executive Summary'!$E$65,0)</f>
        <v>1275492.952035896</v>
      </c>
      <c r="DJ63" s="910">
        <f ca="1">+IF(DJ48&gt;'Executive Summary'!$E$62,'Executive Summary'!$E$65,0)</f>
        <v>1275492.952035896</v>
      </c>
      <c r="DK63" s="910">
        <f ca="1">+IF(DK48&gt;'Executive Summary'!$E$62,'Executive Summary'!$E$65,0)</f>
        <v>1275492.952035896</v>
      </c>
      <c r="DL63" s="910">
        <f ca="1">+IF(DL48&gt;'Executive Summary'!$E$62,'Executive Summary'!$E$65,0)</f>
        <v>1275492.952035896</v>
      </c>
      <c r="DM63" s="910">
        <f ca="1">+IF(DM48&gt;'Executive Summary'!$E$62,'Executive Summary'!$E$65,0)</f>
        <v>1275492.952035896</v>
      </c>
      <c r="DN63" s="910">
        <f ca="1">+IF(DN48&gt;'Executive Summary'!$E$62,'Executive Summary'!$E$65,0)</f>
        <v>1275492.952035896</v>
      </c>
      <c r="DO63" s="910">
        <f ca="1">+IF(DO48&gt;'Executive Summary'!$E$62,'Executive Summary'!$E$65,0)</f>
        <v>1275492.952035896</v>
      </c>
      <c r="DP63" s="910">
        <f ca="1">+IF(DP48&gt;'Executive Summary'!$E$62,'Executive Summary'!$E$65,0)</f>
        <v>1275492.952035896</v>
      </c>
      <c r="DQ63" s="910">
        <f ca="1">+IF(DQ48&gt;'Executive Summary'!$E$62,'Executive Summary'!$E$65,0)</f>
        <v>1275492.952035896</v>
      </c>
      <c r="DR63" s="910">
        <f ca="1">+IF(DR48&gt;'Executive Summary'!$E$62,'Executive Summary'!$E$65,0)</f>
        <v>1275492.952035896</v>
      </c>
      <c r="DS63" s="910">
        <f ca="1">+IF(DS48&gt;'Executive Summary'!$E$62,'Executive Summary'!$E$65,0)</f>
        <v>1275492.952035896</v>
      </c>
      <c r="DT63" s="910">
        <f ca="1">+IF(DT48&gt;'Executive Summary'!$E$62,'Executive Summary'!$E$65,0)</f>
        <v>1275492.952035896</v>
      </c>
      <c r="DU63" s="910">
        <f ca="1">+IF(DU48&gt;'Executive Summary'!$E$62,'Executive Summary'!$E$65,0)</f>
        <v>1275492.952035896</v>
      </c>
      <c r="DV63" s="910">
        <f ca="1">+IF(DV48&gt;'Executive Summary'!$E$62,'Executive Summary'!$E$65,0)</f>
        <v>1275492.952035896</v>
      </c>
      <c r="DW63" s="910">
        <f ca="1">+IF(DW48&gt;'Executive Summary'!$E$62,'Executive Summary'!$E$65,0)</f>
        <v>1275492.952035896</v>
      </c>
      <c r="DX63" s="910">
        <f ca="1">+IF(DX48&gt;'Executive Summary'!$E$62,'Executive Summary'!$E$65,0)</f>
        <v>1275492.952035896</v>
      </c>
      <c r="DY63" s="910">
        <f ca="1">+IF(DY48&gt;'Executive Summary'!$E$62,'Executive Summary'!$E$65,0)</f>
        <v>1275492.952035896</v>
      </c>
      <c r="DZ63" s="910">
        <f ca="1">+IF(DZ48&gt;'Executive Summary'!$E$62,'Executive Summary'!$E$65,0)</f>
        <v>1275492.952035896</v>
      </c>
      <c r="EA63" s="910">
        <f ca="1">+IF(EA48&gt;'Executive Summary'!$E$62,'Executive Summary'!$E$65,0)</f>
        <v>1275492.952035896</v>
      </c>
      <c r="EB63" s="910">
        <f ca="1">+IF(EB48&gt;'Executive Summary'!$E$62,'Executive Summary'!$E$65,0)</f>
        <v>1275492.952035896</v>
      </c>
      <c r="EC63" s="910">
        <f ca="1">+IF(EC48&gt;'Executive Summary'!$E$62,'Executive Summary'!$E$65,0)</f>
        <v>1275492.952035896</v>
      </c>
      <c r="ED63" s="910">
        <f ca="1">+IF(ED48&gt;'Executive Summary'!$E$62,'Executive Summary'!$E$65,0)</f>
        <v>1275492.952035896</v>
      </c>
      <c r="EE63" s="910">
        <f ca="1">+IF(EE48&gt;'Executive Summary'!$E$62,'Executive Summary'!$E$65,0)</f>
        <v>1275492.952035896</v>
      </c>
      <c r="EF63" s="910">
        <f ca="1">+IF(EF48&gt;'Executive Summary'!$E$62,'Executive Summary'!$E$65,0)</f>
        <v>1275492.952035896</v>
      </c>
      <c r="EG63" s="910">
        <f ca="1">+IF(EG48&gt;'Executive Summary'!$E$62,'Executive Summary'!$E$65,0)</f>
        <v>1275492.952035896</v>
      </c>
      <c r="EH63" s="910">
        <f ca="1">+IF(EH48&gt;'Executive Summary'!$E$62,'Executive Summary'!$E$65,0)</f>
        <v>1275492.952035896</v>
      </c>
      <c r="EI63" s="910">
        <f ca="1">+IF(EI48&gt;'Executive Summary'!$E$62,'Executive Summary'!$E$65,0)</f>
        <v>1275492.952035896</v>
      </c>
      <c r="EJ63" s="910">
        <f ca="1">+IF(EJ48&gt;'Executive Summary'!$E$62,'Executive Summary'!$E$65,0)</f>
        <v>1275492.952035896</v>
      </c>
      <c r="EK63" s="910">
        <f ca="1">+IF(EK48&gt;'Executive Summary'!$E$62,'Executive Summary'!$E$65,0)</f>
        <v>1275492.952035896</v>
      </c>
      <c r="EL63" s="910">
        <f ca="1">+IF(EL48&gt;'Executive Summary'!$E$62,'Executive Summary'!$E$65,0)</f>
        <v>1275492.952035896</v>
      </c>
      <c r="EM63" s="910">
        <f ca="1">+IF(EM48&gt;'Executive Summary'!$E$62,'Executive Summary'!$E$65,0)</f>
        <v>1275492.952035896</v>
      </c>
      <c r="EN63" s="910">
        <f ca="1">+IF(EN48&gt;'Executive Summary'!$E$62,'Executive Summary'!$E$65,0)</f>
        <v>1275492.952035896</v>
      </c>
      <c r="EO63" s="910">
        <f ca="1">+IF(EO48&gt;'Executive Summary'!$E$62,'Executive Summary'!$E$65,0)</f>
        <v>1275492.952035896</v>
      </c>
      <c r="EP63" s="910">
        <f ca="1">+IF(EP48&gt;'Executive Summary'!$E$62,'Executive Summary'!$E$65,0)</f>
        <v>1275492.952035896</v>
      </c>
      <c r="EQ63" s="910">
        <f ca="1">+IF(EQ48&gt;'Executive Summary'!$E$62,'Executive Summary'!$E$65,0)</f>
        <v>1275492.952035896</v>
      </c>
      <c r="ER63" s="910">
        <f ca="1">+IF(ER48&gt;'Executive Summary'!$E$62,'Executive Summary'!$E$65,0)</f>
        <v>1275492.952035896</v>
      </c>
      <c r="ES63" s="910">
        <f ca="1">+IF(ES48&gt;'Executive Summary'!$E$62,'Executive Summary'!$E$65,0)</f>
        <v>1275492.952035896</v>
      </c>
      <c r="ET63" s="910">
        <f ca="1">+IF(ET48&gt;'Executive Summary'!$E$62,'Executive Summary'!$E$65,0)</f>
        <v>1275492.952035896</v>
      </c>
      <c r="EU63" s="910">
        <f ca="1">+IF(EU48&gt;'Executive Summary'!$E$62,'Executive Summary'!$E$65,0)</f>
        <v>1275492.952035896</v>
      </c>
      <c r="EV63" s="910">
        <f ca="1">+IF(EV48&gt;'Executive Summary'!$E$62,'Executive Summary'!$E$65,0)</f>
        <v>1275492.952035896</v>
      </c>
      <c r="EW63" s="910">
        <f ca="1">+IF(EW48&gt;'Executive Summary'!$E$62,'Executive Summary'!$E$65,0)</f>
        <v>1275492.952035896</v>
      </c>
      <c r="EX63" s="910">
        <f ca="1">+IF(EX48&gt;'Executive Summary'!$E$62,'Executive Summary'!$E$65,0)</f>
        <v>1275492.952035896</v>
      </c>
      <c r="EY63" s="910">
        <f ca="1">+IF(EY48&gt;'Executive Summary'!$E$62,'Executive Summary'!$E$65,0)</f>
        <v>1275492.952035896</v>
      </c>
      <c r="EZ63" s="910">
        <f ca="1">+IF(EZ48&gt;'Executive Summary'!$E$62,'Executive Summary'!$E$65,0)</f>
        <v>1275492.952035896</v>
      </c>
      <c r="FA63" s="910">
        <f ca="1">+IF(FA48&gt;'Executive Summary'!$E$62,'Executive Summary'!$E$65,0)</f>
        <v>1275492.952035896</v>
      </c>
      <c r="FB63" s="910">
        <f ca="1">+IF(FB48&gt;'Executive Summary'!$E$62,'Executive Summary'!$E$65,0)</f>
        <v>1275492.952035896</v>
      </c>
      <c r="FC63" s="910">
        <f ca="1">+IF(FC48&gt;'Executive Summary'!$E$62,'Executive Summary'!$E$65,0)</f>
        <v>1275492.952035896</v>
      </c>
      <c r="FD63" s="910">
        <f ca="1">+IF(FD48&gt;'Executive Summary'!$E$62,'Executive Summary'!$E$65,0)</f>
        <v>1275492.952035896</v>
      </c>
      <c r="FE63" s="910">
        <f ca="1">+IF(FE48&gt;'Executive Summary'!$E$62,'Executive Summary'!$E$65,0)</f>
        <v>1275492.952035896</v>
      </c>
      <c r="FF63" s="910">
        <f ca="1">+IF(FF48&gt;'Executive Summary'!$E$62,'Executive Summary'!$E$65,0)</f>
        <v>1275492.952035896</v>
      </c>
      <c r="FG63" s="910">
        <f ca="1">+IF(FG48&gt;'Executive Summary'!$E$62,'Executive Summary'!$E$65,0)</f>
        <v>1275492.952035896</v>
      </c>
      <c r="FH63" s="910">
        <f ca="1">+IF(FH48&gt;'Executive Summary'!$E$62,'Executive Summary'!$E$65,0)</f>
        <v>1275492.952035896</v>
      </c>
      <c r="FI63" s="910">
        <f ca="1">+IF(FI48&gt;'Executive Summary'!$E$62,'Executive Summary'!$E$65,0)</f>
        <v>1275492.952035896</v>
      </c>
      <c r="FJ63" s="910">
        <f ca="1">+IF(FJ48&gt;'Executive Summary'!$E$62,'Executive Summary'!$E$65,0)</f>
        <v>1275492.952035896</v>
      </c>
      <c r="FK63" s="910">
        <f ca="1">+IF(FK48&gt;'Executive Summary'!$E$62,'Executive Summary'!$E$65,0)</f>
        <v>1275492.952035896</v>
      </c>
      <c r="FL63" s="910">
        <f ca="1">+IF(FL48&gt;'Executive Summary'!$E$62,'Executive Summary'!$E$65,0)</f>
        <v>1275492.952035896</v>
      </c>
      <c r="FM63" s="910">
        <f ca="1">+IF(FM48&gt;'Executive Summary'!$E$62,'Executive Summary'!$E$65,0)</f>
        <v>1275492.952035896</v>
      </c>
      <c r="FN63" s="910">
        <f ca="1">+IF(FN48&gt;'Executive Summary'!$E$62,'Executive Summary'!$E$65,0)</f>
        <v>1275492.952035896</v>
      </c>
      <c r="FO63" s="910">
        <f ca="1">+IF(FO48&gt;'Executive Summary'!$E$62,'Executive Summary'!$E$65,0)</f>
        <v>1275492.952035896</v>
      </c>
      <c r="FP63" s="910">
        <f ca="1">+IF(FP48&gt;'Executive Summary'!$E$62,'Executive Summary'!$E$65,0)</f>
        <v>1275492.952035896</v>
      </c>
      <c r="FQ63" s="910">
        <f ca="1">+IF(FQ48&gt;'Executive Summary'!$E$62,'Executive Summary'!$E$65,0)</f>
        <v>1275492.952035896</v>
      </c>
      <c r="FR63" s="910">
        <f ca="1">+IF(FR48&gt;'Executive Summary'!$E$62,'Executive Summary'!$E$65,0)</f>
        <v>1275492.952035896</v>
      </c>
      <c r="FS63" s="910">
        <f ca="1">+IF(FS48&gt;'Executive Summary'!$E$62,'Executive Summary'!$E$65,0)</f>
        <v>1275492.952035896</v>
      </c>
      <c r="FT63" s="910">
        <f ca="1">+IF(FT48&gt;'Executive Summary'!$E$62,'Executive Summary'!$E$65,0)</f>
        <v>1275492.952035896</v>
      </c>
      <c r="FU63" s="910">
        <f ca="1">+IF(FU48&gt;'Executive Summary'!$E$62,'Executive Summary'!$E$65,0)</f>
        <v>1275492.952035896</v>
      </c>
      <c r="FV63" s="910">
        <f ca="1">+IF(FV48&gt;'Executive Summary'!$E$62,'Executive Summary'!$E$65,0)</f>
        <v>1275492.952035896</v>
      </c>
      <c r="FW63" s="910">
        <f ca="1">+IF(FW48&gt;'Executive Summary'!$E$62,'Executive Summary'!$E$65,0)</f>
        <v>1275492.952035896</v>
      </c>
      <c r="FX63" s="910">
        <f ca="1">+IF(FX48&gt;'Executive Summary'!$E$62,'Executive Summary'!$E$65,0)</f>
        <v>1275492.952035896</v>
      </c>
      <c r="FY63" s="910">
        <f ca="1">+IF(FY48&gt;'Executive Summary'!$E$62,'Executive Summary'!$E$65,0)</f>
        <v>1275492.952035896</v>
      </c>
      <c r="FZ63" s="910">
        <f ca="1">+IF(FZ48&gt;'Executive Summary'!$E$62,'Executive Summary'!$E$65,0)</f>
        <v>1275492.952035896</v>
      </c>
      <c r="GA63" s="910">
        <f ca="1">+IF(GA48&gt;'Executive Summary'!$E$62,'Executive Summary'!$E$65,0)</f>
        <v>1275492.952035896</v>
      </c>
      <c r="GB63" s="910">
        <f ca="1">+IF(GB48&gt;'Executive Summary'!$E$62,'Executive Summary'!$E$65,0)</f>
        <v>1275492.952035896</v>
      </c>
      <c r="GC63" s="910">
        <f ca="1">+IF(GC48&gt;'Executive Summary'!$E$62,'Executive Summary'!$E$65,0)</f>
        <v>1275492.952035896</v>
      </c>
      <c r="GD63" s="910">
        <f ca="1">+IF(GD48&gt;'Executive Summary'!$E$62,'Executive Summary'!$E$65,0)</f>
        <v>1275492.952035896</v>
      </c>
      <c r="GE63" s="910">
        <f ca="1">+IF(GE48&gt;'Executive Summary'!$E$62,'Executive Summary'!$E$65,0)</f>
        <v>1275492.952035896</v>
      </c>
      <c r="GF63" s="910">
        <f ca="1">+IF(GF48&gt;'Executive Summary'!$E$62,'Executive Summary'!$E$65,0)</f>
        <v>1275492.952035896</v>
      </c>
      <c r="GG63" s="910">
        <f ca="1">+IF(GG48&gt;'Executive Summary'!$E$62,'Executive Summary'!$E$65,0)</f>
        <v>1275492.952035896</v>
      </c>
      <c r="GH63" s="910">
        <f ca="1">+IF(GH48&gt;'Executive Summary'!$E$62,'Executive Summary'!$E$65,0)</f>
        <v>1275492.952035896</v>
      </c>
      <c r="GI63" s="910">
        <f ca="1">+IF(GI48&gt;'Executive Summary'!$E$62,'Executive Summary'!$E$65,0)</f>
        <v>1275492.952035896</v>
      </c>
      <c r="GJ63" s="910">
        <f ca="1">+IF(GJ48&gt;'Executive Summary'!$E$62,'Executive Summary'!$E$65,0)</f>
        <v>1275492.952035896</v>
      </c>
      <c r="GK63" s="910">
        <f ca="1">+IF(GK48&gt;'Executive Summary'!$E$62,'Executive Summary'!$E$65,0)</f>
        <v>1275492.952035896</v>
      </c>
      <c r="GL63" s="910">
        <f ca="1">+IF(GL48&gt;'Executive Summary'!$E$62,'Executive Summary'!$E$65,0)</f>
        <v>1275492.952035896</v>
      </c>
      <c r="GM63" s="910">
        <f ca="1">+IF(GM48&gt;'Executive Summary'!$E$62,'Executive Summary'!$E$65,0)</f>
        <v>1275492.952035896</v>
      </c>
      <c r="GN63" s="910">
        <f ca="1">+IF(GN48&gt;'Executive Summary'!$E$62,'Executive Summary'!$E$65,0)</f>
        <v>1275492.952035896</v>
      </c>
      <c r="GO63" s="910">
        <f ca="1">+IF(GO48&gt;'Executive Summary'!$E$62,'Executive Summary'!$E$65,0)</f>
        <v>1275492.952035896</v>
      </c>
      <c r="GP63" s="910">
        <f ca="1">+IF(GP48&gt;'Executive Summary'!$E$62,'Executive Summary'!$E$65,0)</f>
        <v>1275492.952035896</v>
      </c>
      <c r="GQ63" s="910">
        <f ca="1">+IF(GQ48&gt;'Executive Summary'!$E$62,'Executive Summary'!$E$65,0)</f>
        <v>1275492.952035896</v>
      </c>
      <c r="GR63" s="910">
        <f ca="1">+IF(GR48&gt;'Executive Summary'!$E$62,'Executive Summary'!$E$65,0)</f>
        <v>1275492.952035896</v>
      </c>
      <c r="GS63" s="910">
        <f ca="1">+IF(GS48&gt;'Executive Summary'!$E$62,'Executive Summary'!$E$65,0)</f>
        <v>1275492.952035896</v>
      </c>
      <c r="GT63" s="910">
        <f ca="1">+IF(GT48&gt;'Executive Summary'!$E$62,'Executive Summary'!$E$65,0)</f>
        <v>1275492.952035896</v>
      </c>
      <c r="GU63" s="910">
        <f ca="1">+IF(GU48&gt;'Executive Summary'!$E$62,'Executive Summary'!$E$65,0)</f>
        <v>1275492.952035896</v>
      </c>
      <c r="GV63" s="910">
        <f ca="1">+IF(GV48&gt;'Executive Summary'!$E$62,'Executive Summary'!$E$65,0)</f>
        <v>1275492.952035896</v>
      </c>
      <c r="GW63" s="910">
        <f ca="1">+IF(GW48&gt;'Executive Summary'!$E$62,'Executive Summary'!$E$65,0)</f>
        <v>1275492.952035896</v>
      </c>
      <c r="GX63" s="910">
        <f ca="1">+IF(GX48&gt;'Executive Summary'!$E$62,'Executive Summary'!$E$65,0)</f>
        <v>1275492.952035896</v>
      </c>
      <c r="GY63" s="910">
        <f ca="1">+IF(GY48&gt;'Executive Summary'!$E$62,'Executive Summary'!$E$65,0)</f>
        <v>1275492.952035896</v>
      </c>
      <c r="GZ63" s="910">
        <f ca="1">+IF(GZ48&gt;'Executive Summary'!$E$62,'Executive Summary'!$E$65,0)</f>
        <v>1275492.952035896</v>
      </c>
      <c r="HA63" s="910">
        <f ca="1">+IF(HA48&gt;'Executive Summary'!$E$62,'Executive Summary'!$E$65,0)</f>
        <v>1275492.952035896</v>
      </c>
      <c r="HB63" s="910">
        <f ca="1">+IF(HB48&gt;'Executive Summary'!$E$62,'Executive Summary'!$E$65,0)</f>
        <v>1275492.952035896</v>
      </c>
      <c r="HC63" s="910">
        <f ca="1">+IF(HC48&gt;'Executive Summary'!$E$62,'Executive Summary'!$E$65,0)</f>
        <v>1275492.952035896</v>
      </c>
      <c r="HD63" s="910">
        <f ca="1">+IF(HD48&gt;'Executive Summary'!$E$62,'Executive Summary'!$E$65,0)</f>
        <v>1275492.952035896</v>
      </c>
      <c r="HE63" s="910">
        <f ca="1">+IF(HE48&gt;'Executive Summary'!$E$62,'Executive Summary'!$E$65,0)</f>
        <v>1275492.952035896</v>
      </c>
      <c r="HF63" s="910">
        <f ca="1">+IF(HF48&gt;'Executive Summary'!$E$62,'Executive Summary'!$E$65,0)</f>
        <v>1275492.952035896</v>
      </c>
      <c r="HG63" s="910">
        <f ca="1">+IF(HG48&gt;'Executive Summary'!$E$62,'Executive Summary'!$E$65,0)</f>
        <v>1275492.952035896</v>
      </c>
      <c r="HH63" s="910">
        <f ca="1">+IF(HH48&gt;'Executive Summary'!$E$62,'Executive Summary'!$E$65,0)</f>
        <v>1275492.952035896</v>
      </c>
      <c r="HI63" s="910">
        <f ca="1">+IF(HI48&gt;'Executive Summary'!$E$62,'Executive Summary'!$E$65,0)</f>
        <v>1275492.952035896</v>
      </c>
      <c r="HJ63" s="910">
        <f ca="1">+IF(HJ48&gt;'Executive Summary'!$E$62,'Executive Summary'!$E$65,0)</f>
        <v>1275492.952035896</v>
      </c>
      <c r="HK63" s="910">
        <f ca="1">+IF(HK48&gt;'Executive Summary'!$E$62,'Executive Summary'!$E$65,0)</f>
        <v>1275492.952035896</v>
      </c>
      <c r="HL63" s="910">
        <f ca="1">+IF(HL48&gt;'Executive Summary'!$E$62,'Executive Summary'!$E$65,0)</f>
        <v>1275492.952035896</v>
      </c>
      <c r="HM63" s="910">
        <f ca="1">+IF(HM48&gt;'Executive Summary'!$E$62,'Executive Summary'!$E$65,0)</f>
        <v>1275492.952035896</v>
      </c>
      <c r="HN63" s="910">
        <f ca="1">+IF(HN48&gt;'Executive Summary'!$E$62,'Executive Summary'!$E$65,0)</f>
        <v>1275492.952035896</v>
      </c>
      <c r="HO63" s="910">
        <f ca="1">+IF(HO48&gt;'Executive Summary'!$E$62,'Executive Summary'!$E$65,0)</f>
        <v>1275492.952035896</v>
      </c>
      <c r="HP63" s="910">
        <f ca="1">+IF(HP48&gt;'Executive Summary'!$E$62,'Executive Summary'!$E$65,0)</f>
        <v>1275492.952035896</v>
      </c>
      <c r="HQ63" s="910">
        <f ca="1">+IF(HQ48&gt;'Executive Summary'!$E$62,'Executive Summary'!$E$65,0)</f>
        <v>1275492.952035896</v>
      </c>
      <c r="HR63" s="910">
        <f ca="1">+IF(HR48&gt;'Executive Summary'!$E$62,'Executive Summary'!$E$65,0)</f>
        <v>1275492.952035896</v>
      </c>
      <c r="HS63" s="910">
        <f ca="1">+IF(HS48&gt;'Executive Summary'!$E$62,'Executive Summary'!$E$65,0)</f>
        <v>1275492.952035896</v>
      </c>
      <c r="HT63" s="910">
        <f ca="1">+IF(HT48&gt;'Executive Summary'!$E$62,'Executive Summary'!$E$65,0)</f>
        <v>1275492.952035896</v>
      </c>
      <c r="HU63" s="910">
        <f ca="1">+IF(HU48&gt;'Executive Summary'!$E$62,'Executive Summary'!$E$65,0)</f>
        <v>1275492.952035896</v>
      </c>
      <c r="HV63" s="910">
        <f ca="1">+IF(HV48&gt;'Executive Summary'!$E$62,'Executive Summary'!$E$65,0)</f>
        <v>1275492.952035896</v>
      </c>
      <c r="HW63" s="910">
        <f ca="1">+IF(HW48&gt;'Executive Summary'!$E$62,'Executive Summary'!$E$65,0)</f>
        <v>1275492.952035896</v>
      </c>
      <c r="HX63" s="910">
        <f ca="1">+IF(HX48&gt;'Executive Summary'!$E$62,'Executive Summary'!$E$65,0)</f>
        <v>1275492.952035896</v>
      </c>
      <c r="HY63" s="910">
        <f ca="1">+IF(HY48&gt;'Executive Summary'!$E$62,'Executive Summary'!$E$65,0)</f>
        <v>1275492.952035896</v>
      </c>
      <c r="HZ63" s="910">
        <f ca="1">+IF(HZ48&gt;'Executive Summary'!$E$62,'Executive Summary'!$E$65,0)</f>
        <v>1275492.952035896</v>
      </c>
      <c r="IA63" s="910">
        <f ca="1">+IF(IA48&gt;'Executive Summary'!$E$62,'Executive Summary'!$E$65,0)</f>
        <v>1275492.952035896</v>
      </c>
      <c r="IB63" s="910">
        <f ca="1">+IF(IB48&gt;'Executive Summary'!$E$62,'Executive Summary'!$E$65,0)</f>
        <v>1275492.952035896</v>
      </c>
      <c r="IC63" s="910">
        <f ca="1">+IF(IC48&gt;'Executive Summary'!$E$62,'Executive Summary'!$E$65,0)</f>
        <v>1275492.952035896</v>
      </c>
      <c r="ID63" s="910">
        <f ca="1">+IF(ID48&gt;'Executive Summary'!$E$62,'Executive Summary'!$E$65,0)</f>
        <v>1275492.952035896</v>
      </c>
      <c r="IE63" s="910">
        <f ca="1">+IF(IE48&gt;'Executive Summary'!$E$62,'Executive Summary'!$E$65,0)</f>
        <v>1275492.952035896</v>
      </c>
      <c r="IF63" s="910">
        <f ca="1">+IF(IF48&gt;'Executive Summary'!$E$62,'Executive Summary'!$E$65,0)</f>
        <v>1275492.952035896</v>
      </c>
      <c r="IG63" s="910">
        <f ca="1">+IF(IG48&gt;'Executive Summary'!$E$62,'Executive Summary'!$E$65,0)</f>
        <v>1275492.952035896</v>
      </c>
      <c r="IH63" s="910">
        <f ca="1">+IF(IH48&gt;'Executive Summary'!$E$62,'Executive Summary'!$E$65,0)</f>
        <v>1275492.952035896</v>
      </c>
      <c r="II63" s="910">
        <f ca="1">+IF(II48&gt;'Executive Summary'!$E$62,'Executive Summary'!$E$65,0)</f>
        <v>1275492.952035896</v>
      </c>
      <c r="IJ63" s="910">
        <f ca="1">+IF(IJ48&gt;'Executive Summary'!$E$62,'Executive Summary'!$E$65,0)</f>
        <v>1275492.952035896</v>
      </c>
      <c r="IK63" s="910">
        <f ca="1">+IF(IK48&gt;'Executive Summary'!$E$62,'Executive Summary'!$E$65,0)</f>
        <v>1275492.952035896</v>
      </c>
      <c r="IL63" s="910">
        <f ca="1">+IF(IL48&gt;'Executive Summary'!$E$62,'Executive Summary'!$E$65,0)</f>
        <v>1275492.952035896</v>
      </c>
    </row>
    <row r="64" spans="2:246" s="593" customFormat="1">
      <c r="B64" s="776" t="s">
        <v>85</v>
      </c>
      <c r="C64" s="751"/>
      <c r="D64" s="775">
        <f t="array" aca="1" ref="D64" ca="1">MIN(IF(F64:IL64&gt;0,F64:IL64))</f>
        <v>0</v>
      </c>
      <c r="F64" s="757">
        <f t="shared" ref="F64:BQ64" si="24">IFERROR(F53/F63,0)</f>
        <v>0</v>
      </c>
      <c r="G64" s="757">
        <f t="shared" si="24"/>
        <v>0</v>
      </c>
      <c r="H64" s="757">
        <f t="shared" si="24"/>
        <v>0</v>
      </c>
      <c r="I64" s="757">
        <f t="shared" si="24"/>
        <v>0</v>
      </c>
      <c r="J64" s="757">
        <f t="shared" si="24"/>
        <v>0</v>
      </c>
      <c r="K64" s="757">
        <f t="shared" si="24"/>
        <v>0</v>
      </c>
      <c r="L64" s="757">
        <f t="shared" si="24"/>
        <v>0</v>
      </c>
      <c r="M64" s="757">
        <f t="shared" si="24"/>
        <v>0</v>
      </c>
      <c r="N64" s="757">
        <f t="shared" si="24"/>
        <v>0</v>
      </c>
      <c r="O64" s="757">
        <f t="shared" si="24"/>
        <v>0</v>
      </c>
      <c r="P64" s="757">
        <f t="shared" si="24"/>
        <v>0</v>
      </c>
      <c r="Q64" s="757">
        <f t="shared" si="24"/>
        <v>0</v>
      </c>
      <c r="R64" s="757">
        <f t="shared" si="24"/>
        <v>0</v>
      </c>
      <c r="S64" s="757">
        <f t="shared" si="24"/>
        <v>0</v>
      </c>
      <c r="T64" s="757">
        <f t="shared" si="24"/>
        <v>0</v>
      </c>
      <c r="U64" s="757">
        <f t="shared" si="24"/>
        <v>0</v>
      </c>
      <c r="V64" s="757">
        <f t="shared" si="24"/>
        <v>0</v>
      </c>
      <c r="W64" s="757">
        <f t="shared" si="24"/>
        <v>0</v>
      </c>
      <c r="X64" s="757">
        <f t="shared" si="24"/>
        <v>0</v>
      </c>
      <c r="Y64" s="757">
        <f t="shared" si="24"/>
        <v>0</v>
      </c>
      <c r="Z64" s="757">
        <f t="shared" si="24"/>
        <v>0</v>
      </c>
      <c r="AA64" s="757">
        <f t="shared" si="24"/>
        <v>0</v>
      </c>
      <c r="AB64" s="757">
        <f t="shared" si="24"/>
        <v>0</v>
      </c>
      <c r="AC64" s="757">
        <f t="shared" si="24"/>
        <v>0</v>
      </c>
      <c r="AD64" s="757">
        <f t="shared" si="24"/>
        <v>0</v>
      </c>
      <c r="AE64" s="757">
        <f t="shared" si="24"/>
        <v>0</v>
      </c>
      <c r="AF64" s="757">
        <f t="shared" si="24"/>
        <v>0</v>
      </c>
      <c r="AG64" s="757">
        <f t="shared" si="24"/>
        <v>0</v>
      </c>
      <c r="AH64" s="757">
        <f t="shared" si="24"/>
        <v>0</v>
      </c>
      <c r="AI64" s="757">
        <f t="shared" si="24"/>
        <v>0</v>
      </c>
      <c r="AJ64" s="757">
        <f t="shared" si="24"/>
        <v>0</v>
      </c>
      <c r="AK64" s="757">
        <f t="shared" si="24"/>
        <v>0</v>
      </c>
      <c r="AL64" s="757">
        <f t="shared" ca="1" si="24"/>
        <v>0</v>
      </c>
      <c r="AM64" s="757">
        <f t="shared" ca="1" si="24"/>
        <v>0</v>
      </c>
      <c r="AN64" s="757">
        <f t="shared" ca="1" si="24"/>
        <v>0</v>
      </c>
      <c r="AO64" s="757">
        <f t="shared" ca="1" si="24"/>
        <v>0</v>
      </c>
      <c r="AP64" s="757">
        <f t="shared" ca="1" si="24"/>
        <v>0</v>
      </c>
      <c r="AQ64" s="757">
        <f t="shared" ca="1" si="24"/>
        <v>0</v>
      </c>
      <c r="AR64" s="757">
        <f t="shared" ca="1" si="24"/>
        <v>0</v>
      </c>
      <c r="AS64" s="757">
        <f t="shared" ca="1" si="24"/>
        <v>0</v>
      </c>
      <c r="AT64" s="757">
        <f t="shared" ca="1" si="24"/>
        <v>0</v>
      </c>
      <c r="AU64" s="757">
        <f t="shared" ca="1" si="24"/>
        <v>0</v>
      </c>
      <c r="AV64" s="757">
        <f t="shared" ca="1" si="24"/>
        <v>0</v>
      </c>
      <c r="AW64" s="757">
        <f t="shared" ca="1" si="24"/>
        <v>0</v>
      </c>
      <c r="AX64" s="757">
        <f t="shared" ca="1" si="24"/>
        <v>0</v>
      </c>
      <c r="AY64" s="757">
        <f t="shared" ca="1" si="24"/>
        <v>0</v>
      </c>
      <c r="AZ64" s="757">
        <f t="shared" ca="1" si="24"/>
        <v>0</v>
      </c>
      <c r="BA64" s="757">
        <f t="shared" ca="1" si="24"/>
        <v>0</v>
      </c>
      <c r="BB64" s="757">
        <f t="shared" ca="1" si="24"/>
        <v>0</v>
      </c>
      <c r="BC64" s="757">
        <f t="shared" ca="1" si="24"/>
        <v>0</v>
      </c>
      <c r="BD64" s="757">
        <f t="shared" ca="1" si="24"/>
        <v>0</v>
      </c>
      <c r="BE64" s="757">
        <f t="shared" ca="1" si="24"/>
        <v>0</v>
      </c>
      <c r="BF64" s="757">
        <f t="shared" ca="1" si="24"/>
        <v>0</v>
      </c>
      <c r="BG64" s="757">
        <f t="shared" ca="1" si="24"/>
        <v>0</v>
      </c>
      <c r="BH64" s="757">
        <f t="shared" ca="1" si="24"/>
        <v>0</v>
      </c>
      <c r="BI64" s="757">
        <f t="shared" ca="1" si="24"/>
        <v>0</v>
      </c>
      <c r="BJ64" s="757">
        <f t="shared" ca="1" si="24"/>
        <v>0</v>
      </c>
      <c r="BK64" s="757">
        <f t="shared" ca="1" si="24"/>
        <v>0</v>
      </c>
      <c r="BL64" s="757">
        <f t="shared" ca="1" si="24"/>
        <v>0</v>
      </c>
      <c r="BM64" s="757">
        <f t="shared" ca="1" si="24"/>
        <v>0</v>
      </c>
      <c r="BN64" s="757">
        <f t="shared" ca="1" si="24"/>
        <v>0</v>
      </c>
      <c r="BO64" s="757">
        <f t="shared" ca="1" si="24"/>
        <v>0</v>
      </c>
      <c r="BP64" s="757">
        <f t="shared" ca="1" si="24"/>
        <v>0</v>
      </c>
      <c r="BQ64" s="757">
        <f t="shared" ca="1" si="24"/>
        <v>0</v>
      </c>
      <c r="BR64" s="757">
        <f t="shared" ref="BR64:EC64" ca="1" si="25">IFERROR(BR53/BR63,0)</f>
        <v>0</v>
      </c>
      <c r="BS64" s="757">
        <f t="shared" ca="1" si="25"/>
        <v>0</v>
      </c>
      <c r="BT64" s="757">
        <f t="shared" ca="1" si="25"/>
        <v>0</v>
      </c>
      <c r="BU64" s="757">
        <f t="shared" ca="1" si="25"/>
        <v>0</v>
      </c>
      <c r="BV64" s="757">
        <f t="shared" ca="1" si="25"/>
        <v>0</v>
      </c>
      <c r="BW64" s="757">
        <f t="shared" ca="1" si="25"/>
        <v>0</v>
      </c>
      <c r="BX64" s="757">
        <f t="shared" ca="1" si="25"/>
        <v>0</v>
      </c>
      <c r="BY64" s="757">
        <f t="shared" ca="1" si="25"/>
        <v>0</v>
      </c>
      <c r="BZ64" s="757">
        <f t="shared" ca="1" si="25"/>
        <v>0</v>
      </c>
      <c r="CA64" s="757">
        <f t="shared" ca="1" si="25"/>
        <v>0</v>
      </c>
      <c r="CB64" s="757">
        <f t="shared" ca="1" si="25"/>
        <v>0</v>
      </c>
      <c r="CC64" s="757">
        <f t="shared" ca="1" si="25"/>
        <v>0</v>
      </c>
      <c r="CD64" s="757">
        <f t="shared" ca="1" si="25"/>
        <v>0</v>
      </c>
      <c r="CE64" s="757">
        <f t="shared" ca="1" si="25"/>
        <v>0</v>
      </c>
      <c r="CF64" s="757">
        <f t="shared" ca="1" si="25"/>
        <v>0</v>
      </c>
      <c r="CG64" s="757">
        <f t="shared" ca="1" si="25"/>
        <v>0</v>
      </c>
      <c r="CH64" s="757">
        <f t="shared" ca="1" si="25"/>
        <v>0</v>
      </c>
      <c r="CI64" s="757">
        <f t="shared" ca="1" si="25"/>
        <v>0</v>
      </c>
      <c r="CJ64" s="757">
        <f t="shared" ca="1" si="25"/>
        <v>0</v>
      </c>
      <c r="CK64" s="757">
        <f t="shared" ca="1" si="25"/>
        <v>0</v>
      </c>
      <c r="CL64" s="757">
        <f t="shared" ca="1" si="25"/>
        <v>0</v>
      </c>
      <c r="CM64" s="757">
        <f t="shared" ca="1" si="25"/>
        <v>0</v>
      </c>
      <c r="CN64" s="757">
        <f t="shared" ca="1" si="25"/>
        <v>0</v>
      </c>
      <c r="CO64" s="757">
        <f t="shared" ca="1" si="25"/>
        <v>0</v>
      </c>
      <c r="CP64" s="757">
        <f t="shared" ca="1" si="25"/>
        <v>0</v>
      </c>
      <c r="CQ64" s="757">
        <f t="shared" ca="1" si="25"/>
        <v>0</v>
      </c>
      <c r="CR64" s="757">
        <f t="shared" ca="1" si="25"/>
        <v>0</v>
      </c>
      <c r="CS64" s="757">
        <f t="shared" ca="1" si="25"/>
        <v>0</v>
      </c>
      <c r="CT64" s="757">
        <f t="shared" ca="1" si="25"/>
        <v>0</v>
      </c>
      <c r="CU64" s="757">
        <f t="shared" ca="1" si="25"/>
        <v>0</v>
      </c>
      <c r="CV64" s="757">
        <f t="shared" ca="1" si="25"/>
        <v>0</v>
      </c>
      <c r="CW64" s="757">
        <f t="shared" ca="1" si="25"/>
        <v>0</v>
      </c>
      <c r="CX64" s="757">
        <f t="shared" ca="1" si="25"/>
        <v>0</v>
      </c>
      <c r="CY64" s="757">
        <f t="shared" ca="1" si="25"/>
        <v>0</v>
      </c>
      <c r="CZ64" s="757">
        <f t="shared" ca="1" si="25"/>
        <v>0</v>
      </c>
      <c r="DA64" s="757">
        <f t="shared" ca="1" si="25"/>
        <v>0</v>
      </c>
      <c r="DB64" s="757">
        <f t="shared" ca="1" si="25"/>
        <v>0</v>
      </c>
      <c r="DC64" s="757">
        <f t="shared" ca="1" si="25"/>
        <v>0</v>
      </c>
      <c r="DD64" s="757">
        <f t="shared" ca="1" si="25"/>
        <v>0</v>
      </c>
      <c r="DE64" s="757">
        <f t="shared" ca="1" si="25"/>
        <v>0</v>
      </c>
      <c r="DF64" s="757">
        <f t="shared" ca="1" si="25"/>
        <v>0</v>
      </c>
      <c r="DG64" s="757">
        <f t="shared" ca="1" si="25"/>
        <v>0</v>
      </c>
      <c r="DH64" s="757">
        <f t="shared" ca="1" si="25"/>
        <v>0</v>
      </c>
      <c r="DI64" s="757">
        <f t="shared" ca="1" si="25"/>
        <v>0</v>
      </c>
      <c r="DJ64" s="757">
        <f t="shared" ca="1" si="25"/>
        <v>0</v>
      </c>
      <c r="DK64" s="757">
        <f t="shared" ca="1" si="25"/>
        <v>0</v>
      </c>
      <c r="DL64" s="757">
        <f t="shared" ca="1" si="25"/>
        <v>0</v>
      </c>
      <c r="DM64" s="757">
        <f t="shared" ca="1" si="25"/>
        <v>0</v>
      </c>
      <c r="DN64" s="757">
        <f t="shared" ca="1" si="25"/>
        <v>0</v>
      </c>
      <c r="DO64" s="757">
        <f t="shared" ca="1" si="25"/>
        <v>0</v>
      </c>
      <c r="DP64" s="757">
        <f t="shared" ca="1" si="25"/>
        <v>0</v>
      </c>
      <c r="DQ64" s="757">
        <f t="shared" ca="1" si="25"/>
        <v>0</v>
      </c>
      <c r="DR64" s="757">
        <f t="shared" ca="1" si="25"/>
        <v>0</v>
      </c>
      <c r="DS64" s="757">
        <f t="shared" ca="1" si="25"/>
        <v>0</v>
      </c>
      <c r="DT64" s="757">
        <f t="shared" ca="1" si="25"/>
        <v>0</v>
      </c>
      <c r="DU64" s="757">
        <f t="shared" ca="1" si="25"/>
        <v>0</v>
      </c>
      <c r="DV64" s="757">
        <f t="shared" ca="1" si="25"/>
        <v>0</v>
      </c>
      <c r="DW64" s="757">
        <f t="shared" ca="1" si="25"/>
        <v>0</v>
      </c>
      <c r="DX64" s="757">
        <f t="shared" ca="1" si="25"/>
        <v>0</v>
      </c>
      <c r="DY64" s="757">
        <f t="shared" ca="1" si="25"/>
        <v>0</v>
      </c>
      <c r="DZ64" s="757">
        <f t="shared" ca="1" si="25"/>
        <v>0</v>
      </c>
      <c r="EA64" s="757">
        <f t="shared" ca="1" si="25"/>
        <v>0</v>
      </c>
      <c r="EB64" s="757">
        <f t="shared" ca="1" si="25"/>
        <v>0</v>
      </c>
      <c r="EC64" s="757">
        <f t="shared" ca="1" si="25"/>
        <v>0</v>
      </c>
      <c r="ED64" s="757">
        <f t="shared" ref="ED64:GO64" ca="1" si="26">IFERROR(ED53/ED63,0)</f>
        <v>0</v>
      </c>
      <c r="EE64" s="757">
        <f t="shared" ca="1" si="26"/>
        <v>0</v>
      </c>
      <c r="EF64" s="757">
        <f t="shared" ca="1" si="26"/>
        <v>0</v>
      </c>
      <c r="EG64" s="757">
        <f t="shared" ca="1" si="26"/>
        <v>0</v>
      </c>
      <c r="EH64" s="757">
        <f t="shared" ca="1" si="26"/>
        <v>0</v>
      </c>
      <c r="EI64" s="757">
        <f t="shared" ca="1" si="26"/>
        <v>0</v>
      </c>
      <c r="EJ64" s="757">
        <f t="shared" ca="1" si="26"/>
        <v>0</v>
      </c>
      <c r="EK64" s="757">
        <f t="shared" ca="1" si="26"/>
        <v>0</v>
      </c>
      <c r="EL64" s="757">
        <f t="shared" ca="1" si="26"/>
        <v>0</v>
      </c>
      <c r="EM64" s="757">
        <f t="shared" ca="1" si="26"/>
        <v>0</v>
      </c>
      <c r="EN64" s="757">
        <f t="shared" ca="1" si="26"/>
        <v>0</v>
      </c>
      <c r="EO64" s="757">
        <f t="shared" ca="1" si="26"/>
        <v>0</v>
      </c>
      <c r="EP64" s="757">
        <f t="shared" ca="1" si="26"/>
        <v>0</v>
      </c>
      <c r="EQ64" s="757">
        <f t="shared" ca="1" si="26"/>
        <v>0</v>
      </c>
      <c r="ER64" s="757">
        <f t="shared" ca="1" si="26"/>
        <v>0</v>
      </c>
      <c r="ES64" s="757">
        <f t="shared" ca="1" si="26"/>
        <v>0</v>
      </c>
      <c r="ET64" s="757">
        <f t="shared" ca="1" si="26"/>
        <v>0</v>
      </c>
      <c r="EU64" s="757">
        <f t="shared" ca="1" si="26"/>
        <v>0</v>
      </c>
      <c r="EV64" s="757">
        <f t="shared" ca="1" si="26"/>
        <v>0</v>
      </c>
      <c r="EW64" s="757">
        <f t="shared" ca="1" si="26"/>
        <v>0</v>
      </c>
      <c r="EX64" s="757">
        <f t="shared" ca="1" si="26"/>
        <v>0</v>
      </c>
      <c r="EY64" s="757">
        <f t="shared" ca="1" si="26"/>
        <v>0</v>
      </c>
      <c r="EZ64" s="757">
        <f t="shared" ca="1" si="26"/>
        <v>0</v>
      </c>
      <c r="FA64" s="757">
        <f t="shared" ca="1" si="26"/>
        <v>0</v>
      </c>
      <c r="FB64" s="757">
        <f t="shared" ca="1" si="26"/>
        <v>0</v>
      </c>
      <c r="FC64" s="757">
        <f t="shared" ca="1" si="26"/>
        <v>0</v>
      </c>
      <c r="FD64" s="757">
        <f t="shared" ca="1" si="26"/>
        <v>0</v>
      </c>
      <c r="FE64" s="757">
        <f t="shared" ca="1" si="26"/>
        <v>0</v>
      </c>
      <c r="FF64" s="757">
        <f t="shared" ca="1" si="26"/>
        <v>0</v>
      </c>
      <c r="FG64" s="757">
        <f t="shared" ca="1" si="26"/>
        <v>0</v>
      </c>
      <c r="FH64" s="757">
        <f t="shared" ca="1" si="26"/>
        <v>0</v>
      </c>
      <c r="FI64" s="757">
        <f t="shared" ca="1" si="26"/>
        <v>0</v>
      </c>
      <c r="FJ64" s="757">
        <f t="shared" ca="1" si="26"/>
        <v>0</v>
      </c>
      <c r="FK64" s="757">
        <f t="shared" ca="1" si="26"/>
        <v>0</v>
      </c>
      <c r="FL64" s="757">
        <f t="shared" ca="1" si="26"/>
        <v>0</v>
      </c>
      <c r="FM64" s="757">
        <f t="shared" ca="1" si="26"/>
        <v>0</v>
      </c>
      <c r="FN64" s="757">
        <f t="shared" ca="1" si="26"/>
        <v>0</v>
      </c>
      <c r="FO64" s="757">
        <f t="shared" ca="1" si="26"/>
        <v>0</v>
      </c>
      <c r="FP64" s="757">
        <f t="shared" ca="1" si="26"/>
        <v>0</v>
      </c>
      <c r="FQ64" s="757">
        <f t="shared" ca="1" si="26"/>
        <v>0</v>
      </c>
      <c r="FR64" s="757">
        <f t="shared" ca="1" si="26"/>
        <v>0</v>
      </c>
      <c r="FS64" s="757">
        <f t="shared" ca="1" si="26"/>
        <v>0</v>
      </c>
      <c r="FT64" s="757">
        <f t="shared" ca="1" si="26"/>
        <v>0</v>
      </c>
      <c r="FU64" s="757">
        <f t="shared" ca="1" si="26"/>
        <v>0</v>
      </c>
      <c r="FV64" s="757">
        <f t="shared" ca="1" si="26"/>
        <v>0</v>
      </c>
      <c r="FW64" s="757">
        <f t="shared" ca="1" si="26"/>
        <v>0</v>
      </c>
      <c r="FX64" s="757">
        <f t="shared" ca="1" si="26"/>
        <v>0</v>
      </c>
      <c r="FY64" s="757">
        <f t="shared" ca="1" si="26"/>
        <v>0</v>
      </c>
      <c r="FZ64" s="757">
        <f t="shared" ca="1" si="26"/>
        <v>0</v>
      </c>
      <c r="GA64" s="757">
        <f t="shared" ca="1" si="26"/>
        <v>0</v>
      </c>
      <c r="GB64" s="757">
        <f t="shared" ca="1" si="26"/>
        <v>0</v>
      </c>
      <c r="GC64" s="757">
        <f t="shared" ca="1" si="26"/>
        <v>0</v>
      </c>
      <c r="GD64" s="757">
        <f t="shared" ca="1" si="26"/>
        <v>0</v>
      </c>
      <c r="GE64" s="757">
        <f t="shared" ca="1" si="26"/>
        <v>0</v>
      </c>
      <c r="GF64" s="757">
        <f t="shared" ca="1" si="26"/>
        <v>0</v>
      </c>
      <c r="GG64" s="757">
        <f t="shared" ca="1" si="26"/>
        <v>0</v>
      </c>
      <c r="GH64" s="757">
        <f t="shared" ca="1" si="26"/>
        <v>0</v>
      </c>
      <c r="GI64" s="757">
        <f t="shared" ca="1" si="26"/>
        <v>0</v>
      </c>
      <c r="GJ64" s="757">
        <f t="shared" ca="1" si="26"/>
        <v>0</v>
      </c>
      <c r="GK64" s="757">
        <f t="shared" ca="1" si="26"/>
        <v>0</v>
      </c>
      <c r="GL64" s="757">
        <f t="shared" ca="1" si="26"/>
        <v>0</v>
      </c>
      <c r="GM64" s="757">
        <f t="shared" ca="1" si="26"/>
        <v>0</v>
      </c>
      <c r="GN64" s="757">
        <f t="shared" ca="1" si="26"/>
        <v>0</v>
      </c>
      <c r="GO64" s="757">
        <f t="shared" ca="1" si="26"/>
        <v>0</v>
      </c>
      <c r="GP64" s="757">
        <f t="shared" ref="GP64:IL64" ca="1" si="27">IFERROR(GP53/GP63,0)</f>
        <v>0</v>
      </c>
      <c r="GQ64" s="757">
        <f t="shared" ca="1" si="27"/>
        <v>0</v>
      </c>
      <c r="GR64" s="757">
        <f t="shared" ca="1" si="27"/>
        <v>0</v>
      </c>
      <c r="GS64" s="757">
        <f t="shared" ca="1" si="27"/>
        <v>0</v>
      </c>
      <c r="GT64" s="757">
        <f t="shared" ca="1" si="27"/>
        <v>0</v>
      </c>
      <c r="GU64" s="757">
        <f t="shared" ca="1" si="27"/>
        <v>0</v>
      </c>
      <c r="GV64" s="757">
        <f t="shared" ca="1" si="27"/>
        <v>0</v>
      </c>
      <c r="GW64" s="757">
        <f t="shared" ca="1" si="27"/>
        <v>0</v>
      </c>
      <c r="GX64" s="757">
        <f t="shared" ca="1" si="27"/>
        <v>0</v>
      </c>
      <c r="GY64" s="757">
        <f t="shared" ca="1" si="27"/>
        <v>0</v>
      </c>
      <c r="GZ64" s="757">
        <f t="shared" ca="1" si="27"/>
        <v>0</v>
      </c>
      <c r="HA64" s="757">
        <f t="shared" ca="1" si="27"/>
        <v>0</v>
      </c>
      <c r="HB64" s="757">
        <f t="shared" ca="1" si="27"/>
        <v>0</v>
      </c>
      <c r="HC64" s="757">
        <f t="shared" ca="1" si="27"/>
        <v>0</v>
      </c>
      <c r="HD64" s="757">
        <f t="shared" ca="1" si="27"/>
        <v>0</v>
      </c>
      <c r="HE64" s="757">
        <f t="shared" ca="1" si="27"/>
        <v>0</v>
      </c>
      <c r="HF64" s="757">
        <f t="shared" ca="1" si="27"/>
        <v>0</v>
      </c>
      <c r="HG64" s="757">
        <f t="shared" ca="1" si="27"/>
        <v>0</v>
      </c>
      <c r="HH64" s="757">
        <f t="shared" ca="1" si="27"/>
        <v>0</v>
      </c>
      <c r="HI64" s="757">
        <f t="shared" ca="1" si="27"/>
        <v>0</v>
      </c>
      <c r="HJ64" s="757">
        <f t="shared" ca="1" si="27"/>
        <v>0</v>
      </c>
      <c r="HK64" s="757">
        <f t="shared" ca="1" si="27"/>
        <v>0</v>
      </c>
      <c r="HL64" s="757">
        <f t="shared" ca="1" si="27"/>
        <v>0</v>
      </c>
      <c r="HM64" s="757">
        <f t="shared" ca="1" si="27"/>
        <v>0</v>
      </c>
      <c r="HN64" s="757">
        <f t="shared" ca="1" si="27"/>
        <v>0</v>
      </c>
      <c r="HO64" s="757">
        <f t="shared" ca="1" si="27"/>
        <v>0</v>
      </c>
      <c r="HP64" s="757">
        <f t="shared" ca="1" si="27"/>
        <v>0</v>
      </c>
      <c r="HQ64" s="757">
        <f t="shared" ca="1" si="27"/>
        <v>0</v>
      </c>
      <c r="HR64" s="757">
        <f t="shared" ca="1" si="27"/>
        <v>0</v>
      </c>
      <c r="HS64" s="757">
        <f t="shared" ca="1" si="27"/>
        <v>0</v>
      </c>
      <c r="HT64" s="757">
        <f t="shared" ca="1" si="27"/>
        <v>0</v>
      </c>
      <c r="HU64" s="757">
        <f t="shared" ca="1" si="27"/>
        <v>0</v>
      </c>
      <c r="HV64" s="757">
        <f t="shared" ca="1" si="27"/>
        <v>0</v>
      </c>
      <c r="HW64" s="757">
        <f t="shared" ca="1" si="27"/>
        <v>0</v>
      </c>
      <c r="HX64" s="757">
        <f t="shared" ca="1" si="27"/>
        <v>0</v>
      </c>
      <c r="HY64" s="757">
        <f t="shared" ca="1" si="27"/>
        <v>0</v>
      </c>
      <c r="HZ64" s="757">
        <f t="shared" ca="1" si="27"/>
        <v>0</v>
      </c>
      <c r="IA64" s="757">
        <f t="shared" ca="1" si="27"/>
        <v>0</v>
      </c>
      <c r="IB64" s="757">
        <f t="shared" ca="1" si="27"/>
        <v>0</v>
      </c>
      <c r="IC64" s="757">
        <f t="shared" ca="1" si="27"/>
        <v>0</v>
      </c>
      <c r="ID64" s="757">
        <f t="shared" ca="1" si="27"/>
        <v>0</v>
      </c>
      <c r="IE64" s="757">
        <f t="shared" ca="1" si="27"/>
        <v>0</v>
      </c>
      <c r="IF64" s="757">
        <f t="shared" ca="1" si="27"/>
        <v>0</v>
      </c>
      <c r="IG64" s="757">
        <f t="shared" ca="1" si="27"/>
        <v>0</v>
      </c>
      <c r="IH64" s="757">
        <f t="shared" ca="1" si="27"/>
        <v>0</v>
      </c>
      <c r="II64" s="757">
        <f t="shared" ca="1" si="27"/>
        <v>0</v>
      </c>
      <c r="IJ64" s="757">
        <f t="shared" ca="1" si="27"/>
        <v>0</v>
      </c>
      <c r="IK64" s="757">
        <f t="shared" ca="1" si="27"/>
        <v>0</v>
      </c>
      <c r="IL64" s="757">
        <f t="shared" ca="1" si="27"/>
        <v>0</v>
      </c>
    </row>
    <row r="65" spans="1:246" s="593" customFormat="1" ht="6" customHeight="1">
      <c r="B65" s="776"/>
      <c r="C65" s="751"/>
      <c r="D65" s="775"/>
      <c r="F65" s="757"/>
      <c r="G65" s="757"/>
      <c r="H65" s="757"/>
      <c r="I65" s="757"/>
      <c r="J65" s="757"/>
      <c r="K65" s="757"/>
      <c r="L65" s="757"/>
      <c r="M65" s="757"/>
      <c r="N65" s="757"/>
      <c r="O65" s="757"/>
      <c r="P65" s="757"/>
      <c r="Q65" s="757"/>
      <c r="R65" s="757"/>
      <c r="S65" s="757"/>
      <c r="T65" s="757"/>
      <c r="U65" s="757"/>
      <c r="V65" s="757"/>
      <c r="W65" s="757"/>
      <c r="X65" s="757"/>
      <c r="Y65" s="757"/>
      <c r="Z65" s="757"/>
      <c r="AA65" s="757"/>
      <c r="AB65" s="757"/>
      <c r="AC65" s="757"/>
      <c r="AD65" s="757"/>
      <c r="AE65" s="757"/>
      <c r="AF65" s="757"/>
      <c r="AG65" s="757"/>
      <c r="AH65" s="757"/>
      <c r="AI65" s="757"/>
      <c r="AJ65" s="757"/>
      <c r="AK65" s="757"/>
      <c r="AL65" s="757"/>
      <c r="AM65" s="757"/>
      <c r="AN65" s="757"/>
      <c r="AO65" s="757"/>
      <c r="AP65" s="757"/>
      <c r="AQ65" s="757"/>
      <c r="AR65" s="757"/>
      <c r="AS65" s="757"/>
      <c r="AT65" s="757"/>
      <c r="AU65" s="757"/>
      <c r="AV65" s="757"/>
      <c r="AW65" s="757"/>
      <c r="AX65" s="757"/>
      <c r="AY65" s="757"/>
      <c r="AZ65" s="757"/>
      <c r="BA65" s="757"/>
      <c r="BB65" s="757"/>
      <c r="BC65" s="757"/>
      <c r="BD65" s="757"/>
      <c r="BE65" s="757"/>
      <c r="BF65" s="757"/>
      <c r="BG65" s="757"/>
      <c r="BH65" s="757"/>
      <c r="BI65" s="757"/>
      <c r="BJ65" s="757"/>
      <c r="BK65" s="757"/>
      <c r="BL65" s="757"/>
      <c r="BM65" s="757"/>
      <c r="BN65" s="757"/>
      <c r="BO65" s="757"/>
      <c r="BP65" s="757"/>
      <c r="BQ65" s="757"/>
      <c r="BR65" s="757"/>
      <c r="BS65" s="757"/>
      <c r="BT65" s="757"/>
      <c r="BU65" s="757"/>
      <c r="BV65" s="757"/>
      <c r="BW65" s="757"/>
      <c r="BX65" s="757"/>
      <c r="BY65" s="757"/>
      <c r="BZ65" s="757"/>
      <c r="CA65" s="757"/>
      <c r="CB65" s="757"/>
      <c r="CC65" s="757"/>
      <c r="CD65" s="757"/>
      <c r="CE65" s="757"/>
      <c r="CF65" s="757"/>
      <c r="CG65" s="757"/>
      <c r="CH65" s="757"/>
      <c r="CI65" s="757"/>
      <c r="CJ65" s="757"/>
      <c r="CK65" s="757"/>
      <c r="CL65" s="757"/>
      <c r="CM65" s="757"/>
      <c r="CN65" s="757"/>
      <c r="CO65" s="757"/>
      <c r="CP65" s="757"/>
      <c r="CQ65" s="757"/>
      <c r="CR65" s="757"/>
      <c r="CS65" s="757"/>
      <c r="CT65" s="757"/>
      <c r="CU65" s="757"/>
      <c r="CV65" s="757"/>
      <c r="CW65" s="757"/>
      <c r="CX65" s="757"/>
      <c r="CY65" s="757"/>
      <c r="CZ65" s="757"/>
      <c r="DA65" s="757"/>
      <c r="DB65" s="757"/>
      <c r="DC65" s="757"/>
      <c r="DD65" s="757"/>
      <c r="DE65" s="757"/>
      <c r="DF65" s="757"/>
      <c r="DG65" s="757"/>
      <c r="DH65" s="757"/>
      <c r="DI65" s="757"/>
      <c r="DJ65" s="757"/>
      <c r="DK65" s="757"/>
      <c r="DL65" s="757"/>
      <c r="DM65" s="757"/>
      <c r="DN65" s="757"/>
      <c r="DO65" s="757"/>
      <c r="DP65" s="757"/>
      <c r="DQ65" s="757"/>
      <c r="DR65" s="757"/>
      <c r="DS65" s="757"/>
      <c r="DT65" s="757"/>
      <c r="DU65" s="757"/>
      <c r="DV65" s="757"/>
      <c r="DW65" s="757"/>
      <c r="DX65" s="757"/>
      <c r="DY65" s="757"/>
      <c r="DZ65" s="757"/>
      <c r="EA65" s="757"/>
      <c r="EB65" s="757"/>
      <c r="EC65" s="757"/>
      <c r="ED65" s="757"/>
      <c r="EE65" s="757"/>
      <c r="EF65" s="757"/>
      <c r="EG65" s="757"/>
      <c r="EH65" s="757"/>
      <c r="EI65" s="757"/>
      <c r="EJ65" s="757"/>
      <c r="EK65" s="757"/>
      <c r="EL65" s="757"/>
      <c r="EM65" s="757"/>
      <c r="EN65" s="757"/>
      <c r="EO65" s="757"/>
      <c r="EP65" s="757"/>
      <c r="EQ65" s="757"/>
      <c r="ER65" s="757"/>
      <c r="ES65" s="757"/>
      <c r="ET65" s="757"/>
      <c r="EU65" s="757"/>
      <c r="EV65" s="757"/>
      <c r="EW65" s="757"/>
      <c r="EX65" s="757"/>
      <c r="EY65" s="757"/>
      <c r="EZ65" s="757"/>
      <c r="FA65" s="757"/>
      <c r="FB65" s="757"/>
      <c r="FC65" s="757"/>
      <c r="FD65" s="757"/>
      <c r="FE65" s="757"/>
      <c r="FF65" s="757"/>
      <c r="FG65" s="757"/>
      <c r="FH65" s="757"/>
      <c r="FI65" s="757"/>
      <c r="FJ65" s="757"/>
      <c r="FK65" s="757"/>
      <c r="FL65" s="757"/>
      <c r="FM65" s="757"/>
      <c r="FN65" s="757"/>
      <c r="FO65" s="757"/>
      <c r="FP65" s="757"/>
      <c r="FQ65" s="757"/>
      <c r="FR65" s="757"/>
      <c r="FS65" s="757"/>
      <c r="FT65" s="757"/>
      <c r="FU65" s="757"/>
      <c r="FV65" s="757"/>
      <c r="FW65" s="757"/>
      <c r="FX65" s="757"/>
      <c r="FY65" s="757"/>
      <c r="FZ65" s="757"/>
      <c r="GA65" s="757"/>
      <c r="GB65" s="757"/>
      <c r="GC65" s="757"/>
      <c r="GD65" s="757"/>
      <c r="GE65" s="757"/>
      <c r="GF65" s="757"/>
      <c r="GG65" s="757"/>
      <c r="GH65" s="757"/>
      <c r="GI65" s="757"/>
      <c r="GJ65" s="757"/>
      <c r="GK65" s="757"/>
      <c r="GL65" s="757"/>
      <c r="GM65" s="757"/>
      <c r="GN65" s="757"/>
      <c r="GO65" s="757"/>
      <c r="GP65" s="757"/>
      <c r="GQ65" s="757"/>
      <c r="GR65" s="757"/>
      <c r="GS65" s="757"/>
      <c r="GT65" s="757"/>
      <c r="GU65" s="757"/>
      <c r="GV65" s="757"/>
      <c r="GW65" s="757"/>
      <c r="GX65" s="757"/>
      <c r="GY65" s="757"/>
      <c r="GZ65" s="757"/>
      <c r="HA65" s="757"/>
      <c r="HB65" s="757"/>
      <c r="HC65" s="757"/>
      <c r="HD65" s="757"/>
      <c r="HE65" s="757"/>
      <c r="HF65" s="757"/>
      <c r="HG65" s="757"/>
      <c r="HH65" s="757"/>
      <c r="HI65" s="757"/>
      <c r="HJ65" s="757"/>
      <c r="HK65" s="757"/>
      <c r="HL65" s="757"/>
      <c r="HM65" s="757"/>
      <c r="HN65" s="757"/>
      <c r="HO65" s="757"/>
      <c r="HP65" s="757"/>
      <c r="HQ65" s="757"/>
      <c r="HR65" s="757"/>
      <c r="HS65" s="757"/>
      <c r="HT65" s="757"/>
      <c r="HU65" s="757"/>
      <c r="HV65" s="757"/>
      <c r="HW65" s="757"/>
      <c r="HX65" s="757"/>
      <c r="HY65" s="757"/>
      <c r="HZ65" s="757"/>
      <c r="IA65" s="757"/>
      <c r="IB65" s="757"/>
      <c r="IC65" s="757"/>
      <c r="ID65" s="757"/>
      <c r="IE65" s="757"/>
      <c r="IF65" s="757"/>
      <c r="IG65" s="757"/>
      <c r="IH65" s="757"/>
      <c r="II65" s="757"/>
      <c r="IJ65" s="757"/>
      <c r="IK65" s="757"/>
      <c r="IL65" s="757"/>
    </row>
    <row r="66" spans="1:246" s="676" customFormat="1">
      <c r="B66" s="747" t="s">
        <v>688</v>
      </c>
      <c r="C66" s="747"/>
      <c r="D66" s="748"/>
      <c r="E66" s="804">
        <f ca="1">SUM(F66:IL66)</f>
        <v>166181277.66567841</v>
      </c>
      <c r="F66" s="725">
        <f>-SUM(F54,F55,F56,F57,F58,F60)</f>
        <v>0</v>
      </c>
      <c r="G66" s="725">
        <f t="shared" ref="G66:BR66" si="28">-SUM(G54,G55,G56,G57,G58,G60)</f>
        <v>0</v>
      </c>
      <c r="H66" s="725">
        <f t="shared" si="28"/>
        <v>0</v>
      </c>
      <c r="I66" s="725">
        <f t="shared" si="28"/>
        <v>0</v>
      </c>
      <c r="J66" s="725">
        <f t="shared" si="28"/>
        <v>0</v>
      </c>
      <c r="K66" s="725">
        <f t="shared" si="28"/>
        <v>0</v>
      </c>
      <c r="L66" s="725">
        <f t="shared" si="28"/>
        <v>0</v>
      </c>
      <c r="M66" s="725">
        <f t="shared" si="28"/>
        <v>0</v>
      </c>
      <c r="N66" s="725">
        <f t="shared" si="28"/>
        <v>0</v>
      </c>
      <c r="O66" s="725">
        <f t="shared" si="28"/>
        <v>0</v>
      </c>
      <c r="P66" s="725">
        <f t="shared" si="28"/>
        <v>0</v>
      </c>
      <c r="Q66" s="725">
        <f t="shared" si="28"/>
        <v>0</v>
      </c>
      <c r="R66" s="725">
        <f t="shared" si="28"/>
        <v>0</v>
      </c>
      <c r="S66" s="725">
        <f t="shared" si="28"/>
        <v>0</v>
      </c>
      <c r="T66" s="725">
        <f t="shared" si="28"/>
        <v>0</v>
      </c>
      <c r="U66" s="725">
        <f t="shared" si="28"/>
        <v>0</v>
      </c>
      <c r="V66" s="725">
        <f t="shared" si="28"/>
        <v>0</v>
      </c>
      <c r="W66" s="725">
        <f t="shared" si="28"/>
        <v>0</v>
      </c>
      <c r="X66" s="725">
        <f t="shared" si="28"/>
        <v>0</v>
      </c>
      <c r="Y66" s="725">
        <f t="shared" si="28"/>
        <v>0</v>
      </c>
      <c r="Z66" s="725">
        <f t="shared" si="28"/>
        <v>0</v>
      </c>
      <c r="AA66" s="725">
        <f t="shared" si="28"/>
        <v>0</v>
      </c>
      <c r="AB66" s="725">
        <f t="shared" si="28"/>
        <v>0</v>
      </c>
      <c r="AC66" s="725">
        <f t="shared" si="28"/>
        <v>0</v>
      </c>
      <c r="AD66" s="725">
        <f t="shared" si="28"/>
        <v>0</v>
      </c>
      <c r="AE66" s="725">
        <f t="shared" si="28"/>
        <v>0</v>
      </c>
      <c r="AF66" s="725">
        <f t="shared" si="28"/>
        <v>0</v>
      </c>
      <c r="AG66" s="725">
        <f t="shared" si="28"/>
        <v>0</v>
      </c>
      <c r="AH66" s="725">
        <f t="shared" si="28"/>
        <v>0</v>
      </c>
      <c r="AI66" s="725">
        <f t="shared" si="28"/>
        <v>0</v>
      </c>
      <c r="AJ66" s="725">
        <f t="shared" si="28"/>
        <v>0</v>
      </c>
      <c r="AK66" s="725">
        <f t="shared" si="28"/>
        <v>0</v>
      </c>
      <c r="AL66" s="725">
        <f t="shared" ca="1" si="28"/>
        <v>874171.81977951247</v>
      </c>
      <c r="AM66" s="725">
        <f t="shared" ca="1" si="28"/>
        <v>885286.13400958339</v>
      </c>
      <c r="AN66" s="725">
        <f t="shared" ca="1" si="28"/>
        <v>893758.99640076282</v>
      </c>
      <c r="AO66" s="725">
        <f t="shared" ca="1" si="28"/>
        <v>900763.29861746647</v>
      </c>
      <c r="AP66" s="725">
        <f t="shared" ca="1" si="28"/>
        <v>903713.52715240105</v>
      </c>
      <c r="AQ66" s="725">
        <f t="shared" ca="1" si="28"/>
        <v>906626.54362907878</v>
      </c>
      <c r="AR66" s="725">
        <f t="shared" ca="1" si="28"/>
        <v>909416.59838899178</v>
      </c>
      <c r="AS66" s="725">
        <f t="shared" ca="1" si="28"/>
        <v>912253.85113899549</v>
      </c>
      <c r="AT66" s="725">
        <f t="shared" ca="1" si="28"/>
        <v>914939.34355139558</v>
      </c>
      <c r="AU66" s="725">
        <f t="shared" ca="1" si="28"/>
        <v>917681.65802054445</v>
      </c>
      <c r="AV66" s="725">
        <f t="shared" ca="1" si="28"/>
        <v>920149.59409422206</v>
      </c>
      <c r="AW66" s="725">
        <f t="shared" ca="1" si="28"/>
        <v>156242516.30089545</v>
      </c>
      <c r="AX66" s="725">
        <f t="shared" si="28"/>
        <v>0</v>
      </c>
      <c r="AY66" s="725">
        <f t="shared" si="28"/>
        <v>0</v>
      </c>
      <c r="AZ66" s="725">
        <f t="shared" si="28"/>
        <v>0</v>
      </c>
      <c r="BA66" s="725">
        <f t="shared" si="28"/>
        <v>0</v>
      </c>
      <c r="BB66" s="725">
        <f t="shared" si="28"/>
        <v>0</v>
      </c>
      <c r="BC66" s="725">
        <f t="shared" si="28"/>
        <v>0</v>
      </c>
      <c r="BD66" s="725">
        <f t="shared" si="28"/>
        <v>0</v>
      </c>
      <c r="BE66" s="725">
        <f t="shared" si="28"/>
        <v>0</v>
      </c>
      <c r="BF66" s="725">
        <f t="shared" si="28"/>
        <v>0</v>
      </c>
      <c r="BG66" s="725">
        <f t="shared" si="28"/>
        <v>0</v>
      </c>
      <c r="BH66" s="725">
        <f t="shared" si="28"/>
        <v>0</v>
      </c>
      <c r="BI66" s="725">
        <f t="shared" si="28"/>
        <v>0</v>
      </c>
      <c r="BJ66" s="725">
        <f t="shared" si="28"/>
        <v>0</v>
      </c>
      <c r="BK66" s="725">
        <f t="shared" si="28"/>
        <v>0</v>
      </c>
      <c r="BL66" s="725">
        <f t="shared" si="28"/>
        <v>0</v>
      </c>
      <c r="BM66" s="725">
        <f t="shared" si="28"/>
        <v>0</v>
      </c>
      <c r="BN66" s="725">
        <f t="shared" si="28"/>
        <v>0</v>
      </c>
      <c r="BO66" s="725">
        <f t="shared" si="28"/>
        <v>0</v>
      </c>
      <c r="BP66" s="725">
        <f t="shared" si="28"/>
        <v>0</v>
      </c>
      <c r="BQ66" s="725">
        <f t="shared" si="28"/>
        <v>0</v>
      </c>
      <c r="BR66" s="725">
        <f t="shared" si="28"/>
        <v>0</v>
      </c>
      <c r="BS66" s="725">
        <f t="shared" ref="BS66:ED66" si="29">-SUM(BS54,BS55,BS56,BS57,BS58,BS60)</f>
        <v>0</v>
      </c>
      <c r="BT66" s="725">
        <f t="shared" si="29"/>
        <v>0</v>
      </c>
      <c r="BU66" s="725">
        <f t="shared" si="29"/>
        <v>0</v>
      </c>
      <c r="BV66" s="725">
        <f t="shared" si="29"/>
        <v>0</v>
      </c>
      <c r="BW66" s="725">
        <f t="shared" si="29"/>
        <v>0</v>
      </c>
      <c r="BX66" s="725">
        <f t="shared" si="29"/>
        <v>0</v>
      </c>
      <c r="BY66" s="725">
        <f t="shared" si="29"/>
        <v>0</v>
      </c>
      <c r="BZ66" s="725">
        <f t="shared" si="29"/>
        <v>0</v>
      </c>
      <c r="CA66" s="725">
        <f t="shared" si="29"/>
        <v>0</v>
      </c>
      <c r="CB66" s="725">
        <f t="shared" si="29"/>
        <v>0</v>
      </c>
      <c r="CC66" s="725">
        <f t="shared" si="29"/>
        <v>0</v>
      </c>
      <c r="CD66" s="725">
        <f t="shared" si="29"/>
        <v>0</v>
      </c>
      <c r="CE66" s="725">
        <f t="shared" si="29"/>
        <v>0</v>
      </c>
      <c r="CF66" s="725">
        <f t="shared" si="29"/>
        <v>0</v>
      </c>
      <c r="CG66" s="725">
        <f t="shared" si="29"/>
        <v>0</v>
      </c>
      <c r="CH66" s="725">
        <f t="shared" si="29"/>
        <v>0</v>
      </c>
      <c r="CI66" s="725">
        <f t="shared" si="29"/>
        <v>0</v>
      </c>
      <c r="CJ66" s="725">
        <f t="shared" si="29"/>
        <v>0</v>
      </c>
      <c r="CK66" s="725">
        <f t="shared" si="29"/>
        <v>0</v>
      </c>
      <c r="CL66" s="725">
        <f t="shared" si="29"/>
        <v>0</v>
      </c>
      <c r="CM66" s="725">
        <f t="shared" si="29"/>
        <v>0</v>
      </c>
      <c r="CN66" s="725">
        <f t="shared" si="29"/>
        <v>0</v>
      </c>
      <c r="CO66" s="725">
        <f t="shared" si="29"/>
        <v>0</v>
      </c>
      <c r="CP66" s="725">
        <f t="shared" si="29"/>
        <v>0</v>
      </c>
      <c r="CQ66" s="725">
        <f t="shared" si="29"/>
        <v>0</v>
      </c>
      <c r="CR66" s="725">
        <f t="shared" si="29"/>
        <v>0</v>
      </c>
      <c r="CS66" s="725">
        <f t="shared" si="29"/>
        <v>0</v>
      </c>
      <c r="CT66" s="725">
        <f t="shared" si="29"/>
        <v>0</v>
      </c>
      <c r="CU66" s="725">
        <f t="shared" si="29"/>
        <v>0</v>
      </c>
      <c r="CV66" s="725">
        <f t="shared" si="29"/>
        <v>0</v>
      </c>
      <c r="CW66" s="725">
        <f t="shared" si="29"/>
        <v>0</v>
      </c>
      <c r="CX66" s="725">
        <f t="shared" si="29"/>
        <v>0</v>
      </c>
      <c r="CY66" s="725">
        <f t="shared" si="29"/>
        <v>0</v>
      </c>
      <c r="CZ66" s="725">
        <f t="shared" si="29"/>
        <v>0</v>
      </c>
      <c r="DA66" s="725">
        <f t="shared" si="29"/>
        <v>0</v>
      </c>
      <c r="DB66" s="725">
        <f t="shared" si="29"/>
        <v>0</v>
      </c>
      <c r="DC66" s="725">
        <f t="shared" si="29"/>
        <v>0</v>
      </c>
      <c r="DD66" s="725">
        <f t="shared" si="29"/>
        <v>0</v>
      </c>
      <c r="DE66" s="725">
        <f t="shared" si="29"/>
        <v>0</v>
      </c>
      <c r="DF66" s="725">
        <f t="shared" si="29"/>
        <v>0</v>
      </c>
      <c r="DG66" s="725">
        <f t="shared" si="29"/>
        <v>0</v>
      </c>
      <c r="DH66" s="725">
        <f t="shared" si="29"/>
        <v>0</v>
      </c>
      <c r="DI66" s="725">
        <f t="shared" si="29"/>
        <v>0</v>
      </c>
      <c r="DJ66" s="725">
        <f t="shared" si="29"/>
        <v>0</v>
      </c>
      <c r="DK66" s="725">
        <f t="shared" si="29"/>
        <v>0</v>
      </c>
      <c r="DL66" s="725">
        <f t="shared" si="29"/>
        <v>0</v>
      </c>
      <c r="DM66" s="725">
        <f t="shared" si="29"/>
        <v>0</v>
      </c>
      <c r="DN66" s="725">
        <f t="shared" si="29"/>
        <v>0</v>
      </c>
      <c r="DO66" s="725">
        <f t="shared" si="29"/>
        <v>0</v>
      </c>
      <c r="DP66" s="725">
        <f t="shared" si="29"/>
        <v>0</v>
      </c>
      <c r="DQ66" s="725">
        <f t="shared" si="29"/>
        <v>0</v>
      </c>
      <c r="DR66" s="725">
        <f t="shared" si="29"/>
        <v>0</v>
      </c>
      <c r="DS66" s="725">
        <f t="shared" si="29"/>
        <v>0</v>
      </c>
      <c r="DT66" s="725">
        <f t="shared" si="29"/>
        <v>0</v>
      </c>
      <c r="DU66" s="725">
        <f t="shared" si="29"/>
        <v>0</v>
      </c>
      <c r="DV66" s="725">
        <f t="shared" si="29"/>
        <v>0</v>
      </c>
      <c r="DW66" s="725">
        <f t="shared" si="29"/>
        <v>0</v>
      </c>
      <c r="DX66" s="725">
        <f t="shared" si="29"/>
        <v>0</v>
      </c>
      <c r="DY66" s="725">
        <f t="shared" si="29"/>
        <v>0</v>
      </c>
      <c r="DZ66" s="725">
        <f t="shared" si="29"/>
        <v>0</v>
      </c>
      <c r="EA66" s="725">
        <f t="shared" si="29"/>
        <v>0</v>
      </c>
      <c r="EB66" s="725">
        <f t="shared" si="29"/>
        <v>0</v>
      </c>
      <c r="EC66" s="725">
        <f t="shared" si="29"/>
        <v>0</v>
      </c>
      <c r="ED66" s="725">
        <f t="shared" si="29"/>
        <v>0</v>
      </c>
      <c r="EE66" s="725">
        <f t="shared" ref="EE66:GP66" si="30">-SUM(EE54,EE55,EE56,EE57,EE58,EE60)</f>
        <v>0</v>
      </c>
      <c r="EF66" s="725">
        <f t="shared" si="30"/>
        <v>0</v>
      </c>
      <c r="EG66" s="725">
        <f t="shared" si="30"/>
        <v>0</v>
      </c>
      <c r="EH66" s="725">
        <f t="shared" si="30"/>
        <v>0</v>
      </c>
      <c r="EI66" s="725">
        <f t="shared" si="30"/>
        <v>0</v>
      </c>
      <c r="EJ66" s="725">
        <f t="shared" si="30"/>
        <v>0</v>
      </c>
      <c r="EK66" s="725">
        <f t="shared" si="30"/>
        <v>0</v>
      </c>
      <c r="EL66" s="725">
        <f t="shared" si="30"/>
        <v>0</v>
      </c>
      <c r="EM66" s="725">
        <f t="shared" si="30"/>
        <v>0</v>
      </c>
      <c r="EN66" s="725">
        <f t="shared" si="30"/>
        <v>0</v>
      </c>
      <c r="EO66" s="725">
        <f t="shared" si="30"/>
        <v>0</v>
      </c>
      <c r="EP66" s="725">
        <f t="shared" si="30"/>
        <v>0</v>
      </c>
      <c r="EQ66" s="725">
        <f t="shared" si="30"/>
        <v>0</v>
      </c>
      <c r="ER66" s="725">
        <f t="shared" si="30"/>
        <v>0</v>
      </c>
      <c r="ES66" s="725">
        <f t="shared" si="30"/>
        <v>0</v>
      </c>
      <c r="ET66" s="725">
        <f t="shared" si="30"/>
        <v>0</v>
      </c>
      <c r="EU66" s="725">
        <f t="shared" si="30"/>
        <v>0</v>
      </c>
      <c r="EV66" s="725">
        <f t="shared" si="30"/>
        <v>0</v>
      </c>
      <c r="EW66" s="725">
        <f t="shared" si="30"/>
        <v>0</v>
      </c>
      <c r="EX66" s="725">
        <f t="shared" si="30"/>
        <v>0</v>
      </c>
      <c r="EY66" s="725">
        <f t="shared" si="30"/>
        <v>0</v>
      </c>
      <c r="EZ66" s="725">
        <f t="shared" si="30"/>
        <v>0</v>
      </c>
      <c r="FA66" s="725">
        <f t="shared" si="30"/>
        <v>0</v>
      </c>
      <c r="FB66" s="725">
        <f t="shared" si="30"/>
        <v>0</v>
      </c>
      <c r="FC66" s="725">
        <f t="shared" si="30"/>
        <v>0</v>
      </c>
      <c r="FD66" s="725">
        <f t="shared" si="30"/>
        <v>0</v>
      </c>
      <c r="FE66" s="725">
        <f t="shared" si="30"/>
        <v>0</v>
      </c>
      <c r="FF66" s="725">
        <f t="shared" si="30"/>
        <v>0</v>
      </c>
      <c r="FG66" s="725">
        <f t="shared" si="30"/>
        <v>0</v>
      </c>
      <c r="FH66" s="725">
        <f t="shared" si="30"/>
        <v>0</v>
      </c>
      <c r="FI66" s="725">
        <f t="shared" si="30"/>
        <v>0</v>
      </c>
      <c r="FJ66" s="725">
        <f t="shared" si="30"/>
        <v>0</v>
      </c>
      <c r="FK66" s="725">
        <f t="shared" si="30"/>
        <v>0</v>
      </c>
      <c r="FL66" s="725">
        <f t="shared" si="30"/>
        <v>0</v>
      </c>
      <c r="FM66" s="725">
        <f t="shared" si="30"/>
        <v>0</v>
      </c>
      <c r="FN66" s="725">
        <f t="shared" si="30"/>
        <v>0</v>
      </c>
      <c r="FO66" s="725">
        <f t="shared" si="30"/>
        <v>0</v>
      </c>
      <c r="FP66" s="725">
        <f t="shared" si="30"/>
        <v>0</v>
      </c>
      <c r="FQ66" s="725">
        <f t="shared" si="30"/>
        <v>0</v>
      </c>
      <c r="FR66" s="725">
        <f t="shared" si="30"/>
        <v>0</v>
      </c>
      <c r="FS66" s="725">
        <f t="shared" si="30"/>
        <v>0</v>
      </c>
      <c r="FT66" s="725">
        <f t="shared" si="30"/>
        <v>0</v>
      </c>
      <c r="FU66" s="725">
        <f t="shared" si="30"/>
        <v>0</v>
      </c>
      <c r="FV66" s="725">
        <f t="shared" si="30"/>
        <v>0</v>
      </c>
      <c r="FW66" s="725">
        <f t="shared" si="30"/>
        <v>0</v>
      </c>
      <c r="FX66" s="725">
        <f t="shared" si="30"/>
        <v>0</v>
      </c>
      <c r="FY66" s="725">
        <f t="shared" si="30"/>
        <v>0</v>
      </c>
      <c r="FZ66" s="725">
        <f t="shared" si="30"/>
        <v>0</v>
      </c>
      <c r="GA66" s="725">
        <f t="shared" si="30"/>
        <v>0</v>
      </c>
      <c r="GB66" s="725">
        <f t="shared" si="30"/>
        <v>0</v>
      </c>
      <c r="GC66" s="725">
        <f t="shared" si="30"/>
        <v>0</v>
      </c>
      <c r="GD66" s="725">
        <f t="shared" si="30"/>
        <v>0</v>
      </c>
      <c r="GE66" s="725">
        <f t="shared" si="30"/>
        <v>0</v>
      </c>
      <c r="GF66" s="725">
        <f t="shared" si="30"/>
        <v>0</v>
      </c>
      <c r="GG66" s="725">
        <f t="shared" si="30"/>
        <v>0</v>
      </c>
      <c r="GH66" s="725">
        <f t="shared" si="30"/>
        <v>0</v>
      </c>
      <c r="GI66" s="725">
        <f t="shared" si="30"/>
        <v>0</v>
      </c>
      <c r="GJ66" s="725">
        <f t="shared" si="30"/>
        <v>0</v>
      </c>
      <c r="GK66" s="725">
        <f t="shared" si="30"/>
        <v>0</v>
      </c>
      <c r="GL66" s="725">
        <f t="shared" si="30"/>
        <v>0</v>
      </c>
      <c r="GM66" s="725">
        <f t="shared" si="30"/>
        <v>0</v>
      </c>
      <c r="GN66" s="725">
        <f t="shared" si="30"/>
        <v>0</v>
      </c>
      <c r="GO66" s="725">
        <f t="shared" si="30"/>
        <v>0</v>
      </c>
      <c r="GP66" s="725">
        <f t="shared" si="30"/>
        <v>0</v>
      </c>
      <c r="GQ66" s="725">
        <f t="shared" ref="GQ66:IL66" si="31">-SUM(GQ54,GQ55,GQ56,GQ57,GQ58,GQ60)</f>
        <v>0</v>
      </c>
      <c r="GR66" s="725">
        <f t="shared" si="31"/>
        <v>0</v>
      </c>
      <c r="GS66" s="725">
        <f t="shared" si="31"/>
        <v>0</v>
      </c>
      <c r="GT66" s="725">
        <f t="shared" si="31"/>
        <v>0</v>
      </c>
      <c r="GU66" s="725">
        <f t="shared" si="31"/>
        <v>0</v>
      </c>
      <c r="GV66" s="725">
        <f t="shared" si="31"/>
        <v>0</v>
      </c>
      <c r="GW66" s="725">
        <f t="shared" si="31"/>
        <v>0</v>
      </c>
      <c r="GX66" s="725">
        <f t="shared" si="31"/>
        <v>0</v>
      </c>
      <c r="GY66" s="725">
        <f t="shared" si="31"/>
        <v>0</v>
      </c>
      <c r="GZ66" s="725">
        <f t="shared" si="31"/>
        <v>0</v>
      </c>
      <c r="HA66" s="725">
        <f t="shared" si="31"/>
        <v>0</v>
      </c>
      <c r="HB66" s="725">
        <f t="shared" si="31"/>
        <v>0</v>
      </c>
      <c r="HC66" s="725">
        <f t="shared" si="31"/>
        <v>0</v>
      </c>
      <c r="HD66" s="725">
        <f t="shared" si="31"/>
        <v>0</v>
      </c>
      <c r="HE66" s="725">
        <f t="shared" si="31"/>
        <v>0</v>
      </c>
      <c r="HF66" s="725">
        <f t="shared" si="31"/>
        <v>0</v>
      </c>
      <c r="HG66" s="725">
        <f t="shared" si="31"/>
        <v>0</v>
      </c>
      <c r="HH66" s="725">
        <f t="shared" si="31"/>
        <v>0</v>
      </c>
      <c r="HI66" s="725">
        <f t="shared" si="31"/>
        <v>0</v>
      </c>
      <c r="HJ66" s="725">
        <f t="shared" si="31"/>
        <v>0</v>
      </c>
      <c r="HK66" s="725">
        <f t="shared" si="31"/>
        <v>0</v>
      </c>
      <c r="HL66" s="725">
        <f t="shared" si="31"/>
        <v>0</v>
      </c>
      <c r="HM66" s="725">
        <f t="shared" si="31"/>
        <v>0</v>
      </c>
      <c r="HN66" s="725">
        <f t="shared" si="31"/>
        <v>0</v>
      </c>
      <c r="HO66" s="725">
        <f t="shared" si="31"/>
        <v>0</v>
      </c>
      <c r="HP66" s="725">
        <f t="shared" si="31"/>
        <v>0</v>
      </c>
      <c r="HQ66" s="725">
        <f t="shared" si="31"/>
        <v>0</v>
      </c>
      <c r="HR66" s="725">
        <f t="shared" si="31"/>
        <v>0</v>
      </c>
      <c r="HS66" s="725">
        <f t="shared" si="31"/>
        <v>0</v>
      </c>
      <c r="HT66" s="725">
        <f t="shared" si="31"/>
        <v>0</v>
      </c>
      <c r="HU66" s="725">
        <f t="shared" si="31"/>
        <v>0</v>
      </c>
      <c r="HV66" s="725">
        <f t="shared" si="31"/>
        <v>0</v>
      </c>
      <c r="HW66" s="725">
        <f t="shared" si="31"/>
        <v>0</v>
      </c>
      <c r="HX66" s="725">
        <f t="shared" si="31"/>
        <v>0</v>
      </c>
      <c r="HY66" s="725">
        <f t="shared" si="31"/>
        <v>0</v>
      </c>
      <c r="HZ66" s="725">
        <f t="shared" si="31"/>
        <v>0</v>
      </c>
      <c r="IA66" s="725">
        <f t="shared" si="31"/>
        <v>0</v>
      </c>
      <c r="IB66" s="725">
        <f t="shared" si="31"/>
        <v>0</v>
      </c>
      <c r="IC66" s="725">
        <f t="shared" si="31"/>
        <v>0</v>
      </c>
      <c r="ID66" s="725">
        <f t="shared" si="31"/>
        <v>0</v>
      </c>
      <c r="IE66" s="725">
        <f t="shared" si="31"/>
        <v>0</v>
      </c>
      <c r="IF66" s="725">
        <f t="shared" si="31"/>
        <v>0</v>
      </c>
      <c r="IG66" s="725">
        <f t="shared" si="31"/>
        <v>0</v>
      </c>
      <c r="IH66" s="725">
        <f t="shared" si="31"/>
        <v>0</v>
      </c>
      <c r="II66" s="725">
        <f t="shared" si="31"/>
        <v>0</v>
      </c>
      <c r="IJ66" s="725">
        <f t="shared" si="31"/>
        <v>0</v>
      </c>
      <c r="IK66" s="725">
        <f t="shared" si="31"/>
        <v>0</v>
      </c>
      <c r="IL66" s="725">
        <f t="shared" si="31"/>
        <v>0</v>
      </c>
    </row>
    <row r="67" spans="1:246" s="676" customFormat="1">
      <c r="B67" s="747" t="s">
        <v>689</v>
      </c>
      <c r="C67" s="747"/>
      <c r="D67" s="748"/>
      <c r="E67" s="804">
        <f ca="1">SUM(F67:IL67)</f>
        <v>0</v>
      </c>
      <c r="F67" s="725">
        <f>+-IF(F$48&gt;$R$12,0,Development!AJ266)</f>
        <v>0</v>
      </c>
      <c r="G67" s="725">
        <f ca="1">+-IF(G$48&gt;$R$12,0,Development!AK266)</f>
        <v>0</v>
      </c>
      <c r="H67" s="725">
        <f ca="1">+-IF(H$48&gt;$R$12,0,Development!AL266)</f>
        <v>0</v>
      </c>
      <c r="I67" s="725">
        <f ca="1">+-IF(I$48&gt;$R$12,0,Development!AM266)</f>
        <v>0</v>
      </c>
      <c r="J67" s="725">
        <f ca="1">+-IF(J$48&gt;$R$12,0,Development!AN266)</f>
        <v>0</v>
      </c>
      <c r="K67" s="725">
        <f ca="1">+-IF(K$48&gt;$R$12,0,Development!AO266)</f>
        <v>0</v>
      </c>
      <c r="L67" s="725">
        <f ca="1">+-IF(L$48&gt;$R$12,0,Development!AP266)</f>
        <v>0</v>
      </c>
      <c r="M67" s="725">
        <f ca="1">+-IF(M$48&gt;$R$12,0,Development!AQ266)</f>
        <v>0</v>
      </c>
      <c r="N67" s="725">
        <f ca="1">+-IF(N$48&gt;$R$12,0,Development!AR266)</f>
        <v>0</v>
      </c>
      <c r="O67" s="725">
        <f ca="1">+-IF(O$48&gt;$R$12,0,Development!AS266)</f>
        <v>0</v>
      </c>
      <c r="P67" s="725">
        <f ca="1">+-IF(P$48&gt;$R$12,0,Development!AT266)</f>
        <v>0</v>
      </c>
      <c r="Q67" s="725">
        <f ca="1">+-IF(Q$48&gt;$R$12,0,Development!AU266)</f>
        <v>0</v>
      </c>
      <c r="R67" s="725">
        <f ca="1">+-IF(R$48&gt;$R$12,0,Development!AV266)</f>
        <v>0</v>
      </c>
      <c r="S67" s="725">
        <f ca="1">+-IF(S$48&gt;$R$12,0,Development!AW266)</f>
        <v>0</v>
      </c>
      <c r="T67" s="725">
        <f ca="1">+-IF(T$48&gt;$R$12,0,Development!AX266)</f>
        <v>0</v>
      </c>
      <c r="U67" s="725">
        <f ca="1">+-IF(U$48&gt;$R$12,0,Development!AY266)</f>
        <v>0</v>
      </c>
      <c r="V67" s="725">
        <f ca="1">+-IF(V$48&gt;$R$12,0,Development!AZ266)</f>
        <v>0</v>
      </c>
      <c r="W67" s="725">
        <f ca="1">+-IF(W$48&gt;$R$12,0,Development!BA266)</f>
        <v>0</v>
      </c>
      <c r="X67" s="725">
        <f ca="1">+-IF(X$48&gt;$R$12,0,Development!BB266)</f>
        <v>0</v>
      </c>
      <c r="Y67" s="725">
        <f ca="1">+-IF(Y$48&gt;$R$12,0,Development!BC266)</f>
        <v>0</v>
      </c>
      <c r="Z67" s="725">
        <f ca="1">+-IF(Z$48&gt;$R$12,0,Development!BD266)</f>
        <v>0</v>
      </c>
      <c r="AA67" s="725">
        <f ca="1">+-IF(AA$48&gt;$R$12,0,Development!BE266)</f>
        <v>0</v>
      </c>
      <c r="AB67" s="725">
        <f ca="1">+-IF(AB$48&gt;$R$12,0,Development!BF266)</f>
        <v>0</v>
      </c>
      <c r="AC67" s="725">
        <f ca="1">+-IF(AC$48&gt;$R$12,0,Development!BG266)</f>
        <v>0</v>
      </c>
      <c r="AD67" s="725">
        <f ca="1">+-IF(AD$48&gt;$R$12,0,Development!BH266)</f>
        <v>0</v>
      </c>
      <c r="AE67" s="725">
        <f ca="1">+-IF(AE$48&gt;$R$12,0,Development!BI266)</f>
        <v>0</v>
      </c>
      <c r="AF67" s="725">
        <f ca="1">+-IF(AF$48&gt;$R$12,0,Development!BJ266)</f>
        <v>0</v>
      </c>
      <c r="AG67" s="725">
        <f ca="1">+-IF(AG$48&gt;$R$12,0,Development!BK266)</f>
        <v>0</v>
      </c>
      <c r="AH67" s="725">
        <f ca="1">+-IF(AH$48&gt;$R$12,0,Development!BL266)</f>
        <v>0</v>
      </c>
      <c r="AI67" s="725">
        <f ca="1">+-IF(AI$48&gt;$R$12,0,Development!BM266)</f>
        <v>0</v>
      </c>
      <c r="AJ67" s="725">
        <f ca="1">+-IF(AJ$48&gt;$R$12,0,Development!BN266)</f>
        <v>0</v>
      </c>
      <c r="AK67" s="725">
        <f ca="1">+-IF(AK$48&gt;$R$12,0,Development!BO266)</f>
        <v>0</v>
      </c>
      <c r="AL67" s="725">
        <f ca="1">+-IF(AL$48&gt;$R$12,0,Development!BP266)</f>
        <v>0</v>
      </c>
      <c r="AM67" s="725">
        <f ca="1">+-IF(AM$48&gt;$R$12,0,Development!BQ266)</f>
        <v>0</v>
      </c>
      <c r="AN67" s="725">
        <f ca="1">+-IF(AN$48&gt;$R$12,0,Development!BR266)</f>
        <v>0</v>
      </c>
      <c r="AO67" s="725">
        <f ca="1">+-IF(AO$48&gt;$R$12,0,Development!BS266)</f>
        <v>0</v>
      </c>
      <c r="AP67" s="725">
        <f ca="1">+-IF(AP$48&gt;$R$12,0,Development!BT266)</f>
        <v>0</v>
      </c>
      <c r="AQ67" s="725">
        <f ca="1">+-IF(AQ$48&gt;$R$12,0,Development!BU266)</f>
        <v>0</v>
      </c>
      <c r="AR67" s="725">
        <f ca="1">+-IF(AR$48&gt;$R$12,0,Development!BV266)</f>
        <v>0</v>
      </c>
      <c r="AS67" s="725">
        <f ca="1">+-IF(AS$48&gt;$R$12,0,Development!BW266)</f>
        <v>0</v>
      </c>
      <c r="AT67" s="725">
        <f ca="1">+-IF(AT$48&gt;$R$12,0,Development!BX266)</f>
        <v>0</v>
      </c>
      <c r="AU67" s="725">
        <f ca="1">+-IF(AU$48&gt;$R$12,0,Development!BY266)</f>
        <v>0</v>
      </c>
      <c r="AV67" s="725">
        <f ca="1">+-IF(AV$48&gt;$R$12,0,Development!BZ266)</f>
        <v>0</v>
      </c>
      <c r="AW67" s="725">
        <f ca="1">+-IF(AW$48&gt;$R$12,0,Development!CA266)</f>
        <v>0</v>
      </c>
      <c r="AX67" s="725">
        <f>+-IF(AX$48&gt;$R$12,0,Development!CB266)</f>
        <v>0</v>
      </c>
      <c r="AY67" s="725">
        <f>+-IF(AY$48&gt;$R$12,0,Development!CC266)</f>
        <v>0</v>
      </c>
      <c r="AZ67" s="725">
        <f>+-IF(AZ$48&gt;$R$12,0,Development!CD266)</f>
        <v>0</v>
      </c>
      <c r="BA67" s="725">
        <f>+-IF(BA$48&gt;$R$12,0,Development!CE266)</f>
        <v>0</v>
      </c>
      <c r="BB67" s="725">
        <f>+-IF(BB$48&gt;$R$12,0,Development!CF266)</f>
        <v>0</v>
      </c>
      <c r="BC67" s="725">
        <f>+-IF(BC$48&gt;$R$12,0,Development!CG266)</f>
        <v>0</v>
      </c>
      <c r="BD67" s="725">
        <f>+-IF(BD$48&gt;$R$12,0,Development!CH266)</f>
        <v>0</v>
      </c>
      <c r="BE67" s="725">
        <f>+-IF(BE$48&gt;$R$12,0,Development!CI266)</f>
        <v>0</v>
      </c>
      <c r="BF67" s="725">
        <f>+-IF(BF$48&gt;$R$12,0,Development!CJ266)</f>
        <v>0</v>
      </c>
      <c r="BG67" s="725">
        <f>+-IF(BG$48&gt;$R$12,0,Development!CK266)</f>
        <v>0</v>
      </c>
      <c r="BH67" s="725">
        <f>+-IF(BH$48&gt;$R$12,0,Development!CL266)</f>
        <v>0</v>
      </c>
      <c r="BI67" s="725">
        <f>+-IF(BI$48&gt;$R$12,0,Development!CM266)</f>
        <v>0</v>
      </c>
      <c r="BJ67" s="725">
        <f>+-IF(BJ$48&gt;$R$12,0,Development!CN266)</f>
        <v>0</v>
      </c>
      <c r="BK67" s="725">
        <f>+-IF(BK$48&gt;$R$12,0,Development!CO266)</f>
        <v>0</v>
      </c>
      <c r="BL67" s="725">
        <f>+-IF(BL$48&gt;$R$12,0,Development!CP266)</f>
        <v>0</v>
      </c>
      <c r="BM67" s="725">
        <f>+-IF(BM$48&gt;$R$12,0,Development!CQ266)</f>
        <v>0</v>
      </c>
      <c r="BN67" s="725">
        <f>+-IF(BN$48&gt;$R$12,0,Development!CR266)</f>
        <v>0</v>
      </c>
      <c r="BO67" s="725">
        <f>+-IF(BO$48&gt;$R$12,0,Development!CS266)</f>
        <v>0</v>
      </c>
      <c r="BP67" s="725">
        <f>+-IF(BP$48&gt;$R$12,0,Development!CT266)</f>
        <v>0</v>
      </c>
      <c r="BQ67" s="725">
        <f>+-IF(BQ$48&gt;$R$12,0,Development!CU266)</f>
        <v>0</v>
      </c>
      <c r="BR67" s="725">
        <f>+-IF(BR$48&gt;$R$12,0,Development!CV266)</f>
        <v>0</v>
      </c>
      <c r="BS67" s="725">
        <f>+-IF(BS$48&gt;$R$12,0,Development!CW266)</f>
        <v>0</v>
      </c>
      <c r="BT67" s="725">
        <f>+-IF(BT$48&gt;$R$12,0,Development!CX266)</f>
        <v>0</v>
      </c>
      <c r="BU67" s="725">
        <f>+-IF(BU$48&gt;$R$12,0,Development!CY266)</f>
        <v>0</v>
      </c>
      <c r="BV67" s="725">
        <f>+-IF(BV$48&gt;$R$12,0,Development!CZ266)</f>
        <v>0</v>
      </c>
      <c r="BW67" s="725">
        <f>+-IF(BW$48&gt;$R$12,0,Development!DA266)</f>
        <v>0</v>
      </c>
      <c r="BX67" s="725">
        <f>+-IF(BX$48&gt;$R$12,0,Development!DB266)</f>
        <v>0</v>
      </c>
      <c r="BY67" s="725">
        <f>+-IF(BY$48&gt;$R$12,0,Development!DC266)</f>
        <v>0</v>
      </c>
      <c r="BZ67" s="725">
        <f>+-IF(BZ$48&gt;$R$12,0,Development!DD266)</f>
        <v>0</v>
      </c>
      <c r="CA67" s="725">
        <f>+-IF(CA$48&gt;$R$12,0,Development!DE266)</f>
        <v>0</v>
      </c>
      <c r="CB67" s="725">
        <f>+-IF(CB$48&gt;$R$12,0,Development!DF266)</f>
        <v>0</v>
      </c>
      <c r="CC67" s="725">
        <f>+-IF(CC$48&gt;$R$12,0,Development!DG266)</f>
        <v>0</v>
      </c>
      <c r="CD67" s="725">
        <f>+-IF(CD$48&gt;$R$12,0,Development!DH266)</f>
        <v>0</v>
      </c>
      <c r="CE67" s="725">
        <f>+-IF(CE$48&gt;$R$12,0,Development!DI266)</f>
        <v>0</v>
      </c>
      <c r="CF67" s="725">
        <f>+-IF(CF$48&gt;$R$12,0,Development!DJ266)</f>
        <v>0</v>
      </c>
      <c r="CG67" s="725">
        <f>+-IF(CG$48&gt;$R$12,0,Development!DK266)</f>
        <v>0</v>
      </c>
      <c r="CH67" s="725">
        <f>+-IF(CH$48&gt;$R$12,0,Development!DL266)</f>
        <v>0</v>
      </c>
      <c r="CI67" s="725">
        <f>+-IF(CI$48&gt;$R$12,0,Development!DM266)</f>
        <v>0</v>
      </c>
      <c r="CJ67" s="725">
        <f>+-IF(CJ$48&gt;$R$12,0,Development!DN266)</f>
        <v>0</v>
      </c>
      <c r="CK67" s="725">
        <f>+-IF(CK$48&gt;$R$12,0,Development!DO266)</f>
        <v>0</v>
      </c>
      <c r="CL67" s="725">
        <f>+-IF(CL$48&gt;$R$12,0,Development!DP266)</f>
        <v>0</v>
      </c>
      <c r="CM67" s="725">
        <f>+-IF(CM$48&gt;$R$12,0,Development!DQ266)</f>
        <v>0</v>
      </c>
      <c r="CN67" s="725">
        <f>+-IF(CN$48&gt;$R$12,0,Development!DR266)</f>
        <v>0</v>
      </c>
      <c r="CO67" s="725">
        <f>+-IF(CO$48&gt;$R$12,0,Development!DS266)</f>
        <v>0</v>
      </c>
      <c r="CP67" s="725">
        <f>+-IF(CP$48&gt;$R$12,0,Development!DT266)</f>
        <v>0</v>
      </c>
      <c r="CQ67" s="725">
        <f>+-IF(CQ$48&gt;$R$12,0,Development!DU266)</f>
        <v>0</v>
      </c>
      <c r="CR67" s="725">
        <f>+-IF(CR$48&gt;$R$12,0,Development!DV266)</f>
        <v>0</v>
      </c>
      <c r="CS67" s="725">
        <f>+-IF(CS$48&gt;$R$12,0,Development!DW266)</f>
        <v>0</v>
      </c>
      <c r="CT67" s="725">
        <f>+-IF(CT$48&gt;$R$12,0,Development!DX266)</f>
        <v>0</v>
      </c>
      <c r="CU67" s="725">
        <f>+-IF(CU$48&gt;$R$12,0,Development!DY266)</f>
        <v>0</v>
      </c>
      <c r="CV67" s="725">
        <f>+-IF(CV$48&gt;$R$12,0,Development!DZ266)</f>
        <v>0</v>
      </c>
      <c r="CW67" s="725">
        <f>+-IF(CW$48&gt;$R$12,0,Development!EA266)</f>
        <v>0</v>
      </c>
      <c r="CX67" s="725">
        <f>+-IF(CX$48&gt;$R$12,0,Development!EB266)</f>
        <v>0</v>
      </c>
      <c r="CY67" s="725">
        <f>+-IF(CY$48&gt;$R$12,0,Development!EC266)</f>
        <v>0</v>
      </c>
      <c r="CZ67" s="725">
        <f>+-IF(CZ$48&gt;$R$12,0,Development!ED266)</f>
        <v>0</v>
      </c>
      <c r="DA67" s="725">
        <f>+-IF(DA$48&gt;$R$12,0,Development!EE266)</f>
        <v>0</v>
      </c>
      <c r="DB67" s="725">
        <f>+-IF(DB$48&gt;$R$12,0,Development!EF266)</f>
        <v>0</v>
      </c>
      <c r="DC67" s="725">
        <f>+-IF(DC$48&gt;$R$12,0,Development!EG266)</f>
        <v>0</v>
      </c>
      <c r="DD67" s="725">
        <f>+-IF(DD$48&gt;$R$12,0,Development!EH266)</f>
        <v>0</v>
      </c>
      <c r="DE67" s="725">
        <f>+-IF(DE$48&gt;$R$12,0,Development!EI266)</f>
        <v>0</v>
      </c>
      <c r="DF67" s="725">
        <f>+-IF(DF$48&gt;$R$12,0,Development!EJ266)</f>
        <v>0</v>
      </c>
      <c r="DG67" s="725">
        <f>+-IF(DG$48&gt;$R$12,0,Development!EK266)</f>
        <v>0</v>
      </c>
      <c r="DH67" s="725">
        <f>+-IF(DH$48&gt;$R$12,0,Development!EL266)</f>
        <v>0</v>
      </c>
      <c r="DI67" s="725">
        <f>+-IF(DI$48&gt;$R$12,0,Development!EM266)</f>
        <v>0</v>
      </c>
      <c r="DJ67" s="725">
        <f>+-IF(DJ$48&gt;$R$12,0,Development!EN266)</f>
        <v>0</v>
      </c>
      <c r="DK67" s="725">
        <f>+-IF(DK$48&gt;$R$12,0,Development!EO266)</f>
        <v>0</v>
      </c>
      <c r="DL67" s="725">
        <f>+-IF(DL$48&gt;$R$12,0,Development!EP266)</f>
        <v>0</v>
      </c>
      <c r="DM67" s="725">
        <f>+-IF(DM$48&gt;$R$12,0,Development!EQ266)</f>
        <v>0</v>
      </c>
      <c r="DN67" s="725">
        <f>+-IF(DN$48&gt;$R$12,0,Development!ER266)</f>
        <v>0</v>
      </c>
      <c r="DO67" s="725">
        <f>+-IF(DO$48&gt;$R$12,0,Development!ES266)</f>
        <v>0</v>
      </c>
      <c r="DP67" s="725">
        <f>+-IF(DP$48&gt;$R$12,0,Development!ET266)</f>
        <v>0</v>
      </c>
      <c r="DQ67" s="725">
        <f>+-IF(DQ$48&gt;$R$12,0,Development!EU266)</f>
        <v>0</v>
      </c>
      <c r="DR67" s="725">
        <f>+-IF(DR$48&gt;$R$12,0,Development!EV266)</f>
        <v>0</v>
      </c>
      <c r="DS67" s="725">
        <f>+-IF(DS$48&gt;$R$12,0,Development!EW266)</f>
        <v>0</v>
      </c>
      <c r="DT67" s="725">
        <f>+-IF(DT$48&gt;$R$12,0,Development!EX266)</f>
        <v>0</v>
      </c>
      <c r="DU67" s="725">
        <f>+-IF(DU$48&gt;$R$12,0,Development!EY266)</f>
        <v>0</v>
      </c>
      <c r="DV67" s="725">
        <f>+-IF(DV$48&gt;$R$12,0,Development!EZ266)</f>
        <v>0</v>
      </c>
      <c r="DW67" s="725">
        <f>+-IF(DW$48&gt;$R$12,0,Development!FA266)</f>
        <v>0</v>
      </c>
      <c r="DX67" s="725">
        <f>+-IF(DX$48&gt;$R$12,0,Development!FB266)</f>
        <v>0</v>
      </c>
      <c r="DY67" s="725">
        <f>+-IF(DY$48&gt;$R$12,0,Development!FC266)</f>
        <v>0</v>
      </c>
      <c r="DZ67" s="725">
        <f>+-IF(DZ$48&gt;$R$12,0,Development!FD266)</f>
        <v>0</v>
      </c>
      <c r="EA67" s="725">
        <f>+-IF(EA$48&gt;$R$12,0,Development!FE266)</f>
        <v>0</v>
      </c>
      <c r="EB67" s="725">
        <f>+-IF(EB$48&gt;$R$12,0,Development!FF266)</f>
        <v>0</v>
      </c>
      <c r="EC67" s="725">
        <f>+-IF(EC$48&gt;$R$12,0,Development!FG266)</f>
        <v>0</v>
      </c>
      <c r="ED67" s="725">
        <f>+-IF(ED$48&gt;$R$12,0,Development!FH266)</f>
        <v>0</v>
      </c>
      <c r="EE67" s="725">
        <f>+-IF(EE$48&gt;$R$12,0,Development!FI266)</f>
        <v>0</v>
      </c>
      <c r="EF67" s="725">
        <f>+-IF(EF$48&gt;$R$12,0,Development!FJ266)</f>
        <v>0</v>
      </c>
      <c r="EG67" s="725">
        <f>+-IF(EG$48&gt;$R$12,0,Development!FK266)</f>
        <v>0</v>
      </c>
      <c r="EH67" s="725">
        <f>+-IF(EH$48&gt;$R$12,0,Development!FL266)</f>
        <v>0</v>
      </c>
      <c r="EI67" s="725">
        <f>+-IF(EI$48&gt;$R$12,0,Development!FM266)</f>
        <v>0</v>
      </c>
      <c r="EJ67" s="725">
        <f>+-IF(EJ$48&gt;$R$12,0,Development!FN266)</f>
        <v>0</v>
      </c>
      <c r="EK67" s="725">
        <f>+-IF(EK$48&gt;$R$12,0,Development!FO266)</f>
        <v>0</v>
      </c>
      <c r="EL67" s="725">
        <f>+-IF(EL$48&gt;$R$12,0,Development!FP266)</f>
        <v>0</v>
      </c>
      <c r="EM67" s="725">
        <f>+-IF(EM$48&gt;$R$12,0,Development!FQ266)</f>
        <v>0</v>
      </c>
      <c r="EN67" s="725">
        <f>+-IF(EN$48&gt;$R$12,0,Development!FR266)</f>
        <v>0</v>
      </c>
      <c r="EO67" s="725">
        <f>+-IF(EO$48&gt;$R$12,0,Development!FS266)</f>
        <v>0</v>
      </c>
      <c r="EP67" s="725">
        <f>+-IF(EP$48&gt;$R$12,0,Development!FT266)</f>
        <v>0</v>
      </c>
      <c r="EQ67" s="725">
        <f>+-IF(EQ$48&gt;$R$12,0,Development!FU266)</f>
        <v>0</v>
      </c>
      <c r="ER67" s="725">
        <f>+-IF(ER$48&gt;$R$12,0,Development!FV266)</f>
        <v>0</v>
      </c>
      <c r="ES67" s="725">
        <f>+-IF(ES$48&gt;$R$12,0,Development!FW266)</f>
        <v>0</v>
      </c>
      <c r="ET67" s="725">
        <f>+-IF(ET$48&gt;$R$12,0,Development!FX266)</f>
        <v>0</v>
      </c>
      <c r="EU67" s="725">
        <f>+-IF(EU$48&gt;$R$12,0,Development!FY266)</f>
        <v>0</v>
      </c>
      <c r="EV67" s="725">
        <f>+-IF(EV$48&gt;$R$12,0,Development!FZ266)</f>
        <v>0</v>
      </c>
      <c r="EW67" s="725">
        <f>+-IF(EW$48&gt;$R$12,0,Development!GA266)</f>
        <v>0</v>
      </c>
      <c r="EX67" s="725">
        <f>+-IF(EX$48&gt;$R$12,0,Development!GB266)</f>
        <v>0</v>
      </c>
      <c r="EY67" s="725">
        <f>+-IF(EY$48&gt;$R$12,0,Development!GC266)</f>
        <v>0</v>
      </c>
      <c r="EZ67" s="725">
        <f>+-IF(EZ$48&gt;$R$12,0,Development!GD266)</f>
        <v>0</v>
      </c>
      <c r="FA67" s="725">
        <f>+-IF(FA$48&gt;$R$12,0,Development!GE266)</f>
        <v>0</v>
      </c>
      <c r="FB67" s="725">
        <f>+-IF(FB$48&gt;$R$12,0,Development!GF266)</f>
        <v>0</v>
      </c>
      <c r="FC67" s="725">
        <f>+-IF(FC$48&gt;$R$12,0,Development!GG266)</f>
        <v>0</v>
      </c>
      <c r="FD67" s="725">
        <f>+-IF(FD$48&gt;$R$12,0,Development!GH266)</f>
        <v>0</v>
      </c>
      <c r="FE67" s="725">
        <f>+-IF(FE$48&gt;$R$12,0,Development!GI266)</f>
        <v>0</v>
      </c>
      <c r="FF67" s="725">
        <f>+-IF(FF$48&gt;$R$12,0,Development!GJ266)</f>
        <v>0</v>
      </c>
      <c r="FG67" s="725">
        <f>+-IF(FG$48&gt;$R$12,0,Development!GK266)</f>
        <v>0</v>
      </c>
      <c r="FH67" s="725">
        <f>+-IF(FH$48&gt;$R$12,0,Development!GL266)</f>
        <v>0</v>
      </c>
      <c r="FI67" s="725">
        <f>+-IF(FI$48&gt;$R$12,0,Development!GM266)</f>
        <v>0</v>
      </c>
      <c r="FJ67" s="725">
        <f>+-IF(FJ$48&gt;$R$12,0,Development!GN266)</f>
        <v>0</v>
      </c>
      <c r="FK67" s="725">
        <f>+-IF(FK$48&gt;$R$12,0,Development!GO266)</f>
        <v>0</v>
      </c>
      <c r="FL67" s="725">
        <f>+-IF(FL$48&gt;$R$12,0,Development!GP266)</f>
        <v>0</v>
      </c>
      <c r="FM67" s="725">
        <f>+-IF(FM$48&gt;$R$12,0,Development!GQ266)</f>
        <v>0</v>
      </c>
      <c r="FN67" s="725">
        <f>+-IF(FN$48&gt;$R$12,0,Development!GR266)</f>
        <v>0</v>
      </c>
      <c r="FO67" s="725">
        <f>+-IF(FO$48&gt;$R$12,0,Development!GS266)</f>
        <v>0</v>
      </c>
      <c r="FP67" s="725">
        <f>+-IF(FP$48&gt;$R$12,0,Development!GT266)</f>
        <v>0</v>
      </c>
      <c r="FQ67" s="725">
        <f>+-IF(FQ$48&gt;$R$12,0,Development!GU266)</f>
        <v>0</v>
      </c>
      <c r="FR67" s="725">
        <f>+-IF(FR$48&gt;$R$12,0,Development!GV266)</f>
        <v>0</v>
      </c>
      <c r="FS67" s="725">
        <f>+-IF(FS$48&gt;$R$12,0,Development!GW266)</f>
        <v>0</v>
      </c>
      <c r="FT67" s="725">
        <f>+-IF(FT$48&gt;$R$12,0,Development!GX266)</f>
        <v>0</v>
      </c>
      <c r="FU67" s="725">
        <f>+-IF(FU$48&gt;$R$12,0,Development!GY266)</f>
        <v>0</v>
      </c>
      <c r="FV67" s="725">
        <f>+-IF(FV$48&gt;$R$12,0,Development!GZ266)</f>
        <v>0</v>
      </c>
      <c r="FW67" s="725">
        <f>+-IF(FW$48&gt;$R$12,0,Development!HA266)</f>
        <v>0</v>
      </c>
      <c r="FX67" s="725">
        <f>+-IF(FX$48&gt;$R$12,0,Development!HB266)</f>
        <v>0</v>
      </c>
      <c r="FY67" s="725">
        <f>+-IF(FY$48&gt;$R$12,0,Development!HC266)</f>
        <v>0</v>
      </c>
      <c r="FZ67" s="725">
        <f>+-IF(FZ$48&gt;$R$12,0,Development!HD266)</f>
        <v>0</v>
      </c>
      <c r="GA67" s="725">
        <f>+-IF(GA$48&gt;$R$12,0,Development!HE266)</f>
        <v>0</v>
      </c>
      <c r="GB67" s="725">
        <f>+-IF(GB$48&gt;$R$12,0,Development!HF266)</f>
        <v>0</v>
      </c>
      <c r="GC67" s="725">
        <f>+-IF(GC$48&gt;$R$12,0,Development!HG266)</f>
        <v>0</v>
      </c>
      <c r="GD67" s="725">
        <f>+-IF(GD$48&gt;$R$12,0,Development!HH266)</f>
        <v>0</v>
      </c>
      <c r="GE67" s="725">
        <f>+-IF(GE$48&gt;$R$12,0,Development!HI266)</f>
        <v>0</v>
      </c>
      <c r="GF67" s="725">
        <f>+-IF(GF$48&gt;$R$12,0,Development!HJ266)</f>
        <v>0</v>
      </c>
      <c r="GG67" s="725">
        <f>+-IF(GG$48&gt;$R$12,0,Development!HK266)</f>
        <v>0</v>
      </c>
      <c r="GH67" s="725">
        <f>+-IF(GH$48&gt;$R$12,0,Development!HL266)</f>
        <v>0</v>
      </c>
      <c r="GI67" s="725">
        <f>+-IF(GI$48&gt;$R$12,0,Development!HM266)</f>
        <v>0</v>
      </c>
      <c r="GJ67" s="725">
        <f>+-IF(GJ$48&gt;$R$12,0,Development!HN266)</f>
        <v>0</v>
      </c>
      <c r="GK67" s="725">
        <f>+-IF(GK$48&gt;$R$12,0,Development!HO266)</f>
        <v>0</v>
      </c>
      <c r="GL67" s="725">
        <f>+-IF(GL$48&gt;$R$12,0,Development!HP266)</f>
        <v>0</v>
      </c>
      <c r="GM67" s="725">
        <f>+-IF(GM$48&gt;$R$12,0,Development!HQ266)</f>
        <v>0</v>
      </c>
      <c r="GN67" s="725">
        <f>+-IF(GN$48&gt;$R$12,0,Development!HR266)</f>
        <v>0</v>
      </c>
      <c r="GO67" s="725">
        <f>+-IF(GO$48&gt;$R$12,0,Development!HS266)</f>
        <v>0</v>
      </c>
      <c r="GP67" s="725">
        <f>+-IF(GP$48&gt;$R$12,0,Development!HT266)</f>
        <v>0</v>
      </c>
      <c r="GQ67" s="725">
        <f>+-IF(GQ$48&gt;$R$12,0,Development!HU266)</f>
        <v>0</v>
      </c>
      <c r="GR67" s="725">
        <f>+-IF(GR$48&gt;$R$12,0,Development!HV266)</f>
        <v>0</v>
      </c>
      <c r="GS67" s="725">
        <f>+-IF(GS$48&gt;$R$12,0,Development!HW266)</f>
        <v>0</v>
      </c>
      <c r="GT67" s="725">
        <f>+-IF(GT$48&gt;$R$12,0,Development!HX266)</f>
        <v>0</v>
      </c>
      <c r="GU67" s="725">
        <f>+-IF(GU$48&gt;$R$12,0,Development!HY266)</f>
        <v>0</v>
      </c>
      <c r="GV67" s="725">
        <f>+-IF(GV$48&gt;$R$12,0,Development!HZ266)</f>
        <v>0</v>
      </c>
      <c r="GW67" s="725">
        <f>+-IF(GW$48&gt;$R$12,0,Development!IA266)</f>
        <v>0</v>
      </c>
      <c r="GX67" s="725">
        <f>+-IF(GX$48&gt;$R$12,0,Development!IB266)</f>
        <v>0</v>
      </c>
      <c r="GY67" s="725">
        <f>+-IF(GY$48&gt;$R$12,0,Development!IC266)</f>
        <v>0</v>
      </c>
      <c r="GZ67" s="725">
        <f>+-IF(GZ$48&gt;$R$12,0,Development!ID266)</f>
        <v>0</v>
      </c>
      <c r="HA67" s="725">
        <f>+-IF(HA$48&gt;$R$12,0,Development!IE266)</f>
        <v>0</v>
      </c>
      <c r="HB67" s="725">
        <f>+-IF(HB$48&gt;$R$12,0,Development!IF266)</f>
        <v>0</v>
      </c>
      <c r="HC67" s="725">
        <f>+-IF(HC$48&gt;$R$12,0,Development!IG266)</f>
        <v>0</v>
      </c>
      <c r="HD67" s="725">
        <f>+-IF(HD$48&gt;$R$12,0,Development!IH266)</f>
        <v>0</v>
      </c>
      <c r="HE67" s="725">
        <f>+-IF(HE$48&gt;$R$12,0,Development!II266)</f>
        <v>0</v>
      </c>
      <c r="HF67" s="725">
        <f>+-IF(HF$48&gt;$R$12,0,Development!IJ266)</f>
        <v>0</v>
      </c>
      <c r="HG67" s="725">
        <f>+-IF(HG$48&gt;$R$12,0,Development!IK266)</f>
        <v>0</v>
      </c>
      <c r="HH67" s="725">
        <f>+-IF(HH$48&gt;$R$12,0,Development!IL266)</f>
        <v>0</v>
      </c>
      <c r="HI67" s="725">
        <f>+-IF(HI$48&gt;$R$12,0,Development!IM266)</f>
        <v>0</v>
      </c>
      <c r="HJ67" s="725">
        <f>+-IF(HJ$48&gt;$R$12,0,Development!IN266)</f>
        <v>0</v>
      </c>
      <c r="HK67" s="725">
        <f>+-IF(HK$48&gt;$R$12,0,Development!IO266)</f>
        <v>0</v>
      </c>
      <c r="HL67" s="725">
        <f>+-IF(HL$48&gt;$R$12,0,Development!IP266)</f>
        <v>0</v>
      </c>
      <c r="HM67" s="725">
        <f>+-IF(HM$48&gt;$R$12,0,Development!IQ266)</f>
        <v>0</v>
      </c>
      <c r="HN67" s="725">
        <f>+-IF(HN$48&gt;$R$12,0,Development!IR266)</f>
        <v>0</v>
      </c>
      <c r="HO67" s="725">
        <f>+-IF(HO$48&gt;$R$12,0,Development!IS266)</f>
        <v>0</v>
      </c>
      <c r="HP67" s="725">
        <f>+-IF(HP$48&gt;$R$12,0,Development!IT266)</f>
        <v>0</v>
      </c>
      <c r="HQ67" s="725">
        <f>+-IF(HQ$48&gt;$R$12,0,Development!IU266)</f>
        <v>0</v>
      </c>
      <c r="HR67" s="725">
        <f>+-IF(HR$48&gt;$R$12,0,Development!IV266)</f>
        <v>0</v>
      </c>
      <c r="HS67" s="725">
        <f>+-IF(HS$48&gt;$R$12,0,Development!IW266)</f>
        <v>0</v>
      </c>
      <c r="HT67" s="725">
        <f>+-IF(HT$48&gt;$R$12,0,Development!IX266)</f>
        <v>0</v>
      </c>
      <c r="HU67" s="725">
        <f>+-IF(HU$48&gt;$R$12,0,Development!IY266)</f>
        <v>0</v>
      </c>
      <c r="HV67" s="725">
        <f>+-IF(HV$48&gt;$R$12,0,Development!IZ266)</f>
        <v>0</v>
      </c>
      <c r="HW67" s="725">
        <f>+-IF(HW$48&gt;$R$12,0,Development!JA266)</f>
        <v>0</v>
      </c>
      <c r="HX67" s="725">
        <f>+-IF(HX$48&gt;$R$12,0,Development!JB266)</f>
        <v>0</v>
      </c>
      <c r="HY67" s="725">
        <f>+-IF(HY$48&gt;$R$12,0,Development!JC266)</f>
        <v>0</v>
      </c>
      <c r="HZ67" s="725">
        <f>+-IF(HZ$48&gt;$R$12,0,Development!JD266)</f>
        <v>0</v>
      </c>
      <c r="IA67" s="725">
        <f>+-IF(IA$48&gt;$R$12,0,Development!JE266)</f>
        <v>0</v>
      </c>
      <c r="IB67" s="725">
        <f>+-IF(IB$48&gt;$R$12,0,Development!JF266)</f>
        <v>0</v>
      </c>
      <c r="IC67" s="725">
        <f>+-IF(IC$48&gt;$R$12,0,Development!JG266)</f>
        <v>0</v>
      </c>
      <c r="ID67" s="725">
        <f>+-IF(ID$48&gt;$R$12,0,Development!JH266)</f>
        <v>0</v>
      </c>
      <c r="IE67" s="725">
        <f>+-IF(IE$48&gt;$R$12,0,Development!JI266)</f>
        <v>0</v>
      </c>
      <c r="IF67" s="725">
        <f>+-IF(IF$48&gt;$R$12,0,Development!JJ266)</f>
        <v>0</v>
      </c>
      <c r="IG67" s="725">
        <f>+-IF(IG$48&gt;$R$12,0,Development!JK266)</f>
        <v>0</v>
      </c>
      <c r="IH67" s="725">
        <f>+-IF(IH$48&gt;$R$12,0,Development!JL266)</f>
        <v>0</v>
      </c>
      <c r="II67" s="725">
        <f>+-IF(II$48&gt;$R$12,0,Development!JM266)</f>
        <v>0</v>
      </c>
      <c r="IJ67" s="725">
        <f>+-IF(IJ$48&gt;$R$12,0,Development!JN266)</f>
        <v>0</v>
      </c>
      <c r="IK67" s="725">
        <f>+-IF(IK$48&gt;$R$12,0,Development!JO266)</f>
        <v>0</v>
      </c>
      <c r="IL67" s="725">
        <f>+-IF(IL$48&gt;$R$12,0,Development!JP266)</f>
        <v>0</v>
      </c>
    </row>
    <row r="68" spans="1:246" s="676" customFormat="1">
      <c r="B68" s="747" t="s">
        <v>690</v>
      </c>
      <c r="C68" s="747"/>
      <c r="D68" s="748"/>
      <c r="E68" s="804">
        <f ca="1">SUM(F68:IL68)</f>
        <v>-155320080.9239563</v>
      </c>
      <c r="F68" s="725">
        <f>+-IF(F$48&gt;$R$12,0,Development!AJ267)</f>
        <v>0</v>
      </c>
      <c r="G68" s="725">
        <f ca="1">+-IF(G$48&gt;$R$12,0,Development!AK267)</f>
        <v>0</v>
      </c>
      <c r="H68" s="725">
        <f ca="1">+-IF(H$48&gt;$R$12,0,Development!AL267)</f>
        <v>0</v>
      </c>
      <c r="I68" s="725">
        <f ca="1">+-IF(I$48&gt;$R$12,0,Development!AM267)</f>
        <v>0</v>
      </c>
      <c r="J68" s="725">
        <f ca="1">+-IF(J$48&gt;$R$12,0,Development!AN267)</f>
        <v>0</v>
      </c>
      <c r="K68" s="725">
        <f ca="1">+-IF(K$48&gt;$R$12,0,Development!AO267)</f>
        <v>0</v>
      </c>
      <c r="L68" s="725">
        <f ca="1">+-IF(L$48&gt;$R$12,0,Development!AP267)</f>
        <v>0</v>
      </c>
      <c r="M68" s="725">
        <f ca="1">+-IF(M$48&gt;$R$12,0,Development!AQ267)</f>
        <v>0</v>
      </c>
      <c r="N68" s="725">
        <f ca="1">+-IF(N$48&gt;$R$12,0,Development!AR267)</f>
        <v>0</v>
      </c>
      <c r="O68" s="725">
        <f ca="1">+-IF(O$48&gt;$R$12,0,Development!AS267)</f>
        <v>0</v>
      </c>
      <c r="P68" s="725">
        <f ca="1">+-IF(P$48&gt;$R$12,0,Development!AT267)</f>
        <v>0</v>
      </c>
      <c r="Q68" s="725">
        <f ca="1">+-IF(Q$48&gt;$R$12,0,Development!AU267)</f>
        <v>-4072312.4694922725</v>
      </c>
      <c r="R68" s="725">
        <f ca="1">+-IF(R$48&gt;$R$12,0,Development!AV267)</f>
        <v>-5875344.0572992247</v>
      </c>
      <c r="S68" s="725">
        <f ca="1">+-IF(S$48&gt;$R$12,0,Development!AW267)</f>
        <v>-6125675.8000053829</v>
      </c>
      <c r="T68" s="725">
        <f ca="1">+-IF(T$48&gt;$R$12,0,Development!AX267)</f>
        <v>-6344185.392711197</v>
      </c>
      <c r="U68" s="725">
        <f ca="1">+-IF(U$48&gt;$R$12,0,Development!AY267)</f>
        <v>-6597422.4646184966</v>
      </c>
      <c r="V68" s="725">
        <f ca="1">+-IF(V$48&gt;$R$12,0,Development!AZ267)</f>
        <v>-6851612.1479613045</v>
      </c>
      <c r="W68" s="725">
        <f ca="1">+-IF(W$48&gt;$R$12,0,Development!BA267)</f>
        <v>-7102938.9203092502</v>
      </c>
      <c r="X68" s="725">
        <f ca="1">+-IF(X$48&gt;$R$12,0,Development!BB267)</f>
        <v>-7354437.3889884129</v>
      </c>
      <c r="Y68" s="725">
        <f ca="1">+-IF(Y$48&gt;$R$12,0,Development!BC267)</f>
        <v>-7607498.9166600425</v>
      </c>
      <c r="Z68" s="725">
        <f ca="1">+-IF(Z$48&gt;$R$12,0,Development!BD267)</f>
        <v>-7862107.8684815606</v>
      </c>
      <c r="AA68" s="725">
        <f ca="1">+-IF(AA$48&gt;$R$12,0,Development!BE267)</f>
        <v>-8118352.1446291581</v>
      </c>
      <c r="AB68" s="725">
        <f ca="1">+-IF(AB$48&gt;$R$12,0,Development!BF267)</f>
        <v>-8376212.6918339841</v>
      </c>
      <c r="AC68" s="725">
        <f ca="1">+-IF(AC$48&gt;$R$12,0,Development!BG267)</f>
        <v>-8635650.2980159465</v>
      </c>
      <c r="AD68" s="725">
        <f ca="1">+-IF(AD$48&gt;$R$12,0,Development!BH267)</f>
        <v>-8789522.0007446148</v>
      </c>
      <c r="AE68" s="725">
        <f ca="1">+-IF(AE$48&gt;$R$12,0,Development!BI267)</f>
        <v>-8300907.7281325655</v>
      </c>
      <c r="AF68" s="725">
        <f ca="1">+-IF(AF$48&gt;$R$12,0,Development!BJ267)</f>
        <v>-7702323.5800939556</v>
      </c>
      <c r="AG68" s="725">
        <f ca="1">+-IF(AG$48&gt;$R$12,0,Development!BK267)</f>
        <v>-7100619.0888990033</v>
      </c>
      <c r="AH68" s="725">
        <f ca="1">+-IF(AH$48&gt;$R$12,0,Development!BL267)</f>
        <v>-6495570.133867342</v>
      </c>
      <c r="AI68" s="725">
        <f ca="1">+-IF(AI$48&gt;$R$12,0,Development!BM267)</f>
        <v>-6873409.9474616284</v>
      </c>
      <c r="AJ68" s="725">
        <f ca="1">+-IF(AJ$48&gt;$R$12,0,Development!BN267)</f>
        <v>-8457230.8218466043</v>
      </c>
      <c r="AK68" s="725">
        <f ca="1">+-IF(AK$48&gt;$R$12,0,Development!BO267)</f>
        <v>-5827322.9170365082</v>
      </c>
      <c r="AL68" s="725">
        <f ca="1">+-IF(AL$48&gt;$R$12,0,Development!BP267)</f>
        <v>-1608353.0529629765</v>
      </c>
      <c r="AM68" s="725">
        <f ca="1">+-IF(AM$48&gt;$R$12,0,Development!BQ267)</f>
        <v>-1146011.623652407</v>
      </c>
      <c r="AN68" s="725">
        <f ca="1">+-IF(AN$48&gt;$R$12,0,Development!BR267)</f>
        <v>-873001.39434183727</v>
      </c>
      <c r="AO68" s="725">
        <f ca="1">+-IF(AO$48&gt;$R$12,0,Development!BS267)</f>
        <v>-168662.67687654696</v>
      </c>
      <c r="AP68" s="725">
        <f ca="1">+-IF(AP$48&gt;$R$12,0,Development!BT267)</f>
        <v>-179569.24897098012</v>
      </c>
      <c r="AQ68" s="725">
        <f ca="1">+-IF(AQ$48&gt;$R$12,0,Development!BU267)</f>
        <v>-168662.67687654696</v>
      </c>
      <c r="AR68" s="725">
        <f ca="1">+-IF(AR$48&gt;$R$12,0,Development!BV267)</f>
        <v>-154120.58075063603</v>
      </c>
      <c r="AS68" s="725">
        <f ca="1">+-IF(AS$48&gt;$R$12,0,Development!BW267)</f>
        <v>-139578.48462472513</v>
      </c>
      <c r="AT68" s="725">
        <f ca="1">+-IF(AT$48&gt;$R$12,0,Development!BX267)</f>
        <v>-125036.38849881424</v>
      </c>
      <c r="AU68" s="725">
        <f ca="1">+-IF(AU$48&gt;$R$12,0,Development!BY267)</f>
        <v>-110494.29237290329</v>
      </c>
      <c r="AV68" s="725">
        <f ca="1">+-IF(AV$48&gt;$R$12,0,Development!BZ267)</f>
        <v>-95952.196246992404</v>
      </c>
      <c r="AW68" s="725">
        <f ca="1">+-IF(AW$48&gt;$R$12,0,Development!CA267)</f>
        <v>-79981.528692510037</v>
      </c>
      <c r="AX68" s="725">
        <f>+-IF(AX$48&gt;$R$12,0,Development!CB267)</f>
        <v>0</v>
      </c>
      <c r="AY68" s="725">
        <f>+-IF(AY$48&gt;$R$12,0,Development!CC267)</f>
        <v>0</v>
      </c>
      <c r="AZ68" s="725">
        <f>+-IF(AZ$48&gt;$R$12,0,Development!CD267)</f>
        <v>0</v>
      </c>
      <c r="BA68" s="725">
        <f>+-IF(BA$48&gt;$R$12,0,Development!CE267)</f>
        <v>0</v>
      </c>
      <c r="BB68" s="725">
        <f>+-IF(BB$48&gt;$R$12,0,Development!CF267)</f>
        <v>0</v>
      </c>
      <c r="BC68" s="725">
        <f>+-IF(BC$48&gt;$R$12,0,Development!CG267)</f>
        <v>0</v>
      </c>
      <c r="BD68" s="725">
        <f>+-IF(BD$48&gt;$R$12,0,Development!CH267)</f>
        <v>0</v>
      </c>
      <c r="BE68" s="725">
        <f>+-IF(BE$48&gt;$R$12,0,Development!CI267)</f>
        <v>0</v>
      </c>
      <c r="BF68" s="725">
        <f>+-IF(BF$48&gt;$R$12,0,Development!CJ267)</f>
        <v>0</v>
      </c>
      <c r="BG68" s="725">
        <f>+-IF(BG$48&gt;$R$12,0,Development!CK267)</f>
        <v>0</v>
      </c>
      <c r="BH68" s="725">
        <f>+-IF(BH$48&gt;$R$12,0,Development!CL267)</f>
        <v>0</v>
      </c>
      <c r="BI68" s="725">
        <f>+-IF(BI$48&gt;$R$12,0,Development!CM267)</f>
        <v>0</v>
      </c>
      <c r="BJ68" s="725">
        <f>+-IF(BJ$48&gt;$R$12,0,Development!CN267)</f>
        <v>0</v>
      </c>
      <c r="BK68" s="725">
        <f>+-IF(BK$48&gt;$R$12,0,Development!CO267)</f>
        <v>0</v>
      </c>
      <c r="BL68" s="725">
        <f>+-IF(BL$48&gt;$R$12,0,Development!CP267)</f>
        <v>0</v>
      </c>
      <c r="BM68" s="725">
        <f>+-IF(BM$48&gt;$R$12,0,Development!CQ267)</f>
        <v>0</v>
      </c>
      <c r="BN68" s="725">
        <f>+-IF(BN$48&gt;$R$12,0,Development!CR267)</f>
        <v>0</v>
      </c>
      <c r="BO68" s="725">
        <f>+-IF(BO$48&gt;$R$12,0,Development!CS267)</f>
        <v>0</v>
      </c>
      <c r="BP68" s="725">
        <f>+-IF(BP$48&gt;$R$12,0,Development!CT267)</f>
        <v>0</v>
      </c>
      <c r="BQ68" s="725">
        <f>+-IF(BQ$48&gt;$R$12,0,Development!CU267)</f>
        <v>0</v>
      </c>
      <c r="BR68" s="725">
        <f>+-IF(BR$48&gt;$R$12,0,Development!CV267)</f>
        <v>0</v>
      </c>
      <c r="BS68" s="725">
        <f>+-IF(BS$48&gt;$R$12,0,Development!CW267)</f>
        <v>0</v>
      </c>
      <c r="BT68" s="725">
        <f>+-IF(BT$48&gt;$R$12,0,Development!CX267)</f>
        <v>0</v>
      </c>
      <c r="BU68" s="725">
        <f>+-IF(BU$48&gt;$R$12,0,Development!CY267)</f>
        <v>0</v>
      </c>
      <c r="BV68" s="725">
        <f>+-IF(BV$48&gt;$R$12,0,Development!CZ267)</f>
        <v>0</v>
      </c>
      <c r="BW68" s="725">
        <f>+-IF(BW$48&gt;$R$12,0,Development!DA267)</f>
        <v>0</v>
      </c>
      <c r="BX68" s="725">
        <f>+-IF(BX$48&gt;$R$12,0,Development!DB267)</f>
        <v>0</v>
      </c>
      <c r="BY68" s="725">
        <f>+-IF(BY$48&gt;$R$12,0,Development!DC267)</f>
        <v>0</v>
      </c>
      <c r="BZ68" s="725">
        <f>+-IF(BZ$48&gt;$R$12,0,Development!DD267)</f>
        <v>0</v>
      </c>
      <c r="CA68" s="725">
        <f>+-IF(CA$48&gt;$R$12,0,Development!DE267)</f>
        <v>0</v>
      </c>
      <c r="CB68" s="725">
        <f>+-IF(CB$48&gt;$R$12,0,Development!DF267)</f>
        <v>0</v>
      </c>
      <c r="CC68" s="725">
        <f>+-IF(CC$48&gt;$R$12,0,Development!DG267)</f>
        <v>0</v>
      </c>
      <c r="CD68" s="725">
        <f>+-IF(CD$48&gt;$R$12,0,Development!DH267)</f>
        <v>0</v>
      </c>
      <c r="CE68" s="725">
        <f>+-IF(CE$48&gt;$R$12,0,Development!DI267)</f>
        <v>0</v>
      </c>
      <c r="CF68" s="725">
        <f>+-IF(CF$48&gt;$R$12,0,Development!DJ267)</f>
        <v>0</v>
      </c>
      <c r="CG68" s="725">
        <f>+-IF(CG$48&gt;$R$12,0,Development!DK267)</f>
        <v>0</v>
      </c>
      <c r="CH68" s="725">
        <f>+-IF(CH$48&gt;$R$12,0,Development!DL267)</f>
        <v>0</v>
      </c>
      <c r="CI68" s="725">
        <f>+-IF(CI$48&gt;$R$12,0,Development!DM267)</f>
        <v>0</v>
      </c>
      <c r="CJ68" s="725">
        <f>+-IF(CJ$48&gt;$R$12,0,Development!DN267)</f>
        <v>0</v>
      </c>
      <c r="CK68" s="725">
        <f>+-IF(CK$48&gt;$R$12,0,Development!DO267)</f>
        <v>0</v>
      </c>
      <c r="CL68" s="725">
        <f>+-IF(CL$48&gt;$R$12,0,Development!DP267)</f>
        <v>0</v>
      </c>
      <c r="CM68" s="725">
        <f>+-IF(CM$48&gt;$R$12,0,Development!DQ267)</f>
        <v>0</v>
      </c>
      <c r="CN68" s="725">
        <f>+-IF(CN$48&gt;$R$12,0,Development!DR267)</f>
        <v>0</v>
      </c>
      <c r="CO68" s="725">
        <f>+-IF(CO$48&gt;$R$12,0,Development!DS267)</f>
        <v>0</v>
      </c>
      <c r="CP68" s="725">
        <f>+-IF(CP$48&gt;$R$12,0,Development!DT267)</f>
        <v>0</v>
      </c>
      <c r="CQ68" s="725">
        <f>+-IF(CQ$48&gt;$R$12,0,Development!DU267)</f>
        <v>0</v>
      </c>
      <c r="CR68" s="725">
        <f>+-IF(CR$48&gt;$R$12,0,Development!DV267)</f>
        <v>0</v>
      </c>
      <c r="CS68" s="725">
        <f>+-IF(CS$48&gt;$R$12,0,Development!DW267)</f>
        <v>0</v>
      </c>
      <c r="CT68" s="725">
        <f>+-IF(CT$48&gt;$R$12,0,Development!DX267)</f>
        <v>0</v>
      </c>
      <c r="CU68" s="725">
        <f>+-IF(CU$48&gt;$R$12,0,Development!DY267)</f>
        <v>0</v>
      </c>
      <c r="CV68" s="725">
        <f>+-IF(CV$48&gt;$R$12,0,Development!DZ267)</f>
        <v>0</v>
      </c>
      <c r="CW68" s="725">
        <f>+-IF(CW$48&gt;$R$12,0,Development!EA267)</f>
        <v>0</v>
      </c>
      <c r="CX68" s="725">
        <f>+-IF(CX$48&gt;$R$12,0,Development!EB267)</f>
        <v>0</v>
      </c>
      <c r="CY68" s="725">
        <f>+-IF(CY$48&gt;$R$12,0,Development!EC267)</f>
        <v>0</v>
      </c>
      <c r="CZ68" s="725">
        <f>+-IF(CZ$48&gt;$R$12,0,Development!ED267)</f>
        <v>0</v>
      </c>
      <c r="DA68" s="725">
        <f>+-IF(DA$48&gt;$R$12,0,Development!EE267)</f>
        <v>0</v>
      </c>
      <c r="DB68" s="725">
        <f>+-IF(DB$48&gt;$R$12,0,Development!EF267)</f>
        <v>0</v>
      </c>
      <c r="DC68" s="725">
        <f>+-IF(DC$48&gt;$R$12,0,Development!EG267)</f>
        <v>0</v>
      </c>
      <c r="DD68" s="725">
        <f>+-IF(DD$48&gt;$R$12,0,Development!EH267)</f>
        <v>0</v>
      </c>
      <c r="DE68" s="725">
        <f>+-IF(DE$48&gt;$R$12,0,Development!EI267)</f>
        <v>0</v>
      </c>
      <c r="DF68" s="725">
        <f>+-IF(DF$48&gt;$R$12,0,Development!EJ267)</f>
        <v>0</v>
      </c>
      <c r="DG68" s="725">
        <f>+-IF(DG$48&gt;$R$12,0,Development!EK267)</f>
        <v>0</v>
      </c>
      <c r="DH68" s="725">
        <f>+-IF(DH$48&gt;$R$12,0,Development!EL267)</f>
        <v>0</v>
      </c>
      <c r="DI68" s="725">
        <f>+-IF(DI$48&gt;$R$12,0,Development!EM267)</f>
        <v>0</v>
      </c>
      <c r="DJ68" s="725">
        <f>+-IF(DJ$48&gt;$R$12,0,Development!EN267)</f>
        <v>0</v>
      </c>
      <c r="DK68" s="725">
        <f>+-IF(DK$48&gt;$R$12,0,Development!EO267)</f>
        <v>0</v>
      </c>
      <c r="DL68" s="725">
        <f>+-IF(DL$48&gt;$R$12,0,Development!EP267)</f>
        <v>0</v>
      </c>
      <c r="DM68" s="725">
        <f>+-IF(DM$48&gt;$R$12,0,Development!EQ267)</f>
        <v>0</v>
      </c>
      <c r="DN68" s="725">
        <f>+-IF(DN$48&gt;$R$12,0,Development!ER267)</f>
        <v>0</v>
      </c>
      <c r="DO68" s="725">
        <f>+-IF(DO$48&gt;$R$12,0,Development!ES267)</f>
        <v>0</v>
      </c>
      <c r="DP68" s="725">
        <f>+-IF(DP$48&gt;$R$12,0,Development!ET267)</f>
        <v>0</v>
      </c>
      <c r="DQ68" s="725">
        <f>+-IF(DQ$48&gt;$R$12,0,Development!EU267)</f>
        <v>0</v>
      </c>
      <c r="DR68" s="725">
        <f>+-IF(DR$48&gt;$R$12,0,Development!EV267)</f>
        <v>0</v>
      </c>
      <c r="DS68" s="725">
        <f>+-IF(DS$48&gt;$R$12,0,Development!EW267)</f>
        <v>0</v>
      </c>
      <c r="DT68" s="725">
        <f>+-IF(DT$48&gt;$R$12,0,Development!EX267)</f>
        <v>0</v>
      </c>
      <c r="DU68" s="725">
        <f>+-IF(DU$48&gt;$R$12,0,Development!EY267)</f>
        <v>0</v>
      </c>
      <c r="DV68" s="725">
        <f>+-IF(DV$48&gt;$R$12,0,Development!EZ267)</f>
        <v>0</v>
      </c>
      <c r="DW68" s="725">
        <f>+-IF(DW$48&gt;$R$12,0,Development!FA267)</f>
        <v>0</v>
      </c>
      <c r="DX68" s="725">
        <f>+-IF(DX$48&gt;$R$12,0,Development!FB267)</f>
        <v>0</v>
      </c>
      <c r="DY68" s="725">
        <f>+-IF(DY$48&gt;$R$12,0,Development!FC267)</f>
        <v>0</v>
      </c>
      <c r="DZ68" s="725">
        <f>+-IF(DZ$48&gt;$R$12,0,Development!FD267)</f>
        <v>0</v>
      </c>
      <c r="EA68" s="725">
        <f>+-IF(EA$48&gt;$R$12,0,Development!FE267)</f>
        <v>0</v>
      </c>
      <c r="EB68" s="725">
        <f>+-IF(EB$48&gt;$R$12,0,Development!FF267)</f>
        <v>0</v>
      </c>
      <c r="EC68" s="725">
        <f>+-IF(EC$48&gt;$R$12,0,Development!FG267)</f>
        <v>0</v>
      </c>
      <c r="ED68" s="725">
        <f>+-IF(ED$48&gt;$R$12,0,Development!FH267)</f>
        <v>0</v>
      </c>
      <c r="EE68" s="725">
        <f>+-IF(EE$48&gt;$R$12,0,Development!FI267)</f>
        <v>0</v>
      </c>
      <c r="EF68" s="725">
        <f>+-IF(EF$48&gt;$R$12,0,Development!FJ267)</f>
        <v>0</v>
      </c>
      <c r="EG68" s="725">
        <f>+-IF(EG$48&gt;$R$12,0,Development!FK267)</f>
        <v>0</v>
      </c>
      <c r="EH68" s="725">
        <f>+-IF(EH$48&gt;$R$12,0,Development!FL267)</f>
        <v>0</v>
      </c>
      <c r="EI68" s="725">
        <f>+-IF(EI$48&gt;$R$12,0,Development!FM267)</f>
        <v>0</v>
      </c>
      <c r="EJ68" s="725">
        <f>+-IF(EJ$48&gt;$R$12,0,Development!FN267)</f>
        <v>0</v>
      </c>
      <c r="EK68" s="725">
        <f>+-IF(EK$48&gt;$R$12,0,Development!FO267)</f>
        <v>0</v>
      </c>
      <c r="EL68" s="725">
        <f>+-IF(EL$48&gt;$R$12,0,Development!FP267)</f>
        <v>0</v>
      </c>
      <c r="EM68" s="725">
        <f>+-IF(EM$48&gt;$R$12,0,Development!FQ267)</f>
        <v>0</v>
      </c>
      <c r="EN68" s="725">
        <f>+-IF(EN$48&gt;$R$12,0,Development!FR267)</f>
        <v>0</v>
      </c>
      <c r="EO68" s="725">
        <f>+-IF(EO$48&gt;$R$12,0,Development!FS267)</f>
        <v>0</v>
      </c>
      <c r="EP68" s="725">
        <f>+-IF(EP$48&gt;$R$12,0,Development!FT267)</f>
        <v>0</v>
      </c>
      <c r="EQ68" s="725">
        <f>+-IF(EQ$48&gt;$R$12,0,Development!FU267)</f>
        <v>0</v>
      </c>
      <c r="ER68" s="725">
        <f>+-IF(ER$48&gt;$R$12,0,Development!FV267)</f>
        <v>0</v>
      </c>
      <c r="ES68" s="725">
        <f>+-IF(ES$48&gt;$R$12,0,Development!FW267)</f>
        <v>0</v>
      </c>
      <c r="ET68" s="725">
        <f>+-IF(ET$48&gt;$R$12,0,Development!FX267)</f>
        <v>0</v>
      </c>
      <c r="EU68" s="725">
        <f>+-IF(EU$48&gt;$R$12,0,Development!FY267)</f>
        <v>0</v>
      </c>
      <c r="EV68" s="725">
        <f>+-IF(EV$48&gt;$R$12,0,Development!FZ267)</f>
        <v>0</v>
      </c>
      <c r="EW68" s="725">
        <f>+-IF(EW$48&gt;$R$12,0,Development!GA267)</f>
        <v>0</v>
      </c>
      <c r="EX68" s="725">
        <f>+-IF(EX$48&gt;$R$12,0,Development!GB267)</f>
        <v>0</v>
      </c>
      <c r="EY68" s="725">
        <f>+-IF(EY$48&gt;$R$12,0,Development!GC267)</f>
        <v>0</v>
      </c>
      <c r="EZ68" s="725">
        <f>+-IF(EZ$48&gt;$R$12,0,Development!GD267)</f>
        <v>0</v>
      </c>
      <c r="FA68" s="725">
        <f>+-IF(FA$48&gt;$R$12,0,Development!GE267)</f>
        <v>0</v>
      </c>
      <c r="FB68" s="725">
        <f>+-IF(FB$48&gt;$R$12,0,Development!GF267)</f>
        <v>0</v>
      </c>
      <c r="FC68" s="725">
        <f>+-IF(FC$48&gt;$R$12,0,Development!GG267)</f>
        <v>0</v>
      </c>
      <c r="FD68" s="725">
        <f>+-IF(FD$48&gt;$R$12,0,Development!GH267)</f>
        <v>0</v>
      </c>
      <c r="FE68" s="725">
        <f>+-IF(FE$48&gt;$R$12,0,Development!GI267)</f>
        <v>0</v>
      </c>
      <c r="FF68" s="725">
        <f>+-IF(FF$48&gt;$R$12,0,Development!GJ267)</f>
        <v>0</v>
      </c>
      <c r="FG68" s="725">
        <f>+-IF(FG$48&gt;$R$12,0,Development!GK267)</f>
        <v>0</v>
      </c>
      <c r="FH68" s="725">
        <f>+-IF(FH$48&gt;$R$12,0,Development!GL267)</f>
        <v>0</v>
      </c>
      <c r="FI68" s="725">
        <f>+-IF(FI$48&gt;$R$12,0,Development!GM267)</f>
        <v>0</v>
      </c>
      <c r="FJ68" s="725">
        <f>+-IF(FJ$48&gt;$R$12,0,Development!GN267)</f>
        <v>0</v>
      </c>
      <c r="FK68" s="725">
        <f>+-IF(FK$48&gt;$R$12,0,Development!GO267)</f>
        <v>0</v>
      </c>
      <c r="FL68" s="725">
        <f>+-IF(FL$48&gt;$R$12,0,Development!GP267)</f>
        <v>0</v>
      </c>
      <c r="FM68" s="725">
        <f>+-IF(FM$48&gt;$R$12,0,Development!GQ267)</f>
        <v>0</v>
      </c>
      <c r="FN68" s="725">
        <f>+-IF(FN$48&gt;$R$12,0,Development!GR267)</f>
        <v>0</v>
      </c>
      <c r="FO68" s="725">
        <f>+-IF(FO$48&gt;$R$12,0,Development!GS267)</f>
        <v>0</v>
      </c>
      <c r="FP68" s="725">
        <f>+-IF(FP$48&gt;$R$12,0,Development!GT267)</f>
        <v>0</v>
      </c>
      <c r="FQ68" s="725">
        <f>+-IF(FQ$48&gt;$R$12,0,Development!GU267)</f>
        <v>0</v>
      </c>
      <c r="FR68" s="725">
        <f>+-IF(FR$48&gt;$R$12,0,Development!GV267)</f>
        <v>0</v>
      </c>
      <c r="FS68" s="725">
        <f>+-IF(FS$48&gt;$R$12,0,Development!GW267)</f>
        <v>0</v>
      </c>
      <c r="FT68" s="725">
        <f>+-IF(FT$48&gt;$R$12,0,Development!GX267)</f>
        <v>0</v>
      </c>
      <c r="FU68" s="725">
        <f>+-IF(FU$48&gt;$R$12,0,Development!GY267)</f>
        <v>0</v>
      </c>
      <c r="FV68" s="725">
        <f>+-IF(FV$48&gt;$R$12,0,Development!GZ267)</f>
        <v>0</v>
      </c>
      <c r="FW68" s="725">
        <f>+-IF(FW$48&gt;$R$12,0,Development!HA267)</f>
        <v>0</v>
      </c>
      <c r="FX68" s="725">
        <f>+-IF(FX$48&gt;$R$12,0,Development!HB267)</f>
        <v>0</v>
      </c>
      <c r="FY68" s="725">
        <f>+-IF(FY$48&gt;$R$12,0,Development!HC267)</f>
        <v>0</v>
      </c>
      <c r="FZ68" s="725">
        <f>+-IF(FZ$48&gt;$R$12,0,Development!HD267)</f>
        <v>0</v>
      </c>
      <c r="GA68" s="725">
        <f>+-IF(GA$48&gt;$R$12,0,Development!HE267)</f>
        <v>0</v>
      </c>
      <c r="GB68" s="725">
        <f>+-IF(GB$48&gt;$R$12,0,Development!HF267)</f>
        <v>0</v>
      </c>
      <c r="GC68" s="725">
        <f>+-IF(GC$48&gt;$R$12,0,Development!HG267)</f>
        <v>0</v>
      </c>
      <c r="GD68" s="725">
        <f>+-IF(GD$48&gt;$R$12,0,Development!HH267)</f>
        <v>0</v>
      </c>
      <c r="GE68" s="725">
        <f>+-IF(GE$48&gt;$R$12,0,Development!HI267)</f>
        <v>0</v>
      </c>
      <c r="GF68" s="725">
        <f>+-IF(GF$48&gt;$R$12,0,Development!HJ267)</f>
        <v>0</v>
      </c>
      <c r="GG68" s="725">
        <f>+-IF(GG$48&gt;$R$12,0,Development!HK267)</f>
        <v>0</v>
      </c>
      <c r="GH68" s="725">
        <f>+-IF(GH$48&gt;$R$12,0,Development!HL267)</f>
        <v>0</v>
      </c>
      <c r="GI68" s="725">
        <f>+-IF(GI$48&gt;$R$12,0,Development!HM267)</f>
        <v>0</v>
      </c>
      <c r="GJ68" s="725">
        <f>+-IF(GJ$48&gt;$R$12,0,Development!HN267)</f>
        <v>0</v>
      </c>
      <c r="GK68" s="725">
        <f>+-IF(GK$48&gt;$R$12,0,Development!HO267)</f>
        <v>0</v>
      </c>
      <c r="GL68" s="725">
        <f>+-IF(GL$48&gt;$R$12,0,Development!HP267)</f>
        <v>0</v>
      </c>
      <c r="GM68" s="725">
        <f>+-IF(GM$48&gt;$R$12,0,Development!HQ267)</f>
        <v>0</v>
      </c>
      <c r="GN68" s="725">
        <f>+-IF(GN$48&gt;$R$12,0,Development!HR267)</f>
        <v>0</v>
      </c>
      <c r="GO68" s="725">
        <f>+-IF(GO$48&gt;$R$12,0,Development!HS267)</f>
        <v>0</v>
      </c>
      <c r="GP68" s="725">
        <f>+-IF(GP$48&gt;$R$12,0,Development!HT267)</f>
        <v>0</v>
      </c>
      <c r="GQ68" s="725">
        <f>+-IF(GQ$48&gt;$R$12,0,Development!HU267)</f>
        <v>0</v>
      </c>
      <c r="GR68" s="725">
        <f>+-IF(GR$48&gt;$R$12,0,Development!HV267)</f>
        <v>0</v>
      </c>
      <c r="GS68" s="725">
        <f>+-IF(GS$48&gt;$R$12,0,Development!HW267)</f>
        <v>0</v>
      </c>
      <c r="GT68" s="725">
        <f>+-IF(GT$48&gt;$R$12,0,Development!HX267)</f>
        <v>0</v>
      </c>
      <c r="GU68" s="725">
        <f>+-IF(GU$48&gt;$R$12,0,Development!HY267)</f>
        <v>0</v>
      </c>
      <c r="GV68" s="725">
        <f>+-IF(GV$48&gt;$R$12,0,Development!HZ267)</f>
        <v>0</v>
      </c>
      <c r="GW68" s="725">
        <f>+-IF(GW$48&gt;$R$12,0,Development!IA267)</f>
        <v>0</v>
      </c>
      <c r="GX68" s="725">
        <f>+-IF(GX$48&gt;$R$12,0,Development!IB267)</f>
        <v>0</v>
      </c>
      <c r="GY68" s="725">
        <f>+-IF(GY$48&gt;$R$12,0,Development!IC267)</f>
        <v>0</v>
      </c>
      <c r="GZ68" s="725">
        <f>+-IF(GZ$48&gt;$R$12,0,Development!ID267)</f>
        <v>0</v>
      </c>
      <c r="HA68" s="725">
        <f>+-IF(HA$48&gt;$R$12,0,Development!IE267)</f>
        <v>0</v>
      </c>
      <c r="HB68" s="725">
        <f>+-IF(HB$48&gt;$R$12,0,Development!IF267)</f>
        <v>0</v>
      </c>
      <c r="HC68" s="725">
        <f>+-IF(HC$48&gt;$R$12,0,Development!IG267)</f>
        <v>0</v>
      </c>
      <c r="HD68" s="725">
        <f>+-IF(HD$48&gt;$R$12,0,Development!IH267)</f>
        <v>0</v>
      </c>
      <c r="HE68" s="725">
        <f>+-IF(HE$48&gt;$R$12,0,Development!II267)</f>
        <v>0</v>
      </c>
      <c r="HF68" s="725">
        <f>+-IF(HF$48&gt;$R$12,0,Development!IJ267)</f>
        <v>0</v>
      </c>
      <c r="HG68" s="725">
        <f>+-IF(HG$48&gt;$R$12,0,Development!IK267)</f>
        <v>0</v>
      </c>
      <c r="HH68" s="725">
        <f>+-IF(HH$48&gt;$R$12,0,Development!IL267)</f>
        <v>0</v>
      </c>
      <c r="HI68" s="725">
        <f>+-IF(HI$48&gt;$R$12,0,Development!IM267)</f>
        <v>0</v>
      </c>
      <c r="HJ68" s="725">
        <f>+-IF(HJ$48&gt;$R$12,0,Development!IN267)</f>
        <v>0</v>
      </c>
      <c r="HK68" s="725">
        <f>+-IF(HK$48&gt;$R$12,0,Development!IO267)</f>
        <v>0</v>
      </c>
      <c r="HL68" s="725">
        <f>+-IF(HL$48&gt;$R$12,0,Development!IP267)</f>
        <v>0</v>
      </c>
      <c r="HM68" s="725">
        <f>+-IF(HM$48&gt;$R$12,0,Development!IQ267)</f>
        <v>0</v>
      </c>
      <c r="HN68" s="725">
        <f>+-IF(HN$48&gt;$R$12,0,Development!IR267)</f>
        <v>0</v>
      </c>
      <c r="HO68" s="725">
        <f>+-IF(HO$48&gt;$R$12,0,Development!IS267)</f>
        <v>0</v>
      </c>
      <c r="HP68" s="725">
        <f>+-IF(HP$48&gt;$R$12,0,Development!IT267)</f>
        <v>0</v>
      </c>
      <c r="HQ68" s="725">
        <f>+-IF(HQ$48&gt;$R$12,0,Development!IU267)</f>
        <v>0</v>
      </c>
      <c r="HR68" s="725">
        <f>+-IF(HR$48&gt;$R$12,0,Development!IV267)</f>
        <v>0</v>
      </c>
      <c r="HS68" s="725">
        <f>+-IF(HS$48&gt;$R$12,0,Development!IW267)</f>
        <v>0</v>
      </c>
      <c r="HT68" s="725">
        <f>+-IF(HT$48&gt;$R$12,0,Development!IX267)</f>
        <v>0</v>
      </c>
      <c r="HU68" s="725">
        <f>+-IF(HU$48&gt;$R$12,0,Development!IY267)</f>
        <v>0</v>
      </c>
      <c r="HV68" s="725">
        <f>+-IF(HV$48&gt;$R$12,0,Development!IZ267)</f>
        <v>0</v>
      </c>
      <c r="HW68" s="725">
        <f>+-IF(HW$48&gt;$R$12,0,Development!JA267)</f>
        <v>0</v>
      </c>
      <c r="HX68" s="725">
        <f>+-IF(HX$48&gt;$R$12,0,Development!JB267)</f>
        <v>0</v>
      </c>
      <c r="HY68" s="725">
        <f>+-IF(HY$48&gt;$R$12,0,Development!JC267)</f>
        <v>0</v>
      </c>
      <c r="HZ68" s="725">
        <f>+-IF(HZ$48&gt;$R$12,0,Development!JD267)</f>
        <v>0</v>
      </c>
      <c r="IA68" s="725">
        <f>+-IF(IA$48&gt;$R$12,0,Development!JE267)</f>
        <v>0</v>
      </c>
      <c r="IB68" s="725">
        <f>+-IF(IB$48&gt;$R$12,0,Development!JF267)</f>
        <v>0</v>
      </c>
      <c r="IC68" s="725">
        <f>+-IF(IC$48&gt;$R$12,0,Development!JG267)</f>
        <v>0</v>
      </c>
      <c r="ID68" s="725">
        <f>+-IF(ID$48&gt;$R$12,0,Development!JH267)</f>
        <v>0</v>
      </c>
      <c r="IE68" s="725">
        <f>+-IF(IE$48&gt;$R$12,0,Development!JI267)</f>
        <v>0</v>
      </c>
      <c r="IF68" s="725">
        <f>+-IF(IF$48&gt;$R$12,0,Development!JJ267)</f>
        <v>0</v>
      </c>
      <c r="IG68" s="725">
        <f>+-IF(IG$48&gt;$R$12,0,Development!JK267)</f>
        <v>0</v>
      </c>
      <c r="IH68" s="725">
        <f>+-IF(IH$48&gt;$R$12,0,Development!JL267)</f>
        <v>0</v>
      </c>
      <c r="II68" s="725">
        <f>+-IF(II$48&gt;$R$12,0,Development!JM267)</f>
        <v>0</v>
      </c>
      <c r="IJ68" s="725">
        <f>+-IF(IJ$48&gt;$R$12,0,Development!JN267)</f>
        <v>0</v>
      </c>
      <c r="IK68" s="725">
        <f>+-IF(IK$48&gt;$R$12,0,Development!JO267)</f>
        <v>0</v>
      </c>
      <c r="IL68" s="725">
        <f>+-IF(IL$48&gt;$R$12,0,Development!JP267)</f>
        <v>0</v>
      </c>
    </row>
    <row r="69" spans="1:246" s="676" customFormat="1" ht="6" customHeight="1" thickBot="1">
      <c r="B69" s="747"/>
      <c r="C69" s="747"/>
      <c r="D69" s="748"/>
      <c r="E69" s="804"/>
      <c r="F69" s="725"/>
      <c r="G69" s="725"/>
      <c r="H69" s="725"/>
      <c r="I69" s="725"/>
      <c r="J69" s="725"/>
      <c r="K69" s="725"/>
      <c r="L69" s="725"/>
      <c r="M69" s="725"/>
      <c r="N69" s="725"/>
      <c r="O69" s="725"/>
      <c r="P69" s="725"/>
      <c r="Q69" s="725"/>
      <c r="R69" s="725"/>
      <c r="S69" s="725"/>
      <c r="T69" s="725"/>
      <c r="U69" s="725"/>
      <c r="V69" s="725"/>
      <c r="W69" s="725"/>
      <c r="X69" s="725"/>
      <c r="Y69" s="725"/>
      <c r="Z69" s="725"/>
      <c r="AA69" s="725"/>
      <c r="AB69" s="725"/>
      <c r="AC69" s="725"/>
      <c r="AD69" s="725"/>
      <c r="AE69" s="725"/>
      <c r="AF69" s="725"/>
      <c r="AG69" s="725"/>
      <c r="AH69" s="725"/>
      <c r="AI69" s="725"/>
      <c r="AJ69" s="725"/>
      <c r="AK69" s="725"/>
      <c r="AL69" s="725"/>
      <c r="AM69" s="725"/>
      <c r="AN69" s="725"/>
      <c r="AO69" s="725"/>
      <c r="AP69" s="725"/>
      <c r="AQ69" s="725"/>
      <c r="AR69" s="725"/>
      <c r="AS69" s="725"/>
      <c r="AT69" s="725"/>
      <c r="AU69" s="725"/>
      <c r="AV69" s="725"/>
      <c r="AW69" s="725"/>
      <c r="AX69" s="725"/>
      <c r="AY69" s="725"/>
      <c r="AZ69" s="725"/>
      <c r="BA69" s="725"/>
      <c r="BB69" s="725"/>
      <c r="BC69" s="725"/>
      <c r="BD69" s="725"/>
      <c r="BE69" s="725"/>
      <c r="BF69" s="725"/>
      <c r="BG69" s="725"/>
      <c r="BH69" s="725"/>
      <c r="BI69" s="725"/>
      <c r="BJ69" s="725"/>
      <c r="BK69" s="725"/>
      <c r="BL69" s="725"/>
      <c r="BM69" s="725"/>
      <c r="BN69" s="725"/>
      <c r="BO69" s="725"/>
      <c r="BP69" s="725"/>
      <c r="BQ69" s="725"/>
      <c r="BR69" s="725"/>
      <c r="BS69" s="725"/>
      <c r="BT69" s="725"/>
      <c r="BU69" s="725"/>
      <c r="BV69" s="725"/>
      <c r="BW69" s="725"/>
      <c r="BX69" s="725"/>
      <c r="BY69" s="725"/>
      <c r="BZ69" s="725"/>
      <c r="CA69" s="725"/>
      <c r="CB69" s="725"/>
      <c r="CC69" s="725"/>
      <c r="CD69" s="725"/>
      <c r="CE69" s="725"/>
      <c r="CF69" s="725"/>
      <c r="CG69" s="725"/>
      <c r="CH69" s="725"/>
      <c r="CI69" s="725"/>
      <c r="CJ69" s="725"/>
      <c r="CK69" s="725"/>
      <c r="CL69" s="725"/>
      <c r="CM69" s="725"/>
      <c r="CN69" s="725"/>
      <c r="CO69" s="725"/>
      <c r="CP69" s="725"/>
      <c r="CQ69" s="725"/>
      <c r="CR69" s="725"/>
      <c r="CS69" s="725"/>
      <c r="CT69" s="725"/>
      <c r="CU69" s="725"/>
      <c r="CV69" s="725"/>
      <c r="CW69" s="725"/>
      <c r="CX69" s="725"/>
      <c r="CY69" s="725"/>
      <c r="CZ69" s="725"/>
      <c r="DA69" s="725"/>
      <c r="DB69" s="725"/>
      <c r="DC69" s="725"/>
      <c r="DD69" s="725"/>
      <c r="DE69" s="725"/>
      <c r="DF69" s="725"/>
      <c r="DG69" s="725"/>
      <c r="DH69" s="725"/>
      <c r="DI69" s="725"/>
      <c r="DJ69" s="725"/>
      <c r="DK69" s="725"/>
      <c r="DL69" s="725"/>
      <c r="DM69" s="725"/>
      <c r="DN69" s="725"/>
      <c r="DO69" s="725"/>
      <c r="DP69" s="725"/>
      <c r="DQ69" s="725"/>
      <c r="DR69" s="725"/>
      <c r="DS69" s="725"/>
      <c r="DT69" s="725"/>
      <c r="DU69" s="725"/>
      <c r="DV69" s="725"/>
      <c r="DW69" s="725"/>
      <c r="DX69" s="725"/>
      <c r="DY69" s="725"/>
      <c r="DZ69" s="725"/>
      <c r="EA69" s="725"/>
      <c r="EB69" s="725"/>
      <c r="EC69" s="725"/>
      <c r="ED69" s="725"/>
      <c r="EE69" s="725"/>
      <c r="EF69" s="725"/>
      <c r="EG69" s="725"/>
      <c r="EH69" s="725"/>
      <c r="EI69" s="725"/>
      <c r="EJ69" s="725"/>
      <c r="EK69" s="725"/>
      <c r="EL69" s="725"/>
      <c r="EM69" s="725"/>
      <c r="EN69" s="725"/>
      <c r="EO69" s="725"/>
      <c r="EP69" s="725"/>
      <c r="EQ69" s="725"/>
      <c r="ER69" s="725"/>
      <c r="ES69" s="725"/>
      <c r="ET69" s="725"/>
      <c r="EU69" s="725"/>
      <c r="EV69" s="725"/>
      <c r="EW69" s="725"/>
      <c r="EX69" s="725"/>
      <c r="EY69" s="725"/>
      <c r="EZ69" s="725"/>
      <c r="FA69" s="725"/>
      <c r="FB69" s="725"/>
      <c r="FC69" s="725"/>
      <c r="FD69" s="725"/>
      <c r="FE69" s="725"/>
      <c r="FF69" s="725"/>
      <c r="FG69" s="725"/>
      <c r="FH69" s="725"/>
      <c r="FI69" s="725"/>
      <c r="FJ69" s="725"/>
      <c r="FK69" s="725"/>
      <c r="FL69" s="725"/>
      <c r="FM69" s="725"/>
      <c r="FN69" s="725"/>
      <c r="FO69" s="725"/>
      <c r="FP69" s="725"/>
      <c r="FQ69" s="725"/>
      <c r="FR69" s="725"/>
      <c r="FS69" s="725"/>
      <c r="FT69" s="725"/>
      <c r="FU69" s="725"/>
      <c r="FV69" s="725"/>
      <c r="FW69" s="725"/>
      <c r="FX69" s="725"/>
      <c r="FY69" s="725"/>
      <c r="FZ69" s="725"/>
      <c r="GA69" s="725"/>
      <c r="GB69" s="725"/>
      <c r="GC69" s="725"/>
      <c r="GD69" s="725"/>
      <c r="GE69" s="725"/>
      <c r="GF69" s="725"/>
      <c r="GG69" s="725"/>
      <c r="GH69" s="725"/>
      <c r="GI69" s="725"/>
      <c r="GJ69" s="725"/>
      <c r="GK69" s="725"/>
      <c r="GL69" s="725"/>
      <c r="GM69" s="725"/>
      <c r="GN69" s="725"/>
      <c r="GO69" s="725"/>
      <c r="GP69" s="725"/>
      <c r="GQ69" s="725"/>
      <c r="GR69" s="725"/>
      <c r="GS69" s="725"/>
      <c r="GT69" s="725"/>
      <c r="GU69" s="725"/>
      <c r="GV69" s="725"/>
      <c r="GW69" s="725"/>
      <c r="GX69" s="725"/>
      <c r="GY69" s="725"/>
      <c r="GZ69" s="725"/>
      <c r="HA69" s="725"/>
      <c r="HB69" s="725"/>
      <c r="HC69" s="725"/>
      <c r="HD69" s="725"/>
      <c r="HE69" s="725"/>
      <c r="HF69" s="725"/>
      <c r="HG69" s="725"/>
      <c r="HH69" s="725"/>
      <c r="HI69" s="725"/>
      <c r="HJ69" s="725"/>
      <c r="HK69" s="725"/>
      <c r="HL69" s="725"/>
      <c r="HM69" s="725"/>
      <c r="HN69" s="725"/>
      <c r="HO69" s="725"/>
      <c r="HP69" s="725"/>
      <c r="HQ69" s="725"/>
      <c r="HR69" s="725"/>
      <c r="HS69" s="725"/>
      <c r="HT69" s="725"/>
      <c r="HU69" s="725"/>
      <c r="HV69" s="725"/>
      <c r="HW69" s="725"/>
      <c r="HX69" s="725"/>
      <c r="HY69" s="725"/>
      <c r="HZ69" s="725"/>
      <c r="IA69" s="725"/>
      <c r="IB69" s="725"/>
      <c r="IC69" s="725"/>
      <c r="ID69" s="725"/>
      <c r="IE69" s="725"/>
      <c r="IF69" s="725"/>
      <c r="IG69" s="725"/>
      <c r="IH69" s="725"/>
      <c r="II69" s="725"/>
      <c r="IJ69" s="725"/>
      <c r="IK69" s="725"/>
      <c r="IL69" s="725"/>
    </row>
    <row r="70" spans="1:246" s="676" customFormat="1" ht="13.5" thickTop="1" thickBot="1">
      <c r="B70" s="836" t="s">
        <v>691</v>
      </c>
      <c r="C70" s="836"/>
      <c r="D70" s="837"/>
      <c r="E70" s="838">
        <f ca="1">SUM(F70:IL70)</f>
        <v>159782085.33877584</v>
      </c>
      <c r="F70" s="839">
        <f>F61+SUM(F65:F69)</f>
        <v>0</v>
      </c>
      <c r="G70" s="839">
        <f ca="1">G61+SUM(G65:G69)</f>
        <v>-37227421.310907088</v>
      </c>
      <c r="H70" s="839">
        <f ca="1">H61+SUM(H65:H69)</f>
        <v>-7024833.8638499873</v>
      </c>
      <c r="I70" s="839">
        <f t="shared" ref="I70:BR70" ca="1" si="32">I61+SUM(I65:I69)</f>
        <v>-3933016.6601161035</v>
      </c>
      <c r="J70" s="839">
        <f t="shared" ca="1" si="32"/>
        <v>-4172744.4248333648</v>
      </c>
      <c r="K70" s="839">
        <f t="shared" ca="1" si="32"/>
        <v>-4369615.0466934834</v>
      </c>
      <c r="L70" s="839">
        <f t="shared" ca="1" si="32"/>
        <v>-4511542.8114107437</v>
      </c>
      <c r="M70" s="839">
        <f t="shared" ca="1" si="32"/>
        <v>-4730527.7189851487</v>
      </c>
      <c r="N70" s="839">
        <f t="shared" ca="1" si="32"/>
        <v>-5149460.5974232377</v>
      </c>
      <c r="O70" s="839">
        <f t="shared" ca="1" si="32"/>
        <v>-5367248.8348623673</v>
      </c>
      <c r="P70" s="839">
        <f t="shared" ca="1" si="32"/>
        <v>-5584568.8100746488</v>
      </c>
      <c r="Q70" s="839">
        <f t="shared" ca="1" si="32"/>
        <v>-5635222.1186202625</v>
      </c>
      <c r="R70" s="839">
        <f t="shared" ca="1" si="32"/>
        <v>-5875344.0572992247</v>
      </c>
      <c r="S70" s="839">
        <f t="shared" ca="1" si="32"/>
        <v>-6125675.8000053829</v>
      </c>
      <c r="T70" s="839">
        <f t="shared" ca="1" si="32"/>
        <v>-6344185.392711197</v>
      </c>
      <c r="U70" s="839">
        <f t="shared" ca="1" si="32"/>
        <v>-6597422.4646184966</v>
      </c>
      <c r="V70" s="839">
        <f t="shared" ca="1" si="32"/>
        <v>-6851612.1479613045</v>
      </c>
      <c r="W70" s="839">
        <f t="shared" ca="1" si="32"/>
        <v>-7102938.9203092502</v>
      </c>
      <c r="X70" s="839">
        <f t="shared" ca="1" si="32"/>
        <v>-7354437.3889884129</v>
      </c>
      <c r="Y70" s="839">
        <f t="shared" ca="1" si="32"/>
        <v>-7607498.9166600425</v>
      </c>
      <c r="Z70" s="839">
        <f t="shared" ca="1" si="32"/>
        <v>-7862107.8684815606</v>
      </c>
      <c r="AA70" s="839">
        <f t="shared" ca="1" si="32"/>
        <v>-8118352.1446291581</v>
      </c>
      <c r="AB70" s="839">
        <f t="shared" ca="1" si="32"/>
        <v>-8376212.6918339841</v>
      </c>
      <c r="AC70" s="839">
        <f t="shared" ca="1" si="32"/>
        <v>-8635650.2980159465</v>
      </c>
      <c r="AD70" s="839">
        <f t="shared" ca="1" si="32"/>
        <v>-8789522.0007446148</v>
      </c>
      <c r="AE70" s="839">
        <f t="shared" ca="1" si="32"/>
        <v>-8300907.7281325655</v>
      </c>
      <c r="AF70" s="839">
        <f t="shared" ca="1" si="32"/>
        <v>-7702323.5800939556</v>
      </c>
      <c r="AG70" s="839">
        <f t="shared" ca="1" si="32"/>
        <v>-7100619.0888990033</v>
      </c>
      <c r="AH70" s="839">
        <f t="shared" ca="1" si="32"/>
        <v>-6495570.133867342</v>
      </c>
      <c r="AI70" s="839">
        <f t="shared" ca="1" si="32"/>
        <v>-6873409.9474616284</v>
      </c>
      <c r="AJ70" s="839">
        <f t="shared" ca="1" si="32"/>
        <v>-8457230.8218466043</v>
      </c>
      <c r="AK70" s="839">
        <f t="shared" ca="1" si="32"/>
        <v>-5827322.9170365082</v>
      </c>
      <c r="AL70" s="839">
        <f t="shared" ca="1" si="32"/>
        <v>-305902.44809517008</v>
      </c>
      <c r="AM70" s="839">
        <f t="shared" ca="1" si="32"/>
        <v>121442.50589087186</v>
      </c>
      <c r="AN70" s="839">
        <f t="shared" ca="1" si="32"/>
        <v>394452.73520144157</v>
      </c>
      <c r="AO70" s="839">
        <f t="shared" ca="1" si="32"/>
        <v>1103932.7647304763</v>
      </c>
      <c r="AP70" s="839">
        <f t="shared" ca="1" si="32"/>
        <v>1093026.1926360428</v>
      </c>
      <c r="AQ70" s="839">
        <f t="shared" ca="1" si="32"/>
        <v>1103932.7647304763</v>
      </c>
      <c r="AR70" s="839">
        <f t="shared" ca="1" si="32"/>
        <v>1118474.8608563871</v>
      </c>
      <c r="AS70" s="839">
        <f t="shared" ca="1" si="32"/>
        <v>1133016.9569822981</v>
      </c>
      <c r="AT70" s="839">
        <f t="shared" ca="1" si="32"/>
        <v>1147559.0531082088</v>
      </c>
      <c r="AU70" s="839">
        <f t="shared" ca="1" si="32"/>
        <v>1162101.1492341198</v>
      </c>
      <c r="AV70" s="839">
        <f t="shared" ca="1" si="32"/>
        <v>1176643.2453600308</v>
      </c>
      <c r="AW70" s="839">
        <f t="shared" ca="1" si="32"/>
        <v>384637952.06551325</v>
      </c>
      <c r="AX70" s="839">
        <f t="shared" si="32"/>
        <v>0</v>
      </c>
      <c r="AY70" s="839">
        <f t="shared" si="32"/>
        <v>0</v>
      </c>
      <c r="AZ70" s="839">
        <f t="shared" si="32"/>
        <v>0</v>
      </c>
      <c r="BA70" s="839">
        <f t="shared" si="32"/>
        <v>0</v>
      </c>
      <c r="BB70" s="839">
        <f t="shared" si="32"/>
        <v>0</v>
      </c>
      <c r="BC70" s="839">
        <f t="shared" si="32"/>
        <v>0</v>
      </c>
      <c r="BD70" s="839">
        <f t="shared" si="32"/>
        <v>0</v>
      </c>
      <c r="BE70" s="839">
        <f t="shared" si="32"/>
        <v>0</v>
      </c>
      <c r="BF70" s="839">
        <f t="shared" si="32"/>
        <v>0</v>
      </c>
      <c r="BG70" s="839">
        <f t="shared" si="32"/>
        <v>0</v>
      </c>
      <c r="BH70" s="839">
        <f t="shared" si="32"/>
        <v>0</v>
      </c>
      <c r="BI70" s="839">
        <f t="shared" si="32"/>
        <v>0</v>
      </c>
      <c r="BJ70" s="839">
        <f t="shared" si="32"/>
        <v>0</v>
      </c>
      <c r="BK70" s="839">
        <f t="shared" si="32"/>
        <v>0</v>
      </c>
      <c r="BL70" s="839">
        <f t="shared" si="32"/>
        <v>0</v>
      </c>
      <c r="BM70" s="839">
        <f t="shared" si="32"/>
        <v>0</v>
      </c>
      <c r="BN70" s="839">
        <f t="shared" si="32"/>
        <v>0</v>
      </c>
      <c r="BO70" s="839">
        <f t="shared" si="32"/>
        <v>0</v>
      </c>
      <c r="BP70" s="839">
        <f t="shared" si="32"/>
        <v>0</v>
      </c>
      <c r="BQ70" s="839">
        <f t="shared" si="32"/>
        <v>0</v>
      </c>
      <c r="BR70" s="839">
        <f t="shared" si="32"/>
        <v>0</v>
      </c>
      <c r="BS70" s="839">
        <f t="shared" ref="BS70:ED70" si="33">BS61+SUM(BS65:BS69)</f>
        <v>0</v>
      </c>
      <c r="BT70" s="839">
        <f t="shared" si="33"/>
        <v>0</v>
      </c>
      <c r="BU70" s="839">
        <f t="shared" si="33"/>
        <v>0</v>
      </c>
      <c r="BV70" s="839">
        <f t="shared" si="33"/>
        <v>0</v>
      </c>
      <c r="BW70" s="839">
        <f t="shared" si="33"/>
        <v>0</v>
      </c>
      <c r="BX70" s="839">
        <f t="shared" si="33"/>
        <v>0</v>
      </c>
      <c r="BY70" s="839">
        <f t="shared" si="33"/>
        <v>0</v>
      </c>
      <c r="BZ70" s="839">
        <f t="shared" si="33"/>
        <v>0</v>
      </c>
      <c r="CA70" s="839">
        <f t="shared" si="33"/>
        <v>0</v>
      </c>
      <c r="CB70" s="839">
        <f t="shared" si="33"/>
        <v>0</v>
      </c>
      <c r="CC70" s="839">
        <f t="shared" si="33"/>
        <v>0</v>
      </c>
      <c r="CD70" s="839">
        <f t="shared" si="33"/>
        <v>0</v>
      </c>
      <c r="CE70" s="839">
        <f t="shared" si="33"/>
        <v>0</v>
      </c>
      <c r="CF70" s="839">
        <f t="shared" si="33"/>
        <v>0</v>
      </c>
      <c r="CG70" s="839">
        <f t="shared" si="33"/>
        <v>0</v>
      </c>
      <c r="CH70" s="839">
        <f t="shared" si="33"/>
        <v>0</v>
      </c>
      <c r="CI70" s="839">
        <f t="shared" si="33"/>
        <v>0</v>
      </c>
      <c r="CJ70" s="839">
        <f t="shared" si="33"/>
        <v>0</v>
      </c>
      <c r="CK70" s="839">
        <f t="shared" si="33"/>
        <v>0</v>
      </c>
      <c r="CL70" s="839">
        <f t="shared" si="33"/>
        <v>0</v>
      </c>
      <c r="CM70" s="839">
        <f t="shared" si="33"/>
        <v>0</v>
      </c>
      <c r="CN70" s="839">
        <f t="shared" si="33"/>
        <v>0</v>
      </c>
      <c r="CO70" s="839">
        <f t="shared" si="33"/>
        <v>0</v>
      </c>
      <c r="CP70" s="839">
        <f t="shared" si="33"/>
        <v>0</v>
      </c>
      <c r="CQ70" s="839">
        <f t="shared" si="33"/>
        <v>0</v>
      </c>
      <c r="CR70" s="839">
        <f t="shared" si="33"/>
        <v>0</v>
      </c>
      <c r="CS70" s="839">
        <f t="shared" si="33"/>
        <v>0</v>
      </c>
      <c r="CT70" s="839">
        <f t="shared" si="33"/>
        <v>0</v>
      </c>
      <c r="CU70" s="839">
        <f t="shared" si="33"/>
        <v>0</v>
      </c>
      <c r="CV70" s="839">
        <f t="shared" si="33"/>
        <v>0</v>
      </c>
      <c r="CW70" s="839">
        <f t="shared" si="33"/>
        <v>0</v>
      </c>
      <c r="CX70" s="839">
        <f t="shared" si="33"/>
        <v>0</v>
      </c>
      <c r="CY70" s="839">
        <f t="shared" si="33"/>
        <v>0</v>
      </c>
      <c r="CZ70" s="839">
        <f t="shared" si="33"/>
        <v>0</v>
      </c>
      <c r="DA70" s="839">
        <f t="shared" si="33"/>
        <v>0</v>
      </c>
      <c r="DB70" s="839">
        <f t="shared" si="33"/>
        <v>0</v>
      </c>
      <c r="DC70" s="839">
        <f t="shared" si="33"/>
        <v>0</v>
      </c>
      <c r="DD70" s="839">
        <f t="shared" si="33"/>
        <v>0</v>
      </c>
      <c r="DE70" s="839">
        <f t="shared" si="33"/>
        <v>0</v>
      </c>
      <c r="DF70" s="839">
        <f t="shared" si="33"/>
        <v>0</v>
      </c>
      <c r="DG70" s="839">
        <f t="shared" si="33"/>
        <v>0</v>
      </c>
      <c r="DH70" s="839">
        <f t="shared" si="33"/>
        <v>0</v>
      </c>
      <c r="DI70" s="839">
        <f t="shared" si="33"/>
        <v>0</v>
      </c>
      <c r="DJ70" s="839">
        <f t="shared" si="33"/>
        <v>0</v>
      </c>
      <c r="DK70" s="839">
        <f t="shared" si="33"/>
        <v>0</v>
      </c>
      <c r="DL70" s="839">
        <f t="shared" si="33"/>
        <v>0</v>
      </c>
      <c r="DM70" s="839">
        <f t="shared" si="33"/>
        <v>0</v>
      </c>
      <c r="DN70" s="839">
        <f t="shared" si="33"/>
        <v>0</v>
      </c>
      <c r="DO70" s="839">
        <f t="shared" si="33"/>
        <v>0</v>
      </c>
      <c r="DP70" s="839">
        <f t="shared" si="33"/>
        <v>0</v>
      </c>
      <c r="DQ70" s="839">
        <f t="shared" si="33"/>
        <v>0</v>
      </c>
      <c r="DR70" s="839">
        <f t="shared" si="33"/>
        <v>0</v>
      </c>
      <c r="DS70" s="839">
        <f t="shared" si="33"/>
        <v>0</v>
      </c>
      <c r="DT70" s="839">
        <f t="shared" si="33"/>
        <v>0</v>
      </c>
      <c r="DU70" s="839">
        <f t="shared" si="33"/>
        <v>0</v>
      </c>
      <c r="DV70" s="839">
        <f t="shared" si="33"/>
        <v>0</v>
      </c>
      <c r="DW70" s="839">
        <f t="shared" si="33"/>
        <v>0</v>
      </c>
      <c r="DX70" s="839">
        <f t="shared" si="33"/>
        <v>0</v>
      </c>
      <c r="DY70" s="839">
        <f t="shared" si="33"/>
        <v>0</v>
      </c>
      <c r="DZ70" s="839">
        <f t="shared" si="33"/>
        <v>0</v>
      </c>
      <c r="EA70" s="839">
        <f t="shared" si="33"/>
        <v>0</v>
      </c>
      <c r="EB70" s="839">
        <f t="shared" si="33"/>
        <v>0</v>
      </c>
      <c r="EC70" s="839">
        <f t="shared" si="33"/>
        <v>0</v>
      </c>
      <c r="ED70" s="839">
        <f t="shared" si="33"/>
        <v>0</v>
      </c>
      <c r="EE70" s="839">
        <f t="shared" ref="EE70:GP70" si="34">EE61+SUM(EE65:EE69)</f>
        <v>0</v>
      </c>
      <c r="EF70" s="839">
        <f t="shared" si="34"/>
        <v>0</v>
      </c>
      <c r="EG70" s="839">
        <f t="shared" si="34"/>
        <v>0</v>
      </c>
      <c r="EH70" s="839">
        <f t="shared" si="34"/>
        <v>0</v>
      </c>
      <c r="EI70" s="839">
        <f t="shared" si="34"/>
        <v>0</v>
      </c>
      <c r="EJ70" s="839">
        <f t="shared" si="34"/>
        <v>0</v>
      </c>
      <c r="EK70" s="839">
        <f t="shared" si="34"/>
        <v>0</v>
      </c>
      <c r="EL70" s="839">
        <f t="shared" si="34"/>
        <v>0</v>
      </c>
      <c r="EM70" s="839">
        <f t="shared" si="34"/>
        <v>0</v>
      </c>
      <c r="EN70" s="839">
        <f t="shared" si="34"/>
        <v>0</v>
      </c>
      <c r="EO70" s="839">
        <f t="shared" si="34"/>
        <v>0</v>
      </c>
      <c r="EP70" s="839">
        <f t="shared" si="34"/>
        <v>0</v>
      </c>
      <c r="EQ70" s="839">
        <f t="shared" si="34"/>
        <v>0</v>
      </c>
      <c r="ER70" s="839">
        <f t="shared" si="34"/>
        <v>0</v>
      </c>
      <c r="ES70" s="839">
        <f t="shared" si="34"/>
        <v>0</v>
      </c>
      <c r="ET70" s="839">
        <f t="shared" si="34"/>
        <v>0</v>
      </c>
      <c r="EU70" s="839">
        <f t="shared" si="34"/>
        <v>0</v>
      </c>
      <c r="EV70" s="839">
        <f t="shared" si="34"/>
        <v>0</v>
      </c>
      <c r="EW70" s="839">
        <f t="shared" si="34"/>
        <v>0</v>
      </c>
      <c r="EX70" s="839">
        <f t="shared" si="34"/>
        <v>0</v>
      </c>
      <c r="EY70" s="839">
        <f t="shared" si="34"/>
        <v>0</v>
      </c>
      <c r="EZ70" s="839">
        <f t="shared" si="34"/>
        <v>0</v>
      </c>
      <c r="FA70" s="839">
        <f t="shared" si="34"/>
        <v>0</v>
      </c>
      <c r="FB70" s="839">
        <f t="shared" si="34"/>
        <v>0</v>
      </c>
      <c r="FC70" s="839">
        <f t="shared" si="34"/>
        <v>0</v>
      </c>
      <c r="FD70" s="839">
        <f t="shared" si="34"/>
        <v>0</v>
      </c>
      <c r="FE70" s="839">
        <f t="shared" si="34"/>
        <v>0</v>
      </c>
      <c r="FF70" s="839">
        <f t="shared" si="34"/>
        <v>0</v>
      </c>
      <c r="FG70" s="839">
        <f t="shared" si="34"/>
        <v>0</v>
      </c>
      <c r="FH70" s="839">
        <f t="shared" si="34"/>
        <v>0</v>
      </c>
      <c r="FI70" s="839">
        <f t="shared" si="34"/>
        <v>0</v>
      </c>
      <c r="FJ70" s="839">
        <f t="shared" si="34"/>
        <v>0</v>
      </c>
      <c r="FK70" s="839">
        <f t="shared" si="34"/>
        <v>0</v>
      </c>
      <c r="FL70" s="839">
        <f t="shared" si="34"/>
        <v>0</v>
      </c>
      <c r="FM70" s="839">
        <f t="shared" si="34"/>
        <v>0</v>
      </c>
      <c r="FN70" s="839">
        <f t="shared" si="34"/>
        <v>0</v>
      </c>
      <c r="FO70" s="839">
        <f t="shared" si="34"/>
        <v>0</v>
      </c>
      <c r="FP70" s="839">
        <f t="shared" si="34"/>
        <v>0</v>
      </c>
      <c r="FQ70" s="839">
        <f t="shared" si="34"/>
        <v>0</v>
      </c>
      <c r="FR70" s="839">
        <f t="shared" si="34"/>
        <v>0</v>
      </c>
      <c r="FS70" s="839">
        <f t="shared" si="34"/>
        <v>0</v>
      </c>
      <c r="FT70" s="839">
        <f t="shared" si="34"/>
        <v>0</v>
      </c>
      <c r="FU70" s="839">
        <f t="shared" si="34"/>
        <v>0</v>
      </c>
      <c r="FV70" s="839">
        <f t="shared" si="34"/>
        <v>0</v>
      </c>
      <c r="FW70" s="839">
        <f t="shared" si="34"/>
        <v>0</v>
      </c>
      <c r="FX70" s="839">
        <f t="shared" si="34"/>
        <v>0</v>
      </c>
      <c r="FY70" s="839">
        <f t="shared" si="34"/>
        <v>0</v>
      </c>
      <c r="FZ70" s="839">
        <f t="shared" si="34"/>
        <v>0</v>
      </c>
      <c r="GA70" s="839">
        <f t="shared" si="34"/>
        <v>0</v>
      </c>
      <c r="GB70" s="839">
        <f t="shared" si="34"/>
        <v>0</v>
      </c>
      <c r="GC70" s="839">
        <f t="shared" si="34"/>
        <v>0</v>
      </c>
      <c r="GD70" s="839">
        <f t="shared" si="34"/>
        <v>0</v>
      </c>
      <c r="GE70" s="839">
        <f t="shared" si="34"/>
        <v>0</v>
      </c>
      <c r="GF70" s="839">
        <f t="shared" si="34"/>
        <v>0</v>
      </c>
      <c r="GG70" s="839">
        <f t="shared" si="34"/>
        <v>0</v>
      </c>
      <c r="GH70" s="839">
        <f t="shared" si="34"/>
        <v>0</v>
      </c>
      <c r="GI70" s="839">
        <f t="shared" si="34"/>
        <v>0</v>
      </c>
      <c r="GJ70" s="839">
        <f t="shared" si="34"/>
        <v>0</v>
      </c>
      <c r="GK70" s="839">
        <f t="shared" si="34"/>
        <v>0</v>
      </c>
      <c r="GL70" s="839">
        <f t="shared" si="34"/>
        <v>0</v>
      </c>
      <c r="GM70" s="839">
        <f t="shared" si="34"/>
        <v>0</v>
      </c>
      <c r="GN70" s="839">
        <f t="shared" si="34"/>
        <v>0</v>
      </c>
      <c r="GO70" s="839">
        <f t="shared" si="34"/>
        <v>0</v>
      </c>
      <c r="GP70" s="839">
        <f t="shared" si="34"/>
        <v>0</v>
      </c>
      <c r="GQ70" s="839">
        <f t="shared" ref="GQ70:IL70" si="35">GQ61+SUM(GQ65:GQ69)</f>
        <v>0</v>
      </c>
      <c r="GR70" s="839">
        <f t="shared" si="35"/>
        <v>0</v>
      </c>
      <c r="GS70" s="839">
        <f t="shared" si="35"/>
        <v>0</v>
      </c>
      <c r="GT70" s="839">
        <f t="shared" si="35"/>
        <v>0</v>
      </c>
      <c r="GU70" s="839">
        <f t="shared" si="35"/>
        <v>0</v>
      </c>
      <c r="GV70" s="839">
        <f t="shared" si="35"/>
        <v>0</v>
      </c>
      <c r="GW70" s="839">
        <f t="shared" si="35"/>
        <v>0</v>
      </c>
      <c r="GX70" s="839">
        <f t="shared" si="35"/>
        <v>0</v>
      </c>
      <c r="GY70" s="839">
        <f t="shared" si="35"/>
        <v>0</v>
      </c>
      <c r="GZ70" s="839">
        <f t="shared" si="35"/>
        <v>0</v>
      </c>
      <c r="HA70" s="839">
        <f t="shared" si="35"/>
        <v>0</v>
      </c>
      <c r="HB70" s="839">
        <f t="shared" si="35"/>
        <v>0</v>
      </c>
      <c r="HC70" s="839">
        <f t="shared" si="35"/>
        <v>0</v>
      </c>
      <c r="HD70" s="839">
        <f t="shared" si="35"/>
        <v>0</v>
      </c>
      <c r="HE70" s="839">
        <f t="shared" si="35"/>
        <v>0</v>
      </c>
      <c r="HF70" s="839">
        <f t="shared" si="35"/>
        <v>0</v>
      </c>
      <c r="HG70" s="839">
        <f t="shared" si="35"/>
        <v>0</v>
      </c>
      <c r="HH70" s="839">
        <f t="shared" si="35"/>
        <v>0</v>
      </c>
      <c r="HI70" s="839">
        <f t="shared" si="35"/>
        <v>0</v>
      </c>
      <c r="HJ70" s="839">
        <f t="shared" si="35"/>
        <v>0</v>
      </c>
      <c r="HK70" s="839">
        <f t="shared" si="35"/>
        <v>0</v>
      </c>
      <c r="HL70" s="839">
        <f t="shared" si="35"/>
        <v>0</v>
      </c>
      <c r="HM70" s="839">
        <f t="shared" si="35"/>
        <v>0</v>
      </c>
      <c r="HN70" s="839">
        <f t="shared" si="35"/>
        <v>0</v>
      </c>
      <c r="HO70" s="839">
        <f t="shared" si="35"/>
        <v>0</v>
      </c>
      <c r="HP70" s="839">
        <f t="shared" si="35"/>
        <v>0</v>
      </c>
      <c r="HQ70" s="839">
        <f t="shared" si="35"/>
        <v>0</v>
      </c>
      <c r="HR70" s="839">
        <f t="shared" si="35"/>
        <v>0</v>
      </c>
      <c r="HS70" s="839">
        <f t="shared" si="35"/>
        <v>0</v>
      </c>
      <c r="HT70" s="839">
        <f t="shared" si="35"/>
        <v>0</v>
      </c>
      <c r="HU70" s="839">
        <f t="shared" si="35"/>
        <v>0</v>
      </c>
      <c r="HV70" s="839">
        <f t="shared" si="35"/>
        <v>0</v>
      </c>
      <c r="HW70" s="839">
        <f t="shared" si="35"/>
        <v>0</v>
      </c>
      <c r="HX70" s="839">
        <f t="shared" si="35"/>
        <v>0</v>
      </c>
      <c r="HY70" s="839">
        <f t="shared" si="35"/>
        <v>0</v>
      </c>
      <c r="HZ70" s="839">
        <f t="shared" si="35"/>
        <v>0</v>
      </c>
      <c r="IA70" s="839">
        <f t="shared" si="35"/>
        <v>0</v>
      </c>
      <c r="IB70" s="839">
        <f t="shared" si="35"/>
        <v>0</v>
      </c>
      <c r="IC70" s="839">
        <f t="shared" si="35"/>
        <v>0</v>
      </c>
      <c r="ID70" s="839">
        <f t="shared" si="35"/>
        <v>0</v>
      </c>
      <c r="IE70" s="839">
        <f t="shared" si="35"/>
        <v>0</v>
      </c>
      <c r="IF70" s="839">
        <f t="shared" si="35"/>
        <v>0</v>
      </c>
      <c r="IG70" s="839">
        <f t="shared" si="35"/>
        <v>0</v>
      </c>
      <c r="IH70" s="839">
        <f t="shared" si="35"/>
        <v>0</v>
      </c>
      <c r="II70" s="839">
        <f t="shared" si="35"/>
        <v>0</v>
      </c>
      <c r="IJ70" s="839">
        <f t="shared" si="35"/>
        <v>0</v>
      </c>
      <c r="IK70" s="839">
        <f t="shared" si="35"/>
        <v>0</v>
      </c>
      <c r="IL70" s="839">
        <f t="shared" si="35"/>
        <v>0</v>
      </c>
    </row>
    <row r="71" spans="1:246" s="676" customFormat="1">
      <c r="B71" s="773" t="s">
        <v>656</v>
      </c>
      <c r="C71" s="747"/>
      <c r="D71" s="774">
        <f ca="1">IF(ISERROR((1+IRR(F70:IL70,0.01))^VLOOKUP(_WF_Periodicity,_WF_Period_lookup,2,FALSE)-1),0,(1+IRR(F70:IL70,0.01))^VLOOKUP(_WF_Periodicity,_WF_Period_lookup,2,FALSE)-1)</f>
        <v>0.24402283370955935</v>
      </c>
      <c r="E71" s="750"/>
      <c r="F71" s="749"/>
      <c r="G71" s="749"/>
      <c r="H71" s="749"/>
      <c r="I71" s="749"/>
      <c r="J71" s="749"/>
      <c r="K71" s="749"/>
      <c r="L71" s="749"/>
      <c r="M71" s="749"/>
      <c r="N71" s="749"/>
      <c r="O71" s="749"/>
      <c r="P71" s="749"/>
      <c r="Q71" s="749"/>
      <c r="R71" s="749"/>
      <c r="S71" s="749"/>
      <c r="T71" s="749"/>
      <c r="U71" s="749"/>
      <c r="V71" s="749"/>
      <c r="W71" s="749"/>
      <c r="X71" s="749"/>
      <c r="Y71" s="749"/>
      <c r="Z71" s="749"/>
      <c r="AA71" s="749"/>
      <c r="AB71" s="749"/>
      <c r="AC71" s="749"/>
      <c r="AD71" s="749"/>
      <c r="AE71" s="749"/>
      <c r="AF71" s="749"/>
      <c r="AG71" s="749"/>
      <c r="AH71" s="749"/>
      <c r="AI71" s="749"/>
      <c r="AJ71" s="749"/>
      <c r="AK71" s="749"/>
      <c r="AL71" s="749"/>
      <c r="AM71" s="749"/>
      <c r="AN71" s="749"/>
      <c r="AO71" s="749"/>
      <c r="AP71" s="749"/>
      <c r="AQ71" s="749"/>
      <c r="AR71" s="749"/>
      <c r="AS71" s="749"/>
      <c r="AT71" s="749"/>
      <c r="AU71" s="749"/>
      <c r="AV71" s="749"/>
      <c r="AW71" s="749"/>
      <c r="AX71" s="749"/>
      <c r="AY71" s="749"/>
      <c r="AZ71" s="749"/>
      <c r="BA71" s="749"/>
      <c r="BB71" s="749"/>
      <c r="BC71" s="749"/>
      <c r="BD71" s="749"/>
      <c r="BE71" s="749"/>
      <c r="BF71" s="749"/>
      <c r="BG71" s="749"/>
      <c r="BH71" s="749"/>
      <c r="BI71" s="749"/>
      <c r="BJ71" s="749"/>
      <c r="BK71" s="749"/>
      <c r="BL71" s="749"/>
      <c r="BM71" s="749"/>
      <c r="BN71" s="749"/>
      <c r="BO71" s="749"/>
      <c r="BP71" s="749"/>
      <c r="BQ71" s="749"/>
      <c r="BR71" s="749"/>
      <c r="BS71" s="749"/>
      <c r="BT71" s="749"/>
      <c r="BU71" s="749"/>
      <c r="BV71" s="749"/>
      <c r="BW71" s="749"/>
      <c r="BX71" s="749"/>
      <c r="BY71" s="749"/>
      <c r="BZ71" s="749"/>
      <c r="CA71" s="749"/>
      <c r="CB71" s="749"/>
      <c r="CC71" s="749"/>
      <c r="CD71" s="749"/>
      <c r="CE71" s="749"/>
      <c r="CF71" s="749"/>
      <c r="CG71" s="749"/>
      <c r="CH71" s="749"/>
      <c r="CI71" s="749"/>
      <c r="CJ71" s="749"/>
      <c r="CK71" s="749"/>
      <c r="CL71" s="749"/>
      <c r="CM71" s="749"/>
      <c r="CN71" s="749"/>
      <c r="CO71" s="749"/>
      <c r="CP71" s="749"/>
      <c r="CQ71" s="749"/>
      <c r="CR71" s="749"/>
      <c r="CS71" s="749"/>
      <c r="CT71" s="749"/>
      <c r="CU71" s="749"/>
      <c r="CV71" s="749"/>
      <c r="CW71" s="749"/>
      <c r="CX71" s="749"/>
      <c r="CY71" s="749"/>
      <c r="CZ71" s="749"/>
      <c r="DA71" s="749"/>
      <c r="DB71" s="749"/>
      <c r="DC71" s="749"/>
      <c r="DD71" s="749"/>
      <c r="DE71" s="749"/>
      <c r="DF71" s="749"/>
      <c r="DG71" s="749"/>
      <c r="DH71" s="749"/>
      <c r="DI71" s="749"/>
      <c r="DJ71" s="749"/>
      <c r="DK71" s="749"/>
      <c r="DL71" s="749"/>
      <c r="DM71" s="749"/>
      <c r="DN71" s="749"/>
      <c r="DO71" s="749"/>
      <c r="DP71" s="749"/>
      <c r="DQ71" s="749"/>
      <c r="DR71" s="749"/>
      <c r="DS71" s="749"/>
      <c r="DT71" s="749"/>
      <c r="DU71" s="749"/>
      <c r="DV71" s="749"/>
      <c r="DW71" s="749"/>
      <c r="DX71" s="749"/>
      <c r="DY71" s="749"/>
      <c r="DZ71" s="749"/>
      <c r="EA71" s="749"/>
      <c r="EB71" s="749"/>
      <c r="EC71" s="749"/>
      <c r="ED71" s="749"/>
      <c r="EE71" s="749"/>
      <c r="EF71" s="749"/>
      <c r="EG71" s="749"/>
      <c r="EH71" s="749"/>
      <c r="EI71" s="749"/>
      <c r="EJ71" s="749"/>
      <c r="EK71" s="749"/>
      <c r="EL71" s="749"/>
      <c r="EM71" s="749"/>
      <c r="EN71" s="749"/>
      <c r="EO71" s="749"/>
      <c r="EP71" s="749"/>
      <c r="EQ71" s="749"/>
      <c r="ER71" s="749"/>
      <c r="ES71" s="749"/>
      <c r="ET71" s="749"/>
      <c r="EU71" s="749"/>
      <c r="EV71" s="749"/>
      <c r="EW71" s="749"/>
      <c r="EX71" s="749"/>
      <c r="EY71" s="749"/>
      <c r="EZ71" s="749"/>
      <c r="FA71" s="749"/>
      <c r="FB71" s="749"/>
      <c r="FC71" s="749"/>
      <c r="FD71" s="749"/>
      <c r="FE71" s="749"/>
      <c r="FF71" s="749"/>
      <c r="FG71" s="749"/>
      <c r="FH71" s="749"/>
      <c r="FI71" s="749"/>
      <c r="FJ71" s="749"/>
      <c r="FK71" s="749"/>
      <c r="FL71" s="749"/>
      <c r="FM71" s="749"/>
      <c r="FN71" s="749"/>
      <c r="FO71" s="749"/>
      <c r="FP71" s="749"/>
      <c r="FQ71" s="749"/>
      <c r="FR71" s="749"/>
      <c r="FS71" s="749"/>
      <c r="FT71" s="749"/>
      <c r="FU71" s="749"/>
      <c r="FV71" s="749"/>
      <c r="FW71" s="749"/>
      <c r="FX71" s="749"/>
      <c r="FY71" s="749"/>
      <c r="FZ71" s="749"/>
      <c r="GA71" s="749"/>
      <c r="GB71" s="749"/>
      <c r="GC71" s="749"/>
      <c r="GD71" s="749"/>
      <c r="GE71" s="749"/>
      <c r="GF71" s="749"/>
      <c r="GG71" s="749"/>
      <c r="GH71" s="749"/>
      <c r="GI71" s="749"/>
      <c r="GJ71" s="749"/>
      <c r="GK71" s="749"/>
      <c r="GL71" s="749"/>
      <c r="GM71" s="749"/>
      <c r="GN71" s="749"/>
      <c r="GO71" s="749"/>
      <c r="GP71" s="749"/>
      <c r="GQ71" s="749"/>
      <c r="GR71" s="749"/>
      <c r="GS71" s="749"/>
      <c r="GT71" s="749"/>
      <c r="GU71" s="749"/>
      <c r="GV71" s="749"/>
      <c r="GW71" s="749"/>
      <c r="GX71" s="749"/>
      <c r="GY71" s="749"/>
      <c r="GZ71" s="749"/>
      <c r="HA71" s="749"/>
      <c r="HB71" s="749"/>
      <c r="HC71" s="749"/>
      <c r="HD71" s="749"/>
      <c r="HE71" s="749"/>
      <c r="HF71" s="749"/>
      <c r="HG71" s="749"/>
      <c r="HH71" s="749"/>
      <c r="HI71" s="749"/>
      <c r="HJ71" s="749"/>
      <c r="HK71" s="749"/>
      <c r="HL71" s="749"/>
      <c r="HM71" s="749"/>
      <c r="HN71" s="749"/>
      <c r="HO71" s="749"/>
      <c r="HP71" s="749"/>
      <c r="HQ71" s="749"/>
      <c r="HR71" s="749"/>
      <c r="HS71" s="749"/>
      <c r="HT71" s="749"/>
      <c r="HU71" s="749"/>
      <c r="HV71" s="749"/>
      <c r="HW71" s="749"/>
      <c r="HX71" s="749"/>
      <c r="HY71" s="749"/>
      <c r="HZ71" s="749"/>
      <c r="IA71" s="749"/>
      <c r="IB71" s="749"/>
      <c r="IC71" s="749"/>
      <c r="ID71" s="749"/>
      <c r="IE71" s="749"/>
      <c r="IF71" s="749"/>
      <c r="IG71" s="749"/>
      <c r="IH71" s="749"/>
      <c r="II71" s="749"/>
      <c r="IJ71" s="749"/>
      <c r="IK71" s="749"/>
      <c r="IL71" s="749"/>
    </row>
    <row r="72" spans="1:246">
      <c r="B72" s="779" t="s">
        <v>657</v>
      </c>
      <c r="C72" s="580"/>
      <c r="D72" s="868">
        <f ca="1">IFERROR(-SUMIF($F70:$IL70,"&gt;0")/SUMIF($F70:$IL70,"&lt;0"),0)</f>
        <v>1.6816338010987324</v>
      </c>
      <c r="DV72" s="591"/>
    </row>
    <row r="75" spans="1:246" ht="13" thickBot="1">
      <c r="A75" s="1474" t="s">
        <v>692</v>
      </c>
      <c r="B75" s="1467"/>
      <c r="C75" s="1467"/>
      <c r="D75" s="1467"/>
      <c r="E75" s="1467"/>
      <c r="F75" s="1467"/>
      <c r="G75" s="1467"/>
      <c r="H75" s="1467"/>
      <c r="I75" s="1467"/>
      <c r="J75" s="1467"/>
      <c r="K75" s="1467"/>
      <c r="L75" s="1467"/>
      <c r="M75" s="1467"/>
      <c r="N75" s="1467"/>
      <c r="O75" s="1467"/>
      <c r="P75" s="1467"/>
      <c r="Q75" s="1467"/>
      <c r="R75" s="1467"/>
      <c r="S75" s="1467"/>
      <c r="T75" s="1467"/>
      <c r="U75" s="1467"/>
      <c r="V75" s="1467"/>
      <c r="W75" s="1467"/>
      <c r="X75" s="1467"/>
      <c r="Y75" s="1467"/>
      <c r="Z75" s="1467"/>
      <c r="AA75" s="1467"/>
      <c r="AB75" s="1467"/>
      <c r="AC75" s="1467"/>
      <c r="AD75" s="1467"/>
      <c r="AE75" s="1467"/>
      <c r="AF75" s="1467"/>
      <c r="AG75" s="1467"/>
      <c r="AH75" s="1467"/>
      <c r="AI75" s="1467"/>
      <c r="AJ75" s="1467"/>
      <c r="AK75" s="1467"/>
      <c r="AL75" s="1467"/>
      <c r="AM75" s="1467"/>
      <c r="AN75" s="1467"/>
      <c r="AO75" s="1467"/>
      <c r="AP75" s="1467"/>
      <c r="AQ75" s="1467"/>
      <c r="AR75" s="1467"/>
      <c r="AS75" s="1467"/>
      <c r="AT75" s="1467"/>
      <c r="AU75" s="1467"/>
      <c r="AV75" s="1467"/>
      <c r="AW75" s="1467"/>
      <c r="AX75" s="1467"/>
      <c r="AY75" s="1467"/>
      <c r="AZ75" s="1467"/>
      <c r="BA75" s="1467"/>
      <c r="BB75" s="1467"/>
      <c r="BC75" s="1467"/>
      <c r="BD75" s="1467"/>
      <c r="BE75" s="1467"/>
      <c r="BF75" s="1467"/>
      <c r="BG75" s="1467"/>
      <c r="BH75" s="1467"/>
      <c r="BI75" s="1467"/>
      <c r="BJ75" s="1467"/>
      <c r="BK75" s="1467"/>
      <c r="BL75" s="1467"/>
      <c r="BM75" s="1467"/>
      <c r="BN75" s="1467"/>
      <c r="BO75" s="1467"/>
      <c r="BP75" s="1467"/>
      <c r="BQ75" s="1467"/>
      <c r="BR75" s="1467"/>
      <c r="BS75" s="1467"/>
      <c r="BT75" s="1467"/>
      <c r="BU75" s="1467"/>
      <c r="BV75" s="1467"/>
      <c r="BW75" s="1467"/>
      <c r="BX75" s="1467"/>
      <c r="BY75" s="1467"/>
      <c r="BZ75" s="1467"/>
      <c r="CA75" s="1467"/>
      <c r="CB75" s="1467"/>
      <c r="CC75" s="1467"/>
      <c r="CD75" s="1467"/>
      <c r="CE75" s="1467"/>
      <c r="CF75" s="1467"/>
      <c r="CG75" s="1467"/>
      <c r="CH75" s="1467"/>
      <c r="CI75" s="1467"/>
      <c r="CJ75" s="1467"/>
      <c r="CK75" s="1467"/>
      <c r="CL75" s="1467"/>
      <c r="CM75" s="1467"/>
      <c r="CN75" s="1467"/>
      <c r="CO75" s="1467"/>
      <c r="CP75" s="1467"/>
      <c r="CQ75" s="1467"/>
      <c r="CR75" s="1467"/>
      <c r="CS75" s="1467"/>
      <c r="CT75" s="1467"/>
      <c r="CU75" s="1467"/>
      <c r="CV75" s="1467"/>
      <c r="CW75" s="1467"/>
      <c r="CX75" s="1467"/>
      <c r="CY75" s="1467"/>
      <c r="CZ75" s="1467"/>
      <c r="DA75" s="1467"/>
      <c r="DB75" s="1467"/>
      <c r="DC75" s="1467"/>
      <c r="DD75" s="1467"/>
      <c r="DE75" s="1467"/>
      <c r="DF75" s="1467"/>
      <c r="DG75" s="1467"/>
      <c r="DH75" s="1467"/>
      <c r="DI75" s="1467"/>
      <c r="DJ75" s="1467"/>
      <c r="DK75" s="1467"/>
      <c r="DL75" s="1467"/>
      <c r="DM75" s="1467"/>
      <c r="DN75" s="1467"/>
      <c r="DO75" s="1467"/>
      <c r="DP75" s="1467"/>
      <c r="DQ75" s="1467"/>
      <c r="DR75" s="1467"/>
      <c r="DS75" s="1467"/>
      <c r="DT75" s="1467"/>
      <c r="DU75" s="1467"/>
      <c r="DV75" s="1467"/>
      <c r="DW75" s="1467"/>
      <c r="DX75" s="1467"/>
      <c r="DY75" s="1467"/>
      <c r="DZ75" s="1467"/>
      <c r="EA75" s="1467"/>
      <c r="EB75" s="1467"/>
      <c r="EC75" s="1467"/>
      <c r="ED75" s="1467"/>
      <c r="EE75" s="1467"/>
      <c r="EF75" s="1467"/>
      <c r="EG75" s="1467"/>
      <c r="EH75" s="1467"/>
      <c r="EI75" s="1467"/>
      <c r="EJ75" s="1467"/>
      <c r="EK75" s="1467"/>
      <c r="EL75" s="1467"/>
      <c r="EM75" s="1467"/>
      <c r="EN75" s="1467"/>
      <c r="EO75" s="1467"/>
      <c r="EP75" s="1467"/>
      <c r="EQ75" s="1467"/>
      <c r="ER75" s="1467"/>
      <c r="ES75" s="1467"/>
      <c r="ET75" s="1467"/>
      <c r="EU75" s="1467"/>
      <c r="EV75" s="1467"/>
      <c r="EW75" s="1467"/>
      <c r="EX75" s="1467"/>
      <c r="EY75" s="1467"/>
      <c r="EZ75" s="1467"/>
      <c r="FA75" s="1467"/>
      <c r="FB75" s="1467"/>
      <c r="FC75" s="1467"/>
      <c r="FD75" s="1467"/>
      <c r="FE75" s="1467"/>
      <c r="FF75" s="1467"/>
      <c r="FG75" s="1467"/>
      <c r="FH75" s="1467"/>
      <c r="FI75" s="1467"/>
      <c r="FJ75" s="1467"/>
      <c r="FK75" s="1467"/>
      <c r="FL75" s="1467"/>
      <c r="FM75" s="1467"/>
      <c r="FN75" s="1467"/>
      <c r="FO75" s="1467"/>
      <c r="FP75" s="1467"/>
      <c r="FQ75" s="1467"/>
      <c r="FR75" s="1467"/>
      <c r="FS75" s="1467"/>
      <c r="FT75" s="1467"/>
      <c r="FU75" s="1467"/>
      <c r="FV75" s="1467"/>
      <c r="FW75" s="1467"/>
      <c r="FX75" s="1467"/>
      <c r="FY75" s="1467"/>
      <c r="FZ75" s="1467"/>
      <c r="GA75" s="1467"/>
      <c r="GB75" s="1467"/>
      <c r="GC75" s="1467"/>
      <c r="GD75" s="1467"/>
      <c r="GE75" s="1467"/>
      <c r="GF75" s="1467"/>
      <c r="GG75" s="1467"/>
      <c r="GH75" s="1467"/>
      <c r="GI75" s="1467"/>
      <c r="GJ75" s="1467"/>
      <c r="GK75" s="1467"/>
      <c r="GL75" s="1467"/>
      <c r="GM75" s="1467"/>
      <c r="GN75" s="1467"/>
      <c r="GO75" s="1467"/>
      <c r="GP75" s="1467"/>
      <c r="GQ75" s="1467"/>
      <c r="GR75" s="1467"/>
      <c r="GS75" s="1467"/>
      <c r="GT75" s="1467"/>
      <c r="GU75" s="1467"/>
      <c r="GV75" s="1467"/>
      <c r="GW75" s="1467"/>
      <c r="GX75" s="1467"/>
      <c r="GY75" s="1467"/>
      <c r="GZ75" s="1467"/>
      <c r="HA75" s="1467"/>
      <c r="HB75" s="1467"/>
      <c r="HC75" s="1467"/>
      <c r="HD75" s="1467"/>
      <c r="HE75" s="1467"/>
      <c r="HF75" s="1467"/>
      <c r="HG75" s="1467"/>
      <c r="HH75" s="1467"/>
      <c r="HI75" s="1467"/>
      <c r="HJ75" s="1467"/>
      <c r="HK75" s="1467"/>
      <c r="HL75" s="1467"/>
      <c r="HM75" s="1467"/>
      <c r="HN75" s="1467"/>
      <c r="HO75" s="1467"/>
      <c r="HP75" s="1467"/>
      <c r="HQ75" s="1467"/>
      <c r="HR75" s="1467"/>
      <c r="HS75" s="1467"/>
      <c r="HT75" s="1467"/>
      <c r="HU75" s="1467"/>
      <c r="HV75" s="1467"/>
      <c r="HW75" s="1467"/>
      <c r="HX75" s="1467"/>
      <c r="HY75" s="1467"/>
      <c r="HZ75" s="1467"/>
      <c r="IA75" s="1467"/>
      <c r="IB75" s="1467"/>
      <c r="IC75" s="1467"/>
      <c r="ID75" s="1467"/>
      <c r="IE75" s="1467"/>
      <c r="IF75" s="1467"/>
      <c r="IG75" s="1467"/>
      <c r="IH75" s="1467"/>
      <c r="II75" s="1467"/>
      <c r="IJ75" s="1467"/>
      <c r="IK75" s="1467"/>
      <c r="IL75" s="1467"/>
    </row>
    <row r="77" spans="1:246" s="593" customFormat="1" ht="14">
      <c r="B77" s="758"/>
      <c r="C77" s="759"/>
      <c r="D77" s="760"/>
      <c r="E77" s="769"/>
      <c r="F77" s="761">
        <v>0</v>
      </c>
      <c r="G77" s="761">
        <v>1</v>
      </c>
      <c r="H77" s="761">
        <v>2</v>
      </c>
      <c r="I77" s="761">
        <v>3</v>
      </c>
      <c r="J77" s="761">
        <v>4</v>
      </c>
      <c r="K77" s="761">
        <v>5</v>
      </c>
      <c r="L77" s="761">
        <v>6</v>
      </c>
      <c r="M77" s="761">
        <v>7</v>
      </c>
      <c r="N77" s="761">
        <v>8</v>
      </c>
      <c r="O77" s="761">
        <v>9</v>
      </c>
      <c r="P77" s="761">
        <v>10</v>
      </c>
      <c r="Q77" s="761">
        <v>11</v>
      </c>
      <c r="R77" s="761">
        <v>12</v>
      </c>
      <c r="S77" s="761">
        <v>13</v>
      </c>
      <c r="T77" s="761">
        <v>14</v>
      </c>
      <c r="U77" s="761">
        <v>15</v>
      </c>
      <c r="V77" s="761">
        <v>16</v>
      </c>
      <c r="W77" s="761">
        <v>17</v>
      </c>
      <c r="X77" s="761">
        <v>18</v>
      </c>
      <c r="Y77" s="761">
        <v>19</v>
      </c>
      <c r="Z77" s="761">
        <v>20</v>
      </c>
      <c r="AA77" s="761">
        <v>21</v>
      </c>
      <c r="AB77" s="761">
        <v>22</v>
      </c>
      <c r="AC77" s="761">
        <v>23</v>
      </c>
      <c r="AD77" s="761">
        <v>24</v>
      </c>
      <c r="AE77" s="761">
        <v>25</v>
      </c>
      <c r="AF77" s="761">
        <v>26</v>
      </c>
      <c r="AG77" s="761">
        <v>27</v>
      </c>
      <c r="AH77" s="761">
        <v>28</v>
      </c>
      <c r="AI77" s="761">
        <v>29</v>
      </c>
      <c r="AJ77" s="761">
        <v>30</v>
      </c>
      <c r="AK77" s="761">
        <v>31</v>
      </c>
      <c r="AL77" s="761">
        <v>32</v>
      </c>
      <c r="AM77" s="761">
        <v>33</v>
      </c>
      <c r="AN77" s="761">
        <v>34</v>
      </c>
      <c r="AO77" s="761">
        <v>35</v>
      </c>
      <c r="AP77" s="761">
        <v>36</v>
      </c>
      <c r="AQ77" s="761">
        <v>37</v>
      </c>
      <c r="AR77" s="761">
        <v>38</v>
      </c>
      <c r="AS77" s="761">
        <v>39</v>
      </c>
      <c r="AT77" s="761">
        <v>40</v>
      </c>
      <c r="AU77" s="761">
        <v>41</v>
      </c>
      <c r="AV77" s="761">
        <v>42</v>
      </c>
      <c r="AW77" s="761">
        <v>43</v>
      </c>
      <c r="AX77" s="761">
        <v>44</v>
      </c>
      <c r="AY77" s="761">
        <f t="shared" ref="AY77:CD77" si="36">+AX77+1</f>
        <v>45</v>
      </c>
      <c r="AZ77" s="761">
        <f t="shared" si="36"/>
        <v>46</v>
      </c>
      <c r="BA77" s="761">
        <f t="shared" si="36"/>
        <v>47</v>
      </c>
      <c r="BB77" s="761">
        <f t="shared" si="36"/>
        <v>48</v>
      </c>
      <c r="BC77" s="761">
        <f t="shared" si="36"/>
        <v>49</v>
      </c>
      <c r="BD77" s="761">
        <f t="shared" si="36"/>
        <v>50</v>
      </c>
      <c r="BE77" s="761">
        <f t="shared" si="36"/>
        <v>51</v>
      </c>
      <c r="BF77" s="761">
        <f t="shared" si="36"/>
        <v>52</v>
      </c>
      <c r="BG77" s="761">
        <f t="shared" si="36"/>
        <v>53</v>
      </c>
      <c r="BH77" s="761">
        <f t="shared" si="36"/>
        <v>54</v>
      </c>
      <c r="BI77" s="761">
        <f t="shared" si="36"/>
        <v>55</v>
      </c>
      <c r="BJ77" s="761">
        <f t="shared" si="36"/>
        <v>56</v>
      </c>
      <c r="BK77" s="761">
        <f t="shared" si="36"/>
        <v>57</v>
      </c>
      <c r="BL77" s="761">
        <f t="shared" si="36"/>
        <v>58</v>
      </c>
      <c r="BM77" s="761">
        <f t="shared" si="36"/>
        <v>59</v>
      </c>
      <c r="BN77" s="761">
        <f t="shared" si="36"/>
        <v>60</v>
      </c>
      <c r="BO77" s="761">
        <f t="shared" si="36"/>
        <v>61</v>
      </c>
      <c r="BP77" s="761">
        <f t="shared" si="36"/>
        <v>62</v>
      </c>
      <c r="BQ77" s="761">
        <f t="shared" si="36"/>
        <v>63</v>
      </c>
      <c r="BR77" s="761">
        <f t="shared" si="36"/>
        <v>64</v>
      </c>
      <c r="BS77" s="761">
        <f t="shared" si="36"/>
        <v>65</v>
      </c>
      <c r="BT77" s="761">
        <f t="shared" si="36"/>
        <v>66</v>
      </c>
      <c r="BU77" s="761">
        <f t="shared" si="36"/>
        <v>67</v>
      </c>
      <c r="BV77" s="761">
        <f t="shared" si="36"/>
        <v>68</v>
      </c>
      <c r="BW77" s="761">
        <f t="shared" si="36"/>
        <v>69</v>
      </c>
      <c r="BX77" s="761">
        <f t="shared" si="36"/>
        <v>70</v>
      </c>
      <c r="BY77" s="761">
        <f t="shared" si="36"/>
        <v>71</v>
      </c>
      <c r="BZ77" s="761">
        <f t="shared" si="36"/>
        <v>72</v>
      </c>
      <c r="CA77" s="761">
        <f t="shared" si="36"/>
        <v>73</v>
      </c>
      <c r="CB77" s="761">
        <f t="shared" si="36"/>
        <v>74</v>
      </c>
      <c r="CC77" s="761">
        <f t="shared" si="36"/>
        <v>75</v>
      </c>
      <c r="CD77" s="761">
        <f t="shared" si="36"/>
        <v>76</v>
      </c>
      <c r="CE77" s="761">
        <f t="shared" ref="CE77:DJ77" si="37">+CD77+1</f>
        <v>77</v>
      </c>
      <c r="CF77" s="761">
        <f t="shared" si="37"/>
        <v>78</v>
      </c>
      <c r="CG77" s="761">
        <f t="shared" si="37"/>
        <v>79</v>
      </c>
      <c r="CH77" s="761">
        <f t="shared" si="37"/>
        <v>80</v>
      </c>
      <c r="CI77" s="761">
        <f t="shared" si="37"/>
        <v>81</v>
      </c>
      <c r="CJ77" s="761">
        <f t="shared" si="37"/>
        <v>82</v>
      </c>
      <c r="CK77" s="761">
        <f t="shared" si="37"/>
        <v>83</v>
      </c>
      <c r="CL77" s="761">
        <f t="shared" si="37"/>
        <v>84</v>
      </c>
      <c r="CM77" s="761">
        <f t="shared" si="37"/>
        <v>85</v>
      </c>
      <c r="CN77" s="761">
        <f t="shared" si="37"/>
        <v>86</v>
      </c>
      <c r="CO77" s="761">
        <f t="shared" si="37"/>
        <v>87</v>
      </c>
      <c r="CP77" s="761">
        <f t="shared" si="37"/>
        <v>88</v>
      </c>
      <c r="CQ77" s="761">
        <f t="shared" si="37"/>
        <v>89</v>
      </c>
      <c r="CR77" s="761">
        <f t="shared" si="37"/>
        <v>90</v>
      </c>
      <c r="CS77" s="761">
        <f t="shared" si="37"/>
        <v>91</v>
      </c>
      <c r="CT77" s="761">
        <f t="shared" si="37"/>
        <v>92</v>
      </c>
      <c r="CU77" s="761">
        <f t="shared" si="37"/>
        <v>93</v>
      </c>
      <c r="CV77" s="761">
        <f t="shared" si="37"/>
        <v>94</v>
      </c>
      <c r="CW77" s="761">
        <f t="shared" si="37"/>
        <v>95</v>
      </c>
      <c r="CX77" s="761">
        <f t="shared" si="37"/>
        <v>96</v>
      </c>
      <c r="CY77" s="761">
        <f t="shared" si="37"/>
        <v>97</v>
      </c>
      <c r="CZ77" s="761">
        <f t="shared" si="37"/>
        <v>98</v>
      </c>
      <c r="DA77" s="761">
        <f t="shared" si="37"/>
        <v>99</v>
      </c>
      <c r="DB77" s="761">
        <f t="shared" si="37"/>
        <v>100</v>
      </c>
      <c r="DC77" s="761">
        <f t="shared" si="37"/>
        <v>101</v>
      </c>
      <c r="DD77" s="761">
        <f t="shared" si="37"/>
        <v>102</v>
      </c>
      <c r="DE77" s="761">
        <f t="shared" si="37"/>
        <v>103</v>
      </c>
      <c r="DF77" s="761">
        <f t="shared" si="37"/>
        <v>104</v>
      </c>
      <c r="DG77" s="761">
        <f t="shared" si="37"/>
        <v>105</v>
      </c>
      <c r="DH77" s="761">
        <f t="shared" si="37"/>
        <v>106</v>
      </c>
      <c r="DI77" s="761">
        <f t="shared" si="37"/>
        <v>107</v>
      </c>
      <c r="DJ77" s="761">
        <f t="shared" si="37"/>
        <v>108</v>
      </c>
      <c r="DK77" s="761">
        <f t="shared" ref="DK77:EP77" si="38">+DJ77+1</f>
        <v>109</v>
      </c>
      <c r="DL77" s="761">
        <f t="shared" si="38"/>
        <v>110</v>
      </c>
      <c r="DM77" s="761">
        <f t="shared" si="38"/>
        <v>111</v>
      </c>
      <c r="DN77" s="761">
        <f t="shared" si="38"/>
        <v>112</v>
      </c>
      <c r="DO77" s="761">
        <f t="shared" si="38"/>
        <v>113</v>
      </c>
      <c r="DP77" s="761">
        <f t="shared" si="38"/>
        <v>114</v>
      </c>
      <c r="DQ77" s="761">
        <f t="shared" si="38"/>
        <v>115</v>
      </c>
      <c r="DR77" s="761">
        <f t="shared" si="38"/>
        <v>116</v>
      </c>
      <c r="DS77" s="761">
        <f t="shared" si="38"/>
        <v>117</v>
      </c>
      <c r="DT77" s="761">
        <f t="shared" si="38"/>
        <v>118</v>
      </c>
      <c r="DU77" s="761">
        <f t="shared" si="38"/>
        <v>119</v>
      </c>
      <c r="DV77" s="761">
        <f t="shared" si="38"/>
        <v>120</v>
      </c>
      <c r="DW77" s="761">
        <f t="shared" si="38"/>
        <v>121</v>
      </c>
      <c r="DX77" s="761">
        <f t="shared" si="38"/>
        <v>122</v>
      </c>
      <c r="DY77" s="761">
        <f t="shared" si="38"/>
        <v>123</v>
      </c>
      <c r="DZ77" s="761">
        <f t="shared" si="38"/>
        <v>124</v>
      </c>
      <c r="EA77" s="761">
        <f t="shared" si="38"/>
        <v>125</v>
      </c>
      <c r="EB77" s="761">
        <f t="shared" si="38"/>
        <v>126</v>
      </c>
      <c r="EC77" s="761">
        <f t="shared" si="38"/>
        <v>127</v>
      </c>
      <c r="ED77" s="761">
        <f t="shared" si="38"/>
        <v>128</v>
      </c>
      <c r="EE77" s="761">
        <f t="shared" si="38"/>
        <v>129</v>
      </c>
      <c r="EF77" s="761">
        <f t="shared" si="38"/>
        <v>130</v>
      </c>
      <c r="EG77" s="761">
        <f t="shared" si="38"/>
        <v>131</v>
      </c>
      <c r="EH77" s="761">
        <f t="shared" si="38"/>
        <v>132</v>
      </c>
      <c r="EI77" s="761">
        <f t="shared" si="38"/>
        <v>133</v>
      </c>
      <c r="EJ77" s="761">
        <f t="shared" si="38"/>
        <v>134</v>
      </c>
      <c r="EK77" s="761">
        <f t="shared" si="38"/>
        <v>135</v>
      </c>
      <c r="EL77" s="761">
        <f t="shared" si="38"/>
        <v>136</v>
      </c>
      <c r="EM77" s="761">
        <f t="shared" si="38"/>
        <v>137</v>
      </c>
      <c r="EN77" s="761">
        <f t="shared" si="38"/>
        <v>138</v>
      </c>
      <c r="EO77" s="761">
        <f t="shared" si="38"/>
        <v>139</v>
      </c>
      <c r="EP77" s="761">
        <f t="shared" si="38"/>
        <v>140</v>
      </c>
      <c r="EQ77" s="761">
        <f t="shared" ref="EQ77:FV77" si="39">+EP77+1</f>
        <v>141</v>
      </c>
      <c r="ER77" s="761">
        <f t="shared" si="39"/>
        <v>142</v>
      </c>
      <c r="ES77" s="761">
        <f t="shared" si="39"/>
        <v>143</v>
      </c>
      <c r="ET77" s="761">
        <f t="shared" si="39"/>
        <v>144</v>
      </c>
      <c r="EU77" s="761">
        <f t="shared" si="39"/>
        <v>145</v>
      </c>
      <c r="EV77" s="761">
        <f t="shared" si="39"/>
        <v>146</v>
      </c>
      <c r="EW77" s="761">
        <f t="shared" si="39"/>
        <v>147</v>
      </c>
      <c r="EX77" s="761">
        <f t="shared" si="39"/>
        <v>148</v>
      </c>
      <c r="EY77" s="761">
        <f t="shared" si="39"/>
        <v>149</v>
      </c>
      <c r="EZ77" s="761">
        <f t="shared" si="39"/>
        <v>150</v>
      </c>
      <c r="FA77" s="761">
        <f t="shared" si="39"/>
        <v>151</v>
      </c>
      <c r="FB77" s="761">
        <f t="shared" si="39"/>
        <v>152</v>
      </c>
      <c r="FC77" s="761">
        <f t="shared" si="39"/>
        <v>153</v>
      </c>
      <c r="FD77" s="761">
        <f t="shared" si="39"/>
        <v>154</v>
      </c>
      <c r="FE77" s="761">
        <f t="shared" si="39"/>
        <v>155</v>
      </c>
      <c r="FF77" s="761">
        <f t="shared" si="39"/>
        <v>156</v>
      </c>
      <c r="FG77" s="761">
        <f t="shared" si="39"/>
        <v>157</v>
      </c>
      <c r="FH77" s="761">
        <f t="shared" si="39"/>
        <v>158</v>
      </c>
      <c r="FI77" s="761">
        <f t="shared" si="39"/>
        <v>159</v>
      </c>
      <c r="FJ77" s="761">
        <f t="shared" si="39"/>
        <v>160</v>
      </c>
      <c r="FK77" s="761">
        <f t="shared" si="39"/>
        <v>161</v>
      </c>
      <c r="FL77" s="761">
        <f t="shared" si="39"/>
        <v>162</v>
      </c>
      <c r="FM77" s="761">
        <f t="shared" si="39"/>
        <v>163</v>
      </c>
      <c r="FN77" s="761">
        <f t="shared" si="39"/>
        <v>164</v>
      </c>
      <c r="FO77" s="761">
        <f t="shared" si="39"/>
        <v>165</v>
      </c>
      <c r="FP77" s="761">
        <f t="shared" si="39"/>
        <v>166</v>
      </c>
      <c r="FQ77" s="761">
        <f t="shared" si="39"/>
        <v>167</v>
      </c>
      <c r="FR77" s="761">
        <f t="shared" si="39"/>
        <v>168</v>
      </c>
      <c r="FS77" s="761">
        <f t="shared" si="39"/>
        <v>169</v>
      </c>
      <c r="FT77" s="761">
        <f t="shared" si="39"/>
        <v>170</v>
      </c>
      <c r="FU77" s="761">
        <f t="shared" si="39"/>
        <v>171</v>
      </c>
      <c r="FV77" s="761">
        <f t="shared" si="39"/>
        <v>172</v>
      </c>
      <c r="FW77" s="761">
        <f t="shared" ref="FW77:HB77" si="40">+FV77+1</f>
        <v>173</v>
      </c>
      <c r="FX77" s="761">
        <f t="shared" si="40"/>
        <v>174</v>
      </c>
      <c r="FY77" s="761">
        <f t="shared" si="40"/>
        <v>175</v>
      </c>
      <c r="FZ77" s="761">
        <f t="shared" si="40"/>
        <v>176</v>
      </c>
      <c r="GA77" s="761">
        <f t="shared" si="40"/>
        <v>177</v>
      </c>
      <c r="GB77" s="761">
        <f t="shared" si="40"/>
        <v>178</v>
      </c>
      <c r="GC77" s="761">
        <f t="shared" si="40"/>
        <v>179</v>
      </c>
      <c r="GD77" s="761">
        <f t="shared" si="40"/>
        <v>180</v>
      </c>
      <c r="GE77" s="761">
        <f t="shared" si="40"/>
        <v>181</v>
      </c>
      <c r="GF77" s="761">
        <f t="shared" si="40"/>
        <v>182</v>
      </c>
      <c r="GG77" s="761">
        <f t="shared" si="40"/>
        <v>183</v>
      </c>
      <c r="GH77" s="761">
        <f t="shared" si="40"/>
        <v>184</v>
      </c>
      <c r="GI77" s="761">
        <f t="shared" si="40"/>
        <v>185</v>
      </c>
      <c r="GJ77" s="761">
        <f t="shared" si="40"/>
        <v>186</v>
      </c>
      <c r="GK77" s="761">
        <f t="shared" si="40"/>
        <v>187</v>
      </c>
      <c r="GL77" s="761">
        <f t="shared" si="40"/>
        <v>188</v>
      </c>
      <c r="GM77" s="761">
        <f t="shared" si="40"/>
        <v>189</v>
      </c>
      <c r="GN77" s="761">
        <f t="shared" si="40"/>
        <v>190</v>
      </c>
      <c r="GO77" s="761">
        <f t="shared" si="40"/>
        <v>191</v>
      </c>
      <c r="GP77" s="761">
        <f t="shared" si="40"/>
        <v>192</v>
      </c>
      <c r="GQ77" s="761">
        <f t="shared" si="40"/>
        <v>193</v>
      </c>
      <c r="GR77" s="761">
        <f t="shared" si="40"/>
        <v>194</v>
      </c>
      <c r="GS77" s="761">
        <f t="shared" si="40"/>
        <v>195</v>
      </c>
      <c r="GT77" s="761">
        <f t="shared" si="40"/>
        <v>196</v>
      </c>
      <c r="GU77" s="761">
        <f t="shared" si="40"/>
        <v>197</v>
      </c>
      <c r="GV77" s="761">
        <f t="shared" si="40"/>
        <v>198</v>
      </c>
      <c r="GW77" s="761">
        <f t="shared" si="40"/>
        <v>199</v>
      </c>
      <c r="GX77" s="761">
        <f t="shared" si="40"/>
        <v>200</v>
      </c>
      <c r="GY77" s="761">
        <f t="shared" si="40"/>
        <v>201</v>
      </c>
      <c r="GZ77" s="761">
        <f t="shared" si="40"/>
        <v>202</v>
      </c>
      <c r="HA77" s="761">
        <f t="shared" si="40"/>
        <v>203</v>
      </c>
      <c r="HB77" s="761">
        <f t="shared" si="40"/>
        <v>204</v>
      </c>
      <c r="HC77" s="761">
        <f t="shared" ref="HC77:IL77" si="41">+HB77+1</f>
        <v>205</v>
      </c>
      <c r="HD77" s="761">
        <f t="shared" si="41"/>
        <v>206</v>
      </c>
      <c r="HE77" s="761">
        <f t="shared" si="41"/>
        <v>207</v>
      </c>
      <c r="HF77" s="761">
        <f t="shared" si="41"/>
        <v>208</v>
      </c>
      <c r="HG77" s="761">
        <f t="shared" si="41"/>
        <v>209</v>
      </c>
      <c r="HH77" s="761">
        <f t="shared" si="41"/>
        <v>210</v>
      </c>
      <c r="HI77" s="761">
        <f t="shared" si="41"/>
        <v>211</v>
      </c>
      <c r="HJ77" s="761">
        <f t="shared" si="41"/>
        <v>212</v>
      </c>
      <c r="HK77" s="761">
        <f t="shared" si="41"/>
        <v>213</v>
      </c>
      <c r="HL77" s="761">
        <f t="shared" si="41"/>
        <v>214</v>
      </c>
      <c r="HM77" s="761">
        <f t="shared" si="41"/>
        <v>215</v>
      </c>
      <c r="HN77" s="761">
        <f t="shared" si="41"/>
        <v>216</v>
      </c>
      <c r="HO77" s="761">
        <f t="shared" si="41"/>
        <v>217</v>
      </c>
      <c r="HP77" s="761">
        <f t="shared" si="41"/>
        <v>218</v>
      </c>
      <c r="HQ77" s="761">
        <f t="shared" si="41"/>
        <v>219</v>
      </c>
      <c r="HR77" s="761">
        <f t="shared" si="41"/>
        <v>220</v>
      </c>
      <c r="HS77" s="761">
        <f t="shared" si="41"/>
        <v>221</v>
      </c>
      <c r="HT77" s="761">
        <f t="shared" si="41"/>
        <v>222</v>
      </c>
      <c r="HU77" s="761">
        <f t="shared" si="41"/>
        <v>223</v>
      </c>
      <c r="HV77" s="761">
        <f t="shared" si="41"/>
        <v>224</v>
      </c>
      <c r="HW77" s="761">
        <f t="shared" si="41"/>
        <v>225</v>
      </c>
      <c r="HX77" s="761">
        <f t="shared" si="41"/>
        <v>226</v>
      </c>
      <c r="HY77" s="761">
        <f t="shared" si="41"/>
        <v>227</v>
      </c>
      <c r="HZ77" s="761">
        <f t="shared" si="41"/>
        <v>228</v>
      </c>
      <c r="IA77" s="761">
        <f t="shared" si="41"/>
        <v>229</v>
      </c>
      <c r="IB77" s="761">
        <f t="shared" si="41"/>
        <v>230</v>
      </c>
      <c r="IC77" s="761">
        <f t="shared" si="41"/>
        <v>231</v>
      </c>
      <c r="ID77" s="761">
        <f t="shared" si="41"/>
        <v>232</v>
      </c>
      <c r="IE77" s="761">
        <f t="shared" si="41"/>
        <v>233</v>
      </c>
      <c r="IF77" s="761">
        <f t="shared" si="41"/>
        <v>234</v>
      </c>
      <c r="IG77" s="761">
        <f t="shared" si="41"/>
        <v>235</v>
      </c>
      <c r="IH77" s="761">
        <f t="shared" si="41"/>
        <v>236</v>
      </c>
      <c r="II77" s="761">
        <f t="shared" si="41"/>
        <v>237</v>
      </c>
      <c r="IJ77" s="761">
        <f t="shared" si="41"/>
        <v>238</v>
      </c>
      <c r="IK77" s="761">
        <f t="shared" si="41"/>
        <v>239</v>
      </c>
      <c r="IL77" s="761">
        <f t="shared" si="41"/>
        <v>240</v>
      </c>
    </row>
    <row r="78" spans="1:246" s="593" customFormat="1" ht="14">
      <c r="B78" s="758"/>
      <c r="C78" s="759"/>
      <c r="D78" s="762"/>
      <c r="E78" s="770"/>
      <c r="F78" s="763">
        <f t="shared" ref="F78:BQ78" si="42">F48</f>
        <v>46753</v>
      </c>
      <c r="G78" s="764">
        <f t="shared" si="42"/>
        <v>46783</v>
      </c>
      <c r="H78" s="764">
        <f t="shared" si="42"/>
        <v>46812</v>
      </c>
      <c r="I78" s="764">
        <f t="shared" si="42"/>
        <v>46843</v>
      </c>
      <c r="J78" s="764">
        <f t="shared" si="42"/>
        <v>46873</v>
      </c>
      <c r="K78" s="764">
        <f t="shared" si="42"/>
        <v>46904</v>
      </c>
      <c r="L78" s="764">
        <f t="shared" si="42"/>
        <v>46934</v>
      </c>
      <c r="M78" s="764">
        <f t="shared" si="42"/>
        <v>46965</v>
      </c>
      <c r="N78" s="764">
        <f t="shared" si="42"/>
        <v>46996</v>
      </c>
      <c r="O78" s="764">
        <f t="shared" si="42"/>
        <v>47026</v>
      </c>
      <c r="P78" s="764">
        <f t="shared" si="42"/>
        <v>47057</v>
      </c>
      <c r="Q78" s="764">
        <f t="shared" si="42"/>
        <v>47087</v>
      </c>
      <c r="R78" s="764">
        <f t="shared" si="42"/>
        <v>47118</v>
      </c>
      <c r="S78" s="764">
        <f t="shared" si="42"/>
        <v>47149</v>
      </c>
      <c r="T78" s="764">
        <f t="shared" si="42"/>
        <v>47177</v>
      </c>
      <c r="U78" s="764">
        <f t="shared" si="42"/>
        <v>47208</v>
      </c>
      <c r="V78" s="764">
        <f t="shared" si="42"/>
        <v>47238</v>
      </c>
      <c r="W78" s="764">
        <f t="shared" si="42"/>
        <v>47269</v>
      </c>
      <c r="X78" s="764">
        <f t="shared" si="42"/>
        <v>47299</v>
      </c>
      <c r="Y78" s="764">
        <f t="shared" si="42"/>
        <v>47330</v>
      </c>
      <c r="Z78" s="764">
        <f t="shared" si="42"/>
        <v>47361</v>
      </c>
      <c r="AA78" s="764">
        <f t="shared" si="42"/>
        <v>47391</v>
      </c>
      <c r="AB78" s="764">
        <f t="shared" si="42"/>
        <v>47422</v>
      </c>
      <c r="AC78" s="764">
        <f t="shared" si="42"/>
        <v>47452</v>
      </c>
      <c r="AD78" s="764">
        <f t="shared" si="42"/>
        <v>47483</v>
      </c>
      <c r="AE78" s="764">
        <f t="shared" si="42"/>
        <v>47514</v>
      </c>
      <c r="AF78" s="764">
        <f t="shared" si="42"/>
        <v>47542</v>
      </c>
      <c r="AG78" s="764">
        <f t="shared" si="42"/>
        <v>47573</v>
      </c>
      <c r="AH78" s="764">
        <f t="shared" si="42"/>
        <v>47603</v>
      </c>
      <c r="AI78" s="764">
        <f t="shared" si="42"/>
        <v>47634</v>
      </c>
      <c r="AJ78" s="764">
        <f t="shared" si="42"/>
        <v>47664</v>
      </c>
      <c r="AK78" s="764">
        <f t="shared" si="42"/>
        <v>47695</v>
      </c>
      <c r="AL78" s="764">
        <f t="shared" si="42"/>
        <v>47726</v>
      </c>
      <c r="AM78" s="764">
        <f t="shared" si="42"/>
        <v>47756</v>
      </c>
      <c r="AN78" s="764">
        <f t="shared" si="42"/>
        <v>47787</v>
      </c>
      <c r="AO78" s="764">
        <f t="shared" si="42"/>
        <v>47817</v>
      </c>
      <c r="AP78" s="764">
        <f t="shared" si="42"/>
        <v>47848</v>
      </c>
      <c r="AQ78" s="764">
        <f t="shared" si="42"/>
        <v>47879</v>
      </c>
      <c r="AR78" s="764">
        <f t="shared" si="42"/>
        <v>47907</v>
      </c>
      <c r="AS78" s="764">
        <f t="shared" si="42"/>
        <v>47938</v>
      </c>
      <c r="AT78" s="764">
        <f t="shared" si="42"/>
        <v>47968</v>
      </c>
      <c r="AU78" s="764">
        <f t="shared" si="42"/>
        <v>47999</v>
      </c>
      <c r="AV78" s="764">
        <f t="shared" si="42"/>
        <v>48029</v>
      </c>
      <c r="AW78" s="764">
        <f t="shared" si="42"/>
        <v>48060</v>
      </c>
      <c r="AX78" s="764">
        <f t="shared" si="42"/>
        <v>48091</v>
      </c>
      <c r="AY78" s="764">
        <f t="shared" si="42"/>
        <v>48121</v>
      </c>
      <c r="AZ78" s="764">
        <f t="shared" si="42"/>
        <v>48152</v>
      </c>
      <c r="BA78" s="764">
        <f t="shared" si="42"/>
        <v>48182</v>
      </c>
      <c r="BB78" s="764">
        <f t="shared" si="42"/>
        <v>48213</v>
      </c>
      <c r="BC78" s="764">
        <f t="shared" si="42"/>
        <v>48244</v>
      </c>
      <c r="BD78" s="764">
        <f t="shared" si="42"/>
        <v>48273</v>
      </c>
      <c r="BE78" s="764">
        <f t="shared" si="42"/>
        <v>48304</v>
      </c>
      <c r="BF78" s="764">
        <f t="shared" si="42"/>
        <v>48334</v>
      </c>
      <c r="BG78" s="764">
        <f t="shared" si="42"/>
        <v>48365</v>
      </c>
      <c r="BH78" s="764">
        <f t="shared" si="42"/>
        <v>48395</v>
      </c>
      <c r="BI78" s="764">
        <f t="shared" si="42"/>
        <v>48426</v>
      </c>
      <c r="BJ78" s="764">
        <f t="shared" si="42"/>
        <v>48457</v>
      </c>
      <c r="BK78" s="764">
        <f t="shared" si="42"/>
        <v>48487</v>
      </c>
      <c r="BL78" s="764">
        <f t="shared" si="42"/>
        <v>48518</v>
      </c>
      <c r="BM78" s="764">
        <f t="shared" si="42"/>
        <v>48548</v>
      </c>
      <c r="BN78" s="764">
        <f t="shared" si="42"/>
        <v>48579</v>
      </c>
      <c r="BO78" s="764">
        <f t="shared" si="42"/>
        <v>48610</v>
      </c>
      <c r="BP78" s="764">
        <f t="shared" si="42"/>
        <v>48638</v>
      </c>
      <c r="BQ78" s="764">
        <f t="shared" si="42"/>
        <v>48669</v>
      </c>
      <c r="BR78" s="764">
        <f t="shared" ref="BR78:EC78" si="43">BR48</f>
        <v>48699</v>
      </c>
      <c r="BS78" s="764">
        <f t="shared" si="43"/>
        <v>48730</v>
      </c>
      <c r="BT78" s="764">
        <f t="shared" si="43"/>
        <v>48760</v>
      </c>
      <c r="BU78" s="764">
        <f t="shared" si="43"/>
        <v>48791</v>
      </c>
      <c r="BV78" s="764">
        <f t="shared" si="43"/>
        <v>48822</v>
      </c>
      <c r="BW78" s="764">
        <f t="shared" si="43"/>
        <v>48852</v>
      </c>
      <c r="BX78" s="764">
        <f t="shared" si="43"/>
        <v>48883</v>
      </c>
      <c r="BY78" s="764">
        <f t="shared" si="43"/>
        <v>48913</v>
      </c>
      <c r="BZ78" s="764">
        <f t="shared" si="43"/>
        <v>48944</v>
      </c>
      <c r="CA78" s="764">
        <f t="shared" si="43"/>
        <v>48975</v>
      </c>
      <c r="CB78" s="764">
        <f t="shared" si="43"/>
        <v>49003</v>
      </c>
      <c r="CC78" s="764">
        <f t="shared" si="43"/>
        <v>49034</v>
      </c>
      <c r="CD78" s="764">
        <f t="shared" si="43"/>
        <v>49064</v>
      </c>
      <c r="CE78" s="764">
        <f t="shared" si="43"/>
        <v>49095</v>
      </c>
      <c r="CF78" s="764">
        <f t="shared" si="43"/>
        <v>49125</v>
      </c>
      <c r="CG78" s="764">
        <f t="shared" si="43"/>
        <v>49156</v>
      </c>
      <c r="CH78" s="764">
        <f t="shared" si="43"/>
        <v>49187</v>
      </c>
      <c r="CI78" s="764">
        <f t="shared" si="43"/>
        <v>49217</v>
      </c>
      <c r="CJ78" s="764">
        <f t="shared" si="43"/>
        <v>49248</v>
      </c>
      <c r="CK78" s="764">
        <f t="shared" si="43"/>
        <v>49278</v>
      </c>
      <c r="CL78" s="764">
        <f t="shared" si="43"/>
        <v>49309</v>
      </c>
      <c r="CM78" s="764">
        <f t="shared" si="43"/>
        <v>49340</v>
      </c>
      <c r="CN78" s="764">
        <f t="shared" si="43"/>
        <v>49368</v>
      </c>
      <c r="CO78" s="764">
        <f t="shared" si="43"/>
        <v>49399</v>
      </c>
      <c r="CP78" s="764">
        <f t="shared" si="43"/>
        <v>49429</v>
      </c>
      <c r="CQ78" s="764">
        <f t="shared" si="43"/>
        <v>49460</v>
      </c>
      <c r="CR78" s="764">
        <f t="shared" si="43"/>
        <v>49490</v>
      </c>
      <c r="CS78" s="764">
        <f t="shared" si="43"/>
        <v>49521</v>
      </c>
      <c r="CT78" s="764">
        <f t="shared" si="43"/>
        <v>49552</v>
      </c>
      <c r="CU78" s="764">
        <f t="shared" si="43"/>
        <v>49582</v>
      </c>
      <c r="CV78" s="764">
        <f t="shared" si="43"/>
        <v>49613</v>
      </c>
      <c r="CW78" s="764">
        <f t="shared" si="43"/>
        <v>49643</v>
      </c>
      <c r="CX78" s="764">
        <f t="shared" si="43"/>
        <v>49674</v>
      </c>
      <c r="CY78" s="764">
        <f t="shared" si="43"/>
        <v>49705</v>
      </c>
      <c r="CZ78" s="764">
        <f t="shared" si="43"/>
        <v>49734</v>
      </c>
      <c r="DA78" s="764">
        <f t="shared" si="43"/>
        <v>49765</v>
      </c>
      <c r="DB78" s="764">
        <f t="shared" si="43"/>
        <v>49795</v>
      </c>
      <c r="DC78" s="764">
        <f t="shared" si="43"/>
        <v>49826</v>
      </c>
      <c r="DD78" s="764">
        <f t="shared" si="43"/>
        <v>49856</v>
      </c>
      <c r="DE78" s="764">
        <f t="shared" si="43"/>
        <v>49887</v>
      </c>
      <c r="DF78" s="764">
        <f t="shared" si="43"/>
        <v>49918</v>
      </c>
      <c r="DG78" s="764">
        <f t="shared" si="43"/>
        <v>49948</v>
      </c>
      <c r="DH78" s="764">
        <f t="shared" si="43"/>
        <v>49979</v>
      </c>
      <c r="DI78" s="764">
        <f t="shared" si="43"/>
        <v>50009</v>
      </c>
      <c r="DJ78" s="764">
        <f t="shared" si="43"/>
        <v>50040</v>
      </c>
      <c r="DK78" s="764">
        <f t="shared" si="43"/>
        <v>50071</v>
      </c>
      <c r="DL78" s="764">
        <f t="shared" si="43"/>
        <v>50099</v>
      </c>
      <c r="DM78" s="764">
        <f t="shared" si="43"/>
        <v>50130</v>
      </c>
      <c r="DN78" s="764">
        <f t="shared" si="43"/>
        <v>50160</v>
      </c>
      <c r="DO78" s="764">
        <f t="shared" si="43"/>
        <v>50191</v>
      </c>
      <c r="DP78" s="764">
        <f t="shared" si="43"/>
        <v>50221</v>
      </c>
      <c r="DQ78" s="764">
        <f t="shared" si="43"/>
        <v>50252</v>
      </c>
      <c r="DR78" s="764">
        <f t="shared" si="43"/>
        <v>50283</v>
      </c>
      <c r="DS78" s="764">
        <f t="shared" si="43"/>
        <v>50313</v>
      </c>
      <c r="DT78" s="764">
        <f t="shared" si="43"/>
        <v>50344</v>
      </c>
      <c r="DU78" s="764">
        <f t="shared" si="43"/>
        <v>50374</v>
      </c>
      <c r="DV78" s="764">
        <f t="shared" si="43"/>
        <v>50405</v>
      </c>
      <c r="DW78" s="764">
        <f t="shared" si="43"/>
        <v>50436</v>
      </c>
      <c r="DX78" s="764">
        <f t="shared" si="43"/>
        <v>50464</v>
      </c>
      <c r="DY78" s="764">
        <f t="shared" si="43"/>
        <v>50495</v>
      </c>
      <c r="DZ78" s="764">
        <f t="shared" si="43"/>
        <v>50525</v>
      </c>
      <c r="EA78" s="764">
        <f t="shared" si="43"/>
        <v>50556</v>
      </c>
      <c r="EB78" s="764">
        <f t="shared" si="43"/>
        <v>50586</v>
      </c>
      <c r="EC78" s="764">
        <f t="shared" si="43"/>
        <v>50617</v>
      </c>
      <c r="ED78" s="764">
        <f t="shared" ref="ED78:GO78" si="44">ED48</f>
        <v>50648</v>
      </c>
      <c r="EE78" s="764">
        <f t="shared" si="44"/>
        <v>50678</v>
      </c>
      <c r="EF78" s="764">
        <f t="shared" si="44"/>
        <v>50709</v>
      </c>
      <c r="EG78" s="764">
        <f t="shared" si="44"/>
        <v>50739</v>
      </c>
      <c r="EH78" s="764">
        <f t="shared" si="44"/>
        <v>50770</v>
      </c>
      <c r="EI78" s="764">
        <f t="shared" si="44"/>
        <v>50801</v>
      </c>
      <c r="EJ78" s="764">
        <f t="shared" si="44"/>
        <v>50829</v>
      </c>
      <c r="EK78" s="764">
        <f t="shared" si="44"/>
        <v>50860</v>
      </c>
      <c r="EL78" s="764">
        <f t="shared" si="44"/>
        <v>50890</v>
      </c>
      <c r="EM78" s="764">
        <f t="shared" si="44"/>
        <v>50921</v>
      </c>
      <c r="EN78" s="764">
        <f t="shared" si="44"/>
        <v>50951</v>
      </c>
      <c r="EO78" s="764">
        <f t="shared" si="44"/>
        <v>50982</v>
      </c>
      <c r="EP78" s="764">
        <f t="shared" si="44"/>
        <v>51013</v>
      </c>
      <c r="EQ78" s="764">
        <f t="shared" si="44"/>
        <v>51043</v>
      </c>
      <c r="ER78" s="764">
        <f t="shared" si="44"/>
        <v>51074</v>
      </c>
      <c r="ES78" s="764">
        <f t="shared" si="44"/>
        <v>51104</v>
      </c>
      <c r="ET78" s="764">
        <f t="shared" si="44"/>
        <v>51135</v>
      </c>
      <c r="EU78" s="764">
        <f t="shared" si="44"/>
        <v>51166</v>
      </c>
      <c r="EV78" s="764">
        <f t="shared" si="44"/>
        <v>51195</v>
      </c>
      <c r="EW78" s="764">
        <f t="shared" si="44"/>
        <v>51226</v>
      </c>
      <c r="EX78" s="764">
        <f t="shared" si="44"/>
        <v>51256</v>
      </c>
      <c r="EY78" s="764">
        <f t="shared" si="44"/>
        <v>51287</v>
      </c>
      <c r="EZ78" s="764">
        <f t="shared" si="44"/>
        <v>51317</v>
      </c>
      <c r="FA78" s="764">
        <f t="shared" si="44"/>
        <v>51348</v>
      </c>
      <c r="FB78" s="764">
        <f t="shared" si="44"/>
        <v>51379</v>
      </c>
      <c r="FC78" s="764">
        <f t="shared" si="44"/>
        <v>51409</v>
      </c>
      <c r="FD78" s="764">
        <f t="shared" si="44"/>
        <v>51440</v>
      </c>
      <c r="FE78" s="764">
        <f t="shared" si="44"/>
        <v>51470</v>
      </c>
      <c r="FF78" s="764">
        <f t="shared" si="44"/>
        <v>51501</v>
      </c>
      <c r="FG78" s="764">
        <f t="shared" si="44"/>
        <v>51532</v>
      </c>
      <c r="FH78" s="764">
        <f t="shared" si="44"/>
        <v>51560</v>
      </c>
      <c r="FI78" s="764">
        <f t="shared" si="44"/>
        <v>51591</v>
      </c>
      <c r="FJ78" s="764">
        <f t="shared" si="44"/>
        <v>51621</v>
      </c>
      <c r="FK78" s="764">
        <f t="shared" si="44"/>
        <v>51652</v>
      </c>
      <c r="FL78" s="764">
        <f t="shared" si="44"/>
        <v>51682</v>
      </c>
      <c r="FM78" s="764">
        <f t="shared" si="44"/>
        <v>51713</v>
      </c>
      <c r="FN78" s="764">
        <f t="shared" si="44"/>
        <v>51744</v>
      </c>
      <c r="FO78" s="764">
        <f t="shared" si="44"/>
        <v>51774</v>
      </c>
      <c r="FP78" s="764">
        <f t="shared" si="44"/>
        <v>51805</v>
      </c>
      <c r="FQ78" s="764">
        <f t="shared" si="44"/>
        <v>51835</v>
      </c>
      <c r="FR78" s="764">
        <f t="shared" si="44"/>
        <v>51866</v>
      </c>
      <c r="FS78" s="764">
        <f t="shared" si="44"/>
        <v>51897</v>
      </c>
      <c r="FT78" s="764">
        <f t="shared" si="44"/>
        <v>51925</v>
      </c>
      <c r="FU78" s="764">
        <f t="shared" si="44"/>
        <v>51956</v>
      </c>
      <c r="FV78" s="764">
        <f t="shared" si="44"/>
        <v>51986</v>
      </c>
      <c r="FW78" s="764">
        <f t="shared" si="44"/>
        <v>52017</v>
      </c>
      <c r="FX78" s="764">
        <f t="shared" si="44"/>
        <v>52047</v>
      </c>
      <c r="FY78" s="764">
        <f t="shared" si="44"/>
        <v>52078</v>
      </c>
      <c r="FZ78" s="764">
        <f t="shared" si="44"/>
        <v>52109</v>
      </c>
      <c r="GA78" s="764">
        <f t="shared" si="44"/>
        <v>52139</v>
      </c>
      <c r="GB78" s="764">
        <f t="shared" si="44"/>
        <v>52170</v>
      </c>
      <c r="GC78" s="764">
        <f t="shared" si="44"/>
        <v>52200</v>
      </c>
      <c r="GD78" s="764">
        <f t="shared" si="44"/>
        <v>52231</v>
      </c>
      <c r="GE78" s="764">
        <f t="shared" si="44"/>
        <v>52262</v>
      </c>
      <c r="GF78" s="764">
        <f t="shared" si="44"/>
        <v>52290</v>
      </c>
      <c r="GG78" s="764">
        <f t="shared" si="44"/>
        <v>52321</v>
      </c>
      <c r="GH78" s="764">
        <f t="shared" si="44"/>
        <v>52351</v>
      </c>
      <c r="GI78" s="764">
        <f t="shared" si="44"/>
        <v>52382</v>
      </c>
      <c r="GJ78" s="764">
        <f t="shared" si="44"/>
        <v>52412</v>
      </c>
      <c r="GK78" s="764">
        <f t="shared" si="44"/>
        <v>52443</v>
      </c>
      <c r="GL78" s="764">
        <f t="shared" si="44"/>
        <v>52474</v>
      </c>
      <c r="GM78" s="764">
        <f t="shared" si="44"/>
        <v>52504</v>
      </c>
      <c r="GN78" s="764">
        <f t="shared" si="44"/>
        <v>52535</v>
      </c>
      <c r="GO78" s="764">
        <f t="shared" si="44"/>
        <v>52565</v>
      </c>
      <c r="GP78" s="764">
        <f t="shared" ref="GP78:IL78" si="45">GP48</f>
        <v>52596</v>
      </c>
      <c r="GQ78" s="764">
        <f t="shared" si="45"/>
        <v>52627</v>
      </c>
      <c r="GR78" s="764">
        <f t="shared" si="45"/>
        <v>52656</v>
      </c>
      <c r="GS78" s="764">
        <f t="shared" si="45"/>
        <v>52687</v>
      </c>
      <c r="GT78" s="764">
        <f t="shared" si="45"/>
        <v>52717</v>
      </c>
      <c r="GU78" s="764">
        <f t="shared" si="45"/>
        <v>52748</v>
      </c>
      <c r="GV78" s="764">
        <f t="shared" si="45"/>
        <v>52778</v>
      </c>
      <c r="GW78" s="764">
        <f t="shared" si="45"/>
        <v>52809</v>
      </c>
      <c r="GX78" s="764">
        <f t="shared" si="45"/>
        <v>52840</v>
      </c>
      <c r="GY78" s="764">
        <f t="shared" si="45"/>
        <v>52870</v>
      </c>
      <c r="GZ78" s="764">
        <f t="shared" si="45"/>
        <v>52901</v>
      </c>
      <c r="HA78" s="764">
        <f t="shared" si="45"/>
        <v>52931</v>
      </c>
      <c r="HB78" s="764">
        <f t="shared" si="45"/>
        <v>52962</v>
      </c>
      <c r="HC78" s="764">
        <f t="shared" si="45"/>
        <v>52993</v>
      </c>
      <c r="HD78" s="764">
        <f t="shared" si="45"/>
        <v>53021</v>
      </c>
      <c r="HE78" s="764">
        <f t="shared" si="45"/>
        <v>53052</v>
      </c>
      <c r="HF78" s="764">
        <f t="shared" si="45"/>
        <v>53082</v>
      </c>
      <c r="HG78" s="764">
        <f t="shared" si="45"/>
        <v>53113</v>
      </c>
      <c r="HH78" s="764">
        <f t="shared" si="45"/>
        <v>53143</v>
      </c>
      <c r="HI78" s="764">
        <f t="shared" si="45"/>
        <v>53174</v>
      </c>
      <c r="HJ78" s="764">
        <f t="shared" si="45"/>
        <v>53205</v>
      </c>
      <c r="HK78" s="764">
        <f t="shared" si="45"/>
        <v>53235</v>
      </c>
      <c r="HL78" s="764">
        <f t="shared" si="45"/>
        <v>53266</v>
      </c>
      <c r="HM78" s="764">
        <f t="shared" si="45"/>
        <v>53296</v>
      </c>
      <c r="HN78" s="764">
        <f t="shared" si="45"/>
        <v>53327</v>
      </c>
      <c r="HO78" s="764">
        <f t="shared" si="45"/>
        <v>53358</v>
      </c>
      <c r="HP78" s="764">
        <f t="shared" si="45"/>
        <v>53386</v>
      </c>
      <c r="HQ78" s="764">
        <f t="shared" si="45"/>
        <v>53417</v>
      </c>
      <c r="HR78" s="764">
        <f t="shared" si="45"/>
        <v>53447</v>
      </c>
      <c r="HS78" s="764">
        <f t="shared" si="45"/>
        <v>53478</v>
      </c>
      <c r="HT78" s="764">
        <f t="shared" si="45"/>
        <v>53508</v>
      </c>
      <c r="HU78" s="764">
        <f t="shared" si="45"/>
        <v>53539</v>
      </c>
      <c r="HV78" s="764">
        <f t="shared" si="45"/>
        <v>53570</v>
      </c>
      <c r="HW78" s="764">
        <f t="shared" si="45"/>
        <v>53600</v>
      </c>
      <c r="HX78" s="764">
        <f t="shared" si="45"/>
        <v>53631</v>
      </c>
      <c r="HY78" s="764">
        <f t="shared" si="45"/>
        <v>53661</v>
      </c>
      <c r="HZ78" s="764">
        <f t="shared" si="45"/>
        <v>53692</v>
      </c>
      <c r="IA78" s="764">
        <f t="shared" si="45"/>
        <v>53723</v>
      </c>
      <c r="IB78" s="764">
        <f t="shared" si="45"/>
        <v>53751</v>
      </c>
      <c r="IC78" s="764">
        <f t="shared" si="45"/>
        <v>53782</v>
      </c>
      <c r="ID78" s="764">
        <f t="shared" si="45"/>
        <v>53812</v>
      </c>
      <c r="IE78" s="764">
        <f t="shared" si="45"/>
        <v>53843</v>
      </c>
      <c r="IF78" s="764">
        <f t="shared" si="45"/>
        <v>53873</v>
      </c>
      <c r="IG78" s="764">
        <f t="shared" si="45"/>
        <v>53904</v>
      </c>
      <c r="IH78" s="764">
        <f t="shared" si="45"/>
        <v>53935</v>
      </c>
      <c r="II78" s="764">
        <f t="shared" si="45"/>
        <v>53965</v>
      </c>
      <c r="IJ78" s="764">
        <f t="shared" si="45"/>
        <v>53996</v>
      </c>
      <c r="IK78" s="764">
        <f t="shared" si="45"/>
        <v>54026</v>
      </c>
      <c r="IL78" s="764">
        <f t="shared" si="45"/>
        <v>54057</v>
      </c>
    </row>
    <row r="79" spans="1:246" s="1007" customFormat="1" ht="14">
      <c r="B79" s="1043"/>
      <c r="C79" s="1044"/>
      <c r="D79" s="1045"/>
      <c r="E79" s="1046"/>
      <c r="F79" s="1045"/>
      <c r="G79" s="1045">
        <f t="shared" ref="G79:BR79" si="46">+G49</f>
        <v>46783</v>
      </c>
      <c r="H79" s="1045">
        <f t="shared" si="46"/>
        <v>46811</v>
      </c>
      <c r="I79" s="1045">
        <f t="shared" si="46"/>
        <v>46843</v>
      </c>
      <c r="J79" s="1045">
        <f t="shared" si="46"/>
        <v>46873</v>
      </c>
      <c r="K79" s="1045">
        <f t="shared" si="46"/>
        <v>46904</v>
      </c>
      <c r="L79" s="1045">
        <f t="shared" si="46"/>
        <v>46934</v>
      </c>
      <c r="M79" s="1045">
        <f t="shared" si="46"/>
        <v>46965</v>
      </c>
      <c r="N79" s="1045">
        <f t="shared" si="46"/>
        <v>46996</v>
      </c>
      <c r="O79" s="1045">
        <f t="shared" si="46"/>
        <v>47026</v>
      </c>
      <c r="P79" s="1045">
        <f t="shared" si="46"/>
        <v>47057</v>
      </c>
      <c r="Q79" s="1045">
        <f t="shared" si="46"/>
        <v>47087</v>
      </c>
      <c r="R79" s="1045">
        <f t="shared" si="46"/>
        <v>47118</v>
      </c>
      <c r="S79" s="1045">
        <f t="shared" si="46"/>
        <v>47149</v>
      </c>
      <c r="T79" s="1045">
        <f t="shared" si="46"/>
        <v>47177</v>
      </c>
      <c r="U79" s="1045">
        <f t="shared" si="46"/>
        <v>47208</v>
      </c>
      <c r="V79" s="1045">
        <f t="shared" si="46"/>
        <v>47238</v>
      </c>
      <c r="W79" s="1045">
        <f t="shared" si="46"/>
        <v>47269</v>
      </c>
      <c r="X79" s="1045">
        <f t="shared" si="46"/>
        <v>47299</v>
      </c>
      <c r="Y79" s="1045">
        <f t="shared" si="46"/>
        <v>47330</v>
      </c>
      <c r="Z79" s="1045">
        <f t="shared" si="46"/>
        <v>47361</v>
      </c>
      <c r="AA79" s="1045">
        <f t="shared" si="46"/>
        <v>47391</v>
      </c>
      <c r="AB79" s="1045">
        <f t="shared" si="46"/>
        <v>47422</v>
      </c>
      <c r="AC79" s="1045">
        <f t="shared" si="46"/>
        <v>47452</v>
      </c>
      <c r="AD79" s="1045">
        <f t="shared" si="46"/>
        <v>47483</v>
      </c>
      <c r="AE79" s="1045">
        <f t="shared" si="46"/>
        <v>47514</v>
      </c>
      <c r="AF79" s="1045">
        <f t="shared" si="46"/>
        <v>47542</v>
      </c>
      <c r="AG79" s="1045">
        <f t="shared" si="46"/>
        <v>47573</v>
      </c>
      <c r="AH79" s="1045">
        <f t="shared" si="46"/>
        <v>47603</v>
      </c>
      <c r="AI79" s="1045">
        <f t="shared" si="46"/>
        <v>47634</v>
      </c>
      <c r="AJ79" s="1045">
        <f t="shared" si="46"/>
        <v>47664</v>
      </c>
      <c r="AK79" s="1045">
        <f t="shared" si="46"/>
        <v>47695</v>
      </c>
      <c r="AL79" s="1045">
        <f t="shared" si="46"/>
        <v>47726</v>
      </c>
      <c r="AM79" s="1045">
        <f t="shared" si="46"/>
        <v>47756</v>
      </c>
      <c r="AN79" s="1045">
        <f t="shared" si="46"/>
        <v>47787</v>
      </c>
      <c r="AO79" s="1045">
        <f t="shared" si="46"/>
        <v>47817</v>
      </c>
      <c r="AP79" s="1045">
        <f t="shared" si="46"/>
        <v>47848</v>
      </c>
      <c r="AQ79" s="1045">
        <f t="shared" si="46"/>
        <v>47879</v>
      </c>
      <c r="AR79" s="1045">
        <f t="shared" si="46"/>
        <v>47907</v>
      </c>
      <c r="AS79" s="1045">
        <f t="shared" si="46"/>
        <v>47938</v>
      </c>
      <c r="AT79" s="1045">
        <f t="shared" si="46"/>
        <v>47968</v>
      </c>
      <c r="AU79" s="1045">
        <f t="shared" si="46"/>
        <v>47999</v>
      </c>
      <c r="AV79" s="1045">
        <f t="shared" si="46"/>
        <v>48029</v>
      </c>
      <c r="AW79" s="1045">
        <f t="shared" si="46"/>
        <v>48060</v>
      </c>
      <c r="AX79" s="1045">
        <f t="shared" si="46"/>
        <v>48091</v>
      </c>
      <c r="AY79" s="1045">
        <f t="shared" si="46"/>
        <v>48121</v>
      </c>
      <c r="AZ79" s="1045">
        <f t="shared" si="46"/>
        <v>48152</v>
      </c>
      <c r="BA79" s="1045">
        <f t="shared" si="46"/>
        <v>48182</v>
      </c>
      <c r="BB79" s="1045">
        <f t="shared" si="46"/>
        <v>48213</v>
      </c>
      <c r="BC79" s="1045">
        <f t="shared" si="46"/>
        <v>48244</v>
      </c>
      <c r="BD79" s="1045">
        <f t="shared" si="46"/>
        <v>48272</v>
      </c>
      <c r="BE79" s="1045">
        <f t="shared" si="46"/>
        <v>48304</v>
      </c>
      <c r="BF79" s="1045">
        <f t="shared" si="46"/>
        <v>48334</v>
      </c>
      <c r="BG79" s="1045">
        <f t="shared" si="46"/>
        <v>48365</v>
      </c>
      <c r="BH79" s="1045">
        <f t="shared" si="46"/>
        <v>48395</v>
      </c>
      <c r="BI79" s="1045">
        <f t="shared" si="46"/>
        <v>48426</v>
      </c>
      <c r="BJ79" s="1045">
        <f t="shared" si="46"/>
        <v>48457</v>
      </c>
      <c r="BK79" s="1045">
        <f t="shared" si="46"/>
        <v>48487</v>
      </c>
      <c r="BL79" s="1045">
        <f t="shared" si="46"/>
        <v>48518</v>
      </c>
      <c r="BM79" s="1045">
        <f t="shared" si="46"/>
        <v>48548</v>
      </c>
      <c r="BN79" s="1045">
        <f t="shared" si="46"/>
        <v>48579</v>
      </c>
      <c r="BO79" s="1045">
        <f t="shared" si="46"/>
        <v>48610</v>
      </c>
      <c r="BP79" s="1045">
        <f t="shared" si="46"/>
        <v>48638</v>
      </c>
      <c r="BQ79" s="1045">
        <f t="shared" si="46"/>
        <v>48669</v>
      </c>
      <c r="BR79" s="1045">
        <f t="shared" si="46"/>
        <v>48699</v>
      </c>
      <c r="BS79" s="1045">
        <f t="shared" ref="BS79:ED79" si="47">+BS49</f>
        <v>48730</v>
      </c>
      <c r="BT79" s="1045">
        <f t="shared" si="47"/>
        <v>48760</v>
      </c>
      <c r="BU79" s="1045">
        <f t="shared" si="47"/>
        <v>48791</v>
      </c>
      <c r="BV79" s="1045">
        <f t="shared" si="47"/>
        <v>48822</v>
      </c>
      <c r="BW79" s="1045">
        <f t="shared" si="47"/>
        <v>48852</v>
      </c>
      <c r="BX79" s="1045">
        <f t="shared" si="47"/>
        <v>48883</v>
      </c>
      <c r="BY79" s="1045">
        <f t="shared" si="47"/>
        <v>48913</v>
      </c>
      <c r="BZ79" s="1045">
        <f t="shared" si="47"/>
        <v>48944</v>
      </c>
      <c r="CA79" s="1045">
        <f t="shared" si="47"/>
        <v>48975</v>
      </c>
      <c r="CB79" s="1045">
        <f t="shared" si="47"/>
        <v>49003</v>
      </c>
      <c r="CC79" s="1045">
        <f t="shared" si="47"/>
        <v>49034</v>
      </c>
      <c r="CD79" s="1045">
        <f t="shared" si="47"/>
        <v>49064</v>
      </c>
      <c r="CE79" s="1045">
        <f t="shared" si="47"/>
        <v>49095</v>
      </c>
      <c r="CF79" s="1045">
        <f t="shared" si="47"/>
        <v>49125</v>
      </c>
      <c r="CG79" s="1045">
        <f t="shared" si="47"/>
        <v>49156</v>
      </c>
      <c r="CH79" s="1045">
        <f t="shared" si="47"/>
        <v>49187</v>
      </c>
      <c r="CI79" s="1045">
        <f t="shared" si="47"/>
        <v>49217</v>
      </c>
      <c r="CJ79" s="1045">
        <f t="shared" si="47"/>
        <v>49248</v>
      </c>
      <c r="CK79" s="1045">
        <f t="shared" si="47"/>
        <v>49278</v>
      </c>
      <c r="CL79" s="1045">
        <f t="shared" si="47"/>
        <v>49309</v>
      </c>
      <c r="CM79" s="1045">
        <f t="shared" si="47"/>
        <v>49340</v>
      </c>
      <c r="CN79" s="1045">
        <f t="shared" si="47"/>
        <v>49368</v>
      </c>
      <c r="CO79" s="1045">
        <f t="shared" si="47"/>
        <v>49399</v>
      </c>
      <c r="CP79" s="1045">
        <f t="shared" si="47"/>
        <v>49429</v>
      </c>
      <c r="CQ79" s="1045">
        <f t="shared" si="47"/>
        <v>49460</v>
      </c>
      <c r="CR79" s="1045">
        <f t="shared" si="47"/>
        <v>49490</v>
      </c>
      <c r="CS79" s="1045">
        <f t="shared" si="47"/>
        <v>49521</v>
      </c>
      <c r="CT79" s="1045">
        <f t="shared" si="47"/>
        <v>49552</v>
      </c>
      <c r="CU79" s="1045">
        <f t="shared" si="47"/>
        <v>49582</v>
      </c>
      <c r="CV79" s="1045">
        <f t="shared" si="47"/>
        <v>49613</v>
      </c>
      <c r="CW79" s="1045">
        <f t="shared" si="47"/>
        <v>49643</v>
      </c>
      <c r="CX79" s="1045">
        <f t="shared" si="47"/>
        <v>49674</v>
      </c>
      <c r="CY79" s="1045">
        <f t="shared" si="47"/>
        <v>49705</v>
      </c>
      <c r="CZ79" s="1045">
        <f t="shared" si="47"/>
        <v>49733</v>
      </c>
      <c r="DA79" s="1045">
        <f t="shared" si="47"/>
        <v>49765</v>
      </c>
      <c r="DB79" s="1045">
        <f t="shared" si="47"/>
        <v>49795</v>
      </c>
      <c r="DC79" s="1045">
        <f t="shared" si="47"/>
        <v>49826</v>
      </c>
      <c r="DD79" s="1045">
        <f t="shared" si="47"/>
        <v>49856</v>
      </c>
      <c r="DE79" s="1045">
        <f t="shared" si="47"/>
        <v>49887</v>
      </c>
      <c r="DF79" s="1045">
        <f t="shared" si="47"/>
        <v>49918</v>
      </c>
      <c r="DG79" s="1045">
        <f t="shared" si="47"/>
        <v>49948</v>
      </c>
      <c r="DH79" s="1045">
        <f t="shared" si="47"/>
        <v>49979</v>
      </c>
      <c r="DI79" s="1045">
        <f t="shared" si="47"/>
        <v>50009</v>
      </c>
      <c r="DJ79" s="1045">
        <f t="shared" si="47"/>
        <v>50040</v>
      </c>
      <c r="DK79" s="1045">
        <f t="shared" si="47"/>
        <v>50071</v>
      </c>
      <c r="DL79" s="1045">
        <f t="shared" si="47"/>
        <v>50099</v>
      </c>
      <c r="DM79" s="1045">
        <f t="shared" si="47"/>
        <v>50130</v>
      </c>
      <c r="DN79" s="1045">
        <f t="shared" si="47"/>
        <v>50160</v>
      </c>
      <c r="DO79" s="1045">
        <f t="shared" si="47"/>
        <v>50191</v>
      </c>
      <c r="DP79" s="1045">
        <f t="shared" si="47"/>
        <v>50221</v>
      </c>
      <c r="DQ79" s="1045">
        <f t="shared" si="47"/>
        <v>50252</v>
      </c>
      <c r="DR79" s="1045">
        <f t="shared" si="47"/>
        <v>50283</v>
      </c>
      <c r="DS79" s="1045">
        <f t="shared" si="47"/>
        <v>50313</v>
      </c>
      <c r="DT79" s="1045">
        <f t="shared" si="47"/>
        <v>50344</v>
      </c>
      <c r="DU79" s="1045">
        <f t="shared" si="47"/>
        <v>50374</v>
      </c>
      <c r="DV79" s="1045">
        <f t="shared" si="47"/>
        <v>50405</v>
      </c>
      <c r="DW79" s="1045">
        <f t="shared" si="47"/>
        <v>50436</v>
      </c>
      <c r="DX79" s="1045">
        <f t="shared" si="47"/>
        <v>50464</v>
      </c>
      <c r="DY79" s="1045">
        <f t="shared" si="47"/>
        <v>50495</v>
      </c>
      <c r="DZ79" s="1045">
        <f t="shared" si="47"/>
        <v>50525</v>
      </c>
      <c r="EA79" s="1045">
        <f t="shared" si="47"/>
        <v>50556</v>
      </c>
      <c r="EB79" s="1045">
        <f t="shared" si="47"/>
        <v>50586</v>
      </c>
      <c r="EC79" s="1045">
        <f t="shared" si="47"/>
        <v>50617</v>
      </c>
      <c r="ED79" s="1045">
        <f t="shared" si="47"/>
        <v>50648</v>
      </c>
      <c r="EE79" s="1045">
        <f t="shared" ref="EE79:GP79" si="48">+EE49</f>
        <v>50678</v>
      </c>
      <c r="EF79" s="1045">
        <f t="shared" si="48"/>
        <v>50709</v>
      </c>
      <c r="EG79" s="1045">
        <f t="shared" si="48"/>
        <v>50739</v>
      </c>
      <c r="EH79" s="1045">
        <f t="shared" si="48"/>
        <v>50770</v>
      </c>
      <c r="EI79" s="1045">
        <f t="shared" si="48"/>
        <v>50801</v>
      </c>
      <c r="EJ79" s="1045">
        <f t="shared" si="48"/>
        <v>50829</v>
      </c>
      <c r="EK79" s="1045">
        <f t="shared" si="48"/>
        <v>50860</v>
      </c>
      <c r="EL79" s="1045">
        <f t="shared" si="48"/>
        <v>50890</v>
      </c>
      <c r="EM79" s="1045">
        <f t="shared" si="48"/>
        <v>50921</v>
      </c>
      <c r="EN79" s="1045">
        <f t="shared" si="48"/>
        <v>50951</v>
      </c>
      <c r="EO79" s="1045">
        <f t="shared" si="48"/>
        <v>50982</v>
      </c>
      <c r="EP79" s="1045">
        <f t="shared" si="48"/>
        <v>51013</v>
      </c>
      <c r="EQ79" s="1045">
        <f t="shared" si="48"/>
        <v>51043</v>
      </c>
      <c r="ER79" s="1045">
        <f t="shared" si="48"/>
        <v>51074</v>
      </c>
      <c r="ES79" s="1045">
        <f t="shared" si="48"/>
        <v>51104</v>
      </c>
      <c r="ET79" s="1045">
        <f t="shared" si="48"/>
        <v>51135</v>
      </c>
      <c r="EU79" s="1045">
        <f t="shared" si="48"/>
        <v>51166</v>
      </c>
      <c r="EV79" s="1045">
        <f t="shared" si="48"/>
        <v>51194</v>
      </c>
      <c r="EW79" s="1045">
        <f t="shared" si="48"/>
        <v>51226</v>
      </c>
      <c r="EX79" s="1045">
        <f t="shared" si="48"/>
        <v>51256</v>
      </c>
      <c r="EY79" s="1045">
        <f t="shared" si="48"/>
        <v>51287</v>
      </c>
      <c r="EZ79" s="1045">
        <f t="shared" si="48"/>
        <v>51317</v>
      </c>
      <c r="FA79" s="1045">
        <f t="shared" si="48"/>
        <v>51348</v>
      </c>
      <c r="FB79" s="1045">
        <f t="shared" si="48"/>
        <v>51379</v>
      </c>
      <c r="FC79" s="1045">
        <f t="shared" si="48"/>
        <v>51409</v>
      </c>
      <c r="FD79" s="1045">
        <f t="shared" si="48"/>
        <v>51440</v>
      </c>
      <c r="FE79" s="1045">
        <f t="shared" si="48"/>
        <v>51470</v>
      </c>
      <c r="FF79" s="1045">
        <f t="shared" si="48"/>
        <v>51501</v>
      </c>
      <c r="FG79" s="1045">
        <f t="shared" si="48"/>
        <v>51532</v>
      </c>
      <c r="FH79" s="1045">
        <f t="shared" si="48"/>
        <v>51560</v>
      </c>
      <c r="FI79" s="1045">
        <f t="shared" si="48"/>
        <v>51591</v>
      </c>
      <c r="FJ79" s="1045">
        <f t="shared" si="48"/>
        <v>51621</v>
      </c>
      <c r="FK79" s="1045">
        <f t="shared" si="48"/>
        <v>51652</v>
      </c>
      <c r="FL79" s="1045">
        <f t="shared" si="48"/>
        <v>51682</v>
      </c>
      <c r="FM79" s="1045">
        <f t="shared" si="48"/>
        <v>51713</v>
      </c>
      <c r="FN79" s="1045">
        <f t="shared" si="48"/>
        <v>51744</v>
      </c>
      <c r="FO79" s="1045">
        <f t="shared" si="48"/>
        <v>51774</v>
      </c>
      <c r="FP79" s="1045">
        <f t="shared" si="48"/>
        <v>51805</v>
      </c>
      <c r="FQ79" s="1045">
        <f t="shared" si="48"/>
        <v>51835</v>
      </c>
      <c r="FR79" s="1045">
        <f t="shared" si="48"/>
        <v>51866</v>
      </c>
      <c r="FS79" s="1045">
        <f t="shared" si="48"/>
        <v>51897</v>
      </c>
      <c r="FT79" s="1045">
        <f t="shared" si="48"/>
        <v>51925</v>
      </c>
      <c r="FU79" s="1045">
        <f t="shared" si="48"/>
        <v>51956</v>
      </c>
      <c r="FV79" s="1045">
        <f t="shared" si="48"/>
        <v>51986</v>
      </c>
      <c r="FW79" s="1045">
        <f t="shared" si="48"/>
        <v>52017</v>
      </c>
      <c r="FX79" s="1045">
        <f t="shared" si="48"/>
        <v>52047</v>
      </c>
      <c r="FY79" s="1045">
        <f t="shared" si="48"/>
        <v>52078</v>
      </c>
      <c r="FZ79" s="1045">
        <f t="shared" si="48"/>
        <v>52109</v>
      </c>
      <c r="GA79" s="1045">
        <f t="shared" si="48"/>
        <v>52139</v>
      </c>
      <c r="GB79" s="1045">
        <f t="shared" si="48"/>
        <v>52170</v>
      </c>
      <c r="GC79" s="1045">
        <f t="shared" si="48"/>
        <v>52200</v>
      </c>
      <c r="GD79" s="1045">
        <f t="shared" si="48"/>
        <v>52231</v>
      </c>
      <c r="GE79" s="1045">
        <f t="shared" si="48"/>
        <v>52262</v>
      </c>
      <c r="GF79" s="1045">
        <f t="shared" si="48"/>
        <v>52290</v>
      </c>
      <c r="GG79" s="1045">
        <f t="shared" si="48"/>
        <v>52321</v>
      </c>
      <c r="GH79" s="1045">
        <f t="shared" si="48"/>
        <v>52351</v>
      </c>
      <c r="GI79" s="1045">
        <f t="shared" si="48"/>
        <v>52382</v>
      </c>
      <c r="GJ79" s="1045">
        <f t="shared" si="48"/>
        <v>52412</v>
      </c>
      <c r="GK79" s="1045">
        <f t="shared" si="48"/>
        <v>52443</v>
      </c>
      <c r="GL79" s="1045">
        <f t="shared" si="48"/>
        <v>52474</v>
      </c>
      <c r="GM79" s="1045">
        <f t="shared" si="48"/>
        <v>52504</v>
      </c>
      <c r="GN79" s="1045">
        <f t="shared" si="48"/>
        <v>52535</v>
      </c>
      <c r="GO79" s="1045">
        <f t="shared" si="48"/>
        <v>52565</v>
      </c>
      <c r="GP79" s="1045">
        <f t="shared" si="48"/>
        <v>52596</v>
      </c>
      <c r="GQ79" s="1045">
        <f t="shared" ref="GQ79:IL79" si="49">+GQ49</f>
        <v>52627</v>
      </c>
      <c r="GR79" s="1045">
        <f t="shared" si="49"/>
        <v>52655</v>
      </c>
      <c r="GS79" s="1045">
        <f t="shared" si="49"/>
        <v>52687</v>
      </c>
      <c r="GT79" s="1045">
        <f t="shared" si="49"/>
        <v>52717</v>
      </c>
      <c r="GU79" s="1045">
        <f t="shared" si="49"/>
        <v>52748</v>
      </c>
      <c r="GV79" s="1045">
        <f t="shared" si="49"/>
        <v>52778</v>
      </c>
      <c r="GW79" s="1045">
        <f t="shared" si="49"/>
        <v>52809</v>
      </c>
      <c r="GX79" s="1045">
        <f t="shared" si="49"/>
        <v>52840</v>
      </c>
      <c r="GY79" s="1045">
        <f t="shared" si="49"/>
        <v>52870</v>
      </c>
      <c r="GZ79" s="1045">
        <f t="shared" si="49"/>
        <v>52901</v>
      </c>
      <c r="HA79" s="1045">
        <f t="shared" si="49"/>
        <v>52931</v>
      </c>
      <c r="HB79" s="1045">
        <f t="shared" si="49"/>
        <v>52962</v>
      </c>
      <c r="HC79" s="1045">
        <f t="shared" si="49"/>
        <v>52993</v>
      </c>
      <c r="HD79" s="1045">
        <f t="shared" si="49"/>
        <v>53021</v>
      </c>
      <c r="HE79" s="1045">
        <f t="shared" si="49"/>
        <v>53052</v>
      </c>
      <c r="HF79" s="1045">
        <f t="shared" si="49"/>
        <v>53082</v>
      </c>
      <c r="HG79" s="1045">
        <f t="shared" si="49"/>
        <v>53113</v>
      </c>
      <c r="HH79" s="1045">
        <f t="shared" si="49"/>
        <v>53143</v>
      </c>
      <c r="HI79" s="1045">
        <f t="shared" si="49"/>
        <v>53174</v>
      </c>
      <c r="HJ79" s="1045">
        <f t="shared" si="49"/>
        <v>53205</v>
      </c>
      <c r="HK79" s="1045">
        <f t="shared" si="49"/>
        <v>53235</v>
      </c>
      <c r="HL79" s="1045">
        <f t="shared" si="49"/>
        <v>53266</v>
      </c>
      <c r="HM79" s="1045">
        <f t="shared" si="49"/>
        <v>53296</v>
      </c>
      <c r="HN79" s="1045">
        <f t="shared" si="49"/>
        <v>53327</v>
      </c>
      <c r="HO79" s="1045">
        <f t="shared" si="49"/>
        <v>53358</v>
      </c>
      <c r="HP79" s="1045">
        <f t="shared" si="49"/>
        <v>53386</v>
      </c>
      <c r="HQ79" s="1045">
        <f t="shared" si="49"/>
        <v>53417</v>
      </c>
      <c r="HR79" s="1045">
        <f t="shared" si="49"/>
        <v>53447</v>
      </c>
      <c r="HS79" s="1045">
        <f t="shared" si="49"/>
        <v>53478</v>
      </c>
      <c r="HT79" s="1045">
        <f t="shared" si="49"/>
        <v>53508</v>
      </c>
      <c r="HU79" s="1045">
        <f t="shared" si="49"/>
        <v>53539</v>
      </c>
      <c r="HV79" s="1045">
        <f t="shared" si="49"/>
        <v>53570</v>
      </c>
      <c r="HW79" s="1045">
        <f t="shared" si="49"/>
        <v>53600</v>
      </c>
      <c r="HX79" s="1045">
        <f t="shared" si="49"/>
        <v>53631</v>
      </c>
      <c r="HY79" s="1045">
        <f t="shared" si="49"/>
        <v>53661</v>
      </c>
      <c r="HZ79" s="1045">
        <f t="shared" si="49"/>
        <v>53692</v>
      </c>
      <c r="IA79" s="1045">
        <f t="shared" si="49"/>
        <v>53723</v>
      </c>
      <c r="IB79" s="1045">
        <f t="shared" si="49"/>
        <v>53751</v>
      </c>
      <c r="IC79" s="1045">
        <f t="shared" si="49"/>
        <v>53782</v>
      </c>
      <c r="ID79" s="1045">
        <f t="shared" si="49"/>
        <v>53812</v>
      </c>
      <c r="IE79" s="1045">
        <f t="shared" si="49"/>
        <v>53843</v>
      </c>
      <c r="IF79" s="1045">
        <f t="shared" si="49"/>
        <v>53873</v>
      </c>
      <c r="IG79" s="1045">
        <f t="shared" si="49"/>
        <v>53904</v>
      </c>
      <c r="IH79" s="1045">
        <f t="shared" si="49"/>
        <v>53935</v>
      </c>
      <c r="II79" s="1045">
        <f t="shared" si="49"/>
        <v>53965</v>
      </c>
      <c r="IJ79" s="1045">
        <f t="shared" si="49"/>
        <v>53996</v>
      </c>
      <c r="IK79" s="1045">
        <f t="shared" si="49"/>
        <v>54026</v>
      </c>
      <c r="IL79" s="1045">
        <f t="shared" si="49"/>
        <v>54057</v>
      </c>
    </row>
    <row r="80" spans="1:246" s="593" customFormat="1" ht="14">
      <c r="B80" s="765"/>
      <c r="C80" s="766"/>
      <c r="D80" s="767"/>
      <c r="E80" s="771" t="s">
        <v>653</v>
      </c>
      <c r="F80" s="768">
        <f t="shared" ref="F80:BQ80" si="50">F50</f>
        <v>0</v>
      </c>
      <c r="G80" s="768">
        <f t="shared" si="50"/>
        <v>0</v>
      </c>
      <c r="H80" s="768">
        <f t="shared" si="50"/>
        <v>0</v>
      </c>
      <c r="I80" s="768">
        <f t="shared" si="50"/>
        <v>0</v>
      </c>
      <c r="J80" s="768">
        <f t="shared" si="50"/>
        <v>0</v>
      </c>
      <c r="K80" s="768">
        <f t="shared" si="50"/>
        <v>0</v>
      </c>
      <c r="L80" s="768">
        <f t="shared" si="50"/>
        <v>0</v>
      </c>
      <c r="M80" s="768">
        <f t="shared" si="50"/>
        <v>0</v>
      </c>
      <c r="N80" s="768">
        <f t="shared" si="50"/>
        <v>0</v>
      </c>
      <c r="O80" s="768">
        <f t="shared" si="50"/>
        <v>0</v>
      </c>
      <c r="P80" s="768">
        <f t="shared" si="50"/>
        <v>0</v>
      </c>
      <c r="Q80" s="768">
        <f t="shared" si="50"/>
        <v>0</v>
      </c>
      <c r="R80" s="768">
        <f t="shared" si="50"/>
        <v>0</v>
      </c>
      <c r="S80" s="768">
        <f t="shared" si="50"/>
        <v>0</v>
      </c>
      <c r="T80" s="768">
        <f t="shared" si="50"/>
        <v>0</v>
      </c>
      <c r="U80" s="768">
        <f t="shared" si="50"/>
        <v>0</v>
      </c>
      <c r="V80" s="768">
        <f t="shared" si="50"/>
        <v>0</v>
      </c>
      <c r="W80" s="768">
        <f t="shared" si="50"/>
        <v>0</v>
      </c>
      <c r="X80" s="768">
        <f t="shared" si="50"/>
        <v>0</v>
      </c>
      <c r="Y80" s="768">
        <f t="shared" si="50"/>
        <v>0</v>
      </c>
      <c r="Z80" s="768">
        <f t="shared" si="50"/>
        <v>0</v>
      </c>
      <c r="AA80" s="768">
        <f t="shared" si="50"/>
        <v>0</v>
      </c>
      <c r="AB80" s="768">
        <f t="shared" si="50"/>
        <v>0</v>
      </c>
      <c r="AC80" s="768">
        <f t="shared" si="50"/>
        <v>0</v>
      </c>
      <c r="AD80" s="768">
        <f t="shared" si="50"/>
        <v>0</v>
      </c>
      <c r="AE80" s="768">
        <f t="shared" si="50"/>
        <v>0</v>
      </c>
      <c r="AF80" s="768">
        <f t="shared" si="50"/>
        <v>0</v>
      </c>
      <c r="AG80" s="768">
        <f t="shared" si="50"/>
        <v>0</v>
      </c>
      <c r="AH80" s="768">
        <f t="shared" si="50"/>
        <v>0</v>
      </c>
      <c r="AI80" s="768">
        <f t="shared" si="50"/>
        <v>0</v>
      </c>
      <c r="AJ80" s="768">
        <f t="shared" si="50"/>
        <v>0</v>
      </c>
      <c r="AK80" s="768">
        <f t="shared" si="50"/>
        <v>0</v>
      </c>
      <c r="AL80" s="768">
        <f t="shared" si="50"/>
        <v>1</v>
      </c>
      <c r="AM80" s="768">
        <f t="shared" si="50"/>
        <v>1</v>
      </c>
      <c r="AN80" s="768">
        <f t="shared" si="50"/>
        <v>1</v>
      </c>
      <c r="AO80" s="768">
        <f t="shared" si="50"/>
        <v>1</v>
      </c>
      <c r="AP80" s="768">
        <f t="shared" si="50"/>
        <v>1</v>
      </c>
      <c r="AQ80" s="768">
        <f t="shared" si="50"/>
        <v>1</v>
      </c>
      <c r="AR80" s="768">
        <f t="shared" si="50"/>
        <v>1</v>
      </c>
      <c r="AS80" s="768">
        <f t="shared" si="50"/>
        <v>1</v>
      </c>
      <c r="AT80" s="768">
        <f t="shared" si="50"/>
        <v>1</v>
      </c>
      <c r="AU80" s="768">
        <f t="shared" si="50"/>
        <v>1</v>
      </c>
      <c r="AV80" s="768">
        <f t="shared" si="50"/>
        <v>1</v>
      </c>
      <c r="AW80" s="768">
        <f t="shared" si="50"/>
        <v>1</v>
      </c>
      <c r="AX80" s="768">
        <f t="shared" si="50"/>
        <v>2</v>
      </c>
      <c r="AY80" s="768">
        <f t="shared" si="50"/>
        <v>2</v>
      </c>
      <c r="AZ80" s="768">
        <f t="shared" si="50"/>
        <v>2</v>
      </c>
      <c r="BA80" s="768">
        <f t="shared" si="50"/>
        <v>2</v>
      </c>
      <c r="BB80" s="768">
        <f t="shared" si="50"/>
        <v>2</v>
      </c>
      <c r="BC80" s="768">
        <f t="shared" si="50"/>
        <v>2</v>
      </c>
      <c r="BD80" s="768">
        <f t="shared" si="50"/>
        <v>2</v>
      </c>
      <c r="BE80" s="768">
        <f t="shared" si="50"/>
        <v>2</v>
      </c>
      <c r="BF80" s="768">
        <f t="shared" si="50"/>
        <v>2</v>
      </c>
      <c r="BG80" s="768">
        <f t="shared" si="50"/>
        <v>2</v>
      </c>
      <c r="BH80" s="768">
        <f t="shared" si="50"/>
        <v>2</v>
      </c>
      <c r="BI80" s="768">
        <f t="shared" si="50"/>
        <v>2</v>
      </c>
      <c r="BJ80" s="768">
        <f t="shared" si="50"/>
        <v>3</v>
      </c>
      <c r="BK80" s="768">
        <f t="shared" si="50"/>
        <v>3</v>
      </c>
      <c r="BL80" s="768">
        <f t="shared" si="50"/>
        <v>3</v>
      </c>
      <c r="BM80" s="768">
        <f t="shared" si="50"/>
        <v>3</v>
      </c>
      <c r="BN80" s="768">
        <f t="shared" si="50"/>
        <v>3</v>
      </c>
      <c r="BO80" s="768">
        <f t="shared" si="50"/>
        <v>3</v>
      </c>
      <c r="BP80" s="768">
        <f t="shared" si="50"/>
        <v>3</v>
      </c>
      <c r="BQ80" s="768">
        <f t="shared" si="50"/>
        <v>3</v>
      </c>
      <c r="BR80" s="768">
        <f t="shared" ref="BR80:EC80" si="51">BR50</f>
        <v>3</v>
      </c>
      <c r="BS80" s="768">
        <f t="shared" si="51"/>
        <v>3</v>
      </c>
      <c r="BT80" s="768">
        <f t="shared" si="51"/>
        <v>3</v>
      </c>
      <c r="BU80" s="768">
        <f t="shared" si="51"/>
        <v>3</v>
      </c>
      <c r="BV80" s="768">
        <f t="shared" si="51"/>
        <v>4</v>
      </c>
      <c r="BW80" s="768">
        <f t="shared" si="51"/>
        <v>4</v>
      </c>
      <c r="BX80" s="768">
        <f t="shared" si="51"/>
        <v>4</v>
      </c>
      <c r="BY80" s="768">
        <f t="shared" si="51"/>
        <v>4</v>
      </c>
      <c r="BZ80" s="768">
        <f t="shared" si="51"/>
        <v>4</v>
      </c>
      <c r="CA80" s="768">
        <f t="shared" si="51"/>
        <v>4</v>
      </c>
      <c r="CB80" s="768">
        <f t="shared" si="51"/>
        <v>4</v>
      </c>
      <c r="CC80" s="768">
        <f t="shared" si="51"/>
        <v>4</v>
      </c>
      <c r="CD80" s="768">
        <f t="shared" si="51"/>
        <v>4</v>
      </c>
      <c r="CE80" s="768">
        <f t="shared" si="51"/>
        <v>4</v>
      </c>
      <c r="CF80" s="768">
        <f t="shared" si="51"/>
        <v>4</v>
      </c>
      <c r="CG80" s="768">
        <f t="shared" si="51"/>
        <v>4</v>
      </c>
      <c r="CH80" s="768">
        <f t="shared" si="51"/>
        <v>5</v>
      </c>
      <c r="CI80" s="768">
        <f t="shared" si="51"/>
        <v>5</v>
      </c>
      <c r="CJ80" s="768">
        <f t="shared" si="51"/>
        <v>5</v>
      </c>
      <c r="CK80" s="768">
        <f t="shared" si="51"/>
        <v>5</v>
      </c>
      <c r="CL80" s="768">
        <f t="shared" si="51"/>
        <v>5</v>
      </c>
      <c r="CM80" s="768">
        <f t="shared" si="51"/>
        <v>5</v>
      </c>
      <c r="CN80" s="768">
        <f t="shared" si="51"/>
        <v>5</v>
      </c>
      <c r="CO80" s="768">
        <f t="shared" si="51"/>
        <v>5</v>
      </c>
      <c r="CP80" s="768">
        <f t="shared" si="51"/>
        <v>5</v>
      </c>
      <c r="CQ80" s="768">
        <f t="shared" si="51"/>
        <v>5</v>
      </c>
      <c r="CR80" s="768">
        <f t="shared" si="51"/>
        <v>5</v>
      </c>
      <c r="CS80" s="768">
        <f t="shared" si="51"/>
        <v>5</v>
      </c>
      <c r="CT80" s="768">
        <f t="shared" si="51"/>
        <v>6</v>
      </c>
      <c r="CU80" s="768">
        <f t="shared" si="51"/>
        <v>6</v>
      </c>
      <c r="CV80" s="768">
        <f t="shared" si="51"/>
        <v>6</v>
      </c>
      <c r="CW80" s="768">
        <f t="shared" si="51"/>
        <v>6</v>
      </c>
      <c r="CX80" s="768">
        <f t="shared" si="51"/>
        <v>6</v>
      </c>
      <c r="CY80" s="768">
        <f t="shared" si="51"/>
        <v>6</v>
      </c>
      <c r="CZ80" s="768">
        <f t="shared" si="51"/>
        <v>6</v>
      </c>
      <c r="DA80" s="768">
        <f t="shared" si="51"/>
        <v>6</v>
      </c>
      <c r="DB80" s="768">
        <f t="shared" si="51"/>
        <v>6</v>
      </c>
      <c r="DC80" s="768">
        <f t="shared" si="51"/>
        <v>6</v>
      </c>
      <c r="DD80" s="768">
        <f t="shared" si="51"/>
        <v>6</v>
      </c>
      <c r="DE80" s="768">
        <f t="shared" si="51"/>
        <v>6</v>
      </c>
      <c r="DF80" s="768">
        <f t="shared" si="51"/>
        <v>7</v>
      </c>
      <c r="DG80" s="768">
        <f t="shared" si="51"/>
        <v>7</v>
      </c>
      <c r="DH80" s="768">
        <f t="shared" si="51"/>
        <v>7</v>
      </c>
      <c r="DI80" s="768">
        <f t="shared" si="51"/>
        <v>7</v>
      </c>
      <c r="DJ80" s="768">
        <f t="shared" si="51"/>
        <v>7</v>
      </c>
      <c r="DK80" s="768">
        <f t="shared" si="51"/>
        <v>7</v>
      </c>
      <c r="DL80" s="768">
        <f t="shared" si="51"/>
        <v>7</v>
      </c>
      <c r="DM80" s="768">
        <f t="shared" si="51"/>
        <v>7</v>
      </c>
      <c r="DN80" s="768">
        <f t="shared" si="51"/>
        <v>7</v>
      </c>
      <c r="DO80" s="768">
        <f t="shared" si="51"/>
        <v>7</v>
      </c>
      <c r="DP80" s="768">
        <f t="shared" si="51"/>
        <v>7</v>
      </c>
      <c r="DQ80" s="768">
        <f t="shared" si="51"/>
        <v>7</v>
      </c>
      <c r="DR80" s="768">
        <f t="shared" si="51"/>
        <v>8</v>
      </c>
      <c r="DS80" s="768">
        <f t="shared" si="51"/>
        <v>8</v>
      </c>
      <c r="DT80" s="768">
        <f t="shared" si="51"/>
        <v>8</v>
      </c>
      <c r="DU80" s="768">
        <f t="shared" si="51"/>
        <v>8</v>
      </c>
      <c r="DV80" s="768">
        <f t="shared" si="51"/>
        <v>8</v>
      </c>
      <c r="DW80" s="768">
        <f t="shared" si="51"/>
        <v>8</v>
      </c>
      <c r="DX80" s="768">
        <f t="shared" si="51"/>
        <v>8</v>
      </c>
      <c r="DY80" s="768">
        <f t="shared" si="51"/>
        <v>8</v>
      </c>
      <c r="DZ80" s="768">
        <f t="shared" si="51"/>
        <v>8</v>
      </c>
      <c r="EA80" s="768">
        <f t="shared" si="51"/>
        <v>8</v>
      </c>
      <c r="EB80" s="768">
        <f t="shared" si="51"/>
        <v>8</v>
      </c>
      <c r="EC80" s="768">
        <f t="shared" si="51"/>
        <v>8</v>
      </c>
      <c r="ED80" s="768">
        <f t="shared" ref="ED80:GO80" si="52">ED50</f>
        <v>9</v>
      </c>
      <c r="EE80" s="768">
        <f t="shared" si="52"/>
        <v>9</v>
      </c>
      <c r="EF80" s="768">
        <f t="shared" si="52"/>
        <v>9</v>
      </c>
      <c r="EG80" s="768">
        <f t="shared" si="52"/>
        <v>9</v>
      </c>
      <c r="EH80" s="768">
        <f t="shared" si="52"/>
        <v>9</v>
      </c>
      <c r="EI80" s="768">
        <f t="shared" si="52"/>
        <v>9</v>
      </c>
      <c r="EJ80" s="768">
        <f t="shared" si="52"/>
        <v>9</v>
      </c>
      <c r="EK80" s="768">
        <f t="shared" si="52"/>
        <v>9</v>
      </c>
      <c r="EL80" s="768">
        <f t="shared" si="52"/>
        <v>9</v>
      </c>
      <c r="EM80" s="768">
        <f t="shared" si="52"/>
        <v>9</v>
      </c>
      <c r="EN80" s="768">
        <f t="shared" si="52"/>
        <v>9</v>
      </c>
      <c r="EO80" s="768">
        <f t="shared" si="52"/>
        <v>9</v>
      </c>
      <c r="EP80" s="768">
        <f t="shared" si="52"/>
        <v>10</v>
      </c>
      <c r="EQ80" s="768">
        <f t="shared" si="52"/>
        <v>10</v>
      </c>
      <c r="ER80" s="768">
        <f t="shared" si="52"/>
        <v>10</v>
      </c>
      <c r="ES80" s="768">
        <f t="shared" si="52"/>
        <v>10</v>
      </c>
      <c r="ET80" s="768">
        <f t="shared" si="52"/>
        <v>10</v>
      </c>
      <c r="EU80" s="768">
        <f t="shared" si="52"/>
        <v>10</v>
      </c>
      <c r="EV80" s="768">
        <f t="shared" si="52"/>
        <v>10</v>
      </c>
      <c r="EW80" s="768">
        <f t="shared" si="52"/>
        <v>10</v>
      </c>
      <c r="EX80" s="768">
        <f t="shared" si="52"/>
        <v>10</v>
      </c>
      <c r="EY80" s="768">
        <f t="shared" si="52"/>
        <v>10</v>
      </c>
      <c r="EZ80" s="768">
        <f t="shared" si="52"/>
        <v>10</v>
      </c>
      <c r="FA80" s="768">
        <f t="shared" si="52"/>
        <v>10</v>
      </c>
      <c r="FB80" s="768">
        <f t="shared" si="52"/>
        <v>11</v>
      </c>
      <c r="FC80" s="768">
        <f t="shared" si="52"/>
        <v>11</v>
      </c>
      <c r="FD80" s="768">
        <f t="shared" si="52"/>
        <v>11</v>
      </c>
      <c r="FE80" s="768">
        <f t="shared" si="52"/>
        <v>11</v>
      </c>
      <c r="FF80" s="768">
        <f t="shared" si="52"/>
        <v>11</v>
      </c>
      <c r="FG80" s="768">
        <f t="shared" si="52"/>
        <v>11</v>
      </c>
      <c r="FH80" s="768">
        <f t="shared" si="52"/>
        <v>11</v>
      </c>
      <c r="FI80" s="768">
        <f t="shared" si="52"/>
        <v>11</v>
      </c>
      <c r="FJ80" s="768">
        <f t="shared" si="52"/>
        <v>11</v>
      </c>
      <c r="FK80" s="768">
        <f t="shared" si="52"/>
        <v>11</v>
      </c>
      <c r="FL80" s="768">
        <f t="shared" si="52"/>
        <v>11</v>
      </c>
      <c r="FM80" s="768">
        <f t="shared" si="52"/>
        <v>11</v>
      </c>
      <c r="FN80" s="768">
        <f t="shared" si="52"/>
        <v>12</v>
      </c>
      <c r="FO80" s="768">
        <f t="shared" si="52"/>
        <v>12</v>
      </c>
      <c r="FP80" s="768">
        <f t="shared" si="52"/>
        <v>12</v>
      </c>
      <c r="FQ80" s="768">
        <f t="shared" si="52"/>
        <v>12</v>
      </c>
      <c r="FR80" s="768">
        <f t="shared" si="52"/>
        <v>12</v>
      </c>
      <c r="FS80" s="768">
        <f t="shared" si="52"/>
        <v>12</v>
      </c>
      <c r="FT80" s="768">
        <f t="shared" si="52"/>
        <v>12</v>
      </c>
      <c r="FU80" s="768">
        <f t="shared" si="52"/>
        <v>12</v>
      </c>
      <c r="FV80" s="768">
        <f t="shared" si="52"/>
        <v>12</v>
      </c>
      <c r="FW80" s="768">
        <f t="shared" si="52"/>
        <v>12</v>
      </c>
      <c r="FX80" s="768">
        <f t="shared" si="52"/>
        <v>12</v>
      </c>
      <c r="FY80" s="768">
        <f t="shared" si="52"/>
        <v>12</v>
      </c>
      <c r="FZ80" s="768">
        <f t="shared" si="52"/>
        <v>13</v>
      </c>
      <c r="GA80" s="768">
        <f t="shared" si="52"/>
        <v>13</v>
      </c>
      <c r="GB80" s="768">
        <f t="shared" si="52"/>
        <v>13</v>
      </c>
      <c r="GC80" s="768">
        <f t="shared" si="52"/>
        <v>13</v>
      </c>
      <c r="GD80" s="768">
        <f t="shared" si="52"/>
        <v>13</v>
      </c>
      <c r="GE80" s="768">
        <f t="shared" si="52"/>
        <v>13</v>
      </c>
      <c r="GF80" s="768">
        <f t="shared" si="52"/>
        <v>13</v>
      </c>
      <c r="GG80" s="768">
        <f t="shared" si="52"/>
        <v>13</v>
      </c>
      <c r="GH80" s="768">
        <f t="shared" si="52"/>
        <v>13</v>
      </c>
      <c r="GI80" s="768">
        <f t="shared" si="52"/>
        <v>13</v>
      </c>
      <c r="GJ80" s="768">
        <f t="shared" si="52"/>
        <v>13</v>
      </c>
      <c r="GK80" s="768">
        <f t="shared" si="52"/>
        <v>13</v>
      </c>
      <c r="GL80" s="768">
        <f t="shared" si="52"/>
        <v>14</v>
      </c>
      <c r="GM80" s="768">
        <f t="shared" si="52"/>
        <v>14</v>
      </c>
      <c r="GN80" s="768">
        <f t="shared" si="52"/>
        <v>14</v>
      </c>
      <c r="GO80" s="768">
        <f t="shared" si="52"/>
        <v>14</v>
      </c>
      <c r="GP80" s="768">
        <f t="shared" ref="GP80:IL80" si="53">GP50</f>
        <v>14</v>
      </c>
      <c r="GQ80" s="768">
        <f t="shared" si="53"/>
        <v>14</v>
      </c>
      <c r="GR80" s="768">
        <f t="shared" si="53"/>
        <v>14</v>
      </c>
      <c r="GS80" s="768">
        <f t="shared" si="53"/>
        <v>14</v>
      </c>
      <c r="GT80" s="768">
        <f t="shared" si="53"/>
        <v>14</v>
      </c>
      <c r="GU80" s="768">
        <f t="shared" si="53"/>
        <v>14</v>
      </c>
      <c r="GV80" s="768">
        <f t="shared" si="53"/>
        <v>14</v>
      </c>
      <c r="GW80" s="768">
        <f t="shared" si="53"/>
        <v>14</v>
      </c>
      <c r="GX80" s="768">
        <f t="shared" si="53"/>
        <v>15</v>
      </c>
      <c r="GY80" s="768">
        <f t="shared" si="53"/>
        <v>15</v>
      </c>
      <c r="GZ80" s="768">
        <f t="shared" si="53"/>
        <v>15</v>
      </c>
      <c r="HA80" s="768">
        <f t="shared" si="53"/>
        <v>15</v>
      </c>
      <c r="HB80" s="768">
        <f t="shared" si="53"/>
        <v>15</v>
      </c>
      <c r="HC80" s="768">
        <f t="shared" si="53"/>
        <v>15</v>
      </c>
      <c r="HD80" s="768">
        <f t="shared" si="53"/>
        <v>15</v>
      </c>
      <c r="HE80" s="768">
        <f t="shared" si="53"/>
        <v>15</v>
      </c>
      <c r="HF80" s="768">
        <f t="shared" si="53"/>
        <v>15</v>
      </c>
      <c r="HG80" s="768">
        <f t="shared" si="53"/>
        <v>15</v>
      </c>
      <c r="HH80" s="768">
        <f t="shared" si="53"/>
        <v>15</v>
      </c>
      <c r="HI80" s="768">
        <f t="shared" si="53"/>
        <v>15</v>
      </c>
      <c r="HJ80" s="768">
        <f t="shared" si="53"/>
        <v>16</v>
      </c>
      <c r="HK80" s="768">
        <f t="shared" si="53"/>
        <v>16</v>
      </c>
      <c r="HL80" s="768">
        <f t="shared" si="53"/>
        <v>16</v>
      </c>
      <c r="HM80" s="768">
        <f t="shared" si="53"/>
        <v>16</v>
      </c>
      <c r="HN80" s="768">
        <f t="shared" si="53"/>
        <v>16</v>
      </c>
      <c r="HO80" s="768">
        <f t="shared" si="53"/>
        <v>16</v>
      </c>
      <c r="HP80" s="768">
        <f t="shared" si="53"/>
        <v>16</v>
      </c>
      <c r="HQ80" s="768">
        <f t="shared" si="53"/>
        <v>16</v>
      </c>
      <c r="HR80" s="768">
        <f t="shared" si="53"/>
        <v>16</v>
      </c>
      <c r="HS80" s="768">
        <f t="shared" si="53"/>
        <v>16</v>
      </c>
      <c r="HT80" s="768">
        <f t="shared" si="53"/>
        <v>16</v>
      </c>
      <c r="HU80" s="768">
        <f t="shared" si="53"/>
        <v>16</v>
      </c>
      <c r="HV80" s="768">
        <f t="shared" si="53"/>
        <v>17</v>
      </c>
      <c r="HW80" s="768">
        <f t="shared" si="53"/>
        <v>17</v>
      </c>
      <c r="HX80" s="768">
        <f t="shared" si="53"/>
        <v>17</v>
      </c>
      <c r="HY80" s="768">
        <f t="shared" si="53"/>
        <v>17</v>
      </c>
      <c r="HZ80" s="768">
        <f t="shared" si="53"/>
        <v>17</v>
      </c>
      <c r="IA80" s="768">
        <f t="shared" si="53"/>
        <v>17</v>
      </c>
      <c r="IB80" s="768">
        <f t="shared" si="53"/>
        <v>17</v>
      </c>
      <c r="IC80" s="768">
        <f t="shared" si="53"/>
        <v>17</v>
      </c>
      <c r="ID80" s="768">
        <f t="shared" si="53"/>
        <v>17</v>
      </c>
      <c r="IE80" s="768">
        <f t="shared" si="53"/>
        <v>17</v>
      </c>
      <c r="IF80" s="768">
        <f t="shared" si="53"/>
        <v>17</v>
      </c>
      <c r="IG80" s="768">
        <f t="shared" si="53"/>
        <v>17</v>
      </c>
      <c r="IH80" s="768">
        <f t="shared" si="53"/>
        <v>18</v>
      </c>
      <c r="II80" s="768">
        <f t="shared" si="53"/>
        <v>18</v>
      </c>
      <c r="IJ80" s="768">
        <f t="shared" si="53"/>
        <v>18</v>
      </c>
      <c r="IK80" s="768">
        <f t="shared" si="53"/>
        <v>18</v>
      </c>
      <c r="IL80" s="768">
        <f t="shared" si="53"/>
        <v>18</v>
      </c>
    </row>
    <row r="81" spans="1:246" ht="14">
      <c r="D81" s="726" t="s">
        <v>693</v>
      </c>
      <c r="E81" s="781" t="s">
        <v>655</v>
      </c>
    </row>
    <row r="82" spans="1:246">
      <c r="B82" s="569" t="s">
        <v>694</v>
      </c>
      <c r="D82" s="782">
        <f ca="1">IFERROR(E82/E84,0)</f>
        <v>0.6334141200023643</v>
      </c>
      <c r="E82" s="805">
        <f ca="1">SUM(F82:IL82)</f>
        <v>94328593.600672916</v>
      </c>
      <c r="F82" s="591">
        <f t="shared" ref="F82:BQ82" si="54">F137+F155+F174+F181</f>
        <v>0</v>
      </c>
      <c r="G82" s="591">
        <f ca="1">G137+G155+G174+G181</f>
        <v>-33504679.17981638</v>
      </c>
      <c r="H82" s="591">
        <f t="shared" ca="1" si="54"/>
        <v>-6322350.4774649888</v>
      </c>
      <c r="I82" s="591">
        <f t="shared" ca="1" si="54"/>
        <v>-3539714.9941044934</v>
      </c>
      <c r="J82" s="591">
        <f t="shared" ca="1" si="54"/>
        <v>-3755469.9823500286</v>
      </c>
      <c r="K82" s="591">
        <f t="shared" ca="1" si="54"/>
        <v>-3932653.5420241351</v>
      </c>
      <c r="L82" s="591">
        <f t="shared" ca="1" si="54"/>
        <v>-4060388.5302696694</v>
      </c>
      <c r="M82" s="591">
        <f t="shared" ca="1" si="54"/>
        <v>-4257474.9470866341</v>
      </c>
      <c r="N82" s="591">
        <f t="shared" ca="1" si="54"/>
        <v>-4634514.5376809137</v>
      </c>
      <c r="O82" s="591">
        <f t="shared" ca="1" si="54"/>
        <v>-4830523.9513761308</v>
      </c>
      <c r="P82" s="591">
        <f t="shared" ca="1" si="54"/>
        <v>-5026111.9290671842</v>
      </c>
      <c r="Q82" s="591">
        <f t="shared" ca="1" si="54"/>
        <v>-1406618.6842151911</v>
      </c>
      <c r="R82" s="591">
        <f t="shared" ca="1" si="54"/>
        <v>0</v>
      </c>
      <c r="S82" s="591">
        <f t="shared" ca="1" si="54"/>
        <v>0</v>
      </c>
      <c r="T82" s="591">
        <f t="shared" ca="1" si="54"/>
        <v>0</v>
      </c>
      <c r="U82" s="591">
        <f t="shared" ca="1" si="54"/>
        <v>0</v>
      </c>
      <c r="V82" s="591">
        <f t="shared" ca="1" si="54"/>
        <v>0</v>
      </c>
      <c r="W82" s="591">
        <f t="shared" ca="1" si="54"/>
        <v>0</v>
      </c>
      <c r="X82" s="591">
        <f t="shared" ca="1" si="54"/>
        <v>0</v>
      </c>
      <c r="Y82" s="591">
        <f t="shared" ca="1" si="54"/>
        <v>0</v>
      </c>
      <c r="Z82" s="591">
        <f t="shared" ca="1" si="54"/>
        <v>0</v>
      </c>
      <c r="AA82" s="591">
        <f t="shared" ca="1" si="54"/>
        <v>0</v>
      </c>
      <c r="AB82" s="591">
        <f t="shared" ca="1" si="54"/>
        <v>0</v>
      </c>
      <c r="AC82" s="591">
        <f t="shared" ca="1" si="54"/>
        <v>0</v>
      </c>
      <c r="AD82" s="591">
        <f t="shared" ca="1" si="54"/>
        <v>0</v>
      </c>
      <c r="AE82" s="591">
        <f t="shared" ca="1" si="54"/>
        <v>0</v>
      </c>
      <c r="AF82" s="591">
        <f t="shared" ca="1" si="54"/>
        <v>0</v>
      </c>
      <c r="AG82" s="591">
        <f t="shared" ca="1" si="54"/>
        <v>0</v>
      </c>
      <c r="AH82" s="591">
        <f t="shared" ca="1" si="54"/>
        <v>0</v>
      </c>
      <c r="AI82" s="591">
        <f t="shared" ca="1" si="54"/>
        <v>0</v>
      </c>
      <c r="AJ82" s="591">
        <f t="shared" ca="1" si="54"/>
        <v>0</v>
      </c>
      <c r="AK82" s="591">
        <f t="shared" ca="1" si="54"/>
        <v>0</v>
      </c>
      <c r="AL82" s="591">
        <f t="shared" ca="1" si="54"/>
        <v>385450.90657946456</v>
      </c>
      <c r="AM82" s="591">
        <f t="shared" ca="1" si="54"/>
        <v>343951.19598032592</v>
      </c>
      <c r="AN82" s="591">
        <f t="shared" ca="1" si="54"/>
        <v>336325.6198282644</v>
      </c>
      <c r="AO82" s="591">
        <f t="shared" ca="1" si="54"/>
        <v>334648.92869060102</v>
      </c>
      <c r="AP82" s="591">
        <f t="shared" ca="1" si="54"/>
        <v>331993.7230091599</v>
      </c>
      <c r="AQ82" s="591">
        <f t="shared" ca="1" si="54"/>
        <v>329372.00818014995</v>
      </c>
      <c r="AR82" s="591">
        <f t="shared" ca="1" si="54"/>
        <v>326860.95889622823</v>
      </c>
      <c r="AS82" s="591">
        <f t="shared" ca="1" si="54"/>
        <v>324307.4314212249</v>
      </c>
      <c r="AT82" s="591">
        <f t="shared" ca="1" si="54"/>
        <v>321890.48825006478</v>
      </c>
      <c r="AU82" s="591">
        <f t="shared" ca="1" si="54"/>
        <v>319422.40522783081</v>
      </c>
      <c r="AV82" s="591">
        <f t="shared" ca="1" si="54"/>
        <v>317201.26276152098</v>
      </c>
      <c r="AW82" s="591">
        <f t="shared" ca="1" si="54"/>
        <v>165927669.42730382</v>
      </c>
      <c r="AX82" s="591">
        <f t="shared" si="54"/>
        <v>0</v>
      </c>
      <c r="AY82" s="591">
        <f t="shared" si="54"/>
        <v>0</v>
      </c>
      <c r="AZ82" s="591">
        <f t="shared" si="54"/>
        <v>0</v>
      </c>
      <c r="BA82" s="591">
        <f t="shared" si="54"/>
        <v>0</v>
      </c>
      <c r="BB82" s="591">
        <f t="shared" si="54"/>
        <v>0</v>
      </c>
      <c r="BC82" s="591">
        <f t="shared" si="54"/>
        <v>0</v>
      </c>
      <c r="BD82" s="591">
        <f t="shared" si="54"/>
        <v>0</v>
      </c>
      <c r="BE82" s="591">
        <f t="shared" si="54"/>
        <v>0</v>
      </c>
      <c r="BF82" s="591">
        <f t="shared" si="54"/>
        <v>0</v>
      </c>
      <c r="BG82" s="591">
        <f t="shared" si="54"/>
        <v>0</v>
      </c>
      <c r="BH82" s="591">
        <f t="shared" si="54"/>
        <v>0</v>
      </c>
      <c r="BI82" s="591">
        <f t="shared" si="54"/>
        <v>0</v>
      </c>
      <c r="BJ82" s="591">
        <f t="shared" si="54"/>
        <v>0</v>
      </c>
      <c r="BK82" s="591">
        <f t="shared" si="54"/>
        <v>0</v>
      </c>
      <c r="BL82" s="591">
        <f t="shared" si="54"/>
        <v>0</v>
      </c>
      <c r="BM82" s="591">
        <f t="shared" si="54"/>
        <v>0</v>
      </c>
      <c r="BN82" s="591">
        <f t="shared" si="54"/>
        <v>0</v>
      </c>
      <c r="BO82" s="591">
        <f t="shared" si="54"/>
        <v>0</v>
      </c>
      <c r="BP82" s="591">
        <f t="shared" si="54"/>
        <v>0</v>
      </c>
      <c r="BQ82" s="591">
        <f t="shared" si="54"/>
        <v>0</v>
      </c>
      <c r="BR82" s="591">
        <f t="shared" ref="BR82:EC82" si="55">BR137+BR155+BR174+BR181</f>
        <v>0</v>
      </c>
      <c r="BS82" s="591">
        <f t="shared" si="55"/>
        <v>0</v>
      </c>
      <c r="BT82" s="591">
        <f t="shared" si="55"/>
        <v>0</v>
      </c>
      <c r="BU82" s="591">
        <f t="shared" si="55"/>
        <v>0</v>
      </c>
      <c r="BV82" s="591">
        <f t="shared" si="55"/>
        <v>0</v>
      </c>
      <c r="BW82" s="591">
        <f t="shared" si="55"/>
        <v>0</v>
      </c>
      <c r="BX82" s="591">
        <f t="shared" si="55"/>
        <v>0</v>
      </c>
      <c r="BY82" s="591">
        <f t="shared" si="55"/>
        <v>0</v>
      </c>
      <c r="BZ82" s="591">
        <f t="shared" si="55"/>
        <v>0</v>
      </c>
      <c r="CA82" s="591">
        <f t="shared" si="55"/>
        <v>0</v>
      </c>
      <c r="CB82" s="591">
        <f t="shared" si="55"/>
        <v>0</v>
      </c>
      <c r="CC82" s="591">
        <f t="shared" si="55"/>
        <v>0</v>
      </c>
      <c r="CD82" s="591">
        <f t="shared" si="55"/>
        <v>0</v>
      </c>
      <c r="CE82" s="591">
        <f t="shared" si="55"/>
        <v>0</v>
      </c>
      <c r="CF82" s="591">
        <f t="shared" si="55"/>
        <v>0</v>
      </c>
      <c r="CG82" s="591">
        <f t="shared" si="55"/>
        <v>0</v>
      </c>
      <c r="CH82" s="591">
        <f t="shared" si="55"/>
        <v>0</v>
      </c>
      <c r="CI82" s="591">
        <f t="shared" si="55"/>
        <v>0</v>
      </c>
      <c r="CJ82" s="591">
        <f t="shared" si="55"/>
        <v>0</v>
      </c>
      <c r="CK82" s="591">
        <f t="shared" si="55"/>
        <v>0</v>
      </c>
      <c r="CL82" s="591">
        <f t="shared" si="55"/>
        <v>0</v>
      </c>
      <c r="CM82" s="591">
        <f t="shared" si="55"/>
        <v>0</v>
      </c>
      <c r="CN82" s="591">
        <f t="shared" si="55"/>
        <v>0</v>
      </c>
      <c r="CO82" s="591">
        <f t="shared" si="55"/>
        <v>0</v>
      </c>
      <c r="CP82" s="591">
        <f t="shared" si="55"/>
        <v>0</v>
      </c>
      <c r="CQ82" s="591">
        <f t="shared" si="55"/>
        <v>0</v>
      </c>
      <c r="CR82" s="591">
        <f t="shared" si="55"/>
        <v>0</v>
      </c>
      <c r="CS82" s="591">
        <f t="shared" si="55"/>
        <v>0</v>
      </c>
      <c r="CT82" s="591">
        <f t="shared" si="55"/>
        <v>0</v>
      </c>
      <c r="CU82" s="591">
        <f t="shared" si="55"/>
        <v>0</v>
      </c>
      <c r="CV82" s="591">
        <f t="shared" si="55"/>
        <v>0</v>
      </c>
      <c r="CW82" s="591">
        <f t="shared" si="55"/>
        <v>0</v>
      </c>
      <c r="CX82" s="591">
        <f t="shared" si="55"/>
        <v>0</v>
      </c>
      <c r="CY82" s="591">
        <f t="shared" si="55"/>
        <v>0</v>
      </c>
      <c r="CZ82" s="591">
        <f t="shared" si="55"/>
        <v>0</v>
      </c>
      <c r="DA82" s="591">
        <f t="shared" si="55"/>
        <v>0</v>
      </c>
      <c r="DB82" s="591">
        <f t="shared" si="55"/>
        <v>0</v>
      </c>
      <c r="DC82" s="591">
        <f t="shared" si="55"/>
        <v>0</v>
      </c>
      <c r="DD82" s="591">
        <f t="shared" si="55"/>
        <v>0</v>
      </c>
      <c r="DE82" s="591">
        <f t="shared" si="55"/>
        <v>0</v>
      </c>
      <c r="DF82" s="591">
        <f t="shared" si="55"/>
        <v>0</v>
      </c>
      <c r="DG82" s="591">
        <f t="shared" si="55"/>
        <v>0</v>
      </c>
      <c r="DH82" s="591">
        <f t="shared" si="55"/>
        <v>0</v>
      </c>
      <c r="DI82" s="591">
        <f t="shared" si="55"/>
        <v>0</v>
      </c>
      <c r="DJ82" s="591">
        <f t="shared" si="55"/>
        <v>0</v>
      </c>
      <c r="DK82" s="591">
        <f t="shared" si="55"/>
        <v>0</v>
      </c>
      <c r="DL82" s="591">
        <f t="shared" si="55"/>
        <v>0</v>
      </c>
      <c r="DM82" s="591">
        <f t="shared" si="55"/>
        <v>0</v>
      </c>
      <c r="DN82" s="591">
        <f t="shared" si="55"/>
        <v>0</v>
      </c>
      <c r="DO82" s="591">
        <f t="shared" si="55"/>
        <v>0</v>
      </c>
      <c r="DP82" s="591">
        <f t="shared" si="55"/>
        <v>0</v>
      </c>
      <c r="DQ82" s="591">
        <f t="shared" si="55"/>
        <v>0</v>
      </c>
      <c r="DR82" s="591">
        <f t="shared" si="55"/>
        <v>0</v>
      </c>
      <c r="DS82" s="591">
        <f t="shared" si="55"/>
        <v>0</v>
      </c>
      <c r="DT82" s="591">
        <f t="shared" si="55"/>
        <v>0</v>
      </c>
      <c r="DU82" s="591">
        <f t="shared" si="55"/>
        <v>0</v>
      </c>
      <c r="DV82" s="591">
        <f t="shared" si="55"/>
        <v>0</v>
      </c>
      <c r="DW82" s="591">
        <f t="shared" si="55"/>
        <v>0</v>
      </c>
      <c r="DX82" s="591">
        <f t="shared" si="55"/>
        <v>0</v>
      </c>
      <c r="DY82" s="591">
        <f t="shared" si="55"/>
        <v>0</v>
      </c>
      <c r="DZ82" s="591">
        <f t="shared" si="55"/>
        <v>0</v>
      </c>
      <c r="EA82" s="591">
        <f t="shared" si="55"/>
        <v>0</v>
      </c>
      <c r="EB82" s="591">
        <f t="shared" si="55"/>
        <v>0</v>
      </c>
      <c r="EC82" s="591">
        <f t="shared" si="55"/>
        <v>0</v>
      </c>
      <c r="ED82" s="591">
        <f t="shared" ref="ED82:GO82" si="56">ED137+ED155+ED174+ED181</f>
        <v>0</v>
      </c>
      <c r="EE82" s="591">
        <f t="shared" si="56"/>
        <v>0</v>
      </c>
      <c r="EF82" s="591">
        <f t="shared" si="56"/>
        <v>0</v>
      </c>
      <c r="EG82" s="591">
        <f t="shared" si="56"/>
        <v>0</v>
      </c>
      <c r="EH82" s="591">
        <f t="shared" si="56"/>
        <v>0</v>
      </c>
      <c r="EI82" s="591">
        <f t="shared" si="56"/>
        <v>0</v>
      </c>
      <c r="EJ82" s="591">
        <f t="shared" si="56"/>
        <v>0</v>
      </c>
      <c r="EK82" s="591">
        <f t="shared" si="56"/>
        <v>0</v>
      </c>
      <c r="EL82" s="591">
        <f t="shared" si="56"/>
        <v>0</v>
      </c>
      <c r="EM82" s="591">
        <f t="shared" si="56"/>
        <v>0</v>
      </c>
      <c r="EN82" s="591">
        <f t="shared" si="56"/>
        <v>0</v>
      </c>
      <c r="EO82" s="591">
        <f t="shared" si="56"/>
        <v>0</v>
      </c>
      <c r="EP82" s="591">
        <f t="shared" si="56"/>
        <v>0</v>
      </c>
      <c r="EQ82" s="591">
        <f t="shared" si="56"/>
        <v>0</v>
      </c>
      <c r="ER82" s="591">
        <f t="shared" si="56"/>
        <v>0</v>
      </c>
      <c r="ES82" s="591">
        <f t="shared" si="56"/>
        <v>0</v>
      </c>
      <c r="ET82" s="591">
        <f t="shared" si="56"/>
        <v>0</v>
      </c>
      <c r="EU82" s="591">
        <f t="shared" si="56"/>
        <v>0</v>
      </c>
      <c r="EV82" s="591">
        <f t="shared" si="56"/>
        <v>0</v>
      </c>
      <c r="EW82" s="591">
        <f t="shared" si="56"/>
        <v>0</v>
      </c>
      <c r="EX82" s="591">
        <f t="shared" si="56"/>
        <v>0</v>
      </c>
      <c r="EY82" s="591">
        <f t="shared" si="56"/>
        <v>0</v>
      </c>
      <c r="EZ82" s="591">
        <f t="shared" si="56"/>
        <v>0</v>
      </c>
      <c r="FA82" s="591">
        <f t="shared" si="56"/>
        <v>0</v>
      </c>
      <c r="FB82" s="591">
        <f t="shared" si="56"/>
        <v>0</v>
      </c>
      <c r="FC82" s="591">
        <f t="shared" si="56"/>
        <v>0</v>
      </c>
      <c r="FD82" s="591">
        <f t="shared" si="56"/>
        <v>0</v>
      </c>
      <c r="FE82" s="591">
        <f t="shared" si="56"/>
        <v>0</v>
      </c>
      <c r="FF82" s="591">
        <f t="shared" si="56"/>
        <v>0</v>
      </c>
      <c r="FG82" s="591">
        <f t="shared" si="56"/>
        <v>0</v>
      </c>
      <c r="FH82" s="591">
        <f t="shared" si="56"/>
        <v>0</v>
      </c>
      <c r="FI82" s="591">
        <f t="shared" si="56"/>
        <v>0</v>
      </c>
      <c r="FJ82" s="591">
        <f t="shared" si="56"/>
        <v>0</v>
      </c>
      <c r="FK82" s="591">
        <f t="shared" si="56"/>
        <v>0</v>
      </c>
      <c r="FL82" s="591">
        <f t="shared" si="56"/>
        <v>0</v>
      </c>
      <c r="FM82" s="591">
        <f t="shared" si="56"/>
        <v>0</v>
      </c>
      <c r="FN82" s="591">
        <f t="shared" si="56"/>
        <v>0</v>
      </c>
      <c r="FO82" s="591">
        <f t="shared" si="56"/>
        <v>0</v>
      </c>
      <c r="FP82" s="591">
        <f t="shared" si="56"/>
        <v>0</v>
      </c>
      <c r="FQ82" s="591">
        <f t="shared" si="56"/>
        <v>0</v>
      </c>
      <c r="FR82" s="591">
        <f t="shared" si="56"/>
        <v>0</v>
      </c>
      <c r="FS82" s="591">
        <f t="shared" si="56"/>
        <v>0</v>
      </c>
      <c r="FT82" s="591">
        <f t="shared" si="56"/>
        <v>0</v>
      </c>
      <c r="FU82" s="591">
        <f t="shared" si="56"/>
        <v>0</v>
      </c>
      <c r="FV82" s="591">
        <f t="shared" si="56"/>
        <v>0</v>
      </c>
      <c r="FW82" s="591">
        <f t="shared" si="56"/>
        <v>0</v>
      </c>
      <c r="FX82" s="591">
        <f t="shared" si="56"/>
        <v>0</v>
      </c>
      <c r="FY82" s="591">
        <f t="shared" si="56"/>
        <v>0</v>
      </c>
      <c r="FZ82" s="591">
        <f t="shared" si="56"/>
        <v>0</v>
      </c>
      <c r="GA82" s="591">
        <f t="shared" si="56"/>
        <v>0</v>
      </c>
      <c r="GB82" s="591">
        <f t="shared" si="56"/>
        <v>0</v>
      </c>
      <c r="GC82" s="591">
        <f t="shared" si="56"/>
        <v>0</v>
      </c>
      <c r="GD82" s="591">
        <f t="shared" si="56"/>
        <v>0</v>
      </c>
      <c r="GE82" s="591">
        <f t="shared" si="56"/>
        <v>0</v>
      </c>
      <c r="GF82" s="591">
        <f t="shared" si="56"/>
        <v>0</v>
      </c>
      <c r="GG82" s="591">
        <f t="shared" si="56"/>
        <v>0</v>
      </c>
      <c r="GH82" s="591">
        <f t="shared" si="56"/>
        <v>0</v>
      </c>
      <c r="GI82" s="591">
        <f t="shared" si="56"/>
        <v>0</v>
      </c>
      <c r="GJ82" s="591">
        <f t="shared" si="56"/>
        <v>0</v>
      </c>
      <c r="GK82" s="591">
        <f t="shared" si="56"/>
        <v>0</v>
      </c>
      <c r="GL82" s="591">
        <f t="shared" si="56"/>
        <v>0</v>
      </c>
      <c r="GM82" s="591">
        <f t="shared" si="56"/>
        <v>0</v>
      </c>
      <c r="GN82" s="591">
        <f t="shared" si="56"/>
        <v>0</v>
      </c>
      <c r="GO82" s="591">
        <f t="shared" si="56"/>
        <v>0</v>
      </c>
      <c r="GP82" s="591">
        <f t="shared" ref="GP82:IL82" si="57">GP137+GP155+GP174+GP181</f>
        <v>0</v>
      </c>
      <c r="GQ82" s="591">
        <f t="shared" si="57"/>
        <v>0</v>
      </c>
      <c r="GR82" s="591">
        <f t="shared" si="57"/>
        <v>0</v>
      </c>
      <c r="GS82" s="591">
        <f t="shared" si="57"/>
        <v>0</v>
      </c>
      <c r="GT82" s="591">
        <f t="shared" si="57"/>
        <v>0</v>
      </c>
      <c r="GU82" s="591">
        <f t="shared" si="57"/>
        <v>0</v>
      </c>
      <c r="GV82" s="591">
        <f t="shared" si="57"/>
        <v>0</v>
      </c>
      <c r="GW82" s="591">
        <f t="shared" si="57"/>
        <v>0</v>
      </c>
      <c r="GX82" s="591">
        <f t="shared" si="57"/>
        <v>0</v>
      </c>
      <c r="GY82" s="591">
        <f t="shared" si="57"/>
        <v>0</v>
      </c>
      <c r="GZ82" s="591">
        <f t="shared" si="57"/>
        <v>0</v>
      </c>
      <c r="HA82" s="591">
        <f t="shared" si="57"/>
        <v>0</v>
      </c>
      <c r="HB82" s="591">
        <f t="shared" si="57"/>
        <v>0</v>
      </c>
      <c r="HC82" s="591">
        <f t="shared" si="57"/>
        <v>0</v>
      </c>
      <c r="HD82" s="591">
        <f t="shared" si="57"/>
        <v>0</v>
      </c>
      <c r="HE82" s="591">
        <f t="shared" si="57"/>
        <v>0</v>
      </c>
      <c r="HF82" s="591">
        <f t="shared" si="57"/>
        <v>0</v>
      </c>
      <c r="HG82" s="591">
        <f t="shared" si="57"/>
        <v>0</v>
      </c>
      <c r="HH82" s="591">
        <f t="shared" si="57"/>
        <v>0</v>
      </c>
      <c r="HI82" s="591">
        <f t="shared" si="57"/>
        <v>0</v>
      </c>
      <c r="HJ82" s="591">
        <f t="shared" si="57"/>
        <v>0</v>
      </c>
      <c r="HK82" s="591">
        <f t="shared" si="57"/>
        <v>0</v>
      </c>
      <c r="HL82" s="591">
        <f t="shared" si="57"/>
        <v>0</v>
      </c>
      <c r="HM82" s="591">
        <f t="shared" si="57"/>
        <v>0</v>
      </c>
      <c r="HN82" s="591">
        <f t="shared" si="57"/>
        <v>0</v>
      </c>
      <c r="HO82" s="591">
        <f t="shared" si="57"/>
        <v>0</v>
      </c>
      <c r="HP82" s="591">
        <f t="shared" si="57"/>
        <v>0</v>
      </c>
      <c r="HQ82" s="591">
        <f t="shared" si="57"/>
        <v>0</v>
      </c>
      <c r="HR82" s="591">
        <f t="shared" si="57"/>
        <v>0</v>
      </c>
      <c r="HS82" s="591">
        <f t="shared" si="57"/>
        <v>0</v>
      </c>
      <c r="HT82" s="591">
        <f t="shared" si="57"/>
        <v>0</v>
      </c>
      <c r="HU82" s="591">
        <f t="shared" si="57"/>
        <v>0</v>
      </c>
      <c r="HV82" s="591">
        <f t="shared" si="57"/>
        <v>0</v>
      </c>
      <c r="HW82" s="591">
        <f t="shared" si="57"/>
        <v>0</v>
      </c>
      <c r="HX82" s="591">
        <f t="shared" si="57"/>
        <v>0</v>
      </c>
      <c r="HY82" s="591">
        <f t="shared" si="57"/>
        <v>0</v>
      </c>
      <c r="HZ82" s="591">
        <f t="shared" si="57"/>
        <v>0</v>
      </c>
      <c r="IA82" s="591">
        <f t="shared" si="57"/>
        <v>0</v>
      </c>
      <c r="IB82" s="591">
        <f t="shared" si="57"/>
        <v>0</v>
      </c>
      <c r="IC82" s="591">
        <f t="shared" si="57"/>
        <v>0</v>
      </c>
      <c r="ID82" s="591">
        <f t="shared" si="57"/>
        <v>0</v>
      </c>
      <c r="IE82" s="591">
        <f t="shared" si="57"/>
        <v>0</v>
      </c>
      <c r="IF82" s="591">
        <f t="shared" si="57"/>
        <v>0</v>
      </c>
      <c r="IG82" s="591">
        <f t="shared" si="57"/>
        <v>0</v>
      </c>
      <c r="IH82" s="591">
        <f t="shared" si="57"/>
        <v>0</v>
      </c>
      <c r="II82" s="591">
        <f t="shared" si="57"/>
        <v>0</v>
      </c>
      <c r="IJ82" s="591">
        <f t="shared" si="57"/>
        <v>0</v>
      </c>
      <c r="IK82" s="591">
        <f t="shared" si="57"/>
        <v>0</v>
      </c>
      <c r="IL82" s="591">
        <f t="shared" si="57"/>
        <v>0</v>
      </c>
    </row>
    <row r="83" spans="1:246" ht="13" thickBot="1">
      <c r="B83" s="569" t="s">
        <v>695</v>
      </c>
      <c r="D83" s="777">
        <f ca="1">IFERROR(E83/E84,0)</f>
        <v>0.36658587999763576</v>
      </c>
      <c r="E83" s="806">
        <f ca="1">SUM(F83:IL83)</f>
        <v>54592294.996380821</v>
      </c>
      <c r="F83" s="591">
        <f t="shared" ref="F83:BQ83" si="58">F138+F156+F175+F182</f>
        <v>0</v>
      </c>
      <c r="G83" s="591">
        <f t="shared" ca="1" si="58"/>
        <v>-3722742.1310907081</v>
      </c>
      <c r="H83" s="591">
        <f t="shared" ca="1" si="58"/>
        <v>-702483.38638499856</v>
      </c>
      <c r="I83" s="591">
        <f t="shared" ca="1" si="58"/>
        <v>-393301.66601161024</v>
      </c>
      <c r="J83" s="591">
        <f t="shared" ca="1" si="58"/>
        <v>-417274.44248333637</v>
      </c>
      <c r="K83" s="591">
        <f t="shared" ca="1" si="58"/>
        <v>-436961.50466934824</v>
      </c>
      <c r="L83" s="591">
        <f t="shared" ca="1" si="58"/>
        <v>-451154.28114107426</v>
      </c>
      <c r="M83" s="591">
        <f t="shared" ca="1" si="58"/>
        <v>-473052.77189851477</v>
      </c>
      <c r="N83" s="591">
        <f t="shared" ca="1" si="58"/>
        <v>-514946.05974232365</v>
      </c>
      <c r="O83" s="591">
        <f t="shared" ca="1" si="58"/>
        <v>-536724.88348623656</v>
      </c>
      <c r="P83" s="591">
        <f t="shared" ca="1" si="58"/>
        <v>-558456.88100746472</v>
      </c>
      <c r="Q83" s="591">
        <f t="shared" ca="1" si="58"/>
        <v>-156290.96491279895</v>
      </c>
      <c r="R83" s="591">
        <f t="shared" ca="1" si="58"/>
        <v>0</v>
      </c>
      <c r="S83" s="591">
        <f t="shared" ca="1" si="58"/>
        <v>0</v>
      </c>
      <c r="T83" s="591">
        <f t="shared" ca="1" si="58"/>
        <v>0</v>
      </c>
      <c r="U83" s="591">
        <f t="shared" ca="1" si="58"/>
        <v>0</v>
      </c>
      <c r="V83" s="591">
        <f t="shared" ca="1" si="58"/>
        <v>0</v>
      </c>
      <c r="W83" s="591">
        <f t="shared" ca="1" si="58"/>
        <v>0</v>
      </c>
      <c r="X83" s="591">
        <f t="shared" ca="1" si="58"/>
        <v>0</v>
      </c>
      <c r="Y83" s="591">
        <f t="shared" ca="1" si="58"/>
        <v>0</v>
      </c>
      <c r="Z83" s="591">
        <f t="shared" ca="1" si="58"/>
        <v>0</v>
      </c>
      <c r="AA83" s="591">
        <f t="shared" ca="1" si="58"/>
        <v>0</v>
      </c>
      <c r="AB83" s="591">
        <f t="shared" ca="1" si="58"/>
        <v>0</v>
      </c>
      <c r="AC83" s="591">
        <f t="shared" ca="1" si="58"/>
        <v>0</v>
      </c>
      <c r="AD83" s="591">
        <f t="shared" ca="1" si="58"/>
        <v>0</v>
      </c>
      <c r="AE83" s="591">
        <f t="shared" ca="1" si="58"/>
        <v>0</v>
      </c>
      <c r="AF83" s="591">
        <f t="shared" ca="1" si="58"/>
        <v>0</v>
      </c>
      <c r="AG83" s="591">
        <f t="shared" ca="1" si="58"/>
        <v>0</v>
      </c>
      <c r="AH83" s="591">
        <f t="shared" ca="1" si="58"/>
        <v>0</v>
      </c>
      <c r="AI83" s="591">
        <f t="shared" ca="1" si="58"/>
        <v>0</v>
      </c>
      <c r="AJ83" s="591">
        <f t="shared" ca="1" si="58"/>
        <v>0</v>
      </c>
      <c r="AK83" s="591">
        <f t="shared" ca="1" si="58"/>
        <v>0</v>
      </c>
      <c r="AL83" s="591">
        <f t="shared" ca="1" si="58"/>
        <v>42827.878508829388</v>
      </c>
      <c r="AM83" s="591">
        <f t="shared" ca="1" si="58"/>
        <v>38216.799553369536</v>
      </c>
      <c r="AN83" s="591">
        <f t="shared" ca="1" si="58"/>
        <v>37369.513314251592</v>
      </c>
      <c r="AO83" s="591">
        <f t="shared" ca="1" si="58"/>
        <v>37183.21429895566</v>
      </c>
      <c r="AP83" s="591">
        <f t="shared" ca="1" si="58"/>
        <v>36888.191445462202</v>
      </c>
      <c r="AQ83" s="591">
        <f t="shared" ca="1" si="58"/>
        <v>36596.889797794429</v>
      </c>
      <c r="AR83" s="591">
        <f t="shared" ca="1" si="58"/>
        <v>36317.884321803125</v>
      </c>
      <c r="AS83" s="591">
        <f t="shared" ca="1" si="58"/>
        <v>36034.159046802757</v>
      </c>
      <c r="AT83" s="591">
        <f t="shared" ca="1" si="58"/>
        <v>35765.609805562744</v>
      </c>
      <c r="AU83" s="591">
        <f t="shared" ca="1" si="58"/>
        <v>35491.37835864786</v>
      </c>
      <c r="AV83" s="591">
        <f t="shared" ca="1" si="58"/>
        <v>35244.584751280097</v>
      </c>
      <c r="AW83" s="591">
        <f t="shared" ca="1" si="58"/>
        <v>62547747.866006479</v>
      </c>
      <c r="AX83" s="591">
        <f t="shared" si="58"/>
        <v>0</v>
      </c>
      <c r="AY83" s="591">
        <f t="shared" si="58"/>
        <v>0</v>
      </c>
      <c r="AZ83" s="591">
        <f t="shared" si="58"/>
        <v>0</v>
      </c>
      <c r="BA83" s="591">
        <f t="shared" si="58"/>
        <v>0</v>
      </c>
      <c r="BB83" s="591">
        <f t="shared" si="58"/>
        <v>0</v>
      </c>
      <c r="BC83" s="591">
        <f t="shared" si="58"/>
        <v>0</v>
      </c>
      <c r="BD83" s="591">
        <f t="shared" si="58"/>
        <v>0</v>
      </c>
      <c r="BE83" s="591">
        <f t="shared" si="58"/>
        <v>0</v>
      </c>
      <c r="BF83" s="591">
        <f t="shared" si="58"/>
        <v>0</v>
      </c>
      <c r="BG83" s="591">
        <f t="shared" si="58"/>
        <v>0</v>
      </c>
      <c r="BH83" s="591">
        <f t="shared" si="58"/>
        <v>0</v>
      </c>
      <c r="BI83" s="591">
        <f t="shared" si="58"/>
        <v>0</v>
      </c>
      <c r="BJ83" s="591">
        <f t="shared" si="58"/>
        <v>0</v>
      </c>
      <c r="BK83" s="591">
        <f t="shared" si="58"/>
        <v>0</v>
      </c>
      <c r="BL83" s="591">
        <f t="shared" si="58"/>
        <v>0</v>
      </c>
      <c r="BM83" s="591">
        <f t="shared" si="58"/>
        <v>0</v>
      </c>
      <c r="BN83" s="591">
        <f t="shared" si="58"/>
        <v>0</v>
      </c>
      <c r="BO83" s="591">
        <f t="shared" si="58"/>
        <v>0</v>
      </c>
      <c r="BP83" s="591">
        <f t="shared" si="58"/>
        <v>0</v>
      </c>
      <c r="BQ83" s="591">
        <f t="shared" si="58"/>
        <v>0</v>
      </c>
      <c r="BR83" s="591">
        <f t="shared" ref="BR83:EC83" si="59">BR138+BR156+BR175+BR182</f>
        <v>0</v>
      </c>
      <c r="BS83" s="591">
        <f t="shared" si="59"/>
        <v>0</v>
      </c>
      <c r="BT83" s="591">
        <f t="shared" si="59"/>
        <v>0</v>
      </c>
      <c r="BU83" s="591">
        <f t="shared" si="59"/>
        <v>0</v>
      </c>
      <c r="BV83" s="591">
        <f t="shared" si="59"/>
        <v>0</v>
      </c>
      <c r="BW83" s="591">
        <f t="shared" si="59"/>
        <v>0</v>
      </c>
      <c r="BX83" s="591">
        <f t="shared" si="59"/>
        <v>0</v>
      </c>
      <c r="BY83" s="591">
        <f t="shared" si="59"/>
        <v>0</v>
      </c>
      <c r="BZ83" s="591">
        <f t="shared" si="59"/>
        <v>0</v>
      </c>
      <c r="CA83" s="591">
        <f t="shared" si="59"/>
        <v>0</v>
      </c>
      <c r="CB83" s="591">
        <f t="shared" si="59"/>
        <v>0</v>
      </c>
      <c r="CC83" s="591">
        <f t="shared" si="59"/>
        <v>0</v>
      </c>
      <c r="CD83" s="591">
        <f t="shared" si="59"/>
        <v>0</v>
      </c>
      <c r="CE83" s="591">
        <f t="shared" si="59"/>
        <v>0</v>
      </c>
      <c r="CF83" s="591">
        <f t="shared" si="59"/>
        <v>0</v>
      </c>
      <c r="CG83" s="591">
        <f t="shared" si="59"/>
        <v>0</v>
      </c>
      <c r="CH83" s="591">
        <f t="shared" si="59"/>
        <v>0</v>
      </c>
      <c r="CI83" s="591">
        <f t="shared" si="59"/>
        <v>0</v>
      </c>
      <c r="CJ83" s="591">
        <f t="shared" si="59"/>
        <v>0</v>
      </c>
      <c r="CK83" s="591">
        <f t="shared" si="59"/>
        <v>0</v>
      </c>
      <c r="CL83" s="591">
        <f t="shared" si="59"/>
        <v>0</v>
      </c>
      <c r="CM83" s="591">
        <f t="shared" si="59"/>
        <v>0</v>
      </c>
      <c r="CN83" s="591">
        <f t="shared" si="59"/>
        <v>0</v>
      </c>
      <c r="CO83" s="591">
        <f t="shared" si="59"/>
        <v>0</v>
      </c>
      <c r="CP83" s="591">
        <f t="shared" si="59"/>
        <v>0</v>
      </c>
      <c r="CQ83" s="591">
        <f t="shared" si="59"/>
        <v>0</v>
      </c>
      <c r="CR83" s="591">
        <f t="shared" si="59"/>
        <v>0</v>
      </c>
      <c r="CS83" s="591">
        <f t="shared" si="59"/>
        <v>0</v>
      </c>
      <c r="CT83" s="591">
        <f t="shared" si="59"/>
        <v>0</v>
      </c>
      <c r="CU83" s="591">
        <f t="shared" si="59"/>
        <v>0</v>
      </c>
      <c r="CV83" s="591">
        <f t="shared" si="59"/>
        <v>0</v>
      </c>
      <c r="CW83" s="591">
        <f t="shared" si="59"/>
        <v>0</v>
      </c>
      <c r="CX83" s="591">
        <f t="shared" si="59"/>
        <v>0</v>
      </c>
      <c r="CY83" s="591">
        <f t="shared" si="59"/>
        <v>0</v>
      </c>
      <c r="CZ83" s="591">
        <f t="shared" si="59"/>
        <v>0</v>
      </c>
      <c r="DA83" s="591">
        <f t="shared" si="59"/>
        <v>0</v>
      </c>
      <c r="DB83" s="591">
        <f t="shared" si="59"/>
        <v>0</v>
      </c>
      <c r="DC83" s="591">
        <f t="shared" si="59"/>
        <v>0</v>
      </c>
      <c r="DD83" s="591">
        <f t="shared" si="59"/>
        <v>0</v>
      </c>
      <c r="DE83" s="591">
        <f t="shared" si="59"/>
        <v>0</v>
      </c>
      <c r="DF83" s="591">
        <f t="shared" si="59"/>
        <v>0</v>
      </c>
      <c r="DG83" s="591">
        <f t="shared" si="59"/>
        <v>0</v>
      </c>
      <c r="DH83" s="591">
        <f t="shared" si="59"/>
        <v>0</v>
      </c>
      <c r="DI83" s="591">
        <f t="shared" si="59"/>
        <v>0</v>
      </c>
      <c r="DJ83" s="591">
        <f t="shared" si="59"/>
        <v>0</v>
      </c>
      <c r="DK83" s="591">
        <f t="shared" si="59"/>
        <v>0</v>
      </c>
      <c r="DL83" s="591">
        <f t="shared" si="59"/>
        <v>0</v>
      </c>
      <c r="DM83" s="591">
        <f t="shared" si="59"/>
        <v>0</v>
      </c>
      <c r="DN83" s="591">
        <f t="shared" si="59"/>
        <v>0</v>
      </c>
      <c r="DO83" s="591">
        <f t="shared" si="59"/>
        <v>0</v>
      </c>
      <c r="DP83" s="591">
        <f t="shared" si="59"/>
        <v>0</v>
      </c>
      <c r="DQ83" s="591">
        <f t="shared" si="59"/>
        <v>0</v>
      </c>
      <c r="DR83" s="591">
        <f t="shared" si="59"/>
        <v>0</v>
      </c>
      <c r="DS83" s="591">
        <f t="shared" si="59"/>
        <v>0</v>
      </c>
      <c r="DT83" s="591">
        <f t="shared" si="59"/>
        <v>0</v>
      </c>
      <c r="DU83" s="591">
        <f t="shared" si="59"/>
        <v>0</v>
      </c>
      <c r="DV83" s="591">
        <f t="shared" si="59"/>
        <v>0</v>
      </c>
      <c r="DW83" s="591">
        <f t="shared" si="59"/>
        <v>0</v>
      </c>
      <c r="DX83" s="591">
        <f t="shared" si="59"/>
        <v>0</v>
      </c>
      <c r="DY83" s="591">
        <f t="shared" si="59"/>
        <v>0</v>
      </c>
      <c r="DZ83" s="591">
        <f t="shared" si="59"/>
        <v>0</v>
      </c>
      <c r="EA83" s="591">
        <f t="shared" si="59"/>
        <v>0</v>
      </c>
      <c r="EB83" s="591">
        <f t="shared" si="59"/>
        <v>0</v>
      </c>
      <c r="EC83" s="591">
        <f t="shared" si="59"/>
        <v>0</v>
      </c>
      <c r="ED83" s="591">
        <f t="shared" ref="ED83:GO83" si="60">ED138+ED156+ED175+ED182</f>
        <v>0</v>
      </c>
      <c r="EE83" s="591">
        <f t="shared" si="60"/>
        <v>0</v>
      </c>
      <c r="EF83" s="591">
        <f t="shared" si="60"/>
        <v>0</v>
      </c>
      <c r="EG83" s="591">
        <f t="shared" si="60"/>
        <v>0</v>
      </c>
      <c r="EH83" s="591">
        <f t="shared" si="60"/>
        <v>0</v>
      </c>
      <c r="EI83" s="591">
        <f t="shared" si="60"/>
        <v>0</v>
      </c>
      <c r="EJ83" s="591">
        <f t="shared" si="60"/>
        <v>0</v>
      </c>
      <c r="EK83" s="591">
        <f t="shared" si="60"/>
        <v>0</v>
      </c>
      <c r="EL83" s="591">
        <f t="shared" si="60"/>
        <v>0</v>
      </c>
      <c r="EM83" s="591">
        <f t="shared" si="60"/>
        <v>0</v>
      </c>
      <c r="EN83" s="591">
        <f t="shared" si="60"/>
        <v>0</v>
      </c>
      <c r="EO83" s="591">
        <f t="shared" si="60"/>
        <v>0</v>
      </c>
      <c r="EP83" s="591">
        <f t="shared" si="60"/>
        <v>0</v>
      </c>
      <c r="EQ83" s="591">
        <f t="shared" si="60"/>
        <v>0</v>
      </c>
      <c r="ER83" s="591">
        <f t="shared" si="60"/>
        <v>0</v>
      </c>
      <c r="ES83" s="591">
        <f t="shared" si="60"/>
        <v>0</v>
      </c>
      <c r="ET83" s="591">
        <f t="shared" si="60"/>
        <v>0</v>
      </c>
      <c r="EU83" s="591">
        <f t="shared" si="60"/>
        <v>0</v>
      </c>
      <c r="EV83" s="591">
        <f t="shared" si="60"/>
        <v>0</v>
      </c>
      <c r="EW83" s="591">
        <f t="shared" si="60"/>
        <v>0</v>
      </c>
      <c r="EX83" s="591">
        <f t="shared" si="60"/>
        <v>0</v>
      </c>
      <c r="EY83" s="591">
        <f t="shared" si="60"/>
        <v>0</v>
      </c>
      <c r="EZ83" s="591">
        <f t="shared" si="60"/>
        <v>0</v>
      </c>
      <c r="FA83" s="591">
        <f t="shared" si="60"/>
        <v>0</v>
      </c>
      <c r="FB83" s="591">
        <f t="shared" si="60"/>
        <v>0</v>
      </c>
      <c r="FC83" s="591">
        <f t="shared" si="60"/>
        <v>0</v>
      </c>
      <c r="FD83" s="591">
        <f t="shared" si="60"/>
        <v>0</v>
      </c>
      <c r="FE83" s="591">
        <f t="shared" si="60"/>
        <v>0</v>
      </c>
      <c r="FF83" s="591">
        <f t="shared" si="60"/>
        <v>0</v>
      </c>
      <c r="FG83" s="591">
        <f t="shared" si="60"/>
        <v>0</v>
      </c>
      <c r="FH83" s="591">
        <f t="shared" si="60"/>
        <v>0</v>
      </c>
      <c r="FI83" s="591">
        <f t="shared" si="60"/>
        <v>0</v>
      </c>
      <c r="FJ83" s="591">
        <f t="shared" si="60"/>
        <v>0</v>
      </c>
      <c r="FK83" s="591">
        <f t="shared" si="60"/>
        <v>0</v>
      </c>
      <c r="FL83" s="591">
        <f t="shared" si="60"/>
        <v>0</v>
      </c>
      <c r="FM83" s="591">
        <f t="shared" si="60"/>
        <v>0</v>
      </c>
      <c r="FN83" s="591">
        <f t="shared" si="60"/>
        <v>0</v>
      </c>
      <c r="FO83" s="591">
        <f t="shared" si="60"/>
        <v>0</v>
      </c>
      <c r="FP83" s="591">
        <f t="shared" si="60"/>
        <v>0</v>
      </c>
      <c r="FQ83" s="591">
        <f t="shared" si="60"/>
        <v>0</v>
      </c>
      <c r="FR83" s="591">
        <f t="shared" si="60"/>
        <v>0</v>
      </c>
      <c r="FS83" s="591">
        <f t="shared" si="60"/>
        <v>0</v>
      </c>
      <c r="FT83" s="591">
        <f t="shared" si="60"/>
        <v>0</v>
      </c>
      <c r="FU83" s="591">
        <f t="shared" si="60"/>
        <v>0</v>
      </c>
      <c r="FV83" s="591">
        <f t="shared" si="60"/>
        <v>0</v>
      </c>
      <c r="FW83" s="591">
        <f t="shared" si="60"/>
        <v>0</v>
      </c>
      <c r="FX83" s="591">
        <f t="shared" si="60"/>
        <v>0</v>
      </c>
      <c r="FY83" s="591">
        <f t="shared" si="60"/>
        <v>0</v>
      </c>
      <c r="FZ83" s="591">
        <f t="shared" si="60"/>
        <v>0</v>
      </c>
      <c r="GA83" s="591">
        <f t="shared" si="60"/>
        <v>0</v>
      </c>
      <c r="GB83" s="591">
        <f t="shared" si="60"/>
        <v>0</v>
      </c>
      <c r="GC83" s="591">
        <f t="shared" si="60"/>
        <v>0</v>
      </c>
      <c r="GD83" s="591">
        <f t="shared" si="60"/>
        <v>0</v>
      </c>
      <c r="GE83" s="591">
        <f t="shared" si="60"/>
        <v>0</v>
      </c>
      <c r="GF83" s="591">
        <f t="shared" si="60"/>
        <v>0</v>
      </c>
      <c r="GG83" s="591">
        <f t="shared" si="60"/>
        <v>0</v>
      </c>
      <c r="GH83" s="591">
        <f t="shared" si="60"/>
        <v>0</v>
      </c>
      <c r="GI83" s="591">
        <f t="shared" si="60"/>
        <v>0</v>
      </c>
      <c r="GJ83" s="591">
        <f t="shared" si="60"/>
        <v>0</v>
      </c>
      <c r="GK83" s="591">
        <f t="shared" si="60"/>
        <v>0</v>
      </c>
      <c r="GL83" s="591">
        <f t="shared" si="60"/>
        <v>0</v>
      </c>
      <c r="GM83" s="591">
        <f t="shared" si="60"/>
        <v>0</v>
      </c>
      <c r="GN83" s="591">
        <f t="shared" si="60"/>
        <v>0</v>
      </c>
      <c r="GO83" s="591">
        <f t="shared" si="60"/>
        <v>0</v>
      </c>
      <c r="GP83" s="591">
        <f t="shared" ref="GP83:IL83" si="61">GP138+GP156+GP175+GP182</f>
        <v>0</v>
      </c>
      <c r="GQ83" s="591">
        <f t="shared" si="61"/>
        <v>0</v>
      </c>
      <c r="GR83" s="591">
        <f t="shared" si="61"/>
        <v>0</v>
      </c>
      <c r="GS83" s="591">
        <f t="shared" si="61"/>
        <v>0</v>
      </c>
      <c r="GT83" s="591">
        <f t="shared" si="61"/>
        <v>0</v>
      </c>
      <c r="GU83" s="591">
        <f t="shared" si="61"/>
        <v>0</v>
      </c>
      <c r="GV83" s="591">
        <f t="shared" si="61"/>
        <v>0</v>
      </c>
      <c r="GW83" s="591">
        <f t="shared" si="61"/>
        <v>0</v>
      </c>
      <c r="GX83" s="591">
        <f t="shared" si="61"/>
        <v>0</v>
      </c>
      <c r="GY83" s="591">
        <f t="shared" si="61"/>
        <v>0</v>
      </c>
      <c r="GZ83" s="591">
        <f t="shared" si="61"/>
        <v>0</v>
      </c>
      <c r="HA83" s="591">
        <f t="shared" si="61"/>
        <v>0</v>
      </c>
      <c r="HB83" s="591">
        <f t="shared" si="61"/>
        <v>0</v>
      </c>
      <c r="HC83" s="591">
        <f t="shared" si="61"/>
        <v>0</v>
      </c>
      <c r="HD83" s="591">
        <f t="shared" si="61"/>
        <v>0</v>
      </c>
      <c r="HE83" s="591">
        <f t="shared" si="61"/>
        <v>0</v>
      </c>
      <c r="HF83" s="591">
        <f t="shared" si="61"/>
        <v>0</v>
      </c>
      <c r="HG83" s="591">
        <f t="shared" si="61"/>
        <v>0</v>
      </c>
      <c r="HH83" s="591">
        <f t="shared" si="61"/>
        <v>0</v>
      </c>
      <c r="HI83" s="591">
        <f t="shared" si="61"/>
        <v>0</v>
      </c>
      <c r="HJ83" s="591">
        <f t="shared" si="61"/>
        <v>0</v>
      </c>
      <c r="HK83" s="591">
        <f t="shared" si="61"/>
        <v>0</v>
      </c>
      <c r="HL83" s="591">
        <f t="shared" si="61"/>
        <v>0</v>
      </c>
      <c r="HM83" s="591">
        <f t="shared" si="61"/>
        <v>0</v>
      </c>
      <c r="HN83" s="591">
        <f t="shared" si="61"/>
        <v>0</v>
      </c>
      <c r="HO83" s="591">
        <f t="shared" si="61"/>
        <v>0</v>
      </c>
      <c r="HP83" s="591">
        <f t="shared" si="61"/>
        <v>0</v>
      </c>
      <c r="HQ83" s="591">
        <f t="shared" si="61"/>
        <v>0</v>
      </c>
      <c r="HR83" s="591">
        <f t="shared" si="61"/>
        <v>0</v>
      </c>
      <c r="HS83" s="591">
        <f t="shared" si="61"/>
        <v>0</v>
      </c>
      <c r="HT83" s="591">
        <f t="shared" si="61"/>
        <v>0</v>
      </c>
      <c r="HU83" s="591">
        <f t="shared" si="61"/>
        <v>0</v>
      </c>
      <c r="HV83" s="591">
        <f t="shared" si="61"/>
        <v>0</v>
      </c>
      <c r="HW83" s="591">
        <f t="shared" si="61"/>
        <v>0</v>
      </c>
      <c r="HX83" s="591">
        <f t="shared" si="61"/>
        <v>0</v>
      </c>
      <c r="HY83" s="591">
        <f t="shared" si="61"/>
        <v>0</v>
      </c>
      <c r="HZ83" s="591">
        <f t="shared" si="61"/>
        <v>0</v>
      </c>
      <c r="IA83" s="591">
        <f t="shared" si="61"/>
        <v>0</v>
      </c>
      <c r="IB83" s="591">
        <f t="shared" si="61"/>
        <v>0</v>
      </c>
      <c r="IC83" s="591">
        <f t="shared" si="61"/>
        <v>0</v>
      </c>
      <c r="ID83" s="591">
        <f t="shared" si="61"/>
        <v>0</v>
      </c>
      <c r="IE83" s="591">
        <f t="shared" si="61"/>
        <v>0</v>
      </c>
      <c r="IF83" s="591">
        <f t="shared" si="61"/>
        <v>0</v>
      </c>
      <c r="IG83" s="591">
        <f t="shared" si="61"/>
        <v>0</v>
      </c>
      <c r="IH83" s="591">
        <f t="shared" si="61"/>
        <v>0</v>
      </c>
      <c r="II83" s="591">
        <f t="shared" si="61"/>
        <v>0</v>
      </c>
      <c r="IJ83" s="591">
        <f t="shared" si="61"/>
        <v>0</v>
      </c>
      <c r="IK83" s="591">
        <f t="shared" si="61"/>
        <v>0</v>
      </c>
      <c r="IL83" s="591">
        <f t="shared" si="61"/>
        <v>0</v>
      </c>
    </row>
    <row r="84" spans="1:246" s="593" customFormat="1" ht="13.5" thickTop="1" thickBot="1">
      <c r="B84" s="830" t="s">
        <v>696</v>
      </c>
      <c r="C84" s="830"/>
      <c r="D84" s="831">
        <f ca="1">SUM(D82:D83)</f>
        <v>1</v>
      </c>
      <c r="E84" s="832">
        <f ca="1">SUM(F84:IL84)</f>
        <v>148920888.59705374</v>
      </c>
      <c r="F84" s="833">
        <f t="shared" ref="F84:BQ84" si="62">SUM(F82:F83)</f>
        <v>0</v>
      </c>
      <c r="G84" s="833">
        <f ca="1">SUM(G82:G83)</f>
        <v>-37227421.310907088</v>
      </c>
      <c r="H84" s="833">
        <f t="shared" ca="1" si="62"/>
        <v>-7024833.8638499873</v>
      </c>
      <c r="I84" s="833">
        <f t="shared" ca="1" si="62"/>
        <v>-3933016.6601161035</v>
      </c>
      <c r="J84" s="833">
        <f t="shared" ca="1" si="62"/>
        <v>-4172744.4248333648</v>
      </c>
      <c r="K84" s="833">
        <f t="shared" ca="1" si="62"/>
        <v>-4369615.0466934834</v>
      </c>
      <c r="L84" s="833">
        <f t="shared" ca="1" si="62"/>
        <v>-4511542.8114107437</v>
      </c>
      <c r="M84" s="833">
        <f t="shared" ca="1" si="62"/>
        <v>-4730527.7189851487</v>
      </c>
      <c r="N84" s="833">
        <f t="shared" ca="1" si="62"/>
        <v>-5149460.5974232377</v>
      </c>
      <c r="O84" s="833">
        <f t="shared" ca="1" si="62"/>
        <v>-5367248.8348623673</v>
      </c>
      <c r="P84" s="833">
        <f t="shared" ca="1" si="62"/>
        <v>-5584568.8100746488</v>
      </c>
      <c r="Q84" s="833">
        <f t="shared" ca="1" si="62"/>
        <v>-1562909.64912799</v>
      </c>
      <c r="R84" s="833">
        <f t="shared" ca="1" si="62"/>
        <v>0</v>
      </c>
      <c r="S84" s="833">
        <f t="shared" ca="1" si="62"/>
        <v>0</v>
      </c>
      <c r="T84" s="833">
        <f t="shared" ca="1" si="62"/>
        <v>0</v>
      </c>
      <c r="U84" s="833">
        <f t="shared" ca="1" si="62"/>
        <v>0</v>
      </c>
      <c r="V84" s="833">
        <f t="shared" ca="1" si="62"/>
        <v>0</v>
      </c>
      <c r="W84" s="833">
        <f t="shared" ca="1" si="62"/>
        <v>0</v>
      </c>
      <c r="X84" s="833">
        <f t="shared" ca="1" si="62"/>
        <v>0</v>
      </c>
      <c r="Y84" s="833">
        <f t="shared" ca="1" si="62"/>
        <v>0</v>
      </c>
      <c r="Z84" s="833">
        <f t="shared" ca="1" si="62"/>
        <v>0</v>
      </c>
      <c r="AA84" s="833">
        <f t="shared" ca="1" si="62"/>
        <v>0</v>
      </c>
      <c r="AB84" s="833">
        <f t="shared" ca="1" si="62"/>
        <v>0</v>
      </c>
      <c r="AC84" s="833">
        <f t="shared" ca="1" si="62"/>
        <v>0</v>
      </c>
      <c r="AD84" s="833">
        <f t="shared" ca="1" si="62"/>
        <v>0</v>
      </c>
      <c r="AE84" s="833">
        <f t="shared" ca="1" si="62"/>
        <v>0</v>
      </c>
      <c r="AF84" s="833">
        <f t="shared" ca="1" si="62"/>
        <v>0</v>
      </c>
      <c r="AG84" s="833">
        <f t="shared" ca="1" si="62"/>
        <v>0</v>
      </c>
      <c r="AH84" s="833">
        <f t="shared" ca="1" si="62"/>
        <v>0</v>
      </c>
      <c r="AI84" s="833">
        <f t="shared" ca="1" si="62"/>
        <v>0</v>
      </c>
      <c r="AJ84" s="833">
        <f t="shared" ca="1" si="62"/>
        <v>0</v>
      </c>
      <c r="AK84" s="833">
        <f t="shared" ca="1" si="62"/>
        <v>0</v>
      </c>
      <c r="AL84" s="833">
        <f t="shared" ca="1" si="62"/>
        <v>428278.78508829395</v>
      </c>
      <c r="AM84" s="833">
        <f t="shared" ca="1" si="62"/>
        <v>382167.99553369544</v>
      </c>
      <c r="AN84" s="833">
        <f t="shared" ca="1" si="62"/>
        <v>373695.13314251602</v>
      </c>
      <c r="AO84" s="833">
        <f t="shared" ca="1" si="62"/>
        <v>371832.14298955665</v>
      </c>
      <c r="AP84" s="833">
        <f t="shared" ca="1" si="62"/>
        <v>368881.91445462208</v>
      </c>
      <c r="AQ84" s="833">
        <f t="shared" ca="1" si="62"/>
        <v>365968.89797794435</v>
      </c>
      <c r="AR84" s="833">
        <f t="shared" ca="1" si="62"/>
        <v>363178.84321803134</v>
      </c>
      <c r="AS84" s="833">
        <f t="shared" ca="1" si="62"/>
        <v>360341.59046802763</v>
      </c>
      <c r="AT84" s="833">
        <f t="shared" ca="1" si="62"/>
        <v>357656.09805562755</v>
      </c>
      <c r="AU84" s="833">
        <f t="shared" ca="1" si="62"/>
        <v>354913.78358647868</v>
      </c>
      <c r="AV84" s="833">
        <f t="shared" ca="1" si="62"/>
        <v>352445.84751280106</v>
      </c>
      <c r="AW84" s="833">
        <f t="shared" ca="1" si="62"/>
        <v>228475417.29331028</v>
      </c>
      <c r="AX84" s="833">
        <f t="shared" si="62"/>
        <v>0</v>
      </c>
      <c r="AY84" s="833">
        <f t="shared" si="62"/>
        <v>0</v>
      </c>
      <c r="AZ84" s="833">
        <f t="shared" si="62"/>
        <v>0</v>
      </c>
      <c r="BA84" s="833">
        <f t="shared" si="62"/>
        <v>0</v>
      </c>
      <c r="BB84" s="833">
        <f t="shared" si="62"/>
        <v>0</v>
      </c>
      <c r="BC84" s="833">
        <f t="shared" si="62"/>
        <v>0</v>
      </c>
      <c r="BD84" s="833">
        <f t="shared" si="62"/>
        <v>0</v>
      </c>
      <c r="BE84" s="833">
        <f t="shared" si="62"/>
        <v>0</v>
      </c>
      <c r="BF84" s="833">
        <f t="shared" si="62"/>
        <v>0</v>
      </c>
      <c r="BG84" s="833">
        <f t="shared" si="62"/>
        <v>0</v>
      </c>
      <c r="BH84" s="833">
        <f t="shared" si="62"/>
        <v>0</v>
      </c>
      <c r="BI84" s="833">
        <f t="shared" si="62"/>
        <v>0</v>
      </c>
      <c r="BJ84" s="833">
        <f t="shared" si="62"/>
        <v>0</v>
      </c>
      <c r="BK84" s="833">
        <f t="shared" si="62"/>
        <v>0</v>
      </c>
      <c r="BL84" s="833">
        <f t="shared" si="62"/>
        <v>0</v>
      </c>
      <c r="BM84" s="833">
        <f t="shared" si="62"/>
        <v>0</v>
      </c>
      <c r="BN84" s="833">
        <f t="shared" si="62"/>
        <v>0</v>
      </c>
      <c r="BO84" s="833">
        <f t="shared" si="62"/>
        <v>0</v>
      </c>
      <c r="BP84" s="833">
        <f t="shared" si="62"/>
        <v>0</v>
      </c>
      <c r="BQ84" s="833">
        <f t="shared" si="62"/>
        <v>0</v>
      </c>
      <c r="BR84" s="833">
        <f t="shared" ref="BR84:EC84" si="63">SUM(BR82:BR83)</f>
        <v>0</v>
      </c>
      <c r="BS84" s="833">
        <f t="shared" si="63"/>
        <v>0</v>
      </c>
      <c r="BT84" s="833">
        <f t="shared" si="63"/>
        <v>0</v>
      </c>
      <c r="BU84" s="833">
        <f t="shared" si="63"/>
        <v>0</v>
      </c>
      <c r="BV84" s="833">
        <f t="shared" si="63"/>
        <v>0</v>
      </c>
      <c r="BW84" s="833">
        <f t="shared" si="63"/>
        <v>0</v>
      </c>
      <c r="BX84" s="833">
        <f t="shared" si="63"/>
        <v>0</v>
      </c>
      <c r="BY84" s="833">
        <f t="shared" si="63"/>
        <v>0</v>
      </c>
      <c r="BZ84" s="833">
        <f t="shared" si="63"/>
        <v>0</v>
      </c>
      <c r="CA84" s="833">
        <f t="shared" si="63"/>
        <v>0</v>
      </c>
      <c r="CB84" s="833">
        <f t="shared" si="63"/>
        <v>0</v>
      </c>
      <c r="CC84" s="833">
        <f t="shared" si="63"/>
        <v>0</v>
      </c>
      <c r="CD84" s="833">
        <f t="shared" si="63"/>
        <v>0</v>
      </c>
      <c r="CE84" s="833">
        <f t="shared" si="63"/>
        <v>0</v>
      </c>
      <c r="CF84" s="833">
        <f t="shared" si="63"/>
        <v>0</v>
      </c>
      <c r="CG84" s="833">
        <f t="shared" si="63"/>
        <v>0</v>
      </c>
      <c r="CH84" s="833">
        <f t="shared" si="63"/>
        <v>0</v>
      </c>
      <c r="CI84" s="833">
        <f t="shared" si="63"/>
        <v>0</v>
      </c>
      <c r="CJ84" s="833">
        <f t="shared" si="63"/>
        <v>0</v>
      </c>
      <c r="CK84" s="833">
        <f t="shared" si="63"/>
        <v>0</v>
      </c>
      <c r="CL84" s="833">
        <f t="shared" si="63"/>
        <v>0</v>
      </c>
      <c r="CM84" s="833">
        <f t="shared" si="63"/>
        <v>0</v>
      </c>
      <c r="CN84" s="833">
        <f t="shared" si="63"/>
        <v>0</v>
      </c>
      <c r="CO84" s="833">
        <f t="shared" si="63"/>
        <v>0</v>
      </c>
      <c r="CP84" s="833">
        <f t="shared" si="63"/>
        <v>0</v>
      </c>
      <c r="CQ84" s="833">
        <f t="shared" si="63"/>
        <v>0</v>
      </c>
      <c r="CR84" s="833">
        <f t="shared" si="63"/>
        <v>0</v>
      </c>
      <c r="CS84" s="833">
        <f t="shared" si="63"/>
        <v>0</v>
      </c>
      <c r="CT84" s="833">
        <f t="shared" si="63"/>
        <v>0</v>
      </c>
      <c r="CU84" s="833">
        <f t="shared" si="63"/>
        <v>0</v>
      </c>
      <c r="CV84" s="833">
        <f t="shared" si="63"/>
        <v>0</v>
      </c>
      <c r="CW84" s="833">
        <f t="shared" si="63"/>
        <v>0</v>
      </c>
      <c r="CX84" s="833">
        <f t="shared" si="63"/>
        <v>0</v>
      </c>
      <c r="CY84" s="833">
        <f t="shared" si="63"/>
        <v>0</v>
      </c>
      <c r="CZ84" s="833">
        <f t="shared" si="63"/>
        <v>0</v>
      </c>
      <c r="DA84" s="833">
        <f t="shared" si="63"/>
        <v>0</v>
      </c>
      <c r="DB84" s="833">
        <f t="shared" si="63"/>
        <v>0</v>
      </c>
      <c r="DC84" s="833">
        <f t="shared" si="63"/>
        <v>0</v>
      </c>
      <c r="DD84" s="833">
        <f t="shared" si="63"/>
        <v>0</v>
      </c>
      <c r="DE84" s="833">
        <f t="shared" si="63"/>
        <v>0</v>
      </c>
      <c r="DF84" s="833">
        <f t="shared" si="63"/>
        <v>0</v>
      </c>
      <c r="DG84" s="833">
        <f t="shared" si="63"/>
        <v>0</v>
      </c>
      <c r="DH84" s="833">
        <f t="shared" si="63"/>
        <v>0</v>
      </c>
      <c r="DI84" s="833">
        <f t="shared" si="63"/>
        <v>0</v>
      </c>
      <c r="DJ84" s="833">
        <f t="shared" si="63"/>
        <v>0</v>
      </c>
      <c r="DK84" s="833">
        <f t="shared" si="63"/>
        <v>0</v>
      </c>
      <c r="DL84" s="833">
        <f t="shared" si="63"/>
        <v>0</v>
      </c>
      <c r="DM84" s="833">
        <f t="shared" si="63"/>
        <v>0</v>
      </c>
      <c r="DN84" s="833">
        <f t="shared" si="63"/>
        <v>0</v>
      </c>
      <c r="DO84" s="833">
        <f t="shared" si="63"/>
        <v>0</v>
      </c>
      <c r="DP84" s="833">
        <f t="shared" si="63"/>
        <v>0</v>
      </c>
      <c r="DQ84" s="833">
        <f t="shared" si="63"/>
        <v>0</v>
      </c>
      <c r="DR84" s="833">
        <f t="shared" si="63"/>
        <v>0</v>
      </c>
      <c r="DS84" s="833">
        <f t="shared" si="63"/>
        <v>0</v>
      </c>
      <c r="DT84" s="833">
        <f t="shared" si="63"/>
        <v>0</v>
      </c>
      <c r="DU84" s="833">
        <f t="shared" si="63"/>
        <v>0</v>
      </c>
      <c r="DV84" s="833">
        <f t="shared" si="63"/>
        <v>0</v>
      </c>
      <c r="DW84" s="833">
        <f t="shared" si="63"/>
        <v>0</v>
      </c>
      <c r="DX84" s="833">
        <f t="shared" si="63"/>
        <v>0</v>
      </c>
      <c r="DY84" s="833">
        <f t="shared" si="63"/>
        <v>0</v>
      </c>
      <c r="DZ84" s="833">
        <f t="shared" si="63"/>
        <v>0</v>
      </c>
      <c r="EA84" s="833">
        <f t="shared" si="63"/>
        <v>0</v>
      </c>
      <c r="EB84" s="833">
        <f t="shared" si="63"/>
        <v>0</v>
      </c>
      <c r="EC84" s="833">
        <f t="shared" si="63"/>
        <v>0</v>
      </c>
      <c r="ED84" s="833">
        <f t="shared" ref="ED84:GO84" si="64">SUM(ED82:ED83)</f>
        <v>0</v>
      </c>
      <c r="EE84" s="833">
        <f t="shared" si="64"/>
        <v>0</v>
      </c>
      <c r="EF84" s="833">
        <f t="shared" si="64"/>
        <v>0</v>
      </c>
      <c r="EG84" s="833">
        <f t="shared" si="64"/>
        <v>0</v>
      </c>
      <c r="EH84" s="833">
        <f t="shared" si="64"/>
        <v>0</v>
      </c>
      <c r="EI84" s="833">
        <f t="shared" si="64"/>
        <v>0</v>
      </c>
      <c r="EJ84" s="833">
        <f t="shared" si="64"/>
        <v>0</v>
      </c>
      <c r="EK84" s="833">
        <f t="shared" si="64"/>
        <v>0</v>
      </c>
      <c r="EL84" s="833">
        <f t="shared" si="64"/>
        <v>0</v>
      </c>
      <c r="EM84" s="833">
        <f t="shared" si="64"/>
        <v>0</v>
      </c>
      <c r="EN84" s="833">
        <f t="shared" si="64"/>
        <v>0</v>
      </c>
      <c r="EO84" s="833">
        <f t="shared" si="64"/>
        <v>0</v>
      </c>
      <c r="EP84" s="833">
        <f t="shared" si="64"/>
        <v>0</v>
      </c>
      <c r="EQ84" s="833">
        <f t="shared" si="64"/>
        <v>0</v>
      </c>
      <c r="ER84" s="833">
        <f t="shared" si="64"/>
        <v>0</v>
      </c>
      <c r="ES84" s="833">
        <f t="shared" si="64"/>
        <v>0</v>
      </c>
      <c r="ET84" s="833">
        <f t="shared" si="64"/>
        <v>0</v>
      </c>
      <c r="EU84" s="833">
        <f t="shared" si="64"/>
        <v>0</v>
      </c>
      <c r="EV84" s="833">
        <f t="shared" si="64"/>
        <v>0</v>
      </c>
      <c r="EW84" s="833">
        <f t="shared" si="64"/>
        <v>0</v>
      </c>
      <c r="EX84" s="833">
        <f t="shared" si="64"/>
        <v>0</v>
      </c>
      <c r="EY84" s="833">
        <f t="shared" si="64"/>
        <v>0</v>
      </c>
      <c r="EZ84" s="833">
        <f t="shared" si="64"/>
        <v>0</v>
      </c>
      <c r="FA84" s="833">
        <f t="shared" si="64"/>
        <v>0</v>
      </c>
      <c r="FB84" s="833">
        <f t="shared" si="64"/>
        <v>0</v>
      </c>
      <c r="FC84" s="833">
        <f t="shared" si="64"/>
        <v>0</v>
      </c>
      <c r="FD84" s="833">
        <f t="shared" si="64"/>
        <v>0</v>
      </c>
      <c r="FE84" s="833">
        <f t="shared" si="64"/>
        <v>0</v>
      </c>
      <c r="FF84" s="833">
        <f t="shared" si="64"/>
        <v>0</v>
      </c>
      <c r="FG84" s="833">
        <f t="shared" si="64"/>
        <v>0</v>
      </c>
      <c r="FH84" s="833">
        <f t="shared" si="64"/>
        <v>0</v>
      </c>
      <c r="FI84" s="833">
        <f t="shared" si="64"/>
        <v>0</v>
      </c>
      <c r="FJ84" s="833">
        <f t="shared" si="64"/>
        <v>0</v>
      </c>
      <c r="FK84" s="833">
        <f t="shared" si="64"/>
        <v>0</v>
      </c>
      <c r="FL84" s="833">
        <f t="shared" si="64"/>
        <v>0</v>
      </c>
      <c r="FM84" s="833">
        <f t="shared" si="64"/>
        <v>0</v>
      </c>
      <c r="FN84" s="833">
        <f t="shared" si="64"/>
        <v>0</v>
      </c>
      <c r="FO84" s="833">
        <f t="shared" si="64"/>
        <v>0</v>
      </c>
      <c r="FP84" s="833">
        <f t="shared" si="64"/>
        <v>0</v>
      </c>
      <c r="FQ84" s="833">
        <f t="shared" si="64"/>
        <v>0</v>
      </c>
      <c r="FR84" s="833">
        <f t="shared" si="64"/>
        <v>0</v>
      </c>
      <c r="FS84" s="833">
        <f t="shared" si="64"/>
        <v>0</v>
      </c>
      <c r="FT84" s="833">
        <f t="shared" si="64"/>
        <v>0</v>
      </c>
      <c r="FU84" s="833">
        <f t="shared" si="64"/>
        <v>0</v>
      </c>
      <c r="FV84" s="833">
        <f t="shared" si="64"/>
        <v>0</v>
      </c>
      <c r="FW84" s="833">
        <f t="shared" si="64"/>
        <v>0</v>
      </c>
      <c r="FX84" s="833">
        <f t="shared" si="64"/>
        <v>0</v>
      </c>
      <c r="FY84" s="833">
        <f t="shared" si="64"/>
        <v>0</v>
      </c>
      <c r="FZ84" s="833">
        <f t="shared" si="64"/>
        <v>0</v>
      </c>
      <c r="GA84" s="833">
        <f t="shared" si="64"/>
        <v>0</v>
      </c>
      <c r="GB84" s="833">
        <f t="shared" si="64"/>
        <v>0</v>
      </c>
      <c r="GC84" s="833">
        <f t="shared" si="64"/>
        <v>0</v>
      </c>
      <c r="GD84" s="833">
        <f t="shared" si="64"/>
        <v>0</v>
      </c>
      <c r="GE84" s="833">
        <f t="shared" si="64"/>
        <v>0</v>
      </c>
      <c r="GF84" s="833">
        <f t="shared" si="64"/>
        <v>0</v>
      </c>
      <c r="GG84" s="833">
        <f t="shared" si="64"/>
        <v>0</v>
      </c>
      <c r="GH84" s="833">
        <f t="shared" si="64"/>
        <v>0</v>
      </c>
      <c r="GI84" s="833">
        <f t="shared" si="64"/>
        <v>0</v>
      </c>
      <c r="GJ84" s="833">
        <f t="shared" si="64"/>
        <v>0</v>
      </c>
      <c r="GK84" s="833">
        <f t="shared" si="64"/>
        <v>0</v>
      </c>
      <c r="GL84" s="833">
        <f t="shared" si="64"/>
        <v>0</v>
      </c>
      <c r="GM84" s="833">
        <f t="shared" si="64"/>
        <v>0</v>
      </c>
      <c r="GN84" s="833">
        <f t="shared" si="64"/>
        <v>0</v>
      </c>
      <c r="GO84" s="833">
        <f t="shared" si="64"/>
        <v>0</v>
      </c>
      <c r="GP84" s="833">
        <f t="shared" ref="GP84:IL84" si="65">SUM(GP82:GP83)</f>
        <v>0</v>
      </c>
      <c r="GQ84" s="833">
        <f t="shared" si="65"/>
        <v>0</v>
      </c>
      <c r="GR84" s="833">
        <f t="shared" si="65"/>
        <v>0</v>
      </c>
      <c r="GS84" s="833">
        <f t="shared" si="65"/>
        <v>0</v>
      </c>
      <c r="GT84" s="833">
        <f t="shared" si="65"/>
        <v>0</v>
      </c>
      <c r="GU84" s="833">
        <f t="shared" si="65"/>
        <v>0</v>
      </c>
      <c r="GV84" s="833">
        <f t="shared" si="65"/>
        <v>0</v>
      </c>
      <c r="GW84" s="833">
        <f t="shared" si="65"/>
        <v>0</v>
      </c>
      <c r="GX84" s="833">
        <f t="shared" si="65"/>
        <v>0</v>
      </c>
      <c r="GY84" s="833">
        <f t="shared" si="65"/>
        <v>0</v>
      </c>
      <c r="GZ84" s="833">
        <f t="shared" si="65"/>
        <v>0</v>
      </c>
      <c r="HA84" s="833">
        <f t="shared" si="65"/>
        <v>0</v>
      </c>
      <c r="HB84" s="833">
        <f t="shared" si="65"/>
        <v>0</v>
      </c>
      <c r="HC84" s="833">
        <f t="shared" si="65"/>
        <v>0</v>
      </c>
      <c r="HD84" s="833">
        <f t="shared" si="65"/>
        <v>0</v>
      </c>
      <c r="HE84" s="833">
        <f t="shared" si="65"/>
        <v>0</v>
      </c>
      <c r="HF84" s="833">
        <f t="shared" si="65"/>
        <v>0</v>
      </c>
      <c r="HG84" s="833">
        <f t="shared" si="65"/>
        <v>0</v>
      </c>
      <c r="HH84" s="833">
        <f t="shared" si="65"/>
        <v>0</v>
      </c>
      <c r="HI84" s="833">
        <f t="shared" si="65"/>
        <v>0</v>
      </c>
      <c r="HJ84" s="833">
        <f t="shared" si="65"/>
        <v>0</v>
      </c>
      <c r="HK84" s="833">
        <f t="shared" si="65"/>
        <v>0</v>
      </c>
      <c r="HL84" s="833">
        <f t="shared" si="65"/>
        <v>0</v>
      </c>
      <c r="HM84" s="833">
        <f t="shared" si="65"/>
        <v>0</v>
      </c>
      <c r="HN84" s="833">
        <f t="shared" si="65"/>
        <v>0</v>
      </c>
      <c r="HO84" s="833">
        <f t="shared" si="65"/>
        <v>0</v>
      </c>
      <c r="HP84" s="833">
        <f t="shared" si="65"/>
        <v>0</v>
      </c>
      <c r="HQ84" s="833">
        <f t="shared" si="65"/>
        <v>0</v>
      </c>
      <c r="HR84" s="833">
        <f t="shared" si="65"/>
        <v>0</v>
      </c>
      <c r="HS84" s="833">
        <f t="shared" si="65"/>
        <v>0</v>
      </c>
      <c r="HT84" s="833">
        <f t="shared" si="65"/>
        <v>0</v>
      </c>
      <c r="HU84" s="833">
        <f t="shared" si="65"/>
        <v>0</v>
      </c>
      <c r="HV84" s="833">
        <f t="shared" si="65"/>
        <v>0</v>
      </c>
      <c r="HW84" s="833">
        <f t="shared" si="65"/>
        <v>0</v>
      </c>
      <c r="HX84" s="833">
        <f t="shared" si="65"/>
        <v>0</v>
      </c>
      <c r="HY84" s="833">
        <f t="shared" si="65"/>
        <v>0</v>
      </c>
      <c r="HZ84" s="833">
        <f t="shared" si="65"/>
        <v>0</v>
      </c>
      <c r="IA84" s="833">
        <f t="shared" si="65"/>
        <v>0</v>
      </c>
      <c r="IB84" s="833">
        <f t="shared" si="65"/>
        <v>0</v>
      </c>
      <c r="IC84" s="833">
        <f t="shared" si="65"/>
        <v>0</v>
      </c>
      <c r="ID84" s="833">
        <f t="shared" si="65"/>
        <v>0</v>
      </c>
      <c r="IE84" s="833">
        <f t="shared" si="65"/>
        <v>0</v>
      </c>
      <c r="IF84" s="833">
        <f t="shared" si="65"/>
        <v>0</v>
      </c>
      <c r="IG84" s="833">
        <f t="shared" si="65"/>
        <v>0</v>
      </c>
      <c r="IH84" s="833">
        <f t="shared" si="65"/>
        <v>0</v>
      </c>
      <c r="II84" s="833">
        <f t="shared" si="65"/>
        <v>0</v>
      </c>
      <c r="IJ84" s="833">
        <f t="shared" si="65"/>
        <v>0</v>
      </c>
      <c r="IK84" s="833">
        <f t="shared" si="65"/>
        <v>0</v>
      </c>
      <c r="IL84" s="833">
        <f t="shared" si="65"/>
        <v>0</v>
      </c>
    </row>
    <row r="85" spans="1:246">
      <c r="B85" s="778" t="s">
        <v>697</v>
      </c>
      <c r="C85" s="778"/>
      <c r="D85" s="780"/>
      <c r="E85" s="807">
        <f ca="1">SUM(F85:IL85)</f>
        <v>0</v>
      </c>
      <c r="F85" s="843">
        <f t="shared" ref="F85:BQ85" si="66">F84-F61</f>
        <v>0</v>
      </c>
      <c r="G85" s="807">
        <f t="shared" ca="1" si="66"/>
        <v>0</v>
      </c>
      <c r="H85" s="807">
        <f t="shared" ca="1" si="66"/>
        <v>0</v>
      </c>
      <c r="I85" s="807">
        <f t="shared" ca="1" si="66"/>
        <v>0</v>
      </c>
      <c r="J85" s="807">
        <f t="shared" ca="1" si="66"/>
        <v>0</v>
      </c>
      <c r="K85" s="807">
        <f t="shared" ca="1" si="66"/>
        <v>0</v>
      </c>
      <c r="L85" s="807">
        <f t="shared" ca="1" si="66"/>
        <v>0</v>
      </c>
      <c r="M85" s="807">
        <f t="shared" ca="1" si="66"/>
        <v>0</v>
      </c>
      <c r="N85" s="807">
        <f t="shared" ca="1" si="66"/>
        <v>0</v>
      </c>
      <c r="O85" s="807">
        <f t="shared" ca="1" si="66"/>
        <v>0</v>
      </c>
      <c r="P85" s="807">
        <f t="shared" ca="1" si="66"/>
        <v>0</v>
      </c>
      <c r="Q85" s="807">
        <f t="shared" ca="1" si="66"/>
        <v>0</v>
      </c>
      <c r="R85" s="807">
        <f t="shared" ca="1" si="66"/>
        <v>0</v>
      </c>
      <c r="S85" s="807">
        <f t="shared" ca="1" si="66"/>
        <v>0</v>
      </c>
      <c r="T85" s="807">
        <f t="shared" ca="1" si="66"/>
        <v>0</v>
      </c>
      <c r="U85" s="807">
        <f t="shared" ca="1" si="66"/>
        <v>0</v>
      </c>
      <c r="V85" s="807">
        <f t="shared" ca="1" si="66"/>
        <v>0</v>
      </c>
      <c r="W85" s="807">
        <f t="shared" ca="1" si="66"/>
        <v>0</v>
      </c>
      <c r="X85" s="807">
        <f t="shared" ca="1" si="66"/>
        <v>0</v>
      </c>
      <c r="Y85" s="807">
        <f t="shared" ca="1" si="66"/>
        <v>0</v>
      </c>
      <c r="Z85" s="807">
        <f t="shared" ca="1" si="66"/>
        <v>0</v>
      </c>
      <c r="AA85" s="807">
        <f t="shared" ca="1" si="66"/>
        <v>0</v>
      </c>
      <c r="AB85" s="807">
        <f t="shared" ca="1" si="66"/>
        <v>0</v>
      </c>
      <c r="AC85" s="807">
        <f t="shared" ca="1" si="66"/>
        <v>0</v>
      </c>
      <c r="AD85" s="807">
        <f t="shared" ca="1" si="66"/>
        <v>0</v>
      </c>
      <c r="AE85" s="807">
        <f t="shared" ca="1" si="66"/>
        <v>0</v>
      </c>
      <c r="AF85" s="807">
        <f t="shared" ca="1" si="66"/>
        <v>0</v>
      </c>
      <c r="AG85" s="807">
        <f t="shared" ca="1" si="66"/>
        <v>0</v>
      </c>
      <c r="AH85" s="807">
        <f t="shared" ca="1" si="66"/>
        <v>0</v>
      </c>
      <c r="AI85" s="807">
        <f t="shared" ca="1" si="66"/>
        <v>0</v>
      </c>
      <c r="AJ85" s="807">
        <f t="shared" ca="1" si="66"/>
        <v>0</v>
      </c>
      <c r="AK85" s="807">
        <f t="shared" ca="1" si="66"/>
        <v>0</v>
      </c>
      <c r="AL85" s="807">
        <f t="shared" ca="1" si="66"/>
        <v>0</v>
      </c>
      <c r="AM85" s="807">
        <f t="shared" ca="1" si="66"/>
        <v>0</v>
      </c>
      <c r="AN85" s="807">
        <f t="shared" ca="1" si="66"/>
        <v>0</v>
      </c>
      <c r="AO85" s="807">
        <f t="shared" ca="1" si="66"/>
        <v>0</v>
      </c>
      <c r="AP85" s="807">
        <f t="shared" ca="1" si="66"/>
        <v>0</v>
      </c>
      <c r="AQ85" s="807">
        <f t="shared" ca="1" si="66"/>
        <v>0</v>
      </c>
      <c r="AR85" s="807">
        <f t="shared" ca="1" si="66"/>
        <v>0</v>
      </c>
      <c r="AS85" s="807">
        <f t="shared" ca="1" si="66"/>
        <v>0</v>
      </c>
      <c r="AT85" s="807">
        <f t="shared" ca="1" si="66"/>
        <v>0</v>
      </c>
      <c r="AU85" s="807">
        <f t="shared" ca="1" si="66"/>
        <v>0</v>
      </c>
      <c r="AV85" s="807">
        <f t="shared" ca="1" si="66"/>
        <v>0</v>
      </c>
      <c r="AW85" s="807">
        <f t="shared" ca="1" si="66"/>
        <v>0</v>
      </c>
      <c r="AX85" s="807">
        <f t="shared" si="66"/>
        <v>0</v>
      </c>
      <c r="AY85" s="807">
        <f t="shared" si="66"/>
        <v>0</v>
      </c>
      <c r="AZ85" s="807">
        <f t="shared" si="66"/>
        <v>0</v>
      </c>
      <c r="BA85" s="807">
        <f t="shared" si="66"/>
        <v>0</v>
      </c>
      <c r="BB85" s="807">
        <f t="shared" si="66"/>
        <v>0</v>
      </c>
      <c r="BC85" s="807">
        <f t="shared" si="66"/>
        <v>0</v>
      </c>
      <c r="BD85" s="807">
        <f t="shared" si="66"/>
        <v>0</v>
      </c>
      <c r="BE85" s="807">
        <f t="shared" si="66"/>
        <v>0</v>
      </c>
      <c r="BF85" s="807">
        <f t="shared" si="66"/>
        <v>0</v>
      </c>
      <c r="BG85" s="807">
        <f t="shared" si="66"/>
        <v>0</v>
      </c>
      <c r="BH85" s="807">
        <f t="shared" si="66"/>
        <v>0</v>
      </c>
      <c r="BI85" s="807">
        <f t="shared" si="66"/>
        <v>0</v>
      </c>
      <c r="BJ85" s="807">
        <f t="shared" si="66"/>
        <v>0</v>
      </c>
      <c r="BK85" s="807">
        <f t="shared" si="66"/>
        <v>0</v>
      </c>
      <c r="BL85" s="807">
        <f t="shared" si="66"/>
        <v>0</v>
      </c>
      <c r="BM85" s="807">
        <f t="shared" si="66"/>
        <v>0</v>
      </c>
      <c r="BN85" s="807">
        <f t="shared" si="66"/>
        <v>0</v>
      </c>
      <c r="BO85" s="807">
        <f t="shared" si="66"/>
        <v>0</v>
      </c>
      <c r="BP85" s="807">
        <f t="shared" si="66"/>
        <v>0</v>
      </c>
      <c r="BQ85" s="807">
        <f t="shared" si="66"/>
        <v>0</v>
      </c>
      <c r="BR85" s="807">
        <f t="shared" ref="BR85:EC85" si="67">BR84-BR61</f>
        <v>0</v>
      </c>
      <c r="BS85" s="807">
        <f t="shared" si="67"/>
        <v>0</v>
      </c>
      <c r="BT85" s="807">
        <f t="shared" si="67"/>
        <v>0</v>
      </c>
      <c r="BU85" s="807">
        <f t="shared" si="67"/>
        <v>0</v>
      </c>
      <c r="BV85" s="807">
        <f t="shared" si="67"/>
        <v>0</v>
      </c>
      <c r="BW85" s="807">
        <f t="shared" si="67"/>
        <v>0</v>
      </c>
      <c r="BX85" s="807">
        <f t="shared" si="67"/>
        <v>0</v>
      </c>
      <c r="BY85" s="807">
        <f t="shared" si="67"/>
        <v>0</v>
      </c>
      <c r="BZ85" s="807">
        <f t="shared" si="67"/>
        <v>0</v>
      </c>
      <c r="CA85" s="807">
        <f t="shared" si="67"/>
        <v>0</v>
      </c>
      <c r="CB85" s="807">
        <f t="shared" si="67"/>
        <v>0</v>
      </c>
      <c r="CC85" s="807">
        <f t="shared" si="67"/>
        <v>0</v>
      </c>
      <c r="CD85" s="807">
        <f t="shared" si="67"/>
        <v>0</v>
      </c>
      <c r="CE85" s="807">
        <f t="shared" si="67"/>
        <v>0</v>
      </c>
      <c r="CF85" s="807">
        <f t="shared" si="67"/>
        <v>0</v>
      </c>
      <c r="CG85" s="807">
        <f t="shared" si="67"/>
        <v>0</v>
      </c>
      <c r="CH85" s="807">
        <f t="shared" si="67"/>
        <v>0</v>
      </c>
      <c r="CI85" s="807">
        <f t="shared" si="67"/>
        <v>0</v>
      </c>
      <c r="CJ85" s="807">
        <f t="shared" si="67"/>
        <v>0</v>
      </c>
      <c r="CK85" s="807">
        <f t="shared" si="67"/>
        <v>0</v>
      </c>
      <c r="CL85" s="807">
        <f t="shared" si="67"/>
        <v>0</v>
      </c>
      <c r="CM85" s="807">
        <f t="shared" si="67"/>
        <v>0</v>
      </c>
      <c r="CN85" s="807">
        <f t="shared" si="67"/>
        <v>0</v>
      </c>
      <c r="CO85" s="807">
        <f t="shared" si="67"/>
        <v>0</v>
      </c>
      <c r="CP85" s="807">
        <f t="shared" si="67"/>
        <v>0</v>
      </c>
      <c r="CQ85" s="807">
        <f t="shared" si="67"/>
        <v>0</v>
      </c>
      <c r="CR85" s="807">
        <f t="shared" si="67"/>
        <v>0</v>
      </c>
      <c r="CS85" s="807">
        <f t="shared" si="67"/>
        <v>0</v>
      </c>
      <c r="CT85" s="807">
        <f t="shared" si="67"/>
        <v>0</v>
      </c>
      <c r="CU85" s="807">
        <f t="shared" si="67"/>
        <v>0</v>
      </c>
      <c r="CV85" s="807">
        <f t="shared" si="67"/>
        <v>0</v>
      </c>
      <c r="CW85" s="807">
        <f t="shared" si="67"/>
        <v>0</v>
      </c>
      <c r="CX85" s="807">
        <f t="shared" si="67"/>
        <v>0</v>
      </c>
      <c r="CY85" s="807">
        <f t="shared" si="67"/>
        <v>0</v>
      </c>
      <c r="CZ85" s="807">
        <f t="shared" si="67"/>
        <v>0</v>
      </c>
      <c r="DA85" s="807">
        <f t="shared" si="67"/>
        <v>0</v>
      </c>
      <c r="DB85" s="807">
        <f t="shared" si="67"/>
        <v>0</v>
      </c>
      <c r="DC85" s="807">
        <f t="shared" si="67"/>
        <v>0</v>
      </c>
      <c r="DD85" s="807">
        <f t="shared" si="67"/>
        <v>0</v>
      </c>
      <c r="DE85" s="807">
        <f t="shared" si="67"/>
        <v>0</v>
      </c>
      <c r="DF85" s="807">
        <f t="shared" si="67"/>
        <v>0</v>
      </c>
      <c r="DG85" s="807">
        <f t="shared" si="67"/>
        <v>0</v>
      </c>
      <c r="DH85" s="807">
        <f t="shared" si="67"/>
        <v>0</v>
      </c>
      <c r="DI85" s="807">
        <f t="shared" si="67"/>
        <v>0</v>
      </c>
      <c r="DJ85" s="807">
        <f t="shared" si="67"/>
        <v>0</v>
      </c>
      <c r="DK85" s="807">
        <f t="shared" si="67"/>
        <v>0</v>
      </c>
      <c r="DL85" s="807">
        <f t="shared" si="67"/>
        <v>0</v>
      </c>
      <c r="DM85" s="807">
        <f t="shared" si="67"/>
        <v>0</v>
      </c>
      <c r="DN85" s="807">
        <f t="shared" si="67"/>
        <v>0</v>
      </c>
      <c r="DO85" s="807">
        <f t="shared" si="67"/>
        <v>0</v>
      </c>
      <c r="DP85" s="807">
        <f t="shared" si="67"/>
        <v>0</v>
      </c>
      <c r="DQ85" s="807">
        <f t="shared" si="67"/>
        <v>0</v>
      </c>
      <c r="DR85" s="807">
        <f t="shared" si="67"/>
        <v>0</v>
      </c>
      <c r="DS85" s="807">
        <f t="shared" si="67"/>
        <v>0</v>
      </c>
      <c r="DT85" s="807">
        <f t="shared" si="67"/>
        <v>0</v>
      </c>
      <c r="DU85" s="807">
        <f t="shared" si="67"/>
        <v>0</v>
      </c>
      <c r="DV85" s="807">
        <f t="shared" si="67"/>
        <v>0</v>
      </c>
      <c r="DW85" s="807">
        <f t="shared" si="67"/>
        <v>0</v>
      </c>
      <c r="DX85" s="807">
        <f t="shared" si="67"/>
        <v>0</v>
      </c>
      <c r="DY85" s="807">
        <f t="shared" si="67"/>
        <v>0</v>
      </c>
      <c r="DZ85" s="807">
        <f t="shared" si="67"/>
        <v>0</v>
      </c>
      <c r="EA85" s="807">
        <f t="shared" si="67"/>
        <v>0</v>
      </c>
      <c r="EB85" s="807">
        <f t="shared" si="67"/>
        <v>0</v>
      </c>
      <c r="EC85" s="807">
        <f t="shared" si="67"/>
        <v>0</v>
      </c>
      <c r="ED85" s="807">
        <f t="shared" ref="ED85:GO85" si="68">ED84-ED61</f>
        <v>0</v>
      </c>
      <c r="EE85" s="807">
        <f t="shared" si="68"/>
        <v>0</v>
      </c>
      <c r="EF85" s="807">
        <f t="shared" si="68"/>
        <v>0</v>
      </c>
      <c r="EG85" s="807">
        <f t="shared" si="68"/>
        <v>0</v>
      </c>
      <c r="EH85" s="807">
        <f t="shared" si="68"/>
        <v>0</v>
      </c>
      <c r="EI85" s="807">
        <f t="shared" si="68"/>
        <v>0</v>
      </c>
      <c r="EJ85" s="807">
        <f t="shared" si="68"/>
        <v>0</v>
      </c>
      <c r="EK85" s="807">
        <f t="shared" si="68"/>
        <v>0</v>
      </c>
      <c r="EL85" s="807">
        <f t="shared" si="68"/>
        <v>0</v>
      </c>
      <c r="EM85" s="807">
        <f t="shared" si="68"/>
        <v>0</v>
      </c>
      <c r="EN85" s="807">
        <f t="shared" si="68"/>
        <v>0</v>
      </c>
      <c r="EO85" s="807">
        <f t="shared" si="68"/>
        <v>0</v>
      </c>
      <c r="EP85" s="807">
        <f t="shared" si="68"/>
        <v>0</v>
      </c>
      <c r="EQ85" s="807">
        <f t="shared" si="68"/>
        <v>0</v>
      </c>
      <c r="ER85" s="807">
        <f t="shared" si="68"/>
        <v>0</v>
      </c>
      <c r="ES85" s="807">
        <f t="shared" si="68"/>
        <v>0</v>
      </c>
      <c r="ET85" s="807">
        <f t="shared" si="68"/>
        <v>0</v>
      </c>
      <c r="EU85" s="807">
        <f t="shared" si="68"/>
        <v>0</v>
      </c>
      <c r="EV85" s="807">
        <f t="shared" si="68"/>
        <v>0</v>
      </c>
      <c r="EW85" s="807">
        <f t="shared" si="68"/>
        <v>0</v>
      </c>
      <c r="EX85" s="807">
        <f t="shared" si="68"/>
        <v>0</v>
      </c>
      <c r="EY85" s="807">
        <f t="shared" si="68"/>
        <v>0</v>
      </c>
      <c r="EZ85" s="807">
        <f t="shared" si="68"/>
        <v>0</v>
      </c>
      <c r="FA85" s="807">
        <f t="shared" si="68"/>
        <v>0</v>
      </c>
      <c r="FB85" s="807">
        <f t="shared" si="68"/>
        <v>0</v>
      </c>
      <c r="FC85" s="807">
        <f t="shared" si="68"/>
        <v>0</v>
      </c>
      <c r="FD85" s="807">
        <f t="shared" si="68"/>
        <v>0</v>
      </c>
      <c r="FE85" s="807">
        <f t="shared" si="68"/>
        <v>0</v>
      </c>
      <c r="FF85" s="807">
        <f t="shared" si="68"/>
        <v>0</v>
      </c>
      <c r="FG85" s="807">
        <f t="shared" si="68"/>
        <v>0</v>
      </c>
      <c r="FH85" s="807">
        <f t="shared" si="68"/>
        <v>0</v>
      </c>
      <c r="FI85" s="807">
        <f t="shared" si="68"/>
        <v>0</v>
      </c>
      <c r="FJ85" s="807">
        <f t="shared" si="68"/>
        <v>0</v>
      </c>
      <c r="FK85" s="807">
        <f t="shared" si="68"/>
        <v>0</v>
      </c>
      <c r="FL85" s="807">
        <f t="shared" si="68"/>
        <v>0</v>
      </c>
      <c r="FM85" s="807">
        <f t="shared" si="68"/>
        <v>0</v>
      </c>
      <c r="FN85" s="807">
        <f t="shared" si="68"/>
        <v>0</v>
      </c>
      <c r="FO85" s="807">
        <f t="shared" si="68"/>
        <v>0</v>
      </c>
      <c r="FP85" s="807">
        <f t="shared" si="68"/>
        <v>0</v>
      </c>
      <c r="FQ85" s="807">
        <f t="shared" si="68"/>
        <v>0</v>
      </c>
      <c r="FR85" s="807">
        <f t="shared" si="68"/>
        <v>0</v>
      </c>
      <c r="FS85" s="807">
        <f t="shared" si="68"/>
        <v>0</v>
      </c>
      <c r="FT85" s="807">
        <f t="shared" si="68"/>
        <v>0</v>
      </c>
      <c r="FU85" s="807">
        <f t="shared" si="68"/>
        <v>0</v>
      </c>
      <c r="FV85" s="807">
        <f t="shared" si="68"/>
        <v>0</v>
      </c>
      <c r="FW85" s="807">
        <f t="shared" si="68"/>
        <v>0</v>
      </c>
      <c r="FX85" s="807">
        <f t="shared" si="68"/>
        <v>0</v>
      </c>
      <c r="FY85" s="807">
        <f t="shared" si="68"/>
        <v>0</v>
      </c>
      <c r="FZ85" s="807">
        <f t="shared" si="68"/>
        <v>0</v>
      </c>
      <c r="GA85" s="807">
        <f t="shared" si="68"/>
        <v>0</v>
      </c>
      <c r="GB85" s="807">
        <f t="shared" si="68"/>
        <v>0</v>
      </c>
      <c r="GC85" s="807">
        <f t="shared" si="68"/>
        <v>0</v>
      </c>
      <c r="GD85" s="807">
        <f t="shared" si="68"/>
        <v>0</v>
      </c>
      <c r="GE85" s="807">
        <f t="shared" si="68"/>
        <v>0</v>
      </c>
      <c r="GF85" s="807">
        <f t="shared" si="68"/>
        <v>0</v>
      </c>
      <c r="GG85" s="807">
        <f t="shared" si="68"/>
        <v>0</v>
      </c>
      <c r="GH85" s="807">
        <f t="shared" si="68"/>
        <v>0</v>
      </c>
      <c r="GI85" s="807">
        <f t="shared" si="68"/>
        <v>0</v>
      </c>
      <c r="GJ85" s="807">
        <f t="shared" si="68"/>
        <v>0</v>
      </c>
      <c r="GK85" s="807">
        <f t="shared" si="68"/>
        <v>0</v>
      </c>
      <c r="GL85" s="807">
        <f t="shared" si="68"/>
        <v>0</v>
      </c>
      <c r="GM85" s="807">
        <f t="shared" si="68"/>
        <v>0</v>
      </c>
      <c r="GN85" s="807">
        <f t="shared" si="68"/>
        <v>0</v>
      </c>
      <c r="GO85" s="807">
        <f t="shared" si="68"/>
        <v>0</v>
      </c>
      <c r="GP85" s="807">
        <f t="shared" ref="GP85:IL85" si="69">GP84-GP61</f>
        <v>0</v>
      </c>
      <c r="GQ85" s="807">
        <f t="shared" si="69"/>
        <v>0</v>
      </c>
      <c r="GR85" s="807">
        <f t="shared" si="69"/>
        <v>0</v>
      </c>
      <c r="GS85" s="807">
        <f t="shared" si="69"/>
        <v>0</v>
      </c>
      <c r="GT85" s="807">
        <f t="shared" si="69"/>
        <v>0</v>
      </c>
      <c r="GU85" s="807">
        <f t="shared" si="69"/>
        <v>0</v>
      </c>
      <c r="GV85" s="807">
        <f t="shared" si="69"/>
        <v>0</v>
      </c>
      <c r="GW85" s="807">
        <f t="shared" si="69"/>
        <v>0</v>
      </c>
      <c r="GX85" s="807">
        <f t="shared" si="69"/>
        <v>0</v>
      </c>
      <c r="GY85" s="807">
        <f t="shared" si="69"/>
        <v>0</v>
      </c>
      <c r="GZ85" s="807">
        <f t="shared" si="69"/>
        <v>0</v>
      </c>
      <c r="HA85" s="807">
        <f t="shared" si="69"/>
        <v>0</v>
      </c>
      <c r="HB85" s="807">
        <f t="shared" si="69"/>
        <v>0</v>
      </c>
      <c r="HC85" s="807">
        <f t="shared" si="69"/>
        <v>0</v>
      </c>
      <c r="HD85" s="807">
        <f t="shared" si="69"/>
        <v>0</v>
      </c>
      <c r="HE85" s="807">
        <f t="shared" si="69"/>
        <v>0</v>
      </c>
      <c r="HF85" s="807">
        <f t="shared" si="69"/>
        <v>0</v>
      </c>
      <c r="HG85" s="807">
        <f t="shared" si="69"/>
        <v>0</v>
      </c>
      <c r="HH85" s="807">
        <f t="shared" si="69"/>
        <v>0</v>
      </c>
      <c r="HI85" s="807">
        <f t="shared" si="69"/>
        <v>0</v>
      </c>
      <c r="HJ85" s="807">
        <f t="shared" si="69"/>
        <v>0</v>
      </c>
      <c r="HK85" s="807">
        <f t="shared" si="69"/>
        <v>0</v>
      </c>
      <c r="HL85" s="807">
        <f t="shared" si="69"/>
        <v>0</v>
      </c>
      <c r="HM85" s="807">
        <f t="shared" si="69"/>
        <v>0</v>
      </c>
      <c r="HN85" s="807">
        <f t="shared" si="69"/>
        <v>0</v>
      </c>
      <c r="HO85" s="807">
        <f t="shared" si="69"/>
        <v>0</v>
      </c>
      <c r="HP85" s="807">
        <f t="shared" si="69"/>
        <v>0</v>
      </c>
      <c r="HQ85" s="807">
        <f t="shared" si="69"/>
        <v>0</v>
      </c>
      <c r="HR85" s="807">
        <f t="shared" si="69"/>
        <v>0</v>
      </c>
      <c r="HS85" s="807">
        <f t="shared" si="69"/>
        <v>0</v>
      </c>
      <c r="HT85" s="807">
        <f t="shared" si="69"/>
        <v>0</v>
      </c>
      <c r="HU85" s="807">
        <f t="shared" si="69"/>
        <v>0</v>
      </c>
      <c r="HV85" s="807">
        <f t="shared" si="69"/>
        <v>0</v>
      </c>
      <c r="HW85" s="807">
        <f t="shared" si="69"/>
        <v>0</v>
      </c>
      <c r="HX85" s="807">
        <f t="shared" si="69"/>
        <v>0</v>
      </c>
      <c r="HY85" s="807">
        <f t="shared" si="69"/>
        <v>0</v>
      </c>
      <c r="HZ85" s="807">
        <f t="shared" si="69"/>
        <v>0</v>
      </c>
      <c r="IA85" s="807">
        <f t="shared" si="69"/>
        <v>0</v>
      </c>
      <c r="IB85" s="807">
        <f t="shared" si="69"/>
        <v>0</v>
      </c>
      <c r="IC85" s="807">
        <f t="shared" si="69"/>
        <v>0</v>
      </c>
      <c r="ID85" s="807">
        <f t="shared" si="69"/>
        <v>0</v>
      </c>
      <c r="IE85" s="807">
        <f t="shared" si="69"/>
        <v>0</v>
      </c>
      <c r="IF85" s="807">
        <f t="shared" si="69"/>
        <v>0</v>
      </c>
      <c r="IG85" s="807">
        <f t="shared" si="69"/>
        <v>0</v>
      </c>
      <c r="IH85" s="807">
        <f t="shared" si="69"/>
        <v>0</v>
      </c>
      <c r="II85" s="807">
        <f t="shared" si="69"/>
        <v>0</v>
      </c>
      <c r="IJ85" s="807">
        <f t="shared" si="69"/>
        <v>0</v>
      </c>
      <c r="IK85" s="807">
        <f t="shared" si="69"/>
        <v>0</v>
      </c>
      <c r="IL85" s="807">
        <f t="shared" si="69"/>
        <v>0</v>
      </c>
    </row>
    <row r="86" spans="1:246">
      <c r="B86" s="779" t="s">
        <v>656</v>
      </c>
      <c r="D86" s="774">
        <f ca="1">IF(ISERROR((1+IRR(F84:IL84,0.01))^VLOOKUP(_WF_Periodicity,_WF_Period_lookup,2,FALSE)-1),0,(1+IRR(F84:IL84,0.01))^VLOOKUP(_WF_Periodicity,_WF_Period_lookup,2,FALSE)-1)</f>
        <v>0.3682219204422239</v>
      </c>
    </row>
    <row r="87" spans="1:246">
      <c r="B87" s="779" t="s">
        <v>657</v>
      </c>
      <c r="C87" s="580"/>
      <c r="D87" s="868">
        <f ca="1">IFERROR(-SUMIF($F$84:$IL$84,"&gt;0")/SUMIF($F$84:$IL$84,"&lt;0"),0)</f>
        <v>2.780628511729859</v>
      </c>
      <c r="DV87" s="591"/>
    </row>
    <row r="89" spans="1:246">
      <c r="DV89" s="585"/>
    </row>
    <row r="90" spans="1:246" ht="13" thickBot="1">
      <c r="A90" s="1474" t="s">
        <v>698</v>
      </c>
      <c r="B90" s="1467"/>
      <c r="C90" s="1467"/>
      <c r="D90" s="1467"/>
      <c r="E90" s="1467"/>
      <c r="F90" s="1475"/>
      <c r="G90" s="1475"/>
      <c r="H90" s="1475"/>
      <c r="I90" s="1475"/>
      <c r="J90" s="1475"/>
      <c r="K90" s="1475"/>
      <c r="L90" s="1475"/>
      <c r="M90" s="1475"/>
      <c r="N90" s="1475"/>
      <c r="O90" s="1475"/>
      <c r="P90" s="1475"/>
      <c r="Q90" s="1475"/>
      <c r="R90" s="1475"/>
      <c r="S90" s="1475"/>
      <c r="T90" s="1475"/>
      <c r="U90" s="1475"/>
      <c r="V90" s="1475"/>
      <c r="W90" s="1475"/>
      <c r="X90" s="1475"/>
      <c r="Y90" s="1475"/>
      <c r="Z90" s="1475"/>
      <c r="AA90" s="1475"/>
      <c r="AB90" s="1475"/>
      <c r="AC90" s="1475"/>
      <c r="AD90" s="1475"/>
      <c r="AE90" s="1475"/>
      <c r="AF90" s="1475"/>
      <c r="AG90" s="1475"/>
      <c r="AH90" s="1475"/>
      <c r="AI90" s="1475"/>
      <c r="AJ90" s="1475"/>
      <c r="AK90" s="1475"/>
      <c r="AL90" s="1475"/>
      <c r="AM90" s="1475"/>
      <c r="AN90" s="1475"/>
      <c r="AO90" s="1475"/>
      <c r="AP90" s="1475"/>
      <c r="AQ90" s="1475"/>
      <c r="AR90" s="1475"/>
      <c r="AS90" s="1475"/>
      <c r="AT90" s="1475"/>
      <c r="AU90" s="1475"/>
      <c r="AV90" s="1475"/>
      <c r="AW90" s="1475"/>
      <c r="AX90" s="1475"/>
      <c r="AY90" s="1475"/>
      <c r="AZ90" s="1475"/>
      <c r="BA90" s="1475"/>
      <c r="BB90" s="1475"/>
      <c r="BC90" s="1475"/>
      <c r="BD90" s="1475"/>
      <c r="BE90" s="1475"/>
      <c r="BF90" s="1475"/>
      <c r="BG90" s="1475"/>
      <c r="BH90" s="1475"/>
      <c r="BI90" s="1475"/>
      <c r="BJ90" s="1475"/>
      <c r="BK90" s="1475"/>
      <c r="BL90" s="1475"/>
      <c r="BM90" s="1475"/>
      <c r="BN90" s="1475"/>
      <c r="BO90" s="1475"/>
      <c r="BP90" s="1475"/>
      <c r="BQ90" s="1475"/>
      <c r="BR90" s="1475"/>
      <c r="BS90" s="1475"/>
      <c r="BT90" s="1475"/>
      <c r="BU90" s="1475"/>
      <c r="BV90" s="1475"/>
      <c r="BW90" s="1475"/>
      <c r="BX90" s="1475"/>
      <c r="BY90" s="1475"/>
      <c r="BZ90" s="1475"/>
      <c r="CA90" s="1475"/>
      <c r="CB90" s="1475"/>
      <c r="CC90" s="1475"/>
      <c r="CD90" s="1475"/>
      <c r="CE90" s="1475"/>
      <c r="CF90" s="1475"/>
      <c r="CG90" s="1475"/>
      <c r="CH90" s="1475"/>
      <c r="CI90" s="1475"/>
      <c r="CJ90" s="1475"/>
      <c r="CK90" s="1475"/>
      <c r="CL90" s="1475"/>
      <c r="CM90" s="1475"/>
      <c r="CN90" s="1475"/>
      <c r="CO90" s="1475"/>
      <c r="CP90" s="1475"/>
      <c r="CQ90" s="1475"/>
      <c r="CR90" s="1475"/>
      <c r="CS90" s="1475"/>
      <c r="CT90" s="1475"/>
      <c r="CU90" s="1475"/>
      <c r="CV90" s="1475"/>
      <c r="CW90" s="1475"/>
      <c r="CX90" s="1475"/>
      <c r="CY90" s="1475"/>
      <c r="CZ90" s="1475"/>
      <c r="DA90" s="1475"/>
      <c r="DB90" s="1475"/>
      <c r="DC90" s="1475"/>
      <c r="DD90" s="1475"/>
      <c r="DE90" s="1475"/>
      <c r="DF90" s="1475"/>
      <c r="DG90" s="1475"/>
      <c r="DH90" s="1475"/>
      <c r="DI90" s="1475"/>
      <c r="DJ90" s="1475"/>
      <c r="DK90" s="1475"/>
      <c r="DL90" s="1475"/>
      <c r="DM90" s="1475"/>
      <c r="DN90" s="1475"/>
      <c r="DO90" s="1475"/>
      <c r="DP90" s="1475"/>
      <c r="DQ90" s="1475"/>
      <c r="DR90" s="1475"/>
      <c r="DS90" s="1475"/>
      <c r="DT90" s="1475"/>
      <c r="DU90" s="1475"/>
      <c r="DV90" s="1475"/>
      <c r="DW90" s="1467"/>
      <c r="DX90" s="1467"/>
      <c r="DY90" s="1467"/>
      <c r="DZ90" s="1467"/>
      <c r="EA90" s="1467"/>
      <c r="EB90" s="1467"/>
      <c r="EC90" s="1467"/>
      <c r="ED90" s="1467"/>
      <c r="EE90" s="1467"/>
      <c r="EF90" s="1467"/>
      <c r="EG90" s="1467"/>
      <c r="EH90" s="1467"/>
      <c r="EI90" s="1467"/>
      <c r="EJ90" s="1467"/>
      <c r="EK90" s="1467"/>
      <c r="EL90" s="1467"/>
      <c r="EM90" s="1467"/>
      <c r="EN90" s="1467"/>
      <c r="EO90" s="1467"/>
      <c r="EP90" s="1467"/>
      <c r="EQ90" s="1467"/>
      <c r="ER90" s="1467"/>
      <c r="ES90" s="1467"/>
      <c r="ET90" s="1467"/>
      <c r="EU90" s="1467"/>
      <c r="EV90" s="1467"/>
      <c r="EW90" s="1467"/>
      <c r="EX90" s="1467"/>
      <c r="EY90" s="1467"/>
      <c r="EZ90" s="1467"/>
      <c r="FA90" s="1467"/>
      <c r="FB90" s="1467"/>
      <c r="FC90" s="1467"/>
      <c r="FD90" s="1467"/>
      <c r="FE90" s="1467"/>
      <c r="FF90" s="1467"/>
      <c r="FG90" s="1467"/>
      <c r="FH90" s="1467"/>
      <c r="FI90" s="1467"/>
      <c r="FJ90" s="1467"/>
      <c r="FK90" s="1467"/>
      <c r="FL90" s="1467"/>
      <c r="FM90" s="1467"/>
      <c r="FN90" s="1467"/>
      <c r="FO90" s="1467"/>
      <c r="FP90" s="1467"/>
      <c r="FQ90" s="1467"/>
      <c r="FR90" s="1467"/>
      <c r="FS90" s="1467"/>
      <c r="FT90" s="1467"/>
      <c r="FU90" s="1467"/>
      <c r="FV90" s="1467"/>
      <c r="FW90" s="1467"/>
      <c r="FX90" s="1467"/>
      <c r="FY90" s="1467"/>
      <c r="FZ90" s="1467"/>
      <c r="GA90" s="1467"/>
      <c r="GB90" s="1467"/>
      <c r="GC90" s="1467"/>
      <c r="GD90" s="1467"/>
      <c r="GE90" s="1467"/>
      <c r="GF90" s="1467"/>
      <c r="GG90" s="1467"/>
      <c r="GH90" s="1467"/>
      <c r="GI90" s="1467"/>
      <c r="GJ90" s="1467"/>
      <c r="GK90" s="1467"/>
      <c r="GL90" s="1467"/>
      <c r="GM90" s="1467"/>
      <c r="GN90" s="1467"/>
      <c r="GO90" s="1467"/>
      <c r="GP90" s="1467"/>
      <c r="GQ90" s="1467"/>
      <c r="GR90" s="1467"/>
      <c r="GS90" s="1467"/>
      <c r="GT90" s="1467"/>
      <c r="GU90" s="1467"/>
      <c r="GV90" s="1467"/>
      <c r="GW90" s="1467"/>
      <c r="GX90" s="1467"/>
      <c r="GY90" s="1467"/>
      <c r="GZ90" s="1467"/>
      <c r="HA90" s="1467"/>
      <c r="HB90" s="1467"/>
      <c r="HC90" s="1467"/>
      <c r="HD90" s="1467"/>
      <c r="HE90" s="1467"/>
      <c r="HF90" s="1467"/>
      <c r="HG90" s="1467"/>
      <c r="HH90" s="1467"/>
      <c r="HI90" s="1467"/>
      <c r="HJ90" s="1467"/>
      <c r="HK90" s="1467"/>
      <c r="HL90" s="1467"/>
      <c r="HM90" s="1467"/>
      <c r="HN90" s="1467"/>
      <c r="HO90" s="1467"/>
      <c r="HP90" s="1467"/>
      <c r="HQ90" s="1467"/>
      <c r="HR90" s="1467"/>
      <c r="HS90" s="1467"/>
      <c r="HT90" s="1467"/>
      <c r="HU90" s="1467"/>
      <c r="HV90" s="1467"/>
      <c r="HW90" s="1467"/>
      <c r="HX90" s="1467"/>
      <c r="HY90" s="1467"/>
      <c r="HZ90" s="1467"/>
      <c r="IA90" s="1467"/>
      <c r="IB90" s="1467"/>
      <c r="IC90" s="1467"/>
      <c r="ID90" s="1467"/>
      <c r="IE90" s="1467"/>
      <c r="IF90" s="1467"/>
      <c r="IG90" s="1467"/>
      <c r="IH90" s="1467"/>
      <c r="II90" s="1467"/>
      <c r="IJ90" s="1467"/>
      <c r="IK90" s="1467"/>
      <c r="IL90" s="1467"/>
    </row>
    <row r="91" spans="1:246">
      <c r="A91" s="580"/>
    </row>
    <row r="92" spans="1:246" s="593" customFormat="1">
      <c r="A92" s="751"/>
    </row>
    <row r="93" spans="1:246" s="593" customFormat="1" ht="14">
      <c r="A93" s="751"/>
      <c r="B93" s="759"/>
      <c r="C93" s="759"/>
      <c r="D93" s="797"/>
      <c r="E93" s="769"/>
      <c r="F93" s="761">
        <f t="shared" ref="F93:BQ93" si="70">+F47</f>
        <v>0</v>
      </c>
      <c r="G93" s="761">
        <f t="shared" si="70"/>
        <v>1</v>
      </c>
      <c r="H93" s="761">
        <f t="shared" si="70"/>
        <v>2</v>
      </c>
      <c r="I93" s="761">
        <f t="shared" si="70"/>
        <v>3</v>
      </c>
      <c r="J93" s="761">
        <f t="shared" si="70"/>
        <v>4</v>
      </c>
      <c r="K93" s="761">
        <f t="shared" si="70"/>
        <v>5</v>
      </c>
      <c r="L93" s="761">
        <f t="shared" si="70"/>
        <v>6</v>
      </c>
      <c r="M93" s="761">
        <f t="shared" si="70"/>
        <v>7</v>
      </c>
      <c r="N93" s="761">
        <f t="shared" si="70"/>
        <v>8</v>
      </c>
      <c r="O93" s="761">
        <f t="shared" si="70"/>
        <v>9</v>
      </c>
      <c r="P93" s="761">
        <f t="shared" si="70"/>
        <v>10</v>
      </c>
      <c r="Q93" s="761">
        <f t="shared" si="70"/>
        <v>11</v>
      </c>
      <c r="R93" s="761">
        <f t="shared" si="70"/>
        <v>12</v>
      </c>
      <c r="S93" s="761">
        <f t="shared" si="70"/>
        <v>13</v>
      </c>
      <c r="T93" s="761">
        <f t="shared" si="70"/>
        <v>14</v>
      </c>
      <c r="U93" s="761">
        <f t="shared" si="70"/>
        <v>15</v>
      </c>
      <c r="V93" s="761">
        <f t="shared" si="70"/>
        <v>16</v>
      </c>
      <c r="W93" s="761">
        <f t="shared" si="70"/>
        <v>17</v>
      </c>
      <c r="X93" s="761">
        <f t="shared" si="70"/>
        <v>18</v>
      </c>
      <c r="Y93" s="761">
        <f t="shared" si="70"/>
        <v>19</v>
      </c>
      <c r="Z93" s="761">
        <f t="shared" si="70"/>
        <v>20</v>
      </c>
      <c r="AA93" s="761">
        <f t="shared" si="70"/>
        <v>21</v>
      </c>
      <c r="AB93" s="761">
        <f t="shared" si="70"/>
        <v>22</v>
      </c>
      <c r="AC93" s="761">
        <f t="shared" si="70"/>
        <v>23</v>
      </c>
      <c r="AD93" s="761">
        <f t="shared" si="70"/>
        <v>24</v>
      </c>
      <c r="AE93" s="761">
        <f t="shared" si="70"/>
        <v>25</v>
      </c>
      <c r="AF93" s="761">
        <f t="shared" si="70"/>
        <v>26</v>
      </c>
      <c r="AG93" s="761">
        <f t="shared" si="70"/>
        <v>27</v>
      </c>
      <c r="AH93" s="761">
        <f t="shared" si="70"/>
        <v>28</v>
      </c>
      <c r="AI93" s="761">
        <f t="shared" si="70"/>
        <v>29</v>
      </c>
      <c r="AJ93" s="761">
        <f t="shared" si="70"/>
        <v>30</v>
      </c>
      <c r="AK93" s="761">
        <f t="shared" si="70"/>
        <v>31</v>
      </c>
      <c r="AL93" s="761">
        <f t="shared" si="70"/>
        <v>32</v>
      </c>
      <c r="AM93" s="761">
        <f t="shared" si="70"/>
        <v>33</v>
      </c>
      <c r="AN93" s="761">
        <f t="shared" si="70"/>
        <v>34</v>
      </c>
      <c r="AO93" s="761">
        <f t="shared" si="70"/>
        <v>35</v>
      </c>
      <c r="AP93" s="761">
        <f t="shared" si="70"/>
        <v>36</v>
      </c>
      <c r="AQ93" s="761">
        <f t="shared" si="70"/>
        <v>37</v>
      </c>
      <c r="AR93" s="761">
        <f t="shared" si="70"/>
        <v>38</v>
      </c>
      <c r="AS93" s="761">
        <f t="shared" si="70"/>
        <v>39</v>
      </c>
      <c r="AT93" s="761">
        <f t="shared" si="70"/>
        <v>40</v>
      </c>
      <c r="AU93" s="761">
        <f t="shared" si="70"/>
        <v>41</v>
      </c>
      <c r="AV93" s="761">
        <f t="shared" si="70"/>
        <v>42</v>
      </c>
      <c r="AW93" s="761">
        <f t="shared" si="70"/>
        <v>43</v>
      </c>
      <c r="AX93" s="761">
        <f t="shared" si="70"/>
        <v>44</v>
      </c>
      <c r="AY93" s="761">
        <f t="shared" si="70"/>
        <v>45</v>
      </c>
      <c r="AZ93" s="761">
        <f t="shared" si="70"/>
        <v>46</v>
      </c>
      <c r="BA93" s="761">
        <f t="shared" si="70"/>
        <v>47</v>
      </c>
      <c r="BB93" s="761">
        <f t="shared" si="70"/>
        <v>48</v>
      </c>
      <c r="BC93" s="761">
        <f t="shared" si="70"/>
        <v>49</v>
      </c>
      <c r="BD93" s="761">
        <f t="shared" si="70"/>
        <v>50</v>
      </c>
      <c r="BE93" s="761">
        <f t="shared" si="70"/>
        <v>51</v>
      </c>
      <c r="BF93" s="761">
        <f t="shared" si="70"/>
        <v>52</v>
      </c>
      <c r="BG93" s="761">
        <f t="shared" si="70"/>
        <v>53</v>
      </c>
      <c r="BH93" s="761">
        <f t="shared" si="70"/>
        <v>54</v>
      </c>
      <c r="BI93" s="761">
        <f t="shared" si="70"/>
        <v>55</v>
      </c>
      <c r="BJ93" s="761">
        <f t="shared" si="70"/>
        <v>56</v>
      </c>
      <c r="BK93" s="761">
        <f t="shared" si="70"/>
        <v>57</v>
      </c>
      <c r="BL93" s="761">
        <f t="shared" si="70"/>
        <v>58</v>
      </c>
      <c r="BM93" s="761">
        <f t="shared" si="70"/>
        <v>59</v>
      </c>
      <c r="BN93" s="761">
        <f t="shared" si="70"/>
        <v>60</v>
      </c>
      <c r="BO93" s="761">
        <f t="shared" si="70"/>
        <v>61</v>
      </c>
      <c r="BP93" s="761">
        <f t="shared" si="70"/>
        <v>62</v>
      </c>
      <c r="BQ93" s="761">
        <f t="shared" si="70"/>
        <v>63</v>
      </c>
      <c r="BR93" s="761">
        <f t="shared" ref="BR93:EC93" si="71">+BR47</f>
        <v>64</v>
      </c>
      <c r="BS93" s="761">
        <f t="shared" si="71"/>
        <v>65</v>
      </c>
      <c r="BT93" s="761">
        <f t="shared" si="71"/>
        <v>66</v>
      </c>
      <c r="BU93" s="761">
        <f t="shared" si="71"/>
        <v>67</v>
      </c>
      <c r="BV93" s="761">
        <f t="shared" si="71"/>
        <v>68</v>
      </c>
      <c r="BW93" s="761">
        <f t="shared" si="71"/>
        <v>69</v>
      </c>
      <c r="BX93" s="761">
        <f t="shared" si="71"/>
        <v>70</v>
      </c>
      <c r="BY93" s="761">
        <f t="shared" si="71"/>
        <v>71</v>
      </c>
      <c r="BZ93" s="761">
        <f t="shared" si="71"/>
        <v>72</v>
      </c>
      <c r="CA93" s="761">
        <f t="shared" si="71"/>
        <v>73</v>
      </c>
      <c r="CB93" s="761">
        <f t="shared" si="71"/>
        <v>74</v>
      </c>
      <c r="CC93" s="761">
        <f t="shared" si="71"/>
        <v>75</v>
      </c>
      <c r="CD93" s="761">
        <f t="shared" si="71"/>
        <v>76</v>
      </c>
      <c r="CE93" s="761">
        <f t="shared" si="71"/>
        <v>77</v>
      </c>
      <c r="CF93" s="761">
        <f t="shared" si="71"/>
        <v>78</v>
      </c>
      <c r="CG93" s="761">
        <f t="shared" si="71"/>
        <v>79</v>
      </c>
      <c r="CH93" s="761">
        <f t="shared" si="71"/>
        <v>80</v>
      </c>
      <c r="CI93" s="761">
        <f t="shared" si="71"/>
        <v>81</v>
      </c>
      <c r="CJ93" s="761">
        <f t="shared" si="71"/>
        <v>82</v>
      </c>
      <c r="CK93" s="761">
        <f t="shared" si="71"/>
        <v>83</v>
      </c>
      <c r="CL93" s="761">
        <f t="shared" si="71"/>
        <v>84</v>
      </c>
      <c r="CM93" s="761">
        <f t="shared" si="71"/>
        <v>85</v>
      </c>
      <c r="CN93" s="761">
        <f t="shared" si="71"/>
        <v>86</v>
      </c>
      <c r="CO93" s="761">
        <f t="shared" si="71"/>
        <v>87</v>
      </c>
      <c r="CP93" s="761">
        <f t="shared" si="71"/>
        <v>88</v>
      </c>
      <c r="CQ93" s="761">
        <f t="shared" si="71"/>
        <v>89</v>
      </c>
      <c r="CR93" s="761">
        <f t="shared" si="71"/>
        <v>90</v>
      </c>
      <c r="CS93" s="761">
        <f t="shared" si="71"/>
        <v>91</v>
      </c>
      <c r="CT93" s="761">
        <f t="shared" si="71"/>
        <v>92</v>
      </c>
      <c r="CU93" s="761">
        <f t="shared" si="71"/>
        <v>93</v>
      </c>
      <c r="CV93" s="761">
        <f t="shared" si="71"/>
        <v>94</v>
      </c>
      <c r="CW93" s="761">
        <f t="shared" si="71"/>
        <v>95</v>
      </c>
      <c r="CX93" s="761">
        <f t="shared" si="71"/>
        <v>96</v>
      </c>
      <c r="CY93" s="761">
        <f t="shared" si="71"/>
        <v>97</v>
      </c>
      <c r="CZ93" s="761">
        <f t="shared" si="71"/>
        <v>98</v>
      </c>
      <c r="DA93" s="761">
        <f t="shared" si="71"/>
        <v>99</v>
      </c>
      <c r="DB93" s="761">
        <f t="shared" si="71"/>
        <v>100</v>
      </c>
      <c r="DC93" s="761">
        <f t="shared" si="71"/>
        <v>101</v>
      </c>
      <c r="DD93" s="761">
        <f t="shared" si="71"/>
        <v>102</v>
      </c>
      <c r="DE93" s="761">
        <f t="shared" si="71"/>
        <v>103</v>
      </c>
      <c r="DF93" s="761">
        <f t="shared" si="71"/>
        <v>104</v>
      </c>
      <c r="DG93" s="761">
        <f t="shared" si="71"/>
        <v>105</v>
      </c>
      <c r="DH93" s="761">
        <f t="shared" si="71"/>
        <v>106</v>
      </c>
      <c r="DI93" s="761">
        <f t="shared" si="71"/>
        <v>107</v>
      </c>
      <c r="DJ93" s="761">
        <f t="shared" si="71"/>
        <v>108</v>
      </c>
      <c r="DK93" s="761">
        <f t="shared" si="71"/>
        <v>109</v>
      </c>
      <c r="DL93" s="761">
        <f t="shared" si="71"/>
        <v>110</v>
      </c>
      <c r="DM93" s="761">
        <f t="shared" si="71"/>
        <v>111</v>
      </c>
      <c r="DN93" s="761">
        <f t="shared" si="71"/>
        <v>112</v>
      </c>
      <c r="DO93" s="761">
        <f t="shared" si="71"/>
        <v>113</v>
      </c>
      <c r="DP93" s="761">
        <f t="shared" si="71"/>
        <v>114</v>
      </c>
      <c r="DQ93" s="761">
        <f t="shared" si="71"/>
        <v>115</v>
      </c>
      <c r="DR93" s="761">
        <f t="shared" si="71"/>
        <v>116</v>
      </c>
      <c r="DS93" s="761">
        <f t="shared" si="71"/>
        <v>117</v>
      </c>
      <c r="DT93" s="761">
        <f t="shared" si="71"/>
        <v>118</v>
      </c>
      <c r="DU93" s="761">
        <f t="shared" si="71"/>
        <v>119</v>
      </c>
      <c r="DV93" s="761">
        <f t="shared" si="71"/>
        <v>120</v>
      </c>
      <c r="DW93" s="761">
        <f t="shared" si="71"/>
        <v>121</v>
      </c>
      <c r="DX93" s="761">
        <f t="shared" si="71"/>
        <v>122</v>
      </c>
      <c r="DY93" s="761">
        <f t="shared" si="71"/>
        <v>123</v>
      </c>
      <c r="DZ93" s="761">
        <f t="shared" si="71"/>
        <v>124</v>
      </c>
      <c r="EA93" s="761">
        <f t="shared" si="71"/>
        <v>125</v>
      </c>
      <c r="EB93" s="761">
        <f t="shared" si="71"/>
        <v>126</v>
      </c>
      <c r="EC93" s="761">
        <f t="shared" si="71"/>
        <v>127</v>
      </c>
      <c r="ED93" s="761">
        <f t="shared" ref="ED93:GO93" si="72">+ED47</f>
        <v>128</v>
      </c>
      <c r="EE93" s="761">
        <f t="shared" si="72"/>
        <v>129</v>
      </c>
      <c r="EF93" s="761">
        <f t="shared" si="72"/>
        <v>130</v>
      </c>
      <c r="EG93" s="761">
        <f t="shared" si="72"/>
        <v>131</v>
      </c>
      <c r="EH93" s="761">
        <f t="shared" si="72"/>
        <v>132</v>
      </c>
      <c r="EI93" s="761">
        <f t="shared" si="72"/>
        <v>133</v>
      </c>
      <c r="EJ93" s="761">
        <f t="shared" si="72"/>
        <v>134</v>
      </c>
      <c r="EK93" s="761">
        <f t="shared" si="72"/>
        <v>135</v>
      </c>
      <c r="EL93" s="761">
        <f t="shared" si="72"/>
        <v>136</v>
      </c>
      <c r="EM93" s="761">
        <f t="shared" si="72"/>
        <v>137</v>
      </c>
      <c r="EN93" s="761">
        <f t="shared" si="72"/>
        <v>138</v>
      </c>
      <c r="EO93" s="761">
        <f t="shared" si="72"/>
        <v>139</v>
      </c>
      <c r="EP93" s="761">
        <f t="shared" si="72"/>
        <v>140</v>
      </c>
      <c r="EQ93" s="761">
        <f t="shared" si="72"/>
        <v>141</v>
      </c>
      <c r="ER93" s="761">
        <f t="shared" si="72"/>
        <v>142</v>
      </c>
      <c r="ES93" s="761">
        <f t="shared" si="72"/>
        <v>143</v>
      </c>
      <c r="ET93" s="761">
        <f t="shared" si="72"/>
        <v>144</v>
      </c>
      <c r="EU93" s="761">
        <f t="shared" si="72"/>
        <v>145</v>
      </c>
      <c r="EV93" s="761">
        <f t="shared" si="72"/>
        <v>146</v>
      </c>
      <c r="EW93" s="761">
        <f t="shared" si="72"/>
        <v>147</v>
      </c>
      <c r="EX93" s="761">
        <f t="shared" si="72"/>
        <v>148</v>
      </c>
      <c r="EY93" s="761">
        <f t="shared" si="72"/>
        <v>149</v>
      </c>
      <c r="EZ93" s="761">
        <f t="shared" si="72"/>
        <v>150</v>
      </c>
      <c r="FA93" s="761">
        <f t="shared" si="72"/>
        <v>151</v>
      </c>
      <c r="FB93" s="761">
        <f t="shared" si="72"/>
        <v>152</v>
      </c>
      <c r="FC93" s="761">
        <f t="shared" si="72"/>
        <v>153</v>
      </c>
      <c r="FD93" s="761">
        <f t="shared" si="72"/>
        <v>154</v>
      </c>
      <c r="FE93" s="761">
        <f t="shared" si="72"/>
        <v>155</v>
      </c>
      <c r="FF93" s="761">
        <f t="shared" si="72"/>
        <v>156</v>
      </c>
      <c r="FG93" s="761">
        <f t="shared" si="72"/>
        <v>157</v>
      </c>
      <c r="FH93" s="761">
        <f t="shared" si="72"/>
        <v>158</v>
      </c>
      <c r="FI93" s="761">
        <f t="shared" si="72"/>
        <v>159</v>
      </c>
      <c r="FJ93" s="761">
        <f t="shared" si="72"/>
        <v>160</v>
      </c>
      <c r="FK93" s="761">
        <f t="shared" si="72"/>
        <v>161</v>
      </c>
      <c r="FL93" s="761">
        <f t="shared" si="72"/>
        <v>162</v>
      </c>
      <c r="FM93" s="761">
        <f t="shared" si="72"/>
        <v>163</v>
      </c>
      <c r="FN93" s="761">
        <f t="shared" si="72"/>
        <v>164</v>
      </c>
      <c r="FO93" s="761">
        <f t="shared" si="72"/>
        <v>165</v>
      </c>
      <c r="FP93" s="761">
        <f t="shared" si="72"/>
        <v>166</v>
      </c>
      <c r="FQ93" s="761">
        <f t="shared" si="72"/>
        <v>167</v>
      </c>
      <c r="FR93" s="761">
        <f t="shared" si="72"/>
        <v>168</v>
      </c>
      <c r="FS93" s="761">
        <f t="shared" si="72"/>
        <v>169</v>
      </c>
      <c r="FT93" s="761">
        <f t="shared" si="72"/>
        <v>170</v>
      </c>
      <c r="FU93" s="761">
        <f t="shared" si="72"/>
        <v>171</v>
      </c>
      <c r="FV93" s="761">
        <f t="shared" si="72"/>
        <v>172</v>
      </c>
      <c r="FW93" s="761">
        <f t="shared" si="72"/>
        <v>173</v>
      </c>
      <c r="FX93" s="761">
        <f t="shared" si="72"/>
        <v>174</v>
      </c>
      <c r="FY93" s="761">
        <f t="shared" si="72"/>
        <v>175</v>
      </c>
      <c r="FZ93" s="761">
        <f t="shared" si="72"/>
        <v>176</v>
      </c>
      <c r="GA93" s="761">
        <f t="shared" si="72"/>
        <v>177</v>
      </c>
      <c r="GB93" s="761">
        <f t="shared" si="72"/>
        <v>178</v>
      </c>
      <c r="GC93" s="761">
        <f t="shared" si="72"/>
        <v>179</v>
      </c>
      <c r="GD93" s="761">
        <f t="shared" si="72"/>
        <v>180</v>
      </c>
      <c r="GE93" s="761">
        <f t="shared" si="72"/>
        <v>181</v>
      </c>
      <c r="GF93" s="761">
        <f t="shared" si="72"/>
        <v>182</v>
      </c>
      <c r="GG93" s="761">
        <f t="shared" si="72"/>
        <v>183</v>
      </c>
      <c r="GH93" s="761">
        <f t="shared" si="72"/>
        <v>184</v>
      </c>
      <c r="GI93" s="761">
        <f t="shared" si="72"/>
        <v>185</v>
      </c>
      <c r="GJ93" s="761">
        <f t="shared" si="72"/>
        <v>186</v>
      </c>
      <c r="GK93" s="761">
        <f t="shared" si="72"/>
        <v>187</v>
      </c>
      <c r="GL93" s="761">
        <f t="shared" si="72"/>
        <v>188</v>
      </c>
      <c r="GM93" s="761">
        <f t="shared" si="72"/>
        <v>189</v>
      </c>
      <c r="GN93" s="761">
        <f t="shared" si="72"/>
        <v>190</v>
      </c>
      <c r="GO93" s="761">
        <f t="shared" si="72"/>
        <v>191</v>
      </c>
      <c r="GP93" s="761">
        <f t="shared" ref="GP93:IL93" si="73">+GP47</f>
        <v>192</v>
      </c>
      <c r="GQ93" s="761">
        <f t="shared" si="73"/>
        <v>193</v>
      </c>
      <c r="GR93" s="761">
        <f t="shared" si="73"/>
        <v>194</v>
      </c>
      <c r="GS93" s="761">
        <f t="shared" si="73"/>
        <v>195</v>
      </c>
      <c r="GT93" s="761">
        <f t="shared" si="73"/>
        <v>196</v>
      </c>
      <c r="GU93" s="761">
        <f t="shared" si="73"/>
        <v>197</v>
      </c>
      <c r="GV93" s="761">
        <f t="shared" si="73"/>
        <v>198</v>
      </c>
      <c r="GW93" s="761">
        <f t="shared" si="73"/>
        <v>199</v>
      </c>
      <c r="GX93" s="761">
        <f t="shared" si="73"/>
        <v>200</v>
      </c>
      <c r="GY93" s="761">
        <f t="shared" si="73"/>
        <v>201</v>
      </c>
      <c r="GZ93" s="761">
        <f t="shared" si="73"/>
        <v>202</v>
      </c>
      <c r="HA93" s="761">
        <f t="shared" si="73"/>
        <v>203</v>
      </c>
      <c r="HB93" s="761">
        <f t="shared" si="73"/>
        <v>204</v>
      </c>
      <c r="HC93" s="761">
        <f t="shared" si="73"/>
        <v>205</v>
      </c>
      <c r="HD93" s="761">
        <f t="shared" si="73"/>
        <v>206</v>
      </c>
      <c r="HE93" s="761">
        <f t="shared" si="73"/>
        <v>207</v>
      </c>
      <c r="HF93" s="761">
        <f t="shared" si="73"/>
        <v>208</v>
      </c>
      <c r="HG93" s="761">
        <f t="shared" si="73"/>
        <v>209</v>
      </c>
      <c r="HH93" s="761">
        <f t="shared" si="73"/>
        <v>210</v>
      </c>
      <c r="HI93" s="761">
        <f t="shared" si="73"/>
        <v>211</v>
      </c>
      <c r="HJ93" s="761">
        <f t="shared" si="73"/>
        <v>212</v>
      </c>
      <c r="HK93" s="761">
        <f t="shared" si="73"/>
        <v>213</v>
      </c>
      <c r="HL93" s="761">
        <f t="shared" si="73"/>
        <v>214</v>
      </c>
      <c r="HM93" s="761">
        <f t="shared" si="73"/>
        <v>215</v>
      </c>
      <c r="HN93" s="761">
        <f t="shared" si="73"/>
        <v>216</v>
      </c>
      <c r="HO93" s="761">
        <f t="shared" si="73"/>
        <v>217</v>
      </c>
      <c r="HP93" s="761">
        <f t="shared" si="73"/>
        <v>218</v>
      </c>
      <c r="HQ93" s="761">
        <f t="shared" si="73"/>
        <v>219</v>
      </c>
      <c r="HR93" s="761">
        <f t="shared" si="73"/>
        <v>220</v>
      </c>
      <c r="HS93" s="761">
        <f t="shared" si="73"/>
        <v>221</v>
      </c>
      <c r="HT93" s="761">
        <f t="shared" si="73"/>
        <v>222</v>
      </c>
      <c r="HU93" s="761">
        <f t="shared" si="73"/>
        <v>223</v>
      </c>
      <c r="HV93" s="761">
        <f t="shared" si="73"/>
        <v>224</v>
      </c>
      <c r="HW93" s="761">
        <f t="shared" si="73"/>
        <v>225</v>
      </c>
      <c r="HX93" s="761">
        <f t="shared" si="73"/>
        <v>226</v>
      </c>
      <c r="HY93" s="761">
        <f t="shared" si="73"/>
        <v>227</v>
      </c>
      <c r="HZ93" s="761">
        <f t="shared" si="73"/>
        <v>228</v>
      </c>
      <c r="IA93" s="761">
        <f t="shared" si="73"/>
        <v>229</v>
      </c>
      <c r="IB93" s="761">
        <f t="shared" si="73"/>
        <v>230</v>
      </c>
      <c r="IC93" s="761">
        <f t="shared" si="73"/>
        <v>231</v>
      </c>
      <c r="ID93" s="761">
        <f t="shared" si="73"/>
        <v>232</v>
      </c>
      <c r="IE93" s="761">
        <f t="shared" si="73"/>
        <v>233</v>
      </c>
      <c r="IF93" s="761">
        <f t="shared" si="73"/>
        <v>234</v>
      </c>
      <c r="IG93" s="761">
        <f t="shared" si="73"/>
        <v>235</v>
      </c>
      <c r="IH93" s="761">
        <f t="shared" si="73"/>
        <v>236</v>
      </c>
      <c r="II93" s="761">
        <f t="shared" si="73"/>
        <v>237</v>
      </c>
      <c r="IJ93" s="761">
        <f t="shared" si="73"/>
        <v>238</v>
      </c>
      <c r="IK93" s="761">
        <f t="shared" si="73"/>
        <v>239</v>
      </c>
      <c r="IL93" s="761">
        <f t="shared" si="73"/>
        <v>240</v>
      </c>
    </row>
    <row r="94" spans="1:246" s="593" customFormat="1" ht="14">
      <c r="B94" s="759"/>
      <c r="C94" s="759"/>
      <c r="D94" s="796"/>
      <c r="E94" s="802"/>
      <c r="F94" s="764">
        <f t="shared" ref="F94:BQ94" si="74">+F48</f>
        <v>46753</v>
      </c>
      <c r="G94" s="764">
        <f t="shared" si="74"/>
        <v>46783</v>
      </c>
      <c r="H94" s="764">
        <f t="shared" si="74"/>
        <v>46812</v>
      </c>
      <c r="I94" s="764">
        <f t="shared" si="74"/>
        <v>46843</v>
      </c>
      <c r="J94" s="764">
        <f t="shared" si="74"/>
        <v>46873</v>
      </c>
      <c r="K94" s="764">
        <f t="shared" si="74"/>
        <v>46904</v>
      </c>
      <c r="L94" s="764">
        <f t="shared" si="74"/>
        <v>46934</v>
      </c>
      <c r="M94" s="764">
        <f t="shared" si="74"/>
        <v>46965</v>
      </c>
      <c r="N94" s="764">
        <f t="shared" si="74"/>
        <v>46996</v>
      </c>
      <c r="O94" s="764">
        <f t="shared" si="74"/>
        <v>47026</v>
      </c>
      <c r="P94" s="764">
        <f t="shared" si="74"/>
        <v>47057</v>
      </c>
      <c r="Q94" s="764">
        <f t="shared" si="74"/>
        <v>47087</v>
      </c>
      <c r="R94" s="764">
        <f t="shared" si="74"/>
        <v>47118</v>
      </c>
      <c r="S94" s="764">
        <f t="shared" si="74"/>
        <v>47149</v>
      </c>
      <c r="T94" s="764">
        <f t="shared" si="74"/>
        <v>47177</v>
      </c>
      <c r="U94" s="764">
        <f t="shared" si="74"/>
        <v>47208</v>
      </c>
      <c r="V94" s="764">
        <f t="shared" si="74"/>
        <v>47238</v>
      </c>
      <c r="W94" s="764">
        <f t="shared" si="74"/>
        <v>47269</v>
      </c>
      <c r="X94" s="764">
        <f t="shared" si="74"/>
        <v>47299</v>
      </c>
      <c r="Y94" s="764">
        <f t="shared" si="74"/>
        <v>47330</v>
      </c>
      <c r="Z94" s="764">
        <f t="shared" si="74"/>
        <v>47361</v>
      </c>
      <c r="AA94" s="764">
        <f t="shared" si="74"/>
        <v>47391</v>
      </c>
      <c r="AB94" s="764">
        <f t="shared" si="74"/>
        <v>47422</v>
      </c>
      <c r="AC94" s="764">
        <f t="shared" si="74"/>
        <v>47452</v>
      </c>
      <c r="AD94" s="764">
        <f t="shared" si="74"/>
        <v>47483</v>
      </c>
      <c r="AE94" s="764">
        <f t="shared" si="74"/>
        <v>47514</v>
      </c>
      <c r="AF94" s="764">
        <f t="shared" si="74"/>
        <v>47542</v>
      </c>
      <c r="AG94" s="764">
        <f t="shared" si="74"/>
        <v>47573</v>
      </c>
      <c r="AH94" s="764">
        <f t="shared" si="74"/>
        <v>47603</v>
      </c>
      <c r="AI94" s="764">
        <f t="shared" si="74"/>
        <v>47634</v>
      </c>
      <c r="AJ94" s="764">
        <f t="shared" si="74"/>
        <v>47664</v>
      </c>
      <c r="AK94" s="764">
        <f t="shared" si="74"/>
        <v>47695</v>
      </c>
      <c r="AL94" s="764">
        <f t="shared" si="74"/>
        <v>47726</v>
      </c>
      <c r="AM94" s="764">
        <f t="shared" si="74"/>
        <v>47756</v>
      </c>
      <c r="AN94" s="764">
        <f t="shared" si="74"/>
        <v>47787</v>
      </c>
      <c r="AO94" s="764">
        <f t="shared" si="74"/>
        <v>47817</v>
      </c>
      <c r="AP94" s="764">
        <f t="shared" si="74"/>
        <v>47848</v>
      </c>
      <c r="AQ94" s="764">
        <f t="shared" si="74"/>
        <v>47879</v>
      </c>
      <c r="AR94" s="764">
        <f t="shared" si="74"/>
        <v>47907</v>
      </c>
      <c r="AS94" s="764">
        <f t="shared" si="74"/>
        <v>47938</v>
      </c>
      <c r="AT94" s="764">
        <f t="shared" si="74"/>
        <v>47968</v>
      </c>
      <c r="AU94" s="764">
        <f t="shared" si="74"/>
        <v>47999</v>
      </c>
      <c r="AV94" s="764">
        <f t="shared" si="74"/>
        <v>48029</v>
      </c>
      <c r="AW94" s="764">
        <f t="shared" si="74"/>
        <v>48060</v>
      </c>
      <c r="AX94" s="764">
        <f t="shared" si="74"/>
        <v>48091</v>
      </c>
      <c r="AY94" s="764">
        <f t="shared" si="74"/>
        <v>48121</v>
      </c>
      <c r="AZ94" s="764">
        <f t="shared" si="74"/>
        <v>48152</v>
      </c>
      <c r="BA94" s="764">
        <f t="shared" si="74"/>
        <v>48182</v>
      </c>
      <c r="BB94" s="764">
        <f t="shared" si="74"/>
        <v>48213</v>
      </c>
      <c r="BC94" s="764">
        <f t="shared" si="74"/>
        <v>48244</v>
      </c>
      <c r="BD94" s="764">
        <f t="shared" si="74"/>
        <v>48273</v>
      </c>
      <c r="BE94" s="764">
        <f t="shared" si="74"/>
        <v>48304</v>
      </c>
      <c r="BF94" s="764">
        <f t="shared" si="74"/>
        <v>48334</v>
      </c>
      <c r="BG94" s="764">
        <f t="shared" si="74"/>
        <v>48365</v>
      </c>
      <c r="BH94" s="764">
        <f t="shared" si="74"/>
        <v>48395</v>
      </c>
      <c r="BI94" s="764">
        <f t="shared" si="74"/>
        <v>48426</v>
      </c>
      <c r="BJ94" s="764">
        <f t="shared" si="74"/>
        <v>48457</v>
      </c>
      <c r="BK94" s="764">
        <f t="shared" si="74"/>
        <v>48487</v>
      </c>
      <c r="BL94" s="764">
        <f t="shared" si="74"/>
        <v>48518</v>
      </c>
      <c r="BM94" s="764">
        <f t="shared" si="74"/>
        <v>48548</v>
      </c>
      <c r="BN94" s="764">
        <f t="shared" si="74"/>
        <v>48579</v>
      </c>
      <c r="BO94" s="764">
        <f t="shared" si="74"/>
        <v>48610</v>
      </c>
      <c r="BP94" s="764">
        <f t="shared" si="74"/>
        <v>48638</v>
      </c>
      <c r="BQ94" s="764">
        <f t="shared" si="74"/>
        <v>48669</v>
      </c>
      <c r="BR94" s="764">
        <f t="shared" ref="BR94:EC94" si="75">+BR48</f>
        <v>48699</v>
      </c>
      <c r="BS94" s="764">
        <f t="shared" si="75"/>
        <v>48730</v>
      </c>
      <c r="BT94" s="764">
        <f t="shared" si="75"/>
        <v>48760</v>
      </c>
      <c r="BU94" s="764">
        <f t="shared" si="75"/>
        <v>48791</v>
      </c>
      <c r="BV94" s="764">
        <f t="shared" si="75"/>
        <v>48822</v>
      </c>
      <c r="BW94" s="764">
        <f t="shared" si="75"/>
        <v>48852</v>
      </c>
      <c r="BX94" s="764">
        <f t="shared" si="75"/>
        <v>48883</v>
      </c>
      <c r="BY94" s="764">
        <f t="shared" si="75"/>
        <v>48913</v>
      </c>
      <c r="BZ94" s="764">
        <f t="shared" si="75"/>
        <v>48944</v>
      </c>
      <c r="CA94" s="764">
        <f t="shared" si="75"/>
        <v>48975</v>
      </c>
      <c r="CB94" s="764">
        <f t="shared" si="75"/>
        <v>49003</v>
      </c>
      <c r="CC94" s="764">
        <f t="shared" si="75"/>
        <v>49034</v>
      </c>
      <c r="CD94" s="764">
        <f t="shared" si="75"/>
        <v>49064</v>
      </c>
      <c r="CE94" s="764">
        <f t="shared" si="75"/>
        <v>49095</v>
      </c>
      <c r="CF94" s="764">
        <f t="shared" si="75"/>
        <v>49125</v>
      </c>
      <c r="CG94" s="764">
        <f t="shared" si="75"/>
        <v>49156</v>
      </c>
      <c r="CH94" s="764">
        <f t="shared" si="75"/>
        <v>49187</v>
      </c>
      <c r="CI94" s="764">
        <f t="shared" si="75"/>
        <v>49217</v>
      </c>
      <c r="CJ94" s="764">
        <f t="shared" si="75"/>
        <v>49248</v>
      </c>
      <c r="CK94" s="764">
        <f t="shared" si="75"/>
        <v>49278</v>
      </c>
      <c r="CL94" s="764">
        <f t="shared" si="75"/>
        <v>49309</v>
      </c>
      <c r="CM94" s="764">
        <f t="shared" si="75"/>
        <v>49340</v>
      </c>
      <c r="CN94" s="764">
        <f t="shared" si="75"/>
        <v>49368</v>
      </c>
      <c r="CO94" s="764">
        <f t="shared" si="75"/>
        <v>49399</v>
      </c>
      <c r="CP94" s="764">
        <f t="shared" si="75"/>
        <v>49429</v>
      </c>
      <c r="CQ94" s="764">
        <f t="shared" si="75"/>
        <v>49460</v>
      </c>
      <c r="CR94" s="764">
        <f t="shared" si="75"/>
        <v>49490</v>
      </c>
      <c r="CS94" s="764">
        <f t="shared" si="75"/>
        <v>49521</v>
      </c>
      <c r="CT94" s="764">
        <f t="shared" si="75"/>
        <v>49552</v>
      </c>
      <c r="CU94" s="764">
        <f t="shared" si="75"/>
        <v>49582</v>
      </c>
      <c r="CV94" s="764">
        <f t="shared" si="75"/>
        <v>49613</v>
      </c>
      <c r="CW94" s="764">
        <f t="shared" si="75"/>
        <v>49643</v>
      </c>
      <c r="CX94" s="764">
        <f t="shared" si="75"/>
        <v>49674</v>
      </c>
      <c r="CY94" s="764">
        <f t="shared" si="75"/>
        <v>49705</v>
      </c>
      <c r="CZ94" s="764">
        <f t="shared" si="75"/>
        <v>49734</v>
      </c>
      <c r="DA94" s="764">
        <f t="shared" si="75"/>
        <v>49765</v>
      </c>
      <c r="DB94" s="764">
        <f t="shared" si="75"/>
        <v>49795</v>
      </c>
      <c r="DC94" s="764">
        <f t="shared" si="75"/>
        <v>49826</v>
      </c>
      <c r="DD94" s="764">
        <f t="shared" si="75"/>
        <v>49856</v>
      </c>
      <c r="DE94" s="764">
        <f t="shared" si="75"/>
        <v>49887</v>
      </c>
      <c r="DF94" s="764">
        <f t="shared" si="75"/>
        <v>49918</v>
      </c>
      <c r="DG94" s="764">
        <f t="shared" si="75"/>
        <v>49948</v>
      </c>
      <c r="DH94" s="764">
        <f t="shared" si="75"/>
        <v>49979</v>
      </c>
      <c r="DI94" s="764">
        <f t="shared" si="75"/>
        <v>50009</v>
      </c>
      <c r="DJ94" s="764">
        <f t="shared" si="75"/>
        <v>50040</v>
      </c>
      <c r="DK94" s="764">
        <f t="shared" si="75"/>
        <v>50071</v>
      </c>
      <c r="DL94" s="764">
        <f t="shared" si="75"/>
        <v>50099</v>
      </c>
      <c r="DM94" s="764">
        <f t="shared" si="75"/>
        <v>50130</v>
      </c>
      <c r="DN94" s="764">
        <f t="shared" si="75"/>
        <v>50160</v>
      </c>
      <c r="DO94" s="764">
        <f t="shared" si="75"/>
        <v>50191</v>
      </c>
      <c r="DP94" s="764">
        <f t="shared" si="75"/>
        <v>50221</v>
      </c>
      <c r="DQ94" s="764">
        <f t="shared" si="75"/>
        <v>50252</v>
      </c>
      <c r="DR94" s="764">
        <f t="shared" si="75"/>
        <v>50283</v>
      </c>
      <c r="DS94" s="764">
        <f t="shared" si="75"/>
        <v>50313</v>
      </c>
      <c r="DT94" s="764">
        <f t="shared" si="75"/>
        <v>50344</v>
      </c>
      <c r="DU94" s="764">
        <f t="shared" si="75"/>
        <v>50374</v>
      </c>
      <c r="DV94" s="764">
        <f t="shared" si="75"/>
        <v>50405</v>
      </c>
      <c r="DW94" s="764">
        <f t="shared" si="75"/>
        <v>50436</v>
      </c>
      <c r="DX94" s="764">
        <f t="shared" si="75"/>
        <v>50464</v>
      </c>
      <c r="DY94" s="764">
        <f t="shared" si="75"/>
        <v>50495</v>
      </c>
      <c r="DZ94" s="764">
        <f t="shared" si="75"/>
        <v>50525</v>
      </c>
      <c r="EA94" s="764">
        <f t="shared" si="75"/>
        <v>50556</v>
      </c>
      <c r="EB94" s="764">
        <f t="shared" si="75"/>
        <v>50586</v>
      </c>
      <c r="EC94" s="764">
        <f t="shared" si="75"/>
        <v>50617</v>
      </c>
      <c r="ED94" s="764">
        <f t="shared" ref="ED94:GO94" si="76">+ED48</f>
        <v>50648</v>
      </c>
      <c r="EE94" s="764">
        <f t="shared" si="76"/>
        <v>50678</v>
      </c>
      <c r="EF94" s="764">
        <f t="shared" si="76"/>
        <v>50709</v>
      </c>
      <c r="EG94" s="764">
        <f t="shared" si="76"/>
        <v>50739</v>
      </c>
      <c r="EH94" s="764">
        <f t="shared" si="76"/>
        <v>50770</v>
      </c>
      <c r="EI94" s="764">
        <f t="shared" si="76"/>
        <v>50801</v>
      </c>
      <c r="EJ94" s="764">
        <f t="shared" si="76"/>
        <v>50829</v>
      </c>
      <c r="EK94" s="764">
        <f t="shared" si="76"/>
        <v>50860</v>
      </c>
      <c r="EL94" s="764">
        <f t="shared" si="76"/>
        <v>50890</v>
      </c>
      <c r="EM94" s="764">
        <f t="shared" si="76"/>
        <v>50921</v>
      </c>
      <c r="EN94" s="764">
        <f t="shared" si="76"/>
        <v>50951</v>
      </c>
      <c r="EO94" s="764">
        <f t="shared" si="76"/>
        <v>50982</v>
      </c>
      <c r="EP94" s="764">
        <f t="shared" si="76"/>
        <v>51013</v>
      </c>
      <c r="EQ94" s="764">
        <f t="shared" si="76"/>
        <v>51043</v>
      </c>
      <c r="ER94" s="764">
        <f t="shared" si="76"/>
        <v>51074</v>
      </c>
      <c r="ES94" s="764">
        <f t="shared" si="76"/>
        <v>51104</v>
      </c>
      <c r="ET94" s="764">
        <f t="shared" si="76"/>
        <v>51135</v>
      </c>
      <c r="EU94" s="764">
        <f t="shared" si="76"/>
        <v>51166</v>
      </c>
      <c r="EV94" s="764">
        <f t="shared" si="76"/>
        <v>51195</v>
      </c>
      <c r="EW94" s="764">
        <f t="shared" si="76"/>
        <v>51226</v>
      </c>
      <c r="EX94" s="764">
        <f t="shared" si="76"/>
        <v>51256</v>
      </c>
      <c r="EY94" s="764">
        <f t="shared" si="76"/>
        <v>51287</v>
      </c>
      <c r="EZ94" s="764">
        <f t="shared" si="76"/>
        <v>51317</v>
      </c>
      <c r="FA94" s="764">
        <f t="shared" si="76"/>
        <v>51348</v>
      </c>
      <c r="FB94" s="764">
        <f t="shared" si="76"/>
        <v>51379</v>
      </c>
      <c r="FC94" s="764">
        <f t="shared" si="76"/>
        <v>51409</v>
      </c>
      <c r="FD94" s="764">
        <f t="shared" si="76"/>
        <v>51440</v>
      </c>
      <c r="FE94" s="764">
        <f t="shared" si="76"/>
        <v>51470</v>
      </c>
      <c r="FF94" s="764">
        <f t="shared" si="76"/>
        <v>51501</v>
      </c>
      <c r="FG94" s="764">
        <f t="shared" si="76"/>
        <v>51532</v>
      </c>
      <c r="FH94" s="764">
        <f t="shared" si="76"/>
        <v>51560</v>
      </c>
      <c r="FI94" s="764">
        <f t="shared" si="76"/>
        <v>51591</v>
      </c>
      <c r="FJ94" s="764">
        <f t="shared" si="76"/>
        <v>51621</v>
      </c>
      <c r="FK94" s="764">
        <f t="shared" si="76"/>
        <v>51652</v>
      </c>
      <c r="FL94" s="764">
        <f t="shared" si="76"/>
        <v>51682</v>
      </c>
      <c r="FM94" s="764">
        <f t="shared" si="76"/>
        <v>51713</v>
      </c>
      <c r="FN94" s="764">
        <f t="shared" si="76"/>
        <v>51744</v>
      </c>
      <c r="FO94" s="764">
        <f t="shared" si="76"/>
        <v>51774</v>
      </c>
      <c r="FP94" s="764">
        <f t="shared" si="76"/>
        <v>51805</v>
      </c>
      <c r="FQ94" s="764">
        <f t="shared" si="76"/>
        <v>51835</v>
      </c>
      <c r="FR94" s="764">
        <f t="shared" si="76"/>
        <v>51866</v>
      </c>
      <c r="FS94" s="764">
        <f t="shared" si="76"/>
        <v>51897</v>
      </c>
      <c r="FT94" s="764">
        <f t="shared" si="76"/>
        <v>51925</v>
      </c>
      <c r="FU94" s="764">
        <f t="shared" si="76"/>
        <v>51956</v>
      </c>
      <c r="FV94" s="764">
        <f t="shared" si="76"/>
        <v>51986</v>
      </c>
      <c r="FW94" s="764">
        <f t="shared" si="76"/>
        <v>52017</v>
      </c>
      <c r="FX94" s="764">
        <f t="shared" si="76"/>
        <v>52047</v>
      </c>
      <c r="FY94" s="764">
        <f t="shared" si="76"/>
        <v>52078</v>
      </c>
      <c r="FZ94" s="764">
        <f t="shared" si="76"/>
        <v>52109</v>
      </c>
      <c r="GA94" s="764">
        <f t="shared" si="76"/>
        <v>52139</v>
      </c>
      <c r="GB94" s="764">
        <f t="shared" si="76"/>
        <v>52170</v>
      </c>
      <c r="GC94" s="764">
        <f t="shared" si="76"/>
        <v>52200</v>
      </c>
      <c r="GD94" s="764">
        <f t="shared" si="76"/>
        <v>52231</v>
      </c>
      <c r="GE94" s="764">
        <f t="shared" si="76"/>
        <v>52262</v>
      </c>
      <c r="GF94" s="764">
        <f t="shared" si="76"/>
        <v>52290</v>
      </c>
      <c r="GG94" s="764">
        <f t="shared" si="76"/>
        <v>52321</v>
      </c>
      <c r="GH94" s="764">
        <f t="shared" si="76"/>
        <v>52351</v>
      </c>
      <c r="GI94" s="764">
        <f t="shared" si="76"/>
        <v>52382</v>
      </c>
      <c r="GJ94" s="764">
        <f t="shared" si="76"/>
        <v>52412</v>
      </c>
      <c r="GK94" s="764">
        <f t="shared" si="76"/>
        <v>52443</v>
      </c>
      <c r="GL94" s="764">
        <f t="shared" si="76"/>
        <v>52474</v>
      </c>
      <c r="GM94" s="764">
        <f t="shared" si="76"/>
        <v>52504</v>
      </c>
      <c r="GN94" s="764">
        <f t="shared" si="76"/>
        <v>52535</v>
      </c>
      <c r="GO94" s="764">
        <f t="shared" si="76"/>
        <v>52565</v>
      </c>
      <c r="GP94" s="764">
        <f t="shared" ref="GP94:IL94" si="77">+GP48</f>
        <v>52596</v>
      </c>
      <c r="GQ94" s="764">
        <f t="shared" si="77"/>
        <v>52627</v>
      </c>
      <c r="GR94" s="764">
        <f t="shared" si="77"/>
        <v>52656</v>
      </c>
      <c r="GS94" s="764">
        <f t="shared" si="77"/>
        <v>52687</v>
      </c>
      <c r="GT94" s="764">
        <f t="shared" si="77"/>
        <v>52717</v>
      </c>
      <c r="GU94" s="764">
        <f t="shared" si="77"/>
        <v>52748</v>
      </c>
      <c r="GV94" s="764">
        <f t="shared" si="77"/>
        <v>52778</v>
      </c>
      <c r="GW94" s="764">
        <f t="shared" si="77"/>
        <v>52809</v>
      </c>
      <c r="GX94" s="764">
        <f t="shared" si="77"/>
        <v>52840</v>
      </c>
      <c r="GY94" s="764">
        <f t="shared" si="77"/>
        <v>52870</v>
      </c>
      <c r="GZ94" s="764">
        <f t="shared" si="77"/>
        <v>52901</v>
      </c>
      <c r="HA94" s="764">
        <f t="shared" si="77"/>
        <v>52931</v>
      </c>
      <c r="HB94" s="764">
        <f t="shared" si="77"/>
        <v>52962</v>
      </c>
      <c r="HC94" s="764">
        <f t="shared" si="77"/>
        <v>52993</v>
      </c>
      <c r="HD94" s="764">
        <f t="shared" si="77"/>
        <v>53021</v>
      </c>
      <c r="HE94" s="764">
        <f t="shared" si="77"/>
        <v>53052</v>
      </c>
      <c r="HF94" s="764">
        <f t="shared" si="77"/>
        <v>53082</v>
      </c>
      <c r="HG94" s="764">
        <f t="shared" si="77"/>
        <v>53113</v>
      </c>
      <c r="HH94" s="764">
        <f t="shared" si="77"/>
        <v>53143</v>
      </c>
      <c r="HI94" s="764">
        <f t="shared" si="77"/>
        <v>53174</v>
      </c>
      <c r="HJ94" s="764">
        <f t="shared" si="77"/>
        <v>53205</v>
      </c>
      <c r="HK94" s="764">
        <f t="shared" si="77"/>
        <v>53235</v>
      </c>
      <c r="HL94" s="764">
        <f t="shared" si="77"/>
        <v>53266</v>
      </c>
      <c r="HM94" s="764">
        <f t="shared" si="77"/>
        <v>53296</v>
      </c>
      <c r="HN94" s="764">
        <f t="shared" si="77"/>
        <v>53327</v>
      </c>
      <c r="HO94" s="764">
        <f t="shared" si="77"/>
        <v>53358</v>
      </c>
      <c r="HP94" s="764">
        <f t="shared" si="77"/>
        <v>53386</v>
      </c>
      <c r="HQ94" s="764">
        <f t="shared" si="77"/>
        <v>53417</v>
      </c>
      <c r="HR94" s="764">
        <f t="shared" si="77"/>
        <v>53447</v>
      </c>
      <c r="HS94" s="764">
        <f t="shared" si="77"/>
        <v>53478</v>
      </c>
      <c r="HT94" s="764">
        <f t="shared" si="77"/>
        <v>53508</v>
      </c>
      <c r="HU94" s="764">
        <f t="shared" si="77"/>
        <v>53539</v>
      </c>
      <c r="HV94" s="764">
        <f t="shared" si="77"/>
        <v>53570</v>
      </c>
      <c r="HW94" s="764">
        <f t="shared" si="77"/>
        <v>53600</v>
      </c>
      <c r="HX94" s="764">
        <f t="shared" si="77"/>
        <v>53631</v>
      </c>
      <c r="HY94" s="764">
        <f t="shared" si="77"/>
        <v>53661</v>
      </c>
      <c r="HZ94" s="764">
        <f t="shared" si="77"/>
        <v>53692</v>
      </c>
      <c r="IA94" s="764">
        <f t="shared" si="77"/>
        <v>53723</v>
      </c>
      <c r="IB94" s="764">
        <f t="shared" si="77"/>
        <v>53751</v>
      </c>
      <c r="IC94" s="764">
        <f t="shared" si="77"/>
        <v>53782</v>
      </c>
      <c r="ID94" s="764">
        <f t="shared" si="77"/>
        <v>53812</v>
      </c>
      <c r="IE94" s="764">
        <f t="shared" si="77"/>
        <v>53843</v>
      </c>
      <c r="IF94" s="764">
        <f t="shared" si="77"/>
        <v>53873</v>
      </c>
      <c r="IG94" s="764">
        <f t="shared" si="77"/>
        <v>53904</v>
      </c>
      <c r="IH94" s="764">
        <f t="shared" si="77"/>
        <v>53935</v>
      </c>
      <c r="II94" s="764">
        <f t="shared" si="77"/>
        <v>53965</v>
      </c>
      <c r="IJ94" s="764">
        <f t="shared" si="77"/>
        <v>53996</v>
      </c>
      <c r="IK94" s="764">
        <f t="shared" si="77"/>
        <v>54026</v>
      </c>
      <c r="IL94" s="764">
        <f t="shared" si="77"/>
        <v>54057</v>
      </c>
    </row>
    <row r="95" spans="1:246" s="593" customFormat="1" ht="14">
      <c r="B95" s="863"/>
      <c r="C95" s="863"/>
      <c r="D95" s="1349"/>
      <c r="E95" s="864"/>
      <c r="F95" s="865"/>
      <c r="G95" s="865"/>
      <c r="H95" s="865"/>
      <c r="I95" s="865"/>
      <c r="J95" s="865"/>
      <c r="K95" s="865"/>
      <c r="L95" s="865"/>
      <c r="M95" s="865"/>
      <c r="N95" s="865"/>
      <c r="O95" s="865"/>
      <c r="P95" s="865"/>
      <c r="Q95" s="865"/>
      <c r="R95" s="865"/>
      <c r="S95" s="865"/>
      <c r="T95" s="865"/>
      <c r="U95" s="865"/>
      <c r="V95" s="865"/>
      <c r="W95" s="865"/>
      <c r="X95" s="865"/>
      <c r="Y95" s="865"/>
      <c r="Z95" s="865"/>
      <c r="AA95" s="865"/>
      <c r="AB95" s="865"/>
      <c r="AC95" s="865"/>
      <c r="AD95" s="865"/>
      <c r="AE95" s="865"/>
      <c r="AF95" s="865"/>
      <c r="AG95" s="865"/>
      <c r="AH95" s="865"/>
      <c r="AI95" s="865"/>
      <c r="AJ95" s="865"/>
      <c r="AK95" s="865"/>
      <c r="AL95" s="865"/>
      <c r="AM95" s="865"/>
      <c r="AN95" s="865"/>
      <c r="AO95" s="865"/>
      <c r="AP95" s="865"/>
      <c r="AQ95" s="865"/>
      <c r="AR95" s="865"/>
      <c r="AS95" s="865"/>
      <c r="AT95" s="865"/>
      <c r="AU95" s="865"/>
      <c r="AV95" s="865"/>
      <c r="AW95" s="865"/>
      <c r="AX95" s="865"/>
      <c r="AY95" s="865"/>
      <c r="AZ95" s="865"/>
      <c r="BA95" s="865"/>
      <c r="BB95" s="865"/>
      <c r="BC95" s="865"/>
      <c r="BD95" s="865"/>
      <c r="BE95" s="865"/>
      <c r="BF95" s="865"/>
      <c r="BG95" s="865"/>
      <c r="BH95" s="865"/>
      <c r="BI95" s="865"/>
      <c r="BJ95" s="865"/>
      <c r="BK95" s="865"/>
      <c r="BL95" s="865"/>
      <c r="BM95" s="865"/>
      <c r="BN95" s="865"/>
      <c r="BO95" s="865"/>
      <c r="BP95" s="865"/>
      <c r="BQ95" s="865"/>
      <c r="BR95" s="865"/>
      <c r="BS95" s="865"/>
      <c r="BT95" s="865"/>
      <c r="BU95" s="865"/>
      <c r="BV95" s="865"/>
      <c r="BW95" s="865"/>
      <c r="BX95" s="865"/>
      <c r="BY95" s="865"/>
      <c r="BZ95" s="865"/>
      <c r="CA95" s="865"/>
      <c r="CB95" s="865"/>
      <c r="CC95" s="865"/>
      <c r="CD95" s="865"/>
      <c r="CE95" s="865"/>
      <c r="CF95" s="865"/>
      <c r="CG95" s="865"/>
      <c r="CH95" s="865"/>
      <c r="CI95" s="865"/>
      <c r="CJ95" s="865"/>
      <c r="CK95" s="865"/>
      <c r="CL95" s="865"/>
      <c r="CM95" s="865"/>
      <c r="CN95" s="865"/>
      <c r="CO95" s="865"/>
      <c r="CP95" s="865"/>
      <c r="CQ95" s="865"/>
      <c r="CR95" s="865"/>
      <c r="CS95" s="865"/>
      <c r="CT95" s="865"/>
      <c r="CU95" s="865"/>
      <c r="CV95" s="865"/>
      <c r="CW95" s="865"/>
      <c r="CX95" s="865"/>
      <c r="CY95" s="865"/>
      <c r="CZ95" s="865"/>
      <c r="DA95" s="865"/>
      <c r="DB95" s="865"/>
      <c r="DC95" s="865"/>
      <c r="DD95" s="865"/>
      <c r="DE95" s="865"/>
      <c r="DF95" s="865"/>
      <c r="DG95" s="865"/>
      <c r="DH95" s="865"/>
      <c r="DI95" s="865"/>
      <c r="DJ95" s="865"/>
      <c r="DK95" s="865"/>
      <c r="DL95" s="865"/>
      <c r="DM95" s="865"/>
      <c r="DN95" s="865"/>
      <c r="DO95" s="865"/>
      <c r="DP95" s="865"/>
      <c r="DQ95" s="865"/>
      <c r="DR95" s="865"/>
      <c r="DS95" s="865"/>
      <c r="DT95" s="865"/>
      <c r="DU95" s="865"/>
      <c r="DV95" s="865"/>
      <c r="DW95" s="865"/>
      <c r="DX95" s="865"/>
      <c r="DY95" s="865"/>
      <c r="DZ95" s="865"/>
      <c r="EA95" s="865"/>
      <c r="EB95" s="865"/>
      <c r="EC95" s="865"/>
      <c r="ED95" s="865"/>
      <c r="EE95" s="865"/>
      <c r="EF95" s="865"/>
      <c r="EG95" s="865"/>
      <c r="EH95" s="865"/>
      <c r="EI95" s="865"/>
      <c r="EJ95" s="865"/>
      <c r="EK95" s="865"/>
      <c r="EL95" s="865"/>
      <c r="EM95" s="865"/>
      <c r="EN95" s="865"/>
      <c r="EO95" s="865"/>
      <c r="EP95" s="865"/>
      <c r="EQ95" s="865"/>
      <c r="ER95" s="865"/>
      <c r="ES95" s="865"/>
      <c r="ET95" s="865"/>
      <c r="EU95" s="865"/>
      <c r="EV95" s="865"/>
      <c r="EW95" s="865"/>
      <c r="EX95" s="865"/>
      <c r="EY95" s="865"/>
      <c r="EZ95" s="865"/>
      <c r="FA95" s="865"/>
      <c r="FB95" s="865"/>
      <c r="FC95" s="865"/>
      <c r="FD95" s="865"/>
      <c r="FE95" s="865"/>
      <c r="FF95" s="865"/>
      <c r="FG95" s="865"/>
      <c r="FH95" s="865"/>
      <c r="FI95" s="865"/>
      <c r="FJ95" s="865"/>
      <c r="FK95" s="865"/>
      <c r="FL95" s="865"/>
      <c r="FM95" s="865"/>
      <c r="FN95" s="865"/>
      <c r="FO95" s="865"/>
      <c r="FP95" s="865"/>
      <c r="FQ95" s="865"/>
      <c r="FR95" s="865"/>
      <c r="FS95" s="865"/>
      <c r="FT95" s="865"/>
      <c r="FU95" s="865"/>
      <c r="FV95" s="865"/>
      <c r="FW95" s="865"/>
      <c r="FX95" s="865"/>
      <c r="FY95" s="865"/>
      <c r="FZ95" s="865"/>
      <c r="GA95" s="865"/>
      <c r="GB95" s="865"/>
      <c r="GC95" s="865"/>
      <c r="GD95" s="865"/>
      <c r="GE95" s="865"/>
      <c r="GF95" s="865"/>
      <c r="GG95" s="865"/>
      <c r="GH95" s="865"/>
      <c r="GI95" s="865"/>
      <c r="GJ95" s="865"/>
      <c r="GK95" s="865"/>
      <c r="GL95" s="865"/>
      <c r="GM95" s="865"/>
      <c r="GN95" s="865"/>
      <c r="GO95" s="865"/>
      <c r="GP95" s="865"/>
      <c r="GQ95" s="865"/>
      <c r="GR95" s="865"/>
      <c r="GS95" s="865"/>
      <c r="GT95" s="865"/>
      <c r="GU95" s="865"/>
      <c r="GV95" s="865"/>
      <c r="GW95" s="865"/>
      <c r="GX95" s="865"/>
      <c r="GY95" s="865"/>
      <c r="GZ95" s="865"/>
      <c r="HA95" s="865"/>
      <c r="HB95" s="865"/>
      <c r="HC95" s="865"/>
      <c r="HD95" s="865"/>
      <c r="HE95" s="865"/>
      <c r="HF95" s="865"/>
      <c r="HG95" s="865"/>
      <c r="HH95" s="865"/>
      <c r="HI95" s="865"/>
      <c r="HJ95" s="865"/>
      <c r="HK95" s="865"/>
      <c r="HL95" s="865"/>
      <c r="HM95" s="865"/>
      <c r="HN95" s="865"/>
      <c r="HO95" s="865"/>
      <c r="HP95" s="865"/>
      <c r="HQ95" s="865"/>
      <c r="HR95" s="865"/>
      <c r="HS95" s="865"/>
      <c r="HT95" s="865"/>
      <c r="HU95" s="865"/>
      <c r="HV95" s="865"/>
      <c r="HW95" s="865"/>
      <c r="HX95" s="865"/>
      <c r="HY95" s="865"/>
      <c r="HZ95" s="865"/>
      <c r="IA95" s="865"/>
      <c r="IB95" s="865"/>
      <c r="IC95" s="865"/>
      <c r="ID95" s="865"/>
      <c r="IE95" s="865"/>
      <c r="IF95" s="865"/>
      <c r="IG95" s="865"/>
      <c r="IH95" s="865"/>
      <c r="II95" s="865"/>
      <c r="IJ95" s="865"/>
      <c r="IK95" s="865"/>
      <c r="IL95" s="865"/>
    </row>
    <row r="96" spans="1:246" s="593" customFormat="1" ht="14">
      <c r="B96" s="792" t="s">
        <v>661</v>
      </c>
      <c r="C96" s="800"/>
      <c r="D96" s="801" t="s">
        <v>656</v>
      </c>
      <c r="E96" s="803" t="s">
        <v>655</v>
      </c>
      <c r="F96" s="754"/>
      <c r="G96" s="754"/>
      <c r="H96" s="754"/>
      <c r="I96" s="754"/>
      <c r="J96" s="754"/>
      <c r="K96" s="754"/>
      <c r="L96" s="754"/>
      <c r="M96" s="754"/>
      <c r="N96" s="754"/>
      <c r="O96" s="754"/>
      <c r="P96" s="754"/>
      <c r="Q96" s="754"/>
      <c r="R96" s="754"/>
      <c r="S96" s="754"/>
      <c r="T96" s="754"/>
      <c r="U96" s="754"/>
      <c r="V96" s="754"/>
      <c r="W96" s="754"/>
      <c r="X96" s="754"/>
      <c r="Y96" s="754"/>
      <c r="Z96" s="754"/>
      <c r="AA96" s="754"/>
      <c r="AB96" s="754"/>
      <c r="AC96" s="754"/>
      <c r="AD96" s="754"/>
      <c r="AE96" s="754"/>
      <c r="AF96" s="754"/>
      <c r="AG96" s="754"/>
      <c r="AH96" s="754"/>
      <c r="AI96" s="754"/>
      <c r="AJ96" s="754"/>
      <c r="AK96" s="754"/>
      <c r="AL96" s="754"/>
      <c r="AM96" s="754"/>
      <c r="AN96" s="754"/>
      <c r="AO96" s="754"/>
      <c r="AP96" s="754"/>
      <c r="AQ96" s="754"/>
      <c r="AR96" s="754"/>
      <c r="AS96" s="754"/>
      <c r="AT96" s="754"/>
      <c r="AU96" s="754"/>
      <c r="AV96" s="754"/>
      <c r="AW96" s="754"/>
      <c r="AX96" s="754"/>
      <c r="AY96" s="754"/>
      <c r="AZ96" s="754"/>
      <c r="BA96" s="754"/>
      <c r="BB96" s="754"/>
      <c r="BC96" s="754"/>
      <c r="BD96" s="754"/>
      <c r="BE96" s="754"/>
      <c r="BF96" s="754"/>
      <c r="BG96" s="754"/>
      <c r="BH96" s="754"/>
      <c r="BI96" s="754"/>
      <c r="BJ96" s="754"/>
      <c r="BK96" s="754"/>
      <c r="BL96" s="754"/>
      <c r="BM96" s="754"/>
      <c r="BN96" s="754"/>
      <c r="BO96" s="754"/>
      <c r="BP96" s="754"/>
      <c r="BQ96" s="754"/>
      <c r="BR96" s="754"/>
      <c r="BS96" s="754"/>
      <c r="BT96" s="754"/>
      <c r="BU96" s="754"/>
      <c r="BV96" s="754"/>
      <c r="BW96" s="754"/>
      <c r="BX96" s="754"/>
      <c r="BY96" s="754"/>
      <c r="BZ96" s="754"/>
      <c r="CA96" s="754"/>
      <c r="CB96" s="754"/>
      <c r="CC96" s="754"/>
      <c r="CD96" s="754"/>
      <c r="CE96" s="754"/>
      <c r="CF96" s="754"/>
      <c r="CG96" s="754"/>
      <c r="CH96" s="754"/>
      <c r="CI96" s="754"/>
      <c r="CJ96" s="754"/>
      <c r="CK96" s="754"/>
      <c r="CL96" s="754"/>
      <c r="CM96" s="754"/>
      <c r="CN96" s="754"/>
      <c r="CO96" s="754"/>
      <c r="CP96" s="754"/>
      <c r="CQ96" s="754"/>
      <c r="CR96" s="754"/>
      <c r="CS96" s="754"/>
      <c r="CT96" s="754"/>
      <c r="CU96" s="754"/>
      <c r="CV96" s="754"/>
      <c r="CW96" s="754"/>
      <c r="CX96" s="754"/>
      <c r="CY96" s="754"/>
      <c r="CZ96" s="754"/>
      <c r="DA96" s="754"/>
      <c r="DB96" s="754"/>
      <c r="DC96" s="754"/>
      <c r="DD96" s="754"/>
      <c r="DE96" s="754"/>
      <c r="DF96" s="754"/>
      <c r="DG96" s="754"/>
      <c r="DH96" s="754"/>
      <c r="DI96" s="754"/>
      <c r="DJ96" s="754"/>
      <c r="DK96" s="754"/>
      <c r="DL96" s="754"/>
      <c r="DM96" s="754"/>
      <c r="DN96" s="754"/>
      <c r="DO96" s="754"/>
      <c r="DP96" s="754"/>
      <c r="DQ96" s="754"/>
      <c r="DR96" s="754"/>
      <c r="DS96" s="754"/>
      <c r="DT96" s="754"/>
      <c r="DU96" s="754"/>
      <c r="DV96" s="754"/>
      <c r="DW96" s="754"/>
      <c r="DX96" s="754"/>
      <c r="DY96" s="754"/>
      <c r="DZ96" s="754"/>
      <c r="EA96" s="754"/>
      <c r="EB96" s="754"/>
      <c r="EC96" s="754"/>
      <c r="ED96" s="754"/>
      <c r="EE96" s="754"/>
      <c r="EF96" s="754"/>
      <c r="EG96" s="754"/>
      <c r="EH96" s="754"/>
      <c r="EI96" s="754"/>
      <c r="EJ96" s="754"/>
      <c r="EK96" s="754"/>
      <c r="EL96" s="754"/>
      <c r="EM96" s="754"/>
      <c r="EN96" s="754"/>
      <c r="EO96" s="754"/>
      <c r="EP96" s="754"/>
      <c r="EQ96" s="754"/>
      <c r="ER96" s="754"/>
      <c r="ES96" s="754"/>
      <c r="ET96" s="754"/>
      <c r="EU96" s="754"/>
      <c r="EV96" s="754"/>
      <c r="EW96" s="754"/>
      <c r="EX96" s="754"/>
      <c r="EY96" s="754"/>
      <c r="EZ96" s="754"/>
      <c r="FA96" s="754"/>
      <c r="FB96" s="754"/>
      <c r="FC96" s="754"/>
      <c r="FD96" s="754"/>
      <c r="FE96" s="754"/>
      <c r="FF96" s="754"/>
      <c r="FG96" s="754"/>
      <c r="FH96" s="754"/>
      <c r="FI96" s="754"/>
      <c r="FJ96" s="754"/>
      <c r="FK96" s="754"/>
      <c r="FL96" s="754"/>
      <c r="FM96" s="754"/>
      <c r="FN96" s="754"/>
      <c r="FO96" s="754"/>
      <c r="FP96" s="754"/>
      <c r="FQ96" s="754"/>
      <c r="FR96" s="754"/>
      <c r="FS96" s="754"/>
      <c r="FT96" s="754"/>
      <c r="FU96" s="754"/>
      <c r="FV96" s="754"/>
      <c r="FW96" s="754"/>
      <c r="FX96" s="754"/>
      <c r="FY96" s="754"/>
      <c r="FZ96" s="754"/>
      <c r="GA96" s="754"/>
      <c r="GB96" s="754"/>
      <c r="GC96" s="754"/>
      <c r="GD96" s="754"/>
      <c r="GE96" s="754"/>
      <c r="GF96" s="754"/>
      <c r="GG96" s="754"/>
      <c r="GH96" s="754"/>
      <c r="GI96" s="754"/>
      <c r="GJ96" s="754"/>
      <c r="GK96" s="754"/>
      <c r="GL96" s="754"/>
      <c r="GM96" s="754"/>
      <c r="GN96" s="754"/>
      <c r="GO96" s="754"/>
      <c r="GP96" s="754"/>
      <c r="GQ96" s="754"/>
      <c r="GR96" s="754"/>
      <c r="GS96" s="754"/>
      <c r="GT96" s="754"/>
      <c r="GU96" s="754"/>
      <c r="GV96" s="754"/>
      <c r="GW96" s="754"/>
      <c r="GX96" s="754"/>
      <c r="GY96" s="754"/>
      <c r="GZ96" s="754"/>
      <c r="HA96" s="754"/>
      <c r="HB96" s="754"/>
      <c r="HC96" s="754"/>
      <c r="HD96" s="754"/>
      <c r="HE96" s="754"/>
      <c r="HF96" s="754"/>
      <c r="HG96" s="754"/>
      <c r="HH96" s="754"/>
      <c r="HI96" s="754"/>
      <c r="HJ96" s="754"/>
      <c r="HK96" s="754"/>
      <c r="HL96" s="754"/>
      <c r="HM96" s="754"/>
      <c r="HN96" s="754"/>
      <c r="HO96" s="754"/>
      <c r="HP96" s="754"/>
      <c r="HQ96" s="754"/>
      <c r="HR96" s="754"/>
      <c r="HS96" s="754"/>
      <c r="HT96" s="754"/>
      <c r="HU96" s="754"/>
      <c r="HV96" s="754"/>
      <c r="HW96" s="754"/>
      <c r="HX96" s="754"/>
      <c r="HY96" s="754"/>
      <c r="HZ96" s="754"/>
      <c r="IA96" s="754"/>
      <c r="IB96" s="754"/>
      <c r="IC96" s="754"/>
      <c r="ID96" s="754"/>
      <c r="IE96" s="754"/>
      <c r="IF96" s="754"/>
      <c r="IG96" s="754"/>
      <c r="IH96" s="754"/>
      <c r="II96" s="754"/>
      <c r="IJ96" s="754"/>
      <c r="IK96" s="754"/>
      <c r="IL96" s="754"/>
    </row>
    <row r="97" spans="1:246" s="593" customFormat="1">
      <c r="B97" s="793" t="s">
        <v>699</v>
      </c>
      <c r="C97" s="794"/>
      <c r="D97" s="798">
        <f ca="1">IF(ISERROR((1+IRR(F97:IL97,0.01))^VLOOKUP(_WF_Periodicity,_WF_Period_lookup,2,FALSE)-1),0,(1+IRR(F97:IL97,0.01))^VLOOKUP(_WF_Periodicity,_WF_Period_lookup,2,FALSE)-1)</f>
        <v>0.10999374773413728</v>
      </c>
      <c r="E97" s="791">
        <f ca="1">SUM(F97:IL97)</f>
        <v>30344190.610540524</v>
      </c>
      <c r="F97" s="790">
        <f>+F137</f>
        <v>0</v>
      </c>
      <c r="G97" s="790">
        <f ca="1">+G137</f>
        <v>-33504679.17981638</v>
      </c>
      <c r="H97" s="790">
        <f ca="1">+H137</f>
        <v>-6322350.4774649888</v>
      </c>
      <c r="I97" s="790">
        <f t="shared" ref="I97:BR97" ca="1" si="78">+I137</f>
        <v>-3539714.9941044934</v>
      </c>
      <c r="J97" s="790">
        <f t="shared" ca="1" si="78"/>
        <v>-3755469.9823500286</v>
      </c>
      <c r="K97" s="790">
        <f t="shared" ca="1" si="78"/>
        <v>-3932653.5420241351</v>
      </c>
      <c r="L97" s="790">
        <f t="shared" ca="1" si="78"/>
        <v>-4060388.5302696694</v>
      </c>
      <c r="M97" s="790">
        <f t="shared" ca="1" si="78"/>
        <v>-4257474.9470866341</v>
      </c>
      <c r="N97" s="790">
        <f t="shared" ca="1" si="78"/>
        <v>-4634514.5376809137</v>
      </c>
      <c r="O97" s="790">
        <f t="shared" ca="1" si="78"/>
        <v>-4830523.9513761308</v>
      </c>
      <c r="P97" s="790">
        <f t="shared" ca="1" si="78"/>
        <v>-5026111.9290671842</v>
      </c>
      <c r="Q97" s="790">
        <f t="shared" ca="1" si="78"/>
        <v>-1406618.6842151911</v>
      </c>
      <c r="R97" s="790">
        <f t="shared" ca="1" si="78"/>
        <v>0</v>
      </c>
      <c r="S97" s="790">
        <f t="shared" ca="1" si="78"/>
        <v>0</v>
      </c>
      <c r="T97" s="790">
        <f t="shared" ca="1" si="78"/>
        <v>0</v>
      </c>
      <c r="U97" s="790">
        <f t="shared" ca="1" si="78"/>
        <v>0</v>
      </c>
      <c r="V97" s="790">
        <f t="shared" ca="1" si="78"/>
        <v>0</v>
      </c>
      <c r="W97" s="790">
        <f t="shared" ca="1" si="78"/>
        <v>0</v>
      </c>
      <c r="X97" s="790">
        <f t="shared" ca="1" si="78"/>
        <v>0</v>
      </c>
      <c r="Y97" s="790">
        <f t="shared" ca="1" si="78"/>
        <v>0</v>
      </c>
      <c r="Z97" s="790">
        <f t="shared" ca="1" si="78"/>
        <v>0</v>
      </c>
      <c r="AA97" s="790">
        <f t="shared" ca="1" si="78"/>
        <v>0</v>
      </c>
      <c r="AB97" s="790">
        <f t="shared" ca="1" si="78"/>
        <v>0</v>
      </c>
      <c r="AC97" s="790">
        <f t="shared" ca="1" si="78"/>
        <v>0</v>
      </c>
      <c r="AD97" s="790">
        <f t="shared" ca="1" si="78"/>
        <v>0</v>
      </c>
      <c r="AE97" s="790">
        <f t="shared" ca="1" si="78"/>
        <v>0</v>
      </c>
      <c r="AF97" s="790">
        <f t="shared" ca="1" si="78"/>
        <v>0</v>
      </c>
      <c r="AG97" s="790">
        <f t="shared" ca="1" si="78"/>
        <v>0</v>
      </c>
      <c r="AH97" s="790">
        <f t="shared" ca="1" si="78"/>
        <v>0</v>
      </c>
      <c r="AI97" s="790">
        <f t="shared" ca="1" si="78"/>
        <v>0</v>
      </c>
      <c r="AJ97" s="790">
        <f t="shared" ca="1" si="78"/>
        <v>0</v>
      </c>
      <c r="AK97" s="790">
        <f t="shared" ca="1" si="78"/>
        <v>0</v>
      </c>
      <c r="AL97" s="790">
        <f t="shared" ca="1" si="78"/>
        <v>385450.90657946456</v>
      </c>
      <c r="AM97" s="790">
        <f t="shared" ca="1" si="78"/>
        <v>343951.19598032592</v>
      </c>
      <c r="AN97" s="790">
        <f t="shared" ca="1" si="78"/>
        <v>336325.6198282644</v>
      </c>
      <c r="AO97" s="790">
        <f t="shared" ca="1" si="78"/>
        <v>334648.92869060102</v>
      </c>
      <c r="AP97" s="790">
        <f t="shared" ca="1" si="78"/>
        <v>331993.7230091599</v>
      </c>
      <c r="AQ97" s="790">
        <f t="shared" ca="1" si="78"/>
        <v>329372.00818014995</v>
      </c>
      <c r="AR97" s="790">
        <f t="shared" ca="1" si="78"/>
        <v>326860.95889622823</v>
      </c>
      <c r="AS97" s="790">
        <f t="shared" ca="1" si="78"/>
        <v>324307.4314212249</v>
      </c>
      <c r="AT97" s="790">
        <f t="shared" ca="1" si="78"/>
        <v>321890.48825006478</v>
      </c>
      <c r="AU97" s="790">
        <f t="shared" ca="1" si="78"/>
        <v>319422.40522783081</v>
      </c>
      <c r="AV97" s="790">
        <f t="shared" ca="1" si="78"/>
        <v>317201.26276152098</v>
      </c>
      <c r="AW97" s="790">
        <f t="shared" ca="1" si="78"/>
        <v>101943266.43717143</v>
      </c>
      <c r="AX97" s="790">
        <f t="shared" si="78"/>
        <v>0</v>
      </c>
      <c r="AY97" s="790">
        <f t="shared" si="78"/>
        <v>0</v>
      </c>
      <c r="AZ97" s="790">
        <f t="shared" si="78"/>
        <v>0</v>
      </c>
      <c r="BA97" s="790">
        <f t="shared" si="78"/>
        <v>0</v>
      </c>
      <c r="BB97" s="790">
        <f t="shared" si="78"/>
        <v>0</v>
      </c>
      <c r="BC97" s="790">
        <f t="shared" si="78"/>
        <v>0</v>
      </c>
      <c r="BD97" s="790">
        <f t="shared" si="78"/>
        <v>0</v>
      </c>
      <c r="BE97" s="790">
        <f t="shared" si="78"/>
        <v>0</v>
      </c>
      <c r="BF97" s="790">
        <f t="shared" si="78"/>
        <v>0</v>
      </c>
      <c r="BG97" s="790">
        <f t="shared" si="78"/>
        <v>0</v>
      </c>
      <c r="BH97" s="790">
        <f t="shared" si="78"/>
        <v>0</v>
      </c>
      <c r="BI97" s="790">
        <f t="shared" si="78"/>
        <v>0</v>
      </c>
      <c r="BJ97" s="790">
        <f t="shared" si="78"/>
        <v>0</v>
      </c>
      <c r="BK97" s="790">
        <f t="shared" si="78"/>
        <v>0</v>
      </c>
      <c r="BL97" s="790">
        <f t="shared" si="78"/>
        <v>0</v>
      </c>
      <c r="BM97" s="790">
        <f t="shared" si="78"/>
        <v>0</v>
      </c>
      <c r="BN97" s="790">
        <f t="shared" si="78"/>
        <v>0</v>
      </c>
      <c r="BO97" s="790">
        <f t="shared" si="78"/>
        <v>0</v>
      </c>
      <c r="BP97" s="790">
        <f t="shared" si="78"/>
        <v>0</v>
      </c>
      <c r="BQ97" s="790">
        <f t="shared" si="78"/>
        <v>0</v>
      </c>
      <c r="BR97" s="790">
        <f t="shared" si="78"/>
        <v>0</v>
      </c>
      <c r="BS97" s="790">
        <f t="shared" ref="BS97:ED97" si="79">+BS137</f>
        <v>0</v>
      </c>
      <c r="BT97" s="790">
        <f t="shared" si="79"/>
        <v>0</v>
      </c>
      <c r="BU97" s="790">
        <f t="shared" si="79"/>
        <v>0</v>
      </c>
      <c r="BV97" s="790">
        <f t="shared" si="79"/>
        <v>0</v>
      </c>
      <c r="BW97" s="790">
        <f t="shared" si="79"/>
        <v>0</v>
      </c>
      <c r="BX97" s="790">
        <f t="shared" si="79"/>
        <v>0</v>
      </c>
      <c r="BY97" s="790">
        <f t="shared" si="79"/>
        <v>0</v>
      </c>
      <c r="BZ97" s="790">
        <f t="shared" si="79"/>
        <v>0</v>
      </c>
      <c r="CA97" s="790">
        <f t="shared" si="79"/>
        <v>0</v>
      </c>
      <c r="CB97" s="790">
        <f t="shared" si="79"/>
        <v>0</v>
      </c>
      <c r="CC97" s="790">
        <f t="shared" si="79"/>
        <v>0</v>
      </c>
      <c r="CD97" s="790">
        <f t="shared" si="79"/>
        <v>0</v>
      </c>
      <c r="CE97" s="790">
        <f t="shared" si="79"/>
        <v>0</v>
      </c>
      <c r="CF97" s="790">
        <f t="shared" si="79"/>
        <v>0</v>
      </c>
      <c r="CG97" s="790">
        <f t="shared" si="79"/>
        <v>0</v>
      </c>
      <c r="CH97" s="790">
        <f t="shared" si="79"/>
        <v>0</v>
      </c>
      <c r="CI97" s="790">
        <f t="shared" si="79"/>
        <v>0</v>
      </c>
      <c r="CJ97" s="790">
        <f t="shared" si="79"/>
        <v>0</v>
      </c>
      <c r="CK97" s="790">
        <f t="shared" si="79"/>
        <v>0</v>
      </c>
      <c r="CL97" s="790">
        <f t="shared" si="79"/>
        <v>0</v>
      </c>
      <c r="CM97" s="790">
        <f t="shared" si="79"/>
        <v>0</v>
      </c>
      <c r="CN97" s="790">
        <f t="shared" si="79"/>
        <v>0</v>
      </c>
      <c r="CO97" s="790">
        <f t="shared" si="79"/>
        <v>0</v>
      </c>
      <c r="CP97" s="790">
        <f t="shared" si="79"/>
        <v>0</v>
      </c>
      <c r="CQ97" s="790">
        <f t="shared" si="79"/>
        <v>0</v>
      </c>
      <c r="CR97" s="790">
        <f t="shared" si="79"/>
        <v>0</v>
      </c>
      <c r="CS97" s="790">
        <f t="shared" si="79"/>
        <v>0</v>
      </c>
      <c r="CT97" s="790">
        <f t="shared" si="79"/>
        <v>0</v>
      </c>
      <c r="CU97" s="790">
        <f t="shared" si="79"/>
        <v>0</v>
      </c>
      <c r="CV97" s="790">
        <f t="shared" si="79"/>
        <v>0</v>
      </c>
      <c r="CW97" s="790">
        <f t="shared" si="79"/>
        <v>0</v>
      </c>
      <c r="CX97" s="790">
        <f t="shared" si="79"/>
        <v>0</v>
      </c>
      <c r="CY97" s="790">
        <f t="shared" si="79"/>
        <v>0</v>
      </c>
      <c r="CZ97" s="790">
        <f t="shared" si="79"/>
        <v>0</v>
      </c>
      <c r="DA97" s="790">
        <f t="shared" si="79"/>
        <v>0</v>
      </c>
      <c r="DB97" s="790">
        <f t="shared" si="79"/>
        <v>0</v>
      </c>
      <c r="DC97" s="790">
        <f t="shared" si="79"/>
        <v>0</v>
      </c>
      <c r="DD97" s="790">
        <f t="shared" si="79"/>
        <v>0</v>
      </c>
      <c r="DE97" s="790">
        <f t="shared" si="79"/>
        <v>0</v>
      </c>
      <c r="DF97" s="790">
        <f t="shared" si="79"/>
        <v>0</v>
      </c>
      <c r="DG97" s="790">
        <f t="shared" si="79"/>
        <v>0</v>
      </c>
      <c r="DH97" s="790">
        <f t="shared" si="79"/>
        <v>0</v>
      </c>
      <c r="DI97" s="790">
        <f t="shared" si="79"/>
        <v>0</v>
      </c>
      <c r="DJ97" s="790">
        <f t="shared" si="79"/>
        <v>0</v>
      </c>
      <c r="DK97" s="790">
        <f t="shared" si="79"/>
        <v>0</v>
      </c>
      <c r="DL97" s="790">
        <f t="shared" si="79"/>
        <v>0</v>
      </c>
      <c r="DM97" s="790">
        <f t="shared" si="79"/>
        <v>0</v>
      </c>
      <c r="DN97" s="790">
        <f t="shared" si="79"/>
        <v>0</v>
      </c>
      <c r="DO97" s="790">
        <f t="shared" si="79"/>
        <v>0</v>
      </c>
      <c r="DP97" s="790">
        <f t="shared" si="79"/>
        <v>0</v>
      </c>
      <c r="DQ97" s="790">
        <f t="shared" si="79"/>
        <v>0</v>
      </c>
      <c r="DR97" s="790">
        <f t="shared" si="79"/>
        <v>0</v>
      </c>
      <c r="DS97" s="790">
        <f t="shared" si="79"/>
        <v>0</v>
      </c>
      <c r="DT97" s="790">
        <f t="shared" si="79"/>
        <v>0</v>
      </c>
      <c r="DU97" s="790">
        <f t="shared" si="79"/>
        <v>0</v>
      </c>
      <c r="DV97" s="790">
        <f t="shared" si="79"/>
        <v>0</v>
      </c>
      <c r="DW97" s="790">
        <f t="shared" si="79"/>
        <v>0</v>
      </c>
      <c r="DX97" s="790">
        <f t="shared" si="79"/>
        <v>0</v>
      </c>
      <c r="DY97" s="790">
        <f t="shared" si="79"/>
        <v>0</v>
      </c>
      <c r="DZ97" s="790">
        <f t="shared" si="79"/>
        <v>0</v>
      </c>
      <c r="EA97" s="790">
        <f t="shared" si="79"/>
        <v>0</v>
      </c>
      <c r="EB97" s="790">
        <f t="shared" si="79"/>
        <v>0</v>
      </c>
      <c r="EC97" s="790">
        <f t="shared" si="79"/>
        <v>0</v>
      </c>
      <c r="ED97" s="790">
        <f t="shared" si="79"/>
        <v>0</v>
      </c>
      <c r="EE97" s="790">
        <f t="shared" ref="EE97:GP97" si="80">+EE137</f>
        <v>0</v>
      </c>
      <c r="EF97" s="790">
        <f t="shared" si="80"/>
        <v>0</v>
      </c>
      <c r="EG97" s="790">
        <f t="shared" si="80"/>
        <v>0</v>
      </c>
      <c r="EH97" s="790">
        <f t="shared" si="80"/>
        <v>0</v>
      </c>
      <c r="EI97" s="790">
        <f t="shared" si="80"/>
        <v>0</v>
      </c>
      <c r="EJ97" s="790">
        <f t="shared" si="80"/>
        <v>0</v>
      </c>
      <c r="EK97" s="790">
        <f t="shared" si="80"/>
        <v>0</v>
      </c>
      <c r="EL97" s="790">
        <f t="shared" si="80"/>
        <v>0</v>
      </c>
      <c r="EM97" s="790">
        <f t="shared" si="80"/>
        <v>0</v>
      </c>
      <c r="EN97" s="790">
        <f t="shared" si="80"/>
        <v>0</v>
      </c>
      <c r="EO97" s="790">
        <f t="shared" si="80"/>
        <v>0</v>
      </c>
      <c r="EP97" s="790">
        <f t="shared" si="80"/>
        <v>0</v>
      </c>
      <c r="EQ97" s="790">
        <f t="shared" si="80"/>
        <v>0</v>
      </c>
      <c r="ER97" s="790">
        <f t="shared" si="80"/>
        <v>0</v>
      </c>
      <c r="ES97" s="790">
        <f t="shared" si="80"/>
        <v>0</v>
      </c>
      <c r="ET97" s="790">
        <f t="shared" si="80"/>
        <v>0</v>
      </c>
      <c r="EU97" s="790">
        <f t="shared" si="80"/>
        <v>0</v>
      </c>
      <c r="EV97" s="790">
        <f t="shared" si="80"/>
        <v>0</v>
      </c>
      <c r="EW97" s="790">
        <f t="shared" si="80"/>
        <v>0</v>
      </c>
      <c r="EX97" s="790">
        <f t="shared" si="80"/>
        <v>0</v>
      </c>
      <c r="EY97" s="790">
        <f t="shared" si="80"/>
        <v>0</v>
      </c>
      <c r="EZ97" s="790">
        <f t="shared" si="80"/>
        <v>0</v>
      </c>
      <c r="FA97" s="790">
        <f t="shared" si="80"/>
        <v>0</v>
      </c>
      <c r="FB97" s="790">
        <f t="shared" si="80"/>
        <v>0</v>
      </c>
      <c r="FC97" s="790">
        <f t="shared" si="80"/>
        <v>0</v>
      </c>
      <c r="FD97" s="790">
        <f t="shared" si="80"/>
        <v>0</v>
      </c>
      <c r="FE97" s="790">
        <f t="shared" si="80"/>
        <v>0</v>
      </c>
      <c r="FF97" s="790">
        <f t="shared" si="80"/>
        <v>0</v>
      </c>
      <c r="FG97" s="790">
        <f t="shared" si="80"/>
        <v>0</v>
      </c>
      <c r="FH97" s="790">
        <f t="shared" si="80"/>
        <v>0</v>
      </c>
      <c r="FI97" s="790">
        <f t="shared" si="80"/>
        <v>0</v>
      </c>
      <c r="FJ97" s="790">
        <f t="shared" si="80"/>
        <v>0</v>
      </c>
      <c r="FK97" s="790">
        <f t="shared" si="80"/>
        <v>0</v>
      </c>
      <c r="FL97" s="790">
        <f t="shared" si="80"/>
        <v>0</v>
      </c>
      <c r="FM97" s="790">
        <f t="shared" si="80"/>
        <v>0</v>
      </c>
      <c r="FN97" s="790">
        <f t="shared" si="80"/>
        <v>0</v>
      </c>
      <c r="FO97" s="790">
        <f t="shared" si="80"/>
        <v>0</v>
      </c>
      <c r="FP97" s="790">
        <f t="shared" si="80"/>
        <v>0</v>
      </c>
      <c r="FQ97" s="790">
        <f t="shared" si="80"/>
        <v>0</v>
      </c>
      <c r="FR97" s="790">
        <f t="shared" si="80"/>
        <v>0</v>
      </c>
      <c r="FS97" s="790">
        <f t="shared" si="80"/>
        <v>0</v>
      </c>
      <c r="FT97" s="790">
        <f t="shared" si="80"/>
        <v>0</v>
      </c>
      <c r="FU97" s="790">
        <f t="shared" si="80"/>
        <v>0</v>
      </c>
      <c r="FV97" s="790">
        <f t="shared" si="80"/>
        <v>0</v>
      </c>
      <c r="FW97" s="790">
        <f t="shared" si="80"/>
        <v>0</v>
      </c>
      <c r="FX97" s="790">
        <f t="shared" si="80"/>
        <v>0</v>
      </c>
      <c r="FY97" s="790">
        <f t="shared" si="80"/>
        <v>0</v>
      </c>
      <c r="FZ97" s="790">
        <f t="shared" si="80"/>
        <v>0</v>
      </c>
      <c r="GA97" s="790">
        <f t="shared" si="80"/>
        <v>0</v>
      </c>
      <c r="GB97" s="790">
        <f t="shared" si="80"/>
        <v>0</v>
      </c>
      <c r="GC97" s="790">
        <f t="shared" si="80"/>
        <v>0</v>
      </c>
      <c r="GD97" s="790">
        <f t="shared" si="80"/>
        <v>0</v>
      </c>
      <c r="GE97" s="790">
        <f t="shared" si="80"/>
        <v>0</v>
      </c>
      <c r="GF97" s="790">
        <f t="shared" si="80"/>
        <v>0</v>
      </c>
      <c r="GG97" s="790">
        <f t="shared" si="80"/>
        <v>0</v>
      </c>
      <c r="GH97" s="790">
        <f t="shared" si="80"/>
        <v>0</v>
      </c>
      <c r="GI97" s="790">
        <f t="shared" si="80"/>
        <v>0</v>
      </c>
      <c r="GJ97" s="790">
        <f t="shared" si="80"/>
        <v>0</v>
      </c>
      <c r="GK97" s="790">
        <f t="shared" si="80"/>
        <v>0</v>
      </c>
      <c r="GL97" s="790">
        <f t="shared" si="80"/>
        <v>0</v>
      </c>
      <c r="GM97" s="790">
        <f t="shared" si="80"/>
        <v>0</v>
      </c>
      <c r="GN97" s="790">
        <f t="shared" si="80"/>
        <v>0</v>
      </c>
      <c r="GO97" s="790">
        <f t="shared" si="80"/>
        <v>0</v>
      </c>
      <c r="GP97" s="790">
        <f t="shared" si="80"/>
        <v>0</v>
      </c>
      <c r="GQ97" s="790">
        <f t="shared" ref="GQ97:IL97" si="81">+GQ137</f>
        <v>0</v>
      </c>
      <c r="GR97" s="790">
        <f t="shared" si="81"/>
        <v>0</v>
      </c>
      <c r="GS97" s="790">
        <f t="shared" si="81"/>
        <v>0</v>
      </c>
      <c r="GT97" s="790">
        <f t="shared" si="81"/>
        <v>0</v>
      </c>
      <c r="GU97" s="790">
        <f t="shared" si="81"/>
        <v>0</v>
      </c>
      <c r="GV97" s="790">
        <f t="shared" si="81"/>
        <v>0</v>
      </c>
      <c r="GW97" s="790">
        <f t="shared" si="81"/>
        <v>0</v>
      </c>
      <c r="GX97" s="790">
        <f t="shared" si="81"/>
        <v>0</v>
      </c>
      <c r="GY97" s="790">
        <f t="shared" si="81"/>
        <v>0</v>
      </c>
      <c r="GZ97" s="790">
        <f t="shared" si="81"/>
        <v>0</v>
      </c>
      <c r="HA97" s="790">
        <f t="shared" si="81"/>
        <v>0</v>
      </c>
      <c r="HB97" s="790">
        <f t="shared" si="81"/>
        <v>0</v>
      </c>
      <c r="HC97" s="790">
        <f t="shared" si="81"/>
        <v>0</v>
      </c>
      <c r="HD97" s="790">
        <f t="shared" si="81"/>
        <v>0</v>
      </c>
      <c r="HE97" s="790">
        <f t="shared" si="81"/>
        <v>0</v>
      </c>
      <c r="HF97" s="790">
        <f t="shared" si="81"/>
        <v>0</v>
      </c>
      <c r="HG97" s="790">
        <f t="shared" si="81"/>
        <v>0</v>
      </c>
      <c r="HH97" s="790">
        <f t="shared" si="81"/>
        <v>0</v>
      </c>
      <c r="HI97" s="790">
        <f t="shared" si="81"/>
        <v>0</v>
      </c>
      <c r="HJ97" s="790">
        <f t="shared" si="81"/>
        <v>0</v>
      </c>
      <c r="HK97" s="790">
        <f t="shared" si="81"/>
        <v>0</v>
      </c>
      <c r="HL97" s="790">
        <f t="shared" si="81"/>
        <v>0</v>
      </c>
      <c r="HM97" s="790">
        <f t="shared" si="81"/>
        <v>0</v>
      </c>
      <c r="HN97" s="790">
        <f t="shared" si="81"/>
        <v>0</v>
      </c>
      <c r="HO97" s="790">
        <f t="shared" si="81"/>
        <v>0</v>
      </c>
      <c r="HP97" s="790">
        <f t="shared" si="81"/>
        <v>0</v>
      </c>
      <c r="HQ97" s="790">
        <f t="shared" si="81"/>
        <v>0</v>
      </c>
      <c r="HR97" s="790">
        <f t="shared" si="81"/>
        <v>0</v>
      </c>
      <c r="HS97" s="790">
        <f t="shared" si="81"/>
        <v>0</v>
      </c>
      <c r="HT97" s="790">
        <f t="shared" si="81"/>
        <v>0</v>
      </c>
      <c r="HU97" s="790">
        <f t="shared" si="81"/>
        <v>0</v>
      </c>
      <c r="HV97" s="790">
        <f t="shared" si="81"/>
        <v>0</v>
      </c>
      <c r="HW97" s="790">
        <f t="shared" si="81"/>
        <v>0</v>
      </c>
      <c r="HX97" s="790">
        <f t="shared" si="81"/>
        <v>0</v>
      </c>
      <c r="HY97" s="790">
        <f t="shared" si="81"/>
        <v>0</v>
      </c>
      <c r="HZ97" s="790">
        <f t="shared" si="81"/>
        <v>0</v>
      </c>
      <c r="IA97" s="790">
        <f t="shared" si="81"/>
        <v>0</v>
      </c>
      <c r="IB97" s="790">
        <f t="shared" si="81"/>
        <v>0</v>
      </c>
      <c r="IC97" s="790">
        <f t="shared" si="81"/>
        <v>0</v>
      </c>
      <c r="ID97" s="790">
        <f t="shared" si="81"/>
        <v>0</v>
      </c>
      <c r="IE97" s="790">
        <f t="shared" si="81"/>
        <v>0</v>
      </c>
      <c r="IF97" s="790">
        <f t="shared" si="81"/>
        <v>0</v>
      </c>
      <c r="IG97" s="790">
        <f t="shared" si="81"/>
        <v>0</v>
      </c>
      <c r="IH97" s="790">
        <f t="shared" si="81"/>
        <v>0</v>
      </c>
      <c r="II97" s="790">
        <f t="shared" si="81"/>
        <v>0</v>
      </c>
      <c r="IJ97" s="790">
        <f t="shared" si="81"/>
        <v>0</v>
      </c>
      <c r="IK97" s="790">
        <f t="shared" si="81"/>
        <v>0</v>
      </c>
      <c r="IL97" s="790">
        <f t="shared" si="81"/>
        <v>0</v>
      </c>
    </row>
    <row r="98" spans="1:246" s="593" customFormat="1">
      <c r="B98" s="793" t="s">
        <v>700</v>
      </c>
      <c r="C98" s="794"/>
      <c r="D98" s="798">
        <f ca="1">IF(ISERROR((1+IRR(F98:IL98,0.01))^VLOOKUP(_WF_Periodicity,_WF_Period_lookup,2,FALSE)-1),0,(1+IRR(F98:IL98,0.01))^VLOOKUP(_WF_Periodicity,_WF_Period_lookup,2,FALSE)-1)</f>
        <v>0.1499913281290306</v>
      </c>
      <c r="E98" s="791">
        <f ca="1">SUM(F98:IL98)</f>
        <v>43256128.504732966</v>
      </c>
      <c r="F98" s="790">
        <f t="shared" ref="F98:BQ98" si="82">F97+F155</f>
        <v>0</v>
      </c>
      <c r="G98" s="790">
        <f t="shared" ca="1" si="82"/>
        <v>-33504679.17981638</v>
      </c>
      <c r="H98" s="790">
        <f t="shared" ca="1" si="82"/>
        <v>-6322350.4774649888</v>
      </c>
      <c r="I98" s="790">
        <f t="shared" ca="1" si="82"/>
        <v>-3539714.9941044934</v>
      </c>
      <c r="J98" s="790">
        <f t="shared" ca="1" si="82"/>
        <v>-3755469.9823500286</v>
      </c>
      <c r="K98" s="790">
        <f t="shared" ca="1" si="82"/>
        <v>-3932653.5420241351</v>
      </c>
      <c r="L98" s="790">
        <f t="shared" ca="1" si="82"/>
        <v>-4060388.5302696694</v>
      </c>
      <c r="M98" s="790">
        <f t="shared" ca="1" si="82"/>
        <v>-4257474.9470866341</v>
      </c>
      <c r="N98" s="790">
        <f t="shared" ca="1" si="82"/>
        <v>-4634514.5376809137</v>
      </c>
      <c r="O98" s="790">
        <f t="shared" ca="1" si="82"/>
        <v>-4830523.9513761308</v>
      </c>
      <c r="P98" s="790">
        <f t="shared" ca="1" si="82"/>
        <v>-5026111.9290671842</v>
      </c>
      <c r="Q98" s="790">
        <f t="shared" ca="1" si="82"/>
        <v>-1406618.6842151911</v>
      </c>
      <c r="R98" s="790">
        <f t="shared" ca="1" si="82"/>
        <v>0</v>
      </c>
      <c r="S98" s="790">
        <f t="shared" ca="1" si="82"/>
        <v>0</v>
      </c>
      <c r="T98" s="790">
        <f t="shared" ca="1" si="82"/>
        <v>0</v>
      </c>
      <c r="U98" s="790">
        <f t="shared" ca="1" si="82"/>
        <v>0</v>
      </c>
      <c r="V98" s="790">
        <f t="shared" ca="1" si="82"/>
        <v>0</v>
      </c>
      <c r="W98" s="790">
        <f t="shared" ca="1" si="82"/>
        <v>0</v>
      </c>
      <c r="X98" s="790">
        <f t="shared" ca="1" si="82"/>
        <v>0</v>
      </c>
      <c r="Y98" s="790">
        <f t="shared" ca="1" si="82"/>
        <v>0</v>
      </c>
      <c r="Z98" s="790">
        <f t="shared" ca="1" si="82"/>
        <v>0</v>
      </c>
      <c r="AA98" s="790">
        <f t="shared" ca="1" si="82"/>
        <v>0</v>
      </c>
      <c r="AB98" s="790">
        <f t="shared" ca="1" si="82"/>
        <v>0</v>
      </c>
      <c r="AC98" s="790">
        <f t="shared" ca="1" si="82"/>
        <v>0</v>
      </c>
      <c r="AD98" s="790">
        <f t="shared" ca="1" si="82"/>
        <v>0</v>
      </c>
      <c r="AE98" s="790">
        <f t="shared" ca="1" si="82"/>
        <v>0</v>
      </c>
      <c r="AF98" s="790">
        <f t="shared" ca="1" si="82"/>
        <v>0</v>
      </c>
      <c r="AG98" s="790">
        <f t="shared" ca="1" si="82"/>
        <v>0</v>
      </c>
      <c r="AH98" s="790">
        <f t="shared" ca="1" si="82"/>
        <v>0</v>
      </c>
      <c r="AI98" s="790">
        <f t="shared" ca="1" si="82"/>
        <v>0</v>
      </c>
      <c r="AJ98" s="790">
        <f t="shared" ca="1" si="82"/>
        <v>0</v>
      </c>
      <c r="AK98" s="790">
        <f t="shared" ca="1" si="82"/>
        <v>0</v>
      </c>
      <c r="AL98" s="790">
        <f t="shared" ca="1" si="82"/>
        <v>385450.90657946456</v>
      </c>
      <c r="AM98" s="790">
        <f t="shared" ca="1" si="82"/>
        <v>343951.19598032592</v>
      </c>
      <c r="AN98" s="790">
        <f t="shared" ca="1" si="82"/>
        <v>336325.6198282644</v>
      </c>
      <c r="AO98" s="790">
        <f t="shared" ca="1" si="82"/>
        <v>334648.92869060102</v>
      </c>
      <c r="AP98" s="790">
        <f t="shared" ca="1" si="82"/>
        <v>331993.7230091599</v>
      </c>
      <c r="AQ98" s="790">
        <f t="shared" ca="1" si="82"/>
        <v>329372.00818014995</v>
      </c>
      <c r="AR98" s="790">
        <f t="shared" ca="1" si="82"/>
        <v>326860.95889622823</v>
      </c>
      <c r="AS98" s="790">
        <f t="shared" ca="1" si="82"/>
        <v>324307.4314212249</v>
      </c>
      <c r="AT98" s="790">
        <f t="shared" ca="1" si="82"/>
        <v>321890.48825006478</v>
      </c>
      <c r="AU98" s="790">
        <f t="shared" ca="1" si="82"/>
        <v>319422.40522783081</v>
      </c>
      <c r="AV98" s="790">
        <f t="shared" ca="1" si="82"/>
        <v>317201.26276152098</v>
      </c>
      <c r="AW98" s="790">
        <f t="shared" ca="1" si="82"/>
        <v>114855204.33136387</v>
      </c>
      <c r="AX98" s="790">
        <f t="shared" si="82"/>
        <v>0</v>
      </c>
      <c r="AY98" s="790">
        <f t="shared" si="82"/>
        <v>0</v>
      </c>
      <c r="AZ98" s="790">
        <f t="shared" si="82"/>
        <v>0</v>
      </c>
      <c r="BA98" s="790">
        <f t="shared" si="82"/>
        <v>0</v>
      </c>
      <c r="BB98" s="790">
        <f t="shared" si="82"/>
        <v>0</v>
      </c>
      <c r="BC98" s="790">
        <f t="shared" si="82"/>
        <v>0</v>
      </c>
      <c r="BD98" s="790">
        <f t="shared" si="82"/>
        <v>0</v>
      </c>
      <c r="BE98" s="790">
        <f t="shared" si="82"/>
        <v>0</v>
      </c>
      <c r="BF98" s="790">
        <f t="shared" si="82"/>
        <v>0</v>
      </c>
      <c r="BG98" s="790">
        <f t="shared" si="82"/>
        <v>0</v>
      </c>
      <c r="BH98" s="790">
        <f t="shared" si="82"/>
        <v>0</v>
      </c>
      <c r="BI98" s="790">
        <f t="shared" si="82"/>
        <v>0</v>
      </c>
      <c r="BJ98" s="790">
        <f t="shared" si="82"/>
        <v>0</v>
      </c>
      <c r="BK98" s="790">
        <f t="shared" si="82"/>
        <v>0</v>
      </c>
      <c r="BL98" s="790">
        <f t="shared" si="82"/>
        <v>0</v>
      </c>
      <c r="BM98" s="790">
        <f t="shared" si="82"/>
        <v>0</v>
      </c>
      <c r="BN98" s="790">
        <f t="shared" si="82"/>
        <v>0</v>
      </c>
      <c r="BO98" s="790">
        <f t="shared" si="82"/>
        <v>0</v>
      </c>
      <c r="BP98" s="790">
        <f t="shared" si="82"/>
        <v>0</v>
      </c>
      <c r="BQ98" s="790">
        <f t="shared" si="82"/>
        <v>0</v>
      </c>
      <c r="BR98" s="790">
        <f t="shared" ref="BR98:EC98" si="83">BR97+BR155</f>
        <v>0</v>
      </c>
      <c r="BS98" s="790">
        <f t="shared" si="83"/>
        <v>0</v>
      </c>
      <c r="BT98" s="790">
        <f t="shared" si="83"/>
        <v>0</v>
      </c>
      <c r="BU98" s="790">
        <f t="shared" si="83"/>
        <v>0</v>
      </c>
      <c r="BV98" s="790">
        <f t="shared" si="83"/>
        <v>0</v>
      </c>
      <c r="BW98" s="790">
        <f t="shared" si="83"/>
        <v>0</v>
      </c>
      <c r="BX98" s="790">
        <f t="shared" si="83"/>
        <v>0</v>
      </c>
      <c r="BY98" s="790">
        <f t="shared" si="83"/>
        <v>0</v>
      </c>
      <c r="BZ98" s="790">
        <f t="shared" si="83"/>
        <v>0</v>
      </c>
      <c r="CA98" s="790">
        <f t="shared" si="83"/>
        <v>0</v>
      </c>
      <c r="CB98" s="790">
        <f t="shared" si="83"/>
        <v>0</v>
      </c>
      <c r="CC98" s="790">
        <f t="shared" si="83"/>
        <v>0</v>
      </c>
      <c r="CD98" s="790">
        <f t="shared" si="83"/>
        <v>0</v>
      </c>
      <c r="CE98" s="790">
        <f t="shared" si="83"/>
        <v>0</v>
      </c>
      <c r="CF98" s="790">
        <f t="shared" si="83"/>
        <v>0</v>
      </c>
      <c r="CG98" s="790">
        <f t="shared" si="83"/>
        <v>0</v>
      </c>
      <c r="CH98" s="790">
        <f t="shared" si="83"/>
        <v>0</v>
      </c>
      <c r="CI98" s="790">
        <f t="shared" si="83"/>
        <v>0</v>
      </c>
      <c r="CJ98" s="790">
        <f t="shared" si="83"/>
        <v>0</v>
      </c>
      <c r="CK98" s="790">
        <f t="shared" si="83"/>
        <v>0</v>
      </c>
      <c r="CL98" s="790">
        <f t="shared" si="83"/>
        <v>0</v>
      </c>
      <c r="CM98" s="790">
        <f t="shared" si="83"/>
        <v>0</v>
      </c>
      <c r="CN98" s="790">
        <f t="shared" si="83"/>
        <v>0</v>
      </c>
      <c r="CO98" s="790">
        <f t="shared" si="83"/>
        <v>0</v>
      </c>
      <c r="CP98" s="790">
        <f t="shared" si="83"/>
        <v>0</v>
      </c>
      <c r="CQ98" s="790">
        <f t="shared" si="83"/>
        <v>0</v>
      </c>
      <c r="CR98" s="790">
        <f t="shared" si="83"/>
        <v>0</v>
      </c>
      <c r="CS98" s="790">
        <f t="shared" si="83"/>
        <v>0</v>
      </c>
      <c r="CT98" s="790">
        <f t="shared" si="83"/>
        <v>0</v>
      </c>
      <c r="CU98" s="790">
        <f t="shared" si="83"/>
        <v>0</v>
      </c>
      <c r="CV98" s="790">
        <f t="shared" si="83"/>
        <v>0</v>
      </c>
      <c r="CW98" s="790">
        <f t="shared" si="83"/>
        <v>0</v>
      </c>
      <c r="CX98" s="790">
        <f t="shared" si="83"/>
        <v>0</v>
      </c>
      <c r="CY98" s="790">
        <f t="shared" si="83"/>
        <v>0</v>
      </c>
      <c r="CZ98" s="790">
        <f t="shared" si="83"/>
        <v>0</v>
      </c>
      <c r="DA98" s="790">
        <f t="shared" si="83"/>
        <v>0</v>
      </c>
      <c r="DB98" s="790">
        <f t="shared" si="83"/>
        <v>0</v>
      </c>
      <c r="DC98" s="790">
        <f t="shared" si="83"/>
        <v>0</v>
      </c>
      <c r="DD98" s="790">
        <f t="shared" si="83"/>
        <v>0</v>
      </c>
      <c r="DE98" s="790">
        <f t="shared" si="83"/>
        <v>0</v>
      </c>
      <c r="DF98" s="790">
        <f t="shared" si="83"/>
        <v>0</v>
      </c>
      <c r="DG98" s="790">
        <f t="shared" si="83"/>
        <v>0</v>
      </c>
      <c r="DH98" s="790">
        <f t="shared" si="83"/>
        <v>0</v>
      </c>
      <c r="DI98" s="790">
        <f t="shared" si="83"/>
        <v>0</v>
      </c>
      <c r="DJ98" s="790">
        <f t="shared" si="83"/>
        <v>0</v>
      </c>
      <c r="DK98" s="790">
        <f t="shared" si="83"/>
        <v>0</v>
      </c>
      <c r="DL98" s="790">
        <f t="shared" si="83"/>
        <v>0</v>
      </c>
      <c r="DM98" s="790">
        <f t="shared" si="83"/>
        <v>0</v>
      </c>
      <c r="DN98" s="790">
        <f t="shared" si="83"/>
        <v>0</v>
      </c>
      <c r="DO98" s="790">
        <f t="shared" si="83"/>
        <v>0</v>
      </c>
      <c r="DP98" s="790">
        <f t="shared" si="83"/>
        <v>0</v>
      </c>
      <c r="DQ98" s="790">
        <f t="shared" si="83"/>
        <v>0</v>
      </c>
      <c r="DR98" s="790">
        <f t="shared" si="83"/>
        <v>0</v>
      </c>
      <c r="DS98" s="790">
        <f t="shared" si="83"/>
        <v>0</v>
      </c>
      <c r="DT98" s="790">
        <f t="shared" si="83"/>
        <v>0</v>
      </c>
      <c r="DU98" s="790">
        <f t="shared" si="83"/>
        <v>0</v>
      </c>
      <c r="DV98" s="790">
        <f t="shared" si="83"/>
        <v>0</v>
      </c>
      <c r="DW98" s="790">
        <f t="shared" si="83"/>
        <v>0</v>
      </c>
      <c r="DX98" s="790">
        <f t="shared" si="83"/>
        <v>0</v>
      </c>
      <c r="DY98" s="790">
        <f t="shared" si="83"/>
        <v>0</v>
      </c>
      <c r="DZ98" s="790">
        <f t="shared" si="83"/>
        <v>0</v>
      </c>
      <c r="EA98" s="790">
        <f t="shared" si="83"/>
        <v>0</v>
      </c>
      <c r="EB98" s="790">
        <f t="shared" si="83"/>
        <v>0</v>
      </c>
      <c r="EC98" s="790">
        <f t="shared" si="83"/>
        <v>0</v>
      </c>
      <c r="ED98" s="790">
        <f t="shared" ref="ED98:GO98" si="84">ED97+ED155</f>
        <v>0</v>
      </c>
      <c r="EE98" s="790">
        <f t="shared" si="84"/>
        <v>0</v>
      </c>
      <c r="EF98" s="790">
        <f t="shared" si="84"/>
        <v>0</v>
      </c>
      <c r="EG98" s="790">
        <f t="shared" si="84"/>
        <v>0</v>
      </c>
      <c r="EH98" s="790">
        <f t="shared" si="84"/>
        <v>0</v>
      </c>
      <c r="EI98" s="790">
        <f t="shared" si="84"/>
        <v>0</v>
      </c>
      <c r="EJ98" s="790">
        <f t="shared" si="84"/>
        <v>0</v>
      </c>
      <c r="EK98" s="790">
        <f t="shared" si="84"/>
        <v>0</v>
      </c>
      <c r="EL98" s="790">
        <f t="shared" si="84"/>
        <v>0</v>
      </c>
      <c r="EM98" s="790">
        <f t="shared" si="84"/>
        <v>0</v>
      </c>
      <c r="EN98" s="790">
        <f t="shared" si="84"/>
        <v>0</v>
      </c>
      <c r="EO98" s="790">
        <f t="shared" si="84"/>
        <v>0</v>
      </c>
      <c r="EP98" s="790">
        <f t="shared" si="84"/>
        <v>0</v>
      </c>
      <c r="EQ98" s="790">
        <f t="shared" si="84"/>
        <v>0</v>
      </c>
      <c r="ER98" s="790">
        <f t="shared" si="84"/>
        <v>0</v>
      </c>
      <c r="ES98" s="790">
        <f t="shared" si="84"/>
        <v>0</v>
      </c>
      <c r="ET98" s="790">
        <f t="shared" si="84"/>
        <v>0</v>
      </c>
      <c r="EU98" s="790">
        <f t="shared" si="84"/>
        <v>0</v>
      </c>
      <c r="EV98" s="790">
        <f t="shared" si="84"/>
        <v>0</v>
      </c>
      <c r="EW98" s="790">
        <f t="shared" si="84"/>
        <v>0</v>
      </c>
      <c r="EX98" s="790">
        <f t="shared" si="84"/>
        <v>0</v>
      </c>
      <c r="EY98" s="790">
        <f t="shared" si="84"/>
        <v>0</v>
      </c>
      <c r="EZ98" s="790">
        <f t="shared" si="84"/>
        <v>0</v>
      </c>
      <c r="FA98" s="790">
        <f t="shared" si="84"/>
        <v>0</v>
      </c>
      <c r="FB98" s="790">
        <f t="shared" si="84"/>
        <v>0</v>
      </c>
      <c r="FC98" s="790">
        <f t="shared" si="84"/>
        <v>0</v>
      </c>
      <c r="FD98" s="790">
        <f t="shared" si="84"/>
        <v>0</v>
      </c>
      <c r="FE98" s="790">
        <f t="shared" si="84"/>
        <v>0</v>
      </c>
      <c r="FF98" s="790">
        <f t="shared" si="84"/>
        <v>0</v>
      </c>
      <c r="FG98" s="790">
        <f t="shared" si="84"/>
        <v>0</v>
      </c>
      <c r="FH98" s="790">
        <f t="shared" si="84"/>
        <v>0</v>
      </c>
      <c r="FI98" s="790">
        <f t="shared" si="84"/>
        <v>0</v>
      </c>
      <c r="FJ98" s="790">
        <f t="shared" si="84"/>
        <v>0</v>
      </c>
      <c r="FK98" s="790">
        <f t="shared" si="84"/>
        <v>0</v>
      </c>
      <c r="FL98" s="790">
        <f t="shared" si="84"/>
        <v>0</v>
      </c>
      <c r="FM98" s="790">
        <f t="shared" si="84"/>
        <v>0</v>
      </c>
      <c r="FN98" s="790">
        <f t="shared" si="84"/>
        <v>0</v>
      </c>
      <c r="FO98" s="790">
        <f t="shared" si="84"/>
        <v>0</v>
      </c>
      <c r="FP98" s="790">
        <f t="shared" si="84"/>
        <v>0</v>
      </c>
      <c r="FQ98" s="790">
        <f t="shared" si="84"/>
        <v>0</v>
      </c>
      <c r="FR98" s="790">
        <f t="shared" si="84"/>
        <v>0</v>
      </c>
      <c r="FS98" s="790">
        <f t="shared" si="84"/>
        <v>0</v>
      </c>
      <c r="FT98" s="790">
        <f t="shared" si="84"/>
        <v>0</v>
      </c>
      <c r="FU98" s="790">
        <f t="shared" si="84"/>
        <v>0</v>
      </c>
      <c r="FV98" s="790">
        <f t="shared" si="84"/>
        <v>0</v>
      </c>
      <c r="FW98" s="790">
        <f t="shared" si="84"/>
        <v>0</v>
      </c>
      <c r="FX98" s="790">
        <f t="shared" si="84"/>
        <v>0</v>
      </c>
      <c r="FY98" s="790">
        <f t="shared" si="84"/>
        <v>0</v>
      </c>
      <c r="FZ98" s="790">
        <f t="shared" si="84"/>
        <v>0</v>
      </c>
      <c r="GA98" s="790">
        <f t="shared" si="84"/>
        <v>0</v>
      </c>
      <c r="GB98" s="790">
        <f t="shared" si="84"/>
        <v>0</v>
      </c>
      <c r="GC98" s="790">
        <f t="shared" si="84"/>
        <v>0</v>
      </c>
      <c r="GD98" s="790">
        <f t="shared" si="84"/>
        <v>0</v>
      </c>
      <c r="GE98" s="790">
        <f t="shared" si="84"/>
        <v>0</v>
      </c>
      <c r="GF98" s="790">
        <f t="shared" si="84"/>
        <v>0</v>
      </c>
      <c r="GG98" s="790">
        <f t="shared" si="84"/>
        <v>0</v>
      </c>
      <c r="GH98" s="790">
        <f t="shared" si="84"/>
        <v>0</v>
      </c>
      <c r="GI98" s="790">
        <f t="shared" si="84"/>
        <v>0</v>
      </c>
      <c r="GJ98" s="790">
        <f t="shared" si="84"/>
        <v>0</v>
      </c>
      <c r="GK98" s="790">
        <f t="shared" si="84"/>
        <v>0</v>
      </c>
      <c r="GL98" s="790">
        <f t="shared" si="84"/>
        <v>0</v>
      </c>
      <c r="GM98" s="790">
        <f t="shared" si="84"/>
        <v>0</v>
      </c>
      <c r="GN98" s="790">
        <f t="shared" si="84"/>
        <v>0</v>
      </c>
      <c r="GO98" s="790">
        <f t="shared" si="84"/>
        <v>0</v>
      </c>
      <c r="GP98" s="790">
        <f t="shared" ref="GP98:IL98" si="85">GP97+GP155</f>
        <v>0</v>
      </c>
      <c r="GQ98" s="790">
        <f t="shared" si="85"/>
        <v>0</v>
      </c>
      <c r="GR98" s="790">
        <f t="shared" si="85"/>
        <v>0</v>
      </c>
      <c r="GS98" s="790">
        <f t="shared" si="85"/>
        <v>0</v>
      </c>
      <c r="GT98" s="790">
        <f t="shared" si="85"/>
        <v>0</v>
      </c>
      <c r="GU98" s="790">
        <f t="shared" si="85"/>
        <v>0</v>
      </c>
      <c r="GV98" s="790">
        <f t="shared" si="85"/>
        <v>0</v>
      </c>
      <c r="GW98" s="790">
        <f t="shared" si="85"/>
        <v>0</v>
      </c>
      <c r="GX98" s="790">
        <f t="shared" si="85"/>
        <v>0</v>
      </c>
      <c r="GY98" s="790">
        <f t="shared" si="85"/>
        <v>0</v>
      </c>
      <c r="GZ98" s="790">
        <f t="shared" si="85"/>
        <v>0</v>
      </c>
      <c r="HA98" s="790">
        <f t="shared" si="85"/>
        <v>0</v>
      </c>
      <c r="HB98" s="790">
        <f t="shared" si="85"/>
        <v>0</v>
      </c>
      <c r="HC98" s="790">
        <f t="shared" si="85"/>
        <v>0</v>
      </c>
      <c r="HD98" s="790">
        <f t="shared" si="85"/>
        <v>0</v>
      </c>
      <c r="HE98" s="790">
        <f t="shared" si="85"/>
        <v>0</v>
      </c>
      <c r="HF98" s="790">
        <f t="shared" si="85"/>
        <v>0</v>
      </c>
      <c r="HG98" s="790">
        <f t="shared" si="85"/>
        <v>0</v>
      </c>
      <c r="HH98" s="790">
        <f t="shared" si="85"/>
        <v>0</v>
      </c>
      <c r="HI98" s="790">
        <f t="shared" si="85"/>
        <v>0</v>
      </c>
      <c r="HJ98" s="790">
        <f t="shared" si="85"/>
        <v>0</v>
      </c>
      <c r="HK98" s="790">
        <f t="shared" si="85"/>
        <v>0</v>
      </c>
      <c r="HL98" s="790">
        <f t="shared" si="85"/>
        <v>0</v>
      </c>
      <c r="HM98" s="790">
        <f t="shared" si="85"/>
        <v>0</v>
      </c>
      <c r="HN98" s="790">
        <f t="shared" si="85"/>
        <v>0</v>
      </c>
      <c r="HO98" s="790">
        <f t="shared" si="85"/>
        <v>0</v>
      </c>
      <c r="HP98" s="790">
        <f t="shared" si="85"/>
        <v>0</v>
      </c>
      <c r="HQ98" s="790">
        <f t="shared" si="85"/>
        <v>0</v>
      </c>
      <c r="HR98" s="790">
        <f t="shared" si="85"/>
        <v>0</v>
      </c>
      <c r="HS98" s="790">
        <f t="shared" si="85"/>
        <v>0</v>
      </c>
      <c r="HT98" s="790">
        <f t="shared" si="85"/>
        <v>0</v>
      </c>
      <c r="HU98" s="790">
        <f t="shared" si="85"/>
        <v>0</v>
      </c>
      <c r="HV98" s="790">
        <f t="shared" si="85"/>
        <v>0</v>
      </c>
      <c r="HW98" s="790">
        <f t="shared" si="85"/>
        <v>0</v>
      </c>
      <c r="HX98" s="790">
        <f t="shared" si="85"/>
        <v>0</v>
      </c>
      <c r="HY98" s="790">
        <f t="shared" si="85"/>
        <v>0</v>
      </c>
      <c r="HZ98" s="790">
        <f t="shared" si="85"/>
        <v>0</v>
      </c>
      <c r="IA98" s="790">
        <f t="shared" si="85"/>
        <v>0</v>
      </c>
      <c r="IB98" s="790">
        <f t="shared" si="85"/>
        <v>0</v>
      </c>
      <c r="IC98" s="790">
        <f t="shared" si="85"/>
        <v>0</v>
      </c>
      <c r="ID98" s="790">
        <f t="shared" si="85"/>
        <v>0</v>
      </c>
      <c r="IE98" s="790">
        <f t="shared" si="85"/>
        <v>0</v>
      </c>
      <c r="IF98" s="790">
        <f t="shared" si="85"/>
        <v>0</v>
      </c>
      <c r="IG98" s="790">
        <f t="shared" si="85"/>
        <v>0</v>
      </c>
      <c r="IH98" s="790">
        <f t="shared" si="85"/>
        <v>0</v>
      </c>
      <c r="II98" s="790">
        <f t="shared" si="85"/>
        <v>0</v>
      </c>
      <c r="IJ98" s="790">
        <f t="shared" si="85"/>
        <v>0</v>
      </c>
      <c r="IK98" s="790">
        <f t="shared" si="85"/>
        <v>0</v>
      </c>
      <c r="IL98" s="790">
        <f t="shared" si="85"/>
        <v>0</v>
      </c>
    </row>
    <row r="99" spans="1:246" s="593" customFormat="1">
      <c r="B99" s="793" t="s">
        <v>701</v>
      </c>
      <c r="C99" s="794"/>
      <c r="D99" s="798">
        <f ca="1">IF(ISERROR((1+IRR(F99:IL99,0.01))^VLOOKUP(_WF_Periodicity,_WF_Period_lookup,2,FALSE)-1),0,(1+IRR(F99:IL99,0.01))^VLOOKUP(_WF_Periodicity,_WF_Period_lookup,2,FALSE)-1)</f>
        <v>0.17998946453924081</v>
      </c>
      <c r="E99" s="791">
        <f ca="1">SUM(F99:IL99)</f>
        <v>53645443.835052386</v>
      </c>
      <c r="F99" s="790">
        <f t="shared" ref="F99:BQ99" si="86">F98+F174</f>
        <v>0</v>
      </c>
      <c r="G99" s="790">
        <f t="shared" ca="1" si="86"/>
        <v>-33504679.17981638</v>
      </c>
      <c r="H99" s="790">
        <f t="shared" ca="1" si="86"/>
        <v>-6322350.4774649888</v>
      </c>
      <c r="I99" s="790">
        <f t="shared" ca="1" si="86"/>
        <v>-3539714.9941044934</v>
      </c>
      <c r="J99" s="790">
        <f t="shared" ca="1" si="86"/>
        <v>-3755469.9823500286</v>
      </c>
      <c r="K99" s="790">
        <f t="shared" ca="1" si="86"/>
        <v>-3932653.5420241351</v>
      </c>
      <c r="L99" s="790">
        <f t="shared" ca="1" si="86"/>
        <v>-4060388.5302696694</v>
      </c>
      <c r="M99" s="790">
        <f t="shared" ca="1" si="86"/>
        <v>-4257474.9470866341</v>
      </c>
      <c r="N99" s="790">
        <f t="shared" ca="1" si="86"/>
        <v>-4634514.5376809137</v>
      </c>
      <c r="O99" s="790">
        <f t="shared" ca="1" si="86"/>
        <v>-4830523.9513761308</v>
      </c>
      <c r="P99" s="790">
        <f t="shared" ca="1" si="86"/>
        <v>-5026111.9290671842</v>
      </c>
      <c r="Q99" s="790">
        <f t="shared" ca="1" si="86"/>
        <v>-1406618.6842151911</v>
      </c>
      <c r="R99" s="790">
        <f t="shared" ca="1" si="86"/>
        <v>0</v>
      </c>
      <c r="S99" s="790">
        <f t="shared" ca="1" si="86"/>
        <v>0</v>
      </c>
      <c r="T99" s="790">
        <f t="shared" ca="1" si="86"/>
        <v>0</v>
      </c>
      <c r="U99" s="790">
        <f t="shared" ca="1" si="86"/>
        <v>0</v>
      </c>
      <c r="V99" s="790">
        <f t="shared" ca="1" si="86"/>
        <v>0</v>
      </c>
      <c r="W99" s="790">
        <f t="shared" ca="1" si="86"/>
        <v>0</v>
      </c>
      <c r="X99" s="790">
        <f t="shared" ca="1" si="86"/>
        <v>0</v>
      </c>
      <c r="Y99" s="790">
        <f t="shared" ca="1" si="86"/>
        <v>0</v>
      </c>
      <c r="Z99" s="790">
        <f t="shared" ca="1" si="86"/>
        <v>0</v>
      </c>
      <c r="AA99" s="790">
        <f t="shared" ca="1" si="86"/>
        <v>0</v>
      </c>
      <c r="AB99" s="790">
        <f t="shared" ca="1" si="86"/>
        <v>0</v>
      </c>
      <c r="AC99" s="790">
        <f t="shared" ca="1" si="86"/>
        <v>0</v>
      </c>
      <c r="AD99" s="790">
        <f t="shared" ca="1" si="86"/>
        <v>0</v>
      </c>
      <c r="AE99" s="790">
        <f t="shared" ca="1" si="86"/>
        <v>0</v>
      </c>
      <c r="AF99" s="790">
        <f t="shared" ca="1" si="86"/>
        <v>0</v>
      </c>
      <c r="AG99" s="790">
        <f t="shared" ca="1" si="86"/>
        <v>0</v>
      </c>
      <c r="AH99" s="790">
        <f t="shared" ca="1" si="86"/>
        <v>0</v>
      </c>
      <c r="AI99" s="790">
        <f t="shared" ca="1" si="86"/>
        <v>0</v>
      </c>
      <c r="AJ99" s="790">
        <f t="shared" ca="1" si="86"/>
        <v>0</v>
      </c>
      <c r="AK99" s="790">
        <f t="shared" ca="1" si="86"/>
        <v>0</v>
      </c>
      <c r="AL99" s="790">
        <f t="shared" ca="1" si="86"/>
        <v>385450.90657946456</v>
      </c>
      <c r="AM99" s="790">
        <f t="shared" ca="1" si="86"/>
        <v>343951.19598032592</v>
      </c>
      <c r="AN99" s="790">
        <f t="shared" ca="1" si="86"/>
        <v>336325.6198282644</v>
      </c>
      <c r="AO99" s="790">
        <f t="shared" ca="1" si="86"/>
        <v>334648.92869060102</v>
      </c>
      <c r="AP99" s="790">
        <f t="shared" ca="1" si="86"/>
        <v>331993.7230091599</v>
      </c>
      <c r="AQ99" s="790">
        <f t="shared" ca="1" si="86"/>
        <v>329372.00818014995</v>
      </c>
      <c r="AR99" s="790">
        <f t="shared" ca="1" si="86"/>
        <v>326860.95889622823</v>
      </c>
      <c r="AS99" s="790">
        <f t="shared" ca="1" si="86"/>
        <v>324307.4314212249</v>
      </c>
      <c r="AT99" s="790">
        <f t="shared" ca="1" si="86"/>
        <v>321890.48825006478</v>
      </c>
      <c r="AU99" s="790">
        <f t="shared" ca="1" si="86"/>
        <v>319422.40522783081</v>
      </c>
      <c r="AV99" s="790">
        <f t="shared" ca="1" si="86"/>
        <v>317201.26276152098</v>
      </c>
      <c r="AW99" s="790">
        <f t="shared" ca="1" si="86"/>
        <v>125244519.66168329</v>
      </c>
      <c r="AX99" s="790">
        <f t="shared" si="86"/>
        <v>0</v>
      </c>
      <c r="AY99" s="790">
        <f t="shared" si="86"/>
        <v>0</v>
      </c>
      <c r="AZ99" s="790">
        <f t="shared" si="86"/>
        <v>0</v>
      </c>
      <c r="BA99" s="790">
        <f t="shared" si="86"/>
        <v>0</v>
      </c>
      <c r="BB99" s="790">
        <f t="shared" si="86"/>
        <v>0</v>
      </c>
      <c r="BC99" s="790">
        <f t="shared" si="86"/>
        <v>0</v>
      </c>
      <c r="BD99" s="790">
        <f t="shared" si="86"/>
        <v>0</v>
      </c>
      <c r="BE99" s="790">
        <f t="shared" si="86"/>
        <v>0</v>
      </c>
      <c r="BF99" s="790">
        <f t="shared" si="86"/>
        <v>0</v>
      </c>
      <c r="BG99" s="790">
        <f t="shared" si="86"/>
        <v>0</v>
      </c>
      <c r="BH99" s="790">
        <f t="shared" si="86"/>
        <v>0</v>
      </c>
      <c r="BI99" s="790">
        <f t="shared" si="86"/>
        <v>0</v>
      </c>
      <c r="BJ99" s="790">
        <f t="shared" si="86"/>
        <v>0</v>
      </c>
      <c r="BK99" s="790">
        <f t="shared" si="86"/>
        <v>0</v>
      </c>
      <c r="BL99" s="790">
        <f t="shared" si="86"/>
        <v>0</v>
      </c>
      <c r="BM99" s="790">
        <f t="shared" si="86"/>
        <v>0</v>
      </c>
      <c r="BN99" s="790">
        <f t="shared" si="86"/>
        <v>0</v>
      </c>
      <c r="BO99" s="790">
        <f t="shared" si="86"/>
        <v>0</v>
      </c>
      <c r="BP99" s="790">
        <f t="shared" si="86"/>
        <v>0</v>
      </c>
      <c r="BQ99" s="790">
        <f t="shared" si="86"/>
        <v>0</v>
      </c>
      <c r="BR99" s="790">
        <f t="shared" ref="BR99:EC99" si="87">BR98+BR174</f>
        <v>0</v>
      </c>
      <c r="BS99" s="790">
        <f t="shared" si="87"/>
        <v>0</v>
      </c>
      <c r="BT99" s="790">
        <f t="shared" si="87"/>
        <v>0</v>
      </c>
      <c r="BU99" s="790">
        <f t="shared" si="87"/>
        <v>0</v>
      </c>
      <c r="BV99" s="790">
        <f t="shared" si="87"/>
        <v>0</v>
      </c>
      <c r="BW99" s="790">
        <f t="shared" si="87"/>
        <v>0</v>
      </c>
      <c r="BX99" s="790">
        <f t="shared" si="87"/>
        <v>0</v>
      </c>
      <c r="BY99" s="790">
        <f t="shared" si="87"/>
        <v>0</v>
      </c>
      <c r="BZ99" s="790">
        <f t="shared" si="87"/>
        <v>0</v>
      </c>
      <c r="CA99" s="790">
        <f t="shared" si="87"/>
        <v>0</v>
      </c>
      <c r="CB99" s="790">
        <f t="shared" si="87"/>
        <v>0</v>
      </c>
      <c r="CC99" s="790">
        <f t="shared" si="87"/>
        <v>0</v>
      </c>
      <c r="CD99" s="790">
        <f t="shared" si="87"/>
        <v>0</v>
      </c>
      <c r="CE99" s="790">
        <f t="shared" si="87"/>
        <v>0</v>
      </c>
      <c r="CF99" s="790">
        <f t="shared" si="87"/>
        <v>0</v>
      </c>
      <c r="CG99" s="790">
        <f t="shared" si="87"/>
        <v>0</v>
      </c>
      <c r="CH99" s="790">
        <f t="shared" si="87"/>
        <v>0</v>
      </c>
      <c r="CI99" s="790">
        <f t="shared" si="87"/>
        <v>0</v>
      </c>
      <c r="CJ99" s="790">
        <f t="shared" si="87"/>
        <v>0</v>
      </c>
      <c r="CK99" s="790">
        <f t="shared" si="87"/>
        <v>0</v>
      </c>
      <c r="CL99" s="790">
        <f t="shared" si="87"/>
        <v>0</v>
      </c>
      <c r="CM99" s="790">
        <f t="shared" si="87"/>
        <v>0</v>
      </c>
      <c r="CN99" s="790">
        <f t="shared" si="87"/>
        <v>0</v>
      </c>
      <c r="CO99" s="790">
        <f t="shared" si="87"/>
        <v>0</v>
      </c>
      <c r="CP99" s="790">
        <f t="shared" si="87"/>
        <v>0</v>
      </c>
      <c r="CQ99" s="790">
        <f t="shared" si="87"/>
        <v>0</v>
      </c>
      <c r="CR99" s="790">
        <f t="shared" si="87"/>
        <v>0</v>
      </c>
      <c r="CS99" s="790">
        <f t="shared" si="87"/>
        <v>0</v>
      </c>
      <c r="CT99" s="790">
        <f t="shared" si="87"/>
        <v>0</v>
      </c>
      <c r="CU99" s="790">
        <f t="shared" si="87"/>
        <v>0</v>
      </c>
      <c r="CV99" s="790">
        <f t="shared" si="87"/>
        <v>0</v>
      </c>
      <c r="CW99" s="790">
        <f t="shared" si="87"/>
        <v>0</v>
      </c>
      <c r="CX99" s="790">
        <f t="shared" si="87"/>
        <v>0</v>
      </c>
      <c r="CY99" s="790">
        <f t="shared" si="87"/>
        <v>0</v>
      </c>
      <c r="CZ99" s="790">
        <f t="shared" si="87"/>
        <v>0</v>
      </c>
      <c r="DA99" s="790">
        <f t="shared" si="87"/>
        <v>0</v>
      </c>
      <c r="DB99" s="790">
        <f t="shared" si="87"/>
        <v>0</v>
      </c>
      <c r="DC99" s="790">
        <f t="shared" si="87"/>
        <v>0</v>
      </c>
      <c r="DD99" s="790">
        <f t="shared" si="87"/>
        <v>0</v>
      </c>
      <c r="DE99" s="790">
        <f t="shared" si="87"/>
        <v>0</v>
      </c>
      <c r="DF99" s="790">
        <f t="shared" si="87"/>
        <v>0</v>
      </c>
      <c r="DG99" s="790">
        <f t="shared" si="87"/>
        <v>0</v>
      </c>
      <c r="DH99" s="790">
        <f t="shared" si="87"/>
        <v>0</v>
      </c>
      <c r="DI99" s="790">
        <f t="shared" si="87"/>
        <v>0</v>
      </c>
      <c r="DJ99" s="790">
        <f t="shared" si="87"/>
        <v>0</v>
      </c>
      <c r="DK99" s="790">
        <f t="shared" si="87"/>
        <v>0</v>
      </c>
      <c r="DL99" s="790">
        <f t="shared" si="87"/>
        <v>0</v>
      </c>
      <c r="DM99" s="790">
        <f t="shared" si="87"/>
        <v>0</v>
      </c>
      <c r="DN99" s="790">
        <f t="shared" si="87"/>
        <v>0</v>
      </c>
      <c r="DO99" s="790">
        <f t="shared" si="87"/>
        <v>0</v>
      </c>
      <c r="DP99" s="790">
        <f t="shared" si="87"/>
        <v>0</v>
      </c>
      <c r="DQ99" s="790">
        <f t="shared" si="87"/>
        <v>0</v>
      </c>
      <c r="DR99" s="790">
        <f t="shared" si="87"/>
        <v>0</v>
      </c>
      <c r="DS99" s="790">
        <f t="shared" si="87"/>
        <v>0</v>
      </c>
      <c r="DT99" s="790">
        <f t="shared" si="87"/>
        <v>0</v>
      </c>
      <c r="DU99" s="790">
        <f t="shared" si="87"/>
        <v>0</v>
      </c>
      <c r="DV99" s="790">
        <f t="shared" si="87"/>
        <v>0</v>
      </c>
      <c r="DW99" s="790">
        <f t="shared" si="87"/>
        <v>0</v>
      </c>
      <c r="DX99" s="790">
        <f t="shared" si="87"/>
        <v>0</v>
      </c>
      <c r="DY99" s="790">
        <f t="shared" si="87"/>
        <v>0</v>
      </c>
      <c r="DZ99" s="790">
        <f t="shared" si="87"/>
        <v>0</v>
      </c>
      <c r="EA99" s="790">
        <f t="shared" si="87"/>
        <v>0</v>
      </c>
      <c r="EB99" s="790">
        <f t="shared" si="87"/>
        <v>0</v>
      </c>
      <c r="EC99" s="790">
        <f t="shared" si="87"/>
        <v>0</v>
      </c>
      <c r="ED99" s="790">
        <f t="shared" ref="ED99:GO99" si="88">ED98+ED174</f>
        <v>0</v>
      </c>
      <c r="EE99" s="790">
        <f t="shared" si="88"/>
        <v>0</v>
      </c>
      <c r="EF99" s="790">
        <f t="shared" si="88"/>
        <v>0</v>
      </c>
      <c r="EG99" s="790">
        <f t="shared" si="88"/>
        <v>0</v>
      </c>
      <c r="EH99" s="790">
        <f t="shared" si="88"/>
        <v>0</v>
      </c>
      <c r="EI99" s="790">
        <f t="shared" si="88"/>
        <v>0</v>
      </c>
      <c r="EJ99" s="790">
        <f t="shared" si="88"/>
        <v>0</v>
      </c>
      <c r="EK99" s="790">
        <f t="shared" si="88"/>
        <v>0</v>
      </c>
      <c r="EL99" s="790">
        <f t="shared" si="88"/>
        <v>0</v>
      </c>
      <c r="EM99" s="790">
        <f t="shared" si="88"/>
        <v>0</v>
      </c>
      <c r="EN99" s="790">
        <f t="shared" si="88"/>
        <v>0</v>
      </c>
      <c r="EO99" s="790">
        <f t="shared" si="88"/>
        <v>0</v>
      </c>
      <c r="EP99" s="790">
        <f t="shared" si="88"/>
        <v>0</v>
      </c>
      <c r="EQ99" s="790">
        <f t="shared" si="88"/>
        <v>0</v>
      </c>
      <c r="ER99" s="790">
        <f t="shared" si="88"/>
        <v>0</v>
      </c>
      <c r="ES99" s="790">
        <f t="shared" si="88"/>
        <v>0</v>
      </c>
      <c r="ET99" s="790">
        <f t="shared" si="88"/>
        <v>0</v>
      </c>
      <c r="EU99" s="790">
        <f t="shared" si="88"/>
        <v>0</v>
      </c>
      <c r="EV99" s="790">
        <f t="shared" si="88"/>
        <v>0</v>
      </c>
      <c r="EW99" s="790">
        <f t="shared" si="88"/>
        <v>0</v>
      </c>
      <c r="EX99" s="790">
        <f t="shared" si="88"/>
        <v>0</v>
      </c>
      <c r="EY99" s="790">
        <f t="shared" si="88"/>
        <v>0</v>
      </c>
      <c r="EZ99" s="790">
        <f t="shared" si="88"/>
        <v>0</v>
      </c>
      <c r="FA99" s="790">
        <f t="shared" si="88"/>
        <v>0</v>
      </c>
      <c r="FB99" s="790">
        <f t="shared" si="88"/>
        <v>0</v>
      </c>
      <c r="FC99" s="790">
        <f t="shared" si="88"/>
        <v>0</v>
      </c>
      <c r="FD99" s="790">
        <f t="shared" si="88"/>
        <v>0</v>
      </c>
      <c r="FE99" s="790">
        <f t="shared" si="88"/>
        <v>0</v>
      </c>
      <c r="FF99" s="790">
        <f t="shared" si="88"/>
        <v>0</v>
      </c>
      <c r="FG99" s="790">
        <f t="shared" si="88"/>
        <v>0</v>
      </c>
      <c r="FH99" s="790">
        <f t="shared" si="88"/>
        <v>0</v>
      </c>
      <c r="FI99" s="790">
        <f t="shared" si="88"/>
        <v>0</v>
      </c>
      <c r="FJ99" s="790">
        <f t="shared" si="88"/>
        <v>0</v>
      </c>
      <c r="FK99" s="790">
        <f t="shared" si="88"/>
        <v>0</v>
      </c>
      <c r="FL99" s="790">
        <f t="shared" si="88"/>
        <v>0</v>
      </c>
      <c r="FM99" s="790">
        <f t="shared" si="88"/>
        <v>0</v>
      </c>
      <c r="FN99" s="790">
        <f t="shared" si="88"/>
        <v>0</v>
      </c>
      <c r="FO99" s="790">
        <f t="shared" si="88"/>
        <v>0</v>
      </c>
      <c r="FP99" s="790">
        <f t="shared" si="88"/>
        <v>0</v>
      </c>
      <c r="FQ99" s="790">
        <f t="shared" si="88"/>
        <v>0</v>
      </c>
      <c r="FR99" s="790">
        <f t="shared" si="88"/>
        <v>0</v>
      </c>
      <c r="FS99" s="790">
        <f t="shared" si="88"/>
        <v>0</v>
      </c>
      <c r="FT99" s="790">
        <f t="shared" si="88"/>
        <v>0</v>
      </c>
      <c r="FU99" s="790">
        <f t="shared" si="88"/>
        <v>0</v>
      </c>
      <c r="FV99" s="790">
        <f t="shared" si="88"/>
        <v>0</v>
      </c>
      <c r="FW99" s="790">
        <f t="shared" si="88"/>
        <v>0</v>
      </c>
      <c r="FX99" s="790">
        <f t="shared" si="88"/>
        <v>0</v>
      </c>
      <c r="FY99" s="790">
        <f t="shared" si="88"/>
        <v>0</v>
      </c>
      <c r="FZ99" s="790">
        <f t="shared" si="88"/>
        <v>0</v>
      </c>
      <c r="GA99" s="790">
        <f t="shared" si="88"/>
        <v>0</v>
      </c>
      <c r="GB99" s="790">
        <f t="shared" si="88"/>
        <v>0</v>
      </c>
      <c r="GC99" s="790">
        <f t="shared" si="88"/>
        <v>0</v>
      </c>
      <c r="GD99" s="790">
        <f t="shared" si="88"/>
        <v>0</v>
      </c>
      <c r="GE99" s="790">
        <f t="shared" si="88"/>
        <v>0</v>
      </c>
      <c r="GF99" s="790">
        <f t="shared" si="88"/>
        <v>0</v>
      </c>
      <c r="GG99" s="790">
        <f t="shared" si="88"/>
        <v>0</v>
      </c>
      <c r="GH99" s="790">
        <f t="shared" si="88"/>
        <v>0</v>
      </c>
      <c r="GI99" s="790">
        <f t="shared" si="88"/>
        <v>0</v>
      </c>
      <c r="GJ99" s="790">
        <f t="shared" si="88"/>
        <v>0</v>
      </c>
      <c r="GK99" s="790">
        <f t="shared" si="88"/>
        <v>0</v>
      </c>
      <c r="GL99" s="790">
        <f t="shared" si="88"/>
        <v>0</v>
      </c>
      <c r="GM99" s="790">
        <f t="shared" si="88"/>
        <v>0</v>
      </c>
      <c r="GN99" s="790">
        <f t="shared" si="88"/>
        <v>0</v>
      </c>
      <c r="GO99" s="790">
        <f t="shared" si="88"/>
        <v>0</v>
      </c>
      <c r="GP99" s="790">
        <f t="shared" ref="GP99:IL99" si="89">GP98+GP174</f>
        <v>0</v>
      </c>
      <c r="GQ99" s="790">
        <f t="shared" si="89"/>
        <v>0</v>
      </c>
      <c r="GR99" s="790">
        <f t="shared" si="89"/>
        <v>0</v>
      </c>
      <c r="GS99" s="790">
        <f t="shared" si="89"/>
        <v>0</v>
      </c>
      <c r="GT99" s="790">
        <f t="shared" si="89"/>
        <v>0</v>
      </c>
      <c r="GU99" s="790">
        <f t="shared" si="89"/>
        <v>0</v>
      </c>
      <c r="GV99" s="790">
        <f t="shared" si="89"/>
        <v>0</v>
      </c>
      <c r="GW99" s="790">
        <f t="shared" si="89"/>
        <v>0</v>
      </c>
      <c r="GX99" s="790">
        <f t="shared" si="89"/>
        <v>0</v>
      </c>
      <c r="GY99" s="790">
        <f t="shared" si="89"/>
        <v>0</v>
      </c>
      <c r="GZ99" s="790">
        <f t="shared" si="89"/>
        <v>0</v>
      </c>
      <c r="HA99" s="790">
        <f t="shared" si="89"/>
        <v>0</v>
      </c>
      <c r="HB99" s="790">
        <f t="shared" si="89"/>
        <v>0</v>
      </c>
      <c r="HC99" s="790">
        <f t="shared" si="89"/>
        <v>0</v>
      </c>
      <c r="HD99" s="790">
        <f t="shared" si="89"/>
        <v>0</v>
      </c>
      <c r="HE99" s="790">
        <f t="shared" si="89"/>
        <v>0</v>
      </c>
      <c r="HF99" s="790">
        <f t="shared" si="89"/>
        <v>0</v>
      </c>
      <c r="HG99" s="790">
        <f t="shared" si="89"/>
        <v>0</v>
      </c>
      <c r="HH99" s="790">
        <f t="shared" si="89"/>
        <v>0</v>
      </c>
      <c r="HI99" s="790">
        <f t="shared" si="89"/>
        <v>0</v>
      </c>
      <c r="HJ99" s="790">
        <f t="shared" si="89"/>
        <v>0</v>
      </c>
      <c r="HK99" s="790">
        <f t="shared" si="89"/>
        <v>0</v>
      </c>
      <c r="HL99" s="790">
        <f t="shared" si="89"/>
        <v>0</v>
      </c>
      <c r="HM99" s="790">
        <f t="shared" si="89"/>
        <v>0</v>
      </c>
      <c r="HN99" s="790">
        <f t="shared" si="89"/>
        <v>0</v>
      </c>
      <c r="HO99" s="790">
        <f t="shared" si="89"/>
        <v>0</v>
      </c>
      <c r="HP99" s="790">
        <f t="shared" si="89"/>
        <v>0</v>
      </c>
      <c r="HQ99" s="790">
        <f t="shared" si="89"/>
        <v>0</v>
      </c>
      <c r="HR99" s="790">
        <f t="shared" si="89"/>
        <v>0</v>
      </c>
      <c r="HS99" s="790">
        <f t="shared" si="89"/>
        <v>0</v>
      </c>
      <c r="HT99" s="790">
        <f t="shared" si="89"/>
        <v>0</v>
      </c>
      <c r="HU99" s="790">
        <f t="shared" si="89"/>
        <v>0</v>
      </c>
      <c r="HV99" s="790">
        <f t="shared" si="89"/>
        <v>0</v>
      </c>
      <c r="HW99" s="790">
        <f t="shared" si="89"/>
        <v>0</v>
      </c>
      <c r="HX99" s="790">
        <f t="shared" si="89"/>
        <v>0</v>
      </c>
      <c r="HY99" s="790">
        <f t="shared" si="89"/>
        <v>0</v>
      </c>
      <c r="HZ99" s="790">
        <f t="shared" si="89"/>
        <v>0</v>
      </c>
      <c r="IA99" s="790">
        <f t="shared" si="89"/>
        <v>0</v>
      </c>
      <c r="IB99" s="790">
        <f t="shared" si="89"/>
        <v>0</v>
      </c>
      <c r="IC99" s="790">
        <f t="shared" si="89"/>
        <v>0</v>
      </c>
      <c r="ID99" s="790">
        <f t="shared" si="89"/>
        <v>0</v>
      </c>
      <c r="IE99" s="790">
        <f t="shared" si="89"/>
        <v>0</v>
      </c>
      <c r="IF99" s="790">
        <f t="shared" si="89"/>
        <v>0</v>
      </c>
      <c r="IG99" s="790">
        <f t="shared" si="89"/>
        <v>0</v>
      </c>
      <c r="IH99" s="790">
        <f t="shared" si="89"/>
        <v>0</v>
      </c>
      <c r="II99" s="790">
        <f t="shared" si="89"/>
        <v>0</v>
      </c>
      <c r="IJ99" s="790">
        <f t="shared" si="89"/>
        <v>0</v>
      </c>
      <c r="IK99" s="790">
        <f t="shared" si="89"/>
        <v>0</v>
      </c>
      <c r="IL99" s="790">
        <f t="shared" si="89"/>
        <v>0</v>
      </c>
    </row>
    <row r="100" spans="1:246" s="593" customFormat="1">
      <c r="A100" s="825"/>
      <c r="B100" s="793" t="s">
        <v>633</v>
      </c>
      <c r="C100" s="794"/>
      <c r="D100" s="798">
        <f ca="1">IF(ISERROR((1+IRR(F100:IL100,0.01))^VLOOKUP(_WF_Periodicity,_WF_Period_lookup,2,FALSE)-1),0,(1+IRR(F100:IL100,0.01))^VLOOKUP(_WF_Periodicity,_WF_Period_lookup,2,FALSE)-1)</f>
        <v>0.28322028635873098</v>
      </c>
      <c r="E100" s="791">
        <f ca="1">SUM(F100:IL100)</f>
        <v>94328593.600672916</v>
      </c>
      <c r="F100" s="790">
        <f t="shared" ref="F100:BQ100" si="90">F99+F181</f>
        <v>0</v>
      </c>
      <c r="G100" s="790">
        <f t="shared" ca="1" si="90"/>
        <v>-33504679.17981638</v>
      </c>
      <c r="H100" s="790">
        <f t="shared" ca="1" si="90"/>
        <v>-6322350.4774649888</v>
      </c>
      <c r="I100" s="790">
        <f t="shared" ca="1" si="90"/>
        <v>-3539714.9941044934</v>
      </c>
      <c r="J100" s="790">
        <f t="shared" ca="1" si="90"/>
        <v>-3755469.9823500286</v>
      </c>
      <c r="K100" s="790">
        <f t="shared" ca="1" si="90"/>
        <v>-3932653.5420241351</v>
      </c>
      <c r="L100" s="790">
        <f t="shared" ca="1" si="90"/>
        <v>-4060388.5302696694</v>
      </c>
      <c r="M100" s="790">
        <f t="shared" ca="1" si="90"/>
        <v>-4257474.9470866341</v>
      </c>
      <c r="N100" s="790">
        <f t="shared" ca="1" si="90"/>
        <v>-4634514.5376809137</v>
      </c>
      <c r="O100" s="790">
        <f t="shared" ca="1" si="90"/>
        <v>-4830523.9513761308</v>
      </c>
      <c r="P100" s="790">
        <f t="shared" ca="1" si="90"/>
        <v>-5026111.9290671842</v>
      </c>
      <c r="Q100" s="790">
        <f t="shared" ca="1" si="90"/>
        <v>-1406618.6842151911</v>
      </c>
      <c r="R100" s="790">
        <f t="shared" ca="1" si="90"/>
        <v>0</v>
      </c>
      <c r="S100" s="790">
        <f t="shared" ca="1" si="90"/>
        <v>0</v>
      </c>
      <c r="T100" s="790">
        <f t="shared" ca="1" si="90"/>
        <v>0</v>
      </c>
      <c r="U100" s="790">
        <f t="shared" ca="1" si="90"/>
        <v>0</v>
      </c>
      <c r="V100" s="790">
        <f t="shared" ca="1" si="90"/>
        <v>0</v>
      </c>
      <c r="W100" s="790">
        <f t="shared" ca="1" si="90"/>
        <v>0</v>
      </c>
      <c r="X100" s="790">
        <f t="shared" ca="1" si="90"/>
        <v>0</v>
      </c>
      <c r="Y100" s="790">
        <f t="shared" ca="1" si="90"/>
        <v>0</v>
      </c>
      <c r="Z100" s="790">
        <f t="shared" ca="1" si="90"/>
        <v>0</v>
      </c>
      <c r="AA100" s="790">
        <f t="shared" ca="1" si="90"/>
        <v>0</v>
      </c>
      <c r="AB100" s="790">
        <f t="shared" ca="1" si="90"/>
        <v>0</v>
      </c>
      <c r="AC100" s="790">
        <f t="shared" ca="1" si="90"/>
        <v>0</v>
      </c>
      <c r="AD100" s="790">
        <f t="shared" ca="1" si="90"/>
        <v>0</v>
      </c>
      <c r="AE100" s="790">
        <f t="shared" ca="1" si="90"/>
        <v>0</v>
      </c>
      <c r="AF100" s="790">
        <f t="shared" ca="1" si="90"/>
        <v>0</v>
      </c>
      <c r="AG100" s="790">
        <f t="shared" ca="1" si="90"/>
        <v>0</v>
      </c>
      <c r="AH100" s="790">
        <f t="shared" ca="1" si="90"/>
        <v>0</v>
      </c>
      <c r="AI100" s="790">
        <f t="shared" ca="1" si="90"/>
        <v>0</v>
      </c>
      <c r="AJ100" s="790">
        <f t="shared" ca="1" si="90"/>
        <v>0</v>
      </c>
      <c r="AK100" s="790">
        <f t="shared" ca="1" si="90"/>
        <v>0</v>
      </c>
      <c r="AL100" s="790">
        <f t="shared" ca="1" si="90"/>
        <v>385450.90657946456</v>
      </c>
      <c r="AM100" s="790">
        <f t="shared" ca="1" si="90"/>
        <v>343951.19598032592</v>
      </c>
      <c r="AN100" s="790">
        <f t="shared" ca="1" si="90"/>
        <v>336325.6198282644</v>
      </c>
      <c r="AO100" s="790">
        <f t="shared" ca="1" si="90"/>
        <v>334648.92869060102</v>
      </c>
      <c r="AP100" s="790">
        <f t="shared" ca="1" si="90"/>
        <v>331993.7230091599</v>
      </c>
      <c r="AQ100" s="790">
        <f t="shared" ca="1" si="90"/>
        <v>329372.00818014995</v>
      </c>
      <c r="AR100" s="790">
        <f t="shared" ca="1" si="90"/>
        <v>326860.95889622823</v>
      </c>
      <c r="AS100" s="790">
        <f t="shared" ca="1" si="90"/>
        <v>324307.4314212249</v>
      </c>
      <c r="AT100" s="790">
        <f t="shared" ca="1" si="90"/>
        <v>321890.48825006478</v>
      </c>
      <c r="AU100" s="790">
        <f t="shared" ca="1" si="90"/>
        <v>319422.40522783081</v>
      </c>
      <c r="AV100" s="790">
        <f t="shared" ca="1" si="90"/>
        <v>317201.26276152098</v>
      </c>
      <c r="AW100" s="790">
        <f t="shared" ca="1" si="90"/>
        <v>165927669.42730382</v>
      </c>
      <c r="AX100" s="790">
        <f t="shared" si="90"/>
        <v>0</v>
      </c>
      <c r="AY100" s="790">
        <f t="shared" si="90"/>
        <v>0</v>
      </c>
      <c r="AZ100" s="790">
        <f t="shared" si="90"/>
        <v>0</v>
      </c>
      <c r="BA100" s="790">
        <f t="shared" si="90"/>
        <v>0</v>
      </c>
      <c r="BB100" s="790">
        <f t="shared" si="90"/>
        <v>0</v>
      </c>
      <c r="BC100" s="790">
        <f t="shared" si="90"/>
        <v>0</v>
      </c>
      <c r="BD100" s="790">
        <f t="shared" si="90"/>
        <v>0</v>
      </c>
      <c r="BE100" s="790">
        <f t="shared" si="90"/>
        <v>0</v>
      </c>
      <c r="BF100" s="790">
        <f t="shared" si="90"/>
        <v>0</v>
      </c>
      <c r="BG100" s="790">
        <f t="shared" si="90"/>
        <v>0</v>
      </c>
      <c r="BH100" s="790">
        <f t="shared" si="90"/>
        <v>0</v>
      </c>
      <c r="BI100" s="790">
        <f t="shared" si="90"/>
        <v>0</v>
      </c>
      <c r="BJ100" s="790">
        <f t="shared" si="90"/>
        <v>0</v>
      </c>
      <c r="BK100" s="790">
        <f t="shared" si="90"/>
        <v>0</v>
      </c>
      <c r="BL100" s="790">
        <f t="shared" si="90"/>
        <v>0</v>
      </c>
      <c r="BM100" s="790">
        <f t="shared" si="90"/>
        <v>0</v>
      </c>
      <c r="BN100" s="790">
        <f t="shared" si="90"/>
        <v>0</v>
      </c>
      <c r="BO100" s="790">
        <f t="shared" si="90"/>
        <v>0</v>
      </c>
      <c r="BP100" s="790">
        <f t="shared" si="90"/>
        <v>0</v>
      </c>
      <c r="BQ100" s="790">
        <f t="shared" si="90"/>
        <v>0</v>
      </c>
      <c r="BR100" s="790">
        <f t="shared" ref="BR100:EC100" si="91">BR99+BR181</f>
        <v>0</v>
      </c>
      <c r="BS100" s="790">
        <f t="shared" si="91"/>
        <v>0</v>
      </c>
      <c r="BT100" s="790">
        <f t="shared" si="91"/>
        <v>0</v>
      </c>
      <c r="BU100" s="790">
        <f t="shared" si="91"/>
        <v>0</v>
      </c>
      <c r="BV100" s="790">
        <f t="shared" si="91"/>
        <v>0</v>
      </c>
      <c r="BW100" s="790">
        <f t="shared" si="91"/>
        <v>0</v>
      </c>
      <c r="BX100" s="790">
        <f t="shared" si="91"/>
        <v>0</v>
      </c>
      <c r="BY100" s="790">
        <f t="shared" si="91"/>
        <v>0</v>
      </c>
      <c r="BZ100" s="790">
        <f t="shared" si="91"/>
        <v>0</v>
      </c>
      <c r="CA100" s="790">
        <f t="shared" si="91"/>
        <v>0</v>
      </c>
      <c r="CB100" s="790">
        <f t="shared" si="91"/>
        <v>0</v>
      </c>
      <c r="CC100" s="790">
        <f t="shared" si="91"/>
        <v>0</v>
      </c>
      <c r="CD100" s="790">
        <f t="shared" si="91"/>
        <v>0</v>
      </c>
      <c r="CE100" s="790">
        <f t="shared" si="91"/>
        <v>0</v>
      </c>
      <c r="CF100" s="790">
        <f t="shared" si="91"/>
        <v>0</v>
      </c>
      <c r="CG100" s="790">
        <f t="shared" si="91"/>
        <v>0</v>
      </c>
      <c r="CH100" s="790">
        <f t="shared" si="91"/>
        <v>0</v>
      </c>
      <c r="CI100" s="790">
        <f t="shared" si="91"/>
        <v>0</v>
      </c>
      <c r="CJ100" s="790">
        <f t="shared" si="91"/>
        <v>0</v>
      </c>
      <c r="CK100" s="790">
        <f t="shared" si="91"/>
        <v>0</v>
      </c>
      <c r="CL100" s="790">
        <f t="shared" si="91"/>
        <v>0</v>
      </c>
      <c r="CM100" s="790">
        <f t="shared" si="91"/>
        <v>0</v>
      </c>
      <c r="CN100" s="790">
        <f t="shared" si="91"/>
        <v>0</v>
      </c>
      <c r="CO100" s="790">
        <f t="shared" si="91"/>
        <v>0</v>
      </c>
      <c r="CP100" s="790">
        <f t="shared" si="91"/>
        <v>0</v>
      </c>
      <c r="CQ100" s="790">
        <f t="shared" si="91"/>
        <v>0</v>
      </c>
      <c r="CR100" s="790">
        <f t="shared" si="91"/>
        <v>0</v>
      </c>
      <c r="CS100" s="790">
        <f t="shared" si="91"/>
        <v>0</v>
      </c>
      <c r="CT100" s="790">
        <f t="shared" si="91"/>
        <v>0</v>
      </c>
      <c r="CU100" s="790">
        <f t="shared" si="91"/>
        <v>0</v>
      </c>
      <c r="CV100" s="790">
        <f t="shared" si="91"/>
        <v>0</v>
      </c>
      <c r="CW100" s="790">
        <f t="shared" si="91"/>
        <v>0</v>
      </c>
      <c r="CX100" s="790">
        <f t="shared" si="91"/>
        <v>0</v>
      </c>
      <c r="CY100" s="790">
        <f t="shared" si="91"/>
        <v>0</v>
      </c>
      <c r="CZ100" s="790">
        <f t="shared" si="91"/>
        <v>0</v>
      </c>
      <c r="DA100" s="790">
        <f t="shared" si="91"/>
        <v>0</v>
      </c>
      <c r="DB100" s="790">
        <f t="shared" si="91"/>
        <v>0</v>
      </c>
      <c r="DC100" s="790">
        <f t="shared" si="91"/>
        <v>0</v>
      </c>
      <c r="DD100" s="790">
        <f t="shared" si="91"/>
        <v>0</v>
      </c>
      <c r="DE100" s="790">
        <f t="shared" si="91"/>
        <v>0</v>
      </c>
      <c r="DF100" s="790">
        <f t="shared" si="91"/>
        <v>0</v>
      </c>
      <c r="DG100" s="790">
        <f t="shared" si="91"/>
        <v>0</v>
      </c>
      <c r="DH100" s="790">
        <f t="shared" si="91"/>
        <v>0</v>
      </c>
      <c r="DI100" s="790">
        <f t="shared" si="91"/>
        <v>0</v>
      </c>
      <c r="DJ100" s="790">
        <f t="shared" si="91"/>
        <v>0</v>
      </c>
      <c r="DK100" s="790">
        <f t="shared" si="91"/>
        <v>0</v>
      </c>
      <c r="DL100" s="790">
        <f t="shared" si="91"/>
        <v>0</v>
      </c>
      <c r="DM100" s="790">
        <f t="shared" si="91"/>
        <v>0</v>
      </c>
      <c r="DN100" s="790">
        <f t="shared" si="91"/>
        <v>0</v>
      </c>
      <c r="DO100" s="790">
        <f t="shared" si="91"/>
        <v>0</v>
      </c>
      <c r="DP100" s="790">
        <f t="shared" si="91"/>
        <v>0</v>
      </c>
      <c r="DQ100" s="790">
        <f t="shared" si="91"/>
        <v>0</v>
      </c>
      <c r="DR100" s="790">
        <f t="shared" si="91"/>
        <v>0</v>
      </c>
      <c r="DS100" s="790">
        <f t="shared" si="91"/>
        <v>0</v>
      </c>
      <c r="DT100" s="790">
        <f t="shared" si="91"/>
        <v>0</v>
      </c>
      <c r="DU100" s="790">
        <f t="shared" si="91"/>
        <v>0</v>
      </c>
      <c r="DV100" s="790">
        <f t="shared" si="91"/>
        <v>0</v>
      </c>
      <c r="DW100" s="790">
        <f t="shared" si="91"/>
        <v>0</v>
      </c>
      <c r="DX100" s="790">
        <f t="shared" si="91"/>
        <v>0</v>
      </c>
      <c r="DY100" s="790">
        <f t="shared" si="91"/>
        <v>0</v>
      </c>
      <c r="DZ100" s="790">
        <f t="shared" si="91"/>
        <v>0</v>
      </c>
      <c r="EA100" s="790">
        <f t="shared" si="91"/>
        <v>0</v>
      </c>
      <c r="EB100" s="790">
        <f t="shared" si="91"/>
        <v>0</v>
      </c>
      <c r="EC100" s="790">
        <f t="shared" si="91"/>
        <v>0</v>
      </c>
      <c r="ED100" s="790">
        <f t="shared" ref="ED100:GO100" si="92">ED99+ED181</f>
        <v>0</v>
      </c>
      <c r="EE100" s="790">
        <f t="shared" si="92"/>
        <v>0</v>
      </c>
      <c r="EF100" s="790">
        <f t="shared" si="92"/>
        <v>0</v>
      </c>
      <c r="EG100" s="790">
        <f t="shared" si="92"/>
        <v>0</v>
      </c>
      <c r="EH100" s="790">
        <f t="shared" si="92"/>
        <v>0</v>
      </c>
      <c r="EI100" s="790">
        <f t="shared" si="92"/>
        <v>0</v>
      </c>
      <c r="EJ100" s="790">
        <f t="shared" si="92"/>
        <v>0</v>
      </c>
      <c r="EK100" s="790">
        <f t="shared" si="92"/>
        <v>0</v>
      </c>
      <c r="EL100" s="790">
        <f t="shared" si="92"/>
        <v>0</v>
      </c>
      <c r="EM100" s="790">
        <f t="shared" si="92"/>
        <v>0</v>
      </c>
      <c r="EN100" s="790">
        <f t="shared" si="92"/>
        <v>0</v>
      </c>
      <c r="EO100" s="790">
        <f t="shared" si="92"/>
        <v>0</v>
      </c>
      <c r="EP100" s="790">
        <f t="shared" si="92"/>
        <v>0</v>
      </c>
      <c r="EQ100" s="790">
        <f t="shared" si="92"/>
        <v>0</v>
      </c>
      <c r="ER100" s="790">
        <f t="shared" si="92"/>
        <v>0</v>
      </c>
      <c r="ES100" s="790">
        <f t="shared" si="92"/>
        <v>0</v>
      </c>
      <c r="ET100" s="790">
        <f t="shared" si="92"/>
        <v>0</v>
      </c>
      <c r="EU100" s="790">
        <f t="shared" si="92"/>
        <v>0</v>
      </c>
      <c r="EV100" s="790">
        <f t="shared" si="92"/>
        <v>0</v>
      </c>
      <c r="EW100" s="790">
        <f t="shared" si="92"/>
        <v>0</v>
      </c>
      <c r="EX100" s="790">
        <f t="shared" si="92"/>
        <v>0</v>
      </c>
      <c r="EY100" s="790">
        <f t="shared" si="92"/>
        <v>0</v>
      </c>
      <c r="EZ100" s="790">
        <f t="shared" si="92"/>
        <v>0</v>
      </c>
      <c r="FA100" s="790">
        <f t="shared" si="92"/>
        <v>0</v>
      </c>
      <c r="FB100" s="790">
        <f t="shared" si="92"/>
        <v>0</v>
      </c>
      <c r="FC100" s="790">
        <f t="shared" si="92"/>
        <v>0</v>
      </c>
      <c r="FD100" s="790">
        <f t="shared" si="92"/>
        <v>0</v>
      </c>
      <c r="FE100" s="790">
        <f t="shared" si="92"/>
        <v>0</v>
      </c>
      <c r="FF100" s="790">
        <f t="shared" si="92"/>
        <v>0</v>
      </c>
      <c r="FG100" s="790">
        <f t="shared" si="92"/>
        <v>0</v>
      </c>
      <c r="FH100" s="790">
        <f t="shared" si="92"/>
        <v>0</v>
      </c>
      <c r="FI100" s="790">
        <f t="shared" si="92"/>
        <v>0</v>
      </c>
      <c r="FJ100" s="790">
        <f t="shared" si="92"/>
        <v>0</v>
      </c>
      <c r="FK100" s="790">
        <f t="shared" si="92"/>
        <v>0</v>
      </c>
      <c r="FL100" s="790">
        <f t="shared" si="92"/>
        <v>0</v>
      </c>
      <c r="FM100" s="790">
        <f t="shared" si="92"/>
        <v>0</v>
      </c>
      <c r="FN100" s="790">
        <f t="shared" si="92"/>
        <v>0</v>
      </c>
      <c r="FO100" s="790">
        <f t="shared" si="92"/>
        <v>0</v>
      </c>
      <c r="FP100" s="790">
        <f t="shared" si="92"/>
        <v>0</v>
      </c>
      <c r="FQ100" s="790">
        <f t="shared" si="92"/>
        <v>0</v>
      </c>
      <c r="FR100" s="790">
        <f t="shared" si="92"/>
        <v>0</v>
      </c>
      <c r="FS100" s="790">
        <f t="shared" si="92"/>
        <v>0</v>
      </c>
      <c r="FT100" s="790">
        <f t="shared" si="92"/>
        <v>0</v>
      </c>
      <c r="FU100" s="790">
        <f t="shared" si="92"/>
        <v>0</v>
      </c>
      <c r="FV100" s="790">
        <f t="shared" si="92"/>
        <v>0</v>
      </c>
      <c r="FW100" s="790">
        <f t="shared" si="92"/>
        <v>0</v>
      </c>
      <c r="FX100" s="790">
        <f t="shared" si="92"/>
        <v>0</v>
      </c>
      <c r="FY100" s="790">
        <f t="shared" si="92"/>
        <v>0</v>
      </c>
      <c r="FZ100" s="790">
        <f t="shared" si="92"/>
        <v>0</v>
      </c>
      <c r="GA100" s="790">
        <f t="shared" si="92"/>
        <v>0</v>
      </c>
      <c r="GB100" s="790">
        <f t="shared" si="92"/>
        <v>0</v>
      </c>
      <c r="GC100" s="790">
        <f t="shared" si="92"/>
        <v>0</v>
      </c>
      <c r="GD100" s="790">
        <f t="shared" si="92"/>
        <v>0</v>
      </c>
      <c r="GE100" s="790">
        <f t="shared" si="92"/>
        <v>0</v>
      </c>
      <c r="GF100" s="790">
        <f t="shared" si="92"/>
        <v>0</v>
      </c>
      <c r="GG100" s="790">
        <f t="shared" si="92"/>
        <v>0</v>
      </c>
      <c r="GH100" s="790">
        <f t="shared" si="92"/>
        <v>0</v>
      </c>
      <c r="GI100" s="790">
        <f t="shared" si="92"/>
        <v>0</v>
      </c>
      <c r="GJ100" s="790">
        <f t="shared" si="92"/>
        <v>0</v>
      </c>
      <c r="GK100" s="790">
        <f t="shared" si="92"/>
        <v>0</v>
      </c>
      <c r="GL100" s="790">
        <f t="shared" si="92"/>
        <v>0</v>
      </c>
      <c r="GM100" s="790">
        <f t="shared" si="92"/>
        <v>0</v>
      </c>
      <c r="GN100" s="790">
        <f t="shared" si="92"/>
        <v>0</v>
      </c>
      <c r="GO100" s="790">
        <f t="shared" si="92"/>
        <v>0</v>
      </c>
      <c r="GP100" s="790">
        <f t="shared" ref="GP100:IL100" si="93">GP99+GP181</f>
        <v>0</v>
      </c>
      <c r="GQ100" s="790">
        <f t="shared" si="93"/>
        <v>0</v>
      </c>
      <c r="GR100" s="790">
        <f t="shared" si="93"/>
        <v>0</v>
      </c>
      <c r="GS100" s="790">
        <f t="shared" si="93"/>
        <v>0</v>
      </c>
      <c r="GT100" s="790">
        <f t="shared" si="93"/>
        <v>0</v>
      </c>
      <c r="GU100" s="790">
        <f t="shared" si="93"/>
        <v>0</v>
      </c>
      <c r="GV100" s="790">
        <f t="shared" si="93"/>
        <v>0</v>
      </c>
      <c r="GW100" s="790">
        <f t="shared" si="93"/>
        <v>0</v>
      </c>
      <c r="GX100" s="790">
        <f t="shared" si="93"/>
        <v>0</v>
      </c>
      <c r="GY100" s="790">
        <f t="shared" si="93"/>
        <v>0</v>
      </c>
      <c r="GZ100" s="790">
        <f t="shared" si="93"/>
        <v>0</v>
      </c>
      <c r="HA100" s="790">
        <f t="shared" si="93"/>
        <v>0</v>
      </c>
      <c r="HB100" s="790">
        <f t="shared" si="93"/>
        <v>0</v>
      </c>
      <c r="HC100" s="790">
        <f t="shared" si="93"/>
        <v>0</v>
      </c>
      <c r="HD100" s="790">
        <f t="shared" si="93"/>
        <v>0</v>
      </c>
      <c r="HE100" s="790">
        <f t="shared" si="93"/>
        <v>0</v>
      </c>
      <c r="HF100" s="790">
        <f t="shared" si="93"/>
        <v>0</v>
      </c>
      <c r="HG100" s="790">
        <f t="shared" si="93"/>
        <v>0</v>
      </c>
      <c r="HH100" s="790">
        <f t="shared" si="93"/>
        <v>0</v>
      </c>
      <c r="HI100" s="790">
        <f t="shared" si="93"/>
        <v>0</v>
      </c>
      <c r="HJ100" s="790">
        <f t="shared" si="93"/>
        <v>0</v>
      </c>
      <c r="HK100" s="790">
        <f t="shared" si="93"/>
        <v>0</v>
      </c>
      <c r="HL100" s="790">
        <f t="shared" si="93"/>
        <v>0</v>
      </c>
      <c r="HM100" s="790">
        <f t="shared" si="93"/>
        <v>0</v>
      </c>
      <c r="HN100" s="790">
        <f t="shared" si="93"/>
        <v>0</v>
      </c>
      <c r="HO100" s="790">
        <f t="shared" si="93"/>
        <v>0</v>
      </c>
      <c r="HP100" s="790">
        <f t="shared" si="93"/>
        <v>0</v>
      </c>
      <c r="HQ100" s="790">
        <f t="shared" si="93"/>
        <v>0</v>
      </c>
      <c r="HR100" s="790">
        <f t="shared" si="93"/>
        <v>0</v>
      </c>
      <c r="HS100" s="790">
        <f t="shared" si="93"/>
        <v>0</v>
      </c>
      <c r="HT100" s="790">
        <f t="shared" si="93"/>
        <v>0</v>
      </c>
      <c r="HU100" s="790">
        <f t="shared" si="93"/>
        <v>0</v>
      </c>
      <c r="HV100" s="790">
        <f t="shared" si="93"/>
        <v>0</v>
      </c>
      <c r="HW100" s="790">
        <f t="shared" si="93"/>
        <v>0</v>
      </c>
      <c r="HX100" s="790">
        <f t="shared" si="93"/>
        <v>0</v>
      </c>
      <c r="HY100" s="790">
        <f t="shared" si="93"/>
        <v>0</v>
      </c>
      <c r="HZ100" s="790">
        <f t="shared" si="93"/>
        <v>0</v>
      </c>
      <c r="IA100" s="790">
        <f t="shared" si="93"/>
        <v>0</v>
      </c>
      <c r="IB100" s="790">
        <f t="shared" si="93"/>
        <v>0</v>
      </c>
      <c r="IC100" s="790">
        <f t="shared" si="93"/>
        <v>0</v>
      </c>
      <c r="ID100" s="790">
        <f t="shared" si="93"/>
        <v>0</v>
      </c>
      <c r="IE100" s="790">
        <f t="shared" si="93"/>
        <v>0</v>
      </c>
      <c r="IF100" s="790">
        <f t="shared" si="93"/>
        <v>0</v>
      </c>
      <c r="IG100" s="790">
        <f t="shared" si="93"/>
        <v>0</v>
      </c>
      <c r="IH100" s="790">
        <f t="shared" si="93"/>
        <v>0</v>
      </c>
      <c r="II100" s="790">
        <f t="shared" si="93"/>
        <v>0</v>
      </c>
      <c r="IJ100" s="790">
        <f t="shared" si="93"/>
        <v>0</v>
      </c>
      <c r="IK100" s="790">
        <f t="shared" si="93"/>
        <v>0</v>
      </c>
      <c r="IL100" s="790">
        <f t="shared" si="93"/>
        <v>0</v>
      </c>
    </row>
    <row r="101" spans="1:246" s="593" customFormat="1">
      <c r="B101" s="827" t="s">
        <v>702</v>
      </c>
      <c r="C101" s="751"/>
      <c r="D101" s="799">
        <f ca="1">+D100</f>
        <v>0.28322028635873098</v>
      </c>
      <c r="E101" s="826">
        <f ca="1">+E100</f>
        <v>94328593.600672916</v>
      </c>
      <c r="F101" s="790"/>
      <c r="G101" s="790"/>
      <c r="H101" s="790"/>
      <c r="I101" s="790"/>
      <c r="J101" s="790"/>
      <c r="K101" s="790"/>
      <c r="L101" s="790"/>
      <c r="M101" s="790"/>
      <c r="N101" s="790"/>
      <c r="O101" s="790"/>
      <c r="P101" s="790"/>
      <c r="Q101" s="790"/>
      <c r="R101" s="790"/>
      <c r="S101" s="790"/>
      <c r="T101" s="790"/>
      <c r="U101" s="790"/>
      <c r="V101" s="790"/>
      <c r="W101" s="790"/>
      <c r="X101" s="790"/>
      <c r="Y101" s="790"/>
      <c r="Z101" s="790"/>
      <c r="AA101" s="790"/>
      <c r="AB101" s="790"/>
      <c r="AC101" s="790"/>
      <c r="AD101" s="790"/>
      <c r="AE101" s="790"/>
      <c r="AF101" s="790"/>
      <c r="AG101" s="790"/>
      <c r="AH101" s="790"/>
      <c r="AI101" s="790"/>
      <c r="AJ101" s="790"/>
      <c r="AK101" s="790"/>
      <c r="AL101" s="790"/>
      <c r="AM101" s="790"/>
      <c r="AN101" s="790"/>
      <c r="AO101" s="790"/>
      <c r="AP101" s="790"/>
      <c r="AQ101" s="790"/>
      <c r="AR101" s="790"/>
      <c r="AS101" s="790"/>
      <c r="AT101" s="790"/>
      <c r="AU101" s="790"/>
      <c r="AV101" s="790"/>
      <c r="AW101" s="790"/>
      <c r="AX101" s="790"/>
      <c r="AY101" s="790"/>
      <c r="AZ101" s="790"/>
      <c r="BA101" s="790"/>
      <c r="BB101" s="790"/>
      <c r="BC101" s="790"/>
      <c r="BD101" s="790"/>
      <c r="BE101" s="790"/>
      <c r="BF101" s="790"/>
      <c r="BG101" s="790"/>
      <c r="BH101" s="790"/>
      <c r="BI101" s="790"/>
      <c r="BJ101" s="790"/>
      <c r="BK101" s="790"/>
      <c r="BL101" s="790"/>
      <c r="BM101" s="790"/>
      <c r="BN101" s="790"/>
      <c r="BO101" s="790"/>
      <c r="BP101" s="790"/>
      <c r="BQ101" s="790"/>
      <c r="BR101" s="790"/>
      <c r="BS101" s="790"/>
      <c r="BT101" s="790"/>
      <c r="BU101" s="790"/>
      <c r="BV101" s="790"/>
      <c r="BW101" s="790"/>
      <c r="BX101" s="790"/>
      <c r="BY101" s="790"/>
      <c r="BZ101" s="790"/>
      <c r="CA101" s="790"/>
      <c r="CB101" s="790"/>
      <c r="CC101" s="790"/>
      <c r="CD101" s="790"/>
      <c r="CE101" s="790"/>
      <c r="CF101" s="790"/>
      <c r="CG101" s="790"/>
      <c r="CH101" s="790"/>
      <c r="CI101" s="790"/>
      <c r="CJ101" s="790"/>
      <c r="CK101" s="790"/>
      <c r="CL101" s="790"/>
      <c r="CM101" s="790"/>
      <c r="CN101" s="790"/>
      <c r="CO101" s="790"/>
      <c r="CP101" s="790"/>
      <c r="CQ101" s="790"/>
      <c r="CR101" s="790"/>
      <c r="CS101" s="790"/>
      <c r="CT101" s="790"/>
      <c r="CU101" s="790"/>
      <c r="CV101" s="790"/>
      <c r="CW101" s="790"/>
      <c r="CX101" s="790"/>
      <c r="CY101" s="790"/>
      <c r="CZ101" s="790"/>
      <c r="DA101" s="790"/>
      <c r="DB101" s="790"/>
      <c r="DC101" s="790"/>
      <c r="DD101" s="790"/>
      <c r="DE101" s="790"/>
      <c r="DF101" s="790"/>
      <c r="DG101" s="790"/>
      <c r="DH101" s="790"/>
      <c r="DI101" s="790"/>
      <c r="DJ101" s="790"/>
      <c r="DK101" s="790"/>
      <c r="DL101" s="790"/>
      <c r="DM101" s="790"/>
      <c r="DN101" s="790"/>
      <c r="DO101" s="790"/>
      <c r="DP101" s="790"/>
      <c r="DQ101" s="790"/>
      <c r="DR101" s="790"/>
      <c r="DS101" s="790"/>
      <c r="DT101" s="790"/>
      <c r="DU101" s="790"/>
      <c r="DV101" s="790"/>
      <c r="DW101" s="790"/>
      <c r="DX101" s="790"/>
      <c r="DY101" s="790"/>
      <c r="DZ101" s="790"/>
      <c r="EA101" s="790"/>
      <c r="EB101" s="790"/>
      <c r="EC101" s="790"/>
      <c r="ED101" s="790"/>
      <c r="EE101" s="790"/>
      <c r="EF101" s="790"/>
      <c r="EG101" s="790"/>
      <c r="EH101" s="790"/>
      <c r="EI101" s="790"/>
      <c r="EJ101" s="790"/>
      <c r="EK101" s="790"/>
      <c r="EL101" s="790"/>
      <c r="EM101" s="790"/>
      <c r="EN101" s="790"/>
      <c r="EO101" s="790"/>
      <c r="EP101" s="790"/>
      <c r="EQ101" s="790"/>
      <c r="ER101" s="790"/>
      <c r="ES101" s="790"/>
      <c r="ET101" s="790"/>
      <c r="EU101" s="790"/>
      <c r="EV101" s="790"/>
      <c r="EW101" s="790"/>
      <c r="EX101" s="790"/>
      <c r="EY101" s="790"/>
      <c r="EZ101" s="790"/>
      <c r="FA101" s="790"/>
      <c r="FB101" s="790"/>
      <c r="FC101" s="790"/>
      <c r="FD101" s="790"/>
      <c r="FE101" s="790"/>
      <c r="FF101" s="790"/>
      <c r="FG101" s="790"/>
      <c r="FH101" s="790"/>
      <c r="FI101" s="790"/>
      <c r="FJ101" s="790"/>
      <c r="FK101" s="790"/>
      <c r="FL101" s="790"/>
      <c r="FM101" s="790"/>
      <c r="FN101" s="790"/>
      <c r="FO101" s="790"/>
      <c r="FP101" s="790"/>
      <c r="FQ101" s="790"/>
      <c r="FR101" s="790"/>
      <c r="FS101" s="790"/>
      <c r="FT101" s="790"/>
      <c r="FU101" s="790"/>
      <c r="FV101" s="790"/>
      <c r="FW101" s="790"/>
      <c r="FX101" s="790"/>
      <c r="FY101" s="790"/>
      <c r="FZ101" s="790"/>
      <c r="GA101" s="790"/>
      <c r="GB101" s="790"/>
      <c r="GC101" s="790"/>
      <c r="GD101" s="790"/>
      <c r="GE101" s="790"/>
      <c r="GF101" s="790"/>
      <c r="GG101" s="790"/>
      <c r="GH101" s="790"/>
      <c r="GI101" s="790"/>
      <c r="GJ101" s="790"/>
      <c r="GK101" s="790"/>
      <c r="GL101" s="790"/>
      <c r="GM101" s="790"/>
      <c r="GN101" s="790"/>
      <c r="GO101" s="790"/>
      <c r="GP101" s="790"/>
      <c r="GQ101" s="790"/>
      <c r="GR101" s="790"/>
      <c r="GS101" s="790"/>
      <c r="GT101" s="790"/>
      <c r="GU101" s="790"/>
      <c r="GV101" s="790"/>
      <c r="GW101" s="790"/>
      <c r="GX101" s="790"/>
      <c r="GY101" s="790"/>
      <c r="GZ101" s="790"/>
      <c r="HA101" s="790"/>
      <c r="HB101" s="790"/>
      <c r="HC101" s="790"/>
      <c r="HD101" s="790"/>
      <c r="HE101" s="790"/>
      <c r="HF101" s="790"/>
      <c r="HG101" s="790"/>
      <c r="HH101" s="790"/>
      <c r="HI101" s="790"/>
      <c r="HJ101" s="790"/>
      <c r="HK101" s="790"/>
      <c r="HL101" s="790"/>
      <c r="HM101" s="790"/>
      <c r="HN101" s="790"/>
      <c r="HO101" s="790"/>
      <c r="HP101" s="790"/>
      <c r="HQ101" s="790"/>
      <c r="HR101" s="790"/>
      <c r="HS101" s="790"/>
      <c r="HT101" s="790"/>
      <c r="HU101" s="790"/>
      <c r="HV101" s="790"/>
      <c r="HW101" s="790"/>
      <c r="HX101" s="790"/>
      <c r="HY101" s="790"/>
      <c r="HZ101" s="790"/>
      <c r="IA101" s="790"/>
      <c r="IB101" s="790"/>
      <c r="IC101" s="790"/>
      <c r="ID101" s="790"/>
      <c r="IE101" s="790"/>
      <c r="IF101" s="790"/>
      <c r="IG101" s="790"/>
      <c r="IH101" s="790"/>
      <c r="II101" s="790"/>
      <c r="IJ101" s="790"/>
      <c r="IK101" s="790"/>
      <c r="IL101" s="790"/>
    </row>
    <row r="102" spans="1:246" s="593" customFormat="1">
      <c r="B102" s="1628" t="s">
        <v>657</v>
      </c>
      <c r="C102" s="1629"/>
      <c r="D102" s="866">
        <f ca="1">IFERROR(-SUMIF($F$100:$IL$100,"&gt;0")/SUMIF($F$100:$IL$100,"&lt;0"),0)</f>
        <v>2.2531947131205428</v>
      </c>
      <c r="E102" s="828"/>
      <c r="F102" s="1630"/>
      <c r="G102" s="1630"/>
      <c r="H102" s="1630"/>
      <c r="I102" s="1630"/>
      <c r="J102" s="1630"/>
      <c r="K102" s="1630"/>
      <c r="L102" s="1630"/>
      <c r="M102" s="1630"/>
      <c r="N102" s="1630"/>
      <c r="O102" s="1630"/>
      <c r="P102" s="1630"/>
      <c r="Q102" s="1630"/>
      <c r="R102" s="1630"/>
      <c r="S102" s="1630"/>
      <c r="T102" s="1630"/>
      <c r="U102" s="1630"/>
      <c r="V102" s="1630"/>
      <c r="W102" s="1630"/>
      <c r="X102" s="1630"/>
      <c r="Y102" s="1630"/>
      <c r="Z102" s="1630"/>
      <c r="AA102" s="1630"/>
      <c r="AB102" s="1630"/>
      <c r="AC102" s="1630"/>
      <c r="AD102" s="1630"/>
      <c r="AE102" s="1630"/>
      <c r="AF102" s="1630"/>
      <c r="AG102" s="1630"/>
      <c r="AH102" s="1630"/>
      <c r="AI102" s="1630"/>
      <c r="AJ102" s="1630"/>
      <c r="AK102" s="1630"/>
      <c r="AL102" s="1630"/>
      <c r="AM102" s="1630"/>
      <c r="AN102" s="1630"/>
      <c r="AO102" s="1630"/>
      <c r="AP102" s="1630"/>
      <c r="AQ102" s="1630"/>
      <c r="AR102" s="1630"/>
      <c r="AS102" s="1630"/>
      <c r="AT102" s="1630"/>
      <c r="AU102" s="1630"/>
      <c r="AV102" s="1630"/>
      <c r="AW102" s="1630"/>
      <c r="AX102" s="1630"/>
      <c r="AY102" s="1630"/>
      <c r="AZ102" s="1630"/>
      <c r="BA102" s="1630"/>
      <c r="BB102" s="1630"/>
      <c r="BC102" s="1630"/>
      <c r="BD102" s="1630"/>
      <c r="BE102" s="1630"/>
      <c r="BF102" s="1630"/>
      <c r="BG102" s="1630"/>
      <c r="BH102" s="1630"/>
      <c r="BI102" s="1630"/>
      <c r="BJ102" s="1630"/>
      <c r="BK102" s="1630"/>
      <c r="BL102" s="1630"/>
      <c r="BM102" s="1630"/>
      <c r="BN102" s="1630"/>
      <c r="BO102" s="1630"/>
      <c r="BP102" s="1630"/>
      <c r="BQ102" s="1630"/>
      <c r="BR102" s="1630"/>
      <c r="BS102" s="1630"/>
      <c r="BT102" s="1630"/>
      <c r="BU102" s="1630"/>
      <c r="BV102" s="1630"/>
      <c r="BW102" s="1630"/>
      <c r="BX102" s="1630"/>
      <c r="BY102" s="1630"/>
      <c r="BZ102" s="1630"/>
      <c r="CA102" s="1630"/>
      <c r="CB102" s="1630"/>
      <c r="CC102" s="1630"/>
      <c r="CD102" s="1630"/>
      <c r="CE102" s="1630"/>
      <c r="CF102" s="1630"/>
      <c r="CG102" s="1630"/>
      <c r="CH102" s="1630"/>
      <c r="CI102" s="1630"/>
      <c r="CJ102" s="1630"/>
      <c r="CK102" s="1630"/>
      <c r="CL102" s="1630"/>
      <c r="CM102" s="1630"/>
      <c r="CN102" s="1630"/>
      <c r="CO102" s="1630"/>
      <c r="CP102" s="1630"/>
      <c r="CQ102" s="1630"/>
      <c r="CR102" s="1630"/>
      <c r="CS102" s="1630"/>
      <c r="CT102" s="1630"/>
      <c r="CU102" s="1630"/>
      <c r="CV102" s="1630"/>
      <c r="CW102" s="1630"/>
      <c r="CX102" s="1630"/>
      <c r="CY102" s="1630"/>
      <c r="CZ102" s="1630"/>
      <c r="DA102" s="1630"/>
      <c r="DB102" s="1630"/>
      <c r="DC102" s="1630"/>
      <c r="DD102" s="1630"/>
      <c r="DE102" s="1630"/>
      <c r="DF102" s="1630"/>
      <c r="DG102" s="1630"/>
      <c r="DH102" s="1630"/>
      <c r="DI102" s="1630"/>
      <c r="DJ102" s="1630"/>
      <c r="DK102" s="1630"/>
      <c r="DL102" s="1630"/>
      <c r="DM102" s="1630"/>
      <c r="DN102" s="1630"/>
      <c r="DO102" s="1630"/>
      <c r="DP102" s="1630"/>
      <c r="DQ102" s="1630"/>
      <c r="DR102" s="1630"/>
      <c r="DS102" s="1630"/>
      <c r="DT102" s="1630"/>
      <c r="DU102" s="1630"/>
      <c r="DV102" s="1630"/>
      <c r="DW102" s="1630"/>
      <c r="DX102" s="1630"/>
      <c r="DY102" s="1630"/>
      <c r="DZ102" s="1630"/>
      <c r="EA102" s="1630"/>
      <c r="EB102" s="1630"/>
      <c r="EC102" s="1630"/>
      <c r="ED102" s="1630"/>
      <c r="EE102" s="1630"/>
      <c r="EF102" s="1630"/>
      <c r="EG102" s="1630"/>
      <c r="EH102" s="1630"/>
      <c r="EI102" s="1630"/>
      <c r="EJ102" s="1630"/>
      <c r="EK102" s="1630"/>
      <c r="EL102" s="1630"/>
      <c r="EM102" s="1630"/>
      <c r="EN102" s="1630"/>
      <c r="EO102" s="1630"/>
      <c r="EP102" s="1630"/>
      <c r="EQ102" s="1630"/>
      <c r="ER102" s="1630"/>
      <c r="ES102" s="1630"/>
      <c r="ET102" s="1630"/>
      <c r="EU102" s="1630"/>
      <c r="EV102" s="1630"/>
      <c r="EW102" s="1630"/>
      <c r="EX102" s="1630"/>
      <c r="EY102" s="1630"/>
      <c r="EZ102" s="1630"/>
      <c r="FA102" s="1630"/>
      <c r="FB102" s="1630"/>
      <c r="FC102" s="1630"/>
      <c r="FD102" s="1630"/>
      <c r="FE102" s="1630"/>
      <c r="FF102" s="1630"/>
      <c r="FG102" s="1630"/>
      <c r="FH102" s="1630"/>
      <c r="FI102" s="1630"/>
      <c r="FJ102" s="1630"/>
      <c r="FK102" s="1630"/>
      <c r="FL102" s="1630"/>
      <c r="FM102" s="1630"/>
      <c r="FN102" s="1630"/>
      <c r="FO102" s="1630"/>
      <c r="FP102" s="1630"/>
      <c r="FQ102" s="1630"/>
      <c r="FR102" s="1630"/>
      <c r="FS102" s="1630"/>
      <c r="FT102" s="1630"/>
      <c r="FU102" s="1630"/>
      <c r="FV102" s="1630"/>
      <c r="FW102" s="1630"/>
      <c r="FX102" s="1630"/>
      <c r="FY102" s="1630"/>
      <c r="FZ102" s="1630"/>
      <c r="GA102" s="1630"/>
      <c r="GB102" s="1630"/>
      <c r="GC102" s="1630"/>
      <c r="GD102" s="1630"/>
      <c r="GE102" s="1630"/>
      <c r="GF102" s="1630"/>
      <c r="GG102" s="1630"/>
      <c r="GH102" s="1630"/>
      <c r="GI102" s="1630"/>
      <c r="GJ102" s="1630"/>
      <c r="GK102" s="1630"/>
      <c r="GL102" s="1630"/>
      <c r="GM102" s="1630"/>
      <c r="GN102" s="1630"/>
      <c r="GO102" s="1630"/>
      <c r="GP102" s="1630"/>
      <c r="GQ102" s="1630"/>
      <c r="GR102" s="1630"/>
      <c r="GS102" s="1630"/>
      <c r="GT102" s="1630"/>
      <c r="GU102" s="1630"/>
      <c r="GV102" s="1630"/>
      <c r="GW102" s="1630"/>
      <c r="GX102" s="1630"/>
      <c r="GY102" s="1630"/>
      <c r="GZ102" s="1630"/>
      <c r="HA102" s="1630"/>
      <c r="HB102" s="1630"/>
      <c r="HC102" s="1630"/>
      <c r="HD102" s="1630"/>
      <c r="HE102" s="1630"/>
      <c r="HF102" s="1630"/>
      <c r="HG102" s="1630"/>
      <c r="HH102" s="1630"/>
      <c r="HI102" s="1630"/>
      <c r="HJ102" s="1630"/>
      <c r="HK102" s="1630"/>
      <c r="HL102" s="1630"/>
      <c r="HM102" s="1630"/>
      <c r="HN102" s="1630"/>
      <c r="HO102" s="1630"/>
      <c r="HP102" s="1630"/>
      <c r="HQ102" s="1630"/>
      <c r="HR102" s="1630"/>
      <c r="HS102" s="1630"/>
      <c r="HT102" s="1630"/>
      <c r="HU102" s="1630"/>
      <c r="HV102" s="1630"/>
      <c r="HW102" s="1630"/>
      <c r="HX102" s="1630"/>
      <c r="HY102" s="1630"/>
      <c r="HZ102" s="1630"/>
      <c r="IA102" s="1630"/>
      <c r="IB102" s="1630"/>
      <c r="IC102" s="1630"/>
      <c r="ID102" s="1630"/>
      <c r="IE102" s="1630"/>
      <c r="IF102" s="1630"/>
      <c r="IG102" s="1630"/>
      <c r="IH102" s="1630"/>
      <c r="II102" s="1630"/>
      <c r="IJ102" s="1630"/>
      <c r="IK102" s="1630"/>
      <c r="IL102" s="1630"/>
    </row>
    <row r="103" spans="1:246" s="593" customFormat="1">
      <c r="B103" s="827"/>
      <c r="C103" s="751"/>
      <c r="D103" s="1350"/>
      <c r="E103" s="826"/>
      <c r="F103" s="790"/>
      <c r="G103" s="790"/>
      <c r="H103" s="790"/>
      <c r="I103" s="790"/>
      <c r="J103" s="790"/>
      <c r="K103" s="790"/>
      <c r="L103" s="790"/>
      <c r="M103" s="790"/>
      <c r="N103" s="790"/>
      <c r="O103" s="790"/>
      <c r="P103" s="790"/>
      <c r="Q103" s="790"/>
      <c r="R103" s="790"/>
      <c r="S103" s="790"/>
      <c r="T103" s="790"/>
      <c r="U103" s="790"/>
      <c r="V103" s="790"/>
      <c r="W103" s="790"/>
      <c r="X103" s="790"/>
      <c r="Y103" s="790"/>
      <c r="Z103" s="790"/>
      <c r="AA103" s="790"/>
      <c r="AB103" s="790"/>
      <c r="AC103" s="790"/>
      <c r="AD103" s="790"/>
      <c r="AE103" s="790"/>
      <c r="AF103" s="790"/>
      <c r="AG103" s="790"/>
      <c r="AH103" s="790"/>
      <c r="AI103" s="790"/>
      <c r="AJ103" s="790"/>
      <c r="AK103" s="790"/>
      <c r="AL103" s="790"/>
      <c r="AM103" s="790"/>
      <c r="AN103" s="790"/>
      <c r="AO103" s="790"/>
      <c r="AP103" s="790"/>
      <c r="AQ103" s="790"/>
      <c r="AR103" s="790"/>
      <c r="AS103" s="790"/>
      <c r="AT103" s="790"/>
      <c r="AU103" s="790"/>
      <c r="AV103" s="790"/>
      <c r="AW103" s="790"/>
      <c r="AX103" s="790"/>
      <c r="AY103" s="790"/>
      <c r="AZ103" s="790"/>
      <c r="BA103" s="790"/>
      <c r="BB103" s="790"/>
      <c r="BC103" s="790"/>
      <c r="BD103" s="790"/>
      <c r="BE103" s="790"/>
      <c r="BF103" s="790"/>
      <c r="BG103" s="790"/>
      <c r="BH103" s="790"/>
      <c r="BI103" s="790"/>
      <c r="BJ103" s="790"/>
      <c r="BK103" s="790"/>
      <c r="BL103" s="790"/>
      <c r="BM103" s="790"/>
      <c r="BN103" s="790"/>
      <c r="BO103" s="790"/>
      <c r="BP103" s="790"/>
      <c r="BQ103" s="790"/>
      <c r="BR103" s="790"/>
      <c r="BS103" s="790"/>
      <c r="BT103" s="790"/>
      <c r="BU103" s="790"/>
      <c r="BV103" s="790"/>
      <c r="BW103" s="790"/>
      <c r="BX103" s="790"/>
      <c r="BY103" s="790"/>
      <c r="BZ103" s="790"/>
      <c r="CA103" s="790"/>
      <c r="CB103" s="790"/>
      <c r="CC103" s="790"/>
      <c r="CD103" s="790"/>
      <c r="CE103" s="790"/>
      <c r="CF103" s="790"/>
      <c r="CG103" s="790"/>
      <c r="CH103" s="790"/>
      <c r="CI103" s="790"/>
      <c r="CJ103" s="790"/>
      <c r="CK103" s="790"/>
      <c r="CL103" s="790"/>
      <c r="CM103" s="790"/>
      <c r="CN103" s="790"/>
      <c r="CO103" s="790"/>
      <c r="CP103" s="790"/>
      <c r="CQ103" s="790"/>
      <c r="CR103" s="790"/>
      <c r="CS103" s="790"/>
      <c r="CT103" s="790"/>
      <c r="CU103" s="790"/>
      <c r="CV103" s="790"/>
      <c r="CW103" s="790"/>
      <c r="CX103" s="790"/>
      <c r="CY103" s="790"/>
      <c r="CZ103" s="790"/>
      <c r="DA103" s="790"/>
      <c r="DB103" s="790"/>
      <c r="DC103" s="790"/>
      <c r="DD103" s="790"/>
      <c r="DE103" s="790"/>
      <c r="DF103" s="790"/>
      <c r="DG103" s="790"/>
      <c r="DH103" s="790"/>
      <c r="DI103" s="790"/>
      <c r="DJ103" s="790"/>
      <c r="DK103" s="790"/>
      <c r="DL103" s="790"/>
      <c r="DM103" s="790"/>
      <c r="DN103" s="790"/>
      <c r="DO103" s="790"/>
      <c r="DP103" s="790"/>
      <c r="DQ103" s="790"/>
      <c r="DR103" s="790"/>
      <c r="DS103" s="790"/>
      <c r="DT103" s="790"/>
      <c r="DU103" s="790"/>
      <c r="DV103" s="790"/>
      <c r="DW103" s="790"/>
      <c r="DX103" s="790"/>
      <c r="DY103" s="790"/>
      <c r="DZ103" s="790"/>
      <c r="EA103" s="790"/>
      <c r="EB103" s="790"/>
      <c r="EC103" s="790"/>
      <c r="ED103" s="790"/>
      <c r="EE103" s="790"/>
      <c r="EF103" s="790"/>
      <c r="EG103" s="790"/>
      <c r="EH103" s="790"/>
      <c r="EI103" s="790"/>
      <c r="EJ103" s="790"/>
      <c r="EK103" s="790"/>
      <c r="EL103" s="790"/>
      <c r="EM103" s="790"/>
      <c r="EN103" s="790"/>
      <c r="EO103" s="790"/>
      <c r="EP103" s="790"/>
      <c r="EQ103" s="790"/>
      <c r="ER103" s="790"/>
      <c r="ES103" s="790"/>
      <c r="ET103" s="790"/>
      <c r="EU103" s="790"/>
      <c r="EV103" s="790"/>
      <c r="EW103" s="790"/>
      <c r="EX103" s="790"/>
      <c r="EY103" s="790"/>
      <c r="EZ103" s="790"/>
      <c r="FA103" s="790"/>
      <c r="FB103" s="790"/>
      <c r="FC103" s="790"/>
      <c r="FD103" s="790"/>
      <c r="FE103" s="790"/>
      <c r="FF103" s="790"/>
      <c r="FG103" s="790"/>
      <c r="FH103" s="790"/>
      <c r="FI103" s="790"/>
      <c r="FJ103" s="790"/>
      <c r="FK103" s="790"/>
      <c r="FL103" s="790"/>
      <c r="FM103" s="790"/>
      <c r="FN103" s="790"/>
      <c r="FO103" s="790"/>
      <c r="FP103" s="790"/>
      <c r="FQ103" s="790"/>
      <c r="FR103" s="790"/>
      <c r="FS103" s="790"/>
      <c r="FT103" s="790"/>
      <c r="FU103" s="790"/>
      <c r="FV103" s="790"/>
      <c r="FW103" s="790"/>
      <c r="FX103" s="790"/>
      <c r="FY103" s="790"/>
      <c r="FZ103" s="790"/>
      <c r="GA103" s="790"/>
      <c r="GB103" s="790"/>
      <c r="GC103" s="790"/>
      <c r="GD103" s="790"/>
      <c r="GE103" s="790"/>
      <c r="GF103" s="790"/>
      <c r="GG103" s="790"/>
      <c r="GH103" s="790"/>
      <c r="GI103" s="790"/>
      <c r="GJ103" s="790"/>
      <c r="GK103" s="790"/>
      <c r="GL103" s="790"/>
      <c r="GM103" s="790"/>
      <c r="GN103" s="790"/>
      <c r="GO103" s="790"/>
      <c r="GP103" s="790"/>
      <c r="GQ103" s="790"/>
      <c r="GR103" s="790"/>
      <c r="GS103" s="790"/>
      <c r="GT103" s="790"/>
      <c r="GU103" s="790"/>
      <c r="GV103" s="790"/>
      <c r="GW103" s="790"/>
      <c r="GX103" s="790"/>
      <c r="GY103" s="790"/>
      <c r="GZ103" s="790"/>
      <c r="HA103" s="790"/>
      <c r="HB103" s="790"/>
      <c r="HC103" s="790"/>
      <c r="HD103" s="790"/>
      <c r="HE103" s="790"/>
      <c r="HF103" s="790"/>
      <c r="HG103" s="790"/>
      <c r="HH103" s="790"/>
      <c r="HI103" s="790"/>
      <c r="HJ103" s="790"/>
      <c r="HK103" s="790"/>
      <c r="HL103" s="790"/>
      <c r="HM103" s="790"/>
      <c r="HN103" s="790"/>
      <c r="HO103" s="790"/>
      <c r="HP103" s="790"/>
      <c r="HQ103" s="790"/>
      <c r="HR103" s="790"/>
      <c r="HS103" s="790"/>
      <c r="HT103" s="790"/>
      <c r="HU103" s="790"/>
      <c r="HV103" s="790"/>
      <c r="HW103" s="790"/>
      <c r="HX103" s="790"/>
      <c r="HY103" s="790"/>
      <c r="HZ103" s="790"/>
      <c r="IA103" s="790"/>
      <c r="IB103" s="790"/>
      <c r="IC103" s="790"/>
      <c r="ID103" s="790"/>
      <c r="IE103" s="790"/>
      <c r="IF103" s="790"/>
      <c r="IG103" s="790"/>
      <c r="IH103" s="790"/>
      <c r="II103" s="790"/>
      <c r="IJ103" s="790"/>
      <c r="IK103" s="790"/>
      <c r="IL103" s="790"/>
    </row>
    <row r="104" spans="1:246" s="593" customFormat="1" ht="14">
      <c r="B104" s="792" t="s">
        <v>665</v>
      </c>
      <c r="C104" s="800"/>
      <c r="D104" s="801" t="s">
        <v>656</v>
      </c>
      <c r="E104" s="808" t="s">
        <v>655</v>
      </c>
      <c r="F104" s="790"/>
      <c r="G104" s="790"/>
      <c r="H104" s="790"/>
      <c r="I104" s="790"/>
      <c r="J104" s="790"/>
      <c r="K104" s="790"/>
      <c r="L104" s="790"/>
      <c r="M104" s="790"/>
      <c r="N104" s="790"/>
      <c r="O104" s="790"/>
      <c r="P104" s="790"/>
      <c r="Q104" s="790"/>
      <c r="R104" s="790"/>
      <c r="S104" s="790"/>
      <c r="T104" s="790"/>
      <c r="U104" s="790"/>
      <c r="V104" s="790"/>
      <c r="W104" s="790"/>
      <c r="X104" s="790"/>
      <c r="Y104" s="790"/>
      <c r="Z104" s="790"/>
      <c r="AA104" s="790"/>
      <c r="AB104" s="790"/>
      <c r="AC104" s="790"/>
      <c r="AD104" s="790"/>
      <c r="AE104" s="790"/>
      <c r="AF104" s="790"/>
      <c r="AG104" s="790"/>
      <c r="AH104" s="790"/>
      <c r="AI104" s="790"/>
      <c r="AJ104" s="790"/>
      <c r="AK104" s="790"/>
      <c r="AL104" s="790"/>
      <c r="AM104" s="790"/>
      <c r="AN104" s="790"/>
      <c r="AO104" s="790"/>
      <c r="AP104" s="790"/>
      <c r="AQ104" s="790"/>
      <c r="AR104" s="790"/>
      <c r="AS104" s="790"/>
      <c r="AT104" s="790"/>
      <c r="AU104" s="790"/>
      <c r="AV104" s="790"/>
      <c r="AW104" s="790"/>
      <c r="AX104" s="790"/>
      <c r="AY104" s="790"/>
      <c r="AZ104" s="790"/>
      <c r="BA104" s="790"/>
      <c r="BB104" s="790"/>
      <c r="BC104" s="790"/>
      <c r="BD104" s="790"/>
      <c r="BE104" s="790"/>
      <c r="BF104" s="790"/>
      <c r="BG104" s="790"/>
      <c r="BH104" s="790"/>
      <c r="BI104" s="790"/>
      <c r="BJ104" s="790"/>
      <c r="BK104" s="790"/>
      <c r="BL104" s="790"/>
      <c r="BM104" s="790"/>
      <c r="BN104" s="790"/>
      <c r="BO104" s="790"/>
      <c r="BP104" s="790"/>
      <c r="BQ104" s="790"/>
      <c r="BR104" s="790"/>
      <c r="BS104" s="790"/>
      <c r="BT104" s="790"/>
      <c r="BU104" s="790"/>
      <c r="BV104" s="790"/>
      <c r="BW104" s="790"/>
      <c r="BX104" s="790"/>
      <c r="BY104" s="790"/>
      <c r="BZ104" s="790"/>
      <c r="CA104" s="790"/>
      <c r="CB104" s="790"/>
      <c r="CC104" s="790"/>
      <c r="CD104" s="790"/>
      <c r="CE104" s="790"/>
      <c r="CF104" s="790"/>
      <c r="CG104" s="790"/>
      <c r="CH104" s="790"/>
      <c r="CI104" s="790"/>
      <c r="CJ104" s="790"/>
      <c r="CK104" s="790"/>
      <c r="CL104" s="790"/>
      <c r="CM104" s="790"/>
      <c r="CN104" s="790"/>
      <c r="CO104" s="790"/>
      <c r="CP104" s="790"/>
      <c r="CQ104" s="790"/>
      <c r="CR104" s="790"/>
      <c r="CS104" s="790"/>
      <c r="CT104" s="790"/>
      <c r="CU104" s="790"/>
      <c r="CV104" s="790"/>
      <c r="CW104" s="790"/>
      <c r="CX104" s="790"/>
      <c r="CY104" s="790"/>
      <c r="CZ104" s="790"/>
      <c r="DA104" s="790"/>
      <c r="DB104" s="790"/>
      <c r="DC104" s="790"/>
      <c r="DD104" s="790"/>
      <c r="DE104" s="790"/>
      <c r="DF104" s="790"/>
      <c r="DG104" s="790"/>
      <c r="DH104" s="790"/>
      <c r="DI104" s="790"/>
      <c r="DJ104" s="790"/>
      <c r="DK104" s="790"/>
      <c r="DL104" s="790"/>
      <c r="DM104" s="790"/>
      <c r="DN104" s="790"/>
      <c r="DO104" s="790"/>
      <c r="DP104" s="790"/>
      <c r="DQ104" s="790"/>
      <c r="DR104" s="790"/>
      <c r="DS104" s="790"/>
      <c r="DT104" s="790"/>
      <c r="DU104" s="790"/>
      <c r="DV104" s="790"/>
      <c r="DW104" s="790"/>
      <c r="DX104" s="790"/>
      <c r="DY104" s="790"/>
      <c r="DZ104" s="790"/>
      <c r="EA104" s="790"/>
      <c r="EB104" s="790"/>
      <c r="EC104" s="790"/>
      <c r="ED104" s="790"/>
      <c r="EE104" s="790"/>
      <c r="EF104" s="790"/>
      <c r="EG104" s="790"/>
      <c r="EH104" s="790"/>
      <c r="EI104" s="790"/>
      <c r="EJ104" s="790"/>
      <c r="EK104" s="790"/>
      <c r="EL104" s="790"/>
      <c r="EM104" s="790"/>
      <c r="EN104" s="790"/>
      <c r="EO104" s="790"/>
      <c r="EP104" s="790"/>
      <c r="EQ104" s="790"/>
      <c r="ER104" s="790"/>
      <c r="ES104" s="790"/>
      <c r="ET104" s="790"/>
      <c r="EU104" s="790"/>
      <c r="EV104" s="790"/>
      <c r="EW104" s="790"/>
      <c r="EX104" s="790"/>
      <c r="EY104" s="790"/>
      <c r="EZ104" s="790"/>
      <c r="FA104" s="790"/>
      <c r="FB104" s="790"/>
      <c r="FC104" s="790"/>
      <c r="FD104" s="790"/>
      <c r="FE104" s="790"/>
      <c r="FF104" s="790"/>
      <c r="FG104" s="790"/>
      <c r="FH104" s="790"/>
      <c r="FI104" s="790"/>
      <c r="FJ104" s="790"/>
      <c r="FK104" s="790"/>
      <c r="FL104" s="790"/>
      <c r="FM104" s="790"/>
      <c r="FN104" s="790"/>
      <c r="FO104" s="790"/>
      <c r="FP104" s="790"/>
      <c r="FQ104" s="790"/>
      <c r="FR104" s="790"/>
      <c r="FS104" s="790"/>
      <c r="FT104" s="790"/>
      <c r="FU104" s="790"/>
      <c r="FV104" s="790"/>
      <c r="FW104" s="790"/>
      <c r="FX104" s="790"/>
      <c r="FY104" s="790"/>
      <c r="FZ104" s="790"/>
      <c r="GA104" s="790"/>
      <c r="GB104" s="790"/>
      <c r="GC104" s="790"/>
      <c r="GD104" s="790"/>
      <c r="GE104" s="790"/>
      <c r="GF104" s="790"/>
      <c r="GG104" s="790"/>
      <c r="GH104" s="790"/>
      <c r="GI104" s="790"/>
      <c r="GJ104" s="790"/>
      <c r="GK104" s="790"/>
      <c r="GL104" s="790"/>
      <c r="GM104" s="790"/>
      <c r="GN104" s="790"/>
      <c r="GO104" s="790"/>
      <c r="GP104" s="790"/>
      <c r="GQ104" s="790"/>
      <c r="GR104" s="790"/>
      <c r="GS104" s="790"/>
      <c r="GT104" s="790"/>
      <c r="GU104" s="790"/>
      <c r="GV104" s="790"/>
      <c r="GW104" s="790"/>
      <c r="GX104" s="790"/>
      <c r="GY104" s="790"/>
      <c r="GZ104" s="790"/>
      <c r="HA104" s="790"/>
      <c r="HB104" s="790"/>
      <c r="HC104" s="790"/>
      <c r="HD104" s="790"/>
      <c r="HE104" s="790"/>
      <c r="HF104" s="790"/>
      <c r="HG104" s="790"/>
      <c r="HH104" s="790"/>
      <c r="HI104" s="790"/>
      <c r="HJ104" s="790"/>
      <c r="HK104" s="790"/>
      <c r="HL104" s="790"/>
      <c r="HM104" s="790"/>
      <c r="HN104" s="790"/>
      <c r="HO104" s="790"/>
      <c r="HP104" s="790"/>
      <c r="HQ104" s="790"/>
      <c r="HR104" s="790"/>
      <c r="HS104" s="790"/>
      <c r="HT104" s="790"/>
      <c r="HU104" s="790"/>
      <c r="HV104" s="790"/>
      <c r="HW104" s="790"/>
      <c r="HX104" s="790"/>
      <c r="HY104" s="790"/>
      <c r="HZ104" s="790"/>
      <c r="IA104" s="790"/>
      <c r="IB104" s="790"/>
      <c r="IC104" s="790"/>
      <c r="ID104" s="790"/>
      <c r="IE104" s="790"/>
      <c r="IF104" s="790"/>
      <c r="IG104" s="790"/>
      <c r="IH104" s="790"/>
      <c r="II104" s="790"/>
      <c r="IJ104" s="790"/>
      <c r="IK104" s="790"/>
      <c r="IL104" s="790"/>
    </row>
    <row r="105" spans="1:246" s="790" customFormat="1">
      <c r="B105" s="790" t="s">
        <v>703</v>
      </c>
      <c r="D105" s="798">
        <f ca="1">IF(ISERROR((1+IRR(F105:IL105,0.01))^VLOOKUP(_WF_Periodicity,_WF_Period_lookup,2,FALSE)-1),0,(1+IRR(F105:IL105,0.01))^VLOOKUP(_WF_Periodicity,_WF_Period_lookup,2,FALSE)-1)</f>
        <v>0.10999374773413728</v>
      </c>
      <c r="E105" s="791">
        <f ca="1">SUM(F105:IL105)</f>
        <v>3371576.7345044995</v>
      </c>
      <c r="F105" s="790">
        <f>+F138</f>
        <v>0</v>
      </c>
      <c r="G105" s="790">
        <f ca="1">+G138</f>
        <v>-3722742.1310907081</v>
      </c>
      <c r="H105" s="790">
        <f t="shared" ref="H105:BR105" ca="1" si="94">+H138</f>
        <v>-702483.38638499856</v>
      </c>
      <c r="I105" s="790">
        <f t="shared" ca="1" si="94"/>
        <v>-393301.66601161024</v>
      </c>
      <c r="J105" s="790">
        <f t="shared" ca="1" si="94"/>
        <v>-417274.44248333637</v>
      </c>
      <c r="K105" s="790">
        <f t="shared" ca="1" si="94"/>
        <v>-436961.50466934824</v>
      </c>
      <c r="L105" s="790">
        <f t="shared" ca="1" si="94"/>
        <v>-451154.28114107426</v>
      </c>
      <c r="M105" s="790">
        <f t="shared" ca="1" si="94"/>
        <v>-473052.77189851477</v>
      </c>
      <c r="N105" s="790">
        <f t="shared" ca="1" si="94"/>
        <v>-514946.05974232365</v>
      </c>
      <c r="O105" s="790">
        <f t="shared" ca="1" si="94"/>
        <v>-536724.88348623656</v>
      </c>
      <c r="P105" s="790">
        <f t="shared" ca="1" si="94"/>
        <v>-558456.88100746472</v>
      </c>
      <c r="Q105" s="790">
        <f t="shared" ca="1" si="94"/>
        <v>-156290.96491279895</v>
      </c>
      <c r="R105" s="790">
        <f t="shared" ca="1" si="94"/>
        <v>0</v>
      </c>
      <c r="S105" s="790">
        <f t="shared" ca="1" si="94"/>
        <v>0</v>
      </c>
      <c r="T105" s="790">
        <f t="shared" ca="1" si="94"/>
        <v>0</v>
      </c>
      <c r="U105" s="790">
        <f t="shared" ca="1" si="94"/>
        <v>0</v>
      </c>
      <c r="V105" s="790">
        <f t="shared" ca="1" si="94"/>
        <v>0</v>
      </c>
      <c r="W105" s="790">
        <f t="shared" ca="1" si="94"/>
        <v>0</v>
      </c>
      <c r="X105" s="790">
        <f t="shared" ca="1" si="94"/>
        <v>0</v>
      </c>
      <c r="Y105" s="790">
        <f t="shared" ca="1" si="94"/>
        <v>0</v>
      </c>
      <c r="Z105" s="790">
        <f t="shared" ca="1" si="94"/>
        <v>0</v>
      </c>
      <c r="AA105" s="790">
        <f t="shared" ca="1" si="94"/>
        <v>0</v>
      </c>
      <c r="AB105" s="790">
        <f t="shared" ca="1" si="94"/>
        <v>0</v>
      </c>
      <c r="AC105" s="790">
        <f t="shared" ca="1" si="94"/>
        <v>0</v>
      </c>
      <c r="AD105" s="790">
        <f t="shared" ca="1" si="94"/>
        <v>0</v>
      </c>
      <c r="AE105" s="790">
        <f t="shared" ca="1" si="94"/>
        <v>0</v>
      </c>
      <c r="AF105" s="790">
        <f t="shared" ca="1" si="94"/>
        <v>0</v>
      </c>
      <c r="AG105" s="790">
        <f t="shared" ca="1" si="94"/>
        <v>0</v>
      </c>
      <c r="AH105" s="790">
        <f t="shared" ca="1" si="94"/>
        <v>0</v>
      </c>
      <c r="AI105" s="790">
        <f t="shared" ca="1" si="94"/>
        <v>0</v>
      </c>
      <c r="AJ105" s="790">
        <f t="shared" ca="1" si="94"/>
        <v>0</v>
      </c>
      <c r="AK105" s="790">
        <f t="shared" ca="1" si="94"/>
        <v>0</v>
      </c>
      <c r="AL105" s="790">
        <f t="shared" ca="1" si="94"/>
        <v>42827.878508829388</v>
      </c>
      <c r="AM105" s="790">
        <f t="shared" ca="1" si="94"/>
        <v>38216.799553369536</v>
      </c>
      <c r="AN105" s="790">
        <f t="shared" ca="1" si="94"/>
        <v>37369.513314251592</v>
      </c>
      <c r="AO105" s="790">
        <f t="shared" ca="1" si="94"/>
        <v>37183.21429895566</v>
      </c>
      <c r="AP105" s="790">
        <f t="shared" ca="1" si="94"/>
        <v>36888.191445462202</v>
      </c>
      <c r="AQ105" s="790">
        <f t="shared" ca="1" si="94"/>
        <v>36596.889797794429</v>
      </c>
      <c r="AR105" s="790">
        <f t="shared" ca="1" si="94"/>
        <v>36317.884321803125</v>
      </c>
      <c r="AS105" s="790">
        <f t="shared" ca="1" si="94"/>
        <v>36034.159046802757</v>
      </c>
      <c r="AT105" s="790">
        <f t="shared" ca="1" si="94"/>
        <v>35765.609805562744</v>
      </c>
      <c r="AU105" s="790">
        <f t="shared" ca="1" si="94"/>
        <v>35491.37835864786</v>
      </c>
      <c r="AV105" s="790">
        <f t="shared" ca="1" si="94"/>
        <v>35244.584751280097</v>
      </c>
      <c r="AW105" s="790">
        <f t="shared" ca="1" si="94"/>
        <v>11327029.604130154</v>
      </c>
      <c r="AX105" s="790">
        <f t="shared" si="94"/>
        <v>0</v>
      </c>
      <c r="AY105" s="790">
        <f t="shared" si="94"/>
        <v>0</v>
      </c>
      <c r="AZ105" s="790">
        <f t="shared" si="94"/>
        <v>0</v>
      </c>
      <c r="BA105" s="790">
        <f t="shared" si="94"/>
        <v>0</v>
      </c>
      <c r="BB105" s="790">
        <f t="shared" si="94"/>
        <v>0</v>
      </c>
      <c r="BC105" s="790">
        <f t="shared" si="94"/>
        <v>0</v>
      </c>
      <c r="BD105" s="790">
        <f t="shared" si="94"/>
        <v>0</v>
      </c>
      <c r="BE105" s="790">
        <f t="shared" si="94"/>
        <v>0</v>
      </c>
      <c r="BF105" s="790">
        <f t="shared" si="94"/>
        <v>0</v>
      </c>
      <c r="BG105" s="790">
        <f t="shared" si="94"/>
        <v>0</v>
      </c>
      <c r="BH105" s="790">
        <f t="shared" si="94"/>
        <v>0</v>
      </c>
      <c r="BI105" s="790">
        <f t="shared" si="94"/>
        <v>0</v>
      </c>
      <c r="BJ105" s="790">
        <f t="shared" si="94"/>
        <v>0</v>
      </c>
      <c r="BK105" s="790">
        <f t="shared" si="94"/>
        <v>0</v>
      </c>
      <c r="BL105" s="790">
        <f t="shared" si="94"/>
        <v>0</v>
      </c>
      <c r="BM105" s="790">
        <f t="shared" si="94"/>
        <v>0</v>
      </c>
      <c r="BN105" s="790">
        <f t="shared" si="94"/>
        <v>0</v>
      </c>
      <c r="BO105" s="790">
        <f t="shared" si="94"/>
        <v>0</v>
      </c>
      <c r="BP105" s="790">
        <f t="shared" si="94"/>
        <v>0</v>
      </c>
      <c r="BQ105" s="790">
        <f t="shared" si="94"/>
        <v>0</v>
      </c>
      <c r="BR105" s="790">
        <f t="shared" si="94"/>
        <v>0</v>
      </c>
      <c r="BS105" s="790">
        <f t="shared" ref="BS105:ED105" si="95">+BS138</f>
        <v>0</v>
      </c>
      <c r="BT105" s="790">
        <f t="shared" si="95"/>
        <v>0</v>
      </c>
      <c r="BU105" s="790">
        <f t="shared" si="95"/>
        <v>0</v>
      </c>
      <c r="BV105" s="790">
        <f t="shared" si="95"/>
        <v>0</v>
      </c>
      <c r="BW105" s="790">
        <f t="shared" si="95"/>
        <v>0</v>
      </c>
      <c r="BX105" s="790">
        <f t="shared" si="95"/>
        <v>0</v>
      </c>
      <c r="BY105" s="790">
        <f t="shared" si="95"/>
        <v>0</v>
      </c>
      <c r="BZ105" s="790">
        <f t="shared" si="95"/>
        <v>0</v>
      </c>
      <c r="CA105" s="790">
        <f t="shared" si="95"/>
        <v>0</v>
      </c>
      <c r="CB105" s="790">
        <f t="shared" si="95"/>
        <v>0</v>
      </c>
      <c r="CC105" s="790">
        <f t="shared" si="95"/>
        <v>0</v>
      </c>
      <c r="CD105" s="790">
        <f t="shared" si="95"/>
        <v>0</v>
      </c>
      <c r="CE105" s="790">
        <f t="shared" si="95"/>
        <v>0</v>
      </c>
      <c r="CF105" s="790">
        <f t="shared" si="95"/>
        <v>0</v>
      </c>
      <c r="CG105" s="790">
        <f t="shared" si="95"/>
        <v>0</v>
      </c>
      <c r="CH105" s="790">
        <f t="shared" si="95"/>
        <v>0</v>
      </c>
      <c r="CI105" s="790">
        <f t="shared" si="95"/>
        <v>0</v>
      </c>
      <c r="CJ105" s="790">
        <f t="shared" si="95"/>
        <v>0</v>
      </c>
      <c r="CK105" s="790">
        <f t="shared" si="95"/>
        <v>0</v>
      </c>
      <c r="CL105" s="790">
        <f t="shared" si="95"/>
        <v>0</v>
      </c>
      <c r="CM105" s="790">
        <f t="shared" si="95"/>
        <v>0</v>
      </c>
      <c r="CN105" s="790">
        <f t="shared" si="95"/>
        <v>0</v>
      </c>
      <c r="CO105" s="790">
        <f t="shared" si="95"/>
        <v>0</v>
      </c>
      <c r="CP105" s="790">
        <f t="shared" si="95"/>
        <v>0</v>
      </c>
      <c r="CQ105" s="790">
        <f t="shared" si="95"/>
        <v>0</v>
      </c>
      <c r="CR105" s="790">
        <f t="shared" si="95"/>
        <v>0</v>
      </c>
      <c r="CS105" s="790">
        <f t="shared" si="95"/>
        <v>0</v>
      </c>
      <c r="CT105" s="790">
        <f t="shared" si="95"/>
        <v>0</v>
      </c>
      <c r="CU105" s="790">
        <f t="shared" si="95"/>
        <v>0</v>
      </c>
      <c r="CV105" s="790">
        <f t="shared" si="95"/>
        <v>0</v>
      </c>
      <c r="CW105" s="790">
        <f t="shared" si="95"/>
        <v>0</v>
      </c>
      <c r="CX105" s="790">
        <f t="shared" si="95"/>
        <v>0</v>
      </c>
      <c r="CY105" s="790">
        <f t="shared" si="95"/>
        <v>0</v>
      </c>
      <c r="CZ105" s="790">
        <f t="shared" si="95"/>
        <v>0</v>
      </c>
      <c r="DA105" s="790">
        <f t="shared" si="95"/>
        <v>0</v>
      </c>
      <c r="DB105" s="790">
        <f t="shared" si="95"/>
        <v>0</v>
      </c>
      <c r="DC105" s="790">
        <f t="shared" si="95"/>
        <v>0</v>
      </c>
      <c r="DD105" s="790">
        <f t="shared" si="95"/>
        <v>0</v>
      </c>
      <c r="DE105" s="790">
        <f t="shared" si="95"/>
        <v>0</v>
      </c>
      <c r="DF105" s="790">
        <f t="shared" si="95"/>
        <v>0</v>
      </c>
      <c r="DG105" s="790">
        <f t="shared" si="95"/>
        <v>0</v>
      </c>
      <c r="DH105" s="790">
        <f t="shared" si="95"/>
        <v>0</v>
      </c>
      <c r="DI105" s="790">
        <f t="shared" si="95"/>
        <v>0</v>
      </c>
      <c r="DJ105" s="790">
        <f t="shared" si="95"/>
        <v>0</v>
      </c>
      <c r="DK105" s="790">
        <f t="shared" si="95"/>
        <v>0</v>
      </c>
      <c r="DL105" s="790">
        <f t="shared" si="95"/>
        <v>0</v>
      </c>
      <c r="DM105" s="790">
        <f t="shared" si="95"/>
        <v>0</v>
      </c>
      <c r="DN105" s="790">
        <f t="shared" si="95"/>
        <v>0</v>
      </c>
      <c r="DO105" s="790">
        <f t="shared" si="95"/>
        <v>0</v>
      </c>
      <c r="DP105" s="790">
        <f t="shared" si="95"/>
        <v>0</v>
      </c>
      <c r="DQ105" s="790">
        <f t="shared" si="95"/>
        <v>0</v>
      </c>
      <c r="DR105" s="790">
        <f t="shared" si="95"/>
        <v>0</v>
      </c>
      <c r="DS105" s="790">
        <f t="shared" si="95"/>
        <v>0</v>
      </c>
      <c r="DT105" s="790">
        <f t="shared" si="95"/>
        <v>0</v>
      </c>
      <c r="DU105" s="790">
        <f t="shared" si="95"/>
        <v>0</v>
      </c>
      <c r="DV105" s="790">
        <f t="shared" si="95"/>
        <v>0</v>
      </c>
      <c r="DW105" s="790">
        <f t="shared" si="95"/>
        <v>0</v>
      </c>
      <c r="DX105" s="790">
        <f t="shared" si="95"/>
        <v>0</v>
      </c>
      <c r="DY105" s="790">
        <f t="shared" si="95"/>
        <v>0</v>
      </c>
      <c r="DZ105" s="790">
        <f t="shared" si="95"/>
        <v>0</v>
      </c>
      <c r="EA105" s="790">
        <f t="shared" si="95"/>
        <v>0</v>
      </c>
      <c r="EB105" s="790">
        <f t="shared" si="95"/>
        <v>0</v>
      </c>
      <c r="EC105" s="790">
        <f t="shared" si="95"/>
        <v>0</v>
      </c>
      <c r="ED105" s="790">
        <f t="shared" si="95"/>
        <v>0</v>
      </c>
      <c r="EE105" s="790">
        <f t="shared" ref="EE105:GP105" si="96">+EE138</f>
        <v>0</v>
      </c>
      <c r="EF105" s="790">
        <f t="shared" si="96"/>
        <v>0</v>
      </c>
      <c r="EG105" s="790">
        <f t="shared" si="96"/>
        <v>0</v>
      </c>
      <c r="EH105" s="790">
        <f t="shared" si="96"/>
        <v>0</v>
      </c>
      <c r="EI105" s="790">
        <f t="shared" si="96"/>
        <v>0</v>
      </c>
      <c r="EJ105" s="790">
        <f t="shared" si="96"/>
        <v>0</v>
      </c>
      <c r="EK105" s="790">
        <f t="shared" si="96"/>
        <v>0</v>
      </c>
      <c r="EL105" s="790">
        <f t="shared" si="96"/>
        <v>0</v>
      </c>
      <c r="EM105" s="790">
        <f t="shared" si="96"/>
        <v>0</v>
      </c>
      <c r="EN105" s="790">
        <f t="shared" si="96"/>
        <v>0</v>
      </c>
      <c r="EO105" s="790">
        <f t="shared" si="96"/>
        <v>0</v>
      </c>
      <c r="EP105" s="790">
        <f t="shared" si="96"/>
        <v>0</v>
      </c>
      <c r="EQ105" s="790">
        <f t="shared" si="96"/>
        <v>0</v>
      </c>
      <c r="ER105" s="790">
        <f t="shared" si="96"/>
        <v>0</v>
      </c>
      <c r="ES105" s="790">
        <f t="shared" si="96"/>
        <v>0</v>
      </c>
      <c r="ET105" s="790">
        <f t="shared" si="96"/>
        <v>0</v>
      </c>
      <c r="EU105" s="790">
        <f t="shared" si="96"/>
        <v>0</v>
      </c>
      <c r="EV105" s="790">
        <f t="shared" si="96"/>
        <v>0</v>
      </c>
      <c r="EW105" s="790">
        <f t="shared" si="96"/>
        <v>0</v>
      </c>
      <c r="EX105" s="790">
        <f t="shared" si="96"/>
        <v>0</v>
      </c>
      <c r="EY105" s="790">
        <f t="shared" si="96"/>
        <v>0</v>
      </c>
      <c r="EZ105" s="790">
        <f t="shared" si="96"/>
        <v>0</v>
      </c>
      <c r="FA105" s="790">
        <f t="shared" si="96"/>
        <v>0</v>
      </c>
      <c r="FB105" s="790">
        <f t="shared" si="96"/>
        <v>0</v>
      </c>
      <c r="FC105" s="790">
        <f t="shared" si="96"/>
        <v>0</v>
      </c>
      <c r="FD105" s="790">
        <f t="shared" si="96"/>
        <v>0</v>
      </c>
      <c r="FE105" s="790">
        <f t="shared" si="96"/>
        <v>0</v>
      </c>
      <c r="FF105" s="790">
        <f t="shared" si="96"/>
        <v>0</v>
      </c>
      <c r="FG105" s="790">
        <f t="shared" si="96"/>
        <v>0</v>
      </c>
      <c r="FH105" s="790">
        <f t="shared" si="96"/>
        <v>0</v>
      </c>
      <c r="FI105" s="790">
        <f t="shared" si="96"/>
        <v>0</v>
      </c>
      <c r="FJ105" s="790">
        <f t="shared" si="96"/>
        <v>0</v>
      </c>
      <c r="FK105" s="790">
        <f t="shared" si="96"/>
        <v>0</v>
      </c>
      <c r="FL105" s="790">
        <f t="shared" si="96"/>
        <v>0</v>
      </c>
      <c r="FM105" s="790">
        <f t="shared" si="96"/>
        <v>0</v>
      </c>
      <c r="FN105" s="790">
        <f t="shared" si="96"/>
        <v>0</v>
      </c>
      <c r="FO105" s="790">
        <f t="shared" si="96"/>
        <v>0</v>
      </c>
      <c r="FP105" s="790">
        <f t="shared" si="96"/>
        <v>0</v>
      </c>
      <c r="FQ105" s="790">
        <f t="shared" si="96"/>
        <v>0</v>
      </c>
      <c r="FR105" s="790">
        <f t="shared" si="96"/>
        <v>0</v>
      </c>
      <c r="FS105" s="790">
        <f t="shared" si="96"/>
        <v>0</v>
      </c>
      <c r="FT105" s="790">
        <f t="shared" si="96"/>
        <v>0</v>
      </c>
      <c r="FU105" s="790">
        <f t="shared" si="96"/>
        <v>0</v>
      </c>
      <c r="FV105" s="790">
        <f t="shared" si="96"/>
        <v>0</v>
      </c>
      <c r="FW105" s="790">
        <f t="shared" si="96"/>
        <v>0</v>
      </c>
      <c r="FX105" s="790">
        <f t="shared" si="96"/>
        <v>0</v>
      </c>
      <c r="FY105" s="790">
        <f t="shared" si="96"/>
        <v>0</v>
      </c>
      <c r="FZ105" s="790">
        <f t="shared" si="96"/>
        <v>0</v>
      </c>
      <c r="GA105" s="790">
        <f t="shared" si="96"/>
        <v>0</v>
      </c>
      <c r="GB105" s="790">
        <f t="shared" si="96"/>
        <v>0</v>
      </c>
      <c r="GC105" s="790">
        <f t="shared" si="96"/>
        <v>0</v>
      </c>
      <c r="GD105" s="790">
        <f t="shared" si="96"/>
        <v>0</v>
      </c>
      <c r="GE105" s="790">
        <f t="shared" si="96"/>
        <v>0</v>
      </c>
      <c r="GF105" s="790">
        <f t="shared" si="96"/>
        <v>0</v>
      </c>
      <c r="GG105" s="790">
        <f t="shared" si="96"/>
        <v>0</v>
      </c>
      <c r="GH105" s="790">
        <f t="shared" si="96"/>
        <v>0</v>
      </c>
      <c r="GI105" s="790">
        <f t="shared" si="96"/>
        <v>0</v>
      </c>
      <c r="GJ105" s="790">
        <f t="shared" si="96"/>
        <v>0</v>
      </c>
      <c r="GK105" s="790">
        <f t="shared" si="96"/>
        <v>0</v>
      </c>
      <c r="GL105" s="790">
        <f t="shared" si="96"/>
        <v>0</v>
      </c>
      <c r="GM105" s="790">
        <f t="shared" si="96"/>
        <v>0</v>
      </c>
      <c r="GN105" s="790">
        <f t="shared" si="96"/>
        <v>0</v>
      </c>
      <c r="GO105" s="790">
        <f t="shared" si="96"/>
        <v>0</v>
      </c>
      <c r="GP105" s="790">
        <f t="shared" si="96"/>
        <v>0</v>
      </c>
      <c r="GQ105" s="790">
        <f t="shared" ref="GQ105:IL105" si="97">+GQ138</f>
        <v>0</v>
      </c>
      <c r="GR105" s="790">
        <f t="shared" si="97"/>
        <v>0</v>
      </c>
      <c r="GS105" s="790">
        <f t="shared" si="97"/>
        <v>0</v>
      </c>
      <c r="GT105" s="790">
        <f t="shared" si="97"/>
        <v>0</v>
      </c>
      <c r="GU105" s="790">
        <f t="shared" si="97"/>
        <v>0</v>
      </c>
      <c r="GV105" s="790">
        <f t="shared" si="97"/>
        <v>0</v>
      </c>
      <c r="GW105" s="790">
        <f t="shared" si="97"/>
        <v>0</v>
      </c>
      <c r="GX105" s="790">
        <f t="shared" si="97"/>
        <v>0</v>
      </c>
      <c r="GY105" s="790">
        <f t="shared" si="97"/>
        <v>0</v>
      </c>
      <c r="GZ105" s="790">
        <f t="shared" si="97"/>
        <v>0</v>
      </c>
      <c r="HA105" s="790">
        <f t="shared" si="97"/>
        <v>0</v>
      </c>
      <c r="HB105" s="790">
        <f t="shared" si="97"/>
        <v>0</v>
      </c>
      <c r="HC105" s="790">
        <f t="shared" si="97"/>
        <v>0</v>
      </c>
      <c r="HD105" s="790">
        <f t="shared" si="97"/>
        <v>0</v>
      </c>
      <c r="HE105" s="790">
        <f t="shared" si="97"/>
        <v>0</v>
      </c>
      <c r="HF105" s="790">
        <f t="shared" si="97"/>
        <v>0</v>
      </c>
      <c r="HG105" s="790">
        <f t="shared" si="97"/>
        <v>0</v>
      </c>
      <c r="HH105" s="790">
        <f t="shared" si="97"/>
        <v>0</v>
      </c>
      <c r="HI105" s="790">
        <f t="shared" si="97"/>
        <v>0</v>
      </c>
      <c r="HJ105" s="790">
        <f t="shared" si="97"/>
        <v>0</v>
      </c>
      <c r="HK105" s="790">
        <f t="shared" si="97"/>
        <v>0</v>
      </c>
      <c r="HL105" s="790">
        <f t="shared" si="97"/>
        <v>0</v>
      </c>
      <c r="HM105" s="790">
        <f t="shared" si="97"/>
        <v>0</v>
      </c>
      <c r="HN105" s="790">
        <f t="shared" si="97"/>
        <v>0</v>
      </c>
      <c r="HO105" s="790">
        <f t="shared" si="97"/>
        <v>0</v>
      </c>
      <c r="HP105" s="790">
        <f t="shared" si="97"/>
        <v>0</v>
      </c>
      <c r="HQ105" s="790">
        <f t="shared" si="97"/>
        <v>0</v>
      </c>
      <c r="HR105" s="790">
        <f t="shared" si="97"/>
        <v>0</v>
      </c>
      <c r="HS105" s="790">
        <f t="shared" si="97"/>
        <v>0</v>
      </c>
      <c r="HT105" s="790">
        <f t="shared" si="97"/>
        <v>0</v>
      </c>
      <c r="HU105" s="790">
        <f t="shared" si="97"/>
        <v>0</v>
      </c>
      <c r="HV105" s="790">
        <f t="shared" si="97"/>
        <v>0</v>
      </c>
      <c r="HW105" s="790">
        <f t="shared" si="97"/>
        <v>0</v>
      </c>
      <c r="HX105" s="790">
        <f t="shared" si="97"/>
        <v>0</v>
      </c>
      <c r="HY105" s="790">
        <f t="shared" si="97"/>
        <v>0</v>
      </c>
      <c r="HZ105" s="790">
        <f t="shared" si="97"/>
        <v>0</v>
      </c>
      <c r="IA105" s="790">
        <f t="shared" si="97"/>
        <v>0</v>
      </c>
      <c r="IB105" s="790">
        <f t="shared" si="97"/>
        <v>0</v>
      </c>
      <c r="IC105" s="790">
        <f t="shared" si="97"/>
        <v>0</v>
      </c>
      <c r="ID105" s="790">
        <f t="shared" si="97"/>
        <v>0</v>
      </c>
      <c r="IE105" s="790">
        <f t="shared" si="97"/>
        <v>0</v>
      </c>
      <c r="IF105" s="790">
        <f t="shared" si="97"/>
        <v>0</v>
      </c>
      <c r="IG105" s="790">
        <f t="shared" si="97"/>
        <v>0</v>
      </c>
      <c r="IH105" s="790">
        <f t="shared" si="97"/>
        <v>0</v>
      </c>
      <c r="II105" s="790">
        <f t="shared" si="97"/>
        <v>0</v>
      </c>
      <c r="IJ105" s="790">
        <f t="shared" si="97"/>
        <v>0</v>
      </c>
      <c r="IK105" s="790">
        <f t="shared" si="97"/>
        <v>0</v>
      </c>
      <c r="IL105" s="790">
        <f t="shared" si="97"/>
        <v>0</v>
      </c>
    </row>
    <row r="106" spans="1:246" s="790" customFormat="1">
      <c r="B106" s="790" t="s">
        <v>704</v>
      </c>
      <c r="D106" s="798">
        <f ca="1">IF(ISERROR((1+IRR(F106:IL106,0.01))^VLOOKUP(_WF_Periodicity,_WF_Period_lookup,2,FALSE)-1),0,(1+IRR(F106:IL106,0.01))^VLOOKUP(_WF_Periodicity,_WF_Period_lookup,2,FALSE)-1)</f>
        <v>0.22154655974835702</v>
      </c>
      <c r="E106" s="791">
        <f ca="1">SUM(F106:IL106)</f>
        <v>7675556.0325686457</v>
      </c>
      <c r="F106" s="790">
        <f t="shared" ref="F106:BQ106" si="98">F105+F156</f>
        <v>0</v>
      </c>
      <c r="G106" s="790">
        <f t="shared" ca="1" si="98"/>
        <v>-3722742.1310907081</v>
      </c>
      <c r="H106" s="790">
        <f t="shared" ca="1" si="98"/>
        <v>-702483.38638499856</v>
      </c>
      <c r="I106" s="790">
        <f t="shared" ca="1" si="98"/>
        <v>-393301.66601161024</v>
      </c>
      <c r="J106" s="790">
        <f t="shared" ca="1" si="98"/>
        <v>-417274.44248333637</v>
      </c>
      <c r="K106" s="790">
        <f t="shared" ca="1" si="98"/>
        <v>-436961.50466934824</v>
      </c>
      <c r="L106" s="790">
        <f t="shared" ca="1" si="98"/>
        <v>-451154.28114107426</v>
      </c>
      <c r="M106" s="790">
        <f t="shared" ca="1" si="98"/>
        <v>-473052.77189851477</v>
      </c>
      <c r="N106" s="790">
        <f t="shared" ca="1" si="98"/>
        <v>-514946.05974232365</v>
      </c>
      <c r="O106" s="790">
        <f t="shared" ca="1" si="98"/>
        <v>-536724.88348623656</v>
      </c>
      <c r="P106" s="790">
        <f t="shared" ca="1" si="98"/>
        <v>-558456.88100746472</v>
      </c>
      <c r="Q106" s="790">
        <f t="shared" ca="1" si="98"/>
        <v>-156290.96491279895</v>
      </c>
      <c r="R106" s="790">
        <f t="shared" ca="1" si="98"/>
        <v>0</v>
      </c>
      <c r="S106" s="790">
        <f t="shared" ca="1" si="98"/>
        <v>0</v>
      </c>
      <c r="T106" s="790">
        <f t="shared" ca="1" si="98"/>
        <v>0</v>
      </c>
      <c r="U106" s="790">
        <f t="shared" ca="1" si="98"/>
        <v>0</v>
      </c>
      <c r="V106" s="790">
        <f t="shared" ca="1" si="98"/>
        <v>0</v>
      </c>
      <c r="W106" s="790">
        <f t="shared" ca="1" si="98"/>
        <v>0</v>
      </c>
      <c r="X106" s="790">
        <f t="shared" ca="1" si="98"/>
        <v>0</v>
      </c>
      <c r="Y106" s="790">
        <f t="shared" ca="1" si="98"/>
        <v>0</v>
      </c>
      <c r="Z106" s="790">
        <f t="shared" ca="1" si="98"/>
        <v>0</v>
      </c>
      <c r="AA106" s="790">
        <f t="shared" ca="1" si="98"/>
        <v>0</v>
      </c>
      <c r="AB106" s="790">
        <f t="shared" ca="1" si="98"/>
        <v>0</v>
      </c>
      <c r="AC106" s="790">
        <f t="shared" ca="1" si="98"/>
        <v>0</v>
      </c>
      <c r="AD106" s="790">
        <f t="shared" ca="1" si="98"/>
        <v>0</v>
      </c>
      <c r="AE106" s="790">
        <f t="shared" ca="1" si="98"/>
        <v>0</v>
      </c>
      <c r="AF106" s="790">
        <f t="shared" ca="1" si="98"/>
        <v>0</v>
      </c>
      <c r="AG106" s="790">
        <f t="shared" ca="1" si="98"/>
        <v>0</v>
      </c>
      <c r="AH106" s="790">
        <f t="shared" ca="1" si="98"/>
        <v>0</v>
      </c>
      <c r="AI106" s="790">
        <f t="shared" ca="1" si="98"/>
        <v>0</v>
      </c>
      <c r="AJ106" s="790">
        <f t="shared" ca="1" si="98"/>
        <v>0</v>
      </c>
      <c r="AK106" s="790">
        <f t="shared" ca="1" si="98"/>
        <v>0</v>
      </c>
      <c r="AL106" s="790">
        <f t="shared" ca="1" si="98"/>
        <v>42827.878508829388</v>
      </c>
      <c r="AM106" s="790">
        <f t="shared" ca="1" si="98"/>
        <v>38216.799553369536</v>
      </c>
      <c r="AN106" s="790">
        <f t="shared" ca="1" si="98"/>
        <v>37369.513314251592</v>
      </c>
      <c r="AO106" s="790">
        <f t="shared" ca="1" si="98"/>
        <v>37183.21429895566</v>
      </c>
      <c r="AP106" s="790">
        <f t="shared" ca="1" si="98"/>
        <v>36888.191445462202</v>
      </c>
      <c r="AQ106" s="790">
        <f t="shared" ca="1" si="98"/>
        <v>36596.889797794429</v>
      </c>
      <c r="AR106" s="790">
        <f t="shared" ca="1" si="98"/>
        <v>36317.884321803125</v>
      </c>
      <c r="AS106" s="790">
        <f t="shared" ca="1" si="98"/>
        <v>36034.159046802757</v>
      </c>
      <c r="AT106" s="790">
        <f t="shared" ca="1" si="98"/>
        <v>35765.609805562744</v>
      </c>
      <c r="AU106" s="790">
        <f t="shared" ca="1" si="98"/>
        <v>35491.37835864786</v>
      </c>
      <c r="AV106" s="790">
        <f t="shared" ca="1" si="98"/>
        <v>35244.584751280097</v>
      </c>
      <c r="AW106" s="790">
        <f t="shared" ca="1" si="98"/>
        <v>15631008.902194301</v>
      </c>
      <c r="AX106" s="790">
        <f t="shared" si="98"/>
        <v>0</v>
      </c>
      <c r="AY106" s="790">
        <f t="shared" si="98"/>
        <v>0</v>
      </c>
      <c r="AZ106" s="790">
        <f t="shared" si="98"/>
        <v>0</v>
      </c>
      <c r="BA106" s="790">
        <f t="shared" si="98"/>
        <v>0</v>
      </c>
      <c r="BB106" s="790">
        <f t="shared" si="98"/>
        <v>0</v>
      </c>
      <c r="BC106" s="790">
        <f t="shared" si="98"/>
        <v>0</v>
      </c>
      <c r="BD106" s="790">
        <f t="shared" si="98"/>
        <v>0</v>
      </c>
      <c r="BE106" s="790">
        <f t="shared" si="98"/>
        <v>0</v>
      </c>
      <c r="BF106" s="790">
        <f t="shared" si="98"/>
        <v>0</v>
      </c>
      <c r="BG106" s="790">
        <f t="shared" si="98"/>
        <v>0</v>
      </c>
      <c r="BH106" s="790">
        <f t="shared" si="98"/>
        <v>0</v>
      </c>
      <c r="BI106" s="790">
        <f t="shared" si="98"/>
        <v>0</v>
      </c>
      <c r="BJ106" s="790">
        <f t="shared" si="98"/>
        <v>0</v>
      </c>
      <c r="BK106" s="790">
        <f t="shared" si="98"/>
        <v>0</v>
      </c>
      <c r="BL106" s="790">
        <f t="shared" si="98"/>
        <v>0</v>
      </c>
      <c r="BM106" s="790">
        <f t="shared" si="98"/>
        <v>0</v>
      </c>
      <c r="BN106" s="790">
        <f t="shared" si="98"/>
        <v>0</v>
      </c>
      <c r="BO106" s="790">
        <f t="shared" si="98"/>
        <v>0</v>
      </c>
      <c r="BP106" s="790">
        <f t="shared" si="98"/>
        <v>0</v>
      </c>
      <c r="BQ106" s="790">
        <f t="shared" si="98"/>
        <v>0</v>
      </c>
      <c r="BR106" s="790">
        <f t="shared" ref="BR106:EC106" si="99">BR105+BR156</f>
        <v>0</v>
      </c>
      <c r="BS106" s="790">
        <f t="shared" si="99"/>
        <v>0</v>
      </c>
      <c r="BT106" s="790">
        <f t="shared" si="99"/>
        <v>0</v>
      </c>
      <c r="BU106" s="790">
        <f t="shared" si="99"/>
        <v>0</v>
      </c>
      <c r="BV106" s="790">
        <f t="shared" si="99"/>
        <v>0</v>
      </c>
      <c r="BW106" s="790">
        <f t="shared" si="99"/>
        <v>0</v>
      </c>
      <c r="BX106" s="790">
        <f t="shared" si="99"/>
        <v>0</v>
      </c>
      <c r="BY106" s="790">
        <f t="shared" si="99"/>
        <v>0</v>
      </c>
      <c r="BZ106" s="790">
        <f t="shared" si="99"/>
        <v>0</v>
      </c>
      <c r="CA106" s="790">
        <f t="shared" si="99"/>
        <v>0</v>
      </c>
      <c r="CB106" s="790">
        <f t="shared" si="99"/>
        <v>0</v>
      </c>
      <c r="CC106" s="790">
        <f t="shared" si="99"/>
        <v>0</v>
      </c>
      <c r="CD106" s="790">
        <f t="shared" si="99"/>
        <v>0</v>
      </c>
      <c r="CE106" s="790">
        <f t="shared" si="99"/>
        <v>0</v>
      </c>
      <c r="CF106" s="790">
        <f t="shared" si="99"/>
        <v>0</v>
      </c>
      <c r="CG106" s="790">
        <f t="shared" si="99"/>
        <v>0</v>
      </c>
      <c r="CH106" s="790">
        <f t="shared" si="99"/>
        <v>0</v>
      </c>
      <c r="CI106" s="790">
        <f t="shared" si="99"/>
        <v>0</v>
      </c>
      <c r="CJ106" s="790">
        <f t="shared" si="99"/>
        <v>0</v>
      </c>
      <c r="CK106" s="790">
        <f t="shared" si="99"/>
        <v>0</v>
      </c>
      <c r="CL106" s="790">
        <f t="shared" si="99"/>
        <v>0</v>
      </c>
      <c r="CM106" s="790">
        <f t="shared" si="99"/>
        <v>0</v>
      </c>
      <c r="CN106" s="790">
        <f t="shared" si="99"/>
        <v>0</v>
      </c>
      <c r="CO106" s="790">
        <f t="shared" si="99"/>
        <v>0</v>
      </c>
      <c r="CP106" s="790">
        <f t="shared" si="99"/>
        <v>0</v>
      </c>
      <c r="CQ106" s="790">
        <f t="shared" si="99"/>
        <v>0</v>
      </c>
      <c r="CR106" s="790">
        <f t="shared" si="99"/>
        <v>0</v>
      </c>
      <c r="CS106" s="790">
        <f t="shared" si="99"/>
        <v>0</v>
      </c>
      <c r="CT106" s="790">
        <f t="shared" si="99"/>
        <v>0</v>
      </c>
      <c r="CU106" s="790">
        <f t="shared" si="99"/>
        <v>0</v>
      </c>
      <c r="CV106" s="790">
        <f t="shared" si="99"/>
        <v>0</v>
      </c>
      <c r="CW106" s="790">
        <f t="shared" si="99"/>
        <v>0</v>
      </c>
      <c r="CX106" s="790">
        <f t="shared" si="99"/>
        <v>0</v>
      </c>
      <c r="CY106" s="790">
        <f t="shared" si="99"/>
        <v>0</v>
      </c>
      <c r="CZ106" s="790">
        <f t="shared" si="99"/>
        <v>0</v>
      </c>
      <c r="DA106" s="790">
        <f t="shared" si="99"/>
        <v>0</v>
      </c>
      <c r="DB106" s="790">
        <f t="shared" si="99"/>
        <v>0</v>
      </c>
      <c r="DC106" s="790">
        <f t="shared" si="99"/>
        <v>0</v>
      </c>
      <c r="DD106" s="790">
        <f t="shared" si="99"/>
        <v>0</v>
      </c>
      <c r="DE106" s="790">
        <f t="shared" si="99"/>
        <v>0</v>
      </c>
      <c r="DF106" s="790">
        <f t="shared" si="99"/>
        <v>0</v>
      </c>
      <c r="DG106" s="790">
        <f t="shared" si="99"/>
        <v>0</v>
      </c>
      <c r="DH106" s="790">
        <f t="shared" si="99"/>
        <v>0</v>
      </c>
      <c r="DI106" s="790">
        <f t="shared" si="99"/>
        <v>0</v>
      </c>
      <c r="DJ106" s="790">
        <f t="shared" si="99"/>
        <v>0</v>
      </c>
      <c r="DK106" s="790">
        <f t="shared" si="99"/>
        <v>0</v>
      </c>
      <c r="DL106" s="790">
        <f t="shared" si="99"/>
        <v>0</v>
      </c>
      <c r="DM106" s="790">
        <f t="shared" si="99"/>
        <v>0</v>
      </c>
      <c r="DN106" s="790">
        <f t="shared" si="99"/>
        <v>0</v>
      </c>
      <c r="DO106" s="790">
        <f t="shared" si="99"/>
        <v>0</v>
      </c>
      <c r="DP106" s="790">
        <f t="shared" si="99"/>
        <v>0</v>
      </c>
      <c r="DQ106" s="790">
        <f t="shared" si="99"/>
        <v>0</v>
      </c>
      <c r="DR106" s="790">
        <f t="shared" si="99"/>
        <v>0</v>
      </c>
      <c r="DS106" s="790">
        <f t="shared" si="99"/>
        <v>0</v>
      </c>
      <c r="DT106" s="790">
        <f t="shared" si="99"/>
        <v>0</v>
      </c>
      <c r="DU106" s="790">
        <f t="shared" si="99"/>
        <v>0</v>
      </c>
      <c r="DV106" s="790">
        <f t="shared" si="99"/>
        <v>0</v>
      </c>
      <c r="DW106" s="790">
        <f t="shared" si="99"/>
        <v>0</v>
      </c>
      <c r="DX106" s="790">
        <f t="shared" si="99"/>
        <v>0</v>
      </c>
      <c r="DY106" s="790">
        <f t="shared" si="99"/>
        <v>0</v>
      </c>
      <c r="DZ106" s="790">
        <f t="shared" si="99"/>
        <v>0</v>
      </c>
      <c r="EA106" s="790">
        <f t="shared" si="99"/>
        <v>0</v>
      </c>
      <c r="EB106" s="790">
        <f t="shared" si="99"/>
        <v>0</v>
      </c>
      <c r="EC106" s="790">
        <f t="shared" si="99"/>
        <v>0</v>
      </c>
      <c r="ED106" s="790">
        <f t="shared" ref="ED106:GO106" si="100">ED105+ED156</f>
        <v>0</v>
      </c>
      <c r="EE106" s="790">
        <f t="shared" si="100"/>
        <v>0</v>
      </c>
      <c r="EF106" s="790">
        <f t="shared" si="100"/>
        <v>0</v>
      </c>
      <c r="EG106" s="790">
        <f t="shared" si="100"/>
        <v>0</v>
      </c>
      <c r="EH106" s="790">
        <f t="shared" si="100"/>
        <v>0</v>
      </c>
      <c r="EI106" s="790">
        <f t="shared" si="100"/>
        <v>0</v>
      </c>
      <c r="EJ106" s="790">
        <f t="shared" si="100"/>
        <v>0</v>
      </c>
      <c r="EK106" s="790">
        <f t="shared" si="100"/>
        <v>0</v>
      </c>
      <c r="EL106" s="790">
        <f t="shared" si="100"/>
        <v>0</v>
      </c>
      <c r="EM106" s="790">
        <f t="shared" si="100"/>
        <v>0</v>
      </c>
      <c r="EN106" s="790">
        <f t="shared" si="100"/>
        <v>0</v>
      </c>
      <c r="EO106" s="790">
        <f t="shared" si="100"/>
        <v>0</v>
      </c>
      <c r="EP106" s="790">
        <f t="shared" si="100"/>
        <v>0</v>
      </c>
      <c r="EQ106" s="790">
        <f t="shared" si="100"/>
        <v>0</v>
      </c>
      <c r="ER106" s="790">
        <f t="shared" si="100"/>
        <v>0</v>
      </c>
      <c r="ES106" s="790">
        <f t="shared" si="100"/>
        <v>0</v>
      </c>
      <c r="ET106" s="790">
        <f t="shared" si="100"/>
        <v>0</v>
      </c>
      <c r="EU106" s="790">
        <f t="shared" si="100"/>
        <v>0</v>
      </c>
      <c r="EV106" s="790">
        <f t="shared" si="100"/>
        <v>0</v>
      </c>
      <c r="EW106" s="790">
        <f t="shared" si="100"/>
        <v>0</v>
      </c>
      <c r="EX106" s="790">
        <f t="shared" si="100"/>
        <v>0</v>
      </c>
      <c r="EY106" s="790">
        <f t="shared" si="100"/>
        <v>0</v>
      </c>
      <c r="EZ106" s="790">
        <f t="shared" si="100"/>
        <v>0</v>
      </c>
      <c r="FA106" s="790">
        <f t="shared" si="100"/>
        <v>0</v>
      </c>
      <c r="FB106" s="790">
        <f t="shared" si="100"/>
        <v>0</v>
      </c>
      <c r="FC106" s="790">
        <f t="shared" si="100"/>
        <v>0</v>
      </c>
      <c r="FD106" s="790">
        <f t="shared" si="100"/>
        <v>0</v>
      </c>
      <c r="FE106" s="790">
        <f t="shared" si="100"/>
        <v>0</v>
      </c>
      <c r="FF106" s="790">
        <f t="shared" si="100"/>
        <v>0</v>
      </c>
      <c r="FG106" s="790">
        <f t="shared" si="100"/>
        <v>0</v>
      </c>
      <c r="FH106" s="790">
        <f t="shared" si="100"/>
        <v>0</v>
      </c>
      <c r="FI106" s="790">
        <f t="shared" si="100"/>
        <v>0</v>
      </c>
      <c r="FJ106" s="790">
        <f t="shared" si="100"/>
        <v>0</v>
      </c>
      <c r="FK106" s="790">
        <f t="shared" si="100"/>
        <v>0</v>
      </c>
      <c r="FL106" s="790">
        <f t="shared" si="100"/>
        <v>0</v>
      </c>
      <c r="FM106" s="790">
        <f t="shared" si="100"/>
        <v>0</v>
      </c>
      <c r="FN106" s="790">
        <f t="shared" si="100"/>
        <v>0</v>
      </c>
      <c r="FO106" s="790">
        <f t="shared" si="100"/>
        <v>0</v>
      </c>
      <c r="FP106" s="790">
        <f t="shared" si="100"/>
        <v>0</v>
      </c>
      <c r="FQ106" s="790">
        <f t="shared" si="100"/>
        <v>0</v>
      </c>
      <c r="FR106" s="790">
        <f t="shared" si="100"/>
        <v>0</v>
      </c>
      <c r="FS106" s="790">
        <f t="shared" si="100"/>
        <v>0</v>
      </c>
      <c r="FT106" s="790">
        <f t="shared" si="100"/>
        <v>0</v>
      </c>
      <c r="FU106" s="790">
        <f t="shared" si="100"/>
        <v>0</v>
      </c>
      <c r="FV106" s="790">
        <f t="shared" si="100"/>
        <v>0</v>
      </c>
      <c r="FW106" s="790">
        <f t="shared" si="100"/>
        <v>0</v>
      </c>
      <c r="FX106" s="790">
        <f t="shared" si="100"/>
        <v>0</v>
      </c>
      <c r="FY106" s="790">
        <f t="shared" si="100"/>
        <v>0</v>
      </c>
      <c r="FZ106" s="790">
        <f t="shared" si="100"/>
        <v>0</v>
      </c>
      <c r="GA106" s="790">
        <f t="shared" si="100"/>
        <v>0</v>
      </c>
      <c r="GB106" s="790">
        <f t="shared" si="100"/>
        <v>0</v>
      </c>
      <c r="GC106" s="790">
        <f t="shared" si="100"/>
        <v>0</v>
      </c>
      <c r="GD106" s="790">
        <f t="shared" si="100"/>
        <v>0</v>
      </c>
      <c r="GE106" s="790">
        <f t="shared" si="100"/>
        <v>0</v>
      </c>
      <c r="GF106" s="790">
        <f t="shared" si="100"/>
        <v>0</v>
      </c>
      <c r="GG106" s="790">
        <f t="shared" si="100"/>
        <v>0</v>
      </c>
      <c r="GH106" s="790">
        <f t="shared" si="100"/>
        <v>0</v>
      </c>
      <c r="GI106" s="790">
        <f t="shared" si="100"/>
        <v>0</v>
      </c>
      <c r="GJ106" s="790">
        <f t="shared" si="100"/>
        <v>0</v>
      </c>
      <c r="GK106" s="790">
        <f t="shared" si="100"/>
        <v>0</v>
      </c>
      <c r="GL106" s="790">
        <f t="shared" si="100"/>
        <v>0</v>
      </c>
      <c r="GM106" s="790">
        <f t="shared" si="100"/>
        <v>0</v>
      </c>
      <c r="GN106" s="790">
        <f t="shared" si="100"/>
        <v>0</v>
      </c>
      <c r="GO106" s="790">
        <f t="shared" si="100"/>
        <v>0</v>
      </c>
      <c r="GP106" s="790">
        <f t="shared" ref="GP106:IL106" si="101">GP105+GP156</f>
        <v>0</v>
      </c>
      <c r="GQ106" s="790">
        <f t="shared" si="101"/>
        <v>0</v>
      </c>
      <c r="GR106" s="790">
        <f t="shared" si="101"/>
        <v>0</v>
      </c>
      <c r="GS106" s="790">
        <f t="shared" si="101"/>
        <v>0</v>
      </c>
      <c r="GT106" s="790">
        <f t="shared" si="101"/>
        <v>0</v>
      </c>
      <c r="GU106" s="790">
        <f t="shared" si="101"/>
        <v>0</v>
      </c>
      <c r="GV106" s="790">
        <f t="shared" si="101"/>
        <v>0</v>
      </c>
      <c r="GW106" s="790">
        <f t="shared" si="101"/>
        <v>0</v>
      </c>
      <c r="GX106" s="790">
        <f t="shared" si="101"/>
        <v>0</v>
      </c>
      <c r="GY106" s="790">
        <f t="shared" si="101"/>
        <v>0</v>
      </c>
      <c r="GZ106" s="790">
        <f t="shared" si="101"/>
        <v>0</v>
      </c>
      <c r="HA106" s="790">
        <f t="shared" si="101"/>
        <v>0</v>
      </c>
      <c r="HB106" s="790">
        <f t="shared" si="101"/>
        <v>0</v>
      </c>
      <c r="HC106" s="790">
        <f t="shared" si="101"/>
        <v>0</v>
      </c>
      <c r="HD106" s="790">
        <f t="shared" si="101"/>
        <v>0</v>
      </c>
      <c r="HE106" s="790">
        <f t="shared" si="101"/>
        <v>0</v>
      </c>
      <c r="HF106" s="790">
        <f t="shared" si="101"/>
        <v>0</v>
      </c>
      <c r="HG106" s="790">
        <f t="shared" si="101"/>
        <v>0</v>
      </c>
      <c r="HH106" s="790">
        <f t="shared" si="101"/>
        <v>0</v>
      </c>
      <c r="HI106" s="790">
        <f t="shared" si="101"/>
        <v>0</v>
      </c>
      <c r="HJ106" s="790">
        <f t="shared" si="101"/>
        <v>0</v>
      </c>
      <c r="HK106" s="790">
        <f t="shared" si="101"/>
        <v>0</v>
      </c>
      <c r="HL106" s="790">
        <f t="shared" si="101"/>
        <v>0</v>
      </c>
      <c r="HM106" s="790">
        <f t="shared" si="101"/>
        <v>0</v>
      </c>
      <c r="HN106" s="790">
        <f t="shared" si="101"/>
        <v>0</v>
      </c>
      <c r="HO106" s="790">
        <f t="shared" si="101"/>
        <v>0</v>
      </c>
      <c r="HP106" s="790">
        <f t="shared" si="101"/>
        <v>0</v>
      </c>
      <c r="HQ106" s="790">
        <f t="shared" si="101"/>
        <v>0</v>
      </c>
      <c r="HR106" s="790">
        <f t="shared" si="101"/>
        <v>0</v>
      </c>
      <c r="HS106" s="790">
        <f t="shared" si="101"/>
        <v>0</v>
      </c>
      <c r="HT106" s="790">
        <f t="shared" si="101"/>
        <v>0</v>
      </c>
      <c r="HU106" s="790">
        <f t="shared" si="101"/>
        <v>0</v>
      </c>
      <c r="HV106" s="790">
        <f t="shared" si="101"/>
        <v>0</v>
      </c>
      <c r="HW106" s="790">
        <f t="shared" si="101"/>
        <v>0</v>
      </c>
      <c r="HX106" s="790">
        <f t="shared" si="101"/>
        <v>0</v>
      </c>
      <c r="HY106" s="790">
        <f t="shared" si="101"/>
        <v>0</v>
      </c>
      <c r="HZ106" s="790">
        <f t="shared" si="101"/>
        <v>0</v>
      </c>
      <c r="IA106" s="790">
        <f t="shared" si="101"/>
        <v>0</v>
      </c>
      <c r="IB106" s="790">
        <f t="shared" si="101"/>
        <v>0</v>
      </c>
      <c r="IC106" s="790">
        <f t="shared" si="101"/>
        <v>0</v>
      </c>
      <c r="ID106" s="790">
        <f t="shared" si="101"/>
        <v>0</v>
      </c>
      <c r="IE106" s="790">
        <f t="shared" si="101"/>
        <v>0</v>
      </c>
      <c r="IF106" s="790">
        <f t="shared" si="101"/>
        <v>0</v>
      </c>
      <c r="IG106" s="790">
        <f t="shared" si="101"/>
        <v>0</v>
      </c>
      <c r="IH106" s="790">
        <f t="shared" si="101"/>
        <v>0</v>
      </c>
      <c r="II106" s="790">
        <f t="shared" si="101"/>
        <v>0</v>
      </c>
      <c r="IJ106" s="790">
        <f t="shared" si="101"/>
        <v>0</v>
      </c>
      <c r="IK106" s="790">
        <f t="shared" si="101"/>
        <v>0</v>
      </c>
      <c r="IL106" s="790">
        <f t="shared" si="101"/>
        <v>0</v>
      </c>
    </row>
    <row r="107" spans="1:246" s="790" customFormat="1">
      <c r="B107" s="790" t="s">
        <v>705</v>
      </c>
      <c r="D107" s="798">
        <f ca="1">IF(ISERROR((1+IRR(F107:IL107,0.01))^VLOOKUP(_WF_Periodicity,_WF_Period_lookup,2,FALSE)-1),0,(1+IRR(F107:IL107,0.01))^VLOOKUP(_WF_Periodicity,_WF_Period_lookup,2,FALSE)-1)</f>
        <v>0.35033607170992931</v>
      </c>
      <c r="E107" s="791">
        <f ca="1">SUM(F107:IL107)</f>
        <v>13909145.230760299</v>
      </c>
      <c r="F107" s="790">
        <f t="shared" ref="F107:BQ107" si="102">F106+F175</f>
        <v>0</v>
      </c>
      <c r="G107" s="790">
        <f t="shared" ca="1" si="102"/>
        <v>-3722742.1310907081</v>
      </c>
      <c r="H107" s="790">
        <f t="shared" ca="1" si="102"/>
        <v>-702483.38638499856</v>
      </c>
      <c r="I107" s="790">
        <f t="shared" ca="1" si="102"/>
        <v>-393301.66601161024</v>
      </c>
      <c r="J107" s="790">
        <f t="shared" ca="1" si="102"/>
        <v>-417274.44248333637</v>
      </c>
      <c r="K107" s="790">
        <f t="shared" ca="1" si="102"/>
        <v>-436961.50466934824</v>
      </c>
      <c r="L107" s="790">
        <f t="shared" ca="1" si="102"/>
        <v>-451154.28114107426</v>
      </c>
      <c r="M107" s="790">
        <f t="shared" ca="1" si="102"/>
        <v>-473052.77189851477</v>
      </c>
      <c r="N107" s="790">
        <f t="shared" ca="1" si="102"/>
        <v>-514946.05974232365</v>
      </c>
      <c r="O107" s="790">
        <f t="shared" ca="1" si="102"/>
        <v>-536724.88348623656</v>
      </c>
      <c r="P107" s="790">
        <f t="shared" ca="1" si="102"/>
        <v>-558456.88100746472</v>
      </c>
      <c r="Q107" s="790">
        <f t="shared" ca="1" si="102"/>
        <v>-156290.96491279895</v>
      </c>
      <c r="R107" s="790">
        <f t="shared" ca="1" si="102"/>
        <v>0</v>
      </c>
      <c r="S107" s="790">
        <f t="shared" ca="1" si="102"/>
        <v>0</v>
      </c>
      <c r="T107" s="790">
        <f t="shared" ca="1" si="102"/>
        <v>0</v>
      </c>
      <c r="U107" s="790">
        <f t="shared" ca="1" si="102"/>
        <v>0</v>
      </c>
      <c r="V107" s="790">
        <f t="shared" ca="1" si="102"/>
        <v>0</v>
      </c>
      <c r="W107" s="790">
        <f t="shared" ca="1" si="102"/>
        <v>0</v>
      </c>
      <c r="X107" s="790">
        <f t="shared" ca="1" si="102"/>
        <v>0</v>
      </c>
      <c r="Y107" s="790">
        <f t="shared" ca="1" si="102"/>
        <v>0</v>
      </c>
      <c r="Z107" s="790">
        <f t="shared" ca="1" si="102"/>
        <v>0</v>
      </c>
      <c r="AA107" s="790">
        <f t="shared" ca="1" si="102"/>
        <v>0</v>
      </c>
      <c r="AB107" s="790">
        <f t="shared" ca="1" si="102"/>
        <v>0</v>
      </c>
      <c r="AC107" s="790">
        <f t="shared" ca="1" si="102"/>
        <v>0</v>
      </c>
      <c r="AD107" s="790">
        <f t="shared" ca="1" si="102"/>
        <v>0</v>
      </c>
      <c r="AE107" s="790">
        <f t="shared" ca="1" si="102"/>
        <v>0</v>
      </c>
      <c r="AF107" s="790">
        <f t="shared" ca="1" si="102"/>
        <v>0</v>
      </c>
      <c r="AG107" s="790">
        <f t="shared" ca="1" si="102"/>
        <v>0</v>
      </c>
      <c r="AH107" s="790">
        <f t="shared" ca="1" si="102"/>
        <v>0</v>
      </c>
      <c r="AI107" s="790">
        <f t="shared" ca="1" si="102"/>
        <v>0</v>
      </c>
      <c r="AJ107" s="790">
        <f t="shared" ca="1" si="102"/>
        <v>0</v>
      </c>
      <c r="AK107" s="790">
        <f t="shared" ca="1" si="102"/>
        <v>0</v>
      </c>
      <c r="AL107" s="790">
        <f t="shared" ca="1" si="102"/>
        <v>42827.878508829388</v>
      </c>
      <c r="AM107" s="790">
        <f t="shared" ca="1" si="102"/>
        <v>38216.799553369536</v>
      </c>
      <c r="AN107" s="790">
        <f t="shared" ca="1" si="102"/>
        <v>37369.513314251592</v>
      </c>
      <c r="AO107" s="790">
        <f t="shared" ca="1" si="102"/>
        <v>37183.21429895566</v>
      </c>
      <c r="AP107" s="790">
        <f t="shared" ca="1" si="102"/>
        <v>36888.191445462202</v>
      </c>
      <c r="AQ107" s="790">
        <f t="shared" ca="1" si="102"/>
        <v>36596.889797794429</v>
      </c>
      <c r="AR107" s="790">
        <f t="shared" ca="1" si="102"/>
        <v>36317.884321803125</v>
      </c>
      <c r="AS107" s="790">
        <f t="shared" ca="1" si="102"/>
        <v>36034.159046802757</v>
      </c>
      <c r="AT107" s="790">
        <f t="shared" ca="1" si="102"/>
        <v>35765.609805562744</v>
      </c>
      <c r="AU107" s="790">
        <f t="shared" ca="1" si="102"/>
        <v>35491.37835864786</v>
      </c>
      <c r="AV107" s="790">
        <f t="shared" ca="1" si="102"/>
        <v>35244.584751280097</v>
      </c>
      <c r="AW107" s="790">
        <f t="shared" ca="1" si="102"/>
        <v>21864598.100385953</v>
      </c>
      <c r="AX107" s="790">
        <f t="shared" si="102"/>
        <v>0</v>
      </c>
      <c r="AY107" s="790">
        <f t="shared" si="102"/>
        <v>0</v>
      </c>
      <c r="AZ107" s="790">
        <f t="shared" si="102"/>
        <v>0</v>
      </c>
      <c r="BA107" s="790">
        <f t="shared" si="102"/>
        <v>0</v>
      </c>
      <c r="BB107" s="790">
        <f t="shared" si="102"/>
        <v>0</v>
      </c>
      <c r="BC107" s="790">
        <f t="shared" si="102"/>
        <v>0</v>
      </c>
      <c r="BD107" s="790">
        <f t="shared" si="102"/>
        <v>0</v>
      </c>
      <c r="BE107" s="790">
        <f t="shared" si="102"/>
        <v>0</v>
      </c>
      <c r="BF107" s="790">
        <f t="shared" si="102"/>
        <v>0</v>
      </c>
      <c r="BG107" s="790">
        <f t="shared" si="102"/>
        <v>0</v>
      </c>
      <c r="BH107" s="790">
        <f t="shared" si="102"/>
        <v>0</v>
      </c>
      <c r="BI107" s="790">
        <f t="shared" si="102"/>
        <v>0</v>
      </c>
      <c r="BJ107" s="790">
        <f t="shared" si="102"/>
        <v>0</v>
      </c>
      <c r="BK107" s="790">
        <f t="shared" si="102"/>
        <v>0</v>
      </c>
      <c r="BL107" s="790">
        <f t="shared" si="102"/>
        <v>0</v>
      </c>
      <c r="BM107" s="790">
        <f t="shared" si="102"/>
        <v>0</v>
      </c>
      <c r="BN107" s="790">
        <f t="shared" si="102"/>
        <v>0</v>
      </c>
      <c r="BO107" s="790">
        <f t="shared" si="102"/>
        <v>0</v>
      </c>
      <c r="BP107" s="790">
        <f t="shared" si="102"/>
        <v>0</v>
      </c>
      <c r="BQ107" s="790">
        <f t="shared" si="102"/>
        <v>0</v>
      </c>
      <c r="BR107" s="790">
        <f t="shared" ref="BR107:EC107" si="103">BR106+BR175</f>
        <v>0</v>
      </c>
      <c r="BS107" s="790">
        <f t="shared" si="103"/>
        <v>0</v>
      </c>
      <c r="BT107" s="790">
        <f t="shared" si="103"/>
        <v>0</v>
      </c>
      <c r="BU107" s="790">
        <f t="shared" si="103"/>
        <v>0</v>
      </c>
      <c r="BV107" s="790">
        <f t="shared" si="103"/>
        <v>0</v>
      </c>
      <c r="BW107" s="790">
        <f t="shared" si="103"/>
        <v>0</v>
      </c>
      <c r="BX107" s="790">
        <f t="shared" si="103"/>
        <v>0</v>
      </c>
      <c r="BY107" s="790">
        <f t="shared" si="103"/>
        <v>0</v>
      </c>
      <c r="BZ107" s="790">
        <f t="shared" si="103"/>
        <v>0</v>
      </c>
      <c r="CA107" s="790">
        <f t="shared" si="103"/>
        <v>0</v>
      </c>
      <c r="CB107" s="790">
        <f t="shared" si="103"/>
        <v>0</v>
      </c>
      <c r="CC107" s="790">
        <f t="shared" si="103"/>
        <v>0</v>
      </c>
      <c r="CD107" s="790">
        <f t="shared" si="103"/>
        <v>0</v>
      </c>
      <c r="CE107" s="790">
        <f t="shared" si="103"/>
        <v>0</v>
      </c>
      <c r="CF107" s="790">
        <f t="shared" si="103"/>
        <v>0</v>
      </c>
      <c r="CG107" s="790">
        <f t="shared" si="103"/>
        <v>0</v>
      </c>
      <c r="CH107" s="790">
        <f t="shared" si="103"/>
        <v>0</v>
      </c>
      <c r="CI107" s="790">
        <f t="shared" si="103"/>
        <v>0</v>
      </c>
      <c r="CJ107" s="790">
        <f t="shared" si="103"/>
        <v>0</v>
      </c>
      <c r="CK107" s="790">
        <f t="shared" si="103"/>
        <v>0</v>
      </c>
      <c r="CL107" s="790">
        <f t="shared" si="103"/>
        <v>0</v>
      </c>
      <c r="CM107" s="790">
        <f t="shared" si="103"/>
        <v>0</v>
      </c>
      <c r="CN107" s="790">
        <f t="shared" si="103"/>
        <v>0</v>
      </c>
      <c r="CO107" s="790">
        <f t="shared" si="103"/>
        <v>0</v>
      </c>
      <c r="CP107" s="790">
        <f t="shared" si="103"/>
        <v>0</v>
      </c>
      <c r="CQ107" s="790">
        <f t="shared" si="103"/>
        <v>0</v>
      </c>
      <c r="CR107" s="790">
        <f t="shared" si="103"/>
        <v>0</v>
      </c>
      <c r="CS107" s="790">
        <f t="shared" si="103"/>
        <v>0</v>
      </c>
      <c r="CT107" s="790">
        <f t="shared" si="103"/>
        <v>0</v>
      </c>
      <c r="CU107" s="790">
        <f t="shared" si="103"/>
        <v>0</v>
      </c>
      <c r="CV107" s="790">
        <f t="shared" si="103"/>
        <v>0</v>
      </c>
      <c r="CW107" s="790">
        <f t="shared" si="103"/>
        <v>0</v>
      </c>
      <c r="CX107" s="790">
        <f t="shared" si="103"/>
        <v>0</v>
      </c>
      <c r="CY107" s="790">
        <f t="shared" si="103"/>
        <v>0</v>
      </c>
      <c r="CZ107" s="790">
        <f t="shared" si="103"/>
        <v>0</v>
      </c>
      <c r="DA107" s="790">
        <f t="shared" si="103"/>
        <v>0</v>
      </c>
      <c r="DB107" s="790">
        <f t="shared" si="103"/>
        <v>0</v>
      </c>
      <c r="DC107" s="790">
        <f t="shared" si="103"/>
        <v>0</v>
      </c>
      <c r="DD107" s="790">
        <f t="shared" si="103"/>
        <v>0</v>
      </c>
      <c r="DE107" s="790">
        <f t="shared" si="103"/>
        <v>0</v>
      </c>
      <c r="DF107" s="790">
        <f t="shared" si="103"/>
        <v>0</v>
      </c>
      <c r="DG107" s="790">
        <f t="shared" si="103"/>
        <v>0</v>
      </c>
      <c r="DH107" s="790">
        <f t="shared" si="103"/>
        <v>0</v>
      </c>
      <c r="DI107" s="790">
        <f t="shared" si="103"/>
        <v>0</v>
      </c>
      <c r="DJ107" s="790">
        <f t="shared" si="103"/>
        <v>0</v>
      </c>
      <c r="DK107" s="790">
        <f t="shared" si="103"/>
        <v>0</v>
      </c>
      <c r="DL107" s="790">
        <f t="shared" si="103"/>
        <v>0</v>
      </c>
      <c r="DM107" s="790">
        <f t="shared" si="103"/>
        <v>0</v>
      </c>
      <c r="DN107" s="790">
        <f t="shared" si="103"/>
        <v>0</v>
      </c>
      <c r="DO107" s="790">
        <f t="shared" si="103"/>
        <v>0</v>
      </c>
      <c r="DP107" s="790">
        <f t="shared" si="103"/>
        <v>0</v>
      </c>
      <c r="DQ107" s="790">
        <f t="shared" si="103"/>
        <v>0</v>
      </c>
      <c r="DR107" s="790">
        <f t="shared" si="103"/>
        <v>0</v>
      </c>
      <c r="DS107" s="790">
        <f t="shared" si="103"/>
        <v>0</v>
      </c>
      <c r="DT107" s="790">
        <f t="shared" si="103"/>
        <v>0</v>
      </c>
      <c r="DU107" s="790">
        <f t="shared" si="103"/>
        <v>0</v>
      </c>
      <c r="DV107" s="790">
        <f t="shared" si="103"/>
        <v>0</v>
      </c>
      <c r="DW107" s="790">
        <f t="shared" si="103"/>
        <v>0</v>
      </c>
      <c r="DX107" s="790">
        <f t="shared" si="103"/>
        <v>0</v>
      </c>
      <c r="DY107" s="790">
        <f t="shared" si="103"/>
        <v>0</v>
      </c>
      <c r="DZ107" s="790">
        <f t="shared" si="103"/>
        <v>0</v>
      </c>
      <c r="EA107" s="790">
        <f t="shared" si="103"/>
        <v>0</v>
      </c>
      <c r="EB107" s="790">
        <f t="shared" si="103"/>
        <v>0</v>
      </c>
      <c r="EC107" s="790">
        <f t="shared" si="103"/>
        <v>0</v>
      </c>
      <c r="ED107" s="790">
        <f t="shared" ref="ED107:GO107" si="104">ED106+ED175</f>
        <v>0</v>
      </c>
      <c r="EE107" s="790">
        <f t="shared" si="104"/>
        <v>0</v>
      </c>
      <c r="EF107" s="790">
        <f t="shared" si="104"/>
        <v>0</v>
      </c>
      <c r="EG107" s="790">
        <f t="shared" si="104"/>
        <v>0</v>
      </c>
      <c r="EH107" s="790">
        <f t="shared" si="104"/>
        <v>0</v>
      </c>
      <c r="EI107" s="790">
        <f t="shared" si="104"/>
        <v>0</v>
      </c>
      <c r="EJ107" s="790">
        <f t="shared" si="104"/>
        <v>0</v>
      </c>
      <c r="EK107" s="790">
        <f t="shared" si="104"/>
        <v>0</v>
      </c>
      <c r="EL107" s="790">
        <f t="shared" si="104"/>
        <v>0</v>
      </c>
      <c r="EM107" s="790">
        <f t="shared" si="104"/>
        <v>0</v>
      </c>
      <c r="EN107" s="790">
        <f t="shared" si="104"/>
        <v>0</v>
      </c>
      <c r="EO107" s="790">
        <f t="shared" si="104"/>
        <v>0</v>
      </c>
      <c r="EP107" s="790">
        <f t="shared" si="104"/>
        <v>0</v>
      </c>
      <c r="EQ107" s="790">
        <f t="shared" si="104"/>
        <v>0</v>
      </c>
      <c r="ER107" s="790">
        <f t="shared" si="104"/>
        <v>0</v>
      </c>
      <c r="ES107" s="790">
        <f t="shared" si="104"/>
        <v>0</v>
      </c>
      <c r="ET107" s="790">
        <f t="shared" si="104"/>
        <v>0</v>
      </c>
      <c r="EU107" s="790">
        <f t="shared" si="104"/>
        <v>0</v>
      </c>
      <c r="EV107" s="790">
        <f t="shared" si="104"/>
        <v>0</v>
      </c>
      <c r="EW107" s="790">
        <f t="shared" si="104"/>
        <v>0</v>
      </c>
      <c r="EX107" s="790">
        <f t="shared" si="104"/>
        <v>0</v>
      </c>
      <c r="EY107" s="790">
        <f t="shared" si="104"/>
        <v>0</v>
      </c>
      <c r="EZ107" s="790">
        <f t="shared" si="104"/>
        <v>0</v>
      </c>
      <c r="FA107" s="790">
        <f t="shared" si="104"/>
        <v>0</v>
      </c>
      <c r="FB107" s="790">
        <f t="shared" si="104"/>
        <v>0</v>
      </c>
      <c r="FC107" s="790">
        <f t="shared" si="104"/>
        <v>0</v>
      </c>
      <c r="FD107" s="790">
        <f t="shared" si="104"/>
        <v>0</v>
      </c>
      <c r="FE107" s="790">
        <f t="shared" si="104"/>
        <v>0</v>
      </c>
      <c r="FF107" s="790">
        <f t="shared" si="104"/>
        <v>0</v>
      </c>
      <c r="FG107" s="790">
        <f t="shared" si="104"/>
        <v>0</v>
      </c>
      <c r="FH107" s="790">
        <f t="shared" si="104"/>
        <v>0</v>
      </c>
      <c r="FI107" s="790">
        <f t="shared" si="104"/>
        <v>0</v>
      </c>
      <c r="FJ107" s="790">
        <f t="shared" si="104"/>
        <v>0</v>
      </c>
      <c r="FK107" s="790">
        <f t="shared" si="104"/>
        <v>0</v>
      </c>
      <c r="FL107" s="790">
        <f t="shared" si="104"/>
        <v>0</v>
      </c>
      <c r="FM107" s="790">
        <f t="shared" si="104"/>
        <v>0</v>
      </c>
      <c r="FN107" s="790">
        <f t="shared" si="104"/>
        <v>0</v>
      </c>
      <c r="FO107" s="790">
        <f t="shared" si="104"/>
        <v>0</v>
      </c>
      <c r="FP107" s="790">
        <f t="shared" si="104"/>
        <v>0</v>
      </c>
      <c r="FQ107" s="790">
        <f t="shared" si="104"/>
        <v>0</v>
      </c>
      <c r="FR107" s="790">
        <f t="shared" si="104"/>
        <v>0</v>
      </c>
      <c r="FS107" s="790">
        <f t="shared" si="104"/>
        <v>0</v>
      </c>
      <c r="FT107" s="790">
        <f t="shared" si="104"/>
        <v>0</v>
      </c>
      <c r="FU107" s="790">
        <f t="shared" si="104"/>
        <v>0</v>
      </c>
      <c r="FV107" s="790">
        <f t="shared" si="104"/>
        <v>0</v>
      </c>
      <c r="FW107" s="790">
        <f t="shared" si="104"/>
        <v>0</v>
      </c>
      <c r="FX107" s="790">
        <f t="shared" si="104"/>
        <v>0</v>
      </c>
      <c r="FY107" s="790">
        <f t="shared" si="104"/>
        <v>0</v>
      </c>
      <c r="FZ107" s="790">
        <f t="shared" si="104"/>
        <v>0</v>
      </c>
      <c r="GA107" s="790">
        <f t="shared" si="104"/>
        <v>0</v>
      </c>
      <c r="GB107" s="790">
        <f t="shared" si="104"/>
        <v>0</v>
      </c>
      <c r="GC107" s="790">
        <f t="shared" si="104"/>
        <v>0</v>
      </c>
      <c r="GD107" s="790">
        <f t="shared" si="104"/>
        <v>0</v>
      </c>
      <c r="GE107" s="790">
        <f t="shared" si="104"/>
        <v>0</v>
      </c>
      <c r="GF107" s="790">
        <f t="shared" si="104"/>
        <v>0</v>
      </c>
      <c r="GG107" s="790">
        <f t="shared" si="104"/>
        <v>0</v>
      </c>
      <c r="GH107" s="790">
        <f t="shared" si="104"/>
        <v>0</v>
      </c>
      <c r="GI107" s="790">
        <f t="shared" si="104"/>
        <v>0</v>
      </c>
      <c r="GJ107" s="790">
        <f t="shared" si="104"/>
        <v>0</v>
      </c>
      <c r="GK107" s="790">
        <f t="shared" si="104"/>
        <v>0</v>
      </c>
      <c r="GL107" s="790">
        <f t="shared" si="104"/>
        <v>0</v>
      </c>
      <c r="GM107" s="790">
        <f t="shared" si="104"/>
        <v>0</v>
      </c>
      <c r="GN107" s="790">
        <f t="shared" si="104"/>
        <v>0</v>
      </c>
      <c r="GO107" s="790">
        <f t="shared" si="104"/>
        <v>0</v>
      </c>
      <c r="GP107" s="790">
        <f t="shared" ref="GP107:IL107" si="105">GP106+GP175</f>
        <v>0</v>
      </c>
      <c r="GQ107" s="790">
        <f t="shared" si="105"/>
        <v>0</v>
      </c>
      <c r="GR107" s="790">
        <f t="shared" si="105"/>
        <v>0</v>
      </c>
      <c r="GS107" s="790">
        <f t="shared" si="105"/>
        <v>0</v>
      </c>
      <c r="GT107" s="790">
        <f t="shared" si="105"/>
        <v>0</v>
      </c>
      <c r="GU107" s="790">
        <f t="shared" si="105"/>
        <v>0</v>
      </c>
      <c r="GV107" s="790">
        <f t="shared" si="105"/>
        <v>0</v>
      </c>
      <c r="GW107" s="790">
        <f t="shared" si="105"/>
        <v>0</v>
      </c>
      <c r="GX107" s="790">
        <f t="shared" si="105"/>
        <v>0</v>
      </c>
      <c r="GY107" s="790">
        <f t="shared" si="105"/>
        <v>0</v>
      </c>
      <c r="GZ107" s="790">
        <f t="shared" si="105"/>
        <v>0</v>
      </c>
      <c r="HA107" s="790">
        <f t="shared" si="105"/>
        <v>0</v>
      </c>
      <c r="HB107" s="790">
        <f t="shared" si="105"/>
        <v>0</v>
      </c>
      <c r="HC107" s="790">
        <f t="shared" si="105"/>
        <v>0</v>
      </c>
      <c r="HD107" s="790">
        <f t="shared" si="105"/>
        <v>0</v>
      </c>
      <c r="HE107" s="790">
        <f t="shared" si="105"/>
        <v>0</v>
      </c>
      <c r="HF107" s="790">
        <f t="shared" si="105"/>
        <v>0</v>
      </c>
      <c r="HG107" s="790">
        <f t="shared" si="105"/>
        <v>0</v>
      </c>
      <c r="HH107" s="790">
        <f t="shared" si="105"/>
        <v>0</v>
      </c>
      <c r="HI107" s="790">
        <f t="shared" si="105"/>
        <v>0</v>
      </c>
      <c r="HJ107" s="790">
        <f t="shared" si="105"/>
        <v>0</v>
      </c>
      <c r="HK107" s="790">
        <f t="shared" si="105"/>
        <v>0</v>
      </c>
      <c r="HL107" s="790">
        <f t="shared" si="105"/>
        <v>0</v>
      </c>
      <c r="HM107" s="790">
        <f t="shared" si="105"/>
        <v>0</v>
      </c>
      <c r="HN107" s="790">
        <f t="shared" si="105"/>
        <v>0</v>
      </c>
      <c r="HO107" s="790">
        <f t="shared" si="105"/>
        <v>0</v>
      </c>
      <c r="HP107" s="790">
        <f t="shared" si="105"/>
        <v>0</v>
      </c>
      <c r="HQ107" s="790">
        <f t="shared" si="105"/>
        <v>0</v>
      </c>
      <c r="HR107" s="790">
        <f t="shared" si="105"/>
        <v>0</v>
      </c>
      <c r="HS107" s="790">
        <f t="shared" si="105"/>
        <v>0</v>
      </c>
      <c r="HT107" s="790">
        <f t="shared" si="105"/>
        <v>0</v>
      </c>
      <c r="HU107" s="790">
        <f t="shared" si="105"/>
        <v>0</v>
      </c>
      <c r="HV107" s="790">
        <f t="shared" si="105"/>
        <v>0</v>
      </c>
      <c r="HW107" s="790">
        <f t="shared" si="105"/>
        <v>0</v>
      </c>
      <c r="HX107" s="790">
        <f t="shared" si="105"/>
        <v>0</v>
      </c>
      <c r="HY107" s="790">
        <f t="shared" si="105"/>
        <v>0</v>
      </c>
      <c r="HZ107" s="790">
        <f t="shared" si="105"/>
        <v>0</v>
      </c>
      <c r="IA107" s="790">
        <f t="shared" si="105"/>
        <v>0</v>
      </c>
      <c r="IB107" s="790">
        <f t="shared" si="105"/>
        <v>0</v>
      </c>
      <c r="IC107" s="790">
        <f t="shared" si="105"/>
        <v>0</v>
      </c>
      <c r="ID107" s="790">
        <f t="shared" si="105"/>
        <v>0</v>
      </c>
      <c r="IE107" s="790">
        <f t="shared" si="105"/>
        <v>0</v>
      </c>
      <c r="IF107" s="790">
        <f t="shared" si="105"/>
        <v>0</v>
      </c>
      <c r="IG107" s="790">
        <f t="shared" si="105"/>
        <v>0</v>
      </c>
      <c r="IH107" s="790">
        <f t="shared" si="105"/>
        <v>0</v>
      </c>
      <c r="II107" s="790">
        <f t="shared" si="105"/>
        <v>0</v>
      </c>
      <c r="IJ107" s="790">
        <f t="shared" si="105"/>
        <v>0</v>
      </c>
      <c r="IK107" s="790">
        <f t="shared" si="105"/>
        <v>0</v>
      </c>
      <c r="IL107" s="790">
        <f t="shared" si="105"/>
        <v>0</v>
      </c>
    </row>
    <row r="108" spans="1:246" s="790" customFormat="1">
      <c r="B108" s="790" t="s">
        <v>633</v>
      </c>
      <c r="D108" s="798">
        <f ca="1">IF(ISERROR((1+IRR(F108:IL108,0.01))^VLOOKUP(_WF_Periodicity,_WF_Period_lookup,2,FALSE)-1),0,(1+IRR(F108:IL108,0.01))^VLOOKUP(_WF_Periodicity,_WF_Period_lookup,2,FALSE)-1)</f>
        <v>0.85087356177911189</v>
      </c>
      <c r="E108" s="791">
        <f ca="1">SUM(F108:IL108)</f>
        <v>54592294.996380821</v>
      </c>
      <c r="F108" s="790">
        <f t="shared" ref="F108:BQ108" si="106">F107+F182</f>
        <v>0</v>
      </c>
      <c r="G108" s="790">
        <f t="shared" ca="1" si="106"/>
        <v>-3722742.1310907081</v>
      </c>
      <c r="H108" s="790">
        <f t="shared" ca="1" si="106"/>
        <v>-702483.38638499856</v>
      </c>
      <c r="I108" s="790">
        <f t="shared" ca="1" si="106"/>
        <v>-393301.66601161024</v>
      </c>
      <c r="J108" s="790">
        <f t="shared" ca="1" si="106"/>
        <v>-417274.44248333637</v>
      </c>
      <c r="K108" s="790">
        <f t="shared" ca="1" si="106"/>
        <v>-436961.50466934824</v>
      </c>
      <c r="L108" s="790">
        <f t="shared" ca="1" si="106"/>
        <v>-451154.28114107426</v>
      </c>
      <c r="M108" s="790">
        <f t="shared" ca="1" si="106"/>
        <v>-473052.77189851477</v>
      </c>
      <c r="N108" s="790">
        <f t="shared" ca="1" si="106"/>
        <v>-514946.05974232365</v>
      </c>
      <c r="O108" s="790">
        <f t="shared" ca="1" si="106"/>
        <v>-536724.88348623656</v>
      </c>
      <c r="P108" s="790">
        <f t="shared" ca="1" si="106"/>
        <v>-558456.88100746472</v>
      </c>
      <c r="Q108" s="790">
        <f t="shared" ca="1" si="106"/>
        <v>-156290.96491279895</v>
      </c>
      <c r="R108" s="790">
        <f t="shared" ca="1" si="106"/>
        <v>0</v>
      </c>
      <c r="S108" s="790">
        <f t="shared" ca="1" si="106"/>
        <v>0</v>
      </c>
      <c r="T108" s="790">
        <f t="shared" ca="1" si="106"/>
        <v>0</v>
      </c>
      <c r="U108" s="790">
        <f t="shared" ca="1" si="106"/>
        <v>0</v>
      </c>
      <c r="V108" s="790">
        <f t="shared" ca="1" si="106"/>
        <v>0</v>
      </c>
      <c r="W108" s="790">
        <f t="shared" ca="1" si="106"/>
        <v>0</v>
      </c>
      <c r="X108" s="790">
        <f t="shared" ca="1" si="106"/>
        <v>0</v>
      </c>
      <c r="Y108" s="790">
        <f t="shared" ca="1" si="106"/>
        <v>0</v>
      </c>
      <c r="Z108" s="790">
        <f t="shared" ca="1" si="106"/>
        <v>0</v>
      </c>
      <c r="AA108" s="790">
        <f t="shared" ca="1" si="106"/>
        <v>0</v>
      </c>
      <c r="AB108" s="790">
        <f t="shared" ca="1" si="106"/>
        <v>0</v>
      </c>
      <c r="AC108" s="790">
        <f t="shared" ca="1" si="106"/>
        <v>0</v>
      </c>
      <c r="AD108" s="790">
        <f t="shared" ca="1" si="106"/>
        <v>0</v>
      </c>
      <c r="AE108" s="790">
        <f t="shared" ca="1" si="106"/>
        <v>0</v>
      </c>
      <c r="AF108" s="790">
        <f t="shared" ca="1" si="106"/>
        <v>0</v>
      </c>
      <c r="AG108" s="790">
        <f t="shared" ca="1" si="106"/>
        <v>0</v>
      </c>
      <c r="AH108" s="790">
        <f t="shared" ca="1" si="106"/>
        <v>0</v>
      </c>
      <c r="AI108" s="790">
        <f t="shared" ca="1" si="106"/>
        <v>0</v>
      </c>
      <c r="AJ108" s="790">
        <f t="shared" ca="1" si="106"/>
        <v>0</v>
      </c>
      <c r="AK108" s="790">
        <f t="shared" ca="1" si="106"/>
        <v>0</v>
      </c>
      <c r="AL108" s="790">
        <f t="shared" ca="1" si="106"/>
        <v>42827.878508829388</v>
      </c>
      <c r="AM108" s="790">
        <f t="shared" ca="1" si="106"/>
        <v>38216.799553369536</v>
      </c>
      <c r="AN108" s="790">
        <f t="shared" ca="1" si="106"/>
        <v>37369.513314251592</v>
      </c>
      <c r="AO108" s="790">
        <f t="shared" ca="1" si="106"/>
        <v>37183.21429895566</v>
      </c>
      <c r="AP108" s="790">
        <f t="shared" ca="1" si="106"/>
        <v>36888.191445462202</v>
      </c>
      <c r="AQ108" s="790">
        <f t="shared" ca="1" si="106"/>
        <v>36596.889797794429</v>
      </c>
      <c r="AR108" s="790">
        <f t="shared" ca="1" si="106"/>
        <v>36317.884321803125</v>
      </c>
      <c r="AS108" s="790">
        <f t="shared" ca="1" si="106"/>
        <v>36034.159046802757</v>
      </c>
      <c r="AT108" s="790">
        <f t="shared" ca="1" si="106"/>
        <v>35765.609805562744</v>
      </c>
      <c r="AU108" s="790">
        <f t="shared" ca="1" si="106"/>
        <v>35491.37835864786</v>
      </c>
      <c r="AV108" s="790">
        <f t="shared" ca="1" si="106"/>
        <v>35244.584751280097</v>
      </c>
      <c r="AW108" s="790">
        <f t="shared" ca="1" si="106"/>
        <v>62547747.866006479</v>
      </c>
      <c r="AX108" s="790">
        <f t="shared" si="106"/>
        <v>0</v>
      </c>
      <c r="AY108" s="790">
        <f t="shared" si="106"/>
        <v>0</v>
      </c>
      <c r="AZ108" s="790">
        <f t="shared" si="106"/>
        <v>0</v>
      </c>
      <c r="BA108" s="790">
        <f t="shared" si="106"/>
        <v>0</v>
      </c>
      <c r="BB108" s="790">
        <f t="shared" si="106"/>
        <v>0</v>
      </c>
      <c r="BC108" s="790">
        <f t="shared" si="106"/>
        <v>0</v>
      </c>
      <c r="BD108" s="790">
        <f t="shared" si="106"/>
        <v>0</v>
      </c>
      <c r="BE108" s="790">
        <f t="shared" si="106"/>
        <v>0</v>
      </c>
      <c r="BF108" s="790">
        <f t="shared" si="106"/>
        <v>0</v>
      </c>
      <c r="BG108" s="790">
        <f t="shared" si="106"/>
        <v>0</v>
      </c>
      <c r="BH108" s="790">
        <f t="shared" si="106"/>
        <v>0</v>
      </c>
      <c r="BI108" s="790">
        <f t="shared" si="106"/>
        <v>0</v>
      </c>
      <c r="BJ108" s="790">
        <f t="shared" si="106"/>
        <v>0</v>
      </c>
      <c r="BK108" s="790">
        <f t="shared" si="106"/>
        <v>0</v>
      </c>
      <c r="BL108" s="790">
        <f t="shared" si="106"/>
        <v>0</v>
      </c>
      <c r="BM108" s="790">
        <f t="shared" si="106"/>
        <v>0</v>
      </c>
      <c r="BN108" s="790">
        <f t="shared" si="106"/>
        <v>0</v>
      </c>
      <c r="BO108" s="790">
        <f t="shared" si="106"/>
        <v>0</v>
      </c>
      <c r="BP108" s="790">
        <f t="shared" si="106"/>
        <v>0</v>
      </c>
      <c r="BQ108" s="790">
        <f t="shared" si="106"/>
        <v>0</v>
      </c>
      <c r="BR108" s="790">
        <f t="shared" ref="BR108:EC108" si="107">BR107+BR182</f>
        <v>0</v>
      </c>
      <c r="BS108" s="790">
        <f t="shared" si="107"/>
        <v>0</v>
      </c>
      <c r="BT108" s="790">
        <f t="shared" si="107"/>
        <v>0</v>
      </c>
      <c r="BU108" s="790">
        <f t="shared" si="107"/>
        <v>0</v>
      </c>
      <c r="BV108" s="790">
        <f t="shared" si="107"/>
        <v>0</v>
      </c>
      <c r="BW108" s="790">
        <f t="shared" si="107"/>
        <v>0</v>
      </c>
      <c r="BX108" s="790">
        <f t="shared" si="107"/>
        <v>0</v>
      </c>
      <c r="BY108" s="790">
        <f t="shared" si="107"/>
        <v>0</v>
      </c>
      <c r="BZ108" s="790">
        <f t="shared" si="107"/>
        <v>0</v>
      </c>
      <c r="CA108" s="790">
        <f t="shared" si="107"/>
        <v>0</v>
      </c>
      <c r="CB108" s="790">
        <f t="shared" si="107"/>
        <v>0</v>
      </c>
      <c r="CC108" s="790">
        <f t="shared" si="107"/>
        <v>0</v>
      </c>
      <c r="CD108" s="790">
        <f t="shared" si="107"/>
        <v>0</v>
      </c>
      <c r="CE108" s="790">
        <f t="shared" si="107"/>
        <v>0</v>
      </c>
      <c r="CF108" s="790">
        <f t="shared" si="107"/>
        <v>0</v>
      </c>
      <c r="CG108" s="790">
        <f t="shared" si="107"/>
        <v>0</v>
      </c>
      <c r="CH108" s="790">
        <f t="shared" si="107"/>
        <v>0</v>
      </c>
      <c r="CI108" s="790">
        <f t="shared" si="107"/>
        <v>0</v>
      </c>
      <c r="CJ108" s="790">
        <f t="shared" si="107"/>
        <v>0</v>
      </c>
      <c r="CK108" s="790">
        <f t="shared" si="107"/>
        <v>0</v>
      </c>
      <c r="CL108" s="790">
        <f t="shared" si="107"/>
        <v>0</v>
      </c>
      <c r="CM108" s="790">
        <f t="shared" si="107"/>
        <v>0</v>
      </c>
      <c r="CN108" s="790">
        <f t="shared" si="107"/>
        <v>0</v>
      </c>
      <c r="CO108" s="790">
        <f t="shared" si="107"/>
        <v>0</v>
      </c>
      <c r="CP108" s="790">
        <f t="shared" si="107"/>
        <v>0</v>
      </c>
      <c r="CQ108" s="790">
        <f t="shared" si="107"/>
        <v>0</v>
      </c>
      <c r="CR108" s="790">
        <f t="shared" si="107"/>
        <v>0</v>
      </c>
      <c r="CS108" s="790">
        <f t="shared" si="107"/>
        <v>0</v>
      </c>
      <c r="CT108" s="790">
        <f t="shared" si="107"/>
        <v>0</v>
      </c>
      <c r="CU108" s="790">
        <f t="shared" si="107"/>
        <v>0</v>
      </c>
      <c r="CV108" s="790">
        <f t="shared" si="107"/>
        <v>0</v>
      </c>
      <c r="CW108" s="790">
        <f t="shared" si="107"/>
        <v>0</v>
      </c>
      <c r="CX108" s="790">
        <f t="shared" si="107"/>
        <v>0</v>
      </c>
      <c r="CY108" s="790">
        <f t="shared" si="107"/>
        <v>0</v>
      </c>
      <c r="CZ108" s="790">
        <f t="shared" si="107"/>
        <v>0</v>
      </c>
      <c r="DA108" s="790">
        <f t="shared" si="107"/>
        <v>0</v>
      </c>
      <c r="DB108" s="790">
        <f t="shared" si="107"/>
        <v>0</v>
      </c>
      <c r="DC108" s="790">
        <f t="shared" si="107"/>
        <v>0</v>
      </c>
      <c r="DD108" s="790">
        <f t="shared" si="107"/>
        <v>0</v>
      </c>
      <c r="DE108" s="790">
        <f t="shared" si="107"/>
        <v>0</v>
      </c>
      <c r="DF108" s="790">
        <f t="shared" si="107"/>
        <v>0</v>
      </c>
      <c r="DG108" s="790">
        <f t="shared" si="107"/>
        <v>0</v>
      </c>
      <c r="DH108" s="790">
        <f t="shared" si="107"/>
        <v>0</v>
      </c>
      <c r="DI108" s="790">
        <f t="shared" si="107"/>
        <v>0</v>
      </c>
      <c r="DJ108" s="790">
        <f t="shared" si="107"/>
        <v>0</v>
      </c>
      <c r="DK108" s="790">
        <f t="shared" si="107"/>
        <v>0</v>
      </c>
      <c r="DL108" s="790">
        <f t="shared" si="107"/>
        <v>0</v>
      </c>
      <c r="DM108" s="790">
        <f t="shared" si="107"/>
        <v>0</v>
      </c>
      <c r="DN108" s="790">
        <f t="shared" si="107"/>
        <v>0</v>
      </c>
      <c r="DO108" s="790">
        <f t="shared" si="107"/>
        <v>0</v>
      </c>
      <c r="DP108" s="790">
        <f t="shared" si="107"/>
        <v>0</v>
      </c>
      <c r="DQ108" s="790">
        <f t="shared" si="107"/>
        <v>0</v>
      </c>
      <c r="DR108" s="790">
        <f t="shared" si="107"/>
        <v>0</v>
      </c>
      <c r="DS108" s="790">
        <f t="shared" si="107"/>
        <v>0</v>
      </c>
      <c r="DT108" s="790">
        <f t="shared" si="107"/>
        <v>0</v>
      </c>
      <c r="DU108" s="790">
        <f t="shared" si="107"/>
        <v>0</v>
      </c>
      <c r="DV108" s="790">
        <f t="shared" si="107"/>
        <v>0</v>
      </c>
      <c r="DW108" s="790">
        <f t="shared" si="107"/>
        <v>0</v>
      </c>
      <c r="DX108" s="790">
        <f t="shared" si="107"/>
        <v>0</v>
      </c>
      <c r="DY108" s="790">
        <f t="shared" si="107"/>
        <v>0</v>
      </c>
      <c r="DZ108" s="790">
        <f t="shared" si="107"/>
        <v>0</v>
      </c>
      <c r="EA108" s="790">
        <f t="shared" si="107"/>
        <v>0</v>
      </c>
      <c r="EB108" s="790">
        <f t="shared" si="107"/>
        <v>0</v>
      </c>
      <c r="EC108" s="790">
        <f t="shared" si="107"/>
        <v>0</v>
      </c>
      <c r="ED108" s="790">
        <f t="shared" ref="ED108:GO108" si="108">ED107+ED182</f>
        <v>0</v>
      </c>
      <c r="EE108" s="790">
        <f t="shared" si="108"/>
        <v>0</v>
      </c>
      <c r="EF108" s="790">
        <f t="shared" si="108"/>
        <v>0</v>
      </c>
      <c r="EG108" s="790">
        <f t="shared" si="108"/>
        <v>0</v>
      </c>
      <c r="EH108" s="790">
        <f t="shared" si="108"/>
        <v>0</v>
      </c>
      <c r="EI108" s="790">
        <f t="shared" si="108"/>
        <v>0</v>
      </c>
      <c r="EJ108" s="790">
        <f t="shared" si="108"/>
        <v>0</v>
      </c>
      <c r="EK108" s="790">
        <f t="shared" si="108"/>
        <v>0</v>
      </c>
      <c r="EL108" s="790">
        <f t="shared" si="108"/>
        <v>0</v>
      </c>
      <c r="EM108" s="790">
        <f t="shared" si="108"/>
        <v>0</v>
      </c>
      <c r="EN108" s="790">
        <f t="shared" si="108"/>
        <v>0</v>
      </c>
      <c r="EO108" s="790">
        <f t="shared" si="108"/>
        <v>0</v>
      </c>
      <c r="EP108" s="790">
        <f t="shared" si="108"/>
        <v>0</v>
      </c>
      <c r="EQ108" s="790">
        <f t="shared" si="108"/>
        <v>0</v>
      </c>
      <c r="ER108" s="790">
        <f t="shared" si="108"/>
        <v>0</v>
      </c>
      <c r="ES108" s="790">
        <f t="shared" si="108"/>
        <v>0</v>
      </c>
      <c r="ET108" s="790">
        <f t="shared" si="108"/>
        <v>0</v>
      </c>
      <c r="EU108" s="790">
        <f t="shared" si="108"/>
        <v>0</v>
      </c>
      <c r="EV108" s="790">
        <f t="shared" si="108"/>
        <v>0</v>
      </c>
      <c r="EW108" s="790">
        <f t="shared" si="108"/>
        <v>0</v>
      </c>
      <c r="EX108" s="790">
        <f t="shared" si="108"/>
        <v>0</v>
      </c>
      <c r="EY108" s="790">
        <f t="shared" si="108"/>
        <v>0</v>
      </c>
      <c r="EZ108" s="790">
        <f t="shared" si="108"/>
        <v>0</v>
      </c>
      <c r="FA108" s="790">
        <f t="shared" si="108"/>
        <v>0</v>
      </c>
      <c r="FB108" s="790">
        <f t="shared" si="108"/>
        <v>0</v>
      </c>
      <c r="FC108" s="790">
        <f t="shared" si="108"/>
        <v>0</v>
      </c>
      <c r="FD108" s="790">
        <f t="shared" si="108"/>
        <v>0</v>
      </c>
      <c r="FE108" s="790">
        <f t="shared" si="108"/>
        <v>0</v>
      </c>
      <c r="FF108" s="790">
        <f t="shared" si="108"/>
        <v>0</v>
      </c>
      <c r="FG108" s="790">
        <f t="shared" si="108"/>
        <v>0</v>
      </c>
      <c r="FH108" s="790">
        <f t="shared" si="108"/>
        <v>0</v>
      </c>
      <c r="FI108" s="790">
        <f t="shared" si="108"/>
        <v>0</v>
      </c>
      <c r="FJ108" s="790">
        <f t="shared" si="108"/>
        <v>0</v>
      </c>
      <c r="FK108" s="790">
        <f t="shared" si="108"/>
        <v>0</v>
      </c>
      <c r="FL108" s="790">
        <f t="shared" si="108"/>
        <v>0</v>
      </c>
      <c r="FM108" s="790">
        <f t="shared" si="108"/>
        <v>0</v>
      </c>
      <c r="FN108" s="790">
        <f t="shared" si="108"/>
        <v>0</v>
      </c>
      <c r="FO108" s="790">
        <f t="shared" si="108"/>
        <v>0</v>
      </c>
      <c r="FP108" s="790">
        <f t="shared" si="108"/>
        <v>0</v>
      </c>
      <c r="FQ108" s="790">
        <f t="shared" si="108"/>
        <v>0</v>
      </c>
      <c r="FR108" s="790">
        <f t="shared" si="108"/>
        <v>0</v>
      </c>
      <c r="FS108" s="790">
        <f t="shared" si="108"/>
        <v>0</v>
      </c>
      <c r="FT108" s="790">
        <f t="shared" si="108"/>
        <v>0</v>
      </c>
      <c r="FU108" s="790">
        <f t="shared" si="108"/>
        <v>0</v>
      </c>
      <c r="FV108" s="790">
        <f t="shared" si="108"/>
        <v>0</v>
      </c>
      <c r="FW108" s="790">
        <f t="shared" si="108"/>
        <v>0</v>
      </c>
      <c r="FX108" s="790">
        <f t="shared" si="108"/>
        <v>0</v>
      </c>
      <c r="FY108" s="790">
        <f t="shared" si="108"/>
        <v>0</v>
      </c>
      <c r="FZ108" s="790">
        <f t="shared" si="108"/>
        <v>0</v>
      </c>
      <c r="GA108" s="790">
        <f t="shared" si="108"/>
        <v>0</v>
      </c>
      <c r="GB108" s="790">
        <f t="shared" si="108"/>
        <v>0</v>
      </c>
      <c r="GC108" s="790">
        <f t="shared" si="108"/>
        <v>0</v>
      </c>
      <c r="GD108" s="790">
        <f t="shared" si="108"/>
        <v>0</v>
      </c>
      <c r="GE108" s="790">
        <f t="shared" si="108"/>
        <v>0</v>
      </c>
      <c r="GF108" s="790">
        <f t="shared" si="108"/>
        <v>0</v>
      </c>
      <c r="GG108" s="790">
        <f t="shared" si="108"/>
        <v>0</v>
      </c>
      <c r="GH108" s="790">
        <f t="shared" si="108"/>
        <v>0</v>
      </c>
      <c r="GI108" s="790">
        <f t="shared" si="108"/>
        <v>0</v>
      </c>
      <c r="GJ108" s="790">
        <f t="shared" si="108"/>
        <v>0</v>
      </c>
      <c r="GK108" s="790">
        <f t="shared" si="108"/>
        <v>0</v>
      </c>
      <c r="GL108" s="790">
        <f t="shared" si="108"/>
        <v>0</v>
      </c>
      <c r="GM108" s="790">
        <f t="shared" si="108"/>
        <v>0</v>
      </c>
      <c r="GN108" s="790">
        <f t="shared" si="108"/>
        <v>0</v>
      </c>
      <c r="GO108" s="790">
        <f t="shared" si="108"/>
        <v>0</v>
      </c>
      <c r="GP108" s="790">
        <f t="shared" ref="GP108:IL108" si="109">GP107+GP182</f>
        <v>0</v>
      </c>
      <c r="GQ108" s="790">
        <f t="shared" si="109"/>
        <v>0</v>
      </c>
      <c r="GR108" s="790">
        <f t="shared" si="109"/>
        <v>0</v>
      </c>
      <c r="GS108" s="790">
        <f t="shared" si="109"/>
        <v>0</v>
      </c>
      <c r="GT108" s="790">
        <f t="shared" si="109"/>
        <v>0</v>
      </c>
      <c r="GU108" s="790">
        <f t="shared" si="109"/>
        <v>0</v>
      </c>
      <c r="GV108" s="790">
        <f t="shared" si="109"/>
        <v>0</v>
      </c>
      <c r="GW108" s="790">
        <f t="shared" si="109"/>
        <v>0</v>
      </c>
      <c r="GX108" s="790">
        <f t="shared" si="109"/>
        <v>0</v>
      </c>
      <c r="GY108" s="790">
        <f t="shared" si="109"/>
        <v>0</v>
      </c>
      <c r="GZ108" s="790">
        <f t="shared" si="109"/>
        <v>0</v>
      </c>
      <c r="HA108" s="790">
        <f t="shared" si="109"/>
        <v>0</v>
      </c>
      <c r="HB108" s="790">
        <f t="shared" si="109"/>
        <v>0</v>
      </c>
      <c r="HC108" s="790">
        <f t="shared" si="109"/>
        <v>0</v>
      </c>
      <c r="HD108" s="790">
        <f t="shared" si="109"/>
        <v>0</v>
      </c>
      <c r="HE108" s="790">
        <f t="shared" si="109"/>
        <v>0</v>
      </c>
      <c r="HF108" s="790">
        <f t="shared" si="109"/>
        <v>0</v>
      </c>
      <c r="HG108" s="790">
        <f t="shared" si="109"/>
        <v>0</v>
      </c>
      <c r="HH108" s="790">
        <f t="shared" si="109"/>
        <v>0</v>
      </c>
      <c r="HI108" s="790">
        <f t="shared" si="109"/>
        <v>0</v>
      </c>
      <c r="HJ108" s="790">
        <f t="shared" si="109"/>
        <v>0</v>
      </c>
      <c r="HK108" s="790">
        <f t="shared" si="109"/>
        <v>0</v>
      </c>
      <c r="HL108" s="790">
        <f t="shared" si="109"/>
        <v>0</v>
      </c>
      <c r="HM108" s="790">
        <f t="shared" si="109"/>
        <v>0</v>
      </c>
      <c r="HN108" s="790">
        <f t="shared" si="109"/>
        <v>0</v>
      </c>
      <c r="HO108" s="790">
        <f t="shared" si="109"/>
        <v>0</v>
      </c>
      <c r="HP108" s="790">
        <f t="shared" si="109"/>
        <v>0</v>
      </c>
      <c r="HQ108" s="790">
        <f t="shared" si="109"/>
        <v>0</v>
      </c>
      <c r="HR108" s="790">
        <f t="shared" si="109"/>
        <v>0</v>
      </c>
      <c r="HS108" s="790">
        <f t="shared" si="109"/>
        <v>0</v>
      </c>
      <c r="HT108" s="790">
        <f t="shared" si="109"/>
        <v>0</v>
      </c>
      <c r="HU108" s="790">
        <f t="shared" si="109"/>
        <v>0</v>
      </c>
      <c r="HV108" s="790">
        <f t="shared" si="109"/>
        <v>0</v>
      </c>
      <c r="HW108" s="790">
        <f t="shared" si="109"/>
        <v>0</v>
      </c>
      <c r="HX108" s="790">
        <f t="shared" si="109"/>
        <v>0</v>
      </c>
      <c r="HY108" s="790">
        <f t="shared" si="109"/>
        <v>0</v>
      </c>
      <c r="HZ108" s="790">
        <f t="shared" si="109"/>
        <v>0</v>
      </c>
      <c r="IA108" s="790">
        <f t="shared" si="109"/>
        <v>0</v>
      </c>
      <c r="IB108" s="790">
        <f t="shared" si="109"/>
        <v>0</v>
      </c>
      <c r="IC108" s="790">
        <f t="shared" si="109"/>
        <v>0</v>
      </c>
      <c r="ID108" s="790">
        <f t="shared" si="109"/>
        <v>0</v>
      </c>
      <c r="IE108" s="790">
        <f t="shared" si="109"/>
        <v>0</v>
      </c>
      <c r="IF108" s="790">
        <f t="shared" si="109"/>
        <v>0</v>
      </c>
      <c r="IG108" s="790">
        <f t="shared" si="109"/>
        <v>0</v>
      </c>
      <c r="IH108" s="790">
        <f t="shared" si="109"/>
        <v>0</v>
      </c>
      <c r="II108" s="790">
        <f t="shared" si="109"/>
        <v>0</v>
      </c>
      <c r="IJ108" s="790">
        <f t="shared" si="109"/>
        <v>0</v>
      </c>
      <c r="IK108" s="790">
        <f t="shared" si="109"/>
        <v>0</v>
      </c>
      <c r="IL108" s="790">
        <f t="shared" si="109"/>
        <v>0</v>
      </c>
    </row>
    <row r="109" spans="1:246" s="790" customFormat="1">
      <c r="B109" s="829" t="s">
        <v>702</v>
      </c>
      <c r="C109" s="795"/>
      <c r="D109" s="799">
        <f ca="1">+D108</f>
        <v>0.85087356177911189</v>
      </c>
      <c r="E109" s="826">
        <f ca="1">+E108</f>
        <v>54592294.996380821</v>
      </c>
    </row>
    <row r="110" spans="1:246" s="593" customFormat="1" ht="13" thickBot="1">
      <c r="B110" s="827" t="s">
        <v>657</v>
      </c>
      <c r="C110" s="751"/>
      <c r="D110" s="867">
        <f ca="1">IFERROR(-SUMIF($F$108:$IL$108,"&gt;0")/SUMIF($F$108:$IL$108,"&lt;0"),0)</f>
        <v>7.5275326992137082</v>
      </c>
      <c r="E110" s="791"/>
      <c r="F110" s="790"/>
      <c r="G110" s="790"/>
      <c r="H110" s="790"/>
      <c r="I110" s="790"/>
      <c r="J110" s="790"/>
      <c r="K110" s="790"/>
      <c r="L110" s="790"/>
      <c r="M110" s="790"/>
      <c r="N110" s="790"/>
      <c r="O110" s="790"/>
      <c r="P110" s="790"/>
      <c r="Q110" s="790"/>
      <c r="R110" s="790"/>
      <c r="S110" s="790"/>
      <c r="T110" s="790"/>
      <c r="U110" s="790"/>
      <c r="V110" s="790"/>
      <c r="W110" s="790"/>
      <c r="X110" s="790"/>
      <c r="Y110" s="790"/>
      <c r="Z110" s="790"/>
      <c r="AA110" s="790"/>
      <c r="AB110" s="790"/>
      <c r="AC110" s="790"/>
      <c r="AD110" s="790"/>
      <c r="AE110" s="790"/>
      <c r="AF110" s="790"/>
      <c r="AG110" s="790"/>
      <c r="AH110" s="790"/>
      <c r="AI110" s="790"/>
      <c r="AJ110" s="790"/>
      <c r="AK110" s="790"/>
      <c r="AL110" s="790"/>
      <c r="AM110" s="790"/>
      <c r="AN110" s="790"/>
      <c r="AO110" s="790"/>
      <c r="AP110" s="790"/>
      <c r="AQ110" s="790"/>
      <c r="AR110" s="790"/>
      <c r="AS110" s="790"/>
      <c r="AT110" s="790"/>
      <c r="AU110" s="790"/>
      <c r="AV110" s="790"/>
      <c r="AW110" s="790"/>
      <c r="AX110" s="790"/>
      <c r="AY110" s="790"/>
      <c r="AZ110" s="790"/>
      <c r="BA110" s="790"/>
      <c r="BB110" s="790"/>
      <c r="BC110" s="790"/>
      <c r="BD110" s="790"/>
      <c r="BE110" s="790"/>
      <c r="BF110" s="790"/>
      <c r="BG110" s="790"/>
      <c r="BH110" s="790"/>
      <c r="BI110" s="790"/>
      <c r="BJ110" s="790"/>
      <c r="BK110" s="790"/>
      <c r="BL110" s="790"/>
      <c r="BM110" s="790"/>
      <c r="BN110" s="790"/>
      <c r="BO110" s="790"/>
      <c r="BP110" s="790"/>
      <c r="BQ110" s="790"/>
      <c r="BR110" s="790"/>
      <c r="BS110" s="790"/>
      <c r="BT110" s="790"/>
      <c r="BU110" s="790"/>
      <c r="BV110" s="790"/>
      <c r="BW110" s="790"/>
      <c r="BX110" s="790"/>
      <c r="BY110" s="790"/>
      <c r="BZ110" s="790"/>
      <c r="CA110" s="790"/>
      <c r="CB110" s="790"/>
      <c r="CC110" s="790"/>
      <c r="CD110" s="790"/>
      <c r="CE110" s="790"/>
      <c r="CF110" s="790"/>
      <c r="CG110" s="790"/>
      <c r="CH110" s="790"/>
      <c r="CI110" s="790"/>
      <c r="CJ110" s="790"/>
      <c r="CK110" s="790"/>
      <c r="CL110" s="790"/>
      <c r="CM110" s="790"/>
      <c r="CN110" s="790"/>
      <c r="CO110" s="790"/>
      <c r="CP110" s="790"/>
      <c r="CQ110" s="790"/>
      <c r="CR110" s="790"/>
      <c r="CS110" s="790"/>
      <c r="CT110" s="790"/>
      <c r="CU110" s="790"/>
      <c r="CV110" s="790"/>
      <c r="CW110" s="790"/>
      <c r="CX110" s="790"/>
      <c r="CY110" s="790"/>
      <c r="CZ110" s="790"/>
      <c r="DA110" s="790"/>
      <c r="DB110" s="790"/>
      <c r="DC110" s="790"/>
      <c r="DD110" s="790"/>
      <c r="DE110" s="790"/>
      <c r="DF110" s="790"/>
      <c r="DG110" s="790"/>
      <c r="DH110" s="790"/>
      <c r="DI110" s="790"/>
      <c r="DJ110" s="790"/>
      <c r="DK110" s="790"/>
      <c r="DL110" s="790"/>
      <c r="DM110" s="790"/>
      <c r="DN110" s="790"/>
      <c r="DO110" s="790"/>
      <c r="DP110" s="790"/>
      <c r="DQ110" s="790"/>
      <c r="DR110" s="790"/>
      <c r="DS110" s="790"/>
      <c r="DT110" s="790"/>
      <c r="DU110" s="790"/>
      <c r="DV110" s="790"/>
      <c r="DW110" s="790"/>
      <c r="DX110" s="790"/>
      <c r="DY110" s="790"/>
      <c r="DZ110" s="790"/>
      <c r="EA110" s="790"/>
      <c r="EB110" s="790"/>
      <c r="EC110" s="790"/>
      <c r="ED110" s="790"/>
      <c r="EE110" s="790"/>
      <c r="EF110" s="790"/>
      <c r="EG110" s="790"/>
      <c r="EH110" s="790"/>
      <c r="EI110" s="790"/>
      <c r="EJ110" s="790"/>
      <c r="EK110" s="790"/>
      <c r="EL110" s="790"/>
      <c r="EM110" s="790"/>
      <c r="EN110" s="790"/>
      <c r="EO110" s="790"/>
      <c r="EP110" s="790"/>
      <c r="EQ110" s="790"/>
      <c r="ER110" s="790"/>
      <c r="ES110" s="790"/>
      <c r="ET110" s="790"/>
      <c r="EU110" s="790"/>
      <c r="EV110" s="790"/>
      <c r="EW110" s="790"/>
      <c r="EX110" s="790"/>
      <c r="EY110" s="790"/>
      <c r="EZ110" s="790"/>
      <c r="FA110" s="790"/>
      <c r="FB110" s="790"/>
      <c r="FC110" s="790"/>
      <c r="FD110" s="790"/>
      <c r="FE110" s="790"/>
      <c r="FF110" s="790"/>
      <c r="FG110" s="790"/>
      <c r="FH110" s="790"/>
      <c r="FI110" s="790"/>
      <c r="FJ110" s="790"/>
      <c r="FK110" s="790"/>
      <c r="FL110" s="790"/>
      <c r="FM110" s="790"/>
      <c r="FN110" s="790"/>
      <c r="FO110" s="790"/>
      <c r="FP110" s="790"/>
      <c r="FQ110" s="790"/>
      <c r="FR110" s="790"/>
      <c r="FS110" s="790"/>
      <c r="FT110" s="790"/>
      <c r="FU110" s="790"/>
      <c r="FV110" s="790"/>
      <c r="FW110" s="790"/>
      <c r="FX110" s="790"/>
      <c r="FY110" s="790"/>
      <c r="FZ110" s="790"/>
      <c r="GA110" s="790"/>
      <c r="GB110" s="790"/>
      <c r="GC110" s="790"/>
      <c r="GD110" s="790"/>
      <c r="GE110" s="790"/>
      <c r="GF110" s="790"/>
      <c r="GG110" s="790"/>
      <c r="GH110" s="790"/>
      <c r="GI110" s="790"/>
      <c r="GJ110" s="790"/>
      <c r="GK110" s="790"/>
      <c r="GL110" s="790"/>
      <c r="GM110" s="790"/>
      <c r="GN110" s="790"/>
      <c r="GO110" s="790"/>
      <c r="GP110" s="790"/>
      <c r="GQ110" s="790"/>
      <c r="GR110" s="790"/>
      <c r="GS110" s="790"/>
      <c r="GT110" s="790"/>
      <c r="GU110" s="790"/>
      <c r="GV110" s="790"/>
      <c r="GW110" s="790"/>
      <c r="GX110" s="790"/>
      <c r="GY110" s="790"/>
      <c r="GZ110" s="790"/>
      <c r="HA110" s="790"/>
      <c r="HB110" s="790"/>
      <c r="HC110" s="790"/>
      <c r="HD110" s="790"/>
      <c r="HE110" s="790"/>
      <c r="HF110" s="790"/>
      <c r="HG110" s="790"/>
      <c r="HH110" s="790"/>
      <c r="HI110" s="790"/>
      <c r="HJ110" s="790"/>
      <c r="HK110" s="790"/>
      <c r="HL110" s="790"/>
      <c r="HM110" s="790"/>
      <c r="HN110" s="790"/>
      <c r="HO110" s="790"/>
      <c r="HP110" s="790"/>
      <c r="HQ110" s="790"/>
      <c r="HR110" s="790"/>
      <c r="HS110" s="790"/>
      <c r="HT110" s="790"/>
      <c r="HU110" s="790"/>
      <c r="HV110" s="790"/>
      <c r="HW110" s="790"/>
      <c r="HX110" s="790"/>
      <c r="HY110" s="790"/>
      <c r="HZ110" s="790"/>
      <c r="IA110" s="790"/>
      <c r="IB110" s="790"/>
      <c r="IC110" s="790"/>
      <c r="ID110" s="790"/>
      <c r="IE110" s="790"/>
      <c r="IF110" s="790"/>
      <c r="IG110" s="790"/>
      <c r="IH110" s="790"/>
      <c r="II110" s="790"/>
      <c r="IJ110" s="790"/>
      <c r="IK110" s="790"/>
      <c r="IL110" s="790"/>
    </row>
    <row r="111" spans="1:246" ht="13.5" thickTop="1" thickBot="1">
      <c r="B111" s="830" t="s">
        <v>696</v>
      </c>
      <c r="C111" s="830"/>
      <c r="D111" s="834"/>
      <c r="E111" s="835">
        <f ca="1">SUM(F111:IL111)</f>
        <v>148920888.59705374</v>
      </c>
      <c r="F111" s="833">
        <f t="shared" ref="F111:BQ111" si="110">SUM(F100,F108)</f>
        <v>0</v>
      </c>
      <c r="G111" s="833">
        <f t="shared" ca="1" si="110"/>
        <v>-37227421.310907088</v>
      </c>
      <c r="H111" s="833">
        <f t="shared" ca="1" si="110"/>
        <v>-7024833.8638499873</v>
      </c>
      <c r="I111" s="833">
        <f t="shared" ca="1" si="110"/>
        <v>-3933016.6601161035</v>
      </c>
      <c r="J111" s="833">
        <f t="shared" ca="1" si="110"/>
        <v>-4172744.4248333648</v>
      </c>
      <c r="K111" s="833">
        <f t="shared" ca="1" si="110"/>
        <v>-4369615.0466934834</v>
      </c>
      <c r="L111" s="833">
        <f t="shared" ca="1" si="110"/>
        <v>-4511542.8114107437</v>
      </c>
      <c r="M111" s="833">
        <f t="shared" ca="1" si="110"/>
        <v>-4730527.7189851487</v>
      </c>
      <c r="N111" s="833">
        <f t="shared" ca="1" si="110"/>
        <v>-5149460.5974232377</v>
      </c>
      <c r="O111" s="833">
        <f t="shared" ca="1" si="110"/>
        <v>-5367248.8348623673</v>
      </c>
      <c r="P111" s="833">
        <f t="shared" ca="1" si="110"/>
        <v>-5584568.8100746488</v>
      </c>
      <c r="Q111" s="833">
        <f t="shared" ca="1" si="110"/>
        <v>-1562909.64912799</v>
      </c>
      <c r="R111" s="833">
        <f t="shared" ca="1" si="110"/>
        <v>0</v>
      </c>
      <c r="S111" s="833">
        <f t="shared" ca="1" si="110"/>
        <v>0</v>
      </c>
      <c r="T111" s="833">
        <f t="shared" ca="1" si="110"/>
        <v>0</v>
      </c>
      <c r="U111" s="833">
        <f t="shared" ca="1" si="110"/>
        <v>0</v>
      </c>
      <c r="V111" s="833">
        <f t="shared" ca="1" si="110"/>
        <v>0</v>
      </c>
      <c r="W111" s="833">
        <f t="shared" ca="1" si="110"/>
        <v>0</v>
      </c>
      <c r="X111" s="833">
        <f t="shared" ca="1" si="110"/>
        <v>0</v>
      </c>
      <c r="Y111" s="833">
        <f t="shared" ca="1" si="110"/>
        <v>0</v>
      </c>
      <c r="Z111" s="833">
        <f t="shared" ca="1" si="110"/>
        <v>0</v>
      </c>
      <c r="AA111" s="833">
        <f t="shared" ca="1" si="110"/>
        <v>0</v>
      </c>
      <c r="AB111" s="833">
        <f t="shared" ca="1" si="110"/>
        <v>0</v>
      </c>
      <c r="AC111" s="833">
        <f t="shared" ca="1" si="110"/>
        <v>0</v>
      </c>
      <c r="AD111" s="833">
        <f t="shared" ca="1" si="110"/>
        <v>0</v>
      </c>
      <c r="AE111" s="833">
        <f t="shared" ca="1" si="110"/>
        <v>0</v>
      </c>
      <c r="AF111" s="833">
        <f t="shared" ca="1" si="110"/>
        <v>0</v>
      </c>
      <c r="AG111" s="833">
        <f t="shared" ca="1" si="110"/>
        <v>0</v>
      </c>
      <c r="AH111" s="833">
        <f t="shared" ca="1" si="110"/>
        <v>0</v>
      </c>
      <c r="AI111" s="833">
        <f t="shared" ca="1" si="110"/>
        <v>0</v>
      </c>
      <c r="AJ111" s="833">
        <f t="shared" ca="1" si="110"/>
        <v>0</v>
      </c>
      <c r="AK111" s="833">
        <f t="shared" ca="1" si="110"/>
        <v>0</v>
      </c>
      <c r="AL111" s="833">
        <f t="shared" ca="1" si="110"/>
        <v>428278.78508829395</v>
      </c>
      <c r="AM111" s="833">
        <f t="shared" ca="1" si="110"/>
        <v>382167.99553369544</v>
      </c>
      <c r="AN111" s="833">
        <f t="shared" ca="1" si="110"/>
        <v>373695.13314251602</v>
      </c>
      <c r="AO111" s="833">
        <f t="shared" ca="1" si="110"/>
        <v>371832.14298955665</v>
      </c>
      <c r="AP111" s="833">
        <f t="shared" ca="1" si="110"/>
        <v>368881.91445462208</v>
      </c>
      <c r="AQ111" s="833">
        <f t="shared" ca="1" si="110"/>
        <v>365968.89797794435</v>
      </c>
      <c r="AR111" s="833">
        <f t="shared" ca="1" si="110"/>
        <v>363178.84321803134</v>
      </c>
      <c r="AS111" s="833">
        <f t="shared" ca="1" si="110"/>
        <v>360341.59046802763</v>
      </c>
      <c r="AT111" s="833">
        <f t="shared" ca="1" si="110"/>
        <v>357656.09805562755</v>
      </c>
      <c r="AU111" s="833">
        <f t="shared" ca="1" si="110"/>
        <v>354913.78358647868</v>
      </c>
      <c r="AV111" s="833">
        <f t="shared" ca="1" si="110"/>
        <v>352445.84751280106</v>
      </c>
      <c r="AW111" s="833">
        <f t="shared" ca="1" si="110"/>
        <v>228475417.29331028</v>
      </c>
      <c r="AX111" s="833">
        <f t="shared" si="110"/>
        <v>0</v>
      </c>
      <c r="AY111" s="833">
        <f t="shared" si="110"/>
        <v>0</v>
      </c>
      <c r="AZ111" s="833">
        <f t="shared" si="110"/>
        <v>0</v>
      </c>
      <c r="BA111" s="833">
        <f t="shared" si="110"/>
        <v>0</v>
      </c>
      <c r="BB111" s="833">
        <f t="shared" si="110"/>
        <v>0</v>
      </c>
      <c r="BC111" s="833">
        <f t="shared" si="110"/>
        <v>0</v>
      </c>
      <c r="BD111" s="833">
        <f t="shared" si="110"/>
        <v>0</v>
      </c>
      <c r="BE111" s="833">
        <f t="shared" si="110"/>
        <v>0</v>
      </c>
      <c r="BF111" s="833">
        <f t="shared" si="110"/>
        <v>0</v>
      </c>
      <c r="BG111" s="833">
        <f t="shared" si="110"/>
        <v>0</v>
      </c>
      <c r="BH111" s="833">
        <f t="shared" si="110"/>
        <v>0</v>
      </c>
      <c r="BI111" s="833">
        <f t="shared" si="110"/>
        <v>0</v>
      </c>
      <c r="BJ111" s="833">
        <f t="shared" si="110"/>
        <v>0</v>
      </c>
      <c r="BK111" s="833">
        <f t="shared" si="110"/>
        <v>0</v>
      </c>
      <c r="BL111" s="833">
        <f t="shared" si="110"/>
        <v>0</v>
      </c>
      <c r="BM111" s="833">
        <f t="shared" si="110"/>
        <v>0</v>
      </c>
      <c r="BN111" s="833">
        <f t="shared" si="110"/>
        <v>0</v>
      </c>
      <c r="BO111" s="833">
        <f t="shared" si="110"/>
        <v>0</v>
      </c>
      <c r="BP111" s="833">
        <f t="shared" si="110"/>
        <v>0</v>
      </c>
      <c r="BQ111" s="833">
        <f t="shared" si="110"/>
        <v>0</v>
      </c>
      <c r="BR111" s="833">
        <f t="shared" ref="BR111:EC111" si="111">SUM(BR100,BR108)</f>
        <v>0</v>
      </c>
      <c r="BS111" s="833">
        <f t="shared" si="111"/>
        <v>0</v>
      </c>
      <c r="BT111" s="833">
        <f t="shared" si="111"/>
        <v>0</v>
      </c>
      <c r="BU111" s="833">
        <f t="shared" si="111"/>
        <v>0</v>
      </c>
      <c r="BV111" s="833">
        <f t="shared" si="111"/>
        <v>0</v>
      </c>
      <c r="BW111" s="833">
        <f t="shared" si="111"/>
        <v>0</v>
      </c>
      <c r="BX111" s="833">
        <f t="shared" si="111"/>
        <v>0</v>
      </c>
      <c r="BY111" s="833">
        <f t="shared" si="111"/>
        <v>0</v>
      </c>
      <c r="BZ111" s="833">
        <f t="shared" si="111"/>
        <v>0</v>
      </c>
      <c r="CA111" s="833">
        <f t="shared" si="111"/>
        <v>0</v>
      </c>
      <c r="CB111" s="833">
        <f t="shared" si="111"/>
        <v>0</v>
      </c>
      <c r="CC111" s="833">
        <f t="shared" si="111"/>
        <v>0</v>
      </c>
      <c r="CD111" s="833">
        <f t="shared" si="111"/>
        <v>0</v>
      </c>
      <c r="CE111" s="833">
        <f t="shared" si="111"/>
        <v>0</v>
      </c>
      <c r="CF111" s="833">
        <f t="shared" si="111"/>
        <v>0</v>
      </c>
      <c r="CG111" s="833">
        <f t="shared" si="111"/>
        <v>0</v>
      </c>
      <c r="CH111" s="833">
        <f t="shared" si="111"/>
        <v>0</v>
      </c>
      <c r="CI111" s="833">
        <f t="shared" si="111"/>
        <v>0</v>
      </c>
      <c r="CJ111" s="833">
        <f t="shared" si="111"/>
        <v>0</v>
      </c>
      <c r="CK111" s="833">
        <f t="shared" si="111"/>
        <v>0</v>
      </c>
      <c r="CL111" s="833">
        <f t="shared" si="111"/>
        <v>0</v>
      </c>
      <c r="CM111" s="833">
        <f t="shared" si="111"/>
        <v>0</v>
      </c>
      <c r="CN111" s="833">
        <f t="shared" si="111"/>
        <v>0</v>
      </c>
      <c r="CO111" s="833">
        <f t="shared" si="111"/>
        <v>0</v>
      </c>
      <c r="CP111" s="833">
        <f t="shared" si="111"/>
        <v>0</v>
      </c>
      <c r="CQ111" s="833">
        <f t="shared" si="111"/>
        <v>0</v>
      </c>
      <c r="CR111" s="833">
        <f t="shared" si="111"/>
        <v>0</v>
      </c>
      <c r="CS111" s="833">
        <f t="shared" si="111"/>
        <v>0</v>
      </c>
      <c r="CT111" s="833">
        <f t="shared" si="111"/>
        <v>0</v>
      </c>
      <c r="CU111" s="833">
        <f t="shared" si="111"/>
        <v>0</v>
      </c>
      <c r="CV111" s="833">
        <f t="shared" si="111"/>
        <v>0</v>
      </c>
      <c r="CW111" s="833">
        <f t="shared" si="111"/>
        <v>0</v>
      </c>
      <c r="CX111" s="833">
        <f t="shared" si="111"/>
        <v>0</v>
      </c>
      <c r="CY111" s="833">
        <f t="shared" si="111"/>
        <v>0</v>
      </c>
      <c r="CZ111" s="833">
        <f t="shared" si="111"/>
        <v>0</v>
      </c>
      <c r="DA111" s="833">
        <f t="shared" si="111"/>
        <v>0</v>
      </c>
      <c r="DB111" s="833">
        <f t="shared" si="111"/>
        <v>0</v>
      </c>
      <c r="DC111" s="833">
        <f t="shared" si="111"/>
        <v>0</v>
      </c>
      <c r="DD111" s="833">
        <f t="shared" si="111"/>
        <v>0</v>
      </c>
      <c r="DE111" s="833">
        <f t="shared" si="111"/>
        <v>0</v>
      </c>
      <c r="DF111" s="833">
        <f t="shared" si="111"/>
        <v>0</v>
      </c>
      <c r="DG111" s="833">
        <f t="shared" si="111"/>
        <v>0</v>
      </c>
      <c r="DH111" s="833">
        <f t="shared" si="111"/>
        <v>0</v>
      </c>
      <c r="DI111" s="833">
        <f t="shared" si="111"/>
        <v>0</v>
      </c>
      <c r="DJ111" s="833">
        <f t="shared" si="111"/>
        <v>0</v>
      </c>
      <c r="DK111" s="833">
        <f t="shared" si="111"/>
        <v>0</v>
      </c>
      <c r="DL111" s="833">
        <f t="shared" si="111"/>
        <v>0</v>
      </c>
      <c r="DM111" s="833">
        <f t="shared" si="111"/>
        <v>0</v>
      </c>
      <c r="DN111" s="833">
        <f t="shared" si="111"/>
        <v>0</v>
      </c>
      <c r="DO111" s="833">
        <f t="shared" si="111"/>
        <v>0</v>
      </c>
      <c r="DP111" s="833">
        <f t="shared" si="111"/>
        <v>0</v>
      </c>
      <c r="DQ111" s="833">
        <f t="shared" si="111"/>
        <v>0</v>
      </c>
      <c r="DR111" s="833">
        <f t="shared" si="111"/>
        <v>0</v>
      </c>
      <c r="DS111" s="833">
        <f t="shared" si="111"/>
        <v>0</v>
      </c>
      <c r="DT111" s="833">
        <f t="shared" si="111"/>
        <v>0</v>
      </c>
      <c r="DU111" s="833">
        <f t="shared" si="111"/>
        <v>0</v>
      </c>
      <c r="DV111" s="833">
        <f t="shared" si="111"/>
        <v>0</v>
      </c>
      <c r="DW111" s="833">
        <f t="shared" si="111"/>
        <v>0</v>
      </c>
      <c r="DX111" s="833">
        <f t="shared" si="111"/>
        <v>0</v>
      </c>
      <c r="DY111" s="833">
        <f t="shared" si="111"/>
        <v>0</v>
      </c>
      <c r="DZ111" s="833">
        <f t="shared" si="111"/>
        <v>0</v>
      </c>
      <c r="EA111" s="833">
        <f t="shared" si="111"/>
        <v>0</v>
      </c>
      <c r="EB111" s="833">
        <f t="shared" si="111"/>
        <v>0</v>
      </c>
      <c r="EC111" s="833">
        <f t="shared" si="111"/>
        <v>0</v>
      </c>
      <c r="ED111" s="833">
        <f t="shared" ref="ED111:GO111" si="112">SUM(ED100,ED108)</f>
        <v>0</v>
      </c>
      <c r="EE111" s="833">
        <f t="shared" si="112"/>
        <v>0</v>
      </c>
      <c r="EF111" s="833">
        <f t="shared" si="112"/>
        <v>0</v>
      </c>
      <c r="EG111" s="833">
        <f t="shared" si="112"/>
        <v>0</v>
      </c>
      <c r="EH111" s="833">
        <f t="shared" si="112"/>
        <v>0</v>
      </c>
      <c r="EI111" s="833">
        <f t="shared" si="112"/>
        <v>0</v>
      </c>
      <c r="EJ111" s="833">
        <f t="shared" si="112"/>
        <v>0</v>
      </c>
      <c r="EK111" s="833">
        <f t="shared" si="112"/>
        <v>0</v>
      </c>
      <c r="EL111" s="833">
        <f t="shared" si="112"/>
        <v>0</v>
      </c>
      <c r="EM111" s="833">
        <f t="shared" si="112"/>
        <v>0</v>
      </c>
      <c r="EN111" s="833">
        <f t="shared" si="112"/>
        <v>0</v>
      </c>
      <c r="EO111" s="833">
        <f t="shared" si="112"/>
        <v>0</v>
      </c>
      <c r="EP111" s="833">
        <f t="shared" si="112"/>
        <v>0</v>
      </c>
      <c r="EQ111" s="833">
        <f t="shared" si="112"/>
        <v>0</v>
      </c>
      <c r="ER111" s="833">
        <f t="shared" si="112"/>
        <v>0</v>
      </c>
      <c r="ES111" s="833">
        <f t="shared" si="112"/>
        <v>0</v>
      </c>
      <c r="ET111" s="833">
        <f t="shared" si="112"/>
        <v>0</v>
      </c>
      <c r="EU111" s="833">
        <f t="shared" si="112"/>
        <v>0</v>
      </c>
      <c r="EV111" s="833">
        <f t="shared" si="112"/>
        <v>0</v>
      </c>
      <c r="EW111" s="833">
        <f t="shared" si="112"/>
        <v>0</v>
      </c>
      <c r="EX111" s="833">
        <f t="shared" si="112"/>
        <v>0</v>
      </c>
      <c r="EY111" s="833">
        <f t="shared" si="112"/>
        <v>0</v>
      </c>
      <c r="EZ111" s="833">
        <f t="shared" si="112"/>
        <v>0</v>
      </c>
      <c r="FA111" s="833">
        <f t="shared" si="112"/>
        <v>0</v>
      </c>
      <c r="FB111" s="833">
        <f t="shared" si="112"/>
        <v>0</v>
      </c>
      <c r="FC111" s="833">
        <f t="shared" si="112"/>
        <v>0</v>
      </c>
      <c r="FD111" s="833">
        <f t="shared" si="112"/>
        <v>0</v>
      </c>
      <c r="FE111" s="833">
        <f t="shared" si="112"/>
        <v>0</v>
      </c>
      <c r="FF111" s="833">
        <f t="shared" si="112"/>
        <v>0</v>
      </c>
      <c r="FG111" s="833">
        <f t="shared" si="112"/>
        <v>0</v>
      </c>
      <c r="FH111" s="833">
        <f t="shared" si="112"/>
        <v>0</v>
      </c>
      <c r="FI111" s="833">
        <f t="shared" si="112"/>
        <v>0</v>
      </c>
      <c r="FJ111" s="833">
        <f t="shared" si="112"/>
        <v>0</v>
      </c>
      <c r="FK111" s="833">
        <f t="shared" si="112"/>
        <v>0</v>
      </c>
      <c r="FL111" s="833">
        <f t="shared" si="112"/>
        <v>0</v>
      </c>
      <c r="FM111" s="833">
        <f t="shared" si="112"/>
        <v>0</v>
      </c>
      <c r="FN111" s="833">
        <f t="shared" si="112"/>
        <v>0</v>
      </c>
      <c r="FO111" s="833">
        <f t="shared" si="112"/>
        <v>0</v>
      </c>
      <c r="FP111" s="833">
        <f t="shared" si="112"/>
        <v>0</v>
      </c>
      <c r="FQ111" s="833">
        <f t="shared" si="112"/>
        <v>0</v>
      </c>
      <c r="FR111" s="833">
        <f t="shared" si="112"/>
        <v>0</v>
      </c>
      <c r="FS111" s="833">
        <f t="shared" si="112"/>
        <v>0</v>
      </c>
      <c r="FT111" s="833">
        <f t="shared" si="112"/>
        <v>0</v>
      </c>
      <c r="FU111" s="833">
        <f t="shared" si="112"/>
        <v>0</v>
      </c>
      <c r="FV111" s="833">
        <f t="shared" si="112"/>
        <v>0</v>
      </c>
      <c r="FW111" s="833">
        <f t="shared" si="112"/>
        <v>0</v>
      </c>
      <c r="FX111" s="833">
        <f t="shared" si="112"/>
        <v>0</v>
      </c>
      <c r="FY111" s="833">
        <f t="shared" si="112"/>
        <v>0</v>
      </c>
      <c r="FZ111" s="833">
        <f t="shared" si="112"/>
        <v>0</v>
      </c>
      <c r="GA111" s="833">
        <f t="shared" si="112"/>
        <v>0</v>
      </c>
      <c r="GB111" s="833">
        <f t="shared" si="112"/>
        <v>0</v>
      </c>
      <c r="GC111" s="833">
        <f t="shared" si="112"/>
        <v>0</v>
      </c>
      <c r="GD111" s="833">
        <f t="shared" si="112"/>
        <v>0</v>
      </c>
      <c r="GE111" s="833">
        <f t="shared" si="112"/>
        <v>0</v>
      </c>
      <c r="GF111" s="833">
        <f t="shared" si="112"/>
        <v>0</v>
      </c>
      <c r="GG111" s="833">
        <f t="shared" si="112"/>
        <v>0</v>
      </c>
      <c r="GH111" s="833">
        <f t="shared" si="112"/>
        <v>0</v>
      </c>
      <c r="GI111" s="833">
        <f t="shared" si="112"/>
        <v>0</v>
      </c>
      <c r="GJ111" s="833">
        <f t="shared" si="112"/>
        <v>0</v>
      </c>
      <c r="GK111" s="833">
        <f t="shared" si="112"/>
        <v>0</v>
      </c>
      <c r="GL111" s="833">
        <f t="shared" si="112"/>
        <v>0</v>
      </c>
      <c r="GM111" s="833">
        <f t="shared" si="112"/>
        <v>0</v>
      </c>
      <c r="GN111" s="833">
        <f t="shared" si="112"/>
        <v>0</v>
      </c>
      <c r="GO111" s="833">
        <f t="shared" si="112"/>
        <v>0</v>
      </c>
      <c r="GP111" s="833">
        <f t="shared" ref="GP111:IL111" si="113">SUM(GP100,GP108)</f>
        <v>0</v>
      </c>
      <c r="GQ111" s="833">
        <f t="shared" si="113"/>
        <v>0</v>
      </c>
      <c r="GR111" s="833">
        <f t="shared" si="113"/>
        <v>0</v>
      </c>
      <c r="GS111" s="833">
        <f t="shared" si="113"/>
        <v>0</v>
      </c>
      <c r="GT111" s="833">
        <f t="shared" si="113"/>
        <v>0</v>
      </c>
      <c r="GU111" s="833">
        <f t="shared" si="113"/>
        <v>0</v>
      </c>
      <c r="GV111" s="833">
        <f t="shared" si="113"/>
        <v>0</v>
      </c>
      <c r="GW111" s="833">
        <f t="shared" si="113"/>
        <v>0</v>
      </c>
      <c r="GX111" s="833">
        <f t="shared" si="113"/>
        <v>0</v>
      </c>
      <c r="GY111" s="833">
        <f t="shared" si="113"/>
        <v>0</v>
      </c>
      <c r="GZ111" s="833">
        <f t="shared" si="113"/>
        <v>0</v>
      </c>
      <c r="HA111" s="833">
        <f t="shared" si="113"/>
        <v>0</v>
      </c>
      <c r="HB111" s="833">
        <f t="shared" si="113"/>
        <v>0</v>
      </c>
      <c r="HC111" s="833">
        <f t="shared" si="113"/>
        <v>0</v>
      </c>
      <c r="HD111" s="833">
        <f t="shared" si="113"/>
        <v>0</v>
      </c>
      <c r="HE111" s="833">
        <f t="shared" si="113"/>
        <v>0</v>
      </c>
      <c r="HF111" s="833">
        <f t="shared" si="113"/>
        <v>0</v>
      </c>
      <c r="HG111" s="833">
        <f t="shared" si="113"/>
        <v>0</v>
      </c>
      <c r="HH111" s="833">
        <f t="shared" si="113"/>
        <v>0</v>
      </c>
      <c r="HI111" s="833">
        <f t="shared" si="113"/>
        <v>0</v>
      </c>
      <c r="HJ111" s="833">
        <f t="shared" si="113"/>
        <v>0</v>
      </c>
      <c r="HK111" s="833">
        <f t="shared" si="113"/>
        <v>0</v>
      </c>
      <c r="HL111" s="833">
        <f t="shared" si="113"/>
        <v>0</v>
      </c>
      <c r="HM111" s="833">
        <f t="shared" si="113"/>
        <v>0</v>
      </c>
      <c r="HN111" s="833">
        <f t="shared" si="113"/>
        <v>0</v>
      </c>
      <c r="HO111" s="833">
        <f t="shared" si="113"/>
        <v>0</v>
      </c>
      <c r="HP111" s="833">
        <f t="shared" si="113"/>
        <v>0</v>
      </c>
      <c r="HQ111" s="833">
        <f t="shared" si="113"/>
        <v>0</v>
      </c>
      <c r="HR111" s="833">
        <f t="shared" si="113"/>
        <v>0</v>
      </c>
      <c r="HS111" s="833">
        <f t="shared" si="113"/>
        <v>0</v>
      </c>
      <c r="HT111" s="833">
        <f t="shared" si="113"/>
        <v>0</v>
      </c>
      <c r="HU111" s="833">
        <f t="shared" si="113"/>
        <v>0</v>
      </c>
      <c r="HV111" s="833">
        <f t="shared" si="113"/>
        <v>0</v>
      </c>
      <c r="HW111" s="833">
        <f t="shared" si="113"/>
        <v>0</v>
      </c>
      <c r="HX111" s="833">
        <f t="shared" si="113"/>
        <v>0</v>
      </c>
      <c r="HY111" s="833">
        <f t="shared" si="113"/>
        <v>0</v>
      </c>
      <c r="HZ111" s="833">
        <f t="shared" si="113"/>
        <v>0</v>
      </c>
      <c r="IA111" s="833">
        <f t="shared" si="113"/>
        <v>0</v>
      </c>
      <c r="IB111" s="833">
        <f t="shared" si="113"/>
        <v>0</v>
      </c>
      <c r="IC111" s="833">
        <f t="shared" si="113"/>
        <v>0</v>
      </c>
      <c r="ID111" s="833">
        <f t="shared" si="113"/>
        <v>0</v>
      </c>
      <c r="IE111" s="833">
        <f t="shared" si="113"/>
        <v>0</v>
      </c>
      <c r="IF111" s="833">
        <f t="shared" si="113"/>
        <v>0</v>
      </c>
      <c r="IG111" s="833">
        <f t="shared" si="113"/>
        <v>0</v>
      </c>
      <c r="IH111" s="833">
        <f t="shared" si="113"/>
        <v>0</v>
      </c>
      <c r="II111" s="833">
        <f t="shared" si="113"/>
        <v>0</v>
      </c>
      <c r="IJ111" s="833">
        <f t="shared" si="113"/>
        <v>0</v>
      </c>
      <c r="IK111" s="833">
        <f t="shared" si="113"/>
        <v>0</v>
      </c>
      <c r="IL111" s="833">
        <f t="shared" si="113"/>
        <v>0</v>
      </c>
    </row>
    <row r="112" spans="1:246">
      <c r="E112" s="591"/>
      <c r="F112" s="591"/>
      <c r="G112" s="591"/>
      <c r="H112" s="591"/>
      <c r="I112" s="591"/>
      <c r="J112" s="591"/>
      <c r="K112" s="591"/>
      <c r="L112" s="591"/>
      <c r="M112" s="591"/>
      <c r="N112" s="591"/>
      <c r="O112" s="591"/>
      <c r="P112" s="591"/>
      <c r="Q112" s="591"/>
      <c r="R112" s="591"/>
      <c r="S112" s="591"/>
      <c r="T112" s="591"/>
      <c r="U112" s="591"/>
      <c r="V112" s="591"/>
      <c r="W112" s="591"/>
      <c r="X112" s="591"/>
      <c r="Y112" s="591"/>
      <c r="Z112" s="591"/>
      <c r="AA112" s="591"/>
      <c r="AB112" s="591"/>
      <c r="AC112" s="591"/>
      <c r="AD112" s="591"/>
      <c r="AE112" s="591"/>
      <c r="AF112" s="591"/>
      <c r="AG112" s="591"/>
      <c r="AH112" s="591"/>
      <c r="AI112" s="591"/>
      <c r="AJ112" s="591"/>
      <c r="AK112" s="591"/>
      <c r="AL112" s="591"/>
      <c r="AM112" s="591"/>
      <c r="AN112" s="591"/>
      <c r="AO112" s="591"/>
      <c r="AP112" s="591"/>
      <c r="AQ112" s="591"/>
      <c r="AR112" s="591"/>
      <c r="AS112" s="591"/>
      <c r="AT112" s="591"/>
      <c r="AU112" s="591"/>
      <c r="AV112" s="591"/>
      <c r="AW112" s="591"/>
      <c r="AX112" s="591"/>
      <c r="AY112" s="591"/>
      <c r="AZ112" s="591"/>
      <c r="BA112" s="591"/>
      <c r="BB112" s="591"/>
      <c r="BC112" s="591"/>
      <c r="BD112" s="591"/>
      <c r="BE112" s="591"/>
      <c r="BF112" s="591"/>
      <c r="BG112" s="591"/>
      <c r="BH112" s="591"/>
      <c r="BI112" s="591"/>
      <c r="BJ112" s="591"/>
      <c r="BK112" s="591"/>
      <c r="BL112" s="591"/>
      <c r="BM112" s="591"/>
      <c r="BN112" s="591"/>
      <c r="BO112" s="591"/>
      <c r="BP112" s="591"/>
      <c r="BQ112" s="591"/>
      <c r="BR112" s="591"/>
      <c r="BS112" s="591"/>
      <c r="BT112" s="591"/>
      <c r="BU112" s="591"/>
      <c r="BV112" s="591"/>
      <c r="BW112" s="591"/>
      <c r="BX112" s="591"/>
      <c r="BY112" s="591"/>
      <c r="BZ112" s="591"/>
      <c r="CA112" s="591"/>
      <c r="CB112" s="591"/>
      <c r="CC112" s="591"/>
      <c r="CD112" s="591"/>
      <c r="CE112" s="591"/>
      <c r="CF112" s="591"/>
      <c r="CG112" s="591"/>
      <c r="CH112" s="591"/>
      <c r="CI112" s="591"/>
      <c r="CJ112" s="591"/>
      <c r="CK112" s="591"/>
      <c r="CL112" s="591"/>
      <c r="CM112" s="591"/>
      <c r="CN112" s="591"/>
      <c r="CO112" s="591"/>
      <c r="CP112" s="591"/>
      <c r="CQ112" s="591"/>
      <c r="CR112" s="591"/>
      <c r="CS112" s="591"/>
      <c r="CT112" s="591"/>
      <c r="CU112" s="591"/>
      <c r="CV112" s="591"/>
      <c r="CW112" s="591"/>
      <c r="CX112" s="591"/>
      <c r="CY112" s="591"/>
      <c r="CZ112" s="591"/>
      <c r="DA112" s="591"/>
      <c r="DB112" s="591"/>
      <c r="DC112" s="591"/>
      <c r="DD112" s="591"/>
      <c r="DE112" s="591"/>
      <c r="DF112" s="591"/>
      <c r="DG112" s="591"/>
      <c r="DH112" s="591"/>
      <c r="DI112" s="591"/>
      <c r="DJ112" s="591"/>
      <c r="DK112" s="591"/>
      <c r="DL112" s="591"/>
      <c r="DM112" s="591"/>
      <c r="DN112" s="591"/>
      <c r="DO112" s="591"/>
      <c r="DP112" s="591"/>
      <c r="DQ112" s="591"/>
      <c r="DR112" s="591"/>
      <c r="DS112" s="591"/>
      <c r="DT112" s="591"/>
      <c r="DU112" s="591"/>
      <c r="DV112" s="591"/>
      <c r="DW112" s="591"/>
      <c r="DX112" s="591"/>
      <c r="DY112" s="591"/>
      <c r="DZ112" s="591"/>
      <c r="EA112" s="591"/>
      <c r="EB112" s="591"/>
      <c r="EC112" s="591"/>
      <c r="ED112" s="591"/>
      <c r="EE112" s="591"/>
      <c r="EF112" s="591"/>
      <c r="EG112" s="591"/>
      <c r="EH112" s="591"/>
      <c r="EI112" s="591"/>
      <c r="EJ112" s="591"/>
      <c r="EK112" s="591"/>
      <c r="EL112" s="591"/>
      <c r="EM112" s="591"/>
      <c r="EN112" s="591"/>
      <c r="EO112" s="591"/>
      <c r="EP112" s="591"/>
      <c r="EQ112" s="591"/>
      <c r="ER112" s="591"/>
      <c r="ES112" s="591"/>
      <c r="ET112" s="591"/>
      <c r="EU112" s="591"/>
      <c r="EV112" s="591"/>
      <c r="EW112" s="591"/>
      <c r="EX112" s="591"/>
      <c r="EY112" s="591"/>
      <c r="EZ112" s="591"/>
      <c r="FA112" s="591"/>
      <c r="FB112" s="591"/>
      <c r="FC112" s="591"/>
      <c r="FD112" s="591"/>
      <c r="FE112" s="591"/>
      <c r="FF112" s="591"/>
      <c r="FG112" s="591"/>
      <c r="FH112" s="591"/>
      <c r="FI112" s="591"/>
      <c r="FJ112" s="591"/>
      <c r="FK112" s="591"/>
      <c r="FL112" s="591"/>
      <c r="FM112" s="591"/>
      <c r="FN112" s="591"/>
      <c r="FO112" s="591"/>
      <c r="FP112" s="591"/>
      <c r="FQ112" s="591"/>
      <c r="FR112" s="591"/>
      <c r="FS112" s="591"/>
      <c r="FT112" s="591"/>
      <c r="FU112" s="591"/>
      <c r="FV112" s="591"/>
      <c r="FW112" s="591"/>
      <c r="FX112" s="591"/>
      <c r="FY112" s="591"/>
      <c r="FZ112" s="591"/>
      <c r="GA112" s="591"/>
      <c r="GB112" s="591"/>
      <c r="GC112" s="591"/>
      <c r="GD112" s="591"/>
      <c r="GE112" s="591"/>
      <c r="GF112" s="591"/>
      <c r="GG112" s="591"/>
      <c r="GH112" s="591"/>
      <c r="GI112" s="591"/>
      <c r="GJ112" s="591"/>
      <c r="GK112" s="591"/>
      <c r="GL112" s="591"/>
      <c r="GM112" s="591"/>
      <c r="GN112" s="591"/>
      <c r="GO112" s="591"/>
      <c r="GP112" s="591"/>
      <c r="GQ112" s="591"/>
      <c r="GR112" s="591"/>
      <c r="GS112" s="591"/>
      <c r="GT112" s="591"/>
      <c r="GU112" s="591"/>
      <c r="GV112" s="591"/>
      <c r="GW112" s="591"/>
      <c r="GX112" s="591"/>
      <c r="GY112" s="591"/>
      <c r="GZ112" s="591"/>
      <c r="HA112" s="591"/>
      <c r="HB112" s="591"/>
      <c r="HC112" s="591"/>
      <c r="HD112" s="591"/>
      <c r="HE112" s="591"/>
      <c r="HF112" s="591"/>
      <c r="HG112" s="591"/>
      <c r="HH112" s="591"/>
      <c r="HI112" s="591"/>
      <c r="HJ112" s="591"/>
      <c r="HK112" s="591"/>
      <c r="HL112" s="591"/>
      <c r="HM112" s="591"/>
      <c r="HN112" s="591"/>
      <c r="HO112" s="591"/>
      <c r="HP112" s="591"/>
      <c r="HQ112" s="591"/>
      <c r="HR112" s="591"/>
      <c r="HS112" s="591"/>
      <c r="HT112" s="591"/>
      <c r="HU112" s="591"/>
      <c r="HV112" s="591"/>
      <c r="HW112" s="591"/>
      <c r="HX112" s="591"/>
      <c r="HY112" s="591"/>
      <c r="HZ112" s="591"/>
      <c r="IA112" s="591"/>
      <c r="IB112" s="591"/>
      <c r="IC112" s="591"/>
      <c r="ID112" s="591"/>
      <c r="IE112" s="591"/>
      <c r="IF112" s="591"/>
      <c r="IG112" s="591"/>
      <c r="IH112" s="591"/>
      <c r="II112" s="591"/>
      <c r="IJ112" s="591"/>
      <c r="IK112" s="591"/>
      <c r="IL112" s="591"/>
    </row>
    <row r="113" spans="1:246">
      <c r="D113" s="592"/>
      <c r="E113" s="591"/>
      <c r="F113" s="591"/>
      <c r="G113" s="591"/>
      <c r="H113" s="591"/>
      <c r="I113" s="591"/>
      <c r="J113" s="591"/>
      <c r="K113" s="591"/>
      <c r="L113" s="591"/>
      <c r="M113" s="591"/>
      <c r="N113" s="591"/>
      <c r="O113" s="591"/>
      <c r="P113" s="591"/>
      <c r="Q113" s="591"/>
      <c r="R113" s="591"/>
      <c r="S113" s="591"/>
      <c r="T113" s="591"/>
      <c r="U113" s="591"/>
      <c r="V113" s="591"/>
      <c r="W113" s="591"/>
      <c r="X113" s="591"/>
      <c r="Y113" s="591"/>
      <c r="Z113" s="591"/>
      <c r="AA113" s="591"/>
      <c r="AB113" s="591"/>
      <c r="AC113" s="591"/>
      <c r="AD113" s="591"/>
      <c r="AE113" s="591"/>
      <c r="AF113" s="591"/>
      <c r="AG113" s="591"/>
      <c r="AH113" s="591"/>
      <c r="AI113" s="591"/>
      <c r="AJ113" s="591"/>
      <c r="AK113" s="591"/>
      <c r="AL113" s="591"/>
      <c r="AM113" s="591"/>
      <c r="AN113" s="591"/>
      <c r="AO113" s="591"/>
      <c r="AP113" s="591"/>
      <c r="AQ113" s="591"/>
      <c r="AR113" s="591"/>
      <c r="AS113" s="591"/>
      <c r="AT113" s="591"/>
      <c r="AU113" s="591"/>
      <c r="AV113" s="591"/>
      <c r="AW113" s="591"/>
      <c r="AX113" s="591"/>
      <c r="AY113" s="591"/>
      <c r="AZ113" s="591"/>
      <c r="BA113" s="591"/>
      <c r="BB113" s="591"/>
      <c r="BC113" s="591"/>
      <c r="BD113" s="591"/>
      <c r="BE113" s="591"/>
      <c r="BF113" s="591"/>
      <c r="BG113" s="591"/>
      <c r="BH113" s="591"/>
      <c r="BI113" s="591"/>
      <c r="BJ113" s="591"/>
      <c r="BK113" s="591"/>
      <c r="BL113" s="591"/>
      <c r="BM113" s="591"/>
      <c r="BN113" s="591"/>
      <c r="BO113" s="591"/>
      <c r="BP113" s="591"/>
      <c r="BQ113" s="591"/>
      <c r="BR113" s="591"/>
      <c r="BS113" s="591"/>
      <c r="BT113" s="591"/>
      <c r="BU113" s="591"/>
      <c r="BV113" s="591"/>
      <c r="BW113" s="591"/>
      <c r="BX113" s="591"/>
      <c r="BY113" s="591"/>
      <c r="BZ113" s="591"/>
      <c r="CA113" s="591"/>
      <c r="CB113" s="591"/>
      <c r="CC113" s="591"/>
      <c r="CD113" s="591"/>
      <c r="CE113" s="591"/>
      <c r="CF113" s="591"/>
      <c r="CG113" s="591"/>
      <c r="CH113" s="591"/>
      <c r="CI113" s="591"/>
      <c r="CJ113" s="591"/>
      <c r="CK113" s="591"/>
      <c r="CL113" s="591"/>
      <c r="CM113" s="591"/>
      <c r="CN113" s="591"/>
      <c r="CO113" s="591"/>
      <c r="CP113" s="591"/>
      <c r="CQ113" s="591"/>
      <c r="CR113" s="591"/>
      <c r="CS113" s="591"/>
      <c r="CT113" s="591"/>
      <c r="CU113" s="591"/>
      <c r="CV113" s="591"/>
      <c r="CW113" s="591"/>
      <c r="CX113" s="591"/>
      <c r="CY113" s="591"/>
      <c r="CZ113" s="591"/>
      <c r="DA113" s="591"/>
      <c r="DB113" s="591"/>
      <c r="DC113" s="591"/>
      <c r="DD113" s="591"/>
      <c r="DE113" s="591"/>
      <c r="DF113" s="591"/>
      <c r="DG113" s="591"/>
      <c r="DH113" s="591"/>
      <c r="DI113" s="591"/>
      <c r="DJ113" s="591"/>
      <c r="DK113" s="591"/>
      <c r="DL113" s="591"/>
      <c r="DM113" s="591"/>
      <c r="DN113" s="591"/>
      <c r="DO113" s="591"/>
      <c r="DP113" s="591"/>
      <c r="DQ113" s="591"/>
      <c r="DR113" s="591"/>
      <c r="DS113" s="591"/>
      <c r="DT113" s="591"/>
      <c r="DU113" s="591"/>
      <c r="DV113" s="591"/>
      <c r="DW113" s="591"/>
      <c r="DX113" s="591"/>
      <c r="DY113" s="591"/>
      <c r="DZ113" s="591"/>
      <c r="EA113" s="591"/>
      <c r="EB113" s="591"/>
      <c r="EC113" s="591"/>
      <c r="ED113" s="591"/>
      <c r="EE113" s="591"/>
      <c r="EF113" s="591"/>
      <c r="EG113" s="591"/>
      <c r="EH113" s="591"/>
      <c r="EI113" s="591"/>
      <c r="EJ113" s="591"/>
      <c r="EK113" s="591"/>
      <c r="EL113" s="591"/>
      <c r="EM113" s="591"/>
      <c r="EN113" s="591"/>
      <c r="EO113" s="591"/>
      <c r="EP113" s="591"/>
      <c r="EQ113" s="591"/>
      <c r="ER113" s="591"/>
      <c r="ES113" s="591"/>
      <c r="ET113" s="591"/>
      <c r="EU113" s="591"/>
      <c r="EV113" s="591"/>
      <c r="EW113" s="591"/>
      <c r="EX113" s="591"/>
      <c r="EY113" s="591"/>
      <c r="EZ113" s="591"/>
      <c r="FA113" s="591"/>
      <c r="FB113" s="591"/>
      <c r="FC113" s="591"/>
      <c r="FD113" s="591"/>
      <c r="FE113" s="591"/>
      <c r="FF113" s="591"/>
      <c r="FG113" s="591"/>
      <c r="FH113" s="591"/>
      <c r="FI113" s="591"/>
      <c r="FJ113" s="591"/>
      <c r="FK113" s="591"/>
      <c r="FL113" s="591"/>
      <c r="FM113" s="591"/>
      <c r="FN113" s="591"/>
      <c r="FO113" s="591"/>
      <c r="FP113" s="591"/>
      <c r="FQ113" s="591"/>
      <c r="FR113" s="591"/>
      <c r="FS113" s="591"/>
      <c r="FT113" s="591"/>
      <c r="FU113" s="591"/>
      <c r="FV113" s="591"/>
      <c r="FW113" s="591"/>
      <c r="FX113" s="591"/>
      <c r="FY113" s="591"/>
      <c r="FZ113" s="591"/>
      <c r="GA113" s="591"/>
      <c r="GB113" s="591"/>
      <c r="GC113" s="591"/>
      <c r="GD113" s="591"/>
      <c r="GE113" s="591"/>
      <c r="GF113" s="591"/>
      <c r="GG113" s="591"/>
      <c r="GH113" s="591"/>
      <c r="GI113" s="591"/>
      <c r="GJ113" s="591"/>
      <c r="GK113" s="591"/>
      <c r="GL113" s="591"/>
      <c r="GM113" s="591"/>
      <c r="GN113" s="591"/>
      <c r="GO113" s="591"/>
      <c r="GP113" s="591"/>
      <c r="GQ113" s="591"/>
      <c r="GR113" s="591"/>
      <c r="GS113" s="591"/>
      <c r="GT113" s="591"/>
      <c r="GU113" s="591"/>
      <c r="GV113" s="591"/>
      <c r="GW113" s="591"/>
      <c r="GX113" s="591"/>
      <c r="GY113" s="591"/>
      <c r="GZ113" s="591"/>
      <c r="HA113" s="591"/>
      <c r="HB113" s="591"/>
      <c r="HC113" s="591"/>
      <c r="HD113" s="591"/>
      <c r="HE113" s="591"/>
      <c r="HF113" s="591"/>
      <c r="HG113" s="591"/>
      <c r="HH113" s="591"/>
      <c r="HI113" s="591"/>
      <c r="HJ113" s="591"/>
      <c r="HK113" s="591"/>
      <c r="HL113" s="591"/>
      <c r="HM113" s="591"/>
      <c r="HN113" s="591"/>
      <c r="HO113" s="591"/>
      <c r="HP113" s="591"/>
      <c r="HQ113" s="591"/>
      <c r="HR113" s="591"/>
      <c r="HS113" s="591"/>
      <c r="HT113" s="591"/>
      <c r="HU113" s="591"/>
      <c r="HV113" s="591"/>
      <c r="HW113" s="591"/>
      <c r="HX113" s="591"/>
      <c r="HY113" s="591"/>
      <c r="HZ113" s="591"/>
      <c r="IA113" s="591"/>
      <c r="IB113" s="591"/>
      <c r="IC113" s="591"/>
      <c r="ID113" s="591"/>
      <c r="IE113" s="591"/>
      <c r="IF113" s="591"/>
      <c r="IG113" s="591"/>
      <c r="IH113" s="591"/>
      <c r="II113" s="591"/>
      <c r="IJ113" s="591"/>
      <c r="IK113" s="591"/>
      <c r="IL113" s="591"/>
    </row>
    <row r="114" spans="1:246">
      <c r="D114" s="592"/>
      <c r="E114" s="591"/>
      <c r="F114" s="591"/>
      <c r="G114" s="591"/>
      <c r="H114" s="591"/>
      <c r="I114" s="591"/>
      <c r="J114" s="591"/>
      <c r="K114" s="591"/>
      <c r="L114" s="591"/>
      <c r="M114" s="591"/>
      <c r="N114" s="591"/>
      <c r="O114" s="591"/>
      <c r="P114" s="591"/>
      <c r="Q114" s="591"/>
      <c r="R114" s="591"/>
      <c r="S114" s="591"/>
      <c r="T114" s="591"/>
      <c r="U114" s="591"/>
      <c r="V114" s="591"/>
      <c r="W114" s="591"/>
      <c r="X114" s="591"/>
      <c r="Y114" s="591"/>
      <c r="Z114" s="591"/>
      <c r="AA114" s="591"/>
      <c r="AB114" s="591"/>
      <c r="AC114" s="591"/>
      <c r="AD114" s="591"/>
      <c r="AE114" s="591"/>
      <c r="AF114" s="591"/>
      <c r="AG114" s="591"/>
      <c r="AH114" s="591"/>
      <c r="AI114" s="591"/>
      <c r="AJ114" s="591"/>
      <c r="AK114" s="591"/>
      <c r="AL114" s="591"/>
      <c r="AM114" s="591"/>
      <c r="AN114" s="591"/>
      <c r="AO114" s="591"/>
      <c r="AP114" s="591"/>
      <c r="AQ114" s="591"/>
      <c r="AR114" s="591"/>
      <c r="AS114" s="591"/>
      <c r="AT114" s="591"/>
      <c r="AU114" s="591"/>
      <c r="AV114" s="591"/>
      <c r="AW114" s="591"/>
      <c r="AX114" s="591"/>
      <c r="AY114" s="591"/>
      <c r="AZ114" s="591"/>
      <c r="BA114" s="591"/>
      <c r="BB114" s="591"/>
      <c r="BC114" s="591"/>
      <c r="BD114" s="591"/>
      <c r="BE114" s="591"/>
      <c r="BF114" s="591"/>
      <c r="BG114" s="591"/>
      <c r="BH114" s="591"/>
      <c r="BI114" s="591"/>
      <c r="BJ114" s="591"/>
      <c r="BK114" s="591"/>
      <c r="BL114" s="591"/>
      <c r="BM114" s="591"/>
      <c r="BN114" s="591"/>
      <c r="BO114" s="591"/>
      <c r="BP114" s="591"/>
      <c r="BQ114" s="591"/>
      <c r="BR114" s="591"/>
      <c r="BS114" s="591"/>
      <c r="BT114" s="591"/>
      <c r="BU114" s="591"/>
      <c r="BV114" s="591"/>
      <c r="BW114" s="591"/>
      <c r="BX114" s="591"/>
      <c r="BY114" s="591"/>
      <c r="BZ114" s="591"/>
      <c r="CA114" s="591"/>
      <c r="CB114" s="591"/>
      <c r="CC114" s="591"/>
      <c r="CD114" s="591"/>
      <c r="CE114" s="591"/>
      <c r="CF114" s="591"/>
      <c r="CG114" s="591"/>
      <c r="CH114" s="591"/>
      <c r="CI114" s="591"/>
      <c r="CJ114" s="591"/>
      <c r="CK114" s="591"/>
      <c r="CL114" s="591"/>
      <c r="CM114" s="591"/>
      <c r="CN114" s="591"/>
      <c r="CO114" s="591"/>
      <c r="CP114" s="591"/>
      <c r="CQ114" s="591"/>
      <c r="CR114" s="591"/>
      <c r="CS114" s="591"/>
      <c r="CT114" s="591"/>
      <c r="CU114" s="591"/>
      <c r="CV114" s="591"/>
      <c r="CW114" s="591"/>
      <c r="CX114" s="591"/>
      <c r="CY114" s="591"/>
      <c r="CZ114" s="591"/>
      <c r="DA114" s="591"/>
      <c r="DB114" s="591"/>
      <c r="DC114" s="591"/>
      <c r="DD114" s="591"/>
      <c r="DE114" s="591"/>
      <c r="DF114" s="591"/>
      <c r="DG114" s="591"/>
      <c r="DH114" s="591"/>
      <c r="DI114" s="591"/>
      <c r="DJ114" s="591"/>
      <c r="DK114" s="591"/>
      <c r="DL114" s="591"/>
      <c r="DM114" s="591"/>
      <c r="DN114" s="591"/>
      <c r="DO114" s="591"/>
      <c r="DP114" s="591"/>
      <c r="DQ114" s="591"/>
      <c r="DR114" s="591"/>
      <c r="DS114" s="591"/>
      <c r="DT114" s="591"/>
      <c r="DU114" s="591"/>
      <c r="DV114" s="591"/>
      <c r="DW114" s="591"/>
      <c r="DX114" s="591"/>
      <c r="DY114" s="591"/>
      <c r="DZ114" s="591"/>
      <c r="EA114" s="591"/>
      <c r="EB114" s="591"/>
      <c r="EC114" s="591"/>
      <c r="ED114" s="591"/>
      <c r="EE114" s="591"/>
      <c r="EF114" s="591"/>
      <c r="EG114" s="591"/>
      <c r="EH114" s="591"/>
      <c r="EI114" s="591"/>
      <c r="EJ114" s="591"/>
      <c r="EK114" s="591"/>
      <c r="EL114" s="591"/>
      <c r="EM114" s="591"/>
      <c r="EN114" s="591"/>
      <c r="EO114" s="591"/>
      <c r="EP114" s="591"/>
      <c r="EQ114" s="591"/>
      <c r="ER114" s="591"/>
      <c r="ES114" s="591"/>
      <c r="ET114" s="591"/>
      <c r="EU114" s="591"/>
      <c r="EV114" s="591"/>
      <c r="EW114" s="591"/>
      <c r="EX114" s="591"/>
      <c r="EY114" s="591"/>
      <c r="EZ114" s="591"/>
      <c r="FA114" s="591"/>
      <c r="FB114" s="591"/>
      <c r="FC114" s="591"/>
      <c r="FD114" s="591"/>
      <c r="FE114" s="591"/>
      <c r="FF114" s="591"/>
      <c r="FG114" s="591"/>
      <c r="FH114" s="591"/>
      <c r="FI114" s="591"/>
      <c r="FJ114" s="591"/>
      <c r="FK114" s="591"/>
      <c r="FL114" s="591"/>
      <c r="FM114" s="591"/>
      <c r="FN114" s="591"/>
      <c r="FO114" s="591"/>
      <c r="FP114" s="591"/>
      <c r="FQ114" s="591"/>
      <c r="FR114" s="591"/>
      <c r="FS114" s="591"/>
      <c r="FT114" s="591"/>
      <c r="FU114" s="591"/>
      <c r="FV114" s="591"/>
      <c r="FW114" s="591"/>
      <c r="FX114" s="591"/>
      <c r="FY114" s="591"/>
      <c r="FZ114" s="591"/>
      <c r="GA114" s="591"/>
      <c r="GB114" s="591"/>
      <c r="GC114" s="591"/>
      <c r="GD114" s="591"/>
      <c r="GE114" s="591"/>
      <c r="GF114" s="591"/>
      <c r="GG114" s="591"/>
      <c r="GH114" s="591"/>
      <c r="GI114" s="591"/>
      <c r="GJ114" s="591"/>
      <c r="GK114" s="591"/>
      <c r="GL114" s="591"/>
      <c r="GM114" s="591"/>
      <c r="GN114" s="591"/>
      <c r="GO114" s="591"/>
      <c r="GP114" s="591"/>
      <c r="GQ114" s="591"/>
      <c r="GR114" s="591"/>
      <c r="GS114" s="591"/>
      <c r="GT114" s="591"/>
      <c r="GU114" s="591"/>
      <c r="GV114" s="591"/>
      <c r="GW114" s="591"/>
      <c r="GX114" s="591"/>
      <c r="GY114" s="591"/>
      <c r="GZ114" s="591"/>
      <c r="HA114" s="591"/>
      <c r="HB114" s="591"/>
      <c r="HC114" s="591"/>
      <c r="HD114" s="591"/>
      <c r="HE114" s="591"/>
      <c r="HF114" s="591"/>
      <c r="HG114" s="591"/>
      <c r="HH114" s="591"/>
      <c r="HI114" s="591"/>
      <c r="HJ114" s="591"/>
      <c r="HK114" s="591"/>
      <c r="HL114" s="591"/>
      <c r="HM114" s="591"/>
      <c r="HN114" s="591"/>
      <c r="HO114" s="591"/>
      <c r="HP114" s="591"/>
      <c r="HQ114" s="591"/>
      <c r="HR114" s="591"/>
      <c r="HS114" s="591"/>
      <c r="HT114" s="591"/>
      <c r="HU114" s="591"/>
      <c r="HV114" s="591"/>
      <c r="HW114" s="591"/>
      <c r="HX114" s="591"/>
      <c r="HY114" s="591"/>
      <c r="HZ114" s="591"/>
      <c r="IA114" s="591"/>
      <c r="IB114" s="591"/>
      <c r="IC114" s="591"/>
      <c r="ID114" s="591"/>
      <c r="IE114" s="591"/>
      <c r="IF114" s="591"/>
      <c r="IG114" s="591"/>
      <c r="IH114" s="591"/>
      <c r="II114" s="591"/>
      <c r="IJ114" s="591"/>
      <c r="IK114" s="591"/>
      <c r="IL114" s="591"/>
    </row>
    <row r="115" spans="1:246" ht="13" thickBot="1">
      <c r="A115" s="1474" t="s">
        <v>706</v>
      </c>
      <c r="B115" s="1467"/>
      <c r="C115" s="1467"/>
      <c r="D115" s="1476"/>
      <c r="E115" s="1475"/>
      <c r="F115" s="1475"/>
      <c r="G115" s="1475"/>
      <c r="H115" s="1475"/>
      <c r="I115" s="1475"/>
      <c r="J115" s="1475"/>
      <c r="K115" s="1475"/>
      <c r="L115" s="1475"/>
      <c r="M115" s="1475"/>
      <c r="N115" s="1475"/>
      <c r="O115" s="1475"/>
      <c r="P115" s="1475"/>
      <c r="Q115" s="1475"/>
      <c r="R115" s="1475"/>
      <c r="S115" s="1475"/>
      <c r="T115" s="1475"/>
      <c r="U115" s="1475"/>
      <c r="V115" s="1475"/>
      <c r="W115" s="1475"/>
      <c r="X115" s="1475"/>
      <c r="Y115" s="1475"/>
      <c r="Z115" s="1475"/>
      <c r="AA115" s="1475"/>
      <c r="AB115" s="1475"/>
      <c r="AC115" s="1475"/>
      <c r="AD115" s="1475"/>
      <c r="AE115" s="1475"/>
      <c r="AF115" s="1475"/>
      <c r="AG115" s="1475"/>
      <c r="AH115" s="1475"/>
      <c r="AI115" s="1475"/>
      <c r="AJ115" s="1475"/>
      <c r="AK115" s="1475"/>
      <c r="AL115" s="1475"/>
      <c r="AM115" s="1475"/>
      <c r="AN115" s="1475"/>
      <c r="AO115" s="1475"/>
      <c r="AP115" s="1475"/>
      <c r="AQ115" s="1475"/>
      <c r="AR115" s="1475"/>
      <c r="AS115" s="1475"/>
      <c r="AT115" s="1475"/>
      <c r="AU115" s="1475"/>
      <c r="AV115" s="1475"/>
      <c r="AW115" s="1475"/>
      <c r="AX115" s="1475"/>
      <c r="AY115" s="1475"/>
      <c r="AZ115" s="1475"/>
      <c r="BA115" s="1475"/>
      <c r="BB115" s="1475"/>
      <c r="BC115" s="1475"/>
      <c r="BD115" s="1475"/>
      <c r="BE115" s="1475"/>
      <c r="BF115" s="1475"/>
      <c r="BG115" s="1475"/>
      <c r="BH115" s="1475"/>
      <c r="BI115" s="1475"/>
      <c r="BJ115" s="1475"/>
      <c r="BK115" s="1475"/>
      <c r="BL115" s="1475"/>
      <c r="BM115" s="1475"/>
      <c r="BN115" s="1475"/>
      <c r="BO115" s="1475"/>
      <c r="BP115" s="1475"/>
      <c r="BQ115" s="1475"/>
      <c r="BR115" s="1475"/>
      <c r="BS115" s="1475"/>
      <c r="BT115" s="1475"/>
      <c r="BU115" s="1475"/>
      <c r="BV115" s="1475"/>
      <c r="BW115" s="1475"/>
      <c r="BX115" s="1475"/>
      <c r="BY115" s="1475"/>
      <c r="BZ115" s="1475"/>
      <c r="CA115" s="1475"/>
      <c r="CB115" s="1475"/>
      <c r="CC115" s="1475"/>
      <c r="CD115" s="1475"/>
      <c r="CE115" s="1475"/>
      <c r="CF115" s="1475"/>
      <c r="CG115" s="1475"/>
      <c r="CH115" s="1475"/>
      <c r="CI115" s="1475"/>
      <c r="CJ115" s="1475"/>
      <c r="CK115" s="1475"/>
      <c r="CL115" s="1475"/>
      <c r="CM115" s="1475"/>
      <c r="CN115" s="1475"/>
      <c r="CO115" s="1475"/>
      <c r="CP115" s="1475"/>
      <c r="CQ115" s="1475"/>
      <c r="CR115" s="1475"/>
      <c r="CS115" s="1475"/>
      <c r="CT115" s="1475"/>
      <c r="CU115" s="1475"/>
      <c r="CV115" s="1475"/>
      <c r="CW115" s="1475"/>
      <c r="CX115" s="1475"/>
      <c r="CY115" s="1475"/>
      <c r="CZ115" s="1475"/>
      <c r="DA115" s="1475"/>
      <c r="DB115" s="1475"/>
      <c r="DC115" s="1475"/>
      <c r="DD115" s="1475"/>
      <c r="DE115" s="1475"/>
      <c r="DF115" s="1475"/>
      <c r="DG115" s="1475"/>
      <c r="DH115" s="1475"/>
      <c r="DI115" s="1475"/>
      <c r="DJ115" s="1475"/>
      <c r="DK115" s="1475"/>
      <c r="DL115" s="1475"/>
      <c r="DM115" s="1475"/>
      <c r="DN115" s="1475"/>
      <c r="DO115" s="1475"/>
      <c r="DP115" s="1475"/>
      <c r="DQ115" s="1475"/>
      <c r="DR115" s="1475"/>
      <c r="DS115" s="1475"/>
      <c r="DT115" s="1475"/>
      <c r="DU115" s="1475"/>
      <c r="DV115" s="1475"/>
      <c r="DW115" s="1475"/>
      <c r="DX115" s="1475"/>
      <c r="DY115" s="1475"/>
      <c r="DZ115" s="1475"/>
      <c r="EA115" s="1475"/>
      <c r="EB115" s="1475"/>
      <c r="EC115" s="1475"/>
      <c r="ED115" s="1475"/>
      <c r="EE115" s="1475"/>
      <c r="EF115" s="1475"/>
      <c r="EG115" s="1475"/>
      <c r="EH115" s="1475"/>
      <c r="EI115" s="1475"/>
      <c r="EJ115" s="1475"/>
      <c r="EK115" s="1475"/>
      <c r="EL115" s="1475"/>
      <c r="EM115" s="1475"/>
      <c r="EN115" s="1475"/>
      <c r="EO115" s="1475"/>
      <c r="EP115" s="1475"/>
      <c r="EQ115" s="1475"/>
      <c r="ER115" s="1475"/>
      <c r="ES115" s="1475"/>
      <c r="ET115" s="1475"/>
      <c r="EU115" s="1475"/>
      <c r="EV115" s="1475"/>
      <c r="EW115" s="1475"/>
      <c r="EX115" s="1475"/>
      <c r="EY115" s="1475"/>
      <c r="EZ115" s="1475"/>
      <c r="FA115" s="1475"/>
      <c r="FB115" s="1475"/>
      <c r="FC115" s="1475"/>
      <c r="FD115" s="1475"/>
      <c r="FE115" s="1475"/>
      <c r="FF115" s="1475"/>
      <c r="FG115" s="1475"/>
      <c r="FH115" s="1475"/>
      <c r="FI115" s="1475"/>
      <c r="FJ115" s="1475"/>
      <c r="FK115" s="1475"/>
      <c r="FL115" s="1475"/>
      <c r="FM115" s="1475"/>
      <c r="FN115" s="1475"/>
      <c r="FO115" s="1475"/>
      <c r="FP115" s="1475"/>
      <c r="FQ115" s="1475"/>
      <c r="FR115" s="1475"/>
      <c r="FS115" s="1475"/>
      <c r="FT115" s="1475"/>
      <c r="FU115" s="1475"/>
      <c r="FV115" s="1475"/>
      <c r="FW115" s="1475"/>
      <c r="FX115" s="1475"/>
      <c r="FY115" s="1475"/>
      <c r="FZ115" s="1475"/>
      <c r="GA115" s="1475"/>
      <c r="GB115" s="1475"/>
      <c r="GC115" s="1475"/>
      <c r="GD115" s="1475"/>
      <c r="GE115" s="1475"/>
      <c r="GF115" s="1475"/>
      <c r="GG115" s="1475"/>
      <c r="GH115" s="1475"/>
      <c r="GI115" s="1475"/>
      <c r="GJ115" s="1475"/>
      <c r="GK115" s="1475"/>
      <c r="GL115" s="1475"/>
      <c r="GM115" s="1475"/>
      <c r="GN115" s="1475"/>
      <c r="GO115" s="1475"/>
      <c r="GP115" s="1475"/>
      <c r="GQ115" s="1475"/>
      <c r="GR115" s="1475"/>
      <c r="GS115" s="1475"/>
      <c r="GT115" s="1475"/>
      <c r="GU115" s="1475"/>
      <c r="GV115" s="1475"/>
      <c r="GW115" s="1475"/>
      <c r="GX115" s="1475"/>
      <c r="GY115" s="1475"/>
      <c r="GZ115" s="1475"/>
      <c r="HA115" s="1475"/>
      <c r="HB115" s="1475"/>
      <c r="HC115" s="1475"/>
      <c r="HD115" s="1475"/>
      <c r="HE115" s="1475"/>
      <c r="HF115" s="1475"/>
      <c r="HG115" s="1475"/>
      <c r="HH115" s="1475"/>
      <c r="HI115" s="1475"/>
      <c r="HJ115" s="1475"/>
      <c r="HK115" s="1475"/>
      <c r="HL115" s="1475"/>
      <c r="HM115" s="1475"/>
      <c r="HN115" s="1475"/>
      <c r="HO115" s="1475"/>
      <c r="HP115" s="1475"/>
      <c r="HQ115" s="1475"/>
      <c r="HR115" s="1475"/>
      <c r="HS115" s="1475"/>
      <c r="HT115" s="1475"/>
      <c r="HU115" s="1475"/>
      <c r="HV115" s="1475"/>
      <c r="HW115" s="1475"/>
      <c r="HX115" s="1475"/>
      <c r="HY115" s="1475"/>
      <c r="HZ115" s="1475"/>
      <c r="IA115" s="1475"/>
      <c r="IB115" s="1475"/>
      <c r="IC115" s="1475"/>
      <c r="ID115" s="1475"/>
      <c r="IE115" s="1475"/>
      <c r="IF115" s="1475"/>
      <c r="IG115" s="1475"/>
      <c r="IH115" s="1475"/>
      <c r="II115" s="1475"/>
      <c r="IJ115" s="1475"/>
      <c r="IK115" s="1475"/>
      <c r="IL115" s="1475"/>
    </row>
    <row r="116" spans="1:246">
      <c r="E116" s="591"/>
      <c r="F116" s="591"/>
      <c r="G116" s="591"/>
      <c r="H116" s="591"/>
      <c r="I116" s="591"/>
      <c r="J116" s="591"/>
      <c r="K116" s="591"/>
      <c r="L116" s="591"/>
      <c r="M116" s="591"/>
      <c r="N116" s="591"/>
      <c r="O116" s="591"/>
      <c r="P116" s="591"/>
      <c r="Q116" s="591"/>
      <c r="R116" s="591"/>
      <c r="S116" s="591"/>
      <c r="T116" s="591"/>
      <c r="U116" s="591"/>
      <c r="V116" s="591"/>
      <c r="W116" s="591"/>
      <c r="X116" s="591"/>
      <c r="Y116" s="591"/>
      <c r="Z116" s="591"/>
      <c r="AA116" s="591"/>
      <c r="AB116" s="591"/>
      <c r="AC116" s="591"/>
      <c r="AD116" s="591"/>
      <c r="AE116" s="591"/>
      <c r="AF116" s="591"/>
      <c r="AG116" s="591"/>
      <c r="AH116" s="591"/>
      <c r="AI116" s="591"/>
      <c r="AJ116" s="591"/>
      <c r="AK116" s="591"/>
      <c r="AL116" s="591"/>
      <c r="AM116" s="591"/>
      <c r="AN116" s="591"/>
      <c r="AO116" s="591"/>
      <c r="AP116" s="591"/>
      <c r="AQ116" s="591"/>
      <c r="AR116" s="591"/>
      <c r="AS116" s="591"/>
      <c r="AT116" s="591"/>
      <c r="AU116" s="591"/>
      <c r="AV116" s="591"/>
      <c r="AW116" s="591"/>
      <c r="AX116" s="591"/>
      <c r="AY116" s="591"/>
      <c r="AZ116" s="591"/>
      <c r="BA116" s="591"/>
      <c r="BB116" s="591"/>
      <c r="BC116" s="591"/>
      <c r="BD116" s="591"/>
      <c r="BE116" s="591"/>
      <c r="BF116" s="591"/>
      <c r="BG116" s="591"/>
      <c r="BH116" s="591"/>
      <c r="BI116" s="591"/>
      <c r="BJ116" s="591"/>
      <c r="BK116" s="591"/>
      <c r="BL116" s="591"/>
      <c r="BM116" s="591"/>
      <c r="BN116" s="591"/>
      <c r="BO116" s="591"/>
      <c r="BP116" s="591"/>
      <c r="BQ116" s="591"/>
      <c r="BR116" s="591"/>
      <c r="BS116" s="591"/>
      <c r="BT116" s="591"/>
      <c r="BU116" s="591"/>
      <c r="BV116" s="591"/>
      <c r="BW116" s="591"/>
      <c r="BX116" s="591"/>
      <c r="BY116" s="591"/>
      <c r="BZ116" s="591"/>
      <c r="CA116" s="591"/>
      <c r="CB116" s="591"/>
      <c r="CC116" s="591"/>
      <c r="CD116" s="591"/>
      <c r="CE116" s="591"/>
      <c r="CF116" s="591"/>
      <c r="CG116" s="591"/>
      <c r="CH116" s="591"/>
      <c r="CI116" s="591"/>
      <c r="CJ116" s="591"/>
      <c r="CK116" s="591"/>
      <c r="CL116" s="591"/>
      <c r="CM116" s="591"/>
      <c r="CN116" s="591"/>
      <c r="CO116" s="591"/>
      <c r="CP116" s="591"/>
      <c r="CQ116" s="591"/>
      <c r="CR116" s="591"/>
      <c r="CS116" s="591"/>
      <c r="CT116" s="591"/>
      <c r="CU116" s="591"/>
      <c r="CV116" s="591"/>
      <c r="CW116" s="591"/>
      <c r="CX116" s="591"/>
      <c r="CY116" s="591"/>
      <c r="CZ116" s="591"/>
      <c r="DA116" s="591"/>
      <c r="DB116" s="591"/>
      <c r="DC116" s="591"/>
      <c r="DD116" s="591"/>
      <c r="DE116" s="591"/>
      <c r="DF116" s="591"/>
      <c r="DG116" s="591"/>
      <c r="DH116" s="591"/>
      <c r="DI116" s="591"/>
      <c r="DJ116" s="591"/>
      <c r="DK116" s="591"/>
      <c r="DL116" s="591"/>
      <c r="DM116" s="591"/>
      <c r="DN116" s="591"/>
      <c r="DO116" s="591"/>
      <c r="DP116" s="591"/>
      <c r="DQ116" s="591"/>
      <c r="DR116" s="591"/>
      <c r="DS116" s="591"/>
      <c r="DT116" s="591"/>
      <c r="DU116" s="591"/>
      <c r="DV116" s="591"/>
      <c r="DW116" s="591"/>
      <c r="DX116" s="591"/>
      <c r="DY116" s="591"/>
      <c r="DZ116" s="591"/>
      <c r="EA116" s="591"/>
      <c r="EB116" s="591"/>
      <c r="EC116" s="591"/>
      <c r="ED116" s="591"/>
      <c r="EE116" s="591"/>
      <c r="EF116" s="591"/>
      <c r="EG116" s="591"/>
      <c r="EH116" s="591"/>
      <c r="EI116" s="591"/>
      <c r="EJ116" s="591"/>
      <c r="EK116" s="591"/>
      <c r="EL116" s="591"/>
      <c r="EM116" s="591"/>
      <c r="EN116" s="591"/>
      <c r="EO116" s="591"/>
      <c r="EP116" s="591"/>
      <c r="EQ116" s="591"/>
      <c r="ER116" s="591"/>
      <c r="ES116" s="591"/>
      <c r="ET116" s="591"/>
      <c r="EU116" s="591"/>
      <c r="EV116" s="591"/>
      <c r="EW116" s="591"/>
      <c r="EX116" s="591"/>
      <c r="EY116" s="591"/>
      <c r="EZ116" s="591"/>
      <c r="FA116" s="591"/>
      <c r="FB116" s="591"/>
      <c r="FC116" s="591"/>
      <c r="FD116" s="591"/>
      <c r="FE116" s="591"/>
      <c r="FF116" s="591"/>
      <c r="FG116" s="591"/>
      <c r="FH116" s="591"/>
      <c r="FI116" s="591"/>
      <c r="FJ116" s="591"/>
      <c r="FK116" s="591"/>
      <c r="FL116" s="591"/>
      <c r="FM116" s="591"/>
      <c r="FN116" s="591"/>
      <c r="FO116" s="591"/>
      <c r="FP116" s="591"/>
      <c r="FQ116" s="591"/>
      <c r="FR116" s="591"/>
      <c r="FS116" s="591"/>
      <c r="FT116" s="591"/>
      <c r="FU116" s="591"/>
      <c r="FV116" s="591"/>
      <c r="FW116" s="591"/>
      <c r="FX116" s="591"/>
      <c r="FY116" s="591"/>
      <c r="FZ116" s="591"/>
      <c r="GA116" s="591"/>
      <c r="GB116" s="591"/>
      <c r="GC116" s="591"/>
      <c r="GD116" s="591"/>
      <c r="GE116" s="591"/>
      <c r="GF116" s="591"/>
      <c r="GG116" s="591"/>
      <c r="GH116" s="591"/>
      <c r="GI116" s="591"/>
      <c r="GJ116" s="591"/>
      <c r="GK116" s="591"/>
      <c r="GL116" s="591"/>
      <c r="GM116" s="591"/>
      <c r="GN116" s="591"/>
      <c r="GO116" s="591"/>
      <c r="GP116" s="591"/>
      <c r="GQ116" s="591"/>
      <c r="GR116" s="591"/>
      <c r="GS116" s="591"/>
      <c r="GT116" s="591"/>
      <c r="GU116" s="591"/>
      <c r="GV116" s="591"/>
      <c r="GW116" s="591"/>
      <c r="GX116" s="591"/>
      <c r="GY116" s="591"/>
      <c r="GZ116" s="591"/>
      <c r="HA116" s="591"/>
      <c r="HB116" s="591"/>
      <c r="HC116" s="591"/>
      <c r="HD116" s="591"/>
      <c r="HE116" s="591"/>
      <c r="HF116" s="591"/>
      <c r="HG116" s="591"/>
      <c r="HH116" s="591"/>
      <c r="HI116" s="591"/>
      <c r="HJ116" s="591"/>
      <c r="HK116" s="591"/>
      <c r="HL116" s="591"/>
      <c r="HM116" s="591"/>
      <c r="HN116" s="591"/>
      <c r="HO116" s="591"/>
      <c r="HP116" s="591"/>
      <c r="HQ116" s="591"/>
      <c r="HR116" s="591"/>
      <c r="HS116" s="591"/>
      <c r="HT116" s="591"/>
      <c r="HU116" s="591"/>
      <c r="HV116" s="591"/>
      <c r="HW116" s="591"/>
      <c r="HX116" s="591"/>
      <c r="HY116" s="591"/>
      <c r="HZ116" s="591"/>
      <c r="IA116" s="591"/>
      <c r="IB116" s="591"/>
      <c r="IC116" s="591"/>
      <c r="ID116" s="591"/>
      <c r="IE116" s="591"/>
      <c r="IF116" s="591"/>
      <c r="IG116" s="591"/>
      <c r="IH116" s="591"/>
      <c r="II116" s="591"/>
      <c r="IJ116" s="591"/>
      <c r="IK116" s="591"/>
      <c r="IL116" s="591"/>
    </row>
    <row r="117" spans="1:246" s="821" customFormat="1">
      <c r="B117" s="821" t="s">
        <v>707</v>
      </c>
      <c r="D117" s="619"/>
      <c r="E117" s="821">
        <f ca="1">+SUM(F117:IL117)</f>
        <v>148920888.59705374</v>
      </c>
      <c r="F117" s="821">
        <f t="shared" ref="F117:BQ117" si="114">+F61</f>
        <v>0</v>
      </c>
      <c r="G117" s="821">
        <f t="shared" ca="1" si="114"/>
        <v>-37227421.310907088</v>
      </c>
      <c r="H117" s="821">
        <f t="shared" ca="1" si="114"/>
        <v>-7024833.8638499873</v>
      </c>
      <c r="I117" s="821">
        <f t="shared" ca="1" si="114"/>
        <v>-3933016.6601161035</v>
      </c>
      <c r="J117" s="821">
        <f t="shared" ca="1" si="114"/>
        <v>-4172744.4248333648</v>
      </c>
      <c r="K117" s="821">
        <f t="shared" ca="1" si="114"/>
        <v>-4369615.0466934834</v>
      </c>
      <c r="L117" s="821">
        <f t="shared" ca="1" si="114"/>
        <v>-4511542.8114107437</v>
      </c>
      <c r="M117" s="821">
        <f t="shared" ca="1" si="114"/>
        <v>-4730527.7189851487</v>
      </c>
      <c r="N117" s="821">
        <f t="shared" ca="1" si="114"/>
        <v>-5149460.5974232377</v>
      </c>
      <c r="O117" s="821">
        <f t="shared" ca="1" si="114"/>
        <v>-5367248.8348623673</v>
      </c>
      <c r="P117" s="821">
        <f t="shared" ca="1" si="114"/>
        <v>-5584568.8100746488</v>
      </c>
      <c r="Q117" s="821">
        <f t="shared" ca="1" si="114"/>
        <v>-1562909.64912799</v>
      </c>
      <c r="R117" s="821">
        <f t="shared" ca="1" si="114"/>
        <v>0</v>
      </c>
      <c r="S117" s="821">
        <f t="shared" ca="1" si="114"/>
        <v>0</v>
      </c>
      <c r="T117" s="821">
        <f t="shared" ca="1" si="114"/>
        <v>0</v>
      </c>
      <c r="U117" s="821">
        <f t="shared" ca="1" si="114"/>
        <v>0</v>
      </c>
      <c r="V117" s="821">
        <f t="shared" ca="1" si="114"/>
        <v>0</v>
      </c>
      <c r="W117" s="821">
        <f t="shared" ca="1" si="114"/>
        <v>0</v>
      </c>
      <c r="X117" s="821">
        <f t="shared" ca="1" si="114"/>
        <v>0</v>
      </c>
      <c r="Y117" s="821">
        <f t="shared" ca="1" si="114"/>
        <v>0</v>
      </c>
      <c r="Z117" s="821">
        <f t="shared" ca="1" si="114"/>
        <v>0</v>
      </c>
      <c r="AA117" s="821">
        <f t="shared" ca="1" si="114"/>
        <v>0</v>
      </c>
      <c r="AB117" s="821">
        <f t="shared" ca="1" si="114"/>
        <v>0</v>
      </c>
      <c r="AC117" s="821">
        <f t="shared" ca="1" si="114"/>
        <v>0</v>
      </c>
      <c r="AD117" s="821">
        <f t="shared" ca="1" si="114"/>
        <v>0</v>
      </c>
      <c r="AE117" s="821">
        <f t="shared" ca="1" si="114"/>
        <v>0</v>
      </c>
      <c r="AF117" s="821">
        <f t="shared" ca="1" si="114"/>
        <v>0</v>
      </c>
      <c r="AG117" s="821">
        <f t="shared" ca="1" si="114"/>
        <v>0</v>
      </c>
      <c r="AH117" s="821">
        <f t="shared" ca="1" si="114"/>
        <v>0</v>
      </c>
      <c r="AI117" s="821">
        <f t="shared" ca="1" si="114"/>
        <v>0</v>
      </c>
      <c r="AJ117" s="821">
        <f t="shared" ca="1" si="114"/>
        <v>0</v>
      </c>
      <c r="AK117" s="821">
        <f t="shared" ca="1" si="114"/>
        <v>0</v>
      </c>
      <c r="AL117" s="821">
        <f t="shared" ca="1" si="114"/>
        <v>428278.78508829395</v>
      </c>
      <c r="AM117" s="821">
        <f t="shared" ca="1" si="114"/>
        <v>382167.99553369544</v>
      </c>
      <c r="AN117" s="821">
        <f t="shared" ca="1" si="114"/>
        <v>373695.13314251602</v>
      </c>
      <c r="AO117" s="821">
        <f t="shared" ca="1" si="114"/>
        <v>371832.14298955665</v>
      </c>
      <c r="AP117" s="821">
        <f t="shared" ca="1" si="114"/>
        <v>368881.91445462208</v>
      </c>
      <c r="AQ117" s="821">
        <f t="shared" ca="1" si="114"/>
        <v>365968.89797794435</v>
      </c>
      <c r="AR117" s="821">
        <f t="shared" ca="1" si="114"/>
        <v>363178.84321803134</v>
      </c>
      <c r="AS117" s="821">
        <f t="shared" ca="1" si="114"/>
        <v>360341.59046802763</v>
      </c>
      <c r="AT117" s="821">
        <f t="shared" ca="1" si="114"/>
        <v>357656.09805562755</v>
      </c>
      <c r="AU117" s="821">
        <f t="shared" ca="1" si="114"/>
        <v>354913.78358647868</v>
      </c>
      <c r="AV117" s="821">
        <f t="shared" ca="1" si="114"/>
        <v>352445.84751280106</v>
      </c>
      <c r="AW117" s="821">
        <f t="shared" ca="1" si="114"/>
        <v>228475417.29331028</v>
      </c>
      <c r="AX117" s="821">
        <f t="shared" si="114"/>
        <v>0</v>
      </c>
      <c r="AY117" s="821">
        <f t="shared" si="114"/>
        <v>0</v>
      </c>
      <c r="AZ117" s="821">
        <f t="shared" si="114"/>
        <v>0</v>
      </c>
      <c r="BA117" s="821">
        <f t="shared" si="114"/>
        <v>0</v>
      </c>
      <c r="BB117" s="821">
        <f t="shared" si="114"/>
        <v>0</v>
      </c>
      <c r="BC117" s="821">
        <f t="shared" si="114"/>
        <v>0</v>
      </c>
      <c r="BD117" s="821">
        <f t="shared" si="114"/>
        <v>0</v>
      </c>
      <c r="BE117" s="821">
        <f t="shared" si="114"/>
        <v>0</v>
      </c>
      <c r="BF117" s="821">
        <f t="shared" si="114"/>
        <v>0</v>
      </c>
      <c r="BG117" s="821">
        <f t="shared" si="114"/>
        <v>0</v>
      </c>
      <c r="BH117" s="821">
        <f t="shared" si="114"/>
        <v>0</v>
      </c>
      <c r="BI117" s="821">
        <f t="shared" si="114"/>
        <v>0</v>
      </c>
      <c r="BJ117" s="821">
        <f t="shared" si="114"/>
        <v>0</v>
      </c>
      <c r="BK117" s="821">
        <f t="shared" si="114"/>
        <v>0</v>
      </c>
      <c r="BL117" s="821">
        <f t="shared" si="114"/>
        <v>0</v>
      </c>
      <c r="BM117" s="821">
        <f t="shared" si="114"/>
        <v>0</v>
      </c>
      <c r="BN117" s="821">
        <f t="shared" si="114"/>
        <v>0</v>
      </c>
      <c r="BO117" s="821">
        <f t="shared" si="114"/>
        <v>0</v>
      </c>
      <c r="BP117" s="821">
        <f t="shared" si="114"/>
        <v>0</v>
      </c>
      <c r="BQ117" s="821">
        <f t="shared" si="114"/>
        <v>0</v>
      </c>
      <c r="BR117" s="821">
        <f t="shared" ref="BR117:EC117" si="115">+BR61</f>
        <v>0</v>
      </c>
      <c r="BS117" s="821">
        <f t="shared" si="115"/>
        <v>0</v>
      </c>
      <c r="BT117" s="821">
        <f t="shared" si="115"/>
        <v>0</v>
      </c>
      <c r="BU117" s="821">
        <f t="shared" si="115"/>
        <v>0</v>
      </c>
      <c r="BV117" s="821">
        <f t="shared" si="115"/>
        <v>0</v>
      </c>
      <c r="BW117" s="821">
        <f t="shared" si="115"/>
        <v>0</v>
      </c>
      <c r="BX117" s="821">
        <f t="shared" si="115"/>
        <v>0</v>
      </c>
      <c r="BY117" s="821">
        <f t="shared" si="115"/>
        <v>0</v>
      </c>
      <c r="BZ117" s="821">
        <f t="shared" si="115"/>
        <v>0</v>
      </c>
      <c r="CA117" s="821">
        <f t="shared" si="115"/>
        <v>0</v>
      </c>
      <c r="CB117" s="821">
        <f t="shared" si="115"/>
        <v>0</v>
      </c>
      <c r="CC117" s="821">
        <f t="shared" si="115"/>
        <v>0</v>
      </c>
      <c r="CD117" s="821">
        <f t="shared" si="115"/>
        <v>0</v>
      </c>
      <c r="CE117" s="821">
        <f t="shared" si="115"/>
        <v>0</v>
      </c>
      <c r="CF117" s="821">
        <f t="shared" si="115"/>
        <v>0</v>
      </c>
      <c r="CG117" s="821">
        <f t="shared" si="115"/>
        <v>0</v>
      </c>
      <c r="CH117" s="821">
        <f t="shared" si="115"/>
        <v>0</v>
      </c>
      <c r="CI117" s="821">
        <f t="shared" si="115"/>
        <v>0</v>
      </c>
      <c r="CJ117" s="821">
        <f t="shared" si="115"/>
        <v>0</v>
      </c>
      <c r="CK117" s="821">
        <f t="shared" si="115"/>
        <v>0</v>
      </c>
      <c r="CL117" s="821">
        <f t="shared" si="115"/>
        <v>0</v>
      </c>
      <c r="CM117" s="821">
        <f t="shared" si="115"/>
        <v>0</v>
      </c>
      <c r="CN117" s="821">
        <f t="shared" si="115"/>
        <v>0</v>
      </c>
      <c r="CO117" s="821">
        <f t="shared" si="115"/>
        <v>0</v>
      </c>
      <c r="CP117" s="821">
        <f t="shared" si="115"/>
        <v>0</v>
      </c>
      <c r="CQ117" s="821">
        <f t="shared" si="115"/>
        <v>0</v>
      </c>
      <c r="CR117" s="821">
        <f t="shared" si="115"/>
        <v>0</v>
      </c>
      <c r="CS117" s="821">
        <f t="shared" si="115"/>
        <v>0</v>
      </c>
      <c r="CT117" s="821">
        <f t="shared" si="115"/>
        <v>0</v>
      </c>
      <c r="CU117" s="821">
        <f t="shared" si="115"/>
        <v>0</v>
      </c>
      <c r="CV117" s="821">
        <f t="shared" si="115"/>
        <v>0</v>
      </c>
      <c r="CW117" s="821">
        <f t="shared" si="115"/>
        <v>0</v>
      </c>
      <c r="CX117" s="821">
        <f t="shared" si="115"/>
        <v>0</v>
      </c>
      <c r="CY117" s="821">
        <f t="shared" si="115"/>
        <v>0</v>
      </c>
      <c r="CZ117" s="821">
        <f t="shared" si="115"/>
        <v>0</v>
      </c>
      <c r="DA117" s="821">
        <f t="shared" si="115"/>
        <v>0</v>
      </c>
      <c r="DB117" s="821">
        <f t="shared" si="115"/>
        <v>0</v>
      </c>
      <c r="DC117" s="821">
        <f t="shared" si="115"/>
        <v>0</v>
      </c>
      <c r="DD117" s="821">
        <f t="shared" si="115"/>
        <v>0</v>
      </c>
      <c r="DE117" s="821">
        <f t="shared" si="115"/>
        <v>0</v>
      </c>
      <c r="DF117" s="821">
        <f t="shared" si="115"/>
        <v>0</v>
      </c>
      <c r="DG117" s="821">
        <f t="shared" si="115"/>
        <v>0</v>
      </c>
      <c r="DH117" s="821">
        <f t="shared" si="115"/>
        <v>0</v>
      </c>
      <c r="DI117" s="821">
        <f t="shared" si="115"/>
        <v>0</v>
      </c>
      <c r="DJ117" s="821">
        <f t="shared" si="115"/>
        <v>0</v>
      </c>
      <c r="DK117" s="821">
        <f t="shared" si="115"/>
        <v>0</v>
      </c>
      <c r="DL117" s="821">
        <f t="shared" si="115"/>
        <v>0</v>
      </c>
      <c r="DM117" s="821">
        <f t="shared" si="115"/>
        <v>0</v>
      </c>
      <c r="DN117" s="821">
        <f t="shared" si="115"/>
        <v>0</v>
      </c>
      <c r="DO117" s="821">
        <f t="shared" si="115"/>
        <v>0</v>
      </c>
      <c r="DP117" s="821">
        <f t="shared" si="115"/>
        <v>0</v>
      </c>
      <c r="DQ117" s="821">
        <f t="shared" si="115"/>
        <v>0</v>
      </c>
      <c r="DR117" s="821">
        <f t="shared" si="115"/>
        <v>0</v>
      </c>
      <c r="DS117" s="821">
        <f t="shared" si="115"/>
        <v>0</v>
      </c>
      <c r="DT117" s="821">
        <f t="shared" si="115"/>
        <v>0</v>
      </c>
      <c r="DU117" s="821">
        <f t="shared" si="115"/>
        <v>0</v>
      </c>
      <c r="DV117" s="821">
        <f t="shared" si="115"/>
        <v>0</v>
      </c>
      <c r="DW117" s="821">
        <f t="shared" si="115"/>
        <v>0</v>
      </c>
      <c r="DX117" s="821">
        <f t="shared" si="115"/>
        <v>0</v>
      </c>
      <c r="DY117" s="821">
        <f t="shared" si="115"/>
        <v>0</v>
      </c>
      <c r="DZ117" s="821">
        <f t="shared" si="115"/>
        <v>0</v>
      </c>
      <c r="EA117" s="821">
        <f t="shared" si="115"/>
        <v>0</v>
      </c>
      <c r="EB117" s="821">
        <f t="shared" si="115"/>
        <v>0</v>
      </c>
      <c r="EC117" s="821">
        <f t="shared" si="115"/>
        <v>0</v>
      </c>
      <c r="ED117" s="821">
        <f t="shared" ref="ED117:GO117" si="116">+ED61</f>
        <v>0</v>
      </c>
      <c r="EE117" s="821">
        <f t="shared" si="116"/>
        <v>0</v>
      </c>
      <c r="EF117" s="821">
        <f t="shared" si="116"/>
        <v>0</v>
      </c>
      <c r="EG117" s="821">
        <f t="shared" si="116"/>
        <v>0</v>
      </c>
      <c r="EH117" s="821">
        <f t="shared" si="116"/>
        <v>0</v>
      </c>
      <c r="EI117" s="821">
        <f t="shared" si="116"/>
        <v>0</v>
      </c>
      <c r="EJ117" s="821">
        <f t="shared" si="116"/>
        <v>0</v>
      </c>
      <c r="EK117" s="821">
        <f t="shared" si="116"/>
        <v>0</v>
      </c>
      <c r="EL117" s="821">
        <f t="shared" si="116"/>
        <v>0</v>
      </c>
      <c r="EM117" s="821">
        <f t="shared" si="116"/>
        <v>0</v>
      </c>
      <c r="EN117" s="821">
        <f t="shared" si="116"/>
        <v>0</v>
      </c>
      <c r="EO117" s="821">
        <f t="shared" si="116"/>
        <v>0</v>
      </c>
      <c r="EP117" s="821">
        <f t="shared" si="116"/>
        <v>0</v>
      </c>
      <c r="EQ117" s="821">
        <f t="shared" si="116"/>
        <v>0</v>
      </c>
      <c r="ER117" s="821">
        <f t="shared" si="116"/>
        <v>0</v>
      </c>
      <c r="ES117" s="821">
        <f t="shared" si="116"/>
        <v>0</v>
      </c>
      <c r="ET117" s="821">
        <f t="shared" si="116"/>
        <v>0</v>
      </c>
      <c r="EU117" s="821">
        <f t="shared" si="116"/>
        <v>0</v>
      </c>
      <c r="EV117" s="821">
        <f t="shared" si="116"/>
        <v>0</v>
      </c>
      <c r="EW117" s="821">
        <f t="shared" si="116"/>
        <v>0</v>
      </c>
      <c r="EX117" s="821">
        <f t="shared" si="116"/>
        <v>0</v>
      </c>
      <c r="EY117" s="821">
        <f t="shared" si="116"/>
        <v>0</v>
      </c>
      <c r="EZ117" s="821">
        <f t="shared" si="116"/>
        <v>0</v>
      </c>
      <c r="FA117" s="821">
        <f t="shared" si="116"/>
        <v>0</v>
      </c>
      <c r="FB117" s="821">
        <f t="shared" si="116"/>
        <v>0</v>
      </c>
      <c r="FC117" s="821">
        <f t="shared" si="116"/>
        <v>0</v>
      </c>
      <c r="FD117" s="821">
        <f t="shared" si="116"/>
        <v>0</v>
      </c>
      <c r="FE117" s="821">
        <f t="shared" si="116"/>
        <v>0</v>
      </c>
      <c r="FF117" s="821">
        <f t="shared" si="116"/>
        <v>0</v>
      </c>
      <c r="FG117" s="821">
        <f t="shared" si="116"/>
        <v>0</v>
      </c>
      <c r="FH117" s="821">
        <f t="shared" si="116"/>
        <v>0</v>
      </c>
      <c r="FI117" s="821">
        <f t="shared" si="116"/>
        <v>0</v>
      </c>
      <c r="FJ117" s="821">
        <f t="shared" si="116"/>
        <v>0</v>
      </c>
      <c r="FK117" s="821">
        <f t="shared" si="116"/>
        <v>0</v>
      </c>
      <c r="FL117" s="821">
        <f t="shared" si="116"/>
        <v>0</v>
      </c>
      <c r="FM117" s="821">
        <f t="shared" si="116"/>
        <v>0</v>
      </c>
      <c r="FN117" s="821">
        <f t="shared" si="116"/>
        <v>0</v>
      </c>
      <c r="FO117" s="821">
        <f t="shared" si="116"/>
        <v>0</v>
      </c>
      <c r="FP117" s="821">
        <f t="shared" si="116"/>
        <v>0</v>
      </c>
      <c r="FQ117" s="821">
        <f t="shared" si="116"/>
        <v>0</v>
      </c>
      <c r="FR117" s="821">
        <f t="shared" si="116"/>
        <v>0</v>
      </c>
      <c r="FS117" s="821">
        <f t="shared" si="116"/>
        <v>0</v>
      </c>
      <c r="FT117" s="821">
        <f t="shared" si="116"/>
        <v>0</v>
      </c>
      <c r="FU117" s="821">
        <f t="shared" si="116"/>
        <v>0</v>
      </c>
      <c r="FV117" s="821">
        <f t="shared" si="116"/>
        <v>0</v>
      </c>
      <c r="FW117" s="821">
        <f t="shared" si="116"/>
        <v>0</v>
      </c>
      <c r="FX117" s="821">
        <f t="shared" si="116"/>
        <v>0</v>
      </c>
      <c r="FY117" s="821">
        <f t="shared" si="116"/>
        <v>0</v>
      </c>
      <c r="FZ117" s="821">
        <f t="shared" si="116"/>
        <v>0</v>
      </c>
      <c r="GA117" s="821">
        <f t="shared" si="116"/>
        <v>0</v>
      </c>
      <c r="GB117" s="821">
        <f t="shared" si="116"/>
        <v>0</v>
      </c>
      <c r="GC117" s="821">
        <f t="shared" si="116"/>
        <v>0</v>
      </c>
      <c r="GD117" s="821">
        <f t="shared" si="116"/>
        <v>0</v>
      </c>
      <c r="GE117" s="821">
        <f t="shared" si="116"/>
        <v>0</v>
      </c>
      <c r="GF117" s="821">
        <f t="shared" si="116"/>
        <v>0</v>
      </c>
      <c r="GG117" s="821">
        <f t="shared" si="116"/>
        <v>0</v>
      </c>
      <c r="GH117" s="821">
        <f t="shared" si="116"/>
        <v>0</v>
      </c>
      <c r="GI117" s="821">
        <f t="shared" si="116"/>
        <v>0</v>
      </c>
      <c r="GJ117" s="821">
        <f t="shared" si="116"/>
        <v>0</v>
      </c>
      <c r="GK117" s="821">
        <f t="shared" si="116"/>
        <v>0</v>
      </c>
      <c r="GL117" s="821">
        <f t="shared" si="116"/>
        <v>0</v>
      </c>
      <c r="GM117" s="821">
        <f t="shared" si="116"/>
        <v>0</v>
      </c>
      <c r="GN117" s="821">
        <f t="shared" si="116"/>
        <v>0</v>
      </c>
      <c r="GO117" s="821">
        <f t="shared" si="116"/>
        <v>0</v>
      </c>
      <c r="GP117" s="821">
        <f t="shared" ref="GP117:IL117" si="117">+GP61</f>
        <v>0</v>
      </c>
      <c r="GQ117" s="821">
        <f t="shared" si="117"/>
        <v>0</v>
      </c>
      <c r="GR117" s="821">
        <f t="shared" si="117"/>
        <v>0</v>
      </c>
      <c r="GS117" s="821">
        <f t="shared" si="117"/>
        <v>0</v>
      </c>
      <c r="GT117" s="821">
        <f t="shared" si="117"/>
        <v>0</v>
      </c>
      <c r="GU117" s="821">
        <f t="shared" si="117"/>
        <v>0</v>
      </c>
      <c r="GV117" s="821">
        <f t="shared" si="117"/>
        <v>0</v>
      </c>
      <c r="GW117" s="821">
        <f t="shared" si="117"/>
        <v>0</v>
      </c>
      <c r="GX117" s="821">
        <f t="shared" si="117"/>
        <v>0</v>
      </c>
      <c r="GY117" s="821">
        <f t="shared" si="117"/>
        <v>0</v>
      </c>
      <c r="GZ117" s="821">
        <f t="shared" si="117"/>
        <v>0</v>
      </c>
      <c r="HA117" s="821">
        <f t="shared" si="117"/>
        <v>0</v>
      </c>
      <c r="HB117" s="821">
        <f t="shared" si="117"/>
        <v>0</v>
      </c>
      <c r="HC117" s="821">
        <f t="shared" si="117"/>
        <v>0</v>
      </c>
      <c r="HD117" s="821">
        <f t="shared" si="117"/>
        <v>0</v>
      </c>
      <c r="HE117" s="821">
        <f t="shared" si="117"/>
        <v>0</v>
      </c>
      <c r="HF117" s="821">
        <f t="shared" si="117"/>
        <v>0</v>
      </c>
      <c r="HG117" s="821">
        <f t="shared" si="117"/>
        <v>0</v>
      </c>
      <c r="HH117" s="821">
        <f t="shared" si="117"/>
        <v>0</v>
      </c>
      <c r="HI117" s="821">
        <f t="shared" si="117"/>
        <v>0</v>
      </c>
      <c r="HJ117" s="821">
        <f t="shared" si="117"/>
        <v>0</v>
      </c>
      <c r="HK117" s="821">
        <f t="shared" si="117"/>
        <v>0</v>
      </c>
      <c r="HL117" s="821">
        <f t="shared" si="117"/>
        <v>0</v>
      </c>
      <c r="HM117" s="821">
        <f t="shared" si="117"/>
        <v>0</v>
      </c>
      <c r="HN117" s="821">
        <f t="shared" si="117"/>
        <v>0</v>
      </c>
      <c r="HO117" s="821">
        <f t="shared" si="117"/>
        <v>0</v>
      </c>
      <c r="HP117" s="821">
        <f t="shared" si="117"/>
        <v>0</v>
      </c>
      <c r="HQ117" s="821">
        <f t="shared" si="117"/>
        <v>0</v>
      </c>
      <c r="HR117" s="821">
        <f t="shared" si="117"/>
        <v>0</v>
      </c>
      <c r="HS117" s="821">
        <f t="shared" si="117"/>
        <v>0</v>
      </c>
      <c r="HT117" s="821">
        <f t="shared" si="117"/>
        <v>0</v>
      </c>
      <c r="HU117" s="821">
        <f t="shared" si="117"/>
        <v>0</v>
      </c>
      <c r="HV117" s="821">
        <f t="shared" si="117"/>
        <v>0</v>
      </c>
      <c r="HW117" s="821">
        <f t="shared" si="117"/>
        <v>0</v>
      </c>
      <c r="HX117" s="821">
        <f t="shared" si="117"/>
        <v>0</v>
      </c>
      <c r="HY117" s="821">
        <f t="shared" si="117"/>
        <v>0</v>
      </c>
      <c r="HZ117" s="821">
        <f t="shared" si="117"/>
        <v>0</v>
      </c>
      <c r="IA117" s="821">
        <f t="shared" si="117"/>
        <v>0</v>
      </c>
      <c r="IB117" s="821">
        <f t="shared" si="117"/>
        <v>0</v>
      </c>
      <c r="IC117" s="821">
        <f t="shared" si="117"/>
        <v>0</v>
      </c>
      <c r="ID117" s="821">
        <f t="shared" si="117"/>
        <v>0</v>
      </c>
      <c r="IE117" s="821">
        <f t="shared" si="117"/>
        <v>0</v>
      </c>
      <c r="IF117" s="821">
        <f t="shared" si="117"/>
        <v>0</v>
      </c>
      <c r="IG117" s="821">
        <f t="shared" si="117"/>
        <v>0</v>
      </c>
      <c r="IH117" s="821">
        <f t="shared" si="117"/>
        <v>0</v>
      </c>
      <c r="II117" s="821">
        <f t="shared" si="117"/>
        <v>0</v>
      </c>
      <c r="IJ117" s="821">
        <f t="shared" si="117"/>
        <v>0</v>
      </c>
      <c r="IK117" s="821">
        <f t="shared" si="117"/>
        <v>0</v>
      </c>
      <c r="IL117" s="821">
        <f t="shared" si="117"/>
        <v>0</v>
      </c>
    </row>
    <row r="118" spans="1:246" s="821" customFormat="1">
      <c r="B118" s="822" t="s">
        <v>708</v>
      </c>
      <c r="D118" s="619">
        <f ca="1">+IFERROR(E118/$E$117,"")</f>
        <v>0.9</v>
      </c>
      <c r="E118" s="821">
        <f ca="1">+SUM(F118:IL118)</f>
        <v>134028799.73734836</v>
      </c>
      <c r="F118" s="823">
        <f t="shared" ref="F118:BR118" si="118">F$117*_WF_Tier1_LP</f>
        <v>0</v>
      </c>
      <c r="G118" s="823">
        <f t="shared" ca="1" si="118"/>
        <v>-33504679.17981638</v>
      </c>
      <c r="H118" s="823">
        <f t="shared" ca="1" si="118"/>
        <v>-6322350.4774649888</v>
      </c>
      <c r="I118" s="823">
        <f t="shared" ca="1" si="118"/>
        <v>-3539714.9941044934</v>
      </c>
      <c r="J118" s="823">
        <f t="shared" ca="1" si="118"/>
        <v>-3755469.9823500286</v>
      </c>
      <c r="K118" s="823">
        <f t="shared" ca="1" si="118"/>
        <v>-3932653.5420241351</v>
      </c>
      <c r="L118" s="823">
        <f t="shared" ref="L118:R118" ca="1" si="119">L$117*_WF_Tier1_LP</f>
        <v>-4060388.5302696694</v>
      </c>
      <c r="M118" s="823">
        <f t="shared" ca="1" si="119"/>
        <v>-4257474.9470866341</v>
      </c>
      <c r="N118" s="823">
        <f t="shared" ca="1" si="119"/>
        <v>-4634514.5376809137</v>
      </c>
      <c r="O118" s="823">
        <f t="shared" ca="1" si="119"/>
        <v>-4830523.9513761308</v>
      </c>
      <c r="P118" s="823">
        <f t="shared" ca="1" si="119"/>
        <v>-5026111.9290671842</v>
      </c>
      <c r="Q118" s="823">
        <f t="shared" ca="1" si="119"/>
        <v>-1406618.6842151911</v>
      </c>
      <c r="R118" s="823">
        <f t="shared" ca="1" si="119"/>
        <v>0</v>
      </c>
      <c r="S118" s="823">
        <f t="shared" ca="1" si="118"/>
        <v>0</v>
      </c>
      <c r="T118" s="823">
        <f t="shared" ca="1" si="118"/>
        <v>0</v>
      </c>
      <c r="U118" s="823">
        <f t="shared" ca="1" si="118"/>
        <v>0</v>
      </c>
      <c r="V118" s="823">
        <f t="shared" ca="1" si="118"/>
        <v>0</v>
      </c>
      <c r="W118" s="823">
        <f t="shared" ca="1" si="118"/>
        <v>0</v>
      </c>
      <c r="X118" s="823">
        <f t="shared" ca="1" si="118"/>
        <v>0</v>
      </c>
      <c r="Y118" s="823">
        <f t="shared" ca="1" si="118"/>
        <v>0</v>
      </c>
      <c r="Z118" s="823">
        <f t="shared" ca="1" si="118"/>
        <v>0</v>
      </c>
      <c r="AA118" s="823">
        <f t="shared" ca="1" si="118"/>
        <v>0</v>
      </c>
      <c r="AB118" s="823">
        <f t="shared" ca="1" si="118"/>
        <v>0</v>
      </c>
      <c r="AC118" s="823">
        <f t="shared" ca="1" si="118"/>
        <v>0</v>
      </c>
      <c r="AD118" s="823">
        <f t="shared" ca="1" si="118"/>
        <v>0</v>
      </c>
      <c r="AE118" s="823">
        <f t="shared" ca="1" si="118"/>
        <v>0</v>
      </c>
      <c r="AF118" s="823">
        <f t="shared" ca="1" si="118"/>
        <v>0</v>
      </c>
      <c r="AG118" s="823">
        <f t="shared" ca="1" si="118"/>
        <v>0</v>
      </c>
      <c r="AH118" s="823">
        <f t="shared" ca="1" si="118"/>
        <v>0</v>
      </c>
      <c r="AI118" s="823">
        <f t="shared" ca="1" si="118"/>
        <v>0</v>
      </c>
      <c r="AJ118" s="823">
        <f t="shared" ca="1" si="118"/>
        <v>0</v>
      </c>
      <c r="AK118" s="823">
        <f t="shared" ca="1" si="118"/>
        <v>0</v>
      </c>
      <c r="AL118" s="823">
        <f t="shared" ca="1" si="118"/>
        <v>385450.90657946456</v>
      </c>
      <c r="AM118" s="823">
        <f t="shared" ca="1" si="118"/>
        <v>343951.19598032592</v>
      </c>
      <c r="AN118" s="823">
        <f t="shared" ca="1" si="118"/>
        <v>336325.6198282644</v>
      </c>
      <c r="AO118" s="823">
        <f t="shared" ca="1" si="118"/>
        <v>334648.92869060102</v>
      </c>
      <c r="AP118" s="823">
        <f t="shared" ca="1" si="118"/>
        <v>331993.7230091599</v>
      </c>
      <c r="AQ118" s="823">
        <f t="shared" ca="1" si="118"/>
        <v>329372.00818014995</v>
      </c>
      <c r="AR118" s="823">
        <f t="shared" ca="1" si="118"/>
        <v>326860.95889622823</v>
      </c>
      <c r="AS118" s="823">
        <f t="shared" ca="1" si="118"/>
        <v>324307.4314212249</v>
      </c>
      <c r="AT118" s="823">
        <f t="shared" ca="1" si="118"/>
        <v>321890.48825006478</v>
      </c>
      <c r="AU118" s="823">
        <f t="shared" ca="1" si="118"/>
        <v>319422.40522783081</v>
      </c>
      <c r="AV118" s="823">
        <f t="shared" ca="1" si="118"/>
        <v>317201.26276152098</v>
      </c>
      <c r="AW118" s="823">
        <f t="shared" ca="1" si="118"/>
        <v>205627875.56397927</v>
      </c>
      <c r="AX118" s="823">
        <f t="shared" si="118"/>
        <v>0</v>
      </c>
      <c r="AY118" s="823">
        <f t="shared" si="118"/>
        <v>0</v>
      </c>
      <c r="AZ118" s="823">
        <f t="shared" si="118"/>
        <v>0</v>
      </c>
      <c r="BA118" s="823">
        <f t="shared" si="118"/>
        <v>0</v>
      </c>
      <c r="BB118" s="823">
        <f t="shared" si="118"/>
        <v>0</v>
      </c>
      <c r="BC118" s="823">
        <f t="shared" si="118"/>
        <v>0</v>
      </c>
      <c r="BD118" s="823">
        <f t="shared" si="118"/>
        <v>0</v>
      </c>
      <c r="BE118" s="823">
        <f t="shared" si="118"/>
        <v>0</v>
      </c>
      <c r="BF118" s="823">
        <f t="shared" si="118"/>
        <v>0</v>
      </c>
      <c r="BG118" s="823">
        <f t="shared" si="118"/>
        <v>0</v>
      </c>
      <c r="BH118" s="823">
        <f t="shared" si="118"/>
        <v>0</v>
      </c>
      <c r="BI118" s="823">
        <f t="shared" si="118"/>
        <v>0</v>
      </c>
      <c r="BJ118" s="823">
        <f t="shared" si="118"/>
        <v>0</v>
      </c>
      <c r="BK118" s="823">
        <f t="shared" si="118"/>
        <v>0</v>
      </c>
      <c r="BL118" s="823">
        <f t="shared" si="118"/>
        <v>0</v>
      </c>
      <c r="BM118" s="823">
        <f t="shared" si="118"/>
        <v>0</v>
      </c>
      <c r="BN118" s="823">
        <f t="shared" si="118"/>
        <v>0</v>
      </c>
      <c r="BO118" s="823">
        <f t="shared" si="118"/>
        <v>0</v>
      </c>
      <c r="BP118" s="823">
        <f t="shared" si="118"/>
        <v>0</v>
      </c>
      <c r="BQ118" s="823">
        <f t="shared" si="118"/>
        <v>0</v>
      </c>
      <c r="BR118" s="823">
        <f t="shared" si="118"/>
        <v>0</v>
      </c>
      <c r="BS118" s="823">
        <f t="shared" ref="BS118:ED118" si="120">BS$117*_WF_Tier1_LP</f>
        <v>0</v>
      </c>
      <c r="BT118" s="823">
        <f t="shared" si="120"/>
        <v>0</v>
      </c>
      <c r="BU118" s="823">
        <f t="shared" si="120"/>
        <v>0</v>
      </c>
      <c r="BV118" s="823">
        <f t="shared" si="120"/>
        <v>0</v>
      </c>
      <c r="BW118" s="823">
        <f t="shared" si="120"/>
        <v>0</v>
      </c>
      <c r="BX118" s="823">
        <f t="shared" si="120"/>
        <v>0</v>
      </c>
      <c r="BY118" s="823">
        <f t="shared" si="120"/>
        <v>0</v>
      </c>
      <c r="BZ118" s="823">
        <f t="shared" si="120"/>
        <v>0</v>
      </c>
      <c r="CA118" s="823">
        <f t="shared" si="120"/>
        <v>0</v>
      </c>
      <c r="CB118" s="823">
        <f t="shared" si="120"/>
        <v>0</v>
      </c>
      <c r="CC118" s="823">
        <f t="shared" si="120"/>
        <v>0</v>
      </c>
      <c r="CD118" s="823">
        <f t="shared" si="120"/>
        <v>0</v>
      </c>
      <c r="CE118" s="823">
        <f t="shared" si="120"/>
        <v>0</v>
      </c>
      <c r="CF118" s="823">
        <f t="shared" si="120"/>
        <v>0</v>
      </c>
      <c r="CG118" s="823">
        <f t="shared" si="120"/>
        <v>0</v>
      </c>
      <c r="CH118" s="823">
        <f t="shared" si="120"/>
        <v>0</v>
      </c>
      <c r="CI118" s="823">
        <f t="shared" si="120"/>
        <v>0</v>
      </c>
      <c r="CJ118" s="823">
        <f t="shared" si="120"/>
        <v>0</v>
      </c>
      <c r="CK118" s="823">
        <f t="shared" si="120"/>
        <v>0</v>
      </c>
      <c r="CL118" s="823">
        <f t="shared" si="120"/>
        <v>0</v>
      </c>
      <c r="CM118" s="823">
        <f t="shared" si="120"/>
        <v>0</v>
      </c>
      <c r="CN118" s="823">
        <f t="shared" si="120"/>
        <v>0</v>
      </c>
      <c r="CO118" s="823">
        <f t="shared" si="120"/>
        <v>0</v>
      </c>
      <c r="CP118" s="823">
        <f t="shared" si="120"/>
        <v>0</v>
      </c>
      <c r="CQ118" s="823">
        <f t="shared" si="120"/>
        <v>0</v>
      </c>
      <c r="CR118" s="823">
        <f t="shared" si="120"/>
        <v>0</v>
      </c>
      <c r="CS118" s="823">
        <f t="shared" si="120"/>
        <v>0</v>
      </c>
      <c r="CT118" s="823">
        <f t="shared" si="120"/>
        <v>0</v>
      </c>
      <c r="CU118" s="823">
        <f t="shared" si="120"/>
        <v>0</v>
      </c>
      <c r="CV118" s="823">
        <f t="shared" si="120"/>
        <v>0</v>
      </c>
      <c r="CW118" s="823">
        <f t="shared" si="120"/>
        <v>0</v>
      </c>
      <c r="CX118" s="823">
        <f t="shared" si="120"/>
        <v>0</v>
      </c>
      <c r="CY118" s="823">
        <f t="shared" si="120"/>
        <v>0</v>
      </c>
      <c r="CZ118" s="823">
        <f t="shared" si="120"/>
        <v>0</v>
      </c>
      <c r="DA118" s="823">
        <f t="shared" si="120"/>
        <v>0</v>
      </c>
      <c r="DB118" s="823">
        <f t="shared" si="120"/>
        <v>0</v>
      </c>
      <c r="DC118" s="823">
        <f t="shared" si="120"/>
        <v>0</v>
      </c>
      <c r="DD118" s="823">
        <f t="shared" si="120"/>
        <v>0</v>
      </c>
      <c r="DE118" s="823">
        <f t="shared" si="120"/>
        <v>0</v>
      </c>
      <c r="DF118" s="823">
        <f t="shared" si="120"/>
        <v>0</v>
      </c>
      <c r="DG118" s="823">
        <f t="shared" si="120"/>
        <v>0</v>
      </c>
      <c r="DH118" s="823">
        <f t="shared" si="120"/>
        <v>0</v>
      </c>
      <c r="DI118" s="823">
        <f t="shared" si="120"/>
        <v>0</v>
      </c>
      <c r="DJ118" s="823">
        <f t="shared" si="120"/>
        <v>0</v>
      </c>
      <c r="DK118" s="823">
        <f t="shared" si="120"/>
        <v>0</v>
      </c>
      <c r="DL118" s="823">
        <f t="shared" si="120"/>
        <v>0</v>
      </c>
      <c r="DM118" s="823">
        <f t="shared" si="120"/>
        <v>0</v>
      </c>
      <c r="DN118" s="823">
        <f t="shared" si="120"/>
        <v>0</v>
      </c>
      <c r="DO118" s="823">
        <f t="shared" si="120"/>
        <v>0</v>
      </c>
      <c r="DP118" s="823">
        <f t="shared" si="120"/>
        <v>0</v>
      </c>
      <c r="DQ118" s="823">
        <f t="shared" si="120"/>
        <v>0</v>
      </c>
      <c r="DR118" s="823">
        <f t="shared" si="120"/>
        <v>0</v>
      </c>
      <c r="DS118" s="823">
        <f t="shared" si="120"/>
        <v>0</v>
      </c>
      <c r="DT118" s="823">
        <f t="shared" si="120"/>
        <v>0</v>
      </c>
      <c r="DU118" s="823">
        <f t="shared" si="120"/>
        <v>0</v>
      </c>
      <c r="DV118" s="823">
        <f t="shared" si="120"/>
        <v>0</v>
      </c>
      <c r="DW118" s="823">
        <f t="shared" si="120"/>
        <v>0</v>
      </c>
      <c r="DX118" s="823">
        <f t="shared" si="120"/>
        <v>0</v>
      </c>
      <c r="DY118" s="823">
        <f t="shared" si="120"/>
        <v>0</v>
      </c>
      <c r="DZ118" s="823">
        <f t="shared" si="120"/>
        <v>0</v>
      </c>
      <c r="EA118" s="823">
        <f t="shared" si="120"/>
        <v>0</v>
      </c>
      <c r="EB118" s="823">
        <f t="shared" si="120"/>
        <v>0</v>
      </c>
      <c r="EC118" s="823">
        <f t="shared" si="120"/>
        <v>0</v>
      </c>
      <c r="ED118" s="823">
        <f t="shared" si="120"/>
        <v>0</v>
      </c>
      <c r="EE118" s="823">
        <f t="shared" ref="EE118:GP118" si="121">EE$117*_WF_Tier1_LP</f>
        <v>0</v>
      </c>
      <c r="EF118" s="823">
        <f t="shared" si="121"/>
        <v>0</v>
      </c>
      <c r="EG118" s="823">
        <f t="shared" si="121"/>
        <v>0</v>
      </c>
      <c r="EH118" s="823">
        <f t="shared" si="121"/>
        <v>0</v>
      </c>
      <c r="EI118" s="823">
        <f t="shared" si="121"/>
        <v>0</v>
      </c>
      <c r="EJ118" s="823">
        <f t="shared" si="121"/>
        <v>0</v>
      </c>
      <c r="EK118" s="823">
        <f t="shared" si="121"/>
        <v>0</v>
      </c>
      <c r="EL118" s="823">
        <f t="shared" si="121"/>
        <v>0</v>
      </c>
      <c r="EM118" s="823">
        <f t="shared" si="121"/>
        <v>0</v>
      </c>
      <c r="EN118" s="823">
        <f t="shared" si="121"/>
        <v>0</v>
      </c>
      <c r="EO118" s="823">
        <f t="shared" si="121"/>
        <v>0</v>
      </c>
      <c r="EP118" s="823">
        <f t="shared" si="121"/>
        <v>0</v>
      </c>
      <c r="EQ118" s="823">
        <f t="shared" si="121"/>
        <v>0</v>
      </c>
      <c r="ER118" s="823">
        <f t="shared" si="121"/>
        <v>0</v>
      </c>
      <c r="ES118" s="823">
        <f t="shared" si="121"/>
        <v>0</v>
      </c>
      <c r="ET118" s="823">
        <f t="shared" si="121"/>
        <v>0</v>
      </c>
      <c r="EU118" s="823">
        <f t="shared" si="121"/>
        <v>0</v>
      </c>
      <c r="EV118" s="823">
        <f t="shared" si="121"/>
        <v>0</v>
      </c>
      <c r="EW118" s="823">
        <f t="shared" si="121"/>
        <v>0</v>
      </c>
      <c r="EX118" s="823">
        <f t="shared" si="121"/>
        <v>0</v>
      </c>
      <c r="EY118" s="823">
        <f t="shared" si="121"/>
        <v>0</v>
      </c>
      <c r="EZ118" s="823">
        <f t="shared" si="121"/>
        <v>0</v>
      </c>
      <c r="FA118" s="823">
        <f t="shared" si="121"/>
        <v>0</v>
      </c>
      <c r="FB118" s="823">
        <f t="shared" si="121"/>
        <v>0</v>
      </c>
      <c r="FC118" s="823">
        <f t="shared" si="121"/>
        <v>0</v>
      </c>
      <c r="FD118" s="823">
        <f t="shared" si="121"/>
        <v>0</v>
      </c>
      <c r="FE118" s="823">
        <f t="shared" si="121"/>
        <v>0</v>
      </c>
      <c r="FF118" s="823">
        <f t="shared" si="121"/>
        <v>0</v>
      </c>
      <c r="FG118" s="823">
        <f t="shared" si="121"/>
        <v>0</v>
      </c>
      <c r="FH118" s="823">
        <f t="shared" si="121"/>
        <v>0</v>
      </c>
      <c r="FI118" s="823">
        <f t="shared" si="121"/>
        <v>0</v>
      </c>
      <c r="FJ118" s="823">
        <f t="shared" si="121"/>
        <v>0</v>
      </c>
      <c r="FK118" s="823">
        <f t="shared" si="121"/>
        <v>0</v>
      </c>
      <c r="FL118" s="823">
        <f t="shared" si="121"/>
        <v>0</v>
      </c>
      <c r="FM118" s="823">
        <f t="shared" si="121"/>
        <v>0</v>
      </c>
      <c r="FN118" s="823">
        <f t="shared" si="121"/>
        <v>0</v>
      </c>
      <c r="FO118" s="823">
        <f t="shared" si="121"/>
        <v>0</v>
      </c>
      <c r="FP118" s="823">
        <f t="shared" si="121"/>
        <v>0</v>
      </c>
      <c r="FQ118" s="823">
        <f t="shared" si="121"/>
        <v>0</v>
      </c>
      <c r="FR118" s="823">
        <f t="shared" si="121"/>
        <v>0</v>
      </c>
      <c r="FS118" s="823">
        <f t="shared" si="121"/>
        <v>0</v>
      </c>
      <c r="FT118" s="823">
        <f t="shared" si="121"/>
        <v>0</v>
      </c>
      <c r="FU118" s="823">
        <f t="shared" si="121"/>
        <v>0</v>
      </c>
      <c r="FV118" s="823">
        <f t="shared" si="121"/>
        <v>0</v>
      </c>
      <c r="FW118" s="823">
        <f t="shared" si="121"/>
        <v>0</v>
      </c>
      <c r="FX118" s="823">
        <f t="shared" si="121"/>
        <v>0</v>
      </c>
      <c r="FY118" s="823">
        <f t="shared" si="121"/>
        <v>0</v>
      </c>
      <c r="FZ118" s="823">
        <f t="shared" si="121"/>
        <v>0</v>
      </c>
      <c r="GA118" s="823">
        <f t="shared" si="121"/>
        <v>0</v>
      </c>
      <c r="GB118" s="823">
        <f t="shared" si="121"/>
        <v>0</v>
      </c>
      <c r="GC118" s="823">
        <f t="shared" si="121"/>
        <v>0</v>
      </c>
      <c r="GD118" s="823">
        <f t="shared" si="121"/>
        <v>0</v>
      </c>
      <c r="GE118" s="823">
        <f t="shared" si="121"/>
        <v>0</v>
      </c>
      <c r="GF118" s="823">
        <f t="shared" si="121"/>
        <v>0</v>
      </c>
      <c r="GG118" s="823">
        <f t="shared" si="121"/>
        <v>0</v>
      </c>
      <c r="GH118" s="823">
        <f t="shared" si="121"/>
        <v>0</v>
      </c>
      <c r="GI118" s="823">
        <f t="shared" si="121"/>
        <v>0</v>
      </c>
      <c r="GJ118" s="823">
        <f t="shared" si="121"/>
        <v>0</v>
      </c>
      <c r="GK118" s="823">
        <f t="shared" si="121"/>
        <v>0</v>
      </c>
      <c r="GL118" s="823">
        <f t="shared" si="121"/>
        <v>0</v>
      </c>
      <c r="GM118" s="823">
        <f t="shared" si="121"/>
        <v>0</v>
      </c>
      <c r="GN118" s="823">
        <f t="shared" si="121"/>
        <v>0</v>
      </c>
      <c r="GO118" s="823">
        <f t="shared" si="121"/>
        <v>0</v>
      </c>
      <c r="GP118" s="823">
        <f t="shared" si="121"/>
        <v>0</v>
      </c>
      <c r="GQ118" s="823">
        <f t="shared" ref="GQ118:IL118" si="122">GQ$117*_WF_Tier1_LP</f>
        <v>0</v>
      </c>
      <c r="GR118" s="823">
        <f t="shared" si="122"/>
        <v>0</v>
      </c>
      <c r="GS118" s="823">
        <f t="shared" si="122"/>
        <v>0</v>
      </c>
      <c r="GT118" s="823">
        <f t="shared" si="122"/>
        <v>0</v>
      </c>
      <c r="GU118" s="823">
        <f t="shared" si="122"/>
        <v>0</v>
      </c>
      <c r="GV118" s="823">
        <f t="shared" si="122"/>
        <v>0</v>
      </c>
      <c r="GW118" s="823">
        <f t="shared" si="122"/>
        <v>0</v>
      </c>
      <c r="GX118" s="823">
        <f t="shared" si="122"/>
        <v>0</v>
      </c>
      <c r="GY118" s="823">
        <f t="shared" si="122"/>
        <v>0</v>
      </c>
      <c r="GZ118" s="823">
        <f t="shared" si="122"/>
        <v>0</v>
      </c>
      <c r="HA118" s="823">
        <f t="shared" si="122"/>
        <v>0</v>
      </c>
      <c r="HB118" s="823">
        <f t="shared" si="122"/>
        <v>0</v>
      </c>
      <c r="HC118" s="823">
        <f t="shared" si="122"/>
        <v>0</v>
      </c>
      <c r="HD118" s="823">
        <f t="shared" si="122"/>
        <v>0</v>
      </c>
      <c r="HE118" s="823">
        <f t="shared" si="122"/>
        <v>0</v>
      </c>
      <c r="HF118" s="823">
        <f t="shared" si="122"/>
        <v>0</v>
      </c>
      <c r="HG118" s="823">
        <f t="shared" si="122"/>
        <v>0</v>
      </c>
      <c r="HH118" s="823">
        <f t="shared" si="122"/>
        <v>0</v>
      </c>
      <c r="HI118" s="823">
        <f t="shared" si="122"/>
        <v>0</v>
      </c>
      <c r="HJ118" s="823">
        <f t="shared" si="122"/>
        <v>0</v>
      </c>
      <c r="HK118" s="823">
        <f t="shared" si="122"/>
        <v>0</v>
      </c>
      <c r="HL118" s="823">
        <f t="shared" si="122"/>
        <v>0</v>
      </c>
      <c r="HM118" s="823">
        <f t="shared" si="122"/>
        <v>0</v>
      </c>
      <c r="HN118" s="823">
        <f t="shared" si="122"/>
        <v>0</v>
      </c>
      <c r="HO118" s="823">
        <f t="shared" si="122"/>
        <v>0</v>
      </c>
      <c r="HP118" s="823">
        <f t="shared" si="122"/>
        <v>0</v>
      </c>
      <c r="HQ118" s="823">
        <f t="shared" si="122"/>
        <v>0</v>
      </c>
      <c r="HR118" s="823">
        <f t="shared" si="122"/>
        <v>0</v>
      </c>
      <c r="HS118" s="823">
        <f t="shared" si="122"/>
        <v>0</v>
      </c>
      <c r="HT118" s="823">
        <f t="shared" si="122"/>
        <v>0</v>
      </c>
      <c r="HU118" s="823">
        <f t="shared" si="122"/>
        <v>0</v>
      </c>
      <c r="HV118" s="823">
        <f t="shared" si="122"/>
        <v>0</v>
      </c>
      <c r="HW118" s="823">
        <f t="shared" si="122"/>
        <v>0</v>
      </c>
      <c r="HX118" s="823">
        <f t="shared" si="122"/>
        <v>0</v>
      </c>
      <c r="HY118" s="823">
        <f t="shared" si="122"/>
        <v>0</v>
      </c>
      <c r="HZ118" s="823">
        <f t="shared" si="122"/>
        <v>0</v>
      </c>
      <c r="IA118" s="823">
        <f t="shared" si="122"/>
        <v>0</v>
      </c>
      <c r="IB118" s="823">
        <f t="shared" si="122"/>
        <v>0</v>
      </c>
      <c r="IC118" s="823">
        <f t="shared" si="122"/>
        <v>0</v>
      </c>
      <c r="ID118" s="823">
        <f t="shared" si="122"/>
        <v>0</v>
      </c>
      <c r="IE118" s="823">
        <f t="shared" si="122"/>
        <v>0</v>
      </c>
      <c r="IF118" s="823">
        <f t="shared" si="122"/>
        <v>0</v>
      </c>
      <c r="IG118" s="823">
        <f t="shared" si="122"/>
        <v>0</v>
      </c>
      <c r="IH118" s="823">
        <f t="shared" si="122"/>
        <v>0</v>
      </c>
      <c r="II118" s="823">
        <f t="shared" si="122"/>
        <v>0</v>
      </c>
      <c r="IJ118" s="823">
        <f t="shared" si="122"/>
        <v>0</v>
      </c>
      <c r="IK118" s="823">
        <f t="shared" si="122"/>
        <v>0</v>
      </c>
      <c r="IL118" s="823">
        <f t="shared" si="122"/>
        <v>0</v>
      </c>
    </row>
    <row r="119" spans="1:246" s="814" customFormat="1">
      <c r="B119" s="824" t="s">
        <v>709</v>
      </c>
      <c r="D119" s="619">
        <f ca="1">+IFERROR(E119/$E$117,"")</f>
        <v>9.9999999999999978E-2</v>
      </c>
      <c r="E119" s="821">
        <f ca="1">+SUM(F119:IL119)</f>
        <v>14892088.85970537</v>
      </c>
      <c r="F119" s="823">
        <f t="shared" ref="F119:BR119" si="123">F$117*_WF_Tier1_GP</f>
        <v>0</v>
      </c>
      <c r="G119" s="823">
        <f t="shared" ca="1" si="123"/>
        <v>-3722742.1310907081</v>
      </c>
      <c r="H119" s="815">
        <f t="shared" ca="1" si="123"/>
        <v>-702483.38638499856</v>
      </c>
      <c r="I119" s="815">
        <f t="shared" ca="1" si="123"/>
        <v>-393301.66601161024</v>
      </c>
      <c r="J119" s="815">
        <f t="shared" ca="1" si="123"/>
        <v>-417274.44248333637</v>
      </c>
      <c r="K119" s="815">
        <f t="shared" ca="1" si="123"/>
        <v>-436961.50466934824</v>
      </c>
      <c r="L119" s="815">
        <f t="shared" ref="L119:R119" ca="1" si="124">L$117*_WF_Tier1_GP</f>
        <v>-451154.28114107426</v>
      </c>
      <c r="M119" s="815">
        <f t="shared" ca="1" si="124"/>
        <v>-473052.77189851477</v>
      </c>
      <c r="N119" s="815">
        <f t="shared" ca="1" si="124"/>
        <v>-514946.05974232365</v>
      </c>
      <c r="O119" s="815">
        <f t="shared" ca="1" si="124"/>
        <v>-536724.88348623656</v>
      </c>
      <c r="P119" s="815">
        <f t="shared" ca="1" si="124"/>
        <v>-558456.88100746472</v>
      </c>
      <c r="Q119" s="815">
        <f t="shared" ca="1" si="124"/>
        <v>-156290.96491279895</v>
      </c>
      <c r="R119" s="815">
        <f t="shared" ca="1" si="124"/>
        <v>0</v>
      </c>
      <c r="S119" s="815">
        <f t="shared" ca="1" si="123"/>
        <v>0</v>
      </c>
      <c r="T119" s="815">
        <f t="shared" ca="1" si="123"/>
        <v>0</v>
      </c>
      <c r="U119" s="815">
        <f t="shared" ca="1" si="123"/>
        <v>0</v>
      </c>
      <c r="V119" s="815">
        <f t="shared" ca="1" si="123"/>
        <v>0</v>
      </c>
      <c r="W119" s="815">
        <f t="shared" ca="1" si="123"/>
        <v>0</v>
      </c>
      <c r="X119" s="815">
        <f t="shared" ca="1" si="123"/>
        <v>0</v>
      </c>
      <c r="Y119" s="815">
        <f t="shared" ca="1" si="123"/>
        <v>0</v>
      </c>
      <c r="Z119" s="815">
        <f t="shared" ca="1" si="123"/>
        <v>0</v>
      </c>
      <c r="AA119" s="815">
        <f t="shared" ca="1" si="123"/>
        <v>0</v>
      </c>
      <c r="AB119" s="815">
        <f t="shared" ca="1" si="123"/>
        <v>0</v>
      </c>
      <c r="AC119" s="815">
        <f t="shared" ca="1" si="123"/>
        <v>0</v>
      </c>
      <c r="AD119" s="815">
        <f t="shared" ca="1" si="123"/>
        <v>0</v>
      </c>
      <c r="AE119" s="815">
        <f t="shared" ca="1" si="123"/>
        <v>0</v>
      </c>
      <c r="AF119" s="815">
        <f t="shared" ca="1" si="123"/>
        <v>0</v>
      </c>
      <c r="AG119" s="815">
        <f t="shared" ca="1" si="123"/>
        <v>0</v>
      </c>
      <c r="AH119" s="815">
        <f t="shared" ca="1" si="123"/>
        <v>0</v>
      </c>
      <c r="AI119" s="815">
        <f t="shared" ca="1" si="123"/>
        <v>0</v>
      </c>
      <c r="AJ119" s="815">
        <f t="shared" ca="1" si="123"/>
        <v>0</v>
      </c>
      <c r="AK119" s="815">
        <f t="shared" ca="1" si="123"/>
        <v>0</v>
      </c>
      <c r="AL119" s="815">
        <f t="shared" ca="1" si="123"/>
        <v>42827.878508829388</v>
      </c>
      <c r="AM119" s="815">
        <f t="shared" ca="1" si="123"/>
        <v>38216.799553369536</v>
      </c>
      <c r="AN119" s="815">
        <f t="shared" ca="1" si="123"/>
        <v>37369.513314251592</v>
      </c>
      <c r="AO119" s="815">
        <f t="shared" ca="1" si="123"/>
        <v>37183.21429895566</v>
      </c>
      <c r="AP119" s="815">
        <f t="shared" ca="1" si="123"/>
        <v>36888.191445462202</v>
      </c>
      <c r="AQ119" s="815">
        <f t="shared" ca="1" si="123"/>
        <v>36596.889797794429</v>
      </c>
      <c r="AR119" s="815">
        <f t="shared" ca="1" si="123"/>
        <v>36317.884321803125</v>
      </c>
      <c r="AS119" s="815">
        <f t="shared" ca="1" si="123"/>
        <v>36034.159046802757</v>
      </c>
      <c r="AT119" s="815">
        <f t="shared" ca="1" si="123"/>
        <v>35765.609805562744</v>
      </c>
      <c r="AU119" s="815">
        <f t="shared" ca="1" si="123"/>
        <v>35491.37835864786</v>
      </c>
      <c r="AV119" s="815">
        <f t="shared" ca="1" si="123"/>
        <v>35244.584751280097</v>
      </c>
      <c r="AW119" s="815">
        <f t="shared" ca="1" si="123"/>
        <v>22847541.729331024</v>
      </c>
      <c r="AX119" s="815">
        <f t="shared" si="123"/>
        <v>0</v>
      </c>
      <c r="AY119" s="815">
        <f t="shared" si="123"/>
        <v>0</v>
      </c>
      <c r="AZ119" s="815">
        <f t="shared" si="123"/>
        <v>0</v>
      </c>
      <c r="BA119" s="815">
        <f t="shared" si="123"/>
        <v>0</v>
      </c>
      <c r="BB119" s="815">
        <f t="shared" si="123"/>
        <v>0</v>
      </c>
      <c r="BC119" s="815">
        <f t="shared" si="123"/>
        <v>0</v>
      </c>
      <c r="BD119" s="815">
        <f t="shared" si="123"/>
        <v>0</v>
      </c>
      <c r="BE119" s="815">
        <f t="shared" si="123"/>
        <v>0</v>
      </c>
      <c r="BF119" s="815">
        <f t="shared" si="123"/>
        <v>0</v>
      </c>
      <c r="BG119" s="815">
        <f t="shared" si="123"/>
        <v>0</v>
      </c>
      <c r="BH119" s="815">
        <f t="shared" si="123"/>
        <v>0</v>
      </c>
      <c r="BI119" s="815">
        <f t="shared" si="123"/>
        <v>0</v>
      </c>
      <c r="BJ119" s="815">
        <f t="shared" si="123"/>
        <v>0</v>
      </c>
      <c r="BK119" s="815">
        <f t="shared" si="123"/>
        <v>0</v>
      </c>
      <c r="BL119" s="815">
        <f t="shared" si="123"/>
        <v>0</v>
      </c>
      <c r="BM119" s="815">
        <f t="shared" si="123"/>
        <v>0</v>
      </c>
      <c r="BN119" s="815">
        <f t="shared" si="123"/>
        <v>0</v>
      </c>
      <c r="BO119" s="815">
        <f t="shared" si="123"/>
        <v>0</v>
      </c>
      <c r="BP119" s="815">
        <f t="shared" si="123"/>
        <v>0</v>
      </c>
      <c r="BQ119" s="815">
        <f t="shared" si="123"/>
        <v>0</v>
      </c>
      <c r="BR119" s="815">
        <f t="shared" si="123"/>
        <v>0</v>
      </c>
      <c r="BS119" s="815">
        <f t="shared" ref="BS119:ED119" si="125">BS$117*_WF_Tier1_GP</f>
        <v>0</v>
      </c>
      <c r="BT119" s="815">
        <f t="shared" si="125"/>
        <v>0</v>
      </c>
      <c r="BU119" s="815">
        <f t="shared" si="125"/>
        <v>0</v>
      </c>
      <c r="BV119" s="815">
        <f t="shared" si="125"/>
        <v>0</v>
      </c>
      <c r="BW119" s="815">
        <f t="shared" si="125"/>
        <v>0</v>
      </c>
      <c r="BX119" s="815">
        <f t="shared" si="125"/>
        <v>0</v>
      </c>
      <c r="BY119" s="815">
        <f t="shared" si="125"/>
        <v>0</v>
      </c>
      <c r="BZ119" s="815">
        <f t="shared" si="125"/>
        <v>0</v>
      </c>
      <c r="CA119" s="815">
        <f t="shared" si="125"/>
        <v>0</v>
      </c>
      <c r="CB119" s="815">
        <f t="shared" si="125"/>
        <v>0</v>
      </c>
      <c r="CC119" s="815">
        <f t="shared" si="125"/>
        <v>0</v>
      </c>
      <c r="CD119" s="815">
        <f t="shared" si="125"/>
        <v>0</v>
      </c>
      <c r="CE119" s="815">
        <f t="shared" si="125"/>
        <v>0</v>
      </c>
      <c r="CF119" s="815">
        <f t="shared" si="125"/>
        <v>0</v>
      </c>
      <c r="CG119" s="815">
        <f t="shared" si="125"/>
        <v>0</v>
      </c>
      <c r="CH119" s="815">
        <f t="shared" si="125"/>
        <v>0</v>
      </c>
      <c r="CI119" s="815">
        <f t="shared" si="125"/>
        <v>0</v>
      </c>
      <c r="CJ119" s="815">
        <f t="shared" si="125"/>
        <v>0</v>
      </c>
      <c r="CK119" s="815">
        <f t="shared" si="125"/>
        <v>0</v>
      </c>
      <c r="CL119" s="815">
        <f t="shared" si="125"/>
        <v>0</v>
      </c>
      <c r="CM119" s="815">
        <f t="shared" si="125"/>
        <v>0</v>
      </c>
      <c r="CN119" s="815">
        <f t="shared" si="125"/>
        <v>0</v>
      </c>
      <c r="CO119" s="815">
        <f t="shared" si="125"/>
        <v>0</v>
      </c>
      <c r="CP119" s="815">
        <f t="shared" si="125"/>
        <v>0</v>
      </c>
      <c r="CQ119" s="815">
        <f t="shared" si="125"/>
        <v>0</v>
      </c>
      <c r="CR119" s="815">
        <f t="shared" si="125"/>
        <v>0</v>
      </c>
      <c r="CS119" s="815">
        <f t="shared" si="125"/>
        <v>0</v>
      </c>
      <c r="CT119" s="815">
        <f t="shared" si="125"/>
        <v>0</v>
      </c>
      <c r="CU119" s="815">
        <f t="shared" si="125"/>
        <v>0</v>
      </c>
      <c r="CV119" s="815">
        <f t="shared" si="125"/>
        <v>0</v>
      </c>
      <c r="CW119" s="815">
        <f t="shared" si="125"/>
        <v>0</v>
      </c>
      <c r="CX119" s="815">
        <f t="shared" si="125"/>
        <v>0</v>
      </c>
      <c r="CY119" s="815">
        <f t="shared" si="125"/>
        <v>0</v>
      </c>
      <c r="CZ119" s="815">
        <f t="shared" si="125"/>
        <v>0</v>
      </c>
      <c r="DA119" s="815">
        <f t="shared" si="125"/>
        <v>0</v>
      </c>
      <c r="DB119" s="815">
        <f t="shared" si="125"/>
        <v>0</v>
      </c>
      <c r="DC119" s="815">
        <f t="shared" si="125"/>
        <v>0</v>
      </c>
      <c r="DD119" s="815">
        <f t="shared" si="125"/>
        <v>0</v>
      </c>
      <c r="DE119" s="815">
        <f t="shared" si="125"/>
        <v>0</v>
      </c>
      <c r="DF119" s="815">
        <f t="shared" si="125"/>
        <v>0</v>
      </c>
      <c r="DG119" s="815">
        <f t="shared" si="125"/>
        <v>0</v>
      </c>
      <c r="DH119" s="815">
        <f t="shared" si="125"/>
        <v>0</v>
      </c>
      <c r="DI119" s="815">
        <f t="shared" si="125"/>
        <v>0</v>
      </c>
      <c r="DJ119" s="815">
        <f t="shared" si="125"/>
        <v>0</v>
      </c>
      <c r="DK119" s="815">
        <f t="shared" si="125"/>
        <v>0</v>
      </c>
      <c r="DL119" s="815">
        <f t="shared" si="125"/>
        <v>0</v>
      </c>
      <c r="DM119" s="815">
        <f t="shared" si="125"/>
        <v>0</v>
      </c>
      <c r="DN119" s="815">
        <f t="shared" si="125"/>
        <v>0</v>
      </c>
      <c r="DO119" s="815">
        <f t="shared" si="125"/>
        <v>0</v>
      </c>
      <c r="DP119" s="815">
        <f t="shared" si="125"/>
        <v>0</v>
      </c>
      <c r="DQ119" s="815">
        <f t="shared" si="125"/>
        <v>0</v>
      </c>
      <c r="DR119" s="815">
        <f t="shared" si="125"/>
        <v>0</v>
      </c>
      <c r="DS119" s="815">
        <f t="shared" si="125"/>
        <v>0</v>
      </c>
      <c r="DT119" s="815">
        <f t="shared" si="125"/>
        <v>0</v>
      </c>
      <c r="DU119" s="815">
        <f t="shared" si="125"/>
        <v>0</v>
      </c>
      <c r="DV119" s="815">
        <f t="shared" si="125"/>
        <v>0</v>
      </c>
      <c r="DW119" s="815">
        <f t="shared" si="125"/>
        <v>0</v>
      </c>
      <c r="DX119" s="815">
        <f t="shared" si="125"/>
        <v>0</v>
      </c>
      <c r="DY119" s="815">
        <f t="shared" si="125"/>
        <v>0</v>
      </c>
      <c r="DZ119" s="815">
        <f t="shared" si="125"/>
        <v>0</v>
      </c>
      <c r="EA119" s="815">
        <f t="shared" si="125"/>
        <v>0</v>
      </c>
      <c r="EB119" s="815">
        <f t="shared" si="125"/>
        <v>0</v>
      </c>
      <c r="EC119" s="815">
        <f t="shared" si="125"/>
        <v>0</v>
      </c>
      <c r="ED119" s="815">
        <f t="shared" si="125"/>
        <v>0</v>
      </c>
      <c r="EE119" s="815">
        <f t="shared" ref="EE119:GP119" si="126">EE$117*_WF_Tier1_GP</f>
        <v>0</v>
      </c>
      <c r="EF119" s="815">
        <f t="shared" si="126"/>
        <v>0</v>
      </c>
      <c r="EG119" s="815">
        <f t="shared" si="126"/>
        <v>0</v>
      </c>
      <c r="EH119" s="815">
        <f t="shared" si="126"/>
        <v>0</v>
      </c>
      <c r="EI119" s="815">
        <f t="shared" si="126"/>
        <v>0</v>
      </c>
      <c r="EJ119" s="815">
        <f t="shared" si="126"/>
        <v>0</v>
      </c>
      <c r="EK119" s="815">
        <f t="shared" si="126"/>
        <v>0</v>
      </c>
      <c r="EL119" s="815">
        <f t="shared" si="126"/>
        <v>0</v>
      </c>
      <c r="EM119" s="815">
        <f t="shared" si="126"/>
        <v>0</v>
      </c>
      <c r="EN119" s="815">
        <f t="shared" si="126"/>
        <v>0</v>
      </c>
      <c r="EO119" s="815">
        <f t="shared" si="126"/>
        <v>0</v>
      </c>
      <c r="EP119" s="815">
        <f t="shared" si="126"/>
        <v>0</v>
      </c>
      <c r="EQ119" s="815">
        <f t="shared" si="126"/>
        <v>0</v>
      </c>
      <c r="ER119" s="815">
        <f t="shared" si="126"/>
        <v>0</v>
      </c>
      <c r="ES119" s="815">
        <f t="shared" si="126"/>
        <v>0</v>
      </c>
      <c r="ET119" s="815">
        <f t="shared" si="126"/>
        <v>0</v>
      </c>
      <c r="EU119" s="815">
        <f t="shared" si="126"/>
        <v>0</v>
      </c>
      <c r="EV119" s="815">
        <f t="shared" si="126"/>
        <v>0</v>
      </c>
      <c r="EW119" s="815">
        <f t="shared" si="126"/>
        <v>0</v>
      </c>
      <c r="EX119" s="815">
        <f t="shared" si="126"/>
        <v>0</v>
      </c>
      <c r="EY119" s="815">
        <f t="shared" si="126"/>
        <v>0</v>
      </c>
      <c r="EZ119" s="815">
        <f t="shared" si="126"/>
        <v>0</v>
      </c>
      <c r="FA119" s="815">
        <f t="shared" si="126"/>
        <v>0</v>
      </c>
      <c r="FB119" s="815">
        <f t="shared" si="126"/>
        <v>0</v>
      </c>
      <c r="FC119" s="815">
        <f t="shared" si="126"/>
        <v>0</v>
      </c>
      <c r="FD119" s="815">
        <f t="shared" si="126"/>
        <v>0</v>
      </c>
      <c r="FE119" s="815">
        <f t="shared" si="126"/>
        <v>0</v>
      </c>
      <c r="FF119" s="815">
        <f t="shared" si="126"/>
        <v>0</v>
      </c>
      <c r="FG119" s="815">
        <f t="shared" si="126"/>
        <v>0</v>
      </c>
      <c r="FH119" s="815">
        <f t="shared" si="126"/>
        <v>0</v>
      </c>
      <c r="FI119" s="815">
        <f t="shared" si="126"/>
        <v>0</v>
      </c>
      <c r="FJ119" s="815">
        <f t="shared" si="126"/>
        <v>0</v>
      </c>
      <c r="FK119" s="815">
        <f t="shared" si="126"/>
        <v>0</v>
      </c>
      <c r="FL119" s="815">
        <f t="shared" si="126"/>
        <v>0</v>
      </c>
      <c r="FM119" s="815">
        <f t="shared" si="126"/>
        <v>0</v>
      </c>
      <c r="FN119" s="815">
        <f t="shared" si="126"/>
        <v>0</v>
      </c>
      <c r="FO119" s="815">
        <f t="shared" si="126"/>
        <v>0</v>
      </c>
      <c r="FP119" s="815">
        <f t="shared" si="126"/>
        <v>0</v>
      </c>
      <c r="FQ119" s="815">
        <f t="shared" si="126"/>
        <v>0</v>
      </c>
      <c r="FR119" s="815">
        <f t="shared" si="126"/>
        <v>0</v>
      </c>
      <c r="FS119" s="815">
        <f t="shared" si="126"/>
        <v>0</v>
      </c>
      <c r="FT119" s="815">
        <f t="shared" si="126"/>
        <v>0</v>
      </c>
      <c r="FU119" s="815">
        <f t="shared" si="126"/>
        <v>0</v>
      </c>
      <c r="FV119" s="815">
        <f t="shared" si="126"/>
        <v>0</v>
      </c>
      <c r="FW119" s="815">
        <f t="shared" si="126"/>
        <v>0</v>
      </c>
      <c r="FX119" s="815">
        <f t="shared" si="126"/>
        <v>0</v>
      </c>
      <c r="FY119" s="815">
        <f t="shared" si="126"/>
        <v>0</v>
      </c>
      <c r="FZ119" s="815">
        <f t="shared" si="126"/>
        <v>0</v>
      </c>
      <c r="GA119" s="815">
        <f t="shared" si="126"/>
        <v>0</v>
      </c>
      <c r="GB119" s="815">
        <f t="shared" si="126"/>
        <v>0</v>
      </c>
      <c r="GC119" s="815">
        <f t="shared" si="126"/>
        <v>0</v>
      </c>
      <c r="GD119" s="815">
        <f t="shared" si="126"/>
        <v>0</v>
      </c>
      <c r="GE119" s="815">
        <f t="shared" si="126"/>
        <v>0</v>
      </c>
      <c r="GF119" s="815">
        <f t="shared" si="126"/>
        <v>0</v>
      </c>
      <c r="GG119" s="815">
        <f t="shared" si="126"/>
        <v>0</v>
      </c>
      <c r="GH119" s="815">
        <f t="shared" si="126"/>
        <v>0</v>
      </c>
      <c r="GI119" s="815">
        <f t="shared" si="126"/>
        <v>0</v>
      </c>
      <c r="GJ119" s="815">
        <f t="shared" si="126"/>
        <v>0</v>
      </c>
      <c r="GK119" s="815">
        <f t="shared" si="126"/>
        <v>0</v>
      </c>
      <c r="GL119" s="815">
        <f t="shared" si="126"/>
        <v>0</v>
      </c>
      <c r="GM119" s="815">
        <f t="shared" si="126"/>
        <v>0</v>
      </c>
      <c r="GN119" s="815">
        <f t="shared" si="126"/>
        <v>0</v>
      </c>
      <c r="GO119" s="815">
        <f t="shared" si="126"/>
        <v>0</v>
      </c>
      <c r="GP119" s="815">
        <f t="shared" si="126"/>
        <v>0</v>
      </c>
      <c r="GQ119" s="815">
        <f t="shared" ref="GQ119:IL119" si="127">GQ$117*_WF_Tier1_GP</f>
        <v>0</v>
      </c>
      <c r="GR119" s="815">
        <f t="shared" si="127"/>
        <v>0</v>
      </c>
      <c r="GS119" s="815">
        <f t="shared" si="127"/>
        <v>0</v>
      </c>
      <c r="GT119" s="815">
        <f t="shared" si="127"/>
        <v>0</v>
      </c>
      <c r="GU119" s="815">
        <f t="shared" si="127"/>
        <v>0</v>
      </c>
      <c r="GV119" s="815">
        <f t="shared" si="127"/>
        <v>0</v>
      </c>
      <c r="GW119" s="815">
        <f t="shared" si="127"/>
        <v>0</v>
      </c>
      <c r="GX119" s="815">
        <f t="shared" si="127"/>
        <v>0</v>
      </c>
      <c r="GY119" s="815">
        <f t="shared" si="127"/>
        <v>0</v>
      </c>
      <c r="GZ119" s="815">
        <f t="shared" si="127"/>
        <v>0</v>
      </c>
      <c r="HA119" s="815">
        <f t="shared" si="127"/>
        <v>0</v>
      </c>
      <c r="HB119" s="815">
        <f t="shared" si="127"/>
        <v>0</v>
      </c>
      <c r="HC119" s="815">
        <f t="shared" si="127"/>
        <v>0</v>
      </c>
      <c r="HD119" s="815">
        <f t="shared" si="127"/>
        <v>0</v>
      </c>
      <c r="HE119" s="815">
        <f t="shared" si="127"/>
        <v>0</v>
      </c>
      <c r="HF119" s="815">
        <f t="shared" si="127"/>
        <v>0</v>
      </c>
      <c r="HG119" s="815">
        <f t="shared" si="127"/>
        <v>0</v>
      </c>
      <c r="HH119" s="815">
        <f t="shared" si="127"/>
        <v>0</v>
      </c>
      <c r="HI119" s="815">
        <f t="shared" si="127"/>
        <v>0</v>
      </c>
      <c r="HJ119" s="815">
        <f t="shared" si="127"/>
        <v>0</v>
      </c>
      <c r="HK119" s="815">
        <f t="shared" si="127"/>
        <v>0</v>
      </c>
      <c r="HL119" s="815">
        <f t="shared" si="127"/>
        <v>0</v>
      </c>
      <c r="HM119" s="815">
        <f t="shared" si="127"/>
        <v>0</v>
      </c>
      <c r="HN119" s="815">
        <f t="shared" si="127"/>
        <v>0</v>
      </c>
      <c r="HO119" s="815">
        <f t="shared" si="127"/>
        <v>0</v>
      </c>
      <c r="HP119" s="815">
        <f t="shared" si="127"/>
        <v>0</v>
      </c>
      <c r="HQ119" s="815">
        <f t="shared" si="127"/>
        <v>0</v>
      </c>
      <c r="HR119" s="815">
        <f t="shared" si="127"/>
        <v>0</v>
      </c>
      <c r="HS119" s="815">
        <f t="shared" si="127"/>
        <v>0</v>
      </c>
      <c r="HT119" s="815">
        <f t="shared" si="127"/>
        <v>0</v>
      </c>
      <c r="HU119" s="815">
        <f t="shared" si="127"/>
        <v>0</v>
      </c>
      <c r="HV119" s="815">
        <f t="shared" si="127"/>
        <v>0</v>
      </c>
      <c r="HW119" s="815">
        <f t="shared" si="127"/>
        <v>0</v>
      </c>
      <c r="HX119" s="815">
        <f t="shared" si="127"/>
        <v>0</v>
      </c>
      <c r="HY119" s="815">
        <f t="shared" si="127"/>
        <v>0</v>
      </c>
      <c r="HZ119" s="815">
        <f t="shared" si="127"/>
        <v>0</v>
      </c>
      <c r="IA119" s="815">
        <f t="shared" si="127"/>
        <v>0</v>
      </c>
      <c r="IB119" s="815">
        <f t="shared" si="127"/>
        <v>0</v>
      </c>
      <c r="IC119" s="815">
        <f t="shared" si="127"/>
        <v>0</v>
      </c>
      <c r="ID119" s="815">
        <f t="shared" si="127"/>
        <v>0</v>
      </c>
      <c r="IE119" s="815">
        <f t="shared" si="127"/>
        <v>0</v>
      </c>
      <c r="IF119" s="815">
        <f t="shared" si="127"/>
        <v>0</v>
      </c>
      <c r="IG119" s="815">
        <f t="shared" si="127"/>
        <v>0</v>
      </c>
      <c r="IH119" s="815">
        <f t="shared" si="127"/>
        <v>0</v>
      </c>
      <c r="II119" s="815">
        <f t="shared" si="127"/>
        <v>0</v>
      </c>
      <c r="IJ119" s="815">
        <f t="shared" si="127"/>
        <v>0</v>
      </c>
      <c r="IK119" s="815">
        <f t="shared" si="127"/>
        <v>0</v>
      </c>
      <c r="IL119" s="815">
        <f t="shared" si="127"/>
        <v>0</v>
      </c>
    </row>
    <row r="120" spans="1:246" s="809" customFormat="1">
      <c r="D120" s="810"/>
      <c r="E120" s="811"/>
      <c r="G120" s="812"/>
      <c r="H120" s="725"/>
      <c r="I120" s="725"/>
      <c r="J120" s="725"/>
      <c r="K120" s="725"/>
      <c r="L120" s="725"/>
      <c r="M120" s="725"/>
      <c r="N120" s="725"/>
      <c r="O120" s="725"/>
      <c r="P120" s="725"/>
      <c r="Q120" s="725"/>
      <c r="R120" s="725"/>
      <c r="S120" s="725"/>
      <c r="T120" s="725"/>
      <c r="U120" s="725"/>
      <c r="V120" s="725"/>
      <c r="W120" s="725"/>
      <c r="X120" s="725"/>
      <c r="Y120" s="725"/>
      <c r="Z120" s="725"/>
      <c r="AA120" s="725"/>
      <c r="AB120" s="725"/>
      <c r="AC120" s="725"/>
      <c r="AD120" s="725"/>
      <c r="AE120" s="725"/>
      <c r="AF120" s="725"/>
      <c r="AG120" s="725"/>
      <c r="AH120" s="725"/>
      <c r="AI120" s="725"/>
      <c r="AJ120" s="725"/>
      <c r="AK120" s="725"/>
      <c r="AL120" s="725"/>
      <c r="AM120" s="725"/>
      <c r="AN120" s="725"/>
      <c r="AO120" s="725"/>
      <c r="AP120" s="725"/>
      <c r="AQ120" s="725"/>
      <c r="AR120" s="725"/>
      <c r="AS120" s="725"/>
      <c r="AT120" s="725"/>
      <c r="AU120" s="725"/>
      <c r="AV120" s="725"/>
      <c r="AW120" s="725"/>
      <c r="AX120" s="725"/>
      <c r="AY120" s="725"/>
      <c r="AZ120" s="725"/>
      <c r="BA120" s="725"/>
      <c r="BB120" s="725"/>
      <c r="BC120" s="725"/>
      <c r="BD120" s="725"/>
      <c r="BE120" s="725"/>
      <c r="BF120" s="725"/>
      <c r="BG120" s="725"/>
      <c r="BH120" s="725"/>
      <c r="BI120" s="725"/>
      <c r="BJ120" s="725"/>
      <c r="BK120" s="725"/>
      <c r="BL120" s="725"/>
      <c r="BM120" s="725"/>
      <c r="BN120" s="725"/>
      <c r="BO120" s="725"/>
      <c r="BP120" s="725"/>
      <c r="BQ120" s="725"/>
      <c r="BR120" s="725"/>
      <c r="BS120" s="725"/>
      <c r="BT120" s="725"/>
      <c r="BU120" s="725"/>
      <c r="BV120" s="725"/>
      <c r="BW120" s="725"/>
      <c r="BX120" s="725"/>
      <c r="BY120" s="725"/>
      <c r="BZ120" s="725"/>
      <c r="CA120" s="725"/>
      <c r="CB120" s="725"/>
      <c r="CC120" s="725"/>
      <c r="CD120" s="725"/>
      <c r="CE120" s="725"/>
      <c r="CF120" s="725"/>
      <c r="CG120" s="725"/>
      <c r="CH120" s="725"/>
      <c r="CI120" s="725"/>
      <c r="CJ120" s="725"/>
      <c r="CK120" s="725"/>
      <c r="CL120" s="725"/>
      <c r="CM120" s="725"/>
      <c r="CN120" s="725"/>
      <c r="CO120" s="725"/>
      <c r="CP120" s="725"/>
      <c r="CQ120" s="725"/>
      <c r="CR120" s="725"/>
      <c r="CS120" s="725"/>
      <c r="CT120" s="725"/>
      <c r="CU120" s="725"/>
      <c r="CV120" s="725"/>
      <c r="CW120" s="725"/>
      <c r="CX120" s="725"/>
      <c r="CY120" s="725"/>
      <c r="CZ120" s="725"/>
      <c r="DA120" s="725"/>
      <c r="DB120" s="725"/>
      <c r="DC120" s="725"/>
      <c r="DD120" s="725"/>
      <c r="DE120" s="725"/>
      <c r="DF120" s="725"/>
      <c r="DG120" s="725"/>
      <c r="DH120" s="725"/>
      <c r="DI120" s="725"/>
      <c r="DJ120" s="725"/>
      <c r="DK120" s="725"/>
      <c r="DL120" s="725"/>
      <c r="DM120" s="725"/>
      <c r="DN120" s="725"/>
      <c r="DO120" s="725"/>
      <c r="DP120" s="725"/>
      <c r="DQ120" s="725"/>
      <c r="DR120" s="725"/>
      <c r="DS120" s="725"/>
      <c r="DT120" s="725"/>
      <c r="DU120" s="725"/>
      <c r="DV120" s="725"/>
      <c r="DW120" s="725"/>
      <c r="DX120" s="725"/>
      <c r="DY120" s="725"/>
      <c r="DZ120" s="725"/>
      <c r="EA120" s="725"/>
      <c r="EB120" s="725"/>
      <c r="EC120" s="725"/>
      <c r="ED120" s="725"/>
      <c r="EE120" s="725"/>
      <c r="EF120" s="725"/>
      <c r="EG120" s="725"/>
      <c r="EH120" s="725"/>
      <c r="EI120" s="725"/>
      <c r="EJ120" s="725"/>
      <c r="EK120" s="725"/>
      <c r="EL120" s="725"/>
      <c r="EM120" s="725"/>
      <c r="EN120" s="725"/>
      <c r="EO120" s="725"/>
      <c r="EP120" s="725"/>
      <c r="EQ120" s="725"/>
      <c r="ER120" s="725"/>
      <c r="ES120" s="725"/>
      <c r="ET120" s="725"/>
      <c r="EU120" s="725"/>
      <c r="EV120" s="725"/>
      <c r="EW120" s="725"/>
      <c r="EX120" s="725"/>
      <c r="EY120" s="725"/>
      <c r="EZ120" s="725"/>
      <c r="FA120" s="725"/>
      <c r="FB120" s="725"/>
      <c r="FC120" s="725"/>
      <c r="FD120" s="725"/>
      <c r="FE120" s="725"/>
      <c r="FF120" s="725"/>
      <c r="FG120" s="725"/>
      <c r="FH120" s="725"/>
      <c r="FI120" s="725"/>
      <c r="FJ120" s="725"/>
      <c r="FK120" s="725"/>
      <c r="FL120" s="725"/>
      <c r="FM120" s="725"/>
      <c r="FN120" s="725"/>
      <c r="FO120" s="725"/>
      <c r="FP120" s="725"/>
      <c r="FQ120" s="725"/>
      <c r="FR120" s="725"/>
      <c r="FS120" s="725"/>
      <c r="FT120" s="725"/>
      <c r="FU120" s="725"/>
      <c r="FV120" s="725"/>
      <c r="FW120" s="725"/>
      <c r="FX120" s="725"/>
      <c r="FY120" s="725"/>
      <c r="FZ120" s="725"/>
      <c r="GA120" s="725"/>
      <c r="GB120" s="725"/>
      <c r="GC120" s="725"/>
      <c r="GD120" s="725"/>
      <c r="GE120" s="725"/>
      <c r="GF120" s="725"/>
      <c r="GG120" s="725"/>
      <c r="GH120" s="725"/>
      <c r="GI120" s="725"/>
      <c r="GJ120" s="725"/>
      <c r="GK120" s="725"/>
      <c r="GL120" s="725"/>
      <c r="GM120" s="725"/>
      <c r="GN120" s="725"/>
      <c r="GO120" s="725"/>
      <c r="GP120" s="725"/>
      <c r="GQ120" s="725"/>
      <c r="GR120" s="725"/>
      <c r="GS120" s="725"/>
      <c r="GT120" s="725"/>
      <c r="GU120" s="725"/>
      <c r="GV120" s="725"/>
      <c r="GW120" s="725"/>
      <c r="GX120" s="725"/>
      <c r="GY120" s="725"/>
      <c r="GZ120" s="725"/>
      <c r="HA120" s="725"/>
      <c r="HB120" s="725"/>
      <c r="HC120" s="725"/>
      <c r="HD120" s="725"/>
      <c r="HE120" s="725"/>
      <c r="HF120" s="725"/>
      <c r="HG120" s="725"/>
      <c r="HH120" s="725"/>
      <c r="HI120" s="725"/>
      <c r="HJ120" s="725"/>
      <c r="HK120" s="725"/>
      <c r="HL120" s="725"/>
      <c r="HM120" s="725"/>
      <c r="HN120" s="725"/>
      <c r="HO120" s="725"/>
      <c r="HP120" s="725"/>
      <c r="HQ120" s="725"/>
      <c r="HR120" s="725"/>
      <c r="HS120" s="725"/>
      <c r="HT120" s="725"/>
      <c r="HU120" s="725"/>
      <c r="HV120" s="725"/>
      <c r="HW120" s="725"/>
      <c r="HX120" s="725"/>
      <c r="HY120" s="725"/>
      <c r="HZ120" s="725"/>
      <c r="IA120" s="725"/>
      <c r="IB120" s="725"/>
      <c r="IC120" s="725"/>
      <c r="ID120" s="725"/>
      <c r="IE120" s="725"/>
      <c r="IF120" s="725"/>
      <c r="IG120" s="725"/>
      <c r="IH120" s="725"/>
      <c r="II120" s="725"/>
      <c r="IJ120" s="725"/>
      <c r="IK120" s="725"/>
      <c r="IL120" s="725"/>
    </row>
    <row r="121" spans="1:246" s="809" customFormat="1">
      <c r="A121" s="813" t="s">
        <v>710</v>
      </c>
      <c r="D121" s="810"/>
      <c r="G121" s="709"/>
      <c r="H121" s="709"/>
      <c r="I121" s="709"/>
      <c r="J121" s="709"/>
      <c r="K121" s="709"/>
    </row>
    <row r="122" spans="1:246" s="809" customFormat="1">
      <c r="B122" s="809" t="s">
        <v>711</v>
      </c>
      <c r="D122" s="810"/>
      <c r="E122" s="809">
        <f>F122</f>
        <v>0</v>
      </c>
      <c r="F122" s="709">
        <v>0</v>
      </c>
      <c r="G122" s="709">
        <f t="shared" ref="G122:AT122" si="128">F127</f>
        <v>0</v>
      </c>
      <c r="H122" s="709">
        <f ca="1">G127</f>
        <v>33504679.17981638</v>
      </c>
      <c r="I122" s="709">
        <f t="shared" ca="1" si="128"/>
        <v>40096334.609845392</v>
      </c>
      <c r="J122" s="709">
        <f t="shared" ca="1" si="128"/>
        <v>44004589.235363841</v>
      </c>
      <c r="K122" s="709">
        <f t="shared" ca="1" si="128"/>
        <v>48139133.582052521</v>
      </c>
      <c r="L122" s="709">
        <f ca="1">K127</f>
        <v>52500362.612855412</v>
      </c>
      <c r="M122" s="709">
        <f t="shared" ca="1" si="128"/>
        <v>57013011.735277668</v>
      </c>
      <c r="N122" s="709">
        <f t="shared" ca="1" si="128"/>
        <v>61778064.977880307</v>
      </c>
      <c r="O122" s="709">
        <f ca="1">N127</f>
        <v>66962580.365671493</v>
      </c>
      <c r="P122" s="709">
        <f t="shared" ca="1" si="128"/>
        <v>72369948.642325252</v>
      </c>
      <c r="Q122" s="709">
        <f t="shared" ca="1" si="128"/>
        <v>78040359.373725712</v>
      </c>
      <c r="R122" s="709">
        <f t="shared" ca="1" si="128"/>
        <v>80119251.112556323</v>
      </c>
      <c r="S122" s="709">
        <f ca="1">R127</f>
        <v>80832540.79292883</v>
      </c>
      <c r="T122" s="709">
        <f t="shared" ca="1" si="128"/>
        <v>81552180.78438215</v>
      </c>
      <c r="U122" s="709">
        <f t="shared" ca="1" si="128"/>
        <v>82207683.439989179</v>
      </c>
      <c r="V122" s="709">
        <f t="shared" ca="1" si="128"/>
        <v>82939566.120254084</v>
      </c>
      <c r="W122" s="709">
        <f t="shared" ca="1" si="128"/>
        <v>83654043.038499981</v>
      </c>
      <c r="X122" s="709">
        <f t="shared" ca="1" si="128"/>
        <v>84398802.441417664</v>
      </c>
      <c r="Y122" s="709">
        <f t="shared" ca="1" si="128"/>
        <v>85125849.845844135</v>
      </c>
      <c r="Z122" s="709">
        <f t="shared" ca="1" si="128"/>
        <v>85883712.524099559</v>
      </c>
      <c r="AA122" s="709">
        <f t="shared" ca="1" si="128"/>
        <v>86648322.340153098</v>
      </c>
      <c r="AB122" s="709">
        <f t="shared" ca="1" si="128"/>
        <v>87394748.071715385</v>
      </c>
      <c r="AC122" s="709">
        <f t="shared" ca="1" si="128"/>
        <v>88172810.410699725</v>
      </c>
      <c r="AD122" s="709">
        <f t="shared" ca="1" si="128"/>
        <v>88932368.734937593</v>
      </c>
      <c r="AE122" s="709">
        <f t="shared" ca="1" si="128"/>
        <v>89724120.280151084</v>
      </c>
      <c r="AF122" s="709">
        <f t="shared" ca="1" si="128"/>
        <v>90522920.670664266</v>
      </c>
      <c r="AG122" s="709">
        <f t="shared" ca="1" si="128"/>
        <v>91250528.618388057</v>
      </c>
      <c r="AH122" s="709">
        <f t="shared" ca="1" si="128"/>
        <v>92062918.393482089</v>
      </c>
      <c r="AI122" s="709">
        <f t="shared" ca="1" si="128"/>
        <v>92855987.772735029</v>
      </c>
      <c r="AJ122" s="709">
        <f t="shared" ca="1" si="128"/>
        <v>93682670.709973663</v>
      </c>
      <c r="AK122" s="709">
        <f t="shared" ca="1" si="128"/>
        <v>94489693.32888703</v>
      </c>
      <c r="AL122" s="709">
        <f t="shared" ca="1" si="128"/>
        <v>95330920.90175055</v>
      </c>
      <c r="AM122" s="709">
        <f t="shared" ca="1" si="128"/>
        <v>95794186.890990511</v>
      </c>
      <c r="AN122" s="709">
        <f t="shared" ca="1" si="128"/>
        <v>96275447.817973435</v>
      </c>
      <c r="AO122" s="709">
        <f t="shared" ca="1" si="128"/>
        <v>96796248.075486764</v>
      </c>
      <c r="AP122" s="709">
        <f t="shared" ca="1" si="128"/>
        <v>97295443.453655273</v>
      </c>
      <c r="AQ122" s="709">
        <f ca="1">AP127</f>
        <v>97829656.476204216</v>
      </c>
      <c r="AR122" s="709">
        <f t="shared" ca="1" si="128"/>
        <v>98371247.232027322</v>
      </c>
      <c r="AS122" s="709">
        <f t="shared" ca="1" si="128"/>
        <v>98835077.744232967</v>
      </c>
      <c r="AT122" s="709">
        <f t="shared" ca="1" si="128"/>
        <v>99390684.191621423</v>
      </c>
      <c r="AU122" s="709">
        <f ca="1">AT127</f>
        <v>99924987.593276933</v>
      </c>
      <c r="AV122" s="709">
        <f ca="1">AU127</f>
        <v>100495182.37083459</v>
      </c>
      <c r="AW122" s="709">
        <f t="shared" ref="AW122:BF122" ca="1" si="129">AV127</f>
        <v>101043689.61798699</v>
      </c>
      <c r="AX122" s="709">
        <f t="shared" ca="1" si="129"/>
        <v>0</v>
      </c>
      <c r="AY122" s="709">
        <f t="shared" ca="1" si="129"/>
        <v>0</v>
      </c>
      <c r="AZ122" s="709">
        <f t="shared" ca="1" si="129"/>
        <v>0</v>
      </c>
      <c r="BA122" s="709">
        <f t="shared" ca="1" si="129"/>
        <v>0</v>
      </c>
      <c r="BB122" s="709">
        <f t="shared" ca="1" si="129"/>
        <v>0</v>
      </c>
      <c r="BC122" s="709">
        <f t="shared" ca="1" si="129"/>
        <v>0</v>
      </c>
      <c r="BD122" s="709">
        <f t="shared" ca="1" si="129"/>
        <v>0</v>
      </c>
      <c r="BE122" s="709">
        <f t="shared" ca="1" si="129"/>
        <v>0</v>
      </c>
      <c r="BF122" s="709">
        <f t="shared" ca="1" si="129"/>
        <v>0</v>
      </c>
      <c r="BG122" s="709">
        <f t="shared" ref="BG122:BP122" ca="1" si="130">BF127</f>
        <v>0</v>
      </c>
      <c r="BH122" s="709">
        <f t="shared" ca="1" si="130"/>
        <v>0</v>
      </c>
      <c r="BI122" s="709">
        <f t="shared" ca="1" si="130"/>
        <v>0</v>
      </c>
      <c r="BJ122" s="709">
        <f t="shared" ca="1" si="130"/>
        <v>0</v>
      </c>
      <c r="BK122" s="709">
        <f t="shared" ca="1" si="130"/>
        <v>0</v>
      </c>
      <c r="BL122" s="709">
        <f t="shared" ca="1" si="130"/>
        <v>0</v>
      </c>
      <c r="BM122" s="709">
        <f t="shared" ca="1" si="130"/>
        <v>0</v>
      </c>
      <c r="BN122" s="709">
        <f t="shared" ca="1" si="130"/>
        <v>0</v>
      </c>
      <c r="BO122" s="709">
        <f t="shared" ca="1" si="130"/>
        <v>0</v>
      </c>
      <c r="BP122" s="709">
        <f t="shared" ca="1" si="130"/>
        <v>0</v>
      </c>
      <c r="BQ122" s="709">
        <f t="shared" ref="BQ122:CV122" ca="1" si="131">BP127</f>
        <v>0</v>
      </c>
      <c r="BR122" s="709">
        <f t="shared" ca="1" si="131"/>
        <v>0</v>
      </c>
      <c r="BS122" s="709">
        <f t="shared" ca="1" si="131"/>
        <v>0</v>
      </c>
      <c r="BT122" s="709">
        <f t="shared" ca="1" si="131"/>
        <v>0</v>
      </c>
      <c r="BU122" s="709">
        <f t="shared" ca="1" si="131"/>
        <v>0</v>
      </c>
      <c r="BV122" s="709">
        <f t="shared" ca="1" si="131"/>
        <v>0</v>
      </c>
      <c r="BW122" s="709">
        <f t="shared" ca="1" si="131"/>
        <v>0</v>
      </c>
      <c r="BX122" s="709">
        <f t="shared" ca="1" si="131"/>
        <v>0</v>
      </c>
      <c r="BY122" s="709">
        <f t="shared" ca="1" si="131"/>
        <v>0</v>
      </c>
      <c r="BZ122" s="709">
        <f t="shared" ca="1" si="131"/>
        <v>0</v>
      </c>
      <c r="CA122" s="709">
        <f t="shared" ca="1" si="131"/>
        <v>0</v>
      </c>
      <c r="CB122" s="709">
        <f t="shared" ca="1" si="131"/>
        <v>0</v>
      </c>
      <c r="CC122" s="709">
        <f t="shared" ca="1" si="131"/>
        <v>0</v>
      </c>
      <c r="CD122" s="709">
        <f t="shared" ca="1" si="131"/>
        <v>0</v>
      </c>
      <c r="CE122" s="709">
        <f t="shared" ca="1" si="131"/>
        <v>0</v>
      </c>
      <c r="CF122" s="709">
        <f t="shared" ca="1" si="131"/>
        <v>0</v>
      </c>
      <c r="CG122" s="709">
        <f t="shared" ca="1" si="131"/>
        <v>0</v>
      </c>
      <c r="CH122" s="709">
        <f t="shared" ca="1" si="131"/>
        <v>0</v>
      </c>
      <c r="CI122" s="709">
        <f t="shared" ca="1" si="131"/>
        <v>0</v>
      </c>
      <c r="CJ122" s="709">
        <f t="shared" ca="1" si="131"/>
        <v>0</v>
      </c>
      <c r="CK122" s="709">
        <f t="shared" ca="1" si="131"/>
        <v>0</v>
      </c>
      <c r="CL122" s="709">
        <f t="shared" ca="1" si="131"/>
        <v>0</v>
      </c>
      <c r="CM122" s="709">
        <f t="shared" ca="1" si="131"/>
        <v>0</v>
      </c>
      <c r="CN122" s="709">
        <f t="shared" ca="1" si="131"/>
        <v>0</v>
      </c>
      <c r="CO122" s="709">
        <f t="shared" ca="1" si="131"/>
        <v>0</v>
      </c>
      <c r="CP122" s="709">
        <f t="shared" ca="1" si="131"/>
        <v>0</v>
      </c>
      <c r="CQ122" s="709">
        <f t="shared" ca="1" si="131"/>
        <v>0</v>
      </c>
      <c r="CR122" s="709">
        <f t="shared" ca="1" si="131"/>
        <v>0</v>
      </c>
      <c r="CS122" s="709">
        <f t="shared" ca="1" si="131"/>
        <v>0</v>
      </c>
      <c r="CT122" s="709">
        <f t="shared" ca="1" si="131"/>
        <v>0</v>
      </c>
      <c r="CU122" s="709">
        <f t="shared" ca="1" si="131"/>
        <v>0</v>
      </c>
      <c r="CV122" s="709">
        <f t="shared" ca="1" si="131"/>
        <v>0</v>
      </c>
      <c r="CW122" s="709">
        <f t="shared" ref="CW122:EB122" ca="1" si="132">CV127</f>
        <v>0</v>
      </c>
      <c r="CX122" s="709">
        <f t="shared" ca="1" si="132"/>
        <v>0</v>
      </c>
      <c r="CY122" s="709">
        <f t="shared" ca="1" si="132"/>
        <v>0</v>
      </c>
      <c r="CZ122" s="709">
        <f t="shared" ca="1" si="132"/>
        <v>0</v>
      </c>
      <c r="DA122" s="709">
        <f t="shared" ca="1" si="132"/>
        <v>0</v>
      </c>
      <c r="DB122" s="709">
        <f t="shared" ca="1" si="132"/>
        <v>0</v>
      </c>
      <c r="DC122" s="709">
        <f t="shared" ca="1" si="132"/>
        <v>0</v>
      </c>
      <c r="DD122" s="709">
        <f t="shared" ca="1" si="132"/>
        <v>0</v>
      </c>
      <c r="DE122" s="709">
        <f t="shared" ca="1" si="132"/>
        <v>0</v>
      </c>
      <c r="DF122" s="709">
        <f t="shared" ca="1" si="132"/>
        <v>0</v>
      </c>
      <c r="DG122" s="709">
        <f t="shared" ca="1" si="132"/>
        <v>0</v>
      </c>
      <c r="DH122" s="709">
        <f t="shared" ca="1" si="132"/>
        <v>0</v>
      </c>
      <c r="DI122" s="709">
        <f t="shared" ca="1" si="132"/>
        <v>0</v>
      </c>
      <c r="DJ122" s="709">
        <f t="shared" ca="1" si="132"/>
        <v>0</v>
      </c>
      <c r="DK122" s="709">
        <f t="shared" ca="1" si="132"/>
        <v>0</v>
      </c>
      <c r="DL122" s="709">
        <f t="shared" ca="1" si="132"/>
        <v>0</v>
      </c>
      <c r="DM122" s="709">
        <f t="shared" ca="1" si="132"/>
        <v>0</v>
      </c>
      <c r="DN122" s="709">
        <f t="shared" ca="1" si="132"/>
        <v>0</v>
      </c>
      <c r="DO122" s="709">
        <f t="shared" ca="1" si="132"/>
        <v>0</v>
      </c>
      <c r="DP122" s="709">
        <f t="shared" ca="1" si="132"/>
        <v>0</v>
      </c>
      <c r="DQ122" s="709">
        <f t="shared" ca="1" si="132"/>
        <v>0</v>
      </c>
      <c r="DR122" s="709">
        <f t="shared" ca="1" si="132"/>
        <v>0</v>
      </c>
      <c r="DS122" s="709">
        <f t="shared" ca="1" si="132"/>
        <v>0</v>
      </c>
      <c r="DT122" s="709">
        <f t="shared" ca="1" si="132"/>
        <v>0</v>
      </c>
      <c r="DU122" s="709">
        <f t="shared" ca="1" si="132"/>
        <v>0</v>
      </c>
      <c r="DV122" s="709">
        <f t="shared" ca="1" si="132"/>
        <v>0</v>
      </c>
      <c r="DW122" s="709">
        <f t="shared" ca="1" si="132"/>
        <v>0</v>
      </c>
      <c r="DX122" s="709">
        <f t="shared" ca="1" si="132"/>
        <v>0</v>
      </c>
      <c r="DY122" s="709">
        <f t="shared" ca="1" si="132"/>
        <v>0</v>
      </c>
      <c r="DZ122" s="709">
        <f t="shared" ca="1" si="132"/>
        <v>0</v>
      </c>
      <c r="EA122" s="709">
        <f t="shared" ca="1" si="132"/>
        <v>0</v>
      </c>
      <c r="EB122" s="709">
        <f t="shared" ca="1" si="132"/>
        <v>0</v>
      </c>
      <c r="EC122" s="709">
        <f t="shared" ref="EC122:FH122" ca="1" si="133">EB127</f>
        <v>0</v>
      </c>
      <c r="ED122" s="709">
        <f t="shared" ca="1" si="133"/>
        <v>0</v>
      </c>
      <c r="EE122" s="709">
        <f t="shared" ca="1" si="133"/>
        <v>0</v>
      </c>
      <c r="EF122" s="709">
        <f t="shared" ca="1" si="133"/>
        <v>0</v>
      </c>
      <c r="EG122" s="709">
        <f t="shared" ca="1" si="133"/>
        <v>0</v>
      </c>
      <c r="EH122" s="709">
        <f t="shared" ca="1" si="133"/>
        <v>0</v>
      </c>
      <c r="EI122" s="709">
        <f t="shared" ca="1" si="133"/>
        <v>0</v>
      </c>
      <c r="EJ122" s="709">
        <f t="shared" ca="1" si="133"/>
        <v>0</v>
      </c>
      <c r="EK122" s="709">
        <f t="shared" ca="1" si="133"/>
        <v>0</v>
      </c>
      <c r="EL122" s="709">
        <f t="shared" ca="1" si="133"/>
        <v>0</v>
      </c>
      <c r="EM122" s="709">
        <f t="shared" ca="1" si="133"/>
        <v>0</v>
      </c>
      <c r="EN122" s="709">
        <f t="shared" ca="1" si="133"/>
        <v>0</v>
      </c>
      <c r="EO122" s="709">
        <f t="shared" ca="1" si="133"/>
        <v>0</v>
      </c>
      <c r="EP122" s="709">
        <f t="shared" ca="1" si="133"/>
        <v>0</v>
      </c>
      <c r="EQ122" s="709">
        <f t="shared" ca="1" si="133"/>
        <v>0</v>
      </c>
      <c r="ER122" s="709">
        <f t="shared" ca="1" si="133"/>
        <v>0</v>
      </c>
      <c r="ES122" s="709">
        <f t="shared" ca="1" si="133"/>
        <v>0</v>
      </c>
      <c r="ET122" s="709">
        <f t="shared" ca="1" si="133"/>
        <v>0</v>
      </c>
      <c r="EU122" s="709">
        <f t="shared" ca="1" si="133"/>
        <v>0</v>
      </c>
      <c r="EV122" s="709">
        <f t="shared" ca="1" si="133"/>
        <v>0</v>
      </c>
      <c r="EW122" s="709">
        <f t="shared" ca="1" si="133"/>
        <v>0</v>
      </c>
      <c r="EX122" s="709">
        <f t="shared" ca="1" si="133"/>
        <v>0</v>
      </c>
      <c r="EY122" s="709">
        <f t="shared" ca="1" si="133"/>
        <v>0</v>
      </c>
      <c r="EZ122" s="709">
        <f t="shared" ca="1" si="133"/>
        <v>0</v>
      </c>
      <c r="FA122" s="709">
        <f t="shared" ca="1" si="133"/>
        <v>0</v>
      </c>
      <c r="FB122" s="709">
        <f t="shared" ca="1" si="133"/>
        <v>0</v>
      </c>
      <c r="FC122" s="709">
        <f t="shared" ca="1" si="133"/>
        <v>0</v>
      </c>
      <c r="FD122" s="709">
        <f t="shared" ca="1" si="133"/>
        <v>0</v>
      </c>
      <c r="FE122" s="709">
        <f t="shared" ca="1" si="133"/>
        <v>0</v>
      </c>
      <c r="FF122" s="709">
        <f t="shared" ca="1" si="133"/>
        <v>0</v>
      </c>
      <c r="FG122" s="709">
        <f t="shared" ca="1" si="133"/>
        <v>0</v>
      </c>
      <c r="FH122" s="709">
        <f t="shared" ca="1" si="133"/>
        <v>0</v>
      </c>
      <c r="FI122" s="709">
        <f t="shared" ref="FI122:GN122" ca="1" si="134">FH127</f>
        <v>0</v>
      </c>
      <c r="FJ122" s="709">
        <f t="shared" ca="1" si="134"/>
        <v>0</v>
      </c>
      <c r="FK122" s="709">
        <f t="shared" ca="1" si="134"/>
        <v>0</v>
      </c>
      <c r="FL122" s="709">
        <f t="shared" ca="1" si="134"/>
        <v>0</v>
      </c>
      <c r="FM122" s="709">
        <f t="shared" ca="1" si="134"/>
        <v>0</v>
      </c>
      <c r="FN122" s="709">
        <f t="shared" ca="1" si="134"/>
        <v>0</v>
      </c>
      <c r="FO122" s="709">
        <f t="shared" ca="1" si="134"/>
        <v>0</v>
      </c>
      <c r="FP122" s="709">
        <f t="shared" ca="1" si="134"/>
        <v>0</v>
      </c>
      <c r="FQ122" s="709">
        <f t="shared" ca="1" si="134"/>
        <v>0</v>
      </c>
      <c r="FR122" s="709">
        <f t="shared" ca="1" si="134"/>
        <v>0</v>
      </c>
      <c r="FS122" s="709">
        <f t="shared" ca="1" si="134"/>
        <v>0</v>
      </c>
      <c r="FT122" s="709">
        <f t="shared" ca="1" si="134"/>
        <v>0</v>
      </c>
      <c r="FU122" s="709">
        <f t="shared" ca="1" si="134"/>
        <v>0</v>
      </c>
      <c r="FV122" s="709">
        <f t="shared" ca="1" si="134"/>
        <v>0</v>
      </c>
      <c r="FW122" s="709">
        <f t="shared" ca="1" si="134"/>
        <v>0</v>
      </c>
      <c r="FX122" s="709">
        <f t="shared" ca="1" si="134"/>
        <v>0</v>
      </c>
      <c r="FY122" s="709">
        <f t="shared" ca="1" si="134"/>
        <v>0</v>
      </c>
      <c r="FZ122" s="709">
        <f t="shared" ca="1" si="134"/>
        <v>0</v>
      </c>
      <c r="GA122" s="709">
        <f t="shared" ca="1" si="134"/>
        <v>0</v>
      </c>
      <c r="GB122" s="709">
        <f t="shared" ca="1" si="134"/>
        <v>0</v>
      </c>
      <c r="GC122" s="709">
        <f t="shared" ca="1" si="134"/>
        <v>0</v>
      </c>
      <c r="GD122" s="709">
        <f t="shared" ca="1" si="134"/>
        <v>0</v>
      </c>
      <c r="GE122" s="709">
        <f t="shared" ca="1" si="134"/>
        <v>0</v>
      </c>
      <c r="GF122" s="709">
        <f t="shared" ca="1" si="134"/>
        <v>0</v>
      </c>
      <c r="GG122" s="709">
        <f t="shared" ca="1" si="134"/>
        <v>0</v>
      </c>
      <c r="GH122" s="709">
        <f t="shared" ca="1" si="134"/>
        <v>0</v>
      </c>
      <c r="GI122" s="709">
        <f t="shared" ca="1" si="134"/>
        <v>0</v>
      </c>
      <c r="GJ122" s="709">
        <f t="shared" ca="1" si="134"/>
        <v>0</v>
      </c>
      <c r="GK122" s="709">
        <f t="shared" ca="1" si="134"/>
        <v>0</v>
      </c>
      <c r="GL122" s="709">
        <f t="shared" ca="1" si="134"/>
        <v>0</v>
      </c>
      <c r="GM122" s="709">
        <f t="shared" ca="1" si="134"/>
        <v>0</v>
      </c>
      <c r="GN122" s="709">
        <f t="shared" ca="1" si="134"/>
        <v>0</v>
      </c>
      <c r="GO122" s="709">
        <f t="shared" ref="GO122:HT122" ca="1" si="135">GN127</f>
        <v>0</v>
      </c>
      <c r="GP122" s="709">
        <f t="shared" ca="1" si="135"/>
        <v>0</v>
      </c>
      <c r="GQ122" s="709">
        <f t="shared" ca="1" si="135"/>
        <v>0</v>
      </c>
      <c r="GR122" s="709">
        <f t="shared" ca="1" si="135"/>
        <v>0</v>
      </c>
      <c r="GS122" s="709">
        <f t="shared" ca="1" si="135"/>
        <v>0</v>
      </c>
      <c r="GT122" s="709">
        <f t="shared" ca="1" si="135"/>
        <v>0</v>
      </c>
      <c r="GU122" s="709">
        <f t="shared" ca="1" si="135"/>
        <v>0</v>
      </c>
      <c r="GV122" s="709">
        <f t="shared" ca="1" si="135"/>
        <v>0</v>
      </c>
      <c r="GW122" s="709">
        <f t="shared" ca="1" si="135"/>
        <v>0</v>
      </c>
      <c r="GX122" s="709">
        <f t="shared" ca="1" si="135"/>
        <v>0</v>
      </c>
      <c r="GY122" s="709">
        <f t="shared" ca="1" si="135"/>
        <v>0</v>
      </c>
      <c r="GZ122" s="709">
        <f t="shared" ca="1" si="135"/>
        <v>0</v>
      </c>
      <c r="HA122" s="709">
        <f t="shared" ca="1" si="135"/>
        <v>0</v>
      </c>
      <c r="HB122" s="709">
        <f t="shared" ca="1" si="135"/>
        <v>0</v>
      </c>
      <c r="HC122" s="709">
        <f t="shared" ca="1" si="135"/>
        <v>0</v>
      </c>
      <c r="HD122" s="709">
        <f t="shared" ca="1" si="135"/>
        <v>0</v>
      </c>
      <c r="HE122" s="709">
        <f t="shared" ca="1" si="135"/>
        <v>0</v>
      </c>
      <c r="HF122" s="709">
        <f t="shared" ca="1" si="135"/>
        <v>0</v>
      </c>
      <c r="HG122" s="709">
        <f t="shared" ca="1" si="135"/>
        <v>0</v>
      </c>
      <c r="HH122" s="709">
        <f t="shared" ca="1" si="135"/>
        <v>0</v>
      </c>
      <c r="HI122" s="709">
        <f t="shared" ca="1" si="135"/>
        <v>0</v>
      </c>
      <c r="HJ122" s="709">
        <f t="shared" ca="1" si="135"/>
        <v>0</v>
      </c>
      <c r="HK122" s="709">
        <f t="shared" ca="1" si="135"/>
        <v>0</v>
      </c>
      <c r="HL122" s="709">
        <f t="shared" ca="1" si="135"/>
        <v>0</v>
      </c>
      <c r="HM122" s="709">
        <f t="shared" ca="1" si="135"/>
        <v>0</v>
      </c>
      <c r="HN122" s="709">
        <f t="shared" ca="1" si="135"/>
        <v>0</v>
      </c>
      <c r="HO122" s="709">
        <f t="shared" ca="1" si="135"/>
        <v>0</v>
      </c>
      <c r="HP122" s="709">
        <f t="shared" ca="1" si="135"/>
        <v>0</v>
      </c>
      <c r="HQ122" s="709">
        <f t="shared" ca="1" si="135"/>
        <v>0</v>
      </c>
      <c r="HR122" s="709">
        <f t="shared" ca="1" si="135"/>
        <v>0</v>
      </c>
      <c r="HS122" s="709">
        <f t="shared" ca="1" si="135"/>
        <v>0</v>
      </c>
      <c r="HT122" s="709">
        <f t="shared" ca="1" si="135"/>
        <v>0</v>
      </c>
      <c r="HU122" s="709">
        <f t="shared" ref="HU122:IL122" ca="1" si="136">HT127</f>
        <v>0</v>
      </c>
      <c r="HV122" s="709">
        <f t="shared" ca="1" si="136"/>
        <v>0</v>
      </c>
      <c r="HW122" s="709">
        <f t="shared" ca="1" si="136"/>
        <v>0</v>
      </c>
      <c r="HX122" s="709">
        <f t="shared" ca="1" si="136"/>
        <v>0</v>
      </c>
      <c r="HY122" s="709">
        <f t="shared" ca="1" si="136"/>
        <v>0</v>
      </c>
      <c r="HZ122" s="709">
        <f t="shared" ca="1" si="136"/>
        <v>0</v>
      </c>
      <c r="IA122" s="709">
        <f t="shared" ca="1" si="136"/>
        <v>0</v>
      </c>
      <c r="IB122" s="709">
        <f t="shared" ca="1" si="136"/>
        <v>0</v>
      </c>
      <c r="IC122" s="709">
        <f t="shared" ca="1" si="136"/>
        <v>0</v>
      </c>
      <c r="ID122" s="709">
        <f t="shared" ca="1" si="136"/>
        <v>0</v>
      </c>
      <c r="IE122" s="709">
        <f t="shared" ca="1" si="136"/>
        <v>0</v>
      </c>
      <c r="IF122" s="709">
        <f t="shared" ca="1" si="136"/>
        <v>0</v>
      </c>
      <c r="IG122" s="709">
        <f t="shared" ca="1" si="136"/>
        <v>0</v>
      </c>
      <c r="IH122" s="709">
        <f t="shared" ca="1" si="136"/>
        <v>0</v>
      </c>
      <c r="II122" s="709">
        <f t="shared" ca="1" si="136"/>
        <v>0</v>
      </c>
      <c r="IJ122" s="709">
        <f t="shared" ca="1" si="136"/>
        <v>0</v>
      </c>
      <c r="IK122" s="709">
        <f t="shared" ca="1" si="136"/>
        <v>0</v>
      </c>
      <c r="IL122" s="709">
        <f t="shared" ca="1" si="136"/>
        <v>0</v>
      </c>
    </row>
    <row r="123" spans="1:246" s="809" customFormat="1">
      <c r="B123" s="809" t="s">
        <v>712</v>
      </c>
      <c r="D123" s="810"/>
      <c r="E123" s="809">
        <f ca="1">SUM(F123:IL123)</f>
        <v>30344190.610540487</v>
      </c>
      <c r="F123" s="709"/>
      <c r="G123" s="709">
        <f t="shared" ref="G123:BR123" si="137">IF($D$9="Annual",G122*$D$12/12,IF($D$9="Monthly",G122*((1+$D$12)^((G$79-F$79)/365)-1),0))</f>
        <v>0</v>
      </c>
      <c r="H123" s="709">
        <f t="shared" ca="1" si="137"/>
        <v>269304.95256402704</v>
      </c>
      <c r="I123" s="709">
        <f t="shared" ca="1" si="137"/>
        <v>368539.63141395227</v>
      </c>
      <c r="J123" s="709">
        <f t="shared" ca="1" si="137"/>
        <v>379074.3643386531</v>
      </c>
      <c r="K123" s="709">
        <f t="shared" ca="1" si="137"/>
        <v>428575.48877875536</v>
      </c>
      <c r="L123" s="709">
        <f t="shared" ca="1" si="137"/>
        <v>452260.59215258586</v>
      </c>
      <c r="M123" s="709">
        <f t="shared" ca="1" si="137"/>
        <v>507578.29551600595</v>
      </c>
      <c r="N123" s="709">
        <f t="shared" ca="1" si="137"/>
        <v>550000.85011027055</v>
      </c>
      <c r="O123" s="709">
        <f t="shared" ca="1" si="137"/>
        <v>576844.32527763408</v>
      </c>
      <c r="P123" s="709">
        <f t="shared" ca="1" si="137"/>
        <v>644298.80233327474</v>
      </c>
      <c r="Q123" s="709">
        <f t="shared" ca="1" si="137"/>
        <v>672273.05461542553</v>
      </c>
      <c r="R123" s="709">
        <f t="shared" ca="1" si="137"/>
        <v>713289.68037250708</v>
      </c>
      <c r="S123" s="709">
        <f t="shared" ca="1" si="137"/>
        <v>719639.99145331269</v>
      </c>
      <c r="T123" s="709">
        <f t="shared" ca="1" si="137"/>
        <v>655502.65560702374</v>
      </c>
      <c r="U123" s="709">
        <f t="shared" ca="1" si="137"/>
        <v>731882.68026489788</v>
      </c>
      <c r="V123" s="709">
        <f t="shared" ca="1" si="137"/>
        <v>714476.91824588971</v>
      </c>
      <c r="W123" s="709">
        <f t="shared" ca="1" si="137"/>
        <v>744759.40291768603</v>
      </c>
      <c r="X123" s="709">
        <f t="shared" ca="1" si="137"/>
        <v>727047.4044264633</v>
      </c>
      <c r="Y123" s="709">
        <f t="shared" ca="1" si="137"/>
        <v>757862.67825541645</v>
      </c>
      <c r="Z123" s="709">
        <f t="shared" ca="1" si="137"/>
        <v>764609.81605354231</v>
      </c>
      <c r="AA123" s="709">
        <f t="shared" ca="1" si="137"/>
        <v>746425.7315622837</v>
      </c>
      <c r="AB123" s="709">
        <f t="shared" ca="1" si="137"/>
        <v>778062.33898434485</v>
      </c>
      <c r="AC123" s="709">
        <f t="shared" ca="1" si="137"/>
        <v>759558.32423786551</v>
      </c>
      <c r="AD123" s="709">
        <f t="shared" ca="1" si="137"/>
        <v>791751.54521348351</v>
      </c>
      <c r="AE123" s="709">
        <f t="shared" ca="1" si="137"/>
        <v>798800.39051317773</v>
      </c>
      <c r="AF123" s="709">
        <f t="shared" ca="1" si="137"/>
        <v>727607.94772379694</v>
      </c>
      <c r="AG123" s="709">
        <f t="shared" ca="1" si="137"/>
        <v>812389.77509403729</v>
      </c>
      <c r="AH123" s="709">
        <f t="shared" ca="1" si="137"/>
        <v>793069.37925293797</v>
      </c>
      <c r="AI123" s="709">
        <f t="shared" ca="1" si="137"/>
        <v>826682.937238632</v>
      </c>
      <c r="AJ123" s="709">
        <f t="shared" ca="1" si="137"/>
        <v>807022.61891337472</v>
      </c>
      <c r="AK123" s="709">
        <f t="shared" ca="1" si="137"/>
        <v>841227.57286351267</v>
      </c>
      <c r="AL123" s="709">
        <f t="shared" ca="1" si="137"/>
        <v>848716.89581943233</v>
      </c>
      <c r="AM123" s="709">
        <f t="shared" ca="1" si="137"/>
        <v>825212.1229632498</v>
      </c>
      <c r="AN123" s="709">
        <f t="shared" ca="1" si="137"/>
        <v>857125.87734160561</v>
      </c>
      <c r="AO123" s="709">
        <f t="shared" ca="1" si="137"/>
        <v>833844.3068591078</v>
      </c>
      <c r="AP123" s="709">
        <f t="shared" ca="1" si="137"/>
        <v>866206.74555809388</v>
      </c>
      <c r="AQ123" s="709">
        <f t="shared" ca="1" si="137"/>
        <v>870962.76400326693</v>
      </c>
      <c r="AR123" s="709">
        <f t="shared" ca="1" si="137"/>
        <v>790691.47110187262</v>
      </c>
      <c r="AS123" s="709">
        <f t="shared" ca="1" si="137"/>
        <v>879913.87880967523</v>
      </c>
      <c r="AT123" s="709">
        <f t="shared" ca="1" si="137"/>
        <v>856193.88990556484</v>
      </c>
      <c r="AU123" s="709">
        <f t="shared" ca="1" si="137"/>
        <v>889617.18278548552</v>
      </c>
      <c r="AV123" s="709">
        <f t="shared" ca="1" si="137"/>
        <v>865708.50991392427</v>
      </c>
      <c r="AW123" s="709">
        <f t="shared" ca="1" si="137"/>
        <v>899576.81918443914</v>
      </c>
      <c r="AX123" s="709">
        <f t="shared" ca="1" si="137"/>
        <v>0</v>
      </c>
      <c r="AY123" s="709">
        <f t="shared" ca="1" si="137"/>
        <v>0</v>
      </c>
      <c r="AZ123" s="709">
        <f t="shared" ca="1" si="137"/>
        <v>0</v>
      </c>
      <c r="BA123" s="709">
        <f t="shared" ca="1" si="137"/>
        <v>0</v>
      </c>
      <c r="BB123" s="709">
        <f t="shared" ca="1" si="137"/>
        <v>0</v>
      </c>
      <c r="BC123" s="709">
        <f t="shared" ca="1" si="137"/>
        <v>0</v>
      </c>
      <c r="BD123" s="709">
        <f t="shared" ca="1" si="137"/>
        <v>0</v>
      </c>
      <c r="BE123" s="709">
        <f t="shared" ca="1" si="137"/>
        <v>0</v>
      </c>
      <c r="BF123" s="709">
        <f t="shared" ca="1" si="137"/>
        <v>0</v>
      </c>
      <c r="BG123" s="709">
        <f t="shared" ca="1" si="137"/>
        <v>0</v>
      </c>
      <c r="BH123" s="709">
        <f t="shared" ca="1" si="137"/>
        <v>0</v>
      </c>
      <c r="BI123" s="709">
        <f t="shared" ca="1" si="137"/>
        <v>0</v>
      </c>
      <c r="BJ123" s="709">
        <f t="shared" ca="1" si="137"/>
        <v>0</v>
      </c>
      <c r="BK123" s="709">
        <f t="shared" ca="1" si="137"/>
        <v>0</v>
      </c>
      <c r="BL123" s="709">
        <f t="shared" ca="1" si="137"/>
        <v>0</v>
      </c>
      <c r="BM123" s="709">
        <f t="shared" ca="1" si="137"/>
        <v>0</v>
      </c>
      <c r="BN123" s="709">
        <f t="shared" ca="1" si="137"/>
        <v>0</v>
      </c>
      <c r="BO123" s="709">
        <f t="shared" ca="1" si="137"/>
        <v>0</v>
      </c>
      <c r="BP123" s="709">
        <f t="shared" ca="1" si="137"/>
        <v>0</v>
      </c>
      <c r="BQ123" s="709">
        <f t="shared" ca="1" si="137"/>
        <v>0</v>
      </c>
      <c r="BR123" s="709">
        <f t="shared" ca="1" si="137"/>
        <v>0</v>
      </c>
      <c r="BS123" s="709">
        <f t="shared" ref="BS123:ED123" ca="1" si="138">IF($D$9="Annual",BS122*$D$12/12,IF($D$9="Monthly",BS122*((1+$D$12)^((BS$79-BR$79)/365)-1),0))</f>
        <v>0</v>
      </c>
      <c r="BT123" s="709">
        <f t="shared" ca="1" si="138"/>
        <v>0</v>
      </c>
      <c r="BU123" s="709">
        <f t="shared" ca="1" si="138"/>
        <v>0</v>
      </c>
      <c r="BV123" s="709">
        <f t="shared" ca="1" si="138"/>
        <v>0</v>
      </c>
      <c r="BW123" s="709">
        <f t="shared" ca="1" si="138"/>
        <v>0</v>
      </c>
      <c r="BX123" s="709">
        <f t="shared" ca="1" si="138"/>
        <v>0</v>
      </c>
      <c r="BY123" s="709">
        <f t="shared" ca="1" si="138"/>
        <v>0</v>
      </c>
      <c r="BZ123" s="709">
        <f t="shared" ca="1" si="138"/>
        <v>0</v>
      </c>
      <c r="CA123" s="709">
        <f t="shared" ca="1" si="138"/>
        <v>0</v>
      </c>
      <c r="CB123" s="709">
        <f t="shared" ca="1" si="138"/>
        <v>0</v>
      </c>
      <c r="CC123" s="709">
        <f t="shared" ca="1" si="138"/>
        <v>0</v>
      </c>
      <c r="CD123" s="709">
        <f t="shared" ca="1" si="138"/>
        <v>0</v>
      </c>
      <c r="CE123" s="709">
        <f t="shared" ca="1" si="138"/>
        <v>0</v>
      </c>
      <c r="CF123" s="709">
        <f t="shared" ca="1" si="138"/>
        <v>0</v>
      </c>
      <c r="CG123" s="709">
        <f t="shared" ca="1" si="138"/>
        <v>0</v>
      </c>
      <c r="CH123" s="709">
        <f t="shared" ca="1" si="138"/>
        <v>0</v>
      </c>
      <c r="CI123" s="709">
        <f t="shared" ca="1" si="138"/>
        <v>0</v>
      </c>
      <c r="CJ123" s="709">
        <f t="shared" ca="1" si="138"/>
        <v>0</v>
      </c>
      <c r="CK123" s="709">
        <f t="shared" ca="1" si="138"/>
        <v>0</v>
      </c>
      <c r="CL123" s="709">
        <f t="shared" ca="1" si="138"/>
        <v>0</v>
      </c>
      <c r="CM123" s="709">
        <f t="shared" ca="1" si="138"/>
        <v>0</v>
      </c>
      <c r="CN123" s="709">
        <f t="shared" ca="1" si="138"/>
        <v>0</v>
      </c>
      <c r="CO123" s="709">
        <f t="shared" ca="1" si="138"/>
        <v>0</v>
      </c>
      <c r="CP123" s="709">
        <f t="shared" ca="1" si="138"/>
        <v>0</v>
      </c>
      <c r="CQ123" s="709">
        <f t="shared" ca="1" si="138"/>
        <v>0</v>
      </c>
      <c r="CR123" s="709">
        <f t="shared" ca="1" si="138"/>
        <v>0</v>
      </c>
      <c r="CS123" s="709">
        <f t="shared" ca="1" si="138"/>
        <v>0</v>
      </c>
      <c r="CT123" s="709">
        <f t="shared" ca="1" si="138"/>
        <v>0</v>
      </c>
      <c r="CU123" s="709">
        <f t="shared" ca="1" si="138"/>
        <v>0</v>
      </c>
      <c r="CV123" s="709">
        <f t="shared" ca="1" si="138"/>
        <v>0</v>
      </c>
      <c r="CW123" s="709">
        <f t="shared" ca="1" si="138"/>
        <v>0</v>
      </c>
      <c r="CX123" s="709">
        <f t="shared" ca="1" si="138"/>
        <v>0</v>
      </c>
      <c r="CY123" s="709">
        <f t="shared" ca="1" si="138"/>
        <v>0</v>
      </c>
      <c r="CZ123" s="709">
        <f t="shared" ca="1" si="138"/>
        <v>0</v>
      </c>
      <c r="DA123" s="709">
        <f t="shared" ca="1" si="138"/>
        <v>0</v>
      </c>
      <c r="DB123" s="709">
        <f t="shared" ca="1" si="138"/>
        <v>0</v>
      </c>
      <c r="DC123" s="709">
        <f t="shared" ca="1" si="138"/>
        <v>0</v>
      </c>
      <c r="DD123" s="709">
        <f t="shared" ca="1" si="138"/>
        <v>0</v>
      </c>
      <c r="DE123" s="709">
        <f t="shared" ca="1" si="138"/>
        <v>0</v>
      </c>
      <c r="DF123" s="709">
        <f t="shared" ca="1" si="138"/>
        <v>0</v>
      </c>
      <c r="DG123" s="709">
        <f t="shared" ca="1" si="138"/>
        <v>0</v>
      </c>
      <c r="DH123" s="709">
        <f t="shared" ca="1" si="138"/>
        <v>0</v>
      </c>
      <c r="DI123" s="709">
        <f t="shared" ca="1" si="138"/>
        <v>0</v>
      </c>
      <c r="DJ123" s="709">
        <f t="shared" ca="1" si="138"/>
        <v>0</v>
      </c>
      <c r="DK123" s="709">
        <f t="shared" ca="1" si="138"/>
        <v>0</v>
      </c>
      <c r="DL123" s="709">
        <f t="shared" ca="1" si="138"/>
        <v>0</v>
      </c>
      <c r="DM123" s="709">
        <f t="shared" ca="1" si="138"/>
        <v>0</v>
      </c>
      <c r="DN123" s="709">
        <f t="shared" ca="1" si="138"/>
        <v>0</v>
      </c>
      <c r="DO123" s="709">
        <f t="shared" ca="1" si="138"/>
        <v>0</v>
      </c>
      <c r="DP123" s="709">
        <f t="shared" ca="1" si="138"/>
        <v>0</v>
      </c>
      <c r="DQ123" s="709">
        <f t="shared" ca="1" si="138"/>
        <v>0</v>
      </c>
      <c r="DR123" s="709">
        <f t="shared" ca="1" si="138"/>
        <v>0</v>
      </c>
      <c r="DS123" s="709">
        <f t="shared" ca="1" si="138"/>
        <v>0</v>
      </c>
      <c r="DT123" s="709">
        <f t="shared" ca="1" si="138"/>
        <v>0</v>
      </c>
      <c r="DU123" s="709">
        <f t="shared" ca="1" si="138"/>
        <v>0</v>
      </c>
      <c r="DV123" s="709">
        <f t="shared" ca="1" si="138"/>
        <v>0</v>
      </c>
      <c r="DW123" s="709">
        <f t="shared" ca="1" si="138"/>
        <v>0</v>
      </c>
      <c r="DX123" s="709">
        <f t="shared" ca="1" si="138"/>
        <v>0</v>
      </c>
      <c r="DY123" s="709">
        <f t="shared" ca="1" si="138"/>
        <v>0</v>
      </c>
      <c r="DZ123" s="709">
        <f t="shared" ca="1" si="138"/>
        <v>0</v>
      </c>
      <c r="EA123" s="709">
        <f t="shared" ca="1" si="138"/>
        <v>0</v>
      </c>
      <c r="EB123" s="709">
        <f t="shared" ca="1" si="138"/>
        <v>0</v>
      </c>
      <c r="EC123" s="709">
        <f t="shared" ca="1" si="138"/>
        <v>0</v>
      </c>
      <c r="ED123" s="709">
        <f t="shared" ca="1" si="138"/>
        <v>0</v>
      </c>
      <c r="EE123" s="709">
        <f t="shared" ref="EE123:GP123" ca="1" si="139">IF($D$9="Annual",EE122*$D$12/12,IF($D$9="Monthly",EE122*((1+$D$12)^((EE$79-ED$79)/365)-1),0))</f>
        <v>0</v>
      </c>
      <c r="EF123" s="709">
        <f t="shared" ca="1" si="139"/>
        <v>0</v>
      </c>
      <c r="EG123" s="709">
        <f t="shared" ca="1" si="139"/>
        <v>0</v>
      </c>
      <c r="EH123" s="709">
        <f t="shared" ca="1" si="139"/>
        <v>0</v>
      </c>
      <c r="EI123" s="709">
        <f t="shared" ca="1" si="139"/>
        <v>0</v>
      </c>
      <c r="EJ123" s="709">
        <f t="shared" ca="1" si="139"/>
        <v>0</v>
      </c>
      <c r="EK123" s="709">
        <f t="shared" ca="1" si="139"/>
        <v>0</v>
      </c>
      <c r="EL123" s="709">
        <f t="shared" ca="1" si="139"/>
        <v>0</v>
      </c>
      <c r="EM123" s="709">
        <f t="shared" ca="1" si="139"/>
        <v>0</v>
      </c>
      <c r="EN123" s="709">
        <f t="shared" ca="1" si="139"/>
        <v>0</v>
      </c>
      <c r="EO123" s="709">
        <f t="shared" ca="1" si="139"/>
        <v>0</v>
      </c>
      <c r="EP123" s="709">
        <f t="shared" ca="1" si="139"/>
        <v>0</v>
      </c>
      <c r="EQ123" s="709">
        <f t="shared" ca="1" si="139"/>
        <v>0</v>
      </c>
      <c r="ER123" s="709">
        <f t="shared" ca="1" si="139"/>
        <v>0</v>
      </c>
      <c r="ES123" s="709">
        <f t="shared" ca="1" si="139"/>
        <v>0</v>
      </c>
      <c r="ET123" s="709">
        <f t="shared" ca="1" si="139"/>
        <v>0</v>
      </c>
      <c r="EU123" s="709">
        <f t="shared" ca="1" si="139"/>
        <v>0</v>
      </c>
      <c r="EV123" s="709">
        <f t="shared" ca="1" si="139"/>
        <v>0</v>
      </c>
      <c r="EW123" s="709">
        <f t="shared" ca="1" si="139"/>
        <v>0</v>
      </c>
      <c r="EX123" s="709">
        <f t="shared" ca="1" si="139"/>
        <v>0</v>
      </c>
      <c r="EY123" s="709">
        <f t="shared" ca="1" si="139"/>
        <v>0</v>
      </c>
      <c r="EZ123" s="709">
        <f t="shared" ca="1" si="139"/>
        <v>0</v>
      </c>
      <c r="FA123" s="709">
        <f t="shared" ca="1" si="139"/>
        <v>0</v>
      </c>
      <c r="FB123" s="709">
        <f t="shared" ca="1" si="139"/>
        <v>0</v>
      </c>
      <c r="FC123" s="709">
        <f t="shared" ca="1" si="139"/>
        <v>0</v>
      </c>
      <c r="FD123" s="709">
        <f t="shared" ca="1" si="139"/>
        <v>0</v>
      </c>
      <c r="FE123" s="709">
        <f t="shared" ca="1" si="139"/>
        <v>0</v>
      </c>
      <c r="FF123" s="709">
        <f t="shared" ca="1" si="139"/>
        <v>0</v>
      </c>
      <c r="FG123" s="709">
        <f t="shared" ca="1" si="139"/>
        <v>0</v>
      </c>
      <c r="FH123" s="709">
        <f t="shared" ca="1" si="139"/>
        <v>0</v>
      </c>
      <c r="FI123" s="709">
        <f t="shared" ca="1" si="139"/>
        <v>0</v>
      </c>
      <c r="FJ123" s="709">
        <f t="shared" ca="1" si="139"/>
        <v>0</v>
      </c>
      <c r="FK123" s="709">
        <f t="shared" ca="1" si="139"/>
        <v>0</v>
      </c>
      <c r="FL123" s="709">
        <f t="shared" ca="1" si="139"/>
        <v>0</v>
      </c>
      <c r="FM123" s="709">
        <f t="shared" ca="1" si="139"/>
        <v>0</v>
      </c>
      <c r="FN123" s="709">
        <f t="shared" ca="1" si="139"/>
        <v>0</v>
      </c>
      <c r="FO123" s="709">
        <f t="shared" ca="1" si="139"/>
        <v>0</v>
      </c>
      <c r="FP123" s="709">
        <f t="shared" ca="1" si="139"/>
        <v>0</v>
      </c>
      <c r="FQ123" s="709">
        <f t="shared" ca="1" si="139"/>
        <v>0</v>
      </c>
      <c r="FR123" s="709">
        <f t="shared" ca="1" si="139"/>
        <v>0</v>
      </c>
      <c r="FS123" s="709">
        <f t="shared" ca="1" si="139"/>
        <v>0</v>
      </c>
      <c r="FT123" s="709">
        <f t="shared" ca="1" si="139"/>
        <v>0</v>
      </c>
      <c r="FU123" s="709">
        <f t="shared" ca="1" si="139"/>
        <v>0</v>
      </c>
      <c r="FV123" s="709">
        <f t="shared" ca="1" si="139"/>
        <v>0</v>
      </c>
      <c r="FW123" s="709">
        <f t="shared" ca="1" si="139"/>
        <v>0</v>
      </c>
      <c r="FX123" s="709">
        <f t="shared" ca="1" si="139"/>
        <v>0</v>
      </c>
      <c r="FY123" s="709">
        <f t="shared" ca="1" si="139"/>
        <v>0</v>
      </c>
      <c r="FZ123" s="709">
        <f t="shared" ca="1" si="139"/>
        <v>0</v>
      </c>
      <c r="GA123" s="709">
        <f t="shared" ca="1" si="139"/>
        <v>0</v>
      </c>
      <c r="GB123" s="709">
        <f t="shared" ca="1" si="139"/>
        <v>0</v>
      </c>
      <c r="GC123" s="709">
        <f t="shared" ca="1" si="139"/>
        <v>0</v>
      </c>
      <c r="GD123" s="709">
        <f t="shared" ca="1" si="139"/>
        <v>0</v>
      </c>
      <c r="GE123" s="709">
        <f t="shared" ca="1" si="139"/>
        <v>0</v>
      </c>
      <c r="GF123" s="709">
        <f t="shared" ca="1" si="139"/>
        <v>0</v>
      </c>
      <c r="GG123" s="709">
        <f t="shared" ca="1" si="139"/>
        <v>0</v>
      </c>
      <c r="GH123" s="709">
        <f t="shared" ca="1" si="139"/>
        <v>0</v>
      </c>
      <c r="GI123" s="709">
        <f t="shared" ca="1" si="139"/>
        <v>0</v>
      </c>
      <c r="GJ123" s="709">
        <f t="shared" ca="1" si="139"/>
        <v>0</v>
      </c>
      <c r="GK123" s="709">
        <f t="shared" ca="1" si="139"/>
        <v>0</v>
      </c>
      <c r="GL123" s="709">
        <f t="shared" ca="1" si="139"/>
        <v>0</v>
      </c>
      <c r="GM123" s="709">
        <f t="shared" ca="1" si="139"/>
        <v>0</v>
      </c>
      <c r="GN123" s="709">
        <f t="shared" ca="1" si="139"/>
        <v>0</v>
      </c>
      <c r="GO123" s="709">
        <f t="shared" ca="1" si="139"/>
        <v>0</v>
      </c>
      <c r="GP123" s="709">
        <f t="shared" ca="1" si="139"/>
        <v>0</v>
      </c>
      <c r="GQ123" s="709">
        <f t="shared" ref="GQ123:IL123" ca="1" si="140">IF($D$9="Annual",GQ122*$D$12/12,IF($D$9="Monthly",GQ122*((1+$D$12)^((GQ$79-GP$79)/365)-1),0))</f>
        <v>0</v>
      </c>
      <c r="GR123" s="709">
        <f t="shared" ca="1" si="140"/>
        <v>0</v>
      </c>
      <c r="GS123" s="709">
        <f t="shared" ca="1" si="140"/>
        <v>0</v>
      </c>
      <c r="GT123" s="709">
        <f t="shared" ca="1" si="140"/>
        <v>0</v>
      </c>
      <c r="GU123" s="709">
        <f t="shared" ca="1" si="140"/>
        <v>0</v>
      </c>
      <c r="GV123" s="709">
        <f t="shared" ca="1" si="140"/>
        <v>0</v>
      </c>
      <c r="GW123" s="709">
        <f t="shared" ca="1" si="140"/>
        <v>0</v>
      </c>
      <c r="GX123" s="709">
        <f t="shared" ca="1" si="140"/>
        <v>0</v>
      </c>
      <c r="GY123" s="709">
        <f t="shared" ca="1" si="140"/>
        <v>0</v>
      </c>
      <c r="GZ123" s="709">
        <f t="shared" ca="1" si="140"/>
        <v>0</v>
      </c>
      <c r="HA123" s="709">
        <f t="shared" ca="1" si="140"/>
        <v>0</v>
      </c>
      <c r="HB123" s="709">
        <f t="shared" ca="1" si="140"/>
        <v>0</v>
      </c>
      <c r="HC123" s="709">
        <f t="shared" ca="1" si="140"/>
        <v>0</v>
      </c>
      <c r="HD123" s="709">
        <f t="shared" ca="1" si="140"/>
        <v>0</v>
      </c>
      <c r="HE123" s="709">
        <f t="shared" ca="1" si="140"/>
        <v>0</v>
      </c>
      <c r="HF123" s="709">
        <f t="shared" ca="1" si="140"/>
        <v>0</v>
      </c>
      <c r="HG123" s="709">
        <f t="shared" ca="1" si="140"/>
        <v>0</v>
      </c>
      <c r="HH123" s="709">
        <f t="shared" ca="1" si="140"/>
        <v>0</v>
      </c>
      <c r="HI123" s="709">
        <f t="shared" ca="1" si="140"/>
        <v>0</v>
      </c>
      <c r="HJ123" s="709">
        <f t="shared" ca="1" si="140"/>
        <v>0</v>
      </c>
      <c r="HK123" s="709">
        <f t="shared" ca="1" si="140"/>
        <v>0</v>
      </c>
      <c r="HL123" s="709">
        <f t="shared" ca="1" si="140"/>
        <v>0</v>
      </c>
      <c r="HM123" s="709">
        <f t="shared" ca="1" si="140"/>
        <v>0</v>
      </c>
      <c r="HN123" s="709">
        <f t="shared" ca="1" si="140"/>
        <v>0</v>
      </c>
      <c r="HO123" s="709">
        <f t="shared" ca="1" si="140"/>
        <v>0</v>
      </c>
      <c r="HP123" s="709">
        <f t="shared" ca="1" si="140"/>
        <v>0</v>
      </c>
      <c r="HQ123" s="709">
        <f t="shared" ca="1" si="140"/>
        <v>0</v>
      </c>
      <c r="HR123" s="709">
        <f t="shared" ca="1" si="140"/>
        <v>0</v>
      </c>
      <c r="HS123" s="709">
        <f t="shared" ca="1" si="140"/>
        <v>0</v>
      </c>
      <c r="HT123" s="709">
        <f t="shared" ca="1" si="140"/>
        <v>0</v>
      </c>
      <c r="HU123" s="709">
        <f t="shared" ca="1" si="140"/>
        <v>0</v>
      </c>
      <c r="HV123" s="709">
        <f t="shared" ca="1" si="140"/>
        <v>0</v>
      </c>
      <c r="HW123" s="709">
        <f t="shared" ca="1" si="140"/>
        <v>0</v>
      </c>
      <c r="HX123" s="709">
        <f t="shared" ca="1" si="140"/>
        <v>0</v>
      </c>
      <c r="HY123" s="709">
        <f t="shared" ca="1" si="140"/>
        <v>0</v>
      </c>
      <c r="HZ123" s="709">
        <f t="shared" ca="1" si="140"/>
        <v>0</v>
      </c>
      <c r="IA123" s="709">
        <f t="shared" ca="1" si="140"/>
        <v>0</v>
      </c>
      <c r="IB123" s="709">
        <f t="shared" ca="1" si="140"/>
        <v>0</v>
      </c>
      <c r="IC123" s="709">
        <f t="shared" ca="1" si="140"/>
        <v>0</v>
      </c>
      <c r="ID123" s="709">
        <f t="shared" ca="1" si="140"/>
        <v>0</v>
      </c>
      <c r="IE123" s="709">
        <f t="shared" ca="1" si="140"/>
        <v>0</v>
      </c>
      <c r="IF123" s="709">
        <f t="shared" ca="1" si="140"/>
        <v>0</v>
      </c>
      <c r="IG123" s="709">
        <f t="shared" ca="1" si="140"/>
        <v>0</v>
      </c>
      <c r="IH123" s="709">
        <f t="shared" ca="1" si="140"/>
        <v>0</v>
      </c>
      <c r="II123" s="709">
        <f t="shared" ca="1" si="140"/>
        <v>0</v>
      </c>
      <c r="IJ123" s="709">
        <f t="shared" ca="1" si="140"/>
        <v>0</v>
      </c>
      <c r="IK123" s="709">
        <f t="shared" ca="1" si="140"/>
        <v>0</v>
      </c>
      <c r="IL123" s="709">
        <f t="shared" ca="1" si="140"/>
        <v>0</v>
      </c>
    </row>
    <row r="124" spans="1:246" s="809" customFormat="1">
      <c r="B124" s="809" t="s">
        <v>713</v>
      </c>
      <c r="D124" s="810"/>
      <c r="E124" s="809">
        <f ca="1">SUM(F124:IL124)</f>
        <v>-30344190.610540483</v>
      </c>
      <c r="F124" s="709"/>
      <c r="G124" s="709">
        <f ca="1">IF(G118&gt;0,-MIN(G118,SUM($F123:F$124,G123)),0)</f>
        <v>0</v>
      </c>
      <c r="H124" s="709">
        <f ca="1">IF(H118&gt;0,-MIN(H118,SUM($F123:G$124,H123)),0)</f>
        <v>0</v>
      </c>
      <c r="I124" s="709">
        <f ca="1">IF(I118&gt;0,-MIN(I118,SUM($F123:H$124,I123)),0)</f>
        <v>0</v>
      </c>
      <c r="J124" s="709">
        <f ca="1">IF(J118&gt;0,-MIN(J118,SUM($F123:I$124,J123)),0)</f>
        <v>0</v>
      </c>
      <c r="K124" s="709">
        <f ca="1">IF(K118&gt;0,-MIN(K118,SUM($F123:J$124,K123)),0)</f>
        <v>0</v>
      </c>
      <c r="L124" s="709">
        <f ca="1">IF(L118&gt;0,-MIN(L118,SUM($F123:K$124,L123)),0)</f>
        <v>0</v>
      </c>
      <c r="M124" s="709">
        <f ca="1">IF(M118&gt;0,-MIN(M118,SUM($F123:L$124,M123)),0)</f>
        <v>0</v>
      </c>
      <c r="N124" s="709">
        <f ca="1">IF(N118&gt;0,-MIN(N118,SUM($F123:M$124,N123)),0)</f>
        <v>0</v>
      </c>
      <c r="O124" s="709">
        <f ca="1">IF(O118&gt;0,-MIN(O118,SUM($F123:N$124,O123)),0)</f>
        <v>0</v>
      </c>
      <c r="P124" s="709">
        <f ca="1">IF(P118&gt;0,-MIN(P118,SUM($F123:O$124,P123)),0)</f>
        <v>0</v>
      </c>
      <c r="Q124" s="709">
        <f ca="1">IF(Q118&gt;0,-MIN(Q118,SUM($F123:P$124,Q123)),0)</f>
        <v>0</v>
      </c>
      <c r="R124" s="709">
        <f ca="1">IF(R118&gt;0,-MIN(R118,SUM($F123:Q$124,R123)),0)</f>
        <v>0</v>
      </c>
      <c r="S124" s="709">
        <f ca="1">IF(S118&gt;0,-MIN(S118,SUM($F123:R$124,S123)),0)</f>
        <v>0</v>
      </c>
      <c r="T124" s="709">
        <f ca="1">IF(T118&gt;0,-MIN(T118,SUM($F123:S$124,T123)),0)</f>
        <v>0</v>
      </c>
      <c r="U124" s="709">
        <f ca="1">IF(U118&gt;0,-MIN(U118,SUM($F123:T$124,U123)),0)</f>
        <v>0</v>
      </c>
      <c r="V124" s="709">
        <f ca="1">IF(V118&gt;0,-MIN(V118,SUM($F123:U$124,V123)),0)</f>
        <v>0</v>
      </c>
      <c r="W124" s="709">
        <f ca="1">IF(W118&gt;0,-MIN(W118,SUM($F123:V$124,W123)),0)</f>
        <v>0</v>
      </c>
      <c r="X124" s="709">
        <f ca="1">IF(X118&gt;0,-MIN(X118,SUM($F123:W$124,X123)),0)</f>
        <v>0</v>
      </c>
      <c r="Y124" s="709">
        <f ca="1">IF(Y118&gt;0,-MIN(Y118,SUM($F123:X$124,Y123)),0)</f>
        <v>0</v>
      </c>
      <c r="Z124" s="709">
        <f ca="1">IF(Z118&gt;0,-MIN(Z118,SUM($F123:Y$124,Z123)),0)</f>
        <v>0</v>
      </c>
      <c r="AA124" s="709">
        <f ca="1">IF(AA118&gt;0,-MIN(AA118,SUM($F123:Z$124,AA123)),0)</f>
        <v>0</v>
      </c>
      <c r="AB124" s="709">
        <f ca="1">IF(AB118&gt;0,-MIN(AB118,SUM($F123:AA$124,AB123)),0)</f>
        <v>0</v>
      </c>
      <c r="AC124" s="709">
        <f ca="1">IF(AC118&gt;0,-MIN(AC118,SUM($F123:AB$124,AC123)),0)</f>
        <v>0</v>
      </c>
      <c r="AD124" s="709">
        <f ca="1">IF(AD118&gt;0,-MIN(AD118,SUM($F123:AC$124,AD123)),0)</f>
        <v>0</v>
      </c>
      <c r="AE124" s="709">
        <f ca="1">IF(AE118&gt;0,-MIN(AE118,SUM($F123:AD$124,AE123)),0)</f>
        <v>0</v>
      </c>
      <c r="AF124" s="709">
        <f ca="1">IF(AF118&gt;0,-MIN(AF118,SUM($F123:AE$124,AF123)),0)</f>
        <v>0</v>
      </c>
      <c r="AG124" s="709">
        <f ca="1">IF(AG118&gt;0,-MIN(AG118,SUM($F123:AF$124,AG123)),0)</f>
        <v>0</v>
      </c>
      <c r="AH124" s="709">
        <f ca="1">IF(AH118&gt;0,-MIN(AH118,SUM($F123:AG$124,AH123)),0)</f>
        <v>0</v>
      </c>
      <c r="AI124" s="709">
        <f ca="1">IF(AI118&gt;0,-MIN(AI118,SUM($F123:AH$124,AI123)),0)</f>
        <v>0</v>
      </c>
      <c r="AJ124" s="709">
        <f ca="1">IF(AJ118&gt;0,-MIN(AJ118,SUM($F123:AI$124,AJ123)),0)</f>
        <v>0</v>
      </c>
      <c r="AK124" s="709">
        <f ca="1">IF(AK118&gt;0,-MIN(AK118,SUM($F123:AJ$124,AK123)),0)</f>
        <v>0</v>
      </c>
      <c r="AL124" s="709">
        <f ca="1">IF(AL118&gt;0,-MIN(AL118,SUM($F123:AK$124,AL123)),0)</f>
        <v>-385450.90657946456</v>
      </c>
      <c r="AM124" s="709">
        <f ca="1">IF(AM118&gt;0,-MIN(AM118,SUM($F123:AL$124,AM123)),0)</f>
        <v>-343951.19598032592</v>
      </c>
      <c r="AN124" s="709">
        <f ca="1">IF(AN118&gt;0,-MIN(AN118,SUM($F123:AM$124,AN123)),0)</f>
        <v>-336325.6198282644</v>
      </c>
      <c r="AO124" s="709">
        <f ca="1">IF(AO118&gt;0,-MIN(AO118,SUM($F123:AN$124,AO123)),0)</f>
        <v>-334648.92869060102</v>
      </c>
      <c r="AP124" s="709">
        <f ca="1">IF(AP118&gt;0,-MIN(AP118,SUM($F123:AO$124,AP123)),0)</f>
        <v>-331993.7230091599</v>
      </c>
      <c r="AQ124" s="709">
        <f ca="1">IF(AQ118&gt;0,-MIN(AQ118,SUM($F123:AP$124,AQ123)),0)</f>
        <v>-329372.00818014995</v>
      </c>
      <c r="AR124" s="709">
        <f ca="1">IF(AR118&gt;0,-MIN(AR118,SUM($F123:AQ$124,AR123)),0)</f>
        <v>-326860.95889622823</v>
      </c>
      <c r="AS124" s="709">
        <f ca="1">IF(AS118&gt;0,-MIN(AS118,SUM($F123:AR$124,AS123)),0)</f>
        <v>-324307.4314212249</v>
      </c>
      <c r="AT124" s="709">
        <f ca="1">IF(AT118&gt;0,-MIN(AT118,SUM($F123:AS$124,AT123)),0)</f>
        <v>-321890.48825006478</v>
      </c>
      <c r="AU124" s="709">
        <f ca="1">IF(AU118&gt;0,-MIN(AU118,SUM($F123:AT$124,AU123)),0)</f>
        <v>-319422.40522783081</v>
      </c>
      <c r="AV124" s="709">
        <f ca="1">IF(AV118&gt;0,-MIN(AV118,SUM($F123:AU$124,AV123)),0)</f>
        <v>-317201.26276152098</v>
      </c>
      <c r="AW124" s="709">
        <f ca="1">IF(AW118&gt;0,-MIN(AW118,SUM($F123:AV$124,AW123)),0)</f>
        <v>-26672765.681715649</v>
      </c>
      <c r="AX124" s="709">
        <f>IF(AX118&gt;0,-MIN(AX118,SUM($F123:AW$124,AX123)),0)</f>
        <v>0</v>
      </c>
      <c r="AY124" s="709">
        <f>IF(AY118&gt;0,-MIN(AY118,SUM($F123:AX$124,AY123)),0)</f>
        <v>0</v>
      </c>
      <c r="AZ124" s="709">
        <f>IF(AZ118&gt;0,-MIN(AZ118,SUM($F123:AY$124,AZ123)),0)</f>
        <v>0</v>
      </c>
      <c r="BA124" s="709">
        <f>IF(BA118&gt;0,-MIN(BA118,SUM($F123:AZ$124,BA123)),0)</f>
        <v>0</v>
      </c>
      <c r="BB124" s="709">
        <f>IF(BB118&gt;0,-MIN(BB118,SUM($F123:BA$124,BB123)),0)</f>
        <v>0</v>
      </c>
      <c r="BC124" s="709">
        <f>IF(BC118&gt;0,-MIN(BC118,SUM($F123:BB$124,BC123)),0)</f>
        <v>0</v>
      </c>
      <c r="BD124" s="709">
        <f>IF(BD118&gt;0,-MIN(BD118,SUM($F123:BC$124,BD123)),0)</f>
        <v>0</v>
      </c>
      <c r="BE124" s="709">
        <f>IF(BE118&gt;0,-MIN(BE118,SUM($F123:BD$124,BE123)),0)</f>
        <v>0</v>
      </c>
      <c r="BF124" s="709">
        <f>IF(BF118&gt;0,-MIN(BF118,SUM($F123:BE$124,BF123)),0)</f>
        <v>0</v>
      </c>
      <c r="BG124" s="709">
        <f>IF(BG118&gt;0,-MIN(BG118,SUM($F123:BF$124,BG123)),0)</f>
        <v>0</v>
      </c>
      <c r="BH124" s="709">
        <f>IF(BH118&gt;0,-MIN(BH118,SUM($F123:BG$124,BH123)),0)</f>
        <v>0</v>
      </c>
      <c r="BI124" s="709">
        <f>IF(BI118&gt;0,-MIN(BI118,SUM($F123:BH$124,BI123)),0)</f>
        <v>0</v>
      </c>
      <c r="BJ124" s="709">
        <f>IF(BJ118&gt;0,-MIN(BJ118,SUM($F123:BI$124,BJ123)),0)</f>
        <v>0</v>
      </c>
      <c r="BK124" s="709">
        <f>IF(BK118&gt;0,-MIN(BK118,SUM($F123:BJ$124,BK123)),0)</f>
        <v>0</v>
      </c>
      <c r="BL124" s="709">
        <f>IF(BL118&gt;0,-MIN(BL118,SUM($F123:BK$124,BL123)),0)</f>
        <v>0</v>
      </c>
      <c r="BM124" s="709">
        <f>IF(BM118&gt;0,-MIN(BM118,SUM($F123:BL$124,BM123)),0)</f>
        <v>0</v>
      </c>
      <c r="BN124" s="709">
        <f>IF(BN118&gt;0,-MIN(BN118,SUM($F123:BM$124,BN123)),0)</f>
        <v>0</v>
      </c>
      <c r="BO124" s="709">
        <f>IF(BO118&gt;0,-MIN(BO118,SUM($F123:BN$124,BO123)),0)</f>
        <v>0</v>
      </c>
      <c r="BP124" s="709">
        <f>IF(BP118&gt;0,-MIN(BP118,SUM($F123:BO$124,BP123)),0)</f>
        <v>0</v>
      </c>
      <c r="BQ124" s="709">
        <f>IF(BQ118&gt;0,-MIN(BQ118,SUM($F123:BP$124,BQ123)),0)</f>
        <v>0</v>
      </c>
      <c r="BR124" s="709">
        <f>IF(BR118&gt;0,-MIN(BR118,SUM($F123:BQ$124,BR123)),0)</f>
        <v>0</v>
      </c>
      <c r="BS124" s="709">
        <f>IF(BS118&gt;0,-MIN(BS118,SUM($F123:BR$124,BS123)),0)</f>
        <v>0</v>
      </c>
      <c r="BT124" s="709">
        <f>IF(BT118&gt;0,-MIN(BT118,SUM($F123:BS$124,BT123)),0)</f>
        <v>0</v>
      </c>
      <c r="BU124" s="709">
        <f>IF(BU118&gt;0,-MIN(BU118,SUM($F123:BT$124,BU123)),0)</f>
        <v>0</v>
      </c>
      <c r="BV124" s="709">
        <f>IF(BV118&gt;0,-MIN(BV118,SUM($F123:BU$124,BV123)),0)</f>
        <v>0</v>
      </c>
      <c r="BW124" s="709">
        <f>IF(BW118&gt;0,-MIN(BW118,SUM($F123:BV$124,BW123)),0)</f>
        <v>0</v>
      </c>
      <c r="BX124" s="709">
        <f>IF(BX118&gt;0,-MIN(BX118,SUM($F123:BW$124,BX123)),0)</f>
        <v>0</v>
      </c>
      <c r="BY124" s="709">
        <f>IF(BY118&gt;0,-MIN(BY118,SUM($F123:BX$124,BY123)),0)</f>
        <v>0</v>
      </c>
      <c r="BZ124" s="709">
        <f>IF(BZ118&gt;0,-MIN(BZ118,SUM($F123:BY$124,BZ123)),0)</f>
        <v>0</v>
      </c>
      <c r="CA124" s="709">
        <f>IF(CA118&gt;0,-MIN(CA118,SUM($F123:BZ$124,CA123)),0)</f>
        <v>0</v>
      </c>
      <c r="CB124" s="709">
        <f>IF(CB118&gt;0,-MIN(CB118,SUM($F123:CA$124,CB123)),0)</f>
        <v>0</v>
      </c>
      <c r="CC124" s="709">
        <f>IF(CC118&gt;0,-MIN(CC118,SUM($F123:CB$124,CC123)),0)</f>
        <v>0</v>
      </c>
      <c r="CD124" s="709">
        <f>IF(CD118&gt;0,-MIN(CD118,SUM($F123:CC$124,CD123)),0)</f>
        <v>0</v>
      </c>
      <c r="CE124" s="709">
        <f>IF(CE118&gt;0,-MIN(CE118,SUM($F123:CD$124,CE123)),0)</f>
        <v>0</v>
      </c>
      <c r="CF124" s="709">
        <f>IF(CF118&gt;0,-MIN(CF118,SUM($F123:CE$124,CF123)),0)</f>
        <v>0</v>
      </c>
      <c r="CG124" s="709">
        <f>IF(CG118&gt;0,-MIN(CG118,SUM($F123:CF$124,CG123)),0)</f>
        <v>0</v>
      </c>
      <c r="CH124" s="709">
        <f>IF(CH118&gt;0,-MIN(CH118,SUM($F123:CG$124,CH123)),0)</f>
        <v>0</v>
      </c>
      <c r="CI124" s="709">
        <f>IF(CI118&gt;0,-MIN(CI118,SUM($F123:CH$124,CI123)),0)</f>
        <v>0</v>
      </c>
      <c r="CJ124" s="709">
        <f>IF(CJ118&gt;0,-MIN(CJ118,SUM($F123:CI$124,CJ123)),0)</f>
        <v>0</v>
      </c>
      <c r="CK124" s="709">
        <f>IF(CK118&gt;0,-MIN(CK118,SUM($F123:CJ$124,CK123)),0)</f>
        <v>0</v>
      </c>
      <c r="CL124" s="709">
        <f>IF(CL118&gt;0,-MIN(CL118,SUM($F123:CK$124,CL123)),0)</f>
        <v>0</v>
      </c>
      <c r="CM124" s="709">
        <f>IF(CM118&gt;0,-MIN(CM118,SUM($F123:CL$124,CM123)),0)</f>
        <v>0</v>
      </c>
      <c r="CN124" s="709">
        <f>IF(CN118&gt;0,-MIN(CN118,SUM($F123:CM$124,CN123)),0)</f>
        <v>0</v>
      </c>
      <c r="CO124" s="709">
        <f>IF(CO118&gt;0,-MIN(CO118,SUM($F123:CN$124,CO123)),0)</f>
        <v>0</v>
      </c>
      <c r="CP124" s="709">
        <f>IF(CP118&gt;0,-MIN(CP118,SUM($F123:CO$124,CP123)),0)</f>
        <v>0</v>
      </c>
      <c r="CQ124" s="709">
        <f>IF(CQ118&gt;0,-MIN(CQ118,SUM($F123:CP$124,CQ123)),0)</f>
        <v>0</v>
      </c>
      <c r="CR124" s="709">
        <f>IF(CR118&gt;0,-MIN(CR118,SUM($F123:CQ$124,CR123)),0)</f>
        <v>0</v>
      </c>
      <c r="CS124" s="709">
        <f>IF(CS118&gt;0,-MIN(CS118,SUM($F123:CR$124,CS123)),0)</f>
        <v>0</v>
      </c>
      <c r="CT124" s="709">
        <f>IF(CT118&gt;0,-MIN(CT118,SUM($F123:CS$124,CT123)),0)</f>
        <v>0</v>
      </c>
      <c r="CU124" s="709">
        <f>IF(CU118&gt;0,-MIN(CU118,SUM($F123:CT$124,CU123)),0)</f>
        <v>0</v>
      </c>
      <c r="CV124" s="709">
        <f>IF(CV118&gt;0,-MIN(CV118,SUM($F123:CU$124,CV123)),0)</f>
        <v>0</v>
      </c>
      <c r="CW124" s="709">
        <f>IF(CW118&gt;0,-MIN(CW118,SUM($F123:CV$124,CW123)),0)</f>
        <v>0</v>
      </c>
      <c r="CX124" s="709">
        <f>IF(CX118&gt;0,-MIN(CX118,SUM($F123:CW$124,CX123)),0)</f>
        <v>0</v>
      </c>
      <c r="CY124" s="709">
        <f>IF(CY118&gt;0,-MIN(CY118,SUM($F123:CX$124,CY123)),0)</f>
        <v>0</v>
      </c>
      <c r="CZ124" s="709">
        <f>IF(CZ118&gt;0,-MIN(CZ118,SUM($F123:CY$124,CZ123)),0)</f>
        <v>0</v>
      </c>
      <c r="DA124" s="709">
        <f>IF(DA118&gt;0,-MIN(DA118,SUM($F123:CZ$124,DA123)),0)</f>
        <v>0</v>
      </c>
      <c r="DB124" s="709">
        <f>IF(DB118&gt;0,-MIN(DB118,SUM($F123:DA$124,DB123)),0)</f>
        <v>0</v>
      </c>
      <c r="DC124" s="709">
        <f>IF(DC118&gt;0,-MIN(DC118,SUM($F123:DB$124,DC123)),0)</f>
        <v>0</v>
      </c>
      <c r="DD124" s="709">
        <f>IF(DD118&gt;0,-MIN(DD118,SUM($F123:DC$124,DD123)),0)</f>
        <v>0</v>
      </c>
      <c r="DE124" s="709">
        <f>IF(DE118&gt;0,-MIN(DE118,SUM($F123:DD$124,DE123)),0)</f>
        <v>0</v>
      </c>
      <c r="DF124" s="709">
        <f>IF(DF118&gt;0,-MIN(DF118,SUM($F123:DE$124,DF123)),0)</f>
        <v>0</v>
      </c>
      <c r="DG124" s="709">
        <f>IF(DG118&gt;0,-MIN(DG118,SUM($F123:DF$124,DG123)),0)</f>
        <v>0</v>
      </c>
      <c r="DH124" s="709">
        <f>IF(DH118&gt;0,-MIN(DH118,SUM($F123:DG$124,DH123)),0)</f>
        <v>0</v>
      </c>
      <c r="DI124" s="709">
        <f>IF(DI118&gt;0,-MIN(DI118,SUM($F123:DH$124,DI123)),0)</f>
        <v>0</v>
      </c>
      <c r="DJ124" s="709">
        <f>IF(DJ118&gt;0,-MIN(DJ118,SUM($F123:DI$124,DJ123)),0)</f>
        <v>0</v>
      </c>
      <c r="DK124" s="709">
        <f>IF(DK118&gt;0,-MIN(DK118,SUM($F123:DJ$124,DK123)),0)</f>
        <v>0</v>
      </c>
      <c r="DL124" s="709">
        <f>IF(DL118&gt;0,-MIN(DL118,SUM($F123:DK$124,DL123)),0)</f>
        <v>0</v>
      </c>
      <c r="DM124" s="709">
        <f>IF(DM118&gt;0,-MIN(DM118,SUM($F123:DL$124,DM123)),0)</f>
        <v>0</v>
      </c>
      <c r="DN124" s="709">
        <f>IF(DN118&gt;0,-MIN(DN118,SUM($F123:DM$124,DN123)),0)</f>
        <v>0</v>
      </c>
      <c r="DO124" s="709">
        <f>IF(DO118&gt;0,-MIN(DO118,SUM($F123:DN$124,DO123)),0)</f>
        <v>0</v>
      </c>
      <c r="DP124" s="709">
        <f>IF(DP118&gt;0,-MIN(DP118,SUM($F123:DO$124,DP123)),0)</f>
        <v>0</v>
      </c>
      <c r="DQ124" s="709">
        <f>IF(DQ118&gt;0,-MIN(DQ118,SUM($F123:DP$124,DQ123)),0)</f>
        <v>0</v>
      </c>
      <c r="DR124" s="709">
        <f>IF(DR118&gt;0,-MIN(DR118,SUM($F123:DQ$124,DR123)),0)</f>
        <v>0</v>
      </c>
      <c r="DS124" s="709">
        <f>IF(DS118&gt;0,-MIN(DS118,SUM($F123:DR$124,DS123)),0)</f>
        <v>0</v>
      </c>
      <c r="DT124" s="709">
        <f>IF(DT118&gt;0,-MIN(DT118,SUM($F123:DS$124,DT123)),0)</f>
        <v>0</v>
      </c>
      <c r="DU124" s="709">
        <f>IF(DU118&gt;0,-MIN(DU118,SUM($F123:DT$124,DU123)),0)</f>
        <v>0</v>
      </c>
      <c r="DV124" s="709">
        <f>IF(DV118&gt;0,-MIN(DV118,SUM($F123:DU$124,DV123)),0)</f>
        <v>0</v>
      </c>
      <c r="DW124" s="709">
        <f>IF(DW118&gt;0,-MIN(DW118,SUM($F123:DV$124,DW123)),0)</f>
        <v>0</v>
      </c>
      <c r="DX124" s="709">
        <f>IF(DX118&gt;0,-MIN(DX118,SUM($F123:DW$124,DX123)),0)</f>
        <v>0</v>
      </c>
      <c r="DY124" s="709">
        <f>IF(DY118&gt;0,-MIN(DY118,SUM($F123:DX$124,DY123)),0)</f>
        <v>0</v>
      </c>
      <c r="DZ124" s="709">
        <f>IF(DZ118&gt;0,-MIN(DZ118,SUM($F123:DY$124,DZ123)),0)</f>
        <v>0</v>
      </c>
      <c r="EA124" s="709">
        <f>IF(EA118&gt;0,-MIN(EA118,SUM($F123:DZ$124,EA123)),0)</f>
        <v>0</v>
      </c>
      <c r="EB124" s="709">
        <f>IF(EB118&gt;0,-MIN(EB118,SUM($F123:EA$124,EB123)),0)</f>
        <v>0</v>
      </c>
      <c r="EC124" s="709">
        <f>IF(EC118&gt;0,-MIN(EC118,SUM($F123:EB$124,EC123)),0)</f>
        <v>0</v>
      </c>
      <c r="ED124" s="709">
        <f>IF(ED118&gt;0,-MIN(ED118,SUM($F123:EC$124,ED123)),0)</f>
        <v>0</v>
      </c>
      <c r="EE124" s="709">
        <f>IF(EE118&gt;0,-MIN(EE118,SUM($F123:ED$124,EE123)),0)</f>
        <v>0</v>
      </c>
      <c r="EF124" s="709">
        <f>IF(EF118&gt;0,-MIN(EF118,SUM($F123:EE$124,EF123)),0)</f>
        <v>0</v>
      </c>
      <c r="EG124" s="709">
        <f>IF(EG118&gt;0,-MIN(EG118,SUM($F123:EF$124,EG123)),0)</f>
        <v>0</v>
      </c>
      <c r="EH124" s="709">
        <f>IF(EH118&gt;0,-MIN(EH118,SUM($F123:EG$124,EH123)),0)</f>
        <v>0</v>
      </c>
      <c r="EI124" s="709">
        <f>IF(EI118&gt;0,-MIN(EI118,SUM($F123:EH$124,EI123)),0)</f>
        <v>0</v>
      </c>
      <c r="EJ124" s="709">
        <f>IF(EJ118&gt;0,-MIN(EJ118,SUM($F123:EI$124,EJ123)),0)</f>
        <v>0</v>
      </c>
      <c r="EK124" s="709">
        <f>IF(EK118&gt;0,-MIN(EK118,SUM($F123:EJ$124,EK123)),0)</f>
        <v>0</v>
      </c>
      <c r="EL124" s="709">
        <f>IF(EL118&gt;0,-MIN(EL118,SUM($F123:EK$124,EL123)),0)</f>
        <v>0</v>
      </c>
      <c r="EM124" s="709">
        <f>IF(EM118&gt;0,-MIN(EM118,SUM($F123:EL$124,EM123)),0)</f>
        <v>0</v>
      </c>
      <c r="EN124" s="709">
        <f>IF(EN118&gt;0,-MIN(EN118,SUM($F123:EM$124,EN123)),0)</f>
        <v>0</v>
      </c>
      <c r="EO124" s="709">
        <f>IF(EO118&gt;0,-MIN(EO118,SUM($F123:EN$124,EO123)),0)</f>
        <v>0</v>
      </c>
      <c r="EP124" s="709">
        <f>IF(EP118&gt;0,-MIN(EP118,SUM($F123:EO$124,EP123)),0)</f>
        <v>0</v>
      </c>
      <c r="EQ124" s="709">
        <f>IF(EQ118&gt;0,-MIN(EQ118,SUM($F123:EP$124,EQ123)),0)</f>
        <v>0</v>
      </c>
      <c r="ER124" s="709">
        <f>IF(ER118&gt;0,-MIN(ER118,SUM($F123:EQ$124,ER123)),0)</f>
        <v>0</v>
      </c>
      <c r="ES124" s="709">
        <f>IF(ES118&gt;0,-MIN(ES118,SUM($F123:ER$124,ES123)),0)</f>
        <v>0</v>
      </c>
      <c r="ET124" s="709">
        <f>IF(ET118&gt;0,-MIN(ET118,SUM($F123:ES$124,ET123)),0)</f>
        <v>0</v>
      </c>
      <c r="EU124" s="709">
        <f>IF(EU118&gt;0,-MIN(EU118,SUM($F123:ET$124,EU123)),0)</f>
        <v>0</v>
      </c>
      <c r="EV124" s="709">
        <f>IF(EV118&gt;0,-MIN(EV118,SUM($F123:EU$124,EV123)),0)</f>
        <v>0</v>
      </c>
      <c r="EW124" s="709">
        <f>IF(EW118&gt;0,-MIN(EW118,SUM($F123:EV$124,EW123)),0)</f>
        <v>0</v>
      </c>
      <c r="EX124" s="709">
        <f>IF(EX118&gt;0,-MIN(EX118,SUM($F123:EW$124,EX123)),0)</f>
        <v>0</v>
      </c>
      <c r="EY124" s="709">
        <f>IF(EY118&gt;0,-MIN(EY118,SUM($F123:EX$124,EY123)),0)</f>
        <v>0</v>
      </c>
      <c r="EZ124" s="709">
        <f>IF(EZ118&gt;0,-MIN(EZ118,SUM($F123:EY$124,EZ123)),0)</f>
        <v>0</v>
      </c>
      <c r="FA124" s="709">
        <f>IF(FA118&gt;0,-MIN(FA118,SUM($F123:EZ$124,FA123)),0)</f>
        <v>0</v>
      </c>
      <c r="FB124" s="709">
        <f>IF(FB118&gt;0,-MIN(FB118,SUM($F123:FA$124,FB123)),0)</f>
        <v>0</v>
      </c>
      <c r="FC124" s="709">
        <f>IF(FC118&gt;0,-MIN(FC118,SUM($F123:FB$124,FC123)),0)</f>
        <v>0</v>
      </c>
      <c r="FD124" s="709">
        <f>IF(FD118&gt;0,-MIN(FD118,SUM($F123:FC$124,FD123)),0)</f>
        <v>0</v>
      </c>
      <c r="FE124" s="709">
        <f>IF(FE118&gt;0,-MIN(FE118,SUM($F123:FD$124,FE123)),0)</f>
        <v>0</v>
      </c>
      <c r="FF124" s="709">
        <f>IF(FF118&gt;0,-MIN(FF118,SUM($F123:FE$124,FF123)),0)</f>
        <v>0</v>
      </c>
      <c r="FG124" s="709">
        <f>IF(FG118&gt;0,-MIN(FG118,SUM($F123:FF$124,FG123)),0)</f>
        <v>0</v>
      </c>
      <c r="FH124" s="709">
        <f>IF(FH118&gt;0,-MIN(FH118,SUM($F123:FG$124,FH123)),0)</f>
        <v>0</v>
      </c>
      <c r="FI124" s="709">
        <f>IF(FI118&gt;0,-MIN(FI118,SUM($F123:FH$124,FI123)),0)</f>
        <v>0</v>
      </c>
      <c r="FJ124" s="709">
        <f>IF(FJ118&gt;0,-MIN(FJ118,SUM($F123:FI$124,FJ123)),0)</f>
        <v>0</v>
      </c>
      <c r="FK124" s="709">
        <f>IF(FK118&gt;0,-MIN(FK118,SUM($F123:FJ$124,FK123)),0)</f>
        <v>0</v>
      </c>
      <c r="FL124" s="709">
        <f>IF(FL118&gt;0,-MIN(FL118,SUM($F123:FK$124,FL123)),0)</f>
        <v>0</v>
      </c>
      <c r="FM124" s="709">
        <f>IF(FM118&gt;0,-MIN(FM118,SUM($F123:FL$124,FM123)),0)</f>
        <v>0</v>
      </c>
      <c r="FN124" s="709">
        <f>IF(FN118&gt;0,-MIN(FN118,SUM($F123:FM$124,FN123)),0)</f>
        <v>0</v>
      </c>
      <c r="FO124" s="709">
        <f>IF(FO118&gt;0,-MIN(FO118,SUM($F123:FN$124,FO123)),0)</f>
        <v>0</v>
      </c>
      <c r="FP124" s="709">
        <f>IF(FP118&gt;0,-MIN(FP118,SUM($F123:FO$124,FP123)),0)</f>
        <v>0</v>
      </c>
      <c r="FQ124" s="709">
        <f>IF(FQ118&gt;0,-MIN(FQ118,SUM($F123:FP$124,FQ123)),0)</f>
        <v>0</v>
      </c>
      <c r="FR124" s="709">
        <f>IF(FR118&gt;0,-MIN(FR118,SUM($F123:FQ$124,FR123)),0)</f>
        <v>0</v>
      </c>
      <c r="FS124" s="709">
        <f>IF(FS118&gt;0,-MIN(FS118,SUM($F123:FR$124,FS123)),0)</f>
        <v>0</v>
      </c>
      <c r="FT124" s="709">
        <f>IF(FT118&gt;0,-MIN(FT118,SUM($F123:FS$124,FT123)),0)</f>
        <v>0</v>
      </c>
      <c r="FU124" s="709">
        <f>IF(FU118&gt;0,-MIN(FU118,SUM($F123:FT$124,FU123)),0)</f>
        <v>0</v>
      </c>
      <c r="FV124" s="709">
        <f>IF(FV118&gt;0,-MIN(FV118,SUM($F123:FU$124,FV123)),0)</f>
        <v>0</v>
      </c>
      <c r="FW124" s="709">
        <f>IF(FW118&gt;0,-MIN(FW118,SUM($F123:FV$124,FW123)),0)</f>
        <v>0</v>
      </c>
      <c r="FX124" s="709">
        <f>IF(FX118&gt;0,-MIN(FX118,SUM($F123:FW$124,FX123)),0)</f>
        <v>0</v>
      </c>
      <c r="FY124" s="709">
        <f>IF(FY118&gt;0,-MIN(FY118,SUM($F123:FX$124,FY123)),0)</f>
        <v>0</v>
      </c>
      <c r="FZ124" s="709">
        <f>IF(FZ118&gt;0,-MIN(FZ118,SUM($F123:FY$124,FZ123)),0)</f>
        <v>0</v>
      </c>
      <c r="GA124" s="709">
        <f>IF(GA118&gt;0,-MIN(GA118,SUM($F123:FZ$124,GA123)),0)</f>
        <v>0</v>
      </c>
      <c r="GB124" s="709">
        <f>IF(GB118&gt;0,-MIN(GB118,SUM($F123:GA$124,GB123)),0)</f>
        <v>0</v>
      </c>
      <c r="GC124" s="709">
        <f>IF(GC118&gt;0,-MIN(GC118,SUM($F123:GB$124,GC123)),0)</f>
        <v>0</v>
      </c>
      <c r="GD124" s="709">
        <f>IF(GD118&gt;0,-MIN(GD118,SUM($F123:GC$124,GD123)),0)</f>
        <v>0</v>
      </c>
      <c r="GE124" s="709">
        <f>IF(GE118&gt;0,-MIN(GE118,SUM($F123:GD$124,GE123)),0)</f>
        <v>0</v>
      </c>
      <c r="GF124" s="709">
        <f>IF(GF118&gt;0,-MIN(GF118,SUM($F123:GE$124,GF123)),0)</f>
        <v>0</v>
      </c>
      <c r="GG124" s="709">
        <f>IF(GG118&gt;0,-MIN(GG118,SUM($F123:GF$124,GG123)),0)</f>
        <v>0</v>
      </c>
      <c r="GH124" s="709">
        <f>IF(GH118&gt;0,-MIN(GH118,SUM($F123:GG$124,GH123)),0)</f>
        <v>0</v>
      </c>
      <c r="GI124" s="709">
        <f>IF(GI118&gt;0,-MIN(GI118,SUM($F123:GH$124,GI123)),0)</f>
        <v>0</v>
      </c>
      <c r="GJ124" s="709">
        <f>IF(GJ118&gt;0,-MIN(GJ118,SUM($F123:GI$124,GJ123)),0)</f>
        <v>0</v>
      </c>
      <c r="GK124" s="709">
        <f>IF(GK118&gt;0,-MIN(GK118,SUM($F123:GJ$124,GK123)),0)</f>
        <v>0</v>
      </c>
      <c r="GL124" s="709">
        <f>IF(GL118&gt;0,-MIN(GL118,SUM($F123:GK$124,GL123)),0)</f>
        <v>0</v>
      </c>
      <c r="GM124" s="709">
        <f>IF(GM118&gt;0,-MIN(GM118,SUM($F123:GL$124,GM123)),0)</f>
        <v>0</v>
      </c>
      <c r="GN124" s="709">
        <f>IF(GN118&gt;0,-MIN(GN118,SUM($F123:GM$124,GN123)),0)</f>
        <v>0</v>
      </c>
      <c r="GO124" s="709">
        <f>IF(GO118&gt;0,-MIN(GO118,SUM($F123:GN$124,GO123)),0)</f>
        <v>0</v>
      </c>
      <c r="GP124" s="709">
        <f>IF(GP118&gt;0,-MIN(GP118,SUM($F123:GO$124,GP123)),0)</f>
        <v>0</v>
      </c>
      <c r="GQ124" s="709">
        <f>IF(GQ118&gt;0,-MIN(GQ118,SUM($F123:GP$124,GQ123)),0)</f>
        <v>0</v>
      </c>
      <c r="GR124" s="709">
        <f>IF(GR118&gt;0,-MIN(GR118,SUM($F123:GQ$124,GR123)),0)</f>
        <v>0</v>
      </c>
      <c r="GS124" s="709">
        <f>IF(GS118&gt;0,-MIN(GS118,SUM($F123:GR$124,GS123)),0)</f>
        <v>0</v>
      </c>
      <c r="GT124" s="709">
        <f>IF(GT118&gt;0,-MIN(GT118,SUM($F123:GS$124,GT123)),0)</f>
        <v>0</v>
      </c>
      <c r="GU124" s="709">
        <f>IF(GU118&gt;0,-MIN(GU118,SUM($F123:GT$124,GU123)),0)</f>
        <v>0</v>
      </c>
      <c r="GV124" s="709">
        <f>IF(GV118&gt;0,-MIN(GV118,SUM($F123:GU$124,GV123)),0)</f>
        <v>0</v>
      </c>
      <c r="GW124" s="709">
        <f>IF(GW118&gt;0,-MIN(GW118,SUM($F123:GV$124,GW123)),0)</f>
        <v>0</v>
      </c>
      <c r="GX124" s="709">
        <f>IF(GX118&gt;0,-MIN(GX118,SUM($F123:GW$124,GX123)),0)</f>
        <v>0</v>
      </c>
      <c r="GY124" s="709">
        <f>IF(GY118&gt;0,-MIN(GY118,SUM($F123:GX$124,GY123)),0)</f>
        <v>0</v>
      </c>
      <c r="GZ124" s="709">
        <f>IF(GZ118&gt;0,-MIN(GZ118,SUM($F123:GY$124,GZ123)),0)</f>
        <v>0</v>
      </c>
      <c r="HA124" s="709">
        <f>IF(HA118&gt;0,-MIN(HA118,SUM($F123:GZ$124,HA123)),0)</f>
        <v>0</v>
      </c>
      <c r="HB124" s="709">
        <f>IF(HB118&gt;0,-MIN(HB118,SUM($F123:HA$124,HB123)),0)</f>
        <v>0</v>
      </c>
      <c r="HC124" s="709">
        <f>IF(HC118&gt;0,-MIN(HC118,SUM($F123:HB$124,HC123)),0)</f>
        <v>0</v>
      </c>
      <c r="HD124" s="709">
        <f>IF(HD118&gt;0,-MIN(HD118,SUM($F123:HC$124,HD123)),0)</f>
        <v>0</v>
      </c>
      <c r="HE124" s="709">
        <f>IF(HE118&gt;0,-MIN(HE118,SUM($F123:HD$124,HE123)),0)</f>
        <v>0</v>
      </c>
      <c r="HF124" s="709">
        <f>IF(HF118&gt;0,-MIN(HF118,SUM($F123:HE$124,HF123)),0)</f>
        <v>0</v>
      </c>
      <c r="HG124" s="709">
        <f>IF(HG118&gt;0,-MIN(HG118,SUM($F123:HF$124,HG123)),0)</f>
        <v>0</v>
      </c>
      <c r="HH124" s="709">
        <f>IF(HH118&gt;0,-MIN(HH118,SUM($F123:HG$124,HH123)),0)</f>
        <v>0</v>
      </c>
      <c r="HI124" s="709">
        <f>IF(HI118&gt;0,-MIN(HI118,SUM($F123:HH$124,HI123)),0)</f>
        <v>0</v>
      </c>
      <c r="HJ124" s="709">
        <f>IF(HJ118&gt;0,-MIN(HJ118,SUM($F123:HI$124,HJ123)),0)</f>
        <v>0</v>
      </c>
      <c r="HK124" s="709">
        <f>IF(HK118&gt;0,-MIN(HK118,SUM($F123:HJ$124,HK123)),0)</f>
        <v>0</v>
      </c>
      <c r="HL124" s="709">
        <f>IF(HL118&gt;0,-MIN(HL118,SUM($F123:HK$124,HL123)),0)</f>
        <v>0</v>
      </c>
      <c r="HM124" s="709">
        <f>IF(HM118&gt;0,-MIN(HM118,SUM($F123:HL$124,HM123)),0)</f>
        <v>0</v>
      </c>
      <c r="HN124" s="709">
        <f>IF(HN118&gt;0,-MIN(HN118,SUM($F123:HM$124,HN123)),0)</f>
        <v>0</v>
      </c>
      <c r="HO124" s="709">
        <f>IF(HO118&gt;0,-MIN(HO118,SUM($F123:HN$124,HO123)),0)</f>
        <v>0</v>
      </c>
      <c r="HP124" s="709">
        <f>IF(HP118&gt;0,-MIN(HP118,SUM($F123:HO$124,HP123)),0)</f>
        <v>0</v>
      </c>
      <c r="HQ124" s="709">
        <f>IF(HQ118&gt;0,-MIN(HQ118,SUM($F123:HP$124,HQ123)),0)</f>
        <v>0</v>
      </c>
      <c r="HR124" s="709">
        <f>IF(HR118&gt;0,-MIN(HR118,SUM($F123:HQ$124,HR123)),0)</f>
        <v>0</v>
      </c>
      <c r="HS124" s="709">
        <f>IF(HS118&gt;0,-MIN(HS118,SUM($F123:HR$124,HS123)),0)</f>
        <v>0</v>
      </c>
      <c r="HT124" s="709">
        <f>IF(HT118&gt;0,-MIN(HT118,SUM($F123:HS$124,HT123)),0)</f>
        <v>0</v>
      </c>
      <c r="HU124" s="709">
        <f>IF(HU118&gt;0,-MIN(HU118,SUM($F123:HT$124,HU123)),0)</f>
        <v>0</v>
      </c>
      <c r="HV124" s="709">
        <f>IF(HV118&gt;0,-MIN(HV118,SUM($F123:HU$124,HV123)),0)</f>
        <v>0</v>
      </c>
      <c r="HW124" s="709">
        <f>IF(HW118&gt;0,-MIN(HW118,SUM($F123:HV$124,HW123)),0)</f>
        <v>0</v>
      </c>
      <c r="HX124" s="709">
        <f>IF(HX118&gt;0,-MIN(HX118,SUM($F123:HW$124,HX123)),0)</f>
        <v>0</v>
      </c>
      <c r="HY124" s="709">
        <f>IF(HY118&gt;0,-MIN(HY118,SUM($F123:HX$124,HY123)),0)</f>
        <v>0</v>
      </c>
      <c r="HZ124" s="709">
        <f>IF(HZ118&gt;0,-MIN(HZ118,SUM($F123:HY$124,HZ123)),0)</f>
        <v>0</v>
      </c>
      <c r="IA124" s="709">
        <f>IF(IA118&gt;0,-MIN(IA118,SUM($F123:HZ$124,IA123)),0)</f>
        <v>0</v>
      </c>
      <c r="IB124" s="709">
        <f>IF(IB118&gt;0,-MIN(IB118,SUM($F123:IA$124,IB123)),0)</f>
        <v>0</v>
      </c>
      <c r="IC124" s="709">
        <f>IF(IC118&gt;0,-MIN(IC118,SUM($F123:IB$124,IC123)),0)</f>
        <v>0</v>
      </c>
      <c r="ID124" s="709">
        <f>IF(ID118&gt;0,-MIN(ID118,SUM($F123:IC$124,ID123)),0)</f>
        <v>0</v>
      </c>
      <c r="IE124" s="709">
        <f>IF(IE118&gt;0,-MIN(IE118,SUM($F123:ID$124,IE123)),0)</f>
        <v>0</v>
      </c>
      <c r="IF124" s="709">
        <f>IF(IF118&gt;0,-MIN(IF118,SUM($F123:IE$124,IF123)),0)</f>
        <v>0</v>
      </c>
      <c r="IG124" s="709">
        <f>IF(IG118&gt;0,-MIN(IG118,SUM($F123:IF$124,IG123)),0)</f>
        <v>0</v>
      </c>
      <c r="IH124" s="709">
        <f>IF(IH118&gt;0,-MIN(IH118,SUM($F123:IG$124,IH123)),0)</f>
        <v>0</v>
      </c>
      <c r="II124" s="709">
        <f>IF(II118&gt;0,-MIN(II118,SUM($F123:IH$124,II123)),0)</f>
        <v>0</v>
      </c>
      <c r="IJ124" s="709">
        <f>IF(IJ118&gt;0,-MIN(IJ118,SUM($F123:II$124,IJ123)),0)</f>
        <v>0</v>
      </c>
      <c r="IK124" s="709">
        <f>IF(IK118&gt;0,-MIN(IK118,SUM($F123:IJ$124,IK123)),0)</f>
        <v>0</v>
      </c>
      <c r="IL124" s="709">
        <f>IF(IL118&gt;0,-MIN(IL118,SUM($F123:IK$124,IL123)),0)</f>
        <v>0</v>
      </c>
    </row>
    <row r="125" spans="1:246" s="809" customFormat="1">
      <c r="B125" s="809" t="s">
        <v>714</v>
      </c>
      <c r="D125" s="810"/>
      <c r="E125" s="809">
        <f ca="1">SUM(F125:IL125)</f>
        <v>75270500.755455732</v>
      </c>
      <c r="F125" s="709"/>
      <c r="G125" s="709">
        <f t="shared" ref="G125:BR125" ca="1" si="141">IF(G118&lt;0,-G118,0)</f>
        <v>33504679.17981638</v>
      </c>
      <c r="H125" s="709">
        <f t="shared" ca="1" si="141"/>
        <v>6322350.4774649888</v>
      </c>
      <c r="I125" s="709">
        <f t="shared" ca="1" si="141"/>
        <v>3539714.9941044934</v>
      </c>
      <c r="J125" s="709">
        <f t="shared" ca="1" si="141"/>
        <v>3755469.9823500286</v>
      </c>
      <c r="K125" s="709">
        <f t="shared" ca="1" si="141"/>
        <v>3932653.5420241351</v>
      </c>
      <c r="L125" s="709">
        <f t="shared" ca="1" si="141"/>
        <v>4060388.5302696694</v>
      </c>
      <c r="M125" s="709">
        <f t="shared" ca="1" si="141"/>
        <v>4257474.9470866341</v>
      </c>
      <c r="N125" s="709">
        <f t="shared" ca="1" si="141"/>
        <v>4634514.5376809137</v>
      </c>
      <c r="O125" s="709">
        <f t="shared" ca="1" si="141"/>
        <v>4830523.9513761308</v>
      </c>
      <c r="P125" s="709">
        <f t="shared" ca="1" si="141"/>
        <v>5026111.9290671842</v>
      </c>
      <c r="Q125" s="709">
        <f t="shared" ca="1" si="141"/>
        <v>1406618.6842151911</v>
      </c>
      <c r="R125" s="709">
        <f t="shared" ca="1" si="141"/>
        <v>0</v>
      </c>
      <c r="S125" s="709">
        <f t="shared" ca="1" si="141"/>
        <v>0</v>
      </c>
      <c r="T125" s="709">
        <f t="shared" ca="1" si="141"/>
        <v>0</v>
      </c>
      <c r="U125" s="709">
        <f t="shared" ca="1" si="141"/>
        <v>0</v>
      </c>
      <c r="V125" s="709">
        <f t="shared" ca="1" si="141"/>
        <v>0</v>
      </c>
      <c r="W125" s="709">
        <f t="shared" ca="1" si="141"/>
        <v>0</v>
      </c>
      <c r="X125" s="709">
        <f t="shared" ca="1" si="141"/>
        <v>0</v>
      </c>
      <c r="Y125" s="709">
        <f t="shared" ca="1" si="141"/>
        <v>0</v>
      </c>
      <c r="Z125" s="709">
        <f t="shared" ca="1" si="141"/>
        <v>0</v>
      </c>
      <c r="AA125" s="709">
        <f t="shared" ca="1" si="141"/>
        <v>0</v>
      </c>
      <c r="AB125" s="709">
        <f t="shared" ca="1" si="141"/>
        <v>0</v>
      </c>
      <c r="AC125" s="709">
        <f t="shared" ca="1" si="141"/>
        <v>0</v>
      </c>
      <c r="AD125" s="709">
        <f t="shared" ca="1" si="141"/>
        <v>0</v>
      </c>
      <c r="AE125" s="709">
        <f t="shared" ca="1" si="141"/>
        <v>0</v>
      </c>
      <c r="AF125" s="709">
        <f t="shared" ca="1" si="141"/>
        <v>0</v>
      </c>
      <c r="AG125" s="709">
        <f t="shared" ca="1" si="141"/>
        <v>0</v>
      </c>
      <c r="AH125" s="709">
        <f t="shared" ca="1" si="141"/>
        <v>0</v>
      </c>
      <c r="AI125" s="709">
        <f t="shared" ca="1" si="141"/>
        <v>0</v>
      </c>
      <c r="AJ125" s="709">
        <f t="shared" ca="1" si="141"/>
        <v>0</v>
      </c>
      <c r="AK125" s="709">
        <f t="shared" ca="1" si="141"/>
        <v>0</v>
      </c>
      <c r="AL125" s="709">
        <f t="shared" ca="1" si="141"/>
        <v>0</v>
      </c>
      <c r="AM125" s="709">
        <f t="shared" ca="1" si="141"/>
        <v>0</v>
      </c>
      <c r="AN125" s="709">
        <f t="shared" ca="1" si="141"/>
        <v>0</v>
      </c>
      <c r="AO125" s="709">
        <f t="shared" ca="1" si="141"/>
        <v>0</v>
      </c>
      <c r="AP125" s="709">
        <f t="shared" ca="1" si="141"/>
        <v>0</v>
      </c>
      <c r="AQ125" s="709">
        <f t="shared" ca="1" si="141"/>
        <v>0</v>
      </c>
      <c r="AR125" s="709">
        <f t="shared" ca="1" si="141"/>
        <v>0</v>
      </c>
      <c r="AS125" s="709">
        <f t="shared" ca="1" si="141"/>
        <v>0</v>
      </c>
      <c r="AT125" s="709">
        <f t="shared" ca="1" si="141"/>
        <v>0</v>
      </c>
      <c r="AU125" s="709">
        <f t="shared" ca="1" si="141"/>
        <v>0</v>
      </c>
      <c r="AV125" s="709">
        <f t="shared" ca="1" si="141"/>
        <v>0</v>
      </c>
      <c r="AW125" s="709">
        <f t="shared" ca="1" si="141"/>
        <v>0</v>
      </c>
      <c r="AX125" s="709">
        <f t="shared" si="141"/>
        <v>0</v>
      </c>
      <c r="AY125" s="709">
        <f t="shared" si="141"/>
        <v>0</v>
      </c>
      <c r="AZ125" s="709">
        <f t="shared" si="141"/>
        <v>0</v>
      </c>
      <c r="BA125" s="709">
        <f t="shared" si="141"/>
        <v>0</v>
      </c>
      <c r="BB125" s="709">
        <f t="shared" si="141"/>
        <v>0</v>
      </c>
      <c r="BC125" s="709">
        <f t="shared" si="141"/>
        <v>0</v>
      </c>
      <c r="BD125" s="709">
        <f t="shared" si="141"/>
        <v>0</v>
      </c>
      <c r="BE125" s="709">
        <f t="shared" si="141"/>
        <v>0</v>
      </c>
      <c r="BF125" s="709">
        <f t="shared" si="141"/>
        <v>0</v>
      </c>
      <c r="BG125" s="709">
        <f t="shared" si="141"/>
        <v>0</v>
      </c>
      <c r="BH125" s="709">
        <f t="shared" si="141"/>
        <v>0</v>
      </c>
      <c r="BI125" s="709">
        <f t="shared" si="141"/>
        <v>0</v>
      </c>
      <c r="BJ125" s="709">
        <f t="shared" si="141"/>
        <v>0</v>
      </c>
      <c r="BK125" s="709">
        <f t="shared" si="141"/>
        <v>0</v>
      </c>
      <c r="BL125" s="709">
        <f t="shared" si="141"/>
        <v>0</v>
      </c>
      <c r="BM125" s="709">
        <f t="shared" si="141"/>
        <v>0</v>
      </c>
      <c r="BN125" s="709">
        <f t="shared" si="141"/>
        <v>0</v>
      </c>
      <c r="BO125" s="709">
        <f t="shared" si="141"/>
        <v>0</v>
      </c>
      <c r="BP125" s="709">
        <f t="shared" si="141"/>
        <v>0</v>
      </c>
      <c r="BQ125" s="709">
        <f t="shared" si="141"/>
        <v>0</v>
      </c>
      <c r="BR125" s="709">
        <f t="shared" si="141"/>
        <v>0</v>
      </c>
      <c r="BS125" s="709">
        <f t="shared" ref="BS125:ED125" si="142">IF(BS118&lt;0,-BS118,0)</f>
        <v>0</v>
      </c>
      <c r="BT125" s="709">
        <f t="shared" si="142"/>
        <v>0</v>
      </c>
      <c r="BU125" s="709">
        <f t="shared" si="142"/>
        <v>0</v>
      </c>
      <c r="BV125" s="709">
        <f t="shared" si="142"/>
        <v>0</v>
      </c>
      <c r="BW125" s="709">
        <f t="shared" si="142"/>
        <v>0</v>
      </c>
      <c r="BX125" s="709">
        <f t="shared" si="142"/>
        <v>0</v>
      </c>
      <c r="BY125" s="709">
        <f t="shared" si="142"/>
        <v>0</v>
      </c>
      <c r="BZ125" s="709">
        <f t="shared" si="142"/>
        <v>0</v>
      </c>
      <c r="CA125" s="709">
        <f t="shared" si="142"/>
        <v>0</v>
      </c>
      <c r="CB125" s="709">
        <f t="shared" si="142"/>
        <v>0</v>
      </c>
      <c r="CC125" s="709">
        <f t="shared" si="142"/>
        <v>0</v>
      </c>
      <c r="CD125" s="709">
        <f t="shared" si="142"/>
        <v>0</v>
      </c>
      <c r="CE125" s="709">
        <f t="shared" si="142"/>
        <v>0</v>
      </c>
      <c r="CF125" s="709">
        <f t="shared" si="142"/>
        <v>0</v>
      </c>
      <c r="CG125" s="709">
        <f t="shared" si="142"/>
        <v>0</v>
      </c>
      <c r="CH125" s="709">
        <f t="shared" si="142"/>
        <v>0</v>
      </c>
      <c r="CI125" s="709">
        <f t="shared" si="142"/>
        <v>0</v>
      </c>
      <c r="CJ125" s="709">
        <f t="shared" si="142"/>
        <v>0</v>
      </c>
      <c r="CK125" s="709">
        <f t="shared" si="142"/>
        <v>0</v>
      </c>
      <c r="CL125" s="709">
        <f t="shared" si="142"/>
        <v>0</v>
      </c>
      <c r="CM125" s="709">
        <f t="shared" si="142"/>
        <v>0</v>
      </c>
      <c r="CN125" s="709">
        <f t="shared" si="142"/>
        <v>0</v>
      </c>
      <c r="CO125" s="709">
        <f t="shared" si="142"/>
        <v>0</v>
      </c>
      <c r="CP125" s="709">
        <f t="shared" si="142"/>
        <v>0</v>
      </c>
      <c r="CQ125" s="709">
        <f t="shared" si="142"/>
        <v>0</v>
      </c>
      <c r="CR125" s="709">
        <f t="shared" si="142"/>
        <v>0</v>
      </c>
      <c r="CS125" s="709">
        <f t="shared" si="142"/>
        <v>0</v>
      </c>
      <c r="CT125" s="709">
        <f t="shared" si="142"/>
        <v>0</v>
      </c>
      <c r="CU125" s="709">
        <f t="shared" si="142"/>
        <v>0</v>
      </c>
      <c r="CV125" s="709">
        <f t="shared" si="142"/>
        <v>0</v>
      </c>
      <c r="CW125" s="709">
        <f t="shared" si="142"/>
        <v>0</v>
      </c>
      <c r="CX125" s="709">
        <f t="shared" si="142"/>
        <v>0</v>
      </c>
      <c r="CY125" s="709">
        <f t="shared" si="142"/>
        <v>0</v>
      </c>
      <c r="CZ125" s="709">
        <f t="shared" si="142"/>
        <v>0</v>
      </c>
      <c r="DA125" s="709">
        <f t="shared" si="142"/>
        <v>0</v>
      </c>
      <c r="DB125" s="709">
        <f t="shared" si="142"/>
        <v>0</v>
      </c>
      <c r="DC125" s="709">
        <f t="shared" si="142"/>
        <v>0</v>
      </c>
      <c r="DD125" s="709">
        <f t="shared" si="142"/>
        <v>0</v>
      </c>
      <c r="DE125" s="709">
        <f t="shared" si="142"/>
        <v>0</v>
      </c>
      <c r="DF125" s="709">
        <f t="shared" si="142"/>
        <v>0</v>
      </c>
      <c r="DG125" s="709">
        <f t="shared" si="142"/>
        <v>0</v>
      </c>
      <c r="DH125" s="709">
        <f t="shared" si="142"/>
        <v>0</v>
      </c>
      <c r="DI125" s="709">
        <f t="shared" si="142"/>
        <v>0</v>
      </c>
      <c r="DJ125" s="709">
        <f t="shared" si="142"/>
        <v>0</v>
      </c>
      <c r="DK125" s="709">
        <f t="shared" si="142"/>
        <v>0</v>
      </c>
      <c r="DL125" s="709">
        <f t="shared" si="142"/>
        <v>0</v>
      </c>
      <c r="DM125" s="709">
        <f t="shared" si="142"/>
        <v>0</v>
      </c>
      <c r="DN125" s="709">
        <f t="shared" si="142"/>
        <v>0</v>
      </c>
      <c r="DO125" s="709">
        <f t="shared" si="142"/>
        <v>0</v>
      </c>
      <c r="DP125" s="709">
        <f t="shared" si="142"/>
        <v>0</v>
      </c>
      <c r="DQ125" s="709">
        <f t="shared" si="142"/>
        <v>0</v>
      </c>
      <c r="DR125" s="709">
        <f t="shared" si="142"/>
        <v>0</v>
      </c>
      <c r="DS125" s="709">
        <f t="shared" si="142"/>
        <v>0</v>
      </c>
      <c r="DT125" s="709">
        <f t="shared" si="142"/>
        <v>0</v>
      </c>
      <c r="DU125" s="709">
        <f t="shared" si="142"/>
        <v>0</v>
      </c>
      <c r="DV125" s="709">
        <f t="shared" si="142"/>
        <v>0</v>
      </c>
      <c r="DW125" s="709">
        <f t="shared" si="142"/>
        <v>0</v>
      </c>
      <c r="DX125" s="709">
        <f t="shared" si="142"/>
        <v>0</v>
      </c>
      <c r="DY125" s="709">
        <f t="shared" si="142"/>
        <v>0</v>
      </c>
      <c r="DZ125" s="709">
        <f t="shared" si="142"/>
        <v>0</v>
      </c>
      <c r="EA125" s="709">
        <f t="shared" si="142"/>
        <v>0</v>
      </c>
      <c r="EB125" s="709">
        <f t="shared" si="142"/>
        <v>0</v>
      </c>
      <c r="EC125" s="709">
        <f t="shared" si="142"/>
        <v>0</v>
      </c>
      <c r="ED125" s="709">
        <f t="shared" si="142"/>
        <v>0</v>
      </c>
      <c r="EE125" s="709">
        <f t="shared" ref="EE125:GP125" si="143">IF(EE118&lt;0,-EE118,0)</f>
        <v>0</v>
      </c>
      <c r="EF125" s="709">
        <f t="shared" si="143"/>
        <v>0</v>
      </c>
      <c r="EG125" s="709">
        <f t="shared" si="143"/>
        <v>0</v>
      </c>
      <c r="EH125" s="709">
        <f t="shared" si="143"/>
        <v>0</v>
      </c>
      <c r="EI125" s="709">
        <f t="shared" si="143"/>
        <v>0</v>
      </c>
      <c r="EJ125" s="709">
        <f t="shared" si="143"/>
        <v>0</v>
      </c>
      <c r="EK125" s="709">
        <f t="shared" si="143"/>
        <v>0</v>
      </c>
      <c r="EL125" s="709">
        <f t="shared" si="143"/>
        <v>0</v>
      </c>
      <c r="EM125" s="709">
        <f t="shared" si="143"/>
        <v>0</v>
      </c>
      <c r="EN125" s="709">
        <f t="shared" si="143"/>
        <v>0</v>
      </c>
      <c r="EO125" s="709">
        <f t="shared" si="143"/>
        <v>0</v>
      </c>
      <c r="EP125" s="709">
        <f t="shared" si="143"/>
        <v>0</v>
      </c>
      <c r="EQ125" s="709">
        <f t="shared" si="143"/>
        <v>0</v>
      </c>
      <c r="ER125" s="709">
        <f t="shared" si="143"/>
        <v>0</v>
      </c>
      <c r="ES125" s="709">
        <f t="shared" si="143"/>
        <v>0</v>
      </c>
      <c r="ET125" s="709">
        <f t="shared" si="143"/>
        <v>0</v>
      </c>
      <c r="EU125" s="709">
        <f t="shared" si="143"/>
        <v>0</v>
      </c>
      <c r="EV125" s="709">
        <f t="shared" si="143"/>
        <v>0</v>
      </c>
      <c r="EW125" s="709">
        <f t="shared" si="143"/>
        <v>0</v>
      </c>
      <c r="EX125" s="709">
        <f t="shared" si="143"/>
        <v>0</v>
      </c>
      <c r="EY125" s="709">
        <f t="shared" si="143"/>
        <v>0</v>
      </c>
      <c r="EZ125" s="709">
        <f t="shared" si="143"/>
        <v>0</v>
      </c>
      <c r="FA125" s="709">
        <f t="shared" si="143"/>
        <v>0</v>
      </c>
      <c r="FB125" s="709">
        <f t="shared" si="143"/>
        <v>0</v>
      </c>
      <c r="FC125" s="709">
        <f t="shared" si="143"/>
        <v>0</v>
      </c>
      <c r="FD125" s="709">
        <f t="shared" si="143"/>
        <v>0</v>
      </c>
      <c r="FE125" s="709">
        <f t="shared" si="143"/>
        <v>0</v>
      </c>
      <c r="FF125" s="709">
        <f t="shared" si="143"/>
        <v>0</v>
      </c>
      <c r="FG125" s="709">
        <f t="shared" si="143"/>
        <v>0</v>
      </c>
      <c r="FH125" s="709">
        <f t="shared" si="143"/>
        <v>0</v>
      </c>
      <c r="FI125" s="709">
        <f t="shared" si="143"/>
        <v>0</v>
      </c>
      <c r="FJ125" s="709">
        <f t="shared" si="143"/>
        <v>0</v>
      </c>
      <c r="FK125" s="709">
        <f t="shared" si="143"/>
        <v>0</v>
      </c>
      <c r="FL125" s="709">
        <f t="shared" si="143"/>
        <v>0</v>
      </c>
      <c r="FM125" s="709">
        <f t="shared" si="143"/>
        <v>0</v>
      </c>
      <c r="FN125" s="709">
        <f t="shared" si="143"/>
        <v>0</v>
      </c>
      <c r="FO125" s="709">
        <f t="shared" si="143"/>
        <v>0</v>
      </c>
      <c r="FP125" s="709">
        <f t="shared" si="143"/>
        <v>0</v>
      </c>
      <c r="FQ125" s="709">
        <f t="shared" si="143"/>
        <v>0</v>
      </c>
      <c r="FR125" s="709">
        <f t="shared" si="143"/>
        <v>0</v>
      </c>
      <c r="FS125" s="709">
        <f t="shared" si="143"/>
        <v>0</v>
      </c>
      <c r="FT125" s="709">
        <f t="shared" si="143"/>
        <v>0</v>
      </c>
      <c r="FU125" s="709">
        <f t="shared" si="143"/>
        <v>0</v>
      </c>
      <c r="FV125" s="709">
        <f t="shared" si="143"/>
        <v>0</v>
      </c>
      <c r="FW125" s="709">
        <f t="shared" si="143"/>
        <v>0</v>
      </c>
      <c r="FX125" s="709">
        <f t="shared" si="143"/>
        <v>0</v>
      </c>
      <c r="FY125" s="709">
        <f t="shared" si="143"/>
        <v>0</v>
      </c>
      <c r="FZ125" s="709">
        <f t="shared" si="143"/>
        <v>0</v>
      </c>
      <c r="GA125" s="709">
        <f t="shared" si="143"/>
        <v>0</v>
      </c>
      <c r="GB125" s="709">
        <f t="shared" si="143"/>
        <v>0</v>
      </c>
      <c r="GC125" s="709">
        <f t="shared" si="143"/>
        <v>0</v>
      </c>
      <c r="GD125" s="709">
        <f t="shared" si="143"/>
        <v>0</v>
      </c>
      <c r="GE125" s="709">
        <f t="shared" si="143"/>
        <v>0</v>
      </c>
      <c r="GF125" s="709">
        <f t="shared" si="143"/>
        <v>0</v>
      </c>
      <c r="GG125" s="709">
        <f t="shared" si="143"/>
        <v>0</v>
      </c>
      <c r="GH125" s="709">
        <f t="shared" si="143"/>
        <v>0</v>
      </c>
      <c r="GI125" s="709">
        <f t="shared" si="143"/>
        <v>0</v>
      </c>
      <c r="GJ125" s="709">
        <f t="shared" si="143"/>
        <v>0</v>
      </c>
      <c r="GK125" s="709">
        <f t="shared" si="143"/>
        <v>0</v>
      </c>
      <c r="GL125" s="709">
        <f t="shared" si="143"/>
        <v>0</v>
      </c>
      <c r="GM125" s="709">
        <f t="shared" si="143"/>
        <v>0</v>
      </c>
      <c r="GN125" s="709">
        <f t="shared" si="143"/>
        <v>0</v>
      </c>
      <c r="GO125" s="709">
        <f t="shared" si="143"/>
        <v>0</v>
      </c>
      <c r="GP125" s="709">
        <f t="shared" si="143"/>
        <v>0</v>
      </c>
      <c r="GQ125" s="709">
        <f t="shared" ref="GQ125:IL125" si="144">IF(GQ118&lt;0,-GQ118,0)</f>
        <v>0</v>
      </c>
      <c r="GR125" s="709">
        <f t="shared" si="144"/>
        <v>0</v>
      </c>
      <c r="GS125" s="709">
        <f t="shared" si="144"/>
        <v>0</v>
      </c>
      <c r="GT125" s="709">
        <f t="shared" si="144"/>
        <v>0</v>
      </c>
      <c r="GU125" s="709">
        <f t="shared" si="144"/>
        <v>0</v>
      </c>
      <c r="GV125" s="709">
        <f t="shared" si="144"/>
        <v>0</v>
      </c>
      <c r="GW125" s="709">
        <f t="shared" si="144"/>
        <v>0</v>
      </c>
      <c r="GX125" s="709">
        <f t="shared" si="144"/>
        <v>0</v>
      </c>
      <c r="GY125" s="709">
        <f t="shared" si="144"/>
        <v>0</v>
      </c>
      <c r="GZ125" s="709">
        <f t="shared" si="144"/>
        <v>0</v>
      </c>
      <c r="HA125" s="709">
        <f t="shared" si="144"/>
        <v>0</v>
      </c>
      <c r="HB125" s="709">
        <f t="shared" si="144"/>
        <v>0</v>
      </c>
      <c r="HC125" s="709">
        <f t="shared" si="144"/>
        <v>0</v>
      </c>
      <c r="HD125" s="709">
        <f t="shared" si="144"/>
        <v>0</v>
      </c>
      <c r="HE125" s="709">
        <f t="shared" si="144"/>
        <v>0</v>
      </c>
      <c r="HF125" s="709">
        <f t="shared" si="144"/>
        <v>0</v>
      </c>
      <c r="HG125" s="709">
        <f t="shared" si="144"/>
        <v>0</v>
      </c>
      <c r="HH125" s="709">
        <f t="shared" si="144"/>
        <v>0</v>
      </c>
      <c r="HI125" s="709">
        <f t="shared" si="144"/>
        <v>0</v>
      </c>
      <c r="HJ125" s="709">
        <f t="shared" si="144"/>
        <v>0</v>
      </c>
      <c r="HK125" s="709">
        <f t="shared" si="144"/>
        <v>0</v>
      </c>
      <c r="HL125" s="709">
        <f t="shared" si="144"/>
        <v>0</v>
      </c>
      <c r="HM125" s="709">
        <f t="shared" si="144"/>
        <v>0</v>
      </c>
      <c r="HN125" s="709">
        <f t="shared" si="144"/>
        <v>0</v>
      </c>
      <c r="HO125" s="709">
        <f t="shared" si="144"/>
        <v>0</v>
      </c>
      <c r="HP125" s="709">
        <f t="shared" si="144"/>
        <v>0</v>
      </c>
      <c r="HQ125" s="709">
        <f t="shared" si="144"/>
        <v>0</v>
      </c>
      <c r="HR125" s="709">
        <f t="shared" si="144"/>
        <v>0</v>
      </c>
      <c r="HS125" s="709">
        <f t="shared" si="144"/>
        <v>0</v>
      </c>
      <c r="HT125" s="709">
        <f t="shared" si="144"/>
        <v>0</v>
      </c>
      <c r="HU125" s="709">
        <f t="shared" si="144"/>
        <v>0</v>
      </c>
      <c r="HV125" s="709">
        <f t="shared" si="144"/>
        <v>0</v>
      </c>
      <c r="HW125" s="709">
        <f t="shared" si="144"/>
        <v>0</v>
      </c>
      <c r="HX125" s="709">
        <f t="shared" si="144"/>
        <v>0</v>
      </c>
      <c r="HY125" s="709">
        <f t="shared" si="144"/>
        <v>0</v>
      </c>
      <c r="HZ125" s="709">
        <f t="shared" si="144"/>
        <v>0</v>
      </c>
      <c r="IA125" s="709">
        <f t="shared" si="144"/>
        <v>0</v>
      </c>
      <c r="IB125" s="709">
        <f t="shared" si="144"/>
        <v>0</v>
      </c>
      <c r="IC125" s="709">
        <f t="shared" si="144"/>
        <v>0</v>
      </c>
      <c r="ID125" s="709">
        <f t="shared" si="144"/>
        <v>0</v>
      </c>
      <c r="IE125" s="709">
        <f t="shared" si="144"/>
        <v>0</v>
      </c>
      <c r="IF125" s="709">
        <f t="shared" si="144"/>
        <v>0</v>
      </c>
      <c r="IG125" s="709">
        <f t="shared" si="144"/>
        <v>0</v>
      </c>
      <c r="IH125" s="709">
        <f t="shared" si="144"/>
        <v>0</v>
      </c>
      <c r="II125" s="709">
        <f t="shared" si="144"/>
        <v>0</v>
      </c>
      <c r="IJ125" s="709">
        <f t="shared" si="144"/>
        <v>0</v>
      </c>
      <c r="IK125" s="709">
        <f t="shared" si="144"/>
        <v>0</v>
      </c>
      <c r="IL125" s="709">
        <f t="shared" si="144"/>
        <v>0</v>
      </c>
    </row>
    <row r="126" spans="1:246" s="809" customFormat="1">
      <c r="B126" s="809" t="s">
        <v>715</v>
      </c>
      <c r="D126" s="810"/>
      <c r="E126" s="809">
        <f ca="1">SUM(F126:IL126)</f>
        <v>-75270500.755455777</v>
      </c>
      <c r="F126" s="709"/>
      <c r="G126" s="709">
        <f t="shared" ref="G126:BR126" ca="1" si="145">-IF(G118&gt;0,MIN(SUM(G122:G124),G118+G124),0)</f>
        <v>0</v>
      </c>
      <c r="H126" s="709">
        <f t="shared" ca="1" si="145"/>
        <v>0</v>
      </c>
      <c r="I126" s="709">
        <f t="shared" ca="1" si="145"/>
        <v>0</v>
      </c>
      <c r="J126" s="709">
        <f t="shared" ca="1" si="145"/>
        <v>0</v>
      </c>
      <c r="K126" s="709">
        <f t="shared" ca="1" si="145"/>
        <v>0</v>
      </c>
      <c r="L126" s="709">
        <f t="shared" ca="1" si="145"/>
        <v>0</v>
      </c>
      <c r="M126" s="709">
        <f t="shared" ca="1" si="145"/>
        <v>0</v>
      </c>
      <c r="N126" s="709">
        <f t="shared" ca="1" si="145"/>
        <v>0</v>
      </c>
      <c r="O126" s="709">
        <f t="shared" ca="1" si="145"/>
        <v>0</v>
      </c>
      <c r="P126" s="709">
        <f t="shared" ca="1" si="145"/>
        <v>0</v>
      </c>
      <c r="Q126" s="709">
        <f t="shared" ca="1" si="145"/>
        <v>0</v>
      </c>
      <c r="R126" s="709">
        <f t="shared" ca="1" si="145"/>
        <v>0</v>
      </c>
      <c r="S126" s="709">
        <f t="shared" ca="1" si="145"/>
        <v>0</v>
      </c>
      <c r="T126" s="709">
        <f t="shared" ca="1" si="145"/>
        <v>0</v>
      </c>
      <c r="U126" s="709">
        <f t="shared" ca="1" si="145"/>
        <v>0</v>
      </c>
      <c r="V126" s="709">
        <f t="shared" ca="1" si="145"/>
        <v>0</v>
      </c>
      <c r="W126" s="709">
        <f t="shared" ca="1" si="145"/>
        <v>0</v>
      </c>
      <c r="X126" s="709">
        <f t="shared" ca="1" si="145"/>
        <v>0</v>
      </c>
      <c r="Y126" s="709">
        <f t="shared" ca="1" si="145"/>
        <v>0</v>
      </c>
      <c r="Z126" s="709">
        <f t="shared" ca="1" si="145"/>
        <v>0</v>
      </c>
      <c r="AA126" s="709">
        <f t="shared" ca="1" si="145"/>
        <v>0</v>
      </c>
      <c r="AB126" s="709">
        <f t="shared" ca="1" si="145"/>
        <v>0</v>
      </c>
      <c r="AC126" s="709">
        <f t="shared" ca="1" si="145"/>
        <v>0</v>
      </c>
      <c r="AD126" s="709">
        <f t="shared" ca="1" si="145"/>
        <v>0</v>
      </c>
      <c r="AE126" s="709">
        <f t="shared" ca="1" si="145"/>
        <v>0</v>
      </c>
      <c r="AF126" s="709">
        <f t="shared" ca="1" si="145"/>
        <v>0</v>
      </c>
      <c r="AG126" s="709">
        <f t="shared" ca="1" si="145"/>
        <v>0</v>
      </c>
      <c r="AH126" s="709">
        <f t="shared" ca="1" si="145"/>
        <v>0</v>
      </c>
      <c r="AI126" s="709">
        <f t="shared" ca="1" si="145"/>
        <v>0</v>
      </c>
      <c r="AJ126" s="709">
        <f t="shared" ca="1" si="145"/>
        <v>0</v>
      </c>
      <c r="AK126" s="709">
        <f t="shared" ca="1" si="145"/>
        <v>0</v>
      </c>
      <c r="AL126" s="709">
        <f t="shared" ca="1" si="145"/>
        <v>0</v>
      </c>
      <c r="AM126" s="709">
        <f t="shared" ca="1" si="145"/>
        <v>0</v>
      </c>
      <c r="AN126" s="709">
        <f t="shared" ca="1" si="145"/>
        <v>0</v>
      </c>
      <c r="AO126" s="709">
        <f t="shared" ca="1" si="145"/>
        <v>0</v>
      </c>
      <c r="AP126" s="709">
        <f t="shared" ca="1" si="145"/>
        <v>0</v>
      </c>
      <c r="AQ126" s="709">
        <f t="shared" ca="1" si="145"/>
        <v>0</v>
      </c>
      <c r="AR126" s="709">
        <f t="shared" ca="1" si="145"/>
        <v>0</v>
      </c>
      <c r="AS126" s="709">
        <f t="shared" ca="1" si="145"/>
        <v>0</v>
      </c>
      <c r="AT126" s="709">
        <f t="shared" ca="1" si="145"/>
        <v>0</v>
      </c>
      <c r="AU126" s="709">
        <f t="shared" ca="1" si="145"/>
        <v>0</v>
      </c>
      <c r="AV126" s="709">
        <f t="shared" ca="1" si="145"/>
        <v>0</v>
      </c>
      <c r="AW126" s="709">
        <f t="shared" ca="1" si="145"/>
        <v>-75270500.755455777</v>
      </c>
      <c r="AX126" s="709">
        <f t="shared" si="145"/>
        <v>0</v>
      </c>
      <c r="AY126" s="709">
        <f t="shared" si="145"/>
        <v>0</v>
      </c>
      <c r="AZ126" s="709">
        <f t="shared" si="145"/>
        <v>0</v>
      </c>
      <c r="BA126" s="709">
        <f t="shared" si="145"/>
        <v>0</v>
      </c>
      <c r="BB126" s="709">
        <f t="shared" si="145"/>
        <v>0</v>
      </c>
      <c r="BC126" s="709">
        <f t="shared" si="145"/>
        <v>0</v>
      </c>
      <c r="BD126" s="709">
        <f t="shared" si="145"/>
        <v>0</v>
      </c>
      <c r="BE126" s="709">
        <f t="shared" si="145"/>
        <v>0</v>
      </c>
      <c r="BF126" s="709">
        <f t="shared" si="145"/>
        <v>0</v>
      </c>
      <c r="BG126" s="709">
        <f t="shared" si="145"/>
        <v>0</v>
      </c>
      <c r="BH126" s="709">
        <f t="shared" si="145"/>
        <v>0</v>
      </c>
      <c r="BI126" s="709">
        <f t="shared" si="145"/>
        <v>0</v>
      </c>
      <c r="BJ126" s="709">
        <f t="shared" si="145"/>
        <v>0</v>
      </c>
      <c r="BK126" s="709">
        <f t="shared" si="145"/>
        <v>0</v>
      </c>
      <c r="BL126" s="709">
        <f t="shared" si="145"/>
        <v>0</v>
      </c>
      <c r="BM126" s="709">
        <f t="shared" si="145"/>
        <v>0</v>
      </c>
      <c r="BN126" s="709">
        <f t="shared" si="145"/>
        <v>0</v>
      </c>
      <c r="BO126" s="709">
        <f t="shared" si="145"/>
        <v>0</v>
      </c>
      <c r="BP126" s="709">
        <f t="shared" si="145"/>
        <v>0</v>
      </c>
      <c r="BQ126" s="709">
        <f t="shared" si="145"/>
        <v>0</v>
      </c>
      <c r="BR126" s="709">
        <f t="shared" si="145"/>
        <v>0</v>
      </c>
      <c r="BS126" s="709">
        <f t="shared" ref="BS126:ED126" si="146">-IF(BS118&gt;0,MIN(SUM(BS122:BS124),BS118+BS124),0)</f>
        <v>0</v>
      </c>
      <c r="BT126" s="709">
        <f t="shared" si="146"/>
        <v>0</v>
      </c>
      <c r="BU126" s="709">
        <f t="shared" si="146"/>
        <v>0</v>
      </c>
      <c r="BV126" s="709">
        <f t="shared" si="146"/>
        <v>0</v>
      </c>
      <c r="BW126" s="709">
        <f t="shared" si="146"/>
        <v>0</v>
      </c>
      <c r="BX126" s="709">
        <f t="shared" si="146"/>
        <v>0</v>
      </c>
      <c r="BY126" s="709">
        <f t="shared" si="146"/>
        <v>0</v>
      </c>
      <c r="BZ126" s="709">
        <f t="shared" si="146"/>
        <v>0</v>
      </c>
      <c r="CA126" s="709">
        <f t="shared" si="146"/>
        <v>0</v>
      </c>
      <c r="CB126" s="709">
        <f t="shared" si="146"/>
        <v>0</v>
      </c>
      <c r="CC126" s="709">
        <f t="shared" si="146"/>
        <v>0</v>
      </c>
      <c r="CD126" s="709">
        <f t="shared" si="146"/>
        <v>0</v>
      </c>
      <c r="CE126" s="709">
        <f t="shared" si="146"/>
        <v>0</v>
      </c>
      <c r="CF126" s="709">
        <f t="shared" si="146"/>
        <v>0</v>
      </c>
      <c r="CG126" s="709">
        <f t="shared" si="146"/>
        <v>0</v>
      </c>
      <c r="CH126" s="709">
        <f t="shared" si="146"/>
        <v>0</v>
      </c>
      <c r="CI126" s="709">
        <f t="shared" si="146"/>
        <v>0</v>
      </c>
      <c r="CJ126" s="709">
        <f t="shared" si="146"/>
        <v>0</v>
      </c>
      <c r="CK126" s="709">
        <f t="shared" si="146"/>
        <v>0</v>
      </c>
      <c r="CL126" s="709">
        <f t="shared" si="146"/>
        <v>0</v>
      </c>
      <c r="CM126" s="709">
        <f t="shared" si="146"/>
        <v>0</v>
      </c>
      <c r="CN126" s="709">
        <f t="shared" si="146"/>
        <v>0</v>
      </c>
      <c r="CO126" s="709">
        <f t="shared" si="146"/>
        <v>0</v>
      </c>
      <c r="CP126" s="709">
        <f t="shared" si="146"/>
        <v>0</v>
      </c>
      <c r="CQ126" s="709">
        <f t="shared" si="146"/>
        <v>0</v>
      </c>
      <c r="CR126" s="709">
        <f t="shared" si="146"/>
        <v>0</v>
      </c>
      <c r="CS126" s="709">
        <f t="shared" si="146"/>
        <v>0</v>
      </c>
      <c r="CT126" s="709">
        <f t="shared" si="146"/>
        <v>0</v>
      </c>
      <c r="CU126" s="709">
        <f t="shared" si="146"/>
        <v>0</v>
      </c>
      <c r="CV126" s="709">
        <f t="shared" si="146"/>
        <v>0</v>
      </c>
      <c r="CW126" s="709">
        <f t="shared" si="146"/>
        <v>0</v>
      </c>
      <c r="CX126" s="709">
        <f t="shared" si="146"/>
        <v>0</v>
      </c>
      <c r="CY126" s="709">
        <f t="shared" si="146"/>
        <v>0</v>
      </c>
      <c r="CZ126" s="709">
        <f t="shared" si="146"/>
        <v>0</v>
      </c>
      <c r="DA126" s="709">
        <f t="shared" si="146"/>
        <v>0</v>
      </c>
      <c r="DB126" s="709">
        <f t="shared" si="146"/>
        <v>0</v>
      </c>
      <c r="DC126" s="709">
        <f t="shared" si="146"/>
        <v>0</v>
      </c>
      <c r="DD126" s="709">
        <f t="shared" si="146"/>
        <v>0</v>
      </c>
      <c r="DE126" s="709">
        <f t="shared" si="146"/>
        <v>0</v>
      </c>
      <c r="DF126" s="709">
        <f t="shared" si="146"/>
        <v>0</v>
      </c>
      <c r="DG126" s="709">
        <f t="shared" si="146"/>
        <v>0</v>
      </c>
      <c r="DH126" s="709">
        <f t="shared" si="146"/>
        <v>0</v>
      </c>
      <c r="DI126" s="709">
        <f t="shared" si="146"/>
        <v>0</v>
      </c>
      <c r="DJ126" s="709">
        <f t="shared" si="146"/>
        <v>0</v>
      </c>
      <c r="DK126" s="709">
        <f t="shared" si="146"/>
        <v>0</v>
      </c>
      <c r="DL126" s="709">
        <f t="shared" si="146"/>
        <v>0</v>
      </c>
      <c r="DM126" s="709">
        <f t="shared" si="146"/>
        <v>0</v>
      </c>
      <c r="DN126" s="709">
        <f t="shared" si="146"/>
        <v>0</v>
      </c>
      <c r="DO126" s="709">
        <f t="shared" si="146"/>
        <v>0</v>
      </c>
      <c r="DP126" s="709">
        <f t="shared" si="146"/>
        <v>0</v>
      </c>
      <c r="DQ126" s="709">
        <f t="shared" si="146"/>
        <v>0</v>
      </c>
      <c r="DR126" s="709">
        <f t="shared" si="146"/>
        <v>0</v>
      </c>
      <c r="DS126" s="709">
        <f t="shared" si="146"/>
        <v>0</v>
      </c>
      <c r="DT126" s="709">
        <f t="shared" si="146"/>
        <v>0</v>
      </c>
      <c r="DU126" s="709">
        <f t="shared" si="146"/>
        <v>0</v>
      </c>
      <c r="DV126" s="709">
        <f t="shared" si="146"/>
        <v>0</v>
      </c>
      <c r="DW126" s="709">
        <f t="shared" si="146"/>
        <v>0</v>
      </c>
      <c r="DX126" s="709">
        <f t="shared" si="146"/>
        <v>0</v>
      </c>
      <c r="DY126" s="709">
        <f t="shared" si="146"/>
        <v>0</v>
      </c>
      <c r="DZ126" s="709">
        <f t="shared" si="146"/>
        <v>0</v>
      </c>
      <c r="EA126" s="709">
        <f t="shared" si="146"/>
        <v>0</v>
      </c>
      <c r="EB126" s="709">
        <f t="shared" si="146"/>
        <v>0</v>
      </c>
      <c r="EC126" s="709">
        <f t="shared" si="146"/>
        <v>0</v>
      </c>
      <c r="ED126" s="709">
        <f t="shared" si="146"/>
        <v>0</v>
      </c>
      <c r="EE126" s="709">
        <f t="shared" ref="EE126:GP126" si="147">-IF(EE118&gt;0,MIN(SUM(EE122:EE124),EE118+EE124),0)</f>
        <v>0</v>
      </c>
      <c r="EF126" s="709">
        <f t="shared" si="147"/>
        <v>0</v>
      </c>
      <c r="EG126" s="709">
        <f t="shared" si="147"/>
        <v>0</v>
      </c>
      <c r="EH126" s="709">
        <f t="shared" si="147"/>
        <v>0</v>
      </c>
      <c r="EI126" s="709">
        <f t="shared" si="147"/>
        <v>0</v>
      </c>
      <c r="EJ126" s="709">
        <f t="shared" si="147"/>
        <v>0</v>
      </c>
      <c r="EK126" s="709">
        <f t="shared" si="147"/>
        <v>0</v>
      </c>
      <c r="EL126" s="709">
        <f t="shared" si="147"/>
        <v>0</v>
      </c>
      <c r="EM126" s="709">
        <f t="shared" si="147"/>
        <v>0</v>
      </c>
      <c r="EN126" s="709">
        <f t="shared" si="147"/>
        <v>0</v>
      </c>
      <c r="EO126" s="709">
        <f t="shared" si="147"/>
        <v>0</v>
      </c>
      <c r="EP126" s="709">
        <f t="shared" si="147"/>
        <v>0</v>
      </c>
      <c r="EQ126" s="709">
        <f t="shared" si="147"/>
        <v>0</v>
      </c>
      <c r="ER126" s="709">
        <f t="shared" si="147"/>
        <v>0</v>
      </c>
      <c r="ES126" s="709">
        <f t="shared" si="147"/>
        <v>0</v>
      </c>
      <c r="ET126" s="709">
        <f t="shared" si="147"/>
        <v>0</v>
      </c>
      <c r="EU126" s="709">
        <f t="shared" si="147"/>
        <v>0</v>
      </c>
      <c r="EV126" s="709">
        <f t="shared" si="147"/>
        <v>0</v>
      </c>
      <c r="EW126" s="709">
        <f t="shared" si="147"/>
        <v>0</v>
      </c>
      <c r="EX126" s="709">
        <f t="shared" si="147"/>
        <v>0</v>
      </c>
      <c r="EY126" s="709">
        <f t="shared" si="147"/>
        <v>0</v>
      </c>
      <c r="EZ126" s="709">
        <f t="shared" si="147"/>
        <v>0</v>
      </c>
      <c r="FA126" s="709">
        <f t="shared" si="147"/>
        <v>0</v>
      </c>
      <c r="FB126" s="709">
        <f t="shared" si="147"/>
        <v>0</v>
      </c>
      <c r="FC126" s="709">
        <f t="shared" si="147"/>
        <v>0</v>
      </c>
      <c r="FD126" s="709">
        <f t="shared" si="147"/>
        <v>0</v>
      </c>
      <c r="FE126" s="709">
        <f t="shared" si="147"/>
        <v>0</v>
      </c>
      <c r="FF126" s="709">
        <f t="shared" si="147"/>
        <v>0</v>
      </c>
      <c r="FG126" s="709">
        <f t="shared" si="147"/>
        <v>0</v>
      </c>
      <c r="FH126" s="709">
        <f t="shared" si="147"/>
        <v>0</v>
      </c>
      <c r="FI126" s="709">
        <f t="shared" si="147"/>
        <v>0</v>
      </c>
      <c r="FJ126" s="709">
        <f t="shared" si="147"/>
        <v>0</v>
      </c>
      <c r="FK126" s="709">
        <f t="shared" si="147"/>
        <v>0</v>
      </c>
      <c r="FL126" s="709">
        <f t="shared" si="147"/>
        <v>0</v>
      </c>
      <c r="FM126" s="709">
        <f t="shared" si="147"/>
        <v>0</v>
      </c>
      <c r="FN126" s="709">
        <f t="shared" si="147"/>
        <v>0</v>
      </c>
      <c r="FO126" s="709">
        <f t="shared" si="147"/>
        <v>0</v>
      </c>
      <c r="FP126" s="709">
        <f t="shared" si="147"/>
        <v>0</v>
      </c>
      <c r="FQ126" s="709">
        <f t="shared" si="147"/>
        <v>0</v>
      </c>
      <c r="FR126" s="709">
        <f t="shared" si="147"/>
        <v>0</v>
      </c>
      <c r="FS126" s="709">
        <f t="shared" si="147"/>
        <v>0</v>
      </c>
      <c r="FT126" s="709">
        <f t="shared" si="147"/>
        <v>0</v>
      </c>
      <c r="FU126" s="709">
        <f t="shared" si="147"/>
        <v>0</v>
      </c>
      <c r="FV126" s="709">
        <f t="shared" si="147"/>
        <v>0</v>
      </c>
      <c r="FW126" s="709">
        <f t="shared" si="147"/>
        <v>0</v>
      </c>
      <c r="FX126" s="709">
        <f t="shared" si="147"/>
        <v>0</v>
      </c>
      <c r="FY126" s="709">
        <f t="shared" si="147"/>
        <v>0</v>
      </c>
      <c r="FZ126" s="709">
        <f t="shared" si="147"/>
        <v>0</v>
      </c>
      <c r="GA126" s="709">
        <f t="shared" si="147"/>
        <v>0</v>
      </c>
      <c r="GB126" s="709">
        <f t="shared" si="147"/>
        <v>0</v>
      </c>
      <c r="GC126" s="709">
        <f t="shared" si="147"/>
        <v>0</v>
      </c>
      <c r="GD126" s="709">
        <f t="shared" si="147"/>
        <v>0</v>
      </c>
      <c r="GE126" s="709">
        <f t="shared" si="147"/>
        <v>0</v>
      </c>
      <c r="GF126" s="709">
        <f t="shared" si="147"/>
        <v>0</v>
      </c>
      <c r="GG126" s="709">
        <f t="shared" si="147"/>
        <v>0</v>
      </c>
      <c r="GH126" s="709">
        <f t="shared" si="147"/>
        <v>0</v>
      </c>
      <c r="GI126" s="709">
        <f t="shared" si="147"/>
        <v>0</v>
      </c>
      <c r="GJ126" s="709">
        <f t="shared" si="147"/>
        <v>0</v>
      </c>
      <c r="GK126" s="709">
        <f t="shared" si="147"/>
        <v>0</v>
      </c>
      <c r="GL126" s="709">
        <f t="shared" si="147"/>
        <v>0</v>
      </c>
      <c r="GM126" s="709">
        <f t="shared" si="147"/>
        <v>0</v>
      </c>
      <c r="GN126" s="709">
        <f t="shared" si="147"/>
        <v>0</v>
      </c>
      <c r="GO126" s="709">
        <f t="shared" si="147"/>
        <v>0</v>
      </c>
      <c r="GP126" s="709">
        <f t="shared" si="147"/>
        <v>0</v>
      </c>
      <c r="GQ126" s="709">
        <f t="shared" ref="GQ126:IL126" si="148">-IF(GQ118&gt;0,MIN(SUM(GQ122:GQ124),GQ118+GQ124),0)</f>
        <v>0</v>
      </c>
      <c r="GR126" s="709">
        <f t="shared" si="148"/>
        <v>0</v>
      </c>
      <c r="GS126" s="709">
        <f t="shared" si="148"/>
        <v>0</v>
      </c>
      <c r="GT126" s="709">
        <f t="shared" si="148"/>
        <v>0</v>
      </c>
      <c r="GU126" s="709">
        <f t="shared" si="148"/>
        <v>0</v>
      </c>
      <c r="GV126" s="709">
        <f t="shared" si="148"/>
        <v>0</v>
      </c>
      <c r="GW126" s="709">
        <f t="shared" si="148"/>
        <v>0</v>
      </c>
      <c r="GX126" s="709">
        <f t="shared" si="148"/>
        <v>0</v>
      </c>
      <c r="GY126" s="709">
        <f t="shared" si="148"/>
        <v>0</v>
      </c>
      <c r="GZ126" s="709">
        <f t="shared" si="148"/>
        <v>0</v>
      </c>
      <c r="HA126" s="709">
        <f t="shared" si="148"/>
        <v>0</v>
      </c>
      <c r="HB126" s="709">
        <f t="shared" si="148"/>
        <v>0</v>
      </c>
      <c r="HC126" s="709">
        <f t="shared" si="148"/>
        <v>0</v>
      </c>
      <c r="HD126" s="709">
        <f t="shared" si="148"/>
        <v>0</v>
      </c>
      <c r="HE126" s="709">
        <f t="shared" si="148"/>
        <v>0</v>
      </c>
      <c r="HF126" s="709">
        <f t="shared" si="148"/>
        <v>0</v>
      </c>
      <c r="HG126" s="709">
        <f t="shared" si="148"/>
        <v>0</v>
      </c>
      <c r="HH126" s="709">
        <f t="shared" si="148"/>
        <v>0</v>
      </c>
      <c r="HI126" s="709">
        <f t="shared" si="148"/>
        <v>0</v>
      </c>
      <c r="HJ126" s="709">
        <f t="shared" si="148"/>
        <v>0</v>
      </c>
      <c r="HK126" s="709">
        <f t="shared" si="148"/>
        <v>0</v>
      </c>
      <c r="HL126" s="709">
        <f t="shared" si="148"/>
        <v>0</v>
      </c>
      <c r="HM126" s="709">
        <f t="shared" si="148"/>
        <v>0</v>
      </c>
      <c r="HN126" s="709">
        <f t="shared" si="148"/>
        <v>0</v>
      </c>
      <c r="HO126" s="709">
        <f t="shared" si="148"/>
        <v>0</v>
      </c>
      <c r="HP126" s="709">
        <f t="shared" si="148"/>
        <v>0</v>
      </c>
      <c r="HQ126" s="709">
        <f t="shared" si="148"/>
        <v>0</v>
      </c>
      <c r="HR126" s="709">
        <f t="shared" si="148"/>
        <v>0</v>
      </c>
      <c r="HS126" s="709">
        <f t="shared" si="148"/>
        <v>0</v>
      </c>
      <c r="HT126" s="709">
        <f t="shared" si="148"/>
        <v>0</v>
      </c>
      <c r="HU126" s="709">
        <f t="shared" si="148"/>
        <v>0</v>
      </c>
      <c r="HV126" s="709">
        <f t="shared" si="148"/>
        <v>0</v>
      </c>
      <c r="HW126" s="709">
        <f t="shared" si="148"/>
        <v>0</v>
      </c>
      <c r="HX126" s="709">
        <f t="shared" si="148"/>
        <v>0</v>
      </c>
      <c r="HY126" s="709">
        <f t="shared" si="148"/>
        <v>0</v>
      </c>
      <c r="HZ126" s="709">
        <f t="shared" si="148"/>
        <v>0</v>
      </c>
      <c r="IA126" s="709">
        <f t="shared" si="148"/>
        <v>0</v>
      </c>
      <c r="IB126" s="709">
        <f t="shared" si="148"/>
        <v>0</v>
      </c>
      <c r="IC126" s="709">
        <f t="shared" si="148"/>
        <v>0</v>
      </c>
      <c r="ID126" s="709">
        <f t="shared" si="148"/>
        <v>0</v>
      </c>
      <c r="IE126" s="709">
        <f t="shared" si="148"/>
        <v>0</v>
      </c>
      <c r="IF126" s="709">
        <f t="shared" si="148"/>
        <v>0</v>
      </c>
      <c r="IG126" s="709">
        <f t="shared" si="148"/>
        <v>0</v>
      </c>
      <c r="IH126" s="709">
        <f t="shared" si="148"/>
        <v>0</v>
      </c>
      <c r="II126" s="709">
        <f t="shared" si="148"/>
        <v>0</v>
      </c>
      <c r="IJ126" s="709">
        <f t="shared" si="148"/>
        <v>0</v>
      </c>
      <c r="IK126" s="709">
        <f t="shared" si="148"/>
        <v>0</v>
      </c>
      <c r="IL126" s="709">
        <f t="shared" si="148"/>
        <v>0</v>
      </c>
    </row>
    <row r="127" spans="1:246" s="809" customFormat="1">
      <c r="B127" s="809" t="s">
        <v>716</v>
      </c>
      <c r="D127" s="810"/>
      <c r="E127" s="1665">
        <f t="shared" ref="E127:BP127" ca="1" si="149">SUM(E122:E126)</f>
        <v>0</v>
      </c>
      <c r="F127" s="1665">
        <f t="shared" si="149"/>
        <v>0</v>
      </c>
      <c r="G127" s="1665">
        <f t="shared" ca="1" si="149"/>
        <v>33504679.17981638</v>
      </c>
      <c r="H127" s="1665">
        <f t="shared" ca="1" si="149"/>
        <v>40096334.609845392</v>
      </c>
      <c r="I127" s="1665">
        <f t="shared" ca="1" si="149"/>
        <v>44004589.235363841</v>
      </c>
      <c r="J127" s="1665">
        <f t="shared" ca="1" si="149"/>
        <v>48139133.582052521</v>
      </c>
      <c r="K127" s="1665">
        <f t="shared" ca="1" si="149"/>
        <v>52500362.612855412</v>
      </c>
      <c r="L127" s="1665">
        <f t="shared" ca="1" si="149"/>
        <v>57013011.735277668</v>
      </c>
      <c r="M127" s="1665">
        <f t="shared" ca="1" si="149"/>
        <v>61778064.977880307</v>
      </c>
      <c r="N127" s="1665">
        <f t="shared" ca="1" si="149"/>
        <v>66962580.365671493</v>
      </c>
      <c r="O127" s="1665">
        <f t="shared" ca="1" si="149"/>
        <v>72369948.642325252</v>
      </c>
      <c r="P127" s="1665">
        <f t="shared" ca="1" si="149"/>
        <v>78040359.373725712</v>
      </c>
      <c r="Q127" s="1665">
        <f t="shared" ca="1" si="149"/>
        <v>80119251.112556323</v>
      </c>
      <c r="R127" s="1665">
        <f t="shared" ca="1" si="149"/>
        <v>80832540.79292883</v>
      </c>
      <c r="S127" s="1665">
        <f t="shared" ca="1" si="149"/>
        <v>81552180.78438215</v>
      </c>
      <c r="T127" s="1665">
        <f t="shared" ca="1" si="149"/>
        <v>82207683.439989179</v>
      </c>
      <c r="U127" s="1665">
        <f t="shared" ca="1" si="149"/>
        <v>82939566.120254084</v>
      </c>
      <c r="V127" s="1665">
        <f t="shared" ca="1" si="149"/>
        <v>83654043.038499981</v>
      </c>
      <c r="W127" s="1665">
        <f t="shared" ca="1" si="149"/>
        <v>84398802.441417664</v>
      </c>
      <c r="X127" s="1665">
        <f t="shared" ca="1" si="149"/>
        <v>85125849.845844135</v>
      </c>
      <c r="Y127" s="1665">
        <f t="shared" ca="1" si="149"/>
        <v>85883712.524099559</v>
      </c>
      <c r="Z127" s="1665">
        <f t="shared" ca="1" si="149"/>
        <v>86648322.340153098</v>
      </c>
      <c r="AA127" s="1665">
        <f t="shared" ca="1" si="149"/>
        <v>87394748.071715385</v>
      </c>
      <c r="AB127" s="1665">
        <f t="shared" ca="1" si="149"/>
        <v>88172810.410699725</v>
      </c>
      <c r="AC127" s="1665">
        <f t="shared" ca="1" si="149"/>
        <v>88932368.734937593</v>
      </c>
      <c r="AD127" s="1665">
        <f t="shared" ca="1" si="149"/>
        <v>89724120.280151084</v>
      </c>
      <c r="AE127" s="1665">
        <f t="shared" ca="1" si="149"/>
        <v>90522920.670664266</v>
      </c>
      <c r="AF127" s="1665">
        <f t="shared" ca="1" si="149"/>
        <v>91250528.618388057</v>
      </c>
      <c r="AG127" s="1665">
        <f t="shared" ca="1" si="149"/>
        <v>92062918.393482089</v>
      </c>
      <c r="AH127" s="1665">
        <f t="shared" ca="1" si="149"/>
        <v>92855987.772735029</v>
      </c>
      <c r="AI127" s="1665">
        <f t="shared" ca="1" si="149"/>
        <v>93682670.709973663</v>
      </c>
      <c r="AJ127" s="1665">
        <f t="shared" ca="1" si="149"/>
        <v>94489693.32888703</v>
      </c>
      <c r="AK127" s="1665">
        <f t="shared" ca="1" si="149"/>
        <v>95330920.90175055</v>
      </c>
      <c r="AL127" s="1665">
        <f t="shared" ca="1" si="149"/>
        <v>95794186.890990511</v>
      </c>
      <c r="AM127" s="1665">
        <f t="shared" ca="1" si="149"/>
        <v>96275447.817973435</v>
      </c>
      <c r="AN127" s="1665">
        <f t="shared" ca="1" si="149"/>
        <v>96796248.075486764</v>
      </c>
      <c r="AO127" s="1665">
        <f t="shared" ca="1" si="149"/>
        <v>97295443.453655273</v>
      </c>
      <c r="AP127" s="1665">
        <f t="shared" ca="1" si="149"/>
        <v>97829656.476204216</v>
      </c>
      <c r="AQ127" s="1665">
        <f t="shared" ca="1" si="149"/>
        <v>98371247.232027322</v>
      </c>
      <c r="AR127" s="1665">
        <f t="shared" ca="1" si="149"/>
        <v>98835077.744232967</v>
      </c>
      <c r="AS127" s="1665">
        <f t="shared" ca="1" si="149"/>
        <v>99390684.191621423</v>
      </c>
      <c r="AT127" s="1665">
        <f t="shared" ca="1" si="149"/>
        <v>99924987.593276933</v>
      </c>
      <c r="AU127" s="1665">
        <f t="shared" ca="1" si="149"/>
        <v>100495182.37083459</v>
      </c>
      <c r="AV127" s="1665">
        <f t="shared" ca="1" si="149"/>
        <v>101043689.61798699</v>
      </c>
      <c r="AW127" s="1665">
        <f t="shared" ca="1" si="149"/>
        <v>0</v>
      </c>
      <c r="AX127" s="1665">
        <f t="shared" ca="1" si="149"/>
        <v>0</v>
      </c>
      <c r="AY127" s="1665">
        <f t="shared" ca="1" si="149"/>
        <v>0</v>
      </c>
      <c r="AZ127" s="1665">
        <f t="shared" ca="1" si="149"/>
        <v>0</v>
      </c>
      <c r="BA127" s="1665">
        <f t="shared" ca="1" si="149"/>
        <v>0</v>
      </c>
      <c r="BB127" s="1665">
        <f t="shared" ca="1" si="149"/>
        <v>0</v>
      </c>
      <c r="BC127" s="1665">
        <f t="shared" ca="1" si="149"/>
        <v>0</v>
      </c>
      <c r="BD127" s="1665">
        <f t="shared" ca="1" si="149"/>
        <v>0</v>
      </c>
      <c r="BE127" s="1665">
        <f t="shared" ca="1" si="149"/>
        <v>0</v>
      </c>
      <c r="BF127" s="1665">
        <f t="shared" ca="1" si="149"/>
        <v>0</v>
      </c>
      <c r="BG127" s="1665">
        <f t="shared" ca="1" si="149"/>
        <v>0</v>
      </c>
      <c r="BH127" s="1665">
        <f t="shared" ca="1" si="149"/>
        <v>0</v>
      </c>
      <c r="BI127" s="1665">
        <f t="shared" ca="1" si="149"/>
        <v>0</v>
      </c>
      <c r="BJ127" s="1665">
        <f t="shared" ca="1" si="149"/>
        <v>0</v>
      </c>
      <c r="BK127" s="1665">
        <f t="shared" ca="1" si="149"/>
        <v>0</v>
      </c>
      <c r="BL127" s="1665">
        <f t="shared" ca="1" si="149"/>
        <v>0</v>
      </c>
      <c r="BM127" s="1665">
        <f t="shared" ca="1" si="149"/>
        <v>0</v>
      </c>
      <c r="BN127" s="1665">
        <f t="shared" ca="1" si="149"/>
        <v>0</v>
      </c>
      <c r="BO127" s="1665">
        <f t="shared" ca="1" si="149"/>
        <v>0</v>
      </c>
      <c r="BP127" s="1665">
        <f t="shared" ca="1" si="149"/>
        <v>0</v>
      </c>
      <c r="BQ127" s="1665">
        <f t="shared" ref="BQ127:EB127" ca="1" si="150">SUM(BQ122:BQ126)</f>
        <v>0</v>
      </c>
      <c r="BR127" s="1665">
        <f t="shared" ca="1" si="150"/>
        <v>0</v>
      </c>
      <c r="BS127" s="1665">
        <f t="shared" ca="1" si="150"/>
        <v>0</v>
      </c>
      <c r="BT127" s="1665">
        <f t="shared" ca="1" si="150"/>
        <v>0</v>
      </c>
      <c r="BU127" s="1665">
        <f t="shared" ca="1" si="150"/>
        <v>0</v>
      </c>
      <c r="BV127" s="1665">
        <f t="shared" ca="1" si="150"/>
        <v>0</v>
      </c>
      <c r="BW127" s="1665">
        <f t="shared" ca="1" si="150"/>
        <v>0</v>
      </c>
      <c r="BX127" s="1665">
        <f t="shared" ca="1" si="150"/>
        <v>0</v>
      </c>
      <c r="BY127" s="1665">
        <f t="shared" ca="1" si="150"/>
        <v>0</v>
      </c>
      <c r="BZ127" s="1665">
        <f t="shared" ca="1" si="150"/>
        <v>0</v>
      </c>
      <c r="CA127" s="1665">
        <f t="shared" ca="1" si="150"/>
        <v>0</v>
      </c>
      <c r="CB127" s="1665">
        <f t="shared" ca="1" si="150"/>
        <v>0</v>
      </c>
      <c r="CC127" s="1665">
        <f t="shared" ca="1" si="150"/>
        <v>0</v>
      </c>
      <c r="CD127" s="1665">
        <f t="shared" ca="1" si="150"/>
        <v>0</v>
      </c>
      <c r="CE127" s="1665">
        <f t="shared" ca="1" si="150"/>
        <v>0</v>
      </c>
      <c r="CF127" s="1665">
        <f t="shared" ca="1" si="150"/>
        <v>0</v>
      </c>
      <c r="CG127" s="1665">
        <f t="shared" ca="1" si="150"/>
        <v>0</v>
      </c>
      <c r="CH127" s="1665">
        <f t="shared" ca="1" si="150"/>
        <v>0</v>
      </c>
      <c r="CI127" s="1665">
        <f t="shared" ca="1" si="150"/>
        <v>0</v>
      </c>
      <c r="CJ127" s="1665">
        <f t="shared" ca="1" si="150"/>
        <v>0</v>
      </c>
      <c r="CK127" s="1665">
        <f t="shared" ca="1" si="150"/>
        <v>0</v>
      </c>
      <c r="CL127" s="1665">
        <f t="shared" ca="1" si="150"/>
        <v>0</v>
      </c>
      <c r="CM127" s="1665">
        <f t="shared" ca="1" si="150"/>
        <v>0</v>
      </c>
      <c r="CN127" s="1665">
        <f t="shared" ca="1" si="150"/>
        <v>0</v>
      </c>
      <c r="CO127" s="1665">
        <f t="shared" ca="1" si="150"/>
        <v>0</v>
      </c>
      <c r="CP127" s="1665">
        <f t="shared" ca="1" si="150"/>
        <v>0</v>
      </c>
      <c r="CQ127" s="1665">
        <f t="shared" ca="1" si="150"/>
        <v>0</v>
      </c>
      <c r="CR127" s="1665">
        <f t="shared" ca="1" si="150"/>
        <v>0</v>
      </c>
      <c r="CS127" s="1665">
        <f t="shared" ca="1" si="150"/>
        <v>0</v>
      </c>
      <c r="CT127" s="1665">
        <f t="shared" ca="1" si="150"/>
        <v>0</v>
      </c>
      <c r="CU127" s="1665">
        <f t="shared" ca="1" si="150"/>
        <v>0</v>
      </c>
      <c r="CV127" s="1665">
        <f t="shared" ca="1" si="150"/>
        <v>0</v>
      </c>
      <c r="CW127" s="1665">
        <f t="shared" ca="1" si="150"/>
        <v>0</v>
      </c>
      <c r="CX127" s="1665">
        <f t="shared" ca="1" si="150"/>
        <v>0</v>
      </c>
      <c r="CY127" s="1665">
        <f t="shared" ca="1" si="150"/>
        <v>0</v>
      </c>
      <c r="CZ127" s="1665">
        <f t="shared" ca="1" si="150"/>
        <v>0</v>
      </c>
      <c r="DA127" s="1665">
        <f t="shared" ca="1" si="150"/>
        <v>0</v>
      </c>
      <c r="DB127" s="1665">
        <f t="shared" ca="1" si="150"/>
        <v>0</v>
      </c>
      <c r="DC127" s="1665">
        <f t="shared" ca="1" si="150"/>
        <v>0</v>
      </c>
      <c r="DD127" s="1665">
        <f t="shared" ca="1" si="150"/>
        <v>0</v>
      </c>
      <c r="DE127" s="1665">
        <f t="shared" ca="1" si="150"/>
        <v>0</v>
      </c>
      <c r="DF127" s="1665">
        <f t="shared" ca="1" si="150"/>
        <v>0</v>
      </c>
      <c r="DG127" s="1665">
        <f t="shared" ca="1" si="150"/>
        <v>0</v>
      </c>
      <c r="DH127" s="1665">
        <f t="shared" ca="1" si="150"/>
        <v>0</v>
      </c>
      <c r="DI127" s="1665">
        <f t="shared" ca="1" si="150"/>
        <v>0</v>
      </c>
      <c r="DJ127" s="1665">
        <f t="shared" ca="1" si="150"/>
        <v>0</v>
      </c>
      <c r="DK127" s="1665">
        <f t="shared" ca="1" si="150"/>
        <v>0</v>
      </c>
      <c r="DL127" s="1665">
        <f t="shared" ca="1" si="150"/>
        <v>0</v>
      </c>
      <c r="DM127" s="1665">
        <f t="shared" ca="1" si="150"/>
        <v>0</v>
      </c>
      <c r="DN127" s="1665">
        <f t="shared" ca="1" si="150"/>
        <v>0</v>
      </c>
      <c r="DO127" s="1665">
        <f t="shared" ca="1" si="150"/>
        <v>0</v>
      </c>
      <c r="DP127" s="1665">
        <f t="shared" ca="1" si="150"/>
        <v>0</v>
      </c>
      <c r="DQ127" s="1665">
        <f t="shared" ca="1" si="150"/>
        <v>0</v>
      </c>
      <c r="DR127" s="1665">
        <f t="shared" ca="1" si="150"/>
        <v>0</v>
      </c>
      <c r="DS127" s="1665">
        <f t="shared" ca="1" si="150"/>
        <v>0</v>
      </c>
      <c r="DT127" s="1665">
        <f t="shared" ca="1" si="150"/>
        <v>0</v>
      </c>
      <c r="DU127" s="1665">
        <f t="shared" ca="1" si="150"/>
        <v>0</v>
      </c>
      <c r="DV127" s="1665">
        <f t="shared" ca="1" si="150"/>
        <v>0</v>
      </c>
      <c r="DW127" s="1665">
        <f t="shared" ca="1" si="150"/>
        <v>0</v>
      </c>
      <c r="DX127" s="1665">
        <f t="shared" ca="1" si="150"/>
        <v>0</v>
      </c>
      <c r="DY127" s="1665">
        <f t="shared" ca="1" si="150"/>
        <v>0</v>
      </c>
      <c r="DZ127" s="1665">
        <f t="shared" ca="1" si="150"/>
        <v>0</v>
      </c>
      <c r="EA127" s="1665">
        <f t="shared" ca="1" si="150"/>
        <v>0</v>
      </c>
      <c r="EB127" s="1665">
        <f t="shared" ca="1" si="150"/>
        <v>0</v>
      </c>
      <c r="EC127" s="1665">
        <f t="shared" ref="EC127:GN127" ca="1" si="151">SUM(EC122:EC126)</f>
        <v>0</v>
      </c>
      <c r="ED127" s="1665">
        <f t="shared" ca="1" si="151"/>
        <v>0</v>
      </c>
      <c r="EE127" s="1665">
        <f t="shared" ca="1" si="151"/>
        <v>0</v>
      </c>
      <c r="EF127" s="1665">
        <f t="shared" ca="1" si="151"/>
        <v>0</v>
      </c>
      <c r="EG127" s="1665">
        <f t="shared" ca="1" si="151"/>
        <v>0</v>
      </c>
      <c r="EH127" s="1665">
        <f t="shared" ca="1" si="151"/>
        <v>0</v>
      </c>
      <c r="EI127" s="1665">
        <f t="shared" ca="1" si="151"/>
        <v>0</v>
      </c>
      <c r="EJ127" s="1665">
        <f t="shared" ca="1" si="151"/>
        <v>0</v>
      </c>
      <c r="EK127" s="1665">
        <f t="shared" ca="1" si="151"/>
        <v>0</v>
      </c>
      <c r="EL127" s="1665">
        <f t="shared" ca="1" si="151"/>
        <v>0</v>
      </c>
      <c r="EM127" s="1665">
        <f t="shared" ca="1" si="151"/>
        <v>0</v>
      </c>
      <c r="EN127" s="1665">
        <f t="shared" ca="1" si="151"/>
        <v>0</v>
      </c>
      <c r="EO127" s="1665">
        <f t="shared" ca="1" si="151"/>
        <v>0</v>
      </c>
      <c r="EP127" s="1665">
        <f t="shared" ca="1" si="151"/>
        <v>0</v>
      </c>
      <c r="EQ127" s="1665">
        <f t="shared" ca="1" si="151"/>
        <v>0</v>
      </c>
      <c r="ER127" s="1665">
        <f t="shared" ca="1" si="151"/>
        <v>0</v>
      </c>
      <c r="ES127" s="1665">
        <f t="shared" ca="1" si="151"/>
        <v>0</v>
      </c>
      <c r="ET127" s="1665">
        <f t="shared" ca="1" si="151"/>
        <v>0</v>
      </c>
      <c r="EU127" s="1665">
        <f t="shared" ca="1" si="151"/>
        <v>0</v>
      </c>
      <c r="EV127" s="1665">
        <f t="shared" ca="1" si="151"/>
        <v>0</v>
      </c>
      <c r="EW127" s="1665">
        <f t="shared" ca="1" si="151"/>
        <v>0</v>
      </c>
      <c r="EX127" s="1665">
        <f t="shared" ca="1" si="151"/>
        <v>0</v>
      </c>
      <c r="EY127" s="1665">
        <f t="shared" ca="1" si="151"/>
        <v>0</v>
      </c>
      <c r="EZ127" s="1665">
        <f t="shared" ca="1" si="151"/>
        <v>0</v>
      </c>
      <c r="FA127" s="1665">
        <f t="shared" ca="1" si="151"/>
        <v>0</v>
      </c>
      <c r="FB127" s="1665">
        <f t="shared" ca="1" si="151"/>
        <v>0</v>
      </c>
      <c r="FC127" s="1665">
        <f t="shared" ca="1" si="151"/>
        <v>0</v>
      </c>
      <c r="FD127" s="1665">
        <f t="shared" ca="1" si="151"/>
        <v>0</v>
      </c>
      <c r="FE127" s="1665">
        <f t="shared" ca="1" si="151"/>
        <v>0</v>
      </c>
      <c r="FF127" s="1665">
        <f t="shared" ca="1" si="151"/>
        <v>0</v>
      </c>
      <c r="FG127" s="1665">
        <f t="shared" ca="1" si="151"/>
        <v>0</v>
      </c>
      <c r="FH127" s="1665">
        <f t="shared" ca="1" si="151"/>
        <v>0</v>
      </c>
      <c r="FI127" s="1665">
        <f t="shared" ca="1" si="151"/>
        <v>0</v>
      </c>
      <c r="FJ127" s="1665">
        <f t="shared" ca="1" si="151"/>
        <v>0</v>
      </c>
      <c r="FK127" s="1665">
        <f t="shared" ca="1" si="151"/>
        <v>0</v>
      </c>
      <c r="FL127" s="1665">
        <f t="shared" ca="1" si="151"/>
        <v>0</v>
      </c>
      <c r="FM127" s="1665">
        <f t="shared" ca="1" si="151"/>
        <v>0</v>
      </c>
      <c r="FN127" s="1665">
        <f t="shared" ca="1" si="151"/>
        <v>0</v>
      </c>
      <c r="FO127" s="1665">
        <f t="shared" ca="1" si="151"/>
        <v>0</v>
      </c>
      <c r="FP127" s="1665">
        <f t="shared" ca="1" si="151"/>
        <v>0</v>
      </c>
      <c r="FQ127" s="1665">
        <f t="shared" ca="1" si="151"/>
        <v>0</v>
      </c>
      <c r="FR127" s="1665">
        <f t="shared" ca="1" si="151"/>
        <v>0</v>
      </c>
      <c r="FS127" s="1665">
        <f t="shared" ca="1" si="151"/>
        <v>0</v>
      </c>
      <c r="FT127" s="1665">
        <f t="shared" ca="1" si="151"/>
        <v>0</v>
      </c>
      <c r="FU127" s="1665">
        <f t="shared" ca="1" si="151"/>
        <v>0</v>
      </c>
      <c r="FV127" s="1665">
        <f t="shared" ca="1" si="151"/>
        <v>0</v>
      </c>
      <c r="FW127" s="1665">
        <f t="shared" ca="1" si="151"/>
        <v>0</v>
      </c>
      <c r="FX127" s="1665">
        <f t="shared" ca="1" si="151"/>
        <v>0</v>
      </c>
      <c r="FY127" s="1665">
        <f t="shared" ca="1" si="151"/>
        <v>0</v>
      </c>
      <c r="FZ127" s="1665">
        <f t="shared" ca="1" si="151"/>
        <v>0</v>
      </c>
      <c r="GA127" s="1665">
        <f t="shared" ca="1" si="151"/>
        <v>0</v>
      </c>
      <c r="GB127" s="1665">
        <f t="shared" ca="1" si="151"/>
        <v>0</v>
      </c>
      <c r="GC127" s="1665">
        <f t="shared" ca="1" si="151"/>
        <v>0</v>
      </c>
      <c r="GD127" s="1665">
        <f t="shared" ca="1" si="151"/>
        <v>0</v>
      </c>
      <c r="GE127" s="1665">
        <f t="shared" ca="1" si="151"/>
        <v>0</v>
      </c>
      <c r="GF127" s="1665">
        <f t="shared" ca="1" si="151"/>
        <v>0</v>
      </c>
      <c r="GG127" s="1665">
        <f t="shared" ca="1" si="151"/>
        <v>0</v>
      </c>
      <c r="GH127" s="1665">
        <f t="shared" ca="1" si="151"/>
        <v>0</v>
      </c>
      <c r="GI127" s="1665">
        <f t="shared" ca="1" si="151"/>
        <v>0</v>
      </c>
      <c r="GJ127" s="1665">
        <f t="shared" ca="1" si="151"/>
        <v>0</v>
      </c>
      <c r="GK127" s="1665">
        <f t="shared" ca="1" si="151"/>
        <v>0</v>
      </c>
      <c r="GL127" s="1665">
        <f t="shared" ca="1" si="151"/>
        <v>0</v>
      </c>
      <c r="GM127" s="1665">
        <f t="shared" ca="1" si="151"/>
        <v>0</v>
      </c>
      <c r="GN127" s="1665">
        <f t="shared" ca="1" si="151"/>
        <v>0</v>
      </c>
      <c r="GO127" s="1665">
        <f t="shared" ref="GO127:IL127" ca="1" si="152">SUM(GO122:GO126)</f>
        <v>0</v>
      </c>
      <c r="GP127" s="1665">
        <f t="shared" ca="1" si="152"/>
        <v>0</v>
      </c>
      <c r="GQ127" s="1665">
        <f t="shared" ca="1" si="152"/>
        <v>0</v>
      </c>
      <c r="GR127" s="1665">
        <f t="shared" ca="1" si="152"/>
        <v>0</v>
      </c>
      <c r="GS127" s="1665">
        <f t="shared" ca="1" si="152"/>
        <v>0</v>
      </c>
      <c r="GT127" s="1665">
        <f t="shared" ca="1" si="152"/>
        <v>0</v>
      </c>
      <c r="GU127" s="1665">
        <f t="shared" ca="1" si="152"/>
        <v>0</v>
      </c>
      <c r="GV127" s="1665">
        <f t="shared" ca="1" si="152"/>
        <v>0</v>
      </c>
      <c r="GW127" s="1665">
        <f t="shared" ca="1" si="152"/>
        <v>0</v>
      </c>
      <c r="GX127" s="1665">
        <f t="shared" ca="1" si="152"/>
        <v>0</v>
      </c>
      <c r="GY127" s="1665">
        <f t="shared" ca="1" si="152"/>
        <v>0</v>
      </c>
      <c r="GZ127" s="1665">
        <f t="shared" ca="1" si="152"/>
        <v>0</v>
      </c>
      <c r="HA127" s="1665">
        <f t="shared" ca="1" si="152"/>
        <v>0</v>
      </c>
      <c r="HB127" s="1665">
        <f t="shared" ca="1" si="152"/>
        <v>0</v>
      </c>
      <c r="HC127" s="1665">
        <f t="shared" ca="1" si="152"/>
        <v>0</v>
      </c>
      <c r="HD127" s="1665">
        <f t="shared" ca="1" si="152"/>
        <v>0</v>
      </c>
      <c r="HE127" s="1665">
        <f t="shared" ca="1" si="152"/>
        <v>0</v>
      </c>
      <c r="HF127" s="1665">
        <f t="shared" ca="1" si="152"/>
        <v>0</v>
      </c>
      <c r="HG127" s="1665">
        <f t="shared" ca="1" si="152"/>
        <v>0</v>
      </c>
      <c r="HH127" s="1665">
        <f t="shared" ca="1" si="152"/>
        <v>0</v>
      </c>
      <c r="HI127" s="1665">
        <f t="shared" ca="1" si="152"/>
        <v>0</v>
      </c>
      <c r="HJ127" s="1665">
        <f t="shared" ca="1" si="152"/>
        <v>0</v>
      </c>
      <c r="HK127" s="1665">
        <f t="shared" ca="1" si="152"/>
        <v>0</v>
      </c>
      <c r="HL127" s="1665">
        <f t="shared" ca="1" si="152"/>
        <v>0</v>
      </c>
      <c r="HM127" s="1665">
        <f t="shared" ca="1" si="152"/>
        <v>0</v>
      </c>
      <c r="HN127" s="1665">
        <f t="shared" ca="1" si="152"/>
        <v>0</v>
      </c>
      <c r="HO127" s="1665">
        <f t="shared" ca="1" si="152"/>
        <v>0</v>
      </c>
      <c r="HP127" s="1665">
        <f t="shared" ca="1" si="152"/>
        <v>0</v>
      </c>
      <c r="HQ127" s="1665">
        <f t="shared" ca="1" si="152"/>
        <v>0</v>
      </c>
      <c r="HR127" s="1665">
        <f t="shared" ca="1" si="152"/>
        <v>0</v>
      </c>
      <c r="HS127" s="1665">
        <f t="shared" ca="1" si="152"/>
        <v>0</v>
      </c>
      <c r="HT127" s="1665">
        <f t="shared" ca="1" si="152"/>
        <v>0</v>
      </c>
      <c r="HU127" s="1665">
        <f t="shared" ca="1" si="152"/>
        <v>0</v>
      </c>
      <c r="HV127" s="1665">
        <f t="shared" ca="1" si="152"/>
        <v>0</v>
      </c>
      <c r="HW127" s="1665">
        <f t="shared" ca="1" si="152"/>
        <v>0</v>
      </c>
      <c r="HX127" s="1665">
        <f t="shared" ca="1" si="152"/>
        <v>0</v>
      </c>
      <c r="HY127" s="1665">
        <f t="shared" ca="1" si="152"/>
        <v>0</v>
      </c>
      <c r="HZ127" s="1665">
        <f t="shared" ca="1" si="152"/>
        <v>0</v>
      </c>
      <c r="IA127" s="1665">
        <f t="shared" ca="1" si="152"/>
        <v>0</v>
      </c>
      <c r="IB127" s="1665">
        <f t="shared" ca="1" si="152"/>
        <v>0</v>
      </c>
      <c r="IC127" s="1665">
        <f t="shared" ca="1" si="152"/>
        <v>0</v>
      </c>
      <c r="ID127" s="1665">
        <f t="shared" ca="1" si="152"/>
        <v>0</v>
      </c>
      <c r="IE127" s="1665">
        <f t="shared" ca="1" si="152"/>
        <v>0</v>
      </c>
      <c r="IF127" s="1665">
        <f t="shared" ca="1" si="152"/>
        <v>0</v>
      </c>
      <c r="IG127" s="1665">
        <f t="shared" ca="1" si="152"/>
        <v>0</v>
      </c>
      <c r="IH127" s="1665">
        <f t="shared" ca="1" si="152"/>
        <v>0</v>
      </c>
      <c r="II127" s="1665">
        <f t="shared" ca="1" si="152"/>
        <v>0</v>
      </c>
      <c r="IJ127" s="1665">
        <f t="shared" ca="1" si="152"/>
        <v>0</v>
      </c>
      <c r="IK127" s="1665">
        <f t="shared" ca="1" si="152"/>
        <v>0</v>
      </c>
      <c r="IL127" s="1665">
        <f t="shared" ca="1" si="152"/>
        <v>0</v>
      </c>
    </row>
    <row r="128" spans="1:246" s="809" customFormat="1">
      <c r="D128" s="810"/>
      <c r="E128" s="811"/>
      <c r="G128" s="725"/>
      <c r="H128" s="725"/>
      <c r="I128" s="725"/>
      <c r="J128" s="725"/>
      <c r="K128" s="725"/>
      <c r="L128" s="725"/>
      <c r="M128" s="725"/>
      <c r="N128" s="725"/>
      <c r="O128" s="725"/>
      <c r="P128" s="725"/>
      <c r="Q128" s="725"/>
      <c r="R128" s="725"/>
      <c r="S128" s="725"/>
      <c r="T128" s="725"/>
      <c r="U128" s="725"/>
      <c r="V128" s="725"/>
      <c r="W128" s="725"/>
      <c r="X128" s="725"/>
      <c r="Y128" s="725"/>
      <c r="Z128" s="725"/>
      <c r="AA128" s="725"/>
      <c r="AB128" s="725"/>
      <c r="AC128" s="725"/>
      <c r="AD128" s="725"/>
      <c r="AE128" s="725"/>
      <c r="AF128" s="725"/>
      <c r="AG128" s="725"/>
      <c r="AH128" s="725"/>
      <c r="AI128" s="725"/>
      <c r="AJ128" s="725"/>
      <c r="AK128" s="725"/>
      <c r="AL128" s="725"/>
      <c r="AM128" s="725"/>
      <c r="AN128" s="725"/>
      <c r="AO128" s="725"/>
      <c r="AP128" s="725"/>
      <c r="AQ128" s="725"/>
      <c r="AR128" s="725"/>
      <c r="AS128" s="725"/>
      <c r="AT128" s="725"/>
      <c r="AU128" s="725"/>
      <c r="AV128" s="725"/>
      <c r="AW128" s="725"/>
      <c r="AX128" s="725"/>
      <c r="AY128" s="725"/>
      <c r="AZ128" s="725"/>
      <c r="BA128" s="725"/>
      <c r="BB128" s="725"/>
      <c r="BC128" s="725"/>
      <c r="BD128" s="725"/>
      <c r="BE128" s="725"/>
      <c r="BF128" s="725"/>
      <c r="BG128" s="725"/>
      <c r="BH128" s="725"/>
      <c r="BI128" s="725"/>
      <c r="BJ128" s="725"/>
      <c r="BK128" s="725"/>
      <c r="BL128" s="725"/>
      <c r="BM128" s="725"/>
      <c r="BN128" s="725"/>
      <c r="BO128" s="725"/>
      <c r="BP128" s="725"/>
      <c r="BQ128" s="725"/>
      <c r="BR128" s="725"/>
      <c r="BS128" s="725"/>
      <c r="BT128" s="725"/>
      <c r="BU128" s="725"/>
      <c r="BV128" s="725"/>
      <c r="BW128" s="725"/>
      <c r="BX128" s="725"/>
      <c r="BY128" s="725"/>
      <c r="BZ128" s="725"/>
      <c r="CA128" s="725"/>
      <c r="CB128" s="725"/>
      <c r="CC128" s="725"/>
      <c r="CD128" s="725"/>
      <c r="CE128" s="725"/>
      <c r="CF128" s="725"/>
      <c r="CG128" s="725"/>
      <c r="CH128" s="725"/>
      <c r="CI128" s="725"/>
      <c r="CJ128" s="725"/>
      <c r="CK128" s="725"/>
      <c r="CL128" s="725"/>
      <c r="CM128" s="725"/>
      <c r="CN128" s="725"/>
      <c r="CO128" s="725"/>
      <c r="CP128" s="725"/>
      <c r="CQ128" s="725"/>
      <c r="CR128" s="725"/>
      <c r="CS128" s="725"/>
      <c r="CT128" s="725"/>
      <c r="CU128" s="725"/>
      <c r="CV128" s="725"/>
      <c r="CW128" s="725"/>
      <c r="CX128" s="725"/>
      <c r="CY128" s="725"/>
      <c r="CZ128" s="725"/>
      <c r="DA128" s="725"/>
      <c r="DB128" s="725"/>
      <c r="DC128" s="725"/>
      <c r="DD128" s="725"/>
      <c r="DE128" s="725"/>
      <c r="DF128" s="725"/>
      <c r="DG128" s="725"/>
      <c r="DH128" s="725"/>
      <c r="DI128" s="725"/>
      <c r="DJ128" s="725"/>
      <c r="DK128" s="725"/>
      <c r="DL128" s="725"/>
      <c r="DM128" s="725"/>
      <c r="DN128" s="725"/>
      <c r="DO128" s="725"/>
      <c r="DP128" s="725"/>
      <c r="DQ128" s="725"/>
      <c r="DR128" s="725"/>
      <c r="DS128" s="725"/>
      <c r="DT128" s="725"/>
      <c r="DU128" s="725"/>
      <c r="DV128" s="725"/>
      <c r="DW128" s="725"/>
      <c r="DX128" s="725"/>
      <c r="DY128" s="725"/>
      <c r="DZ128" s="725"/>
      <c r="EA128" s="725"/>
      <c r="EB128" s="725"/>
      <c r="EC128" s="725"/>
      <c r="ED128" s="725"/>
      <c r="EE128" s="725"/>
      <c r="EF128" s="725"/>
      <c r="EG128" s="725"/>
      <c r="EH128" s="725"/>
      <c r="EI128" s="725"/>
      <c r="EJ128" s="725"/>
      <c r="EK128" s="725"/>
      <c r="EL128" s="725"/>
      <c r="EM128" s="725"/>
      <c r="EN128" s="725"/>
      <c r="EO128" s="725"/>
      <c r="EP128" s="725"/>
      <c r="EQ128" s="725"/>
      <c r="ER128" s="725"/>
      <c r="ES128" s="725"/>
      <c r="ET128" s="725"/>
      <c r="EU128" s="725"/>
      <c r="EV128" s="725"/>
      <c r="EW128" s="725"/>
      <c r="EX128" s="725"/>
      <c r="EY128" s="725"/>
      <c r="EZ128" s="725"/>
      <c r="FA128" s="725"/>
      <c r="FB128" s="725"/>
      <c r="FC128" s="725"/>
      <c r="FD128" s="725"/>
      <c r="FE128" s="725"/>
      <c r="FF128" s="725"/>
      <c r="FG128" s="725"/>
      <c r="FH128" s="725"/>
      <c r="FI128" s="725"/>
      <c r="FJ128" s="725"/>
      <c r="FK128" s="725"/>
      <c r="FL128" s="725"/>
      <c r="FM128" s="725"/>
      <c r="FN128" s="725"/>
      <c r="FO128" s="725"/>
      <c r="FP128" s="725"/>
      <c r="FQ128" s="725"/>
      <c r="FR128" s="725"/>
      <c r="FS128" s="725"/>
      <c r="FT128" s="725"/>
      <c r="FU128" s="725"/>
      <c r="FV128" s="725"/>
      <c r="FW128" s="725"/>
      <c r="FX128" s="725"/>
      <c r="FY128" s="725"/>
      <c r="FZ128" s="725"/>
      <c r="GA128" s="725"/>
      <c r="GB128" s="725"/>
      <c r="GC128" s="725"/>
      <c r="GD128" s="725"/>
      <c r="GE128" s="725"/>
      <c r="GF128" s="725"/>
      <c r="GG128" s="725"/>
      <c r="GH128" s="725"/>
      <c r="GI128" s="725"/>
      <c r="GJ128" s="725"/>
      <c r="GK128" s="725"/>
      <c r="GL128" s="725"/>
      <c r="GM128" s="725"/>
      <c r="GN128" s="725"/>
      <c r="GO128" s="725"/>
      <c r="GP128" s="725"/>
      <c r="GQ128" s="725"/>
      <c r="GR128" s="725"/>
      <c r="GS128" s="725"/>
      <c r="GT128" s="725"/>
      <c r="GU128" s="725"/>
      <c r="GV128" s="725"/>
      <c r="GW128" s="725"/>
      <c r="GX128" s="725"/>
      <c r="GY128" s="725"/>
      <c r="GZ128" s="725"/>
      <c r="HA128" s="725"/>
      <c r="HB128" s="725"/>
      <c r="HC128" s="725"/>
      <c r="HD128" s="725"/>
      <c r="HE128" s="725"/>
      <c r="HF128" s="725"/>
      <c r="HG128" s="725"/>
      <c r="HH128" s="725"/>
      <c r="HI128" s="725"/>
      <c r="HJ128" s="725"/>
      <c r="HK128" s="725"/>
      <c r="HL128" s="725"/>
      <c r="HM128" s="725"/>
      <c r="HN128" s="725"/>
      <c r="HO128" s="725"/>
      <c r="HP128" s="725"/>
      <c r="HQ128" s="725"/>
      <c r="HR128" s="725"/>
      <c r="HS128" s="725"/>
      <c r="HT128" s="725"/>
      <c r="HU128" s="725"/>
      <c r="HV128" s="725"/>
      <c r="HW128" s="725"/>
      <c r="HX128" s="725"/>
      <c r="HY128" s="725"/>
      <c r="HZ128" s="725"/>
      <c r="IA128" s="725"/>
      <c r="IB128" s="725"/>
      <c r="IC128" s="725"/>
      <c r="ID128" s="725"/>
      <c r="IE128" s="725"/>
      <c r="IF128" s="725"/>
      <c r="IG128" s="725"/>
      <c r="IH128" s="725"/>
      <c r="II128" s="725"/>
      <c r="IJ128" s="725"/>
      <c r="IK128" s="725"/>
      <c r="IL128" s="725"/>
    </row>
    <row r="129" spans="1:246" s="809" customFormat="1">
      <c r="A129" s="813" t="s">
        <v>717</v>
      </c>
      <c r="D129" s="810"/>
      <c r="G129" s="709"/>
      <c r="H129" s="709"/>
      <c r="I129" s="709"/>
      <c r="J129" s="709"/>
      <c r="K129" s="709"/>
    </row>
    <row r="130" spans="1:246" s="809" customFormat="1">
      <c r="A130" s="813"/>
      <c r="B130" s="809" t="s">
        <v>711</v>
      </c>
      <c r="D130" s="810"/>
      <c r="E130" s="809">
        <f>F130</f>
        <v>0</v>
      </c>
      <c r="F130" s="709">
        <v>0</v>
      </c>
      <c r="G130" s="709">
        <f t="shared" ref="G130:BR130" si="153">F135</f>
        <v>0</v>
      </c>
      <c r="H130" s="709">
        <f t="shared" ca="1" si="153"/>
        <v>3722742.1310907081</v>
      </c>
      <c r="I130" s="709">
        <f t="shared" ca="1" si="153"/>
        <v>4455148.2899828209</v>
      </c>
      <c r="J130" s="709">
        <f t="shared" ca="1" si="153"/>
        <v>4889398.8039293149</v>
      </c>
      <c r="K130" s="709">
        <f t="shared" ca="1" si="153"/>
        <v>5348792.6202280577</v>
      </c>
      <c r="L130" s="709">
        <f ca="1">K135</f>
        <v>5833373.6236506011</v>
      </c>
      <c r="M130" s="709">
        <f t="shared" ca="1" si="153"/>
        <v>6334779.081697518</v>
      </c>
      <c r="N130" s="709">
        <f t="shared" ca="1" si="153"/>
        <v>6864229.4419866996</v>
      </c>
      <c r="O130" s="709">
        <f ca="1">N135</f>
        <v>7440286.7072968315</v>
      </c>
      <c r="P130" s="709">
        <f t="shared" ca="1" si="153"/>
        <v>8041105.404702805</v>
      </c>
      <c r="Q130" s="709">
        <f t="shared" ca="1" si="153"/>
        <v>8671151.0415250789</v>
      </c>
      <c r="R130" s="709">
        <f t="shared" ca="1" si="153"/>
        <v>8902139.0125062577</v>
      </c>
      <c r="S130" s="709">
        <f ca="1">R135</f>
        <v>8981393.4214365371</v>
      </c>
      <c r="T130" s="709">
        <f t="shared" ca="1" si="153"/>
        <v>9061353.4204869047</v>
      </c>
      <c r="U130" s="709">
        <f t="shared" ca="1" si="153"/>
        <v>9134187.0488876849</v>
      </c>
      <c r="V130" s="709">
        <f t="shared" ca="1" si="153"/>
        <v>9215507.346694896</v>
      </c>
      <c r="W130" s="709">
        <f t="shared" ca="1" si="153"/>
        <v>9294893.6709444392</v>
      </c>
      <c r="X130" s="709">
        <f t="shared" ca="1" si="153"/>
        <v>9377644.7157130707</v>
      </c>
      <c r="Y130" s="709">
        <f t="shared" ca="1" si="153"/>
        <v>9458427.760649344</v>
      </c>
      <c r="Z130" s="709">
        <f t="shared" ca="1" si="153"/>
        <v>9542634.7248999458</v>
      </c>
      <c r="AA130" s="709">
        <f t="shared" ca="1" si="153"/>
        <v>9627591.3711281177</v>
      </c>
      <c r="AB130" s="709">
        <f t="shared" ca="1" si="153"/>
        <v>9710527.5635239277</v>
      </c>
      <c r="AC130" s="709">
        <f t="shared" ca="1" si="153"/>
        <v>9796978.9345221873</v>
      </c>
      <c r="AD130" s="709">
        <f t="shared" ca="1" si="153"/>
        <v>9881374.3038819507</v>
      </c>
      <c r="AE130" s="709">
        <f t="shared" ca="1" si="153"/>
        <v>9969346.6977945603</v>
      </c>
      <c r="AF130" s="709">
        <f t="shared" ca="1" si="153"/>
        <v>10058102.296740469</v>
      </c>
      <c r="AG130" s="709">
        <f t="shared" ca="1" si="153"/>
        <v>10138947.624265336</v>
      </c>
      <c r="AH130" s="709">
        <f t="shared" ca="1" si="153"/>
        <v>10229213.154831339</v>
      </c>
      <c r="AI130" s="709">
        <f t="shared" ca="1" si="153"/>
        <v>10317331.974748332</v>
      </c>
      <c r="AJ130" s="709">
        <f t="shared" ca="1" si="153"/>
        <v>10409185.634441514</v>
      </c>
      <c r="AK130" s="709">
        <f t="shared" ca="1" si="153"/>
        <v>10498854.814320777</v>
      </c>
      <c r="AL130" s="709">
        <f t="shared" ca="1" si="153"/>
        <v>10592324.544638945</v>
      </c>
      <c r="AM130" s="709">
        <f t="shared" ca="1" si="153"/>
        <v>10643798.543443386</v>
      </c>
      <c r="AN130" s="709">
        <f t="shared" ca="1" si="153"/>
        <v>10697271.979774822</v>
      </c>
      <c r="AO130" s="709">
        <f t="shared" ca="1" si="153"/>
        <v>10755138.675054083</v>
      </c>
      <c r="AP130" s="709">
        <f t="shared" ca="1" si="153"/>
        <v>10810604.828183915</v>
      </c>
      <c r="AQ130" s="709">
        <f t="shared" ca="1" si="153"/>
        <v>10869961.830689352</v>
      </c>
      <c r="AR130" s="709">
        <f t="shared" ca="1" si="153"/>
        <v>10930138.581336366</v>
      </c>
      <c r="AS130" s="709">
        <f t="shared" ca="1" si="153"/>
        <v>10981675.304914771</v>
      </c>
      <c r="AT130" s="709">
        <f t="shared" ca="1" si="153"/>
        <v>11043409.354624599</v>
      </c>
      <c r="AU130" s="709">
        <f t="shared" ca="1" si="153"/>
        <v>11102776.399252987</v>
      </c>
      <c r="AV130" s="709">
        <f t="shared" ca="1" si="153"/>
        <v>11166131.374537172</v>
      </c>
      <c r="AW130" s="709">
        <f t="shared" ca="1" si="153"/>
        <v>11227076.624220772</v>
      </c>
      <c r="AX130" s="709">
        <f t="shared" ca="1" si="153"/>
        <v>0</v>
      </c>
      <c r="AY130" s="709">
        <f t="shared" ca="1" si="153"/>
        <v>0</v>
      </c>
      <c r="AZ130" s="709">
        <f t="shared" ca="1" si="153"/>
        <v>0</v>
      </c>
      <c r="BA130" s="709">
        <f t="shared" ca="1" si="153"/>
        <v>0</v>
      </c>
      <c r="BB130" s="709">
        <f t="shared" ca="1" si="153"/>
        <v>0</v>
      </c>
      <c r="BC130" s="709">
        <f t="shared" ca="1" si="153"/>
        <v>0</v>
      </c>
      <c r="BD130" s="709">
        <f t="shared" ca="1" si="153"/>
        <v>0</v>
      </c>
      <c r="BE130" s="709">
        <f t="shared" ca="1" si="153"/>
        <v>0</v>
      </c>
      <c r="BF130" s="709">
        <f t="shared" ca="1" si="153"/>
        <v>0</v>
      </c>
      <c r="BG130" s="709">
        <f t="shared" ca="1" si="153"/>
        <v>0</v>
      </c>
      <c r="BH130" s="709">
        <f t="shared" ca="1" si="153"/>
        <v>0</v>
      </c>
      <c r="BI130" s="709">
        <f t="shared" ca="1" si="153"/>
        <v>0</v>
      </c>
      <c r="BJ130" s="709">
        <f t="shared" ca="1" si="153"/>
        <v>0</v>
      </c>
      <c r="BK130" s="709">
        <f t="shared" ca="1" si="153"/>
        <v>0</v>
      </c>
      <c r="BL130" s="709">
        <f t="shared" ca="1" si="153"/>
        <v>0</v>
      </c>
      <c r="BM130" s="709">
        <f t="shared" ca="1" si="153"/>
        <v>0</v>
      </c>
      <c r="BN130" s="709">
        <f t="shared" ca="1" si="153"/>
        <v>0</v>
      </c>
      <c r="BO130" s="709">
        <f t="shared" ca="1" si="153"/>
        <v>0</v>
      </c>
      <c r="BP130" s="709">
        <f t="shared" ca="1" si="153"/>
        <v>0</v>
      </c>
      <c r="BQ130" s="709">
        <f t="shared" ca="1" si="153"/>
        <v>0</v>
      </c>
      <c r="BR130" s="709">
        <f t="shared" ca="1" si="153"/>
        <v>0</v>
      </c>
      <c r="BS130" s="709">
        <f t="shared" ref="BS130:ED130" ca="1" si="154">BR135</f>
        <v>0</v>
      </c>
      <c r="BT130" s="709">
        <f t="shared" ca="1" si="154"/>
        <v>0</v>
      </c>
      <c r="BU130" s="709">
        <f t="shared" ca="1" si="154"/>
        <v>0</v>
      </c>
      <c r="BV130" s="709">
        <f t="shared" ca="1" si="154"/>
        <v>0</v>
      </c>
      <c r="BW130" s="709">
        <f t="shared" ca="1" si="154"/>
        <v>0</v>
      </c>
      <c r="BX130" s="709">
        <f t="shared" ca="1" si="154"/>
        <v>0</v>
      </c>
      <c r="BY130" s="709">
        <f t="shared" ca="1" si="154"/>
        <v>0</v>
      </c>
      <c r="BZ130" s="709">
        <f t="shared" ca="1" si="154"/>
        <v>0</v>
      </c>
      <c r="CA130" s="709">
        <f t="shared" ca="1" si="154"/>
        <v>0</v>
      </c>
      <c r="CB130" s="709">
        <f t="shared" ca="1" si="154"/>
        <v>0</v>
      </c>
      <c r="CC130" s="709">
        <f t="shared" ca="1" si="154"/>
        <v>0</v>
      </c>
      <c r="CD130" s="709">
        <f t="shared" ca="1" si="154"/>
        <v>0</v>
      </c>
      <c r="CE130" s="709">
        <f t="shared" ca="1" si="154"/>
        <v>0</v>
      </c>
      <c r="CF130" s="709">
        <f t="shared" ca="1" si="154"/>
        <v>0</v>
      </c>
      <c r="CG130" s="709">
        <f t="shared" ca="1" si="154"/>
        <v>0</v>
      </c>
      <c r="CH130" s="709">
        <f t="shared" ca="1" si="154"/>
        <v>0</v>
      </c>
      <c r="CI130" s="709">
        <f t="shared" ca="1" si="154"/>
        <v>0</v>
      </c>
      <c r="CJ130" s="709">
        <f t="shared" ca="1" si="154"/>
        <v>0</v>
      </c>
      <c r="CK130" s="709">
        <f t="shared" ca="1" si="154"/>
        <v>0</v>
      </c>
      <c r="CL130" s="709">
        <f t="shared" ca="1" si="154"/>
        <v>0</v>
      </c>
      <c r="CM130" s="709">
        <f t="shared" ca="1" si="154"/>
        <v>0</v>
      </c>
      <c r="CN130" s="709">
        <f t="shared" ca="1" si="154"/>
        <v>0</v>
      </c>
      <c r="CO130" s="709">
        <f t="shared" ca="1" si="154"/>
        <v>0</v>
      </c>
      <c r="CP130" s="709">
        <f t="shared" ca="1" si="154"/>
        <v>0</v>
      </c>
      <c r="CQ130" s="709">
        <f t="shared" ca="1" si="154"/>
        <v>0</v>
      </c>
      <c r="CR130" s="709">
        <f t="shared" ca="1" si="154"/>
        <v>0</v>
      </c>
      <c r="CS130" s="709">
        <f t="shared" ca="1" si="154"/>
        <v>0</v>
      </c>
      <c r="CT130" s="709">
        <f t="shared" ca="1" si="154"/>
        <v>0</v>
      </c>
      <c r="CU130" s="709">
        <f t="shared" ca="1" si="154"/>
        <v>0</v>
      </c>
      <c r="CV130" s="709">
        <f t="shared" ca="1" si="154"/>
        <v>0</v>
      </c>
      <c r="CW130" s="709">
        <f t="shared" ca="1" si="154"/>
        <v>0</v>
      </c>
      <c r="CX130" s="709">
        <f t="shared" ca="1" si="154"/>
        <v>0</v>
      </c>
      <c r="CY130" s="709">
        <f t="shared" ca="1" si="154"/>
        <v>0</v>
      </c>
      <c r="CZ130" s="709">
        <f t="shared" ca="1" si="154"/>
        <v>0</v>
      </c>
      <c r="DA130" s="709">
        <f t="shared" ca="1" si="154"/>
        <v>0</v>
      </c>
      <c r="DB130" s="709">
        <f t="shared" ca="1" si="154"/>
        <v>0</v>
      </c>
      <c r="DC130" s="709">
        <f t="shared" ca="1" si="154"/>
        <v>0</v>
      </c>
      <c r="DD130" s="709">
        <f t="shared" ca="1" si="154"/>
        <v>0</v>
      </c>
      <c r="DE130" s="709">
        <f t="shared" ca="1" si="154"/>
        <v>0</v>
      </c>
      <c r="DF130" s="709">
        <f t="shared" ca="1" si="154"/>
        <v>0</v>
      </c>
      <c r="DG130" s="709">
        <f t="shared" ca="1" si="154"/>
        <v>0</v>
      </c>
      <c r="DH130" s="709">
        <f t="shared" ca="1" si="154"/>
        <v>0</v>
      </c>
      <c r="DI130" s="709">
        <f t="shared" ca="1" si="154"/>
        <v>0</v>
      </c>
      <c r="DJ130" s="709">
        <f t="shared" ca="1" si="154"/>
        <v>0</v>
      </c>
      <c r="DK130" s="709">
        <f t="shared" ca="1" si="154"/>
        <v>0</v>
      </c>
      <c r="DL130" s="709">
        <f t="shared" ca="1" si="154"/>
        <v>0</v>
      </c>
      <c r="DM130" s="709">
        <f t="shared" ca="1" si="154"/>
        <v>0</v>
      </c>
      <c r="DN130" s="709">
        <f t="shared" ca="1" si="154"/>
        <v>0</v>
      </c>
      <c r="DO130" s="709">
        <f t="shared" ca="1" si="154"/>
        <v>0</v>
      </c>
      <c r="DP130" s="709">
        <f t="shared" ca="1" si="154"/>
        <v>0</v>
      </c>
      <c r="DQ130" s="709">
        <f t="shared" ca="1" si="154"/>
        <v>0</v>
      </c>
      <c r="DR130" s="709">
        <f t="shared" ca="1" si="154"/>
        <v>0</v>
      </c>
      <c r="DS130" s="709">
        <f t="shared" ca="1" si="154"/>
        <v>0</v>
      </c>
      <c r="DT130" s="709">
        <f t="shared" ca="1" si="154"/>
        <v>0</v>
      </c>
      <c r="DU130" s="709">
        <f t="shared" ca="1" si="154"/>
        <v>0</v>
      </c>
      <c r="DV130" s="709">
        <f t="shared" ca="1" si="154"/>
        <v>0</v>
      </c>
      <c r="DW130" s="709">
        <f t="shared" ca="1" si="154"/>
        <v>0</v>
      </c>
      <c r="DX130" s="709">
        <f t="shared" ca="1" si="154"/>
        <v>0</v>
      </c>
      <c r="DY130" s="709">
        <f t="shared" ca="1" si="154"/>
        <v>0</v>
      </c>
      <c r="DZ130" s="709">
        <f t="shared" ca="1" si="154"/>
        <v>0</v>
      </c>
      <c r="EA130" s="709">
        <f t="shared" ca="1" si="154"/>
        <v>0</v>
      </c>
      <c r="EB130" s="709">
        <f t="shared" ca="1" si="154"/>
        <v>0</v>
      </c>
      <c r="EC130" s="709">
        <f t="shared" ca="1" si="154"/>
        <v>0</v>
      </c>
      <c r="ED130" s="709">
        <f t="shared" ca="1" si="154"/>
        <v>0</v>
      </c>
      <c r="EE130" s="709">
        <f t="shared" ref="EE130:GP130" ca="1" si="155">ED135</f>
        <v>0</v>
      </c>
      <c r="EF130" s="709">
        <f t="shared" ca="1" si="155"/>
        <v>0</v>
      </c>
      <c r="EG130" s="709">
        <f t="shared" ca="1" si="155"/>
        <v>0</v>
      </c>
      <c r="EH130" s="709">
        <f t="shared" ca="1" si="155"/>
        <v>0</v>
      </c>
      <c r="EI130" s="709">
        <f t="shared" ca="1" si="155"/>
        <v>0</v>
      </c>
      <c r="EJ130" s="709">
        <f t="shared" ca="1" si="155"/>
        <v>0</v>
      </c>
      <c r="EK130" s="709">
        <f t="shared" ca="1" si="155"/>
        <v>0</v>
      </c>
      <c r="EL130" s="709">
        <f t="shared" ca="1" si="155"/>
        <v>0</v>
      </c>
      <c r="EM130" s="709">
        <f t="shared" ca="1" si="155"/>
        <v>0</v>
      </c>
      <c r="EN130" s="709">
        <f t="shared" ca="1" si="155"/>
        <v>0</v>
      </c>
      <c r="EO130" s="709">
        <f t="shared" ca="1" si="155"/>
        <v>0</v>
      </c>
      <c r="EP130" s="709">
        <f t="shared" ca="1" si="155"/>
        <v>0</v>
      </c>
      <c r="EQ130" s="709">
        <f t="shared" ca="1" si="155"/>
        <v>0</v>
      </c>
      <c r="ER130" s="709">
        <f t="shared" ca="1" si="155"/>
        <v>0</v>
      </c>
      <c r="ES130" s="709">
        <f t="shared" ca="1" si="155"/>
        <v>0</v>
      </c>
      <c r="ET130" s="709">
        <f t="shared" ca="1" si="155"/>
        <v>0</v>
      </c>
      <c r="EU130" s="709">
        <f t="shared" ca="1" si="155"/>
        <v>0</v>
      </c>
      <c r="EV130" s="709">
        <f t="shared" ca="1" si="155"/>
        <v>0</v>
      </c>
      <c r="EW130" s="709">
        <f t="shared" ca="1" si="155"/>
        <v>0</v>
      </c>
      <c r="EX130" s="709">
        <f t="shared" ca="1" si="155"/>
        <v>0</v>
      </c>
      <c r="EY130" s="709">
        <f t="shared" ca="1" si="155"/>
        <v>0</v>
      </c>
      <c r="EZ130" s="709">
        <f t="shared" ca="1" si="155"/>
        <v>0</v>
      </c>
      <c r="FA130" s="709">
        <f t="shared" ca="1" si="155"/>
        <v>0</v>
      </c>
      <c r="FB130" s="709">
        <f t="shared" ca="1" si="155"/>
        <v>0</v>
      </c>
      <c r="FC130" s="709">
        <f t="shared" ca="1" si="155"/>
        <v>0</v>
      </c>
      <c r="FD130" s="709">
        <f t="shared" ca="1" si="155"/>
        <v>0</v>
      </c>
      <c r="FE130" s="709">
        <f t="shared" ca="1" si="155"/>
        <v>0</v>
      </c>
      <c r="FF130" s="709">
        <f t="shared" ca="1" si="155"/>
        <v>0</v>
      </c>
      <c r="FG130" s="709">
        <f t="shared" ca="1" si="155"/>
        <v>0</v>
      </c>
      <c r="FH130" s="709">
        <f t="shared" ca="1" si="155"/>
        <v>0</v>
      </c>
      <c r="FI130" s="709">
        <f t="shared" ca="1" si="155"/>
        <v>0</v>
      </c>
      <c r="FJ130" s="709">
        <f t="shared" ca="1" si="155"/>
        <v>0</v>
      </c>
      <c r="FK130" s="709">
        <f t="shared" ca="1" si="155"/>
        <v>0</v>
      </c>
      <c r="FL130" s="709">
        <f t="shared" ca="1" si="155"/>
        <v>0</v>
      </c>
      <c r="FM130" s="709">
        <f t="shared" ca="1" si="155"/>
        <v>0</v>
      </c>
      <c r="FN130" s="709">
        <f t="shared" ca="1" si="155"/>
        <v>0</v>
      </c>
      <c r="FO130" s="709">
        <f t="shared" ca="1" si="155"/>
        <v>0</v>
      </c>
      <c r="FP130" s="709">
        <f t="shared" ca="1" si="155"/>
        <v>0</v>
      </c>
      <c r="FQ130" s="709">
        <f t="shared" ca="1" si="155"/>
        <v>0</v>
      </c>
      <c r="FR130" s="709">
        <f t="shared" ca="1" si="155"/>
        <v>0</v>
      </c>
      <c r="FS130" s="709">
        <f t="shared" ca="1" si="155"/>
        <v>0</v>
      </c>
      <c r="FT130" s="709">
        <f t="shared" ca="1" si="155"/>
        <v>0</v>
      </c>
      <c r="FU130" s="709">
        <f t="shared" ca="1" si="155"/>
        <v>0</v>
      </c>
      <c r="FV130" s="709">
        <f t="shared" ca="1" si="155"/>
        <v>0</v>
      </c>
      <c r="FW130" s="709">
        <f t="shared" ca="1" si="155"/>
        <v>0</v>
      </c>
      <c r="FX130" s="709">
        <f t="shared" ca="1" si="155"/>
        <v>0</v>
      </c>
      <c r="FY130" s="709">
        <f t="shared" ca="1" si="155"/>
        <v>0</v>
      </c>
      <c r="FZ130" s="709">
        <f t="shared" ca="1" si="155"/>
        <v>0</v>
      </c>
      <c r="GA130" s="709">
        <f t="shared" ca="1" si="155"/>
        <v>0</v>
      </c>
      <c r="GB130" s="709">
        <f t="shared" ca="1" si="155"/>
        <v>0</v>
      </c>
      <c r="GC130" s="709">
        <f t="shared" ca="1" si="155"/>
        <v>0</v>
      </c>
      <c r="GD130" s="709">
        <f t="shared" ca="1" si="155"/>
        <v>0</v>
      </c>
      <c r="GE130" s="709">
        <f t="shared" ca="1" si="155"/>
        <v>0</v>
      </c>
      <c r="GF130" s="709">
        <f t="shared" ca="1" si="155"/>
        <v>0</v>
      </c>
      <c r="GG130" s="709">
        <f t="shared" ca="1" si="155"/>
        <v>0</v>
      </c>
      <c r="GH130" s="709">
        <f t="shared" ca="1" si="155"/>
        <v>0</v>
      </c>
      <c r="GI130" s="709">
        <f t="shared" ca="1" si="155"/>
        <v>0</v>
      </c>
      <c r="GJ130" s="709">
        <f t="shared" ca="1" si="155"/>
        <v>0</v>
      </c>
      <c r="GK130" s="709">
        <f t="shared" ca="1" si="155"/>
        <v>0</v>
      </c>
      <c r="GL130" s="709">
        <f t="shared" ca="1" si="155"/>
        <v>0</v>
      </c>
      <c r="GM130" s="709">
        <f t="shared" ca="1" si="155"/>
        <v>0</v>
      </c>
      <c r="GN130" s="709">
        <f t="shared" ca="1" si="155"/>
        <v>0</v>
      </c>
      <c r="GO130" s="709">
        <f t="shared" ca="1" si="155"/>
        <v>0</v>
      </c>
      <c r="GP130" s="709">
        <f t="shared" ca="1" si="155"/>
        <v>0</v>
      </c>
      <c r="GQ130" s="709">
        <f t="shared" ref="GQ130:IL130" ca="1" si="156">GP135</f>
        <v>0</v>
      </c>
      <c r="GR130" s="709">
        <f t="shared" ca="1" si="156"/>
        <v>0</v>
      </c>
      <c r="GS130" s="709">
        <f t="shared" ca="1" si="156"/>
        <v>0</v>
      </c>
      <c r="GT130" s="709">
        <f t="shared" ca="1" si="156"/>
        <v>0</v>
      </c>
      <c r="GU130" s="709">
        <f t="shared" ca="1" si="156"/>
        <v>0</v>
      </c>
      <c r="GV130" s="709">
        <f t="shared" ca="1" si="156"/>
        <v>0</v>
      </c>
      <c r="GW130" s="709">
        <f t="shared" ca="1" si="156"/>
        <v>0</v>
      </c>
      <c r="GX130" s="709">
        <f t="shared" ca="1" si="156"/>
        <v>0</v>
      </c>
      <c r="GY130" s="709">
        <f t="shared" ca="1" si="156"/>
        <v>0</v>
      </c>
      <c r="GZ130" s="709">
        <f t="shared" ca="1" si="156"/>
        <v>0</v>
      </c>
      <c r="HA130" s="709">
        <f t="shared" ca="1" si="156"/>
        <v>0</v>
      </c>
      <c r="HB130" s="709">
        <f t="shared" ca="1" si="156"/>
        <v>0</v>
      </c>
      <c r="HC130" s="709">
        <f t="shared" ca="1" si="156"/>
        <v>0</v>
      </c>
      <c r="HD130" s="709">
        <f t="shared" ca="1" si="156"/>
        <v>0</v>
      </c>
      <c r="HE130" s="709">
        <f t="shared" ca="1" si="156"/>
        <v>0</v>
      </c>
      <c r="HF130" s="709">
        <f t="shared" ca="1" si="156"/>
        <v>0</v>
      </c>
      <c r="HG130" s="709">
        <f t="shared" ca="1" si="156"/>
        <v>0</v>
      </c>
      <c r="HH130" s="709">
        <f t="shared" ca="1" si="156"/>
        <v>0</v>
      </c>
      <c r="HI130" s="709">
        <f t="shared" ca="1" si="156"/>
        <v>0</v>
      </c>
      <c r="HJ130" s="709">
        <f t="shared" ca="1" si="156"/>
        <v>0</v>
      </c>
      <c r="HK130" s="709">
        <f t="shared" ca="1" si="156"/>
        <v>0</v>
      </c>
      <c r="HL130" s="709">
        <f t="shared" ca="1" si="156"/>
        <v>0</v>
      </c>
      <c r="HM130" s="709">
        <f t="shared" ca="1" si="156"/>
        <v>0</v>
      </c>
      <c r="HN130" s="709">
        <f t="shared" ca="1" si="156"/>
        <v>0</v>
      </c>
      <c r="HO130" s="709">
        <f t="shared" ca="1" si="156"/>
        <v>0</v>
      </c>
      <c r="HP130" s="709">
        <f t="shared" ca="1" si="156"/>
        <v>0</v>
      </c>
      <c r="HQ130" s="709">
        <f t="shared" ca="1" si="156"/>
        <v>0</v>
      </c>
      <c r="HR130" s="709">
        <f t="shared" ca="1" si="156"/>
        <v>0</v>
      </c>
      <c r="HS130" s="709">
        <f t="shared" ca="1" si="156"/>
        <v>0</v>
      </c>
      <c r="HT130" s="709">
        <f t="shared" ca="1" si="156"/>
        <v>0</v>
      </c>
      <c r="HU130" s="709">
        <f t="shared" ca="1" si="156"/>
        <v>0</v>
      </c>
      <c r="HV130" s="709">
        <f t="shared" ca="1" si="156"/>
        <v>0</v>
      </c>
      <c r="HW130" s="709">
        <f t="shared" ca="1" si="156"/>
        <v>0</v>
      </c>
      <c r="HX130" s="709">
        <f t="shared" ca="1" si="156"/>
        <v>0</v>
      </c>
      <c r="HY130" s="709">
        <f t="shared" ca="1" si="156"/>
        <v>0</v>
      </c>
      <c r="HZ130" s="709">
        <f t="shared" ca="1" si="156"/>
        <v>0</v>
      </c>
      <c r="IA130" s="709">
        <f t="shared" ca="1" si="156"/>
        <v>0</v>
      </c>
      <c r="IB130" s="709">
        <f t="shared" ca="1" si="156"/>
        <v>0</v>
      </c>
      <c r="IC130" s="709">
        <f t="shared" ca="1" si="156"/>
        <v>0</v>
      </c>
      <c r="ID130" s="709">
        <f t="shared" ca="1" si="156"/>
        <v>0</v>
      </c>
      <c r="IE130" s="709">
        <f t="shared" ca="1" si="156"/>
        <v>0</v>
      </c>
      <c r="IF130" s="709">
        <f t="shared" ca="1" si="156"/>
        <v>0</v>
      </c>
      <c r="IG130" s="709">
        <f t="shared" ca="1" si="156"/>
        <v>0</v>
      </c>
      <c r="IH130" s="709">
        <f t="shared" ca="1" si="156"/>
        <v>0</v>
      </c>
      <c r="II130" s="709">
        <f t="shared" ca="1" si="156"/>
        <v>0</v>
      </c>
      <c r="IJ130" s="709">
        <f t="shared" ca="1" si="156"/>
        <v>0</v>
      </c>
      <c r="IK130" s="709">
        <f t="shared" ca="1" si="156"/>
        <v>0</v>
      </c>
      <c r="IL130" s="709">
        <f t="shared" ca="1" si="156"/>
        <v>0</v>
      </c>
    </row>
    <row r="131" spans="1:246" s="809" customFormat="1">
      <c r="B131" s="809" t="s">
        <v>712</v>
      </c>
      <c r="D131" s="810"/>
      <c r="E131" s="809">
        <f ca="1">SUM(F131:IL131)</f>
        <v>3371576.7345044985</v>
      </c>
      <c r="F131" s="709"/>
      <c r="G131" s="709">
        <f t="shared" ref="G131:BR131" si="157">IF($D$9="Annual",G130*$D$12/12,IF($D$9="Monthly",G130*((1+$D$12)^((G$79-F$79)/365)-1),0))</f>
        <v>0</v>
      </c>
      <c r="H131" s="709">
        <f t="shared" ca="1" si="157"/>
        <v>29922.772507114114</v>
      </c>
      <c r="I131" s="709">
        <f t="shared" ca="1" si="157"/>
        <v>40948.847934883575</v>
      </c>
      <c r="J131" s="709">
        <f t="shared" ca="1" si="157"/>
        <v>42119.373815405896</v>
      </c>
      <c r="K131" s="709">
        <f t="shared" ca="1" si="157"/>
        <v>47619.498753195032</v>
      </c>
      <c r="L131" s="709">
        <f t="shared" ca="1" si="157"/>
        <v>50251.176905842869</v>
      </c>
      <c r="M131" s="709">
        <f t="shared" ca="1" si="157"/>
        <v>56397.588390667319</v>
      </c>
      <c r="N131" s="709">
        <f t="shared" ca="1" si="157"/>
        <v>61111.205567807825</v>
      </c>
      <c r="O131" s="709">
        <f t="shared" ca="1" si="157"/>
        <v>64093.813919737113</v>
      </c>
      <c r="P131" s="709">
        <f t="shared" ca="1" si="157"/>
        <v>71588.755814808304</v>
      </c>
      <c r="Q131" s="709">
        <f t="shared" ca="1" si="157"/>
        <v>74697.006068380622</v>
      </c>
      <c r="R131" s="709">
        <f t="shared" ca="1" si="157"/>
        <v>79254.408930278558</v>
      </c>
      <c r="S131" s="709">
        <f t="shared" ca="1" si="157"/>
        <v>79959.999050368075</v>
      </c>
      <c r="T131" s="709">
        <f t="shared" ca="1" si="157"/>
        <v>72833.628400780406</v>
      </c>
      <c r="U131" s="709">
        <f t="shared" ca="1" si="157"/>
        <v>81320.297807210853</v>
      </c>
      <c r="V131" s="709">
        <f t="shared" ca="1" si="157"/>
        <v>79386.324249543279</v>
      </c>
      <c r="W131" s="709">
        <f t="shared" ca="1" si="157"/>
        <v>82751.044768631749</v>
      </c>
      <c r="X131" s="709">
        <f t="shared" ca="1" si="157"/>
        <v>80783.044936273669</v>
      </c>
      <c r="Y131" s="709">
        <f t="shared" ca="1" si="157"/>
        <v>84206.964250601799</v>
      </c>
      <c r="Z131" s="709">
        <f t="shared" ca="1" si="157"/>
        <v>84956.646228171317</v>
      </c>
      <c r="AA131" s="709">
        <f t="shared" ca="1" si="157"/>
        <v>82936.192395809267</v>
      </c>
      <c r="AB131" s="709">
        <f t="shared" ca="1" si="157"/>
        <v>86451.370998260507</v>
      </c>
      <c r="AC131" s="709">
        <f t="shared" ca="1" si="157"/>
        <v>84395.369359762801</v>
      </c>
      <c r="AD131" s="709">
        <f t="shared" ca="1" si="157"/>
        <v>87972.393912609245</v>
      </c>
      <c r="AE131" s="709">
        <f t="shared" ca="1" si="157"/>
        <v>88755.598945908598</v>
      </c>
      <c r="AF131" s="709">
        <f t="shared" ca="1" si="157"/>
        <v>80845.327524866283</v>
      </c>
      <c r="AG131" s="709">
        <f t="shared" ca="1" si="157"/>
        <v>90265.530566004105</v>
      </c>
      <c r="AH131" s="709">
        <f t="shared" ca="1" si="157"/>
        <v>88118.819916993074</v>
      </c>
      <c r="AI131" s="709">
        <f t="shared" ca="1" si="157"/>
        <v>91853.659693181282</v>
      </c>
      <c r="AJ131" s="709">
        <f t="shared" ca="1" si="157"/>
        <v>89669.179879263815</v>
      </c>
      <c r="AK131" s="709">
        <f t="shared" ca="1" si="157"/>
        <v>93469.730318168033</v>
      </c>
      <c r="AL131" s="709">
        <f t="shared" ca="1" si="157"/>
        <v>94301.877313270204</v>
      </c>
      <c r="AM131" s="709">
        <f t="shared" ca="1" si="157"/>
        <v>91690.235884805501</v>
      </c>
      <c r="AN131" s="709">
        <f t="shared" ca="1" si="157"/>
        <v>95236.208593511692</v>
      </c>
      <c r="AO131" s="709">
        <f t="shared" ca="1" si="157"/>
        <v>92649.367428789745</v>
      </c>
      <c r="AP131" s="709">
        <f t="shared" ca="1" si="157"/>
        <v>96245.19395089928</v>
      </c>
      <c r="AQ131" s="709">
        <f t="shared" ca="1" si="157"/>
        <v>96773.640444807388</v>
      </c>
      <c r="AR131" s="709">
        <f t="shared" ca="1" si="157"/>
        <v>87854.607900208051</v>
      </c>
      <c r="AS131" s="709">
        <f t="shared" ca="1" si="157"/>
        <v>97768.208756630542</v>
      </c>
      <c r="AT131" s="709">
        <f t="shared" ca="1" si="157"/>
        <v>95132.654433951611</v>
      </c>
      <c r="AU131" s="709">
        <f t="shared" ca="1" si="157"/>
        <v>98846.353642831673</v>
      </c>
      <c r="AV131" s="709">
        <f t="shared" ca="1" si="157"/>
        <v>96189.834434880424</v>
      </c>
      <c r="AW131" s="709">
        <f t="shared" ca="1" si="157"/>
        <v>99952.979909382077</v>
      </c>
      <c r="AX131" s="709">
        <f t="shared" ca="1" si="157"/>
        <v>0</v>
      </c>
      <c r="AY131" s="709">
        <f t="shared" ca="1" si="157"/>
        <v>0</v>
      </c>
      <c r="AZ131" s="709">
        <f t="shared" ca="1" si="157"/>
        <v>0</v>
      </c>
      <c r="BA131" s="709">
        <f t="shared" ca="1" si="157"/>
        <v>0</v>
      </c>
      <c r="BB131" s="709">
        <f t="shared" ca="1" si="157"/>
        <v>0</v>
      </c>
      <c r="BC131" s="709">
        <f t="shared" ca="1" si="157"/>
        <v>0</v>
      </c>
      <c r="BD131" s="709">
        <f t="shared" ca="1" si="157"/>
        <v>0</v>
      </c>
      <c r="BE131" s="709">
        <f t="shared" ca="1" si="157"/>
        <v>0</v>
      </c>
      <c r="BF131" s="709">
        <f t="shared" ca="1" si="157"/>
        <v>0</v>
      </c>
      <c r="BG131" s="709">
        <f t="shared" ca="1" si="157"/>
        <v>0</v>
      </c>
      <c r="BH131" s="709">
        <f t="shared" ca="1" si="157"/>
        <v>0</v>
      </c>
      <c r="BI131" s="709">
        <f t="shared" ca="1" si="157"/>
        <v>0</v>
      </c>
      <c r="BJ131" s="709">
        <f t="shared" ca="1" si="157"/>
        <v>0</v>
      </c>
      <c r="BK131" s="709">
        <f t="shared" ca="1" si="157"/>
        <v>0</v>
      </c>
      <c r="BL131" s="709">
        <f t="shared" ca="1" si="157"/>
        <v>0</v>
      </c>
      <c r="BM131" s="709">
        <f t="shared" ca="1" si="157"/>
        <v>0</v>
      </c>
      <c r="BN131" s="709">
        <f t="shared" ca="1" si="157"/>
        <v>0</v>
      </c>
      <c r="BO131" s="709">
        <f t="shared" ca="1" si="157"/>
        <v>0</v>
      </c>
      <c r="BP131" s="709">
        <f t="shared" ca="1" si="157"/>
        <v>0</v>
      </c>
      <c r="BQ131" s="709">
        <f t="shared" ca="1" si="157"/>
        <v>0</v>
      </c>
      <c r="BR131" s="709">
        <f t="shared" ca="1" si="157"/>
        <v>0</v>
      </c>
      <c r="BS131" s="709">
        <f t="shared" ref="BS131:ED131" ca="1" si="158">IF($D$9="Annual",BS130*$D$12/12,IF($D$9="Monthly",BS130*((1+$D$12)^((BS$79-BR$79)/365)-1),0))</f>
        <v>0</v>
      </c>
      <c r="BT131" s="709">
        <f t="shared" ca="1" si="158"/>
        <v>0</v>
      </c>
      <c r="BU131" s="709">
        <f t="shared" ca="1" si="158"/>
        <v>0</v>
      </c>
      <c r="BV131" s="709">
        <f t="shared" ca="1" si="158"/>
        <v>0</v>
      </c>
      <c r="BW131" s="709">
        <f t="shared" ca="1" si="158"/>
        <v>0</v>
      </c>
      <c r="BX131" s="709">
        <f t="shared" ca="1" si="158"/>
        <v>0</v>
      </c>
      <c r="BY131" s="709">
        <f t="shared" ca="1" si="158"/>
        <v>0</v>
      </c>
      <c r="BZ131" s="709">
        <f t="shared" ca="1" si="158"/>
        <v>0</v>
      </c>
      <c r="CA131" s="709">
        <f t="shared" ca="1" si="158"/>
        <v>0</v>
      </c>
      <c r="CB131" s="709">
        <f t="shared" ca="1" si="158"/>
        <v>0</v>
      </c>
      <c r="CC131" s="709">
        <f t="shared" ca="1" si="158"/>
        <v>0</v>
      </c>
      <c r="CD131" s="709">
        <f t="shared" ca="1" si="158"/>
        <v>0</v>
      </c>
      <c r="CE131" s="709">
        <f t="shared" ca="1" si="158"/>
        <v>0</v>
      </c>
      <c r="CF131" s="709">
        <f t="shared" ca="1" si="158"/>
        <v>0</v>
      </c>
      <c r="CG131" s="709">
        <f t="shared" ca="1" si="158"/>
        <v>0</v>
      </c>
      <c r="CH131" s="709">
        <f t="shared" ca="1" si="158"/>
        <v>0</v>
      </c>
      <c r="CI131" s="709">
        <f t="shared" ca="1" si="158"/>
        <v>0</v>
      </c>
      <c r="CJ131" s="709">
        <f t="shared" ca="1" si="158"/>
        <v>0</v>
      </c>
      <c r="CK131" s="709">
        <f t="shared" ca="1" si="158"/>
        <v>0</v>
      </c>
      <c r="CL131" s="709">
        <f t="shared" ca="1" si="158"/>
        <v>0</v>
      </c>
      <c r="CM131" s="709">
        <f t="shared" ca="1" si="158"/>
        <v>0</v>
      </c>
      <c r="CN131" s="709">
        <f t="shared" ca="1" si="158"/>
        <v>0</v>
      </c>
      <c r="CO131" s="709">
        <f t="shared" ca="1" si="158"/>
        <v>0</v>
      </c>
      <c r="CP131" s="709">
        <f t="shared" ca="1" si="158"/>
        <v>0</v>
      </c>
      <c r="CQ131" s="709">
        <f t="shared" ca="1" si="158"/>
        <v>0</v>
      </c>
      <c r="CR131" s="709">
        <f t="shared" ca="1" si="158"/>
        <v>0</v>
      </c>
      <c r="CS131" s="709">
        <f t="shared" ca="1" si="158"/>
        <v>0</v>
      </c>
      <c r="CT131" s="709">
        <f t="shared" ca="1" si="158"/>
        <v>0</v>
      </c>
      <c r="CU131" s="709">
        <f t="shared" ca="1" si="158"/>
        <v>0</v>
      </c>
      <c r="CV131" s="709">
        <f t="shared" ca="1" si="158"/>
        <v>0</v>
      </c>
      <c r="CW131" s="709">
        <f t="shared" ca="1" si="158"/>
        <v>0</v>
      </c>
      <c r="CX131" s="709">
        <f t="shared" ca="1" si="158"/>
        <v>0</v>
      </c>
      <c r="CY131" s="709">
        <f t="shared" ca="1" si="158"/>
        <v>0</v>
      </c>
      <c r="CZ131" s="709">
        <f t="shared" ca="1" si="158"/>
        <v>0</v>
      </c>
      <c r="DA131" s="709">
        <f t="shared" ca="1" si="158"/>
        <v>0</v>
      </c>
      <c r="DB131" s="709">
        <f t="shared" ca="1" si="158"/>
        <v>0</v>
      </c>
      <c r="DC131" s="709">
        <f t="shared" ca="1" si="158"/>
        <v>0</v>
      </c>
      <c r="DD131" s="709">
        <f t="shared" ca="1" si="158"/>
        <v>0</v>
      </c>
      <c r="DE131" s="709">
        <f t="shared" ca="1" si="158"/>
        <v>0</v>
      </c>
      <c r="DF131" s="709">
        <f t="shared" ca="1" si="158"/>
        <v>0</v>
      </c>
      <c r="DG131" s="709">
        <f t="shared" ca="1" si="158"/>
        <v>0</v>
      </c>
      <c r="DH131" s="709">
        <f t="shared" ca="1" si="158"/>
        <v>0</v>
      </c>
      <c r="DI131" s="709">
        <f t="shared" ca="1" si="158"/>
        <v>0</v>
      </c>
      <c r="DJ131" s="709">
        <f t="shared" ca="1" si="158"/>
        <v>0</v>
      </c>
      <c r="DK131" s="709">
        <f t="shared" ca="1" si="158"/>
        <v>0</v>
      </c>
      <c r="DL131" s="709">
        <f t="shared" ca="1" si="158"/>
        <v>0</v>
      </c>
      <c r="DM131" s="709">
        <f t="shared" ca="1" si="158"/>
        <v>0</v>
      </c>
      <c r="DN131" s="709">
        <f t="shared" ca="1" si="158"/>
        <v>0</v>
      </c>
      <c r="DO131" s="709">
        <f t="shared" ca="1" si="158"/>
        <v>0</v>
      </c>
      <c r="DP131" s="709">
        <f t="shared" ca="1" si="158"/>
        <v>0</v>
      </c>
      <c r="DQ131" s="709">
        <f t="shared" ca="1" si="158"/>
        <v>0</v>
      </c>
      <c r="DR131" s="709">
        <f t="shared" ca="1" si="158"/>
        <v>0</v>
      </c>
      <c r="DS131" s="709">
        <f t="shared" ca="1" si="158"/>
        <v>0</v>
      </c>
      <c r="DT131" s="709">
        <f t="shared" ca="1" si="158"/>
        <v>0</v>
      </c>
      <c r="DU131" s="709">
        <f t="shared" ca="1" si="158"/>
        <v>0</v>
      </c>
      <c r="DV131" s="709">
        <f t="shared" ca="1" si="158"/>
        <v>0</v>
      </c>
      <c r="DW131" s="709">
        <f t="shared" ca="1" si="158"/>
        <v>0</v>
      </c>
      <c r="DX131" s="709">
        <f t="shared" ca="1" si="158"/>
        <v>0</v>
      </c>
      <c r="DY131" s="709">
        <f t="shared" ca="1" si="158"/>
        <v>0</v>
      </c>
      <c r="DZ131" s="709">
        <f t="shared" ca="1" si="158"/>
        <v>0</v>
      </c>
      <c r="EA131" s="709">
        <f t="shared" ca="1" si="158"/>
        <v>0</v>
      </c>
      <c r="EB131" s="709">
        <f t="shared" ca="1" si="158"/>
        <v>0</v>
      </c>
      <c r="EC131" s="709">
        <f t="shared" ca="1" si="158"/>
        <v>0</v>
      </c>
      <c r="ED131" s="709">
        <f t="shared" ca="1" si="158"/>
        <v>0</v>
      </c>
      <c r="EE131" s="709">
        <f t="shared" ref="EE131:GP131" ca="1" si="159">IF($D$9="Annual",EE130*$D$12/12,IF($D$9="Monthly",EE130*((1+$D$12)^((EE$79-ED$79)/365)-1),0))</f>
        <v>0</v>
      </c>
      <c r="EF131" s="709">
        <f t="shared" ca="1" si="159"/>
        <v>0</v>
      </c>
      <c r="EG131" s="709">
        <f t="shared" ca="1" si="159"/>
        <v>0</v>
      </c>
      <c r="EH131" s="709">
        <f t="shared" ca="1" si="159"/>
        <v>0</v>
      </c>
      <c r="EI131" s="709">
        <f t="shared" ca="1" si="159"/>
        <v>0</v>
      </c>
      <c r="EJ131" s="709">
        <f t="shared" ca="1" si="159"/>
        <v>0</v>
      </c>
      <c r="EK131" s="709">
        <f t="shared" ca="1" si="159"/>
        <v>0</v>
      </c>
      <c r="EL131" s="709">
        <f t="shared" ca="1" si="159"/>
        <v>0</v>
      </c>
      <c r="EM131" s="709">
        <f t="shared" ca="1" si="159"/>
        <v>0</v>
      </c>
      <c r="EN131" s="709">
        <f t="shared" ca="1" si="159"/>
        <v>0</v>
      </c>
      <c r="EO131" s="709">
        <f t="shared" ca="1" si="159"/>
        <v>0</v>
      </c>
      <c r="EP131" s="709">
        <f t="shared" ca="1" si="159"/>
        <v>0</v>
      </c>
      <c r="EQ131" s="709">
        <f t="shared" ca="1" si="159"/>
        <v>0</v>
      </c>
      <c r="ER131" s="709">
        <f t="shared" ca="1" si="159"/>
        <v>0</v>
      </c>
      <c r="ES131" s="709">
        <f t="shared" ca="1" si="159"/>
        <v>0</v>
      </c>
      <c r="ET131" s="709">
        <f t="shared" ca="1" si="159"/>
        <v>0</v>
      </c>
      <c r="EU131" s="709">
        <f t="shared" ca="1" si="159"/>
        <v>0</v>
      </c>
      <c r="EV131" s="709">
        <f t="shared" ca="1" si="159"/>
        <v>0</v>
      </c>
      <c r="EW131" s="709">
        <f t="shared" ca="1" si="159"/>
        <v>0</v>
      </c>
      <c r="EX131" s="709">
        <f t="shared" ca="1" si="159"/>
        <v>0</v>
      </c>
      <c r="EY131" s="709">
        <f t="shared" ca="1" si="159"/>
        <v>0</v>
      </c>
      <c r="EZ131" s="709">
        <f t="shared" ca="1" si="159"/>
        <v>0</v>
      </c>
      <c r="FA131" s="709">
        <f t="shared" ca="1" si="159"/>
        <v>0</v>
      </c>
      <c r="FB131" s="709">
        <f t="shared" ca="1" si="159"/>
        <v>0</v>
      </c>
      <c r="FC131" s="709">
        <f t="shared" ca="1" si="159"/>
        <v>0</v>
      </c>
      <c r="FD131" s="709">
        <f t="shared" ca="1" si="159"/>
        <v>0</v>
      </c>
      <c r="FE131" s="709">
        <f t="shared" ca="1" si="159"/>
        <v>0</v>
      </c>
      <c r="FF131" s="709">
        <f t="shared" ca="1" si="159"/>
        <v>0</v>
      </c>
      <c r="FG131" s="709">
        <f t="shared" ca="1" si="159"/>
        <v>0</v>
      </c>
      <c r="FH131" s="709">
        <f t="shared" ca="1" si="159"/>
        <v>0</v>
      </c>
      <c r="FI131" s="709">
        <f t="shared" ca="1" si="159"/>
        <v>0</v>
      </c>
      <c r="FJ131" s="709">
        <f t="shared" ca="1" si="159"/>
        <v>0</v>
      </c>
      <c r="FK131" s="709">
        <f t="shared" ca="1" si="159"/>
        <v>0</v>
      </c>
      <c r="FL131" s="709">
        <f t="shared" ca="1" si="159"/>
        <v>0</v>
      </c>
      <c r="FM131" s="709">
        <f t="shared" ca="1" si="159"/>
        <v>0</v>
      </c>
      <c r="FN131" s="709">
        <f t="shared" ca="1" si="159"/>
        <v>0</v>
      </c>
      <c r="FO131" s="709">
        <f t="shared" ca="1" si="159"/>
        <v>0</v>
      </c>
      <c r="FP131" s="709">
        <f t="shared" ca="1" si="159"/>
        <v>0</v>
      </c>
      <c r="FQ131" s="709">
        <f t="shared" ca="1" si="159"/>
        <v>0</v>
      </c>
      <c r="FR131" s="709">
        <f t="shared" ca="1" si="159"/>
        <v>0</v>
      </c>
      <c r="FS131" s="709">
        <f t="shared" ca="1" si="159"/>
        <v>0</v>
      </c>
      <c r="FT131" s="709">
        <f t="shared" ca="1" si="159"/>
        <v>0</v>
      </c>
      <c r="FU131" s="709">
        <f t="shared" ca="1" si="159"/>
        <v>0</v>
      </c>
      <c r="FV131" s="709">
        <f t="shared" ca="1" si="159"/>
        <v>0</v>
      </c>
      <c r="FW131" s="709">
        <f t="shared" ca="1" si="159"/>
        <v>0</v>
      </c>
      <c r="FX131" s="709">
        <f t="shared" ca="1" si="159"/>
        <v>0</v>
      </c>
      <c r="FY131" s="709">
        <f t="shared" ca="1" si="159"/>
        <v>0</v>
      </c>
      <c r="FZ131" s="709">
        <f t="shared" ca="1" si="159"/>
        <v>0</v>
      </c>
      <c r="GA131" s="709">
        <f t="shared" ca="1" si="159"/>
        <v>0</v>
      </c>
      <c r="GB131" s="709">
        <f t="shared" ca="1" si="159"/>
        <v>0</v>
      </c>
      <c r="GC131" s="709">
        <f t="shared" ca="1" si="159"/>
        <v>0</v>
      </c>
      <c r="GD131" s="709">
        <f t="shared" ca="1" si="159"/>
        <v>0</v>
      </c>
      <c r="GE131" s="709">
        <f t="shared" ca="1" si="159"/>
        <v>0</v>
      </c>
      <c r="GF131" s="709">
        <f t="shared" ca="1" si="159"/>
        <v>0</v>
      </c>
      <c r="GG131" s="709">
        <f t="shared" ca="1" si="159"/>
        <v>0</v>
      </c>
      <c r="GH131" s="709">
        <f t="shared" ca="1" si="159"/>
        <v>0</v>
      </c>
      <c r="GI131" s="709">
        <f t="shared" ca="1" si="159"/>
        <v>0</v>
      </c>
      <c r="GJ131" s="709">
        <f t="shared" ca="1" si="159"/>
        <v>0</v>
      </c>
      <c r="GK131" s="709">
        <f t="shared" ca="1" si="159"/>
        <v>0</v>
      </c>
      <c r="GL131" s="709">
        <f t="shared" ca="1" si="159"/>
        <v>0</v>
      </c>
      <c r="GM131" s="709">
        <f t="shared" ca="1" si="159"/>
        <v>0</v>
      </c>
      <c r="GN131" s="709">
        <f t="shared" ca="1" si="159"/>
        <v>0</v>
      </c>
      <c r="GO131" s="709">
        <f t="shared" ca="1" si="159"/>
        <v>0</v>
      </c>
      <c r="GP131" s="709">
        <f t="shared" ca="1" si="159"/>
        <v>0</v>
      </c>
      <c r="GQ131" s="709">
        <f t="shared" ref="GQ131:IL131" ca="1" si="160">IF($D$9="Annual",GQ130*$D$12/12,IF($D$9="Monthly",GQ130*((1+$D$12)^((GQ$79-GP$79)/365)-1),0))</f>
        <v>0</v>
      </c>
      <c r="GR131" s="709">
        <f t="shared" ca="1" si="160"/>
        <v>0</v>
      </c>
      <c r="GS131" s="709">
        <f t="shared" ca="1" si="160"/>
        <v>0</v>
      </c>
      <c r="GT131" s="709">
        <f t="shared" ca="1" si="160"/>
        <v>0</v>
      </c>
      <c r="GU131" s="709">
        <f t="shared" ca="1" si="160"/>
        <v>0</v>
      </c>
      <c r="GV131" s="709">
        <f t="shared" ca="1" si="160"/>
        <v>0</v>
      </c>
      <c r="GW131" s="709">
        <f t="shared" ca="1" si="160"/>
        <v>0</v>
      </c>
      <c r="GX131" s="709">
        <f t="shared" ca="1" si="160"/>
        <v>0</v>
      </c>
      <c r="GY131" s="709">
        <f t="shared" ca="1" si="160"/>
        <v>0</v>
      </c>
      <c r="GZ131" s="709">
        <f t="shared" ca="1" si="160"/>
        <v>0</v>
      </c>
      <c r="HA131" s="709">
        <f t="shared" ca="1" si="160"/>
        <v>0</v>
      </c>
      <c r="HB131" s="709">
        <f t="shared" ca="1" si="160"/>
        <v>0</v>
      </c>
      <c r="HC131" s="709">
        <f t="shared" ca="1" si="160"/>
        <v>0</v>
      </c>
      <c r="HD131" s="709">
        <f t="shared" ca="1" si="160"/>
        <v>0</v>
      </c>
      <c r="HE131" s="709">
        <f t="shared" ca="1" si="160"/>
        <v>0</v>
      </c>
      <c r="HF131" s="709">
        <f t="shared" ca="1" si="160"/>
        <v>0</v>
      </c>
      <c r="HG131" s="709">
        <f t="shared" ca="1" si="160"/>
        <v>0</v>
      </c>
      <c r="HH131" s="709">
        <f t="shared" ca="1" si="160"/>
        <v>0</v>
      </c>
      <c r="HI131" s="709">
        <f t="shared" ca="1" si="160"/>
        <v>0</v>
      </c>
      <c r="HJ131" s="709">
        <f t="shared" ca="1" si="160"/>
        <v>0</v>
      </c>
      <c r="HK131" s="709">
        <f t="shared" ca="1" si="160"/>
        <v>0</v>
      </c>
      <c r="HL131" s="709">
        <f t="shared" ca="1" si="160"/>
        <v>0</v>
      </c>
      <c r="HM131" s="709">
        <f t="shared" ca="1" si="160"/>
        <v>0</v>
      </c>
      <c r="HN131" s="709">
        <f t="shared" ca="1" si="160"/>
        <v>0</v>
      </c>
      <c r="HO131" s="709">
        <f t="shared" ca="1" si="160"/>
        <v>0</v>
      </c>
      <c r="HP131" s="709">
        <f t="shared" ca="1" si="160"/>
        <v>0</v>
      </c>
      <c r="HQ131" s="709">
        <f t="shared" ca="1" si="160"/>
        <v>0</v>
      </c>
      <c r="HR131" s="709">
        <f t="shared" ca="1" si="160"/>
        <v>0</v>
      </c>
      <c r="HS131" s="709">
        <f t="shared" ca="1" si="160"/>
        <v>0</v>
      </c>
      <c r="HT131" s="709">
        <f t="shared" ca="1" si="160"/>
        <v>0</v>
      </c>
      <c r="HU131" s="709">
        <f t="shared" ca="1" si="160"/>
        <v>0</v>
      </c>
      <c r="HV131" s="709">
        <f t="shared" ca="1" si="160"/>
        <v>0</v>
      </c>
      <c r="HW131" s="709">
        <f t="shared" ca="1" si="160"/>
        <v>0</v>
      </c>
      <c r="HX131" s="709">
        <f t="shared" ca="1" si="160"/>
        <v>0</v>
      </c>
      <c r="HY131" s="709">
        <f t="shared" ca="1" si="160"/>
        <v>0</v>
      </c>
      <c r="HZ131" s="709">
        <f t="shared" ca="1" si="160"/>
        <v>0</v>
      </c>
      <c r="IA131" s="709">
        <f t="shared" ca="1" si="160"/>
        <v>0</v>
      </c>
      <c r="IB131" s="709">
        <f t="shared" ca="1" si="160"/>
        <v>0</v>
      </c>
      <c r="IC131" s="709">
        <f t="shared" ca="1" si="160"/>
        <v>0</v>
      </c>
      <c r="ID131" s="709">
        <f t="shared" ca="1" si="160"/>
        <v>0</v>
      </c>
      <c r="IE131" s="709">
        <f t="shared" ca="1" si="160"/>
        <v>0</v>
      </c>
      <c r="IF131" s="709">
        <f t="shared" ca="1" si="160"/>
        <v>0</v>
      </c>
      <c r="IG131" s="709">
        <f t="shared" ca="1" si="160"/>
        <v>0</v>
      </c>
      <c r="IH131" s="709">
        <f t="shared" ca="1" si="160"/>
        <v>0</v>
      </c>
      <c r="II131" s="709">
        <f t="shared" ca="1" si="160"/>
        <v>0</v>
      </c>
      <c r="IJ131" s="709">
        <f t="shared" ca="1" si="160"/>
        <v>0</v>
      </c>
      <c r="IK131" s="709">
        <f t="shared" ca="1" si="160"/>
        <v>0</v>
      </c>
      <c r="IL131" s="709">
        <f t="shared" ca="1" si="160"/>
        <v>0</v>
      </c>
    </row>
    <row r="132" spans="1:246" s="809" customFormat="1">
      <c r="B132" s="809" t="s">
        <v>713</v>
      </c>
      <c r="D132" s="810"/>
      <c r="E132" s="809">
        <f ca="1">SUM(F132:IL132)</f>
        <v>-3371576.7345044981</v>
      </c>
      <c r="F132" s="709"/>
      <c r="G132" s="709">
        <f ca="1">IF(G119&gt;0,-MIN(G119,SUM($F$131:F132,G131)),0)</f>
        <v>0</v>
      </c>
      <c r="H132" s="709">
        <f ca="1">IF(H119&gt;0,-MIN(H119,SUM($F$131:G132,H131)),0)</f>
        <v>0</v>
      </c>
      <c r="I132" s="709">
        <f ca="1">IF(I119&gt;0,-MIN(I119,SUM($F$131:H132,I131)),0)</f>
        <v>0</v>
      </c>
      <c r="J132" s="709">
        <f ca="1">IF(J119&gt;0,-MIN(J119,SUM($F$131:I132,J131)),0)</f>
        <v>0</v>
      </c>
      <c r="K132" s="709">
        <f ca="1">IF(K119&gt;0,-MIN(K119,SUM($F$131:J132,K131)),0)</f>
        <v>0</v>
      </c>
      <c r="L132" s="709">
        <f ca="1">IF(L119&gt;0,-MIN(L119,SUM($F$131:K132,L131)),0)</f>
        <v>0</v>
      </c>
      <c r="M132" s="709">
        <f ca="1">IF(M119&gt;0,-MIN(M119,SUM($F$131:L132,M131)),0)</f>
        <v>0</v>
      </c>
      <c r="N132" s="709">
        <f ca="1">IF(N119&gt;0,-MIN(N119,SUM($F$131:M132,N131)),0)</f>
        <v>0</v>
      </c>
      <c r="O132" s="709">
        <f ca="1">IF(O119&gt;0,-MIN(O119,SUM($F$131:N132,O131)),0)</f>
        <v>0</v>
      </c>
      <c r="P132" s="709">
        <f ca="1">IF(P119&gt;0,-MIN(P119,SUM($F$131:O132,P131)),0)</f>
        <v>0</v>
      </c>
      <c r="Q132" s="709">
        <f ca="1">IF(Q119&gt;0,-MIN(Q119,SUM($F$131:P132,Q131)),0)</f>
        <v>0</v>
      </c>
      <c r="R132" s="709">
        <f ca="1">IF(R119&gt;0,-MIN(R119,SUM($F$131:Q132,R131)),0)</f>
        <v>0</v>
      </c>
      <c r="S132" s="709">
        <f ca="1">IF(S119&gt;0,-MIN(S119,SUM($F$131:R132,S131)),0)</f>
        <v>0</v>
      </c>
      <c r="T132" s="709">
        <f ca="1">IF(T119&gt;0,-MIN(T119,SUM($F$131:S132,T131)),0)</f>
        <v>0</v>
      </c>
      <c r="U132" s="709">
        <f ca="1">IF(U119&gt;0,-MIN(U119,SUM($F$131:T132,U131)),0)</f>
        <v>0</v>
      </c>
      <c r="V132" s="709">
        <f ca="1">IF(V119&gt;0,-MIN(V119,SUM($F$131:U132,V131)),0)</f>
        <v>0</v>
      </c>
      <c r="W132" s="709">
        <f ca="1">IF(W119&gt;0,-MIN(W119,SUM($F$131:V132,W131)),0)</f>
        <v>0</v>
      </c>
      <c r="X132" s="709">
        <f ca="1">IF(X119&gt;0,-MIN(X119,SUM($F$131:W132,X131)),0)</f>
        <v>0</v>
      </c>
      <c r="Y132" s="709">
        <f ca="1">IF(Y119&gt;0,-MIN(Y119,SUM($F$131:X132,Y131)),0)</f>
        <v>0</v>
      </c>
      <c r="Z132" s="709">
        <f ca="1">IF(Z119&gt;0,-MIN(Z119,SUM($F$131:Y132,Z131)),0)</f>
        <v>0</v>
      </c>
      <c r="AA132" s="709">
        <f ca="1">IF(AA119&gt;0,-MIN(AA119,SUM($F$131:Z132,AA131)),0)</f>
        <v>0</v>
      </c>
      <c r="AB132" s="709">
        <f ca="1">IF(AB119&gt;0,-MIN(AB119,SUM($F$131:AA132,AB131)),0)</f>
        <v>0</v>
      </c>
      <c r="AC132" s="709">
        <f ca="1">IF(AC119&gt;0,-MIN(AC119,SUM($F$131:AB132,AC131)),0)</f>
        <v>0</v>
      </c>
      <c r="AD132" s="709">
        <f ca="1">IF(AD119&gt;0,-MIN(AD119,SUM($F$131:AC132,AD131)),0)</f>
        <v>0</v>
      </c>
      <c r="AE132" s="709">
        <f ca="1">IF(AE119&gt;0,-MIN(AE119,SUM($F$131:AD132,AE131)),0)</f>
        <v>0</v>
      </c>
      <c r="AF132" s="709">
        <f ca="1">IF(AF119&gt;0,-MIN(AF119,SUM($F$131:AE132,AF131)),0)</f>
        <v>0</v>
      </c>
      <c r="AG132" s="709">
        <f ca="1">IF(AG119&gt;0,-MIN(AG119,SUM($F$131:AF132,AG131)),0)</f>
        <v>0</v>
      </c>
      <c r="AH132" s="709">
        <f ca="1">IF(AH119&gt;0,-MIN(AH119,SUM($F$131:AG132,AH131)),0)</f>
        <v>0</v>
      </c>
      <c r="AI132" s="709">
        <f ca="1">IF(AI119&gt;0,-MIN(AI119,SUM($F$131:AH132,AI131)),0)</f>
        <v>0</v>
      </c>
      <c r="AJ132" s="709">
        <f ca="1">IF(AJ119&gt;0,-MIN(AJ119,SUM($F$131:AI132,AJ131)),0)</f>
        <v>0</v>
      </c>
      <c r="AK132" s="709">
        <f ca="1">IF(AK119&gt;0,-MIN(AK119,SUM($F$131:AJ132,AK131)),0)</f>
        <v>0</v>
      </c>
      <c r="AL132" s="709">
        <f ca="1">IF(AL119&gt;0,-MIN(AL119,SUM($F$131:AK132,AL131)),0)</f>
        <v>-42827.878508829388</v>
      </c>
      <c r="AM132" s="709">
        <f ca="1">IF(AM119&gt;0,-MIN(AM119,SUM($F$131:AL132,AM131)),0)</f>
        <v>-38216.799553369536</v>
      </c>
      <c r="AN132" s="709">
        <f ca="1">IF(AN119&gt;0,-MIN(AN119,SUM($F$131:AM132,AN131)),0)</f>
        <v>-37369.513314251592</v>
      </c>
      <c r="AO132" s="709">
        <f ca="1">IF(AO119&gt;0,-MIN(AO119,SUM($F$131:AN132,AO131)),0)</f>
        <v>-37183.21429895566</v>
      </c>
      <c r="AP132" s="709">
        <f ca="1">IF(AP119&gt;0,-MIN(AP119,SUM($F$131:AO132,AP131)),0)</f>
        <v>-36888.191445462202</v>
      </c>
      <c r="AQ132" s="709">
        <f ca="1">IF(AQ119&gt;0,-MIN(AQ119,SUM($F$131:AP132,AQ131)),0)</f>
        <v>-36596.889797794429</v>
      </c>
      <c r="AR132" s="709">
        <f ca="1">IF(AR119&gt;0,-MIN(AR119,SUM($F$131:AQ132,AR131)),0)</f>
        <v>-36317.884321803125</v>
      </c>
      <c r="AS132" s="709">
        <f ca="1">IF(AS119&gt;0,-MIN(AS119,SUM($F$131:AR132,AS131)),0)</f>
        <v>-36034.159046802757</v>
      </c>
      <c r="AT132" s="709">
        <f ca="1">IF(AT119&gt;0,-MIN(AT119,SUM($F$131:AS132,AT131)),0)</f>
        <v>-35765.609805562744</v>
      </c>
      <c r="AU132" s="709">
        <f ca="1">IF(AU119&gt;0,-MIN(AU119,SUM($F$131:AT132,AU131)),0)</f>
        <v>-35491.37835864786</v>
      </c>
      <c r="AV132" s="709">
        <f ca="1">IF(AV119&gt;0,-MIN(AV119,SUM($F$131:AU132,AV131)),0)</f>
        <v>-35244.584751280097</v>
      </c>
      <c r="AW132" s="709">
        <f ca="1">IF(AW119&gt;0,-MIN(AW119,SUM($F$131:AV132,AW131)),0)</f>
        <v>-2963640.6313017388</v>
      </c>
      <c r="AX132" s="709">
        <f>IF(AX119&gt;0,-MIN(AX119,SUM($F$131:AW132,AX131)),0)</f>
        <v>0</v>
      </c>
      <c r="AY132" s="709">
        <f>IF(AY119&gt;0,-MIN(AY119,SUM($F$131:AX132,AY131)),0)</f>
        <v>0</v>
      </c>
      <c r="AZ132" s="709">
        <f>IF(AZ119&gt;0,-MIN(AZ119,SUM($F$131:AY132,AZ131)),0)</f>
        <v>0</v>
      </c>
      <c r="BA132" s="709">
        <f>IF(BA119&gt;0,-MIN(BA119,SUM($F$131:AZ132,BA131)),0)</f>
        <v>0</v>
      </c>
      <c r="BB132" s="709">
        <f>IF(BB119&gt;0,-MIN(BB119,SUM($F$131:BA132,BB131)),0)</f>
        <v>0</v>
      </c>
      <c r="BC132" s="709">
        <f>IF(BC119&gt;0,-MIN(BC119,SUM($F$131:BB132,BC131)),0)</f>
        <v>0</v>
      </c>
      <c r="BD132" s="709">
        <f>IF(BD119&gt;0,-MIN(BD119,SUM($F$131:BC132,BD131)),0)</f>
        <v>0</v>
      </c>
      <c r="BE132" s="709">
        <f>IF(BE119&gt;0,-MIN(BE119,SUM($F$131:BD132,BE131)),0)</f>
        <v>0</v>
      </c>
      <c r="BF132" s="709">
        <f>IF(BF119&gt;0,-MIN(BF119,SUM($F$131:BE132,BF131)),0)</f>
        <v>0</v>
      </c>
      <c r="BG132" s="709">
        <f>IF(BG119&gt;0,-MIN(BG119,SUM($F$131:BF132,BG131)),0)</f>
        <v>0</v>
      </c>
      <c r="BH132" s="709">
        <f>IF(BH119&gt;0,-MIN(BH119,SUM($F$131:BG132,BH131)),0)</f>
        <v>0</v>
      </c>
      <c r="BI132" s="709">
        <f>IF(BI119&gt;0,-MIN(BI119,SUM($F$131:BH132,BI131)),0)</f>
        <v>0</v>
      </c>
      <c r="BJ132" s="709">
        <f>IF(BJ119&gt;0,-MIN(BJ119,SUM($F$131:BI132,BJ131)),0)</f>
        <v>0</v>
      </c>
      <c r="BK132" s="709">
        <f>IF(BK119&gt;0,-MIN(BK119,SUM($F$131:BJ132,BK131)),0)</f>
        <v>0</v>
      </c>
      <c r="BL132" s="709">
        <f>IF(BL119&gt;0,-MIN(BL119,SUM($F$131:BK132,BL131)),0)</f>
        <v>0</v>
      </c>
      <c r="BM132" s="709">
        <f>IF(BM119&gt;0,-MIN(BM119,SUM($F$131:BL132,BM131)),0)</f>
        <v>0</v>
      </c>
      <c r="BN132" s="709">
        <f>IF(BN119&gt;0,-MIN(BN119,SUM($F$131:BM132,BN131)),0)</f>
        <v>0</v>
      </c>
      <c r="BO132" s="709">
        <f>IF(BO119&gt;0,-MIN(BO119,SUM($F$131:BN132,BO131)),0)</f>
        <v>0</v>
      </c>
      <c r="BP132" s="709">
        <f>IF(BP119&gt;0,-MIN(BP119,SUM($F$131:BO132,BP131)),0)</f>
        <v>0</v>
      </c>
      <c r="BQ132" s="709">
        <f>IF(BQ119&gt;0,-MIN(BQ119,SUM($F$131:BP132,BQ131)),0)</f>
        <v>0</v>
      </c>
      <c r="BR132" s="709">
        <f>IF(BR119&gt;0,-MIN(BR119,SUM($F$131:BQ132,BR131)),0)</f>
        <v>0</v>
      </c>
      <c r="BS132" s="709">
        <f>IF(BS119&gt;0,-MIN(BS119,SUM($F$131:BR132,BS131)),0)</f>
        <v>0</v>
      </c>
      <c r="BT132" s="709">
        <f>IF(BT119&gt;0,-MIN(BT119,SUM($F$131:BS132,BT131)),0)</f>
        <v>0</v>
      </c>
      <c r="BU132" s="709">
        <f>IF(BU119&gt;0,-MIN(BU119,SUM($F$131:BT132,BU131)),0)</f>
        <v>0</v>
      </c>
      <c r="BV132" s="709">
        <f>IF(BV119&gt;0,-MIN(BV119,SUM($F$131:BU132,BV131)),0)</f>
        <v>0</v>
      </c>
      <c r="BW132" s="709">
        <f>IF(BW119&gt;0,-MIN(BW119,SUM($F$131:BV132,BW131)),0)</f>
        <v>0</v>
      </c>
      <c r="BX132" s="709">
        <f>IF(BX119&gt;0,-MIN(BX119,SUM($F$131:BW132,BX131)),0)</f>
        <v>0</v>
      </c>
      <c r="BY132" s="709">
        <f>IF(BY119&gt;0,-MIN(BY119,SUM($F$131:BX132,BY131)),0)</f>
        <v>0</v>
      </c>
      <c r="BZ132" s="709">
        <f>IF(BZ119&gt;0,-MIN(BZ119,SUM($F$131:BY132,BZ131)),0)</f>
        <v>0</v>
      </c>
      <c r="CA132" s="709">
        <f>IF(CA119&gt;0,-MIN(CA119,SUM($F$131:BZ132,CA131)),0)</f>
        <v>0</v>
      </c>
      <c r="CB132" s="709">
        <f>IF(CB119&gt;0,-MIN(CB119,SUM($F$131:CA132,CB131)),0)</f>
        <v>0</v>
      </c>
      <c r="CC132" s="709">
        <f>IF(CC119&gt;0,-MIN(CC119,SUM($F$131:CB132,CC131)),0)</f>
        <v>0</v>
      </c>
      <c r="CD132" s="709">
        <f>IF(CD119&gt;0,-MIN(CD119,SUM($F$131:CC132,CD131)),0)</f>
        <v>0</v>
      </c>
      <c r="CE132" s="709">
        <f>IF(CE119&gt;0,-MIN(CE119,SUM($F$131:CD132,CE131)),0)</f>
        <v>0</v>
      </c>
      <c r="CF132" s="709">
        <f>IF(CF119&gt;0,-MIN(CF119,SUM($F$131:CE132,CF131)),0)</f>
        <v>0</v>
      </c>
      <c r="CG132" s="709">
        <f>IF(CG119&gt;0,-MIN(CG119,SUM($F$131:CF132,CG131)),0)</f>
        <v>0</v>
      </c>
      <c r="CH132" s="709">
        <f>IF(CH119&gt;0,-MIN(CH119,SUM($F$131:CG132,CH131)),0)</f>
        <v>0</v>
      </c>
      <c r="CI132" s="709">
        <f>IF(CI119&gt;0,-MIN(CI119,SUM($F$131:CH132,CI131)),0)</f>
        <v>0</v>
      </c>
      <c r="CJ132" s="709">
        <f>IF(CJ119&gt;0,-MIN(CJ119,SUM($F$131:CI132,CJ131)),0)</f>
        <v>0</v>
      </c>
      <c r="CK132" s="709">
        <f>IF(CK119&gt;0,-MIN(CK119,SUM($F$131:CJ132,CK131)),0)</f>
        <v>0</v>
      </c>
      <c r="CL132" s="709">
        <f>IF(CL119&gt;0,-MIN(CL119,SUM($F$131:CK132,CL131)),0)</f>
        <v>0</v>
      </c>
      <c r="CM132" s="709">
        <f>IF(CM119&gt;0,-MIN(CM119,SUM($F$131:CL132,CM131)),0)</f>
        <v>0</v>
      </c>
      <c r="CN132" s="709">
        <f>IF(CN119&gt;0,-MIN(CN119,SUM($F$131:CM132,CN131)),0)</f>
        <v>0</v>
      </c>
      <c r="CO132" s="709">
        <f>IF(CO119&gt;0,-MIN(CO119,SUM($F$131:CN132,CO131)),0)</f>
        <v>0</v>
      </c>
      <c r="CP132" s="709">
        <f>IF(CP119&gt;0,-MIN(CP119,SUM($F$131:CO132,CP131)),0)</f>
        <v>0</v>
      </c>
      <c r="CQ132" s="709">
        <f>IF(CQ119&gt;0,-MIN(CQ119,SUM($F$131:CP132,CQ131)),0)</f>
        <v>0</v>
      </c>
      <c r="CR132" s="709">
        <f>IF(CR119&gt;0,-MIN(CR119,SUM($F$131:CQ132,CR131)),0)</f>
        <v>0</v>
      </c>
      <c r="CS132" s="709">
        <f>IF(CS119&gt;0,-MIN(CS119,SUM($F$131:CR132,CS131)),0)</f>
        <v>0</v>
      </c>
      <c r="CT132" s="709">
        <f>IF(CT119&gt;0,-MIN(CT119,SUM($F$131:CS132,CT131)),0)</f>
        <v>0</v>
      </c>
      <c r="CU132" s="709">
        <f>IF(CU119&gt;0,-MIN(CU119,SUM($F$131:CT132,CU131)),0)</f>
        <v>0</v>
      </c>
      <c r="CV132" s="709">
        <f>IF(CV119&gt;0,-MIN(CV119,SUM($F$131:CU132,CV131)),0)</f>
        <v>0</v>
      </c>
      <c r="CW132" s="709">
        <f>IF(CW119&gt;0,-MIN(CW119,SUM($F$131:CV132,CW131)),0)</f>
        <v>0</v>
      </c>
      <c r="CX132" s="709">
        <f>IF(CX119&gt;0,-MIN(CX119,SUM($F$131:CW132,CX131)),0)</f>
        <v>0</v>
      </c>
      <c r="CY132" s="709">
        <f>IF(CY119&gt;0,-MIN(CY119,SUM($F$131:CX132,CY131)),0)</f>
        <v>0</v>
      </c>
      <c r="CZ132" s="709">
        <f>IF(CZ119&gt;0,-MIN(CZ119,SUM($F$131:CY132,CZ131)),0)</f>
        <v>0</v>
      </c>
      <c r="DA132" s="709">
        <f>IF(DA119&gt;0,-MIN(DA119,SUM($F$131:CZ132,DA131)),0)</f>
        <v>0</v>
      </c>
      <c r="DB132" s="709">
        <f>IF(DB119&gt;0,-MIN(DB119,SUM($F$131:DA132,DB131)),0)</f>
        <v>0</v>
      </c>
      <c r="DC132" s="709">
        <f>IF(DC119&gt;0,-MIN(DC119,SUM($F$131:DB132,DC131)),0)</f>
        <v>0</v>
      </c>
      <c r="DD132" s="709">
        <f>IF(DD119&gt;0,-MIN(DD119,SUM($F$131:DC132,DD131)),0)</f>
        <v>0</v>
      </c>
      <c r="DE132" s="709">
        <f>IF(DE119&gt;0,-MIN(DE119,SUM($F$131:DD132,DE131)),0)</f>
        <v>0</v>
      </c>
      <c r="DF132" s="709">
        <f>IF(DF119&gt;0,-MIN(DF119,SUM($F$131:DE132,DF131)),0)</f>
        <v>0</v>
      </c>
      <c r="DG132" s="709">
        <f>IF(DG119&gt;0,-MIN(DG119,SUM($F$131:DF132,DG131)),0)</f>
        <v>0</v>
      </c>
      <c r="DH132" s="709">
        <f>IF(DH119&gt;0,-MIN(DH119,SUM($F$131:DG132,DH131)),0)</f>
        <v>0</v>
      </c>
      <c r="DI132" s="709">
        <f>IF(DI119&gt;0,-MIN(DI119,SUM($F$131:DH132,DI131)),0)</f>
        <v>0</v>
      </c>
      <c r="DJ132" s="709">
        <f>IF(DJ119&gt;0,-MIN(DJ119,SUM($F$131:DI132,DJ131)),0)</f>
        <v>0</v>
      </c>
      <c r="DK132" s="709">
        <f>IF(DK119&gt;0,-MIN(DK119,SUM($F$131:DJ132,DK131)),0)</f>
        <v>0</v>
      </c>
      <c r="DL132" s="709">
        <f>IF(DL119&gt;0,-MIN(DL119,SUM($F$131:DK132,DL131)),0)</f>
        <v>0</v>
      </c>
      <c r="DM132" s="709">
        <f>IF(DM119&gt;0,-MIN(DM119,SUM($F$131:DL132,DM131)),0)</f>
        <v>0</v>
      </c>
      <c r="DN132" s="709">
        <f>IF(DN119&gt;0,-MIN(DN119,SUM($F$131:DM132,DN131)),0)</f>
        <v>0</v>
      </c>
      <c r="DO132" s="709">
        <f>IF(DO119&gt;0,-MIN(DO119,SUM($F$131:DN132,DO131)),0)</f>
        <v>0</v>
      </c>
      <c r="DP132" s="709">
        <f>IF(DP119&gt;0,-MIN(DP119,SUM($F$131:DO132,DP131)),0)</f>
        <v>0</v>
      </c>
      <c r="DQ132" s="709">
        <f>IF(DQ119&gt;0,-MIN(DQ119,SUM($F$131:DP132,DQ131)),0)</f>
        <v>0</v>
      </c>
      <c r="DR132" s="709">
        <f>IF(DR119&gt;0,-MIN(DR119,SUM($F$131:DQ132,DR131)),0)</f>
        <v>0</v>
      </c>
      <c r="DS132" s="709">
        <f>IF(DS119&gt;0,-MIN(DS119,SUM($F$131:DR132,DS131)),0)</f>
        <v>0</v>
      </c>
      <c r="DT132" s="709">
        <f>IF(DT119&gt;0,-MIN(DT119,SUM($F$131:DS132,DT131)),0)</f>
        <v>0</v>
      </c>
      <c r="DU132" s="709">
        <f>IF(DU119&gt;0,-MIN(DU119,SUM($F$131:DT132,DU131)),0)</f>
        <v>0</v>
      </c>
      <c r="DV132" s="709">
        <f>IF(DV119&gt;0,-MIN(DV119,SUM($F$131:DU132,DV131)),0)</f>
        <v>0</v>
      </c>
      <c r="DW132" s="709">
        <f>IF(DW119&gt;0,-MIN(DW119,SUM($F$131:DV132,DW131)),0)</f>
        <v>0</v>
      </c>
      <c r="DX132" s="709">
        <f>IF(DX119&gt;0,-MIN(DX119,SUM($F$131:DW132,DX131)),0)</f>
        <v>0</v>
      </c>
      <c r="DY132" s="709">
        <f>IF(DY119&gt;0,-MIN(DY119,SUM($F$131:DX132,DY131)),0)</f>
        <v>0</v>
      </c>
      <c r="DZ132" s="709">
        <f>IF(DZ119&gt;0,-MIN(DZ119,SUM($F$131:DY132,DZ131)),0)</f>
        <v>0</v>
      </c>
      <c r="EA132" s="709">
        <f>IF(EA119&gt;0,-MIN(EA119,SUM($F$131:DZ132,EA131)),0)</f>
        <v>0</v>
      </c>
      <c r="EB132" s="709">
        <f>IF(EB119&gt;0,-MIN(EB119,SUM($F$131:EA132,EB131)),0)</f>
        <v>0</v>
      </c>
      <c r="EC132" s="709">
        <f>IF(EC119&gt;0,-MIN(EC119,SUM($F$131:EB132,EC131)),0)</f>
        <v>0</v>
      </c>
      <c r="ED132" s="709">
        <f>IF(ED119&gt;0,-MIN(ED119,SUM($F$131:EC132,ED131)),0)</f>
        <v>0</v>
      </c>
      <c r="EE132" s="709">
        <f>IF(EE119&gt;0,-MIN(EE119,SUM($F$131:ED132,EE131)),0)</f>
        <v>0</v>
      </c>
      <c r="EF132" s="709">
        <f>IF(EF119&gt;0,-MIN(EF119,SUM($F$131:EE132,EF131)),0)</f>
        <v>0</v>
      </c>
      <c r="EG132" s="709">
        <f>IF(EG119&gt;0,-MIN(EG119,SUM($F$131:EF132,EG131)),0)</f>
        <v>0</v>
      </c>
      <c r="EH132" s="709">
        <f>IF(EH119&gt;0,-MIN(EH119,SUM($F$131:EG132,EH131)),0)</f>
        <v>0</v>
      </c>
      <c r="EI132" s="709">
        <f>IF(EI119&gt;0,-MIN(EI119,SUM($F$131:EH132,EI131)),0)</f>
        <v>0</v>
      </c>
      <c r="EJ132" s="709">
        <f>IF(EJ119&gt;0,-MIN(EJ119,SUM($F$131:EI132,EJ131)),0)</f>
        <v>0</v>
      </c>
      <c r="EK132" s="709">
        <f>IF(EK119&gt;0,-MIN(EK119,SUM($F$131:EJ132,EK131)),0)</f>
        <v>0</v>
      </c>
      <c r="EL132" s="709">
        <f>IF(EL119&gt;0,-MIN(EL119,SUM($F$131:EK132,EL131)),0)</f>
        <v>0</v>
      </c>
      <c r="EM132" s="709">
        <f>IF(EM119&gt;0,-MIN(EM119,SUM($F$131:EL132,EM131)),0)</f>
        <v>0</v>
      </c>
      <c r="EN132" s="709">
        <f>IF(EN119&gt;0,-MIN(EN119,SUM($F$131:EM132,EN131)),0)</f>
        <v>0</v>
      </c>
      <c r="EO132" s="709">
        <f>IF(EO119&gt;0,-MIN(EO119,SUM($F$131:EN132,EO131)),0)</f>
        <v>0</v>
      </c>
      <c r="EP132" s="709">
        <f>IF(EP119&gt;0,-MIN(EP119,SUM($F$131:EO132,EP131)),0)</f>
        <v>0</v>
      </c>
      <c r="EQ132" s="709">
        <f>IF(EQ119&gt;0,-MIN(EQ119,SUM($F$131:EP132,EQ131)),0)</f>
        <v>0</v>
      </c>
      <c r="ER132" s="709">
        <f>IF(ER119&gt;0,-MIN(ER119,SUM($F$131:EQ132,ER131)),0)</f>
        <v>0</v>
      </c>
      <c r="ES132" s="709">
        <f>IF(ES119&gt;0,-MIN(ES119,SUM($F$131:ER132,ES131)),0)</f>
        <v>0</v>
      </c>
      <c r="ET132" s="709">
        <f>IF(ET119&gt;0,-MIN(ET119,SUM($F$131:ES132,ET131)),0)</f>
        <v>0</v>
      </c>
      <c r="EU132" s="709">
        <f>IF(EU119&gt;0,-MIN(EU119,SUM($F$131:ET132,EU131)),0)</f>
        <v>0</v>
      </c>
      <c r="EV132" s="709">
        <f>IF(EV119&gt;0,-MIN(EV119,SUM($F$131:EU132,EV131)),0)</f>
        <v>0</v>
      </c>
      <c r="EW132" s="709">
        <f>IF(EW119&gt;0,-MIN(EW119,SUM($F$131:EV132,EW131)),0)</f>
        <v>0</v>
      </c>
      <c r="EX132" s="709">
        <f>IF(EX119&gt;0,-MIN(EX119,SUM($F$131:EW132,EX131)),0)</f>
        <v>0</v>
      </c>
      <c r="EY132" s="709">
        <f>IF(EY119&gt;0,-MIN(EY119,SUM($F$131:EX132,EY131)),0)</f>
        <v>0</v>
      </c>
      <c r="EZ132" s="709">
        <f>IF(EZ119&gt;0,-MIN(EZ119,SUM($F$131:EY132,EZ131)),0)</f>
        <v>0</v>
      </c>
      <c r="FA132" s="709">
        <f>IF(FA119&gt;0,-MIN(FA119,SUM($F$131:EZ132,FA131)),0)</f>
        <v>0</v>
      </c>
      <c r="FB132" s="709">
        <f>IF(FB119&gt;0,-MIN(FB119,SUM($F$131:FA132,FB131)),0)</f>
        <v>0</v>
      </c>
      <c r="FC132" s="709">
        <f>IF(FC119&gt;0,-MIN(FC119,SUM($F$131:FB132,FC131)),0)</f>
        <v>0</v>
      </c>
      <c r="FD132" s="709">
        <f>IF(FD119&gt;0,-MIN(FD119,SUM($F$131:FC132,FD131)),0)</f>
        <v>0</v>
      </c>
      <c r="FE132" s="709">
        <f>IF(FE119&gt;0,-MIN(FE119,SUM($F$131:FD132,FE131)),0)</f>
        <v>0</v>
      </c>
      <c r="FF132" s="709">
        <f>IF(FF119&gt;0,-MIN(FF119,SUM($F$131:FE132,FF131)),0)</f>
        <v>0</v>
      </c>
      <c r="FG132" s="709">
        <f>IF(FG119&gt;0,-MIN(FG119,SUM($F$131:FF132,FG131)),0)</f>
        <v>0</v>
      </c>
      <c r="FH132" s="709">
        <f>IF(FH119&gt;0,-MIN(FH119,SUM($F$131:FG132,FH131)),0)</f>
        <v>0</v>
      </c>
      <c r="FI132" s="709">
        <f>IF(FI119&gt;0,-MIN(FI119,SUM($F$131:FH132,FI131)),0)</f>
        <v>0</v>
      </c>
      <c r="FJ132" s="709">
        <f>IF(FJ119&gt;0,-MIN(FJ119,SUM($F$131:FI132,FJ131)),0)</f>
        <v>0</v>
      </c>
      <c r="FK132" s="709">
        <f>IF(FK119&gt;0,-MIN(FK119,SUM($F$131:FJ132,FK131)),0)</f>
        <v>0</v>
      </c>
      <c r="FL132" s="709">
        <f>IF(FL119&gt;0,-MIN(FL119,SUM($F$131:FK132,FL131)),0)</f>
        <v>0</v>
      </c>
      <c r="FM132" s="709">
        <f>IF(FM119&gt;0,-MIN(FM119,SUM($F$131:FL132,FM131)),0)</f>
        <v>0</v>
      </c>
      <c r="FN132" s="709">
        <f>IF(FN119&gt;0,-MIN(FN119,SUM($F$131:FM132,FN131)),0)</f>
        <v>0</v>
      </c>
      <c r="FO132" s="709">
        <f>IF(FO119&gt;0,-MIN(FO119,SUM($F$131:FN132,FO131)),0)</f>
        <v>0</v>
      </c>
      <c r="FP132" s="709">
        <f>IF(FP119&gt;0,-MIN(FP119,SUM($F$131:FO132,FP131)),0)</f>
        <v>0</v>
      </c>
      <c r="FQ132" s="709">
        <f>IF(FQ119&gt;0,-MIN(FQ119,SUM($F$131:FP132,FQ131)),0)</f>
        <v>0</v>
      </c>
      <c r="FR132" s="709">
        <f>IF(FR119&gt;0,-MIN(FR119,SUM($F$131:FQ132,FR131)),0)</f>
        <v>0</v>
      </c>
      <c r="FS132" s="709">
        <f>IF(FS119&gt;0,-MIN(FS119,SUM($F$131:FR132,FS131)),0)</f>
        <v>0</v>
      </c>
      <c r="FT132" s="709">
        <f>IF(FT119&gt;0,-MIN(FT119,SUM($F$131:FS132,FT131)),0)</f>
        <v>0</v>
      </c>
      <c r="FU132" s="709">
        <f>IF(FU119&gt;0,-MIN(FU119,SUM($F$131:FT132,FU131)),0)</f>
        <v>0</v>
      </c>
      <c r="FV132" s="709">
        <f>IF(FV119&gt;0,-MIN(FV119,SUM($F$131:FU132,FV131)),0)</f>
        <v>0</v>
      </c>
      <c r="FW132" s="709">
        <f>IF(FW119&gt;0,-MIN(FW119,SUM($F$131:FV132,FW131)),0)</f>
        <v>0</v>
      </c>
      <c r="FX132" s="709">
        <f>IF(FX119&gt;0,-MIN(FX119,SUM($F$131:FW132,FX131)),0)</f>
        <v>0</v>
      </c>
      <c r="FY132" s="709">
        <f>IF(FY119&gt;0,-MIN(FY119,SUM($F$131:FX132,FY131)),0)</f>
        <v>0</v>
      </c>
      <c r="FZ132" s="709">
        <f>IF(FZ119&gt;0,-MIN(FZ119,SUM($F$131:FY132,FZ131)),0)</f>
        <v>0</v>
      </c>
      <c r="GA132" s="709">
        <f>IF(GA119&gt;0,-MIN(GA119,SUM($F$131:FZ132,GA131)),0)</f>
        <v>0</v>
      </c>
      <c r="GB132" s="709">
        <f>IF(GB119&gt;0,-MIN(GB119,SUM($F$131:GA132,GB131)),0)</f>
        <v>0</v>
      </c>
      <c r="GC132" s="709">
        <f>IF(GC119&gt;0,-MIN(GC119,SUM($F$131:GB132,GC131)),0)</f>
        <v>0</v>
      </c>
      <c r="GD132" s="709">
        <f>IF(GD119&gt;0,-MIN(GD119,SUM($F$131:GC132,GD131)),0)</f>
        <v>0</v>
      </c>
      <c r="GE132" s="709">
        <f>IF(GE119&gt;0,-MIN(GE119,SUM($F$131:GD132,GE131)),0)</f>
        <v>0</v>
      </c>
      <c r="GF132" s="709">
        <f>IF(GF119&gt;0,-MIN(GF119,SUM($F$131:GE132,GF131)),0)</f>
        <v>0</v>
      </c>
      <c r="GG132" s="709">
        <f>IF(GG119&gt;0,-MIN(GG119,SUM($F$131:GF132,GG131)),0)</f>
        <v>0</v>
      </c>
      <c r="GH132" s="709">
        <f>IF(GH119&gt;0,-MIN(GH119,SUM($F$131:GG132,GH131)),0)</f>
        <v>0</v>
      </c>
      <c r="GI132" s="709">
        <f>IF(GI119&gt;0,-MIN(GI119,SUM($F$131:GH132,GI131)),0)</f>
        <v>0</v>
      </c>
      <c r="GJ132" s="709">
        <f>IF(GJ119&gt;0,-MIN(GJ119,SUM($F$131:GI132,GJ131)),0)</f>
        <v>0</v>
      </c>
      <c r="GK132" s="709">
        <f>IF(GK119&gt;0,-MIN(GK119,SUM($F$131:GJ132,GK131)),0)</f>
        <v>0</v>
      </c>
      <c r="GL132" s="709">
        <f>IF(GL119&gt;0,-MIN(GL119,SUM($F$131:GK132,GL131)),0)</f>
        <v>0</v>
      </c>
      <c r="GM132" s="709">
        <f>IF(GM119&gt;0,-MIN(GM119,SUM($F$131:GL132,GM131)),0)</f>
        <v>0</v>
      </c>
      <c r="GN132" s="709">
        <f>IF(GN119&gt;0,-MIN(GN119,SUM($F$131:GM132,GN131)),0)</f>
        <v>0</v>
      </c>
      <c r="GO132" s="709">
        <f>IF(GO119&gt;0,-MIN(GO119,SUM($F$131:GN132,GO131)),0)</f>
        <v>0</v>
      </c>
      <c r="GP132" s="709">
        <f>IF(GP119&gt;0,-MIN(GP119,SUM($F$131:GO132,GP131)),0)</f>
        <v>0</v>
      </c>
      <c r="GQ132" s="709">
        <f>IF(GQ119&gt;0,-MIN(GQ119,SUM($F$131:GP132,GQ131)),0)</f>
        <v>0</v>
      </c>
      <c r="GR132" s="709">
        <f>IF(GR119&gt;0,-MIN(GR119,SUM($F$131:GQ132,GR131)),0)</f>
        <v>0</v>
      </c>
      <c r="GS132" s="709">
        <f>IF(GS119&gt;0,-MIN(GS119,SUM($F$131:GR132,GS131)),0)</f>
        <v>0</v>
      </c>
      <c r="GT132" s="709">
        <f>IF(GT119&gt;0,-MIN(GT119,SUM($F$131:GS132,GT131)),0)</f>
        <v>0</v>
      </c>
      <c r="GU132" s="709">
        <f>IF(GU119&gt;0,-MIN(GU119,SUM($F$131:GT132,GU131)),0)</f>
        <v>0</v>
      </c>
      <c r="GV132" s="709">
        <f>IF(GV119&gt;0,-MIN(GV119,SUM($F$131:GU132,GV131)),0)</f>
        <v>0</v>
      </c>
      <c r="GW132" s="709">
        <f>IF(GW119&gt;0,-MIN(GW119,SUM($F$131:GV132,GW131)),0)</f>
        <v>0</v>
      </c>
      <c r="GX132" s="709">
        <f>IF(GX119&gt;0,-MIN(GX119,SUM($F$131:GW132,GX131)),0)</f>
        <v>0</v>
      </c>
      <c r="GY132" s="709">
        <f>IF(GY119&gt;0,-MIN(GY119,SUM($F$131:GX132,GY131)),0)</f>
        <v>0</v>
      </c>
      <c r="GZ132" s="709">
        <f>IF(GZ119&gt;0,-MIN(GZ119,SUM($F$131:GY132,GZ131)),0)</f>
        <v>0</v>
      </c>
      <c r="HA132" s="709">
        <f>IF(HA119&gt;0,-MIN(HA119,SUM($F$131:GZ132,HA131)),0)</f>
        <v>0</v>
      </c>
      <c r="HB132" s="709">
        <f>IF(HB119&gt;0,-MIN(HB119,SUM($F$131:HA132,HB131)),0)</f>
        <v>0</v>
      </c>
      <c r="HC132" s="709">
        <f>IF(HC119&gt;0,-MIN(HC119,SUM($F$131:HB132,HC131)),0)</f>
        <v>0</v>
      </c>
      <c r="HD132" s="709">
        <f>IF(HD119&gt;0,-MIN(HD119,SUM($F$131:HC132,HD131)),0)</f>
        <v>0</v>
      </c>
      <c r="HE132" s="709">
        <f>IF(HE119&gt;0,-MIN(HE119,SUM($F$131:HD132,HE131)),0)</f>
        <v>0</v>
      </c>
      <c r="HF132" s="709">
        <f>IF(HF119&gt;0,-MIN(HF119,SUM($F$131:HE132,HF131)),0)</f>
        <v>0</v>
      </c>
      <c r="HG132" s="709">
        <f>IF(HG119&gt;0,-MIN(HG119,SUM($F$131:HF132,HG131)),0)</f>
        <v>0</v>
      </c>
      <c r="HH132" s="709">
        <f>IF(HH119&gt;0,-MIN(HH119,SUM($F$131:HG132,HH131)),0)</f>
        <v>0</v>
      </c>
      <c r="HI132" s="709">
        <f>IF(HI119&gt;0,-MIN(HI119,SUM($F$131:HH132,HI131)),0)</f>
        <v>0</v>
      </c>
      <c r="HJ132" s="709">
        <f>IF(HJ119&gt;0,-MIN(HJ119,SUM($F$131:HI132,HJ131)),0)</f>
        <v>0</v>
      </c>
      <c r="HK132" s="709">
        <f>IF(HK119&gt;0,-MIN(HK119,SUM($F$131:HJ132,HK131)),0)</f>
        <v>0</v>
      </c>
      <c r="HL132" s="709">
        <f>IF(HL119&gt;0,-MIN(HL119,SUM($F$131:HK132,HL131)),0)</f>
        <v>0</v>
      </c>
      <c r="HM132" s="709">
        <f>IF(HM119&gt;0,-MIN(HM119,SUM($F$131:HL132,HM131)),0)</f>
        <v>0</v>
      </c>
      <c r="HN132" s="709">
        <f>IF(HN119&gt;0,-MIN(HN119,SUM($F$131:HM132,HN131)),0)</f>
        <v>0</v>
      </c>
      <c r="HO132" s="709">
        <f>IF(HO119&gt;0,-MIN(HO119,SUM($F$131:HN132,HO131)),0)</f>
        <v>0</v>
      </c>
      <c r="HP132" s="709">
        <f>IF(HP119&gt;0,-MIN(HP119,SUM($F$131:HO132,HP131)),0)</f>
        <v>0</v>
      </c>
      <c r="HQ132" s="709">
        <f>IF(HQ119&gt;0,-MIN(HQ119,SUM($F$131:HP132,HQ131)),0)</f>
        <v>0</v>
      </c>
      <c r="HR132" s="709">
        <f>IF(HR119&gt;0,-MIN(HR119,SUM($F$131:HQ132,HR131)),0)</f>
        <v>0</v>
      </c>
      <c r="HS132" s="709">
        <f>IF(HS119&gt;0,-MIN(HS119,SUM($F$131:HR132,HS131)),0)</f>
        <v>0</v>
      </c>
      <c r="HT132" s="709">
        <f>IF(HT119&gt;0,-MIN(HT119,SUM($F$131:HS132,HT131)),0)</f>
        <v>0</v>
      </c>
      <c r="HU132" s="709">
        <f>IF(HU119&gt;0,-MIN(HU119,SUM($F$131:HT132,HU131)),0)</f>
        <v>0</v>
      </c>
      <c r="HV132" s="709">
        <f>IF(HV119&gt;0,-MIN(HV119,SUM($F$131:HU132,HV131)),0)</f>
        <v>0</v>
      </c>
      <c r="HW132" s="709">
        <f>IF(HW119&gt;0,-MIN(HW119,SUM($F$131:HV132,HW131)),0)</f>
        <v>0</v>
      </c>
      <c r="HX132" s="709">
        <f>IF(HX119&gt;0,-MIN(HX119,SUM($F$131:HW132,HX131)),0)</f>
        <v>0</v>
      </c>
      <c r="HY132" s="709">
        <f>IF(HY119&gt;0,-MIN(HY119,SUM($F$131:HX132,HY131)),0)</f>
        <v>0</v>
      </c>
      <c r="HZ132" s="709">
        <f>IF(HZ119&gt;0,-MIN(HZ119,SUM($F$131:HY132,HZ131)),0)</f>
        <v>0</v>
      </c>
      <c r="IA132" s="709">
        <f>IF(IA119&gt;0,-MIN(IA119,SUM($F$131:HZ132,IA131)),0)</f>
        <v>0</v>
      </c>
      <c r="IB132" s="709">
        <f>IF(IB119&gt;0,-MIN(IB119,SUM($F$131:IA132,IB131)),0)</f>
        <v>0</v>
      </c>
      <c r="IC132" s="709">
        <f>IF(IC119&gt;0,-MIN(IC119,SUM($F$131:IB132,IC131)),0)</f>
        <v>0</v>
      </c>
      <c r="ID132" s="709">
        <f>IF(ID119&gt;0,-MIN(ID119,SUM($F$131:IC132,ID131)),0)</f>
        <v>0</v>
      </c>
      <c r="IE132" s="709">
        <f>IF(IE119&gt;0,-MIN(IE119,SUM($F$131:ID132,IE131)),0)</f>
        <v>0</v>
      </c>
      <c r="IF132" s="709">
        <f>IF(IF119&gt;0,-MIN(IF119,SUM($F$131:IE132,IF131)),0)</f>
        <v>0</v>
      </c>
      <c r="IG132" s="709">
        <f>IF(IG119&gt;0,-MIN(IG119,SUM($F$131:IF132,IG131)),0)</f>
        <v>0</v>
      </c>
      <c r="IH132" s="709">
        <f>IF(IH119&gt;0,-MIN(IH119,SUM($F$131:IG132,IH131)),0)</f>
        <v>0</v>
      </c>
      <c r="II132" s="709">
        <f>IF(II119&gt;0,-MIN(II119,SUM($F$131:IH132,II131)),0)</f>
        <v>0</v>
      </c>
      <c r="IJ132" s="709">
        <f>IF(IJ119&gt;0,-MIN(IJ119,SUM($F$131:II132,IJ131)),0)</f>
        <v>0</v>
      </c>
      <c r="IK132" s="709">
        <f>IF(IK119&gt;0,-MIN(IK119,SUM($F$131:IJ132,IK131)),0)</f>
        <v>0</v>
      </c>
      <c r="IL132" s="709">
        <f>IF(IL119&gt;0,-MIN(IL119,SUM($F$131:IK132,IL131)),0)</f>
        <v>0</v>
      </c>
    </row>
    <row r="133" spans="1:246" s="809" customFormat="1">
      <c r="B133" s="809" t="s">
        <v>714</v>
      </c>
      <c r="D133" s="810"/>
      <c r="E133" s="809">
        <f ca="1">SUM(F133:IL133)</f>
        <v>8363388.9728284152</v>
      </c>
      <c r="F133" s="709"/>
      <c r="G133" s="709">
        <f t="shared" ref="G133:BR133" ca="1" si="161">IF(G119&lt;0,-G119,0)</f>
        <v>3722742.1310907081</v>
      </c>
      <c r="H133" s="709">
        <f t="shared" ca="1" si="161"/>
        <v>702483.38638499856</v>
      </c>
      <c r="I133" s="709">
        <f t="shared" ca="1" si="161"/>
        <v>393301.66601161024</v>
      </c>
      <c r="J133" s="709">
        <f t="shared" ca="1" si="161"/>
        <v>417274.44248333637</v>
      </c>
      <c r="K133" s="709">
        <f t="shared" ca="1" si="161"/>
        <v>436961.50466934824</v>
      </c>
      <c r="L133" s="709">
        <f t="shared" ca="1" si="161"/>
        <v>451154.28114107426</v>
      </c>
      <c r="M133" s="709">
        <f t="shared" ca="1" si="161"/>
        <v>473052.77189851477</v>
      </c>
      <c r="N133" s="709">
        <f t="shared" ca="1" si="161"/>
        <v>514946.05974232365</v>
      </c>
      <c r="O133" s="709">
        <f t="shared" ca="1" si="161"/>
        <v>536724.88348623656</v>
      </c>
      <c r="P133" s="709">
        <f t="shared" ca="1" si="161"/>
        <v>558456.88100746472</v>
      </c>
      <c r="Q133" s="709">
        <f t="shared" ca="1" si="161"/>
        <v>156290.96491279895</v>
      </c>
      <c r="R133" s="709">
        <f t="shared" ca="1" si="161"/>
        <v>0</v>
      </c>
      <c r="S133" s="709">
        <f t="shared" ca="1" si="161"/>
        <v>0</v>
      </c>
      <c r="T133" s="709">
        <f t="shared" ca="1" si="161"/>
        <v>0</v>
      </c>
      <c r="U133" s="709">
        <f t="shared" ca="1" si="161"/>
        <v>0</v>
      </c>
      <c r="V133" s="709">
        <f t="shared" ca="1" si="161"/>
        <v>0</v>
      </c>
      <c r="W133" s="709">
        <f t="shared" ca="1" si="161"/>
        <v>0</v>
      </c>
      <c r="X133" s="709">
        <f t="shared" ca="1" si="161"/>
        <v>0</v>
      </c>
      <c r="Y133" s="709">
        <f t="shared" ca="1" si="161"/>
        <v>0</v>
      </c>
      <c r="Z133" s="709">
        <f t="shared" ca="1" si="161"/>
        <v>0</v>
      </c>
      <c r="AA133" s="709">
        <f t="shared" ca="1" si="161"/>
        <v>0</v>
      </c>
      <c r="AB133" s="709">
        <f t="shared" ca="1" si="161"/>
        <v>0</v>
      </c>
      <c r="AC133" s="709">
        <f t="shared" ca="1" si="161"/>
        <v>0</v>
      </c>
      <c r="AD133" s="709">
        <f t="shared" ca="1" si="161"/>
        <v>0</v>
      </c>
      <c r="AE133" s="709">
        <f t="shared" ca="1" si="161"/>
        <v>0</v>
      </c>
      <c r="AF133" s="709">
        <f t="shared" ca="1" si="161"/>
        <v>0</v>
      </c>
      <c r="AG133" s="709">
        <f t="shared" ca="1" si="161"/>
        <v>0</v>
      </c>
      <c r="AH133" s="709">
        <f t="shared" ca="1" si="161"/>
        <v>0</v>
      </c>
      <c r="AI133" s="709">
        <f t="shared" ca="1" si="161"/>
        <v>0</v>
      </c>
      <c r="AJ133" s="709">
        <f t="shared" ca="1" si="161"/>
        <v>0</v>
      </c>
      <c r="AK133" s="709">
        <f t="shared" ca="1" si="161"/>
        <v>0</v>
      </c>
      <c r="AL133" s="709">
        <f t="shared" ca="1" si="161"/>
        <v>0</v>
      </c>
      <c r="AM133" s="709">
        <f t="shared" ca="1" si="161"/>
        <v>0</v>
      </c>
      <c r="AN133" s="709">
        <f t="shared" ca="1" si="161"/>
        <v>0</v>
      </c>
      <c r="AO133" s="709">
        <f t="shared" ca="1" si="161"/>
        <v>0</v>
      </c>
      <c r="AP133" s="709">
        <f t="shared" ca="1" si="161"/>
        <v>0</v>
      </c>
      <c r="AQ133" s="709">
        <f t="shared" ca="1" si="161"/>
        <v>0</v>
      </c>
      <c r="AR133" s="709">
        <f t="shared" ca="1" si="161"/>
        <v>0</v>
      </c>
      <c r="AS133" s="709">
        <f t="shared" ca="1" si="161"/>
        <v>0</v>
      </c>
      <c r="AT133" s="709">
        <f t="shared" ca="1" si="161"/>
        <v>0</v>
      </c>
      <c r="AU133" s="709">
        <f t="shared" ca="1" si="161"/>
        <v>0</v>
      </c>
      <c r="AV133" s="709">
        <f t="shared" ca="1" si="161"/>
        <v>0</v>
      </c>
      <c r="AW133" s="709">
        <f t="shared" ca="1" si="161"/>
        <v>0</v>
      </c>
      <c r="AX133" s="709">
        <f t="shared" si="161"/>
        <v>0</v>
      </c>
      <c r="AY133" s="709">
        <f t="shared" si="161"/>
        <v>0</v>
      </c>
      <c r="AZ133" s="709">
        <f t="shared" si="161"/>
        <v>0</v>
      </c>
      <c r="BA133" s="709">
        <f t="shared" si="161"/>
        <v>0</v>
      </c>
      <c r="BB133" s="709">
        <f t="shared" si="161"/>
        <v>0</v>
      </c>
      <c r="BC133" s="709">
        <f t="shared" si="161"/>
        <v>0</v>
      </c>
      <c r="BD133" s="709">
        <f t="shared" si="161"/>
        <v>0</v>
      </c>
      <c r="BE133" s="709">
        <f t="shared" si="161"/>
        <v>0</v>
      </c>
      <c r="BF133" s="709">
        <f t="shared" si="161"/>
        <v>0</v>
      </c>
      <c r="BG133" s="709">
        <f t="shared" si="161"/>
        <v>0</v>
      </c>
      <c r="BH133" s="709">
        <f t="shared" si="161"/>
        <v>0</v>
      </c>
      <c r="BI133" s="709">
        <f t="shared" si="161"/>
        <v>0</v>
      </c>
      <c r="BJ133" s="709">
        <f t="shared" si="161"/>
        <v>0</v>
      </c>
      <c r="BK133" s="709">
        <f t="shared" si="161"/>
        <v>0</v>
      </c>
      <c r="BL133" s="709">
        <f t="shared" si="161"/>
        <v>0</v>
      </c>
      <c r="BM133" s="709">
        <f t="shared" si="161"/>
        <v>0</v>
      </c>
      <c r="BN133" s="709">
        <f t="shared" si="161"/>
        <v>0</v>
      </c>
      <c r="BO133" s="709">
        <f t="shared" si="161"/>
        <v>0</v>
      </c>
      <c r="BP133" s="709">
        <f t="shared" si="161"/>
        <v>0</v>
      </c>
      <c r="BQ133" s="709">
        <f t="shared" si="161"/>
        <v>0</v>
      </c>
      <c r="BR133" s="709">
        <f t="shared" si="161"/>
        <v>0</v>
      </c>
      <c r="BS133" s="709">
        <f t="shared" ref="BS133:ED133" si="162">IF(BS119&lt;0,-BS119,0)</f>
        <v>0</v>
      </c>
      <c r="BT133" s="709">
        <f t="shared" si="162"/>
        <v>0</v>
      </c>
      <c r="BU133" s="709">
        <f t="shared" si="162"/>
        <v>0</v>
      </c>
      <c r="BV133" s="709">
        <f t="shared" si="162"/>
        <v>0</v>
      </c>
      <c r="BW133" s="709">
        <f t="shared" si="162"/>
        <v>0</v>
      </c>
      <c r="BX133" s="709">
        <f t="shared" si="162"/>
        <v>0</v>
      </c>
      <c r="BY133" s="709">
        <f t="shared" si="162"/>
        <v>0</v>
      </c>
      <c r="BZ133" s="709">
        <f t="shared" si="162"/>
        <v>0</v>
      </c>
      <c r="CA133" s="709">
        <f t="shared" si="162"/>
        <v>0</v>
      </c>
      <c r="CB133" s="709">
        <f t="shared" si="162"/>
        <v>0</v>
      </c>
      <c r="CC133" s="709">
        <f t="shared" si="162"/>
        <v>0</v>
      </c>
      <c r="CD133" s="709">
        <f t="shared" si="162"/>
        <v>0</v>
      </c>
      <c r="CE133" s="709">
        <f t="shared" si="162"/>
        <v>0</v>
      </c>
      <c r="CF133" s="709">
        <f t="shared" si="162"/>
        <v>0</v>
      </c>
      <c r="CG133" s="709">
        <f t="shared" si="162"/>
        <v>0</v>
      </c>
      <c r="CH133" s="709">
        <f t="shared" si="162"/>
        <v>0</v>
      </c>
      <c r="CI133" s="709">
        <f t="shared" si="162"/>
        <v>0</v>
      </c>
      <c r="CJ133" s="709">
        <f t="shared" si="162"/>
        <v>0</v>
      </c>
      <c r="CK133" s="709">
        <f t="shared" si="162"/>
        <v>0</v>
      </c>
      <c r="CL133" s="709">
        <f t="shared" si="162"/>
        <v>0</v>
      </c>
      <c r="CM133" s="709">
        <f t="shared" si="162"/>
        <v>0</v>
      </c>
      <c r="CN133" s="709">
        <f t="shared" si="162"/>
        <v>0</v>
      </c>
      <c r="CO133" s="709">
        <f t="shared" si="162"/>
        <v>0</v>
      </c>
      <c r="CP133" s="709">
        <f t="shared" si="162"/>
        <v>0</v>
      </c>
      <c r="CQ133" s="709">
        <f t="shared" si="162"/>
        <v>0</v>
      </c>
      <c r="CR133" s="709">
        <f t="shared" si="162"/>
        <v>0</v>
      </c>
      <c r="CS133" s="709">
        <f t="shared" si="162"/>
        <v>0</v>
      </c>
      <c r="CT133" s="709">
        <f t="shared" si="162"/>
        <v>0</v>
      </c>
      <c r="CU133" s="709">
        <f t="shared" si="162"/>
        <v>0</v>
      </c>
      <c r="CV133" s="709">
        <f t="shared" si="162"/>
        <v>0</v>
      </c>
      <c r="CW133" s="709">
        <f t="shared" si="162"/>
        <v>0</v>
      </c>
      <c r="CX133" s="709">
        <f t="shared" si="162"/>
        <v>0</v>
      </c>
      <c r="CY133" s="709">
        <f t="shared" si="162"/>
        <v>0</v>
      </c>
      <c r="CZ133" s="709">
        <f t="shared" si="162"/>
        <v>0</v>
      </c>
      <c r="DA133" s="709">
        <f t="shared" si="162"/>
        <v>0</v>
      </c>
      <c r="DB133" s="709">
        <f t="shared" si="162"/>
        <v>0</v>
      </c>
      <c r="DC133" s="709">
        <f t="shared" si="162"/>
        <v>0</v>
      </c>
      <c r="DD133" s="709">
        <f t="shared" si="162"/>
        <v>0</v>
      </c>
      <c r="DE133" s="709">
        <f t="shared" si="162"/>
        <v>0</v>
      </c>
      <c r="DF133" s="709">
        <f t="shared" si="162"/>
        <v>0</v>
      </c>
      <c r="DG133" s="709">
        <f t="shared" si="162"/>
        <v>0</v>
      </c>
      <c r="DH133" s="709">
        <f t="shared" si="162"/>
        <v>0</v>
      </c>
      <c r="DI133" s="709">
        <f t="shared" si="162"/>
        <v>0</v>
      </c>
      <c r="DJ133" s="709">
        <f t="shared" si="162"/>
        <v>0</v>
      </c>
      <c r="DK133" s="709">
        <f t="shared" si="162"/>
        <v>0</v>
      </c>
      <c r="DL133" s="709">
        <f t="shared" si="162"/>
        <v>0</v>
      </c>
      <c r="DM133" s="709">
        <f t="shared" si="162"/>
        <v>0</v>
      </c>
      <c r="DN133" s="709">
        <f t="shared" si="162"/>
        <v>0</v>
      </c>
      <c r="DO133" s="709">
        <f t="shared" si="162"/>
        <v>0</v>
      </c>
      <c r="DP133" s="709">
        <f t="shared" si="162"/>
        <v>0</v>
      </c>
      <c r="DQ133" s="709">
        <f t="shared" si="162"/>
        <v>0</v>
      </c>
      <c r="DR133" s="709">
        <f t="shared" si="162"/>
        <v>0</v>
      </c>
      <c r="DS133" s="709">
        <f t="shared" si="162"/>
        <v>0</v>
      </c>
      <c r="DT133" s="709">
        <f t="shared" si="162"/>
        <v>0</v>
      </c>
      <c r="DU133" s="709">
        <f t="shared" si="162"/>
        <v>0</v>
      </c>
      <c r="DV133" s="709">
        <f t="shared" si="162"/>
        <v>0</v>
      </c>
      <c r="DW133" s="709">
        <f t="shared" si="162"/>
        <v>0</v>
      </c>
      <c r="DX133" s="709">
        <f t="shared" si="162"/>
        <v>0</v>
      </c>
      <c r="DY133" s="709">
        <f t="shared" si="162"/>
        <v>0</v>
      </c>
      <c r="DZ133" s="709">
        <f t="shared" si="162"/>
        <v>0</v>
      </c>
      <c r="EA133" s="709">
        <f t="shared" si="162"/>
        <v>0</v>
      </c>
      <c r="EB133" s="709">
        <f t="shared" si="162"/>
        <v>0</v>
      </c>
      <c r="EC133" s="709">
        <f t="shared" si="162"/>
        <v>0</v>
      </c>
      <c r="ED133" s="709">
        <f t="shared" si="162"/>
        <v>0</v>
      </c>
      <c r="EE133" s="709">
        <f t="shared" ref="EE133:GP133" si="163">IF(EE119&lt;0,-EE119,0)</f>
        <v>0</v>
      </c>
      <c r="EF133" s="709">
        <f t="shared" si="163"/>
        <v>0</v>
      </c>
      <c r="EG133" s="709">
        <f t="shared" si="163"/>
        <v>0</v>
      </c>
      <c r="EH133" s="709">
        <f t="shared" si="163"/>
        <v>0</v>
      </c>
      <c r="EI133" s="709">
        <f t="shared" si="163"/>
        <v>0</v>
      </c>
      <c r="EJ133" s="709">
        <f t="shared" si="163"/>
        <v>0</v>
      </c>
      <c r="EK133" s="709">
        <f t="shared" si="163"/>
        <v>0</v>
      </c>
      <c r="EL133" s="709">
        <f t="shared" si="163"/>
        <v>0</v>
      </c>
      <c r="EM133" s="709">
        <f t="shared" si="163"/>
        <v>0</v>
      </c>
      <c r="EN133" s="709">
        <f t="shared" si="163"/>
        <v>0</v>
      </c>
      <c r="EO133" s="709">
        <f t="shared" si="163"/>
        <v>0</v>
      </c>
      <c r="EP133" s="709">
        <f t="shared" si="163"/>
        <v>0</v>
      </c>
      <c r="EQ133" s="709">
        <f t="shared" si="163"/>
        <v>0</v>
      </c>
      <c r="ER133" s="709">
        <f t="shared" si="163"/>
        <v>0</v>
      </c>
      <c r="ES133" s="709">
        <f t="shared" si="163"/>
        <v>0</v>
      </c>
      <c r="ET133" s="709">
        <f t="shared" si="163"/>
        <v>0</v>
      </c>
      <c r="EU133" s="709">
        <f t="shared" si="163"/>
        <v>0</v>
      </c>
      <c r="EV133" s="709">
        <f t="shared" si="163"/>
        <v>0</v>
      </c>
      <c r="EW133" s="709">
        <f t="shared" si="163"/>
        <v>0</v>
      </c>
      <c r="EX133" s="709">
        <f t="shared" si="163"/>
        <v>0</v>
      </c>
      <c r="EY133" s="709">
        <f t="shared" si="163"/>
        <v>0</v>
      </c>
      <c r="EZ133" s="709">
        <f t="shared" si="163"/>
        <v>0</v>
      </c>
      <c r="FA133" s="709">
        <f t="shared" si="163"/>
        <v>0</v>
      </c>
      <c r="FB133" s="709">
        <f t="shared" si="163"/>
        <v>0</v>
      </c>
      <c r="FC133" s="709">
        <f t="shared" si="163"/>
        <v>0</v>
      </c>
      <c r="FD133" s="709">
        <f t="shared" si="163"/>
        <v>0</v>
      </c>
      <c r="FE133" s="709">
        <f t="shared" si="163"/>
        <v>0</v>
      </c>
      <c r="FF133" s="709">
        <f t="shared" si="163"/>
        <v>0</v>
      </c>
      <c r="FG133" s="709">
        <f t="shared" si="163"/>
        <v>0</v>
      </c>
      <c r="FH133" s="709">
        <f t="shared" si="163"/>
        <v>0</v>
      </c>
      <c r="FI133" s="709">
        <f t="shared" si="163"/>
        <v>0</v>
      </c>
      <c r="FJ133" s="709">
        <f t="shared" si="163"/>
        <v>0</v>
      </c>
      <c r="FK133" s="709">
        <f t="shared" si="163"/>
        <v>0</v>
      </c>
      <c r="FL133" s="709">
        <f t="shared" si="163"/>
        <v>0</v>
      </c>
      <c r="FM133" s="709">
        <f t="shared" si="163"/>
        <v>0</v>
      </c>
      <c r="FN133" s="709">
        <f t="shared" si="163"/>
        <v>0</v>
      </c>
      <c r="FO133" s="709">
        <f t="shared" si="163"/>
        <v>0</v>
      </c>
      <c r="FP133" s="709">
        <f t="shared" si="163"/>
        <v>0</v>
      </c>
      <c r="FQ133" s="709">
        <f t="shared" si="163"/>
        <v>0</v>
      </c>
      <c r="FR133" s="709">
        <f t="shared" si="163"/>
        <v>0</v>
      </c>
      <c r="FS133" s="709">
        <f t="shared" si="163"/>
        <v>0</v>
      </c>
      <c r="FT133" s="709">
        <f t="shared" si="163"/>
        <v>0</v>
      </c>
      <c r="FU133" s="709">
        <f t="shared" si="163"/>
        <v>0</v>
      </c>
      <c r="FV133" s="709">
        <f t="shared" si="163"/>
        <v>0</v>
      </c>
      <c r="FW133" s="709">
        <f t="shared" si="163"/>
        <v>0</v>
      </c>
      <c r="FX133" s="709">
        <f t="shared" si="163"/>
        <v>0</v>
      </c>
      <c r="FY133" s="709">
        <f t="shared" si="163"/>
        <v>0</v>
      </c>
      <c r="FZ133" s="709">
        <f t="shared" si="163"/>
        <v>0</v>
      </c>
      <c r="GA133" s="709">
        <f t="shared" si="163"/>
        <v>0</v>
      </c>
      <c r="GB133" s="709">
        <f t="shared" si="163"/>
        <v>0</v>
      </c>
      <c r="GC133" s="709">
        <f t="shared" si="163"/>
        <v>0</v>
      </c>
      <c r="GD133" s="709">
        <f t="shared" si="163"/>
        <v>0</v>
      </c>
      <c r="GE133" s="709">
        <f t="shared" si="163"/>
        <v>0</v>
      </c>
      <c r="GF133" s="709">
        <f t="shared" si="163"/>
        <v>0</v>
      </c>
      <c r="GG133" s="709">
        <f t="shared" si="163"/>
        <v>0</v>
      </c>
      <c r="GH133" s="709">
        <f t="shared" si="163"/>
        <v>0</v>
      </c>
      <c r="GI133" s="709">
        <f t="shared" si="163"/>
        <v>0</v>
      </c>
      <c r="GJ133" s="709">
        <f t="shared" si="163"/>
        <v>0</v>
      </c>
      <c r="GK133" s="709">
        <f t="shared" si="163"/>
        <v>0</v>
      </c>
      <c r="GL133" s="709">
        <f t="shared" si="163"/>
        <v>0</v>
      </c>
      <c r="GM133" s="709">
        <f t="shared" si="163"/>
        <v>0</v>
      </c>
      <c r="GN133" s="709">
        <f t="shared" si="163"/>
        <v>0</v>
      </c>
      <c r="GO133" s="709">
        <f t="shared" si="163"/>
        <v>0</v>
      </c>
      <c r="GP133" s="709">
        <f t="shared" si="163"/>
        <v>0</v>
      </c>
      <c r="GQ133" s="709">
        <f t="shared" ref="GQ133:IL133" si="164">IF(GQ119&lt;0,-GQ119,0)</f>
        <v>0</v>
      </c>
      <c r="GR133" s="709">
        <f t="shared" si="164"/>
        <v>0</v>
      </c>
      <c r="GS133" s="709">
        <f t="shared" si="164"/>
        <v>0</v>
      </c>
      <c r="GT133" s="709">
        <f t="shared" si="164"/>
        <v>0</v>
      </c>
      <c r="GU133" s="709">
        <f t="shared" si="164"/>
        <v>0</v>
      </c>
      <c r="GV133" s="709">
        <f t="shared" si="164"/>
        <v>0</v>
      </c>
      <c r="GW133" s="709">
        <f t="shared" si="164"/>
        <v>0</v>
      </c>
      <c r="GX133" s="709">
        <f t="shared" si="164"/>
        <v>0</v>
      </c>
      <c r="GY133" s="709">
        <f t="shared" si="164"/>
        <v>0</v>
      </c>
      <c r="GZ133" s="709">
        <f t="shared" si="164"/>
        <v>0</v>
      </c>
      <c r="HA133" s="709">
        <f t="shared" si="164"/>
        <v>0</v>
      </c>
      <c r="HB133" s="709">
        <f t="shared" si="164"/>
        <v>0</v>
      </c>
      <c r="HC133" s="709">
        <f t="shared" si="164"/>
        <v>0</v>
      </c>
      <c r="HD133" s="709">
        <f t="shared" si="164"/>
        <v>0</v>
      </c>
      <c r="HE133" s="709">
        <f t="shared" si="164"/>
        <v>0</v>
      </c>
      <c r="HF133" s="709">
        <f t="shared" si="164"/>
        <v>0</v>
      </c>
      <c r="HG133" s="709">
        <f t="shared" si="164"/>
        <v>0</v>
      </c>
      <c r="HH133" s="709">
        <f t="shared" si="164"/>
        <v>0</v>
      </c>
      <c r="HI133" s="709">
        <f t="shared" si="164"/>
        <v>0</v>
      </c>
      <c r="HJ133" s="709">
        <f t="shared" si="164"/>
        <v>0</v>
      </c>
      <c r="HK133" s="709">
        <f t="shared" si="164"/>
        <v>0</v>
      </c>
      <c r="HL133" s="709">
        <f t="shared" si="164"/>
        <v>0</v>
      </c>
      <c r="HM133" s="709">
        <f t="shared" si="164"/>
        <v>0</v>
      </c>
      <c r="HN133" s="709">
        <f t="shared" si="164"/>
        <v>0</v>
      </c>
      <c r="HO133" s="709">
        <f t="shared" si="164"/>
        <v>0</v>
      </c>
      <c r="HP133" s="709">
        <f t="shared" si="164"/>
        <v>0</v>
      </c>
      <c r="HQ133" s="709">
        <f t="shared" si="164"/>
        <v>0</v>
      </c>
      <c r="HR133" s="709">
        <f t="shared" si="164"/>
        <v>0</v>
      </c>
      <c r="HS133" s="709">
        <f t="shared" si="164"/>
        <v>0</v>
      </c>
      <c r="HT133" s="709">
        <f t="shared" si="164"/>
        <v>0</v>
      </c>
      <c r="HU133" s="709">
        <f t="shared" si="164"/>
        <v>0</v>
      </c>
      <c r="HV133" s="709">
        <f t="shared" si="164"/>
        <v>0</v>
      </c>
      <c r="HW133" s="709">
        <f t="shared" si="164"/>
        <v>0</v>
      </c>
      <c r="HX133" s="709">
        <f t="shared" si="164"/>
        <v>0</v>
      </c>
      <c r="HY133" s="709">
        <f t="shared" si="164"/>
        <v>0</v>
      </c>
      <c r="HZ133" s="709">
        <f t="shared" si="164"/>
        <v>0</v>
      </c>
      <c r="IA133" s="709">
        <f t="shared" si="164"/>
        <v>0</v>
      </c>
      <c r="IB133" s="709">
        <f t="shared" si="164"/>
        <v>0</v>
      </c>
      <c r="IC133" s="709">
        <f t="shared" si="164"/>
        <v>0</v>
      </c>
      <c r="ID133" s="709">
        <f t="shared" si="164"/>
        <v>0</v>
      </c>
      <c r="IE133" s="709">
        <f t="shared" si="164"/>
        <v>0</v>
      </c>
      <c r="IF133" s="709">
        <f t="shared" si="164"/>
        <v>0</v>
      </c>
      <c r="IG133" s="709">
        <f t="shared" si="164"/>
        <v>0</v>
      </c>
      <c r="IH133" s="709">
        <f t="shared" si="164"/>
        <v>0</v>
      </c>
      <c r="II133" s="709">
        <f t="shared" si="164"/>
        <v>0</v>
      </c>
      <c r="IJ133" s="709">
        <f t="shared" si="164"/>
        <v>0</v>
      </c>
      <c r="IK133" s="709">
        <f t="shared" si="164"/>
        <v>0</v>
      </c>
      <c r="IL133" s="709">
        <f t="shared" si="164"/>
        <v>0</v>
      </c>
    </row>
    <row r="134" spans="1:246" s="809" customFormat="1">
      <c r="B134" s="809" t="s">
        <v>715</v>
      </c>
      <c r="D134" s="810"/>
      <c r="E134" s="809">
        <f ca="1">SUM(F134:IL134)</f>
        <v>-8363388.9728284162</v>
      </c>
      <c r="F134" s="709"/>
      <c r="G134" s="709">
        <f t="shared" ref="G134:BR134" ca="1" si="165">-IF(G119&gt;0,MIN(SUM(G130:G132),G119+G132),0)</f>
        <v>0</v>
      </c>
      <c r="H134" s="709">
        <f t="shared" ca="1" si="165"/>
        <v>0</v>
      </c>
      <c r="I134" s="709">
        <f t="shared" ca="1" si="165"/>
        <v>0</v>
      </c>
      <c r="J134" s="709">
        <f t="shared" ca="1" si="165"/>
        <v>0</v>
      </c>
      <c r="K134" s="709">
        <f t="shared" ca="1" si="165"/>
        <v>0</v>
      </c>
      <c r="L134" s="709">
        <f t="shared" ca="1" si="165"/>
        <v>0</v>
      </c>
      <c r="M134" s="709">
        <f t="shared" ca="1" si="165"/>
        <v>0</v>
      </c>
      <c r="N134" s="709">
        <f t="shared" ca="1" si="165"/>
        <v>0</v>
      </c>
      <c r="O134" s="709">
        <f t="shared" ca="1" si="165"/>
        <v>0</v>
      </c>
      <c r="P134" s="709">
        <f t="shared" ca="1" si="165"/>
        <v>0</v>
      </c>
      <c r="Q134" s="709">
        <f t="shared" ca="1" si="165"/>
        <v>0</v>
      </c>
      <c r="R134" s="709">
        <f t="shared" ca="1" si="165"/>
        <v>0</v>
      </c>
      <c r="S134" s="709">
        <f t="shared" ca="1" si="165"/>
        <v>0</v>
      </c>
      <c r="T134" s="709">
        <f t="shared" ca="1" si="165"/>
        <v>0</v>
      </c>
      <c r="U134" s="709">
        <f t="shared" ca="1" si="165"/>
        <v>0</v>
      </c>
      <c r="V134" s="709">
        <f t="shared" ca="1" si="165"/>
        <v>0</v>
      </c>
      <c r="W134" s="709">
        <f t="shared" ca="1" si="165"/>
        <v>0</v>
      </c>
      <c r="X134" s="709">
        <f t="shared" ca="1" si="165"/>
        <v>0</v>
      </c>
      <c r="Y134" s="709">
        <f t="shared" ca="1" si="165"/>
        <v>0</v>
      </c>
      <c r="Z134" s="709">
        <f t="shared" ca="1" si="165"/>
        <v>0</v>
      </c>
      <c r="AA134" s="709">
        <f t="shared" ca="1" si="165"/>
        <v>0</v>
      </c>
      <c r="AB134" s="709">
        <f t="shared" ca="1" si="165"/>
        <v>0</v>
      </c>
      <c r="AC134" s="709">
        <f t="shared" ca="1" si="165"/>
        <v>0</v>
      </c>
      <c r="AD134" s="709">
        <f t="shared" ca="1" si="165"/>
        <v>0</v>
      </c>
      <c r="AE134" s="709">
        <f t="shared" ca="1" si="165"/>
        <v>0</v>
      </c>
      <c r="AF134" s="709">
        <f t="shared" ca="1" si="165"/>
        <v>0</v>
      </c>
      <c r="AG134" s="709">
        <f t="shared" ca="1" si="165"/>
        <v>0</v>
      </c>
      <c r="AH134" s="709">
        <f t="shared" ca="1" si="165"/>
        <v>0</v>
      </c>
      <c r="AI134" s="709">
        <f t="shared" ca="1" si="165"/>
        <v>0</v>
      </c>
      <c r="AJ134" s="709">
        <f t="shared" ca="1" si="165"/>
        <v>0</v>
      </c>
      <c r="AK134" s="709">
        <f t="shared" ca="1" si="165"/>
        <v>0</v>
      </c>
      <c r="AL134" s="709">
        <f t="shared" ca="1" si="165"/>
        <v>0</v>
      </c>
      <c r="AM134" s="709">
        <f t="shared" ca="1" si="165"/>
        <v>0</v>
      </c>
      <c r="AN134" s="709">
        <f t="shared" ca="1" si="165"/>
        <v>0</v>
      </c>
      <c r="AO134" s="709">
        <f t="shared" ca="1" si="165"/>
        <v>0</v>
      </c>
      <c r="AP134" s="709">
        <f t="shared" ca="1" si="165"/>
        <v>0</v>
      </c>
      <c r="AQ134" s="709">
        <f t="shared" ca="1" si="165"/>
        <v>0</v>
      </c>
      <c r="AR134" s="709">
        <f t="shared" ca="1" si="165"/>
        <v>0</v>
      </c>
      <c r="AS134" s="709">
        <f t="shared" ca="1" si="165"/>
        <v>0</v>
      </c>
      <c r="AT134" s="709">
        <f t="shared" ca="1" si="165"/>
        <v>0</v>
      </c>
      <c r="AU134" s="709">
        <f t="shared" ca="1" si="165"/>
        <v>0</v>
      </c>
      <c r="AV134" s="709">
        <f t="shared" ca="1" si="165"/>
        <v>0</v>
      </c>
      <c r="AW134" s="709">
        <f t="shared" ca="1" si="165"/>
        <v>-8363388.9728284162</v>
      </c>
      <c r="AX134" s="709">
        <f t="shared" si="165"/>
        <v>0</v>
      </c>
      <c r="AY134" s="709">
        <f t="shared" si="165"/>
        <v>0</v>
      </c>
      <c r="AZ134" s="709">
        <f t="shared" si="165"/>
        <v>0</v>
      </c>
      <c r="BA134" s="709">
        <f t="shared" si="165"/>
        <v>0</v>
      </c>
      <c r="BB134" s="709">
        <f t="shared" si="165"/>
        <v>0</v>
      </c>
      <c r="BC134" s="709">
        <f t="shared" si="165"/>
        <v>0</v>
      </c>
      <c r="BD134" s="709">
        <f t="shared" si="165"/>
        <v>0</v>
      </c>
      <c r="BE134" s="709">
        <f t="shared" si="165"/>
        <v>0</v>
      </c>
      <c r="BF134" s="709">
        <f t="shared" si="165"/>
        <v>0</v>
      </c>
      <c r="BG134" s="709">
        <f t="shared" si="165"/>
        <v>0</v>
      </c>
      <c r="BH134" s="709">
        <f t="shared" si="165"/>
        <v>0</v>
      </c>
      <c r="BI134" s="709">
        <f t="shared" si="165"/>
        <v>0</v>
      </c>
      <c r="BJ134" s="709">
        <f t="shared" si="165"/>
        <v>0</v>
      </c>
      <c r="BK134" s="709">
        <f t="shared" si="165"/>
        <v>0</v>
      </c>
      <c r="BL134" s="709">
        <f t="shared" si="165"/>
        <v>0</v>
      </c>
      <c r="BM134" s="709">
        <f t="shared" si="165"/>
        <v>0</v>
      </c>
      <c r="BN134" s="709">
        <f t="shared" si="165"/>
        <v>0</v>
      </c>
      <c r="BO134" s="709">
        <f t="shared" si="165"/>
        <v>0</v>
      </c>
      <c r="BP134" s="709">
        <f t="shared" si="165"/>
        <v>0</v>
      </c>
      <c r="BQ134" s="709">
        <f t="shared" si="165"/>
        <v>0</v>
      </c>
      <c r="BR134" s="709">
        <f t="shared" si="165"/>
        <v>0</v>
      </c>
      <c r="BS134" s="709">
        <f t="shared" ref="BS134:ED134" si="166">-IF(BS119&gt;0,MIN(SUM(BS130:BS132),BS119+BS132),0)</f>
        <v>0</v>
      </c>
      <c r="BT134" s="709">
        <f t="shared" si="166"/>
        <v>0</v>
      </c>
      <c r="BU134" s="709">
        <f t="shared" si="166"/>
        <v>0</v>
      </c>
      <c r="BV134" s="709">
        <f t="shared" si="166"/>
        <v>0</v>
      </c>
      <c r="BW134" s="709">
        <f t="shared" si="166"/>
        <v>0</v>
      </c>
      <c r="BX134" s="709">
        <f t="shared" si="166"/>
        <v>0</v>
      </c>
      <c r="BY134" s="709">
        <f t="shared" si="166"/>
        <v>0</v>
      </c>
      <c r="BZ134" s="709">
        <f t="shared" si="166"/>
        <v>0</v>
      </c>
      <c r="CA134" s="709">
        <f t="shared" si="166"/>
        <v>0</v>
      </c>
      <c r="CB134" s="709">
        <f t="shared" si="166"/>
        <v>0</v>
      </c>
      <c r="CC134" s="709">
        <f t="shared" si="166"/>
        <v>0</v>
      </c>
      <c r="CD134" s="709">
        <f t="shared" si="166"/>
        <v>0</v>
      </c>
      <c r="CE134" s="709">
        <f t="shared" si="166"/>
        <v>0</v>
      </c>
      <c r="CF134" s="709">
        <f t="shared" si="166"/>
        <v>0</v>
      </c>
      <c r="CG134" s="709">
        <f t="shared" si="166"/>
        <v>0</v>
      </c>
      <c r="CH134" s="709">
        <f t="shared" si="166"/>
        <v>0</v>
      </c>
      <c r="CI134" s="709">
        <f t="shared" si="166"/>
        <v>0</v>
      </c>
      <c r="CJ134" s="709">
        <f t="shared" si="166"/>
        <v>0</v>
      </c>
      <c r="CK134" s="709">
        <f t="shared" si="166"/>
        <v>0</v>
      </c>
      <c r="CL134" s="709">
        <f t="shared" si="166"/>
        <v>0</v>
      </c>
      <c r="CM134" s="709">
        <f t="shared" si="166"/>
        <v>0</v>
      </c>
      <c r="CN134" s="709">
        <f t="shared" si="166"/>
        <v>0</v>
      </c>
      <c r="CO134" s="709">
        <f t="shared" si="166"/>
        <v>0</v>
      </c>
      <c r="CP134" s="709">
        <f t="shared" si="166"/>
        <v>0</v>
      </c>
      <c r="CQ134" s="709">
        <f t="shared" si="166"/>
        <v>0</v>
      </c>
      <c r="CR134" s="709">
        <f t="shared" si="166"/>
        <v>0</v>
      </c>
      <c r="CS134" s="709">
        <f t="shared" si="166"/>
        <v>0</v>
      </c>
      <c r="CT134" s="709">
        <f t="shared" si="166"/>
        <v>0</v>
      </c>
      <c r="CU134" s="709">
        <f t="shared" si="166"/>
        <v>0</v>
      </c>
      <c r="CV134" s="709">
        <f t="shared" si="166"/>
        <v>0</v>
      </c>
      <c r="CW134" s="709">
        <f t="shared" si="166"/>
        <v>0</v>
      </c>
      <c r="CX134" s="709">
        <f t="shared" si="166"/>
        <v>0</v>
      </c>
      <c r="CY134" s="709">
        <f t="shared" si="166"/>
        <v>0</v>
      </c>
      <c r="CZ134" s="709">
        <f t="shared" si="166"/>
        <v>0</v>
      </c>
      <c r="DA134" s="709">
        <f t="shared" si="166"/>
        <v>0</v>
      </c>
      <c r="DB134" s="709">
        <f t="shared" si="166"/>
        <v>0</v>
      </c>
      <c r="DC134" s="709">
        <f t="shared" si="166"/>
        <v>0</v>
      </c>
      <c r="DD134" s="709">
        <f t="shared" si="166"/>
        <v>0</v>
      </c>
      <c r="DE134" s="709">
        <f t="shared" si="166"/>
        <v>0</v>
      </c>
      <c r="DF134" s="709">
        <f t="shared" si="166"/>
        <v>0</v>
      </c>
      <c r="DG134" s="709">
        <f t="shared" si="166"/>
        <v>0</v>
      </c>
      <c r="DH134" s="709">
        <f t="shared" si="166"/>
        <v>0</v>
      </c>
      <c r="DI134" s="709">
        <f t="shared" si="166"/>
        <v>0</v>
      </c>
      <c r="DJ134" s="709">
        <f t="shared" si="166"/>
        <v>0</v>
      </c>
      <c r="DK134" s="709">
        <f t="shared" si="166"/>
        <v>0</v>
      </c>
      <c r="DL134" s="709">
        <f t="shared" si="166"/>
        <v>0</v>
      </c>
      <c r="DM134" s="709">
        <f t="shared" si="166"/>
        <v>0</v>
      </c>
      <c r="DN134" s="709">
        <f t="shared" si="166"/>
        <v>0</v>
      </c>
      <c r="DO134" s="709">
        <f t="shared" si="166"/>
        <v>0</v>
      </c>
      <c r="DP134" s="709">
        <f t="shared" si="166"/>
        <v>0</v>
      </c>
      <c r="DQ134" s="709">
        <f t="shared" si="166"/>
        <v>0</v>
      </c>
      <c r="DR134" s="709">
        <f t="shared" si="166"/>
        <v>0</v>
      </c>
      <c r="DS134" s="709">
        <f t="shared" si="166"/>
        <v>0</v>
      </c>
      <c r="DT134" s="709">
        <f t="shared" si="166"/>
        <v>0</v>
      </c>
      <c r="DU134" s="709">
        <f t="shared" si="166"/>
        <v>0</v>
      </c>
      <c r="DV134" s="709">
        <f t="shared" si="166"/>
        <v>0</v>
      </c>
      <c r="DW134" s="709">
        <f t="shared" si="166"/>
        <v>0</v>
      </c>
      <c r="DX134" s="709">
        <f t="shared" si="166"/>
        <v>0</v>
      </c>
      <c r="DY134" s="709">
        <f t="shared" si="166"/>
        <v>0</v>
      </c>
      <c r="DZ134" s="709">
        <f t="shared" si="166"/>
        <v>0</v>
      </c>
      <c r="EA134" s="709">
        <f t="shared" si="166"/>
        <v>0</v>
      </c>
      <c r="EB134" s="709">
        <f t="shared" si="166"/>
        <v>0</v>
      </c>
      <c r="EC134" s="709">
        <f t="shared" si="166"/>
        <v>0</v>
      </c>
      <c r="ED134" s="709">
        <f t="shared" si="166"/>
        <v>0</v>
      </c>
      <c r="EE134" s="709">
        <f t="shared" ref="EE134:GP134" si="167">-IF(EE119&gt;0,MIN(SUM(EE130:EE132),EE119+EE132),0)</f>
        <v>0</v>
      </c>
      <c r="EF134" s="709">
        <f t="shared" si="167"/>
        <v>0</v>
      </c>
      <c r="EG134" s="709">
        <f t="shared" si="167"/>
        <v>0</v>
      </c>
      <c r="EH134" s="709">
        <f t="shared" si="167"/>
        <v>0</v>
      </c>
      <c r="EI134" s="709">
        <f t="shared" si="167"/>
        <v>0</v>
      </c>
      <c r="EJ134" s="709">
        <f t="shared" si="167"/>
        <v>0</v>
      </c>
      <c r="EK134" s="709">
        <f t="shared" si="167"/>
        <v>0</v>
      </c>
      <c r="EL134" s="709">
        <f t="shared" si="167"/>
        <v>0</v>
      </c>
      <c r="EM134" s="709">
        <f t="shared" si="167"/>
        <v>0</v>
      </c>
      <c r="EN134" s="709">
        <f t="shared" si="167"/>
        <v>0</v>
      </c>
      <c r="EO134" s="709">
        <f t="shared" si="167"/>
        <v>0</v>
      </c>
      <c r="EP134" s="709">
        <f t="shared" si="167"/>
        <v>0</v>
      </c>
      <c r="EQ134" s="709">
        <f t="shared" si="167"/>
        <v>0</v>
      </c>
      <c r="ER134" s="709">
        <f t="shared" si="167"/>
        <v>0</v>
      </c>
      <c r="ES134" s="709">
        <f t="shared" si="167"/>
        <v>0</v>
      </c>
      <c r="ET134" s="709">
        <f t="shared" si="167"/>
        <v>0</v>
      </c>
      <c r="EU134" s="709">
        <f t="shared" si="167"/>
        <v>0</v>
      </c>
      <c r="EV134" s="709">
        <f t="shared" si="167"/>
        <v>0</v>
      </c>
      <c r="EW134" s="709">
        <f t="shared" si="167"/>
        <v>0</v>
      </c>
      <c r="EX134" s="709">
        <f t="shared" si="167"/>
        <v>0</v>
      </c>
      <c r="EY134" s="709">
        <f t="shared" si="167"/>
        <v>0</v>
      </c>
      <c r="EZ134" s="709">
        <f t="shared" si="167"/>
        <v>0</v>
      </c>
      <c r="FA134" s="709">
        <f t="shared" si="167"/>
        <v>0</v>
      </c>
      <c r="FB134" s="709">
        <f t="shared" si="167"/>
        <v>0</v>
      </c>
      <c r="FC134" s="709">
        <f t="shared" si="167"/>
        <v>0</v>
      </c>
      <c r="FD134" s="709">
        <f t="shared" si="167"/>
        <v>0</v>
      </c>
      <c r="FE134" s="709">
        <f t="shared" si="167"/>
        <v>0</v>
      </c>
      <c r="FF134" s="709">
        <f t="shared" si="167"/>
        <v>0</v>
      </c>
      <c r="FG134" s="709">
        <f t="shared" si="167"/>
        <v>0</v>
      </c>
      <c r="FH134" s="709">
        <f t="shared" si="167"/>
        <v>0</v>
      </c>
      <c r="FI134" s="709">
        <f t="shared" si="167"/>
        <v>0</v>
      </c>
      <c r="FJ134" s="709">
        <f t="shared" si="167"/>
        <v>0</v>
      </c>
      <c r="FK134" s="709">
        <f t="shared" si="167"/>
        <v>0</v>
      </c>
      <c r="FL134" s="709">
        <f t="shared" si="167"/>
        <v>0</v>
      </c>
      <c r="FM134" s="709">
        <f t="shared" si="167"/>
        <v>0</v>
      </c>
      <c r="FN134" s="709">
        <f t="shared" si="167"/>
        <v>0</v>
      </c>
      <c r="FO134" s="709">
        <f t="shared" si="167"/>
        <v>0</v>
      </c>
      <c r="FP134" s="709">
        <f t="shared" si="167"/>
        <v>0</v>
      </c>
      <c r="FQ134" s="709">
        <f t="shared" si="167"/>
        <v>0</v>
      </c>
      <c r="FR134" s="709">
        <f t="shared" si="167"/>
        <v>0</v>
      </c>
      <c r="FS134" s="709">
        <f t="shared" si="167"/>
        <v>0</v>
      </c>
      <c r="FT134" s="709">
        <f t="shared" si="167"/>
        <v>0</v>
      </c>
      <c r="FU134" s="709">
        <f t="shared" si="167"/>
        <v>0</v>
      </c>
      <c r="FV134" s="709">
        <f t="shared" si="167"/>
        <v>0</v>
      </c>
      <c r="FW134" s="709">
        <f t="shared" si="167"/>
        <v>0</v>
      </c>
      <c r="FX134" s="709">
        <f t="shared" si="167"/>
        <v>0</v>
      </c>
      <c r="FY134" s="709">
        <f t="shared" si="167"/>
        <v>0</v>
      </c>
      <c r="FZ134" s="709">
        <f t="shared" si="167"/>
        <v>0</v>
      </c>
      <c r="GA134" s="709">
        <f t="shared" si="167"/>
        <v>0</v>
      </c>
      <c r="GB134" s="709">
        <f t="shared" si="167"/>
        <v>0</v>
      </c>
      <c r="GC134" s="709">
        <f t="shared" si="167"/>
        <v>0</v>
      </c>
      <c r="GD134" s="709">
        <f t="shared" si="167"/>
        <v>0</v>
      </c>
      <c r="GE134" s="709">
        <f t="shared" si="167"/>
        <v>0</v>
      </c>
      <c r="GF134" s="709">
        <f t="shared" si="167"/>
        <v>0</v>
      </c>
      <c r="GG134" s="709">
        <f t="shared" si="167"/>
        <v>0</v>
      </c>
      <c r="GH134" s="709">
        <f t="shared" si="167"/>
        <v>0</v>
      </c>
      <c r="GI134" s="709">
        <f t="shared" si="167"/>
        <v>0</v>
      </c>
      <c r="GJ134" s="709">
        <f t="shared" si="167"/>
        <v>0</v>
      </c>
      <c r="GK134" s="709">
        <f t="shared" si="167"/>
        <v>0</v>
      </c>
      <c r="GL134" s="709">
        <f t="shared" si="167"/>
        <v>0</v>
      </c>
      <c r="GM134" s="709">
        <f t="shared" si="167"/>
        <v>0</v>
      </c>
      <c r="GN134" s="709">
        <f t="shared" si="167"/>
        <v>0</v>
      </c>
      <c r="GO134" s="709">
        <f t="shared" si="167"/>
        <v>0</v>
      </c>
      <c r="GP134" s="709">
        <f t="shared" si="167"/>
        <v>0</v>
      </c>
      <c r="GQ134" s="709">
        <f t="shared" ref="GQ134:IL134" si="168">-IF(GQ119&gt;0,MIN(SUM(GQ130:GQ132),GQ119+GQ132),0)</f>
        <v>0</v>
      </c>
      <c r="GR134" s="709">
        <f t="shared" si="168"/>
        <v>0</v>
      </c>
      <c r="GS134" s="709">
        <f t="shared" si="168"/>
        <v>0</v>
      </c>
      <c r="GT134" s="709">
        <f t="shared" si="168"/>
        <v>0</v>
      </c>
      <c r="GU134" s="709">
        <f t="shared" si="168"/>
        <v>0</v>
      </c>
      <c r="GV134" s="709">
        <f t="shared" si="168"/>
        <v>0</v>
      </c>
      <c r="GW134" s="709">
        <f t="shared" si="168"/>
        <v>0</v>
      </c>
      <c r="GX134" s="709">
        <f t="shared" si="168"/>
        <v>0</v>
      </c>
      <c r="GY134" s="709">
        <f t="shared" si="168"/>
        <v>0</v>
      </c>
      <c r="GZ134" s="709">
        <f t="shared" si="168"/>
        <v>0</v>
      </c>
      <c r="HA134" s="709">
        <f t="shared" si="168"/>
        <v>0</v>
      </c>
      <c r="HB134" s="709">
        <f t="shared" si="168"/>
        <v>0</v>
      </c>
      <c r="HC134" s="709">
        <f t="shared" si="168"/>
        <v>0</v>
      </c>
      <c r="HD134" s="709">
        <f t="shared" si="168"/>
        <v>0</v>
      </c>
      <c r="HE134" s="709">
        <f t="shared" si="168"/>
        <v>0</v>
      </c>
      <c r="HF134" s="709">
        <f t="shared" si="168"/>
        <v>0</v>
      </c>
      <c r="HG134" s="709">
        <f t="shared" si="168"/>
        <v>0</v>
      </c>
      <c r="HH134" s="709">
        <f t="shared" si="168"/>
        <v>0</v>
      </c>
      <c r="HI134" s="709">
        <f t="shared" si="168"/>
        <v>0</v>
      </c>
      <c r="HJ134" s="709">
        <f t="shared" si="168"/>
        <v>0</v>
      </c>
      <c r="HK134" s="709">
        <f t="shared" si="168"/>
        <v>0</v>
      </c>
      <c r="HL134" s="709">
        <f t="shared" si="168"/>
        <v>0</v>
      </c>
      <c r="HM134" s="709">
        <f t="shared" si="168"/>
        <v>0</v>
      </c>
      <c r="HN134" s="709">
        <f t="shared" si="168"/>
        <v>0</v>
      </c>
      <c r="HO134" s="709">
        <f t="shared" si="168"/>
        <v>0</v>
      </c>
      <c r="HP134" s="709">
        <f t="shared" si="168"/>
        <v>0</v>
      </c>
      <c r="HQ134" s="709">
        <f t="shared" si="168"/>
        <v>0</v>
      </c>
      <c r="HR134" s="709">
        <f t="shared" si="168"/>
        <v>0</v>
      </c>
      <c r="HS134" s="709">
        <f t="shared" si="168"/>
        <v>0</v>
      </c>
      <c r="HT134" s="709">
        <f t="shared" si="168"/>
        <v>0</v>
      </c>
      <c r="HU134" s="709">
        <f t="shared" si="168"/>
        <v>0</v>
      </c>
      <c r="HV134" s="709">
        <f t="shared" si="168"/>
        <v>0</v>
      </c>
      <c r="HW134" s="709">
        <f t="shared" si="168"/>
        <v>0</v>
      </c>
      <c r="HX134" s="709">
        <f t="shared" si="168"/>
        <v>0</v>
      </c>
      <c r="HY134" s="709">
        <f t="shared" si="168"/>
        <v>0</v>
      </c>
      <c r="HZ134" s="709">
        <f t="shared" si="168"/>
        <v>0</v>
      </c>
      <c r="IA134" s="709">
        <f t="shared" si="168"/>
        <v>0</v>
      </c>
      <c r="IB134" s="709">
        <f t="shared" si="168"/>
        <v>0</v>
      </c>
      <c r="IC134" s="709">
        <f t="shared" si="168"/>
        <v>0</v>
      </c>
      <c r="ID134" s="709">
        <f t="shared" si="168"/>
        <v>0</v>
      </c>
      <c r="IE134" s="709">
        <f t="shared" si="168"/>
        <v>0</v>
      </c>
      <c r="IF134" s="709">
        <f t="shared" si="168"/>
        <v>0</v>
      </c>
      <c r="IG134" s="709">
        <f t="shared" si="168"/>
        <v>0</v>
      </c>
      <c r="IH134" s="709">
        <f t="shared" si="168"/>
        <v>0</v>
      </c>
      <c r="II134" s="709">
        <f t="shared" si="168"/>
        <v>0</v>
      </c>
      <c r="IJ134" s="709">
        <f t="shared" si="168"/>
        <v>0</v>
      </c>
      <c r="IK134" s="709">
        <f t="shared" si="168"/>
        <v>0</v>
      </c>
      <c r="IL134" s="709">
        <f t="shared" si="168"/>
        <v>0</v>
      </c>
    </row>
    <row r="135" spans="1:246" s="809" customFormat="1">
      <c r="B135" s="809" t="s">
        <v>716</v>
      </c>
      <c r="D135" s="810"/>
      <c r="E135" s="1665">
        <f t="shared" ref="E135:BP135" ca="1" si="169">SUM(E130:E134)</f>
        <v>0</v>
      </c>
      <c r="F135" s="1665">
        <f t="shared" si="169"/>
        <v>0</v>
      </c>
      <c r="G135" s="1665">
        <f ca="1">SUM(G130:G134)</f>
        <v>3722742.1310907081</v>
      </c>
      <c r="H135" s="1665">
        <f t="shared" ca="1" si="169"/>
        <v>4455148.2899828209</v>
      </c>
      <c r="I135" s="1665">
        <f t="shared" ca="1" si="169"/>
        <v>4889398.8039293149</v>
      </c>
      <c r="J135" s="1665">
        <f t="shared" ca="1" si="169"/>
        <v>5348792.6202280577</v>
      </c>
      <c r="K135" s="1665">
        <f t="shared" ca="1" si="169"/>
        <v>5833373.6236506011</v>
      </c>
      <c r="L135" s="1665">
        <f t="shared" ca="1" si="169"/>
        <v>6334779.081697518</v>
      </c>
      <c r="M135" s="1665">
        <f t="shared" ca="1" si="169"/>
        <v>6864229.4419866996</v>
      </c>
      <c r="N135" s="1665">
        <f t="shared" ca="1" si="169"/>
        <v>7440286.7072968315</v>
      </c>
      <c r="O135" s="1665">
        <f t="shared" ca="1" si="169"/>
        <v>8041105.404702805</v>
      </c>
      <c r="P135" s="1665">
        <f t="shared" ca="1" si="169"/>
        <v>8671151.0415250789</v>
      </c>
      <c r="Q135" s="1665">
        <f t="shared" ca="1" si="169"/>
        <v>8902139.0125062577</v>
      </c>
      <c r="R135" s="1665">
        <f t="shared" ca="1" si="169"/>
        <v>8981393.4214365371</v>
      </c>
      <c r="S135" s="1665">
        <f t="shared" ca="1" si="169"/>
        <v>9061353.4204869047</v>
      </c>
      <c r="T135" s="1665">
        <f t="shared" ca="1" si="169"/>
        <v>9134187.0488876849</v>
      </c>
      <c r="U135" s="1665">
        <f t="shared" ca="1" si="169"/>
        <v>9215507.346694896</v>
      </c>
      <c r="V135" s="1665">
        <f t="shared" ca="1" si="169"/>
        <v>9294893.6709444392</v>
      </c>
      <c r="W135" s="1665">
        <f t="shared" ca="1" si="169"/>
        <v>9377644.7157130707</v>
      </c>
      <c r="X135" s="1665">
        <f t="shared" ca="1" si="169"/>
        <v>9458427.760649344</v>
      </c>
      <c r="Y135" s="1665">
        <f t="shared" ca="1" si="169"/>
        <v>9542634.7248999458</v>
      </c>
      <c r="Z135" s="1665">
        <f t="shared" ca="1" si="169"/>
        <v>9627591.3711281177</v>
      </c>
      <c r="AA135" s="1665">
        <f t="shared" ca="1" si="169"/>
        <v>9710527.5635239277</v>
      </c>
      <c r="AB135" s="1665">
        <f t="shared" ca="1" si="169"/>
        <v>9796978.9345221873</v>
      </c>
      <c r="AC135" s="1665">
        <f t="shared" ca="1" si="169"/>
        <v>9881374.3038819507</v>
      </c>
      <c r="AD135" s="1665">
        <f t="shared" ca="1" si="169"/>
        <v>9969346.6977945603</v>
      </c>
      <c r="AE135" s="1665">
        <f t="shared" ca="1" si="169"/>
        <v>10058102.296740469</v>
      </c>
      <c r="AF135" s="1665">
        <f t="shared" ca="1" si="169"/>
        <v>10138947.624265336</v>
      </c>
      <c r="AG135" s="1665">
        <f t="shared" ca="1" si="169"/>
        <v>10229213.154831339</v>
      </c>
      <c r="AH135" s="1665">
        <f t="shared" ca="1" si="169"/>
        <v>10317331.974748332</v>
      </c>
      <c r="AI135" s="1665">
        <f t="shared" ca="1" si="169"/>
        <v>10409185.634441514</v>
      </c>
      <c r="AJ135" s="1665">
        <f t="shared" ca="1" si="169"/>
        <v>10498854.814320777</v>
      </c>
      <c r="AK135" s="1665">
        <f t="shared" ca="1" si="169"/>
        <v>10592324.544638945</v>
      </c>
      <c r="AL135" s="1665">
        <f t="shared" ca="1" si="169"/>
        <v>10643798.543443386</v>
      </c>
      <c r="AM135" s="1665">
        <f t="shared" ca="1" si="169"/>
        <v>10697271.979774822</v>
      </c>
      <c r="AN135" s="1665">
        <f t="shared" ca="1" si="169"/>
        <v>10755138.675054083</v>
      </c>
      <c r="AO135" s="1665">
        <f t="shared" ca="1" si="169"/>
        <v>10810604.828183915</v>
      </c>
      <c r="AP135" s="1665">
        <f t="shared" ca="1" si="169"/>
        <v>10869961.830689352</v>
      </c>
      <c r="AQ135" s="1665">
        <f t="shared" ca="1" si="169"/>
        <v>10930138.581336366</v>
      </c>
      <c r="AR135" s="1665">
        <f t="shared" ca="1" si="169"/>
        <v>10981675.304914771</v>
      </c>
      <c r="AS135" s="1665">
        <f t="shared" ca="1" si="169"/>
        <v>11043409.354624599</v>
      </c>
      <c r="AT135" s="1665">
        <f t="shared" ca="1" si="169"/>
        <v>11102776.399252987</v>
      </c>
      <c r="AU135" s="1665">
        <f t="shared" ca="1" si="169"/>
        <v>11166131.374537172</v>
      </c>
      <c r="AV135" s="1665">
        <f t="shared" ca="1" si="169"/>
        <v>11227076.624220772</v>
      </c>
      <c r="AW135" s="1665">
        <f t="shared" ca="1" si="169"/>
        <v>0</v>
      </c>
      <c r="AX135" s="1665">
        <f t="shared" ca="1" si="169"/>
        <v>0</v>
      </c>
      <c r="AY135" s="1665">
        <f t="shared" ca="1" si="169"/>
        <v>0</v>
      </c>
      <c r="AZ135" s="1665">
        <f t="shared" ca="1" si="169"/>
        <v>0</v>
      </c>
      <c r="BA135" s="1665">
        <f t="shared" ca="1" si="169"/>
        <v>0</v>
      </c>
      <c r="BB135" s="1665">
        <f t="shared" ca="1" si="169"/>
        <v>0</v>
      </c>
      <c r="BC135" s="1665">
        <f t="shared" ca="1" si="169"/>
        <v>0</v>
      </c>
      <c r="BD135" s="1665">
        <f t="shared" ca="1" si="169"/>
        <v>0</v>
      </c>
      <c r="BE135" s="1665">
        <f t="shared" ca="1" si="169"/>
        <v>0</v>
      </c>
      <c r="BF135" s="1665">
        <f t="shared" ca="1" si="169"/>
        <v>0</v>
      </c>
      <c r="BG135" s="1665">
        <f t="shared" ca="1" si="169"/>
        <v>0</v>
      </c>
      <c r="BH135" s="1665">
        <f t="shared" ca="1" si="169"/>
        <v>0</v>
      </c>
      <c r="BI135" s="1665">
        <f t="shared" ca="1" si="169"/>
        <v>0</v>
      </c>
      <c r="BJ135" s="1665">
        <f t="shared" ca="1" si="169"/>
        <v>0</v>
      </c>
      <c r="BK135" s="1665">
        <f t="shared" ca="1" si="169"/>
        <v>0</v>
      </c>
      <c r="BL135" s="1665">
        <f t="shared" ca="1" si="169"/>
        <v>0</v>
      </c>
      <c r="BM135" s="1665">
        <f t="shared" ca="1" si="169"/>
        <v>0</v>
      </c>
      <c r="BN135" s="1665">
        <f t="shared" ca="1" si="169"/>
        <v>0</v>
      </c>
      <c r="BO135" s="1665">
        <f t="shared" ca="1" si="169"/>
        <v>0</v>
      </c>
      <c r="BP135" s="1665">
        <f t="shared" ca="1" si="169"/>
        <v>0</v>
      </c>
      <c r="BQ135" s="1665">
        <f t="shared" ref="BQ135:EB135" ca="1" si="170">SUM(BQ130:BQ134)</f>
        <v>0</v>
      </c>
      <c r="BR135" s="1665">
        <f t="shared" ca="1" si="170"/>
        <v>0</v>
      </c>
      <c r="BS135" s="1665">
        <f t="shared" ca="1" si="170"/>
        <v>0</v>
      </c>
      <c r="BT135" s="1665">
        <f t="shared" ca="1" si="170"/>
        <v>0</v>
      </c>
      <c r="BU135" s="1665">
        <f t="shared" ca="1" si="170"/>
        <v>0</v>
      </c>
      <c r="BV135" s="1665">
        <f t="shared" ca="1" si="170"/>
        <v>0</v>
      </c>
      <c r="BW135" s="1665">
        <f t="shared" ca="1" si="170"/>
        <v>0</v>
      </c>
      <c r="BX135" s="1665">
        <f t="shared" ca="1" si="170"/>
        <v>0</v>
      </c>
      <c r="BY135" s="1665">
        <f t="shared" ca="1" si="170"/>
        <v>0</v>
      </c>
      <c r="BZ135" s="1665">
        <f t="shared" ca="1" si="170"/>
        <v>0</v>
      </c>
      <c r="CA135" s="1665">
        <f t="shared" ca="1" si="170"/>
        <v>0</v>
      </c>
      <c r="CB135" s="1665">
        <f t="shared" ca="1" si="170"/>
        <v>0</v>
      </c>
      <c r="CC135" s="1665">
        <f t="shared" ca="1" si="170"/>
        <v>0</v>
      </c>
      <c r="CD135" s="1665">
        <f t="shared" ca="1" si="170"/>
        <v>0</v>
      </c>
      <c r="CE135" s="1665">
        <f t="shared" ca="1" si="170"/>
        <v>0</v>
      </c>
      <c r="CF135" s="1665">
        <f t="shared" ca="1" si="170"/>
        <v>0</v>
      </c>
      <c r="CG135" s="1665">
        <f t="shared" ca="1" si="170"/>
        <v>0</v>
      </c>
      <c r="CH135" s="1665">
        <f t="shared" ca="1" si="170"/>
        <v>0</v>
      </c>
      <c r="CI135" s="1665">
        <f t="shared" ca="1" si="170"/>
        <v>0</v>
      </c>
      <c r="CJ135" s="1665">
        <f t="shared" ca="1" si="170"/>
        <v>0</v>
      </c>
      <c r="CK135" s="1665">
        <f t="shared" ca="1" si="170"/>
        <v>0</v>
      </c>
      <c r="CL135" s="1665">
        <f t="shared" ca="1" si="170"/>
        <v>0</v>
      </c>
      <c r="CM135" s="1665">
        <f t="shared" ca="1" si="170"/>
        <v>0</v>
      </c>
      <c r="CN135" s="1665">
        <f t="shared" ca="1" si="170"/>
        <v>0</v>
      </c>
      <c r="CO135" s="1665">
        <f t="shared" ca="1" si="170"/>
        <v>0</v>
      </c>
      <c r="CP135" s="1665">
        <f t="shared" ca="1" si="170"/>
        <v>0</v>
      </c>
      <c r="CQ135" s="1665">
        <f t="shared" ca="1" si="170"/>
        <v>0</v>
      </c>
      <c r="CR135" s="1665">
        <f t="shared" ca="1" si="170"/>
        <v>0</v>
      </c>
      <c r="CS135" s="1665">
        <f t="shared" ca="1" si="170"/>
        <v>0</v>
      </c>
      <c r="CT135" s="1665">
        <f t="shared" ca="1" si="170"/>
        <v>0</v>
      </c>
      <c r="CU135" s="1665">
        <f t="shared" ca="1" si="170"/>
        <v>0</v>
      </c>
      <c r="CV135" s="1665">
        <f t="shared" ca="1" si="170"/>
        <v>0</v>
      </c>
      <c r="CW135" s="1665">
        <f t="shared" ca="1" si="170"/>
        <v>0</v>
      </c>
      <c r="CX135" s="1665">
        <f t="shared" ca="1" si="170"/>
        <v>0</v>
      </c>
      <c r="CY135" s="1665">
        <f t="shared" ca="1" si="170"/>
        <v>0</v>
      </c>
      <c r="CZ135" s="1665">
        <f t="shared" ca="1" si="170"/>
        <v>0</v>
      </c>
      <c r="DA135" s="1665">
        <f t="shared" ca="1" si="170"/>
        <v>0</v>
      </c>
      <c r="DB135" s="1665">
        <f t="shared" ca="1" si="170"/>
        <v>0</v>
      </c>
      <c r="DC135" s="1665">
        <f t="shared" ca="1" si="170"/>
        <v>0</v>
      </c>
      <c r="DD135" s="1665">
        <f t="shared" ca="1" si="170"/>
        <v>0</v>
      </c>
      <c r="DE135" s="1665">
        <f t="shared" ca="1" si="170"/>
        <v>0</v>
      </c>
      <c r="DF135" s="1665">
        <f t="shared" ca="1" si="170"/>
        <v>0</v>
      </c>
      <c r="DG135" s="1665">
        <f t="shared" ca="1" si="170"/>
        <v>0</v>
      </c>
      <c r="DH135" s="1665">
        <f t="shared" ca="1" si="170"/>
        <v>0</v>
      </c>
      <c r="DI135" s="1665">
        <f t="shared" ca="1" si="170"/>
        <v>0</v>
      </c>
      <c r="DJ135" s="1665">
        <f t="shared" ca="1" si="170"/>
        <v>0</v>
      </c>
      <c r="DK135" s="1665">
        <f t="shared" ca="1" si="170"/>
        <v>0</v>
      </c>
      <c r="DL135" s="1665">
        <f t="shared" ca="1" si="170"/>
        <v>0</v>
      </c>
      <c r="DM135" s="1665">
        <f t="shared" ca="1" si="170"/>
        <v>0</v>
      </c>
      <c r="DN135" s="1665">
        <f t="shared" ca="1" si="170"/>
        <v>0</v>
      </c>
      <c r="DO135" s="1665">
        <f t="shared" ca="1" si="170"/>
        <v>0</v>
      </c>
      <c r="DP135" s="1665">
        <f t="shared" ca="1" si="170"/>
        <v>0</v>
      </c>
      <c r="DQ135" s="1665">
        <f t="shared" ca="1" si="170"/>
        <v>0</v>
      </c>
      <c r="DR135" s="1665">
        <f t="shared" ca="1" si="170"/>
        <v>0</v>
      </c>
      <c r="DS135" s="1665">
        <f t="shared" ca="1" si="170"/>
        <v>0</v>
      </c>
      <c r="DT135" s="1665">
        <f t="shared" ca="1" si="170"/>
        <v>0</v>
      </c>
      <c r="DU135" s="1665">
        <f t="shared" ca="1" si="170"/>
        <v>0</v>
      </c>
      <c r="DV135" s="1665">
        <f t="shared" ca="1" si="170"/>
        <v>0</v>
      </c>
      <c r="DW135" s="1665">
        <f t="shared" ca="1" si="170"/>
        <v>0</v>
      </c>
      <c r="DX135" s="1665">
        <f t="shared" ca="1" si="170"/>
        <v>0</v>
      </c>
      <c r="DY135" s="1665">
        <f t="shared" ca="1" si="170"/>
        <v>0</v>
      </c>
      <c r="DZ135" s="1665">
        <f t="shared" ca="1" si="170"/>
        <v>0</v>
      </c>
      <c r="EA135" s="1665">
        <f t="shared" ca="1" si="170"/>
        <v>0</v>
      </c>
      <c r="EB135" s="1665">
        <f t="shared" ca="1" si="170"/>
        <v>0</v>
      </c>
      <c r="EC135" s="1665">
        <f t="shared" ref="EC135:GN135" ca="1" si="171">SUM(EC130:EC134)</f>
        <v>0</v>
      </c>
      <c r="ED135" s="1665">
        <f t="shared" ca="1" si="171"/>
        <v>0</v>
      </c>
      <c r="EE135" s="1665">
        <f t="shared" ca="1" si="171"/>
        <v>0</v>
      </c>
      <c r="EF135" s="1665">
        <f t="shared" ca="1" si="171"/>
        <v>0</v>
      </c>
      <c r="EG135" s="1665">
        <f t="shared" ca="1" si="171"/>
        <v>0</v>
      </c>
      <c r="EH135" s="1665">
        <f t="shared" ca="1" si="171"/>
        <v>0</v>
      </c>
      <c r="EI135" s="1665">
        <f t="shared" ca="1" si="171"/>
        <v>0</v>
      </c>
      <c r="EJ135" s="1665">
        <f t="shared" ca="1" si="171"/>
        <v>0</v>
      </c>
      <c r="EK135" s="1665">
        <f t="shared" ca="1" si="171"/>
        <v>0</v>
      </c>
      <c r="EL135" s="1665">
        <f t="shared" ca="1" si="171"/>
        <v>0</v>
      </c>
      <c r="EM135" s="1665">
        <f t="shared" ca="1" si="171"/>
        <v>0</v>
      </c>
      <c r="EN135" s="1665">
        <f t="shared" ca="1" si="171"/>
        <v>0</v>
      </c>
      <c r="EO135" s="1665">
        <f t="shared" ca="1" si="171"/>
        <v>0</v>
      </c>
      <c r="EP135" s="1665">
        <f t="shared" ca="1" si="171"/>
        <v>0</v>
      </c>
      <c r="EQ135" s="1665">
        <f t="shared" ca="1" si="171"/>
        <v>0</v>
      </c>
      <c r="ER135" s="1665">
        <f t="shared" ca="1" si="171"/>
        <v>0</v>
      </c>
      <c r="ES135" s="1665">
        <f t="shared" ca="1" si="171"/>
        <v>0</v>
      </c>
      <c r="ET135" s="1665">
        <f t="shared" ca="1" si="171"/>
        <v>0</v>
      </c>
      <c r="EU135" s="1665">
        <f t="shared" ca="1" si="171"/>
        <v>0</v>
      </c>
      <c r="EV135" s="1665">
        <f t="shared" ca="1" si="171"/>
        <v>0</v>
      </c>
      <c r="EW135" s="1665">
        <f t="shared" ca="1" si="171"/>
        <v>0</v>
      </c>
      <c r="EX135" s="1665">
        <f t="shared" ca="1" si="171"/>
        <v>0</v>
      </c>
      <c r="EY135" s="1665">
        <f t="shared" ca="1" si="171"/>
        <v>0</v>
      </c>
      <c r="EZ135" s="1665">
        <f t="shared" ca="1" si="171"/>
        <v>0</v>
      </c>
      <c r="FA135" s="1665">
        <f t="shared" ca="1" si="171"/>
        <v>0</v>
      </c>
      <c r="FB135" s="1665">
        <f t="shared" ca="1" si="171"/>
        <v>0</v>
      </c>
      <c r="FC135" s="1665">
        <f t="shared" ca="1" si="171"/>
        <v>0</v>
      </c>
      <c r="FD135" s="1665">
        <f t="shared" ca="1" si="171"/>
        <v>0</v>
      </c>
      <c r="FE135" s="1665">
        <f t="shared" ca="1" si="171"/>
        <v>0</v>
      </c>
      <c r="FF135" s="1665">
        <f t="shared" ca="1" si="171"/>
        <v>0</v>
      </c>
      <c r="FG135" s="1665">
        <f t="shared" ca="1" si="171"/>
        <v>0</v>
      </c>
      <c r="FH135" s="1665">
        <f t="shared" ca="1" si="171"/>
        <v>0</v>
      </c>
      <c r="FI135" s="1665">
        <f t="shared" ca="1" si="171"/>
        <v>0</v>
      </c>
      <c r="FJ135" s="1665">
        <f t="shared" ca="1" si="171"/>
        <v>0</v>
      </c>
      <c r="FK135" s="1665">
        <f t="shared" ca="1" si="171"/>
        <v>0</v>
      </c>
      <c r="FL135" s="1665">
        <f t="shared" ca="1" si="171"/>
        <v>0</v>
      </c>
      <c r="FM135" s="1665">
        <f t="shared" ca="1" si="171"/>
        <v>0</v>
      </c>
      <c r="FN135" s="1665">
        <f t="shared" ca="1" si="171"/>
        <v>0</v>
      </c>
      <c r="FO135" s="1665">
        <f t="shared" ca="1" si="171"/>
        <v>0</v>
      </c>
      <c r="FP135" s="1665">
        <f t="shared" ca="1" si="171"/>
        <v>0</v>
      </c>
      <c r="FQ135" s="1665">
        <f t="shared" ca="1" si="171"/>
        <v>0</v>
      </c>
      <c r="FR135" s="1665">
        <f t="shared" ca="1" si="171"/>
        <v>0</v>
      </c>
      <c r="FS135" s="1665">
        <f t="shared" ca="1" si="171"/>
        <v>0</v>
      </c>
      <c r="FT135" s="1665">
        <f t="shared" ca="1" si="171"/>
        <v>0</v>
      </c>
      <c r="FU135" s="1665">
        <f t="shared" ca="1" si="171"/>
        <v>0</v>
      </c>
      <c r="FV135" s="1665">
        <f t="shared" ca="1" si="171"/>
        <v>0</v>
      </c>
      <c r="FW135" s="1665">
        <f t="shared" ca="1" si="171"/>
        <v>0</v>
      </c>
      <c r="FX135" s="1665">
        <f t="shared" ca="1" si="171"/>
        <v>0</v>
      </c>
      <c r="FY135" s="1665">
        <f t="shared" ca="1" si="171"/>
        <v>0</v>
      </c>
      <c r="FZ135" s="1665">
        <f t="shared" ca="1" si="171"/>
        <v>0</v>
      </c>
      <c r="GA135" s="1665">
        <f t="shared" ca="1" si="171"/>
        <v>0</v>
      </c>
      <c r="GB135" s="1665">
        <f t="shared" ca="1" si="171"/>
        <v>0</v>
      </c>
      <c r="GC135" s="1665">
        <f t="shared" ca="1" si="171"/>
        <v>0</v>
      </c>
      <c r="GD135" s="1665">
        <f t="shared" ca="1" si="171"/>
        <v>0</v>
      </c>
      <c r="GE135" s="1665">
        <f t="shared" ca="1" si="171"/>
        <v>0</v>
      </c>
      <c r="GF135" s="1665">
        <f t="shared" ca="1" si="171"/>
        <v>0</v>
      </c>
      <c r="GG135" s="1665">
        <f t="shared" ca="1" si="171"/>
        <v>0</v>
      </c>
      <c r="GH135" s="1665">
        <f t="shared" ca="1" si="171"/>
        <v>0</v>
      </c>
      <c r="GI135" s="1665">
        <f t="shared" ca="1" si="171"/>
        <v>0</v>
      </c>
      <c r="GJ135" s="1665">
        <f t="shared" ca="1" si="171"/>
        <v>0</v>
      </c>
      <c r="GK135" s="1665">
        <f t="shared" ca="1" si="171"/>
        <v>0</v>
      </c>
      <c r="GL135" s="1665">
        <f t="shared" ca="1" si="171"/>
        <v>0</v>
      </c>
      <c r="GM135" s="1665">
        <f t="shared" ca="1" si="171"/>
        <v>0</v>
      </c>
      <c r="GN135" s="1665">
        <f t="shared" ca="1" si="171"/>
        <v>0</v>
      </c>
      <c r="GO135" s="1665">
        <f t="shared" ref="GO135:IL135" ca="1" si="172">SUM(GO130:GO134)</f>
        <v>0</v>
      </c>
      <c r="GP135" s="1665">
        <f t="shared" ca="1" si="172"/>
        <v>0</v>
      </c>
      <c r="GQ135" s="1665">
        <f t="shared" ca="1" si="172"/>
        <v>0</v>
      </c>
      <c r="GR135" s="1665">
        <f t="shared" ca="1" si="172"/>
        <v>0</v>
      </c>
      <c r="GS135" s="1665">
        <f t="shared" ca="1" si="172"/>
        <v>0</v>
      </c>
      <c r="GT135" s="1665">
        <f t="shared" ca="1" si="172"/>
        <v>0</v>
      </c>
      <c r="GU135" s="1665">
        <f t="shared" ca="1" si="172"/>
        <v>0</v>
      </c>
      <c r="GV135" s="1665">
        <f t="shared" ca="1" si="172"/>
        <v>0</v>
      </c>
      <c r="GW135" s="1665">
        <f t="shared" ca="1" si="172"/>
        <v>0</v>
      </c>
      <c r="GX135" s="1665">
        <f t="shared" ca="1" si="172"/>
        <v>0</v>
      </c>
      <c r="GY135" s="1665">
        <f t="shared" ca="1" si="172"/>
        <v>0</v>
      </c>
      <c r="GZ135" s="1665">
        <f t="shared" ca="1" si="172"/>
        <v>0</v>
      </c>
      <c r="HA135" s="1665">
        <f t="shared" ca="1" si="172"/>
        <v>0</v>
      </c>
      <c r="HB135" s="1665">
        <f t="shared" ca="1" si="172"/>
        <v>0</v>
      </c>
      <c r="HC135" s="1665">
        <f t="shared" ca="1" si="172"/>
        <v>0</v>
      </c>
      <c r="HD135" s="1665">
        <f t="shared" ca="1" si="172"/>
        <v>0</v>
      </c>
      <c r="HE135" s="1665">
        <f t="shared" ca="1" si="172"/>
        <v>0</v>
      </c>
      <c r="HF135" s="1665">
        <f t="shared" ca="1" si="172"/>
        <v>0</v>
      </c>
      <c r="HG135" s="1665">
        <f t="shared" ca="1" si="172"/>
        <v>0</v>
      </c>
      <c r="HH135" s="1665">
        <f t="shared" ca="1" si="172"/>
        <v>0</v>
      </c>
      <c r="HI135" s="1665">
        <f t="shared" ca="1" si="172"/>
        <v>0</v>
      </c>
      <c r="HJ135" s="1665">
        <f t="shared" ca="1" si="172"/>
        <v>0</v>
      </c>
      <c r="HK135" s="1665">
        <f t="shared" ca="1" si="172"/>
        <v>0</v>
      </c>
      <c r="HL135" s="1665">
        <f t="shared" ca="1" si="172"/>
        <v>0</v>
      </c>
      <c r="HM135" s="1665">
        <f t="shared" ca="1" si="172"/>
        <v>0</v>
      </c>
      <c r="HN135" s="1665">
        <f t="shared" ca="1" si="172"/>
        <v>0</v>
      </c>
      <c r="HO135" s="1665">
        <f t="shared" ca="1" si="172"/>
        <v>0</v>
      </c>
      <c r="HP135" s="1665">
        <f t="shared" ca="1" si="172"/>
        <v>0</v>
      </c>
      <c r="HQ135" s="1665">
        <f t="shared" ca="1" si="172"/>
        <v>0</v>
      </c>
      <c r="HR135" s="1665">
        <f t="shared" ca="1" si="172"/>
        <v>0</v>
      </c>
      <c r="HS135" s="1665">
        <f t="shared" ca="1" si="172"/>
        <v>0</v>
      </c>
      <c r="HT135" s="1665">
        <f t="shared" ca="1" si="172"/>
        <v>0</v>
      </c>
      <c r="HU135" s="1665">
        <f t="shared" ca="1" si="172"/>
        <v>0</v>
      </c>
      <c r="HV135" s="1665">
        <f t="shared" ca="1" si="172"/>
        <v>0</v>
      </c>
      <c r="HW135" s="1665">
        <f t="shared" ca="1" si="172"/>
        <v>0</v>
      </c>
      <c r="HX135" s="1665">
        <f t="shared" ca="1" si="172"/>
        <v>0</v>
      </c>
      <c r="HY135" s="1665">
        <f t="shared" ca="1" si="172"/>
        <v>0</v>
      </c>
      <c r="HZ135" s="1665">
        <f t="shared" ca="1" si="172"/>
        <v>0</v>
      </c>
      <c r="IA135" s="1665">
        <f t="shared" ca="1" si="172"/>
        <v>0</v>
      </c>
      <c r="IB135" s="1665">
        <f t="shared" ca="1" si="172"/>
        <v>0</v>
      </c>
      <c r="IC135" s="1665">
        <f t="shared" ca="1" si="172"/>
        <v>0</v>
      </c>
      <c r="ID135" s="1665">
        <f t="shared" ca="1" si="172"/>
        <v>0</v>
      </c>
      <c r="IE135" s="1665">
        <f t="shared" ca="1" si="172"/>
        <v>0</v>
      </c>
      <c r="IF135" s="1665">
        <f t="shared" ca="1" si="172"/>
        <v>0</v>
      </c>
      <c r="IG135" s="1665">
        <f t="shared" ca="1" si="172"/>
        <v>0</v>
      </c>
      <c r="IH135" s="1665">
        <f t="shared" ca="1" si="172"/>
        <v>0</v>
      </c>
      <c r="II135" s="1665">
        <f t="shared" ca="1" si="172"/>
        <v>0</v>
      </c>
      <c r="IJ135" s="1665">
        <f t="shared" ca="1" si="172"/>
        <v>0</v>
      </c>
      <c r="IK135" s="1665">
        <f t="shared" ca="1" si="172"/>
        <v>0</v>
      </c>
      <c r="IL135" s="1665">
        <f t="shared" ca="1" si="172"/>
        <v>0</v>
      </c>
    </row>
    <row r="136" spans="1:246" s="809" customFormat="1">
      <c r="D136" s="810"/>
      <c r="F136" s="725"/>
      <c r="G136" s="725"/>
      <c r="H136" s="725"/>
      <c r="I136" s="725"/>
      <c r="J136" s="725"/>
      <c r="K136" s="725"/>
      <c r="L136" s="725"/>
      <c r="M136" s="725"/>
      <c r="N136" s="725"/>
      <c r="O136" s="725"/>
      <c r="P136" s="725"/>
      <c r="Q136" s="725"/>
      <c r="R136" s="725"/>
      <c r="S136" s="725"/>
      <c r="T136" s="725"/>
      <c r="U136" s="725"/>
      <c r="V136" s="725"/>
      <c r="W136" s="725"/>
      <c r="X136" s="725"/>
      <c r="Y136" s="725"/>
      <c r="Z136" s="725"/>
      <c r="AA136" s="725"/>
      <c r="AB136" s="725"/>
      <c r="AC136" s="725"/>
      <c r="AD136" s="725"/>
      <c r="AE136" s="725"/>
      <c r="AF136" s="725"/>
      <c r="AG136" s="725"/>
      <c r="AH136" s="725"/>
      <c r="AI136" s="725"/>
      <c r="AJ136" s="725"/>
      <c r="AK136" s="725"/>
      <c r="AL136" s="725"/>
      <c r="AM136" s="725"/>
      <c r="AN136" s="725"/>
      <c r="AO136" s="725"/>
      <c r="AP136" s="725"/>
      <c r="AQ136" s="725"/>
      <c r="AR136" s="725"/>
      <c r="AS136" s="725"/>
      <c r="AT136" s="725"/>
      <c r="AU136" s="725"/>
      <c r="AV136" s="725"/>
      <c r="AW136" s="725"/>
      <c r="AX136" s="725"/>
      <c r="AY136" s="725"/>
      <c r="AZ136" s="725"/>
      <c r="BA136" s="725"/>
      <c r="BB136" s="725"/>
      <c r="BC136" s="725"/>
      <c r="BD136" s="725"/>
      <c r="BE136" s="725"/>
      <c r="BF136" s="725"/>
      <c r="BG136" s="725"/>
      <c r="BH136" s="725"/>
      <c r="BI136" s="725"/>
      <c r="BJ136" s="725"/>
      <c r="BK136" s="725"/>
      <c r="BL136" s="725"/>
      <c r="BM136" s="725"/>
      <c r="BN136" s="725"/>
      <c r="BO136" s="725"/>
      <c r="BP136" s="725"/>
      <c r="BQ136" s="725"/>
      <c r="BR136" s="725"/>
      <c r="BS136" s="725"/>
      <c r="BT136" s="725"/>
      <c r="BU136" s="725"/>
      <c r="BV136" s="725"/>
      <c r="BW136" s="725"/>
      <c r="BX136" s="725"/>
      <c r="BY136" s="725"/>
      <c r="BZ136" s="725"/>
      <c r="CA136" s="725"/>
      <c r="CB136" s="725"/>
      <c r="CC136" s="725"/>
      <c r="CD136" s="725"/>
      <c r="CE136" s="725"/>
      <c r="CF136" s="725"/>
      <c r="CG136" s="725"/>
      <c r="CH136" s="725"/>
      <c r="CI136" s="725"/>
      <c r="CJ136" s="725"/>
      <c r="CK136" s="725"/>
      <c r="CL136" s="725"/>
      <c r="CM136" s="725"/>
      <c r="CN136" s="725"/>
      <c r="CO136" s="725"/>
      <c r="CP136" s="725"/>
      <c r="CQ136" s="725"/>
      <c r="CR136" s="725"/>
      <c r="CS136" s="725"/>
      <c r="CT136" s="725"/>
      <c r="CU136" s="725"/>
      <c r="CV136" s="725"/>
      <c r="CW136" s="725"/>
      <c r="CX136" s="725"/>
      <c r="CY136" s="725"/>
      <c r="CZ136" s="725"/>
      <c r="DA136" s="725"/>
      <c r="DB136" s="725"/>
      <c r="DC136" s="725"/>
      <c r="DD136" s="725"/>
      <c r="DE136" s="725"/>
      <c r="DF136" s="725"/>
      <c r="DG136" s="725"/>
      <c r="DH136" s="725"/>
      <c r="DI136" s="725"/>
      <c r="DJ136" s="725"/>
      <c r="DK136" s="725"/>
      <c r="DL136" s="725"/>
      <c r="DM136" s="725"/>
      <c r="DN136" s="725"/>
      <c r="DO136" s="725"/>
      <c r="DP136" s="725"/>
      <c r="DQ136" s="725"/>
      <c r="DR136" s="725"/>
      <c r="DS136" s="725"/>
      <c r="DT136" s="725"/>
      <c r="DU136" s="725"/>
      <c r="DV136" s="725"/>
      <c r="DW136" s="725"/>
      <c r="DX136" s="725"/>
      <c r="DY136" s="725"/>
      <c r="DZ136" s="725"/>
      <c r="EA136" s="725"/>
      <c r="EB136" s="725"/>
      <c r="EC136" s="725"/>
      <c r="ED136" s="725"/>
      <c r="EE136" s="725"/>
      <c r="EF136" s="725"/>
      <c r="EG136" s="725"/>
      <c r="EH136" s="725"/>
      <c r="EI136" s="725"/>
      <c r="EJ136" s="725"/>
      <c r="EK136" s="725"/>
      <c r="EL136" s="725"/>
      <c r="EM136" s="725"/>
      <c r="EN136" s="725"/>
      <c r="EO136" s="725"/>
      <c r="EP136" s="725"/>
      <c r="EQ136" s="725"/>
      <c r="ER136" s="725"/>
      <c r="ES136" s="725"/>
      <c r="ET136" s="725"/>
      <c r="EU136" s="725"/>
      <c r="EV136" s="725"/>
      <c r="EW136" s="725"/>
      <c r="EX136" s="725"/>
      <c r="EY136" s="725"/>
      <c r="EZ136" s="725"/>
      <c r="FA136" s="725"/>
      <c r="FB136" s="725"/>
      <c r="FC136" s="725"/>
      <c r="FD136" s="725"/>
      <c r="FE136" s="725"/>
      <c r="FF136" s="725"/>
      <c r="FG136" s="725"/>
      <c r="FH136" s="725"/>
      <c r="FI136" s="725"/>
      <c r="FJ136" s="725"/>
      <c r="FK136" s="725"/>
      <c r="FL136" s="725"/>
      <c r="FM136" s="725"/>
      <c r="FN136" s="725"/>
      <c r="FO136" s="725"/>
      <c r="FP136" s="725"/>
      <c r="FQ136" s="725"/>
      <c r="FR136" s="725"/>
      <c r="FS136" s="725"/>
      <c r="FT136" s="725"/>
      <c r="FU136" s="725"/>
      <c r="FV136" s="725"/>
      <c r="FW136" s="725"/>
      <c r="FX136" s="725"/>
      <c r="FY136" s="725"/>
      <c r="FZ136" s="725"/>
      <c r="GA136" s="725"/>
      <c r="GB136" s="725"/>
      <c r="GC136" s="725"/>
      <c r="GD136" s="725"/>
      <c r="GE136" s="725"/>
      <c r="GF136" s="725"/>
      <c r="GG136" s="725"/>
      <c r="GH136" s="725"/>
      <c r="GI136" s="725"/>
      <c r="GJ136" s="725"/>
      <c r="GK136" s="725"/>
      <c r="GL136" s="725"/>
      <c r="GM136" s="725"/>
      <c r="GN136" s="725"/>
      <c r="GO136" s="725"/>
      <c r="GP136" s="725"/>
      <c r="GQ136" s="725"/>
      <c r="GR136" s="725"/>
      <c r="GS136" s="725"/>
      <c r="GT136" s="725"/>
      <c r="GU136" s="725"/>
      <c r="GV136" s="725"/>
      <c r="GW136" s="725"/>
      <c r="GX136" s="725"/>
      <c r="GY136" s="725"/>
      <c r="GZ136" s="725"/>
      <c r="HA136" s="725"/>
      <c r="HB136" s="725"/>
      <c r="HC136" s="725"/>
      <c r="HD136" s="725"/>
      <c r="HE136" s="725"/>
      <c r="HF136" s="725"/>
      <c r="HG136" s="725"/>
      <c r="HH136" s="725"/>
      <c r="HI136" s="725"/>
      <c r="HJ136" s="725"/>
      <c r="HK136" s="725"/>
      <c r="HL136" s="725"/>
      <c r="HM136" s="725"/>
      <c r="HN136" s="725"/>
      <c r="HO136" s="725"/>
      <c r="HP136" s="725"/>
      <c r="HQ136" s="725"/>
      <c r="HR136" s="725"/>
      <c r="HS136" s="725"/>
      <c r="HT136" s="725"/>
      <c r="HU136" s="725"/>
      <c r="HV136" s="725"/>
      <c r="HW136" s="725"/>
      <c r="HX136" s="725"/>
      <c r="HY136" s="725"/>
      <c r="HZ136" s="725"/>
      <c r="IA136" s="725"/>
      <c r="IB136" s="725"/>
      <c r="IC136" s="725"/>
      <c r="ID136" s="725"/>
      <c r="IE136" s="725"/>
      <c r="IF136" s="725"/>
      <c r="IG136" s="725"/>
      <c r="IH136" s="725"/>
      <c r="II136" s="725"/>
      <c r="IJ136" s="725"/>
      <c r="IK136" s="725"/>
      <c r="IL136" s="725"/>
    </row>
    <row r="137" spans="1:246" s="813" customFormat="1">
      <c r="B137" s="813" t="s">
        <v>718</v>
      </c>
      <c r="D137" s="818">
        <f ca="1">IFERROR(E137/SUM($E$137:$E$138),"")</f>
        <v>0.90000000000000013</v>
      </c>
      <c r="E137" s="813">
        <f ca="1">SUM(G137:IL137)</f>
        <v>30344190.610540524</v>
      </c>
      <c r="F137" s="820">
        <f>-SUM(F124:F126)</f>
        <v>0</v>
      </c>
      <c r="G137" s="820">
        <f t="shared" ref="G137:BR137" ca="1" si="173">-SUM(G124:G126)</f>
        <v>-33504679.17981638</v>
      </c>
      <c r="H137" s="820">
        <f t="shared" ca="1" si="173"/>
        <v>-6322350.4774649888</v>
      </c>
      <c r="I137" s="820">
        <f t="shared" ca="1" si="173"/>
        <v>-3539714.9941044934</v>
      </c>
      <c r="J137" s="820">
        <f t="shared" ca="1" si="173"/>
        <v>-3755469.9823500286</v>
      </c>
      <c r="K137" s="820">
        <f t="shared" ca="1" si="173"/>
        <v>-3932653.5420241351</v>
      </c>
      <c r="L137" s="820">
        <f t="shared" ca="1" si="173"/>
        <v>-4060388.5302696694</v>
      </c>
      <c r="M137" s="820">
        <f t="shared" ca="1" si="173"/>
        <v>-4257474.9470866341</v>
      </c>
      <c r="N137" s="820">
        <f t="shared" ca="1" si="173"/>
        <v>-4634514.5376809137</v>
      </c>
      <c r="O137" s="820">
        <f t="shared" ca="1" si="173"/>
        <v>-4830523.9513761308</v>
      </c>
      <c r="P137" s="820">
        <f t="shared" ca="1" si="173"/>
        <v>-5026111.9290671842</v>
      </c>
      <c r="Q137" s="820">
        <f t="shared" ca="1" si="173"/>
        <v>-1406618.6842151911</v>
      </c>
      <c r="R137" s="820">
        <f t="shared" ca="1" si="173"/>
        <v>0</v>
      </c>
      <c r="S137" s="820">
        <f t="shared" ca="1" si="173"/>
        <v>0</v>
      </c>
      <c r="T137" s="820">
        <f t="shared" ca="1" si="173"/>
        <v>0</v>
      </c>
      <c r="U137" s="820">
        <f t="shared" ca="1" si="173"/>
        <v>0</v>
      </c>
      <c r="V137" s="820">
        <f t="shared" ca="1" si="173"/>
        <v>0</v>
      </c>
      <c r="W137" s="820">
        <f t="shared" ca="1" si="173"/>
        <v>0</v>
      </c>
      <c r="X137" s="820">
        <f t="shared" ca="1" si="173"/>
        <v>0</v>
      </c>
      <c r="Y137" s="820">
        <f t="shared" ca="1" si="173"/>
        <v>0</v>
      </c>
      <c r="Z137" s="820">
        <f t="shared" ca="1" si="173"/>
        <v>0</v>
      </c>
      <c r="AA137" s="820">
        <f t="shared" ca="1" si="173"/>
        <v>0</v>
      </c>
      <c r="AB137" s="820">
        <f t="shared" ca="1" si="173"/>
        <v>0</v>
      </c>
      <c r="AC137" s="820">
        <f t="shared" ca="1" si="173"/>
        <v>0</v>
      </c>
      <c r="AD137" s="820">
        <f t="shared" ca="1" si="173"/>
        <v>0</v>
      </c>
      <c r="AE137" s="820">
        <f t="shared" ca="1" si="173"/>
        <v>0</v>
      </c>
      <c r="AF137" s="820">
        <f t="shared" ca="1" si="173"/>
        <v>0</v>
      </c>
      <c r="AG137" s="820">
        <f t="shared" ca="1" si="173"/>
        <v>0</v>
      </c>
      <c r="AH137" s="820">
        <f t="shared" ca="1" si="173"/>
        <v>0</v>
      </c>
      <c r="AI137" s="820">
        <f t="shared" ca="1" si="173"/>
        <v>0</v>
      </c>
      <c r="AJ137" s="820">
        <f t="shared" ca="1" si="173"/>
        <v>0</v>
      </c>
      <c r="AK137" s="820">
        <f t="shared" ca="1" si="173"/>
        <v>0</v>
      </c>
      <c r="AL137" s="820">
        <f t="shared" ca="1" si="173"/>
        <v>385450.90657946456</v>
      </c>
      <c r="AM137" s="820">
        <f t="shared" ca="1" si="173"/>
        <v>343951.19598032592</v>
      </c>
      <c r="AN137" s="820">
        <f t="shared" ca="1" si="173"/>
        <v>336325.6198282644</v>
      </c>
      <c r="AO137" s="820">
        <f t="shared" ca="1" si="173"/>
        <v>334648.92869060102</v>
      </c>
      <c r="AP137" s="820">
        <f t="shared" ca="1" si="173"/>
        <v>331993.7230091599</v>
      </c>
      <c r="AQ137" s="820">
        <f t="shared" ca="1" si="173"/>
        <v>329372.00818014995</v>
      </c>
      <c r="AR137" s="820">
        <f t="shared" ca="1" si="173"/>
        <v>326860.95889622823</v>
      </c>
      <c r="AS137" s="820">
        <f t="shared" ca="1" si="173"/>
        <v>324307.4314212249</v>
      </c>
      <c r="AT137" s="820">
        <f t="shared" ca="1" si="173"/>
        <v>321890.48825006478</v>
      </c>
      <c r="AU137" s="820">
        <f t="shared" ca="1" si="173"/>
        <v>319422.40522783081</v>
      </c>
      <c r="AV137" s="820">
        <f t="shared" ca="1" si="173"/>
        <v>317201.26276152098</v>
      </c>
      <c r="AW137" s="820">
        <f t="shared" ca="1" si="173"/>
        <v>101943266.43717143</v>
      </c>
      <c r="AX137" s="820">
        <f t="shared" si="173"/>
        <v>0</v>
      </c>
      <c r="AY137" s="820">
        <f t="shared" si="173"/>
        <v>0</v>
      </c>
      <c r="AZ137" s="820">
        <f t="shared" si="173"/>
        <v>0</v>
      </c>
      <c r="BA137" s="820">
        <f t="shared" si="173"/>
        <v>0</v>
      </c>
      <c r="BB137" s="820">
        <f t="shared" si="173"/>
        <v>0</v>
      </c>
      <c r="BC137" s="820">
        <f t="shared" si="173"/>
        <v>0</v>
      </c>
      <c r="BD137" s="820">
        <f t="shared" si="173"/>
        <v>0</v>
      </c>
      <c r="BE137" s="820">
        <f t="shared" si="173"/>
        <v>0</v>
      </c>
      <c r="BF137" s="820">
        <f t="shared" si="173"/>
        <v>0</v>
      </c>
      <c r="BG137" s="820">
        <f t="shared" si="173"/>
        <v>0</v>
      </c>
      <c r="BH137" s="820">
        <f t="shared" si="173"/>
        <v>0</v>
      </c>
      <c r="BI137" s="820">
        <f t="shared" si="173"/>
        <v>0</v>
      </c>
      <c r="BJ137" s="820">
        <f t="shared" si="173"/>
        <v>0</v>
      </c>
      <c r="BK137" s="820">
        <f t="shared" si="173"/>
        <v>0</v>
      </c>
      <c r="BL137" s="820">
        <f t="shared" si="173"/>
        <v>0</v>
      </c>
      <c r="BM137" s="820">
        <f t="shared" si="173"/>
        <v>0</v>
      </c>
      <c r="BN137" s="820">
        <f t="shared" si="173"/>
        <v>0</v>
      </c>
      <c r="BO137" s="820">
        <f t="shared" si="173"/>
        <v>0</v>
      </c>
      <c r="BP137" s="820">
        <f t="shared" si="173"/>
        <v>0</v>
      </c>
      <c r="BQ137" s="820">
        <f t="shared" si="173"/>
        <v>0</v>
      </c>
      <c r="BR137" s="820">
        <f t="shared" si="173"/>
        <v>0</v>
      </c>
      <c r="BS137" s="820">
        <f t="shared" ref="BS137:ED137" si="174">-SUM(BS124:BS126)</f>
        <v>0</v>
      </c>
      <c r="BT137" s="820">
        <f t="shared" si="174"/>
        <v>0</v>
      </c>
      <c r="BU137" s="820">
        <f t="shared" si="174"/>
        <v>0</v>
      </c>
      <c r="BV137" s="820">
        <f t="shared" si="174"/>
        <v>0</v>
      </c>
      <c r="BW137" s="820">
        <f t="shared" si="174"/>
        <v>0</v>
      </c>
      <c r="BX137" s="820">
        <f t="shared" si="174"/>
        <v>0</v>
      </c>
      <c r="BY137" s="820">
        <f t="shared" si="174"/>
        <v>0</v>
      </c>
      <c r="BZ137" s="820">
        <f t="shared" si="174"/>
        <v>0</v>
      </c>
      <c r="CA137" s="820">
        <f t="shared" si="174"/>
        <v>0</v>
      </c>
      <c r="CB137" s="820">
        <f t="shared" si="174"/>
        <v>0</v>
      </c>
      <c r="CC137" s="820">
        <f t="shared" si="174"/>
        <v>0</v>
      </c>
      <c r="CD137" s="820">
        <f t="shared" si="174"/>
        <v>0</v>
      </c>
      <c r="CE137" s="820">
        <f t="shared" si="174"/>
        <v>0</v>
      </c>
      <c r="CF137" s="820">
        <f t="shared" si="174"/>
        <v>0</v>
      </c>
      <c r="CG137" s="820">
        <f t="shared" si="174"/>
        <v>0</v>
      </c>
      <c r="CH137" s="820">
        <f t="shared" si="174"/>
        <v>0</v>
      </c>
      <c r="CI137" s="820">
        <f t="shared" si="174"/>
        <v>0</v>
      </c>
      <c r="CJ137" s="820">
        <f t="shared" si="174"/>
        <v>0</v>
      </c>
      <c r="CK137" s="820">
        <f t="shared" si="174"/>
        <v>0</v>
      </c>
      <c r="CL137" s="820">
        <f t="shared" si="174"/>
        <v>0</v>
      </c>
      <c r="CM137" s="820">
        <f t="shared" si="174"/>
        <v>0</v>
      </c>
      <c r="CN137" s="820">
        <f t="shared" si="174"/>
        <v>0</v>
      </c>
      <c r="CO137" s="820">
        <f t="shared" si="174"/>
        <v>0</v>
      </c>
      <c r="CP137" s="820">
        <f t="shared" si="174"/>
        <v>0</v>
      </c>
      <c r="CQ137" s="820">
        <f t="shared" si="174"/>
        <v>0</v>
      </c>
      <c r="CR137" s="820">
        <f t="shared" si="174"/>
        <v>0</v>
      </c>
      <c r="CS137" s="820">
        <f t="shared" si="174"/>
        <v>0</v>
      </c>
      <c r="CT137" s="820">
        <f t="shared" si="174"/>
        <v>0</v>
      </c>
      <c r="CU137" s="820">
        <f t="shared" si="174"/>
        <v>0</v>
      </c>
      <c r="CV137" s="820">
        <f t="shared" si="174"/>
        <v>0</v>
      </c>
      <c r="CW137" s="820">
        <f t="shared" si="174"/>
        <v>0</v>
      </c>
      <c r="CX137" s="820">
        <f t="shared" si="174"/>
        <v>0</v>
      </c>
      <c r="CY137" s="820">
        <f t="shared" si="174"/>
        <v>0</v>
      </c>
      <c r="CZ137" s="820">
        <f t="shared" si="174"/>
        <v>0</v>
      </c>
      <c r="DA137" s="820">
        <f t="shared" si="174"/>
        <v>0</v>
      </c>
      <c r="DB137" s="820">
        <f t="shared" si="174"/>
        <v>0</v>
      </c>
      <c r="DC137" s="820">
        <f t="shared" si="174"/>
        <v>0</v>
      </c>
      <c r="DD137" s="820">
        <f t="shared" si="174"/>
        <v>0</v>
      </c>
      <c r="DE137" s="820">
        <f t="shared" si="174"/>
        <v>0</v>
      </c>
      <c r="DF137" s="820">
        <f t="shared" si="174"/>
        <v>0</v>
      </c>
      <c r="DG137" s="820">
        <f t="shared" si="174"/>
        <v>0</v>
      </c>
      <c r="DH137" s="820">
        <f t="shared" si="174"/>
        <v>0</v>
      </c>
      <c r="DI137" s="820">
        <f t="shared" si="174"/>
        <v>0</v>
      </c>
      <c r="DJ137" s="820">
        <f t="shared" si="174"/>
        <v>0</v>
      </c>
      <c r="DK137" s="820">
        <f t="shared" si="174"/>
        <v>0</v>
      </c>
      <c r="DL137" s="820">
        <f t="shared" si="174"/>
        <v>0</v>
      </c>
      <c r="DM137" s="820">
        <f t="shared" si="174"/>
        <v>0</v>
      </c>
      <c r="DN137" s="820">
        <f t="shared" si="174"/>
        <v>0</v>
      </c>
      <c r="DO137" s="820">
        <f t="shared" si="174"/>
        <v>0</v>
      </c>
      <c r="DP137" s="820">
        <f t="shared" si="174"/>
        <v>0</v>
      </c>
      <c r="DQ137" s="820">
        <f t="shared" si="174"/>
        <v>0</v>
      </c>
      <c r="DR137" s="820">
        <f t="shared" si="174"/>
        <v>0</v>
      </c>
      <c r="DS137" s="820">
        <f t="shared" si="174"/>
        <v>0</v>
      </c>
      <c r="DT137" s="820">
        <f t="shared" si="174"/>
        <v>0</v>
      </c>
      <c r="DU137" s="820">
        <f t="shared" si="174"/>
        <v>0</v>
      </c>
      <c r="DV137" s="820">
        <f t="shared" si="174"/>
        <v>0</v>
      </c>
      <c r="DW137" s="820">
        <f t="shared" si="174"/>
        <v>0</v>
      </c>
      <c r="DX137" s="820">
        <f t="shared" si="174"/>
        <v>0</v>
      </c>
      <c r="DY137" s="820">
        <f t="shared" si="174"/>
        <v>0</v>
      </c>
      <c r="DZ137" s="820">
        <f t="shared" si="174"/>
        <v>0</v>
      </c>
      <c r="EA137" s="820">
        <f t="shared" si="174"/>
        <v>0</v>
      </c>
      <c r="EB137" s="820">
        <f t="shared" si="174"/>
        <v>0</v>
      </c>
      <c r="EC137" s="820">
        <f t="shared" si="174"/>
        <v>0</v>
      </c>
      <c r="ED137" s="820">
        <f t="shared" si="174"/>
        <v>0</v>
      </c>
      <c r="EE137" s="820">
        <f t="shared" ref="EE137:GP137" si="175">-SUM(EE124:EE126)</f>
        <v>0</v>
      </c>
      <c r="EF137" s="820">
        <f t="shared" si="175"/>
        <v>0</v>
      </c>
      <c r="EG137" s="820">
        <f t="shared" si="175"/>
        <v>0</v>
      </c>
      <c r="EH137" s="820">
        <f t="shared" si="175"/>
        <v>0</v>
      </c>
      <c r="EI137" s="820">
        <f t="shared" si="175"/>
        <v>0</v>
      </c>
      <c r="EJ137" s="820">
        <f t="shared" si="175"/>
        <v>0</v>
      </c>
      <c r="EK137" s="820">
        <f t="shared" si="175"/>
        <v>0</v>
      </c>
      <c r="EL137" s="820">
        <f t="shared" si="175"/>
        <v>0</v>
      </c>
      <c r="EM137" s="820">
        <f t="shared" si="175"/>
        <v>0</v>
      </c>
      <c r="EN137" s="820">
        <f t="shared" si="175"/>
        <v>0</v>
      </c>
      <c r="EO137" s="820">
        <f t="shared" si="175"/>
        <v>0</v>
      </c>
      <c r="EP137" s="820">
        <f t="shared" si="175"/>
        <v>0</v>
      </c>
      <c r="EQ137" s="820">
        <f t="shared" si="175"/>
        <v>0</v>
      </c>
      <c r="ER137" s="820">
        <f t="shared" si="175"/>
        <v>0</v>
      </c>
      <c r="ES137" s="820">
        <f t="shared" si="175"/>
        <v>0</v>
      </c>
      <c r="ET137" s="820">
        <f t="shared" si="175"/>
        <v>0</v>
      </c>
      <c r="EU137" s="820">
        <f t="shared" si="175"/>
        <v>0</v>
      </c>
      <c r="EV137" s="820">
        <f t="shared" si="175"/>
        <v>0</v>
      </c>
      <c r="EW137" s="820">
        <f t="shared" si="175"/>
        <v>0</v>
      </c>
      <c r="EX137" s="820">
        <f t="shared" si="175"/>
        <v>0</v>
      </c>
      <c r="EY137" s="820">
        <f t="shared" si="175"/>
        <v>0</v>
      </c>
      <c r="EZ137" s="820">
        <f t="shared" si="175"/>
        <v>0</v>
      </c>
      <c r="FA137" s="820">
        <f t="shared" si="175"/>
        <v>0</v>
      </c>
      <c r="FB137" s="820">
        <f t="shared" si="175"/>
        <v>0</v>
      </c>
      <c r="FC137" s="820">
        <f t="shared" si="175"/>
        <v>0</v>
      </c>
      <c r="FD137" s="820">
        <f t="shared" si="175"/>
        <v>0</v>
      </c>
      <c r="FE137" s="820">
        <f t="shared" si="175"/>
        <v>0</v>
      </c>
      <c r="FF137" s="820">
        <f t="shared" si="175"/>
        <v>0</v>
      </c>
      <c r="FG137" s="820">
        <f t="shared" si="175"/>
        <v>0</v>
      </c>
      <c r="FH137" s="820">
        <f t="shared" si="175"/>
        <v>0</v>
      </c>
      <c r="FI137" s="820">
        <f t="shared" si="175"/>
        <v>0</v>
      </c>
      <c r="FJ137" s="820">
        <f t="shared" si="175"/>
        <v>0</v>
      </c>
      <c r="FK137" s="820">
        <f t="shared" si="175"/>
        <v>0</v>
      </c>
      <c r="FL137" s="820">
        <f t="shared" si="175"/>
        <v>0</v>
      </c>
      <c r="FM137" s="820">
        <f t="shared" si="175"/>
        <v>0</v>
      </c>
      <c r="FN137" s="820">
        <f t="shared" si="175"/>
        <v>0</v>
      </c>
      <c r="FO137" s="820">
        <f t="shared" si="175"/>
        <v>0</v>
      </c>
      <c r="FP137" s="820">
        <f t="shared" si="175"/>
        <v>0</v>
      </c>
      <c r="FQ137" s="820">
        <f t="shared" si="175"/>
        <v>0</v>
      </c>
      <c r="FR137" s="820">
        <f t="shared" si="175"/>
        <v>0</v>
      </c>
      <c r="FS137" s="820">
        <f t="shared" si="175"/>
        <v>0</v>
      </c>
      <c r="FT137" s="820">
        <f t="shared" si="175"/>
        <v>0</v>
      </c>
      <c r="FU137" s="820">
        <f t="shared" si="175"/>
        <v>0</v>
      </c>
      <c r="FV137" s="820">
        <f t="shared" si="175"/>
        <v>0</v>
      </c>
      <c r="FW137" s="820">
        <f t="shared" si="175"/>
        <v>0</v>
      </c>
      <c r="FX137" s="820">
        <f t="shared" si="175"/>
        <v>0</v>
      </c>
      <c r="FY137" s="820">
        <f t="shared" si="175"/>
        <v>0</v>
      </c>
      <c r="FZ137" s="820">
        <f t="shared" si="175"/>
        <v>0</v>
      </c>
      <c r="GA137" s="820">
        <f t="shared" si="175"/>
        <v>0</v>
      </c>
      <c r="GB137" s="820">
        <f t="shared" si="175"/>
        <v>0</v>
      </c>
      <c r="GC137" s="820">
        <f t="shared" si="175"/>
        <v>0</v>
      </c>
      <c r="GD137" s="820">
        <f t="shared" si="175"/>
        <v>0</v>
      </c>
      <c r="GE137" s="820">
        <f t="shared" si="175"/>
        <v>0</v>
      </c>
      <c r="GF137" s="820">
        <f t="shared" si="175"/>
        <v>0</v>
      </c>
      <c r="GG137" s="820">
        <f t="shared" si="175"/>
        <v>0</v>
      </c>
      <c r="GH137" s="820">
        <f t="shared" si="175"/>
        <v>0</v>
      </c>
      <c r="GI137" s="820">
        <f t="shared" si="175"/>
        <v>0</v>
      </c>
      <c r="GJ137" s="820">
        <f t="shared" si="175"/>
        <v>0</v>
      </c>
      <c r="GK137" s="820">
        <f t="shared" si="175"/>
        <v>0</v>
      </c>
      <c r="GL137" s="820">
        <f t="shared" si="175"/>
        <v>0</v>
      </c>
      <c r="GM137" s="820">
        <f t="shared" si="175"/>
        <v>0</v>
      </c>
      <c r="GN137" s="820">
        <f t="shared" si="175"/>
        <v>0</v>
      </c>
      <c r="GO137" s="820">
        <f t="shared" si="175"/>
        <v>0</v>
      </c>
      <c r="GP137" s="820">
        <f t="shared" si="175"/>
        <v>0</v>
      </c>
      <c r="GQ137" s="820">
        <f t="shared" ref="GQ137:IL137" si="176">-SUM(GQ124:GQ126)</f>
        <v>0</v>
      </c>
      <c r="GR137" s="820">
        <f t="shared" si="176"/>
        <v>0</v>
      </c>
      <c r="GS137" s="820">
        <f t="shared" si="176"/>
        <v>0</v>
      </c>
      <c r="GT137" s="820">
        <f t="shared" si="176"/>
        <v>0</v>
      </c>
      <c r="GU137" s="820">
        <f t="shared" si="176"/>
        <v>0</v>
      </c>
      <c r="GV137" s="820">
        <f t="shared" si="176"/>
        <v>0</v>
      </c>
      <c r="GW137" s="820">
        <f t="shared" si="176"/>
        <v>0</v>
      </c>
      <c r="GX137" s="820">
        <f t="shared" si="176"/>
        <v>0</v>
      </c>
      <c r="GY137" s="820">
        <f t="shared" si="176"/>
        <v>0</v>
      </c>
      <c r="GZ137" s="820">
        <f t="shared" si="176"/>
        <v>0</v>
      </c>
      <c r="HA137" s="820">
        <f t="shared" si="176"/>
        <v>0</v>
      </c>
      <c r="HB137" s="820">
        <f t="shared" si="176"/>
        <v>0</v>
      </c>
      <c r="HC137" s="820">
        <f t="shared" si="176"/>
        <v>0</v>
      </c>
      <c r="HD137" s="820">
        <f t="shared" si="176"/>
        <v>0</v>
      </c>
      <c r="HE137" s="820">
        <f t="shared" si="176"/>
        <v>0</v>
      </c>
      <c r="HF137" s="820">
        <f t="shared" si="176"/>
        <v>0</v>
      </c>
      <c r="HG137" s="820">
        <f t="shared" si="176"/>
        <v>0</v>
      </c>
      <c r="HH137" s="820">
        <f t="shared" si="176"/>
        <v>0</v>
      </c>
      <c r="HI137" s="820">
        <f t="shared" si="176"/>
        <v>0</v>
      </c>
      <c r="HJ137" s="820">
        <f t="shared" si="176"/>
        <v>0</v>
      </c>
      <c r="HK137" s="820">
        <f t="shared" si="176"/>
        <v>0</v>
      </c>
      <c r="HL137" s="820">
        <f t="shared" si="176"/>
        <v>0</v>
      </c>
      <c r="HM137" s="820">
        <f t="shared" si="176"/>
        <v>0</v>
      </c>
      <c r="HN137" s="820">
        <f t="shared" si="176"/>
        <v>0</v>
      </c>
      <c r="HO137" s="820">
        <f t="shared" si="176"/>
        <v>0</v>
      </c>
      <c r="HP137" s="820">
        <f t="shared" si="176"/>
        <v>0</v>
      </c>
      <c r="HQ137" s="820">
        <f t="shared" si="176"/>
        <v>0</v>
      </c>
      <c r="HR137" s="820">
        <f t="shared" si="176"/>
        <v>0</v>
      </c>
      <c r="HS137" s="820">
        <f t="shared" si="176"/>
        <v>0</v>
      </c>
      <c r="HT137" s="820">
        <f t="shared" si="176"/>
        <v>0</v>
      </c>
      <c r="HU137" s="820">
        <f t="shared" si="176"/>
        <v>0</v>
      </c>
      <c r="HV137" s="820">
        <f t="shared" si="176"/>
        <v>0</v>
      </c>
      <c r="HW137" s="820">
        <f t="shared" si="176"/>
        <v>0</v>
      </c>
      <c r="HX137" s="820">
        <f t="shared" si="176"/>
        <v>0</v>
      </c>
      <c r="HY137" s="820">
        <f t="shared" si="176"/>
        <v>0</v>
      </c>
      <c r="HZ137" s="820">
        <f t="shared" si="176"/>
        <v>0</v>
      </c>
      <c r="IA137" s="820">
        <f t="shared" si="176"/>
        <v>0</v>
      </c>
      <c r="IB137" s="820">
        <f t="shared" si="176"/>
        <v>0</v>
      </c>
      <c r="IC137" s="820">
        <f t="shared" si="176"/>
        <v>0</v>
      </c>
      <c r="ID137" s="820">
        <f t="shared" si="176"/>
        <v>0</v>
      </c>
      <c r="IE137" s="820">
        <f t="shared" si="176"/>
        <v>0</v>
      </c>
      <c r="IF137" s="820">
        <f t="shared" si="176"/>
        <v>0</v>
      </c>
      <c r="IG137" s="820">
        <f t="shared" si="176"/>
        <v>0</v>
      </c>
      <c r="IH137" s="820">
        <f t="shared" si="176"/>
        <v>0</v>
      </c>
      <c r="II137" s="820">
        <f t="shared" si="176"/>
        <v>0</v>
      </c>
      <c r="IJ137" s="820">
        <f t="shared" si="176"/>
        <v>0</v>
      </c>
      <c r="IK137" s="820">
        <f t="shared" si="176"/>
        <v>0</v>
      </c>
      <c r="IL137" s="820">
        <f t="shared" si="176"/>
        <v>0</v>
      </c>
    </row>
    <row r="138" spans="1:246" s="813" customFormat="1">
      <c r="B138" s="813" t="s">
        <v>719</v>
      </c>
      <c r="D138" s="818">
        <f ca="1">IFERROR(E138/SUM($E$137:$E$138),"")</f>
        <v>9.9999999999999922E-2</v>
      </c>
      <c r="E138" s="813">
        <f ca="1">SUM(G138:IL138)</f>
        <v>3371576.7345044995</v>
      </c>
      <c r="F138" s="820">
        <f>-SUM(F132:F134)</f>
        <v>0</v>
      </c>
      <c r="G138" s="820">
        <f ca="1">-SUM(G132:G134)</f>
        <v>-3722742.1310907081</v>
      </c>
      <c r="H138" s="820">
        <f t="shared" ref="H138:BR138" ca="1" si="177">-SUM(H132:H134)</f>
        <v>-702483.38638499856</v>
      </c>
      <c r="I138" s="820">
        <f t="shared" ca="1" si="177"/>
        <v>-393301.66601161024</v>
      </c>
      <c r="J138" s="820">
        <f t="shared" ca="1" si="177"/>
        <v>-417274.44248333637</v>
      </c>
      <c r="K138" s="820">
        <f t="shared" ca="1" si="177"/>
        <v>-436961.50466934824</v>
      </c>
      <c r="L138" s="820">
        <f t="shared" ca="1" si="177"/>
        <v>-451154.28114107426</v>
      </c>
      <c r="M138" s="820">
        <f t="shared" ca="1" si="177"/>
        <v>-473052.77189851477</v>
      </c>
      <c r="N138" s="820">
        <f t="shared" ca="1" si="177"/>
        <v>-514946.05974232365</v>
      </c>
      <c r="O138" s="820">
        <f t="shared" ca="1" si="177"/>
        <v>-536724.88348623656</v>
      </c>
      <c r="P138" s="820">
        <f t="shared" ca="1" si="177"/>
        <v>-558456.88100746472</v>
      </c>
      <c r="Q138" s="820">
        <f t="shared" ca="1" si="177"/>
        <v>-156290.96491279895</v>
      </c>
      <c r="R138" s="820">
        <f t="shared" ca="1" si="177"/>
        <v>0</v>
      </c>
      <c r="S138" s="820">
        <f t="shared" ca="1" si="177"/>
        <v>0</v>
      </c>
      <c r="T138" s="820">
        <f t="shared" ca="1" si="177"/>
        <v>0</v>
      </c>
      <c r="U138" s="820">
        <f t="shared" ca="1" si="177"/>
        <v>0</v>
      </c>
      <c r="V138" s="820">
        <f t="shared" ca="1" si="177"/>
        <v>0</v>
      </c>
      <c r="W138" s="820">
        <f t="shared" ca="1" si="177"/>
        <v>0</v>
      </c>
      <c r="X138" s="820">
        <f t="shared" ca="1" si="177"/>
        <v>0</v>
      </c>
      <c r="Y138" s="820">
        <f t="shared" ca="1" si="177"/>
        <v>0</v>
      </c>
      <c r="Z138" s="820">
        <f t="shared" ca="1" si="177"/>
        <v>0</v>
      </c>
      <c r="AA138" s="820">
        <f t="shared" ca="1" si="177"/>
        <v>0</v>
      </c>
      <c r="AB138" s="820">
        <f t="shared" ca="1" si="177"/>
        <v>0</v>
      </c>
      <c r="AC138" s="820">
        <f t="shared" ca="1" si="177"/>
        <v>0</v>
      </c>
      <c r="AD138" s="820">
        <f t="shared" ca="1" si="177"/>
        <v>0</v>
      </c>
      <c r="AE138" s="820">
        <f t="shared" ca="1" si="177"/>
        <v>0</v>
      </c>
      <c r="AF138" s="820">
        <f t="shared" ca="1" si="177"/>
        <v>0</v>
      </c>
      <c r="AG138" s="820">
        <f t="shared" ca="1" si="177"/>
        <v>0</v>
      </c>
      <c r="AH138" s="820">
        <f t="shared" ca="1" si="177"/>
        <v>0</v>
      </c>
      <c r="AI138" s="820">
        <f t="shared" ca="1" si="177"/>
        <v>0</v>
      </c>
      <c r="AJ138" s="820">
        <f t="shared" ca="1" si="177"/>
        <v>0</v>
      </c>
      <c r="AK138" s="820">
        <f t="shared" ca="1" si="177"/>
        <v>0</v>
      </c>
      <c r="AL138" s="820">
        <f t="shared" ca="1" si="177"/>
        <v>42827.878508829388</v>
      </c>
      <c r="AM138" s="820">
        <f t="shared" ca="1" si="177"/>
        <v>38216.799553369536</v>
      </c>
      <c r="AN138" s="820">
        <f t="shared" ca="1" si="177"/>
        <v>37369.513314251592</v>
      </c>
      <c r="AO138" s="820">
        <f t="shared" ca="1" si="177"/>
        <v>37183.21429895566</v>
      </c>
      <c r="AP138" s="820">
        <f t="shared" ca="1" si="177"/>
        <v>36888.191445462202</v>
      </c>
      <c r="AQ138" s="820">
        <f t="shared" ca="1" si="177"/>
        <v>36596.889797794429</v>
      </c>
      <c r="AR138" s="820">
        <f t="shared" ca="1" si="177"/>
        <v>36317.884321803125</v>
      </c>
      <c r="AS138" s="820">
        <f t="shared" ca="1" si="177"/>
        <v>36034.159046802757</v>
      </c>
      <c r="AT138" s="820">
        <f t="shared" ca="1" si="177"/>
        <v>35765.609805562744</v>
      </c>
      <c r="AU138" s="820">
        <f t="shared" ca="1" si="177"/>
        <v>35491.37835864786</v>
      </c>
      <c r="AV138" s="820">
        <f t="shared" ca="1" si="177"/>
        <v>35244.584751280097</v>
      </c>
      <c r="AW138" s="820">
        <f t="shared" ca="1" si="177"/>
        <v>11327029.604130154</v>
      </c>
      <c r="AX138" s="820">
        <f t="shared" si="177"/>
        <v>0</v>
      </c>
      <c r="AY138" s="820">
        <f t="shared" si="177"/>
        <v>0</v>
      </c>
      <c r="AZ138" s="820">
        <f t="shared" si="177"/>
        <v>0</v>
      </c>
      <c r="BA138" s="820">
        <f t="shared" si="177"/>
        <v>0</v>
      </c>
      <c r="BB138" s="820">
        <f t="shared" si="177"/>
        <v>0</v>
      </c>
      <c r="BC138" s="820">
        <f t="shared" si="177"/>
        <v>0</v>
      </c>
      <c r="BD138" s="820">
        <f t="shared" si="177"/>
        <v>0</v>
      </c>
      <c r="BE138" s="820">
        <f t="shared" si="177"/>
        <v>0</v>
      </c>
      <c r="BF138" s="820">
        <f t="shared" si="177"/>
        <v>0</v>
      </c>
      <c r="BG138" s="820">
        <f t="shared" si="177"/>
        <v>0</v>
      </c>
      <c r="BH138" s="820">
        <f t="shared" si="177"/>
        <v>0</v>
      </c>
      <c r="BI138" s="820">
        <f t="shared" si="177"/>
        <v>0</v>
      </c>
      <c r="BJ138" s="820">
        <f t="shared" si="177"/>
        <v>0</v>
      </c>
      <c r="BK138" s="820">
        <f t="shared" si="177"/>
        <v>0</v>
      </c>
      <c r="BL138" s="820">
        <f t="shared" si="177"/>
        <v>0</v>
      </c>
      <c r="BM138" s="820">
        <f t="shared" si="177"/>
        <v>0</v>
      </c>
      <c r="BN138" s="820">
        <f t="shared" si="177"/>
        <v>0</v>
      </c>
      <c r="BO138" s="820">
        <f t="shared" si="177"/>
        <v>0</v>
      </c>
      <c r="BP138" s="820">
        <f t="shared" si="177"/>
        <v>0</v>
      </c>
      <c r="BQ138" s="820">
        <f t="shared" si="177"/>
        <v>0</v>
      </c>
      <c r="BR138" s="820">
        <f t="shared" si="177"/>
        <v>0</v>
      </c>
      <c r="BS138" s="820">
        <f t="shared" ref="BS138:ED138" si="178">-SUM(BS132:BS134)</f>
        <v>0</v>
      </c>
      <c r="BT138" s="820">
        <f t="shared" si="178"/>
        <v>0</v>
      </c>
      <c r="BU138" s="820">
        <f t="shared" si="178"/>
        <v>0</v>
      </c>
      <c r="BV138" s="820">
        <f t="shared" si="178"/>
        <v>0</v>
      </c>
      <c r="BW138" s="820">
        <f t="shared" si="178"/>
        <v>0</v>
      </c>
      <c r="BX138" s="820">
        <f t="shared" si="178"/>
        <v>0</v>
      </c>
      <c r="BY138" s="820">
        <f t="shared" si="178"/>
        <v>0</v>
      </c>
      <c r="BZ138" s="820">
        <f t="shared" si="178"/>
        <v>0</v>
      </c>
      <c r="CA138" s="820">
        <f t="shared" si="178"/>
        <v>0</v>
      </c>
      <c r="CB138" s="820">
        <f t="shared" si="178"/>
        <v>0</v>
      </c>
      <c r="CC138" s="820">
        <f t="shared" si="178"/>
        <v>0</v>
      </c>
      <c r="CD138" s="820">
        <f t="shared" si="178"/>
        <v>0</v>
      </c>
      <c r="CE138" s="820">
        <f t="shared" si="178"/>
        <v>0</v>
      </c>
      <c r="CF138" s="820">
        <f t="shared" si="178"/>
        <v>0</v>
      </c>
      <c r="CG138" s="820">
        <f t="shared" si="178"/>
        <v>0</v>
      </c>
      <c r="CH138" s="820">
        <f t="shared" si="178"/>
        <v>0</v>
      </c>
      <c r="CI138" s="820">
        <f t="shared" si="178"/>
        <v>0</v>
      </c>
      <c r="CJ138" s="820">
        <f t="shared" si="178"/>
        <v>0</v>
      </c>
      <c r="CK138" s="820">
        <f t="shared" si="178"/>
        <v>0</v>
      </c>
      <c r="CL138" s="820">
        <f t="shared" si="178"/>
        <v>0</v>
      </c>
      <c r="CM138" s="820">
        <f t="shared" si="178"/>
        <v>0</v>
      </c>
      <c r="CN138" s="820">
        <f t="shared" si="178"/>
        <v>0</v>
      </c>
      <c r="CO138" s="820">
        <f t="shared" si="178"/>
        <v>0</v>
      </c>
      <c r="CP138" s="820">
        <f t="shared" si="178"/>
        <v>0</v>
      </c>
      <c r="CQ138" s="820">
        <f t="shared" si="178"/>
        <v>0</v>
      </c>
      <c r="CR138" s="820">
        <f t="shared" si="178"/>
        <v>0</v>
      </c>
      <c r="CS138" s="820">
        <f t="shared" si="178"/>
        <v>0</v>
      </c>
      <c r="CT138" s="820">
        <f t="shared" si="178"/>
        <v>0</v>
      </c>
      <c r="CU138" s="820">
        <f t="shared" si="178"/>
        <v>0</v>
      </c>
      <c r="CV138" s="820">
        <f t="shared" si="178"/>
        <v>0</v>
      </c>
      <c r="CW138" s="820">
        <f t="shared" si="178"/>
        <v>0</v>
      </c>
      <c r="CX138" s="820">
        <f t="shared" si="178"/>
        <v>0</v>
      </c>
      <c r="CY138" s="820">
        <f t="shared" si="178"/>
        <v>0</v>
      </c>
      <c r="CZ138" s="820">
        <f t="shared" si="178"/>
        <v>0</v>
      </c>
      <c r="DA138" s="820">
        <f t="shared" si="178"/>
        <v>0</v>
      </c>
      <c r="DB138" s="820">
        <f t="shared" si="178"/>
        <v>0</v>
      </c>
      <c r="DC138" s="820">
        <f t="shared" si="178"/>
        <v>0</v>
      </c>
      <c r="DD138" s="820">
        <f t="shared" si="178"/>
        <v>0</v>
      </c>
      <c r="DE138" s="820">
        <f t="shared" si="178"/>
        <v>0</v>
      </c>
      <c r="DF138" s="820">
        <f t="shared" si="178"/>
        <v>0</v>
      </c>
      <c r="DG138" s="820">
        <f t="shared" si="178"/>
        <v>0</v>
      </c>
      <c r="DH138" s="820">
        <f t="shared" si="178"/>
        <v>0</v>
      </c>
      <c r="DI138" s="820">
        <f t="shared" si="178"/>
        <v>0</v>
      </c>
      <c r="DJ138" s="820">
        <f t="shared" si="178"/>
        <v>0</v>
      </c>
      <c r="DK138" s="820">
        <f t="shared" si="178"/>
        <v>0</v>
      </c>
      <c r="DL138" s="820">
        <f t="shared" si="178"/>
        <v>0</v>
      </c>
      <c r="DM138" s="820">
        <f t="shared" si="178"/>
        <v>0</v>
      </c>
      <c r="DN138" s="820">
        <f t="shared" si="178"/>
        <v>0</v>
      </c>
      <c r="DO138" s="820">
        <f t="shared" si="178"/>
        <v>0</v>
      </c>
      <c r="DP138" s="820">
        <f t="shared" si="178"/>
        <v>0</v>
      </c>
      <c r="DQ138" s="820">
        <f t="shared" si="178"/>
        <v>0</v>
      </c>
      <c r="DR138" s="820">
        <f t="shared" si="178"/>
        <v>0</v>
      </c>
      <c r="DS138" s="820">
        <f t="shared" si="178"/>
        <v>0</v>
      </c>
      <c r="DT138" s="820">
        <f t="shared" si="178"/>
        <v>0</v>
      </c>
      <c r="DU138" s="820">
        <f t="shared" si="178"/>
        <v>0</v>
      </c>
      <c r="DV138" s="820">
        <f t="shared" si="178"/>
        <v>0</v>
      </c>
      <c r="DW138" s="820">
        <f t="shared" si="178"/>
        <v>0</v>
      </c>
      <c r="DX138" s="820">
        <f t="shared" si="178"/>
        <v>0</v>
      </c>
      <c r="DY138" s="820">
        <f t="shared" si="178"/>
        <v>0</v>
      </c>
      <c r="DZ138" s="820">
        <f t="shared" si="178"/>
        <v>0</v>
      </c>
      <c r="EA138" s="820">
        <f t="shared" si="178"/>
        <v>0</v>
      </c>
      <c r="EB138" s="820">
        <f t="shared" si="178"/>
        <v>0</v>
      </c>
      <c r="EC138" s="820">
        <f t="shared" si="178"/>
        <v>0</v>
      </c>
      <c r="ED138" s="820">
        <f t="shared" si="178"/>
        <v>0</v>
      </c>
      <c r="EE138" s="820">
        <f t="shared" ref="EE138:GP138" si="179">-SUM(EE132:EE134)</f>
        <v>0</v>
      </c>
      <c r="EF138" s="820">
        <f t="shared" si="179"/>
        <v>0</v>
      </c>
      <c r="EG138" s="820">
        <f t="shared" si="179"/>
        <v>0</v>
      </c>
      <c r="EH138" s="820">
        <f t="shared" si="179"/>
        <v>0</v>
      </c>
      <c r="EI138" s="820">
        <f t="shared" si="179"/>
        <v>0</v>
      </c>
      <c r="EJ138" s="820">
        <f t="shared" si="179"/>
        <v>0</v>
      </c>
      <c r="EK138" s="820">
        <f t="shared" si="179"/>
        <v>0</v>
      </c>
      <c r="EL138" s="820">
        <f t="shared" si="179"/>
        <v>0</v>
      </c>
      <c r="EM138" s="820">
        <f t="shared" si="179"/>
        <v>0</v>
      </c>
      <c r="EN138" s="820">
        <f t="shared" si="179"/>
        <v>0</v>
      </c>
      <c r="EO138" s="820">
        <f t="shared" si="179"/>
        <v>0</v>
      </c>
      <c r="EP138" s="820">
        <f t="shared" si="179"/>
        <v>0</v>
      </c>
      <c r="EQ138" s="820">
        <f t="shared" si="179"/>
        <v>0</v>
      </c>
      <c r="ER138" s="820">
        <f t="shared" si="179"/>
        <v>0</v>
      </c>
      <c r="ES138" s="820">
        <f t="shared" si="179"/>
        <v>0</v>
      </c>
      <c r="ET138" s="820">
        <f t="shared" si="179"/>
        <v>0</v>
      </c>
      <c r="EU138" s="820">
        <f t="shared" si="179"/>
        <v>0</v>
      </c>
      <c r="EV138" s="820">
        <f t="shared" si="179"/>
        <v>0</v>
      </c>
      <c r="EW138" s="820">
        <f t="shared" si="179"/>
        <v>0</v>
      </c>
      <c r="EX138" s="820">
        <f t="shared" si="179"/>
        <v>0</v>
      </c>
      <c r="EY138" s="820">
        <f t="shared" si="179"/>
        <v>0</v>
      </c>
      <c r="EZ138" s="820">
        <f t="shared" si="179"/>
        <v>0</v>
      </c>
      <c r="FA138" s="820">
        <f t="shared" si="179"/>
        <v>0</v>
      </c>
      <c r="FB138" s="820">
        <f t="shared" si="179"/>
        <v>0</v>
      </c>
      <c r="FC138" s="820">
        <f t="shared" si="179"/>
        <v>0</v>
      </c>
      <c r="FD138" s="820">
        <f t="shared" si="179"/>
        <v>0</v>
      </c>
      <c r="FE138" s="820">
        <f t="shared" si="179"/>
        <v>0</v>
      </c>
      <c r="FF138" s="820">
        <f t="shared" si="179"/>
        <v>0</v>
      </c>
      <c r="FG138" s="820">
        <f t="shared" si="179"/>
        <v>0</v>
      </c>
      <c r="FH138" s="820">
        <f t="shared" si="179"/>
        <v>0</v>
      </c>
      <c r="FI138" s="820">
        <f t="shared" si="179"/>
        <v>0</v>
      </c>
      <c r="FJ138" s="820">
        <f t="shared" si="179"/>
        <v>0</v>
      </c>
      <c r="FK138" s="820">
        <f t="shared" si="179"/>
        <v>0</v>
      </c>
      <c r="FL138" s="820">
        <f t="shared" si="179"/>
        <v>0</v>
      </c>
      <c r="FM138" s="820">
        <f t="shared" si="179"/>
        <v>0</v>
      </c>
      <c r="FN138" s="820">
        <f t="shared" si="179"/>
        <v>0</v>
      </c>
      <c r="FO138" s="820">
        <f t="shared" si="179"/>
        <v>0</v>
      </c>
      <c r="FP138" s="820">
        <f t="shared" si="179"/>
        <v>0</v>
      </c>
      <c r="FQ138" s="820">
        <f t="shared" si="179"/>
        <v>0</v>
      </c>
      <c r="FR138" s="820">
        <f t="shared" si="179"/>
        <v>0</v>
      </c>
      <c r="FS138" s="820">
        <f t="shared" si="179"/>
        <v>0</v>
      </c>
      <c r="FT138" s="820">
        <f t="shared" si="179"/>
        <v>0</v>
      </c>
      <c r="FU138" s="820">
        <f t="shared" si="179"/>
        <v>0</v>
      </c>
      <c r="FV138" s="820">
        <f t="shared" si="179"/>
        <v>0</v>
      </c>
      <c r="FW138" s="820">
        <f t="shared" si="179"/>
        <v>0</v>
      </c>
      <c r="FX138" s="820">
        <f t="shared" si="179"/>
        <v>0</v>
      </c>
      <c r="FY138" s="820">
        <f t="shared" si="179"/>
        <v>0</v>
      </c>
      <c r="FZ138" s="820">
        <f t="shared" si="179"/>
        <v>0</v>
      </c>
      <c r="GA138" s="820">
        <f t="shared" si="179"/>
        <v>0</v>
      </c>
      <c r="GB138" s="820">
        <f t="shared" si="179"/>
        <v>0</v>
      </c>
      <c r="GC138" s="820">
        <f t="shared" si="179"/>
        <v>0</v>
      </c>
      <c r="GD138" s="820">
        <f t="shared" si="179"/>
        <v>0</v>
      </c>
      <c r="GE138" s="820">
        <f t="shared" si="179"/>
        <v>0</v>
      </c>
      <c r="GF138" s="820">
        <f t="shared" si="179"/>
        <v>0</v>
      </c>
      <c r="GG138" s="820">
        <f t="shared" si="179"/>
        <v>0</v>
      </c>
      <c r="GH138" s="820">
        <f t="shared" si="179"/>
        <v>0</v>
      </c>
      <c r="GI138" s="820">
        <f t="shared" si="179"/>
        <v>0</v>
      </c>
      <c r="GJ138" s="820">
        <f t="shared" si="179"/>
        <v>0</v>
      </c>
      <c r="GK138" s="820">
        <f t="shared" si="179"/>
        <v>0</v>
      </c>
      <c r="GL138" s="820">
        <f t="shared" si="179"/>
        <v>0</v>
      </c>
      <c r="GM138" s="820">
        <f t="shared" si="179"/>
        <v>0</v>
      </c>
      <c r="GN138" s="820">
        <f t="shared" si="179"/>
        <v>0</v>
      </c>
      <c r="GO138" s="820">
        <f t="shared" si="179"/>
        <v>0</v>
      </c>
      <c r="GP138" s="820">
        <f t="shared" si="179"/>
        <v>0</v>
      </c>
      <c r="GQ138" s="820">
        <f t="shared" ref="GQ138:IL138" si="180">-SUM(GQ132:GQ134)</f>
        <v>0</v>
      </c>
      <c r="GR138" s="820">
        <f t="shared" si="180"/>
        <v>0</v>
      </c>
      <c r="GS138" s="820">
        <f t="shared" si="180"/>
        <v>0</v>
      </c>
      <c r="GT138" s="820">
        <f t="shared" si="180"/>
        <v>0</v>
      </c>
      <c r="GU138" s="820">
        <f t="shared" si="180"/>
        <v>0</v>
      </c>
      <c r="GV138" s="820">
        <f t="shared" si="180"/>
        <v>0</v>
      </c>
      <c r="GW138" s="820">
        <f t="shared" si="180"/>
        <v>0</v>
      </c>
      <c r="GX138" s="820">
        <f t="shared" si="180"/>
        <v>0</v>
      </c>
      <c r="GY138" s="820">
        <f t="shared" si="180"/>
        <v>0</v>
      </c>
      <c r="GZ138" s="820">
        <f t="shared" si="180"/>
        <v>0</v>
      </c>
      <c r="HA138" s="820">
        <f t="shared" si="180"/>
        <v>0</v>
      </c>
      <c r="HB138" s="820">
        <f t="shared" si="180"/>
        <v>0</v>
      </c>
      <c r="HC138" s="820">
        <f t="shared" si="180"/>
        <v>0</v>
      </c>
      <c r="HD138" s="820">
        <f t="shared" si="180"/>
        <v>0</v>
      </c>
      <c r="HE138" s="820">
        <f t="shared" si="180"/>
        <v>0</v>
      </c>
      <c r="HF138" s="820">
        <f t="shared" si="180"/>
        <v>0</v>
      </c>
      <c r="HG138" s="820">
        <f t="shared" si="180"/>
        <v>0</v>
      </c>
      <c r="HH138" s="820">
        <f t="shared" si="180"/>
        <v>0</v>
      </c>
      <c r="HI138" s="820">
        <f t="shared" si="180"/>
        <v>0</v>
      </c>
      <c r="HJ138" s="820">
        <f t="shared" si="180"/>
        <v>0</v>
      </c>
      <c r="HK138" s="820">
        <f t="shared" si="180"/>
        <v>0</v>
      </c>
      <c r="HL138" s="820">
        <f t="shared" si="180"/>
        <v>0</v>
      </c>
      <c r="HM138" s="820">
        <f t="shared" si="180"/>
        <v>0</v>
      </c>
      <c r="HN138" s="820">
        <f t="shared" si="180"/>
        <v>0</v>
      </c>
      <c r="HO138" s="820">
        <f t="shared" si="180"/>
        <v>0</v>
      </c>
      <c r="HP138" s="820">
        <f t="shared" si="180"/>
        <v>0</v>
      </c>
      <c r="HQ138" s="820">
        <f t="shared" si="180"/>
        <v>0</v>
      </c>
      <c r="HR138" s="820">
        <f t="shared" si="180"/>
        <v>0</v>
      </c>
      <c r="HS138" s="820">
        <f t="shared" si="180"/>
        <v>0</v>
      </c>
      <c r="HT138" s="820">
        <f t="shared" si="180"/>
        <v>0</v>
      </c>
      <c r="HU138" s="820">
        <f t="shared" si="180"/>
        <v>0</v>
      </c>
      <c r="HV138" s="820">
        <f t="shared" si="180"/>
        <v>0</v>
      </c>
      <c r="HW138" s="820">
        <f t="shared" si="180"/>
        <v>0</v>
      </c>
      <c r="HX138" s="820">
        <f t="shared" si="180"/>
        <v>0</v>
      </c>
      <c r="HY138" s="820">
        <f t="shared" si="180"/>
        <v>0</v>
      </c>
      <c r="HZ138" s="820">
        <f t="shared" si="180"/>
        <v>0</v>
      </c>
      <c r="IA138" s="820">
        <f t="shared" si="180"/>
        <v>0</v>
      </c>
      <c r="IB138" s="820">
        <f t="shared" si="180"/>
        <v>0</v>
      </c>
      <c r="IC138" s="820">
        <f t="shared" si="180"/>
        <v>0</v>
      </c>
      <c r="ID138" s="820">
        <f t="shared" si="180"/>
        <v>0</v>
      </c>
      <c r="IE138" s="820">
        <f t="shared" si="180"/>
        <v>0</v>
      </c>
      <c r="IF138" s="820">
        <f t="shared" si="180"/>
        <v>0</v>
      </c>
      <c r="IG138" s="820">
        <f t="shared" si="180"/>
        <v>0</v>
      </c>
      <c r="IH138" s="820">
        <f t="shared" si="180"/>
        <v>0</v>
      </c>
      <c r="II138" s="820">
        <f t="shared" si="180"/>
        <v>0</v>
      </c>
      <c r="IJ138" s="820">
        <f t="shared" si="180"/>
        <v>0</v>
      </c>
      <c r="IK138" s="820">
        <f t="shared" si="180"/>
        <v>0</v>
      </c>
      <c r="IL138" s="820">
        <f t="shared" si="180"/>
        <v>0</v>
      </c>
    </row>
    <row r="139" spans="1:246" s="809" customFormat="1">
      <c r="D139" s="810"/>
      <c r="F139" s="725"/>
      <c r="G139" s="725"/>
      <c r="H139" s="725"/>
      <c r="I139" s="725"/>
      <c r="J139" s="725"/>
      <c r="K139" s="725"/>
      <c r="L139" s="725"/>
      <c r="M139" s="725"/>
      <c r="N139" s="725"/>
      <c r="O139" s="725"/>
      <c r="P139" s="725"/>
      <c r="Q139" s="725"/>
      <c r="R139" s="725"/>
      <c r="S139" s="725"/>
      <c r="T139" s="725"/>
      <c r="U139" s="725"/>
      <c r="V139" s="725"/>
      <c r="W139" s="725"/>
      <c r="X139" s="725"/>
      <c r="Y139" s="725"/>
      <c r="Z139" s="725"/>
      <c r="AA139" s="725"/>
      <c r="AB139" s="725"/>
      <c r="AC139" s="725"/>
      <c r="AD139" s="725"/>
      <c r="AE139" s="725"/>
      <c r="AF139" s="725"/>
      <c r="AG139" s="725"/>
      <c r="AH139" s="725"/>
      <c r="AI139" s="725"/>
      <c r="AJ139" s="725"/>
      <c r="AK139" s="725"/>
      <c r="AL139" s="725"/>
      <c r="AM139" s="725"/>
      <c r="AN139" s="725"/>
      <c r="AO139" s="725"/>
      <c r="AP139" s="725"/>
      <c r="AQ139" s="725"/>
      <c r="AR139" s="725"/>
      <c r="AS139" s="725"/>
      <c r="AT139" s="725"/>
      <c r="AU139" s="725"/>
      <c r="AV139" s="725"/>
      <c r="AW139" s="725"/>
      <c r="AX139" s="725"/>
      <c r="AY139" s="725"/>
      <c r="AZ139" s="725"/>
      <c r="BA139" s="725"/>
      <c r="BB139" s="725"/>
      <c r="BC139" s="725"/>
      <c r="BD139" s="725"/>
      <c r="BE139" s="725"/>
      <c r="BF139" s="725"/>
      <c r="BG139" s="725"/>
      <c r="BH139" s="725"/>
      <c r="BI139" s="725"/>
      <c r="BJ139" s="725"/>
      <c r="BK139" s="725"/>
      <c r="BL139" s="725"/>
      <c r="BM139" s="725"/>
      <c r="BN139" s="725"/>
      <c r="BO139" s="725"/>
      <c r="BP139" s="725"/>
      <c r="BQ139" s="725"/>
      <c r="BR139" s="725"/>
      <c r="BS139" s="725"/>
      <c r="BT139" s="725"/>
      <c r="BU139" s="725"/>
      <c r="BV139" s="725"/>
      <c r="BW139" s="725"/>
      <c r="BX139" s="725"/>
      <c r="BY139" s="725"/>
      <c r="BZ139" s="725"/>
      <c r="CA139" s="725"/>
      <c r="CB139" s="725"/>
      <c r="CC139" s="725"/>
      <c r="CD139" s="725"/>
      <c r="CE139" s="725"/>
      <c r="CF139" s="725"/>
      <c r="CG139" s="725"/>
      <c r="CH139" s="725"/>
      <c r="CI139" s="725"/>
      <c r="CJ139" s="725"/>
      <c r="CK139" s="725"/>
      <c r="CL139" s="725"/>
      <c r="CM139" s="725"/>
      <c r="CN139" s="725"/>
      <c r="CO139" s="725"/>
      <c r="CP139" s="725"/>
      <c r="CQ139" s="725"/>
      <c r="CR139" s="725"/>
      <c r="CS139" s="725"/>
      <c r="CT139" s="725"/>
      <c r="CU139" s="725"/>
      <c r="CV139" s="725"/>
      <c r="CW139" s="725"/>
      <c r="CX139" s="725"/>
      <c r="CY139" s="725"/>
      <c r="CZ139" s="725"/>
      <c r="DA139" s="725"/>
      <c r="DB139" s="725"/>
      <c r="DC139" s="725"/>
      <c r="DD139" s="725"/>
      <c r="DE139" s="725"/>
      <c r="DF139" s="725"/>
      <c r="DG139" s="725"/>
      <c r="DH139" s="725"/>
      <c r="DI139" s="725"/>
      <c r="DJ139" s="725"/>
      <c r="DK139" s="725"/>
      <c r="DL139" s="725"/>
      <c r="DM139" s="725"/>
      <c r="DN139" s="725"/>
      <c r="DO139" s="725"/>
      <c r="DP139" s="725"/>
      <c r="DQ139" s="725"/>
      <c r="DR139" s="725"/>
      <c r="DS139" s="725"/>
      <c r="DT139" s="725"/>
      <c r="DU139" s="725"/>
      <c r="DV139" s="725"/>
      <c r="DW139" s="725"/>
      <c r="DX139" s="725"/>
      <c r="DY139" s="725"/>
      <c r="DZ139" s="725"/>
      <c r="EA139" s="725"/>
      <c r="EB139" s="725"/>
      <c r="EC139" s="725"/>
      <c r="ED139" s="725"/>
      <c r="EE139" s="725"/>
      <c r="EF139" s="725"/>
      <c r="EG139" s="725"/>
      <c r="EH139" s="725"/>
      <c r="EI139" s="725"/>
      <c r="EJ139" s="725"/>
      <c r="EK139" s="725"/>
      <c r="EL139" s="725"/>
      <c r="EM139" s="725"/>
      <c r="EN139" s="725"/>
      <c r="EO139" s="725"/>
      <c r="EP139" s="725"/>
      <c r="EQ139" s="725"/>
      <c r="ER139" s="725"/>
      <c r="ES139" s="725"/>
      <c r="ET139" s="725"/>
      <c r="EU139" s="725"/>
      <c r="EV139" s="725"/>
      <c r="EW139" s="725"/>
      <c r="EX139" s="725"/>
      <c r="EY139" s="725"/>
      <c r="EZ139" s="725"/>
      <c r="FA139" s="725"/>
      <c r="FB139" s="725"/>
      <c r="FC139" s="725"/>
      <c r="FD139" s="725"/>
      <c r="FE139" s="725"/>
      <c r="FF139" s="725"/>
      <c r="FG139" s="725"/>
      <c r="FH139" s="725"/>
      <c r="FI139" s="725"/>
      <c r="FJ139" s="725"/>
      <c r="FK139" s="725"/>
      <c r="FL139" s="725"/>
      <c r="FM139" s="725"/>
      <c r="FN139" s="725"/>
      <c r="FO139" s="725"/>
      <c r="FP139" s="725"/>
      <c r="FQ139" s="725"/>
      <c r="FR139" s="725"/>
      <c r="FS139" s="725"/>
      <c r="FT139" s="725"/>
      <c r="FU139" s="725"/>
      <c r="FV139" s="725"/>
      <c r="FW139" s="725"/>
      <c r="FX139" s="725"/>
      <c r="FY139" s="725"/>
      <c r="FZ139" s="725"/>
      <c r="GA139" s="725"/>
      <c r="GB139" s="725"/>
      <c r="GC139" s="725"/>
      <c r="GD139" s="725"/>
      <c r="GE139" s="725"/>
      <c r="GF139" s="725"/>
      <c r="GG139" s="725"/>
      <c r="GH139" s="725"/>
      <c r="GI139" s="725"/>
      <c r="GJ139" s="725"/>
      <c r="GK139" s="725"/>
      <c r="GL139" s="725"/>
      <c r="GM139" s="725"/>
      <c r="GN139" s="725"/>
      <c r="GO139" s="725"/>
      <c r="GP139" s="725"/>
      <c r="GQ139" s="725"/>
      <c r="GR139" s="725"/>
      <c r="GS139" s="725"/>
      <c r="GT139" s="725"/>
      <c r="GU139" s="725"/>
      <c r="GV139" s="725"/>
      <c r="GW139" s="725"/>
      <c r="GX139" s="725"/>
      <c r="GY139" s="725"/>
      <c r="GZ139" s="725"/>
      <c r="HA139" s="725"/>
      <c r="HB139" s="725"/>
      <c r="HC139" s="725"/>
      <c r="HD139" s="725"/>
      <c r="HE139" s="725"/>
      <c r="HF139" s="725"/>
      <c r="HG139" s="725"/>
      <c r="HH139" s="725"/>
      <c r="HI139" s="725"/>
      <c r="HJ139" s="725"/>
      <c r="HK139" s="725"/>
      <c r="HL139" s="725"/>
      <c r="HM139" s="725"/>
      <c r="HN139" s="725"/>
      <c r="HO139" s="725"/>
      <c r="HP139" s="725"/>
      <c r="HQ139" s="725"/>
      <c r="HR139" s="725"/>
      <c r="HS139" s="725"/>
      <c r="HT139" s="725"/>
      <c r="HU139" s="725"/>
      <c r="HV139" s="725"/>
      <c r="HW139" s="725"/>
      <c r="HX139" s="725"/>
      <c r="HY139" s="725"/>
      <c r="HZ139" s="725"/>
      <c r="IA139" s="725"/>
      <c r="IB139" s="725"/>
      <c r="IC139" s="725"/>
      <c r="ID139" s="725"/>
      <c r="IE139" s="725"/>
      <c r="IF139" s="725"/>
      <c r="IG139" s="725"/>
      <c r="IH139" s="725"/>
      <c r="II139" s="725"/>
      <c r="IJ139" s="725"/>
      <c r="IK139" s="725"/>
      <c r="IL139" s="725"/>
    </row>
    <row r="140" spans="1:246" s="1099" customFormat="1">
      <c r="B140" s="1100" t="s">
        <v>720</v>
      </c>
      <c r="C140" s="1100"/>
      <c r="D140" s="1101">
        <f ca="1">+IFERROR(E140/SUM($E$140:$E$141),"")</f>
        <v>1</v>
      </c>
      <c r="E140" s="1100">
        <f ca="1">SUM(G140:IL140)</f>
        <v>3371576.7345044995</v>
      </c>
      <c r="F140" s="1102">
        <f t="shared" ref="F140:BQ140" si="181">+F$138*(_WF_Tier1_GP/_WF_Tier1_GP)</f>
        <v>0</v>
      </c>
      <c r="G140" s="1102">
        <f t="shared" ca="1" si="181"/>
        <v>-3722742.1310907081</v>
      </c>
      <c r="H140" s="1102">
        <f t="shared" ca="1" si="181"/>
        <v>-702483.38638499856</v>
      </c>
      <c r="I140" s="1102">
        <f t="shared" ca="1" si="181"/>
        <v>-393301.66601161024</v>
      </c>
      <c r="J140" s="1102">
        <f t="shared" ca="1" si="181"/>
        <v>-417274.44248333637</v>
      </c>
      <c r="K140" s="1102">
        <f t="shared" ca="1" si="181"/>
        <v>-436961.50466934824</v>
      </c>
      <c r="L140" s="1102">
        <f t="shared" ca="1" si="181"/>
        <v>-451154.28114107426</v>
      </c>
      <c r="M140" s="1102">
        <f t="shared" ca="1" si="181"/>
        <v>-473052.77189851477</v>
      </c>
      <c r="N140" s="1102">
        <f t="shared" ca="1" si="181"/>
        <v>-514946.05974232365</v>
      </c>
      <c r="O140" s="1102">
        <f t="shared" ca="1" si="181"/>
        <v>-536724.88348623656</v>
      </c>
      <c r="P140" s="1102">
        <f t="shared" ca="1" si="181"/>
        <v>-558456.88100746472</v>
      </c>
      <c r="Q140" s="1102">
        <f t="shared" ca="1" si="181"/>
        <v>-156290.96491279895</v>
      </c>
      <c r="R140" s="1102">
        <f t="shared" ca="1" si="181"/>
        <v>0</v>
      </c>
      <c r="S140" s="1102">
        <f t="shared" ca="1" si="181"/>
        <v>0</v>
      </c>
      <c r="T140" s="1102">
        <f t="shared" ca="1" si="181"/>
        <v>0</v>
      </c>
      <c r="U140" s="1102">
        <f t="shared" ca="1" si="181"/>
        <v>0</v>
      </c>
      <c r="V140" s="1102">
        <f t="shared" ca="1" si="181"/>
        <v>0</v>
      </c>
      <c r="W140" s="1102">
        <f t="shared" ca="1" si="181"/>
        <v>0</v>
      </c>
      <c r="X140" s="1102">
        <f t="shared" ca="1" si="181"/>
        <v>0</v>
      </c>
      <c r="Y140" s="1102">
        <f t="shared" ca="1" si="181"/>
        <v>0</v>
      </c>
      <c r="Z140" s="1102">
        <f t="shared" ca="1" si="181"/>
        <v>0</v>
      </c>
      <c r="AA140" s="1102">
        <f t="shared" ca="1" si="181"/>
        <v>0</v>
      </c>
      <c r="AB140" s="1102">
        <f t="shared" ca="1" si="181"/>
        <v>0</v>
      </c>
      <c r="AC140" s="1102">
        <f t="shared" ca="1" si="181"/>
        <v>0</v>
      </c>
      <c r="AD140" s="1102">
        <f t="shared" ca="1" si="181"/>
        <v>0</v>
      </c>
      <c r="AE140" s="1102">
        <f t="shared" ca="1" si="181"/>
        <v>0</v>
      </c>
      <c r="AF140" s="1102">
        <f t="shared" ca="1" si="181"/>
        <v>0</v>
      </c>
      <c r="AG140" s="1102">
        <f t="shared" ca="1" si="181"/>
        <v>0</v>
      </c>
      <c r="AH140" s="1102">
        <f t="shared" ca="1" si="181"/>
        <v>0</v>
      </c>
      <c r="AI140" s="1102">
        <f t="shared" ca="1" si="181"/>
        <v>0</v>
      </c>
      <c r="AJ140" s="1102">
        <f t="shared" ca="1" si="181"/>
        <v>0</v>
      </c>
      <c r="AK140" s="1102">
        <f t="shared" ca="1" si="181"/>
        <v>0</v>
      </c>
      <c r="AL140" s="1102">
        <f t="shared" ca="1" si="181"/>
        <v>42827.878508829388</v>
      </c>
      <c r="AM140" s="1102">
        <f t="shared" ca="1" si="181"/>
        <v>38216.799553369536</v>
      </c>
      <c r="AN140" s="1102">
        <f t="shared" ca="1" si="181"/>
        <v>37369.513314251592</v>
      </c>
      <c r="AO140" s="1102">
        <f t="shared" ca="1" si="181"/>
        <v>37183.21429895566</v>
      </c>
      <c r="AP140" s="1102">
        <f t="shared" ca="1" si="181"/>
        <v>36888.191445462202</v>
      </c>
      <c r="AQ140" s="1102">
        <f t="shared" ca="1" si="181"/>
        <v>36596.889797794429</v>
      </c>
      <c r="AR140" s="1102">
        <f t="shared" ca="1" si="181"/>
        <v>36317.884321803125</v>
      </c>
      <c r="AS140" s="1102">
        <f t="shared" ca="1" si="181"/>
        <v>36034.159046802757</v>
      </c>
      <c r="AT140" s="1102">
        <f t="shared" ca="1" si="181"/>
        <v>35765.609805562744</v>
      </c>
      <c r="AU140" s="1102">
        <f t="shared" ca="1" si="181"/>
        <v>35491.37835864786</v>
      </c>
      <c r="AV140" s="1102">
        <f t="shared" ca="1" si="181"/>
        <v>35244.584751280097</v>
      </c>
      <c r="AW140" s="1102">
        <f t="shared" ca="1" si="181"/>
        <v>11327029.604130154</v>
      </c>
      <c r="AX140" s="1102">
        <f t="shared" si="181"/>
        <v>0</v>
      </c>
      <c r="AY140" s="1102">
        <f t="shared" si="181"/>
        <v>0</v>
      </c>
      <c r="AZ140" s="1102">
        <f t="shared" si="181"/>
        <v>0</v>
      </c>
      <c r="BA140" s="1102">
        <f t="shared" si="181"/>
        <v>0</v>
      </c>
      <c r="BB140" s="1102">
        <f t="shared" si="181"/>
        <v>0</v>
      </c>
      <c r="BC140" s="1102">
        <f t="shared" si="181"/>
        <v>0</v>
      </c>
      <c r="BD140" s="1102">
        <f t="shared" si="181"/>
        <v>0</v>
      </c>
      <c r="BE140" s="1102">
        <f t="shared" si="181"/>
        <v>0</v>
      </c>
      <c r="BF140" s="1102">
        <f t="shared" si="181"/>
        <v>0</v>
      </c>
      <c r="BG140" s="1102">
        <f t="shared" si="181"/>
        <v>0</v>
      </c>
      <c r="BH140" s="1102">
        <f t="shared" si="181"/>
        <v>0</v>
      </c>
      <c r="BI140" s="1102">
        <f t="shared" si="181"/>
        <v>0</v>
      </c>
      <c r="BJ140" s="1102">
        <f t="shared" si="181"/>
        <v>0</v>
      </c>
      <c r="BK140" s="1102">
        <f t="shared" si="181"/>
        <v>0</v>
      </c>
      <c r="BL140" s="1102">
        <f t="shared" si="181"/>
        <v>0</v>
      </c>
      <c r="BM140" s="1102">
        <f t="shared" si="181"/>
        <v>0</v>
      </c>
      <c r="BN140" s="1102">
        <f t="shared" si="181"/>
        <v>0</v>
      </c>
      <c r="BO140" s="1102">
        <f t="shared" si="181"/>
        <v>0</v>
      </c>
      <c r="BP140" s="1102">
        <f t="shared" si="181"/>
        <v>0</v>
      </c>
      <c r="BQ140" s="1102">
        <f t="shared" si="181"/>
        <v>0</v>
      </c>
      <c r="BR140" s="1102">
        <f t="shared" ref="BR140:EC140" si="182">+BR$138*(_WF_Tier1_GP/_WF_Tier1_GP)</f>
        <v>0</v>
      </c>
      <c r="BS140" s="1102">
        <f t="shared" si="182"/>
        <v>0</v>
      </c>
      <c r="BT140" s="1102">
        <f t="shared" si="182"/>
        <v>0</v>
      </c>
      <c r="BU140" s="1102">
        <f t="shared" si="182"/>
        <v>0</v>
      </c>
      <c r="BV140" s="1102">
        <f t="shared" si="182"/>
        <v>0</v>
      </c>
      <c r="BW140" s="1102">
        <f t="shared" si="182"/>
        <v>0</v>
      </c>
      <c r="BX140" s="1102">
        <f t="shared" si="182"/>
        <v>0</v>
      </c>
      <c r="BY140" s="1102">
        <f t="shared" si="182"/>
        <v>0</v>
      </c>
      <c r="BZ140" s="1102">
        <f t="shared" si="182"/>
        <v>0</v>
      </c>
      <c r="CA140" s="1102">
        <f t="shared" si="182"/>
        <v>0</v>
      </c>
      <c r="CB140" s="1102">
        <f t="shared" si="182"/>
        <v>0</v>
      </c>
      <c r="CC140" s="1102">
        <f t="shared" si="182"/>
        <v>0</v>
      </c>
      <c r="CD140" s="1102">
        <f t="shared" si="182"/>
        <v>0</v>
      </c>
      <c r="CE140" s="1102">
        <f t="shared" si="182"/>
        <v>0</v>
      </c>
      <c r="CF140" s="1102">
        <f t="shared" si="182"/>
        <v>0</v>
      </c>
      <c r="CG140" s="1102">
        <f t="shared" si="182"/>
        <v>0</v>
      </c>
      <c r="CH140" s="1102">
        <f t="shared" si="182"/>
        <v>0</v>
      </c>
      <c r="CI140" s="1102">
        <f t="shared" si="182"/>
        <v>0</v>
      </c>
      <c r="CJ140" s="1102">
        <f t="shared" si="182"/>
        <v>0</v>
      </c>
      <c r="CK140" s="1102">
        <f t="shared" si="182"/>
        <v>0</v>
      </c>
      <c r="CL140" s="1102">
        <f t="shared" si="182"/>
        <v>0</v>
      </c>
      <c r="CM140" s="1102">
        <f t="shared" si="182"/>
        <v>0</v>
      </c>
      <c r="CN140" s="1102">
        <f t="shared" si="182"/>
        <v>0</v>
      </c>
      <c r="CO140" s="1102">
        <f t="shared" si="182"/>
        <v>0</v>
      </c>
      <c r="CP140" s="1102">
        <f t="shared" si="182"/>
        <v>0</v>
      </c>
      <c r="CQ140" s="1102">
        <f t="shared" si="182"/>
        <v>0</v>
      </c>
      <c r="CR140" s="1102">
        <f t="shared" si="182"/>
        <v>0</v>
      </c>
      <c r="CS140" s="1102">
        <f t="shared" si="182"/>
        <v>0</v>
      </c>
      <c r="CT140" s="1102">
        <f t="shared" si="182"/>
        <v>0</v>
      </c>
      <c r="CU140" s="1102">
        <f t="shared" si="182"/>
        <v>0</v>
      </c>
      <c r="CV140" s="1102">
        <f t="shared" si="182"/>
        <v>0</v>
      </c>
      <c r="CW140" s="1102">
        <f t="shared" si="182"/>
        <v>0</v>
      </c>
      <c r="CX140" s="1102">
        <f t="shared" si="182"/>
        <v>0</v>
      </c>
      <c r="CY140" s="1102">
        <f t="shared" si="182"/>
        <v>0</v>
      </c>
      <c r="CZ140" s="1102">
        <f t="shared" si="182"/>
        <v>0</v>
      </c>
      <c r="DA140" s="1102">
        <f t="shared" si="182"/>
        <v>0</v>
      </c>
      <c r="DB140" s="1102">
        <f t="shared" si="182"/>
        <v>0</v>
      </c>
      <c r="DC140" s="1102">
        <f t="shared" si="182"/>
        <v>0</v>
      </c>
      <c r="DD140" s="1102">
        <f t="shared" si="182"/>
        <v>0</v>
      </c>
      <c r="DE140" s="1102">
        <f t="shared" si="182"/>
        <v>0</v>
      </c>
      <c r="DF140" s="1102">
        <f t="shared" si="182"/>
        <v>0</v>
      </c>
      <c r="DG140" s="1102">
        <f t="shared" si="182"/>
        <v>0</v>
      </c>
      <c r="DH140" s="1102">
        <f t="shared" si="182"/>
        <v>0</v>
      </c>
      <c r="DI140" s="1102">
        <f t="shared" si="182"/>
        <v>0</v>
      </c>
      <c r="DJ140" s="1102">
        <f t="shared" si="182"/>
        <v>0</v>
      </c>
      <c r="DK140" s="1102">
        <f t="shared" si="182"/>
        <v>0</v>
      </c>
      <c r="DL140" s="1102">
        <f t="shared" si="182"/>
        <v>0</v>
      </c>
      <c r="DM140" s="1102">
        <f t="shared" si="182"/>
        <v>0</v>
      </c>
      <c r="DN140" s="1102">
        <f t="shared" si="182"/>
        <v>0</v>
      </c>
      <c r="DO140" s="1102">
        <f t="shared" si="182"/>
        <v>0</v>
      </c>
      <c r="DP140" s="1102">
        <f t="shared" si="182"/>
        <v>0</v>
      </c>
      <c r="DQ140" s="1102">
        <f t="shared" si="182"/>
        <v>0</v>
      </c>
      <c r="DR140" s="1102">
        <f t="shared" si="182"/>
        <v>0</v>
      </c>
      <c r="DS140" s="1102">
        <f t="shared" si="182"/>
        <v>0</v>
      </c>
      <c r="DT140" s="1102">
        <f t="shared" si="182"/>
        <v>0</v>
      </c>
      <c r="DU140" s="1102">
        <f t="shared" si="182"/>
        <v>0</v>
      </c>
      <c r="DV140" s="1102">
        <f t="shared" si="182"/>
        <v>0</v>
      </c>
      <c r="DW140" s="1102">
        <f t="shared" si="182"/>
        <v>0</v>
      </c>
      <c r="DX140" s="1102">
        <f t="shared" si="182"/>
        <v>0</v>
      </c>
      <c r="DY140" s="1102">
        <f t="shared" si="182"/>
        <v>0</v>
      </c>
      <c r="DZ140" s="1102">
        <f t="shared" si="182"/>
        <v>0</v>
      </c>
      <c r="EA140" s="1102">
        <f t="shared" si="182"/>
        <v>0</v>
      </c>
      <c r="EB140" s="1102">
        <f t="shared" si="182"/>
        <v>0</v>
      </c>
      <c r="EC140" s="1102">
        <f t="shared" si="182"/>
        <v>0</v>
      </c>
      <c r="ED140" s="1102">
        <f t="shared" ref="ED140:GO140" si="183">+ED$138*(_WF_Tier1_GP/_WF_Tier1_GP)</f>
        <v>0</v>
      </c>
      <c r="EE140" s="1102">
        <f t="shared" si="183"/>
        <v>0</v>
      </c>
      <c r="EF140" s="1102">
        <f t="shared" si="183"/>
        <v>0</v>
      </c>
      <c r="EG140" s="1102">
        <f t="shared" si="183"/>
        <v>0</v>
      </c>
      <c r="EH140" s="1102">
        <f t="shared" si="183"/>
        <v>0</v>
      </c>
      <c r="EI140" s="1102">
        <f t="shared" si="183"/>
        <v>0</v>
      </c>
      <c r="EJ140" s="1102">
        <f t="shared" si="183"/>
        <v>0</v>
      </c>
      <c r="EK140" s="1102">
        <f t="shared" si="183"/>
        <v>0</v>
      </c>
      <c r="EL140" s="1102">
        <f t="shared" si="183"/>
        <v>0</v>
      </c>
      <c r="EM140" s="1102">
        <f t="shared" si="183"/>
        <v>0</v>
      </c>
      <c r="EN140" s="1102">
        <f t="shared" si="183"/>
        <v>0</v>
      </c>
      <c r="EO140" s="1102">
        <f t="shared" si="183"/>
        <v>0</v>
      </c>
      <c r="EP140" s="1102">
        <f t="shared" si="183"/>
        <v>0</v>
      </c>
      <c r="EQ140" s="1102">
        <f t="shared" si="183"/>
        <v>0</v>
      </c>
      <c r="ER140" s="1102">
        <f t="shared" si="183"/>
        <v>0</v>
      </c>
      <c r="ES140" s="1102">
        <f t="shared" si="183"/>
        <v>0</v>
      </c>
      <c r="ET140" s="1102">
        <f t="shared" si="183"/>
        <v>0</v>
      </c>
      <c r="EU140" s="1102">
        <f t="shared" si="183"/>
        <v>0</v>
      </c>
      <c r="EV140" s="1102">
        <f t="shared" si="183"/>
        <v>0</v>
      </c>
      <c r="EW140" s="1102">
        <f t="shared" si="183"/>
        <v>0</v>
      </c>
      <c r="EX140" s="1102">
        <f t="shared" si="183"/>
        <v>0</v>
      </c>
      <c r="EY140" s="1102">
        <f t="shared" si="183"/>
        <v>0</v>
      </c>
      <c r="EZ140" s="1102">
        <f t="shared" si="183"/>
        <v>0</v>
      </c>
      <c r="FA140" s="1102">
        <f t="shared" si="183"/>
        <v>0</v>
      </c>
      <c r="FB140" s="1102">
        <f t="shared" si="183"/>
        <v>0</v>
      </c>
      <c r="FC140" s="1102">
        <f t="shared" si="183"/>
        <v>0</v>
      </c>
      <c r="FD140" s="1102">
        <f t="shared" si="183"/>
        <v>0</v>
      </c>
      <c r="FE140" s="1102">
        <f t="shared" si="183"/>
        <v>0</v>
      </c>
      <c r="FF140" s="1102">
        <f t="shared" si="183"/>
        <v>0</v>
      </c>
      <c r="FG140" s="1102">
        <f t="shared" si="183"/>
        <v>0</v>
      </c>
      <c r="FH140" s="1102">
        <f t="shared" si="183"/>
        <v>0</v>
      </c>
      <c r="FI140" s="1102">
        <f t="shared" si="183"/>
        <v>0</v>
      </c>
      <c r="FJ140" s="1102">
        <f t="shared" si="183"/>
        <v>0</v>
      </c>
      <c r="FK140" s="1102">
        <f t="shared" si="183"/>
        <v>0</v>
      </c>
      <c r="FL140" s="1102">
        <f t="shared" si="183"/>
        <v>0</v>
      </c>
      <c r="FM140" s="1102">
        <f t="shared" si="183"/>
        <v>0</v>
      </c>
      <c r="FN140" s="1102">
        <f t="shared" si="183"/>
        <v>0</v>
      </c>
      <c r="FO140" s="1102">
        <f t="shared" si="183"/>
        <v>0</v>
      </c>
      <c r="FP140" s="1102">
        <f t="shared" si="183"/>
        <v>0</v>
      </c>
      <c r="FQ140" s="1102">
        <f t="shared" si="183"/>
        <v>0</v>
      </c>
      <c r="FR140" s="1102">
        <f t="shared" si="183"/>
        <v>0</v>
      </c>
      <c r="FS140" s="1102">
        <f t="shared" si="183"/>
        <v>0</v>
      </c>
      <c r="FT140" s="1102">
        <f t="shared" si="183"/>
        <v>0</v>
      </c>
      <c r="FU140" s="1102">
        <f t="shared" si="183"/>
        <v>0</v>
      </c>
      <c r="FV140" s="1102">
        <f t="shared" si="183"/>
        <v>0</v>
      </c>
      <c r="FW140" s="1102">
        <f t="shared" si="183"/>
        <v>0</v>
      </c>
      <c r="FX140" s="1102">
        <f t="shared" si="183"/>
        <v>0</v>
      </c>
      <c r="FY140" s="1102">
        <f t="shared" si="183"/>
        <v>0</v>
      </c>
      <c r="FZ140" s="1102">
        <f t="shared" si="183"/>
        <v>0</v>
      </c>
      <c r="GA140" s="1102">
        <f t="shared" si="183"/>
        <v>0</v>
      </c>
      <c r="GB140" s="1102">
        <f t="shared" si="183"/>
        <v>0</v>
      </c>
      <c r="GC140" s="1102">
        <f t="shared" si="183"/>
        <v>0</v>
      </c>
      <c r="GD140" s="1102">
        <f t="shared" si="183"/>
        <v>0</v>
      </c>
      <c r="GE140" s="1102">
        <f t="shared" si="183"/>
        <v>0</v>
      </c>
      <c r="GF140" s="1102">
        <f t="shared" si="183"/>
        <v>0</v>
      </c>
      <c r="GG140" s="1102">
        <f t="shared" si="183"/>
        <v>0</v>
      </c>
      <c r="GH140" s="1102">
        <f t="shared" si="183"/>
        <v>0</v>
      </c>
      <c r="GI140" s="1102">
        <f t="shared" si="183"/>
        <v>0</v>
      </c>
      <c r="GJ140" s="1102">
        <f t="shared" si="183"/>
        <v>0</v>
      </c>
      <c r="GK140" s="1102">
        <f t="shared" si="183"/>
        <v>0</v>
      </c>
      <c r="GL140" s="1102">
        <f t="shared" si="183"/>
        <v>0</v>
      </c>
      <c r="GM140" s="1102">
        <f t="shared" si="183"/>
        <v>0</v>
      </c>
      <c r="GN140" s="1102">
        <f t="shared" si="183"/>
        <v>0</v>
      </c>
      <c r="GO140" s="1102">
        <f t="shared" si="183"/>
        <v>0</v>
      </c>
      <c r="GP140" s="1102">
        <f t="shared" ref="GP140:IL140" si="184">+GP$138*(_WF_Tier1_GP/_WF_Tier1_GP)</f>
        <v>0</v>
      </c>
      <c r="GQ140" s="1102">
        <f t="shared" si="184"/>
        <v>0</v>
      </c>
      <c r="GR140" s="1102">
        <f t="shared" si="184"/>
        <v>0</v>
      </c>
      <c r="GS140" s="1102">
        <f t="shared" si="184"/>
        <v>0</v>
      </c>
      <c r="GT140" s="1102">
        <f t="shared" si="184"/>
        <v>0</v>
      </c>
      <c r="GU140" s="1102">
        <f t="shared" si="184"/>
        <v>0</v>
      </c>
      <c r="GV140" s="1102">
        <f t="shared" si="184"/>
        <v>0</v>
      </c>
      <c r="GW140" s="1102">
        <f t="shared" si="184"/>
        <v>0</v>
      </c>
      <c r="GX140" s="1102">
        <f t="shared" si="184"/>
        <v>0</v>
      </c>
      <c r="GY140" s="1102">
        <f t="shared" si="184"/>
        <v>0</v>
      </c>
      <c r="GZ140" s="1102">
        <f t="shared" si="184"/>
        <v>0</v>
      </c>
      <c r="HA140" s="1102">
        <f t="shared" si="184"/>
        <v>0</v>
      </c>
      <c r="HB140" s="1102">
        <f t="shared" si="184"/>
        <v>0</v>
      </c>
      <c r="HC140" s="1102">
        <f t="shared" si="184"/>
        <v>0</v>
      </c>
      <c r="HD140" s="1102">
        <f t="shared" si="184"/>
        <v>0</v>
      </c>
      <c r="HE140" s="1102">
        <f t="shared" si="184"/>
        <v>0</v>
      </c>
      <c r="HF140" s="1102">
        <f t="shared" si="184"/>
        <v>0</v>
      </c>
      <c r="HG140" s="1102">
        <f t="shared" si="184"/>
        <v>0</v>
      </c>
      <c r="HH140" s="1102">
        <f t="shared" si="184"/>
        <v>0</v>
      </c>
      <c r="HI140" s="1102">
        <f t="shared" si="184"/>
        <v>0</v>
      </c>
      <c r="HJ140" s="1102">
        <f t="shared" si="184"/>
        <v>0</v>
      </c>
      <c r="HK140" s="1102">
        <f t="shared" si="184"/>
        <v>0</v>
      </c>
      <c r="HL140" s="1102">
        <f t="shared" si="184"/>
        <v>0</v>
      </c>
      <c r="HM140" s="1102">
        <f t="shared" si="184"/>
        <v>0</v>
      </c>
      <c r="HN140" s="1102">
        <f t="shared" si="184"/>
        <v>0</v>
      </c>
      <c r="HO140" s="1102">
        <f t="shared" si="184"/>
        <v>0</v>
      </c>
      <c r="HP140" s="1102">
        <f t="shared" si="184"/>
        <v>0</v>
      </c>
      <c r="HQ140" s="1102">
        <f t="shared" si="184"/>
        <v>0</v>
      </c>
      <c r="HR140" s="1102">
        <f t="shared" si="184"/>
        <v>0</v>
      </c>
      <c r="HS140" s="1102">
        <f t="shared" si="184"/>
        <v>0</v>
      </c>
      <c r="HT140" s="1102">
        <f t="shared" si="184"/>
        <v>0</v>
      </c>
      <c r="HU140" s="1102">
        <f t="shared" si="184"/>
        <v>0</v>
      </c>
      <c r="HV140" s="1102">
        <f t="shared" si="184"/>
        <v>0</v>
      </c>
      <c r="HW140" s="1102">
        <f t="shared" si="184"/>
        <v>0</v>
      </c>
      <c r="HX140" s="1102">
        <f t="shared" si="184"/>
        <v>0</v>
      </c>
      <c r="HY140" s="1102">
        <f t="shared" si="184"/>
        <v>0</v>
      </c>
      <c r="HZ140" s="1102">
        <f t="shared" si="184"/>
        <v>0</v>
      </c>
      <c r="IA140" s="1102">
        <f t="shared" si="184"/>
        <v>0</v>
      </c>
      <c r="IB140" s="1102">
        <f t="shared" si="184"/>
        <v>0</v>
      </c>
      <c r="IC140" s="1102">
        <f t="shared" si="184"/>
        <v>0</v>
      </c>
      <c r="ID140" s="1102">
        <f t="shared" si="184"/>
        <v>0</v>
      </c>
      <c r="IE140" s="1102">
        <f t="shared" si="184"/>
        <v>0</v>
      </c>
      <c r="IF140" s="1102">
        <f t="shared" si="184"/>
        <v>0</v>
      </c>
      <c r="IG140" s="1102">
        <f t="shared" si="184"/>
        <v>0</v>
      </c>
      <c r="IH140" s="1102">
        <f t="shared" si="184"/>
        <v>0</v>
      </c>
      <c r="II140" s="1102">
        <f t="shared" si="184"/>
        <v>0</v>
      </c>
      <c r="IJ140" s="1102">
        <f t="shared" si="184"/>
        <v>0</v>
      </c>
      <c r="IK140" s="1102">
        <f t="shared" si="184"/>
        <v>0</v>
      </c>
      <c r="IL140" s="1102">
        <f t="shared" si="184"/>
        <v>0</v>
      </c>
    </row>
    <row r="141" spans="1:246" s="1099" customFormat="1">
      <c r="B141" s="1100" t="s">
        <v>721</v>
      </c>
      <c r="C141" s="1100"/>
      <c r="D141" s="1101">
        <f ca="1">+IFERROR(E141/SUM($E$140:$E$141),"")</f>
        <v>0</v>
      </c>
      <c r="E141" s="1100">
        <f ca="1">SUM(G141:IL141)</f>
        <v>0</v>
      </c>
      <c r="F141" s="1102">
        <f t="shared" ref="F141:BQ141" si="185">+F$138*((_WF_Tier1_GP-_WF_Tier1_GP)/_WF_Tier1_GP)</f>
        <v>0</v>
      </c>
      <c r="G141" s="1102">
        <f t="shared" ca="1" si="185"/>
        <v>0</v>
      </c>
      <c r="H141" s="1102">
        <f t="shared" ca="1" si="185"/>
        <v>0</v>
      </c>
      <c r="I141" s="1102">
        <f t="shared" ca="1" si="185"/>
        <v>0</v>
      </c>
      <c r="J141" s="1102">
        <f t="shared" ca="1" si="185"/>
        <v>0</v>
      </c>
      <c r="K141" s="1102">
        <f t="shared" ca="1" si="185"/>
        <v>0</v>
      </c>
      <c r="L141" s="1102">
        <f t="shared" ca="1" si="185"/>
        <v>0</v>
      </c>
      <c r="M141" s="1102">
        <f t="shared" ca="1" si="185"/>
        <v>0</v>
      </c>
      <c r="N141" s="1102">
        <f t="shared" ca="1" si="185"/>
        <v>0</v>
      </c>
      <c r="O141" s="1102">
        <f t="shared" ca="1" si="185"/>
        <v>0</v>
      </c>
      <c r="P141" s="1102">
        <f t="shared" ca="1" si="185"/>
        <v>0</v>
      </c>
      <c r="Q141" s="1102">
        <f t="shared" ca="1" si="185"/>
        <v>0</v>
      </c>
      <c r="R141" s="1102">
        <f t="shared" ca="1" si="185"/>
        <v>0</v>
      </c>
      <c r="S141" s="1102">
        <f t="shared" ca="1" si="185"/>
        <v>0</v>
      </c>
      <c r="T141" s="1102">
        <f t="shared" ca="1" si="185"/>
        <v>0</v>
      </c>
      <c r="U141" s="1102">
        <f t="shared" ca="1" si="185"/>
        <v>0</v>
      </c>
      <c r="V141" s="1102">
        <f t="shared" ca="1" si="185"/>
        <v>0</v>
      </c>
      <c r="W141" s="1102">
        <f t="shared" ca="1" si="185"/>
        <v>0</v>
      </c>
      <c r="X141" s="1102">
        <f t="shared" ca="1" si="185"/>
        <v>0</v>
      </c>
      <c r="Y141" s="1102">
        <f t="shared" ca="1" si="185"/>
        <v>0</v>
      </c>
      <c r="Z141" s="1102">
        <f t="shared" ca="1" si="185"/>
        <v>0</v>
      </c>
      <c r="AA141" s="1102">
        <f t="shared" ca="1" si="185"/>
        <v>0</v>
      </c>
      <c r="AB141" s="1102">
        <f t="shared" ca="1" si="185"/>
        <v>0</v>
      </c>
      <c r="AC141" s="1102">
        <f t="shared" ca="1" si="185"/>
        <v>0</v>
      </c>
      <c r="AD141" s="1102">
        <f t="shared" ca="1" si="185"/>
        <v>0</v>
      </c>
      <c r="AE141" s="1102">
        <f t="shared" ca="1" si="185"/>
        <v>0</v>
      </c>
      <c r="AF141" s="1102">
        <f t="shared" ca="1" si="185"/>
        <v>0</v>
      </c>
      <c r="AG141" s="1102">
        <f t="shared" ca="1" si="185"/>
        <v>0</v>
      </c>
      <c r="AH141" s="1102">
        <f t="shared" ca="1" si="185"/>
        <v>0</v>
      </c>
      <c r="AI141" s="1102">
        <f t="shared" ca="1" si="185"/>
        <v>0</v>
      </c>
      <c r="AJ141" s="1102">
        <f t="shared" ca="1" si="185"/>
        <v>0</v>
      </c>
      <c r="AK141" s="1102">
        <f t="shared" ca="1" si="185"/>
        <v>0</v>
      </c>
      <c r="AL141" s="1102">
        <f t="shared" ca="1" si="185"/>
        <v>0</v>
      </c>
      <c r="AM141" s="1102">
        <f t="shared" ca="1" si="185"/>
        <v>0</v>
      </c>
      <c r="AN141" s="1102">
        <f t="shared" ca="1" si="185"/>
        <v>0</v>
      </c>
      <c r="AO141" s="1102">
        <f t="shared" ca="1" si="185"/>
        <v>0</v>
      </c>
      <c r="AP141" s="1102">
        <f t="shared" ca="1" si="185"/>
        <v>0</v>
      </c>
      <c r="AQ141" s="1102">
        <f t="shared" ca="1" si="185"/>
        <v>0</v>
      </c>
      <c r="AR141" s="1102">
        <f t="shared" ca="1" si="185"/>
        <v>0</v>
      </c>
      <c r="AS141" s="1102">
        <f t="shared" ca="1" si="185"/>
        <v>0</v>
      </c>
      <c r="AT141" s="1102">
        <f t="shared" ca="1" si="185"/>
        <v>0</v>
      </c>
      <c r="AU141" s="1102">
        <f t="shared" ca="1" si="185"/>
        <v>0</v>
      </c>
      <c r="AV141" s="1102">
        <f t="shared" ca="1" si="185"/>
        <v>0</v>
      </c>
      <c r="AW141" s="1102">
        <f t="shared" ca="1" si="185"/>
        <v>0</v>
      </c>
      <c r="AX141" s="1102">
        <f t="shared" si="185"/>
        <v>0</v>
      </c>
      <c r="AY141" s="1102">
        <f t="shared" si="185"/>
        <v>0</v>
      </c>
      <c r="AZ141" s="1102">
        <f t="shared" si="185"/>
        <v>0</v>
      </c>
      <c r="BA141" s="1102">
        <f t="shared" si="185"/>
        <v>0</v>
      </c>
      <c r="BB141" s="1102">
        <f t="shared" si="185"/>
        <v>0</v>
      </c>
      <c r="BC141" s="1102">
        <f t="shared" si="185"/>
        <v>0</v>
      </c>
      <c r="BD141" s="1102">
        <f t="shared" si="185"/>
        <v>0</v>
      </c>
      <c r="BE141" s="1102">
        <f t="shared" si="185"/>
        <v>0</v>
      </c>
      <c r="BF141" s="1102">
        <f t="shared" si="185"/>
        <v>0</v>
      </c>
      <c r="BG141" s="1102">
        <f t="shared" si="185"/>
        <v>0</v>
      </c>
      <c r="BH141" s="1102">
        <f t="shared" si="185"/>
        <v>0</v>
      </c>
      <c r="BI141" s="1102">
        <f t="shared" si="185"/>
        <v>0</v>
      </c>
      <c r="BJ141" s="1102">
        <f t="shared" si="185"/>
        <v>0</v>
      </c>
      <c r="BK141" s="1102">
        <f t="shared" si="185"/>
        <v>0</v>
      </c>
      <c r="BL141" s="1102">
        <f t="shared" si="185"/>
        <v>0</v>
      </c>
      <c r="BM141" s="1102">
        <f t="shared" si="185"/>
        <v>0</v>
      </c>
      <c r="BN141" s="1102">
        <f t="shared" si="185"/>
        <v>0</v>
      </c>
      <c r="BO141" s="1102">
        <f t="shared" si="185"/>
        <v>0</v>
      </c>
      <c r="BP141" s="1102">
        <f t="shared" si="185"/>
        <v>0</v>
      </c>
      <c r="BQ141" s="1102">
        <f t="shared" si="185"/>
        <v>0</v>
      </c>
      <c r="BR141" s="1102">
        <f t="shared" ref="BR141:EC141" si="186">+BR$138*((_WF_Tier1_GP-_WF_Tier1_GP)/_WF_Tier1_GP)</f>
        <v>0</v>
      </c>
      <c r="BS141" s="1102">
        <f t="shared" si="186"/>
        <v>0</v>
      </c>
      <c r="BT141" s="1102">
        <f t="shared" si="186"/>
        <v>0</v>
      </c>
      <c r="BU141" s="1102">
        <f t="shared" si="186"/>
        <v>0</v>
      </c>
      <c r="BV141" s="1102">
        <f t="shared" si="186"/>
        <v>0</v>
      </c>
      <c r="BW141" s="1102">
        <f t="shared" si="186"/>
        <v>0</v>
      </c>
      <c r="BX141" s="1102">
        <f t="shared" si="186"/>
        <v>0</v>
      </c>
      <c r="BY141" s="1102">
        <f t="shared" si="186"/>
        <v>0</v>
      </c>
      <c r="BZ141" s="1102">
        <f t="shared" si="186"/>
        <v>0</v>
      </c>
      <c r="CA141" s="1102">
        <f t="shared" si="186"/>
        <v>0</v>
      </c>
      <c r="CB141" s="1102">
        <f t="shared" si="186"/>
        <v>0</v>
      </c>
      <c r="CC141" s="1102">
        <f t="shared" si="186"/>
        <v>0</v>
      </c>
      <c r="CD141" s="1102">
        <f t="shared" si="186"/>
        <v>0</v>
      </c>
      <c r="CE141" s="1102">
        <f t="shared" si="186"/>
        <v>0</v>
      </c>
      <c r="CF141" s="1102">
        <f t="shared" si="186"/>
        <v>0</v>
      </c>
      <c r="CG141" s="1102">
        <f t="shared" si="186"/>
        <v>0</v>
      </c>
      <c r="CH141" s="1102">
        <f t="shared" si="186"/>
        <v>0</v>
      </c>
      <c r="CI141" s="1102">
        <f t="shared" si="186"/>
        <v>0</v>
      </c>
      <c r="CJ141" s="1102">
        <f t="shared" si="186"/>
        <v>0</v>
      </c>
      <c r="CK141" s="1102">
        <f t="shared" si="186"/>
        <v>0</v>
      </c>
      <c r="CL141" s="1102">
        <f t="shared" si="186"/>
        <v>0</v>
      </c>
      <c r="CM141" s="1102">
        <f t="shared" si="186"/>
        <v>0</v>
      </c>
      <c r="CN141" s="1102">
        <f t="shared" si="186"/>
        <v>0</v>
      </c>
      <c r="CO141" s="1102">
        <f t="shared" si="186"/>
        <v>0</v>
      </c>
      <c r="CP141" s="1102">
        <f t="shared" si="186"/>
        <v>0</v>
      </c>
      <c r="CQ141" s="1102">
        <f t="shared" si="186"/>
        <v>0</v>
      </c>
      <c r="CR141" s="1102">
        <f t="shared" si="186"/>
        <v>0</v>
      </c>
      <c r="CS141" s="1102">
        <f t="shared" si="186"/>
        <v>0</v>
      </c>
      <c r="CT141" s="1102">
        <f t="shared" si="186"/>
        <v>0</v>
      </c>
      <c r="CU141" s="1102">
        <f t="shared" si="186"/>
        <v>0</v>
      </c>
      <c r="CV141" s="1102">
        <f t="shared" si="186"/>
        <v>0</v>
      </c>
      <c r="CW141" s="1102">
        <f t="shared" si="186"/>
        <v>0</v>
      </c>
      <c r="CX141" s="1102">
        <f t="shared" si="186"/>
        <v>0</v>
      </c>
      <c r="CY141" s="1102">
        <f t="shared" si="186"/>
        <v>0</v>
      </c>
      <c r="CZ141" s="1102">
        <f t="shared" si="186"/>
        <v>0</v>
      </c>
      <c r="DA141" s="1102">
        <f t="shared" si="186"/>
        <v>0</v>
      </c>
      <c r="DB141" s="1102">
        <f t="shared" si="186"/>
        <v>0</v>
      </c>
      <c r="DC141" s="1102">
        <f t="shared" si="186"/>
        <v>0</v>
      </c>
      <c r="DD141" s="1102">
        <f t="shared" si="186"/>
        <v>0</v>
      </c>
      <c r="DE141" s="1102">
        <f t="shared" si="186"/>
        <v>0</v>
      </c>
      <c r="DF141" s="1102">
        <f t="shared" si="186"/>
        <v>0</v>
      </c>
      <c r="DG141" s="1102">
        <f t="shared" si="186"/>
        <v>0</v>
      </c>
      <c r="DH141" s="1102">
        <f t="shared" si="186"/>
        <v>0</v>
      </c>
      <c r="DI141" s="1102">
        <f t="shared" si="186"/>
        <v>0</v>
      </c>
      <c r="DJ141" s="1102">
        <f t="shared" si="186"/>
        <v>0</v>
      </c>
      <c r="DK141" s="1102">
        <f t="shared" si="186"/>
        <v>0</v>
      </c>
      <c r="DL141" s="1102">
        <f t="shared" si="186"/>
        <v>0</v>
      </c>
      <c r="DM141" s="1102">
        <f t="shared" si="186"/>
        <v>0</v>
      </c>
      <c r="DN141" s="1102">
        <f t="shared" si="186"/>
        <v>0</v>
      </c>
      <c r="DO141" s="1102">
        <f t="shared" si="186"/>
        <v>0</v>
      </c>
      <c r="DP141" s="1102">
        <f t="shared" si="186"/>
        <v>0</v>
      </c>
      <c r="DQ141" s="1102">
        <f t="shared" si="186"/>
        <v>0</v>
      </c>
      <c r="DR141" s="1102">
        <f t="shared" si="186"/>
        <v>0</v>
      </c>
      <c r="DS141" s="1102">
        <f t="shared" si="186"/>
        <v>0</v>
      </c>
      <c r="DT141" s="1102">
        <f t="shared" si="186"/>
        <v>0</v>
      </c>
      <c r="DU141" s="1102">
        <f t="shared" si="186"/>
        <v>0</v>
      </c>
      <c r="DV141" s="1102">
        <f t="shared" si="186"/>
        <v>0</v>
      </c>
      <c r="DW141" s="1102">
        <f t="shared" si="186"/>
        <v>0</v>
      </c>
      <c r="DX141" s="1102">
        <f t="shared" si="186"/>
        <v>0</v>
      </c>
      <c r="DY141" s="1102">
        <f t="shared" si="186"/>
        <v>0</v>
      </c>
      <c r="DZ141" s="1102">
        <f t="shared" si="186"/>
        <v>0</v>
      </c>
      <c r="EA141" s="1102">
        <f t="shared" si="186"/>
        <v>0</v>
      </c>
      <c r="EB141" s="1102">
        <f t="shared" si="186"/>
        <v>0</v>
      </c>
      <c r="EC141" s="1102">
        <f t="shared" si="186"/>
        <v>0</v>
      </c>
      <c r="ED141" s="1102">
        <f t="shared" ref="ED141:GO141" si="187">+ED$138*((_WF_Tier1_GP-_WF_Tier1_GP)/_WF_Tier1_GP)</f>
        <v>0</v>
      </c>
      <c r="EE141" s="1102">
        <f t="shared" si="187"/>
        <v>0</v>
      </c>
      <c r="EF141" s="1102">
        <f t="shared" si="187"/>
        <v>0</v>
      </c>
      <c r="EG141" s="1102">
        <f t="shared" si="187"/>
        <v>0</v>
      </c>
      <c r="EH141" s="1102">
        <f t="shared" si="187"/>
        <v>0</v>
      </c>
      <c r="EI141" s="1102">
        <f t="shared" si="187"/>
        <v>0</v>
      </c>
      <c r="EJ141" s="1102">
        <f t="shared" si="187"/>
        <v>0</v>
      </c>
      <c r="EK141" s="1102">
        <f t="shared" si="187"/>
        <v>0</v>
      </c>
      <c r="EL141" s="1102">
        <f t="shared" si="187"/>
        <v>0</v>
      </c>
      <c r="EM141" s="1102">
        <f t="shared" si="187"/>
        <v>0</v>
      </c>
      <c r="EN141" s="1102">
        <f t="shared" si="187"/>
        <v>0</v>
      </c>
      <c r="EO141" s="1102">
        <f t="shared" si="187"/>
        <v>0</v>
      </c>
      <c r="EP141" s="1102">
        <f t="shared" si="187"/>
        <v>0</v>
      </c>
      <c r="EQ141" s="1102">
        <f t="shared" si="187"/>
        <v>0</v>
      </c>
      <c r="ER141" s="1102">
        <f t="shared" si="187"/>
        <v>0</v>
      </c>
      <c r="ES141" s="1102">
        <f t="shared" si="187"/>
        <v>0</v>
      </c>
      <c r="ET141" s="1102">
        <f t="shared" si="187"/>
        <v>0</v>
      </c>
      <c r="EU141" s="1102">
        <f t="shared" si="187"/>
        <v>0</v>
      </c>
      <c r="EV141" s="1102">
        <f t="shared" si="187"/>
        <v>0</v>
      </c>
      <c r="EW141" s="1102">
        <f t="shared" si="187"/>
        <v>0</v>
      </c>
      <c r="EX141" s="1102">
        <f t="shared" si="187"/>
        <v>0</v>
      </c>
      <c r="EY141" s="1102">
        <f t="shared" si="187"/>
        <v>0</v>
      </c>
      <c r="EZ141" s="1102">
        <f t="shared" si="187"/>
        <v>0</v>
      </c>
      <c r="FA141" s="1102">
        <f t="shared" si="187"/>
        <v>0</v>
      </c>
      <c r="FB141" s="1102">
        <f t="shared" si="187"/>
        <v>0</v>
      </c>
      <c r="FC141" s="1102">
        <f t="shared" si="187"/>
        <v>0</v>
      </c>
      <c r="FD141" s="1102">
        <f t="shared" si="187"/>
        <v>0</v>
      </c>
      <c r="FE141" s="1102">
        <f t="shared" si="187"/>
        <v>0</v>
      </c>
      <c r="FF141" s="1102">
        <f t="shared" si="187"/>
        <v>0</v>
      </c>
      <c r="FG141" s="1102">
        <f t="shared" si="187"/>
        <v>0</v>
      </c>
      <c r="FH141" s="1102">
        <f t="shared" si="187"/>
        <v>0</v>
      </c>
      <c r="FI141" s="1102">
        <f t="shared" si="187"/>
        <v>0</v>
      </c>
      <c r="FJ141" s="1102">
        <f t="shared" si="187"/>
        <v>0</v>
      </c>
      <c r="FK141" s="1102">
        <f t="shared" si="187"/>
        <v>0</v>
      </c>
      <c r="FL141" s="1102">
        <f t="shared" si="187"/>
        <v>0</v>
      </c>
      <c r="FM141" s="1102">
        <f t="shared" si="187"/>
        <v>0</v>
      </c>
      <c r="FN141" s="1102">
        <f t="shared" si="187"/>
        <v>0</v>
      </c>
      <c r="FO141" s="1102">
        <f t="shared" si="187"/>
        <v>0</v>
      </c>
      <c r="FP141" s="1102">
        <f t="shared" si="187"/>
        <v>0</v>
      </c>
      <c r="FQ141" s="1102">
        <f t="shared" si="187"/>
        <v>0</v>
      </c>
      <c r="FR141" s="1102">
        <f t="shared" si="187"/>
        <v>0</v>
      </c>
      <c r="FS141" s="1102">
        <f t="shared" si="187"/>
        <v>0</v>
      </c>
      <c r="FT141" s="1102">
        <f t="shared" si="187"/>
        <v>0</v>
      </c>
      <c r="FU141" s="1102">
        <f t="shared" si="187"/>
        <v>0</v>
      </c>
      <c r="FV141" s="1102">
        <f t="shared" si="187"/>
        <v>0</v>
      </c>
      <c r="FW141" s="1102">
        <f t="shared" si="187"/>
        <v>0</v>
      </c>
      <c r="FX141" s="1102">
        <f t="shared" si="187"/>
        <v>0</v>
      </c>
      <c r="FY141" s="1102">
        <f t="shared" si="187"/>
        <v>0</v>
      </c>
      <c r="FZ141" s="1102">
        <f t="shared" si="187"/>
        <v>0</v>
      </c>
      <c r="GA141" s="1102">
        <f t="shared" si="187"/>
        <v>0</v>
      </c>
      <c r="GB141" s="1102">
        <f t="shared" si="187"/>
        <v>0</v>
      </c>
      <c r="GC141" s="1102">
        <f t="shared" si="187"/>
        <v>0</v>
      </c>
      <c r="GD141" s="1102">
        <f t="shared" si="187"/>
        <v>0</v>
      </c>
      <c r="GE141" s="1102">
        <f t="shared" si="187"/>
        <v>0</v>
      </c>
      <c r="GF141" s="1102">
        <f t="shared" si="187"/>
        <v>0</v>
      </c>
      <c r="GG141" s="1102">
        <f t="shared" si="187"/>
        <v>0</v>
      </c>
      <c r="GH141" s="1102">
        <f t="shared" si="187"/>
        <v>0</v>
      </c>
      <c r="GI141" s="1102">
        <f t="shared" si="187"/>
        <v>0</v>
      </c>
      <c r="GJ141" s="1102">
        <f t="shared" si="187"/>
        <v>0</v>
      </c>
      <c r="GK141" s="1102">
        <f t="shared" si="187"/>
        <v>0</v>
      </c>
      <c r="GL141" s="1102">
        <f t="shared" si="187"/>
        <v>0</v>
      </c>
      <c r="GM141" s="1102">
        <f t="shared" si="187"/>
        <v>0</v>
      </c>
      <c r="GN141" s="1102">
        <f t="shared" si="187"/>
        <v>0</v>
      </c>
      <c r="GO141" s="1102">
        <f t="shared" si="187"/>
        <v>0</v>
      </c>
      <c r="GP141" s="1102">
        <f t="shared" ref="GP141:IL141" si="188">+GP$138*((_WF_Tier1_GP-_WF_Tier1_GP)/_WF_Tier1_GP)</f>
        <v>0</v>
      </c>
      <c r="GQ141" s="1102">
        <f t="shared" si="188"/>
        <v>0</v>
      </c>
      <c r="GR141" s="1102">
        <f t="shared" si="188"/>
        <v>0</v>
      </c>
      <c r="GS141" s="1102">
        <f t="shared" si="188"/>
        <v>0</v>
      </c>
      <c r="GT141" s="1102">
        <f t="shared" si="188"/>
        <v>0</v>
      </c>
      <c r="GU141" s="1102">
        <f t="shared" si="188"/>
        <v>0</v>
      </c>
      <c r="GV141" s="1102">
        <f t="shared" si="188"/>
        <v>0</v>
      </c>
      <c r="GW141" s="1102">
        <f t="shared" si="188"/>
        <v>0</v>
      </c>
      <c r="GX141" s="1102">
        <f t="shared" si="188"/>
        <v>0</v>
      </c>
      <c r="GY141" s="1102">
        <f t="shared" si="188"/>
        <v>0</v>
      </c>
      <c r="GZ141" s="1102">
        <f t="shared" si="188"/>
        <v>0</v>
      </c>
      <c r="HA141" s="1102">
        <f t="shared" si="188"/>
        <v>0</v>
      </c>
      <c r="HB141" s="1102">
        <f t="shared" si="188"/>
        <v>0</v>
      </c>
      <c r="HC141" s="1102">
        <f t="shared" si="188"/>
        <v>0</v>
      </c>
      <c r="HD141" s="1102">
        <f t="shared" si="188"/>
        <v>0</v>
      </c>
      <c r="HE141" s="1102">
        <f t="shared" si="188"/>
        <v>0</v>
      </c>
      <c r="HF141" s="1102">
        <f t="shared" si="188"/>
        <v>0</v>
      </c>
      <c r="HG141" s="1102">
        <f t="shared" si="188"/>
        <v>0</v>
      </c>
      <c r="HH141" s="1102">
        <f t="shared" si="188"/>
        <v>0</v>
      </c>
      <c r="HI141" s="1102">
        <f t="shared" si="188"/>
        <v>0</v>
      </c>
      <c r="HJ141" s="1102">
        <f t="shared" si="188"/>
        <v>0</v>
      </c>
      <c r="HK141" s="1102">
        <f t="shared" si="188"/>
        <v>0</v>
      </c>
      <c r="HL141" s="1102">
        <f t="shared" si="188"/>
        <v>0</v>
      </c>
      <c r="HM141" s="1102">
        <f t="shared" si="188"/>
        <v>0</v>
      </c>
      <c r="HN141" s="1102">
        <f t="shared" si="188"/>
        <v>0</v>
      </c>
      <c r="HO141" s="1102">
        <f t="shared" si="188"/>
        <v>0</v>
      </c>
      <c r="HP141" s="1102">
        <f t="shared" si="188"/>
        <v>0</v>
      </c>
      <c r="HQ141" s="1102">
        <f t="shared" si="188"/>
        <v>0</v>
      </c>
      <c r="HR141" s="1102">
        <f t="shared" si="188"/>
        <v>0</v>
      </c>
      <c r="HS141" s="1102">
        <f t="shared" si="188"/>
        <v>0</v>
      </c>
      <c r="HT141" s="1102">
        <f t="shared" si="188"/>
        <v>0</v>
      </c>
      <c r="HU141" s="1102">
        <f t="shared" si="188"/>
        <v>0</v>
      </c>
      <c r="HV141" s="1102">
        <f t="shared" si="188"/>
        <v>0</v>
      </c>
      <c r="HW141" s="1102">
        <f t="shared" si="188"/>
        <v>0</v>
      </c>
      <c r="HX141" s="1102">
        <f t="shared" si="188"/>
        <v>0</v>
      </c>
      <c r="HY141" s="1102">
        <f t="shared" si="188"/>
        <v>0</v>
      </c>
      <c r="HZ141" s="1102">
        <f t="shared" si="188"/>
        <v>0</v>
      </c>
      <c r="IA141" s="1102">
        <f t="shared" si="188"/>
        <v>0</v>
      </c>
      <c r="IB141" s="1102">
        <f t="shared" si="188"/>
        <v>0</v>
      </c>
      <c r="IC141" s="1102">
        <f t="shared" si="188"/>
        <v>0</v>
      </c>
      <c r="ID141" s="1102">
        <f t="shared" si="188"/>
        <v>0</v>
      </c>
      <c r="IE141" s="1102">
        <f t="shared" si="188"/>
        <v>0</v>
      </c>
      <c r="IF141" s="1102">
        <f t="shared" si="188"/>
        <v>0</v>
      </c>
      <c r="IG141" s="1102">
        <f t="shared" si="188"/>
        <v>0</v>
      </c>
      <c r="IH141" s="1102">
        <f t="shared" si="188"/>
        <v>0</v>
      </c>
      <c r="II141" s="1102">
        <f t="shared" si="188"/>
        <v>0</v>
      </c>
      <c r="IJ141" s="1102">
        <f t="shared" si="188"/>
        <v>0</v>
      </c>
      <c r="IK141" s="1102">
        <f t="shared" si="188"/>
        <v>0</v>
      </c>
      <c r="IL141" s="1102">
        <f t="shared" si="188"/>
        <v>0</v>
      </c>
    </row>
    <row r="142" spans="1:246" s="817" customFormat="1">
      <c r="D142" s="818"/>
    </row>
    <row r="143" spans="1:246" s="618" customFormat="1">
      <c r="B143" s="618" t="s">
        <v>722</v>
      </c>
      <c r="D143" s="619"/>
      <c r="E143" s="618">
        <f ca="1">SUM(G143:IL143)</f>
        <v>115205121.25200871</v>
      </c>
      <c r="F143" s="814">
        <f t="shared" ref="F143:BR143" si="189">+F$117-SUM(F$137:F$138)</f>
        <v>0</v>
      </c>
      <c r="G143" s="814">
        <f t="shared" ca="1" si="189"/>
        <v>0</v>
      </c>
      <c r="H143" s="815">
        <f t="shared" ca="1" si="189"/>
        <v>0</v>
      </c>
      <c r="I143" s="815">
        <f t="shared" ca="1" si="189"/>
        <v>0</v>
      </c>
      <c r="J143" s="815">
        <f t="shared" ca="1" si="189"/>
        <v>0</v>
      </c>
      <c r="K143" s="815">
        <f t="shared" ca="1" si="189"/>
        <v>0</v>
      </c>
      <c r="L143" s="815">
        <f t="shared" ref="L143:R143" ca="1" si="190">+L$117-SUM(L$137:L$138)</f>
        <v>0</v>
      </c>
      <c r="M143" s="815">
        <f t="shared" ca="1" si="190"/>
        <v>0</v>
      </c>
      <c r="N143" s="815">
        <f t="shared" ca="1" si="190"/>
        <v>0</v>
      </c>
      <c r="O143" s="815">
        <f t="shared" ca="1" si="190"/>
        <v>0</v>
      </c>
      <c r="P143" s="815">
        <f t="shared" ca="1" si="190"/>
        <v>0</v>
      </c>
      <c r="Q143" s="815">
        <f t="shared" ca="1" si="190"/>
        <v>0</v>
      </c>
      <c r="R143" s="815">
        <f t="shared" ca="1" si="190"/>
        <v>0</v>
      </c>
      <c r="S143" s="815">
        <f t="shared" ca="1" si="189"/>
        <v>0</v>
      </c>
      <c r="T143" s="815">
        <f t="shared" ca="1" si="189"/>
        <v>0</v>
      </c>
      <c r="U143" s="815">
        <f t="shared" ca="1" si="189"/>
        <v>0</v>
      </c>
      <c r="V143" s="815">
        <f t="shared" ca="1" si="189"/>
        <v>0</v>
      </c>
      <c r="W143" s="815">
        <f t="shared" ca="1" si="189"/>
        <v>0</v>
      </c>
      <c r="X143" s="815">
        <f t="shared" ca="1" si="189"/>
        <v>0</v>
      </c>
      <c r="Y143" s="815">
        <f t="shared" ca="1" si="189"/>
        <v>0</v>
      </c>
      <c r="Z143" s="815">
        <f t="shared" ca="1" si="189"/>
        <v>0</v>
      </c>
      <c r="AA143" s="815">
        <f t="shared" ca="1" si="189"/>
        <v>0</v>
      </c>
      <c r="AB143" s="815">
        <f t="shared" ca="1" si="189"/>
        <v>0</v>
      </c>
      <c r="AC143" s="815">
        <f t="shared" ca="1" si="189"/>
        <v>0</v>
      </c>
      <c r="AD143" s="815">
        <f t="shared" ca="1" si="189"/>
        <v>0</v>
      </c>
      <c r="AE143" s="815">
        <f t="shared" ca="1" si="189"/>
        <v>0</v>
      </c>
      <c r="AF143" s="815">
        <f t="shared" ca="1" si="189"/>
        <v>0</v>
      </c>
      <c r="AG143" s="815">
        <f t="shared" ca="1" si="189"/>
        <v>0</v>
      </c>
      <c r="AH143" s="815">
        <f t="shared" ca="1" si="189"/>
        <v>0</v>
      </c>
      <c r="AI143" s="815">
        <f t="shared" ca="1" si="189"/>
        <v>0</v>
      </c>
      <c r="AJ143" s="815">
        <f t="shared" ca="1" si="189"/>
        <v>0</v>
      </c>
      <c r="AK143" s="815">
        <f t="shared" ca="1" si="189"/>
        <v>0</v>
      </c>
      <c r="AL143" s="815">
        <f t="shared" ca="1" si="189"/>
        <v>0</v>
      </c>
      <c r="AM143" s="815">
        <f t="shared" ca="1" si="189"/>
        <v>0</v>
      </c>
      <c r="AN143" s="815">
        <f t="shared" ca="1" si="189"/>
        <v>0</v>
      </c>
      <c r="AO143" s="815">
        <f t="shared" ca="1" si="189"/>
        <v>0</v>
      </c>
      <c r="AP143" s="815">
        <f t="shared" ca="1" si="189"/>
        <v>0</v>
      </c>
      <c r="AQ143" s="815">
        <f t="shared" ca="1" si="189"/>
        <v>0</v>
      </c>
      <c r="AR143" s="815">
        <f t="shared" ca="1" si="189"/>
        <v>0</v>
      </c>
      <c r="AS143" s="815">
        <f t="shared" ca="1" si="189"/>
        <v>0</v>
      </c>
      <c r="AT143" s="815">
        <f t="shared" ca="1" si="189"/>
        <v>0</v>
      </c>
      <c r="AU143" s="815">
        <f t="shared" ca="1" si="189"/>
        <v>0</v>
      </c>
      <c r="AV143" s="815">
        <f t="shared" ca="1" si="189"/>
        <v>0</v>
      </c>
      <c r="AW143" s="815">
        <f t="shared" ca="1" si="189"/>
        <v>115205121.25200871</v>
      </c>
      <c r="AX143" s="815">
        <f t="shared" si="189"/>
        <v>0</v>
      </c>
      <c r="AY143" s="815">
        <f t="shared" si="189"/>
        <v>0</v>
      </c>
      <c r="AZ143" s="815">
        <f t="shared" si="189"/>
        <v>0</v>
      </c>
      <c r="BA143" s="815">
        <f t="shared" si="189"/>
        <v>0</v>
      </c>
      <c r="BB143" s="815">
        <f t="shared" si="189"/>
        <v>0</v>
      </c>
      <c r="BC143" s="815">
        <f t="shared" si="189"/>
        <v>0</v>
      </c>
      <c r="BD143" s="815">
        <f t="shared" si="189"/>
        <v>0</v>
      </c>
      <c r="BE143" s="815">
        <f t="shared" si="189"/>
        <v>0</v>
      </c>
      <c r="BF143" s="815">
        <f t="shared" si="189"/>
        <v>0</v>
      </c>
      <c r="BG143" s="815">
        <f t="shared" si="189"/>
        <v>0</v>
      </c>
      <c r="BH143" s="815">
        <f t="shared" si="189"/>
        <v>0</v>
      </c>
      <c r="BI143" s="815">
        <f t="shared" si="189"/>
        <v>0</v>
      </c>
      <c r="BJ143" s="815">
        <f t="shared" si="189"/>
        <v>0</v>
      </c>
      <c r="BK143" s="815">
        <f t="shared" si="189"/>
        <v>0</v>
      </c>
      <c r="BL143" s="815">
        <f t="shared" si="189"/>
        <v>0</v>
      </c>
      <c r="BM143" s="815">
        <f t="shared" si="189"/>
        <v>0</v>
      </c>
      <c r="BN143" s="815">
        <f t="shared" si="189"/>
        <v>0</v>
      </c>
      <c r="BO143" s="815">
        <f t="shared" si="189"/>
        <v>0</v>
      </c>
      <c r="BP143" s="815">
        <f t="shared" si="189"/>
        <v>0</v>
      </c>
      <c r="BQ143" s="815">
        <f t="shared" si="189"/>
        <v>0</v>
      </c>
      <c r="BR143" s="815">
        <f t="shared" si="189"/>
        <v>0</v>
      </c>
      <c r="BS143" s="815">
        <f t="shared" ref="BS143:ED143" si="191">+BS$117-SUM(BS$137:BS$138)</f>
        <v>0</v>
      </c>
      <c r="BT143" s="815">
        <f t="shared" si="191"/>
        <v>0</v>
      </c>
      <c r="BU143" s="815">
        <f t="shared" si="191"/>
        <v>0</v>
      </c>
      <c r="BV143" s="815">
        <f t="shared" si="191"/>
        <v>0</v>
      </c>
      <c r="BW143" s="815">
        <f t="shared" si="191"/>
        <v>0</v>
      </c>
      <c r="BX143" s="815">
        <f t="shared" si="191"/>
        <v>0</v>
      </c>
      <c r="BY143" s="815">
        <f t="shared" si="191"/>
        <v>0</v>
      </c>
      <c r="BZ143" s="815">
        <f t="shared" si="191"/>
        <v>0</v>
      </c>
      <c r="CA143" s="815">
        <f t="shared" si="191"/>
        <v>0</v>
      </c>
      <c r="CB143" s="815">
        <f t="shared" si="191"/>
        <v>0</v>
      </c>
      <c r="CC143" s="815">
        <f t="shared" si="191"/>
        <v>0</v>
      </c>
      <c r="CD143" s="815">
        <f t="shared" si="191"/>
        <v>0</v>
      </c>
      <c r="CE143" s="815">
        <f t="shared" si="191"/>
        <v>0</v>
      </c>
      <c r="CF143" s="815">
        <f t="shared" si="191"/>
        <v>0</v>
      </c>
      <c r="CG143" s="815">
        <f t="shared" si="191"/>
        <v>0</v>
      </c>
      <c r="CH143" s="815">
        <f t="shared" si="191"/>
        <v>0</v>
      </c>
      <c r="CI143" s="815">
        <f t="shared" si="191"/>
        <v>0</v>
      </c>
      <c r="CJ143" s="815">
        <f t="shared" si="191"/>
        <v>0</v>
      </c>
      <c r="CK143" s="815">
        <f t="shared" si="191"/>
        <v>0</v>
      </c>
      <c r="CL143" s="815">
        <f t="shared" si="191"/>
        <v>0</v>
      </c>
      <c r="CM143" s="815">
        <f t="shared" si="191"/>
        <v>0</v>
      </c>
      <c r="CN143" s="815">
        <f t="shared" si="191"/>
        <v>0</v>
      </c>
      <c r="CO143" s="815">
        <f t="shared" si="191"/>
        <v>0</v>
      </c>
      <c r="CP143" s="815">
        <f t="shared" si="191"/>
        <v>0</v>
      </c>
      <c r="CQ143" s="815">
        <f t="shared" si="191"/>
        <v>0</v>
      </c>
      <c r="CR143" s="815">
        <f t="shared" si="191"/>
        <v>0</v>
      </c>
      <c r="CS143" s="815">
        <f t="shared" si="191"/>
        <v>0</v>
      </c>
      <c r="CT143" s="815">
        <f t="shared" si="191"/>
        <v>0</v>
      </c>
      <c r="CU143" s="815">
        <f t="shared" si="191"/>
        <v>0</v>
      </c>
      <c r="CV143" s="815">
        <f t="shared" si="191"/>
        <v>0</v>
      </c>
      <c r="CW143" s="815">
        <f t="shared" si="191"/>
        <v>0</v>
      </c>
      <c r="CX143" s="815">
        <f t="shared" si="191"/>
        <v>0</v>
      </c>
      <c r="CY143" s="815">
        <f t="shared" si="191"/>
        <v>0</v>
      </c>
      <c r="CZ143" s="815">
        <f t="shared" si="191"/>
        <v>0</v>
      </c>
      <c r="DA143" s="815">
        <f t="shared" si="191"/>
        <v>0</v>
      </c>
      <c r="DB143" s="815">
        <f t="shared" si="191"/>
        <v>0</v>
      </c>
      <c r="DC143" s="815">
        <f t="shared" si="191"/>
        <v>0</v>
      </c>
      <c r="DD143" s="815">
        <f t="shared" si="191"/>
        <v>0</v>
      </c>
      <c r="DE143" s="815">
        <f t="shared" si="191"/>
        <v>0</v>
      </c>
      <c r="DF143" s="815">
        <f t="shared" si="191"/>
        <v>0</v>
      </c>
      <c r="DG143" s="815">
        <f t="shared" si="191"/>
        <v>0</v>
      </c>
      <c r="DH143" s="815">
        <f t="shared" si="191"/>
        <v>0</v>
      </c>
      <c r="DI143" s="815">
        <f t="shared" si="191"/>
        <v>0</v>
      </c>
      <c r="DJ143" s="815">
        <f t="shared" si="191"/>
        <v>0</v>
      </c>
      <c r="DK143" s="815">
        <f t="shared" si="191"/>
        <v>0</v>
      </c>
      <c r="DL143" s="815">
        <f t="shared" si="191"/>
        <v>0</v>
      </c>
      <c r="DM143" s="815">
        <f t="shared" si="191"/>
        <v>0</v>
      </c>
      <c r="DN143" s="815">
        <f t="shared" si="191"/>
        <v>0</v>
      </c>
      <c r="DO143" s="815">
        <f t="shared" si="191"/>
        <v>0</v>
      </c>
      <c r="DP143" s="815">
        <f t="shared" si="191"/>
        <v>0</v>
      </c>
      <c r="DQ143" s="815">
        <f t="shared" si="191"/>
        <v>0</v>
      </c>
      <c r="DR143" s="815">
        <f t="shared" si="191"/>
        <v>0</v>
      </c>
      <c r="DS143" s="815">
        <f t="shared" si="191"/>
        <v>0</v>
      </c>
      <c r="DT143" s="815">
        <f t="shared" si="191"/>
        <v>0</v>
      </c>
      <c r="DU143" s="815">
        <f t="shared" si="191"/>
        <v>0</v>
      </c>
      <c r="DV143" s="815">
        <f t="shared" si="191"/>
        <v>0</v>
      </c>
      <c r="DW143" s="815">
        <f t="shared" si="191"/>
        <v>0</v>
      </c>
      <c r="DX143" s="815">
        <f t="shared" si="191"/>
        <v>0</v>
      </c>
      <c r="DY143" s="815">
        <f t="shared" si="191"/>
        <v>0</v>
      </c>
      <c r="DZ143" s="815">
        <f t="shared" si="191"/>
        <v>0</v>
      </c>
      <c r="EA143" s="815">
        <f t="shared" si="191"/>
        <v>0</v>
      </c>
      <c r="EB143" s="815">
        <f t="shared" si="191"/>
        <v>0</v>
      </c>
      <c r="EC143" s="815">
        <f t="shared" si="191"/>
        <v>0</v>
      </c>
      <c r="ED143" s="815">
        <f t="shared" si="191"/>
        <v>0</v>
      </c>
      <c r="EE143" s="815">
        <f t="shared" ref="EE143:GP143" si="192">+EE$117-SUM(EE$137:EE$138)</f>
        <v>0</v>
      </c>
      <c r="EF143" s="815">
        <f t="shared" si="192"/>
        <v>0</v>
      </c>
      <c r="EG143" s="815">
        <f t="shared" si="192"/>
        <v>0</v>
      </c>
      <c r="EH143" s="815">
        <f t="shared" si="192"/>
        <v>0</v>
      </c>
      <c r="EI143" s="815">
        <f t="shared" si="192"/>
        <v>0</v>
      </c>
      <c r="EJ143" s="815">
        <f t="shared" si="192"/>
        <v>0</v>
      </c>
      <c r="EK143" s="815">
        <f t="shared" si="192"/>
        <v>0</v>
      </c>
      <c r="EL143" s="815">
        <f t="shared" si="192"/>
        <v>0</v>
      </c>
      <c r="EM143" s="815">
        <f t="shared" si="192"/>
        <v>0</v>
      </c>
      <c r="EN143" s="815">
        <f t="shared" si="192"/>
        <v>0</v>
      </c>
      <c r="EO143" s="815">
        <f t="shared" si="192"/>
        <v>0</v>
      </c>
      <c r="EP143" s="815">
        <f t="shared" si="192"/>
        <v>0</v>
      </c>
      <c r="EQ143" s="815">
        <f t="shared" si="192"/>
        <v>0</v>
      </c>
      <c r="ER143" s="815">
        <f t="shared" si="192"/>
        <v>0</v>
      </c>
      <c r="ES143" s="815">
        <f t="shared" si="192"/>
        <v>0</v>
      </c>
      <c r="ET143" s="815">
        <f t="shared" si="192"/>
        <v>0</v>
      </c>
      <c r="EU143" s="815">
        <f t="shared" si="192"/>
        <v>0</v>
      </c>
      <c r="EV143" s="815">
        <f t="shared" si="192"/>
        <v>0</v>
      </c>
      <c r="EW143" s="815">
        <f t="shared" si="192"/>
        <v>0</v>
      </c>
      <c r="EX143" s="815">
        <f t="shared" si="192"/>
        <v>0</v>
      </c>
      <c r="EY143" s="815">
        <f t="shared" si="192"/>
        <v>0</v>
      </c>
      <c r="EZ143" s="815">
        <f t="shared" si="192"/>
        <v>0</v>
      </c>
      <c r="FA143" s="815">
        <f t="shared" si="192"/>
        <v>0</v>
      </c>
      <c r="FB143" s="815">
        <f t="shared" si="192"/>
        <v>0</v>
      </c>
      <c r="FC143" s="815">
        <f t="shared" si="192"/>
        <v>0</v>
      </c>
      <c r="FD143" s="815">
        <f t="shared" si="192"/>
        <v>0</v>
      </c>
      <c r="FE143" s="815">
        <f t="shared" si="192"/>
        <v>0</v>
      </c>
      <c r="FF143" s="815">
        <f t="shared" si="192"/>
        <v>0</v>
      </c>
      <c r="FG143" s="815">
        <f t="shared" si="192"/>
        <v>0</v>
      </c>
      <c r="FH143" s="815">
        <f t="shared" si="192"/>
        <v>0</v>
      </c>
      <c r="FI143" s="815">
        <f t="shared" si="192"/>
        <v>0</v>
      </c>
      <c r="FJ143" s="815">
        <f t="shared" si="192"/>
        <v>0</v>
      </c>
      <c r="FK143" s="815">
        <f t="shared" si="192"/>
        <v>0</v>
      </c>
      <c r="FL143" s="815">
        <f t="shared" si="192"/>
        <v>0</v>
      </c>
      <c r="FM143" s="815">
        <f t="shared" si="192"/>
        <v>0</v>
      </c>
      <c r="FN143" s="815">
        <f t="shared" si="192"/>
        <v>0</v>
      </c>
      <c r="FO143" s="815">
        <f t="shared" si="192"/>
        <v>0</v>
      </c>
      <c r="FP143" s="815">
        <f t="shared" si="192"/>
        <v>0</v>
      </c>
      <c r="FQ143" s="815">
        <f t="shared" si="192"/>
        <v>0</v>
      </c>
      <c r="FR143" s="815">
        <f t="shared" si="192"/>
        <v>0</v>
      </c>
      <c r="FS143" s="815">
        <f t="shared" si="192"/>
        <v>0</v>
      </c>
      <c r="FT143" s="815">
        <f t="shared" si="192"/>
        <v>0</v>
      </c>
      <c r="FU143" s="815">
        <f t="shared" si="192"/>
        <v>0</v>
      </c>
      <c r="FV143" s="815">
        <f t="shared" si="192"/>
        <v>0</v>
      </c>
      <c r="FW143" s="815">
        <f t="shared" si="192"/>
        <v>0</v>
      </c>
      <c r="FX143" s="815">
        <f t="shared" si="192"/>
        <v>0</v>
      </c>
      <c r="FY143" s="815">
        <f t="shared" si="192"/>
        <v>0</v>
      </c>
      <c r="FZ143" s="815">
        <f t="shared" si="192"/>
        <v>0</v>
      </c>
      <c r="GA143" s="815">
        <f t="shared" si="192"/>
        <v>0</v>
      </c>
      <c r="GB143" s="815">
        <f t="shared" si="192"/>
        <v>0</v>
      </c>
      <c r="GC143" s="815">
        <f t="shared" si="192"/>
        <v>0</v>
      </c>
      <c r="GD143" s="815">
        <f t="shared" si="192"/>
        <v>0</v>
      </c>
      <c r="GE143" s="815">
        <f t="shared" si="192"/>
        <v>0</v>
      </c>
      <c r="GF143" s="815">
        <f t="shared" si="192"/>
        <v>0</v>
      </c>
      <c r="GG143" s="815">
        <f t="shared" si="192"/>
        <v>0</v>
      </c>
      <c r="GH143" s="815">
        <f t="shared" si="192"/>
        <v>0</v>
      </c>
      <c r="GI143" s="815">
        <f t="shared" si="192"/>
        <v>0</v>
      </c>
      <c r="GJ143" s="815">
        <f t="shared" si="192"/>
        <v>0</v>
      </c>
      <c r="GK143" s="815">
        <f t="shared" si="192"/>
        <v>0</v>
      </c>
      <c r="GL143" s="815">
        <f t="shared" si="192"/>
        <v>0</v>
      </c>
      <c r="GM143" s="815">
        <f t="shared" si="192"/>
        <v>0</v>
      </c>
      <c r="GN143" s="815">
        <f t="shared" si="192"/>
        <v>0</v>
      </c>
      <c r="GO143" s="815">
        <f t="shared" si="192"/>
        <v>0</v>
      </c>
      <c r="GP143" s="815">
        <f t="shared" si="192"/>
        <v>0</v>
      </c>
      <c r="GQ143" s="815">
        <f t="shared" ref="GQ143:IL143" si="193">+GQ$117-SUM(GQ$137:GQ$138)</f>
        <v>0</v>
      </c>
      <c r="GR143" s="815">
        <f t="shared" si="193"/>
        <v>0</v>
      </c>
      <c r="GS143" s="815">
        <f t="shared" si="193"/>
        <v>0</v>
      </c>
      <c r="GT143" s="815">
        <f t="shared" si="193"/>
        <v>0</v>
      </c>
      <c r="GU143" s="815">
        <f t="shared" si="193"/>
        <v>0</v>
      </c>
      <c r="GV143" s="815">
        <f t="shared" si="193"/>
        <v>0</v>
      </c>
      <c r="GW143" s="815">
        <f t="shared" si="193"/>
        <v>0</v>
      </c>
      <c r="GX143" s="815">
        <f t="shared" si="193"/>
        <v>0</v>
      </c>
      <c r="GY143" s="815">
        <f t="shared" si="193"/>
        <v>0</v>
      </c>
      <c r="GZ143" s="815">
        <f t="shared" si="193"/>
        <v>0</v>
      </c>
      <c r="HA143" s="815">
        <f t="shared" si="193"/>
        <v>0</v>
      </c>
      <c r="HB143" s="815">
        <f t="shared" si="193"/>
        <v>0</v>
      </c>
      <c r="HC143" s="815">
        <f t="shared" si="193"/>
        <v>0</v>
      </c>
      <c r="HD143" s="815">
        <f t="shared" si="193"/>
        <v>0</v>
      </c>
      <c r="HE143" s="815">
        <f t="shared" si="193"/>
        <v>0</v>
      </c>
      <c r="HF143" s="815">
        <f t="shared" si="193"/>
        <v>0</v>
      </c>
      <c r="HG143" s="815">
        <f t="shared" si="193"/>
        <v>0</v>
      </c>
      <c r="HH143" s="815">
        <f t="shared" si="193"/>
        <v>0</v>
      </c>
      <c r="HI143" s="815">
        <f t="shared" si="193"/>
        <v>0</v>
      </c>
      <c r="HJ143" s="815">
        <f t="shared" si="193"/>
        <v>0</v>
      </c>
      <c r="HK143" s="815">
        <f t="shared" si="193"/>
        <v>0</v>
      </c>
      <c r="HL143" s="815">
        <f t="shared" si="193"/>
        <v>0</v>
      </c>
      <c r="HM143" s="815">
        <f t="shared" si="193"/>
        <v>0</v>
      </c>
      <c r="HN143" s="815">
        <f t="shared" si="193"/>
        <v>0</v>
      </c>
      <c r="HO143" s="815">
        <f t="shared" si="193"/>
        <v>0</v>
      </c>
      <c r="HP143" s="815">
        <f t="shared" si="193"/>
        <v>0</v>
      </c>
      <c r="HQ143" s="815">
        <f t="shared" si="193"/>
        <v>0</v>
      </c>
      <c r="HR143" s="815">
        <f t="shared" si="193"/>
        <v>0</v>
      </c>
      <c r="HS143" s="815">
        <f t="shared" si="193"/>
        <v>0</v>
      </c>
      <c r="HT143" s="815">
        <f t="shared" si="193"/>
        <v>0</v>
      </c>
      <c r="HU143" s="815">
        <f t="shared" si="193"/>
        <v>0</v>
      </c>
      <c r="HV143" s="815">
        <f t="shared" si="193"/>
        <v>0</v>
      </c>
      <c r="HW143" s="815">
        <f t="shared" si="193"/>
        <v>0</v>
      </c>
      <c r="HX143" s="815">
        <f t="shared" si="193"/>
        <v>0</v>
      </c>
      <c r="HY143" s="815">
        <f t="shared" si="193"/>
        <v>0</v>
      </c>
      <c r="HZ143" s="815">
        <f t="shared" si="193"/>
        <v>0</v>
      </c>
      <c r="IA143" s="815">
        <f t="shared" si="193"/>
        <v>0</v>
      </c>
      <c r="IB143" s="815">
        <f t="shared" si="193"/>
        <v>0</v>
      </c>
      <c r="IC143" s="815">
        <f t="shared" si="193"/>
        <v>0</v>
      </c>
      <c r="ID143" s="815">
        <f t="shared" si="193"/>
        <v>0</v>
      </c>
      <c r="IE143" s="815">
        <f t="shared" si="193"/>
        <v>0</v>
      </c>
      <c r="IF143" s="815">
        <f t="shared" si="193"/>
        <v>0</v>
      </c>
      <c r="IG143" s="815">
        <f t="shared" si="193"/>
        <v>0</v>
      </c>
      <c r="IH143" s="815">
        <f t="shared" si="193"/>
        <v>0</v>
      </c>
      <c r="II143" s="815">
        <f t="shared" si="193"/>
        <v>0</v>
      </c>
      <c r="IJ143" s="815">
        <f t="shared" si="193"/>
        <v>0</v>
      </c>
      <c r="IK143" s="815">
        <f t="shared" si="193"/>
        <v>0</v>
      </c>
      <c r="IL143" s="815">
        <f t="shared" si="193"/>
        <v>0</v>
      </c>
    </row>
    <row r="144" spans="1:246" s="618" customFormat="1">
      <c r="B144" s="819" t="s">
        <v>723</v>
      </c>
      <c r="D144" s="619">
        <f ca="1">+IFERROR(E144/$E$143,"")</f>
        <v>0.75000000000000011</v>
      </c>
      <c r="E144" s="618">
        <f ca="1">SUM(G144:IL144)</f>
        <v>86403840.939006537</v>
      </c>
      <c r="F144" s="815">
        <f>F143*_WF_Tier2_LP</f>
        <v>0</v>
      </c>
      <c r="G144" s="815">
        <f ca="1">G143*_WF_Tier2_LP</f>
        <v>0</v>
      </c>
      <c r="H144" s="815">
        <f t="shared" ref="H144:BR144" ca="1" si="194">H143*_WF_Tier2_LP</f>
        <v>0</v>
      </c>
      <c r="I144" s="815">
        <f t="shared" ca="1" si="194"/>
        <v>0</v>
      </c>
      <c r="J144" s="815">
        <f t="shared" ca="1" si="194"/>
        <v>0</v>
      </c>
      <c r="K144" s="815">
        <f t="shared" ca="1" si="194"/>
        <v>0</v>
      </c>
      <c r="L144" s="815">
        <f t="shared" ca="1" si="194"/>
        <v>0</v>
      </c>
      <c r="M144" s="815">
        <f t="shared" ca="1" si="194"/>
        <v>0</v>
      </c>
      <c r="N144" s="815">
        <f t="shared" ca="1" si="194"/>
        <v>0</v>
      </c>
      <c r="O144" s="815">
        <f t="shared" ca="1" si="194"/>
        <v>0</v>
      </c>
      <c r="P144" s="815">
        <f t="shared" ca="1" si="194"/>
        <v>0</v>
      </c>
      <c r="Q144" s="815">
        <f t="shared" ca="1" si="194"/>
        <v>0</v>
      </c>
      <c r="R144" s="815">
        <f t="shared" ca="1" si="194"/>
        <v>0</v>
      </c>
      <c r="S144" s="815">
        <f t="shared" ca="1" si="194"/>
        <v>0</v>
      </c>
      <c r="T144" s="815">
        <f t="shared" ca="1" si="194"/>
        <v>0</v>
      </c>
      <c r="U144" s="815">
        <f t="shared" ca="1" si="194"/>
        <v>0</v>
      </c>
      <c r="V144" s="815">
        <f t="shared" ca="1" si="194"/>
        <v>0</v>
      </c>
      <c r="W144" s="815">
        <f t="shared" ca="1" si="194"/>
        <v>0</v>
      </c>
      <c r="X144" s="815">
        <f t="shared" ca="1" si="194"/>
        <v>0</v>
      </c>
      <c r="Y144" s="815">
        <f t="shared" ca="1" si="194"/>
        <v>0</v>
      </c>
      <c r="Z144" s="815">
        <f t="shared" ca="1" si="194"/>
        <v>0</v>
      </c>
      <c r="AA144" s="815">
        <f t="shared" ca="1" si="194"/>
        <v>0</v>
      </c>
      <c r="AB144" s="815">
        <f t="shared" ca="1" si="194"/>
        <v>0</v>
      </c>
      <c r="AC144" s="815">
        <f t="shared" ca="1" si="194"/>
        <v>0</v>
      </c>
      <c r="AD144" s="815">
        <f t="shared" ca="1" si="194"/>
        <v>0</v>
      </c>
      <c r="AE144" s="815">
        <f t="shared" ca="1" si="194"/>
        <v>0</v>
      </c>
      <c r="AF144" s="815">
        <f t="shared" ca="1" si="194"/>
        <v>0</v>
      </c>
      <c r="AG144" s="815">
        <f t="shared" ca="1" si="194"/>
        <v>0</v>
      </c>
      <c r="AH144" s="815">
        <f t="shared" ca="1" si="194"/>
        <v>0</v>
      </c>
      <c r="AI144" s="815">
        <f t="shared" ca="1" si="194"/>
        <v>0</v>
      </c>
      <c r="AJ144" s="815">
        <f t="shared" ca="1" si="194"/>
        <v>0</v>
      </c>
      <c r="AK144" s="815">
        <f t="shared" ca="1" si="194"/>
        <v>0</v>
      </c>
      <c r="AL144" s="815">
        <f t="shared" ca="1" si="194"/>
        <v>0</v>
      </c>
      <c r="AM144" s="815">
        <f t="shared" ca="1" si="194"/>
        <v>0</v>
      </c>
      <c r="AN144" s="815">
        <f t="shared" ca="1" si="194"/>
        <v>0</v>
      </c>
      <c r="AO144" s="815">
        <f t="shared" ca="1" si="194"/>
        <v>0</v>
      </c>
      <c r="AP144" s="815">
        <f t="shared" ca="1" si="194"/>
        <v>0</v>
      </c>
      <c r="AQ144" s="815">
        <f t="shared" ca="1" si="194"/>
        <v>0</v>
      </c>
      <c r="AR144" s="815">
        <f t="shared" ca="1" si="194"/>
        <v>0</v>
      </c>
      <c r="AS144" s="815">
        <f t="shared" ca="1" si="194"/>
        <v>0</v>
      </c>
      <c r="AT144" s="815">
        <f t="shared" ca="1" si="194"/>
        <v>0</v>
      </c>
      <c r="AU144" s="815">
        <f t="shared" ca="1" si="194"/>
        <v>0</v>
      </c>
      <c r="AV144" s="815">
        <f t="shared" ca="1" si="194"/>
        <v>0</v>
      </c>
      <c r="AW144" s="815">
        <f t="shared" ca="1" si="194"/>
        <v>86403840.939006537</v>
      </c>
      <c r="AX144" s="815">
        <f t="shared" si="194"/>
        <v>0</v>
      </c>
      <c r="AY144" s="815">
        <f t="shared" si="194"/>
        <v>0</v>
      </c>
      <c r="AZ144" s="815">
        <f t="shared" si="194"/>
        <v>0</v>
      </c>
      <c r="BA144" s="815">
        <f t="shared" si="194"/>
        <v>0</v>
      </c>
      <c r="BB144" s="815">
        <f t="shared" si="194"/>
        <v>0</v>
      </c>
      <c r="BC144" s="815">
        <f t="shared" si="194"/>
        <v>0</v>
      </c>
      <c r="BD144" s="815">
        <f t="shared" si="194"/>
        <v>0</v>
      </c>
      <c r="BE144" s="815">
        <f t="shared" si="194"/>
        <v>0</v>
      </c>
      <c r="BF144" s="815">
        <f t="shared" si="194"/>
        <v>0</v>
      </c>
      <c r="BG144" s="815">
        <f t="shared" si="194"/>
        <v>0</v>
      </c>
      <c r="BH144" s="815">
        <f t="shared" si="194"/>
        <v>0</v>
      </c>
      <c r="BI144" s="815">
        <f t="shared" si="194"/>
        <v>0</v>
      </c>
      <c r="BJ144" s="815">
        <f t="shared" si="194"/>
        <v>0</v>
      </c>
      <c r="BK144" s="815">
        <f t="shared" si="194"/>
        <v>0</v>
      </c>
      <c r="BL144" s="815">
        <f t="shared" si="194"/>
        <v>0</v>
      </c>
      <c r="BM144" s="815">
        <f t="shared" si="194"/>
        <v>0</v>
      </c>
      <c r="BN144" s="815">
        <f t="shared" si="194"/>
        <v>0</v>
      </c>
      <c r="BO144" s="815">
        <f t="shared" si="194"/>
        <v>0</v>
      </c>
      <c r="BP144" s="815">
        <f t="shared" si="194"/>
        <v>0</v>
      </c>
      <c r="BQ144" s="815">
        <f t="shared" si="194"/>
        <v>0</v>
      </c>
      <c r="BR144" s="815">
        <f t="shared" si="194"/>
        <v>0</v>
      </c>
      <c r="BS144" s="815">
        <f t="shared" ref="BS144:ED144" si="195">BS143*_WF_Tier2_LP</f>
        <v>0</v>
      </c>
      <c r="BT144" s="815">
        <f t="shared" si="195"/>
        <v>0</v>
      </c>
      <c r="BU144" s="815">
        <f t="shared" si="195"/>
        <v>0</v>
      </c>
      <c r="BV144" s="815">
        <f t="shared" si="195"/>
        <v>0</v>
      </c>
      <c r="BW144" s="815">
        <f t="shared" si="195"/>
        <v>0</v>
      </c>
      <c r="BX144" s="815">
        <f t="shared" si="195"/>
        <v>0</v>
      </c>
      <c r="BY144" s="815">
        <f t="shared" si="195"/>
        <v>0</v>
      </c>
      <c r="BZ144" s="815">
        <f t="shared" si="195"/>
        <v>0</v>
      </c>
      <c r="CA144" s="815">
        <f t="shared" si="195"/>
        <v>0</v>
      </c>
      <c r="CB144" s="815">
        <f t="shared" si="195"/>
        <v>0</v>
      </c>
      <c r="CC144" s="815">
        <f t="shared" si="195"/>
        <v>0</v>
      </c>
      <c r="CD144" s="815">
        <f t="shared" si="195"/>
        <v>0</v>
      </c>
      <c r="CE144" s="815">
        <f t="shared" si="195"/>
        <v>0</v>
      </c>
      <c r="CF144" s="815">
        <f t="shared" si="195"/>
        <v>0</v>
      </c>
      <c r="CG144" s="815">
        <f t="shared" si="195"/>
        <v>0</v>
      </c>
      <c r="CH144" s="815">
        <f t="shared" si="195"/>
        <v>0</v>
      </c>
      <c r="CI144" s="815">
        <f t="shared" si="195"/>
        <v>0</v>
      </c>
      <c r="CJ144" s="815">
        <f t="shared" si="195"/>
        <v>0</v>
      </c>
      <c r="CK144" s="815">
        <f t="shared" si="195"/>
        <v>0</v>
      </c>
      <c r="CL144" s="815">
        <f t="shared" si="195"/>
        <v>0</v>
      </c>
      <c r="CM144" s="815">
        <f t="shared" si="195"/>
        <v>0</v>
      </c>
      <c r="CN144" s="815">
        <f t="shared" si="195"/>
        <v>0</v>
      </c>
      <c r="CO144" s="815">
        <f t="shared" si="195"/>
        <v>0</v>
      </c>
      <c r="CP144" s="815">
        <f t="shared" si="195"/>
        <v>0</v>
      </c>
      <c r="CQ144" s="815">
        <f t="shared" si="195"/>
        <v>0</v>
      </c>
      <c r="CR144" s="815">
        <f t="shared" si="195"/>
        <v>0</v>
      </c>
      <c r="CS144" s="815">
        <f t="shared" si="195"/>
        <v>0</v>
      </c>
      <c r="CT144" s="815">
        <f t="shared" si="195"/>
        <v>0</v>
      </c>
      <c r="CU144" s="815">
        <f t="shared" si="195"/>
        <v>0</v>
      </c>
      <c r="CV144" s="815">
        <f t="shared" si="195"/>
        <v>0</v>
      </c>
      <c r="CW144" s="815">
        <f t="shared" si="195"/>
        <v>0</v>
      </c>
      <c r="CX144" s="815">
        <f t="shared" si="195"/>
        <v>0</v>
      </c>
      <c r="CY144" s="815">
        <f t="shared" si="195"/>
        <v>0</v>
      </c>
      <c r="CZ144" s="815">
        <f t="shared" si="195"/>
        <v>0</v>
      </c>
      <c r="DA144" s="815">
        <f t="shared" si="195"/>
        <v>0</v>
      </c>
      <c r="DB144" s="815">
        <f t="shared" si="195"/>
        <v>0</v>
      </c>
      <c r="DC144" s="815">
        <f t="shared" si="195"/>
        <v>0</v>
      </c>
      <c r="DD144" s="815">
        <f t="shared" si="195"/>
        <v>0</v>
      </c>
      <c r="DE144" s="815">
        <f t="shared" si="195"/>
        <v>0</v>
      </c>
      <c r="DF144" s="815">
        <f t="shared" si="195"/>
        <v>0</v>
      </c>
      <c r="DG144" s="815">
        <f t="shared" si="195"/>
        <v>0</v>
      </c>
      <c r="DH144" s="815">
        <f t="shared" si="195"/>
        <v>0</v>
      </c>
      <c r="DI144" s="815">
        <f t="shared" si="195"/>
        <v>0</v>
      </c>
      <c r="DJ144" s="815">
        <f t="shared" si="195"/>
        <v>0</v>
      </c>
      <c r="DK144" s="815">
        <f t="shared" si="195"/>
        <v>0</v>
      </c>
      <c r="DL144" s="815">
        <f t="shared" si="195"/>
        <v>0</v>
      </c>
      <c r="DM144" s="815">
        <f t="shared" si="195"/>
        <v>0</v>
      </c>
      <c r="DN144" s="815">
        <f t="shared" si="195"/>
        <v>0</v>
      </c>
      <c r="DO144" s="815">
        <f t="shared" si="195"/>
        <v>0</v>
      </c>
      <c r="DP144" s="815">
        <f t="shared" si="195"/>
        <v>0</v>
      </c>
      <c r="DQ144" s="815">
        <f t="shared" si="195"/>
        <v>0</v>
      </c>
      <c r="DR144" s="815">
        <f t="shared" si="195"/>
        <v>0</v>
      </c>
      <c r="DS144" s="815">
        <f t="shared" si="195"/>
        <v>0</v>
      </c>
      <c r="DT144" s="815">
        <f t="shared" si="195"/>
        <v>0</v>
      </c>
      <c r="DU144" s="815">
        <f t="shared" si="195"/>
        <v>0</v>
      </c>
      <c r="DV144" s="815">
        <f t="shared" si="195"/>
        <v>0</v>
      </c>
      <c r="DW144" s="815">
        <f t="shared" si="195"/>
        <v>0</v>
      </c>
      <c r="DX144" s="815">
        <f t="shared" si="195"/>
        <v>0</v>
      </c>
      <c r="DY144" s="815">
        <f t="shared" si="195"/>
        <v>0</v>
      </c>
      <c r="DZ144" s="815">
        <f t="shared" si="195"/>
        <v>0</v>
      </c>
      <c r="EA144" s="815">
        <f t="shared" si="195"/>
        <v>0</v>
      </c>
      <c r="EB144" s="815">
        <f t="shared" si="195"/>
        <v>0</v>
      </c>
      <c r="EC144" s="815">
        <f t="shared" si="195"/>
        <v>0</v>
      </c>
      <c r="ED144" s="815">
        <f t="shared" si="195"/>
        <v>0</v>
      </c>
      <c r="EE144" s="815">
        <f t="shared" ref="EE144:GP144" si="196">EE143*_WF_Tier2_LP</f>
        <v>0</v>
      </c>
      <c r="EF144" s="815">
        <f t="shared" si="196"/>
        <v>0</v>
      </c>
      <c r="EG144" s="815">
        <f t="shared" si="196"/>
        <v>0</v>
      </c>
      <c r="EH144" s="815">
        <f t="shared" si="196"/>
        <v>0</v>
      </c>
      <c r="EI144" s="815">
        <f t="shared" si="196"/>
        <v>0</v>
      </c>
      <c r="EJ144" s="815">
        <f t="shared" si="196"/>
        <v>0</v>
      </c>
      <c r="EK144" s="815">
        <f t="shared" si="196"/>
        <v>0</v>
      </c>
      <c r="EL144" s="815">
        <f t="shared" si="196"/>
        <v>0</v>
      </c>
      <c r="EM144" s="815">
        <f t="shared" si="196"/>
        <v>0</v>
      </c>
      <c r="EN144" s="815">
        <f t="shared" si="196"/>
        <v>0</v>
      </c>
      <c r="EO144" s="815">
        <f t="shared" si="196"/>
        <v>0</v>
      </c>
      <c r="EP144" s="815">
        <f t="shared" si="196"/>
        <v>0</v>
      </c>
      <c r="EQ144" s="815">
        <f t="shared" si="196"/>
        <v>0</v>
      </c>
      <c r="ER144" s="815">
        <f t="shared" si="196"/>
        <v>0</v>
      </c>
      <c r="ES144" s="815">
        <f t="shared" si="196"/>
        <v>0</v>
      </c>
      <c r="ET144" s="815">
        <f t="shared" si="196"/>
        <v>0</v>
      </c>
      <c r="EU144" s="815">
        <f t="shared" si="196"/>
        <v>0</v>
      </c>
      <c r="EV144" s="815">
        <f t="shared" si="196"/>
        <v>0</v>
      </c>
      <c r="EW144" s="815">
        <f t="shared" si="196"/>
        <v>0</v>
      </c>
      <c r="EX144" s="815">
        <f t="shared" si="196"/>
        <v>0</v>
      </c>
      <c r="EY144" s="815">
        <f t="shared" si="196"/>
        <v>0</v>
      </c>
      <c r="EZ144" s="815">
        <f t="shared" si="196"/>
        <v>0</v>
      </c>
      <c r="FA144" s="815">
        <f t="shared" si="196"/>
        <v>0</v>
      </c>
      <c r="FB144" s="815">
        <f t="shared" si="196"/>
        <v>0</v>
      </c>
      <c r="FC144" s="815">
        <f t="shared" si="196"/>
        <v>0</v>
      </c>
      <c r="FD144" s="815">
        <f t="shared" si="196"/>
        <v>0</v>
      </c>
      <c r="FE144" s="815">
        <f t="shared" si="196"/>
        <v>0</v>
      </c>
      <c r="FF144" s="815">
        <f t="shared" si="196"/>
        <v>0</v>
      </c>
      <c r="FG144" s="815">
        <f t="shared" si="196"/>
        <v>0</v>
      </c>
      <c r="FH144" s="815">
        <f t="shared" si="196"/>
        <v>0</v>
      </c>
      <c r="FI144" s="815">
        <f t="shared" si="196"/>
        <v>0</v>
      </c>
      <c r="FJ144" s="815">
        <f t="shared" si="196"/>
        <v>0</v>
      </c>
      <c r="FK144" s="815">
        <f t="shared" si="196"/>
        <v>0</v>
      </c>
      <c r="FL144" s="815">
        <f t="shared" si="196"/>
        <v>0</v>
      </c>
      <c r="FM144" s="815">
        <f t="shared" si="196"/>
        <v>0</v>
      </c>
      <c r="FN144" s="815">
        <f t="shared" si="196"/>
        <v>0</v>
      </c>
      <c r="FO144" s="815">
        <f t="shared" si="196"/>
        <v>0</v>
      </c>
      <c r="FP144" s="815">
        <f t="shared" si="196"/>
        <v>0</v>
      </c>
      <c r="FQ144" s="815">
        <f t="shared" si="196"/>
        <v>0</v>
      </c>
      <c r="FR144" s="815">
        <f t="shared" si="196"/>
        <v>0</v>
      </c>
      <c r="FS144" s="815">
        <f t="shared" si="196"/>
        <v>0</v>
      </c>
      <c r="FT144" s="815">
        <f t="shared" si="196"/>
        <v>0</v>
      </c>
      <c r="FU144" s="815">
        <f t="shared" si="196"/>
        <v>0</v>
      </c>
      <c r="FV144" s="815">
        <f t="shared" si="196"/>
        <v>0</v>
      </c>
      <c r="FW144" s="815">
        <f t="shared" si="196"/>
        <v>0</v>
      </c>
      <c r="FX144" s="815">
        <f t="shared" si="196"/>
        <v>0</v>
      </c>
      <c r="FY144" s="815">
        <f t="shared" si="196"/>
        <v>0</v>
      </c>
      <c r="FZ144" s="815">
        <f t="shared" si="196"/>
        <v>0</v>
      </c>
      <c r="GA144" s="815">
        <f t="shared" si="196"/>
        <v>0</v>
      </c>
      <c r="GB144" s="815">
        <f t="shared" si="196"/>
        <v>0</v>
      </c>
      <c r="GC144" s="815">
        <f t="shared" si="196"/>
        <v>0</v>
      </c>
      <c r="GD144" s="815">
        <f t="shared" si="196"/>
        <v>0</v>
      </c>
      <c r="GE144" s="815">
        <f t="shared" si="196"/>
        <v>0</v>
      </c>
      <c r="GF144" s="815">
        <f t="shared" si="196"/>
        <v>0</v>
      </c>
      <c r="GG144" s="815">
        <f t="shared" si="196"/>
        <v>0</v>
      </c>
      <c r="GH144" s="815">
        <f t="shared" si="196"/>
        <v>0</v>
      </c>
      <c r="GI144" s="815">
        <f t="shared" si="196"/>
        <v>0</v>
      </c>
      <c r="GJ144" s="815">
        <f t="shared" si="196"/>
        <v>0</v>
      </c>
      <c r="GK144" s="815">
        <f t="shared" si="196"/>
        <v>0</v>
      </c>
      <c r="GL144" s="815">
        <f t="shared" si="196"/>
        <v>0</v>
      </c>
      <c r="GM144" s="815">
        <f t="shared" si="196"/>
        <v>0</v>
      </c>
      <c r="GN144" s="815">
        <f t="shared" si="196"/>
        <v>0</v>
      </c>
      <c r="GO144" s="815">
        <f t="shared" si="196"/>
        <v>0</v>
      </c>
      <c r="GP144" s="815">
        <f t="shared" si="196"/>
        <v>0</v>
      </c>
      <c r="GQ144" s="815">
        <f t="shared" ref="GQ144:IL144" si="197">GQ143*_WF_Tier2_LP</f>
        <v>0</v>
      </c>
      <c r="GR144" s="815">
        <f t="shared" si="197"/>
        <v>0</v>
      </c>
      <c r="GS144" s="815">
        <f t="shared" si="197"/>
        <v>0</v>
      </c>
      <c r="GT144" s="815">
        <f t="shared" si="197"/>
        <v>0</v>
      </c>
      <c r="GU144" s="815">
        <f t="shared" si="197"/>
        <v>0</v>
      </c>
      <c r="GV144" s="815">
        <f t="shared" si="197"/>
        <v>0</v>
      </c>
      <c r="GW144" s="815">
        <f t="shared" si="197"/>
        <v>0</v>
      </c>
      <c r="GX144" s="815">
        <f t="shared" si="197"/>
        <v>0</v>
      </c>
      <c r="GY144" s="815">
        <f t="shared" si="197"/>
        <v>0</v>
      </c>
      <c r="GZ144" s="815">
        <f t="shared" si="197"/>
        <v>0</v>
      </c>
      <c r="HA144" s="815">
        <f t="shared" si="197"/>
        <v>0</v>
      </c>
      <c r="HB144" s="815">
        <f t="shared" si="197"/>
        <v>0</v>
      </c>
      <c r="HC144" s="815">
        <f t="shared" si="197"/>
        <v>0</v>
      </c>
      <c r="HD144" s="815">
        <f t="shared" si="197"/>
        <v>0</v>
      </c>
      <c r="HE144" s="815">
        <f t="shared" si="197"/>
        <v>0</v>
      </c>
      <c r="HF144" s="815">
        <f t="shared" si="197"/>
        <v>0</v>
      </c>
      <c r="HG144" s="815">
        <f t="shared" si="197"/>
        <v>0</v>
      </c>
      <c r="HH144" s="815">
        <f t="shared" si="197"/>
        <v>0</v>
      </c>
      <c r="HI144" s="815">
        <f t="shared" si="197"/>
        <v>0</v>
      </c>
      <c r="HJ144" s="815">
        <f t="shared" si="197"/>
        <v>0</v>
      </c>
      <c r="HK144" s="815">
        <f t="shared" si="197"/>
        <v>0</v>
      </c>
      <c r="HL144" s="815">
        <f t="shared" si="197"/>
        <v>0</v>
      </c>
      <c r="HM144" s="815">
        <f t="shared" si="197"/>
        <v>0</v>
      </c>
      <c r="HN144" s="815">
        <f t="shared" si="197"/>
        <v>0</v>
      </c>
      <c r="HO144" s="815">
        <f t="shared" si="197"/>
        <v>0</v>
      </c>
      <c r="HP144" s="815">
        <f t="shared" si="197"/>
        <v>0</v>
      </c>
      <c r="HQ144" s="815">
        <f t="shared" si="197"/>
        <v>0</v>
      </c>
      <c r="HR144" s="815">
        <f t="shared" si="197"/>
        <v>0</v>
      </c>
      <c r="HS144" s="815">
        <f t="shared" si="197"/>
        <v>0</v>
      </c>
      <c r="HT144" s="815">
        <f t="shared" si="197"/>
        <v>0</v>
      </c>
      <c r="HU144" s="815">
        <f t="shared" si="197"/>
        <v>0</v>
      </c>
      <c r="HV144" s="815">
        <f t="shared" si="197"/>
        <v>0</v>
      </c>
      <c r="HW144" s="815">
        <f t="shared" si="197"/>
        <v>0</v>
      </c>
      <c r="HX144" s="815">
        <f t="shared" si="197"/>
        <v>0</v>
      </c>
      <c r="HY144" s="815">
        <f t="shared" si="197"/>
        <v>0</v>
      </c>
      <c r="HZ144" s="815">
        <f t="shared" si="197"/>
        <v>0</v>
      </c>
      <c r="IA144" s="815">
        <f t="shared" si="197"/>
        <v>0</v>
      </c>
      <c r="IB144" s="815">
        <f t="shared" si="197"/>
        <v>0</v>
      </c>
      <c r="IC144" s="815">
        <f t="shared" si="197"/>
        <v>0</v>
      </c>
      <c r="ID144" s="815">
        <f t="shared" si="197"/>
        <v>0</v>
      </c>
      <c r="IE144" s="815">
        <f t="shared" si="197"/>
        <v>0</v>
      </c>
      <c r="IF144" s="815">
        <f t="shared" si="197"/>
        <v>0</v>
      </c>
      <c r="IG144" s="815">
        <f t="shared" si="197"/>
        <v>0</v>
      </c>
      <c r="IH144" s="815">
        <f t="shared" si="197"/>
        <v>0</v>
      </c>
      <c r="II144" s="815">
        <f t="shared" si="197"/>
        <v>0</v>
      </c>
      <c r="IJ144" s="815">
        <f t="shared" si="197"/>
        <v>0</v>
      </c>
      <c r="IK144" s="815">
        <f t="shared" si="197"/>
        <v>0</v>
      </c>
      <c r="IL144" s="815">
        <f t="shared" si="197"/>
        <v>0</v>
      </c>
    </row>
    <row r="145" spans="1:246" s="618" customFormat="1">
      <c r="B145" s="819" t="s">
        <v>724</v>
      </c>
      <c r="D145" s="619">
        <f ca="1">+IFERROR(E145/$E$143,"")</f>
        <v>0.25</v>
      </c>
      <c r="E145" s="618">
        <f ca="1">SUM(G145:IL145)</f>
        <v>28801280.313002177</v>
      </c>
      <c r="F145" s="815">
        <f>F143*_WF_Tier2_GP</f>
        <v>0</v>
      </c>
      <c r="G145" s="815">
        <f t="shared" ref="G145:BR145" ca="1" si="198">G143*_WF_Tier2_GP</f>
        <v>0</v>
      </c>
      <c r="H145" s="815">
        <f t="shared" ca="1" si="198"/>
        <v>0</v>
      </c>
      <c r="I145" s="815">
        <f t="shared" ca="1" si="198"/>
        <v>0</v>
      </c>
      <c r="J145" s="815">
        <f t="shared" ca="1" si="198"/>
        <v>0</v>
      </c>
      <c r="K145" s="815">
        <f t="shared" ca="1" si="198"/>
        <v>0</v>
      </c>
      <c r="L145" s="815">
        <f t="shared" ca="1" si="198"/>
        <v>0</v>
      </c>
      <c r="M145" s="815">
        <f t="shared" ca="1" si="198"/>
        <v>0</v>
      </c>
      <c r="N145" s="815">
        <f t="shared" ca="1" si="198"/>
        <v>0</v>
      </c>
      <c r="O145" s="815">
        <f t="shared" ca="1" si="198"/>
        <v>0</v>
      </c>
      <c r="P145" s="815">
        <f t="shared" ca="1" si="198"/>
        <v>0</v>
      </c>
      <c r="Q145" s="815">
        <f t="shared" ca="1" si="198"/>
        <v>0</v>
      </c>
      <c r="R145" s="815">
        <f t="shared" ca="1" si="198"/>
        <v>0</v>
      </c>
      <c r="S145" s="815">
        <f t="shared" ca="1" si="198"/>
        <v>0</v>
      </c>
      <c r="T145" s="815">
        <f t="shared" ca="1" si="198"/>
        <v>0</v>
      </c>
      <c r="U145" s="815">
        <f t="shared" ca="1" si="198"/>
        <v>0</v>
      </c>
      <c r="V145" s="815">
        <f t="shared" ca="1" si="198"/>
        <v>0</v>
      </c>
      <c r="W145" s="815">
        <f t="shared" ca="1" si="198"/>
        <v>0</v>
      </c>
      <c r="X145" s="815">
        <f t="shared" ca="1" si="198"/>
        <v>0</v>
      </c>
      <c r="Y145" s="815">
        <f t="shared" ca="1" si="198"/>
        <v>0</v>
      </c>
      <c r="Z145" s="815">
        <f t="shared" ca="1" si="198"/>
        <v>0</v>
      </c>
      <c r="AA145" s="815">
        <f t="shared" ca="1" si="198"/>
        <v>0</v>
      </c>
      <c r="AB145" s="815">
        <f t="shared" ca="1" si="198"/>
        <v>0</v>
      </c>
      <c r="AC145" s="815">
        <f t="shared" ca="1" si="198"/>
        <v>0</v>
      </c>
      <c r="AD145" s="815">
        <f t="shared" ca="1" si="198"/>
        <v>0</v>
      </c>
      <c r="AE145" s="815">
        <f ca="1">AE143*_WF_Tier2_GP</f>
        <v>0</v>
      </c>
      <c r="AF145" s="815">
        <f t="shared" ca="1" si="198"/>
        <v>0</v>
      </c>
      <c r="AG145" s="815">
        <f t="shared" ca="1" si="198"/>
        <v>0</v>
      </c>
      <c r="AH145" s="815">
        <f t="shared" ca="1" si="198"/>
        <v>0</v>
      </c>
      <c r="AI145" s="815">
        <f t="shared" ca="1" si="198"/>
        <v>0</v>
      </c>
      <c r="AJ145" s="815">
        <f t="shared" ca="1" si="198"/>
        <v>0</v>
      </c>
      <c r="AK145" s="815">
        <f t="shared" ca="1" si="198"/>
        <v>0</v>
      </c>
      <c r="AL145" s="815">
        <f t="shared" ca="1" si="198"/>
        <v>0</v>
      </c>
      <c r="AM145" s="815">
        <f t="shared" ca="1" si="198"/>
        <v>0</v>
      </c>
      <c r="AN145" s="815">
        <f t="shared" ca="1" si="198"/>
        <v>0</v>
      </c>
      <c r="AO145" s="815">
        <f t="shared" ca="1" si="198"/>
        <v>0</v>
      </c>
      <c r="AP145" s="815">
        <f t="shared" ca="1" si="198"/>
        <v>0</v>
      </c>
      <c r="AQ145" s="815">
        <f t="shared" ca="1" si="198"/>
        <v>0</v>
      </c>
      <c r="AR145" s="815">
        <f t="shared" ca="1" si="198"/>
        <v>0</v>
      </c>
      <c r="AS145" s="815">
        <f t="shared" ca="1" si="198"/>
        <v>0</v>
      </c>
      <c r="AT145" s="815">
        <f t="shared" ca="1" si="198"/>
        <v>0</v>
      </c>
      <c r="AU145" s="815">
        <f t="shared" ca="1" si="198"/>
        <v>0</v>
      </c>
      <c r="AV145" s="815">
        <f t="shared" ca="1" si="198"/>
        <v>0</v>
      </c>
      <c r="AW145" s="815">
        <f t="shared" ca="1" si="198"/>
        <v>28801280.313002177</v>
      </c>
      <c r="AX145" s="815">
        <f t="shared" si="198"/>
        <v>0</v>
      </c>
      <c r="AY145" s="815">
        <f t="shared" si="198"/>
        <v>0</v>
      </c>
      <c r="AZ145" s="815">
        <f t="shared" si="198"/>
        <v>0</v>
      </c>
      <c r="BA145" s="815">
        <f t="shared" si="198"/>
        <v>0</v>
      </c>
      <c r="BB145" s="815">
        <f t="shared" si="198"/>
        <v>0</v>
      </c>
      <c r="BC145" s="815">
        <f t="shared" si="198"/>
        <v>0</v>
      </c>
      <c r="BD145" s="815">
        <f t="shared" si="198"/>
        <v>0</v>
      </c>
      <c r="BE145" s="815">
        <f t="shared" si="198"/>
        <v>0</v>
      </c>
      <c r="BF145" s="815">
        <f t="shared" si="198"/>
        <v>0</v>
      </c>
      <c r="BG145" s="815">
        <f t="shared" si="198"/>
        <v>0</v>
      </c>
      <c r="BH145" s="815">
        <f t="shared" si="198"/>
        <v>0</v>
      </c>
      <c r="BI145" s="815">
        <f t="shared" si="198"/>
        <v>0</v>
      </c>
      <c r="BJ145" s="815">
        <f t="shared" si="198"/>
        <v>0</v>
      </c>
      <c r="BK145" s="815">
        <f t="shared" si="198"/>
        <v>0</v>
      </c>
      <c r="BL145" s="815">
        <f t="shared" si="198"/>
        <v>0</v>
      </c>
      <c r="BM145" s="815">
        <f t="shared" si="198"/>
        <v>0</v>
      </c>
      <c r="BN145" s="815">
        <f t="shared" si="198"/>
        <v>0</v>
      </c>
      <c r="BO145" s="815">
        <f t="shared" si="198"/>
        <v>0</v>
      </c>
      <c r="BP145" s="815">
        <f t="shared" si="198"/>
        <v>0</v>
      </c>
      <c r="BQ145" s="815">
        <f t="shared" si="198"/>
        <v>0</v>
      </c>
      <c r="BR145" s="815">
        <f t="shared" si="198"/>
        <v>0</v>
      </c>
      <c r="BS145" s="815">
        <f t="shared" ref="BS145:ED145" si="199">BS143*_WF_Tier2_GP</f>
        <v>0</v>
      </c>
      <c r="BT145" s="815">
        <f t="shared" si="199"/>
        <v>0</v>
      </c>
      <c r="BU145" s="815">
        <f t="shared" si="199"/>
        <v>0</v>
      </c>
      <c r="BV145" s="815">
        <f t="shared" si="199"/>
        <v>0</v>
      </c>
      <c r="BW145" s="815">
        <f t="shared" si="199"/>
        <v>0</v>
      </c>
      <c r="BX145" s="815">
        <f t="shared" si="199"/>
        <v>0</v>
      </c>
      <c r="BY145" s="815">
        <f t="shared" si="199"/>
        <v>0</v>
      </c>
      <c r="BZ145" s="815">
        <f t="shared" si="199"/>
        <v>0</v>
      </c>
      <c r="CA145" s="815">
        <f t="shared" si="199"/>
        <v>0</v>
      </c>
      <c r="CB145" s="815">
        <f t="shared" si="199"/>
        <v>0</v>
      </c>
      <c r="CC145" s="815">
        <f t="shared" si="199"/>
        <v>0</v>
      </c>
      <c r="CD145" s="815">
        <f t="shared" si="199"/>
        <v>0</v>
      </c>
      <c r="CE145" s="815">
        <f t="shared" si="199"/>
        <v>0</v>
      </c>
      <c r="CF145" s="815">
        <f t="shared" si="199"/>
        <v>0</v>
      </c>
      <c r="CG145" s="815">
        <f t="shared" si="199"/>
        <v>0</v>
      </c>
      <c r="CH145" s="815">
        <f t="shared" si="199"/>
        <v>0</v>
      </c>
      <c r="CI145" s="815">
        <f t="shared" si="199"/>
        <v>0</v>
      </c>
      <c r="CJ145" s="815">
        <f t="shared" si="199"/>
        <v>0</v>
      </c>
      <c r="CK145" s="815">
        <f t="shared" si="199"/>
        <v>0</v>
      </c>
      <c r="CL145" s="815">
        <f t="shared" si="199"/>
        <v>0</v>
      </c>
      <c r="CM145" s="815">
        <f t="shared" si="199"/>
        <v>0</v>
      </c>
      <c r="CN145" s="815">
        <f t="shared" si="199"/>
        <v>0</v>
      </c>
      <c r="CO145" s="815">
        <f t="shared" si="199"/>
        <v>0</v>
      </c>
      <c r="CP145" s="815">
        <f t="shared" si="199"/>
        <v>0</v>
      </c>
      <c r="CQ145" s="815">
        <f t="shared" si="199"/>
        <v>0</v>
      </c>
      <c r="CR145" s="815">
        <f t="shared" si="199"/>
        <v>0</v>
      </c>
      <c r="CS145" s="815">
        <f t="shared" si="199"/>
        <v>0</v>
      </c>
      <c r="CT145" s="815">
        <f t="shared" si="199"/>
        <v>0</v>
      </c>
      <c r="CU145" s="815">
        <f t="shared" si="199"/>
        <v>0</v>
      </c>
      <c r="CV145" s="815">
        <f t="shared" si="199"/>
        <v>0</v>
      </c>
      <c r="CW145" s="815">
        <f t="shared" si="199"/>
        <v>0</v>
      </c>
      <c r="CX145" s="815">
        <f t="shared" si="199"/>
        <v>0</v>
      </c>
      <c r="CY145" s="815">
        <f t="shared" si="199"/>
        <v>0</v>
      </c>
      <c r="CZ145" s="815">
        <f t="shared" si="199"/>
        <v>0</v>
      </c>
      <c r="DA145" s="815">
        <f t="shared" si="199"/>
        <v>0</v>
      </c>
      <c r="DB145" s="815">
        <f t="shared" si="199"/>
        <v>0</v>
      </c>
      <c r="DC145" s="815">
        <f t="shared" si="199"/>
        <v>0</v>
      </c>
      <c r="DD145" s="815">
        <f t="shared" si="199"/>
        <v>0</v>
      </c>
      <c r="DE145" s="815">
        <f t="shared" si="199"/>
        <v>0</v>
      </c>
      <c r="DF145" s="815">
        <f t="shared" si="199"/>
        <v>0</v>
      </c>
      <c r="DG145" s="815">
        <f t="shared" si="199"/>
        <v>0</v>
      </c>
      <c r="DH145" s="815">
        <f t="shared" si="199"/>
        <v>0</v>
      </c>
      <c r="DI145" s="815">
        <f t="shared" si="199"/>
        <v>0</v>
      </c>
      <c r="DJ145" s="815">
        <f t="shared" si="199"/>
        <v>0</v>
      </c>
      <c r="DK145" s="815">
        <f t="shared" si="199"/>
        <v>0</v>
      </c>
      <c r="DL145" s="815">
        <f t="shared" si="199"/>
        <v>0</v>
      </c>
      <c r="DM145" s="815">
        <f t="shared" si="199"/>
        <v>0</v>
      </c>
      <c r="DN145" s="815">
        <f t="shared" si="199"/>
        <v>0</v>
      </c>
      <c r="DO145" s="815">
        <f t="shared" si="199"/>
        <v>0</v>
      </c>
      <c r="DP145" s="815">
        <f t="shared" si="199"/>
        <v>0</v>
      </c>
      <c r="DQ145" s="815">
        <f t="shared" si="199"/>
        <v>0</v>
      </c>
      <c r="DR145" s="815">
        <f t="shared" si="199"/>
        <v>0</v>
      </c>
      <c r="DS145" s="815">
        <f t="shared" si="199"/>
        <v>0</v>
      </c>
      <c r="DT145" s="815">
        <f t="shared" si="199"/>
        <v>0</v>
      </c>
      <c r="DU145" s="815">
        <f t="shared" si="199"/>
        <v>0</v>
      </c>
      <c r="DV145" s="815">
        <f t="shared" si="199"/>
        <v>0</v>
      </c>
      <c r="DW145" s="815">
        <f t="shared" si="199"/>
        <v>0</v>
      </c>
      <c r="DX145" s="815">
        <f t="shared" si="199"/>
        <v>0</v>
      </c>
      <c r="DY145" s="815">
        <f t="shared" si="199"/>
        <v>0</v>
      </c>
      <c r="DZ145" s="815">
        <f t="shared" si="199"/>
        <v>0</v>
      </c>
      <c r="EA145" s="815">
        <f t="shared" si="199"/>
        <v>0</v>
      </c>
      <c r="EB145" s="815">
        <f t="shared" si="199"/>
        <v>0</v>
      </c>
      <c r="EC145" s="815">
        <f t="shared" si="199"/>
        <v>0</v>
      </c>
      <c r="ED145" s="815">
        <f t="shared" si="199"/>
        <v>0</v>
      </c>
      <c r="EE145" s="815">
        <f t="shared" ref="EE145:GP145" si="200">EE143*_WF_Tier2_GP</f>
        <v>0</v>
      </c>
      <c r="EF145" s="815">
        <f t="shared" si="200"/>
        <v>0</v>
      </c>
      <c r="EG145" s="815">
        <f t="shared" si="200"/>
        <v>0</v>
      </c>
      <c r="EH145" s="815">
        <f t="shared" si="200"/>
        <v>0</v>
      </c>
      <c r="EI145" s="815">
        <f t="shared" si="200"/>
        <v>0</v>
      </c>
      <c r="EJ145" s="815">
        <f t="shared" si="200"/>
        <v>0</v>
      </c>
      <c r="EK145" s="815">
        <f t="shared" si="200"/>
        <v>0</v>
      </c>
      <c r="EL145" s="815">
        <f t="shared" si="200"/>
        <v>0</v>
      </c>
      <c r="EM145" s="815">
        <f t="shared" si="200"/>
        <v>0</v>
      </c>
      <c r="EN145" s="815">
        <f t="shared" si="200"/>
        <v>0</v>
      </c>
      <c r="EO145" s="815">
        <f t="shared" si="200"/>
        <v>0</v>
      </c>
      <c r="EP145" s="815">
        <f t="shared" si="200"/>
        <v>0</v>
      </c>
      <c r="EQ145" s="815">
        <f t="shared" si="200"/>
        <v>0</v>
      </c>
      <c r="ER145" s="815">
        <f t="shared" si="200"/>
        <v>0</v>
      </c>
      <c r="ES145" s="815">
        <f t="shared" si="200"/>
        <v>0</v>
      </c>
      <c r="ET145" s="815">
        <f t="shared" si="200"/>
        <v>0</v>
      </c>
      <c r="EU145" s="815">
        <f t="shared" si="200"/>
        <v>0</v>
      </c>
      <c r="EV145" s="815">
        <f t="shared" si="200"/>
        <v>0</v>
      </c>
      <c r="EW145" s="815">
        <f t="shared" si="200"/>
        <v>0</v>
      </c>
      <c r="EX145" s="815">
        <f t="shared" si="200"/>
        <v>0</v>
      </c>
      <c r="EY145" s="815">
        <f t="shared" si="200"/>
        <v>0</v>
      </c>
      <c r="EZ145" s="815">
        <f t="shared" si="200"/>
        <v>0</v>
      </c>
      <c r="FA145" s="815">
        <f t="shared" si="200"/>
        <v>0</v>
      </c>
      <c r="FB145" s="815">
        <f t="shared" si="200"/>
        <v>0</v>
      </c>
      <c r="FC145" s="815">
        <f t="shared" si="200"/>
        <v>0</v>
      </c>
      <c r="FD145" s="815">
        <f t="shared" si="200"/>
        <v>0</v>
      </c>
      <c r="FE145" s="815">
        <f t="shared" si="200"/>
        <v>0</v>
      </c>
      <c r="FF145" s="815">
        <f t="shared" si="200"/>
        <v>0</v>
      </c>
      <c r="FG145" s="815">
        <f t="shared" si="200"/>
        <v>0</v>
      </c>
      <c r="FH145" s="815">
        <f t="shared" si="200"/>
        <v>0</v>
      </c>
      <c r="FI145" s="815">
        <f t="shared" si="200"/>
        <v>0</v>
      </c>
      <c r="FJ145" s="815">
        <f t="shared" si="200"/>
        <v>0</v>
      </c>
      <c r="FK145" s="815">
        <f t="shared" si="200"/>
        <v>0</v>
      </c>
      <c r="FL145" s="815">
        <f t="shared" si="200"/>
        <v>0</v>
      </c>
      <c r="FM145" s="815">
        <f t="shared" si="200"/>
        <v>0</v>
      </c>
      <c r="FN145" s="815">
        <f t="shared" si="200"/>
        <v>0</v>
      </c>
      <c r="FO145" s="815">
        <f t="shared" si="200"/>
        <v>0</v>
      </c>
      <c r="FP145" s="815">
        <f t="shared" si="200"/>
        <v>0</v>
      </c>
      <c r="FQ145" s="815">
        <f t="shared" si="200"/>
        <v>0</v>
      </c>
      <c r="FR145" s="815">
        <f t="shared" si="200"/>
        <v>0</v>
      </c>
      <c r="FS145" s="815">
        <f t="shared" si="200"/>
        <v>0</v>
      </c>
      <c r="FT145" s="815">
        <f t="shared" si="200"/>
        <v>0</v>
      </c>
      <c r="FU145" s="815">
        <f t="shared" si="200"/>
        <v>0</v>
      </c>
      <c r="FV145" s="815">
        <f t="shared" si="200"/>
        <v>0</v>
      </c>
      <c r="FW145" s="815">
        <f t="shared" si="200"/>
        <v>0</v>
      </c>
      <c r="FX145" s="815">
        <f t="shared" si="200"/>
        <v>0</v>
      </c>
      <c r="FY145" s="815">
        <f t="shared" si="200"/>
        <v>0</v>
      </c>
      <c r="FZ145" s="815">
        <f t="shared" si="200"/>
        <v>0</v>
      </c>
      <c r="GA145" s="815">
        <f t="shared" si="200"/>
        <v>0</v>
      </c>
      <c r="GB145" s="815">
        <f t="shared" si="200"/>
        <v>0</v>
      </c>
      <c r="GC145" s="815">
        <f t="shared" si="200"/>
        <v>0</v>
      </c>
      <c r="GD145" s="815">
        <f t="shared" si="200"/>
        <v>0</v>
      </c>
      <c r="GE145" s="815">
        <f t="shared" si="200"/>
        <v>0</v>
      </c>
      <c r="GF145" s="815">
        <f t="shared" si="200"/>
        <v>0</v>
      </c>
      <c r="GG145" s="815">
        <f t="shared" si="200"/>
        <v>0</v>
      </c>
      <c r="GH145" s="815">
        <f t="shared" si="200"/>
        <v>0</v>
      </c>
      <c r="GI145" s="815">
        <f t="shared" si="200"/>
        <v>0</v>
      </c>
      <c r="GJ145" s="815">
        <f t="shared" si="200"/>
        <v>0</v>
      </c>
      <c r="GK145" s="815">
        <f t="shared" si="200"/>
        <v>0</v>
      </c>
      <c r="GL145" s="815">
        <f t="shared" si="200"/>
        <v>0</v>
      </c>
      <c r="GM145" s="815">
        <f t="shared" si="200"/>
        <v>0</v>
      </c>
      <c r="GN145" s="815">
        <f t="shared" si="200"/>
        <v>0</v>
      </c>
      <c r="GO145" s="815">
        <f t="shared" si="200"/>
        <v>0</v>
      </c>
      <c r="GP145" s="815">
        <f t="shared" si="200"/>
        <v>0</v>
      </c>
      <c r="GQ145" s="815">
        <f t="shared" ref="GQ145:IL145" si="201">GQ143*_WF_Tier2_GP</f>
        <v>0</v>
      </c>
      <c r="GR145" s="815">
        <f t="shared" si="201"/>
        <v>0</v>
      </c>
      <c r="GS145" s="815">
        <f t="shared" si="201"/>
        <v>0</v>
      </c>
      <c r="GT145" s="815">
        <f t="shared" si="201"/>
        <v>0</v>
      </c>
      <c r="GU145" s="815">
        <f t="shared" si="201"/>
        <v>0</v>
      </c>
      <c r="GV145" s="815">
        <f t="shared" si="201"/>
        <v>0</v>
      </c>
      <c r="GW145" s="815">
        <f t="shared" si="201"/>
        <v>0</v>
      </c>
      <c r="GX145" s="815">
        <f t="shared" si="201"/>
        <v>0</v>
      </c>
      <c r="GY145" s="815">
        <f t="shared" si="201"/>
        <v>0</v>
      </c>
      <c r="GZ145" s="815">
        <f t="shared" si="201"/>
        <v>0</v>
      </c>
      <c r="HA145" s="815">
        <f t="shared" si="201"/>
        <v>0</v>
      </c>
      <c r="HB145" s="815">
        <f t="shared" si="201"/>
        <v>0</v>
      </c>
      <c r="HC145" s="815">
        <f t="shared" si="201"/>
        <v>0</v>
      </c>
      <c r="HD145" s="815">
        <f t="shared" si="201"/>
        <v>0</v>
      </c>
      <c r="HE145" s="815">
        <f t="shared" si="201"/>
        <v>0</v>
      </c>
      <c r="HF145" s="815">
        <f t="shared" si="201"/>
        <v>0</v>
      </c>
      <c r="HG145" s="815">
        <f t="shared" si="201"/>
        <v>0</v>
      </c>
      <c r="HH145" s="815">
        <f t="shared" si="201"/>
        <v>0</v>
      </c>
      <c r="HI145" s="815">
        <f t="shared" si="201"/>
        <v>0</v>
      </c>
      <c r="HJ145" s="815">
        <f t="shared" si="201"/>
        <v>0</v>
      </c>
      <c r="HK145" s="815">
        <f t="shared" si="201"/>
        <v>0</v>
      </c>
      <c r="HL145" s="815">
        <f t="shared" si="201"/>
        <v>0</v>
      </c>
      <c r="HM145" s="815">
        <f t="shared" si="201"/>
        <v>0</v>
      </c>
      <c r="HN145" s="815">
        <f t="shared" si="201"/>
        <v>0</v>
      </c>
      <c r="HO145" s="815">
        <f t="shared" si="201"/>
        <v>0</v>
      </c>
      <c r="HP145" s="815">
        <f t="shared" si="201"/>
        <v>0</v>
      </c>
      <c r="HQ145" s="815">
        <f t="shared" si="201"/>
        <v>0</v>
      </c>
      <c r="HR145" s="815">
        <f t="shared" si="201"/>
        <v>0</v>
      </c>
      <c r="HS145" s="815">
        <f t="shared" si="201"/>
        <v>0</v>
      </c>
      <c r="HT145" s="815">
        <f t="shared" si="201"/>
        <v>0</v>
      </c>
      <c r="HU145" s="815">
        <f t="shared" si="201"/>
        <v>0</v>
      </c>
      <c r="HV145" s="815">
        <f t="shared" si="201"/>
        <v>0</v>
      </c>
      <c r="HW145" s="815">
        <f t="shared" si="201"/>
        <v>0</v>
      </c>
      <c r="HX145" s="815">
        <f t="shared" si="201"/>
        <v>0</v>
      </c>
      <c r="HY145" s="815">
        <f t="shared" si="201"/>
        <v>0</v>
      </c>
      <c r="HZ145" s="815">
        <f t="shared" si="201"/>
        <v>0</v>
      </c>
      <c r="IA145" s="815">
        <f t="shared" si="201"/>
        <v>0</v>
      </c>
      <c r="IB145" s="815">
        <f t="shared" si="201"/>
        <v>0</v>
      </c>
      <c r="IC145" s="815">
        <f t="shared" si="201"/>
        <v>0</v>
      </c>
      <c r="ID145" s="815">
        <f t="shared" si="201"/>
        <v>0</v>
      </c>
      <c r="IE145" s="815">
        <f t="shared" si="201"/>
        <v>0</v>
      </c>
      <c r="IF145" s="815">
        <f t="shared" si="201"/>
        <v>0</v>
      </c>
      <c r="IG145" s="815">
        <f t="shared" si="201"/>
        <v>0</v>
      </c>
      <c r="IH145" s="815">
        <f t="shared" si="201"/>
        <v>0</v>
      </c>
      <c r="II145" s="815">
        <f t="shared" si="201"/>
        <v>0</v>
      </c>
      <c r="IJ145" s="815">
        <f t="shared" si="201"/>
        <v>0</v>
      </c>
      <c r="IK145" s="815">
        <f t="shared" si="201"/>
        <v>0</v>
      </c>
      <c r="IL145" s="815">
        <f t="shared" si="201"/>
        <v>0</v>
      </c>
    </row>
    <row r="146" spans="1:246" s="709" customFormat="1">
      <c r="D146" s="810"/>
      <c r="F146" s="725"/>
      <c r="G146" s="725"/>
      <c r="H146" s="725"/>
      <c r="I146" s="725"/>
      <c r="J146" s="725"/>
      <c r="K146" s="725"/>
      <c r="L146" s="725"/>
      <c r="M146" s="725"/>
      <c r="N146" s="725"/>
      <c r="O146" s="725"/>
      <c r="P146" s="725"/>
      <c r="Q146" s="725"/>
      <c r="R146" s="725"/>
      <c r="S146" s="725"/>
      <c r="T146" s="725"/>
      <c r="U146" s="725"/>
      <c r="V146" s="725"/>
      <c r="W146" s="725"/>
      <c r="X146" s="725"/>
      <c r="Y146" s="725"/>
      <c r="Z146" s="725"/>
      <c r="AA146" s="725"/>
      <c r="AB146" s="725"/>
      <c r="AC146" s="725"/>
      <c r="AD146" s="725"/>
      <c r="AE146" s="725"/>
      <c r="AF146" s="725"/>
      <c r="AG146" s="725"/>
      <c r="AH146" s="725"/>
      <c r="AI146" s="725"/>
      <c r="AJ146" s="725"/>
      <c r="AK146" s="725"/>
      <c r="AL146" s="725"/>
      <c r="AM146" s="725"/>
      <c r="AN146" s="725"/>
      <c r="AO146" s="725"/>
      <c r="AP146" s="725"/>
      <c r="AQ146" s="725"/>
      <c r="AR146" s="725"/>
      <c r="AS146" s="725"/>
      <c r="AT146" s="725"/>
      <c r="AU146" s="725"/>
      <c r="AV146" s="725"/>
      <c r="AW146" s="725"/>
      <c r="AX146" s="725"/>
      <c r="AY146" s="725"/>
      <c r="AZ146" s="725"/>
      <c r="BA146" s="725"/>
      <c r="BB146" s="725"/>
      <c r="BC146" s="725"/>
      <c r="BD146" s="725"/>
      <c r="BE146" s="725"/>
      <c r="BF146" s="725"/>
      <c r="BG146" s="725"/>
      <c r="BH146" s="725"/>
      <c r="BI146" s="725"/>
      <c r="BJ146" s="725"/>
      <c r="BK146" s="725"/>
      <c r="BL146" s="725"/>
      <c r="BM146" s="725"/>
      <c r="BN146" s="725"/>
      <c r="BO146" s="725"/>
      <c r="BP146" s="725"/>
      <c r="BQ146" s="725"/>
      <c r="BR146" s="725"/>
      <c r="BS146" s="725"/>
      <c r="BT146" s="725"/>
      <c r="BU146" s="725"/>
      <c r="BV146" s="725"/>
      <c r="BW146" s="725"/>
      <c r="BX146" s="725"/>
      <c r="BY146" s="725"/>
      <c r="BZ146" s="725"/>
      <c r="CA146" s="725"/>
      <c r="CB146" s="725"/>
      <c r="CC146" s="725"/>
      <c r="CD146" s="725"/>
      <c r="CE146" s="725"/>
      <c r="CF146" s="725"/>
      <c r="CG146" s="725"/>
      <c r="CH146" s="725"/>
      <c r="CI146" s="725"/>
      <c r="CJ146" s="725"/>
      <c r="CK146" s="725"/>
      <c r="CL146" s="725"/>
      <c r="CM146" s="725"/>
      <c r="CN146" s="725"/>
      <c r="CO146" s="725"/>
      <c r="CP146" s="725"/>
      <c r="CQ146" s="725"/>
      <c r="CR146" s="725"/>
      <c r="CS146" s="725"/>
      <c r="CT146" s="725"/>
      <c r="CU146" s="725"/>
      <c r="CV146" s="725"/>
      <c r="CW146" s="725"/>
      <c r="CX146" s="725"/>
      <c r="CY146" s="725"/>
      <c r="CZ146" s="725"/>
      <c r="DA146" s="725"/>
      <c r="DB146" s="725"/>
      <c r="DC146" s="725"/>
      <c r="DD146" s="725"/>
      <c r="DE146" s="725"/>
      <c r="DF146" s="725"/>
      <c r="DG146" s="725"/>
      <c r="DH146" s="725"/>
      <c r="DI146" s="725"/>
      <c r="DJ146" s="725"/>
      <c r="DK146" s="725"/>
      <c r="DL146" s="725"/>
      <c r="DM146" s="725"/>
      <c r="DN146" s="725"/>
      <c r="DO146" s="725"/>
      <c r="DP146" s="725"/>
      <c r="DQ146" s="725"/>
      <c r="DR146" s="725"/>
      <c r="DS146" s="725"/>
      <c r="DT146" s="725"/>
      <c r="DU146" s="725"/>
      <c r="DV146" s="725"/>
      <c r="DW146" s="725"/>
      <c r="DX146" s="725"/>
      <c r="DY146" s="725"/>
      <c r="DZ146" s="725"/>
      <c r="EA146" s="725"/>
      <c r="EB146" s="725"/>
      <c r="EC146" s="725"/>
      <c r="ED146" s="725"/>
      <c r="EE146" s="725"/>
      <c r="EF146" s="725"/>
      <c r="EG146" s="725"/>
      <c r="EH146" s="725"/>
      <c r="EI146" s="725"/>
      <c r="EJ146" s="725"/>
      <c r="EK146" s="725"/>
      <c r="EL146" s="725"/>
      <c r="EM146" s="725"/>
      <c r="EN146" s="725"/>
      <c r="EO146" s="725"/>
      <c r="EP146" s="725"/>
      <c r="EQ146" s="725"/>
      <c r="ER146" s="725"/>
      <c r="ES146" s="725"/>
      <c r="ET146" s="725"/>
      <c r="EU146" s="725"/>
      <c r="EV146" s="725"/>
      <c r="EW146" s="725"/>
      <c r="EX146" s="725"/>
      <c r="EY146" s="725"/>
      <c r="EZ146" s="725"/>
      <c r="FA146" s="725"/>
      <c r="FB146" s="725"/>
      <c r="FC146" s="725"/>
      <c r="FD146" s="725"/>
      <c r="FE146" s="725"/>
      <c r="FF146" s="725"/>
      <c r="FG146" s="725"/>
      <c r="FH146" s="725"/>
      <c r="FI146" s="725"/>
      <c r="FJ146" s="725"/>
      <c r="FK146" s="725"/>
      <c r="FL146" s="725"/>
      <c r="FM146" s="725"/>
      <c r="FN146" s="725"/>
      <c r="FO146" s="725"/>
      <c r="FP146" s="725"/>
      <c r="FQ146" s="725"/>
      <c r="FR146" s="725"/>
      <c r="FS146" s="725"/>
      <c r="FT146" s="725"/>
      <c r="FU146" s="725"/>
      <c r="FV146" s="725"/>
      <c r="FW146" s="725"/>
      <c r="FX146" s="725"/>
      <c r="FY146" s="725"/>
      <c r="FZ146" s="725"/>
      <c r="GA146" s="725"/>
      <c r="GB146" s="725"/>
      <c r="GC146" s="725"/>
      <c r="GD146" s="725"/>
      <c r="GE146" s="725"/>
      <c r="GF146" s="725"/>
      <c r="GG146" s="725"/>
      <c r="GH146" s="725"/>
      <c r="GI146" s="725"/>
      <c r="GJ146" s="725"/>
      <c r="GK146" s="725"/>
      <c r="GL146" s="725"/>
      <c r="GM146" s="725"/>
      <c r="GN146" s="725"/>
      <c r="GO146" s="725"/>
      <c r="GP146" s="725"/>
      <c r="GQ146" s="725"/>
      <c r="GR146" s="725"/>
      <c r="GS146" s="725"/>
      <c r="GT146" s="725"/>
      <c r="GU146" s="725"/>
      <c r="GV146" s="725"/>
      <c r="GW146" s="725"/>
      <c r="GX146" s="725"/>
      <c r="GY146" s="725"/>
      <c r="GZ146" s="725"/>
      <c r="HA146" s="725"/>
      <c r="HB146" s="725"/>
      <c r="HC146" s="725"/>
      <c r="HD146" s="725"/>
      <c r="HE146" s="725"/>
      <c r="HF146" s="725"/>
      <c r="HG146" s="725"/>
      <c r="HH146" s="725"/>
      <c r="HI146" s="725"/>
      <c r="HJ146" s="725"/>
      <c r="HK146" s="725"/>
      <c r="HL146" s="725"/>
      <c r="HM146" s="725"/>
      <c r="HN146" s="725"/>
      <c r="HO146" s="725"/>
      <c r="HP146" s="725"/>
      <c r="HQ146" s="725"/>
      <c r="HR146" s="725"/>
      <c r="HS146" s="725"/>
      <c r="HT146" s="725"/>
      <c r="HU146" s="725"/>
      <c r="HV146" s="725"/>
      <c r="HW146" s="725"/>
      <c r="HX146" s="725"/>
      <c r="HY146" s="725"/>
      <c r="HZ146" s="725"/>
      <c r="IA146" s="725"/>
      <c r="IB146" s="725"/>
      <c r="IC146" s="725"/>
      <c r="ID146" s="725"/>
      <c r="IE146" s="725"/>
      <c r="IF146" s="725"/>
      <c r="IG146" s="725"/>
      <c r="IH146" s="725"/>
      <c r="II146" s="725"/>
      <c r="IJ146" s="725"/>
      <c r="IK146" s="725"/>
      <c r="IL146" s="725"/>
    </row>
    <row r="147" spans="1:246" s="709" customFormat="1">
      <c r="A147" s="817" t="s">
        <v>631</v>
      </c>
      <c r="B147" s="709" t="s">
        <v>711</v>
      </c>
      <c r="D147" s="810"/>
      <c r="E147" s="709">
        <f>F147</f>
        <v>0</v>
      </c>
      <c r="F147" s="725">
        <f>+F$122</f>
        <v>0</v>
      </c>
      <c r="G147" s="725">
        <f t="shared" ref="G147:BR147" si="202">F153</f>
        <v>0</v>
      </c>
      <c r="H147" s="725">
        <f t="shared" ca="1" si="202"/>
        <v>33504679.17981638</v>
      </c>
      <c r="I147" s="725">
        <f t="shared" ca="1" si="202"/>
        <v>40188181.449836254</v>
      </c>
      <c r="J147" s="725">
        <f t="shared" ca="1" si="202"/>
        <v>44223355.578959554</v>
      </c>
      <c r="K147" s="725">
        <f t="shared" ca="1" si="202"/>
        <v>48489760.769353285</v>
      </c>
      <c r="L147" s="725">
        <f ca="1">K153</f>
        <v>53001426.795655251</v>
      </c>
      <c r="M147" s="725">
        <f t="shared" ca="1" si="202"/>
        <v>57674168.112635106</v>
      </c>
      <c r="N147" s="725">
        <f t="shared" ca="1" si="202"/>
        <v>62620325.841977492</v>
      </c>
      <c r="O147" s="725">
        <f ca="1">N153</f>
        <v>68002584.848939568</v>
      </c>
      <c r="P147" s="725">
        <f t="shared" ca="1" si="202"/>
        <v>73618777.69365117</v>
      </c>
      <c r="Q147" s="725">
        <f t="shared" ca="1" si="202"/>
        <v>79523965.755196184</v>
      </c>
      <c r="R147" s="725">
        <f t="shared" ca="1" si="202"/>
        <v>81849365.781434253</v>
      </c>
      <c r="S147" s="725">
        <f ca="1">R153</f>
        <v>82826722.729906261</v>
      </c>
      <c r="T147" s="725">
        <f t="shared" ca="1" si="202"/>
        <v>83815750.222133949</v>
      </c>
      <c r="U147" s="725">
        <f t="shared" ca="1" si="202"/>
        <v>84719212.340800986</v>
      </c>
      <c r="V147" s="725">
        <f t="shared" ca="1" si="202"/>
        <v>85730837.905151293</v>
      </c>
      <c r="W147" s="725">
        <f t="shared" ca="1" si="202"/>
        <v>86721330.438505545</v>
      </c>
      <c r="X147" s="725">
        <f t="shared" ca="1" si="202"/>
        <v>87756863.140263349</v>
      </c>
      <c r="Y147" s="725">
        <f t="shared" ca="1" si="202"/>
        <v>88770763.386837274</v>
      </c>
      <c r="Z147" s="725">
        <f t="shared" ca="1" si="202"/>
        <v>89830768.208975673</v>
      </c>
      <c r="AA147" s="725">
        <f t="shared" ca="1" si="202"/>
        <v>90903430.466739148</v>
      </c>
      <c r="AB147" s="725">
        <f t="shared" ca="1" si="202"/>
        <v>91953684.626545772</v>
      </c>
      <c r="AC147" s="725">
        <f t="shared" ca="1" si="202"/>
        <v>93051696.465114519</v>
      </c>
      <c r="AD147" s="725">
        <f t="shared" ca="1" si="202"/>
        <v>94126770.648649409</v>
      </c>
      <c r="AE147" s="725">
        <f t="shared" ca="1" si="202"/>
        <v>95250731.139392227</v>
      </c>
      <c r="AF147" s="725">
        <f t="shared" ca="1" si="202"/>
        <v>96388112.755454078</v>
      </c>
      <c r="AG147" s="725">
        <f t="shared" ca="1" si="202"/>
        <v>97427094.191921175</v>
      </c>
      <c r="AH147" s="725">
        <f t="shared" ca="1" si="202"/>
        <v>98590463.590924025</v>
      </c>
      <c r="AI147" s="725">
        <f t="shared" ca="1" si="202"/>
        <v>99729530.004281417</v>
      </c>
      <c r="AJ147" s="725">
        <f t="shared" ca="1" si="202"/>
        <v>100920392.61130288</v>
      </c>
      <c r="AK147" s="725">
        <f t="shared" ca="1" si="202"/>
        <v>102086377.89486289</v>
      </c>
      <c r="AL147" s="725">
        <f t="shared" ca="1" si="202"/>
        <v>103305383.44032206</v>
      </c>
      <c r="AM147" s="725">
        <f t="shared" ca="1" si="202"/>
        <v>104153494.13017058</v>
      </c>
      <c r="AN147" s="725">
        <f t="shared" ca="1" si="202"/>
        <v>105012881.90508455</v>
      </c>
      <c r="AO147" s="725">
        <f ca="1">$AN$153</f>
        <v>105930506.98883383</v>
      </c>
      <c r="AP147" s="725">
        <f ca="1">AO153</f>
        <v>106819727.77599686</v>
      </c>
      <c r="AQ147" s="725">
        <f t="shared" ca="1" si="202"/>
        <v>107763260.16341044</v>
      </c>
      <c r="AR147" s="725">
        <f t="shared" ca="1" si="202"/>
        <v>108720680.91294029</v>
      </c>
      <c r="AS147" s="725">
        <f t="shared" ca="1" si="202"/>
        <v>109565735.92998183</v>
      </c>
      <c r="AT147" s="725">
        <f t="shared" ca="1" si="202"/>
        <v>110549744.48003773</v>
      </c>
      <c r="AU147" s="725">
        <f t="shared" ca="1" si="202"/>
        <v>111505092.13791244</v>
      </c>
      <c r="AV147" s="725">
        <f t="shared" ca="1" si="202"/>
        <v>112517143.41669598</v>
      </c>
      <c r="AW147" s="725">
        <f t="shared" ca="1" si="202"/>
        <v>113499910.67345235</v>
      </c>
      <c r="AX147" s="725">
        <f t="shared" ca="1" si="202"/>
        <v>0</v>
      </c>
      <c r="AY147" s="725">
        <f t="shared" ca="1" si="202"/>
        <v>0</v>
      </c>
      <c r="AZ147" s="725">
        <f t="shared" ca="1" si="202"/>
        <v>0</v>
      </c>
      <c r="BA147" s="725">
        <f t="shared" ca="1" si="202"/>
        <v>0</v>
      </c>
      <c r="BB147" s="725">
        <f t="shared" ca="1" si="202"/>
        <v>0</v>
      </c>
      <c r="BC147" s="725">
        <f t="shared" ca="1" si="202"/>
        <v>0</v>
      </c>
      <c r="BD147" s="725">
        <f t="shared" ca="1" si="202"/>
        <v>0</v>
      </c>
      <c r="BE147" s="725">
        <f t="shared" ca="1" si="202"/>
        <v>0</v>
      </c>
      <c r="BF147" s="725">
        <f t="shared" ca="1" si="202"/>
        <v>0</v>
      </c>
      <c r="BG147" s="725">
        <f t="shared" ca="1" si="202"/>
        <v>0</v>
      </c>
      <c r="BH147" s="725">
        <f t="shared" ca="1" si="202"/>
        <v>0</v>
      </c>
      <c r="BI147" s="725">
        <f t="shared" ca="1" si="202"/>
        <v>0</v>
      </c>
      <c r="BJ147" s="725">
        <f t="shared" ca="1" si="202"/>
        <v>0</v>
      </c>
      <c r="BK147" s="725">
        <f t="shared" ca="1" si="202"/>
        <v>0</v>
      </c>
      <c r="BL147" s="725">
        <f t="shared" ca="1" si="202"/>
        <v>0</v>
      </c>
      <c r="BM147" s="725">
        <f t="shared" ca="1" si="202"/>
        <v>0</v>
      </c>
      <c r="BN147" s="725">
        <f t="shared" ca="1" si="202"/>
        <v>0</v>
      </c>
      <c r="BO147" s="725">
        <f t="shared" ca="1" si="202"/>
        <v>0</v>
      </c>
      <c r="BP147" s="725">
        <f t="shared" ca="1" si="202"/>
        <v>0</v>
      </c>
      <c r="BQ147" s="725">
        <f t="shared" ca="1" si="202"/>
        <v>0</v>
      </c>
      <c r="BR147" s="725">
        <f t="shared" ca="1" si="202"/>
        <v>0</v>
      </c>
      <c r="BS147" s="725">
        <f t="shared" ref="BS147:ED147" ca="1" si="203">BR153</f>
        <v>0</v>
      </c>
      <c r="BT147" s="725">
        <f t="shared" ca="1" si="203"/>
        <v>0</v>
      </c>
      <c r="BU147" s="725">
        <f t="shared" ca="1" si="203"/>
        <v>0</v>
      </c>
      <c r="BV147" s="725">
        <f t="shared" ca="1" si="203"/>
        <v>0</v>
      </c>
      <c r="BW147" s="725">
        <f t="shared" ca="1" si="203"/>
        <v>0</v>
      </c>
      <c r="BX147" s="725">
        <f t="shared" ca="1" si="203"/>
        <v>0</v>
      </c>
      <c r="BY147" s="725">
        <f t="shared" ca="1" si="203"/>
        <v>0</v>
      </c>
      <c r="BZ147" s="725">
        <f t="shared" ca="1" si="203"/>
        <v>0</v>
      </c>
      <c r="CA147" s="725">
        <f t="shared" ca="1" si="203"/>
        <v>0</v>
      </c>
      <c r="CB147" s="725">
        <f t="shared" ca="1" si="203"/>
        <v>0</v>
      </c>
      <c r="CC147" s="725">
        <f t="shared" ca="1" si="203"/>
        <v>0</v>
      </c>
      <c r="CD147" s="725">
        <f t="shared" ca="1" si="203"/>
        <v>0</v>
      </c>
      <c r="CE147" s="725">
        <f t="shared" ca="1" si="203"/>
        <v>0</v>
      </c>
      <c r="CF147" s="725">
        <f t="shared" ca="1" si="203"/>
        <v>0</v>
      </c>
      <c r="CG147" s="725">
        <f t="shared" ca="1" si="203"/>
        <v>0</v>
      </c>
      <c r="CH147" s="725">
        <f t="shared" ca="1" si="203"/>
        <v>0</v>
      </c>
      <c r="CI147" s="725">
        <f t="shared" ca="1" si="203"/>
        <v>0</v>
      </c>
      <c r="CJ147" s="725">
        <f t="shared" ca="1" si="203"/>
        <v>0</v>
      </c>
      <c r="CK147" s="725">
        <f t="shared" ca="1" si="203"/>
        <v>0</v>
      </c>
      <c r="CL147" s="725">
        <f t="shared" ca="1" si="203"/>
        <v>0</v>
      </c>
      <c r="CM147" s="725">
        <f t="shared" ca="1" si="203"/>
        <v>0</v>
      </c>
      <c r="CN147" s="725">
        <f t="shared" ca="1" si="203"/>
        <v>0</v>
      </c>
      <c r="CO147" s="725">
        <f t="shared" ca="1" si="203"/>
        <v>0</v>
      </c>
      <c r="CP147" s="725">
        <f t="shared" ca="1" si="203"/>
        <v>0</v>
      </c>
      <c r="CQ147" s="725">
        <f t="shared" ca="1" si="203"/>
        <v>0</v>
      </c>
      <c r="CR147" s="725">
        <f t="shared" ca="1" si="203"/>
        <v>0</v>
      </c>
      <c r="CS147" s="725">
        <f t="shared" ca="1" si="203"/>
        <v>0</v>
      </c>
      <c r="CT147" s="725">
        <f t="shared" ca="1" si="203"/>
        <v>0</v>
      </c>
      <c r="CU147" s="725">
        <f t="shared" ca="1" si="203"/>
        <v>0</v>
      </c>
      <c r="CV147" s="725">
        <f t="shared" ca="1" si="203"/>
        <v>0</v>
      </c>
      <c r="CW147" s="725">
        <f t="shared" ca="1" si="203"/>
        <v>0</v>
      </c>
      <c r="CX147" s="725">
        <f t="shared" ca="1" si="203"/>
        <v>0</v>
      </c>
      <c r="CY147" s="725">
        <f t="shared" ca="1" si="203"/>
        <v>0</v>
      </c>
      <c r="CZ147" s="725">
        <f t="shared" ca="1" si="203"/>
        <v>0</v>
      </c>
      <c r="DA147" s="725">
        <f t="shared" ca="1" si="203"/>
        <v>0</v>
      </c>
      <c r="DB147" s="725">
        <f t="shared" ca="1" si="203"/>
        <v>0</v>
      </c>
      <c r="DC147" s="725">
        <f t="shared" ca="1" si="203"/>
        <v>0</v>
      </c>
      <c r="DD147" s="725">
        <f t="shared" ca="1" si="203"/>
        <v>0</v>
      </c>
      <c r="DE147" s="725">
        <f t="shared" ca="1" si="203"/>
        <v>0</v>
      </c>
      <c r="DF147" s="725">
        <f t="shared" ca="1" si="203"/>
        <v>0</v>
      </c>
      <c r="DG147" s="725">
        <f t="shared" ca="1" si="203"/>
        <v>0</v>
      </c>
      <c r="DH147" s="725">
        <f t="shared" ca="1" si="203"/>
        <v>0</v>
      </c>
      <c r="DI147" s="725">
        <f t="shared" ca="1" si="203"/>
        <v>0</v>
      </c>
      <c r="DJ147" s="725">
        <f t="shared" ca="1" si="203"/>
        <v>0</v>
      </c>
      <c r="DK147" s="725">
        <f t="shared" ca="1" si="203"/>
        <v>0</v>
      </c>
      <c r="DL147" s="725">
        <f t="shared" ca="1" si="203"/>
        <v>0</v>
      </c>
      <c r="DM147" s="725">
        <f t="shared" ca="1" si="203"/>
        <v>0</v>
      </c>
      <c r="DN147" s="725">
        <f t="shared" ca="1" si="203"/>
        <v>0</v>
      </c>
      <c r="DO147" s="725">
        <f t="shared" ca="1" si="203"/>
        <v>0</v>
      </c>
      <c r="DP147" s="725">
        <f t="shared" ca="1" si="203"/>
        <v>0</v>
      </c>
      <c r="DQ147" s="725">
        <f t="shared" ca="1" si="203"/>
        <v>0</v>
      </c>
      <c r="DR147" s="725">
        <f t="shared" ca="1" si="203"/>
        <v>0</v>
      </c>
      <c r="DS147" s="725">
        <f t="shared" ca="1" si="203"/>
        <v>0</v>
      </c>
      <c r="DT147" s="725">
        <f t="shared" ca="1" si="203"/>
        <v>0</v>
      </c>
      <c r="DU147" s="725">
        <f t="shared" ca="1" si="203"/>
        <v>0</v>
      </c>
      <c r="DV147" s="725">
        <f t="shared" ca="1" si="203"/>
        <v>0</v>
      </c>
      <c r="DW147" s="725">
        <f t="shared" ca="1" si="203"/>
        <v>0</v>
      </c>
      <c r="DX147" s="725">
        <f t="shared" ca="1" si="203"/>
        <v>0</v>
      </c>
      <c r="DY147" s="725">
        <f t="shared" ca="1" si="203"/>
        <v>0</v>
      </c>
      <c r="DZ147" s="725">
        <f t="shared" ca="1" si="203"/>
        <v>0</v>
      </c>
      <c r="EA147" s="725">
        <f t="shared" ca="1" si="203"/>
        <v>0</v>
      </c>
      <c r="EB147" s="725">
        <f t="shared" ca="1" si="203"/>
        <v>0</v>
      </c>
      <c r="EC147" s="725">
        <f t="shared" ca="1" si="203"/>
        <v>0</v>
      </c>
      <c r="ED147" s="725">
        <f t="shared" ca="1" si="203"/>
        <v>0</v>
      </c>
      <c r="EE147" s="725">
        <f t="shared" ref="EE147:GP147" ca="1" si="204">ED153</f>
        <v>0</v>
      </c>
      <c r="EF147" s="725">
        <f t="shared" ca="1" si="204"/>
        <v>0</v>
      </c>
      <c r="EG147" s="725">
        <f t="shared" ca="1" si="204"/>
        <v>0</v>
      </c>
      <c r="EH147" s="725">
        <f t="shared" ca="1" si="204"/>
        <v>0</v>
      </c>
      <c r="EI147" s="725">
        <f t="shared" ca="1" si="204"/>
        <v>0</v>
      </c>
      <c r="EJ147" s="725">
        <f t="shared" ca="1" si="204"/>
        <v>0</v>
      </c>
      <c r="EK147" s="725">
        <f t="shared" ca="1" si="204"/>
        <v>0</v>
      </c>
      <c r="EL147" s="725">
        <f t="shared" ca="1" si="204"/>
        <v>0</v>
      </c>
      <c r="EM147" s="725">
        <f t="shared" ca="1" si="204"/>
        <v>0</v>
      </c>
      <c r="EN147" s="725">
        <f t="shared" ca="1" si="204"/>
        <v>0</v>
      </c>
      <c r="EO147" s="725">
        <f t="shared" ca="1" si="204"/>
        <v>0</v>
      </c>
      <c r="EP147" s="725">
        <f t="shared" ca="1" si="204"/>
        <v>0</v>
      </c>
      <c r="EQ147" s="725">
        <f t="shared" ca="1" si="204"/>
        <v>0</v>
      </c>
      <c r="ER147" s="725">
        <f t="shared" ca="1" si="204"/>
        <v>0</v>
      </c>
      <c r="ES147" s="725">
        <f t="shared" ca="1" si="204"/>
        <v>0</v>
      </c>
      <c r="ET147" s="725">
        <f t="shared" ca="1" si="204"/>
        <v>0</v>
      </c>
      <c r="EU147" s="725">
        <f t="shared" ca="1" si="204"/>
        <v>0</v>
      </c>
      <c r="EV147" s="725">
        <f t="shared" ca="1" si="204"/>
        <v>0</v>
      </c>
      <c r="EW147" s="725">
        <f t="shared" ca="1" si="204"/>
        <v>0</v>
      </c>
      <c r="EX147" s="725">
        <f t="shared" ca="1" si="204"/>
        <v>0</v>
      </c>
      <c r="EY147" s="725">
        <f t="shared" ca="1" si="204"/>
        <v>0</v>
      </c>
      <c r="EZ147" s="725">
        <f t="shared" ca="1" si="204"/>
        <v>0</v>
      </c>
      <c r="FA147" s="725">
        <f t="shared" ca="1" si="204"/>
        <v>0</v>
      </c>
      <c r="FB147" s="725">
        <f t="shared" ca="1" si="204"/>
        <v>0</v>
      </c>
      <c r="FC147" s="725">
        <f t="shared" ca="1" si="204"/>
        <v>0</v>
      </c>
      <c r="FD147" s="725">
        <f t="shared" ca="1" si="204"/>
        <v>0</v>
      </c>
      <c r="FE147" s="725">
        <f t="shared" ca="1" si="204"/>
        <v>0</v>
      </c>
      <c r="FF147" s="725">
        <f t="shared" ca="1" si="204"/>
        <v>0</v>
      </c>
      <c r="FG147" s="725">
        <f t="shared" ca="1" si="204"/>
        <v>0</v>
      </c>
      <c r="FH147" s="725">
        <f t="shared" ca="1" si="204"/>
        <v>0</v>
      </c>
      <c r="FI147" s="725">
        <f t="shared" ca="1" si="204"/>
        <v>0</v>
      </c>
      <c r="FJ147" s="725">
        <f t="shared" ca="1" si="204"/>
        <v>0</v>
      </c>
      <c r="FK147" s="725">
        <f t="shared" ca="1" si="204"/>
        <v>0</v>
      </c>
      <c r="FL147" s="725">
        <f t="shared" ca="1" si="204"/>
        <v>0</v>
      </c>
      <c r="FM147" s="725">
        <f t="shared" ca="1" si="204"/>
        <v>0</v>
      </c>
      <c r="FN147" s="725">
        <f t="shared" ca="1" si="204"/>
        <v>0</v>
      </c>
      <c r="FO147" s="725">
        <f t="shared" ca="1" si="204"/>
        <v>0</v>
      </c>
      <c r="FP147" s="725">
        <f t="shared" ca="1" si="204"/>
        <v>0</v>
      </c>
      <c r="FQ147" s="725">
        <f t="shared" ca="1" si="204"/>
        <v>0</v>
      </c>
      <c r="FR147" s="725">
        <f t="shared" ca="1" si="204"/>
        <v>0</v>
      </c>
      <c r="FS147" s="725">
        <f t="shared" ca="1" si="204"/>
        <v>0</v>
      </c>
      <c r="FT147" s="725">
        <f t="shared" ca="1" si="204"/>
        <v>0</v>
      </c>
      <c r="FU147" s="725">
        <f t="shared" ca="1" si="204"/>
        <v>0</v>
      </c>
      <c r="FV147" s="725">
        <f t="shared" ca="1" si="204"/>
        <v>0</v>
      </c>
      <c r="FW147" s="725">
        <f t="shared" ca="1" si="204"/>
        <v>0</v>
      </c>
      <c r="FX147" s="725">
        <f t="shared" ca="1" si="204"/>
        <v>0</v>
      </c>
      <c r="FY147" s="725">
        <f t="shared" ca="1" si="204"/>
        <v>0</v>
      </c>
      <c r="FZ147" s="725">
        <f t="shared" ca="1" si="204"/>
        <v>0</v>
      </c>
      <c r="GA147" s="725">
        <f t="shared" ca="1" si="204"/>
        <v>0</v>
      </c>
      <c r="GB147" s="725">
        <f t="shared" ca="1" si="204"/>
        <v>0</v>
      </c>
      <c r="GC147" s="725">
        <f t="shared" ca="1" si="204"/>
        <v>0</v>
      </c>
      <c r="GD147" s="725">
        <f t="shared" ca="1" si="204"/>
        <v>0</v>
      </c>
      <c r="GE147" s="725">
        <f t="shared" ca="1" si="204"/>
        <v>0</v>
      </c>
      <c r="GF147" s="725">
        <f t="shared" ca="1" si="204"/>
        <v>0</v>
      </c>
      <c r="GG147" s="725">
        <f t="shared" ca="1" si="204"/>
        <v>0</v>
      </c>
      <c r="GH147" s="725">
        <f t="shared" ca="1" si="204"/>
        <v>0</v>
      </c>
      <c r="GI147" s="725">
        <f t="shared" ca="1" si="204"/>
        <v>0</v>
      </c>
      <c r="GJ147" s="725">
        <f t="shared" ca="1" si="204"/>
        <v>0</v>
      </c>
      <c r="GK147" s="725">
        <f t="shared" ca="1" si="204"/>
        <v>0</v>
      </c>
      <c r="GL147" s="725">
        <f t="shared" ca="1" si="204"/>
        <v>0</v>
      </c>
      <c r="GM147" s="725">
        <f t="shared" ca="1" si="204"/>
        <v>0</v>
      </c>
      <c r="GN147" s="725">
        <f t="shared" ca="1" si="204"/>
        <v>0</v>
      </c>
      <c r="GO147" s="725">
        <f t="shared" ca="1" si="204"/>
        <v>0</v>
      </c>
      <c r="GP147" s="725">
        <f t="shared" ca="1" si="204"/>
        <v>0</v>
      </c>
      <c r="GQ147" s="725">
        <f t="shared" ref="GQ147:IL147" ca="1" si="205">GP153</f>
        <v>0</v>
      </c>
      <c r="GR147" s="725">
        <f t="shared" ca="1" si="205"/>
        <v>0</v>
      </c>
      <c r="GS147" s="725">
        <f t="shared" ca="1" si="205"/>
        <v>0</v>
      </c>
      <c r="GT147" s="725">
        <f t="shared" ca="1" si="205"/>
        <v>0</v>
      </c>
      <c r="GU147" s="725">
        <f t="shared" ca="1" si="205"/>
        <v>0</v>
      </c>
      <c r="GV147" s="725">
        <f t="shared" ca="1" si="205"/>
        <v>0</v>
      </c>
      <c r="GW147" s="725">
        <f t="shared" ca="1" si="205"/>
        <v>0</v>
      </c>
      <c r="GX147" s="725">
        <f t="shared" ca="1" si="205"/>
        <v>0</v>
      </c>
      <c r="GY147" s="725">
        <f t="shared" ca="1" si="205"/>
        <v>0</v>
      </c>
      <c r="GZ147" s="725">
        <f t="shared" ca="1" si="205"/>
        <v>0</v>
      </c>
      <c r="HA147" s="725">
        <f t="shared" ca="1" si="205"/>
        <v>0</v>
      </c>
      <c r="HB147" s="725">
        <f t="shared" ca="1" si="205"/>
        <v>0</v>
      </c>
      <c r="HC147" s="725">
        <f t="shared" ca="1" si="205"/>
        <v>0</v>
      </c>
      <c r="HD147" s="725">
        <f t="shared" ca="1" si="205"/>
        <v>0</v>
      </c>
      <c r="HE147" s="725">
        <f t="shared" ca="1" si="205"/>
        <v>0</v>
      </c>
      <c r="HF147" s="725">
        <f t="shared" ca="1" si="205"/>
        <v>0</v>
      </c>
      <c r="HG147" s="725">
        <f t="shared" ca="1" si="205"/>
        <v>0</v>
      </c>
      <c r="HH147" s="725">
        <f t="shared" ca="1" si="205"/>
        <v>0</v>
      </c>
      <c r="HI147" s="725">
        <f t="shared" ca="1" si="205"/>
        <v>0</v>
      </c>
      <c r="HJ147" s="725">
        <f t="shared" ca="1" si="205"/>
        <v>0</v>
      </c>
      <c r="HK147" s="725">
        <f t="shared" ca="1" si="205"/>
        <v>0</v>
      </c>
      <c r="HL147" s="725">
        <f t="shared" ca="1" si="205"/>
        <v>0</v>
      </c>
      <c r="HM147" s="725">
        <f t="shared" ca="1" si="205"/>
        <v>0</v>
      </c>
      <c r="HN147" s="725">
        <f t="shared" ca="1" si="205"/>
        <v>0</v>
      </c>
      <c r="HO147" s="725">
        <f t="shared" ca="1" si="205"/>
        <v>0</v>
      </c>
      <c r="HP147" s="725">
        <f t="shared" ca="1" si="205"/>
        <v>0</v>
      </c>
      <c r="HQ147" s="725">
        <f t="shared" ca="1" si="205"/>
        <v>0</v>
      </c>
      <c r="HR147" s="725">
        <f t="shared" ca="1" si="205"/>
        <v>0</v>
      </c>
      <c r="HS147" s="725">
        <f t="shared" ca="1" si="205"/>
        <v>0</v>
      </c>
      <c r="HT147" s="725">
        <f t="shared" ca="1" si="205"/>
        <v>0</v>
      </c>
      <c r="HU147" s="725">
        <f t="shared" ca="1" si="205"/>
        <v>0</v>
      </c>
      <c r="HV147" s="725">
        <f t="shared" ca="1" si="205"/>
        <v>0</v>
      </c>
      <c r="HW147" s="725">
        <f t="shared" ca="1" si="205"/>
        <v>0</v>
      </c>
      <c r="HX147" s="725">
        <f t="shared" ca="1" si="205"/>
        <v>0</v>
      </c>
      <c r="HY147" s="725">
        <f t="shared" ca="1" si="205"/>
        <v>0</v>
      </c>
      <c r="HZ147" s="725">
        <f t="shared" ca="1" si="205"/>
        <v>0</v>
      </c>
      <c r="IA147" s="725">
        <f t="shared" ca="1" si="205"/>
        <v>0</v>
      </c>
      <c r="IB147" s="725">
        <f t="shared" ca="1" si="205"/>
        <v>0</v>
      </c>
      <c r="IC147" s="725">
        <f t="shared" ca="1" si="205"/>
        <v>0</v>
      </c>
      <c r="ID147" s="725">
        <f t="shared" ca="1" si="205"/>
        <v>0</v>
      </c>
      <c r="IE147" s="725">
        <f t="shared" ca="1" si="205"/>
        <v>0</v>
      </c>
      <c r="IF147" s="725">
        <f t="shared" ca="1" si="205"/>
        <v>0</v>
      </c>
      <c r="IG147" s="725">
        <f t="shared" ca="1" si="205"/>
        <v>0</v>
      </c>
      <c r="IH147" s="725">
        <f t="shared" ca="1" si="205"/>
        <v>0</v>
      </c>
      <c r="II147" s="725">
        <f t="shared" ca="1" si="205"/>
        <v>0</v>
      </c>
      <c r="IJ147" s="725">
        <f t="shared" ca="1" si="205"/>
        <v>0</v>
      </c>
      <c r="IK147" s="725">
        <f t="shared" ca="1" si="205"/>
        <v>0</v>
      </c>
      <c r="IL147" s="725">
        <f t="shared" ca="1" si="205"/>
        <v>0</v>
      </c>
    </row>
    <row r="148" spans="1:246" s="709" customFormat="1">
      <c r="B148" s="709" t="s">
        <v>712</v>
      </c>
      <c r="D148" s="810"/>
      <c r="E148" s="709">
        <f ca="1">SUM(F148:IL148)</f>
        <v>43256128.504732914</v>
      </c>
      <c r="F148" s="725"/>
      <c r="G148" s="709">
        <f t="shared" ref="G148:BR148" si="206">IF($F$9="Annual",G147*$F$12/12,IF($F$9="Monthly",G147*((1+$F$12)^((G$79-F$79)/365)-1),0))</f>
        <v>0</v>
      </c>
      <c r="H148" s="709">
        <f ca="1">IF($F$9="Annual",H147*$F$12/12,IF($F$9="Monthly",H147*((1+$F$12)^((H$79-G$79)/365)-1),0))</f>
        <v>361151.79255488771</v>
      </c>
      <c r="I148" s="709">
        <f t="shared" ca="1" si="206"/>
        <v>495459.13501880586</v>
      </c>
      <c r="J148" s="709">
        <f t="shared" ca="1" si="206"/>
        <v>510935.20804370561</v>
      </c>
      <c r="K148" s="709">
        <f t="shared" ca="1" si="206"/>
        <v>579012.48427783127</v>
      </c>
      <c r="L148" s="709">
        <f t="shared" ca="1" si="206"/>
        <v>612352.78671018628</v>
      </c>
      <c r="M148" s="709">
        <f t="shared" ca="1" si="206"/>
        <v>688682.78225575399</v>
      </c>
      <c r="N148" s="709">
        <f t="shared" ca="1" si="206"/>
        <v>747744.46928116377</v>
      </c>
      <c r="O148" s="709">
        <f t="shared" ca="1" si="206"/>
        <v>785668.89333548234</v>
      </c>
      <c r="P148" s="709">
        <f t="shared" ca="1" si="206"/>
        <v>879076.13247783133</v>
      </c>
      <c r="Q148" s="709">
        <f t="shared" ca="1" si="206"/>
        <v>918781.34202288464</v>
      </c>
      <c r="R148" s="709">
        <f t="shared" ca="1" si="206"/>
        <v>977356.94847201521</v>
      </c>
      <c r="S148" s="709">
        <f t="shared" ca="1" si="206"/>
        <v>989027.49222769076</v>
      </c>
      <c r="T148" s="709">
        <f t="shared" ca="1" si="206"/>
        <v>903462.11866704095</v>
      </c>
      <c r="U148" s="709">
        <f t="shared" ca="1" si="206"/>
        <v>1011625.5643503047</v>
      </c>
      <c r="V148" s="709">
        <f t="shared" ca="1" si="206"/>
        <v>990492.53335425502</v>
      </c>
      <c r="W148" s="709">
        <f t="shared" ca="1" si="206"/>
        <v>1035532.7017578004</v>
      </c>
      <c r="X148" s="709">
        <f t="shared" ca="1" si="206"/>
        <v>1013900.246573925</v>
      </c>
      <c r="Y148" s="709">
        <f t="shared" ca="1" si="206"/>
        <v>1060004.8221384063</v>
      </c>
      <c r="Z148" s="709">
        <f t="shared" ca="1" si="206"/>
        <v>1072662.2577634701</v>
      </c>
      <c r="AA148" s="709">
        <f t="shared" ca="1" si="206"/>
        <v>1050254.1598066273</v>
      </c>
      <c r="AB148" s="709">
        <f t="shared" ca="1" si="206"/>
        <v>1098011.838568751</v>
      </c>
      <c r="AC148" s="709">
        <f t="shared" ca="1" si="206"/>
        <v>1075074.1835348892</v>
      </c>
      <c r="AD148" s="709">
        <f t="shared" ca="1" si="206"/>
        <v>1123960.4907428178</v>
      </c>
      <c r="AE148" s="709">
        <f t="shared" ca="1" si="206"/>
        <v>1137381.6160618446</v>
      </c>
      <c r="AF148" s="709">
        <f t="shared" ca="1" si="206"/>
        <v>1038981.4364670975</v>
      </c>
      <c r="AG148" s="709">
        <f t="shared" ca="1" si="206"/>
        <v>1163369.399002851</v>
      </c>
      <c r="AH148" s="709">
        <f t="shared" ca="1" si="206"/>
        <v>1139066.4133573938</v>
      </c>
      <c r="AI148" s="709">
        <f t="shared" ca="1" si="206"/>
        <v>1190862.6070214708</v>
      </c>
      <c r="AJ148" s="709">
        <f t="shared" ca="1" si="206"/>
        <v>1165985.2835600141</v>
      </c>
      <c r="AK148" s="709">
        <f t="shared" ca="1" si="206"/>
        <v>1219005.5454591676</v>
      </c>
      <c r="AL148" s="709">
        <f t="shared" ca="1" si="206"/>
        <v>1233561.5964279911</v>
      </c>
      <c r="AM148" s="709">
        <f t="shared" ca="1" si="206"/>
        <v>1203338.9708942929</v>
      </c>
      <c r="AN148" s="709">
        <f t="shared" ca="1" si="206"/>
        <v>1253950.7035775478</v>
      </c>
      <c r="AO148" s="709">
        <f t="shared" ca="1" si="206"/>
        <v>1223869.7158536243</v>
      </c>
      <c r="AP148" s="709">
        <f t="shared" ca="1" si="206"/>
        <v>1275526.1104227244</v>
      </c>
      <c r="AQ148" s="709">
        <f t="shared" ca="1" si="206"/>
        <v>1286792.7577100052</v>
      </c>
      <c r="AR148" s="709">
        <f t="shared" ca="1" si="206"/>
        <v>1171915.9759377686</v>
      </c>
      <c r="AS148" s="709">
        <f t="shared" ca="1" si="206"/>
        <v>1308315.9814771288</v>
      </c>
      <c r="AT148" s="709">
        <f t="shared" ca="1" si="206"/>
        <v>1277238.1461247648</v>
      </c>
      <c r="AU148" s="709">
        <f t="shared" ca="1" si="206"/>
        <v>1331473.6840113769</v>
      </c>
      <c r="AV148" s="709">
        <f t="shared" ca="1" si="206"/>
        <v>1299968.5195178844</v>
      </c>
      <c r="AW148" s="709">
        <f t="shared" ca="1" si="206"/>
        <v>1355293.6579114427</v>
      </c>
      <c r="AX148" s="709">
        <f t="shared" ca="1" si="206"/>
        <v>0</v>
      </c>
      <c r="AY148" s="709">
        <f t="shared" ca="1" si="206"/>
        <v>0</v>
      </c>
      <c r="AZ148" s="709">
        <f t="shared" ca="1" si="206"/>
        <v>0</v>
      </c>
      <c r="BA148" s="709">
        <f t="shared" ca="1" si="206"/>
        <v>0</v>
      </c>
      <c r="BB148" s="709">
        <f t="shared" ca="1" si="206"/>
        <v>0</v>
      </c>
      <c r="BC148" s="709">
        <f t="shared" ca="1" si="206"/>
        <v>0</v>
      </c>
      <c r="BD148" s="709">
        <f t="shared" ca="1" si="206"/>
        <v>0</v>
      </c>
      <c r="BE148" s="709">
        <f t="shared" ca="1" si="206"/>
        <v>0</v>
      </c>
      <c r="BF148" s="709">
        <f t="shared" ca="1" si="206"/>
        <v>0</v>
      </c>
      <c r="BG148" s="709">
        <f t="shared" ca="1" si="206"/>
        <v>0</v>
      </c>
      <c r="BH148" s="709">
        <f t="shared" ca="1" si="206"/>
        <v>0</v>
      </c>
      <c r="BI148" s="709">
        <f t="shared" ca="1" si="206"/>
        <v>0</v>
      </c>
      <c r="BJ148" s="709">
        <f t="shared" ca="1" si="206"/>
        <v>0</v>
      </c>
      <c r="BK148" s="709">
        <f t="shared" ca="1" si="206"/>
        <v>0</v>
      </c>
      <c r="BL148" s="709">
        <f t="shared" ca="1" si="206"/>
        <v>0</v>
      </c>
      <c r="BM148" s="709">
        <f t="shared" ca="1" si="206"/>
        <v>0</v>
      </c>
      <c r="BN148" s="709">
        <f t="shared" ca="1" si="206"/>
        <v>0</v>
      </c>
      <c r="BO148" s="709">
        <f t="shared" ca="1" si="206"/>
        <v>0</v>
      </c>
      <c r="BP148" s="709">
        <f t="shared" ca="1" si="206"/>
        <v>0</v>
      </c>
      <c r="BQ148" s="709">
        <f t="shared" ca="1" si="206"/>
        <v>0</v>
      </c>
      <c r="BR148" s="709">
        <f t="shared" ca="1" si="206"/>
        <v>0</v>
      </c>
      <c r="BS148" s="709">
        <f t="shared" ref="BS148:ED148" ca="1" si="207">IF($F$9="Annual",BS147*$F$12/12,IF($F$9="Monthly",BS147*((1+$F$12)^((BS$79-BR$79)/365)-1),0))</f>
        <v>0</v>
      </c>
      <c r="BT148" s="709">
        <f t="shared" ca="1" si="207"/>
        <v>0</v>
      </c>
      <c r="BU148" s="709">
        <f t="shared" ca="1" si="207"/>
        <v>0</v>
      </c>
      <c r="BV148" s="709">
        <f t="shared" ca="1" si="207"/>
        <v>0</v>
      </c>
      <c r="BW148" s="709">
        <f t="shared" ca="1" si="207"/>
        <v>0</v>
      </c>
      <c r="BX148" s="709">
        <f t="shared" ca="1" si="207"/>
        <v>0</v>
      </c>
      <c r="BY148" s="709">
        <f t="shared" ca="1" si="207"/>
        <v>0</v>
      </c>
      <c r="BZ148" s="709">
        <f t="shared" ca="1" si="207"/>
        <v>0</v>
      </c>
      <c r="CA148" s="709">
        <f t="shared" ca="1" si="207"/>
        <v>0</v>
      </c>
      <c r="CB148" s="709">
        <f t="shared" ca="1" si="207"/>
        <v>0</v>
      </c>
      <c r="CC148" s="709">
        <f t="shared" ca="1" si="207"/>
        <v>0</v>
      </c>
      <c r="CD148" s="709">
        <f t="shared" ca="1" si="207"/>
        <v>0</v>
      </c>
      <c r="CE148" s="709">
        <f t="shared" ca="1" si="207"/>
        <v>0</v>
      </c>
      <c r="CF148" s="709">
        <f t="shared" ca="1" si="207"/>
        <v>0</v>
      </c>
      <c r="CG148" s="709">
        <f t="shared" ca="1" si="207"/>
        <v>0</v>
      </c>
      <c r="CH148" s="709">
        <f t="shared" ca="1" si="207"/>
        <v>0</v>
      </c>
      <c r="CI148" s="709">
        <f t="shared" ca="1" si="207"/>
        <v>0</v>
      </c>
      <c r="CJ148" s="709">
        <f t="shared" ca="1" si="207"/>
        <v>0</v>
      </c>
      <c r="CK148" s="709">
        <f t="shared" ca="1" si="207"/>
        <v>0</v>
      </c>
      <c r="CL148" s="709">
        <f t="shared" ca="1" si="207"/>
        <v>0</v>
      </c>
      <c r="CM148" s="709">
        <f t="shared" ca="1" si="207"/>
        <v>0</v>
      </c>
      <c r="CN148" s="709">
        <f t="shared" ca="1" si="207"/>
        <v>0</v>
      </c>
      <c r="CO148" s="709">
        <f t="shared" ca="1" si="207"/>
        <v>0</v>
      </c>
      <c r="CP148" s="709">
        <f t="shared" ca="1" si="207"/>
        <v>0</v>
      </c>
      <c r="CQ148" s="709">
        <f t="shared" ca="1" si="207"/>
        <v>0</v>
      </c>
      <c r="CR148" s="709">
        <f t="shared" ca="1" si="207"/>
        <v>0</v>
      </c>
      <c r="CS148" s="709">
        <f t="shared" ca="1" si="207"/>
        <v>0</v>
      </c>
      <c r="CT148" s="709">
        <f t="shared" ca="1" si="207"/>
        <v>0</v>
      </c>
      <c r="CU148" s="709">
        <f t="shared" ca="1" si="207"/>
        <v>0</v>
      </c>
      <c r="CV148" s="709">
        <f t="shared" ca="1" si="207"/>
        <v>0</v>
      </c>
      <c r="CW148" s="709">
        <f t="shared" ca="1" si="207"/>
        <v>0</v>
      </c>
      <c r="CX148" s="709">
        <f t="shared" ca="1" si="207"/>
        <v>0</v>
      </c>
      <c r="CY148" s="709">
        <f t="shared" ca="1" si="207"/>
        <v>0</v>
      </c>
      <c r="CZ148" s="709">
        <f t="shared" ca="1" si="207"/>
        <v>0</v>
      </c>
      <c r="DA148" s="709">
        <f t="shared" ca="1" si="207"/>
        <v>0</v>
      </c>
      <c r="DB148" s="709">
        <f t="shared" ca="1" si="207"/>
        <v>0</v>
      </c>
      <c r="DC148" s="709">
        <f t="shared" ca="1" si="207"/>
        <v>0</v>
      </c>
      <c r="DD148" s="709">
        <f t="shared" ca="1" si="207"/>
        <v>0</v>
      </c>
      <c r="DE148" s="709">
        <f t="shared" ca="1" si="207"/>
        <v>0</v>
      </c>
      <c r="DF148" s="709">
        <f t="shared" ca="1" si="207"/>
        <v>0</v>
      </c>
      <c r="DG148" s="709">
        <f t="shared" ca="1" si="207"/>
        <v>0</v>
      </c>
      <c r="DH148" s="709">
        <f t="shared" ca="1" si="207"/>
        <v>0</v>
      </c>
      <c r="DI148" s="709">
        <f t="shared" ca="1" si="207"/>
        <v>0</v>
      </c>
      <c r="DJ148" s="709">
        <f t="shared" ca="1" si="207"/>
        <v>0</v>
      </c>
      <c r="DK148" s="709">
        <f t="shared" ca="1" si="207"/>
        <v>0</v>
      </c>
      <c r="DL148" s="709">
        <f t="shared" ca="1" si="207"/>
        <v>0</v>
      </c>
      <c r="DM148" s="709">
        <f t="shared" ca="1" si="207"/>
        <v>0</v>
      </c>
      <c r="DN148" s="709">
        <f t="shared" ca="1" si="207"/>
        <v>0</v>
      </c>
      <c r="DO148" s="709">
        <f t="shared" ca="1" si="207"/>
        <v>0</v>
      </c>
      <c r="DP148" s="709">
        <f t="shared" ca="1" si="207"/>
        <v>0</v>
      </c>
      <c r="DQ148" s="709">
        <f t="shared" ca="1" si="207"/>
        <v>0</v>
      </c>
      <c r="DR148" s="709">
        <f t="shared" ca="1" si="207"/>
        <v>0</v>
      </c>
      <c r="DS148" s="709">
        <f t="shared" ca="1" si="207"/>
        <v>0</v>
      </c>
      <c r="DT148" s="709">
        <f t="shared" ca="1" si="207"/>
        <v>0</v>
      </c>
      <c r="DU148" s="709">
        <f t="shared" ca="1" si="207"/>
        <v>0</v>
      </c>
      <c r="DV148" s="709">
        <f t="shared" ca="1" si="207"/>
        <v>0</v>
      </c>
      <c r="DW148" s="709">
        <f t="shared" ca="1" si="207"/>
        <v>0</v>
      </c>
      <c r="DX148" s="709">
        <f t="shared" ca="1" si="207"/>
        <v>0</v>
      </c>
      <c r="DY148" s="709">
        <f t="shared" ca="1" si="207"/>
        <v>0</v>
      </c>
      <c r="DZ148" s="709">
        <f t="shared" ca="1" si="207"/>
        <v>0</v>
      </c>
      <c r="EA148" s="709">
        <f t="shared" ca="1" si="207"/>
        <v>0</v>
      </c>
      <c r="EB148" s="709">
        <f t="shared" ca="1" si="207"/>
        <v>0</v>
      </c>
      <c r="EC148" s="709">
        <f t="shared" ca="1" si="207"/>
        <v>0</v>
      </c>
      <c r="ED148" s="709">
        <f t="shared" ca="1" si="207"/>
        <v>0</v>
      </c>
      <c r="EE148" s="709">
        <f t="shared" ref="EE148:GP148" ca="1" si="208">IF($F$9="Annual",EE147*$F$12/12,IF($F$9="Monthly",EE147*((1+$F$12)^((EE$79-ED$79)/365)-1),0))</f>
        <v>0</v>
      </c>
      <c r="EF148" s="709">
        <f t="shared" ca="1" si="208"/>
        <v>0</v>
      </c>
      <c r="EG148" s="709">
        <f t="shared" ca="1" si="208"/>
        <v>0</v>
      </c>
      <c r="EH148" s="709">
        <f t="shared" ca="1" si="208"/>
        <v>0</v>
      </c>
      <c r="EI148" s="709">
        <f t="shared" ca="1" si="208"/>
        <v>0</v>
      </c>
      <c r="EJ148" s="709">
        <f t="shared" ca="1" si="208"/>
        <v>0</v>
      </c>
      <c r="EK148" s="709">
        <f t="shared" ca="1" si="208"/>
        <v>0</v>
      </c>
      <c r="EL148" s="709">
        <f t="shared" ca="1" si="208"/>
        <v>0</v>
      </c>
      <c r="EM148" s="709">
        <f t="shared" ca="1" si="208"/>
        <v>0</v>
      </c>
      <c r="EN148" s="709">
        <f t="shared" ca="1" si="208"/>
        <v>0</v>
      </c>
      <c r="EO148" s="709">
        <f t="shared" ca="1" si="208"/>
        <v>0</v>
      </c>
      <c r="EP148" s="709">
        <f t="shared" ca="1" si="208"/>
        <v>0</v>
      </c>
      <c r="EQ148" s="709">
        <f t="shared" ca="1" si="208"/>
        <v>0</v>
      </c>
      <c r="ER148" s="709">
        <f t="shared" ca="1" si="208"/>
        <v>0</v>
      </c>
      <c r="ES148" s="709">
        <f t="shared" ca="1" si="208"/>
        <v>0</v>
      </c>
      <c r="ET148" s="709">
        <f t="shared" ca="1" si="208"/>
        <v>0</v>
      </c>
      <c r="EU148" s="709">
        <f t="shared" ca="1" si="208"/>
        <v>0</v>
      </c>
      <c r="EV148" s="709">
        <f t="shared" ca="1" si="208"/>
        <v>0</v>
      </c>
      <c r="EW148" s="709">
        <f t="shared" ca="1" si="208"/>
        <v>0</v>
      </c>
      <c r="EX148" s="709">
        <f t="shared" ca="1" si="208"/>
        <v>0</v>
      </c>
      <c r="EY148" s="709">
        <f t="shared" ca="1" si="208"/>
        <v>0</v>
      </c>
      <c r="EZ148" s="709">
        <f t="shared" ca="1" si="208"/>
        <v>0</v>
      </c>
      <c r="FA148" s="709">
        <f t="shared" ca="1" si="208"/>
        <v>0</v>
      </c>
      <c r="FB148" s="709">
        <f t="shared" ca="1" si="208"/>
        <v>0</v>
      </c>
      <c r="FC148" s="709">
        <f t="shared" ca="1" si="208"/>
        <v>0</v>
      </c>
      <c r="FD148" s="709">
        <f t="shared" ca="1" si="208"/>
        <v>0</v>
      </c>
      <c r="FE148" s="709">
        <f t="shared" ca="1" si="208"/>
        <v>0</v>
      </c>
      <c r="FF148" s="709">
        <f t="shared" ca="1" si="208"/>
        <v>0</v>
      </c>
      <c r="FG148" s="709">
        <f t="shared" ca="1" si="208"/>
        <v>0</v>
      </c>
      <c r="FH148" s="709">
        <f t="shared" ca="1" si="208"/>
        <v>0</v>
      </c>
      <c r="FI148" s="709">
        <f t="shared" ca="1" si="208"/>
        <v>0</v>
      </c>
      <c r="FJ148" s="709">
        <f t="shared" ca="1" si="208"/>
        <v>0</v>
      </c>
      <c r="FK148" s="709">
        <f t="shared" ca="1" si="208"/>
        <v>0</v>
      </c>
      <c r="FL148" s="709">
        <f t="shared" ca="1" si="208"/>
        <v>0</v>
      </c>
      <c r="FM148" s="709">
        <f t="shared" ca="1" si="208"/>
        <v>0</v>
      </c>
      <c r="FN148" s="709">
        <f t="shared" ca="1" si="208"/>
        <v>0</v>
      </c>
      <c r="FO148" s="709">
        <f t="shared" ca="1" si="208"/>
        <v>0</v>
      </c>
      <c r="FP148" s="709">
        <f t="shared" ca="1" si="208"/>
        <v>0</v>
      </c>
      <c r="FQ148" s="709">
        <f t="shared" ca="1" si="208"/>
        <v>0</v>
      </c>
      <c r="FR148" s="709">
        <f t="shared" ca="1" si="208"/>
        <v>0</v>
      </c>
      <c r="FS148" s="709">
        <f t="shared" ca="1" si="208"/>
        <v>0</v>
      </c>
      <c r="FT148" s="709">
        <f t="shared" ca="1" si="208"/>
        <v>0</v>
      </c>
      <c r="FU148" s="709">
        <f t="shared" ca="1" si="208"/>
        <v>0</v>
      </c>
      <c r="FV148" s="709">
        <f t="shared" ca="1" si="208"/>
        <v>0</v>
      </c>
      <c r="FW148" s="709">
        <f t="shared" ca="1" si="208"/>
        <v>0</v>
      </c>
      <c r="FX148" s="709">
        <f t="shared" ca="1" si="208"/>
        <v>0</v>
      </c>
      <c r="FY148" s="709">
        <f t="shared" ca="1" si="208"/>
        <v>0</v>
      </c>
      <c r="FZ148" s="709">
        <f t="shared" ca="1" si="208"/>
        <v>0</v>
      </c>
      <c r="GA148" s="709">
        <f t="shared" ca="1" si="208"/>
        <v>0</v>
      </c>
      <c r="GB148" s="709">
        <f t="shared" ca="1" si="208"/>
        <v>0</v>
      </c>
      <c r="GC148" s="709">
        <f t="shared" ca="1" si="208"/>
        <v>0</v>
      </c>
      <c r="GD148" s="709">
        <f t="shared" ca="1" si="208"/>
        <v>0</v>
      </c>
      <c r="GE148" s="709">
        <f t="shared" ca="1" si="208"/>
        <v>0</v>
      </c>
      <c r="GF148" s="709">
        <f t="shared" ca="1" si="208"/>
        <v>0</v>
      </c>
      <c r="GG148" s="709">
        <f t="shared" ca="1" si="208"/>
        <v>0</v>
      </c>
      <c r="GH148" s="709">
        <f t="shared" ca="1" si="208"/>
        <v>0</v>
      </c>
      <c r="GI148" s="709">
        <f t="shared" ca="1" si="208"/>
        <v>0</v>
      </c>
      <c r="GJ148" s="709">
        <f t="shared" ca="1" si="208"/>
        <v>0</v>
      </c>
      <c r="GK148" s="709">
        <f t="shared" ca="1" si="208"/>
        <v>0</v>
      </c>
      <c r="GL148" s="709">
        <f t="shared" ca="1" si="208"/>
        <v>0</v>
      </c>
      <c r="GM148" s="709">
        <f t="shared" ca="1" si="208"/>
        <v>0</v>
      </c>
      <c r="GN148" s="709">
        <f t="shared" ca="1" si="208"/>
        <v>0</v>
      </c>
      <c r="GO148" s="709">
        <f t="shared" ca="1" si="208"/>
        <v>0</v>
      </c>
      <c r="GP148" s="709">
        <f t="shared" ca="1" si="208"/>
        <v>0</v>
      </c>
      <c r="GQ148" s="709">
        <f t="shared" ref="GQ148:IL148" ca="1" si="209">IF($F$9="Annual",GQ147*$F$12/12,IF($F$9="Monthly",GQ147*((1+$F$12)^((GQ$79-GP$79)/365)-1),0))</f>
        <v>0</v>
      </c>
      <c r="GR148" s="709">
        <f t="shared" ca="1" si="209"/>
        <v>0</v>
      </c>
      <c r="GS148" s="709">
        <f t="shared" ca="1" si="209"/>
        <v>0</v>
      </c>
      <c r="GT148" s="709">
        <f t="shared" ca="1" si="209"/>
        <v>0</v>
      </c>
      <c r="GU148" s="709">
        <f t="shared" ca="1" si="209"/>
        <v>0</v>
      </c>
      <c r="GV148" s="709">
        <f t="shared" ca="1" si="209"/>
        <v>0</v>
      </c>
      <c r="GW148" s="709">
        <f t="shared" ca="1" si="209"/>
        <v>0</v>
      </c>
      <c r="GX148" s="709">
        <f t="shared" ca="1" si="209"/>
        <v>0</v>
      </c>
      <c r="GY148" s="709">
        <f t="shared" ca="1" si="209"/>
        <v>0</v>
      </c>
      <c r="GZ148" s="709">
        <f t="shared" ca="1" si="209"/>
        <v>0</v>
      </c>
      <c r="HA148" s="709">
        <f t="shared" ca="1" si="209"/>
        <v>0</v>
      </c>
      <c r="HB148" s="709">
        <f t="shared" ca="1" si="209"/>
        <v>0</v>
      </c>
      <c r="HC148" s="709">
        <f t="shared" ca="1" si="209"/>
        <v>0</v>
      </c>
      <c r="HD148" s="709">
        <f t="shared" ca="1" si="209"/>
        <v>0</v>
      </c>
      <c r="HE148" s="709">
        <f t="shared" ca="1" si="209"/>
        <v>0</v>
      </c>
      <c r="HF148" s="709">
        <f t="shared" ca="1" si="209"/>
        <v>0</v>
      </c>
      <c r="HG148" s="709">
        <f t="shared" ca="1" si="209"/>
        <v>0</v>
      </c>
      <c r="HH148" s="709">
        <f t="shared" ca="1" si="209"/>
        <v>0</v>
      </c>
      <c r="HI148" s="709">
        <f t="shared" ca="1" si="209"/>
        <v>0</v>
      </c>
      <c r="HJ148" s="709">
        <f t="shared" ca="1" si="209"/>
        <v>0</v>
      </c>
      <c r="HK148" s="709">
        <f t="shared" ca="1" si="209"/>
        <v>0</v>
      </c>
      <c r="HL148" s="709">
        <f t="shared" ca="1" si="209"/>
        <v>0</v>
      </c>
      <c r="HM148" s="709">
        <f t="shared" ca="1" si="209"/>
        <v>0</v>
      </c>
      <c r="HN148" s="709">
        <f t="shared" ca="1" si="209"/>
        <v>0</v>
      </c>
      <c r="HO148" s="709">
        <f t="shared" ca="1" si="209"/>
        <v>0</v>
      </c>
      <c r="HP148" s="709">
        <f t="shared" ca="1" si="209"/>
        <v>0</v>
      </c>
      <c r="HQ148" s="709">
        <f t="shared" ca="1" si="209"/>
        <v>0</v>
      </c>
      <c r="HR148" s="709">
        <f t="shared" ca="1" si="209"/>
        <v>0</v>
      </c>
      <c r="HS148" s="709">
        <f t="shared" ca="1" si="209"/>
        <v>0</v>
      </c>
      <c r="HT148" s="709">
        <f t="shared" ca="1" si="209"/>
        <v>0</v>
      </c>
      <c r="HU148" s="709">
        <f t="shared" ca="1" si="209"/>
        <v>0</v>
      </c>
      <c r="HV148" s="709">
        <f t="shared" ca="1" si="209"/>
        <v>0</v>
      </c>
      <c r="HW148" s="709">
        <f t="shared" ca="1" si="209"/>
        <v>0</v>
      </c>
      <c r="HX148" s="709">
        <f t="shared" ca="1" si="209"/>
        <v>0</v>
      </c>
      <c r="HY148" s="709">
        <f t="shared" ca="1" si="209"/>
        <v>0</v>
      </c>
      <c r="HZ148" s="709">
        <f t="shared" ca="1" si="209"/>
        <v>0</v>
      </c>
      <c r="IA148" s="709">
        <f t="shared" ca="1" si="209"/>
        <v>0</v>
      </c>
      <c r="IB148" s="709">
        <f t="shared" ca="1" si="209"/>
        <v>0</v>
      </c>
      <c r="IC148" s="709">
        <f t="shared" ca="1" si="209"/>
        <v>0</v>
      </c>
      <c r="ID148" s="709">
        <f t="shared" ca="1" si="209"/>
        <v>0</v>
      </c>
      <c r="IE148" s="709">
        <f t="shared" ca="1" si="209"/>
        <v>0</v>
      </c>
      <c r="IF148" s="709">
        <f t="shared" ca="1" si="209"/>
        <v>0</v>
      </c>
      <c r="IG148" s="709">
        <f t="shared" ca="1" si="209"/>
        <v>0</v>
      </c>
      <c r="IH148" s="709">
        <f t="shared" ca="1" si="209"/>
        <v>0</v>
      </c>
      <c r="II148" s="709">
        <f t="shared" ca="1" si="209"/>
        <v>0</v>
      </c>
      <c r="IJ148" s="709">
        <f t="shared" ca="1" si="209"/>
        <v>0</v>
      </c>
      <c r="IK148" s="709">
        <f t="shared" ca="1" si="209"/>
        <v>0</v>
      </c>
      <c r="IL148" s="709">
        <f t="shared" ca="1" si="209"/>
        <v>0</v>
      </c>
    </row>
    <row r="149" spans="1:246" s="709" customFormat="1">
      <c r="B149" s="709" t="s">
        <v>725</v>
      </c>
      <c r="D149" s="810"/>
      <c r="E149" s="709">
        <f ca="1">SUM(F149:IL149)</f>
        <v>-30344190.610540483</v>
      </c>
      <c r="F149" s="725"/>
      <c r="G149" s="725">
        <f t="shared" ref="G149:BR149" ca="1" si="210">G124</f>
        <v>0</v>
      </c>
      <c r="H149" s="725">
        <f t="shared" ca="1" si="210"/>
        <v>0</v>
      </c>
      <c r="I149" s="725">
        <f t="shared" ca="1" si="210"/>
        <v>0</v>
      </c>
      <c r="J149" s="725">
        <f ca="1">J124</f>
        <v>0</v>
      </c>
      <c r="K149" s="725">
        <f t="shared" ca="1" si="210"/>
        <v>0</v>
      </c>
      <c r="L149" s="725">
        <f t="shared" ca="1" si="210"/>
        <v>0</v>
      </c>
      <c r="M149" s="725">
        <f t="shared" ca="1" si="210"/>
        <v>0</v>
      </c>
      <c r="N149" s="725">
        <f t="shared" ca="1" si="210"/>
        <v>0</v>
      </c>
      <c r="O149" s="725">
        <f t="shared" ca="1" si="210"/>
        <v>0</v>
      </c>
      <c r="P149" s="725">
        <f t="shared" ca="1" si="210"/>
        <v>0</v>
      </c>
      <c r="Q149" s="725">
        <f t="shared" ca="1" si="210"/>
        <v>0</v>
      </c>
      <c r="R149" s="725">
        <f t="shared" ca="1" si="210"/>
        <v>0</v>
      </c>
      <c r="S149" s="725">
        <f t="shared" ca="1" si="210"/>
        <v>0</v>
      </c>
      <c r="T149" s="725">
        <f t="shared" ca="1" si="210"/>
        <v>0</v>
      </c>
      <c r="U149" s="725">
        <f t="shared" ca="1" si="210"/>
        <v>0</v>
      </c>
      <c r="V149" s="725">
        <f t="shared" ca="1" si="210"/>
        <v>0</v>
      </c>
      <c r="W149" s="725">
        <f t="shared" ca="1" si="210"/>
        <v>0</v>
      </c>
      <c r="X149" s="725">
        <f t="shared" ca="1" si="210"/>
        <v>0</v>
      </c>
      <c r="Y149" s="725">
        <f t="shared" ca="1" si="210"/>
        <v>0</v>
      </c>
      <c r="Z149" s="725">
        <f t="shared" ca="1" si="210"/>
        <v>0</v>
      </c>
      <c r="AA149" s="725">
        <f t="shared" ca="1" si="210"/>
        <v>0</v>
      </c>
      <c r="AB149" s="725">
        <f t="shared" ca="1" si="210"/>
        <v>0</v>
      </c>
      <c r="AC149" s="725">
        <f t="shared" ca="1" si="210"/>
        <v>0</v>
      </c>
      <c r="AD149" s="725">
        <f t="shared" ca="1" si="210"/>
        <v>0</v>
      </c>
      <c r="AE149" s="725">
        <f t="shared" ca="1" si="210"/>
        <v>0</v>
      </c>
      <c r="AF149" s="725">
        <f t="shared" ca="1" si="210"/>
        <v>0</v>
      </c>
      <c r="AG149" s="725">
        <f t="shared" ca="1" si="210"/>
        <v>0</v>
      </c>
      <c r="AH149" s="725">
        <f t="shared" ca="1" si="210"/>
        <v>0</v>
      </c>
      <c r="AI149" s="725">
        <f t="shared" ca="1" si="210"/>
        <v>0</v>
      </c>
      <c r="AJ149" s="725">
        <f t="shared" ca="1" si="210"/>
        <v>0</v>
      </c>
      <c r="AK149" s="725">
        <f t="shared" ca="1" si="210"/>
        <v>0</v>
      </c>
      <c r="AL149" s="725">
        <f t="shared" ca="1" si="210"/>
        <v>-385450.90657946456</v>
      </c>
      <c r="AM149" s="725">
        <f t="shared" ca="1" si="210"/>
        <v>-343951.19598032592</v>
      </c>
      <c r="AN149" s="725">
        <f t="shared" ca="1" si="210"/>
        <v>-336325.6198282644</v>
      </c>
      <c r="AO149" s="725">
        <f t="shared" ca="1" si="210"/>
        <v>-334648.92869060102</v>
      </c>
      <c r="AP149" s="725">
        <f t="shared" ca="1" si="210"/>
        <v>-331993.7230091599</v>
      </c>
      <c r="AQ149" s="725">
        <f t="shared" ca="1" si="210"/>
        <v>-329372.00818014995</v>
      </c>
      <c r="AR149" s="725">
        <f t="shared" ca="1" si="210"/>
        <v>-326860.95889622823</v>
      </c>
      <c r="AS149" s="725">
        <f t="shared" ca="1" si="210"/>
        <v>-324307.4314212249</v>
      </c>
      <c r="AT149" s="725">
        <f t="shared" ca="1" si="210"/>
        <v>-321890.48825006478</v>
      </c>
      <c r="AU149" s="725">
        <f t="shared" ca="1" si="210"/>
        <v>-319422.40522783081</v>
      </c>
      <c r="AV149" s="725">
        <f t="shared" ca="1" si="210"/>
        <v>-317201.26276152098</v>
      </c>
      <c r="AW149" s="725">
        <f t="shared" ca="1" si="210"/>
        <v>-26672765.681715649</v>
      </c>
      <c r="AX149" s="725">
        <f t="shared" si="210"/>
        <v>0</v>
      </c>
      <c r="AY149" s="725">
        <f t="shared" si="210"/>
        <v>0</v>
      </c>
      <c r="AZ149" s="725">
        <f t="shared" si="210"/>
        <v>0</v>
      </c>
      <c r="BA149" s="725">
        <f t="shared" si="210"/>
        <v>0</v>
      </c>
      <c r="BB149" s="725">
        <f t="shared" si="210"/>
        <v>0</v>
      </c>
      <c r="BC149" s="725">
        <f t="shared" si="210"/>
        <v>0</v>
      </c>
      <c r="BD149" s="725">
        <f t="shared" si="210"/>
        <v>0</v>
      </c>
      <c r="BE149" s="725">
        <f t="shared" si="210"/>
        <v>0</v>
      </c>
      <c r="BF149" s="725">
        <f t="shared" si="210"/>
        <v>0</v>
      </c>
      <c r="BG149" s="725">
        <f t="shared" si="210"/>
        <v>0</v>
      </c>
      <c r="BH149" s="725">
        <f t="shared" si="210"/>
        <v>0</v>
      </c>
      <c r="BI149" s="725">
        <f t="shared" si="210"/>
        <v>0</v>
      </c>
      <c r="BJ149" s="725">
        <f t="shared" si="210"/>
        <v>0</v>
      </c>
      <c r="BK149" s="725">
        <f t="shared" si="210"/>
        <v>0</v>
      </c>
      <c r="BL149" s="725">
        <f t="shared" si="210"/>
        <v>0</v>
      </c>
      <c r="BM149" s="725">
        <f t="shared" si="210"/>
        <v>0</v>
      </c>
      <c r="BN149" s="725">
        <f t="shared" si="210"/>
        <v>0</v>
      </c>
      <c r="BO149" s="725">
        <f t="shared" si="210"/>
        <v>0</v>
      </c>
      <c r="BP149" s="725">
        <f t="shared" si="210"/>
        <v>0</v>
      </c>
      <c r="BQ149" s="725">
        <f t="shared" si="210"/>
        <v>0</v>
      </c>
      <c r="BR149" s="725">
        <f t="shared" si="210"/>
        <v>0</v>
      </c>
      <c r="BS149" s="725">
        <f t="shared" ref="BS149:ED149" si="211">BS124</f>
        <v>0</v>
      </c>
      <c r="BT149" s="725">
        <f t="shared" si="211"/>
        <v>0</v>
      </c>
      <c r="BU149" s="725">
        <f t="shared" si="211"/>
        <v>0</v>
      </c>
      <c r="BV149" s="725">
        <f t="shared" si="211"/>
        <v>0</v>
      </c>
      <c r="BW149" s="725">
        <f t="shared" si="211"/>
        <v>0</v>
      </c>
      <c r="BX149" s="725">
        <f t="shared" si="211"/>
        <v>0</v>
      </c>
      <c r="BY149" s="725">
        <f t="shared" si="211"/>
        <v>0</v>
      </c>
      <c r="BZ149" s="725">
        <f t="shared" si="211"/>
        <v>0</v>
      </c>
      <c r="CA149" s="725">
        <f t="shared" si="211"/>
        <v>0</v>
      </c>
      <c r="CB149" s="725">
        <f t="shared" si="211"/>
        <v>0</v>
      </c>
      <c r="CC149" s="725">
        <f t="shared" si="211"/>
        <v>0</v>
      </c>
      <c r="CD149" s="725">
        <f t="shared" si="211"/>
        <v>0</v>
      </c>
      <c r="CE149" s="725">
        <f t="shared" si="211"/>
        <v>0</v>
      </c>
      <c r="CF149" s="725">
        <f t="shared" si="211"/>
        <v>0</v>
      </c>
      <c r="CG149" s="725">
        <f t="shared" si="211"/>
        <v>0</v>
      </c>
      <c r="CH149" s="725">
        <f t="shared" si="211"/>
        <v>0</v>
      </c>
      <c r="CI149" s="725">
        <f t="shared" si="211"/>
        <v>0</v>
      </c>
      <c r="CJ149" s="725">
        <f t="shared" si="211"/>
        <v>0</v>
      </c>
      <c r="CK149" s="725">
        <f t="shared" si="211"/>
        <v>0</v>
      </c>
      <c r="CL149" s="725">
        <f t="shared" si="211"/>
        <v>0</v>
      </c>
      <c r="CM149" s="725">
        <f t="shared" si="211"/>
        <v>0</v>
      </c>
      <c r="CN149" s="725">
        <f t="shared" si="211"/>
        <v>0</v>
      </c>
      <c r="CO149" s="725">
        <f t="shared" si="211"/>
        <v>0</v>
      </c>
      <c r="CP149" s="725">
        <f t="shared" si="211"/>
        <v>0</v>
      </c>
      <c r="CQ149" s="725">
        <f t="shared" si="211"/>
        <v>0</v>
      </c>
      <c r="CR149" s="725">
        <f t="shared" si="211"/>
        <v>0</v>
      </c>
      <c r="CS149" s="725">
        <f t="shared" si="211"/>
        <v>0</v>
      </c>
      <c r="CT149" s="725">
        <f t="shared" si="211"/>
        <v>0</v>
      </c>
      <c r="CU149" s="725">
        <f t="shared" si="211"/>
        <v>0</v>
      </c>
      <c r="CV149" s="725">
        <f t="shared" si="211"/>
        <v>0</v>
      </c>
      <c r="CW149" s="725">
        <f t="shared" si="211"/>
        <v>0</v>
      </c>
      <c r="CX149" s="725">
        <f t="shared" si="211"/>
        <v>0</v>
      </c>
      <c r="CY149" s="725">
        <f t="shared" si="211"/>
        <v>0</v>
      </c>
      <c r="CZ149" s="725">
        <f t="shared" si="211"/>
        <v>0</v>
      </c>
      <c r="DA149" s="725">
        <f t="shared" si="211"/>
        <v>0</v>
      </c>
      <c r="DB149" s="725">
        <f t="shared" si="211"/>
        <v>0</v>
      </c>
      <c r="DC149" s="725">
        <f t="shared" si="211"/>
        <v>0</v>
      </c>
      <c r="DD149" s="725">
        <f t="shared" si="211"/>
        <v>0</v>
      </c>
      <c r="DE149" s="725">
        <f t="shared" si="211"/>
        <v>0</v>
      </c>
      <c r="DF149" s="725">
        <f t="shared" si="211"/>
        <v>0</v>
      </c>
      <c r="DG149" s="725">
        <f t="shared" si="211"/>
        <v>0</v>
      </c>
      <c r="DH149" s="725">
        <f t="shared" si="211"/>
        <v>0</v>
      </c>
      <c r="DI149" s="725">
        <f t="shared" si="211"/>
        <v>0</v>
      </c>
      <c r="DJ149" s="725">
        <f t="shared" si="211"/>
        <v>0</v>
      </c>
      <c r="DK149" s="725">
        <f t="shared" si="211"/>
        <v>0</v>
      </c>
      <c r="DL149" s="725">
        <f t="shared" si="211"/>
        <v>0</v>
      </c>
      <c r="DM149" s="725">
        <f t="shared" si="211"/>
        <v>0</v>
      </c>
      <c r="DN149" s="725">
        <f t="shared" si="211"/>
        <v>0</v>
      </c>
      <c r="DO149" s="725">
        <f t="shared" si="211"/>
        <v>0</v>
      </c>
      <c r="DP149" s="725">
        <f t="shared" si="211"/>
        <v>0</v>
      </c>
      <c r="DQ149" s="725">
        <f t="shared" si="211"/>
        <v>0</v>
      </c>
      <c r="DR149" s="725">
        <f t="shared" si="211"/>
        <v>0</v>
      </c>
      <c r="DS149" s="725">
        <f t="shared" si="211"/>
        <v>0</v>
      </c>
      <c r="DT149" s="725">
        <f t="shared" si="211"/>
        <v>0</v>
      </c>
      <c r="DU149" s="725">
        <f t="shared" si="211"/>
        <v>0</v>
      </c>
      <c r="DV149" s="725">
        <f t="shared" si="211"/>
        <v>0</v>
      </c>
      <c r="DW149" s="725">
        <f t="shared" si="211"/>
        <v>0</v>
      </c>
      <c r="DX149" s="725">
        <f t="shared" si="211"/>
        <v>0</v>
      </c>
      <c r="DY149" s="725">
        <f t="shared" si="211"/>
        <v>0</v>
      </c>
      <c r="DZ149" s="725">
        <f t="shared" si="211"/>
        <v>0</v>
      </c>
      <c r="EA149" s="725">
        <f t="shared" si="211"/>
        <v>0</v>
      </c>
      <c r="EB149" s="725">
        <f t="shared" si="211"/>
        <v>0</v>
      </c>
      <c r="EC149" s="725">
        <f t="shared" si="211"/>
        <v>0</v>
      </c>
      <c r="ED149" s="725">
        <f t="shared" si="211"/>
        <v>0</v>
      </c>
      <c r="EE149" s="725">
        <f t="shared" ref="EE149:GP149" si="212">EE124</f>
        <v>0</v>
      </c>
      <c r="EF149" s="725">
        <f t="shared" si="212"/>
        <v>0</v>
      </c>
      <c r="EG149" s="725">
        <f t="shared" si="212"/>
        <v>0</v>
      </c>
      <c r="EH149" s="725">
        <f t="shared" si="212"/>
        <v>0</v>
      </c>
      <c r="EI149" s="725">
        <f t="shared" si="212"/>
        <v>0</v>
      </c>
      <c r="EJ149" s="725">
        <f t="shared" si="212"/>
        <v>0</v>
      </c>
      <c r="EK149" s="725">
        <f t="shared" si="212"/>
        <v>0</v>
      </c>
      <c r="EL149" s="725">
        <f t="shared" si="212"/>
        <v>0</v>
      </c>
      <c r="EM149" s="725">
        <f t="shared" si="212"/>
        <v>0</v>
      </c>
      <c r="EN149" s="725">
        <f t="shared" si="212"/>
        <v>0</v>
      </c>
      <c r="EO149" s="725">
        <f t="shared" si="212"/>
        <v>0</v>
      </c>
      <c r="EP149" s="725">
        <f t="shared" si="212"/>
        <v>0</v>
      </c>
      <c r="EQ149" s="725">
        <f t="shared" si="212"/>
        <v>0</v>
      </c>
      <c r="ER149" s="725">
        <f t="shared" si="212"/>
        <v>0</v>
      </c>
      <c r="ES149" s="725">
        <f t="shared" si="212"/>
        <v>0</v>
      </c>
      <c r="ET149" s="725">
        <f t="shared" si="212"/>
        <v>0</v>
      </c>
      <c r="EU149" s="725">
        <f t="shared" si="212"/>
        <v>0</v>
      </c>
      <c r="EV149" s="725">
        <f t="shared" si="212"/>
        <v>0</v>
      </c>
      <c r="EW149" s="725">
        <f t="shared" si="212"/>
        <v>0</v>
      </c>
      <c r="EX149" s="725">
        <f t="shared" si="212"/>
        <v>0</v>
      </c>
      <c r="EY149" s="725">
        <f t="shared" si="212"/>
        <v>0</v>
      </c>
      <c r="EZ149" s="725">
        <f t="shared" si="212"/>
        <v>0</v>
      </c>
      <c r="FA149" s="725">
        <f t="shared" si="212"/>
        <v>0</v>
      </c>
      <c r="FB149" s="725">
        <f t="shared" si="212"/>
        <v>0</v>
      </c>
      <c r="FC149" s="725">
        <f t="shared" si="212"/>
        <v>0</v>
      </c>
      <c r="FD149" s="725">
        <f t="shared" si="212"/>
        <v>0</v>
      </c>
      <c r="FE149" s="725">
        <f t="shared" si="212"/>
        <v>0</v>
      </c>
      <c r="FF149" s="725">
        <f t="shared" si="212"/>
        <v>0</v>
      </c>
      <c r="FG149" s="725">
        <f t="shared" si="212"/>
        <v>0</v>
      </c>
      <c r="FH149" s="725">
        <f t="shared" si="212"/>
        <v>0</v>
      </c>
      <c r="FI149" s="725">
        <f t="shared" si="212"/>
        <v>0</v>
      </c>
      <c r="FJ149" s="725">
        <f t="shared" si="212"/>
        <v>0</v>
      </c>
      <c r="FK149" s="725">
        <f t="shared" si="212"/>
        <v>0</v>
      </c>
      <c r="FL149" s="725">
        <f t="shared" si="212"/>
        <v>0</v>
      </c>
      <c r="FM149" s="725">
        <f t="shared" si="212"/>
        <v>0</v>
      </c>
      <c r="FN149" s="725">
        <f t="shared" si="212"/>
        <v>0</v>
      </c>
      <c r="FO149" s="725">
        <f t="shared" si="212"/>
        <v>0</v>
      </c>
      <c r="FP149" s="725">
        <f t="shared" si="212"/>
        <v>0</v>
      </c>
      <c r="FQ149" s="725">
        <f t="shared" si="212"/>
        <v>0</v>
      </c>
      <c r="FR149" s="725">
        <f t="shared" si="212"/>
        <v>0</v>
      </c>
      <c r="FS149" s="725">
        <f t="shared" si="212"/>
        <v>0</v>
      </c>
      <c r="FT149" s="725">
        <f t="shared" si="212"/>
        <v>0</v>
      </c>
      <c r="FU149" s="725">
        <f t="shared" si="212"/>
        <v>0</v>
      </c>
      <c r="FV149" s="725">
        <f t="shared" si="212"/>
        <v>0</v>
      </c>
      <c r="FW149" s="725">
        <f t="shared" si="212"/>
        <v>0</v>
      </c>
      <c r="FX149" s="725">
        <f t="shared" si="212"/>
        <v>0</v>
      </c>
      <c r="FY149" s="725">
        <f t="shared" si="212"/>
        <v>0</v>
      </c>
      <c r="FZ149" s="725">
        <f t="shared" si="212"/>
        <v>0</v>
      </c>
      <c r="GA149" s="725">
        <f t="shared" si="212"/>
        <v>0</v>
      </c>
      <c r="GB149" s="725">
        <f t="shared" si="212"/>
        <v>0</v>
      </c>
      <c r="GC149" s="725">
        <f t="shared" si="212"/>
        <v>0</v>
      </c>
      <c r="GD149" s="725">
        <f t="shared" si="212"/>
        <v>0</v>
      </c>
      <c r="GE149" s="725">
        <f t="shared" si="212"/>
        <v>0</v>
      </c>
      <c r="GF149" s="725">
        <f t="shared" si="212"/>
        <v>0</v>
      </c>
      <c r="GG149" s="725">
        <f t="shared" si="212"/>
        <v>0</v>
      </c>
      <c r="GH149" s="725">
        <f t="shared" si="212"/>
        <v>0</v>
      </c>
      <c r="GI149" s="725">
        <f t="shared" si="212"/>
        <v>0</v>
      </c>
      <c r="GJ149" s="725">
        <f t="shared" si="212"/>
        <v>0</v>
      </c>
      <c r="GK149" s="725">
        <f t="shared" si="212"/>
        <v>0</v>
      </c>
      <c r="GL149" s="725">
        <f t="shared" si="212"/>
        <v>0</v>
      </c>
      <c r="GM149" s="725">
        <f t="shared" si="212"/>
        <v>0</v>
      </c>
      <c r="GN149" s="725">
        <f t="shared" si="212"/>
        <v>0</v>
      </c>
      <c r="GO149" s="725">
        <f t="shared" si="212"/>
        <v>0</v>
      </c>
      <c r="GP149" s="725">
        <f t="shared" si="212"/>
        <v>0</v>
      </c>
      <c r="GQ149" s="725">
        <f t="shared" ref="GQ149:IL149" si="213">GQ124</f>
        <v>0</v>
      </c>
      <c r="GR149" s="725">
        <f t="shared" si="213"/>
        <v>0</v>
      </c>
      <c r="GS149" s="725">
        <f t="shared" si="213"/>
        <v>0</v>
      </c>
      <c r="GT149" s="725">
        <f t="shared" si="213"/>
        <v>0</v>
      </c>
      <c r="GU149" s="725">
        <f t="shared" si="213"/>
        <v>0</v>
      </c>
      <c r="GV149" s="725">
        <f t="shared" si="213"/>
        <v>0</v>
      </c>
      <c r="GW149" s="725">
        <f t="shared" si="213"/>
        <v>0</v>
      </c>
      <c r="GX149" s="725">
        <f t="shared" si="213"/>
        <v>0</v>
      </c>
      <c r="GY149" s="725">
        <f t="shared" si="213"/>
        <v>0</v>
      </c>
      <c r="GZ149" s="725">
        <f t="shared" si="213"/>
        <v>0</v>
      </c>
      <c r="HA149" s="725">
        <f t="shared" si="213"/>
        <v>0</v>
      </c>
      <c r="HB149" s="725">
        <f t="shared" si="213"/>
        <v>0</v>
      </c>
      <c r="HC149" s="725">
        <f t="shared" si="213"/>
        <v>0</v>
      </c>
      <c r="HD149" s="725">
        <f t="shared" si="213"/>
        <v>0</v>
      </c>
      <c r="HE149" s="725">
        <f t="shared" si="213"/>
        <v>0</v>
      </c>
      <c r="HF149" s="725">
        <f t="shared" si="213"/>
        <v>0</v>
      </c>
      <c r="HG149" s="725">
        <f t="shared" si="213"/>
        <v>0</v>
      </c>
      <c r="HH149" s="725">
        <f t="shared" si="213"/>
        <v>0</v>
      </c>
      <c r="HI149" s="725">
        <f t="shared" si="213"/>
        <v>0</v>
      </c>
      <c r="HJ149" s="725">
        <f t="shared" si="213"/>
        <v>0</v>
      </c>
      <c r="HK149" s="725">
        <f t="shared" si="213"/>
        <v>0</v>
      </c>
      <c r="HL149" s="725">
        <f t="shared" si="213"/>
        <v>0</v>
      </c>
      <c r="HM149" s="725">
        <f t="shared" si="213"/>
        <v>0</v>
      </c>
      <c r="HN149" s="725">
        <f t="shared" si="213"/>
        <v>0</v>
      </c>
      <c r="HO149" s="725">
        <f t="shared" si="213"/>
        <v>0</v>
      </c>
      <c r="HP149" s="725">
        <f t="shared" si="213"/>
        <v>0</v>
      </c>
      <c r="HQ149" s="725">
        <f t="shared" si="213"/>
        <v>0</v>
      </c>
      <c r="HR149" s="725">
        <f t="shared" si="213"/>
        <v>0</v>
      </c>
      <c r="HS149" s="725">
        <f t="shared" si="213"/>
        <v>0</v>
      </c>
      <c r="HT149" s="725">
        <f t="shared" si="213"/>
        <v>0</v>
      </c>
      <c r="HU149" s="725">
        <f t="shared" si="213"/>
        <v>0</v>
      </c>
      <c r="HV149" s="725">
        <f t="shared" si="213"/>
        <v>0</v>
      </c>
      <c r="HW149" s="725">
        <f t="shared" si="213"/>
        <v>0</v>
      </c>
      <c r="HX149" s="725">
        <f t="shared" si="213"/>
        <v>0</v>
      </c>
      <c r="HY149" s="725">
        <f t="shared" si="213"/>
        <v>0</v>
      </c>
      <c r="HZ149" s="725">
        <f t="shared" si="213"/>
        <v>0</v>
      </c>
      <c r="IA149" s="725">
        <f t="shared" si="213"/>
        <v>0</v>
      </c>
      <c r="IB149" s="725">
        <f t="shared" si="213"/>
        <v>0</v>
      </c>
      <c r="IC149" s="725">
        <f t="shared" si="213"/>
        <v>0</v>
      </c>
      <c r="ID149" s="725">
        <f t="shared" si="213"/>
        <v>0</v>
      </c>
      <c r="IE149" s="725">
        <f t="shared" si="213"/>
        <v>0</v>
      </c>
      <c r="IF149" s="725">
        <f t="shared" si="213"/>
        <v>0</v>
      </c>
      <c r="IG149" s="725">
        <f t="shared" si="213"/>
        <v>0</v>
      </c>
      <c r="IH149" s="725">
        <f t="shared" si="213"/>
        <v>0</v>
      </c>
      <c r="II149" s="725">
        <f t="shared" si="213"/>
        <v>0</v>
      </c>
      <c r="IJ149" s="725">
        <f t="shared" si="213"/>
        <v>0</v>
      </c>
      <c r="IK149" s="725">
        <f t="shared" si="213"/>
        <v>0</v>
      </c>
      <c r="IL149" s="725">
        <f t="shared" si="213"/>
        <v>0</v>
      </c>
    </row>
    <row r="150" spans="1:246" s="709" customFormat="1">
      <c r="B150" s="709" t="s">
        <v>726</v>
      </c>
      <c r="D150" s="810"/>
      <c r="E150" s="709">
        <f ca="1">SUM(F150:IL150)</f>
        <v>-12911937.894192439</v>
      </c>
      <c r="F150" s="725"/>
      <c r="G150" s="725">
        <f ca="1">IF(G144&gt;0,-MIN(G144,SUM(G148:G149)+SUM($F148:F150)),0)</f>
        <v>0</v>
      </c>
      <c r="H150" s="725">
        <f ca="1">IF(H144&gt;0,-MIN(H144,SUM(H148:H149)+SUM($F148:G150)),0)</f>
        <v>0</v>
      </c>
      <c r="I150" s="725">
        <f ca="1">IF(I144&gt;0,-MIN(I144,SUM(I148:I149)+SUM($F148:H150)),0)</f>
        <v>0</v>
      </c>
      <c r="J150" s="725">
        <f ca="1">IF(J144&gt;0,-MIN(J144,SUM(J148:J149)+SUM($F148:I150)),0)</f>
        <v>0</v>
      </c>
      <c r="K150" s="725">
        <f ca="1">IF(K144&gt;0,-MIN(K144,SUM(K148:K149)+SUM($F148:J150)),0)</f>
        <v>0</v>
      </c>
      <c r="L150" s="725">
        <f ca="1">IF(L144&gt;0,-MIN(L144,SUM(L148:L149)+SUM($F148:K150)),0)</f>
        <v>0</v>
      </c>
      <c r="M150" s="725">
        <f ca="1">IF(M144&gt;0,-MIN(M144,SUM(M148:M149)+SUM($F148:L150)),0)</f>
        <v>0</v>
      </c>
      <c r="N150" s="725">
        <f ca="1">IF(N144&gt;0,-MIN(N144,SUM(N148:N149)+SUM($F148:M150)),0)</f>
        <v>0</v>
      </c>
      <c r="O150" s="725">
        <f ca="1">IF(O144&gt;0,-MIN(O144,SUM(O148:O149)+SUM($F148:N150)),0)</f>
        <v>0</v>
      </c>
      <c r="P150" s="725">
        <f ca="1">IF(P144&gt;0,-MIN(P144,SUM(P148:P149)+SUM($F148:O150)),0)</f>
        <v>0</v>
      </c>
      <c r="Q150" s="725">
        <f ca="1">IF(Q144&gt;0,-MIN(Q144,SUM(Q148:Q149)+SUM($F148:P150)),0)</f>
        <v>0</v>
      </c>
      <c r="R150" s="725">
        <f ca="1">IF(R144&gt;0,-MIN(R144,SUM(R148:R149)+SUM($F148:Q150)),0)</f>
        <v>0</v>
      </c>
      <c r="S150" s="725">
        <f ca="1">IF(S144&gt;0,-MIN(S144,SUM(S148:S149)+SUM($F148:R150)),0)</f>
        <v>0</v>
      </c>
      <c r="T150" s="725">
        <f ca="1">IF(T144&gt;0,-MIN(T144,SUM(T148:T149)+SUM($F148:S150)),0)</f>
        <v>0</v>
      </c>
      <c r="U150" s="725">
        <f ca="1">IF(U144&gt;0,-MIN(U144,SUM(U148:U149)+SUM($F148:T150)),0)</f>
        <v>0</v>
      </c>
      <c r="V150" s="725">
        <f ca="1">IF(V144&gt;0,-MIN(V144,SUM(V148:V149)+SUM($F148:U150)),0)</f>
        <v>0</v>
      </c>
      <c r="W150" s="725">
        <f ca="1">IF(W144&gt;0,-MIN(W144,SUM(W148:W149)+SUM($F148:V150)),0)</f>
        <v>0</v>
      </c>
      <c r="X150" s="725">
        <f ca="1">IF(X144&gt;0,-MIN(X144,SUM(X148:X149)+SUM($F148:W150)),0)</f>
        <v>0</v>
      </c>
      <c r="Y150" s="725">
        <f ca="1">IF(Y144&gt;0,-MIN(Y144,SUM(Y148:Y149)+SUM($F148:X150)),0)</f>
        <v>0</v>
      </c>
      <c r="Z150" s="725">
        <f ca="1">IF(Z144&gt;0,-MIN(Z144,SUM(Z148:Z149)+SUM($F148:Y150)),0)</f>
        <v>0</v>
      </c>
      <c r="AA150" s="725">
        <f ca="1">IF(AA144&gt;0,-MIN(AA144,SUM(AA148:AA149)+SUM($F148:Z150)),0)</f>
        <v>0</v>
      </c>
      <c r="AB150" s="725">
        <f ca="1">IF(AB144&gt;0,-MIN(AB144,SUM(AB148:AB149)+SUM($F148:AA150)),0)</f>
        <v>0</v>
      </c>
      <c r="AC150" s="725">
        <f ca="1">IF(AC144&gt;0,-MIN(AC144,SUM(AC148:AC149)+SUM($F148:AB150)),0)</f>
        <v>0</v>
      </c>
      <c r="AD150" s="725">
        <f ca="1">IF(AD144&gt;0,-MIN(AD144,SUM(AD148:AD149)+SUM($F148:AC150)),0)</f>
        <v>0</v>
      </c>
      <c r="AE150" s="725">
        <f ca="1">IF(AE144&gt;0,-MIN(AE144,SUM(AE148:AE149)+SUM($F148:AD150)),0)</f>
        <v>0</v>
      </c>
      <c r="AF150" s="725">
        <f ca="1">IF(AF144&gt;0,-MIN(AF144,SUM(AF148:AF149)+SUM($F148:AE150)),0)</f>
        <v>0</v>
      </c>
      <c r="AG150" s="725">
        <f ca="1">IF(AG144&gt;0,-MIN(AG144,SUM(AG148:AG149)+SUM($F148:AF150)),0)</f>
        <v>0</v>
      </c>
      <c r="AH150" s="725">
        <f ca="1">IF(AH144&gt;0,-MIN(AH144,SUM(AH148:AH149)+SUM($F148:AG150)),0)</f>
        <v>0</v>
      </c>
      <c r="AI150" s="725">
        <f ca="1">IF(AI144&gt;0,-MIN(AI144,SUM(AI148:AI149)+SUM($F148:AH150)),0)</f>
        <v>0</v>
      </c>
      <c r="AJ150" s="725">
        <f ca="1">IF(AJ144&gt;0,-MIN(AJ144,SUM(AJ148:AJ149)+SUM($F148:AI150)),0)</f>
        <v>0</v>
      </c>
      <c r="AK150" s="725">
        <f ca="1">IF(AK144&gt;0,-MIN(AK144,SUM(AK148:AK149)+SUM($F148:AJ150)),0)</f>
        <v>0</v>
      </c>
      <c r="AL150" s="725">
        <f ca="1">IF(AL144&gt;0,-MIN(AL144,SUM(AL148:AL149)+SUM($F148:AK150)),0)</f>
        <v>0</v>
      </c>
      <c r="AM150" s="725">
        <f ca="1">IF(AM144&gt;0,-MIN(AM144,SUM(AM148:AM149)+SUM($F148:AL150)),0)</f>
        <v>0</v>
      </c>
      <c r="AN150" s="725">
        <f ca="1">IF(AN144&gt;0,-MIN(AN144,SUM(AN148:AN149)+SUM($F148:AM150)),0)</f>
        <v>0</v>
      </c>
      <c r="AO150" s="725">
        <f ca="1">IF(AO144&gt;0,-MIN(AO144,SUM(AO148:AO149)+SUM($F148:AN150)),0)</f>
        <v>0</v>
      </c>
      <c r="AP150" s="725">
        <f ca="1">IF(AP144&gt;0,-MIN(AP144,SUM(AP148:AP149)+SUM($F148:AO150)),0)</f>
        <v>0</v>
      </c>
      <c r="AQ150" s="725">
        <f ca="1">IF(AQ144&gt;0,-MIN(AQ144,SUM(AQ148:AQ149)+SUM($F148:AP150)),0)</f>
        <v>0</v>
      </c>
      <c r="AR150" s="725">
        <f ca="1">IF(AR144&gt;0,-MIN(AR144,SUM(AR148:AR149)+SUM($F148:AQ150)),0)</f>
        <v>0</v>
      </c>
      <c r="AS150" s="725">
        <f ca="1">IF(AS144&gt;0,-MIN(AS144,SUM(AS148:AS149)+SUM($F148:AR150)),0)</f>
        <v>0</v>
      </c>
      <c r="AT150" s="725">
        <f ca="1">IF(AT144&gt;0,-MIN(AT144,SUM(AT148:AT149)+SUM($F148:AS150)),0)</f>
        <v>0</v>
      </c>
      <c r="AU150" s="725">
        <f ca="1">IF(AU144&gt;0,-MIN(AU144,SUM(AU148:AU149)+SUM($F148:AT150)),0)</f>
        <v>0</v>
      </c>
      <c r="AV150" s="725">
        <f ca="1">IF(AV144&gt;0,-MIN(AV144,SUM(AV148:AV149)+SUM($F148:AU150)),0)</f>
        <v>0</v>
      </c>
      <c r="AW150" s="725">
        <f ca="1">IF(AW144&gt;0,-MIN(AW144,SUM(AW148:AW149)+SUM($F148:AV150)),0)</f>
        <v>-12911937.894192439</v>
      </c>
      <c r="AX150" s="725">
        <f>IF(AX144&gt;0,-MIN(AX144,SUM(AX148:AX149)+SUM($F148:AW150)),0)</f>
        <v>0</v>
      </c>
      <c r="AY150" s="725">
        <f>IF(AY144&gt;0,-MIN(AY144,SUM(AY148:AY149)+SUM($F148:AX150)),0)</f>
        <v>0</v>
      </c>
      <c r="AZ150" s="725">
        <f>IF(AZ144&gt;0,-MIN(AZ144,SUM(AZ148:AZ149)+SUM($F148:AY150)),0)</f>
        <v>0</v>
      </c>
      <c r="BA150" s="725">
        <f>IF(BA144&gt;0,-MIN(BA144,SUM(BA148:BA149)+SUM($F148:AZ150)),0)</f>
        <v>0</v>
      </c>
      <c r="BB150" s="725">
        <f>IF(BB144&gt;0,-MIN(BB144,SUM(BB148:BB149)+SUM($F148:BA150)),0)</f>
        <v>0</v>
      </c>
      <c r="BC150" s="725">
        <f>IF(BC144&gt;0,-MIN(BC144,SUM(BC148:BC149)+SUM($F148:BB150)),0)</f>
        <v>0</v>
      </c>
      <c r="BD150" s="725">
        <f>IF(BD144&gt;0,-MIN(BD144,SUM(BD148:BD149)+SUM($F148:BC150)),0)</f>
        <v>0</v>
      </c>
      <c r="BE150" s="725">
        <f>IF(BE144&gt;0,-MIN(BE144,SUM(BE148:BE149)+SUM($F148:BD150)),0)</f>
        <v>0</v>
      </c>
      <c r="BF150" s="725">
        <f>IF(BF144&gt;0,-MIN(BF144,SUM(BF148:BF149)+SUM($F148:BE150)),0)</f>
        <v>0</v>
      </c>
      <c r="BG150" s="725">
        <f>IF(BG144&gt;0,-MIN(BG144,SUM(BG148:BG149)+SUM($F148:BF150)),0)</f>
        <v>0</v>
      </c>
      <c r="BH150" s="725">
        <f>IF(BH144&gt;0,-MIN(BH144,SUM(BH148:BH149)+SUM($F148:BG150)),0)</f>
        <v>0</v>
      </c>
      <c r="BI150" s="725">
        <f>IF(BI144&gt;0,-MIN(BI144,SUM(BI148:BI149)+SUM($F148:BH150)),0)</f>
        <v>0</v>
      </c>
      <c r="BJ150" s="725">
        <f>IF(BJ144&gt;0,-MIN(BJ144,SUM(BJ148:BJ149)+SUM($F148:BI150)),0)</f>
        <v>0</v>
      </c>
      <c r="BK150" s="725">
        <f>IF(BK144&gt;0,-MIN(BK144,SUM(BK148:BK149)+SUM($F148:BJ150)),0)</f>
        <v>0</v>
      </c>
      <c r="BL150" s="725">
        <f>IF(BL144&gt;0,-MIN(BL144,SUM(BL148:BL149)+SUM($F148:BK150)),0)</f>
        <v>0</v>
      </c>
      <c r="BM150" s="725">
        <f>IF(BM144&gt;0,-MIN(BM144,SUM(BM148:BM149)+SUM($F148:BL150)),0)</f>
        <v>0</v>
      </c>
      <c r="BN150" s="725">
        <f>IF(BN144&gt;0,-MIN(BN144,SUM(BN148:BN149)+SUM($F148:BM150)),0)</f>
        <v>0</v>
      </c>
      <c r="BO150" s="725">
        <f>IF(BO144&gt;0,-MIN(BO144,SUM(BO148:BO149)+SUM($F148:BN150)),0)</f>
        <v>0</v>
      </c>
      <c r="BP150" s="725">
        <f>IF(BP144&gt;0,-MIN(BP144,SUM(BP148:BP149)+SUM($F148:BO150)),0)</f>
        <v>0</v>
      </c>
      <c r="BQ150" s="725">
        <f>IF(BQ144&gt;0,-MIN(BQ144,SUM(BQ148:BQ149)+SUM($F148:BP150)),0)</f>
        <v>0</v>
      </c>
      <c r="BR150" s="725">
        <f>IF(BR144&gt;0,-MIN(BR144,SUM(BR148:BR149)+SUM($F148:BQ150)),0)</f>
        <v>0</v>
      </c>
      <c r="BS150" s="725">
        <f>IF(BS144&gt;0,-MIN(BS144,SUM(BS148:BS149)+SUM($F148:BR150)),0)</f>
        <v>0</v>
      </c>
      <c r="BT150" s="725">
        <f>IF(BT144&gt;0,-MIN(BT144,SUM(BT148:BT149)+SUM($F148:BS150)),0)</f>
        <v>0</v>
      </c>
      <c r="BU150" s="725">
        <f>IF(BU144&gt;0,-MIN(BU144,SUM(BU148:BU149)+SUM($F148:BT150)),0)</f>
        <v>0</v>
      </c>
      <c r="BV150" s="725">
        <f>IF(BV144&gt;0,-MIN(BV144,SUM(BV148:BV149)+SUM($F148:BU150)),0)</f>
        <v>0</v>
      </c>
      <c r="BW150" s="725">
        <f>IF(BW144&gt;0,-MIN(BW144,SUM(BW148:BW149)+SUM($F148:BV150)),0)</f>
        <v>0</v>
      </c>
      <c r="BX150" s="725">
        <f>IF(BX144&gt;0,-MIN(BX144,SUM(BX148:BX149)+SUM($F148:BW150)),0)</f>
        <v>0</v>
      </c>
      <c r="BY150" s="725">
        <f>IF(BY144&gt;0,-MIN(BY144,SUM(BY148:BY149)+SUM($F148:BX150)),0)</f>
        <v>0</v>
      </c>
      <c r="BZ150" s="725">
        <f>IF(BZ144&gt;0,-MIN(BZ144,SUM(BZ148:BZ149)+SUM($F148:BY150)),0)</f>
        <v>0</v>
      </c>
      <c r="CA150" s="725">
        <f>IF(CA144&gt;0,-MIN(CA144,SUM(CA148:CA149)+SUM($F148:BZ150)),0)</f>
        <v>0</v>
      </c>
      <c r="CB150" s="725">
        <f>IF(CB144&gt;0,-MIN(CB144,SUM(CB148:CB149)+SUM($F148:CA150)),0)</f>
        <v>0</v>
      </c>
      <c r="CC150" s="725">
        <f>IF(CC144&gt;0,-MIN(CC144,SUM(CC148:CC149)+SUM($F148:CB150)),0)</f>
        <v>0</v>
      </c>
      <c r="CD150" s="725">
        <f>IF(CD144&gt;0,-MIN(CD144,SUM(CD148:CD149)+SUM($F148:CC150)),0)</f>
        <v>0</v>
      </c>
      <c r="CE150" s="725">
        <f>IF(CE144&gt;0,-MIN(CE144,SUM(CE148:CE149)+SUM($F148:CD150)),0)</f>
        <v>0</v>
      </c>
      <c r="CF150" s="725">
        <f>IF(CF144&gt;0,-MIN(CF144,SUM(CF148:CF149)+SUM($F148:CE150)),0)</f>
        <v>0</v>
      </c>
      <c r="CG150" s="725">
        <f>IF(CG144&gt;0,-MIN(CG144,SUM(CG148:CG149)+SUM($F148:CF150)),0)</f>
        <v>0</v>
      </c>
      <c r="CH150" s="725">
        <f>IF(CH144&gt;0,-MIN(CH144,SUM(CH148:CH149)+SUM($F148:CG150)),0)</f>
        <v>0</v>
      </c>
      <c r="CI150" s="725">
        <f>IF(CI144&gt;0,-MIN(CI144,SUM(CI148:CI149)+SUM($F148:CH150)),0)</f>
        <v>0</v>
      </c>
      <c r="CJ150" s="725">
        <f>IF(CJ144&gt;0,-MIN(CJ144,SUM(CJ148:CJ149)+SUM($F148:CI150)),0)</f>
        <v>0</v>
      </c>
      <c r="CK150" s="725">
        <f>IF(CK144&gt;0,-MIN(CK144,SUM(CK148:CK149)+SUM($F148:CJ150)),0)</f>
        <v>0</v>
      </c>
      <c r="CL150" s="725">
        <f>IF(CL144&gt;0,-MIN(CL144,SUM(CL148:CL149)+SUM($F148:CK150)),0)</f>
        <v>0</v>
      </c>
      <c r="CM150" s="725">
        <f>IF(CM144&gt;0,-MIN(CM144,SUM(CM148:CM149)+SUM($F148:CL150)),0)</f>
        <v>0</v>
      </c>
      <c r="CN150" s="725">
        <f>IF(CN144&gt;0,-MIN(CN144,SUM(CN148:CN149)+SUM($F148:CM150)),0)</f>
        <v>0</v>
      </c>
      <c r="CO150" s="725">
        <f>IF(CO144&gt;0,-MIN(CO144,SUM(CO148:CO149)+SUM($F148:CN150)),0)</f>
        <v>0</v>
      </c>
      <c r="CP150" s="725">
        <f>IF(CP144&gt;0,-MIN(CP144,SUM(CP148:CP149)+SUM($F148:CO150)),0)</f>
        <v>0</v>
      </c>
      <c r="CQ150" s="725">
        <f>IF(CQ144&gt;0,-MIN(CQ144,SUM(CQ148:CQ149)+SUM($F148:CP150)),0)</f>
        <v>0</v>
      </c>
      <c r="CR150" s="725">
        <f>IF(CR144&gt;0,-MIN(CR144,SUM(CR148:CR149)+SUM($F148:CQ150)),0)</f>
        <v>0</v>
      </c>
      <c r="CS150" s="725">
        <f>IF(CS144&gt;0,-MIN(CS144,SUM(CS148:CS149)+SUM($F148:CR150)),0)</f>
        <v>0</v>
      </c>
      <c r="CT150" s="725">
        <f>IF(CT144&gt;0,-MIN(CT144,SUM(CT148:CT149)+SUM($F148:CS150)),0)</f>
        <v>0</v>
      </c>
      <c r="CU150" s="725">
        <f>IF(CU144&gt;0,-MIN(CU144,SUM(CU148:CU149)+SUM($F148:CT150)),0)</f>
        <v>0</v>
      </c>
      <c r="CV150" s="725">
        <f>IF(CV144&gt;0,-MIN(CV144,SUM(CV148:CV149)+SUM($F148:CU150)),0)</f>
        <v>0</v>
      </c>
      <c r="CW150" s="725">
        <f>IF(CW144&gt;0,-MIN(CW144,SUM(CW148:CW149)+SUM($F148:CV150)),0)</f>
        <v>0</v>
      </c>
      <c r="CX150" s="725">
        <f>IF(CX144&gt;0,-MIN(CX144,SUM(CX148:CX149)+SUM($F148:CW150)),0)</f>
        <v>0</v>
      </c>
      <c r="CY150" s="725">
        <f>IF(CY144&gt;0,-MIN(CY144,SUM(CY148:CY149)+SUM($F148:CX150)),0)</f>
        <v>0</v>
      </c>
      <c r="CZ150" s="725">
        <f>IF(CZ144&gt;0,-MIN(CZ144,SUM(CZ148:CZ149)+SUM($F148:CY150)),0)</f>
        <v>0</v>
      </c>
      <c r="DA150" s="725">
        <f>IF(DA144&gt;0,-MIN(DA144,SUM(DA148:DA149)+SUM($F148:CZ150)),0)</f>
        <v>0</v>
      </c>
      <c r="DB150" s="725">
        <f>IF(DB144&gt;0,-MIN(DB144,SUM(DB148:DB149)+SUM($F148:DA150)),0)</f>
        <v>0</v>
      </c>
      <c r="DC150" s="725">
        <f>IF(DC144&gt;0,-MIN(DC144,SUM(DC148:DC149)+SUM($F148:DB150)),0)</f>
        <v>0</v>
      </c>
      <c r="DD150" s="725">
        <f>IF(DD144&gt;0,-MIN(DD144,SUM(DD148:DD149)+SUM($F148:DC150)),0)</f>
        <v>0</v>
      </c>
      <c r="DE150" s="725">
        <f>IF(DE144&gt;0,-MIN(DE144,SUM(DE148:DE149)+SUM($F148:DD150)),0)</f>
        <v>0</v>
      </c>
      <c r="DF150" s="725">
        <f>IF(DF144&gt;0,-MIN(DF144,SUM(DF148:DF149)+SUM($F148:DE150)),0)</f>
        <v>0</v>
      </c>
      <c r="DG150" s="725">
        <f>IF(DG144&gt;0,-MIN(DG144,SUM(DG148:DG149)+SUM($F148:DF150)),0)</f>
        <v>0</v>
      </c>
      <c r="DH150" s="725">
        <f>IF(DH144&gt;0,-MIN(DH144,SUM(DH148:DH149)+SUM($F148:DG150)),0)</f>
        <v>0</v>
      </c>
      <c r="DI150" s="725">
        <f>IF(DI144&gt;0,-MIN(DI144,SUM(DI148:DI149)+SUM($F148:DH150)),0)</f>
        <v>0</v>
      </c>
      <c r="DJ150" s="725">
        <f>IF(DJ144&gt;0,-MIN(DJ144,SUM(DJ148:DJ149)+SUM($F148:DI150)),0)</f>
        <v>0</v>
      </c>
      <c r="DK150" s="725">
        <f>IF(DK144&gt;0,-MIN(DK144,SUM(DK148:DK149)+SUM($F148:DJ150)),0)</f>
        <v>0</v>
      </c>
      <c r="DL150" s="725">
        <f>IF(DL144&gt;0,-MIN(DL144,SUM(DL148:DL149)+SUM($F148:DK150)),0)</f>
        <v>0</v>
      </c>
      <c r="DM150" s="725">
        <f>IF(DM144&gt;0,-MIN(DM144,SUM(DM148:DM149)+SUM($F148:DL150)),0)</f>
        <v>0</v>
      </c>
      <c r="DN150" s="725">
        <f>IF(DN144&gt;0,-MIN(DN144,SUM(DN148:DN149)+SUM($F148:DM150)),0)</f>
        <v>0</v>
      </c>
      <c r="DO150" s="725">
        <f>IF(DO144&gt;0,-MIN(DO144,SUM(DO148:DO149)+SUM($F148:DN150)),0)</f>
        <v>0</v>
      </c>
      <c r="DP150" s="725">
        <f>IF(DP144&gt;0,-MIN(DP144,SUM(DP148:DP149)+SUM($F148:DO150)),0)</f>
        <v>0</v>
      </c>
      <c r="DQ150" s="725">
        <f>IF(DQ144&gt;0,-MIN(DQ144,SUM(DQ148:DQ149)+SUM($F148:DP150)),0)</f>
        <v>0</v>
      </c>
      <c r="DR150" s="725">
        <f>IF(DR144&gt;0,-MIN(DR144,SUM(DR148:DR149)+SUM($F148:DQ150)),0)</f>
        <v>0</v>
      </c>
      <c r="DS150" s="725">
        <f>IF(DS144&gt;0,-MIN(DS144,SUM(DS148:DS149)+SUM($F148:DR150)),0)</f>
        <v>0</v>
      </c>
      <c r="DT150" s="725">
        <f>IF(DT144&gt;0,-MIN(DT144,SUM(DT148:DT149)+SUM($F148:DS150)),0)</f>
        <v>0</v>
      </c>
      <c r="DU150" s="725">
        <f>IF(DU144&gt;0,-MIN(DU144,SUM(DU148:DU149)+SUM($F148:DT150)),0)</f>
        <v>0</v>
      </c>
      <c r="DV150" s="725">
        <f>IF(DV144&gt;0,-MIN(DV144,SUM(DV148:DV149)+SUM($F148:DU150)),0)</f>
        <v>0</v>
      </c>
      <c r="DW150" s="725">
        <f>IF(DW144&gt;0,-MIN(DW144,SUM(DW148:DW149)+SUM($F148:DV150)),0)</f>
        <v>0</v>
      </c>
      <c r="DX150" s="725">
        <f>IF(DX144&gt;0,-MIN(DX144,SUM(DX148:DX149)+SUM($F148:DW150)),0)</f>
        <v>0</v>
      </c>
      <c r="DY150" s="725">
        <f>IF(DY144&gt;0,-MIN(DY144,SUM(DY148:DY149)+SUM($F148:DX150)),0)</f>
        <v>0</v>
      </c>
      <c r="DZ150" s="725">
        <f>IF(DZ144&gt;0,-MIN(DZ144,SUM(DZ148:DZ149)+SUM($F148:DY150)),0)</f>
        <v>0</v>
      </c>
      <c r="EA150" s="725">
        <f>IF(EA144&gt;0,-MIN(EA144,SUM(EA148:EA149)+SUM($F148:DZ150)),0)</f>
        <v>0</v>
      </c>
      <c r="EB150" s="725">
        <f>IF(EB144&gt;0,-MIN(EB144,SUM(EB148:EB149)+SUM($F148:EA150)),0)</f>
        <v>0</v>
      </c>
      <c r="EC150" s="725">
        <f>IF(EC144&gt;0,-MIN(EC144,SUM(EC148:EC149)+SUM($F148:EB150)),0)</f>
        <v>0</v>
      </c>
      <c r="ED150" s="725">
        <f>IF(ED144&gt;0,-MIN(ED144,SUM(ED148:ED149)+SUM($F148:EC150)),0)</f>
        <v>0</v>
      </c>
      <c r="EE150" s="725">
        <f>IF(EE144&gt;0,-MIN(EE144,SUM(EE148:EE149)+SUM($F148:ED150)),0)</f>
        <v>0</v>
      </c>
      <c r="EF150" s="725">
        <f>IF(EF144&gt;0,-MIN(EF144,SUM(EF148:EF149)+SUM($F148:EE150)),0)</f>
        <v>0</v>
      </c>
      <c r="EG150" s="725">
        <f>IF(EG144&gt;0,-MIN(EG144,SUM(EG148:EG149)+SUM($F148:EF150)),0)</f>
        <v>0</v>
      </c>
      <c r="EH150" s="725">
        <f>IF(EH144&gt;0,-MIN(EH144,SUM(EH148:EH149)+SUM($F148:EG150)),0)</f>
        <v>0</v>
      </c>
      <c r="EI150" s="725">
        <f>IF(EI144&gt;0,-MIN(EI144,SUM(EI148:EI149)+SUM($F148:EH150)),0)</f>
        <v>0</v>
      </c>
      <c r="EJ150" s="725">
        <f>IF(EJ144&gt;0,-MIN(EJ144,SUM(EJ148:EJ149)+SUM($F148:EI150)),0)</f>
        <v>0</v>
      </c>
      <c r="EK150" s="725">
        <f>IF(EK144&gt;0,-MIN(EK144,SUM(EK148:EK149)+SUM($F148:EJ150)),0)</f>
        <v>0</v>
      </c>
      <c r="EL150" s="725">
        <f>IF(EL144&gt;0,-MIN(EL144,SUM(EL148:EL149)+SUM($F148:EK150)),0)</f>
        <v>0</v>
      </c>
      <c r="EM150" s="725">
        <f>IF(EM144&gt;0,-MIN(EM144,SUM(EM148:EM149)+SUM($F148:EL150)),0)</f>
        <v>0</v>
      </c>
      <c r="EN150" s="725">
        <f>IF(EN144&gt;0,-MIN(EN144,SUM(EN148:EN149)+SUM($F148:EM150)),0)</f>
        <v>0</v>
      </c>
      <c r="EO150" s="725">
        <f>IF(EO144&gt;0,-MIN(EO144,SUM(EO148:EO149)+SUM($F148:EN150)),0)</f>
        <v>0</v>
      </c>
      <c r="EP150" s="725">
        <f>IF(EP144&gt;0,-MIN(EP144,SUM(EP148:EP149)+SUM($F148:EO150)),0)</f>
        <v>0</v>
      </c>
      <c r="EQ150" s="725">
        <f>IF(EQ144&gt;0,-MIN(EQ144,SUM(EQ148:EQ149)+SUM($F148:EP150)),0)</f>
        <v>0</v>
      </c>
      <c r="ER150" s="725">
        <f>IF(ER144&gt;0,-MIN(ER144,SUM(ER148:ER149)+SUM($F148:EQ150)),0)</f>
        <v>0</v>
      </c>
      <c r="ES150" s="725">
        <f>IF(ES144&gt;0,-MIN(ES144,SUM(ES148:ES149)+SUM($F148:ER150)),0)</f>
        <v>0</v>
      </c>
      <c r="ET150" s="725">
        <f>IF(ET144&gt;0,-MIN(ET144,SUM(ET148:ET149)+SUM($F148:ES150)),0)</f>
        <v>0</v>
      </c>
      <c r="EU150" s="725">
        <f>IF(EU144&gt;0,-MIN(EU144,SUM(EU148:EU149)+SUM($F148:ET150)),0)</f>
        <v>0</v>
      </c>
      <c r="EV150" s="725">
        <f>IF(EV144&gt;0,-MIN(EV144,SUM(EV148:EV149)+SUM($F148:EU150)),0)</f>
        <v>0</v>
      </c>
      <c r="EW150" s="725">
        <f>IF(EW144&gt;0,-MIN(EW144,SUM(EW148:EW149)+SUM($F148:EV150)),0)</f>
        <v>0</v>
      </c>
      <c r="EX150" s="725">
        <f>IF(EX144&gt;0,-MIN(EX144,SUM(EX148:EX149)+SUM($F148:EW150)),0)</f>
        <v>0</v>
      </c>
      <c r="EY150" s="725">
        <f>IF(EY144&gt;0,-MIN(EY144,SUM(EY148:EY149)+SUM($F148:EX150)),0)</f>
        <v>0</v>
      </c>
      <c r="EZ150" s="725">
        <f>IF(EZ144&gt;0,-MIN(EZ144,SUM(EZ148:EZ149)+SUM($F148:EY150)),0)</f>
        <v>0</v>
      </c>
      <c r="FA150" s="725">
        <f>IF(FA144&gt;0,-MIN(FA144,SUM(FA148:FA149)+SUM($F148:EZ150)),0)</f>
        <v>0</v>
      </c>
      <c r="FB150" s="725">
        <f>IF(FB144&gt;0,-MIN(FB144,SUM(FB148:FB149)+SUM($F148:FA150)),0)</f>
        <v>0</v>
      </c>
      <c r="FC150" s="725">
        <f>IF(FC144&gt;0,-MIN(FC144,SUM(FC148:FC149)+SUM($F148:FB150)),0)</f>
        <v>0</v>
      </c>
      <c r="FD150" s="725">
        <f>IF(FD144&gt;0,-MIN(FD144,SUM(FD148:FD149)+SUM($F148:FC150)),0)</f>
        <v>0</v>
      </c>
      <c r="FE150" s="725">
        <f>IF(FE144&gt;0,-MIN(FE144,SUM(FE148:FE149)+SUM($F148:FD150)),0)</f>
        <v>0</v>
      </c>
      <c r="FF150" s="725">
        <f>IF(FF144&gt;0,-MIN(FF144,SUM(FF148:FF149)+SUM($F148:FE150)),0)</f>
        <v>0</v>
      </c>
      <c r="FG150" s="725">
        <f>IF(FG144&gt;0,-MIN(FG144,SUM(FG148:FG149)+SUM($F148:FF150)),0)</f>
        <v>0</v>
      </c>
      <c r="FH150" s="725">
        <f>IF(FH144&gt;0,-MIN(FH144,SUM(FH148:FH149)+SUM($F148:FG150)),0)</f>
        <v>0</v>
      </c>
      <c r="FI150" s="725">
        <f>IF(FI144&gt;0,-MIN(FI144,SUM(FI148:FI149)+SUM($F148:FH150)),0)</f>
        <v>0</v>
      </c>
      <c r="FJ150" s="725">
        <f>IF(FJ144&gt;0,-MIN(FJ144,SUM(FJ148:FJ149)+SUM($F148:FI150)),0)</f>
        <v>0</v>
      </c>
      <c r="FK150" s="725">
        <f>IF(FK144&gt;0,-MIN(FK144,SUM(FK148:FK149)+SUM($F148:FJ150)),0)</f>
        <v>0</v>
      </c>
      <c r="FL150" s="725">
        <f>IF(FL144&gt;0,-MIN(FL144,SUM(FL148:FL149)+SUM($F148:FK150)),0)</f>
        <v>0</v>
      </c>
      <c r="FM150" s="725">
        <f>IF(FM144&gt;0,-MIN(FM144,SUM(FM148:FM149)+SUM($F148:FL150)),0)</f>
        <v>0</v>
      </c>
      <c r="FN150" s="725">
        <f>IF(FN144&gt;0,-MIN(FN144,SUM(FN148:FN149)+SUM($F148:FM150)),0)</f>
        <v>0</v>
      </c>
      <c r="FO150" s="725">
        <f>IF(FO144&gt;0,-MIN(FO144,SUM(FO148:FO149)+SUM($F148:FN150)),0)</f>
        <v>0</v>
      </c>
      <c r="FP150" s="725">
        <f>IF(FP144&gt;0,-MIN(FP144,SUM(FP148:FP149)+SUM($F148:FO150)),0)</f>
        <v>0</v>
      </c>
      <c r="FQ150" s="725">
        <f>IF(FQ144&gt;0,-MIN(FQ144,SUM(FQ148:FQ149)+SUM($F148:FP150)),0)</f>
        <v>0</v>
      </c>
      <c r="FR150" s="725">
        <f>IF(FR144&gt;0,-MIN(FR144,SUM(FR148:FR149)+SUM($F148:FQ150)),0)</f>
        <v>0</v>
      </c>
      <c r="FS150" s="725">
        <f>IF(FS144&gt;0,-MIN(FS144,SUM(FS148:FS149)+SUM($F148:FR150)),0)</f>
        <v>0</v>
      </c>
      <c r="FT150" s="725">
        <f>IF(FT144&gt;0,-MIN(FT144,SUM(FT148:FT149)+SUM($F148:FS150)),0)</f>
        <v>0</v>
      </c>
      <c r="FU150" s="725">
        <f>IF(FU144&gt;0,-MIN(FU144,SUM(FU148:FU149)+SUM($F148:FT150)),0)</f>
        <v>0</v>
      </c>
      <c r="FV150" s="725">
        <f>IF(FV144&gt;0,-MIN(FV144,SUM(FV148:FV149)+SUM($F148:FU150)),0)</f>
        <v>0</v>
      </c>
      <c r="FW150" s="725">
        <f>IF(FW144&gt;0,-MIN(FW144,SUM(FW148:FW149)+SUM($F148:FV150)),0)</f>
        <v>0</v>
      </c>
      <c r="FX150" s="725">
        <f>IF(FX144&gt;0,-MIN(FX144,SUM(FX148:FX149)+SUM($F148:FW150)),0)</f>
        <v>0</v>
      </c>
      <c r="FY150" s="725">
        <f>IF(FY144&gt;0,-MIN(FY144,SUM(FY148:FY149)+SUM($F148:FX150)),0)</f>
        <v>0</v>
      </c>
      <c r="FZ150" s="725">
        <f>IF(FZ144&gt;0,-MIN(FZ144,SUM(FZ148:FZ149)+SUM($F148:FY150)),0)</f>
        <v>0</v>
      </c>
      <c r="GA150" s="725">
        <f>IF(GA144&gt;0,-MIN(GA144,SUM(GA148:GA149)+SUM($F148:FZ150)),0)</f>
        <v>0</v>
      </c>
      <c r="GB150" s="725">
        <f>IF(GB144&gt;0,-MIN(GB144,SUM(GB148:GB149)+SUM($F148:GA150)),0)</f>
        <v>0</v>
      </c>
      <c r="GC150" s="725">
        <f>IF(GC144&gt;0,-MIN(GC144,SUM(GC148:GC149)+SUM($F148:GB150)),0)</f>
        <v>0</v>
      </c>
      <c r="GD150" s="725">
        <f>IF(GD144&gt;0,-MIN(GD144,SUM(GD148:GD149)+SUM($F148:GC150)),0)</f>
        <v>0</v>
      </c>
      <c r="GE150" s="725">
        <f>IF(GE144&gt;0,-MIN(GE144,SUM(GE148:GE149)+SUM($F148:GD150)),0)</f>
        <v>0</v>
      </c>
      <c r="GF150" s="725">
        <f>IF(GF144&gt;0,-MIN(GF144,SUM(GF148:GF149)+SUM($F148:GE150)),0)</f>
        <v>0</v>
      </c>
      <c r="GG150" s="725">
        <f>IF(GG144&gt;0,-MIN(GG144,SUM(GG148:GG149)+SUM($F148:GF150)),0)</f>
        <v>0</v>
      </c>
      <c r="GH150" s="725">
        <f>IF(GH144&gt;0,-MIN(GH144,SUM(GH148:GH149)+SUM($F148:GG150)),0)</f>
        <v>0</v>
      </c>
      <c r="GI150" s="725">
        <f>IF(GI144&gt;0,-MIN(GI144,SUM(GI148:GI149)+SUM($F148:GH150)),0)</f>
        <v>0</v>
      </c>
      <c r="GJ150" s="725">
        <f>IF(GJ144&gt;0,-MIN(GJ144,SUM(GJ148:GJ149)+SUM($F148:GI150)),0)</f>
        <v>0</v>
      </c>
      <c r="GK150" s="725">
        <f>IF(GK144&gt;0,-MIN(GK144,SUM(GK148:GK149)+SUM($F148:GJ150)),0)</f>
        <v>0</v>
      </c>
      <c r="GL150" s="725">
        <f>IF(GL144&gt;0,-MIN(GL144,SUM(GL148:GL149)+SUM($F148:GK150)),0)</f>
        <v>0</v>
      </c>
      <c r="GM150" s="725">
        <f>IF(GM144&gt;0,-MIN(GM144,SUM(GM148:GM149)+SUM($F148:GL150)),0)</f>
        <v>0</v>
      </c>
      <c r="GN150" s="725">
        <f>IF(GN144&gt;0,-MIN(GN144,SUM(GN148:GN149)+SUM($F148:GM150)),0)</f>
        <v>0</v>
      </c>
      <c r="GO150" s="725">
        <f>IF(GO144&gt;0,-MIN(GO144,SUM(GO148:GO149)+SUM($F148:GN150)),0)</f>
        <v>0</v>
      </c>
      <c r="GP150" s="725">
        <f>IF(GP144&gt;0,-MIN(GP144,SUM(GP148:GP149)+SUM($F148:GO150)),0)</f>
        <v>0</v>
      </c>
      <c r="GQ150" s="725">
        <f>IF(GQ144&gt;0,-MIN(GQ144,SUM(GQ148:GQ149)+SUM($F148:GP150)),0)</f>
        <v>0</v>
      </c>
      <c r="GR150" s="725">
        <f>IF(GR144&gt;0,-MIN(GR144,SUM(GR148:GR149)+SUM($F148:GQ150)),0)</f>
        <v>0</v>
      </c>
      <c r="GS150" s="725">
        <f>IF(GS144&gt;0,-MIN(GS144,SUM(GS148:GS149)+SUM($F148:GR150)),0)</f>
        <v>0</v>
      </c>
      <c r="GT150" s="725">
        <f>IF(GT144&gt;0,-MIN(GT144,SUM(GT148:GT149)+SUM($F148:GS150)),0)</f>
        <v>0</v>
      </c>
      <c r="GU150" s="725">
        <f>IF(GU144&gt;0,-MIN(GU144,SUM(GU148:GU149)+SUM($F148:GT150)),0)</f>
        <v>0</v>
      </c>
      <c r="GV150" s="725">
        <f>IF(GV144&gt;0,-MIN(GV144,SUM(GV148:GV149)+SUM($F148:GU150)),0)</f>
        <v>0</v>
      </c>
      <c r="GW150" s="725">
        <f>IF(GW144&gt;0,-MIN(GW144,SUM(GW148:GW149)+SUM($F148:GV150)),0)</f>
        <v>0</v>
      </c>
      <c r="GX150" s="725">
        <f>IF(GX144&gt;0,-MIN(GX144,SUM(GX148:GX149)+SUM($F148:GW150)),0)</f>
        <v>0</v>
      </c>
      <c r="GY150" s="725">
        <f>IF(GY144&gt;0,-MIN(GY144,SUM(GY148:GY149)+SUM($F148:GX150)),0)</f>
        <v>0</v>
      </c>
      <c r="GZ150" s="725">
        <f>IF(GZ144&gt;0,-MIN(GZ144,SUM(GZ148:GZ149)+SUM($F148:GY150)),0)</f>
        <v>0</v>
      </c>
      <c r="HA150" s="725">
        <f>IF(HA144&gt;0,-MIN(HA144,SUM(HA148:HA149)+SUM($F148:GZ150)),0)</f>
        <v>0</v>
      </c>
      <c r="HB150" s="725">
        <f>IF(HB144&gt;0,-MIN(HB144,SUM(HB148:HB149)+SUM($F148:HA150)),0)</f>
        <v>0</v>
      </c>
      <c r="HC150" s="725">
        <f>IF(HC144&gt;0,-MIN(HC144,SUM(HC148:HC149)+SUM($F148:HB150)),0)</f>
        <v>0</v>
      </c>
      <c r="HD150" s="725">
        <f>IF(HD144&gt;0,-MIN(HD144,SUM(HD148:HD149)+SUM($F148:HC150)),0)</f>
        <v>0</v>
      </c>
      <c r="HE150" s="725">
        <f>IF(HE144&gt;0,-MIN(HE144,SUM(HE148:HE149)+SUM($F148:HD150)),0)</f>
        <v>0</v>
      </c>
      <c r="HF150" s="725">
        <f>IF(HF144&gt;0,-MIN(HF144,SUM(HF148:HF149)+SUM($F148:HE150)),0)</f>
        <v>0</v>
      </c>
      <c r="HG150" s="725">
        <f>IF(HG144&gt;0,-MIN(HG144,SUM(HG148:HG149)+SUM($F148:HF150)),0)</f>
        <v>0</v>
      </c>
      <c r="HH150" s="725">
        <f>IF(HH144&gt;0,-MIN(HH144,SUM(HH148:HH149)+SUM($F148:HG150)),0)</f>
        <v>0</v>
      </c>
      <c r="HI150" s="725">
        <f>IF(HI144&gt;0,-MIN(HI144,SUM(HI148:HI149)+SUM($F148:HH150)),0)</f>
        <v>0</v>
      </c>
      <c r="HJ150" s="725">
        <f>IF(HJ144&gt;0,-MIN(HJ144,SUM(HJ148:HJ149)+SUM($F148:HI150)),0)</f>
        <v>0</v>
      </c>
      <c r="HK150" s="725">
        <f>IF(HK144&gt;0,-MIN(HK144,SUM(HK148:HK149)+SUM($F148:HJ150)),0)</f>
        <v>0</v>
      </c>
      <c r="HL150" s="725">
        <f>IF(HL144&gt;0,-MIN(HL144,SUM(HL148:HL149)+SUM($F148:HK150)),0)</f>
        <v>0</v>
      </c>
      <c r="HM150" s="725">
        <f>IF(HM144&gt;0,-MIN(HM144,SUM(HM148:HM149)+SUM($F148:HL150)),0)</f>
        <v>0</v>
      </c>
      <c r="HN150" s="725">
        <f>IF(HN144&gt;0,-MIN(HN144,SUM(HN148:HN149)+SUM($F148:HM150)),0)</f>
        <v>0</v>
      </c>
      <c r="HO150" s="725">
        <f>IF(HO144&gt;0,-MIN(HO144,SUM(HO148:HO149)+SUM($F148:HN150)),0)</f>
        <v>0</v>
      </c>
      <c r="HP150" s="725">
        <f>IF(HP144&gt;0,-MIN(HP144,SUM(HP148:HP149)+SUM($F148:HO150)),0)</f>
        <v>0</v>
      </c>
      <c r="HQ150" s="725">
        <f>IF(HQ144&gt;0,-MIN(HQ144,SUM(HQ148:HQ149)+SUM($F148:HP150)),0)</f>
        <v>0</v>
      </c>
      <c r="HR150" s="725">
        <f>IF(HR144&gt;0,-MIN(HR144,SUM(HR148:HR149)+SUM($F148:HQ150)),0)</f>
        <v>0</v>
      </c>
      <c r="HS150" s="725">
        <f>IF(HS144&gt;0,-MIN(HS144,SUM(HS148:HS149)+SUM($F148:HR150)),0)</f>
        <v>0</v>
      </c>
      <c r="HT150" s="725">
        <f>IF(HT144&gt;0,-MIN(HT144,SUM(HT148:HT149)+SUM($F148:HS150)),0)</f>
        <v>0</v>
      </c>
      <c r="HU150" s="725">
        <f>IF(HU144&gt;0,-MIN(HU144,SUM(HU148:HU149)+SUM($F148:HT150)),0)</f>
        <v>0</v>
      </c>
      <c r="HV150" s="725">
        <f>IF(HV144&gt;0,-MIN(HV144,SUM(HV148:HV149)+SUM($F148:HU150)),0)</f>
        <v>0</v>
      </c>
      <c r="HW150" s="725">
        <f>IF(HW144&gt;0,-MIN(HW144,SUM(HW148:HW149)+SUM($F148:HV150)),0)</f>
        <v>0</v>
      </c>
      <c r="HX150" s="725">
        <f>IF(HX144&gt;0,-MIN(HX144,SUM(HX148:HX149)+SUM($F148:HW150)),0)</f>
        <v>0</v>
      </c>
      <c r="HY150" s="725">
        <f>IF(HY144&gt;0,-MIN(HY144,SUM(HY148:HY149)+SUM($F148:HX150)),0)</f>
        <v>0</v>
      </c>
      <c r="HZ150" s="725">
        <f>IF(HZ144&gt;0,-MIN(HZ144,SUM(HZ148:HZ149)+SUM($F148:HY150)),0)</f>
        <v>0</v>
      </c>
      <c r="IA150" s="725">
        <f>IF(IA144&gt;0,-MIN(IA144,SUM(IA148:IA149)+SUM($F148:HZ150)),0)</f>
        <v>0</v>
      </c>
      <c r="IB150" s="725">
        <f>IF(IB144&gt;0,-MIN(IB144,SUM(IB148:IB149)+SUM($F148:IA150)),0)</f>
        <v>0</v>
      </c>
      <c r="IC150" s="725">
        <f>IF(IC144&gt;0,-MIN(IC144,SUM(IC148:IC149)+SUM($F148:IB150)),0)</f>
        <v>0</v>
      </c>
      <c r="ID150" s="725">
        <f>IF(ID144&gt;0,-MIN(ID144,SUM(ID148:ID149)+SUM($F148:IC150)),0)</f>
        <v>0</v>
      </c>
      <c r="IE150" s="725">
        <f>IF(IE144&gt;0,-MIN(IE144,SUM(IE148:IE149)+SUM($F148:ID150)),0)</f>
        <v>0</v>
      </c>
      <c r="IF150" s="725">
        <f>IF(IF144&gt;0,-MIN(IF144,SUM(IF148:IF149)+SUM($F148:IE150)),0)</f>
        <v>0</v>
      </c>
      <c r="IG150" s="725">
        <f>IF(IG144&gt;0,-MIN(IG144,SUM(IG148:IG149)+SUM($F148:IF150)),0)</f>
        <v>0</v>
      </c>
      <c r="IH150" s="725">
        <f>IF(IH144&gt;0,-MIN(IH144,SUM(IH148:IH149)+SUM($F148:IG150)),0)</f>
        <v>0</v>
      </c>
      <c r="II150" s="725">
        <f>IF(II144&gt;0,-MIN(II144,SUM(II148:II149)+SUM($F148:IH150)),0)</f>
        <v>0</v>
      </c>
      <c r="IJ150" s="725">
        <f>IF(IJ144&gt;0,-MIN(IJ144,SUM(IJ148:IJ149)+SUM($F148:II150)),0)</f>
        <v>0</v>
      </c>
      <c r="IK150" s="725">
        <f>IF(IK144&gt;0,-MIN(IK144,SUM(IK148:IK149)+SUM($F148:IJ150)),0)</f>
        <v>0</v>
      </c>
      <c r="IL150" s="725">
        <f>IF(IL144&gt;0,-MIN(IL144,SUM(IL148:IL149)+SUM($F148:IK150)),0)</f>
        <v>0</v>
      </c>
    </row>
    <row r="151" spans="1:246" s="709" customFormat="1">
      <c r="B151" s="709" t="s">
        <v>714</v>
      </c>
      <c r="D151" s="810"/>
      <c r="E151" s="709">
        <f ca="1">SUM(F151:IL151)</f>
        <v>75270500.755455732</v>
      </c>
      <c r="F151" s="725"/>
      <c r="G151" s="725">
        <f ca="1">G125</f>
        <v>33504679.17981638</v>
      </c>
      <c r="H151" s="725">
        <f t="shared" ref="H151:BR151" ca="1" si="214">H125</f>
        <v>6322350.4774649888</v>
      </c>
      <c r="I151" s="725">
        <f t="shared" ca="1" si="214"/>
        <v>3539714.9941044934</v>
      </c>
      <c r="J151" s="725">
        <f t="shared" ca="1" si="214"/>
        <v>3755469.9823500286</v>
      </c>
      <c r="K151" s="725">
        <f t="shared" ca="1" si="214"/>
        <v>3932653.5420241351</v>
      </c>
      <c r="L151" s="725">
        <f t="shared" ca="1" si="214"/>
        <v>4060388.5302696694</v>
      </c>
      <c r="M151" s="725">
        <f t="shared" ca="1" si="214"/>
        <v>4257474.9470866341</v>
      </c>
      <c r="N151" s="725">
        <f t="shared" ca="1" si="214"/>
        <v>4634514.5376809137</v>
      </c>
      <c r="O151" s="725">
        <f t="shared" ca="1" si="214"/>
        <v>4830523.9513761308</v>
      </c>
      <c r="P151" s="725">
        <f t="shared" ca="1" si="214"/>
        <v>5026111.9290671842</v>
      </c>
      <c r="Q151" s="725">
        <f t="shared" ca="1" si="214"/>
        <v>1406618.6842151911</v>
      </c>
      <c r="R151" s="725">
        <f t="shared" ca="1" si="214"/>
        <v>0</v>
      </c>
      <c r="S151" s="725">
        <f t="shared" ca="1" si="214"/>
        <v>0</v>
      </c>
      <c r="T151" s="725">
        <f t="shared" ca="1" si="214"/>
        <v>0</v>
      </c>
      <c r="U151" s="725">
        <f t="shared" ca="1" si="214"/>
        <v>0</v>
      </c>
      <c r="V151" s="725">
        <f t="shared" ca="1" si="214"/>
        <v>0</v>
      </c>
      <c r="W151" s="725">
        <f t="shared" ca="1" si="214"/>
        <v>0</v>
      </c>
      <c r="X151" s="725">
        <f t="shared" ca="1" si="214"/>
        <v>0</v>
      </c>
      <c r="Y151" s="725">
        <f t="shared" ca="1" si="214"/>
        <v>0</v>
      </c>
      <c r="Z151" s="725">
        <f t="shared" ca="1" si="214"/>
        <v>0</v>
      </c>
      <c r="AA151" s="725">
        <f t="shared" ca="1" si="214"/>
        <v>0</v>
      </c>
      <c r="AB151" s="725">
        <f t="shared" ca="1" si="214"/>
        <v>0</v>
      </c>
      <c r="AC151" s="725">
        <f t="shared" ca="1" si="214"/>
        <v>0</v>
      </c>
      <c r="AD151" s="725">
        <f t="shared" ca="1" si="214"/>
        <v>0</v>
      </c>
      <c r="AE151" s="725">
        <f t="shared" ca="1" si="214"/>
        <v>0</v>
      </c>
      <c r="AF151" s="725">
        <f t="shared" ca="1" si="214"/>
        <v>0</v>
      </c>
      <c r="AG151" s="725">
        <f t="shared" ca="1" si="214"/>
        <v>0</v>
      </c>
      <c r="AH151" s="725">
        <f t="shared" ca="1" si="214"/>
        <v>0</v>
      </c>
      <c r="AI151" s="725">
        <f t="shared" ca="1" si="214"/>
        <v>0</v>
      </c>
      <c r="AJ151" s="725">
        <f t="shared" ca="1" si="214"/>
        <v>0</v>
      </c>
      <c r="AK151" s="725">
        <f t="shared" ca="1" si="214"/>
        <v>0</v>
      </c>
      <c r="AL151" s="725">
        <f t="shared" ca="1" si="214"/>
        <v>0</v>
      </c>
      <c r="AM151" s="725">
        <f t="shared" ca="1" si="214"/>
        <v>0</v>
      </c>
      <c r="AN151" s="725">
        <f t="shared" ca="1" si="214"/>
        <v>0</v>
      </c>
      <c r="AO151" s="725">
        <f t="shared" ca="1" si="214"/>
        <v>0</v>
      </c>
      <c r="AP151" s="725">
        <f t="shared" ca="1" si="214"/>
        <v>0</v>
      </c>
      <c r="AQ151" s="725">
        <f t="shared" ca="1" si="214"/>
        <v>0</v>
      </c>
      <c r="AR151" s="725">
        <f t="shared" ca="1" si="214"/>
        <v>0</v>
      </c>
      <c r="AS151" s="725">
        <f t="shared" ca="1" si="214"/>
        <v>0</v>
      </c>
      <c r="AT151" s="725">
        <f t="shared" ca="1" si="214"/>
        <v>0</v>
      </c>
      <c r="AU151" s="725">
        <f t="shared" ca="1" si="214"/>
        <v>0</v>
      </c>
      <c r="AV151" s="725">
        <f t="shared" ca="1" si="214"/>
        <v>0</v>
      </c>
      <c r="AW151" s="725">
        <f t="shared" ca="1" si="214"/>
        <v>0</v>
      </c>
      <c r="AX151" s="725">
        <f t="shared" si="214"/>
        <v>0</v>
      </c>
      <c r="AY151" s="725">
        <f t="shared" si="214"/>
        <v>0</v>
      </c>
      <c r="AZ151" s="725">
        <f t="shared" si="214"/>
        <v>0</v>
      </c>
      <c r="BA151" s="725">
        <f t="shared" si="214"/>
        <v>0</v>
      </c>
      <c r="BB151" s="725">
        <f t="shared" si="214"/>
        <v>0</v>
      </c>
      <c r="BC151" s="725">
        <f t="shared" si="214"/>
        <v>0</v>
      </c>
      <c r="BD151" s="725">
        <f t="shared" si="214"/>
        <v>0</v>
      </c>
      <c r="BE151" s="725">
        <f t="shared" si="214"/>
        <v>0</v>
      </c>
      <c r="BF151" s="725">
        <f t="shared" si="214"/>
        <v>0</v>
      </c>
      <c r="BG151" s="725">
        <f t="shared" si="214"/>
        <v>0</v>
      </c>
      <c r="BH151" s="725">
        <f t="shared" si="214"/>
        <v>0</v>
      </c>
      <c r="BI151" s="725">
        <f t="shared" si="214"/>
        <v>0</v>
      </c>
      <c r="BJ151" s="725">
        <f t="shared" si="214"/>
        <v>0</v>
      </c>
      <c r="BK151" s="725">
        <f t="shared" si="214"/>
        <v>0</v>
      </c>
      <c r="BL151" s="725">
        <f t="shared" si="214"/>
        <v>0</v>
      </c>
      <c r="BM151" s="725">
        <f t="shared" si="214"/>
        <v>0</v>
      </c>
      <c r="BN151" s="725">
        <f t="shared" si="214"/>
        <v>0</v>
      </c>
      <c r="BO151" s="725">
        <f t="shared" si="214"/>
        <v>0</v>
      </c>
      <c r="BP151" s="725">
        <f t="shared" si="214"/>
        <v>0</v>
      </c>
      <c r="BQ151" s="725">
        <f t="shared" si="214"/>
        <v>0</v>
      </c>
      <c r="BR151" s="725">
        <f t="shared" si="214"/>
        <v>0</v>
      </c>
      <c r="BS151" s="725">
        <f t="shared" ref="BS151:ED151" si="215">BS125</f>
        <v>0</v>
      </c>
      <c r="BT151" s="725">
        <f t="shared" si="215"/>
        <v>0</v>
      </c>
      <c r="BU151" s="725">
        <f t="shared" si="215"/>
        <v>0</v>
      </c>
      <c r="BV151" s="725">
        <f t="shared" si="215"/>
        <v>0</v>
      </c>
      <c r="BW151" s="725">
        <f t="shared" si="215"/>
        <v>0</v>
      </c>
      <c r="BX151" s="725">
        <f t="shared" si="215"/>
        <v>0</v>
      </c>
      <c r="BY151" s="725">
        <f t="shared" si="215"/>
        <v>0</v>
      </c>
      <c r="BZ151" s="725">
        <f t="shared" si="215"/>
        <v>0</v>
      </c>
      <c r="CA151" s="725">
        <f t="shared" si="215"/>
        <v>0</v>
      </c>
      <c r="CB151" s="725">
        <f t="shared" si="215"/>
        <v>0</v>
      </c>
      <c r="CC151" s="725">
        <f t="shared" si="215"/>
        <v>0</v>
      </c>
      <c r="CD151" s="725">
        <f t="shared" si="215"/>
        <v>0</v>
      </c>
      <c r="CE151" s="725">
        <f t="shared" si="215"/>
        <v>0</v>
      </c>
      <c r="CF151" s="725">
        <f t="shared" si="215"/>
        <v>0</v>
      </c>
      <c r="CG151" s="725">
        <f t="shared" si="215"/>
        <v>0</v>
      </c>
      <c r="CH151" s="725">
        <f t="shared" si="215"/>
        <v>0</v>
      </c>
      <c r="CI151" s="725">
        <f t="shared" si="215"/>
        <v>0</v>
      </c>
      <c r="CJ151" s="725">
        <f t="shared" si="215"/>
        <v>0</v>
      </c>
      <c r="CK151" s="725">
        <f t="shared" si="215"/>
        <v>0</v>
      </c>
      <c r="CL151" s="725">
        <f t="shared" si="215"/>
        <v>0</v>
      </c>
      <c r="CM151" s="725">
        <f t="shared" si="215"/>
        <v>0</v>
      </c>
      <c r="CN151" s="725">
        <f t="shared" si="215"/>
        <v>0</v>
      </c>
      <c r="CO151" s="725">
        <f t="shared" si="215"/>
        <v>0</v>
      </c>
      <c r="CP151" s="725">
        <f t="shared" si="215"/>
        <v>0</v>
      </c>
      <c r="CQ151" s="725">
        <f t="shared" si="215"/>
        <v>0</v>
      </c>
      <c r="CR151" s="725">
        <f t="shared" si="215"/>
        <v>0</v>
      </c>
      <c r="CS151" s="725">
        <f t="shared" si="215"/>
        <v>0</v>
      </c>
      <c r="CT151" s="725">
        <f t="shared" si="215"/>
        <v>0</v>
      </c>
      <c r="CU151" s="725">
        <f t="shared" si="215"/>
        <v>0</v>
      </c>
      <c r="CV151" s="725">
        <f t="shared" si="215"/>
        <v>0</v>
      </c>
      <c r="CW151" s="725">
        <f t="shared" si="215"/>
        <v>0</v>
      </c>
      <c r="CX151" s="725">
        <f t="shared" si="215"/>
        <v>0</v>
      </c>
      <c r="CY151" s="725">
        <f t="shared" si="215"/>
        <v>0</v>
      </c>
      <c r="CZ151" s="725">
        <f t="shared" si="215"/>
        <v>0</v>
      </c>
      <c r="DA151" s="725">
        <f t="shared" si="215"/>
        <v>0</v>
      </c>
      <c r="DB151" s="725">
        <f t="shared" si="215"/>
        <v>0</v>
      </c>
      <c r="DC151" s="725">
        <f t="shared" si="215"/>
        <v>0</v>
      </c>
      <c r="DD151" s="725">
        <f t="shared" si="215"/>
        <v>0</v>
      </c>
      <c r="DE151" s="725">
        <f t="shared" si="215"/>
        <v>0</v>
      </c>
      <c r="DF151" s="725">
        <f t="shared" si="215"/>
        <v>0</v>
      </c>
      <c r="DG151" s="725">
        <f t="shared" si="215"/>
        <v>0</v>
      </c>
      <c r="DH151" s="725">
        <f t="shared" si="215"/>
        <v>0</v>
      </c>
      <c r="DI151" s="725">
        <f t="shared" si="215"/>
        <v>0</v>
      </c>
      <c r="DJ151" s="725">
        <f t="shared" si="215"/>
        <v>0</v>
      </c>
      <c r="DK151" s="725">
        <f t="shared" si="215"/>
        <v>0</v>
      </c>
      <c r="DL151" s="725">
        <f t="shared" si="215"/>
        <v>0</v>
      </c>
      <c r="DM151" s="725">
        <f t="shared" si="215"/>
        <v>0</v>
      </c>
      <c r="DN151" s="725">
        <f t="shared" si="215"/>
        <v>0</v>
      </c>
      <c r="DO151" s="725">
        <f t="shared" si="215"/>
        <v>0</v>
      </c>
      <c r="DP151" s="725">
        <f t="shared" si="215"/>
        <v>0</v>
      </c>
      <c r="DQ151" s="725">
        <f t="shared" si="215"/>
        <v>0</v>
      </c>
      <c r="DR151" s="725">
        <f t="shared" si="215"/>
        <v>0</v>
      </c>
      <c r="DS151" s="725">
        <f t="shared" si="215"/>
        <v>0</v>
      </c>
      <c r="DT151" s="725">
        <f t="shared" si="215"/>
        <v>0</v>
      </c>
      <c r="DU151" s="725">
        <f t="shared" si="215"/>
        <v>0</v>
      </c>
      <c r="DV151" s="725">
        <f t="shared" si="215"/>
        <v>0</v>
      </c>
      <c r="DW151" s="725">
        <f t="shared" si="215"/>
        <v>0</v>
      </c>
      <c r="DX151" s="725">
        <f t="shared" si="215"/>
        <v>0</v>
      </c>
      <c r="DY151" s="725">
        <f t="shared" si="215"/>
        <v>0</v>
      </c>
      <c r="DZ151" s="725">
        <f t="shared" si="215"/>
        <v>0</v>
      </c>
      <c r="EA151" s="725">
        <f t="shared" si="215"/>
        <v>0</v>
      </c>
      <c r="EB151" s="725">
        <f t="shared" si="215"/>
        <v>0</v>
      </c>
      <c r="EC151" s="725">
        <f t="shared" si="215"/>
        <v>0</v>
      </c>
      <c r="ED151" s="725">
        <f t="shared" si="215"/>
        <v>0</v>
      </c>
      <c r="EE151" s="725">
        <f t="shared" ref="EE151:GP151" si="216">EE125</f>
        <v>0</v>
      </c>
      <c r="EF151" s="725">
        <f t="shared" si="216"/>
        <v>0</v>
      </c>
      <c r="EG151" s="725">
        <f t="shared" si="216"/>
        <v>0</v>
      </c>
      <c r="EH151" s="725">
        <f t="shared" si="216"/>
        <v>0</v>
      </c>
      <c r="EI151" s="725">
        <f t="shared" si="216"/>
        <v>0</v>
      </c>
      <c r="EJ151" s="725">
        <f t="shared" si="216"/>
        <v>0</v>
      </c>
      <c r="EK151" s="725">
        <f t="shared" si="216"/>
        <v>0</v>
      </c>
      <c r="EL151" s="725">
        <f t="shared" si="216"/>
        <v>0</v>
      </c>
      <c r="EM151" s="725">
        <f t="shared" si="216"/>
        <v>0</v>
      </c>
      <c r="EN151" s="725">
        <f t="shared" si="216"/>
        <v>0</v>
      </c>
      <c r="EO151" s="725">
        <f t="shared" si="216"/>
        <v>0</v>
      </c>
      <c r="EP151" s="725">
        <f t="shared" si="216"/>
        <v>0</v>
      </c>
      <c r="EQ151" s="725">
        <f t="shared" si="216"/>
        <v>0</v>
      </c>
      <c r="ER151" s="725">
        <f t="shared" si="216"/>
        <v>0</v>
      </c>
      <c r="ES151" s="725">
        <f t="shared" si="216"/>
        <v>0</v>
      </c>
      <c r="ET151" s="725">
        <f t="shared" si="216"/>
        <v>0</v>
      </c>
      <c r="EU151" s="725">
        <f t="shared" si="216"/>
        <v>0</v>
      </c>
      <c r="EV151" s="725">
        <f t="shared" si="216"/>
        <v>0</v>
      </c>
      <c r="EW151" s="725">
        <f t="shared" si="216"/>
        <v>0</v>
      </c>
      <c r="EX151" s="725">
        <f t="shared" si="216"/>
        <v>0</v>
      </c>
      <c r="EY151" s="725">
        <f t="shared" si="216"/>
        <v>0</v>
      </c>
      <c r="EZ151" s="725">
        <f t="shared" si="216"/>
        <v>0</v>
      </c>
      <c r="FA151" s="725">
        <f t="shared" si="216"/>
        <v>0</v>
      </c>
      <c r="FB151" s="725">
        <f t="shared" si="216"/>
        <v>0</v>
      </c>
      <c r="FC151" s="725">
        <f t="shared" si="216"/>
        <v>0</v>
      </c>
      <c r="FD151" s="725">
        <f t="shared" si="216"/>
        <v>0</v>
      </c>
      <c r="FE151" s="725">
        <f t="shared" si="216"/>
        <v>0</v>
      </c>
      <c r="FF151" s="725">
        <f t="shared" si="216"/>
        <v>0</v>
      </c>
      <c r="FG151" s="725">
        <f t="shared" si="216"/>
        <v>0</v>
      </c>
      <c r="FH151" s="725">
        <f t="shared" si="216"/>
        <v>0</v>
      </c>
      <c r="FI151" s="725">
        <f t="shared" si="216"/>
        <v>0</v>
      </c>
      <c r="FJ151" s="725">
        <f t="shared" si="216"/>
        <v>0</v>
      </c>
      <c r="FK151" s="725">
        <f t="shared" si="216"/>
        <v>0</v>
      </c>
      <c r="FL151" s="725">
        <f t="shared" si="216"/>
        <v>0</v>
      </c>
      <c r="FM151" s="725">
        <f t="shared" si="216"/>
        <v>0</v>
      </c>
      <c r="FN151" s="725">
        <f t="shared" si="216"/>
        <v>0</v>
      </c>
      <c r="FO151" s="725">
        <f t="shared" si="216"/>
        <v>0</v>
      </c>
      <c r="FP151" s="725">
        <f t="shared" si="216"/>
        <v>0</v>
      </c>
      <c r="FQ151" s="725">
        <f t="shared" si="216"/>
        <v>0</v>
      </c>
      <c r="FR151" s="725">
        <f t="shared" si="216"/>
        <v>0</v>
      </c>
      <c r="FS151" s="725">
        <f t="shared" si="216"/>
        <v>0</v>
      </c>
      <c r="FT151" s="725">
        <f t="shared" si="216"/>
        <v>0</v>
      </c>
      <c r="FU151" s="725">
        <f t="shared" si="216"/>
        <v>0</v>
      </c>
      <c r="FV151" s="725">
        <f t="shared" si="216"/>
        <v>0</v>
      </c>
      <c r="FW151" s="725">
        <f t="shared" si="216"/>
        <v>0</v>
      </c>
      <c r="FX151" s="725">
        <f t="shared" si="216"/>
        <v>0</v>
      </c>
      <c r="FY151" s="725">
        <f t="shared" si="216"/>
        <v>0</v>
      </c>
      <c r="FZ151" s="725">
        <f t="shared" si="216"/>
        <v>0</v>
      </c>
      <c r="GA151" s="725">
        <f t="shared" si="216"/>
        <v>0</v>
      </c>
      <c r="GB151" s="725">
        <f t="shared" si="216"/>
        <v>0</v>
      </c>
      <c r="GC151" s="725">
        <f t="shared" si="216"/>
        <v>0</v>
      </c>
      <c r="GD151" s="725">
        <f t="shared" si="216"/>
        <v>0</v>
      </c>
      <c r="GE151" s="725">
        <f t="shared" si="216"/>
        <v>0</v>
      </c>
      <c r="GF151" s="725">
        <f t="shared" si="216"/>
        <v>0</v>
      </c>
      <c r="GG151" s="725">
        <f t="shared" si="216"/>
        <v>0</v>
      </c>
      <c r="GH151" s="725">
        <f t="shared" si="216"/>
        <v>0</v>
      </c>
      <c r="GI151" s="725">
        <f t="shared" si="216"/>
        <v>0</v>
      </c>
      <c r="GJ151" s="725">
        <f t="shared" si="216"/>
        <v>0</v>
      </c>
      <c r="GK151" s="725">
        <f t="shared" si="216"/>
        <v>0</v>
      </c>
      <c r="GL151" s="725">
        <f t="shared" si="216"/>
        <v>0</v>
      </c>
      <c r="GM151" s="725">
        <f t="shared" si="216"/>
        <v>0</v>
      </c>
      <c r="GN151" s="725">
        <f t="shared" si="216"/>
        <v>0</v>
      </c>
      <c r="GO151" s="725">
        <f t="shared" si="216"/>
        <v>0</v>
      </c>
      <c r="GP151" s="725">
        <f t="shared" si="216"/>
        <v>0</v>
      </c>
      <c r="GQ151" s="725">
        <f t="shared" ref="GQ151:IL151" si="217">GQ125</f>
        <v>0</v>
      </c>
      <c r="GR151" s="725">
        <f t="shared" si="217"/>
        <v>0</v>
      </c>
      <c r="GS151" s="725">
        <f t="shared" si="217"/>
        <v>0</v>
      </c>
      <c r="GT151" s="725">
        <f t="shared" si="217"/>
        <v>0</v>
      </c>
      <c r="GU151" s="725">
        <f t="shared" si="217"/>
        <v>0</v>
      </c>
      <c r="GV151" s="725">
        <f t="shared" si="217"/>
        <v>0</v>
      </c>
      <c r="GW151" s="725">
        <f t="shared" si="217"/>
        <v>0</v>
      </c>
      <c r="GX151" s="725">
        <f t="shared" si="217"/>
        <v>0</v>
      </c>
      <c r="GY151" s="725">
        <f t="shared" si="217"/>
        <v>0</v>
      </c>
      <c r="GZ151" s="725">
        <f t="shared" si="217"/>
        <v>0</v>
      </c>
      <c r="HA151" s="725">
        <f t="shared" si="217"/>
        <v>0</v>
      </c>
      <c r="HB151" s="725">
        <f t="shared" si="217"/>
        <v>0</v>
      </c>
      <c r="HC151" s="725">
        <f t="shared" si="217"/>
        <v>0</v>
      </c>
      <c r="HD151" s="725">
        <f t="shared" si="217"/>
        <v>0</v>
      </c>
      <c r="HE151" s="725">
        <f t="shared" si="217"/>
        <v>0</v>
      </c>
      <c r="HF151" s="725">
        <f t="shared" si="217"/>
        <v>0</v>
      </c>
      <c r="HG151" s="725">
        <f t="shared" si="217"/>
        <v>0</v>
      </c>
      <c r="HH151" s="725">
        <f t="shared" si="217"/>
        <v>0</v>
      </c>
      <c r="HI151" s="725">
        <f t="shared" si="217"/>
        <v>0</v>
      </c>
      <c r="HJ151" s="725">
        <f t="shared" si="217"/>
        <v>0</v>
      </c>
      <c r="HK151" s="725">
        <f t="shared" si="217"/>
        <v>0</v>
      </c>
      <c r="HL151" s="725">
        <f t="shared" si="217"/>
        <v>0</v>
      </c>
      <c r="HM151" s="725">
        <f t="shared" si="217"/>
        <v>0</v>
      </c>
      <c r="HN151" s="725">
        <f t="shared" si="217"/>
        <v>0</v>
      </c>
      <c r="HO151" s="725">
        <f t="shared" si="217"/>
        <v>0</v>
      </c>
      <c r="HP151" s="725">
        <f t="shared" si="217"/>
        <v>0</v>
      </c>
      <c r="HQ151" s="725">
        <f t="shared" si="217"/>
        <v>0</v>
      </c>
      <c r="HR151" s="725">
        <f t="shared" si="217"/>
        <v>0</v>
      </c>
      <c r="HS151" s="725">
        <f t="shared" si="217"/>
        <v>0</v>
      </c>
      <c r="HT151" s="725">
        <f t="shared" si="217"/>
        <v>0</v>
      </c>
      <c r="HU151" s="725">
        <f t="shared" si="217"/>
        <v>0</v>
      </c>
      <c r="HV151" s="725">
        <f t="shared" si="217"/>
        <v>0</v>
      </c>
      <c r="HW151" s="725">
        <f t="shared" si="217"/>
        <v>0</v>
      </c>
      <c r="HX151" s="725">
        <f t="shared" si="217"/>
        <v>0</v>
      </c>
      <c r="HY151" s="725">
        <f t="shared" si="217"/>
        <v>0</v>
      </c>
      <c r="HZ151" s="725">
        <f t="shared" si="217"/>
        <v>0</v>
      </c>
      <c r="IA151" s="725">
        <f t="shared" si="217"/>
        <v>0</v>
      </c>
      <c r="IB151" s="725">
        <f t="shared" si="217"/>
        <v>0</v>
      </c>
      <c r="IC151" s="725">
        <f t="shared" si="217"/>
        <v>0</v>
      </c>
      <c r="ID151" s="725">
        <f t="shared" si="217"/>
        <v>0</v>
      </c>
      <c r="IE151" s="725">
        <f t="shared" si="217"/>
        <v>0</v>
      </c>
      <c r="IF151" s="725">
        <f t="shared" si="217"/>
        <v>0</v>
      </c>
      <c r="IG151" s="725">
        <f t="shared" si="217"/>
        <v>0</v>
      </c>
      <c r="IH151" s="725">
        <f t="shared" si="217"/>
        <v>0</v>
      </c>
      <c r="II151" s="725">
        <f t="shared" si="217"/>
        <v>0</v>
      </c>
      <c r="IJ151" s="725">
        <f t="shared" si="217"/>
        <v>0</v>
      </c>
      <c r="IK151" s="725">
        <f t="shared" si="217"/>
        <v>0</v>
      </c>
      <c r="IL151" s="725">
        <f t="shared" si="217"/>
        <v>0</v>
      </c>
    </row>
    <row r="152" spans="1:246" s="709" customFormat="1">
      <c r="B152" s="709" t="s">
        <v>715</v>
      </c>
      <c r="D152" s="810"/>
      <c r="E152" s="709">
        <f ca="1">SUM(F152:IL152)</f>
        <v>-75270500.755455777</v>
      </c>
      <c r="F152" s="725"/>
      <c r="G152" s="725">
        <f t="shared" ref="G152:BR152" ca="1" si="218">G126</f>
        <v>0</v>
      </c>
      <c r="H152" s="725">
        <f t="shared" ca="1" si="218"/>
        <v>0</v>
      </c>
      <c r="I152" s="725">
        <f ca="1">I126</f>
        <v>0</v>
      </c>
      <c r="J152" s="725">
        <f t="shared" ca="1" si="218"/>
        <v>0</v>
      </c>
      <c r="K152" s="725">
        <f t="shared" ca="1" si="218"/>
        <v>0</v>
      </c>
      <c r="L152" s="725">
        <f t="shared" ca="1" si="218"/>
        <v>0</v>
      </c>
      <c r="M152" s="725">
        <f t="shared" ca="1" si="218"/>
        <v>0</v>
      </c>
      <c r="N152" s="725">
        <f t="shared" ca="1" si="218"/>
        <v>0</v>
      </c>
      <c r="O152" s="725">
        <f t="shared" ca="1" si="218"/>
        <v>0</v>
      </c>
      <c r="P152" s="725">
        <f t="shared" ca="1" si="218"/>
        <v>0</v>
      </c>
      <c r="Q152" s="725">
        <f t="shared" ca="1" si="218"/>
        <v>0</v>
      </c>
      <c r="R152" s="725">
        <f t="shared" ca="1" si="218"/>
        <v>0</v>
      </c>
      <c r="S152" s="725">
        <f t="shared" ca="1" si="218"/>
        <v>0</v>
      </c>
      <c r="T152" s="725">
        <f t="shared" ca="1" si="218"/>
        <v>0</v>
      </c>
      <c r="U152" s="725">
        <f t="shared" ca="1" si="218"/>
        <v>0</v>
      </c>
      <c r="V152" s="725">
        <f t="shared" ca="1" si="218"/>
        <v>0</v>
      </c>
      <c r="W152" s="725">
        <f t="shared" ca="1" si="218"/>
        <v>0</v>
      </c>
      <c r="X152" s="725">
        <f t="shared" ca="1" si="218"/>
        <v>0</v>
      </c>
      <c r="Y152" s="725">
        <f t="shared" ca="1" si="218"/>
        <v>0</v>
      </c>
      <c r="Z152" s="725">
        <f t="shared" ca="1" si="218"/>
        <v>0</v>
      </c>
      <c r="AA152" s="725">
        <f t="shared" ca="1" si="218"/>
        <v>0</v>
      </c>
      <c r="AB152" s="725">
        <f t="shared" ca="1" si="218"/>
        <v>0</v>
      </c>
      <c r="AC152" s="725">
        <f t="shared" ca="1" si="218"/>
        <v>0</v>
      </c>
      <c r="AD152" s="725">
        <f t="shared" ca="1" si="218"/>
        <v>0</v>
      </c>
      <c r="AE152" s="725">
        <f t="shared" ca="1" si="218"/>
        <v>0</v>
      </c>
      <c r="AF152" s="725">
        <f t="shared" ca="1" si="218"/>
        <v>0</v>
      </c>
      <c r="AG152" s="725">
        <f t="shared" ca="1" si="218"/>
        <v>0</v>
      </c>
      <c r="AH152" s="725">
        <f t="shared" ca="1" si="218"/>
        <v>0</v>
      </c>
      <c r="AI152" s="725">
        <f t="shared" ca="1" si="218"/>
        <v>0</v>
      </c>
      <c r="AJ152" s="725">
        <f t="shared" ca="1" si="218"/>
        <v>0</v>
      </c>
      <c r="AK152" s="725">
        <f t="shared" ca="1" si="218"/>
        <v>0</v>
      </c>
      <c r="AL152" s="725">
        <f t="shared" ca="1" si="218"/>
        <v>0</v>
      </c>
      <c r="AM152" s="725">
        <f t="shared" ca="1" si="218"/>
        <v>0</v>
      </c>
      <c r="AN152" s="725">
        <f t="shared" ca="1" si="218"/>
        <v>0</v>
      </c>
      <c r="AO152" s="725">
        <f t="shared" ca="1" si="218"/>
        <v>0</v>
      </c>
      <c r="AP152" s="725">
        <f t="shared" ca="1" si="218"/>
        <v>0</v>
      </c>
      <c r="AQ152" s="725">
        <f t="shared" ca="1" si="218"/>
        <v>0</v>
      </c>
      <c r="AR152" s="725">
        <f t="shared" ca="1" si="218"/>
        <v>0</v>
      </c>
      <c r="AS152" s="725">
        <f t="shared" ca="1" si="218"/>
        <v>0</v>
      </c>
      <c r="AT152" s="725">
        <f t="shared" ca="1" si="218"/>
        <v>0</v>
      </c>
      <c r="AU152" s="725">
        <f t="shared" ca="1" si="218"/>
        <v>0</v>
      </c>
      <c r="AV152" s="725">
        <f t="shared" ca="1" si="218"/>
        <v>0</v>
      </c>
      <c r="AW152" s="725">
        <f t="shared" ca="1" si="218"/>
        <v>-75270500.755455777</v>
      </c>
      <c r="AX152" s="725">
        <f t="shared" si="218"/>
        <v>0</v>
      </c>
      <c r="AY152" s="725">
        <f t="shared" si="218"/>
        <v>0</v>
      </c>
      <c r="AZ152" s="725">
        <f t="shared" si="218"/>
        <v>0</v>
      </c>
      <c r="BA152" s="725">
        <f t="shared" si="218"/>
        <v>0</v>
      </c>
      <c r="BB152" s="725">
        <f t="shared" si="218"/>
        <v>0</v>
      </c>
      <c r="BC152" s="725">
        <f t="shared" si="218"/>
        <v>0</v>
      </c>
      <c r="BD152" s="725">
        <f t="shared" si="218"/>
        <v>0</v>
      </c>
      <c r="BE152" s="725">
        <f t="shared" si="218"/>
        <v>0</v>
      </c>
      <c r="BF152" s="725">
        <f t="shared" si="218"/>
        <v>0</v>
      </c>
      <c r="BG152" s="725">
        <f t="shared" si="218"/>
        <v>0</v>
      </c>
      <c r="BH152" s="725">
        <f t="shared" si="218"/>
        <v>0</v>
      </c>
      <c r="BI152" s="725">
        <f t="shared" si="218"/>
        <v>0</v>
      </c>
      <c r="BJ152" s="725">
        <f t="shared" si="218"/>
        <v>0</v>
      </c>
      <c r="BK152" s="725">
        <f t="shared" si="218"/>
        <v>0</v>
      </c>
      <c r="BL152" s="725">
        <f t="shared" si="218"/>
        <v>0</v>
      </c>
      <c r="BM152" s="725">
        <f t="shared" si="218"/>
        <v>0</v>
      </c>
      <c r="BN152" s="725">
        <f t="shared" si="218"/>
        <v>0</v>
      </c>
      <c r="BO152" s="725">
        <f t="shared" si="218"/>
        <v>0</v>
      </c>
      <c r="BP152" s="725">
        <f t="shared" si="218"/>
        <v>0</v>
      </c>
      <c r="BQ152" s="725">
        <f t="shared" si="218"/>
        <v>0</v>
      </c>
      <c r="BR152" s="725">
        <f t="shared" si="218"/>
        <v>0</v>
      </c>
      <c r="BS152" s="725">
        <f t="shared" ref="BS152:ED152" si="219">BS126</f>
        <v>0</v>
      </c>
      <c r="BT152" s="725">
        <f t="shared" si="219"/>
        <v>0</v>
      </c>
      <c r="BU152" s="725">
        <f t="shared" si="219"/>
        <v>0</v>
      </c>
      <c r="BV152" s="725">
        <f t="shared" si="219"/>
        <v>0</v>
      </c>
      <c r="BW152" s="725">
        <f t="shared" si="219"/>
        <v>0</v>
      </c>
      <c r="BX152" s="725">
        <f t="shared" si="219"/>
        <v>0</v>
      </c>
      <c r="BY152" s="725">
        <f t="shared" si="219"/>
        <v>0</v>
      </c>
      <c r="BZ152" s="725">
        <f t="shared" si="219"/>
        <v>0</v>
      </c>
      <c r="CA152" s="725">
        <f t="shared" si="219"/>
        <v>0</v>
      </c>
      <c r="CB152" s="725">
        <f t="shared" si="219"/>
        <v>0</v>
      </c>
      <c r="CC152" s="725">
        <f t="shared" si="219"/>
        <v>0</v>
      </c>
      <c r="CD152" s="725">
        <f t="shared" si="219"/>
        <v>0</v>
      </c>
      <c r="CE152" s="725">
        <f t="shared" si="219"/>
        <v>0</v>
      </c>
      <c r="CF152" s="725">
        <f t="shared" si="219"/>
        <v>0</v>
      </c>
      <c r="CG152" s="725">
        <f t="shared" si="219"/>
        <v>0</v>
      </c>
      <c r="CH152" s="725">
        <f t="shared" si="219"/>
        <v>0</v>
      </c>
      <c r="CI152" s="725">
        <f t="shared" si="219"/>
        <v>0</v>
      </c>
      <c r="CJ152" s="725">
        <f t="shared" si="219"/>
        <v>0</v>
      </c>
      <c r="CK152" s="725">
        <f t="shared" si="219"/>
        <v>0</v>
      </c>
      <c r="CL152" s="725">
        <f t="shared" si="219"/>
        <v>0</v>
      </c>
      <c r="CM152" s="725">
        <f t="shared" si="219"/>
        <v>0</v>
      </c>
      <c r="CN152" s="725">
        <f t="shared" si="219"/>
        <v>0</v>
      </c>
      <c r="CO152" s="725">
        <f t="shared" si="219"/>
        <v>0</v>
      </c>
      <c r="CP152" s="725">
        <f t="shared" si="219"/>
        <v>0</v>
      </c>
      <c r="CQ152" s="725">
        <f t="shared" si="219"/>
        <v>0</v>
      </c>
      <c r="CR152" s="725">
        <f t="shared" si="219"/>
        <v>0</v>
      </c>
      <c r="CS152" s="725">
        <f t="shared" si="219"/>
        <v>0</v>
      </c>
      <c r="CT152" s="725">
        <f t="shared" si="219"/>
        <v>0</v>
      </c>
      <c r="CU152" s="725">
        <f t="shared" si="219"/>
        <v>0</v>
      </c>
      <c r="CV152" s="725">
        <f t="shared" si="219"/>
        <v>0</v>
      </c>
      <c r="CW152" s="725">
        <f t="shared" si="219"/>
        <v>0</v>
      </c>
      <c r="CX152" s="725">
        <f t="shared" si="219"/>
        <v>0</v>
      </c>
      <c r="CY152" s="725">
        <f t="shared" si="219"/>
        <v>0</v>
      </c>
      <c r="CZ152" s="725">
        <f t="shared" si="219"/>
        <v>0</v>
      </c>
      <c r="DA152" s="725">
        <f t="shared" si="219"/>
        <v>0</v>
      </c>
      <c r="DB152" s="725">
        <f t="shared" si="219"/>
        <v>0</v>
      </c>
      <c r="DC152" s="725">
        <f t="shared" si="219"/>
        <v>0</v>
      </c>
      <c r="DD152" s="725">
        <f t="shared" si="219"/>
        <v>0</v>
      </c>
      <c r="DE152" s="725">
        <f t="shared" si="219"/>
        <v>0</v>
      </c>
      <c r="DF152" s="725">
        <f t="shared" si="219"/>
        <v>0</v>
      </c>
      <c r="DG152" s="725">
        <f t="shared" si="219"/>
        <v>0</v>
      </c>
      <c r="DH152" s="725">
        <f t="shared" si="219"/>
        <v>0</v>
      </c>
      <c r="DI152" s="725">
        <f t="shared" si="219"/>
        <v>0</v>
      </c>
      <c r="DJ152" s="725">
        <f t="shared" si="219"/>
        <v>0</v>
      </c>
      <c r="DK152" s="725">
        <f t="shared" si="219"/>
        <v>0</v>
      </c>
      <c r="DL152" s="725">
        <f t="shared" si="219"/>
        <v>0</v>
      </c>
      <c r="DM152" s="725">
        <f t="shared" si="219"/>
        <v>0</v>
      </c>
      <c r="DN152" s="725">
        <f t="shared" si="219"/>
        <v>0</v>
      </c>
      <c r="DO152" s="725">
        <f t="shared" si="219"/>
        <v>0</v>
      </c>
      <c r="DP152" s="725">
        <f t="shared" si="219"/>
        <v>0</v>
      </c>
      <c r="DQ152" s="725">
        <f t="shared" si="219"/>
        <v>0</v>
      </c>
      <c r="DR152" s="725">
        <f t="shared" si="219"/>
        <v>0</v>
      </c>
      <c r="DS152" s="725">
        <f t="shared" si="219"/>
        <v>0</v>
      </c>
      <c r="DT152" s="725">
        <f t="shared" si="219"/>
        <v>0</v>
      </c>
      <c r="DU152" s="725">
        <f t="shared" si="219"/>
        <v>0</v>
      </c>
      <c r="DV152" s="725">
        <f t="shared" si="219"/>
        <v>0</v>
      </c>
      <c r="DW152" s="725">
        <f t="shared" si="219"/>
        <v>0</v>
      </c>
      <c r="DX152" s="725">
        <f t="shared" si="219"/>
        <v>0</v>
      </c>
      <c r="DY152" s="725">
        <f t="shared" si="219"/>
        <v>0</v>
      </c>
      <c r="DZ152" s="725">
        <f t="shared" si="219"/>
        <v>0</v>
      </c>
      <c r="EA152" s="725">
        <f t="shared" si="219"/>
        <v>0</v>
      </c>
      <c r="EB152" s="725">
        <f t="shared" si="219"/>
        <v>0</v>
      </c>
      <c r="EC152" s="725">
        <f t="shared" si="219"/>
        <v>0</v>
      </c>
      <c r="ED152" s="725">
        <f t="shared" si="219"/>
        <v>0</v>
      </c>
      <c r="EE152" s="725">
        <f t="shared" ref="EE152:GP152" si="220">EE126</f>
        <v>0</v>
      </c>
      <c r="EF152" s="725">
        <f t="shared" si="220"/>
        <v>0</v>
      </c>
      <c r="EG152" s="725">
        <f t="shared" si="220"/>
        <v>0</v>
      </c>
      <c r="EH152" s="725">
        <f t="shared" si="220"/>
        <v>0</v>
      </c>
      <c r="EI152" s="725">
        <f t="shared" si="220"/>
        <v>0</v>
      </c>
      <c r="EJ152" s="725">
        <f t="shared" si="220"/>
        <v>0</v>
      </c>
      <c r="EK152" s="725">
        <f t="shared" si="220"/>
        <v>0</v>
      </c>
      <c r="EL152" s="725">
        <f t="shared" si="220"/>
        <v>0</v>
      </c>
      <c r="EM152" s="725">
        <f t="shared" si="220"/>
        <v>0</v>
      </c>
      <c r="EN152" s="725">
        <f t="shared" si="220"/>
        <v>0</v>
      </c>
      <c r="EO152" s="725">
        <f t="shared" si="220"/>
        <v>0</v>
      </c>
      <c r="EP152" s="725">
        <f t="shared" si="220"/>
        <v>0</v>
      </c>
      <c r="EQ152" s="725">
        <f t="shared" si="220"/>
        <v>0</v>
      </c>
      <c r="ER152" s="725">
        <f t="shared" si="220"/>
        <v>0</v>
      </c>
      <c r="ES152" s="725">
        <f t="shared" si="220"/>
        <v>0</v>
      </c>
      <c r="ET152" s="725">
        <f t="shared" si="220"/>
        <v>0</v>
      </c>
      <c r="EU152" s="725">
        <f t="shared" si="220"/>
        <v>0</v>
      </c>
      <c r="EV152" s="725">
        <f t="shared" si="220"/>
        <v>0</v>
      </c>
      <c r="EW152" s="725">
        <f t="shared" si="220"/>
        <v>0</v>
      </c>
      <c r="EX152" s="725">
        <f t="shared" si="220"/>
        <v>0</v>
      </c>
      <c r="EY152" s="725">
        <f t="shared" si="220"/>
        <v>0</v>
      </c>
      <c r="EZ152" s="725">
        <f t="shared" si="220"/>
        <v>0</v>
      </c>
      <c r="FA152" s="725">
        <f t="shared" si="220"/>
        <v>0</v>
      </c>
      <c r="FB152" s="725">
        <f t="shared" si="220"/>
        <v>0</v>
      </c>
      <c r="FC152" s="725">
        <f t="shared" si="220"/>
        <v>0</v>
      </c>
      <c r="FD152" s="725">
        <f t="shared" si="220"/>
        <v>0</v>
      </c>
      <c r="FE152" s="725">
        <f t="shared" si="220"/>
        <v>0</v>
      </c>
      <c r="FF152" s="725">
        <f t="shared" si="220"/>
        <v>0</v>
      </c>
      <c r="FG152" s="725">
        <f t="shared" si="220"/>
        <v>0</v>
      </c>
      <c r="FH152" s="725">
        <f t="shared" si="220"/>
        <v>0</v>
      </c>
      <c r="FI152" s="725">
        <f t="shared" si="220"/>
        <v>0</v>
      </c>
      <c r="FJ152" s="725">
        <f t="shared" si="220"/>
        <v>0</v>
      </c>
      <c r="FK152" s="725">
        <f t="shared" si="220"/>
        <v>0</v>
      </c>
      <c r="FL152" s="725">
        <f t="shared" si="220"/>
        <v>0</v>
      </c>
      <c r="FM152" s="725">
        <f t="shared" si="220"/>
        <v>0</v>
      </c>
      <c r="FN152" s="725">
        <f t="shared" si="220"/>
        <v>0</v>
      </c>
      <c r="FO152" s="725">
        <f t="shared" si="220"/>
        <v>0</v>
      </c>
      <c r="FP152" s="725">
        <f t="shared" si="220"/>
        <v>0</v>
      </c>
      <c r="FQ152" s="725">
        <f t="shared" si="220"/>
        <v>0</v>
      </c>
      <c r="FR152" s="725">
        <f t="shared" si="220"/>
        <v>0</v>
      </c>
      <c r="FS152" s="725">
        <f t="shared" si="220"/>
        <v>0</v>
      </c>
      <c r="FT152" s="725">
        <f t="shared" si="220"/>
        <v>0</v>
      </c>
      <c r="FU152" s="725">
        <f t="shared" si="220"/>
        <v>0</v>
      </c>
      <c r="FV152" s="725">
        <f t="shared" si="220"/>
        <v>0</v>
      </c>
      <c r="FW152" s="725">
        <f t="shared" si="220"/>
        <v>0</v>
      </c>
      <c r="FX152" s="725">
        <f t="shared" si="220"/>
        <v>0</v>
      </c>
      <c r="FY152" s="725">
        <f t="shared" si="220"/>
        <v>0</v>
      </c>
      <c r="FZ152" s="725">
        <f t="shared" si="220"/>
        <v>0</v>
      </c>
      <c r="GA152" s="725">
        <f t="shared" si="220"/>
        <v>0</v>
      </c>
      <c r="GB152" s="725">
        <f t="shared" si="220"/>
        <v>0</v>
      </c>
      <c r="GC152" s="725">
        <f t="shared" si="220"/>
        <v>0</v>
      </c>
      <c r="GD152" s="725">
        <f t="shared" si="220"/>
        <v>0</v>
      </c>
      <c r="GE152" s="725">
        <f t="shared" si="220"/>
        <v>0</v>
      </c>
      <c r="GF152" s="725">
        <f t="shared" si="220"/>
        <v>0</v>
      </c>
      <c r="GG152" s="725">
        <f t="shared" si="220"/>
        <v>0</v>
      </c>
      <c r="GH152" s="725">
        <f t="shared" si="220"/>
        <v>0</v>
      </c>
      <c r="GI152" s="725">
        <f t="shared" si="220"/>
        <v>0</v>
      </c>
      <c r="GJ152" s="725">
        <f t="shared" si="220"/>
        <v>0</v>
      </c>
      <c r="GK152" s="725">
        <f t="shared" si="220"/>
        <v>0</v>
      </c>
      <c r="GL152" s="725">
        <f t="shared" si="220"/>
        <v>0</v>
      </c>
      <c r="GM152" s="725">
        <f t="shared" si="220"/>
        <v>0</v>
      </c>
      <c r="GN152" s="725">
        <f t="shared" si="220"/>
        <v>0</v>
      </c>
      <c r="GO152" s="725">
        <f t="shared" si="220"/>
        <v>0</v>
      </c>
      <c r="GP152" s="725">
        <f t="shared" si="220"/>
        <v>0</v>
      </c>
      <c r="GQ152" s="725">
        <f t="shared" ref="GQ152:IL152" si="221">GQ126</f>
        <v>0</v>
      </c>
      <c r="GR152" s="725">
        <f t="shared" si="221"/>
        <v>0</v>
      </c>
      <c r="GS152" s="725">
        <f t="shared" si="221"/>
        <v>0</v>
      </c>
      <c r="GT152" s="725">
        <f t="shared" si="221"/>
        <v>0</v>
      </c>
      <c r="GU152" s="725">
        <f t="shared" si="221"/>
        <v>0</v>
      </c>
      <c r="GV152" s="725">
        <f t="shared" si="221"/>
        <v>0</v>
      </c>
      <c r="GW152" s="725">
        <f t="shared" si="221"/>
        <v>0</v>
      </c>
      <c r="GX152" s="725">
        <f t="shared" si="221"/>
        <v>0</v>
      </c>
      <c r="GY152" s="725">
        <f t="shared" si="221"/>
        <v>0</v>
      </c>
      <c r="GZ152" s="725">
        <f t="shared" si="221"/>
        <v>0</v>
      </c>
      <c r="HA152" s="725">
        <f t="shared" si="221"/>
        <v>0</v>
      </c>
      <c r="HB152" s="725">
        <f t="shared" si="221"/>
        <v>0</v>
      </c>
      <c r="HC152" s="725">
        <f t="shared" si="221"/>
        <v>0</v>
      </c>
      <c r="HD152" s="725">
        <f t="shared" si="221"/>
        <v>0</v>
      </c>
      <c r="HE152" s="725">
        <f t="shared" si="221"/>
        <v>0</v>
      </c>
      <c r="HF152" s="725">
        <f t="shared" si="221"/>
        <v>0</v>
      </c>
      <c r="HG152" s="725">
        <f t="shared" si="221"/>
        <v>0</v>
      </c>
      <c r="HH152" s="725">
        <f t="shared" si="221"/>
        <v>0</v>
      </c>
      <c r="HI152" s="725">
        <f t="shared" si="221"/>
        <v>0</v>
      </c>
      <c r="HJ152" s="725">
        <f t="shared" si="221"/>
        <v>0</v>
      </c>
      <c r="HK152" s="725">
        <f t="shared" si="221"/>
        <v>0</v>
      </c>
      <c r="HL152" s="725">
        <f t="shared" si="221"/>
        <v>0</v>
      </c>
      <c r="HM152" s="725">
        <f t="shared" si="221"/>
        <v>0</v>
      </c>
      <c r="HN152" s="725">
        <f t="shared" si="221"/>
        <v>0</v>
      </c>
      <c r="HO152" s="725">
        <f t="shared" si="221"/>
        <v>0</v>
      </c>
      <c r="HP152" s="725">
        <f t="shared" si="221"/>
        <v>0</v>
      </c>
      <c r="HQ152" s="725">
        <f t="shared" si="221"/>
        <v>0</v>
      </c>
      <c r="HR152" s="725">
        <f t="shared" si="221"/>
        <v>0</v>
      </c>
      <c r="HS152" s="725">
        <f t="shared" si="221"/>
        <v>0</v>
      </c>
      <c r="HT152" s="725">
        <f t="shared" si="221"/>
        <v>0</v>
      </c>
      <c r="HU152" s="725">
        <f t="shared" si="221"/>
        <v>0</v>
      </c>
      <c r="HV152" s="725">
        <f t="shared" si="221"/>
        <v>0</v>
      </c>
      <c r="HW152" s="725">
        <f t="shared" si="221"/>
        <v>0</v>
      </c>
      <c r="HX152" s="725">
        <f t="shared" si="221"/>
        <v>0</v>
      </c>
      <c r="HY152" s="725">
        <f t="shared" si="221"/>
        <v>0</v>
      </c>
      <c r="HZ152" s="725">
        <f t="shared" si="221"/>
        <v>0</v>
      </c>
      <c r="IA152" s="725">
        <f t="shared" si="221"/>
        <v>0</v>
      </c>
      <c r="IB152" s="725">
        <f t="shared" si="221"/>
        <v>0</v>
      </c>
      <c r="IC152" s="725">
        <f t="shared" si="221"/>
        <v>0</v>
      </c>
      <c r="ID152" s="725">
        <f t="shared" si="221"/>
        <v>0</v>
      </c>
      <c r="IE152" s="725">
        <f t="shared" si="221"/>
        <v>0</v>
      </c>
      <c r="IF152" s="725">
        <f t="shared" si="221"/>
        <v>0</v>
      </c>
      <c r="IG152" s="725">
        <f t="shared" si="221"/>
        <v>0</v>
      </c>
      <c r="IH152" s="725">
        <f t="shared" si="221"/>
        <v>0</v>
      </c>
      <c r="II152" s="725">
        <f t="shared" si="221"/>
        <v>0</v>
      </c>
      <c r="IJ152" s="725">
        <f t="shared" si="221"/>
        <v>0</v>
      </c>
      <c r="IK152" s="725">
        <f t="shared" si="221"/>
        <v>0</v>
      </c>
      <c r="IL152" s="725">
        <f t="shared" si="221"/>
        <v>0</v>
      </c>
    </row>
    <row r="153" spans="1:246" s="709" customFormat="1">
      <c r="B153" s="709" t="s">
        <v>716</v>
      </c>
      <c r="D153" s="810"/>
      <c r="E153" s="1665">
        <f t="shared" ref="E153:BP153" ca="1" si="222">SUM(E147:E152)</f>
        <v>0</v>
      </c>
      <c r="F153" s="1665">
        <f t="shared" si="222"/>
        <v>0</v>
      </c>
      <c r="G153" s="1665">
        <f t="shared" ca="1" si="222"/>
        <v>33504679.17981638</v>
      </c>
      <c r="H153" s="1665">
        <f t="shared" ca="1" si="222"/>
        <v>40188181.449836254</v>
      </c>
      <c r="I153" s="1665">
        <f t="shared" ca="1" si="222"/>
        <v>44223355.578959554</v>
      </c>
      <c r="J153" s="1665">
        <f t="shared" ca="1" si="222"/>
        <v>48489760.769353285</v>
      </c>
      <c r="K153" s="1665">
        <f t="shared" ca="1" si="222"/>
        <v>53001426.795655251</v>
      </c>
      <c r="L153" s="1665">
        <f t="shared" ca="1" si="222"/>
        <v>57674168.112635106</v>
      </c>
      <c r="M153" s="1665">
        <f t="shared" ca="1" si="222"/>
        <v>62620325.841977492</v>
      </c>
      <c r="N153" s="1665">
        <f t="shared" ca="1" si="222"/>
        <v>68002584.848939568</v>
      </c>
      <c r="O153" s="1665">
        <f t="shared" ca="1" si="222"/>
        <v>73618777.69365117</v>
      </c>
      <c r="P153" s="1665">
        <f t="shared" ca="1" si="222"/>
        <v>79523965.755196184</v>
      </c>
      <c r="Q153" s="1665">
        <f t="shared" ca="1" si="222"/>
        <v>81849365.781434253</v>
      </c>
      <c r="R153" s="1665">
        <f t="shared" ca="1" si="222"/>
        <v>82826722.729906261</v>
      </c>
      <c r="S153" s="1665">
        <f t="shared" ca="1" si="222"/>
        <v>83815750.222133949</v>
      </c>
      <c r="T153" s="1665">
        <f t="shared" ca="1" si="222"/>
        <v>84719212.340800986</v>
      </c>
      <c r="U153" s="1665">
        <f t="shared" ca="1" si="222"/>
        <v>85730837.905151293</v>
      </c>
      <c r="V153" s="1665">
        <f t="shared" ca="1" si="222"/>
        <v>86721330.438505545</v>
      </c>
      <c r="W153" s="1665">
        <f t="shared" ca="1" si="222"/>
        <v>87756863.140263349</v>
      </c>
      <c r="X153" s="1665">
        <f t="shared" ca="1" si="222"/>
        <v>88770763.386837274</v>
      </c>
      <c r="Y153" s="1665">
        <f t="shared" ca="1" si="222"/>
        <v>89830768.208975673</v>
      </c>
      <c r="Z153" s="1665">
        <f t="shared" ca="1" si="222"/>
        <v>90903430.466739148</v>
      </c>
      <c r="AA153" s="1665">
        <f t="shared" ca="1" si="222"/>
        <v>91953684.626545772</v>
      </c>
      <c r="AB153" s="1665">
        <f t="shared" ca="1" si="222"/>
        <v>93051696.465114519</v>
      </c>
      <c r="AC153" s="1665">
        <f t="shared" ca="1" si="222"/>
        <v>94126770.648649409</v>
      </c>
      <c r="AD153" s="1665">
        <f t="shared" ca="1" si="222"/>
        <v>95250731.139392227</v>
      </c>
      <c r="AE153" s="1665">
        <f t="shared" ca="1" si="222"/>
        <v>96388112.755454078</v>
      </c>
      <c r="AF153" s="1665">
        <f t="shared" ca="1" si="222"/>
        <v>97427094.191921175</v>
      </c>
      <c r="AG153" s="1665">
        <f t="shared" ca="1" si="222"/>
        <v>98590463.590924025</v>
      </c>
      <c r="AH153" s="1665">
        <f t="shared" ca="1" si="222"/>
        <v>99729530.004281417</v>
      </c>
      <c r="AI153" s="1665">
        <f t="shared" ca="1" si="222"/>
        <v>100920392.61130288</v>
      </c>
      <c r="AJ153" s="1665">
        <f t="shared" ca="1" si="222"/>
        <v>102086377.89486289</v>
      </c>
      <c r="AK153" s="1665">
        <f t="shared" ca="1" si="222"/>
        <v>103305383.44032206</v>
      </c>
      <c r="AL153" s="1665">
        <f t="shared" ca="1" si="222"/>
        <v>104153494.13017058</v>
      </c>
      <c r="AM153" s="1665">
        <f t="shared" ca="1" si="222"/>
        <v>105012881.90508455</v>
      </c>
      <c r="AN153" s="1665">
        <f t="shared" ca="1" si="222"/>
        <v>105930506.98883383</v>
      </c>
      <c r="AO153" s="1665">
        <f t="shared" ca="1" si="222"/>
        <v>106819727.77599686</v>
      </c>
      <c r="AP153" s="1665">
        <f t="shared" ca="1" si="222"/>
        <v>107763260.16341044</v>
      </c>
      <c r="AQ153" s="1665">
        <f t="shared" ca="1" si="222"/>
        <v>108720680.91294029</v>
      </c>
      <c r="AR153" s="1665">
        <f t="shared" ca="1" si="222"/>
        <v>109565735.92998183</v>
      </c>
      <c r="AS153" s="1665">
        <f t="shared" ca="1" si="222"/>
        <v>110549744.48003773</v>
      </c>
      <c r="AT153" s="1665">
        <f t="shared" ca="1" si="222"/>
        <v>111505092.13791244</v>
      </c>
      <c r="AU153" s="1665">
        <f t="shared" ca="1" si="222"/>
        <v>112517143.41669598</v>
      </c>
      <c r="AV153" s="1665">
        <f t="shared" ca="1" si="222"/>
        <v>113499910.67345235</v>
      </c>
      <c r="AW153" s="1665">
        <f t="shared" ca="1" si="222"/>
        <v>0</v>
      </c>
      <c r="AX153" s="1665">
        <f t="shared" ca="1" si="222"/>
        <v>0</v>
      </c>
      <c r="AY153" s="1665">
        <f t="shared" ca="1" si="222"/>
        <v>0</v>
      </c>
      <c r="AZ153" s="1665">
        <f t="shared" ca="1" si="222"/>
        <v>0</v>
      </c>
      <c r="BA153" s="1665">
        <f t="shared" ca="1" si="222"/>
        <v>0</v>
      </c>
      <c r="BB153" s="1665">
        <f t="shared" ca="1" si="222"/>
        <v>0</v>
      </c>
      <c r="BC153" s="1665">
        <f t="shared" ca="1" si="222"/>
        <v>0</v>
      </c>
      <c r="BD153" s="1665">
        <f t="shared" ca="1" si="222"/>
        <v>0</v>
      </c>
      <c r="BE153" s="1665">
        <f t="shared" ca="1" si="222"/>
        <v>0</v>
      </c>
      <c r="BF153" s="1665">
        <f t="shared" ca="1" si="222"/>
        <v>0</v>
      </c>
      <c r="BG153" s="1665">
        <f t="shared" ca="1" si="222"/>
        <v>0</v>
      </c>
      <c r="BH153" s="1665">
        <f t="shared" ca="1" si="222"/>
        <v>0</v>
      </c>
      <c r="BI153" s="1665">
        <f t="shared" ca="1" si="222"/>
        <v>0</v>
      </c>
      <c r="BJ153" s="1665">
        <f t="shared" ca="1" si="222"/>
        <v>0</v>
      </c>
      <c r="BK153" s="1665">
        <f t="shared" ca="1" si="222"/>
        <v>0</v>
      </c>
      <c r="BL153" s="1665">
        <f t="shared" ca="1" si="222"/>
        <v>0</v>
      </c>
      <c r="BM153" s="1665">
        <f t="shared" ca="1" si="222"/>
        <v>0</v>
      </c>
      <c r="BN153" s="1665">
        <f t="shared" ca="1" si="222"/>
        <v>0</v>
      </c>
      <c r="BO153" s="1665">
        <f t="shared" ca="1" si="222"/>
        <v>0</v>
      </c>
      <c r="BP153" s="1665">
        <f t="shared" ca="1" si="222"/>
        <v>0</v>
      </c>
      <c r="BQ153" s="1665">
        <f t="shared" ref="BQ153:EB153" ca="1" si="223">SUM(BQ147:BQ152)</f>
        <v>0</v>
      </c>
      <c r="BR153" s="1665">
        <f t="shared" ca="1" si="223"/>
        <v>0</v>
      </c>
      <c r="BS153" s="1665">
        <f t="shared" ca="1" si="223"/>
        <v>0</v>
      </c>
      <c r="BT153" s="1665">
        <f t="shared" ca="1" si="223"/>
        <v>0</v>
      </c>
      <c r="BU153" s="1665">
        <f t="shared" ca="1" si="223"/>
        <v>0</v>
      </c>
      <c r="BV153" s="1665">
        <f t="shared" ca="1" si="223"/>
        <v>0</v>
      </c>
      <c r="BW153" s="1665">
        <f t="shared" ca="1" si="223"/>
        <v>0</v>
      </c>
      <c r="BX153" s="1665">
        <f t="shared" ca="1" si="223"/>
        <v>0</v>
      </c>
      <c r="BY153" s="1665">
        <f t="shared" ca="1" si="223"/>
        <v>0</v>
      </c>
      <c r="BZ153" s="1665">
        <f t="shared" ca="1" si="223"/>
        <v>0</v>
      </c>
      <c r="CA153" s="1665">
        <f t="shared" ca="1" si="223"/>
        <v>0</v>
      </c>
      <c r="CB153" s="1665">
        <f t="shared" ca="1" si="223"/>
        <v>0</v>
      </c>
      <c r="CC153" s="1665">
        <f t="shared" ca="1" si="223"/>
        <v>0</v>
      </c>
      <c r="CD153" s="1665">
        <f t="shared" ca="1" si="223"/>
        <v>0</v>
      </c>
      <c r="CE153" s="1665">
        <f t="shared" ca="1" si="223"/>
        <v>0</v>
      </c>
      <c r="CF153" s="1665">
        <f t="shared" ca="1" si="223"/>
        <v>0</v>
      </c>
      <c r="CG153" s="1665">
        <f t="shared" ca="1" si="223"/>
        <v>0</v>
      </c>
      <c r="CH153" s="1665">
        <f t="shared" ca="1" si="223"/>
        <v>0</v>
      </c>
      <c r="CI153" s="1665">
        <f t="shared" ca="1" si="223"/>
        <v>0</v>
      </c>
      <c r="CJ153" s="1665">
        <f t="shared" ca="1" si="223"/>
        <v>0</v>
      </c>
      <c r="CK153" s="1665">
        <f t="shared" ca="1" si="223"/>
        <v>0</v>
      </c>
      <c r="CL153" s="1665">
        <f t="shared" ca="1" si="223"/>
        <v>0</v>
      </c>
      <c r="CM153" s="1665">
        <f t="shared" ca="1" si="223"/>
        <v>0</v>
      </c>
      <c r="CN153" s="1665">
        <f t="shared" ca="1" si="223"/>
        <v>0</v>
      </c>
      <c r="CO153" s="1665">
        <f t="shared" ca="1" si="223"/>
        <v>0</v>
      </c>
      <c r="CP153" s="1665">
        <f t="shared" ca="1" si="223"/>
        <v>0</v>
      </c>
      <c r="CQ153" s="1665">
        <f t="shared" ca="1" si="223"/>
        <v>0</v>
      </c>
      <c r="CR153" s="1665">
        <f t="shared" ca="1" si="223"/>
        <v>0</v>
      </c>
      <c r="CS153" s="1665">
        <f t="shared" ca="1" si="223"/>
        <v>0</v>
      </c>
      <c r="CT153" s="1665">
        <f t="shared" ca="1" si="223"/>
        <v>0</v>
      </c>
      <c r="CU153" s="1665">
        <f t="shared" ca="1" si="223"/>
        <v>0</v>
      </c>
      <c r="CV153" s="1665">
        <f t="shared" ca="1" si="223"/>
        <v>0</v>
      </c>
      <c r="CW153" s="1665">
        <f t="shared" ca="1" si="223"/>
        <v>0</v>
      </c>
      <c r="CX153" s="1665">
        <f t="shared" ca="1" si="223"/>
        <v>0</v>
      </c>
      <c r="CY153" s="1665">
        <f t="shared" ca="1" si="223"/>
        <v>0</v>
      </c>
      <c r="CZ153" s="1665">
        <f t="shared" ca="1" si="223"/>
        <v>0</v>
      </c>
      <c r="DA153" s="1665">
        <f t="shared" ca="1" si="223"/>
        <v>0</v>
      </c>
      <c r="DB153" s="1665">
        <f t="shared" ca="1" si="223"/>
        <v>0</v>
      </c>
      <c r="DC153" s="1665">
        <f t="shared" ca="1" si="223"/>
        <v>0</v>
      </c>
      <c r="DD153" s="1665">
        <f t="shared" ca="1" si="223"/>
        <v>0</v>
      </c>
      <c r="DE153" s="1665">
        <f t="shared" ca="1" si="223"/>
        <v>0</v>
      </c>
      <c r="DF153" s="1665">
        <f t="shared" ca="1" si="223"/>
        <v>0</v>
      </c>
      <c r="DG153" s="1665">
        <f t="shared" ca="1" si="223"/>
        <v>0</v>
      </c>
      <c r="DH153" s="1665">
        <f t="shared" ca="1" si="223"/>
        <v>0</v>
      </c>
      <c r="DI153" s="1665">
        <f t="shared" ca="1" si="223"/>
        <v>0</v>
      </c>
      <c r="DJ153" s="1665">
        <f t="shared" ca="1" si="223"/>
        <v>0</v>
      </c>
      <c r="DK153" s="1665">
        <f t="shared" ca="1" si="223"/>
        <v>0</v>
      </c>
      <c r="DL153" s="1665">
        <f t="shared" ca="1" si="223"/>
        <v>0</v>
      </c>
      <c r="DM153" s="1665">
        <f t="shared" ca="1" si="223"/>
        <v>0</v>
      </c>
      <c r="DN153" s="1665">
        <f t="shared" ca="1" si="223"/>
        <v>0</v>
      </c>
      <c r="DO153" s="1665">
        <f t="shared" ca="1" si="223"/>
        <v>0</v>
      </c>
      <c r="DP153" s="1665">
        <f t="shared" ca="1" si="223"/>
        <v>0</v>
      </c>
      <c r="DQ153" s="1665">
        <f t="shared" ca="1" si="223"/>
        <v>0</v>
      </c>
      <c r="DR153" s="1665">
        <f t="shared" ca="1" si="223"/>
        <v>0</v>
      </c>
      <c r="DS153" s="1665">
        <f t="shared" ca="1" si="223"/>
        <v>0</v>
      </c>
      <c r="DT153" s="1665">
        <f t="shared" ca="1" si="223"/>
        <v>0</v>
      </c>
      <c r="DU153" s="1665">
        <f t="shared" ca="1" si="223"/>
        <v>0</v>
      </c>
      <c r="DV153" s="1665">
        <f t="shared" ca="1" si="223"/>
        <v>0</v>
      </c>
      <c r="DW153" s="1665">
        <f t="shared" ca="1" si="223"/>
        <v>0</v>
      </c>
      <c r="DX153" s="1665">
        <f t="shared" ca="1" si="223"/>
        <v>0</v>
      </c>
      <c r="DY153" s="1665">
        <f t="shared" ca="1" si="223"/>
        <v>0</v>
      </c>
      <c r="DZ153" s="1665">
        <f t="shared" ca="1" si="223"/>
        <v>0</v>
      </c>
      <c r="EA153" s="1665">
        <f t="shared" ca="1" si="223"/>
        <v>0</v>
      </c>
      <c r="EB153" s="1665">
        <f t="shared" ca="1" si="223"/>
        <v>0</v>
      </c>
      <c r="EC153" s="1665">
        <f t="shared" ref="EC153:GN153" ca="1" si="224">SUM(EC147:EC152)</f>
        <v>0</v>
      </c>
      <c r="ED153" s="1665">
        <f t="shared" ca="1" si="224"/>
        <v>0</v>
      </c>
      <c r="EE153" s="1665">
        <f t="shared" ca="1" si="224"/>
        <v>0</v>
      </c>
      <c r="EF153" s="1665">
        <f t="shared" ca="1" si="224"/>
        <v>0</v>
      </c>
      <c r="EG153" s="1665">
        <f t="shared" ca="1" si="224"/>
        <v>0</v>
      </c>
      <c r="EH153" s="1665">
        <f t="shared" ca="1" si="224"/>
        <v>0</v>
      </c>
      <c r="EI153" s="1665">
        <f t="shared" ca="1" si="224"/>
        <v>0</v>
      </c>
      <c r="EJ153" s="1665">
        <f t="shared" ca="1" si="224"/>
        <v>0</v>
      </c>
      <c r="EK153" s="1665">
        <f t="shared" ca="1" si="224"/>
        <v>0</v>
      </c>
      <c r="EL153" s="1665">
        <f t="shared" ca="1" si="224"/>
        <v>0</v>
      </c>
      <c r="EM153" s="1665">
        <f t="shared" ca="1" si="224"/>
        <v>0</v>
      </c>
      <c r="EN153" s="1665">
        <f t="shared" ca="1" si="224"/>
        <v>0</v>
      </c>
      <c r="EO153" s="1665">
        <f t="shared" ca="1" si="224"/>
        <v>0</v>
      </c>
      <c r="EP153" s="1665">
        <f t="shared" ca="1" si="224"/>
        <v>0</v>
      </c>
      <c r="EQ153" s="1665">
        <f t="shared" ca="1" si="224"/>
        <v>0</v>
      </c>
      <c r="ER153" s="1665">
        <f t="shared" ca="1" si="224"/>
        <v>0</v>
      </c>
      <c r="ES153" s="1665">
        <f t="shared" ca="1" si="224"/>
        <v>0</v>
      </c>
      <c r="ET153" s="1665">
        <f t="shared" ca="1" si="224"/>
        <v>0</v>
      </c>
      <c r="EU153" s="1665">
        <f t="shared" ca="1" si="224"/>
        <v>0</v>
      </c>
      <c r="EV153" s="1665">
        <f t="shared" ca="1" si="224"/>
        <v>0</v>
      </c>
      <c r="EW153" s="1665">
        <f t="shared" ca="1" si="224"/>
        <v>0</v>
      </c>
      <c r="EX153" s="1665">
        <f t="shared" ca="1" si="224"/>
        <v>0</v>
      </c>
      <c r="EY153" s="1665">
        <f t="shared" ca="1" si="224"/>
        <v>0</v>
      </c>
      <c r="EZ153" s="1665">
        <f t="shared" ca="1" si="224"/>
        <v>0</v>
      </c>
      <c r="FA153" s="1665">
        <f t="shared" ca="1" si="224"/>
        <v>0</v>
      </c>
      <c r="FB153" s="1665">
        <f t="shared" ca="1" si="224"/>
        <v>0</v>
      </c>
      <c r="FC153" s="1665">
        <f t="shared" ca="1" si="224"/>
        <v>0</v>
      </c>
      <c r="FD153" s="1665">
        <f t="shared" ca="1" si="224"/>
        <v>0</v>
      </c>
      <c r="FE153" s="1665">
        <f t="shared" ca="1" si="224"/>
        <v>0</v>
      </c>
      <c r="FF153" s="1665">
        <f t="shared" ca="1" si="224"/>
        <v>0</v>
      </c>
      <c r="FG153" s="1665">
        <f t="shared" ca="1" si="224"/>
        <v>0</v>
      </c>
      <c r="FH153" s="1665">
        <f t="shared" ca="1" si="224"/>
        <v>0</v>
      </c>
      <c r="FI153" s="1665">
        <f t="shared" ca="1" si="224"/>
        <v>0</v>
      </c>
      <c r="FJ153" s="1665">
        <f t="shared" ca="1" si="224"/>
        <v>0</v>
      </c>
      <c r="FK153" s="1665">
        <f t="shared" ca="1" si="224"/>
        <v>0</v>
      </c>
      <c r="FL153" s="1665">
        <f t="shared" ca="1" si="224"/>
        <v>0</v>
      </c>
      <c r="FM153" s="1665">
        <f t="shared" ca="1" si="224"/>
        <v>0</v>
      </c>
      <c r="FN153" s="1665">
        <f t="shared" ca="1" si="224"/>
        <v>0</v>
      </c>
      <c r="FO153" s="1665">
        <f t="shared" ca="1" si="224"/>
        <v>0</v>
      </c>
      <c r="FP153" s="1665">
        <f t="shared" ca="1" si="224"/>
        <v>0</v>
      </c>
      <c r="FQ153" s="1665">
        <f t="shared" ca="1" si="224"/>
        <v>0</v>
      </c>
      <c r="FR153" s="1665">
        <f t="shared" ca="1" si="224"/>
        <v>0</v>
      </c>
      <c r="FS153" s="1665">
        <f t="shared" ca="1" si="224"/>
        <v>0</v>
      </c>
      <c r="FT153" s="1665">
        <f t="shared" ca="1" si="224"/>
        <v>0</v>
      </c>
      <c r="FU153" s="1665">
        <f t="shared" ca="1" si="224"/>
        <v>0</v>
      </c>
      <c r="FV153" s="1665">
        <f t="shared" ca="1" si="224"/>
        <v>0</v>
      </c>
      <c r="FW153" s="1665">
        <f t="shared" ca="1" si="224"/>
        <v>0</v>
      </c>
      <c r="FX153" s="1665">
        <f t="shared" ca="1" si="224"/>
        <v>0</v>
      </c>
      <c r="FY153" s="1665">
        <f t="shared" ca="1" si="224"/>
        <v>0</v>
      </c>
      <c r="FZ153" s="1665">
        <f t="shared" ca="1" si="224"/>
        <v>0</v>
      </c>
      <c r="GA153" s="1665">
        <f t="shared" ca="1" si="224"/>
        <v>0</v>
      </c>
      <c r="GB153" s="1665">
        <f t="shared" ca="1" si="224"/>
        <v>0</v>
      </c>
      <c r="GC153" s="1665">
        <f t="shared" ca="1" si="224"/>
        <v>0</v>
      </c>
      <c r="GD153" s="1665">
        <f t="shared" ca="1" si="224"/>
        <v>0</v>
      </c>
      <c r="GE153" s="1665">
        <f t="shared" ca="1" si="224"/>
        <v>0</v>
      </c>
      <c r="GF153" s="1665">
        <f t="shared" ca="1" si="224"/>
        <v>0</v>
      </c>
      <c r="GG153" s="1665">
        <f t="shared" ca="1" si="224"/>
        <v>0</v>
      </c>
      <c r="GH153" s="1665">
        <f t="shared" ca="1" si="224"/>
        <v>0</v>
      </c>
      <c r="GI153" s="1665">
        <f t="shared" ca="1" si="224"/>
        <v>0</v>
      </c>
      <c r="GJ153" s="1665">
        <f t="shared" ca="1" si="224"/>
        <v>0</v>
      </c>
      <c r="GK153" s="1665">
        <f t="shared" ca="1" si="224"/>
        <v>0</v>
      </c>
      <c r="GL153" s="1665">
        <f t="shared" ca="1" si="224"/>
        <v>0</v>
      </c>
      <c r="GM153" s="1665">
        <f t="shared" ca="1" si="224"/>
        <v>0</v>
      </c>
      <c r="GN153" s="1665">
        <f t="shared" ca="1" si="224"/>
        <v>0</v>
      </c>
      <c r="GO153" s="1665">
        <f t="shared" ref="GO153:IL153" ca="1" si="225">SUM(GO147:GO152)</f>
        <v>0</v>
      </c>
      <c r="GP153" s="1665">
        <f t="shared" ca="1" si="225"/>
        <v>0</v>
      </c>
      <c r="GQ153" s="1665">
        <f t="shared" ca="1" si="225"/>
        <v>0</v>
      </c>
      <c r="GR153" s="1665">
        <f t="shared" ca="1" si="225"/>
        <v>0</v>
      </c>
      <c r="GS153" s="1665">
        <f t="shared" ca="1" si="225"/>
        <v>0</v>
      </c>
      <c r="GT153" s="1665">
        <f t="shared" ca="1" si="225"/>
        <v>0</v>
      </c>
      <c r="GU153" s="1665">
        <f t="shared" ca="1" si="225"/>
        <v>0</v>
      </c>
      <c r="GV153" s="1665">
        <f t="shared" ca="1" si="225"/>
        <v>0</v>
      </c>
      <c r="GW153" s="1665">
        <f t="shared" ca="1" si="225"/>
        <v>0</v>
      </c>
      <c r="GX153" s="1665">
        <f t="shared" ca="1" si="225"/>
        <v>0</v>
      </c>
      <c r="GY153" s="1665">
        <f t="shared" ca="1" si="225"/>
        <v>0</v>
      </c>
      <c r="GZ153" s="1665">
        <f t="shared" ca="1" si="225"/>
        <v>0</v>
      </c>
      <c r="HA153" s="1665">
        <f t="shared" ca="1" si="225"/>
        <v>0</v>
      </c>
      <c r="HB153" s="1665">
        <f t="shared" ca="1" si="225"/>
        <v>0</v>
      </c>
      <c r="HC153" s="1665">
        <f t="shared" ca="1" si="225"/>
        <v>0</v>
      </c>
      <c r="HD153" s="1665">
        <f t="shared" ca="1" si="225"/>
        <v>0</v>
      </c>
      <c r="HE153" s="1665">
        <f t="shared" ca="1" si="225"/>
        <v>0</v>
      </c>
      <c r="HF153" s="1665">
        <f t="shared" ca="1" si="225"/>
        <v>0</v>
      </c>
      <c r="HG153" s="1665">
        <f t="shared" ca="1" si="225"/>
        <v>0</v>
      </c>
      <c r="HH153" s="1665">
        <f t="shared" ca="1" si="225"/>
        <v>0</v>
      </c>
      <c r="HI153" s="1665">
        <f t="shared" ca="1" si="225"/>
        <v>0</v>
      </c>
      <c r="HJ153" s="1665">
        <f t="shared" ca="1" si="225"/>
        <v>0</v>
      </c>
      <c r="HK153" s="1665">
        <f t="shared" ca="1" si="225"/>
        <v>0</v>
      </c>
      <c r="HL153" s="1665">
        <f t="shared" ca="1" si="225"/>
        <v>0</v>
      </c>
      <c r="HM153" s="1665">
        <f t="shared" ca="1" si="225"/>
        <v>0</v>
      </c>
      <c r="HN153" s="1665">
        <f t="shared" ca="1" si="225"/>
        <v>0</v>
      </c>
      <c r="HO153" s="1665">
        <f t="shared" ca="1" si="225"/>
        <v>0</v>
      </c>
      <c r="HP153" s="1665">
        <f t="shared" ca="1" si="225"/>
        <v>0</v>
      </c>
      <c r="HQ153" s="1665">
        <f t="shared" ca="1" si="225"/>
        <v>0</v>
      </c>
      <c r="HR153" s="1665">
        <f t="shared" ca="1" si="225"/>
        <v>0</v>
      </c>
      <c r="HS153" s="1665">
        <f t="shared" ca="1" si="225"/>
        <v>0</v>
      </c>
      <c r="HT153" s="1665">
        <f t="shared" ca="1" si="225"/>
        <v>0</v>
      </c>
      <c r="HU153" s="1665">
        <f t="shared" ca="1" si="225"/>
        <v>0</v>
      </c>
      <c r="HV153" s="1665">
        <f t="shared" ca="1" si="225"/>
        <v>0</v>
      </c>
      <c r="HW153" s="1665">
        <f t="shared" ca="1" si="225"/>
        <v>0</v>
      </c>
      <c r="HX153" s="1665">
        <f t="shared" ca="1" si="225"/>
        <v>0</v>
      </c>
      <c r="HY153" s="1665">
        <f t="shared" ca="1" si="225"/>
        <v>0</v>
      </c>
      <c r="HZ153" s="1665">
        <f t="shared" ca="1" si="225"/>
        <v>0</v>
      </c>
      <c r="IA153" s="1665">
        <f t="shared" ca="1" si="225"/>
        <v>0</v>
      </c>
      <c r="IB153" s="1665">
        <f t="shared" ca="1" si="225"/>
        <v>0</v>
      </c>
      <c r="IC153" s="1665">
        <f t="shared" ca="1" si="225"/>
        <v>0</v>
      </c>
      <c r="ID153" s="1665">
        <f t="shared" ca="1" si="225"/>
        <v>0</v>
      </c>
      <c r="IE153" s="1665">
        <f t="shared" ca="1" si="225"/>
        <v>0</v>
      </c>
      <c r="IF153" s="1665">
        <f t="shared" ca="1" si="225"/>
        <v>0</v>
      </c>
      <c r="IG153" s="1665">
        <f t="shared" ca="1" si="225"/>
        <v>0</v>
      </c>
      <c r="IH153" s="1665">
        <f t="shared" ca="1" si="225"/>
        <v>0</v>
      </c>
      <c r="II153" s="1665">
        <f t="shared" ca="1" si="225"/>
        <v>0</v>
      </c>
      <c r="IJ153" s="1665">
        <f t="shared" ca="1" si="225"/>
        <v>0</v>
      </c>
      <c r="IK153" s="1665">
        <f t="shared" ca="1" si="225"/>
        <v>0</v>
      </c>
      <c r="IL153" s="1665">
        <f t="shared" ca="1" si="225"/>
        <v>0</v>
      </c>
    </row>
    <row r="154" spans="1:246" s="709" customFormat="1">
      <c r="D154" s="810"/>
      <c r="F154" s="725"/>
      <c r="G154" s="725"/>
      <c r="H154" s="725"/>
      <c r="I154" s="725"/>
      <c r="J154" s="725"/>
      <c r="K154" s="725"/>
      <c r="L154" s="725"/>
      <c r="M154" s="725"/>
      <c r="N154" s="725"/>
      <c r="O154" s="725"/>
      <c r="P154" s="725"/>
      <c r="Q154" s="725"/>
      <c r="R154" s="725"/>
      <c r="S154" s="725"/>
      <c r="T154" s="725"/>
      <c r="U154" s="725"/>
      <c r="V154" s="725"/>
      <c r="W154" s="725"/>
      <c r="X154" s="725"/>
      <c r="Y154" s="725"/>
      <c r="Z154" s="725"/>
      <c r="AA154" s="725"/>
      <c r="AB154" s="725"/>
      <c r="AC154" s="725"/>
      <c r="AD154" s="725"/>
      <c r="AE154" s="725"/>
      <c r="AF154" s="725"/>
      <c r="AG154" s="725"/>
      <c r="AH154" s="725"/>
      <c r="AI154" s="725"/>
      <c r="AJ154" s="725"/>
      <c r="AK154" s="725"/>
      <c r="AL154" s="725"/>
      <c r="AM154" s="725"/>
      <c r="AN154" s="725"/>
      <c r="AO154" s="725"/>
      <c r="AP154" s="725"/>
      <c r="AQ154" s="725"/>
      <c r="AR154" s="725"/>
      <c r="AS154" s="725"/>
      <c r="AT154" s="725"/>
      <c r="AU154" s="725"/>
      <c r="AV154" s="725"/>
      <c r="AW154" s="725"/>
      <c r="AX154" s="725"/>
      <c r="AY154" s="725"/>
      <c r="AZ154" s="725"/>
      <c r="BA154" s="725"/>
      <c r="BB154" s="725"/>
      <c r="BC154" s="725"/>
      <c r="BD154" s="725"/>
      <c r="BE154" s="725"/>
      <c r="BF154" s="725"/>
      <c r="BG154" s="725"/>
      <c r="BH154" s="725"/>
      <c r="BI154" s="725"/>
      <c r="BJ154" s="725"/>
      <c r="BK154" s="725"/>
      <c r="BL154" s="725"/>
      <c r="BM154" s="725"/>
      <c r="BN154" s="725"/>
      <c r="BO154" s="725"/>
      <c r="BP154" s="725"/>
      <c r="BQ154" s="725"/>
      <c r="BR154" s="725"/>
      <c r="BS154" s="725"/>
      <c r="BT154" s="725"/>
      <c r="BU154" s="725"/>
      <c r="BV154" s="725"/>
      <c r="BW154" s="725"/>
      <c r="BX154" s="725"/>
      <c r="BY154" s="725"/>
      <c r="BZ154" s="725"/>
      <c r="CA154" s="725"/>
      <c r="CB154" s="725"/>
      <c r="CC154" s="725"/>
      <c r="CD154" s="725"/>
      <c r="CE154" s="725"/>
      <c r="CF154" s="725"/>
      <c r="CG154" s="725"/>
      <c r="CH154" s="725"/>
      <c r="CI154" s="725"/>
      <c r="CJ154" s="725"/>
      <c r="CK154" s="725"/>
      <c r="CL154" s="725"/>
      <c r="CM154" s="725"/>
      <c r="CN154" s="725"/>
      <c r="CO154" s="725"/>
      <c r="CP154" s="725"/>
      <c r="CQ154" s="725"/>
      <c r="CR154" s="725"/>
      <c r="CS154" s="725"/>
      <c r="CT154" s="725"/>
      <c r="CU154" s="725"/>
      <c r="CV154" s="725"/>
      <c r="CW154" s="725"/>
      <c r="CX154" s="725"/>
      <c r="CY154" s="725"/>
      <c r="CZ154" s="725"/>
      <c r="DA154" s="725"/>
      <c r="DB154" s="725"/>
      <c r="DC154" s="725"/>
      <c r="DD154" s="725"/>
      <c r="DE154" s="725"/>
      <c r="DF154" s="725"/>
      <c r="DG154" s="725"/>
      <c r="DH154" s="725"/>
      <c r="DI154" s="725"/>
      <c r="DJ154" s="725"/>
      <c r="DK154" s="725"/>
      <c r="DL154" s="725"/>
      <c r="DM154" s="725"/>
      <c r="DN154" s="725"/>
      <c r="DO154" s="725"/>
      <c r="DP154" s="725"/>
      <c r="DQ154" s="725"/>
      <c r="DR154" s="725"/>
      <c r="DS154" s="725"/>
      <c r="DT154" s="725"/>
      <c r="DU154" s="725"/>
      <c r="DV154" s="725"/>
      <c r="DW154" s="725"/>
      <c r="DX154" s="725"/>
      <c r="DY154" s="725"/>
      <c r="DZ154" s="725"/>
      <c r="EA154" s="725"/>
      <c r="EB154" s="725"/>
      <c r="EC154" s="725"/>
      <c r="ED154" s="725"/>
      <c r="EE154" s="725"/>
      <c r="EF154" s="725"/>
      <c r="EG154" s="725"/>
      <c r="EH154" s="725"/>
      <c r="EI154" s="725"/>
      <c r="EJ154" s="725"/>
      <c r="EK154" s="725"/>
      <c r="EL154" s="725"/>
      <c r="EM154" s="725"/>
      <c r="EN154" s="725"/>
      <c r="EO154" s="725"/>
      <c r="EP154" s="725"/>
      <c r="EQ154" s="725"/>
      <c r="ER154" s="725"/>
      <c r="ES154" s="725"/>
      <c r="ET154" s="725"/>
      <c r="EU154" s="725"/>
      <c r="EV154" s="725"/>
      <c r="EW154" s="725"/>
      <c r="EX154" s="725"/>
      <c r="EY154" s="725"/>
      <c r="EZ154" s="725"/>
      <c r="FA154" s="725"/>
      <c r="FB154" s="725"/>
      <c r="FC154" s="725"/>
      <c r="FD154" s="725"/>
      <c r="FE154" s="725"/>
      <c r="FF154" s="725"/>
      <c r="FG154" s="725"/>
      <c r="FH154" s="725"/>
      <c r="FI154" s="725"/>
      <c r="FJ154" s="725"/>
      <c r="FK154" s="725"/>
      <c r="FL154" s="725"/>
      <c r="FM154" s="725"/>
      <c r="FN154" s="725"/>
      <c r="FO154" s="725"/>
      <c r="FP154" s="725"/>
      <c r="FQ154" s="725"/>
      <c r="FR154" s="725"/>
      <c r="FS154" s="725"/>
      <c r="FT154" s="725"/>
      <c r="FU154" s="725"/>
      <c r="FV154" s="725"/>
      <c r="FW154" s="725"/>
      <c r="FX154" s="725"/>
      <c r="FY154" s="725"/>
      <c r="FZ154" s="725"/>
      <c r="GA154" s="725"/>
      <c r="GB154" s="725"/>
      <c r="GC154" s="725"/>
      <c r="GD154" s="725"/>
      <c r="GE154" s="725"/>
      <c r="GF154" s="725"/>
      <c r="GG154" s="725"/>
      <c r="GH154" s="725"/>
      <c r="GI154" s="725"/>
      <c r="GJ154" s="725"/>
      <c r="GK154" s="725"/>
      <c r="GL154" s="725"/>
      <c r="GM154" s="725"/>
      <c r="GN154" s="725"/>
      <c r="GO154" s="725"/>
      <c r="GP154" s="725"/>
      <c r="GQ154" s="725"/>
      <c r="GR154" s="725"/>
      <c r="GS154" s="725"/>
      <c r="GT154" s="725"/>
      <c r="GU154" s="725"/>
      <c r="GV154" s="725"/>
      <c r="GW154" s="725"/>
      <c r="GX154" s="725"/>
      <c r="GY154" s="725"/>
      <c r="GZ154" s="725"/>
      <c r="HA154" s="725"/>
      <c r="HB154" s="725"/>
      <c r="HC154" s="725"/>
      <c r="HD154" s="725"/>
      <c r="HE154" s="725"/>
      <c r="HF154" s="725"/>
      <c r="HG154" s="725"/>
      <c r="HH154" s="725"/>
      <c r="HI154" s="725"/>
      <c r="HJ154" s="725"/>
      <c r="HK154" s="725"/>
      <c r="HL154" s="725"/>
      <c r="HM154" s="725"/>
      <c r="HN154" s="725"/>
      <c r="HO154" s="725"/>
      <c r="HP154" s="725"/>
      <c r="HQ154" s="725"/>
      <c r="HR154" s="725"/>
      <c r="HS154" s="725"/>
      <c r="HT154" s="725"/>
      <c r="HU154" s="725"/>
      <c r="HV154" s="725"/>
      <c r="HW154" s="725"/>
      <c r="HX154" s="725"/>
      <c r="HY154" s="725"/>
      <c r="HZ154" s="725"/>
      <c r="IA154" s="725"/>
      <c r="IB154" s="725"/>
      <c r="IC154" s="725"/>
      <c r="ID154" s="725"/>
      <c r="IE154" s="725"/>
      <c r="IF154" s="725"/>
      <c r="IG154" s="725"/>
      <c r="IH154" s="725"/>
      <c r="II154" s="725"/>
      <c r="IJ154" s="725"/>
      <c r="IK154" s="725"/>
      <c r="IL154" s="725"/>
    </row>
    <row r="155" spans="1:246" s="817" customFormat="1">
      <c r="B155" s="817" t="s">
        <v>727</v>
      </c>
      <c r="D155" s="818">
        <f ca="1">IFERROR(E155/SUM($E$155:$E$156),"")</f>
        <v>0.75</v>
      </c>
      <c r="E155" s="817">
        <f ca="1">SUM(G155:IL155)</f>
        <v>12911937.894192439</v>
      </c>
      <c r="F155" s="820">
        <f>-F150</f>
        <v>0</v>
      </c>
      <c r="G155" s="820">
        <f t="shared" ref="G155:BR155" ca="1" si="226">-G150</f>
        <v>0</v>
      </c>
      <c r="H155" s="820">
        <f t="shared" ca="1" si="226"/>
        <v>0</v>
      </c>
      <c r="I155" s="820">
        <f ca="1">-I150</f>
        <v>0</v>
      </c>
      <c r="J155" s="820">
        <f t="shared" ca="1" si="226"/>
        <v>0</v>
      </c>
      <c r="K155" s="820">
        <f t="shared" ca="1" si="226"/>
        <v>0</v>
      </c>
      <c r="L155" s="820">
        <f t="shared" ca="1" si="226"/>
        <v>0</v>
      </c>
      <c r="M155" s="820">
        <f t="shared" ca="1" si="226"/>
        <v>0</v>
      </c>
      <c r="N155" s="820">
        <f t="shared" ca="1" si="226"/>
        <v>0</v>
      </c>
      <c r="O155" s="820">
        <f t="shared" ca="1" si="226"/>
        <v>0</v>
      </c>
      <c r="P155" s="820">
        <f t="shared" ca="1" si="226"/>
        <v>0</v>
      </c>
      <c r="Q155" s="820">
        <f t="shared" ca="1" si="226"/>
        <v>0</v>
      </c>
      <c r="R155" s="820">
        <f t="shared" ca="1" si="226"/>
        <v>0</v>
      </c>
      <c r="S155" s="820">
        <f t="shared" ca="1" si="226"/>
        <v>0</v>
      </c>
      <c r="T155" s="820">
        <f t="shared" ca="1" si="226"/>
        <v>0</v>
      </c>
      <c r="U155" s="820">
        <f t="shared" ca="1" si="226"/>
        <v>0</v>
      </c>
      <c r="V155" s="820">
        <f t="shared" ca="1" si="226"/>
        <v>0</v>
      </c>
      <c r="W155" s="820">
        <f t="shared" ca="1" si="226"/>
        <v>0</v>
      </c>
      <c r="X155" s="820">
        <f t="shared" ca="1" si="226"/>
        <v>0</v>
      </c>
      <c r="Y155" s="820">
        <f t="shared" ca="1" si="226"/>
        <v>0</v>
      </c>
      <c r="Z155" s="820">
        <f t="shared" ca="1" si="226"/>
        <v>0</v>
      </c>
      <c r="AA155" s="820">
        <f t="shared" ca="1" si="226"/>
        <v>0</v>
      </c>
      <c r="AB155" s="820">
        <f t="shared" ca="1" si="226"/>
        <v>0</v>
      </c>
      <c r="AC155" s="820">
        <f t="shared" ca="1" si="226"/>
        <v>0</v>
      </c>
      <c r="AD155" s="820">
        <f t="shared" ca="1" si="226"/>
        <v>0</v>
      </c>
      <c r="AE155" s="820">
        <f ca="1">-AE150</f>
        <v>0</v>
      </c>
      <c r="AF155" s="820">
        <f t="shared" ca="1" si="226"/>
        <v>0</v>
      </c>
      <c r="AG155" s="820">
        <f t="shared" ca="1" si="226"/>
        <v>0</v>
      </c>
      <c r="AH155" s="820">
        <f t="shared" ca="1" si="226"/>
        <v>0</v>
      </c>
      <c r="AI155" s="820">
        <f t="shared" ca="1" si="226"/>
        <v>0</v>
      </c>
      <c r="AJ155" s="820">
        <f t="shared" ca="1" si="226"/>
        <v>0</v>
      </c>
      <c r="AK155" s="820">
        <f t="shared" ca="1" si="226"/>
        <v>0</v>
      </c>
      <c r="AL155" s="820">
        <f t="shared" ca="1" si="226"/>
        <v>0</v>
      </c>
      <c r="AM155" s="820">
        <f t="shared" ca="1" si="226"/>
        <v>0</v>
      </c>
      <c r="AN155" s="820">
        <f t="shared" ca="1" si="226"/>
        <v>0</v>
      </c>
      <c r="AO155" s="820">
        <f t="shared" ca="1" si="226"/>
        <v>0</v>
      </c>
      <c r="AP155" s="820">
        <f t="shared" ca="1" si="226"/>
        <v>0</v>
      </c>
      <c r="AQ155" s="820">
        <f t="shared" ca="1" si="226"/>
        <v>0</v>
      </c>
      <c r="AR155" s="820">
        <f t="shared" ca="1" si="226"/>
        <v>0</v>
      </c>
      <c r="AS155" s="820">
        <f t="shared" ca="1" si="226"/>
        <v>0</v>
      </c>
      <c r="AT155" s="820">
        <f t="shared" ca="1" si="226"/>
        <v>0</v>
      </c>
      <c r="AU155" s="820">
        <f t="shared" ca="1" si="226"/>
        <v>0</v>
      </c>
      <c r="AV155" s="820">
        <f t="shared" ca="1" si="226"/>
        <v>0</v>
      </c>
      <c r="AW155" s="820">
        <f t="shared" ca="1" si="226"/>
        <v>12911937.894192439</v>
      </c>
      <c r="AX155" s="820">
        <f t="shared" si="226"/>
        <v>0</v>
      </c>
      <c r="AY155" s="820">
        <f t="shared" si="226"/>
        <v>0</v>
      </c>
      <c r="AZ155" s="820">
        <f t="shared" si="226"/>
        <v>0</v>
      </c>
      <c r="BA155" s="820">
        <f t="shared" si="226"/>
        <v>0</v>
      </c>
      <c r="BB155" s="820">
        <f t="shared" si="226"/>
        <v>0</v>
      </c>
      <c r="BC155" s="820">
        <f t="shared" si="226"/>
        <v>0</v>
      </c>
      <c r="BD155" s="820">
        <f t="shared" si="226"/>
        <v>0</v>
      </c>
      <c r="BE155" s="820">
        <f t="shared" si="226"/>
        <v>0</v>
      </c>
      <c r="BF155" s="820">
        <f t="shared" si="226"/>
        <v>0</v>
      </c>
      <c r="BG155" s="820">
        <f t="shared" si="226"/>
        <v>0</v>
      </c>
      <c r="BH155" s="820">
        <f t="shared" si="226"/>
        <v>0</v>
      </c>
      <c r="BI155" s="820">
        <f t="shared" si="226"/>
        <v>0</v>
      </c>
      <c r="BJ155" s="820">
        <f t="shared" si="226"/>
        <v>0</v>
      </c>
      <c r="BK155" s="820">
        <f t="shared" si="226"/>
        <v>0</v>
      </c>
      <c r="BL155" s="820">
        <f t="shared" si="226"/>
        <v>0</v>
      </c>
      <c r="BM155" s="820">
        <f t="shared" si="226"/>
        <v>0</v>
      </c>
      <c r="BN155" s="820">
        <f t="shared" si="226"/>
        <v>0</v>
      </c>
      <c r="BO155" s="820">
        <f t="shared" si="226"/>
        <v>0</v>
      </c>
      <c r="BP155" s="820">
        <f t="shared" si="226"/>
        <v>0</v>
      </c>
      <c r="BQ155" s="820">
        <f t="shared" si="226"/>
        <v>0</v>
      </c>
      <c r="BR155" s="820">
        <f t="shared" si="226"/>
        <v>0</v>
      </c>
      <c r="BS155" s="820">
        <f t="shared" ref="BS155:ED155" si="227">-BS150</f>
        <v>0</v>
      </c>
      <c r="BT155" s="820">
        <f t="shared" si="227"/>
        <v>0</v>
      </c>
      <c r="BU155" s="820">
        <f t="shared" si="227"/>
        <v>0</v>
      </c>
      <c r="BV155" s="820">
        <f t="shared" si="227"/>
        <v>0</v>
      </c>
      <c r="BW155" s="820">
        <f t="shared" si="227"/>
        <v>0</v>
      </c>
      <c r="BX155" s="820">
        <f t="shared" si="227"/>
        <v>0</v>
      </c>
      <c r="BY155" s="820">
        <f t="shared" si="227"/>
        <v>0</v>
      </c>
      <c r="BZ155" s="820">
        <f t="shared" si="227"/>
        <v>0</v>
      </c>
      <c r="CA155" s="820">
        <f t="shared" si="227"/>
        <v>0</v>
      </c>
      <c r="CB155" s="820">
        <f t="shared" si="227"/>
        <v>0</v>
      </c>
      <c r="CC155" s="820">
        <f t="shared" si="227"/>
        <v>0</v>
      </c>
      <c r="CD155" s="820">
        <f t="shared" si="227"/>
        <v>0</v>
      </c>
      <c r="CE155" s="820">
        <f t="shared" si="227"/>
        <v>0</v>
      </c>
      <c r="CF155" s="820">
        <f t="shared" si="227"/>
        <v>0</v>
      </c>
      <c r="CG155" s="820">
        <f t="shared" si="227"/>
        <v>0</v>
      </c>
      <c r="CH155" s="820">
        <f t="shared" si="227"/>
        <v>0</v>
      </c>
      <c r="CI155" s="820">
        <f t="shared" si="227"/>
        <v>0</v>
      </c>
      <c r="CJ155" s="820">
        <f t="shared" si="227"/>
        <v>0</v>
      </c>
      <c r="CK155" s="820">
        <f t="shared" si="227"/>
        <v>0</v>
      </c>
      <c r="CL155" s="820">
        <f t="shared" si="227"/>
        <v>0</v>
      </c>
      <c r="CM155" s="820">
        <f t="shared" si="227"/>
        <v>0</v>
      </c>
      <c r="CN155" s="820">
        <f t="shared" si="227"/>
        <v>0</v>
      </c>
      <c r="CO155" s="820">
        <f t="shared" si="227"/>
        <v>0</v>
      </c>
      <c r="CP155" s="820">
        <f t="shared" si="227"/>
        <v>0</v>
      </c>
      <c r="CQ155" s="820">
        <f t="shared" si="227"/>
        <v>0</v>
      </c>
      <c r="CR155" s="820">
        <f t="shared" si="227"/>
        <v>0</v>
      </c>
      <c r="CS155" s="820">
        <f t="shared" si="227"/>
        <v>0</v>
      </c>
      <c r="CT155" s="820">
        <f t="shared" si="227"/>
        <v>0</v>
      </c>
      <c r="CU155" s="820">
        <f t="shared" si="227"/>
        <v>0</v>
      </c>
      <c r="CV155" s="820">
        <f t="shared" si="227"/>
        <v>0</v>
      </c>
      <c r="CW155" s="820">
        <f t="shared" si="227"/>
        <v>0</v>
      </c>
      <c r="CX155" s="820">
        <f t="shared" si="227"/>
        <v>0</v>
      </c>
      <c r="CY155" s="820">
        <f t="shared" si="227"/>
        <v>0</v>
      </c>
      <c r="CZ155" s="820">
        <f t="shared" si="227"/>
        <v>0</v>
      </c>
      <c r="DA155" s="820">
        <f t="shared" si="227"/>
        <v>0</v>
      </c>
      <c r="DB155" s="820">
        <f t="shared" si="227"/>
        <v>0</v>
      </c>
      <c r="DC155" s="820">
        <f t="shared" si="227"/>
        <v>0</v>
      </c>
      <c r="DD155" s="820">
        <f t="shared" si="227"/>
        <v>0</v>
      </c>
      <c r="DE155" s="820">
        <f t="shared" si="227"/>
        <v>0</v>
      </c>
      <c r="DF155" s="820">
        <f t="shared" si="227"/>
        <v>0</v>
      </c>
      <c r="DG155" s="820">
        <f t="shared" si="227"/>
        <v>0</v>
      </c>
      <c r="DH155" s="820">
        <f t="shared" si="227"/>
        <v>0</v>
      </c>
      <c r="DI155" s="820">
        <f t="shared" si="227"/>
        <v>0</v>
      </c>
      <c r="DJ155" s="820">
        <f t="shared" si="227"/>
        <v>0</v>
      </c>
      <c r="DK155" s="820">
        <f t="shared" si="227"/>
        <v>0</v>
      </c>
      <c r="DL155" s="820">
        <f t="shared" si="227"/>
        <v>0</v>
      </c>
      <c r="DM155" s="820">
        <f t="shared" si="227"/>
        <v>0</v>
      </c>
      <c r="DN155" s="820">
        <f t="shared" si="227"/>
        <v>0</v>
      </c>
      <c r="DO155" s="820">
        <f t="shared" si="227"/>
        <v>0</v>
      </c>
      <c r="DP155" s="820">
        <f t="shared" si="227"/>
        <v>0</v>
      </c>
      <c r="DQ155" s="820">
        <f t="shared" si="227"/>
        <v>0</v>
      </c>
      <c r="DR155" s="820">
        <f t="shared" si="227"/>
        <v>0</v>
      </c>
      <c r="DS155" s="820">
        <f t="shared" si="227"/>
        <v>0</v>
      </c>
      <c r="DT155" s="820">
        <f t="shared" si="227"/>
        <v>0</v>
      </c>
      <c r="DU155" s="820">
        <f t="shared" si="227"/>
        <v>0</v>
      </c>
      <c r="DV155" s="820">
        <f t="shared" si="227"/>
        <v>0</v>
      </c>
      <c r="DW155" s="820">
        <f t="shared" si="227"/>
        <v>0</v>
      </c>
      <c r="DX155" s="820">
        <f t="shared" si="227"/>
        <v>0</v>
      </c>
      <c r="DY155" s="820">
        <f t="shared" si="227"/>
        <v>0</v>
      </c>
      <c r="DZ155" s="820">
        <f t="shared" si="227"/>
        <v>0</v>
      </c>
      <c r="EA155" s="820">
        <f t="shared" si="227"/>
        <v>0</v>
      </c>
      <c r="EB155" s="820">
        <f t="shared" si="227"/>
        <v>0</v>
      </c>
      <c r="EC155" s="820">
        <f t="shared" si="227"/>
        <v>0</v>
      </c>
      <c r="ED155" s="820">
        <f t="shared" si="227"/>
        <v>0</v>
      </c>
      <c r="EE155" s="820">
        <f t="shared" ref="EE155:GP155" si="228">-EE150</f>
        <v>0</v>
      </c>
      <c r="EF155" s="820">
        <f t="shared" si="228"/>
        <v>0</v>
      </c>
      <c r="EG155" s="820">
        <f t="shared" si="228"/>
        <v>0</v>
      </c>
      <c r="EH155" s="820">
        <f t="shared" si="228"/>
        <v>0</v>
      </c>
      <c r="EI155" s="820">
        <f t="shared" si="228"/>
        <v>0</v>
      </c>
      <c r="EJ155" s="820">
        <f t="shared" si="228"/>
        <v>0</v>
      </c>
      <c r="EK155" s="820">
        <f t="shared" si="228"/>
        <v>0</v>
      </c>
      <c r="EL155" s="820">
        <f t="shared" si="228"/>
        <v>0</v>
      </c>
      <c r="EM155" s="820">
        <f t="shared" si="228"/>
        <v>0</v>
      </c>
      <c r="EN155" s="820">
        <f t="shared" si="228"/>
        <v>0</v>
      </c>
      <c r="EO155" s="820">
        <f t="shared" si="228"/>
        <v>0</v>
      </c>
      <c r="EP155" s="820">
        <f t="shared" si="228"/>
        <v>0</v>
      </c>
      <c r="EQ155" s="820">
        <f t="shared" si="228"/>
        <v>0</v>
      </c>
      <c r="ER155" s="820">
        <f t="shared" si="228"/>
        <v>0</v>
      </c>
      <c r="ES155" s="820">
        <f t="shared" si="228"/>
        <v>0</v>
      </c>
      <c r="ET155" s="820">
        <f t="shared" si="228"/>
        <v>0</v>
      </c>
      <c r="EU155" s="820">
        <f t="shared" si="228"/>
        <v>0</v>
      </c>
      <c r="EV155" s="820">
        <f t="shared" si="228"/>
        <v>0</v>
      </c>
      <c r="EW155" s="820">
        <f t="shared" si="228"/>
        <v>0</v>
      </c>
      <c r="EX155" s="820">
        <f t="shared" si="228"/>
        <v>0</v>
      </c>
      <c r="EY155" s="820">
        <f t="shared" si="228"/>
        <v>0</v>
      </c>
      <c r="EZ155" s="820">
        <f t="shared" si="228"/>
        <v>0</v>
      </c>
      <c r="FA155" s="820">
        <f t="shared" si="228"/>
        <v>0</v>
      </c>
      <c r="FB155" s="820">
        <f t="shared" si="228"/>
        <v>0</v>
      </c>
      <c r="FC155" s="820">
        <f t="shared" si="228"/>
        <v>0</v>
      </c>
      <c r="FD155" s="820">
        <f t="shared" si="228"/>
        <v>0</v>
      </c>
      <c r="FE155" s="820">
        <f t="shared" si="228"/>
        <v>0</v>
      </c>
      <c r="FF155" s="820">
        <f t="shared" si="228"/>
        <v>0</v>
      </c>
      <c r="FG155" s="820">
        <f t="shared" si="228"/>
        <v>0</v>
      </c>
      <c r="FH155" s="820">
        <f t="shared" si="228"/>
        <v>0</v>
      </c>
      <c r="FI155" s="820">
        <f t="shared" si="228"/>
        <v>0</v>
      </c>
      <c r="FJ155" s="820">
        <f t="shared" si="228"/>
        <v>0</v>
      </c>
      <c r="FK155" s="820">
        <f t="shared" si="228"/>
        <v>0</v>
      </c>
      <c r="FL155" s="820">
        <f t="shared" si="228"/>
        <v>0</v>
      </c>
      <c r="FM155" s="820">
        <f t="shared" si="228"/>
        <v>0</v>
      </c>
      <c r="FN155" s="820">
        <f t="shared" si="228"/>
        <v>0</v>
      </c>
      <c r="FO155" s="820">
        <f t="shared" si="228"/>
        <v>0</v>
      </c>
      <c r="FP155" s="820">
        <f t="shared" si="228"/>
        <v>0</v>
      </c>
      <c r="FQ155" s="820">
        <f t="shared" si="228"/>
        <v>0</v>
      </c>
      <c r="FR155" s="820">
        <f t="shared" si="228"/>
        <v>0</v>
      </c>
      <c r="FS155" s="820">
        <f t="shared" si="228"/>
        <v>0</v>
      </c>
      <c r="FT155" s="820">
        <f t="shared" si="228"/>
        <v>0</v>
      </c>
      <c r="FU155" s="820">
        <f t="shared" si="228"/>
        <v>0</v>
      </c>
      <c r="FV155" s="820">
        <f t="shared" si="228"/>
        <v>0</v>
      </c>
      <c r="FW155" s="820">
        <f t="shared" si="228"/>
        <v>0</v>
      </c>
      <c r="FX155" s="820">
        <f t="shared" si="228"/>
        <v>0</v>
      </c>
      <c r="FY155" s="820">
        <f t="shared" si="228"/>
        <v>0</v>
      </c>
      <c r="FZ155" s="820">
        <f t="shared" si="228"/>
        <v>0</v>
      </c>
      <c r="GA155" s="820">
        <f t="shared" si="228"/>
        <v>0</v>
      </c>
      <c r="GB155" s="820">
        <f t="shared" si="228"/>
        <v>0</v>
      </c>
      <c r="GC155" s="820">
        <f t="shared" si="228"/>
        <v>0</v>
      </c>
      <c r="GD155" s="820">
        <f t="shared" si="228"/>
        <v>0</v>
      </c>
      <c r="GE155" s="820">
        <f t="shared" si="228"/>
        <v>0</v>
      </c>
      <c r="GF155" s="820">
        <f t="shared" si="228"/>
        <v>0</v>
      </c>
      <c r="GG155" s="820">
        <f t="shared" si="228"/>
        <v>0</v>
      </c>
      <c r="GH155" s="820">
        <f t="shared" si="228"/>
        <v>0</v>
      </c>
      <c r="GI155" s="820">
        <f t="shared" si="228"/>
        <v>0</v>
      </c>
      <c r="GJ155" s="820">
        <f t="shared" si="228"/>
        <v>0</v>
      </c>
      <c r="GK155" s="820">
        <f t="shared" si="228"/>
        <v>0</v>
      </c>
      <c r="GL155" s="820">
        <f t="shared" si="228"/>
        <v>0</v>
      </c>
      <c r="GM155" s="820">
        <f t="shared" si="228"/>
        <v>0</v>
      </c>
      <c r="GN155" s="820">
        <f t="shared" si="228"/>
        <v>0</v>
      </c>
      <c r="GO155" s="820">
        <f t="shared" si="228"/>
        <v>0</v>
      </c>
      <c r="GP155" s="820">
        <f t="shared" si="228"/>
        <v>0</v>
      </c>
      <c r="GQ155" s="820">
        <f t="shared" ref="GQ155:IL155" si="229">-GQ150</f>
        <v>0</v>
      </c>
      <c r="GR155" s="820">
        <f t="shared" si="229"/>
        <v>0</v>
      </c>
      <c r="GS155" s="820">
        <f t="shared" si="229"/>
        <v>0</v>
      </c>
      <c r="GT155" s="820">
        <f t="shared" si="229"/>
        <v>0</v>
      </c>
      <c r="GU155" s="820">
        <f t="shared" si="229"/>
        <v>0</v>
      </c>
      <c r="GV155" s="820">
        <f t="shared" si="229"/>
        <v>0</v>
      </c>
      <c r="GW155" s="820">
        <f t="shared" si="229"/>
        <v>0</v>
      </c>
      <c r="GX155" s="820">
        <f t="shared" si="229"/>
        <v>0</v>
      </c>
      <c r="GY155" s="820">
        <f t="shared" si="229"/>
        <v>0</v>
      </c>
      <c r="GZ155" s="820">
        <f t="shared" si="229"/>
        <v>0</v>
      </c>
      <c r="HA155" s="820">
        <f t="shared" si="229"/>
        <v>0</v>
      </c>
      <c r="HB155" s="820">
        <f t="shared" si="229"/>
        <v>0</v>
      </c>
      <c r="HC155" s="820">
        <f t="shared" si="229"/>
        <v>0</v>
      </c>
      <c r="HD155" s="820">
        <f t="shared" si="229"/>
        <v>0</v>
      </c>
      <c r="HE155" s="820">
        <f t="shared" si="229"/>
        <v>0</v>
      </c>
      <c r="HF155" s="820">
        <f t="shared" si="229"/>
        <v>0</v>
      </c>
      <c r="HG155" s="820">
        <f t="shared" si="229"/>
        <v>0</v>
      </c>
      <c r="HH155" s="820">
        <f t="shared" si="229"/>
        <v>0</v>
      </c>
      <c r="HI155" s="820">
        <f t="shared" si="229"/>
        <v>0</v>
      </c>
      <c r="HJ155" s="820">
        <f t="shared" si="229"/>
        <v>0</v>
      </c>
      <c r="HK155" s="820">
        <f t="shared" si="229"/>
        <v>0</v>
      </c>
      <c r="HL155" s="820">
        <f t="shared" si="229"/>
        <v>0</v>
      </c>
      <c r="HM155" s="820">
        <f t="shared" si="229"/>
        <v>0</v>
      </c>
      <c r="HN155" s="820">
        <f t="shared" si="229"/>
        <v>0</v>
      </c>
      <c r="HO155" s="820">
        <f t="shared" si="229"/>
        <v>0</v>
      </c>
      <c r="HP155" s="820">
        <f t="shared" si="229"/>
        <v>0</v>
      </c>
      <c r="HQ155" s="820">
        <f t="shared" si="229"/>
        <v>0</v>
      </c>
      <c r="HR155" s="820">
        <f t="shared" si="229"/>
        <v>0</v>
      </c>
      <c r="HS155" s="820">
        <f t="shared" si="229"/>
        <v>0</v>
      </c>
      <c r="HT155" s="820">
        <f t="shared" si="229"/>
        <v>0</v>
      </c>
      <c r="HU155" s="820">
        <f t="shared" si="229"/>
        <v>0</v>
      </c>
      <c r="HV155" s="820">
        <f t="shared" si="229"/>
        <v>0</v>
      </c>
      <c r="HW155" s="820">
        <f t="shared" si="229"/>
        <v>0</v>
      </c>
      <c r="HX155" s="820">
        <f t="shared" si="229"/>
        <v>0</v>
      </c>
      <c r="HY155" s="820">
        <f t="shared" si="229"/>
        <v>0</v>
      </c>
      <c r="HZ155" s="820">
        <f t="shared" si="229"/>
        <v>0</v>
      </c>
      <c r="IA155" s="820">
        <f t="shared" si="229"/>
        <v>0</v>
      </c>
      <c r="IB155" s="820">
        <f t="shared" si="229"/>
        <v>0</v>
      </c>
      <c r="IC155" s="820">
        <f t="shared" si="229"/>
        <v>0</v>
      </c>
      <c r="ID155" s="820">
        <f t="shared" si="229"/>
        <v>0</v>
      </c>
      <c r="IE155" s="820">
        <f t="shared" si="229"/>
        <v>0</v>
      </c>
      <c r="IF155" s="820">
        <f t="shared" si="229"/>
        <v>0</v>
      </c>
      <c r="IG155" s="820">
        <f t="shared" si="229"/>
        <v>0</v>
      </c>
      <c r="IH155" s="820">
        <f t="shared" si="229"/>
        <v>0</v>
      </c>
      <c r="II155" s="820">
        <f t="shared" si="229"/>
        <v>0</v>
      </c>
      <c r="IJ155" s="820">
        <f t="shared" si="229"/>
        <v>0</v>
      </c>
      <c r="IK155" s="820">
        <f t="shared" si="229"/>
        <v>0</v>
      </c>
      <c r="IL155" s="820">
        <f t="shared" si="229"/>
        <v>0</v>
      </c>
    </row>
    <row r="156" spans="1:246" s="817" customFormat="1">
      <c r="B156" s="817" t="s">
        <v>728</v>
      </c>
      <c r="D156" s="818">
        <f ca="1">IFERROR(E156/SUM($E$155:$E$156),"")</f>
        <v>0.25</v>
      </c>
      <c r="E156" s="817">
        <f ca="1">SUM(G156:IL156)</f>
        <v>4303979.2980641462</v>
      </c>
      <c r="F156" s="820">
        <f>F155/_WF_Tier2_LP*_WF_Tier2_GP</f>
        <v>0</v>
      </c>
      <c r="G156" s="820">
        <f t="shared" ref="G156:BR156" ca="1" si="230">G155/_WF_Tier2_LP*_WF_Tier2_GP</f>
        <v>0</v>
      </c>
      <c r="H156" s="820">
        <f t="shared" ca="1" si="230"/>
        <v>0</v>
      </c>
      <c r="I156" s="820">
        <f t="shared" ca="1" si="230"/>
        <v>0</v>
      </c>
      <c r="J156" s="820">
        <f t="shared" ca="1" si="230"/>
        <v>0</v>
      </c>
      <c r="K156" s="820">
        <f t="shared" ca="1" si="230"/>
        <v>0</v>
      </c>
      <c r="L156" s="820">
        <f t="shared" ca="1" si="230"/>
        <v>0</v>
      </c>
      <c r="M156" s="820">
        <f t="shared" ca="1" si="230"/>
        <v>0</v>
      </c>
      <c r="N156" s="820">
        <f t="shared" ca="1" si="230"/>
        <v>0</v>
      </c>
      <c r="O156" s="820">
        <f t="shared" ca="1" si="230"/>
        <v>0</v>
      </c>
      <c r="P156" s="820">
        <f t="shared" ca="1" si="230"/>
        <v>0</v>
      </c>
      <c r="Q156" s="820">
        <f t="shared" ca="1" si="230"/>
        <v>0</v>
      </c>
      <c r="R156" s="820">
        <f t="shared" ca="1" si="230"/>
        <v>0</v>
      </c>
      <c r="S156" s="820">
        <f t="shared" ca="1" si="230"/>
        <v>0</v>
      </c>
      <c r="T156" s="820">
        <f t="shared" ca="1" si="230"/>
        <v>0</v>
      </c>
      <c r="U156" s="820">
        <f t="shared" ca="1" si="230"/>
        <v>0</v>
      </c>
      <c r="V156" s="820">
        <f t="shared" ca="1" si="230"/>
        <v>0</v>
      </c>
      <c r="W156" s="820">
        <f t="shared" ca="1" si="230"/>
        <v>0</v>
      </c>
      <c r="X156" s="820">
        <f t="shared" ca="1" si="230"/>
        <v>0</v>
      </c>
      <c r="Y156" s="820">
        <f t="shared" ca="1" si="230"/>
        <v>0</v>
      </c>
      <c r="Z156" s="820">
        <f t="shared" ca="1" si="230"/>
        <v>0</v>
      </c>
      <c r="AA156" s="820">
        <f t="shared" ca="1" si="230"/>
        <v>0</v>
      </c>
      <c r="AB156" s="820">
        <f t="shared" ca="1" si="230"/>
        <v>0</v>
      </c>
      <c r="AC156" s="820">
        <f t="shared" ca="1" si="230"/>
        <v>0</v>
      </c>
      <c r="AD156" s="820">
        <f t="shared" ca="1" si="230"/>
        <v>0</v>
      </c>
      <c r="AE156" s="820">
        <f ca="1">AE155/_WF_Tier2_LP*_WF_Tier2_GP</f>
        <v>0</v>
      </c>
      <c r="AF156" s="820">
        <f t="shared" ca="1" si="230"/>
        <v>0</v>
      </c>
      <c r="AG156" s="820">
        <f t="shared" ca="1" si="230"/>
        <v>0</v>
      </c>
      <c r="AH156" s="820">
        <f t="shared" ca="1" si="230"/>
        <v>0</v>
      </c>
      <c r="AI156" s="820">
        <f t="shared" ca="1" si="230"/>
        <v>0</v>
      </c>
      <c r="AJ156" s="820">
        <f t="shared" ca="1" si="230"/>
        <v>0</v>
      </c>
      <c r="AK156" s="820">
        <f t="shared" ca="1" si="230"/>
        <v>0</v>
      </c>
      <c r="AL156" s="820">
        <f t="shared" ca="1" si="230"/>
        <v>0</v>
      </c>
      <c r="AM156" s="820">
        <f t="shared" ca="1" si="230"/>
        <v>0</v>
      </c>
      <c r="AN156" s="820">
        <f t="shared" ca="1" si="230"/>
        <v>0</v>
      </c>
      <c r="AO156" s="820">
        <f t="shared" ca="1" si="230"/>
        <v>0</v>
      </c>
      <c r="AP156" s="820">
        <f t="shared" ca="1" si="230"/>
        <v>0</v>
      </c>
      <c r="AQ156" s="820">
        <f t="shared" ca="1" si="230"/>
        <v>0</v>
      </c>
      <c r="AR156" s="820">
        <f t="shared" ca="1" si="230"/>
        <v>0</v>
      </c>
      <c r="AS156" s="820">
        <f t="shared" ca="1" si="230"/>
        <v>0</v>
      </c>
      <c r="AT156" s="820">
        <f t="shared" ca="1" si="230"/>
        <v>0</v>
      </c>
      <c r="AU156" s="820">
        <f t="shared" ca="1" si="230"/>
        <v>0</v>
      </c>
      <c r="AV156" s="820">
        <f t="shared" ca="1" si="230"/>
        <v>0</v>
      </c>
      <c r="AW156" s="820">
        <f t="shared" ca="1" si="230"/>
        <v>4303979.2980641462</v>
      </c>
      <c r="AX156" s="820">
        <f t="shared" si="230"/>
        <v>0</v>
      </c>
      <c r="AY156" s="820">
        <f t="shared" si="230"/>
        <v>0</v>
      </c>
      <c r="AZ156" s="820">
        <f t="shared" si="230"/>
        <v>0</v>
      </c>
      <c r="BA156" s="820">
        <f t="shared" si="230"/>
        <v>0</v>
      </c>
      <c r="BB156" s="820">
        <f t="shared" si="230"/>
        <v>0</v>
      </c>
      <c r="BC156" s="820">
        <f t="shared" si="230"/>
        <v>0</v>
      </c>
      <c r="BD156" s="820">
        <f t="shared" si="230"/>
        <v>0</v>
      </c>
      <c r="BE156" s="820">
        <f t="shared" si="230"/>
        <v>0</v>
      </c>
      <c r="BF156" s="820">
        <f t="shared" si="230"/>
        <v>0</v>
      </c>
      <c r="BG156" s="820">
        <f t="shared" si="230"/>
        <v>0</v>
      </c>
      <c r="BH156" s="820">
        <f t="shared" si="230"/>
        <v>0</v>
      </c>
      <c r="BI156" s="820">
        <f t="shared" si="230"/>
        <v>0</v>
      </c>
      <c r="BJ156" s="820">
        <f t="shared" si="230"/>
        <v>0</v>
      </c>
      <c r="BK156" s="820">
        <f t="shared" si="230"/>
        <v>0</v>
      </c>
      <c r="BL156" s="820">
        <f t="shared" si="230"/>
        <v>0</v>
      </c>
      <c r="BM156" s="820">
        <f t="shared" si="230"/>
        <v>0</v>
      </c>
      <c r="BN156" s="820">
        <f t="shared" si="230"/>
        <v>0</v>
      </c>
      <c r="BO156" s="820">
        <f t="shared" si="230"/>
        <v>0</v>
      </c>
      <c r="BP156" s="820">
        <f t="shared" si="230"/>
        <v>0</v>
      </c>
      <c r="BQ156" s="820">
        <f t="shared" si="230"/>
        <v>0</v>
      </c>
      <c r="BR156" s="820">
        <f t="shared" si="230"/>
        <v>0</v>
      </c>
      <c r="BS156" s="820">
        <f t="shared" ref="BS156:ED156" si="231">BS155/_WF_Tier2_LP*_WF_Tier2_GP</f>
        <v>0</v>
      </c>
      <c r="BT156" s="820">
        <f t="shared" si="231"/>
        <v>0</v>
      </c>
      <c r="BU156" s="820">
        <f t="shared" si="231"/>
        <v>0</v>
      </c>
      <c r="BV156" s="820">
        <f t="shared" si="231"/>
        <v>0</v>
      </c>
      <c r="BW156" s="820">
        <f t="shared" si="231"/>
        <v>0</v>
      </c>
      <c r="BX156" s="820">
        <f t="shared" si="231"/>
        <v>0</v>
      </c>
      <c r="BY156" s="820">
        <f t="shared" si="231"/>
        <v>0</v>
      </c>
      <c r="BZ156" s="820">
        <f t="shared" si="231"/>
        <v>0</v>
      </c>
      <c r="CA156" s="820">
        <f t="shared" si="231"/>
        <v>0</v>
      </c>
      <c r="CB156" s="820">
        <f t="shared" si="231"/>
        <v>0</v>
      </c>
      <c r="CC156" s="820">
        <f t="shared" si="231"/>
        <v>0</v>
      </c>
      <c r="CD156" s="820">
        <f t="shared" si="231"/>
        <v>0</v>
      </c>
      <c r="CE156" s="820">
        <f t="shared" si="231"/>
        <v>0</v>
      </c>
      <c r="CF156" s="820">
        <f t="shared" si="231"/>
        <v>0</v>
      </c>
      <c r="CG156" s="820">
        <f t="shared" si="231"/>
        <v>0</v>
      </c>
      <c r="CH156" s="820">
        <f t="shared" si="231"/>
        <v>0</v>
      </c>
      <c r="CI156" s="820">
        <f t="shared" si="231"/>
        <v>0</v>
      </c>
      <c r="CJ156" s="820">
        <f t="shared" si="231"/>
        <v>0</v>
      </c>
      <c r="CK156" s="820">
        <f t="shared" si="231"/>
        <v>0</v>
      </c>
      <c r="CL156" s="820">
        <f t="shared" si="231"/>
        <v>0</v>
      </c>
      <c r="CM156" s="820">
        <f t="shared" si="231"/>
        <v>0</v>
      </c>
      <c r="CN156" s="820">
        <f t="shared" si="231"/>
        <v>0</v>
      </c>
      <c r="CO156" s="820">
        <f t="shared" si="231"/>
        <v>0</v>
      </c>
      <c r="CP156" s="820">
        <f t="shared" si="231"/>
        <v>0</v>
      </c>
      <c r="CQ156" s="820">
        <f t="shared" si="231"/>
        <v>0</v>
      </c>
      <c r="CR156" s="820">
        <f t="shared" si="231"/>
        <v>0</v>
      </c>
      <c r="CS156" s="820">
        <f t="shared" si="231"/>
        <v>0</v>
      </c>
      <c r="CT156" s="820">
        <f t="shared" si="231"/>
        <v>0</v>
      </c>
      <c r="CU156" s="820">
        <f t="shared" si="231"/>
        <v>0</v>
      </c>
      <c r="CV156" s="820">
        <f t="shared" si="231"/>
        <v>0</v>
      </c>
      <c r="CW156" s="820">
        <f t="shared" si="231"/>
        <v>0</v>
      </c>
      <c r="CX156" s="820">
        <f t="shared" si="231"/>
        <v>0</v>
      </c>
      <c r="CY156" s="820">
        <f t="shared" si="231"/>
        <v>0</v>
      </c>
      <c r="CZ156" s="820">
        <f t="shared" si="231"/>
        <v>0</v>
      </c>
      <c r="DA156" s="820">
        <f t="shared" si="231"/>
        <v>0</v>
      </c>
      <c r="DB156" s="820">
        <f t="shared" si="231"/>
        <v>0</v>
      </c>
      <c r="DC156" s="820">
        <f t="shared" si="231"/>
        <v>0</v>
      </c>
      <c r="DD156" s="820">
        <f t="shared" si="231"/>
        <v>0</v>
      </c>
      <c r="DE156" s="820">
        <f t="shared" si="231"/>
        <v>0</v>
      </c>
      <c r="DF156" s="820">
        <f t="shared" si="231"/>
        <v>0</v>
      </c>
      <c r="DG156" s="820">
        <f t="shared" si="231"/>
        <v>0</v>
      </c>
      <c r="DH156" s="820">
        <f t="shared" si="231"/>
        <v>0</v>
      </c>
      <c r="DI156" s="820">
        <f t="shared" si="231"/>
        <v>0</v>
      </c>
      <c r="DJ156" s="820">
        <f t="shared" si="231"/>
        <v>0</v>
      </c>
      <c r="DK156" s="820">
        <f t="shared" si="231"/>
        <v>0</v>
      </c>
      <c r="DL156" s="820">
        <f t="shared" si="231"/>
        <v>0</v>
      </c>
      <c r="DM156" s="820">
        <f t="shared" si="231"/>
        <v>0</v>
      </c>
      <c r="DN156" s="820">
        <f t="shared" si="231"/>
        <v>0</v>
      </c>
      <c r="DO156" s="820">
        <f t="shared" si="231"/>
        <v>0</v>
      </c>
      <c r="DP156" s="820">
        <f t="shared" si="231"/>
        <v>0</v>
      </c>
      <c r="DQ156" s="820">
        <f t="shared" si="231"/>
        <v>0</v>
      </c>
      <c r="DR156" s="820">
        <f t="shared" si="231"/>
        <v>0</v>
      </c>
      <c r="DS156" s="820">
        <f t="shared" si="231"/>
        <v>0</v>
      </c>
      <c r="DT156" s="820">
        <f t="shared" si="231"/>
        <v>0</v>
      </c>
      <c r="DU156" s="820">
        <f t="shared" si="231"/>
        <v>0</v>
      </c>
      <c r="DV156" s="820">
        <f t="shared" si="231"/>
        <v>0</v>
      </c>
      <c r="DW156" s="820">
        <f t="shared" si="231"/>
        <v>0</v>
      </c>
      <c r="DX156" s="820">
        <f t="shared" si="231"/>
        <v>0</v>
      </c>
      <c r="DY156" s="820">
        <f t="shared" si="231"/>
        <v>0</v>
      </c>
      <c r="DZ156" s="820">
        <f t="shared" si="231"/>
        <v>0</v>
      </c>
      <c r="EA156" s="820">
        <f t="shared" si="231"/>
        <v>0</v>
      </c>
      <c r="EB156" s="820">
        <f t="shared" si="231"/>
        <v>0</v>
      </c>
      <c r="EC156" s="820">
        <f t="shared" si="231"/>
        <v>0</v>
      </c>
      <c r="ED156" s="820">
        <f t="shared" si="231"/>
        <v>0</v>
      </c>
      <c r="EE156" s="820">
        <f t="shared" ref="EE156:GP156" si="232">EE155/_WF_Tier2_LP*_WF_Tier2_GP</f>
        <v>0</v>
      </c>
      <c r="EF156" s="820">
        <f t="shared" si="232"/>
        <v>0</v>
      </c>
      <c r="EG156" s="820">
        <f t="shared" si="232"/>
        <v>0</v>
      </c>
      <c r="EH156" s="820">
        <f t="shared" si="232"/>
        <v>0</v>
      </c>
      <c r="EI156" s="820">
        <f t="shared" si="232"/>
        <v>0</v>
      </c>
      <c r="EJ156" s="820">
        <f t="shared" si="232"/>
        <v>0</v>
      </c>
      <c r="EK156" s="820">
        <f t="shared" si="232"/>
        <v>0</v>
      </c>
      <c r="EL156" s="820">
        <f t="shared" si="232"/>
        <v>0</v>
      </c>
      <c r="EM156" s="820">
        <f t="shared" si="232"/>
        <v>0</v>
      </c>
      <c r="EN156" s="820">
        <f t="shared" si="232"/>
        <v>0</v>
      </c>
      <c r="EO156" s="820">
        <f t="shared" si="232"/>
        <v>0</v>
      </c>
      <c r="EP156" s="820">
        <f t="shared" si="232"/>
        <v>0</v>
      </c>
      <c r="EQ156" s="820">
        <f t="shared" si="232"/>
        <v>0</v>
      </c>
      <c r="ER156" s="820">
        <f t="shared" si="232"/>
        <v>0</v>
      </c>
      <c r="ES156" s="820">
        <f t="shared" si="232"/>
        <v>0</v>
      </c>
      <c r="ET156" s="820">
        <f t="shared" si="232"/>
        <v>0</v>
      </c>
      <c r="EU156" s="820">
        <f t="shared" si="232"/>
        <v>0</v>
      </c>
      <c r="EV156" s="820">
        <f t="shared" si="232"/>
        <v>0</v>
      </c>
      <c r="EW156" s="820">
        <f t="shared" si="232"/>
        <v>0</v>
      </c>
      <c r="EX156" s="820">
        <f t="shared" si="232"/>
        <v>0</v>
      </c>
      <c r="EY156" s="820">
        <f t="shared" si="232"/>
        <v>0</v>
      </c>
      <c r="EZ156" s="820">
        <f t="shared" si="232"/>
        <v>0</v>
      </c>
      <c r="FA156" s="820">
        <f t="shared" si="232"/>
        <v>0</v>
      </c>
      <c r="FB156" s="820">
        <f t="shared" si="232"/>
        <v>0</v>
      </c>
      <c r="FC156" s="820">
        <f t="shared" si="232"/>
        <v>0</v>
      </c>
      <c r="FD156" s="820">
        <f t="shared" si="232"/>
        <v>0</v>
      </c>
      <c r="FE156" s="820">
        <f t="shared" si="232"/>
        <v>0</v>
      </c>
      <c r="FF156" s="820">
        <f t="shared" si="232"/>
        <v>0</v>
      </c>
      <c r="FG156" s="820">
        <f t="shared" si="232"/>
        <v>0</v>
      </c>
      <c r="FH156" s="820">
        <f t="shared" si="232"/>
        <v>0</v>
      </c>
      <c r="FI156" s="820">
        <f t="shared" si="232"/>
        <v>0</v>
      </c>
      <c r="FJ156" s="820">
        <f t="shared" si="232"/>
        <v>0</v>
      </c>
      <c r="FK156" s="820">
        <f t="shared" si="232"/>
        <v>0</v>
      </c>
      <c r="FL156" s="820">
        <f t="shared" si="232"/>
        <v>0</v>
      </c>
      <c r="FM156" s="820">
        <f t="shared" si="232"/>
        <v>0</v>
      </c>
      <c r="FN156" s="820">
        <f t="shared" si="232"/>
        <v>0</v>
      </c>
      <c r="FO156" s="820">
        <f t="shared" si="232"/>
        <v>0</v>
      </c>
      <c r="FP156" s="820">
        <f t="shared" si="232"/>
        <v>0</v>
      </c>
      <c r="FQ156" s="820">
        <f t="shared" si="232"/>
        <v>0</v>
      </c>
      <c r="FR156" s="820">
        <f t="shared" si="232"/>
        <v>0</v>
      </c>
      <c r="FS156" s="820">
        <f t="shared" si="232"/>
        <v>0</v>
      </c>
      <c r="FT156" s="820">
        <f t="shared" si="232"/>
        <v>0</v>
      </c>
      <c r="FU156" s="820">
        <f t="shared" si="232"/>
        <v>0</v>
      </c>
      <c r="FV156" s="820">
        <f t="shared" si="232"/>
        <v>0</v>
      </c>
      <c r="FW156" s="820">
        <f t="shared" si="232"/>
        <v>0</v>
      </c>
      <c r="FX156" s="820">
        <f t="shared" si="232"/>
        <v>0</v>
      </c>
      <c r="FY156" s="820">
        <f t="shared" si="232"/>
        <v>0</v>
      </c>
      <c r="FZ156" s="820">
        <f t="shared" si="232"/>
        <v>0</v>
      </c>
      <c r="GA156" s="820">
        <f t="shared" si="232"/>
        <v>0</v>
      </c>
      <c r="GB156" s="820">
        <f t="shared" si="232"/>
        <v>0</v>
      </c>
      <c r="GC156" s="820">
        <f t="shared" si="232"/>
        <v>0</v>
      </c>
      <c r="GD156" s="820">
        <f t="shared" si="232"/>
        <v>0</v>
      </c>
      <c r="GE156" s="820">
        <f t="shared" si="232"/>
        <v>0</v>
      </c>
      <c r="GF156" s="820">
        <f t="shared" si="232"/>
        <v>0</v>
      </c>
      <c r="GG156" s="820">
        <f t="shared" si="232"/>
        <v>0</v>
      </c>
      <c r="GH156" s="820">
        <f t="shared" si="232"/>
        <v>0</v>
      </c>
      <c r="GI156" s="820">
        <f t="shared" si="232"/>
        <v>0</v>
      </c>
      <c r="GJ156" s="820">
        <f t="shared" si="232"/>
        <v>0</v>
      </c>
      <c r="GK156" s="820">
        <f t="shared" si="232"/>
        <v>0</v>
      </c>
      <c r="GL156" s="820">
        <f t="shared" si="232"/>
        <v>0</v>
      </c>
      <c r="GM156" s="820">
        <f t="shared" si="232"/>
        <v>0</v>
      </c>
      <c r="GN156" s="820">
        <f t="shared" si="232"/>
        <v>0</v>
      </c>
      <c r="GO156" s="820">
        <f t="shared" si="232"/>
        <v>0</v>
      </c>
      <c r="GP156" s="820">
        <f t="shared" si="232"/>
        <v>0</v>
      </c>
      <c r="GQ156" s="820">
        <f t="shared" ref="GQ156:IL156" si="233">GQ155/_WF_Tier2_LP*_WF_Tier2_GP</f>
        <v>0</v>
      </c>
      <c r="GR156" s="820">
        <f t="shared" si="233"/>
        <v>0</v>
      </c>
      <c r="GS156" s="820">
        <f t="shared" si="233"/>
        <v>0</v>
      </c>
      <c r="GT156" s="820">
        <f t="shared" si="233"/>
        <v>0</v>
      </c>
      <c r="GU156" s="820">
        <f t="shared" si="233"/>
        <v>0</v>
      </c>
      <c r="GV156" s="820">
        <f t="shared" si="233"/>
        <v>0</v>
      </c>
      <c r="GW156" s="820">
        <f t="shared" si="233"/>
        <v>0</v>
      </c>
      <c r="GX156" s="820">
        <f t="shared" si="233"/>
        <v>0</v>
      </c>
      <c r="GY156" s="820">
        <f t="shared" si="233"/>
        <v>0</v>
      </c>
      <c r="GZ156" s="820">
        <f t="shared" si="233"/>
        <v>0</v>
      </c>
      <c r="HA156" s="820">
        <f t="shared" si="233"/>
        <v>0</v>
      </c>
      <c r="HB156" s="820">
        <f t="shared" si="233"/>
        <v>0</v>
      </c>
      <c r="HC156" s="820">
        <f t="shared" si="233"/>
        <v>0</v>
      </c>
      <c r="HD156" s="820">
        <f t="shared" si="233"/>
        <v>0</v>
      </c>
      <c r="HE156" s="820">
        <f t="shared" si="233"/>
        <v>0</v>
      </c>
      <c r="HF156" s="820">
        <f t="shared" si="233"/>
        <v>0</v>
      </c>
      <c r="HG156" s="820">
        <f t="shared" si="233"/>
        <v>0</v>
      </c>
      <c r="HH156" s="820">
        <f t="shared" si="233"/>
        <v>0</v>
      </c>
      <c r="HI156" s="820">
        <f t="shared" si="233"/>
        <v>0</v>
      </c>
      <c r="HJ156" s="820">
        <f t="shared" si="233"/>
        <v>0</v>
      </c>
      <c r="HK156" s="820">
        <f t="shared" si="233"/>
        <v>0</v>
      </c>
      <c r="HL156" s="820">
        <f t="shared" si="233"/>
        <v>0</v>
      </c>
      <c r="HM156" s="820">
        <f t="shared" si="233"/>
        <v>0</v>
      </c>
      <c r="HN156" s="820">
        <f t="shared" si="233"/>
        <v>0</v>
      </c>
      <c r="HO156" s="820">
        <f t="shared" si="233"/>
        <v>0</v>
      </c>
      <c r="HP156" s="820">
        <f t="shared" si="233"/>
        <v>0</v>
      </c>
      <c r="HQ156" s="820">
        <f t="shared" si="233"/>
        <v>0</v>
      </c>
      <c r="HR156" s="820">
        <f t="shared" si="233"/>
        <v>0</v>
      </c>
      <c r="HS156" s="820">
        <f t="shared" si="233"/>
        <v>0</v>
      </c>
      <c r="HT156" s="820">
        <f t="shared" si="233"/>
        <v>0</v>
      </c>
      <c r="HU156" s="820">
        <f t="shared" si="233"/>
        <v>0</v>
      </c>
      <c r="HV156" s="820">
        <f t="shared" si="233"/>
        <v>0</v>
      </c>
      <c r="HW156" s="820">
        <f t="shared" si="233"/>
        <v>0</v>
      </c>
      <c r="HX156" s="820">
        <f t="shared" si="233"/>
        <v>0</v>
      </c>
      <c r="HY156" s="820">
        <f t="shared" si="233"/>
        <v>0</v>
      </c>
      <c r="HZ156" s="820">
        <f t="shared" si="233"/>
        <v>0</v>
      </c>
      <c r="IA156" s="820">
        <f t="shared" si="233"/>
        <v>0</v>
      </c>
      <c r="IB156" s="820">
        <f t="shared" si="233"/>
        <v>0</v>
      </c>
      <c r="IC156" s="820">
        <f t="shared" si="233"/>
        <v>0</v>
      </c>
      <c r="ID156" s="820">
        <f t="shared" si="233"/>
        <v>0</v>
      </c>
      <c r="IE156" s="820">
        <f t="shared" si="233"/>
        <v>0</v>
      </c>
      <c r="IF156" s="820">
        <f t="shared" si="233"/>
        <v>0</v>
      </c>
      <c r="IG156" s="820">
        <f t="shared" si="233"/>
        <v>0</v>
      </c>
      <c r="IH156" s="820">
        <f t="shared" si="233"/>
        <v>0</v>
      </c>
      <c r="II156" s="820">
        <f t="shared" si="233"/>
        <v>0</v>
      </c>
      <c r="IJ156" s="820">
        <f t="shared" si="233"/>
        <v>0</v>
      </c>
      <c r="IK156" s="820">
        <f t="shared" si="233"/>
        <v>0</v>
      </c>
      <c r="IL156" s="820">
        <f t="shared" si="233"/>
        <v>0</v>
      </c>
    </row>
    <row r="157" spans="1:246" s="817" customFormat="1">
      <c r="D157" s="818"/>
    </row>
    <row r="158" spans="1:246" s="1099" customFormat="1">
      <c r="B158" s="1100" t="s">
        <v>729</v>
      </c>
      <c r="C158" s="1100"/>
      <c r="D158" s="1101">
        <f ca="1">+IFERROR(E158/SUM($E$158:$E$159),"")</f>
        <v>0.39999999999999991</v>
      </c>
      <c r="E158" s="1100">
        <f ca="1">SUM(G158:IL158)</f>
        <v>1721591.7192256581</v>
      </c>
      <c r="F158" s="1102">
        <f t="shared" ref="F158:BQ158" si="234">+F$156*(_WF_Tier1_GP/_WF_Tier2_GP)</f>
        <v>0</v>
      </c>
      <c r="G158" s="1102">
        <f t="shared" ca="1" si="234"/>
        <v>0</v>
      </c>
      <c r="H158" s="1102">
        <f t="shared" ca="1" si="234"/>
        <v>0</v>
      </c>
      <c r="I158" s="1102">
        <f t="shared" ca="1" si="234"/>
        <v>0</v>
      </c>
      <c r="J158" s="1102">
        <f t="shared" ca="1" si="234"/>
        <v>0</v>
      </c>
      <c r="K158" s="1102">
        <f t="shared" ca="1" si="234"/>
        <v>0</v>
      </c>
      <c r="L158" s="1102">
        <f t="shared" ca="1" si="234"/>
        <v>0</v>
      </c>
      <c r="M158" s="1102">
        <f t="shared" ca="1" si="234"/>
        <v>0</v>
      </c>
      <c r="N158" s="1102">
        <f t="shared" ca="1" si="234"/>
        <v>0</v>
      </c>
      <c r="O158" s="1102">
        <f t="shared" ca="1" si="234"/>
        <v>0</v>
      </c>
      <c r="P158" s="1102">
        <f t="shared" ca="1" si="234"/>
        <v>0</v>
      </c>
      <c r="Q158" s="1102">
        <f t="shared" ca="1" si="234"/>
        <v>0</v>
      </c>
      <c r="R158" s="1102">
        <f t="shared" ca="1" si="234"/>
        <v>0</v>
      </c>
      <c r="S158" s="1102">
        <f t="shared" ca="1" si="234"/>
        <v>0</v>
      </c>
      <c r="T158" s="1102">
        <f t="shared" ca="1" si="234"/>
        <v>0</v>
      </c>
      <c r="U158" s="1102">
        <f t="shared" ca="1" si="234"/>
        <v>0</v>
      </c>
      <c r="V158" s="1102">
        <f t="shared" ca="1" si="234"/>
        <v>0</v>
      </c>
      <c r="W158" s="1102">
        <f t="shared" ca="1" si="234"/>
        <v>0</v>
      </c>
      <c r="X158" s="1102">
        <f t="shared" ca="1" si="234"/>
        <v>0</v>
      </c>
      <c r="Y158" s="1102">
        <f t="shared" ca="1" si="234"/>
        <v>0</v>
      </c>
      <c r="Z158" s="1102">
        <f t="shared" ca="1" si="234"/>
        <v>0</v>
      </c>
      <c r="AA158" s="1102">
        <f t="shared" ca="1" si="234"/>
        <v>0</v>
      </c>
      <c r="AB158" s="1102">
        <f t="shared" ca="1" si="234"/>
        <v>0</v>
      </c>
      <c r="AC158" s="1102">
        <f t="shared" ca="1" si="234"/>
        <v>0</v>
      </c>
      <c r="AD158" s="1102">
        <f t="shared" ca="1" si="234"/>
        <v>0</v>
      </c>
      <c r="AE158" s="1102">
        <f t="shared" ca="1" si="234"/>
        <v>0</v>
      </c>
      <c r="AF158" s="1102">
        <f t="shared" ca="1" si="234"/>
        <v>0</v>
      </c>
      <c r="AG158" s="1102">
        <f t="shared" ca="1" si="234"/>
        <v>0</v>
      </c>
      <c r="AH158" s="1102">
        <f t="shared" ca="1" si="234"/>
        <v>0</v>
      </c>
      <c r="AI158" s="1102">
        <f t="shared" ca="1" si="234"/>
        <v>0</v>
      </c>
      <c r="AJ158" s="1102">
        <f t="shared" ca="1" si="234"/>
        <v>0</v>
      </c>
      <c r="AK158" s="1102">
        <f t="shared" ca="1" si="234"/>
        <v>0</v>
      </c>
      <c r="AL158" s="1102">
        <f t="shared" ca="1" si="234"/>
        <v>0</v>
      </c>
      <c r="AM158" s="1102">
        <f t="shared" ca="1" si="234"/>
        <v>0</v>
      </c>
      <c r="AN158" s="1102">
        <f t="shared" ca="1" si="234"/>
        <v>0</v>
      </c>
      <c r="AO158" s="1102">
        <f t="shared" ca="1" si="234"/>
        <v>0</v>
      </c>
      <c r="AP158" s="1102">
        <f t="shared" ca="1" si="234"/>
        <v>0</v>
      </c>
      <c r="AQ158" s="1102">
        <f t="shared" ca="1" si="234"/>
        <v>0</v>
      </c>
      <c r="AR158" s="1102">
        <f t="shared" ca="1" si="234"/>
        <v>0</v>
      </c>
      <c r="AS158" s="1102">
        <f t="shared" ca="1" si="234"/>
        <v>0</v>
      </c>
      <c r="AT158" s="1102">
        <f t="shared" ca="1" si="234"/>
        <v>0</v>
      </c>
      <c r="AU158" s="1102">
        <f t="shared" ca="1" si="234"/>
        <v>0</v>
      </c>
      <c r="AV158" s="1102">
        <f t="shared" ca="1" si="234"/>
        <v>0</v>
      </c>
      <c r="AW158" s="1102">
        <f t="shared" ca="1" si="234"/>
        <v>1721591.7192256581</v>
      </c>
      <c r="AX158" s="1102">
        <f t="shared" si="234"/>
        <v>0</v>
      </c>
      <c r="AY158" s="1102">
        <f t="shared" si="234"/>
        <v>0</v>
      </c>
      <c r="AZ158" s="1102">
        <f t="shared" si="234"/>
        <v>0</v>
      </c>
      <c r="BA158" s="1102">
        <f t="shared" si="234"/>
        <v>0</v>
      </c>
      <c r="BB158" s="1102">
        <f t="shared" si="234"/>
        <v>0</v>
      </c>
      <c r="BC158" s="1102">
        <f t="shared" si="234"/>
        <v>0</v>
      </c>
      <c r="BD158" s="1102">
        <f t="shared" si="234"/>
        <v>0</v>
      </c>
      <c r="BE158" s="1102">
        <f t="shared" si="234"/>
        <v>0</v>
      </c>
      <c r="BF158" s="1102">
        <f t="shared" si="234"/>
        <v>0</v>
      </c>
      <c r="BG158" s="1102">
        <f t="shared" si="234"/>
        <v>0</v>
      </c>
      <c r="BH158" s="1102">
        <f t="shared" si="234"/>
        <v>0</v>
      </c>
      <c r="BI158" s="1102">
        <f t="shared" si="234"/>
        <v>0</v>
      </c>
      <c r="BJ158" s="1102">
        <f t="shared" si="234"/>
        <v>0</v>
      </c>
      <c r="BK158" s="1102">
        <f t="shared" si="234"/>
        <v>0</v>
      </c>
      <c r="BL158" s="1102">
        <f t="shared" si="234"/>
        <v>0</v>
      </c>
      <c r="BM158" s="1102">
        <f t="shared" si="234"/>
        <v>0</v>
      </c>
      <c r="BN158" s="1102">
        <f t="shared" si="234"/>
        <v>0</v>
      </c>
      <c r="BO158" s="1102">
        <f t="shared" si="234"/>
        <v>0</v>
      </c>
      <c r="BP158" s="1102">
        <f t="shared" si="234"/>
        <v>0</v>
      </c>
      <c r="BQ158" s="1102">
        <f t="shared" si="234"/>
        <v>0</v>
      </c>
      <c r="BR158" s="1102">
        <f t="shared" ref="BR158:EC158" si="235">+BR$156*(_WF_Tier1_GP/_WF_Tier2_GP)</f>
        <v>0</v>
      </c>
      <c r="BS158" s="1102">
        <f t="shared" si="235"/>
        <v>0</v>
      </c>
      <c r="BT158" s="1102">
        <f t="shared" si="235"/>
        <v>0</v>
      </c>
      <c r="BU158" s="1102">
        <f t="shared" si="235"/>
        <v>0</v>
      </c>
      <c r="BV158" s="1102">
        <f t="shared" si="235"/>
        <v>0</v>
      </c>
      <c r="BW158" s="1102">
        <f t="shared" si="235"/>
        <v>0</v>
      </c>
      <c r="BX158" s="1102">
        <f t="shared" si="235"/>
        <v>0</v>
      </c>
      <c r="BY158" s="1102">
        <f t="shared" si="235"/>
        <v>0</v>
      </c>
      <c r="BZ158" s="1102">
        <f t="shared" si="235"/>
        <v>0</v>
      </c>
      <c r="CA158" s="1102">
        <f t="shared" si="235"/>
        <v>0</v>
      </c>
      <c r="CB158" s="1102">
        <f t="shared" si="235"/>
        <v>0</v>
      </c>
      <c r="CC158" s="1102">
        <f t="shared" si="235"/>
        <v>0</v>
      </c>
      <c r="CD158" s="1102">
        <f t="shared" si="235"/>
        <v>0</v>
      </c>
      <c r="CE158" s="1102">
        <f t="shared" si="235"/>
        <v>0</v>
      </c>
      <c r="CF158" s="1102">
        <f t="shared" si="235"/>
        <v>0</v>
      </c>
      <c r="CG158" s="1102">
        <f t="shared" si="235"/>
        <v>0</v>
      </c>
      <c r="CH158" s="1102">
        <f t="shared" si="235"/>
        <v>0</v>
      </c>
      <c r="CI158" s="1102">
        <f t="shared" si="235"/>
        <v>0</v>
      </c>
      <c r="CJ158" s="1102">
        <f t="shared" si="235"/>
        <v>0</v>
      </c>
      <c r="CK158" s="1102">
        <f t="shared" si="235"/>
        <v>0</v>
      </c>
      <c r="CL158" s="1102">
        <f t="shared" si="235"/>
        <v>0</v>
      </c>
      <c r="CM158" s="1102">
        <f t="shared" si="235"/>
        <v>0</v>
      </c>
      <c r="CN158" s="1102">
        <f t="shared" si="235"/>
        <v>0</v>
      </c>
      <c r="CO158" s="1102">
        <f t="shared" si="235"/>
        <v>0</v>
      </c>
      <c r="CP158" s="1102">
        <f t="shared" si="235"/>
        <v>0</v>
      </c>
      <c r="CQ158" s="1102">
        <f t="shared" si="235"/>
        <v>0</v>
      </c>
      <c r="CR158" s="1102">
        <f t="shared" si="235"/>
        <v>0</v>
      </c>
      <c r="CS158" s="1102">
        <f t="shared" si="235"/>
        <v>0</v>
      </c>
      <c r="CT158" s="1102">
        <f t="shared" si="235"/>
        <v>0</v>
      </c>
      <c r="CU158" s="1102">
        <f t="shared" si="235"/>
        <v>0</v>
      </c>
      <c r="CV158" s="1102">
        <f t="shared" si="235"/>
        <v>0</v>
      </c>
      <c r="CW158" s="1102">
        <f t="shared" si="235"/>
        <v>0</v>
      </c>
      <c r="CX158" s="1102">
        <f t="shared" si="235"/>
        <v>0</v>
      </c>
      <c r="CY158" s="1102">
        <f t="shared" si="235"/>
        <v>0</v>
      </c>
      <c r="CZ158" s="1102">
        <f t="shared" si="235"/>
        <v>0</v>
      </c>
      <c r="DA158" s="1102">
        <f t="shared" si="235"/>
        <v>0</v>
      </c>
      <c r="DB158" s="1102">
        <f t="shared" si="235"/>
        <v>0</v>
      </c>
      <c r="DC158" s="1102">
        <f t="shared" si="235"/>
        <v>0</v>
      </c>
      <c r="DD158" s="1102">
        <f t="shared" si="235"/>
        <v>0</v>
      </c>
      <c r="DE158" s="1102">
        <f t="shared" si="235"/>
        <v>0</v>
      </c>
      <c r="DF158" s="1102">
        <f t="shared" si="235"/>
        <v>0</v>
      </c>
      <c r="DG158" s="1102">
        <f t="shared" si="235"/>
        <v>0</v>
      </c>
      <c r="DH158" s="1102">
        <f t="shared" si="235"/>
        <v>0</v>
      </c>
      <c r="DI158" s="1102">
        <f t="shared" si="235"/>
        <v>0</v>
      </c>
      <c r="DJ158" s="1102">
        <f t="shared" si="235"/>
        <v>0</v>
      </c>
      <c r="DK158" s="1102">
        <f t="shared" si="235"/>
        <v>0</v>
      </c>
      <c r="DL158" s="1102">
        <f t="shared" si="235"/>
        <v>0</v>
      </c>
      <c r="DM158" s="1102">
        <f t="shared" si="235"/>
        <v>0</v>
      </c>
      <c r="DN158" s="1102">
        <f t="shared" si="235"/>
        <v>0</v>
      </c>
      <c r="DO158" s="1102">
        <f t="shared" si="235"/>
        <v>0</v>
      </c>
      <c r="DP158" s="1102">
        <f t="shared" si="235"/>
        <v>0</v>
      </c>
      <c r="DQ158" s="1102">
        <f t="shared" si="235"/>
        <v>0</v>
      </c>
      <c r="DR158" s="1102">
        <f t="shared" si="235"/>
        <v>0</v>
      </c>
      <c r="DS158" s="1102">
        <f t="shared" si="235"/>
        <v>0</v>
      </c>
      <c r="DT158" s="1102">
        <f t="shared" si="235"/>
        <v>0</v>
      </c>
      <c r="DU158" s="1102">
        <f t="shared" si="235"/>
        <v>0</v>
      </c>
      <c r="DV158" s="1102">
        <f t="shared" si="235"/>
        <v>0</v>
      </c>
      <c r="DW158" s="1102">
        <f t="shared" si="235"/>
        <v>0</v>
      </c>
      <c r="DX158" s="1102">
        <f t="shared" si="235"/>
        <v>0</v>
      </c>
      <c r="DY158" s="1102">
        <f t="shared" si="235"/>
        <v>0</v>
      </c>
      <c r="DZ158" s="1102">
        <f t="shared" si="235"/>
        <v>0</v>
      </c>
      <c r="EA158" s="1102">
        <f t="shared" si="235"/>
        <v>0</v>
      </c>
      <c r="EB158" s="1102">
        <f t="shared" si="235"/>
        <v>0</v>
      </c>
      <c r="EC158" s="1102">
        <f t="shared" si="235"/>
        <v>0</v>
      </c>
      <c r="ED158" s="1102">
        <f t="shared" ref="ED158:GO158" si="236">+ED$156*(_WF_Tier1_GP/_WF_Tier2_GP)</f>
        <v>0</v>
      </c>
      <c r="EE158" s="1102">
        <f t="shared" si="236"/>
        <v>0</v>
      </c>
      <c r="EF158" s="1102">
        <f t="shared" si="236"/>
        <v>0</v>
      </c>
      <c r="EG158" s="1102">
        <f t="shared" si="236"/>
        <v>0</v>
      </c>
      <c r="EH158" s="1102">
        <f t="shared" si="236"/>
        <v>0</v>
      </c>
      <c r="EI158" s="1102">
        <f t="shared" si="236"/>
        <v>0</v>
      </c>
      <c r="EJ158" s="1102">
        <f t="shared" si="236"/>
        <v>0</v>
      </c>
      <c r="EK158" s="1102">
        <f t="shared" si="236"/>
        <v>0</v>
      </c>
      <c r="EL158" s="1102">
        <f t="shared" si="236"/>
        <v>0</v>
      </c>
      <c r="EM158" s="1102">
        <f t="shared" si="236"/>
        <v>0</v>
      </c>
      <c r="EN158" s="1102">
        <f t="shared" si="236"/>
        <v>0</v>
      </c>
      <c r="EO158" s="1102">
        <f t="shared" si="236"/>
        <v>0</v>
      </c>
      <c r="EP158" s="1102">
        <f t="shared" si="236"/>
        <v>0</v>
      </c>
      <c r="EQ158" s="1102">
        <f t="shared" si="236"/>
        <v>0</v>
      </c>
      <c r="ER158" s="1102">
        <f t="shared" si="236"/>
        <v>0</v>
      </c>
      <c r="ES158" s="1102">
        <f t="shared" si="236"/>
        <v>0</v>
      </c>
      <c r="ET158" s="1102">
        <f t="shared" si="236"/>
        <v>0</v>
      </c>
      <c r="EU158" s="1102">
        <f t="shared" si="236"/>
        <v>0</v>
      </c>
      <c r="EV158" s="1102">
        <f t="shared" si="236"/>
        <v>0</v>
      </c>
      <c r="EW158" s="1102">
        <f t="shared" si="236"/>
        <v>0</v>
      </c>
      <c r="EX158" s="1102">
        <f t="shared" si="236"/>
        <v>0</v>
      </c>
      <c r="EY158" s="1102">
        <f t="shared" si="236"/>
        <v>0</v>
      </c>
      <c r="EZ158" s="1102">
        <f t="shared" si="236"/>
        <v>0</v>
      </c>
      <c r="FA158" s="1102">
        <f t="shared" si="236"/>
        <v>0</v>
      </c>
      <c r="FB158" s="1102">
        <f t="shared" si="236"/>
        <v>0</v>
      </c>
      <c r="FC158" s="1102">
        <f t="shared" si="236"/>
        <v>0</v>
      </c>
      <c r="FD158" s="1102">
        <f t="shared" si="236"/>
        <v>0</v>
      </c>
      <c r="FE158" s="1102">
        <f t="shared" si="236"/>
        <v>0</v>
      </c>
      <c r="FF158" s="1102">
        <f t="shared" si="236"/>
        <v>0</v>
      </c>
      <c r="FG158" s="1102">
        <f t="shared" si="236"/>
        <v>0</v>
      </c>
      <c r="FH158" s="1102">
        <f t="shared" si="236"/>
        <v>0</v>
      </c>
      <c r="FI158" s="1102">
        <f t="shared" si="236"/>
        <v>0</v>
      </c>
      <c r="FJ158" s="1102">
        <f t="shared" si="236"/>
        <v>0</v>
      </c>
      <c r="FK158" s="1102">
        <f t="shared" si="236"/>
        <v>0</v>
      </c>
      <c r="FL158" s="1102">
        <f t="shared" si="236"/>
        <v>0</v>
      </c>
      <c r="FM158" s="1102">
        <f t="shared" si="236"/>
        <v>0</v>
      </c>
      <c r="FN158" s="1102">
        <f t="shared" si="236"/>
        <v>0</v>
      </c>
      <c r="FO158" s="1102">
        <f t="shared" si="236"/>
        <v>0</v>
      </c>
      <c r="FP158" s="1102">
        <f t="shared" si="236"/>
        <v>0</v>
      </c>
      <c r="FQ158" s="1102">
        <f t="shared" si="236"/>
        <v>0</v>
      </c>
      <c r="FR158" s="1102">
        <f t="shared" si="236"/>
        <v>0</v>
      </c>
      <c r="FS158" s="1102">
        <f t="shared" si="236"/>
        <v>0</v>
      </c>
      <c r="FT158" s="1102">
        <f t="shared" si="236"/>
        <v>0</v>
      </c>
      <c r="FU158" s="1102">
        <f t="shared" si="236"/>
        <v>0</v>
      </c>
      <c r="FV158" s="1102">
        <f t="shared" si="236"/>
        <v>0</v>
      </c>
      <c r="FW158" s="1102">
        <f t="shared" si="236"/>
        <v>0</v>
      </c>
      <c r="FX158" s="1102">
        <f t="shared" si="236"/>
        <v>0</v>
      </c>
      <c r="FY158" s="1102">
        <f t="shared" si="236"/>
        <v>0</v>
      </c>
      <c r="FZ158" s="1102">
        <f t="shared" si="236"/>
        <v>0</v>
      </c>
      <c r="GA158" s="1102">
        <f t="shared" si="236"/>
        <v>0</v>
      </c>
      <c r="GB158" s="1102">
        <f t="shared" si="236"/>
        <v>0</v>
      </c>
      <c r="GC158" s="1102">
        <f t="shared" si="236"/>
        <v>0</v>
      </c>
      <c r="GD158" s="1102">
        <f t="shared" si="236"/>
        <v>0</v>
      </c>
      <c r="GE158" s="1102">
        <f t="shared" si="236"/>
        <v>0</v>
      </c>
      <c r="GF158" s="1102">
        <f t="shared" si="236"/>
        <v>0</v>
      </c>
      <c r="GG158" s="1102">
        <f t="shared" si="236"/>
        <v>0</v>
      </c>
      <c r="GH158" s="1102">
        <f t="shared" si="236"/>
        <v>0</v>
      </c>
      <c r="GI158" s="1102">
        <f t="shared" si="236"/>
        <v>0</v>
      </c>
      <c r="GJ158" s="1102">
        <f t="shared" si="236"/>
        <v>0</v>
      </c>
      <c r="GK158" s="1102">
        <f t="shared" si="236"/>
        <v>0</v>
      </c>
      <c r="GL158" s="1102">
        <f t="shared" si="236"/>
        <v>0</v>
      </c>
      <c r="GM158" s="1102">
        <f t="shared" si="236"/>
        <v>0</v>
      </c>
      <c r="GN158" s="1102">
        <f t="shared" si="236"/>
        <v>0</v>
      </c>
      <c r="GO158" s="1102">
        <f t="shared" si="236"/>
        <v>0</v>
      </c>
      <c r="GP158" s="1102">
        <f t="shared" ref="GP158:IL158" si="237">+GP$156*(_WF_Tier1_GP/_WF_Tier2_GP)</f>
        <v>0</v>
      </c>
      <c r="GQ158" s="1102">
        <f t="shared" si="237"/>
        <v>0</v>
      </c>
      <c r="GR158" s="1102">
        <f t="shared" si="237"/>
        <v>0</v>
      </c>
      <c r="GS158" s="1102">
        <f t="shared" si="237"/>
        <v>0</v>
      </c>
      <c r="GT158" s="1102">
        <f t="shared" si="237"/>
        <v>0</v>
      </c>
      <c r="GU158" s="1102">
        <f t="shared" si="237"/>
        <v>0</v>
      </c>
      <c r="GV158" s="1102">
        <f t="shared" si="237"/>
        <v>0</v>
      </c>
      <c r="GW158" s="1102">
        <f t="shared" si="237"/>
        <v>0</v>
      </c>
      <c r="GX158" s="1102">
        <f t="shared" si="237"/>
        <v>0</v>
      </c>
      <c r="GY158" s="1102">
        <f t="shared" si="237"/>
        <v>0</v>
      </c>
      <c r="GZ158" s="1102">
        <f t="shared" si="237"/>
        <v>0</v>
      </c>
      <c r="HA158" s="1102">
        <f t="shared" si="237"/>
        <v>0</v>
      </c>
      <c r="HB158" s="1102">
        <f t="shared" si="237"/>
        <v>0</v>
      </c>
      <c r="HC158" s="1102">
        <f t="shared" si="237"/>
        <v>0</v>
      </c>
      <c r="HD158" s="1102">
        <f t="shared" si="237"/>
        <v>0</v>
      </c>
      <c r="HE158" s="1102">
        <f t="shared" si="237"/>
        <v>0</v>
      </c>
      <c r="HF158" s="1102">
        <f t="shared" si="237"/>
        <v>0</v>
      </c>
      <c r="HG158" s="1102">
        <f t="shared" si="237"/>
        <v>0</v>
      </c>
      <c r="HH158" s="1102">
        <f t="shared" si="237"/>
        <v>0</v>
      </c>
      <c r="HI158" s="1102">
        <f t="shared" si="237"/>
        <v>0</v>
      </c>
      <c r="HJ158" s="1102">
        <f t="shared" si="237"/>
        <v>0</v>
      </c>
      <c r="HK158" s="1102">
        <f t="shared" si="237"/>
        <v>0</v>
      </c>
      <c r="HL158" s="1102">
        <f t="shared" si="237"/>
        <v>0</v>
      </c>
      <c r="HM158" s="1102">
        <f t="shared" si="237"/>
        <v>0</v>
      </c>
      <c r="HN158" s="1102">
        <f t="shared" si="237"/>
        <v>0</v>
      </c>
      <c r="HO158" s="1102">
        <f t="shared" si="237"/>
        <v>0</v>
      </c>
      <c r="HP158" s="1102">
        <f t="shared" si="237"/>
        <v>0</v>
      </c>
      <c r="HQ158" s="1102">
        <f t="shared" si="237"/>
        <v>0</v>
      </c>
      <c r="HR158" s="1102">
        <f t="shared" si="237"/>
        <v>0</v>
      </c>
      <c r="HS158" s="1102">
        <f t="shared" si="237"/>
        <v>0</v>
      </c>
      <c r="HT158" s="1102">
        <f t="shared" si="237"/>
        <v>0</v>
      </c>
      <c r="HU158" s="1102">
        <f t="shared" si="237"/>
        <v>0</v>
      </c>
      <c r="HV158" s="1102">
        <f t="shared" si="237"/>
        <v>0</v>
      </c>
      <c r="HW158" s="1102">
        <f t="shared" si="237"/>
        <v>0</v>
      </c>
      <c r="HX158" s="1102">
        <f t="shared" si="237"/>
        <v>0</v>
      </c>
      <c r="HY158" s="1102">
        <f t="shared" si="237"/>
        <v>0</v>
      </c>
      <c r="HZ158" s="1102">
        <f t="shared" si="237"/>
        <v>0</v>
      </c>
      <c r="IA158" s="1102">
        <f t="shared" si="237"/>
        <v>0</v>
      </c>
      <c r="IB158" s="1102">
        <f t="shared" si="237"/>
        <v>0</v>
      </c>
      <c r="IC158" s="1102">
        <f t="shared" si="237"/>
        <v>0</v>
      </c>
      <c r="ID158" s="1102">
        <f t="shared" si="237"/>
        <v>0</v>
      </c>
      <c r="IE158" s="1102">
        <f t="shared" si="237"/>
        <v>0</v>
      </c>
      <c r="IF158" s="1102">
        <f t="shared" si="237"/>
        <v>0</v>
      </c>
      <c r="IG158" s="1102">
        <f t="shared" si="237"/>
        <v>0</v>
      </c>
      <c r="IH158" s="1102">
        <f t="shared" si="237"/>
        <v>0</v>
      </c>
      <c r="II158" s="1102">
        <f t="shared" si="237"/>
        <v>0</v>
      </c>
      <c r="IJ158" s="1102">
        <f t="shared" si="237"/>
        <v>0</v>
      </c>
      <c r="IK158" s="1102">
        <f t="shared" si="237"/>
        <v>0</v>
      </c>
      <c r="IL158" s="1102">
        <f t="shared" si="237"/>
        <v>0</v>
      </c>
    </row>
    <row r="159" spans="1:246" s="1099" customFormat="1">
      <c r="B159" s="1100" t="s">
        <v>730</v>
      </c>
      <c r="C159" s="1100"/>
      <c r="D159" s="1101">
        <f ca="1">+IFERROR(E159/SUM($E$158:$E$159),"")</f>
        <v>0.60000000000000009</v>
      </c>
      <c r="E159" s="1100">
        <f ca="1">SUM(G159:IL159)</f>
        <v>2582387.5788384881</v>
      </c>
      <c r="F159" s="1102">
        <f t="shared" ref="F159:BQ159" si="238">+F$156*((_WF_Tier2_GP-_WF_Tier1_GP)/_WF_Tier2_GP)</f>
        <v>0</v>
      </c>
      <c r="G159" s="1102">
        <f t="shared" ca="1" si="238"/>
        <v>0</v>
      </c>
      <c r="H159" s="1102">
        <f t="shared" ca="1" si="238"/>
        <v>0</v>
      </c>
      <c r="I159" s="1102">
        <f t="shared" ca="1" si="238"/>
        <v>0</v>
      </c>
      <c r="J159" s="1102">
        <f t="shared" ca="1" si="238"/>
        <v>0</v>
      </c>
      <c r="K159" s="1102">
        <f t="shared" ca="1" si="238"/>
        <v>0</v>
      </c>
      <c r="L159" s="1102">
        <f t="shared" ca="1" si="238"/>
        <v>0</v>
      </c>
      <c r="M159" s="1102">
        <f t="shared" ca="1" si="238"/>
        <v>0</v>
      </c>
      <c r="N159" s="1102">
        <f t="shared" ca="1" si="238"/>
        <v>0</v>
      </c>
      <c r="O159" s="1102">
        <f t="shared" ca="1" si="238"/>
        <v>0</v>
      </c>
      <c r="P159" s="1102">
        <f t="shared" ca="1" si="238"/>
        <v>0</v>
      </c>
      <c r="Q159" s="1102">
        <f t="shared" ca="1" si="238"/>
        <v>0</v>
      </c>
      <c r="R159" s="1102">
        <f t="shared" ca="1" si="238"/>
        <v>0</v>
      </c>
      <c r="S159" s="1102">
        <f t="shared" ca="1" si="238"/>
        <v>0</v>
      </c>
      <c r="T159" s="1102">
        <f t="shared" ca="1" si="238"/>
        <v>0</v>
      </c>
      <c r="U159" s="1102">
        <f t="shared" ca="1" si="238"/>
        <v>0</v>
      </c>
      <c r="V159" s="1102">
        <f t="shared" ca="1" si="238"/>
        <v>0</v>
      </c>
      <c r="W159" s="1102">
        <f t="shared" ca="1" si="238"/>
        <v>0</v>
      </c>
      <c r="X159" s="1102">
        <f t="shared" ca="1" si="238"/>
        <v>0</v>
      </c>
      <c r="Y159" s="1102">
        <f t="shared" ca="1" si="238"/>
        <v>0</v>
      </c>
      <c r="Z159" s="1102">
        <f t="shared" ca="1" si="238"/>
        <v>0</v>
      </c>
      <c r="AA159" s="1102">
        <f t="shared" ca="1" si="238"/>
        <v>0</v>
      </c>
      <c r="AB159" s="1102">
        <f t="shared" ca="1" si="238"/>
        <v>0</v>
      </c>
      <c r="AC159" s="1102">
        <f t="shared" ca="1" si="238"/>
        <v>0</v>
      </c>
      <c r="AD159" s="1102">
        <f t="shared" ca="1" si="238"/>
        <v>0</v>
      </c>
      <c r="AE159" s="1102">
        <f t="shared" ca="1" si="238"/>
        <v>0</v>
      </c>
      <c r="AF159" s="1102">
        <f t="shared" ca="1" si="238"/>
        <v>0</v>
      </c>
      <c r="AG159" s="1102">
        <f t="shared" ca="1" si="238"/>
        <v>0</v>
      </c>
      <c r="AH159" s="1102">
        <f t="shared" ca="1" si="238"/>
        <v>0</v>
      </c>
      <c r="AI159" s="1102">
        <f t="shared" ca="1" si="238"/>
        <v>0</v>
      </c>
      <c r="AJ159" s="1102">
        <f t="shared" ca="1" si="238"/>
        <v>0</v>
      </c>
      <c r="AK159" s="1102">
        <f t="shared" ca="1" si="238"/>
        <v>0</v>
      </c>
      <c r="AL159" s="1102">
        <f t="shared" ca="1" si="238"/>
        <v>0</v>
      </c>
      <c r="AM159" s="1102">
        <f t="shared" ca="1" si="238"/>
        <v>0</v>
      </c>
      <c r="AN159" s="1102">
        <f t="shared" ca="1" si="238"/>
        <v>0</v>
      </c>
      <c r="AO159" s="1102">
        <f t="shared" ca="1" si="238"/>
        <v>0</v>
      </c>
      <c r="AP159" s="1102">
        <f t="shared" ca="1" si="238"/>
        <v>0</v>
      </c>
      <c r="AQ159" s="1102">
        <f t="shared" ca="1" si="238"/>
        <v>0</v>
      </c>
      <c r="AR159" s="1102">
        <f t="shared" ca="1" si="238"/>
        <v>0</v>
      </c>
      <c r="AS159" s="1102">
        <f t="shared" ca="1" si="238"/>
        <v>0</v>
      </c>
      <c r="AT159" s="1102">
        <f t="shared" ca="1" si="238"/>
        <v>0</v>
      </c>
      <c r="AU159" s="1102">
        <f t="shared" ca="1" si="238"/>
        <v>0</v>
      </c>
      <c r="AV159" s="1102">
        <f t="shared" ca="1" si="238"/>
        <v>0</v>
      </c>
      <c r="AW159" s="1102">
        <f t="shared" ca="1" si="238"/>
        <v>2582387.5788384881</v>
      </c>
      <c r="AX159" s="1102">
        <f t="shared" si="238"/>
        <v>0</v>
      </c>
      <c r="AY159" s="1102">
        <f t="shared" si="238"/>
        <v>0</v>
      </c>
      <c r="AZ159" s="1102">
        <f t="shared" si="238"/>
        <v>0</v>
      </c>
      <c r="BA159" s="1102">
        <f t="shared" si="238"/>
        <v>0</v>
      </c>
      <c r="BB159" s="1102">
        <f t="shared" si="238"/>
        <v>0</v>
      </c>
      <c r="BC159" s="1102">
        <f t="shared" si="238"/>
        <v>0</v>
      </c>
      <c r="BD159" s="1102">
        <f t="shared" si="238"/>
        <v>0</v>
      </c>
      <c r="BE159" s="1102">
        <f t="shared" si="238"/>
        <v>0</v>
      </c>
      <c r="BF159" s="1102">
        <f t="shared" si="238"/>
        <v>0</v>
      </c>
      <c r="BG159" s="1102">
        <f t="shared" si="238"/>
        <v>0</v>
      </c>
      <c r="BH159" s="1102">
        <f t="shared" si="238"/>
        <v>0</v>
      </c>
      <c r="BI159" s="1102">
        <f t="shared" si="238"/>
        <v>0</v>
      </c>
      <c r="BJ159" s="1102">
        <f t="shared" si="238"/>
        <v>0</v>
      </c>
      <c r="BK159" s="1102">
        <f t="shared" si="238"/>
        <v>0</v>
      </c>
      <c r="BL159" s="1102">
        <f t="shared" si="238"/>
        <v>0</v>
      </c>
      <c r="BM159" s="1102">
        <f t="shared" si="238"/>
        <v>0</v>
      </c>
      <c r="BN159" s="1102">
        <f t="shared" si="238"/>
        <v>0</v>
      </c>
      <c r="BO159" s="1102">
        <f t="shared" si="238"/>
        <v>0</v>
      </c>
      <c r="BP159" s="1102">
        <f t="shared" si="238"/>
        <v>0</v>
      </c>
      <c r="BQ159" s="1102">
        <f t="shared" si="238"/>
        <v>0</v>
      </c>
      <c r="BR159" s="1102">
        <f t="shared" ref="BR159:EC159" si="239">+BR$156*((_WF_Tier2_GP-_WF_Tier1_GP)/_WF_Tier2_GP)</f>
        <v>0</v>
      </c>
      <c r="BS159" s="1102">
        <f t="shared" si="239"/>
        <v>0</v>
      </c>
      <c r="BT159" s="1102">
        <f t="shared" si="239"/>
        <v>0</v>
      </c>
      <c r="BU159" s="1102">
        <f t="shared" si="239"/>
        <v>0</v>
      </c>
      <c r="BV159" s="1102">
        <f t="shared" si="239"/>
        <v>0</v>
      </c>
      <c r="BW159" s="1102">
        <f t="shared" si="239"/>
        <v>0</v>
      </c>
      <c r="BX159" s="1102">
        <f t="shared" si="239"/>
        <v>0</v>
      </c>
      <c r="BY159" s="1102">
        <f t="shared" si="239"/>
        <v>0</v>
      </c>
      <c r="BZ159" s="1102">
        <f t="shared" si="239"/>
        <v>0</v>
      </c>
      <c r="CA159" s="1102">
        <f t="shared" si="239"/>
        <v>0</v>
      </c>
      <c r="CB159" s="1102">
        <f t="shared" si="239"/>
        <v>0</v>
      </c>
      <c r="CC159" s="1102">
        <f t="shared" si="239"/>
        <v>0</v>
      </c>
      <c r="CD159" s="1102">
        <f t="shared" si="239"/>
        <v>0</v>
      </c>
      <c r="CE159" s="1102">
        <f t="shared" si="239"/>
        <v>0</v>
      </c>
      <c r="CF159" s="1102">
        <f t="shared" si="239"/>
        <v>0</v>
      </c>
      <c r="CG159" s="1102">
        <f t="shared" si="239"/>
        <v>0</v>
      </c>
      <c r="CH159" s="1102">
        <f t="shared" si="239"/>
        <v>0</v>
      </c>
      <c r="CI159" s="1102">
        <f t="shared" si="239"/>
        <v>0</v>
      </c>
      <c r="CJ159" s="1102">
        <f t="shared" si="239"/>
        <v>0</v>
      </c>
      <c r="CK159" s="1102">
        <f t="shared" si="239"/>
        <v>0</v>
      </c>
      <c r="CL159" s="1102">
        <f t="shared" si="239"/>
        <v>0</v>
      </c>
      <c r="CM159" s="1102">
        <f t="shared" si="239"/>
        <v>0</v>
      </c>
      <c r="CN159" s="1102">
        <f t="shared" si="239"/>
        <v>0</v>
      </c>
      <c r="CO159" s="1102">
        <f t="shared" si="239"/>
        <v>0</v>
      </c>
      <c r="CP159" s="1102">
        <f t="shared" si="239"/>
        <v>0</v>
      </c>
      <c r="CQ159" s="1102">
        <f t="shared" si="239"/>
        <v>0</v>
      </c>
      <c r="CR159" s="1102">
        <f t="shared" si="239"/>
        <v>0</v>
      </c>
      <c r="CS159" s="1102">
        <f t="shared" si="239"/>
        <v>0</v>
      </c>
      <c r="CT159" s="1102">
        <f t="shared" si="239"/>
        <v>0</v>
      </c>
      <c r="CU159" s="1102">
        <f t="shared" si="239"/>
        <v>0</v>
      </c>
      <c r="CV159" s="1102">
        <f t="shared" si="239"/>
        <v>0</v>
      </c>
      <c r="CW159" s="1102">
        <f t="shared" si="239"/>
        <v>0</v>
      </c>
      <c r="CX159" s="1102">
        <f t="shared" si="239"/>
        <v>0</v>
      </c>
      <c r="CY159" s="1102">
        <f t="shared" si="239"/>
        <v>0</v>
      </c>
      <c r="CZ159" s="1102">
        <f t="shared" si="239"/>
        <v>0</v>
      </c>
      <c r="DA159" s="1102">
        <f t="shared" si="239"/>
        <v>0</v>
      </c>
      <c r="DB159" s="1102">
        <f t="shared" si="239"/>
        <v>0</v>
      </c>
      <c r="DC159" s="1102">
        <f t="shared" si="239"/>
        <v>0</v>
      </c>
      <c r="DD159" s="1102">
        <f t="shared" si="239"/>
        <v>0</v>
      </c>
      <c r="DE159" s="1102">
        <f t="shared" si="239"/>
        <v>0</v>
      </c>
      <c r="DF159" s="1102">
        <f t="shared" si="239"/>
        <v>0</v>
      </c>
      <c r="DG159" s="1102">
        <f t="shared" si="239"/>
        <v>0</v>
      </c>
      <c r="DH159" s="1102">
        <f t="shared" si="239"/>
        <v>0</v>
      </c>
      <c r="DI159" s="1102">
        <f t="shared" si="239"/>
        <v>0</v>
      </c>
      <c r="DJ159" s="1102">
        <f t="shared" si="239"/>
        <v>0</v>
      </c>
      <c r="DK159" s="1102">
        <f t="shared" si="239"/>
        <v>0</v>
      </c>
      <c r="DL159" s="1102">
        <f t="shared" si="239"/>
        <v>0</v>
      </c>
      <c r="DM159" s="1102">
        <f t="shared" si="239"/>
        <v>0</v>
      </c>
      <c r="DN159" s="1102">
        <f t="shared" si="239"/>
        <v>0</v>
      </c>
      <c r="DO159" s="1102">
        <f t="shared" si="239"/>
        <v>0</v>
      </c>
      <c r="DP159" s="1102">
        <f t="shared" si="239"/>
        <v>0</v>
      </c>
      <c r="DQ159" s="1102">
        <f t="shared" si="239"/>
        <v>0</v>
      </c>
      <c r="DR159" s="1102">
        <f t="shared" si="239"/>
        <v>0</v>
      </c>
      <c r="DS159" s="1102">
        <f t="shared" si="239"/>
        <v>0</v>
      </c>
      <c r="DT159" s="1102">
        <f t="shared" si="239"/>
        <v>0</v>
      </c>
      <c r="DU159" s="1102">
        <f t="shared" si="239"/>
        <v>0</v>
      </c>
      <c r="DV159" s="1102">
        <f t="shared" si="239"/>
        <v>0</v>
      </c>
      <c r="DW159" s="1102">
        <f t="shared" si="239"/>
        <v>0</v>
      </c>
      <c r="DX159" s="1102">
        <f t="shared" si="239"/>
        <v>0</v>
      </c>
      <c r="DY159" s="1102">
        <f t="shared" si="239"/>
        <v>0</v>
      </c>
      <c r="DZ159" s="1102">
        <f t="shared" si="239"/>
        <v>0</v>
      </c>
      <c r="EA159" s="1102">
        <f t="shared" si="239"/>
        <v>0</v>
      </c>
      <c r="EB159" s="1102">
        <f t="shared" si="239"/>
        <v>0</v>
      </c>
      <c r="EC159" s="1102">
        <f t="shared" si="239"/>
        <v>0</v>
      </c>
      <c r="ED159" s="1102">
        <f t="shared" ref="ED159:GO159" si="240">+ED$156*((_WF_Tier2_GP-_WF_Tier1_GP)/_WF_Tier2_GP)</f>
        <v>0</v>
      </c>
      <c r="EE159" s="1102">
        <f t="shared" si="240"/>
        <v>0</v>
      </c>
      <c r="EF159" s="1102">
        <f t="shared" si="240"/>
        <v>0</v>
      </c>
      <c r="EG159" s="1102">
        <f t="shared" si="240"/>
        <v>0</v>
      </c>
      <c r="EH159" s="1102">
        <f t="shared" si="240"/>
        <v>0</v>
      </c>
      <c r="EI159" s="1102">
        <f t="shared" si="240"/>
        <v>0</v>
      </c>
      <c r="EJ159" s="1102">
        <f t="shared" si="240"/>
        <v>0</v>
      </c>
      <c r="EK159" s="1102">
        <f t="shared" si="240"/>
        <v>0</v>
      </c>
      <c r="EL159" s="1102">
        <f t="shared" si="240"/>
        <v>0</v>
      </c>
      <c r="EM159" s="1102">
        <f t="shared" si="240"/>
        <v>0</v>
      </c>
      <c r="EN159" s="1102">
        <f t="shared" si="240"/>
        <v>0</v>
      </c>
      <c r="EO159" s="1102">
        <f t="shared" si="240"/>
        <v>0</v>
      </c>
      <c r="EP159" s="1102">
        <f t="shared" si="240"/>
        <v>0</v>
      </c>
      <c r="EQ159" s="1102">
        <f t="shared" si="240"/>
        <v>0</v>
      </c>
      <c r="ER159" s="1102">
        <f t="shared" si="240"/>
        <v>0</v>
      </c>
      <c r="ES159" s="1102">
        <f t="shared" si="240"/>
        <v>0</v>
      </c>
      <c r="ET159" s="1102">
        <f t="shared" si="240"/>
        <v>0</v>
      </c>
      <c r="EU159" s="1102">
        <f t="shared" si="240"/>
        <v>0</v>
      </c>
      <c r="EV159" s="1102">
        <f t="shared" si="240"/>
        <v>0</v>
      </c>
      <c r="EW159" s="1102">
        <f t="shared" si="240"/>
        <v>0</v>
      </c>
      <c r="EX159" s="1102">
        <f t="shared" si="240"/>
        <v>0</v>
      </c>
      <c r="EY159" s="1102">
        <f t="shared" si="240"/>
        <v>0</v>
      </c>
      <c r="EZ159" s="1102">
        <f t="shared" si="240"/>
        <v>0</v>
      </c>
      <c r="FA159" s="1102">
        <f t="shared" si="240"/>
        <v>0</v>
      </c>
      <c r="FB159" s="1102">
        <f t="shared" si="240"/>
        <v>0</v>
      </c>
      <c r="FC159" s="1102">
        <f t="shared" si="240"/>
        <v>0</v>
      </c>
      <c r="FD159" s="1102">
        <f t="shared" si="240"/>
        <v>0</v>
      </c>
      <c r="FE159" s="1102">
        <f t="shared" si="240"/>
        <v>0</v>
      </c>
      <c r="FF159" s="1102">
        <f t="shared" si="240"/>
        <v>0</v>
      </c>
      <c r="FG159" s="1102">
        <f t="shared" si="240"/>
        <v>0</v>
      </c>
      <c r="FH159" s="1102">
        <f t="shared" si="240"/>
        <v>0</v>
      </c>
      <c r="FI159" s="1102">
        <f t="shared" si="240"/>
        <v>0</v>
      </c>
      <c r="FJ159" s="1102">
        <f t="shared" si="240"/>
        <v>0</v>
      </c>
      <c r="FK159" s="1102">
        <f t="shared" si="240"/>
        <v>0</v>
      </c>
      <c r="FL159" s="1102">
        <f t="shared" si="240"/>
        <v>0</v>
      </c>
      <c r="FM159" s="1102">
        <f t="shared" si="240"/>
        <v>0</v>
      </c>
      <c r="FN159" s="1102">
        <f t="shared" si="240"/>
        <v>0</v>
      </c>
      <c r="FO159" s="1102">
        <f t="shared" si="240"/>
        <v>0</v>
      </c>
      <c r="FP159" s="1102">
        <f t="shared" si="240"/>
        <v>0</v>
      </c>
      <c r="FQ159" s="1102">
        <f t="shared" si="240"/>
        <v>0</v>
      </c>
      <c r="FR159" s="1102">
        <f t="shared" si="240"/>
        <v>0</v>
      </c>
      <c r="FS159" s="1102">
        <f t="shared" si="240"/>
        <v>0</v>
      </c>
      <c r="FT159" s="1102">
        <f t="shared" si="240"/>
        <v>0</v>
      </c>
      <c r="FU159" s="1102">
        <f t="shared" si="240"/>
        <v>0</v>
      </c>
      <c r="FV159" s="1102">
        <f t="shared" si="240"/>
        <v>0</v>
      </c>
      <c r="FW159" s="1102">
        <f t="shared" si="240"/>
        <v>0</v>
      </c>
      <c r="FX159" s="1102">
        <f t="shared" si="240"/>
        <v>0</v>
      </c>
      <c r="FY159" s="1102">
        <f t="shared" si="240"/>
        <v>0</v>
      </c>
      <c r="FZ159" s="1102">
        <f t="shared" si="240"/>
        <v>0</v>
      </c>
      <c r="GA159" s="1102">
        <f t="shared" si="240"/>
        <v>0</v>
      </c>
      <c r="GB159" s="1102">
        <f t="shared" si="240"/>
        <v>0</v>
      </c>
      <c r="GC159" s="1102">
        <f t="shared" si="240"/>
        <v>0</v>
      </c>
      <c r="GD159" s="1102">
        <f t="shared" si="240"/>
        <v>0</v>
      </c>
      <c r="GE159" s="1102">
        <f t="shared" si="240"/>
        <v>0</v>
      </c>
      <c r="GF159" s="1102">
        <f t="shared" si="240"/>
        <v>0</v>
      </c>
      <c r="GG159" s="1102">
        <f t="shared" si="240"/>
        <v>0</v>
      </c>
      <c r="GH159" s="1102">
        <f t="shared" si="240"/>
        <v>0</v>
      </c>
      <c r="GI159" s="1102">
        <f t="shared" si="240"/>
        <v>0</v>
      </c>
      <c r="GJ159" s="1102">
        <f t="shared" si="240"/>
        <v>0</v>
      </c>
      <c r="GK159" s="1102">
        <f t="shared" si="240"/>
        <v>0</v>
      </c>
      <c r="GL159" s="1102">
        <f t="shared" si="240"/>
        <v>0</v>
      </c>
      <c r="GM159" s="1102">
        <f t="shared" si="240"/>
        <v>0</v>
      </c>
      <c r="GN159" s="1102">
        <f t="shared" si="240"/>
        <v>0</v>
      </c>
      <c r="GO159" s="1102">
        <f t="shared" si="240"/>
        <v>0</v>
      </c>
      <c r="GP159" s="1102">
        <f t="shared" ref="GP159:IL159" si="241">+GP$156*((_WF_Tier2_GP-_WF_Tier1_GP)/_WF_Tier2_GP)</f>
        <v>0</v>
      </c>
      <c r="GQ159" s="1102">
        <f t="shared" si="241"/>
        <v>0</v>
      </c>
      <c r="GR159" s="1102">
        <f t="shared" si="241"/>
        <v>0</v>
      </c>
      <c r="GS159" s="1102">
        <f t="shared" si="241"/>
        <v>0</v>
      </c>
      <c r="GT159" s="1102">
        <f t="shared" si="241"/>
        <v>0</v>
      </c>
      <c r="GU159" s="1102">
        <f t="shared" si="241"/>
        <v>0</v>
      </c>
      <c r="GV159" s="1102">
        <f t="shared" si="241"/>
        <v>0</v>
      </c>
      <c r="GW159" s="1102">
        <f t="shared" si="241"/>
        <v>0</v>
      </c>
      <c r="GX159" s="1102">
        <f t="shared" si="241"/>
        <v>0</v>
      </c>
      <c r="GY159" s="1102">
        <f t="shared" si="241"/>
        <v>0</v>
      </c>
      <c r="GZ159" s="1102">
        <f t="shared" si="241"/>
        <v>0</v>
      </c>
      <c r="HA159" s="1102">
        <f t="shared" si="241"/>
        <v>0</v>
      </c>
      <c r="HB159" s="1102">
        <f t="shared" si="241"/>
        <v>0</v>
      </c>
      <c r="HC159" s="1102">
        <f t="shared" si="241"/>
        <v>0</v>
      </c>
      <c r="HD159" s="1102">
        <f t="shared" si="241"/>
        <v>0</v>
      </c>
      <c r="HE159" s="1102">
        <f t="shared" si="241"/>
        <v>0</v>
      </c>
      <c r="HF159" s="1102">
        <f t="shared" si="241"/>
        <v>0</v>
      </c>
      <c r="HG159" s="1102">
        <f t="shared" si="241"/>
        <v>0</v>
      </c>
      <c r="HH159" s="1102">
        <f t="shared" si="241"/>
        <v>0</v>
      </c>
      <c r="HI159" s="1102">
        <f t="shared" si="241"/>
        <v>0</v>
      </c>
      <c r="HJ159" s="1102">
        <f t="shared" si="241"/>
        <v>0</v>
      </c>
      <c r="HK159" s="1102">
        <f t="shared" si="241"/>
        <v>0</v>
      </c>
      <c r="HL159" s="1102">
        <f t="shared" si="241"/>
        <v>0</v>
      </c>
      <c r="HM159" s="1102">
        <f t="shared" si="241"/>
        <v>0</v>
      </c>
      <c r="HN159" s="1102">
        <f t="shared" si="241"/>
        <v>0</v>
      </c>
      <c r="HO159" s="1102">
        <f t="shared" si="241"/>
        <v>0</v>
      </c>
      <c r="HP159" s="1102">
        <f t="shared" si="241"/>
        <v>0</v>
      </c>
      <c r="HQ159" s="1102">
        <f t="shared" si="241"/>
        <v>0</v>
      </c>
      <c r="HR159" s="1102">
        <f t="shared" si="241"/>
        <v>0</v>
      </c>
      <c r="HS159" s="1102">
        <f t="shared" si="241"/>
        <v>0</v>
      </c>
      <c r="HT159" s="1102">
        <f t="shared" si="241"/>
        <v>0</v>
      </c>
      <c r="HU159" s="1102">
        <f t="shared" si="241"/>
        <v>0</v>
      </c>
      <c r="HV159" s="1102">
        <f t="shared" si="241"/>
        <v>0</v>
      </c>
      <c r="HW159" s="1102">
        <f t="shared" si="241"/>
        <v>0</v>
      </c>
      <c r="HX159" s="1102">
        <f t="shared" si="241"/>
        <v>0</v>
      </c>
      <c r="HY159" s="1102">
        <f t="shared" si="241"/>
        <v>0</v>
      </c>
      <c r="HZ159" s="1102">
        <f t="shared" si="241"/>
        <v>0</v>
      </c>
      <c r="IA159" s="1102">
        <f t="shared" si="241"/>
        <v>0</v>
      </c>
      <c r="IB159" s="1102">
        <f t="shared" si="241"/>
        <v>0</v>
      </c>
      <c r="IC159" s="1102">
        <f t="shared" si="241"/>
        <v>0</v>
      </c>
      <c r="ID159" s="1102">
        <f t="shared" si="241"/>
        <v>0</v>
      </c>
      <c r="IE159" s="1102">
        <f t="shared" si="241"/>
        <v>0</v>
      </c>
      <c r="IF159" s="1102">
        <f t="shared" si="241"/>
        <v>0</v>
      </c>
      <c r="IG159" s="1102">
        <f t="shared" si="241"/>
        <v>0</v>
      </c>
      <c r="IH159" s="1102">
        <f t="shared" si="241"/>
        <v>0</v>
      </c>
      <c r="II159" s="1102">
        <f t="shared" si="241"/>
        <v>0</v>
      </c>
      <c r="IJ159" s="1102">
        <f t="shared" si="241"/>
        <v>0</v>
      </c>
      <c r="IK159" s="1102">
        <f t="shared" si="241"/>
        <v>0</v>
      </c>
      <c r="IL159" s="1102">
        <f t="shared" si="241"/>
        <v>0</v>
      </c>
    </row>
    <row r="160" spans="1:246" s="817" customFormat="1">
      <c r="D160" s="818"/>
    </row>
    <row r="161" spans="1:246" s="814" customFormat="1">
      <c r="B161" s="814" t="s">
        <v>731</v>
      </c>
      <c r="D161" s="619"/>
      <c r="E161" s="814">
        <f ca="1">SUM(G161:IL161)</f>
        <v>97989204.059752122</v>
      </c>
      <c r="F161" s="618">
        <f t="shared" ref="F161:AL161" si="242">+F$143-SUM(F$155:F$156)</f>
        <v>0</v>
      </c>
      <c r="G161" s="618">
        <f t="shared" ca="1" si="242"/>
        <v>0</v>
      </c>
      <c r="H161" s="815">
        <f t="shared" ca="1" si="242"/>
        <v>0</v>
      </c>
      <c r="I161" s="815">
        <f t="shared" ca="1" si="242"/>
        <v>0</v>
      </c>
      <c r="J161" s="815">
        <f t="shared" ca="1" si="242"/>
        <v>0</v>
      </c>
      <c r="K161" s="815">
        <f t="shared" ca="1" si="242"/>
        <v>0</v>
      </c>
      <c r="L161" s="815">
        <f t="shared" ref="L161:R161" ca="1" si="243">+L$143-SUM(L$155:L$156)</f>
        <v>0</v>
      </c>
      <c r="M161" s="815">
        <f t="shared" ca="1" si="243"/>
        <v>0</v>
      </c>
      <c r="N161" s="815">
        <f t="shared" ca="1" si="243"/>
        <v>0</v>
      </c>
      <c r="O161" s="815">
        <f t="shared" ca="1" si="243"/>
        <v>0</v>
      </c>
      <c r="P161" s="815">
        <f t="shared" ca="1" si="243"/>
        <v>0</v>
      </c>
      <c r="Q161" s="815">
        <f t="shared" ca="1" si="243"/>
        <v>0</v>
      </c>
      <c r="R161" s="815">
        <f t="shared" ca="1" si="243"/>
        <v>0</v>
      </c>
      <c r="S161" s="815">
        <f t="shared" ca="1" si="242"/>
        <v>0</v>
      </c>
      <c r="T161" s="815">
        <f t="shared" ca="1" si="242"/>
        <v>0</v>
      </c>
      <c r="U161" s="815">
        <f t="shared" ca="1" si="242"/>
        <v>0</v>
      </c>
      <c r="V161" s="815">
        <f t="shared" ca="1" si="242"/>
        <v>0</v>
      </c>
      <c r="W161" s="815">
        <f t="shared" ca="1" si="242"/>
        <v>0</v>
      </c>
      <c r="X161" s="815">
        <f t="shared" ca="1" si="242"/>
        <v>0</v>
      </c>
      <c r="Y161" s="815">
        <f t="shared" ca="1" si="242"/>
        <v>0</v>
      </c>
      <c r="Z161" s="815">
        <f t="shared" ca="1" si="242"/>
        <v>0</v>
      </c>
      <c r="AA161" s="815">
        <f t="shared" ca="1" si="242"/>
        <v>0</v>
      </c>
      <c r="AB161" s="815">
        <f t="shared" ca="1" si="242"/>
        <v>0</v>
      </c>
      <c r="AC161" s="815">
        <f t="shared" ca="1" si="242"/>
        <v>0</v>
      </c>
      <c r="AD161" s="815">
        <f t="shared" ca="1" si="242"/>
        <v>0</v>
      </c>
      <c r="AE161" s="815">
        <f t="shared" ca="1" si="242"/>
        <v>0</v>
      </c>
      <c r="AF161" s="815">
        <f t="shared" ca="1" si="242"/>
        <v>0</v>
      </c>
      <c r="AG161" s="815">
        <f t="shared" ca="1" si="242"/>
        <v>0</v>
      </c>
      <c r="AH161" s="815">
        <f t="shared" ca="1" si="242"/>
        <v>0</v>
      </c>
      <c r="AI161" s="815">
        <f t="shared" ca="1" si="242"/>
        <v>0</v>
      </c>
      <c r="AJ161" s="815">
        <f t="shared" ca="1" si="242"/>
        <v>0</v>
      </c>
      <c r="AK161" s="815">
        <f t="shared" ca="1" si="242"/>
        <v>0</v>
      </c>
      <c r="AL161" s="815">
        <f t="shared" ca="1" si="242"/>
        <v>0</v>
      </c>
      <c r="AM161" s="815">
        <f t="shared" ref="AM161:BR161" ca="1" si="244">+AM$143-SUM(AM$155:AM$156)</f>
        <v>0</v>
      </c>
      <c r="AN161" s="815">
        <f t="shared" ca="1" si="244"/>
        <v>0</v>
      </c>
      <c r="AO161" s="815">
        <f t="shared" ca="1" si="244"/>
        <v>0</v>
      </c>
      <c r="AP161" s="815">
        <f t="shared" ca="1" si="244"/>
        <v>0</v>
      </c>
      <c r="AQ161" s="815">
        <f t="shared" ca="1" si="244"/>
        <v>0</v>
      </c>
      <c r="AR161" s="815">
        <f t="shared" ca="1" si="244"/>
        <v>0</v>
      </c>
      <c r="AS161" s="815">
        <f t="shared" ca="1" si="244"/>
        <v>0</v>
      </c>
      <c r="AT161" s="815">
        <f t="shared" ca="1" si="244"/>
        <v>0</v>
      </c>
      <c r="AU161" s="815">
        <f t="shared" ca="1" si="244"/>
        <v>0</v>
      </c>
      <c r="AV161" s="815">
        <f t="shared" ca="1" si="244"/>
        <v>0</v>
      </c>
      <c r="AW161" s="815">
        <f t="shared" ca="1" si="244"/>
        <v>97989204.059752122</v>
      </c>
      <c r="AX161" s="815">
        <f t="shared" si="244"/>
        <v>0</v>
      </c>
      <c r="AY161" s="815">
        <f t="shared" si="244"/>
        <v>0</v>
      </c>
      <c r="AZ161" s="815">
        <f t="shared" si="244"/>
        <v>0</v>
      </c>
      <c r="BA161" s="815">
        <f t="shared" si="244"/>
        <v>0</v>
      </c>
      <c r="BB161" s="815">
        <f t="shared" si="244"/>
        <v>0</v>
      </c>
      <c r="BC161" s="815">
        <f t="shared" si="244"/>
        <v>0</v>
      </c>
      <c r="BD161" s="815">
        <f t="shared" si="244"/>
        <v>0</v>
      </c>
      <c r="BE161" s="815">
        <f t="shared" si="244"/>
        <v>0</v>
      </c>
      <c r="BF161" s="815">
        <f t="shared" si="244"/>
        <v>0</v>
      </c>
      <c r="BG161" s="815">
        <f t="shared" si="244"/>
        <v>0</v>
      </c>
      <c r="BH161" s="815">
        <f t="shared" si="244"/>
        <v>0</v>
      </c>
      <c r="BI161" s="815">
        <f t="shared" si="244"/>
        <v>0</v>
      </c>
      <c r="BJ161" s="815">
        <f t="shared" si="244"/>
        <v>0</v>
      </c>
      <c r="BK161" s="815">
        <f t="shared" si="244"/>
        <v>0</v>
      </c>
      <c r="BL161" s="815">
        <f t="shared" si="244"/>
        <v>0</v>
      </c>
      <c r="BM161" s="815">
        <f t="shared" si="244"/>
        <v>0</v>
      </c>
      <c r="BN161" s="815">
        <f t="shared" si="244"/>
        <v>0</v>
      </c>
      <c r="BO161" s="815">
        <f t="shared" si="244"/>
        <v>0</v>
      </c>
      <c r="BP161" s="815">
        <f t="shared" si="244"/>
        <v>0</v>
      </c>
      <c r="BQ161" s="815">
        <f t="shared" si="244"/>
        <v>0</v>
      </c>
      <c r="BR161" s="815">
        <f t="shared" si="244"/>
        <v>0</v>
      </c>
      <c r="BS161" s="815">
        <f t="shared" ref="BS161:ED161" si="245">+BS$143-SUM(BS$155:BS$156)</f>
        <v>0</v>
      </c>
      <c r="BT161" s="815">
        <f t="shared" si="245"/>
        <v>0</v>
      </c>
      <c r="BU161" s="815">
        <f t="shared" si="245"/>
        <v>0</v>
      </c>
      <c r="BV161" s="815">
        <f t="shared" si="245"/>
        <v>0</v>
      </c>
      <c r="BW161" s="815">
        <f t="shared" si="245"/>
        <v>0</v>
      </c>
      <c r="BX161" s="815">
        <f t="shared" si="245"/>
        <v>0</v>
      </c>
      <c r="BY161" s="815">
        <f t="shared" si="245"/>
        <v>0</v>
      </c>
      <c r="BZ161" s="815">
        <f t="shared" si="245"/>
        <v>0</v>
      </c>
      <c r="CA161" s="815">
        <f t="shared" si="245"/>
        <v>0</v>
      </c>
      <c r="CB161" s="815">
        <f t="shared" si="245"/>
        <v>0</v>
      </c>
      <c r="CC161" s="815">
        <f t="shared" si="245"/>
        <v>0</v>
      </c>
      <c r="CD161" s="815">
        <f t="shared" si="245"/>
        <v>0</v>
      </c>
      <c r="CE161" s="815">
        <f t="shared" si="245"/>
        <v>0</v>
      </c>
      <c r="CF161" s="815">
        <f t="shared" si="245"/>
        <v>0</v>
      </c>
      <c r="CG161" s="815">
        <f t="shared" si="245"/>
        <v>0</v>
      </c>
      <c r="CH161" s="815">
        <f t="shared" si="245"/>
        <v>0</v>
      </c>
      <c r="CI161" s="815">
        <f t="shared" si="245"/>
        <v>0</v>
      </c>
      <c r="CJ161" s="815">
        <f t="shared" si="245"/>
        <v>0</v>
      </c>
      <c r="CK161" s="815">
        <f t="shared" si="245"/>
        <v>0</v>
      </c>
      <c r="CL161" s="815">
        <f t="shared" si="245"/>
        <v>0</v>
      </c>
      <c r="CM161" s="815">
        <f t="shared" si="245"/>
        <v>0</v>
      </c>
      <c r="CN161" s="815">
        <f t="shared" si="245"/>
        <v>0</v>
      </c>
      <c r="CO161" s="815">
        <f t="shared" si="245"/>
        <v>0</v>
      </c>
      <c r="CP161" s="815">
        <f t="shared" si="245"/>
        <v>0</v>
      </c>
      <c r="CQ161" s="815">
        <f t="shared" si="245"/>
        <v>0</v>
      </c>
      <c r="CR161" s="815">
        <f t="shared" si="245"/>
        <v>0</v>
      </c>
      <c r="CS161" s="815">
        <f t="shared" si="245"/>
        <v>0</v>
      </c>
      <c r="CT161" s="815">
        <f t="shared" si="245"/>
        <v>0</v>
      </c>
      <c r="CU161" s="815">
        <f t="shared" si="245"/>
        <v>0</v>
      </c>
      <c r="CV161" s="815">
        <f t="shared" si="245"/>
        <v>0</v>
      </c>
      <c r="CW161" s="815">
        <f t="shared" si="245"/>
        <v>0</v>
      </c>
      <c r="CX161" s="815">
        <f t="shared" si="245"/>
        <v>0</v>
      </c>
      <c r="CY161" s="815">
        <f t="shared" si="245"/>
        <v>0</v>
      </c>
      <c r="CZ161" s="815">
        <f t="shared" si="245"/>
        <v>0</v>
      </c>
      <c r="DA161" s="815">
        <f t="shared" si="245"/>
        <v>0</v>
      </c>
      <c r="DB161" s="815">
        <f t="shared" si="245"/>
        <v>0</v>
      </c>
      <c r="DC161" s="815">
        <f t="shared" si="245"/>
        <v>0</v>
      </c>
      <c r="DD161" s="815">
        <f t="shared" si="245"/>
        <v>0</v>
      </c>
      <c r="DE161" s="815">
        <f t="shared" si="245"/>
        <v>0</v>
      </c>
      <c r="DF161" s="815">
        <f t="shared" si="245"/>
        <v>0</v>
      </c>
      <c r="DG161" s="815">
        <f t="shared" si="245"/>
        <v>0</v>
      </c>
      <c r="DH161" s="815">
        <f t="shared" si="245"/>
        <v>0</v>
      </c>
      <c r="DI161" s="815">
        <f t="shared" si="245"/>
        <v>0</v>
      </c>
      <c r="DJ161" s="815">
        <f t="shared" si="245"/>
        <v>0</v>
      </c>
      <c r="DK161" s="815">
        <f t="shared" si="245"/>
        <v>0</v>
      </c>
      <c r="DL161" s="815">
        <f t="shared" si="245"/>
        <v>0</v>
      </c>
      <c r="DM161" s="815">
        <f t="shared" si="245"/>
        <v>0</v>
      </c>
      <c r="DN161" s="815">
        <f t="shared" si="245"/>
        <v>0</v>
      </c>
      <c r="DO161" s="815">
        <f t="shared" si="245"/>
        <v>0</v>
      </c>
      <c r="DP161" s="815">
        <f t="shared" si="245"/>
        <v>0</v>
      </c>
      <c r="DQ161" s="815">
        <f t="shared" si="245"/>
        <v>0</v>
      </c>
      <c r="DR161" s="815">
        <f t="shared" si="245"/>
        <v>0</v>
      </c>
      <c r="DS161" s="815">
        <f t="shared" si="245"/>
        <v>0</v>
      </c>
      <c r="DT161" s="815">
        <f t="shared" si="245"/>
        <v>0</v>
      </c>
      <c r="DU161" s="815">
        <f t="shared" si="245"/>
        <v>0</v>
      </c>
      <c r="DV161" s="815">
        <f t="shared" si="245"/>
        <v>0</v>
      </c>
      <c r="DW161" s="815">
        <f t="shared" si="245"/>
        <v>0</v>
      </c>
      <c r="DX161" s="815">
        <f t="shared" si="245"/>
        <v>0</v>
      </c>
      <c r="DY161" s="815">
        <f t="shared" si="245"/>
        <v>0</v>
      </c>
      <c r="DZ161" s="815">
        <f t="shared" si="245"/>
        <v>0</v>
      </c>
      <c r="EA161" s="815">
        <f t="shared" si="245"/>
        <v>0</v>
      </c>
      <c r="EB161" s="815">
        <f t="shared" si="245"/>
        <v>0</v>
      </c>
      <c r="EC161" s="815">
        <f t="shared" si="245"/>
        <v>0</v>
      </c>
      <c r="ED161" s="815">
        <f t="shared" si="245"/>
        <v>0</v>
      </c>
      <c r="EE161" s="815">
        <f t="shared" ref="EE161:GP161" si="246">+EE$143-SUM(EE$155:EE$156)</f>
        <v>0</v>
      </c>
      <c r="EF161" s="815">
        <f t="shared" si="246"/>
        <v>0</v>
      </c>
      <c r="EG161" s="815">
        <f t="shared" si="246"/>
        <v>0</v>
      </c>
      <c r="EH161" s="815">
        <f t="shared" si="246"/>
        <v>0</v>
      </c>
      <c r="EI161" s="815">
        <f t="shared" si="246"/>
        <v>0</v>
      </c>
      <c r="EJ161" s="815">
        <f t="shared" si="246"/>
        <v>0</v>
      </c>
      <c r="EK161" s="815">
        <f t="shared" si="246"/>
        <v>0</v>
      </c>
      <c r="EL161" s="815">
        <f t="shared" si="246"/>
        <v>0</v>
      </c>
      <c r="EM161" s="815">
        <f t="shared" si="246"/>
        <v>0</v>
      </c>
      <c r="EN161" s="815">
        <f t="shared" si="246"/>
        <v>0</v>
      </c>
      <c r="EO161" s="815">
        <f t="shared" si="246"/>
        <v>0</v>
      </c>
      <c r="EP161" s="815">
        <f t="shared" si="246"/>
        <v>0</v>
      </c>
      <c r="EQ161" s="815">
        <f t="shared" si="246"/>
        <v>0</v>
      </c>
      <c r="ER161" s="815">
        <f t="shared" si="246"/>
        <v>0</v>
      </c>
      <c r="ES161" s="815">
        <f t="shared" si="246"/>
        <v>0</v>
      </c>
      <c r="ET161" s="815">
        <f t="shared" si="246"/>
        <v>0</v>
      </c>
      <c r="EU161" s="815">
        <f t="shared" si="246"/>
        <v>0</v>
      </c>
      <c r="EV161" s="815">
        <f t="shared" si="246"/>
        <v>0</v>
      </c>
      <c r="EW161" s="815">
        <f t="shared" si="246"/>
        <v>0</v>
      </c>
      <c r="EX161" s="815">
        <f t="shared" si="246"/>
        <v>0</v>
      </c>
      <c r="EY161" s="815">
        <f t="shared" si="246"/>
        <v>0</v>
      </c>
      <c r="EZ161" s="815">
        <f t="shared" si="246"/>
        <v>0</v>
      </c>
      <c r="FA161" s="815">
        <f t="shared" si="246"/>
        <v>0</v>
      </c>
      <c r="FB161" s="815">
        <f t="shared" si="246"/>
        <v>0</v>
      </c>
      <c r="FC161" s="815">
        <f t="shared" si="246"/>
        <v>0</v>
      </c>
      <c r="FD161" s="815">
        <f t="shared" si="246"/>
        <v>0</v>
      </c>
      <c r="FE161" s="815">
        <f t="shared" si="246"/>
        <v>0</v>
      </c>
      <c r="FF161" s="815">
        <f t="shared" si="246"/>
        <v>0</v>
      </c>
      <c r="FG161" s="815">
        <f t="shared" si="246"/>
        <v>0</v>
      </c>
      <c r="FH161" s="815">
        <f t="shared" si="246"/>
        <v>0</v>
      </c>
      <c r="FI161" s="815">
        <f t="shared" si="246"/>
        <v>0</v>
      </c>
      <c r="FJ161" s="815">
        <f t="shared" si="246"/>
        <v>0</v>
      </c>
      <c r="FK161" s="815">
        <f t="shared" si="246"/>
        <v>0</v>
      </c>
      <c r="FL161" s="815">
        <f t="shared" si="246"/>
        <v>0</v>
      </c>
      <c r="FM161" s="815">
        <f t="shared" si="246"/>
        <v>0</v>
      </c>
      <c r="FN161" s="815">
        <f t="shared" si="246"/>
        <v>0</v>
      </c>
      <c r="FO161" s="815">
        <f t="shared" si="246"/>
        <v>0</v>
      </c>
      <c r="FP161" s="815">
        <f t="shared" si="246"/>
        <v>0</v>
      </c>
      <c r="FQ161" s="815">
        <f t="shared" si="246"/>
        <v>0</v>
      </c>
      <c r="FR161" s="815">
        <f t="shared" si="246"/>
        <v>0</v>
      </c>
      <c r="FS161" s="815">
        <f t="shared" si="246"/>
        <v>0</v>
      </c>
      <c r="FT161" s="815">
        <f t="shared" si="246"/>
        <v>0</v>
      </c>
      <c r="FU161" s="815">
        <f t="shared" si="246"/>
        <v>0</v>
      </c>
      <c r="FV161" s="815">
        <f t="shared" si="246"/>
        <v>0</v>
      </c>
      <c r="FW161" s="815">
        <f t="shared" si="246"/>
        <v>0</v>
      </c>
      <c r="FX161" s="815">
        <f t="shared" si="246"/>
        <v>0</v>
      </c>
      <c r="FY161" s="815">
        <f t="shared" si="246"/>
        <v>0</v>
      </c>
      <c r="FZ161" s="815">
        <f t="shared" si="246"/>
        <v>0</v>
      </c>
      <c r="GA161" s="815">
        <f t="shared" si="246"/>
        <v>0</v>
      </c>
      <c r="GB161" s="815">
        <f t="shared" si="246"/>
        <v>0</v>
      </c>
      <c r="GC161" s="815">
        <f t="shared" si="246"/>
        <v>0</v>
      </c>
      <c r="GD161" s="815">
        <f t="shared" si="246"/>
        <v>0</v>
      </c>
      <c r="GE161" s="815">
        <f t="shared" si="246"/>
        <v>0</v>
      </c>
      <c r="GF161" s="815">
        <f t="shared" si="246"/>
        <v>0</v>
      </c>
      <c r="GG161" s="815">
        <f t="shared" si="246"/>
        <v>0</v>
      </c>
      <c r="GH161" s="815">
        <f t="shared" si="246"/>
        <v>0</v>
      </c>
      <c r="GI161" s="815">
        <f t="shared" si="246"/>
        <v>0</v>
      </c>
      <c r="GJ161" s="815">
        <f t="shared" si="246"/>
        <v>0</v>
      </c>
      <c r="GK161" s="815">
        <f t="shared" si="246"/>
        <v>0</v>
      </c>
      <c r="GL161" s="815">
        <f t="shared" si="246"/>
        <v>0</v>
      </c>
      <c r="GM161" s="815">
        <f t="shared" si="246"/>
        <v>0</v>
      </c>
      <c r="GN161" s="815">
        <f t="shared" si="246"/>
        <v>0</v>
      </c>
      <c r="GO161" s="815">
        <f t="shared" si="246"/>
        <v>0</v>
      </c>
      <c r="GP161" s="815">
        <f t="shared" si="246"/>
        <v>0</v>
      </c>
      <c r="GQ161" s="815">
        <f t="shared" ref="GQ161:IL161" si="247">+GQ$143-SUM(GQ$155:GQ$156)</f>
        <v>0</v>
      </c>
      <c r="GR161" s="815">
        <f t="shared" si="247"/>
        <v>0</v>
      </c>
      <c r="GS161" s="815">
        <f t="shared" si="247"/>
        <v>0</v>
      </c>
      <c r="GT161" s="815">
        <f t="shared" si="247"/>
        <v>0</v>
      </c>
      <c r="GU161" s="815">
        <f t="shared" si="247"/>
        <v>0</v>
      </c>
      <c r="GV161" s="815">
        <f t="shared" si="247"/>
        <v>0</v>
      </c>
      <c r="GW161" s="815">
        <f t="shared" si="247"/>
        <v>0</v>
      </c>
      <c r="GX161" s="815">
        <f t="shared" si="247"/>
        <v>0</v>
      </c>
      <c r="GY161" s="815">
        <f t="shared" si="247"/>
        <v>0</v>
      </c>
      <c r="GZ161" s="815">
        <f t="shared" si="247"/>
        <v>0</v>
      </c>
      <c r="HA161" s="815">
        <f t="shared" si="247"/>
        <v>0</v>
      </c>
      <c r="HB161" s="815">
        <f t="shared" si="247"/>
        <v>0</v>
      </c>
      <c r="HC161" s="815">
        <f t="shared" si="247"/>
        <v>0</v>
      </c>
      <c r="HD161" s="815">
        <f t="shared" si="247"/>
        <v>0</v>
      </c>
      <c r="HE161" s="815">
        <f t="shared" si="247"/>
        <v>0</v>
      </c>
      <c r="HF161" s="815">
        <f t="shared" si="247"/>
        <v>0</v>
      </c>
      <c r="HG161" s="815">
        <f t="shared" si="247"/>
        <v>0</v>
      </c>
      <c r="HH161" s="815">
        <f t="shared" si="247"/>
        <v>0</v>
      </c>
      <c r="HI161" s="815">
        <f t="shared" si="247"/>
        <v>0</v>
      </c>
      <c r="HJ161" s="815">
        <f t="shared" si="247"/>
        <v>0</v>
      </c>
      <c r="HK161" s="815">
        <f t="shared" si="247"/>
        <v>0</v>
      </c>
      <c r="HL161" s="815">
        <f t="shared" si="247"/>
        <v>0</v>
      </c>
      <c r="HM161" s="815">
        <f t="shared" si="247"/>
        <v>0</v>
      </c>
      <c r="HN161" s="815">
        <f t="shared" si="247"/>
        <v>0</v>
      </c>
      <c r="HO161" s="815">
        <f t="shared" si="247"/>
        <v>0</v>
      </c>
      <c r="HP161" s="815">
        <f t="shared" si="247"/>
        <v>0</v>
      </c>
      <c r="HQ161" s="815">
        <f t="shared" si="247"/>
        <v>0</v>
      </c>
      <c r="HR161" s="815">
        <f t="shared" si="247"/>
        <v>0</v>
      </c>
      <c r="HS161" s="815">
        <f t="shared" si="247"/>
        <v>0</v>
      </c>
      <c r="HT161" s="815">
        <f t="shared" si="247"/>
        <v>0</v>
      </c>
      <c r="HU161" s="815">
        <f t="shared" si="247"/>
        <v>0</v>
      </c>
      <c r="HV161" s="815">
        <f t="shared" si="247"/>
        <v>0</v>
      </c>
      <c r="HW161" s="815">
        <f t="shared" si="247"/>
        <v>0</v>
      </c>
      <c r="HX161" s="815">
        <f t="shared" si="247"/>
        <v>0</v>
      </c>
      <c r="HY161" s="815">
        <f t="shared" si="247"/>
        <v>0</v>
      </c>
      <c r="HZ161" s="815">
        <f t="shared" si="247"/>
        <v>0</v>
      </c>
      <c r="IA161" s="815">
        <f t="shared" si="247"/>
        <v>0</v>
      </c>
      <c r="IB161" s="815">
        <f t="shared" si="247"/>
        <v>0</v>
      </c>
      <c r="IC161" s="815">
        <f t="shared" si="247"/>
        <v>0</v>
      </c>
      <c r="ID161" s="815">
        <f t="shared" si="247"/>
        <v>0</v>
      </c>
      <c r="IE161" s="815">
        <f t="shared" si="247"/>
        <v>0</v>
      </c>
      <c r="IF161" s="815">
        <f t="shared" si="247"/>
        <v>0</v>
      </c>
      <c r="IG161" s="815">
        <f t="shared" si="247"/>
        <v>0</v>
      </c>
      <c r="IH161" s="815">
        <f t="shared" si="247"/>
        <v>0</v>
      </c>
      <c r="II161" s="815">
        <f t="shared" si="247"/>
        <v>0</v>
      </c>
      <c r="IJ161" s="815">
        <f t="shared" si="247"/>
        <v>0</v>
      </c>
      <c r="IK161" s="815">
        <f t="shared" si="247"/>
        <v>0</v>
      </c>
      <c r="IL161" s="815">
        <f t="shared" si="247"/>
        <v>0</v>
      </c>
    </row>
    <row r="162" spans="1:246" s="814" customFormat="1">
      <c r="B162" s="824" t="s">
        <v>732</v>
      </c>
      <c r="D162" s="619">
        <f ca="1">IFERROR(E162/$E$161,"")</f>
        <v>0.625</v>
      </c>
      <c r="E162" s="814">
        <f ca="1">SUM(G162:IL162)</f>
        <v>61243252.537345074</v>
      </c>
      <c r="F162" s="815">
        <f>F161*_WF_Tier3_LP</f>
        <v>0</v>
      </c>
      <c r="G162" s="815">
        <f t="shared" ref="G162:BR162" ca="1" si="248">G161*_WF_Tier3_LP</f>
        <v>0</v>
      </c>
      <c r="H162" s="815">
        <f t="shared" ca="1" si="248"/>
        <v>0</v>
      </c>
      <c r="I162" s="815">
        <f t="shared" ca="1" si="248"/>
        <v>0</v>
      </c>
      <c r="J162" s="815">
        <f t="shared" ca="1" si="248"/>
        <v>0</v>
      </c>
      <c r="K162" s="815">
        <f t="shared" ca="1" si="248"/>
        <v>0</v>
      </c>
      <c r="L162" s="815">
        <f t="shared" ca="1" si="248"/>
        <v>0</v>
      </c>
      <c r="M162" s="815">
        <f t="shared" ca="1" si="248"/>
        <v>0</v>
      </c>
      <c r="N162" s="815">
        <f t="shared" ca="1" si="248"/>
        <v>0</v>
      </c>
      <c r="O162" s="815">
        <f t="shared" ca="1" si="248"/>
        <v>0</v>
      </c>
      <c r="P162" s="815">
        <f t="shared" ca="1" si="248"/>
        <v>0</v>
      </c>
      <c r="Q162" s="815">
        <f t="shared" ca="1" si="248"/>
        <v>0</v>
      </c>
      <c r="R162" s="815">
        <f t="shared" ca="1" si="248"/>
        <v>0</v>
      </c>
      <c r="S162" s="815">
        <f t="shared" ca="1" si="248"/>
        <v>0</v>
      </c>
      <c r="T162" s="815">
        <f t="shared" ca="1" si="248"/>
        <v>0</v>
      </c>
      <c r="U162" s="815">
        <f t="shared" ca="1" si="248"/>
        <v>0</v>
      </c>
      <c r="V162" s="815">
        <f t="shared" ca="1" si="248"/>
        <v>0</v>
      </c>
      <c r="W162" s="815">
        <f t="shared" ca="1" si="248"/>
        <v>0</v>
      </c>
      <c r="X162" s="815">
        <f t="shared" ca="1" si="248"/>
        <v>0</v>
      </c>
      <c r="Y162" s="815">
        <f t="shared" ca="1" si="248"/>
        <v>0</v>
      </c>
      <c r="Z162" s="815">
        <f t="shared" ca="1" si="248"/>
        <v>0</v>
      </c>
      <c r="AA162" s="815">
        <f t="shared" ca="1" si="248"/>
        <v>0</v>
      </c>
      <c r="AB162" s="815">
        <f t="shared" ca="1" si="248"/>
        <v>0</v>
      </c>
      <c r="AC162" s="815">
        <f t="shared" ca="1" si="248"/>
        <v>0</v>
      </c>
      <c r="AD162" s="815">
        <f t="shared" ca="1" si="248"/>
        <v>0</v>
      </c>
      <c r="AE162" s="815">
        <f t="shared" ca="1" si="248"/>
        <v>0</v>
      </c>
      <c r="AF162" s="815">
        <f t="shared" ca="1" si="248"/>
        <v>0</v>
      </c>
      <c r="AG162" s="815">
        <f t="shared" ca="1" si="248"/>
        <v>0</v>
      </c>
      <c r="AH162" s="815">
        <f t="shared" ca="1" si="248"/>
        <v>0</v>
      </c>
      <c r="AI162" s="815">
        <f t="shared" ca="1" si="248"/>
        <v>0</v>
      </c>
      <c r="AJ162" s="815">
        <f t="shared" ca="1" si="248"/>
        <v>0</v>
      </c>
      <c r="AK162" s="815">
        <f t="shared" ca="1" si="248"/>
        <v>0</v>
      </c>
      <c r="AL162" s="815">
        <f t="shared" ca="1" si="248"/>
        <v>0</v>
      </c>
      <c r="AM162" s="815">
        <f t="shared" ca="1" si="248"/>
        <v>0</v>
      </c>
      <c r="AN162" s="815">
        <f t="shared" ca="1" si="248"/>
        <v>0</v>
      </c>
      <c r="AO162" s="815">
        <f t="shared" ca="1" si="248"/>
        <v>0</v>
      </c>
      <c r="AP162" s="815">
        <f t="shared" ca="1" si="248"/>
        <v>0</v>
      </c>
      <c r="AQ162" s="815">
        <f t="shared" ca="1" si="248"/>
        <v>0</v>
      </c>
      <c r="AR162" s="815">
        <f t="shared" ca="1" si="248"/>
        <v>0</v>
      </c>
      <c r="AS162" s="815">
        <f t="shared" ca="1" si="248"/>
        <v>0</v>
      </c>
      <c r="AT162" s="815">
        <f t="shared" ca="1" si="248"/>
        <v>0</v>
      </c>
      <c r="AU162" s="815">
        <f t="shared" ca="1" si="248"/>
        <v>0</v>
      </c>
      <c r="AV162" s="815">
        <f t="shared" ca="1" si="248"/>
        <v>0</v>
      </c>
      <c r="AW162" s="815">
        <f t="shared" ca="1" si="248"/>
        <v>61243252.537345074</v>
      </c>
      <c r="AX162" s="815">
        <f t="shared" si="248"/>
        <v>0</v>
      </c>
      <c r="AY162" s="815">
        <f t="shared" si="248"/>
        <v>0</v>
      </c>
      <c r="AZ162" s="815">
        <f t="shared" si="248"/>
        <v>0</v>
      </c>
      <c r="BA162" s="815">
        <f t="shared" si="248"/>
        <v>0</v>
      </c>
      <c r="BB162" s="815">
        <f t="shared" si="248"/>
        <v>0</v>
      </c>
      <c r="BC162" s="815">
        <f t="shared" si="248"/>
        <v>0</v>
      </c>
      <c r="BD162" s="815">
        <f t="shared" si="248"/>
        <v>0</v>
      </c>
      <c r="BE162" s="815">
        <f t="shared" si="248"/>
        <v>0</v>
      </c>
      <c r="BF162" s="815">
        <f t="shared" si="248"/>
        <v>0</v>
      </c>
      <c r="BG162" s="815">
        <f t="shared" si="248"/>
        <v>0</v>
      </c>
      <c r="BH162" s="815">
        <f t="shared" si="248"/>
        <v>0</v>
      </c>
      <c r="BI162" s="815">
        <f t="shared" si="248"/>
        <v>0</v>
      </c>
      <c r="BJ162" s="815">
        <f t="shared" si="248"/>
        <v>0</v>
      </c>
      <c r="BK162" s="815">
        <f t="shared" si="248"/>
        <v>0</v>
      </c>
      <c r="BL162" s="815">
        <f t="shared" si="248"/>
        <v>0</v>
      </c>
      <c r="BM162" s="815">
        <f t="shared" si="248"/>
        <v>0</v>
      </c>
      <c r="BN162" s="815">
        <f t="shared" si="248"/>
        <v>0</v>
      </c>
      <c r="BO162" s="815">
        <f t="shared" si="248"/>
        <v>0</v>
      </c>
      <c r="BP162" s="815">
        <f t="shared" si="248"/>
        <v>0</v>
      </c>
      <c r="BQ162" s="815">
        <f t="shared" si="248"/>
        <v>0</v>
      </c>
      <c r="BR162" s="815">
        <f t="shared" si="248"/>
        <v>0</v>
      </c>
      <c r="BS162" s="815">
        <f t="shared" ref="BS162:ED162" si="249">BS161*_WF_Tier3_LP</f>
        <v>0</v>
      </c>
      <c r="BT162" s="815">
        <f t="shared" si="249"/>
        <v>0</v>
      </c>
      <c r="BU162" s="815">
        <f t="shared" si="249"/>
        <v>0</v>
      </c>
      <c r="BV162" s="815">
        <f t="shared" si="249"/>
        <v>0</v>
      </c>
      <c r="BW162" s="815">
        <f t="shared" si="249"/>
        <v>0</v>
      </c>
      <c r="BX162" s="815">
        <f t="shared" si="249"/>
        <v>0</v>
      </c>
      <c r="BY162" s="815">
        <f t="shared" si="249"/>
        <v>0</v>
      </c>
      <c r="BZ162" s="815">
        <f t="shared" si="249"/>
        <v>0</v>
      </c>
      <c r="CA162" s="815">
        <f t="shared" si="249"/>
        <v>0</v>
      </c>
      <c r="CB162" s="815">
        <f t="shared" si="249"/>
        <v>0</v>
      </c>
      <c r="CC162" s="815">
        <f t="shared" si="249"/>
        <v>0</v>
      </c>
      <c r="CD162" s="815">
        <f t="shared" si="249"/>
        <v>0</v>
      </c>
      <c r="CE162" s="815">
        <f t="shared" si="249"/>
        <v>0</v>
      </c>
      <c r="CF162" s="815">
        <f t="shared" si="249"/>
        <v>0</v>
      </c>
      <c r="CG162" s="815">
        <f t="shared" si="249"/>
        <v>0</v>
      </c>
      <c r="CH162" s="815">
        <f t="shared" si="249"/>
        <v>0</v>
      </c>
      <c r="CI162" s="815">
        <f t="shared" si="249"/>
        <v>0</v>
      </c>
      <c r="CJ162" s="815">
        <f t="shared" si="249"/>
        <v>0</v>
      </c>
      <c r="CK162" s="815">
        <f t="shared" si="249"/>
        <v>0</v>
      </c>
      <c r="CL162" s="815">
        <f t="shared" si="249"/>
        <v>0</v>
      </c>
      <c r="CM162" s="815">
        <f t="shared" si="249"/>
        <v>0</v>
      </c>
      <c r="CN162" s="815">
        <f t="shared" si="249"/>
        <v>0</v>
      </c>
      <c r="CO162" s="815">
        <f t="shared" si="249"/>
        <v>0</v>
      </c>
      <c r="CP162" s="815">
        <f t="shared" si="249"/>
        <v>0</v>
      </c>
      <c r="CQ162" s="815">
        <f t="shared" si="249"/>
        <v>0</v>
      </c>
      <c r="CR162" s="815">
        <f t="shared" si="249"/>
        <v>0</v>
      </c>
      <c r="CS162" s="815">
        <f t="shared" si="249"/>
        <v>0</v>
      </c>
      <c r="CT162" s="815">
        <f t="shared" si="249"/>
        <v>0</v>
      </c>
      <c r="CU162" s="815">
        <f t="shared" si="249"/>
        <v>0</v>
      </c>
      <c r="CV162" s="815">
        <f t="shared" si="249"/>
        <v>0</v>
      </c>
      <c r="CW162" s="815">
        <f t="shared" si="249"/>
        <v>0</v>
      </c>
      <c r="CX162" s="815">
        <f t="shared" si="249"/>
        <v>0</v>
      </c>
      <c r="CY162" s="815">
        <f t="shared" si="249"/>
        <v>0</v>
      </c>
      <c r="CZ162" s="815">
        <f t="shared" si="249"/>
        <v>0</v>
      </c>
      <c r="DA162" s="815">
        <f t="shared" si="249"/>
        <v>0</v>
      </c>
      <c r="DB162" s="815">
        <f t="shared" si="249"/>
        <v>0</v>
      </c>
      <c r="DC162" s="815">
        <f t="shared" si="249"/>
        <v>0</v>
      </c>
      <c r="DD162" s="815">
        <f t="shared" si="249"/>
        <v>0</v>
      </c>
      <c r="DE162" s="815">
        <f t="shared" si="249"/>
        <v>0</v>
      </c>
      <c r="DF162" s="815">
        <f t="shared" si="249"/>
        <v>0</v>
      </c>
      <c r="DG162" s="815">
        <f t="shared" si="249"/>
        <v>0</v>
      </c>
      <c r="DH162" s="815">
        <f t="shared" si="249"/>
        <v>0</v>
      </c>
      <c r="DI162" s="815">
        <f t="shared" si="249"/>
        <v>0</v>
      </c>
      <c r="DJ162" s="815">
        <f t="shared" si="249"/>
        <v>0</v>
      </c>
      <c r="DK162" s="815">
        <f t="shared" si="249"/>
        <v>0</v>
      </c>
      <c r="DL162" s="815">
        <f t="shared" si="249"/>
        <v>0</v>
      </c>
      <c r="DM162" s="815">
        <f t="shared" si="249"/>
        <v>0</v>
      </c>
      <c r="DN162" s="815">
        <f t="shared" si="249"/>
        <v>0</v>
      </c>
      <c r="DO162" s="815">
        <f t="shared" si="249"/>
        <v>0</v>
      </c>
      <c r="DP162" s="815">
        <f t="shared" si="249"/>
        <v>0</v>
      </c>
      <c r="DQ162" s="815">
        <f t="shared" si="249"/>
        <v>0</v>
      </c>
      <c r="DR162" s="815">
        <f t="shared" si="249"/>
        <v>0</v>
      </c>
      <c r="DS162" s="815">
        <f t="shared" si="249"/>
        <v>0</v>
      </c>
      <c r="DT162" s="815">
        <f t="shared" si="249"/>
        <v>0</v>
      </c>
      <c r="DU162" s="815">
        <f t="shared" si="249"/>
        <v>0</v>
      </c>
      <c r="DV162" s="815">
        <f t="shared" si="249"/>
        <v>0</v>
      </c>
      <c r="DW162" s="815">
        <f t="shared" si="249"/>
        <v>0</v>
      </c>
      <c r="DX162" s="815">
        <f t="shared" si="249"/>
        <v>0</v>
      </c>
      <c r="DY162" s="815">
        <f t="shared" si="249"/>
        <v>0</v>
      </c>
      <c r="DZ162" s="815">
        <f t="shared" si="249"/>
        <v>0</v>
      </c>
      <c r="EA162" s="815">
        <f t="shared" si="249"/>
        <v>0</v>
      </c>
      <c r="EB162" s="815">
        <f t="shared" si="249"/>
        <v>0</v>
      </c>
      <c r="EC162" s="815">
        <f t="shared" si="249"/>
        <v>0</v>
      </c>
      <c r="ED162" s="815">
        <f t="shared" si="249"/>
        <v>0</v>
      </c>
      <c r="EE162" s="815">
        <f t="shared" ref="EE162:GP162" si="250">EE161*_WF_Tier3_LP</f>
        <v>0</v>
      </c>
      <c r="EF162" s="815">
        <f t="shared" si="250"/>
        <v>0</v>
      </c>
      <c r="EG162" s="815">
        <f t="shared" si="250"/>
        <v>0</v>
      </c>
      <c r="EH162" s="815">
        <f t="shared" si="250"/>
        <v>0</v>
      </c>
      <c r="EI162" s="815">
        <f t="shared" si="250"/>
        <v>0</v>
      </c>
      <c r="EJ162" s="815">
        <f t="shared" si="250"/>
        <v>0</v>
      </c>
      <c r="EK162" s="815">
        <f t="shared" si="250"/>
        <v>0</v>
      </c>
      <c r="EL162" s="815">
        <f t="shared" si="250"/>
        <v>0</v>
      </c>
      <c r="EM162" s="815">
        <f t="shared" si="250"/>
        <v>0</v>
      </c>
      <c r="EN162" s="815">
        <f t="shared" si="250"/>
        <v>0</v>
      </c>
      <c r="EO162" s="815">
        <f t="shared" si="250"/>
        <v>0</v>
      </c>
      <c r="EP162" s="815">
        <f t="shared" si="250"/>
        <v>0</v>
      </c>
      <c r="EQ162" s="815">
        <f t="shared" si="250"/>
        <v>0</v>
      </c>
      <c r="ER162" s="815">
        <f t="shared" si="250"/>
        <v>0</v>
      </c>
      <c r="ES162" s="815">
        <f t="shared" si="250"/>
        <v>0</v>
      </c>
      <c r="ET162" s="815">
        <f t="shared" si="250"/>
        <v>0</v>
      </c>
      <c r="EU162" s="815">
        <f t="shared" si="250"/>
        <v>0</v>
      </c>
      <c r="EV162" s="815">
        <f t="shared" si="250"/>
        <v>0</v>
      </c>
      <c r="EW162" s="815">
        <f t="shared" si="250"/>
        <v>0</v>
      </c>
      <c r="EX162" s="815">
        <f t="shared" si="250"/>
        <v>0</v>
      </c>
      <c r="EY162" s="815">
        <f t="shared" si="250"/>
        <v>0</v>
      </c>
      <c r="EZ162" s="815">
        <f t="shared" si="250"/>
        <v>0</v>
      </c>
      <c r="FA162" s="815">
        <f t="shared" si="250"/>
        <v>0</v>
      </c>
      <c r="FB162" s="815">
        <f t="shared" si="250"/>
        <v>0</v>
      </c>
      <c r="FC162" s="815">
        <f t="shared" si="250"/>
        <v>0</v>
      </c>
      <c r="FD162" s="815">
        <f t="shared" si="250"/>
        <v>0</v>
      </c>
      <c r="FE162" s="815">
        <f t="shared" si="250"/>
        <v>0</v>
      </c>
      <c r="FF162" s="815">
        <f t="shared" si="250"/>
        <v>0</v>
      </c>
      <c r="FG162" s="815">
        <f t="shared" si="250"/>
        <v>0</v>
      </c>
      <c r="FH162" s="815">
        <f t="shared" si="250"/>
        <v>0</v>
      </c>
      <c r="FI162" s="815">
        <f t="shared" si="250"/>
        <v>0</v>
      </c>
      <c r="FJ162" s="815">
        <f t="shared" si="250"/>
        <v>0</v>
      </c>
      <c r="FK162" s="815">
        <f t="shared" si="250"/>
        <v>0</v>
      </c>
      <c r="FL162" s="815">
        <f t="shared" si="250"/>
        <v>0</v>
      </c>
      <c r="FM162" s="815">
        <f t="shared" si="250"/>
        <v>0</v>
      </c>
      <c r="FN162" s="815">
        <f t="shared" si="250"/>
        <v>0</v>
      </c>
      <c r="FO162" s="815">
        <f t="shared" si="250"/>
        <v>0</v>
      </c>
      <c r="FP162" s="815">
        <f t="shared" si="250"/>
        <v>0</v>
      </c>
      <c r="FQ162" s="815">
        <f t="shared" si="250"/>
        <v>0</v>
      </c>
      <c r="FR162" s="815">
        <f t="shared" si="250"/>
        <v>0</v>
      </c>
      <c r="FS162" s="815">
        <f t="shared" si="250"/>
        <v>0</v>
      </c>
      <c r="FT162" s="815">
        <f t="shared" si="250"/>
        <v>0</v>
      </c>
      <c r="FU162" s="815">
        <f t="shared" si="250"/>
        <v>0</v>
      </c>
      <c r="FV162" s="815">
        <f t="shared" si="250"/>
        <v>0</v>
      </c>
      <c r="FW162" s="815">
        <f t="shared" si="250"/>
        <v>0</v>
      </c>
      <c r="FX162" s="815">
        <f t="shared" si="250"/>
        <v>0</v>
      </c>
      <c r="FY162" s="815">
        <f t="shared" si="250"/>
        <v>0</v>
      </c>
      <c r="FZ162" s="815">
        <f t="shared" si="250"/>
        <v>0</v>
      </c>
      <c r="GA162" s="815">
        <f t="shared" si="250"/>
        <v>0</v>
      </c>
      <c r="GB162" s="815">
        <f t="shared" si="250"/>
        <v>0</v>
      </c>
      <c r="GC162" s="815">
        <f t="shared" si="250"/>
        <v>0</v>
      </c>
      <c r="GD162" s="815">
        <f t="shared" si="250"/>
        <v>0</v>
      </c>
      <c r="GE162" s="815">
        <f t="shared" si="250"/>
        <v>0</v>
      </c>
      <c r="GF162" s="815">
        <f t="shared" si="250"/>
        <v>0</v>
      </c>
      <c r="GG162" s="815">
        <f t="shared" si="250"/>
        <v>0</v>
      </c>
      <c r="GH162" s="815">
        <f t="shared" si="250"/>
        <v>0</v>
      </c>
      <c r="GI162" s="815">
        <f t="shared" si="250"/>
        <v>0</v>
      </c>
      <c r="GJ162" s="815">
        <f t="shared" si="250"/>
        <v>0</v>
      </c>
      <c r="GK162" s="815">
        <f t="shared" si="250"/>
        <v>0</v>
      </c>
      <c r="GL162" s="815">
        <f t="shared" si="250"/>
        <v>0</v>
      </c>
      <c r="GM162" s="815">
        <f t="shared" si="250"/>
        <v>0</v>
      </c>
      <c r="GN162" s="815">
        <f t="shared" si="250"/>
        <v>0</v>
      </c>
      <c r="GO162" s="815">
        <f t="shared" si="250"/>
        <v>0</v>
      </c>
      <c r="GP162" s="815">
        <f t="shared" si="250"/>
        <v>0</v>
      </c>
      <c r="GQ162" s="815">
        <f t="shared" ref="GQ162:IL162" si="251">GQ161*_WF_Tier3_LP</f>
        <v>0</v>
      </c>
      <c r="GR162" s="815">
        <f t="shared" si="251"/>
        <v>0</v>
      </c>
      <c r="GS162" s="815">
        <f t="shared" si="251"/>
        <v>0</v>
      </c>
      <c r="GT162" s="815">
        <f t="shared" si="251"/>
        <v>0</v>
      </c>
      <c r="GU162" s="815">
        <f t="shared" si="251"/>
        <v>0</v>
      </c>
      <c r="GV162" s="815">
        <f t="shared" si="251"/>
        <v>0</v>
      </c>
      <c r="GW162" s="815">
        <f t="shared" si="251"/>
        <v>0</v>
      </c>
      <c r="GX162" s="815">
        <f t="shared" si="251"/>
        <v>0</v>
      </c>
      <c r="GY162" s="815">
        <f t="shared" si="251"/>
        <v>0</v>
      </c>
      <c r="GZ162" s="815">
        <f t="shared" si="251"/>
        <v>0</v>
      </c>
      <c r="HA162" s="815">
        <f t="shared" si="251"/>
        <v>0</v>
      </c>
      <c r="HB162" s="815">
        <f t="shared" si="251"/>
        <v>0</v>
      </c>
      <c r="HC162" s="815">
        <f t="shared" si="251"/>
        <v>0</v>
      </c>
      <c r="HD162" s="815">
        <f t="shared" si="251"/>
        <v>0</v>
      </c>
      <c r="HE162" s="815">
        <f t="shared" si="251"/>
        <v>0</v>
      </c>
      <c r="HF162" s="815">
        <f t="shared" si="251"/>
        <v>0</v>
      </c>
      <c r="HG162" s="815">
        <f t="shared" si="251"/>
        <v>0</v>
      </c>
      <c r="HH162" s="815">
        <f t="shared" si="251"/>
        <v>0</v>
      </c>
      <c r="HI162" s="815">
        <f t="shared" si="251"/>
        <v>0</v>
      </c>
      <c r="HJ162" s="815">
        <f t="shared" si="251"/>
        <v>0</v>
      </c>
      <c r="HK162" s="815">
        <f t="shared" si="251"/>
        <v>0</v>
      </c>
      <c r="HL162" s="815">
        <f t="shared" si="251"/>
        <v>0</v>
      </c>
      <c r="HM162" s="815">
        <f t="shared" si="251"/>
        <v>0</v>
      </c>
      <c r="HN162" s="815">
        <f t="shared" si="251"/>
        <v>0</v>
      </c>
      <c r="HO162" s="815">
        <f t="shared" si="251"/>
        <v>0</v>
      </c>
      <c r="HP162" s="815">
        <f t="shared" si="251"/>
        <v>0</v>
      </c>
      <c r="HQ162" s="815">
        <f t="shared" si="251"/>
        <v>0</v>
      </c>
      <c r="HR162" s="815">
        <f t="shared" si="251"/>
        <v>0</v>
      </c>
      <c r="HS162" s="815">
        <f t="shared" si="251"/>
        <v>0</v>
      </c>
      <c r="HT162" s="815">
        <f t="shared" si="251"/>
        <v>0</v>
      </c>
      <c r="HU162" s="815">
        <f t="shared" si="251"/>
        <v>0</v>
      </c>
      <c r="HV162" s="815">
        <f t="shared" si="251"/>
        <v>0</v>
      </c>
      <c r="HW162" s="815">
        <f t="shared" si="251"/>
        <v>0</v>
      </c>
      <c r="HX162" s="815">
        <f t="shared" si="251"/>
        <v>0</v>
      </c>
      <c r="HY162" s="815">
        <f t="shared" si="251"/>
        <v>0</v>
      </c>
      <c r="HZ162" s="815">
        <f t="shared" si="251"/>
        <v>0</v>
      </c>
      <c r="IA162" s="815">
        <f t="shared" si="251"/>
        <v>0</v>
      </c>
      <c r="IB162" s="815">
        <f t="shared" si="251"/>
        <v>0</v>
      </c>
      <c r="IC162" s="815">
        <f t="shared" si="251"/>
        <v>0</v>
      </c>
      <c r="ID162" s="815">
        <f t="shared" si="251"/>
        <v>0</v>
      </c>
      <c r="IE162" s="815">
        <f t="shared" si="251"/>
        <v>0</v>
      </c>
      <c r="IF162" s="815">
        <f t="shared" si="251"/>
        <v>0</v>
      </c>
      <c r="IG162" s="815">
        <f t="shared" si="251"/>
        <v>0</v>
      </c>
      <c r="IH162" s="815">
        <f t="shared" si="251"/>
        <v>0</v>
      </c>
      <c r="II162" s="815">
        <f t="shared" si="251"/>
        <v>0</v>
      </c>
      <c r="IJ162" s="815">
        <f t="shared" si="251"/>
        <v>0</v>
      </c>
      <c r="IK162" s="815">
        <f t="shared" si="251"/>
        <v>0</v>
      </c>
      <c r="IL162" s="815">
        <f t="shared" si="251"/>
        <v>0</v>
      </c>
    </row>
    <row r="163" spans="1:246" s="814" customFormat="1">
      <c r="B163" s="824" t="s">
        <v>733</v>
      </c>
      <c r="D163" s="619">
        <f ca="1">IFERROR(E163/$E$161,"")</f>
        <v>0.375</v>
      </c>
      <c r="E163" s="814">
        <f ca="1">SUM(G163:IL163)</f>
        <v>36745951.522407047</v>
      </c>
      <c r="F163" s="815">
        <f>F161*_WF_Tier3_GP</f>
        <v>0</v>
      </c>
      <c r="G163" s="815">
        <f t="shared" ref="G163:BR163" ca="1" si="252">G161*_WF_Tier3_GP</f>
        <v>0</v>
      </c>
      <c r="H163" s="815">
        <f t="shared" ca="1" si="252"/>
        <v>0</v>
      </c>
      <c r="I163" s="815">
        <f t="shared" ca="1" si="252"/>
        <v>0</v>
      </c>
      <c r="J163" s="815">
        <f t="shared" ca="1" si="252"/>
        <v>0</v>
      </c>
      <c r="K163" s="815">
        <f t="shared" ca="1" si="252"/>
        <v>0</v>
      </c>
      <c r="L163" s="815">
        <f t="shared" ca="1" si="252"/>
        <v>0</v>
      </c>
      <c r="M163" s="815">
        <f t="shared" ca="1" si="252"/>
        <v>0</v>
      </c>
      <c r="N163" s="815">
        <f t="shared" ca="1" si="252"/>
        <v>0</v>
      </c>
      <c r="O163" s="815">
        <f t="shared" ca="1" si="252"/>
        <v>0</v>
      </c>
      <c r="P163" s="815">
        <f t="shared" ca="1" si="252"/>
        <v>0</v>
      </c>
      <c r="Q163" s="815">
        <f t="shared" ca="1" si="252"/>
        <v>0</v>
      </c>
      <c r="R163" s="815">
        <f t="shared" ca="1" si="252"/>
        <v>0</v>
      </c>
      <c r="S163" s="815">
        <f t="shared" ca="1" si="252"/>
        <v>0</v>
      </c>
      <c r="T163" s="815">
        <f t="shared" ca="1" si="252"/>
        <v>0</v>
      </c>
      <c r="U163" s="815">
        <f t="shared" ca="1" si="252"/>
        <v>0</v>
      </c>
      <c r="V163" s="815">
        <f t="shared" ca="1" si="252"/>
        <v>0</v>
      </c>
      <c r="W163" s="815">
        <f t="shared" ca="1" si="252"/>
        <v>0</v>
      </c>
      <c r="X163" s="815">
        <f t="shared" ca="1" si="252"/>
        <v>0</v>
      </c>
      <c r="Y163" s="815">
        <f t="shared" ca="1" si="252"/>
        <v>0</v>
      </c>
      <c r="Z163" s="815">
        <f t="shared" ca="1" si="252"/>
        <v>0</v>
      </c>
      <c r="AA163" s="815">
        <f t="shared" ca="1" si="252"/>
        <v>0</v>
      </c>
      <c r="AB163" s="815">
        <f t="shared" ca="1" si="252"/>
        <v>0</v>
      </c>
      <c r="AC163" s="815">
        <f t="shared" ca="1" si="252"/>
        <v>0</v>
      </c>
      <c r="AD163" s="815">
        <f t="shared" ca="1" si="252"/>
        <v>0</v>
      </c>
      <c r="AE163" s="815">
        <f t="shared" ca="1" si="252"/>
        <v>0</v>
      </c>
      <c r="AF163" s="815">
        <f t="shared" ca="1" si="252"/>
        <v>0</v>
      </c>
      <c r="AG163" s="815">
        <f t="shared" ca="1" si="252"/>
        <v>0</v>
      </c>
      <c r="AH163" s="815">
        <f t="shared" ca="1" si="252"/>
        <v>0</v>
      </c>
      <c r="AI163" s="815">
        <f t="shared" ca="1" si="252"/>
        <v>0</v>
      </c>
      <c r="AJ163" s="815">
        <f t="shared" ca="1" si="252"/>
        <v>0</v>
      </c>
      <c r="AK163" s="815">
        <f t="shared" ca="1" si="252"/>
        <v>0</v>
      </c>
      <c r="AL163" s="815">
        <f t="shared" ca="1" si="252"/>
        <v>0</v>
      </c>
      <c r="AM163" s="815">
        <f t="shared" ca="1" si="252"/>
        <v>0</v>
      </c>
      <c r="AN163" s="815">
        <f t="shared" ca="1" si="252"/>
        <v>0</v>
      </c>
      <c r="AO163" s="815">
        <f t="shared" ca="1" si="252"/>
        <v>0</v>
      </c>
      <c r="AP163" s="815">
        <f t="shared" ca="1" si="252"/>
        <v>0</v>
      </c>
      <c r="AQ163" s="815">
        <f t="shared" ca="1" si="252"/>
        <v>0</v>
      </c>
      <c r="AR163" s="815">
        <f t="shared" ca="1" si="252"/>
        <v>0</v>
      </c>
      <c r="AS163" s="815">
        <f t="shared" ca="1" si="252"/>
        <v>0</v>
      </c>
      <c r="AT163" s="815">
        <f t="shared" ca="1" si="252"/>
        <v>0</v>
      </c>
      <c r="AU163" s="815">
        <f t="shared" ca="1" si="252"/>
        <v>0</v>
      </c>
      <c r="AV163" s="815">
        <f t="shared" ca="1" si="252"/>
        <v>0</v>
      </c>
      <c r="AW163" s="815">
        <f t="shared" ca="1" si="252"/>
        <v>36745951.522407047</v>
      </c>
      <c r="AX163" s="815">
        <f t="shared" si="252"/>
        <v>0</v>
      </c>
      <c r="AY163" s="815">
        <f t="shared" si="252"/>
        <v>0</v>
      </c>
      <c r="AZ163" s="815">
        <f t="shared" si="252"/>
        <v>0</v>
      </c>
      <c r="BA163" s="815">
        <f t="shared" si="252"/>
        <v>0</v>
      </c>
      <c r="BB163" s="815">
        <f t="shared" si="252"/>
        <v>0</v>
      </c>
      <c r="BC163" s="815">
        <f t="shared" si="252"/>
        <v>0</v>
      </c>
      <c r="BD163" s="815">
        <f t="shared" si="252"/>
        <v>0</v>
      </c>
      <c r="BE163" s="815">
        <f t="shared" si="252"/>
        <v>0</v>
      </c>
      <c r="BF163" s="815">
        <f t="shared" si="252"/>
        <v>0</v>
      </c>
      <c r="BG163" s="815">
        <f t="shared" si="252"/>
        <v>0</v>
      </c>
      <c r="BH163" s="815">
        <f t="shared" si="252"/>
        <v>0</v>
      </c>
      <c r="BI163" s="815">
        <f t="shared" si="252"/>
        <v>0</v>
      </c>
      <c r="BJ163" s="815">
        <f t="shared" si="252"/>
        <v>0</v>
      </c>
      <c r="BK163" s="815">
        <f t="shared" si="252"/>
        <v>0</v>
      </c>
      <c r="BL163" s="815">
        <f t="shared" si="252"/>
        <v>0</v>
      </c>
      <c r="BM163" s="815">
        <f t="shared" si="252"/>
        <v>0</v>
      </c>
      <c r="BN163" s="815">
        <f t="shared" si="252"/>
        <v>0</v>
      </c>
      <c r="BO163" s="815">
        <f t="shared" si="252"/>
        <v>0</v>
      </c>
      <c r="BP163" s="815">
        <f t="shared" si="252"/>
        <v>0</v>
      </c>
      <c r="BQ163" s="815">
        <f t="shared" si="252"/>
        <v>0</v>
      </c>
      <c r="BR163" s="815">
        <f t="shared" si="252"/>
        <v>0</v>
      </c>
      <c r="BS163" s="815">
        <f t="shared" ref="BS163:ED163" si="253">BS161*_WF_Tier3_GP</f>
        <v>0</v>
      </c>
      <c r="BT163" s="815">
        <f t="shared" si="253"/>
        <v>0</v>
      </c>
      <c r="BU163" s="815">
        <f t="shared" si="253"/>
        <v>0</v>
      </c>
      <c r="BV163" s="815">
        <f t="shared" si="253"/>
        <v>0</v>
      </c>
      <c r="BW163" s="815">
        <f t="shared" si="253"/>
        <v>0</v>
      </c>
      <c r="BX163" s="815">
        <f t="shared" si="253"/>
        <v>0</v>
      </c>
      <c r="BY163" s="815">
        <f t="shared" si="253"/>
        <v>0</v>
      </c>
      <c r="BZ163" s="815">
        <f t="shared" si="253"/>
        <v>0</v>
      </c>
      <c r="CA163" s="815">
        <f t="shared" si="253"/>
        <v>0</v>
      </c>
      <c r="CB163" s="815">
        <f t="shared" si="253"/>
        <v>0</v>
      </c>
      <c r="CC163" s="815">
        <f t="shared" si="253"/>
        <v>0</v>
      </c>
      <c r="CD163" s="815">
        <f t="shared" si="253"/>
        <v>0</v>
      </c>
      <c r="CE163" s="815">
        <f t="shared" si="253"/>
        <v>0</v>
      </c>
      <c r="CF163" s="815">
        <f t="shared" si="253"/>
        <v>0</v>
      </c>
      <c r="CG163" s="815">
        <f t="shared" si="253"/>
        <v>0</v>
      </c>
      <c r="CH163" s="815">
        <f t="shared" si="253"/>
        <v>0</v>
      </c>
      <c r="CI163" s="815">
        <f t="shared" si="253"/>
        <v>0</v>
      </c>
      <c r="CJ163" s="815">
        <f t="shared" si="253"/>
        <v>0</v>
      </c>
      <c r="CK163" s="815">
        <f t="shared" si="253"/>
        <v>0</v>
      </c>
      <c r="CL163" s="815">
        <f t="shared" si="253"/>
        <v>0</v>
      </c>
      <c r="CM163" s="815">
        <f t="shared" si="253"/>
        <v>0</v>
      </c>
      <c r="CN163" s="815">
        <f t="shared" si="253"/>
        <v>0</v>
      </c>
      <c r="CO163" s="815">
        <f t="shared" si="253"/>
        <v>0</v>
      </c>
      <c r="CP163" s="815">
        <f t="shared" si="253"/>
        <v>0</v>
      </c>
      <c r="CQ163" s="815">
        <f t="shared" si="253"/>
        <v>0</v>
      </c>
      <c r="CR163" s="815">
        <f t="shared" si="253"/>
        <v>0</v>
      </c>
      <c r="CS163" s="815">
        <f t="shared" si="253"/>
        <v>0</v>
      </c>
      <c r="CT163" s="815">
        <f t="shared" si="253"/>
        <v>0</v>
      </c>
      <c r="CU163" s="815">
        <f t="shared" si="253"/>
        <v>0</v>
      </c>
      <c r="CV163" s="815">
        <f t="shared" si="253"/>
        <v>0</v>
      </c>
      <c r="CW163" s="815">
        <f t="shared" si="253"/>
        <v>0</v>
      </c>
      <c r="CX163" s="815">
        <f t="shared" si="253"/>
        <v>0</v>
      </c>
      <c r="CY163" s="815">
        <f t="shared" si="253"/>
        <v>0</v>
      </c>
      <c r="CZ163" s="815">
        <f t="shared" si="253"/>
        <v>0</v>
      </c>
      <c r="DA163" s="815">
        <f t="shared" si="253"/>
        <v>0</v>
      </c>
      <c r="DB163" s="815">
        <f t="shared" si="253"/>
        <v>0</v>
      </c>
      <c r="DC163" s="815">
        <f t="shared" si="253"/>
        <v>0</v>
      </c>
      <c r="DD163" s="815">
        <f t="shared" si="253"/>
        <v>0</v>
      </c>
      <c r="DE163" s="815">
        <f t="shared" si="253"/>
        <v>0</v>
      </c>
      <c r="DF163" s="815">
        <f t="shared" si="253"/>
        <v>0</v>
      </c>
      <c r="DG163" s="815">
        <f t="shared" si="253"/>
        <v>0</v>
      </c>
      <c r="DH163" s="815">
        <f t="shared" si="253"/>
        <v>0</v>
      </c>
      <c r="DI163" s="815">
        <f t="shared" si="253"/>
        <v>0</v>
      </c>
      <c r="DJ163" s="815">
        <f t="shared" si="253"/>
        <v>0</v>
      </c>
      <c r="DK163" s="815">
        <f t="shared" si="253"/>
        <v>0</v>
      </c>
      <c r="DL163" s="815">
        <f t="shared" si="253"/>
        <v>0</v>
      </c>
      <c r="DM163" s="815">
        <f t="shared" si="253"/>
        <v>0</v>
      </c>
      <c r="DN163" s="815">
        <f t="shared" si="253"/>
        <v>0</v>
      </c>
      <c r="DO163" s="815">
        <f t="shared" si="253"/>
        <v>0</v>
      </c>
      <c r="DP163" s="815">
        <f t="shared" si="253"/>
        <v>0</v>
      </c>
      <c r="DQ163" s="815">
        <f t="shared" si="253"/>
        <v>0</v>
      </c>
      <c r="DR163" s="815">
        <f t="shared" si="253"/>
        <v>0</v>
      </c>
      <c r="DS163" s="815">
        <f t="shared" si="253"/>
        <v>0</v>
      </c>
      <c r="DT163" s="815">
        <f t="shared" si="253"/>
        <v>0</v>
      </c>
      <c r="DU163" s="815">
        <f t="shared" si="253"/>
        <v>0</v>
      </c>
      <c r="DV163" s="815">
        <f t="shared" si="253"/>
        <v>0</v>
      </c>
      <c r="DW163" s="815">
        <f t="shared" si="253"/>
        <v>0</v>
      </c>
      <c r="DX163" s="815">
        <f t="shared" si="253"/>
        <v>0</v>
      </c>
      <c r="DY163" s="815">
        <f t="shared" si="253"/>
        <v>0</v>
      </c>
      <c r="DZ163" s="815">
        <f t="shared" si="253"/>
        <v>0</v>
      </c>
      <c r="EA163" s="815">
        <f t="shared" si="253"/>
        <v>0</v>
      </c>
      <c r="EB163" s="815">
        <f t="shared" si="253"/>
        <v>0</v>
      </c>
      <c r="EC163" s="815">
        <f t="shared" si="253"/>
        <v>0</v>
      </c>
      <c r="ED163" s="815">
        <f t="shared" si="253"/>
        <v>0</v>
      </c>
      <c r="EE163" s="815">
        <f t="shared" ref="EE163:GP163" si="254">EE161*_WF_Tier3_GP</f>
        <v>0</v>
      </c>
      <c r="EF163" s="815">
        <f t="shared" si="254"/>
        <v>0</v>
      </c>
      <c r="EG163" s="815">
        <f t="shared" si="254"/>
        <v>0</v>
      </c>
      <c r="EH163" s="815">
        <f t="shared" si="254"/>
        <v>0</v>
      </c>
      <c r="EI163" s="815">
        <f t="shared" si="254"/>
        <v>0</v>
      </c>
      <c r="EJ163" s="815">
        <f t="shared" si="254"/>
        <v>0</v>
      </c>
      <c r="EK163" s="815">
        <f t="shared" si="254"/>
        <v>0</v>
      </c>
      <c r="EL163" s="815">
        <f t="shared" si="254"/>
        <v>0</v>
      </c>
      <c r="EM163" s="815">
        <f t="shared" si="254"/>
        <v>0</v>
      </c>
      <c r="EN163" s="815">
        <f t="shared" si="254"/>
        <v>0</v>
      </c>
      <c r="EO163" s="815">
        <f t="shared" si="254"/>
        <v>0</v>
      </c>
      <c r="EP163" s="815">
        <f t="shared" si="254"/>
        <v>0</v>
      </c>
      <c r="EQ163" s="815">
        <f t="shared" si="254"/>
        <v>0</v>
      </c>
      <c r="ER163" s="815">
        <f t="shared" si="254"/>
        <v>0</v>
      </c>
      <c r="ES163" s="815">
        <f t="shared" si="254"/>
        <v>0</v>
      </c>
      <c r="ET163" s="815">
        <f t="shared" si="254"/>
        <v>0</v>
      </c>
      <c r="EU163" s="815">
        <f t="shared" si="254"/>
        <v>0</v>
      </c>
      <c r="EV163" s="815">
        <f t="shared" si="254"/>
        <v>0</v>
      </c>
      <c r="EW163" s="815">
        <f t="shared" si="254"/>
        <v>0</v>
      </c>
      <c r="EX163" s="815">
        <f t="shared" si="254"/>
        <v>0</v>
      </c>
      <c r="EY163" s="815">
        <f t="shared" si="254"/>
        <v>0</v>
      </c>
      <c r="EZ163" s="815">
        <f t="shared" si="254"/>
        <v>0</v>
      </c>
      <c r="FA163" s="815">
        <f t="shared" si="254"/>
        <v>0</v>
      </c>
      <c r="FB163" s="815">
        <f t="shared" si="254"/>
        <v>0</v>
      </c>
      <c r="FC163" s="815">
        <f t="shared" si="254"/>
        <v>0</v>
      </c>
      <c r="FD163" s="815">
        <f t="shared" si="254"/>
        <v>0</v>
      </c>
      <c r="FE163" s="815">
        <f t="shared" si="254"/>
        <v>0</v>
      </c>
      <c r="FF163" s="815">
        <f t="shared" si="254"/>
        <v>0</v>
      </c>
      <c r="FG163" s="815">
        <f t="shared" si="254"/>
        <v>0</v>
      </c>
      <c r="FH163" s="815">
        <f t="shared" si="254"/>
        <v>0</v>
      </c>
      <c r="FI163" s="815">
        <f t="shared" si="254"/>
        <v>0</v>
      </c>
      <c r="FJ163" s="815">
        <f t="shared" si="254"/>
        <v>0</v>
      </c>
      <c r="FK163" s="815">
        <f t="shared" si="254"/>
        <v>0</v>
      </c>
      <c r="FL163" s="815">
        <f t="shared" si="254"/>
        <v>0</v>
      </c>
      <c r="FM163" s="815">
        <f t="shared" si="254"/>
        <v>0</v>
      </c>
      <c r="FN163" s="815">
        <f t="shared" si="254"/>
        <v>0</v>
      </c>
      <c r="FO163" s="815">
        <f t="shared" si="254"/>
        <v>0</v>
      </c>
      <c r="FP163" s="815">
        <f t="shared" si="254"/>
        <v>0</v>
      </c>
      <c r="FQ163" s="815">
        <f t="shared" si="254"/>
        <v>0</v>
      </c>
      <c r="FR163" s="815">
        <f t="shared" si="254"/>
        <v>0</v>
      </c>
      <c r="FS163" s="815">
        <f t="shared" si="254"/>
        <v>0</v>
      </c>
      <c r="FT163" s="815">
        <f t="shared" si="254"/>
        <v>0</v>
      </c>
      <c r="FU163" s="815">
        <f t="shared" si="254"/>
        <v>0</v>
      </c>
      <c r="FV163" s="815">
        <f t="shared" si="254"/>
        <v>0</v>
      </c>
      <c r="FW163" s="815">
        <f t="shared" si="254"/>
        <v>0</v>
      </c>
      <c r="FX163" s="815">
        <f t="shared" si="254"/>
        <v>0</v>
      </c>
      <c r="FY163" s="815">
        <f t="shared" si="254"/>
        <v>0</v>
      </c>
      <c r="FZ163" s="815">
        <f t="shared" si="254"/>
        <v>0</v>
      </c>
      <c r="GA163" s="815">
        <f t="shared" si="254"/>
        <v>0</v>
      </c>
      <c r="GB163" s="815">
        <f t="shared" si="254"/>
        <v>0</v>
      </c>
      <c r="GC163" s="815">
        <f t="shared" si="254"/>
        <v>0</v>
      </c>
      <c r="GD163" s="815">
        <f t="shared" si="254"/>
        <v>0</v>
      </c>
      <c r="GE163" s="815">
        <f t="shared" si="254"/>
        <v>0</v>
      </c>
      <c r="GF163" s="815">
        <f t="shared" si="254"/>
        <v>0</v>
      </c>
      <c r="GG163" s="815">
        <f t="shared" si="254"/>
        <v>0</v>
      </c>
      <c r="GH163" s="815">
        <f t="shared" si="254"/>
        <v>0</v>
      </c>
      <c r="GI163" s="815">
        <f t="shared" si="254"/>
        <v>0</v>
      </c>
      <c r="GJ163" s="815">
        <f t="shared" si="254"/>
        <v>0</v>
      </c>
      <c r="GK163" s="815">
        <f t="shared" si="254"/>
        <v>0</v>
      </c>
      <c r="GL163" s="815">
        <f t="shared" si="254"/>
        <v>0</v>
      </c>
      <c r="GM163" s="815">
        <f t="shared" si="254"/>
        <v>0</v>
      </c>
      <c r="GN163" s="815">
        <f t="shared" si="254"/>
        <v>0</v>
      </c>
      <c r="GO163" s="815">
        <f t="shared" si="254"/>
        <v>0</v>
      </c>
      <c r="GP163" s="815">
        <f t="shared" si="254"/>
        <v>0</v>
      </c>
      <c r="GQ163" s="815">
        <f t="shared" ref="GQ163:IL163" si="255">GQ161*_WF_Tier3_GP</f>
        <v>0</v>
      </c>
      <c r="GR163" s="815">
        <f t="shared" si="255"/>
        <v>0</v>
      </c>
      <c r="GS163" s="815">
        <f t="shared" si="255"/>
        <v>0</v>
      </c>
      <c r="GT163" s="815">
        <f t="shared" si="255"/>
        <v>0</v>
      </c>
      <c r="GU163" s="815">
        <f t="shared" si="255"/>
        <v>0</v>
      </c>
      <c r="GV163" s="815">
        <f t="shared" si="255"/>
        <v>0</v>
      </c>
      <c r="GW163" s="815">
        <f t="shared" si="255"/>
        <v>0</v>
      </c>
      <c r="GX163" s="815">
        <f t="shared" si="255"/>
        <v>0</v>
      </c>
      <c r="GY163" s="815">
        <f t="shared" si="255"/>
        <v>0</v>
      </c>
      <c r="GZ163" s="815">
        <f t="shared" si="255"/>
        <v>0</v>
      </c>
      <c r="HA163" s="815">
        <f t="shared" si="255"/>
        <v>0</v>
      </c>
      <c r="HB163" s="815">
        <f t="shared" si="255"/>
        <v>0</v>
      </c>
      <c r="HC163" s="815">
        <f t="shared" si="255"/>
        <v>0</v>
      </c>
      <c r="HD163" s="815">
        <f t="shared" si="255"/>
        <v>0</v>
      </c>
      <c r="HE163" s="815">
        <f t="shared" si="255"/>
        <v>0</v>
      </c>
      <c r="HF163" s="815">
        <f t="shared" si="255"/>
        <v>0</v>
      </c>
      <c r="HG163" s="815">
        <f t="shared" si="255"/>
        <v>0</v>
      </c>
      <c r="HH163" s="815">
        <f t="shared" si="255"/>
        <v>0</v>
      </c>
      <c r="HI163" s="815">
        <f t="shared" si="255"/>
        <v>0</v>
      </c>
      <c r="HJ163" s="815">
        <f t="shared" si="255"/>
        <v>0</v>
      </c>
      <c r="HK163" s="815">
        <f t="shared" si="255"/>
        <v>0</v>
      </c>
      <c r="HL163" s="815">
        <f t="shared" si="255"/>
        <v>0</v>
      </c>
      <c r="HM163" s="815">
        <f t="shared" si="255"/>
        <v>0</v>
      </c>
      <c r="HN163" s="815">
        <f t="shared" si="255"/>
        <v>0</v>
      </c>
      <c r="HO163" s="815">
        <f t="shared" si="255"/>
        <v>0</v>
      </c>
      <c r="HP163" s="815">
        <f t="shared" si="255"/>
        <v>0</v>
      </c>
      <c r="HQ163" s="815">
        <f t="shared" si="255"/>
        <v>0</v>
      </c>
      <c r="HR163" s="815">
        <f t="shared" si="255"/>
        <v>0</v>
      </c>
      <c r="HS163" s="815">
        <f t="shared" si="255"/>
        <v>0</v>
      </c>
      <c r="HT163" s="815">
        <f t="shared" si="255"/>
        <v>0</v>
      </c>
      <c r="HU163" s="815">
        <f t="shared" si="255"/>
        <v>0</v>
      </c>
      <c r="HV163" s="815">
        <f t="shared" si="255"/>
        <v>0</v>
      </c>
      <c r="HW163" s="815">
        <f t="shared" si="255"/>
        <v>0</v>
      </c>
      <c r="HX163" s="815">
        <f t="shared" si="255"/>
        <v>0</v>
      </c>
      <c r="HY163" s="815">
        <f t="shared" si="255"/>
        <v>0</v>
      </c>
      <c r="HZ163" s="815">
        <f t="shared" si="255"/>
        <v>0</v>
      </c>
      <c r="IA163" s="815">
        <f t="shared" si="255"/>
        <v>0</v>
      </c>
      <c r="IB163" s="815">
        <f t="shared" si="255"/>
        <v>0</v>
      </c>
      <c r="IC163" s="815">
        <f t="shared" si="255"/>
        <v>0</v>
      </c>
      <c r="ID163" s="815">
        <f t="shared" si="255"/>
        <v>0</v>
      </c>
      <c r="IE163" s="815">
        <f t="shared" si="255"/>
        <v>0</v>
      </c>
      <c r="IF163" s="815">
        <f t="shared" si="255"/>
        <v>0</v>
      </c>
      <c r="IG163" s="815">
        <f t="shared" si="255"/>
        <v>0</v>
      </c>
      <c r="IH163" s="815">
        <f t="shared" si="255"/>
        <v>0</v>
      </c>
      <c r="II163" s="815">
        <f t="shared" si="255"/>
        <v>0</v>
      </c>
      <c r="IJ163" s="815">
        <f t="shared" si="255"/>
        <v>0</v>
      </c>
      <c r="IK163" s="815">
        <f t="shared" si="255"/>
        <v>0</v>
      </c>
      <c r="IL163" s="815">
        <f t="shared" si="255"/>
        <v>0</v>
      </c>
    </row>
    <row r="164" spans="1:246" s="809" customFormat="1">
      <c r="D164" s="810"/>
      <c r="F164" s="725"/>
      <c r="G164" s="725"/>
      <c r="H164" s="725"/>
      <c r="I164" s="725"/>
      <c r="J164" s="725"/>
      <c r="K164" s="725"/>
      <c r="L164" s="725"/>
      <c r="M164" s="725"/>
      <c r="N164" s="725"/>
      <c r="O164" s="725"/>
      <c r="P164" s="725"/>
      <c r="Q164" s="725"/>
      <c r="R164" s="725"/>
      <c r="S164" s="725"/>
      <c r="T164" s="725"/>
      <c r="U164" s="725"/>
      <c r="V164" s="725"/>
      <c r="W164" s="725"/>
      <c r="X164" s="725"/>
      <c r="Y164" s="725"/>
      <c r="Z164" s="725"/>
      <c r="AA164" s="725"/>
      <c r="AB164" s="725"/>
      <c r="AC164" s="725"/>
      <c r="AD164" s="725"/>
      <c r="AE164" s="725"/>
      <c r="AF164" s="725"/>
      <c r="AG164" s="725"/>
      <c r="AH164" s="725"/>
      <c r="AI164" s="725"/>
      <c r="AJ164" s="725"/>
      <c r="AK164" s="725"/>
      <c r="AL164" s="725"/>
      <c r="AM164" s="725"/>
      <c r="AN164" s="725"/>
      <c r="AO164" s="725"/>
      <c r="AP164" s="725"/>
      <c r="AQ164" s="725"/>
      <c r="AR164" s="725"/>
      <c r="AS164" s="725"/>
      <c r="AT164" s="725"/>
      <c r="AU164" s="725"/>
      <c r="AV164" s="725"/>
      <c r="AW164" s="725"/>
      <c r="AX164" s="725"/>
      <c r="AY164" s="725"/>
      <c r="AZ164" s="725"/>
      <c r="BA164" s="725"/>
      <c r="BB164" s="725"/>
      <c r="BC164" s="725"/>
      <c r="BD164" s="725"/>
      <c r="BE164" s="725"/>
      <c r="BF164" s="725"/>
      <c r="BG164" s="725"/>
      <c r="BH164" s="725"/>
      <c r="BI164" s="725"/>
      <c r="BJ164" s="725"/>
      <c r="BK164" s="725"/>
      <c r="BL164" s="725"/>
      <c r="BM164" s="725"/>
      <c r="BN164" s="725"/>
      <c r="BO164" s="725"/>
      <c r="BP164" s="725"/>
      <c r="BQ164" s="725"/>
      <c r="BR164" s="725"/>
      <c r="BS164" s="725"/>
      <c r="BT164" s="725"/>
      <c r="BU164" s="725"/>
      <c r="BV164" s="725"/>
      <c r="BW164" s="725"/>
      <c r="BX164" s="725"/>
      <c r="BY164" s="725"/>
      <c r="BZ164" s="725"/>
      <c r="CA164" s="725"/>
      <c r="CB164" s="725"/>
      <c r="CC164" s="725"/>
      <c r="CD164" s="725"/>
      <c r="CE164" s="725"/>
      <c r="CF164" s="725"/>
      <c r="CG164" s="725"/>
      <c r="CH164" s="725"/>
      <c r="CI164" s="725"/>
      <c r="CJ164" s="725"/>
      <c r="CK164" s="725"/>
      <c r="CL164" s="725"/>
      <c r="CM164" s="725"/>
      <c r="CN164" s="725"/>
      <c r="CO164" s="725"/>
      <c r="CP164" s="725"/>
      <c r="CQ164" s="725"/>
      <c r="CR164" s="725"/>
      <c r="CS164" s="725"/>
      <c r="CT164" s="725"/>
      <c r="CU164" s="725"/>
      <c r="CV164" s="725"/>
      <c r="CW164" s="725"/>
      <c r="CX164" s="725"/>
      <c r="CY164" s="725"/>
      <c r="CZ164" s="725"/>
      <c r="DA164" s="725"/>
      <c r="DB164" s="725"/>
      <c r="DC164" s="725"/>
      <c r="DD164" s="725"/>
      <c r="DE164" s="725"/>
      <c r="DF164" s="725"/>
      <c r="DG164" s="725"/>
      <c r="DH164" s="725"/>
      <c r="DI164" s="725"/>
      <c r="DJ164" s="725"/>
      <c r="DK164" s="725"/>
      <c r="DL164" s="725"/>
      <c r="DM164" s="725"/>
      <c r="DN164" s="725"/>
      <c r="DO164" s="725"/>
      <c r="DP164" s="725"/>
      <c r="DQ164" s="725"/>
      <c r="DR164" s="725"/>
      <c r="DS164" s="725"/>
      <c r="DT164" s="725"/>
      <c r="DU164" s="725"/>
      <c r="DV164" s="725"/>
      <c r="DW164" s="725"/>
      <c r="DX164" s="725"/>
      <c r="DY164" s="725"/>
      <c r="DZ164" s="725"/>
      <c r="EA164" s="725"/>
      <c r="EB164" s="725"/>
      <c r="EC164" s="725"/>
      <c r="ED164" s="725"/>
      <c r="EE164" s="725"/>
      <c r="EF164" s="725"/>
      <c r="EG164" s="725"/>
      <c r="EH164" s="725"/>
      <c r="EI164" s="725"/>
      <c r="EJ164" s="725"/>
      <c r="EK164" s="725"/>
      <c r="EL164" s="725"/>
      <c r="EM164" s="725"/>
      <c r="EN164" s="725"/>
      <c r="EO164" s="725"/>
      <c r="EP164" s="725"/>
      <c r="EQ164" s="725"/>
      <c r="ER164" s="725"/>
      <c r="ES164" s="725"/>
      <c r="ET164" s="725"/>
      <c r="EU164" s="725"/>
      <c r="EV164" s="725"/>
      <c r="EW164" s="725"/>
      <c r="EX164" s="725"/>
      <c r="EY164" s="725"/>
      <c r="EZ164" s="725"/>
      <c r="FA164" s="725"/>
      <c r="FB164" s="725"/>
      <c r="FC164" s="725"/>
      <c r="FD164" s="725"/>
      <c r="FE164" s="725"/>
      <c r="FF164" s="725"/>
      <c r="FG164" s="725"/>
      <c r="FH164" s="725"/>
      <c r="FI164" s="725"/>
      <c r="FJ164" s="725"/>
      <c r="FK164" s="725"/>
      <c r="FL164" s="725"/>
      <c r="FM164" s="725"/>
      <c r="FN164" s="725"/>
      <c r="FO164" s="725"/>
      <c r="FP164" s="725"/>
      <c r="FQ164" s="725"/>
      <c r="FR164" s="725"/>
      <c r="FS164" s="725"/>
      <c r="FT164" s="725"/>
      <c r="FU164" s="725"/>
      <c r="FV164" s="725"/>
      <c r="FW164" s="725"/>
      <c r="FX164" s="725"/>
      <c r="FY164" s="725"/>
      <c r="FZ164" s="725"/>
      <c r="GA164" s="725"/>
      <c r="GB164" s="725"/>
      <c r="GC164" s="725"/>
      <c r="GD164" s="725"/>
      <c r="GE164" s="725"/>
      <c r="GF164" s="725"/>
      <c r="GG164" s="725"/>
      <c r="GH164" s="725"/>
      <c r="GI164" s="725"/>
      <c r="GJ164" s="725"/>
      <c r="GK164" s="725"/>
      <c r="GL164" s="725"/>
      <c r="GM164" s="725"/>
      <c r="GN164" s="725"/>
      <c r="GO164" s="725"/>
      <c r="GP164" s="725"/>
      <c r="GQ164" s="725"/>
      <c r="GR164" s="725"/>
      <c r="GS164" s="725"/>
      <c r="GT164" s="725"/>
      <c r="GU164" s="725"/>
      <c r="GV164" s="725"/>
      <c r="GW164" s="725"/>
      <c r="GX164" s="725"/>
      <c r="GY164" s="725"/>
      <c r="GZ164" s="725"/>
      <c r="HA164" s="725"/>
      <c r="HB164" s="725"/>
      <c r="HC164" s="725"/>
      <c r="HD164" s="725"/>
      <c r="HE164" s="725"/>
      <c r="HF164" s="725"/>
      <c r="HG164" s="725"/>
      <c r="HH164" s="725"/>
      <c r="HI164" s="725"/>
      <c r="HJ164" s="725"/>
      <c r="HK164" s="725"/>
      <c r="HL164" s="725"/>
      <c r="HM164" s="725"/>
      <c r="HN164" s="725"/>
      <c r="HO164" s="725"/>
      <c r="HP164" s="725"/>
      <c r="HQ164" s="725"/>
      <c r="HR164" s="725"/>
      <c r="HS164" s="725"/>
      <c r="HT164" s="725"/>
      <c r="HU164" s="725"/>
      <c r="HV164" s="725"/>
      <c r="HW164" s="725"/>
      <c r="HX164" s="725"/>
      <c r="HY164" s="725"/>
      <c r="HZ164" s="725"/>
      <c r="IA164" s="725"/>
      <c r="IB164" s="725"/>
      <c r="IC164" s="725"/>
      <c r="ID164" s="725"/>
      <c r="IE164" s="725"/>
      <c r="IF164" s="725"/>
      <c r="IG164" s="725"/>
      <c r="IH164" s="725"/>
      <c r="II164" s="725"/>
      <c r="IJ164" s="725"/>
      <c r="IK164" s="725"/>
      <c r="IL164" s="725"/>
    </row>
    <row r="165" spans="1:246" s="709" customFormat="1">
      <c r="A165" s="817" t="s">
        <v>632</v>
      </c>
      <c r="B165" s="709" t="s">
        <v>711</v>
      </c>
      <c r="D165" s="816"/>
      <c r="E165" s="709">
        <f>F165</f>
        <v>0</v>
      </c>
      <c r="F165" s="725">
        <f>+F122</f>
        <v>0</v>
      </c>
      <c r="G165" s="725">
        <f t="shared" ref="G165:BR165" si="256">F172</f>
        <v>0</v>
      </c>
      <c r="H165" s="725">
        <f t="shared" ca="1" si="256"/>
        <v>33504679.17981638</v>
      </c>
      <c r="I165" s="725">
        <f t="shared" ca="1" si="256"/>
        <v>40255150.676795661</v>
      </c>
      <c r="J165" s="725">
        <f t="shared" ca="1" si="256"/>
        <v>44383261.055993214</v>
      </c>
      <c r="K165" s="725">
        <f t="shared" ca="1" si="256"/>
        <v>48746643.278736502</v>
      </c>
      <c r="L165" s="725">
        <f ca="1">K172</f>
        <v>53369386.494992591</v>
      </c>
      <c r="M165" s="725">
        <f t="shared" ca="1" si="256"/>
        <v>58160769.155496493</v>
      </c>
      <c r="N165" s="725">
        <f t="shared" ca="1" si="256"/>
        <v>63241606.359756313</v>
      </c>
      <c r="O165" s="725">
        <f ca="1">N172</f>
        <v>68771410.841427013</v>
      </c>
      <c r="P165" s="725">
        <f t="shared" ca="1" si="256"/>
        <v>74543888.616044611</v>
      </c>
      <c r="Q165" s="725">
        <f t="shared" ca="1" si="256"/>
        <v>80625293.060678065</v>
      </c>
      <c r="R165" s="725">
        <f t="shared" ca="1" si="256"/>
        <v>83136226.781029195</v>
      </c>
      <c r="S165" s="725">
        <f ca="1">R172</f>
        <v>84313158.109985337</v>
      </c>
      <c r="T165" s="725">
        <f t="shared" ca="1" si="256"/>
        <v>85506750.856072277</v>
      </c>
      <c r="U165" s="725">
        <f t="shared" ca="1" si="256"/>
        <v>86599351.598654792</v>
      </c>
      <c r="V165" s="725">
        <f t="shared" ca="1" si="256"/>
        <v>87825309.209555209</v>
      </c>
      <c r="W165" s="725">
        <f t="shared" ca="1" si="256"/>
        <v>89028242.009320766</v>
      </c>
      <c r="X165" s="725">
        <f t="shared" ca="1" si="256"/>
        <v>90288584.596898586</v>
      </c>
      <c r="Y165" s="725">
        <f t="shared" ca="1" si="256"/>
        <v>91525256.586254925</v>
      </c>
      <c r="Z165" s="725">
        <f t="shared" ca="1" si="256"/>
        <v>92820948.561196625</v>
      </c>
      <c r="AA165" s="725">
        <f t="shared" ca="1" si="256"/>
        <v>94134983.207402483</v>
      </c>
      <c r="AB165" s="725">
        <f t="shared" ca="1" si="256"/>
        <v>95424338.860399649</v>
      </c>
      <c r="AC165" s="725">
        <f t="shared" ca="1" si="256"/>
        <v>96775228.818943679</v>
      </c>
      <c r="AD165" s="725">
        <f t="shared" ca="1" si="256"/>
        <v>98100747.601614341</v>
      </c>
      <c r="AE165" s="725">
        <f t="shared" ca="1" si="256"/>
        <v>99489526.5697826</v>
      </c>
      <c r="AF165" s="725">
        <f t="shared" ca="1" si="256"/>
        <v>100897966.01016518</v>
      </c>
      <c r="AG165" s="725">
        <f t="shared" ca="1" si="256"/>
        <v>102187234.88641255</v>
      </c>
      <c r="AH165" s="725">
        <f t="shared" ca="1" si="256"/>
        <v>103633864.86727503</v>
      </c>
      <c r="AI165" s="725">
        <f t="shared" ca="1" si="256"/>
        <v>105053325.57099839</v>
      </c>
      <c r="AJ165" s="725">
        <f t="shared" ca="1" si="256"/>
        <v>106540529.82434022</v>
      </c>
      <c r="AK165" s="725">
        <f t="shared" ca="1" si="256"/>
        <v>107999802.7717807</v>
      </c>
      <c r="AL165" s="725">
        <f t="shared" ca="1" si="256"/>
        <v>109528719.30221191</v>
      </c>
      <c r="AM165" s="725">
        <f t="shared" ca="1" si="256"/>
        <v>110693829.27815536</v>
      </c>
      <c r="AN165" s="725">
        <f t="shared" ca="1" si="256"/>
        <v>111866038.27755359</v>
      </c>
      <c r="AO165" s="725">
        <f t="shared" ca="1" si="256"/>
        <v>113113362.17121398</v>
      </c>
      <c r="AP165" s="725">
        <f t="shared" ca="1" si="256"/>
        <v>114328013.49175848</v>
      </c>
      <c r="AQ165" s="725">
        <f t="shared" ca="1" si="256"/>
        <v>115614522.6292433</v>
      </c>
      <c r="AR165" s="725">
        <f t="shared" ca="1" si="256"/>
        <v>116921866.15450993</v>
      </c>
      <c r="AS165" s="725">
        <f t="shared" ca="1" si="256"/>
        <v>118089026.62088785</v>
      </c>
      <c r="AT165" s="725">
        <f t="shared" ca="1" si="256"/>
        <v>119436465.43556608</v>
      </c>
      <c r="AU165" s="725">
        <f t="shared" ca="1" si="256"/>
        <v>120750481.98884656</v>
      </c>
      <c r="AV165" s="725">
        <f t="shared" ca="1" si="256"/>
        <v>122140483.14951549</v>
      </c>
      <c r="AW165" s="725">
        <f t="shared" ca="1" si="256"/>
        <v>123496225.53684908</v>
      </c>
      <c r="AX165" s="725">
        <f t="shared" ca="1" si="256"/>
        <v>0</v>
      </c>
      <c r="AY165" s="725">
        <f t="shared" ca="1" si="256"/>
        <v>0</v>
      </c>
      <c r="AZ165" s="725">
        <f t="shared" ca="1" si="256"/>
        <v>0</v>
      </c>
      <c r="BA165" s="725">
        <f t="shared" ca="1" si="256"/>
        <v>0</v>
      </c>
      <c r="BB165" s="725">
        <f t="shared" ca="1" si="256"/>
        <v>0</v>
      </c>
      <c r="BC165" s="725">
        <f t="shared" ca="1" si="256"/>
        <v>0</v>
      </c>
      <c r="BD165" s="725">
        <f t="shared" ca="1" si="256"/>
        <v>0</v>
      </c>
      <c r="BE165" s="725">
        <f t="shared" ca="1" si="256"/>
        <v>0</v>
      </c>
      <c r="BF165" s="725">
        <f t="shared" ca="1" si="256"/>
        <v>0</v>
      </c>
      <c r="BG165" s="725">
        <f t="shared" ca="1" si="256"/>
        <v>0</v>
      </c>
      <c r="BH165" s="725">
        <f t="shared" ca="1" si="256"/>
        <v>0</v>
      </c>
      <c r="BI165" s="725">
        <f t="shared" ca="1" si="256"/>
        <v>0</v>
      </c>
      <c r="BJ165" s="725">
        <f t="shared" ca="1" si="256"/>
        <v>0</v>
      </c>
      <c r="BK165" s="725">
        <f t="shared" ca="1" si="256"/>
        <v>0</v>
      </c>
      <c r="BL165" s="725">
        <f t="shared" ca="1" si="256"/>
        <v>0</v>
      </c>
      <c r="BM165" s="725">
        <f t="shared" ca="1" si="256"/>
        <v>0</v>
      </c>
      <c r="BN165" s="725">
        <f t="shared" ca="1" si="256"/>
        <v>0</v>
      </c>
      <c r="BO165" s="725">
        <f t="shared" ca="1" si="256"/>
        <v>0</v>
      </c>
      <c r="BP165" s="725">
        <f t="shared" ca="1" si="256"/>
        <v>0</v>
      </c>
      <c r="BQ165" s="725">
        <f t="shared" ca="1" si="256"/>
        <v>0</v>
      </c>
      <c r="BR165" s="725">
        <f t="shared" ca="1" si="256"/>
        <v>0</v>
      </c>
      <c r="BS165" s="725">
        <f t="shared" ref="BS165:ED165" ca="1" si="257">BR172</f>
        <v>0</v>
      </c>
      <c r="BT165" s="725">
        <f t="shared" ca="1" si="257"/>
        <v>0</v>
      </c>
      <c r="BU165" s="725">
        <f t="shared" ca="1" si="257"/>
        <v>0</v>
      </c>
      <c r="BV165" s="725">
        <f t="shared" ca="1" si="257"/>
        <v>0</v>
      </c>
      <c r="BW165" s="725">
        <f t="shared" ca="1" si="257"/>
        <v>0</v>
      </c>
      <c r="BX165" s="725">
        <f t="shared" ca="1" si="257"/>
        <v>0</v>
      </c>
      <c r="BY165" s="725">
        <f t="shared" ca="1" si="257"/>
        <v>0</v>
      </c>
      <c r="BZ165" s="725">
        <f t="shared" ca="1" si="257"/>
        <v>0</v>
      </c>
      <c r="CA165" s="725">
        <f t="shared" ca="1" si="257"/>
        <v>0</v>
      </c>
      <c r="CB165" s="725">
        <f t="shared" ca="1" si="257"/>
        <v>0</v>
      </c>
      <c r="CC165" s="725">
        <f t="shared" ca="1" si="257"/>
        <v>0</v>
      </c>
      <c r="CD165" s="725">
        <f t="shared" ca="1" si="257"/>
        <v>0</v>
      </c>
      <c r="CE165" s="725">
        <f t="shared" ca="1" si="257"/>
        <v>0</v>
      </c>
      <c r="CF165" s="725">
        <f t="shared" ca="1" si="257"/>
        <v>0</v>
      </c>
      <c r="CG165" s="725">
        <f t="shared" ca="1" si="257"/>
        <v>0</v>
      </c>
      <c r="CH165" s="725">
        <f t="shared" ca="1" si="257"/>
        <v>0</v>
      </c>
      <c r="CI165" s="725">
        <f t="shared" ca="1" si="257"/>
        <v>0</v>
      </c>
      <c r="CJ165" s="725">
        <f t="shared" ca="1" si="257"/>
        <v>0</v>
      </c>
      <c r="CK165" s="725">
        <f t="shared" ca="1" si="257"/>
        <v>0</v>
      </c>
      <c r="CL165" s="725">
        <f t="shared" ca="1" si="257"/>
        <v>0</v>
      </c>
      <c r="CM165" s="725">
        <f t="shared" ca="1" si="257"/>
        <v>0</v>
      </c>
      <c r="CN165" s="725">
        <f t="shared" ca="1" si="257"/>
        <v>0</v>
      </c>
      <c r="CO165" s="725">
        <f t="shared" ca="1" si="257"/>
        <v>0</v>
      </c>
      <c r="CP165" s="725">
        <f t="shared" ca="1" si="257"/>
        <v>0</v>
      </c>
      <c r="CQ165" s="725">
        <f t="shared" ca="1" si="257"/>
        <v>0</v>
      </c>
      <c r="CR165" s="725">
        <f t="shared" ca="1" si="257"/>
        <v>0</v>
      </c>
      <c r="CS165" s="725">
        <f t="shared" ca="1" si="257"/>
        <v>0</v>
      </c>
      <c r="CT165" s="725">
        <f t="shared" ca="1" si="257"/>
        <v>0</v>
      </c>
      <c r="CU165" s="725">
        <f t="shared" ca="1" si="257"/>
        <v>0</v>
      </c>
      <c r="CV165" s="725">
        <f t="shared" ca="1" si="257"/>
        <v>0</v>
      </c>
      <c r="CW165" s="725">
        <f t="shared" ca="1" si="257"/>
        <v>0</v>
      </c>
      <c r="CX165" s="725">
        <f t="shared" ca="1" si="257"/>
        <v>0</v>
      </c>
      <c r="CY165" s="725">
        <f t="shared" ca="1" si="257"/>
        <v>0</v>
      </c>
      <c r="CZ165" s="725">
        <f t="shared" ca="1" si="257"/>
        <v>0</v>
      </c>
      <c r="DA165" s="725">
        <f t="shared" ca="1" si="257"/>
        <v>0</v>
      </c>
      <c r="DB165" s="725">
        <f t="shared" ca="1" si="257"/>
        <v>0</v>
      </c>
      <c r="DC165" s="725">
        <f t="shared" ca="1" si="257"/>
        <v>0</v>
      </c>
      <c r="DD165" s="725">
        <f t="shared" ca="1" si="257"/>
        <v>0</v>
      </c>
      <c r="DE165" s="725">
        <f t="shared" ca="1" si="257"/>
        <v>0</v>
      </c>
      <c r="DF165" s="725">
        <f t="shared" ca="1" si="257"/>
        <v>0</v>
      </c>
      <c r="DG165" s="725">
        <f t="shared" ca="1" si="257"/>
        <v>0</v>
      </c>
      <c r="DH165" s="725">
        <f t="shared" ca="1" si="257"/>
        <v>0</v>
      </c>
      <c r="DI165" s="725">
        <f t="shared" ca="1" si="257"/>
        <v>0</v>
      </c>
      <c r="DJ165" s="725">
        <f t="shared" ca="1" si="257"/>
        <v>0</v>
      </c>
      <c r="DK165" s="725">
        <f t="shared" ca="1" si="257"/>
        <v>0</v>
      </c>
      <c r="DL165" s="725">
        <f t="shared" ca="1" si="257"/>
        <v>0</v>
      </c>
      <c r="DM165" s="725">
        <f t="shared" ca="1" si="257"/>
        <v>0</v>
      </c>
      <c r="DN165" s="725">
        <f t="shared" ca="1" si="257"/>
        <v>0</v>
      </c>
      <c r="DO165" s="725">
        <f t="shared" ca="1" si="257"/>
        <v>0</v>
      </c>
      <c r="DP165" s="725">
        <f t="shared" ca="1" si="257"/>
        <v>0</v>
      </c>
      <c r="DQ165" s="725">
        <f t="shared" ca="1" si="257"/>
        <v>0</v>
      </c>
      <c r="DR165" s="725">
        <f t="shared" ca="1" si="257"/>
        <v>0</v>
      </c>
      <c r="DS165" s="725">
        <f t="shared" ca="1" si="257"/>
        <v>0</v>
      </c>
      <c r="DT165" s="725">
        <f t="shared" ca="1" si="257"/>
        <v>0</v>
      </c>
      <c r="DU165" s="725">
        <f t="shared" ca="1" si="257"/>
        <v>0</v>
      </c>
      <c r="DV165" s="725">
        <f t="shared" ca="1" si="257"/>
        <v>0</v>
      </c>
      <c r="DW165" s="725">
        <f t="shared" ca="1" si="257"/>
        <v>0</v>
      </c>
      <c r="DX165" s="725">
        <f t="shared" ca="1" si="257"/>
        <v>0</v>
      </c>
      <c r="DY165" s="725">
        <f t="shared" ca="1" si="257"/>
        <v>0</v>
      </c>
      <c r="DZ165" s="725">
        <f t="shared" ca="1" si="257"/>
        <v>0</v>
      </c>
      <c r="EA165" s="725">
        <f t="shared" ca="1" si="257"/>
        <v>0</v>
      </c>
      <c r="EB165" s="725">
        <f t="shared" ca="1" si="257"/>
        <v>0</v>
      </c>
      <c r="EC165" s="725">
        <f t="shared" ca="1" si="257"/>
        <v>0</v>
      </c>
      <c r="ED165" s="725">
        <f t="shared" ca="1" si="257"/>
        <v>0</v>
      </c>
      <c r="EE165" s="725">
        <f t="shared" ref="EE165:GP165" ca="1" si="258">ED172</f>
        <v>0</v>
      </c>
      <c r="EF165" s="725">
        <f t="shared" ca="1" si="258"/>
        <v>0</v>
      </c>
      <c r="EG165" s="725">
        <f t="shared" ca="1" si="258"/>
        <v>0</v>
      </c>
      <c r="EH165" s="725">
        <f t="shared" ca="1" si="258"/>
        <v>0</v>
      </c>
      <c r="EI165" s="725">
        <f t="shared" ca="1" si="258"/>
        <v>0</v>
      </c>
      <c r="EJ165" s="725">
        <f t="shared" ca="1" si="258"/>
        <v>0</v>
      </c>
      <c r="EK165" s="725">
        <f t="shared" ca="1" si="258"/>
        <v>0</v>
      </c>
      <c r="EL165" s="725">
        <f t="shared" ca="1" si="258"/>
        <v>0</v>
      </c>
      <c r="EM165" s="725">
        <f t="shared" ca="1" si="258"/>
        <v>0</v>
      </c>
      <c r="EN165" s="725">
        <f t="shared" ca="1" si="258"/>
        <v>0</v>
      </c>
      <c r="EO165" s="725">
        <f t="shared" ca="1" si="258"/>
        <v>0</v>
      </c>
      <c r="EP165" s="725">
        <f t="shared" ca="1" si="258"/>
        <v>0</v>
      </c>
      <c r="EQ165" s="725">
        <f t="shared" ca="1" si="258"/>
        <v>0</v>
      </c>
      <c r="ER165" s="725">
        <f t="shared" ca="1" si="258"/>
        <v>0</v>
      </c>
      <c r="ES165" s="725">
        <f t="shared" ca="1" si="258"/>
        <v>0</v>
      </c>
      <c r="ET165" s="725">
        <f t="shared" ca="1" si="258"/>
        <v>0</v>
      </c>
      <c r="EU165" s="725">
        <f t="shared" ca="1" si="258"/>
        <v>0</v>
      </c>
      <c r="EV165" s="725">
        <f t="shared" ca="1" si="258"/>
        <v>0</v>
      </c>
      <c r="EW165" s="725">
        <f t="shared" ca="1" si="258"/>
        <v>0</v>
      </c>
      <c r="EX165" s="725">
        <f t="shared" ca="1" si="258"/>
        <v>0</v>
      </c>
      <c r="EY165" s="725">
        <f t="shared" ca="1" si="258"/>
        <v>0</v>
      </c>
      <c r="EZ165" s="725">
        <f t="shared" ca="1" si="258"/>
        <v>0</v>
      </c>
      <c r="FA165" s="725">
        <f t="shared" ca="1" si="258"/>
        <v>0</v>
      </c>
      <c r="FB165" s="725">
        <f t="shared" ca="1" si="258"/>
        <v>0</v>
      </c>
      <c r="FC165" s="725">
        <f t="shared" ca="1" si="258"/>
        <v>0</v>
      </c>
      <c r="FD165" s="725">
        <f t="shared" ca="1" si="258"/>
        <v>0</v>
      </c>
      <c r="FE165" s="725">
        <f t="shared" ca="1" si="258"/>
        <v>0</v>
      </c>
      <c r="FF165" s="725">
        <f t="shared" ca="1" si="258"/>
        <v>0</v>
      </c>
      <c r="FG165" s="725">
        <f t="shared" ca="1" si="258"/>
        <v>0</v>
      </c>
      <c r="FH165" s="725">
        <f t="shared" ca="1" si="258"/>
        <v>0</v>
      </c>
      <c r="FI165" s="725">
        <f t="shared" ca="1" si="258"/>
        <v>0</v>
      </c>
      <c r="FJ165" s="725">
        <f t="shared" ca="1" si="258"/>
        <v>0</v>
      </c>
      <c r="FK165" s="725">
        <f t="shared" ca="1" si="258"/>
        <v>0</v>
      </c>
      <c r="FL165" s="725">
        <f t="shared" ca="1" si="258"/>
        <v>0</v>
      </c>
      <c r="FM165" s="725">
        <f t="shared" ca="1" si="258"/>
        <v>0</v>
      </c>
      <c r="FN165" s="725">
        <f t="shared" ca="1" si="258"/>
        <v>0</v>
      </c>
      <c r="FO165" s="725">
        <f t="shared" ca="1" si="258"/>
        <v>0</v>
      </c>
      <c r="FP165" s="725">
        <f t="shared" ca="1" si="258"/>
        <v>0</v>
      </c>
      <c r="FQ165" s="725">
        <f t="shared" ca="1" si="258"/>
        <v>0</v>
      </c>
      <c r="FR165" s="725">
        <f t="shared" ca="1" si="258"/>
        <v>0</v>
      </c>
      <c r="FS165" s="725">
        <f t="shared" ca="1" si="258"/>
        <v>0</v>
      </c>
      <c r="FT165" s="725">
        <f t="shared" ca="1" si="258"/>
        <v>0</v>
      </c>
      <c r="FU165" s="725">
        <f t="shared" ca="1" si="258"/>
        <v>0</v>
      </c>
      <c r="FV165" s="725">
        <f t="shared" ca="1" si="258"/>
        <v>0</v>
      </c>
      <c r="FW165" s="725">
        <f t="shared" ca="1" si="258"/>
        <v>0</v>
      </c>
      <c r="FX165" s="725">
        <f t="shared" ca="1" si="258"/>
        <v>0</v>
      </c>
      <c r="FY165" s="725">
        <f t="shared" ca="1" si="258"/>
        <v>0</v>
      </c>
      <c r="FZ165" s="725">
        <f t="shared" ca="1" si="258"/>
        <v>0</v>
      </c>
      <c r="GA165" s="725">
        <f t="shared" ca="1" si="258"/>
        <v>0</v>
      </c>
      <c r="GB165" s="725">
        <f t="shared" ca="1" si="258"/>
        <v>0</v>
      </c>
      <c r="GC165" s="725">
        <f t="shared" ca="1" si="258"/>
        <v>0</v>
      </c>
      <c r="GD165" s="725">
        <f t="shared" ca="1" si="258"/>
        <v>0</v>
      </c>
      <c r="GE165" s="725">
        <f t="shared" ca="1" si="258"/>
        <v>0</v>
      </c>
      <c r="GF165" s="725">
        <f t="shared" ca="1" si="258"/>
        <v>0</v>
      </c>
      <c r="GG165" s="725">
        <f t="shared" ca="1" si="258"/>
        <v>0</v>
      </c>
      <c r="GH165" s="725">
        <f t="shared" ca="1" si="258"/>
        <v>0</v>
      </c>
      <c r="GI165" s="725">
        <f t="shared" ca="1" si="258"/>
        <v>0</v>
      </c>
      <c r="GJ165" s="725">
        <f t="shared" ca="1" si="258"/>
        <v>0</v>
      </c>
      <c r="GK165" s="725">
        <f t="shared" ca="1" si="258"/>
        <v>0</v>
      </c>
      <c r="GL165" s="725">
        <f t="shared" ca="1" si="258"/>
        <v>0</v>
      </c>
      <c r="GM165" s="725">
        <f t="shared" ca="1" si="258"/>
        <v>0</v>
      </c>
      <c r="GN165" s="725">
        <f t="shared" ca="1" si="258"/>
        <v>0</v>
      </c>
      <c r="GO165" s="725">
        <f t="shared" ca="1" si="258"/>
        <v>0</v>
      </c>
      <c r="GP165" s="725">
        <f t="shared" ca="1" si="258"/>
        <v>0</v>
      </c>
      <c r="GQ165" s="725">
        <f t="shared" ref="GQ165:IL165" ca="1" si="259">GP172</f>
        <v>0</v>
      </c>
      <c r="GR165" s="725">
        <f t="shared" ca="1" si="259"/>
        <v>0</v>
      </c>
      <c r="GS165" s="725">
        <f t="shared" ca="1" si="259"/>
        <v>0</v>
      </c>
      <c r="GT165" s="725">
        <f t="shared" ca="1" si="259"/>
        <v>0</v>
      </c>
      <c r="GU165" s="725">
        <f t="shared" ca="1" si="259"/>
        <v>0</v>
      </c>
      <c r="GV165" s="725">
        <f t="shared" ca="1" si="259"/>
        <v>0</v>
      </c>
      <c r="GW165" s="725">
        <f t="shared" ca="1" si="259"/>
        <v>0</v>
      </c>
      <c r="GX165" s="725">
        <f t="shared" ca="1" si="259"/>
        <v>0</v>
      </c>
      <c r="GY165" s="725">
        <f t="shared" ca="1" si="259"/>
        <v>0</v>
      </c>
      <c r="GZ165" s="725">
        <f t="shared" ca="1" si="259"/>
        <v>0</v>
      </c>
      <c r="HA165" s="725">
        <f t="shared" ca="1" si="259"/>
        <v>0</v>
      </c>
      <c r="HB165" s="725">
        <f t="shared" ca="1" si="259"/>
        <v>0</v>
      </c>
      <c r="HC165" s="725">
        <f t="shared" ca="1" si="259"/>
        <v>0</v>
      </c>
      <c r="HD165" s="725">
        <f t="shared" ca="1" si="259"/>
        <v>0</v>
      </c>
      <c r="HE165" s="725">
        <f t="shared" ca="1" si="259"/>
        <v>0</v>
      </c>
      <c r="HF165" s="725">
        <f t="shared" ca="1" si="259"/>
        <v>0</v>
      </c>
      <c r="HG165" s="725">
        <f t="shared" ca="1" si="259"/>
        <v>0</v>
      </c>
      <c r="HH165" s="725">
        <f t="shared" ca="1" si="259"/>
        <v>0</v>
      </c>
      <c r="HI165" s="725">
        <f t="shared" ca="1" si="259"/>
        <v>0</v>
      </c>
      <c r="HJ165" s="725">
        <f t="shared" ca="1" si="259"/>
        <v>0</v>
      </c>
      <c r="HK165" s="725">
        <f t="shared" ca="1" si="259"/>
        <v>0</v>
      </c>
      <c r="HL165" s="725">
        <f t="shared" ca="1" si="259"/>
        <v>0</v>
      </c>
      <c r="HM165" s="725">
        <f t="shared" ca="1" si="259"/>
        <v>0</v>
      </c>
      <c r="HN165" s="725">
        <f t="shared" ca="1" si="259"/>
        <v>0</v>
      </c>
      <c r="HO165" s="725">
        <f t="shared" ca="1" si="259"/>
        <v>0</v>
      </c>
      <c r="HP165" s="725">
        <f t="shared" ca="1" si="259"/>
        <v>0</v>
      </c>
      <c r="HQ165" s="725">
        <f t="shared" ca="1" si="259"/>
        <v>0</v>
      </c>
      <c r="HR165" s="725">
        <f t="shared" ca="1" si="259"/>
        <v>0</v>
      </c>
      <c r="HS165" s="725">
        <f t="shared" ca="1" si="259"/>
        <v>0</v>
      </c>
      <c r="HT165" s="725">
        <f t="shared" ca="1" si="259"/>
        <v>0</v>
      </c>
      <c r="HU165" s="725">
        <f t="shared" ca="1" si="259"/>
        <v>0</v>
      </c>
      <c r="HV165" s="725">
        <f t="shared" ca="1" si="259"/>
        <v>0</v>
      </c>
      <c r="HW165" s="725">
        <f t="shared" ca="1" si="259"/>
        <v>0</v>
      </c>
      <c r="HX165" s="725">
        <f t="shared" ca="1" si="259"/>
        <v>0</v>
      </c>
      <c r="HY165" s="725">
        <f t="shared" ca="1" si="259"/>
        <v>0</v>
      </c>
      <c r="HZ165" s="725">
        <f t="shared" ca="1" si="259"/>
        <v>0</v>
      </c>
      <c r="IA165" s="725">
        <f t="shared" ca="1" si="259"/>
        <v>0</v>
      </c>
      <c r="IB165" s="725">
        <f t="shared" ca="1" si="259"/>
        <v>0</v>
      </c>
      <c r="IC165" s="725">
        <f t="shared" ca="1" si="259"/>
        <v>0</v>
      </c>
      <c r="ID165" s="725">
        <f t="shared" ca="1" si="259"/>
        <v>0</v>
      </c>
      <c r="IE165" s="725">
        <f t="shared" ca="1" si="259"/>
        <v>0</v>
      </c>
      <c r="IF165" s="725">
        <f t="shared" ca="1" si="259"/>
        <v>0</v>
      </c>
      <c r="IG165" s="725">
        <f t="shared" ca="1" si="259"/>
        <v>0</v>
      </c>
      <c r="IH165" s="725">
        <f t="shared" ca="1" si="259"/>
        <v>0</v>
      </c>
      <c r="II165" s="725">
        <f t="shared" ca="1" si="259"/>
        <v>0</v>
      </c>
      <c r="IJ165" s="725">
        <f t="shared" ca="1" si="259"/>
        <v>0</v>
      </c>
      <c r="IK165" s="725">
        <f t="shared" ca="1" si="259"/>
        <v>0</v>
      </c>
      <c r="IL165" s="725">
        <f t="shared" ca="1" si="259"/>
        <v>0</v>
      </c>
    </row>
    <row r="166" spans="1:246" s="709" customFormat="1">
      <c r="B166" s="709" t="s">
        <v>712</v>
      </c>
      <c r="D166" s="810"/>
      <c r="E166" s="709">
        <f t="shared" ref="E166:E171" ca="1" si="260">SUM(F166:IL166)</f>
        <v>53645443.835052326</v>
      </c>
      <c r="F166" s="725"/>
      <c r="G166" s="709">
        <f t="shared" ref="G166:BR166" si="261">IF($H$9="Annual",G165*$H$12/12,IF($H$9="Monthly",G165*((1+$H$12)^((G$79-F$79)/365)-1),0))</f>
        <v>0</v>
      </c>
      <c r="H166" s="709">
        <f t="shared" ca="1" si="261"/>
        <v>428121.01951429347</v>
      </c>
      <c r="I166" s="709">
        <f t="shared" ca="1" si="261"/>
        <v>588395.38509306347</v>
      </c>
      <c r="J166" s="709">
        <f t="shared" ca="1" si="261"/>
        <v>607912.24039325933</v>
      </c>
      <c r="K166" s="709">
        <f t="shared" ca="1" si="261"/>
        <v>690089.67423195729</v>
      </c>
      <c r="L166" s="709">
        <f t="shared" ca="1" si="261"/>
        <v>730994.13023423392</v>
      </c>
      <c r="M166" s="709">
        <f t="shared" ca="1" si="261"/>
        <v>823362.25717318687</v>
      </c>
      <c r="N166" s="709">
        <f t="shared" ca="1" si="261"/>
        <v>895289.94398978259</v>
      </c>
      <c r="O166" s="709">
        <f t="shared" ca="1" si="261"/>
        <v>941953.82324147294</v>
      </c>
      <c r="P166" s="709">
        <f t="shared" ca="1" si="261"/>
        <v>1055292.5155662717</v>
      </c>
      <c r="Q166" s="709">
        <f t="shared" ca="1" si="261"/>
        <v>1104315.0361359378</v>
      </c>
      <c r="R166" s="709">
        <f t="shared" ca="1" si="261"/>
        <v>1176931.3289561465</v>
      </c>
      <c r="S166" s="709">
        <f t="shared" ca="1" si="261"/>
        <v>1193592.7460869341</v>
      </c>
      <c r="T166" s="709">
        <f t="shared" ca="1" si="261"/>
        <v>1092600.7425825163</v>
      </c>
      <c r="U166" s="709">
        <f t="shared" ca="1" si="261"/>
        <v>1225957.6109004118</v>
      </c>
      <c r="V166" s="709">
        <f t="shared" ca="1" si="261"/>
        <v>1202932.7997655554</v>
      </c>
      <c r="W166" s="709">
        <f t="shared" ca="1" si="261"/>
        <v>1260342.5875778263</v>
      </c>
      <c r="X166" s="709">
        <f t="shared" ca="1" si="261"/>
        <v>1236671.9893563411</v>
      </c>
      <c r="Y166" s="709">
        <f t="shared" ca="1" si="261"/>
        <v>1295691.9749417065</v>
      </c>
      <c r="Z166" s="709">
        <f t="shared" ca="1" si="261"/>
        <v>1314034.646205853</v>
      </c>
      <c r="AA166" s="709">
        <f t="shared" ca="1" si="261"/>
        <v>1289355.6529971675</v>
      </c>
      <c r="AB166" s="709">
        <f t="shared" ca="1" si="261"/>
        <v>1350889.9585440326</v>
      </c>
      <c r="AC166" s="709">
        <f t="shared" ca="1" si="261"/>
        <v>1325518.782670663</v>
      </c>
      <c r="AD166" s="709">
        <f t="shared" ca="1" si="261"/>
        <v>1388778.9681682514</v>
      </c>
      <c r="AE166" s="709">
        <f t="shared" ca="1" si="261"/>
        <v>1408439.4403825807</v>
      </c>
      <c r="AF166" s="709">
        <f t="shared" ca="1" si="261"/>
        <v>1289268.8762473681</v>
      </c>
      <c r="AG166" s="709">
        <f t="shared" ca="1" si="261"/>
        <v>1446629.9808624843</v>
      </c>
      <c r="AH166" s="709">
        <f t="shared" ca="1" si="261"/>
        <v>1419460.7037233538</v>
      </c>
      <c r="AI166" s="709">
        <f t="shared" ca="1" si="261"/>
        <v>1487204.2533418336</v>
      </c>
      <c r="AJ166" s="709">
        <f t="shared" ca="1" si="261"/>
        <v>1459272.947440481</v>
      </c>
      <c r="AK166" s="709">
        <f t="shared" ca="1" si="261"/>
        <v>1528916.5304312122</v>
      </c>
      <c r="AL166" s="709">
        <f t="shared" ca="1" si="261"/>
        <v>1550560.882522905</v>
      </c>
      <c r="AM166" s="709">
        <f t="shared" ca="1" si="261"/>
        <v>1516160.195378562</v>
      </c>
      <c r="AN166" s="709">
        <f t="shared" ca="1" si="261"/>
        <v>1583649.5134886662</v>
      </c>
      <c r="AO166" s="709">
        <f t="shared" ca="1" si="261"/>
        <v>1549300.249235101</v>
      </c>
      <c r="AP166" s="709">
        <f t="shared" ca="1" si="261"/>
        <v>1618502.860493975</v>
      </c>
      <c r="AQ166" s="709">
        <f t="shared" ca="1" si="261"/>
        <v>1636715.5334467934</v>
      </c>
      <c r="AR166" s="709">
        <f t="shared" ca="1" si="261"/>
        <v>1494021.4252741544</v>
      </c>
      <c r="AS166" s="709">
        <f t="shared" ca="1" si="261"/>
        <v>1671746.2460994641</v>
      </c>
      <c r="AT166" s="709">
        <f t="shared" ca="1" si="261"/>
        <v>1635907.0415305302</v>
      </c>
      <c r="AU166" s="709">
        <f t="shared" ca="1" si="261"/>
        <v>1709423.5658967572</v>
      </c>
      <c r="AV166" s="709">
        <f t="shared" ca="1" si="261"/>
        <v>1672943.6500951026</v>
      </c>
      <c r="AW166" s="709">
        <f t="shared" ca="1" si="261"/>
        <v>1748294.1248341373</v>
      </c>
      <c r="AX166" s="709">
        <f t="shared" ca="1" si="261"/>
        <v>0</v>
      </c>
      <c r="AY166" s="709">
        <f t="shared" ca="1" si="261"/>
        <v>0</v>
      </c>
      <c r="AZ166" s="709">
        <f t="shared" ca="1" si="261"/>
        <v>0</v>
      </c>
      <c r="BA166" s="709">
        <f t="shared" ca="1" si="261"/>
        <v>0</v>
      </c>
      <c r="BB166" s="709">
        <f t="shared" ca="1" si="261"/>
        <v>0</v>
      </c>
      <c r="BC166" s="709">
        <f t="shared" ca="1" si="261"/>
        <v>0</v>
      </c>
      <c r="BD166" s="709">
        <f t="shared" ca="1" si="261"/>
        <v>0</v>
      </c>
      <c r="BE166" s="709">
        <f t="shared" ca="1" si="261"/>
        <v>0</v>
      </c>
      <c r="BF166" s="709">
        <f t="shared" ca="1" si="261"/>
        <v>0</v>
      </c>
      <c r="BG166" s="709">
        <f t="shared" ca="1" si="261"/>
        <v>0</v>
      </c>
      <c r="BH166" s="709">
        <f t="shared" ca="1" si="261"/>
        <v>0</v>
      </c>
      <c r="BI166" s="709">
        <f t="shared" ca="1" si="261"/>
        <v>0</v>
      </c>
      <c r="BJ166" s="709">
        <f t="shared" ca="1" si="261"/>
        <v>0</v>
      </c>
      <c r="BK166" s="709">
        <f t="shared" ca="1" si="261"/>
        <v>0</v>
      </c>
      <c r="BL166" s="709">
        <f t="shared" ca="1" si="261"/>
        <v>0</v>
      </c>
      <c r="BM166" s="709">
        <f t="shared" ca="1" si="261"/>
        <v>0</v>
      </c>
      <c r="BN166" s="709">
        <f t="shared" ca="1" si="261"/>
        <v>0</v>
      </c>
      <c r="BO166" s="709">
        <f t="shared" ca="1" si="261"/>
        <v>0</v>
      </c>
      <c r="BP166" s="709">
        <f t="shared" ca="1" si="261"/>
        <v>0</v>
      </c>
      <c r="BQ166" s="709">
        <f t="shared" ca="1" si="261"/>
        <v>0</v>
      </c>
      <c r="BR166" s="709">
        <f t="shared" ca="1" si="261"/>
        <v>0</v>
      </c>
      <c r="BS166" s="709">
        <f t="shared" ref="BS166:ED166" ca="1" si="262">IF($H$9="Annual",BS165*$H$12/12,IF($H$9="Monthly",BS165*((1+$H$12)^((BS$79-BR$79)/365)-1),0))</f>
        <v>0</v>
      </c>
      <c r="BT166" s="709">
        <f t="shared" ca="1" si="262"/>
        <v>0</v>
      </c>
      <c r="BU166" s="709">
        <f t="shared" ca="1" si="262"/>
        <v>0</v>
      </c>
      <c r="BV166" s="709">
        <f t="shared" ca="1" si="262"/>
        <v>0</v>
      </c>
      <c r="BW166" s="709">
        <f t="shared" ca="1" si="262"/>
        <v>0</v>
      </c>
      <c r="BX166" s="709">
        <f t="shared" ca="1" si="262"/>
        <v>0</v>
      </c>
      <c r="BY166" s="709">
        <f t="shared" ca="1" si="262"/>
        <v>0</v>
      </c>
      <c r="BZ166" s="709">
        <f t="shared" ca="1" si="262"/>
        <v>0</v>
      </c>
      <c r="CA166" s="709">
        <f t="shared" ca="1" si="262"/>
        <v>0</v>
      </c>
      <c r="CB166" s="709">
        <f t="shared" ca="1" si="262"/>
        <v>0</v>
      </c>
      <c r="CC166" s="709">
        <f t="shared" ca="1" si="262"/>
        <v>0</v>
      </c>
      <c r="CD166" s="709">
        <f t="shared" ca="1" si="262"/>
        <v>0</v>
      </c>
      <c r="CE166" s="709">
        <f t="shared" ca="1" si="262"/>
        <v>0</v>
      </c>
      <c r="CF166" s="709">
        <f t="shared" ca="1" si="262"/>
        <v>0</v>
      </c>
      <c r="CG166" s="709">
        <f t="shared" ca="1" si="262"/>
        <v>0</v>
      </c>
      <c r="CH166" s="709">
        <f t="shared" ca="1" si="262"/>
        <v>0</v>
      </c>
      <c r="CI166" s="709">
        <f t="shared" ca="1" si="262"/>
        <v>0</v>
      </c>
      <c r="CJ166" s="709">
        <f t="shared" ca="1" si="262"/>
        <v>0</v>
      </c>
      <c r="CK166" s="709">
        <f t="shared" ca="1" si="262"/>
        <v>0</v>
      </c>
      <c r="CL166" s="709">
        <f t="shared" ca="1" si="262"/>
        <v>0</v>
      </c>
      <c r="CM166" s="709">
        <f t="shared" ca="1" si="262"/>
        <v>0</v>
      </c>
      <c r="CN166" s="709">
        <f t="shared" ca="1" si="262"/>
        <v>0</v>
      </c>
      <c r="CO166" s="709">
        <f t="shared" ca="1" si="262"/>
        <v>0</v>
      </c>
      <c r="CP166" s="709">
        <f t="shared" ca="1" si="262"/>
        <v>0</v>
      </c>
      <c r="CQ166" s="709">
        <f t="shared" ca="1" si="262"/>
        <v>0</v>
      </c>
      <c r="CR166" s="709">
        <f t="shared" ca="1" si="262"/>
        <v>0</v>
      </c>
      <c r="CS166" s="709">
        <f t="shared" ca="1" si="262"/>
        <v>0</v>
      </c>
      <c r="CT166" s="709">
        <f t="shared" ca="1" si="262"/>
        <v>0</v>
      </c>
      <c r="CU166" s="709">
        <f t="shared" ca="1" si="262"/>
        <v>0</v>
      </c>
      <c r="CV166" s="709">
        <f t="shared" ca="1" si="262"/>
        <v>0</v>
      </c>
      <c r="CW166" s="709">
        <f t="shared" ca="1" si="262"/>
        <v>0</v>
      </c>
      <c r="CX166" s="709">
        <f t="shared" ca="1" si="262"/>
        <v>0</v>
      </c>
      <c r="CY166" s="709">
        <f t="shared" ca="1" si="262"/>
        <v>0</v>
      </c>
      <c r="CZ166" s="709">
        <f t="shared" ca="1" si="262"/>
        <v>0</v>
      </c>
      <c r="DA166" s="709">
        <f t="shared" ca="1" si="262"/>
        <v>0</v>
      </c>
      <c r="DB166" s="709">
        <f t="shared" ca="1" si="262"/>
        <v>0</v>
      </c>
      <c r="DC166" s="709">
        <f t="shared" ca="1" si="262"/>
        <v>0</v>
      </c>
      <c r="DD166" s="709">
        <f t="shared" ca="1" si="262"/>
        <v>0</v>
      </c>
      <c r="DE166" s="709">
        <f t="shared" ca="1" si="262"/>
        <v>0</v>
      </c>
      <c r="DF166" s="709">
        <f t="shared" ca="1" si="262"/>
        <v>0</v>
      </c>
      <c r="DG166" s="709">
        <f t="shared" ca="1" si="262"/>
        <v>0</v>
      </c>
      <c r="DH166" s="709">
        <f t="shared" ca="1" si="262"/>
        <v>0</v>
      </c>
      <c r="DI166" s="709">
        <f t="shared" ca="1" si="262"/>
        <v>0</v>
      </c>
      <c r="DJ166" s="709">
        <f t="shared" ca="1" si="262"/>
        <v>0</v>
      </c>
      <c r="DK166" s="709">
        <f t="shared" ca="1" si="262"/>
        <v>0</v>
      </c>
      <c r="DL166" s="709">
        <f t="shared" ca="1" si="262"/>
        <v>0</v>
      </c>
      <c r="DM166" s="709">
        <f t="shared" ca="1" si="262"/>
        <v>0</v>
      </c>
      <c r="DN166" s="709">
        <f t="shared" ca="1" si="262"/>
        <v>0</v>
      </c>
      <c r="DO166" s="709">
        <f t="shared" ca="1" si="262"/>
        <v>0</v>
      </c>
      <c r="DP166" s="709">
        <f t="shared" ca="1" si="262"/>
        <v>0</v>
      </c>
      <c r="DQ166" s="709">
        <f t="shared" ca="1" si="262"/>
        <v>0</v>
      </c>
      <c r="DR166" s="709">
        <f t="shared" ca="1" si="262"/>
        <v>0</v>
      </c>
      <c r="DS166" s="709">
        <f t="shared" ca="1" si="262"/>
        <v>0</v>
      </c>
      <c r="DT166" s="709">
        <f t="shared" ca="1" si="262"/>
        <v>0</v>
      </c>
      <c r="DU166" s="709">
        <f t="shared" ca="1" si="262"/>
        <v>0</v>
      </c>
      <c r="DV166" s="709">
        <f t="shared" ca="1" si="262"/>
        <v>0</v>
      </c>
      <c r="DW166" s="709">
        <f t="shared" ca="1" si="262"/>
        <v>0</v>
      </c>
      <c r="DX166" s="709">
        <f t="shared" ca="1" si="262"/>
        <v>0</v>
      </c>
      <c r="DY166" s="709">
        <f t="shared" ca="1" si="262"/>
        <v>0</v>
      </c>
      <c r="DZ166" s="709">
        <f t="shared" ca="1" si="262"/>
        <v>0</v>
      </c>
      <c r="EA166" s="709">
        <f t="shared" ca="1" si="262"/>
        <v>0</v>
      </c>
      <c r="EB166" s="709">
        <f t="shared" ca="1" si="262"/>
        <v>0</v>
      </c>
      <c r="EC166" s="709">
        <f t="shared" ca="1" si="262"/>
        <v>0</v>
      </c>
      <c r="ED166" s="709">
        <f t="shared" ca="1" si="262"/>
        <v>0</v>
      </c>
      <c r="EE166" s="709">
        <f t="shared" ref="EE166:GP166" ca="1" si="263">IF($H$9="Annual",EE165*$H$12/12,IF($H$9="Monthly",EE165*((1+$H$12)^((EE$79-ED$79)/365)-1),0))</f>
        <v>0</v>
      </c>
      <c r="EF166" s="709">
        <f t="shared" ca="1" si="263"/>
        <v>0</v>
      </c>
      <c r="EG166" s="709">
        <f t="shared" ca="1" si="263"/>
        <v>0</v>
      </c>
      <c r="EH166" s="709">
        <f t="shared" ca="1" si="263"/>
        <v>0</v>
      </c>
      <c r="EI166" s="709">
        <f t="shared" ca="1" si="263"/>
        <v>0</v>
      </c>
      <c r="EJ166" s="709">
        <f t="shared" ca="1" si="263"/>
        <v>0</v>
      </c>
      <c r="EK166" s="709">
        <f t="shared" ca="1" si="263"/>
        <v>0</v>
      </c>
      <c r="EL166" s="709">
        <f t="shared" ca="1" si="263"/>
        <v>0</v>
      </c>
      <c r="EM166" s="709">
        <f t="shared" ca="1" si="263"/>
        <v>0</v>
      </c>
      <c r="EN166" s="709">
        <f t="shared" ca="1" si="263"/>
        <v>0</v>
      </c>
      <c r="EO166" s="709">
        <f t="shared" ca="1" si="263"/>
        <v>0</v>
      </c>
      <c r="EP166" s="709">
        <f t="shared" ca="1" si="263"/>
        <v>0</v>
      </c>
      <c r="EQ166" s="709">
        <f t="shared" ca="1" si="263"/>
        <v>0</v>
      </c>
      <c r="ER166" s="709">
        <f t="shared" ca="1" si="263"/>
        <v>0</v>
      </c>
      <c r="ES166" s="709">
        <f t="shared" ca="1" si="263"/>
        <v>0</v>
      </c>
      <c r="ET166" s="709">
        <f t="shared" ca="1" si="263"/>
        <v>0</v>
      </c>
      <c r="EU166" s="709">
        <f t="shared" ca="1" si="263"/>
        <v>0</v>
      </c>
      <c r="EV166" s="709">
        <f t="shared" ca="1" si="263"/>
        <v>0</v>
      </c>
      <c r="EW166" s="709">
        <f t="shared" ca="1" si="263"/>
        <v>0</v>
      </c>
      <c r="EX166" s="709">
        <f t="shared" ca="1" si="263"/>
        <v>0</v>
      </c>
      <c r="EY166" s="709">
        <f t="shared" ca="1" si="263"/>
        <v>0</v>
      </c>
      <c r="EZ166" s="709">
        <f t="shared" ca="1" si="263"/>
        <v>0</v>
      </c>
      <c r="FA166" s="709">
        <f t="shared" ca="1" si="263"/>
        <v>0</v>
      </c>
      <c r="FB166" s="709">
        <f t="shared" ca="1" si="263"/>
        <v>0</v>
      </c>
      <c r="FC166" s="709">
        <f t="shared" ca="1" si="263"/>
        <v>0</v>
      </c>
      <c r="FD166" s="709">
        <f t="shared" ca="1" si="263"/>
        <v>0</v>
      </c>
      <c r="FE166" s="709">
        <f t="shared" ca="1" si="263"/>
        <v>0</v>
      </c>
      <c r="FF166" s="709">
        <f t="shared" ca="1" si="263"/>
        <v>0</v>
      </c>
      <c r="FG166" s="709">
        <f t="shared" ca="1" si="263"/>
        <v>0</v>
      </c>
      <c r="FH166" s="709">
        <f t="shared" ca="1" si="263"/>
        <v>0</v>
      </c>
      <c r="FI166" s="709">
        <f t="shared" ca="1" si="263"/>
        <v>0</v>
      </c>
      <c r="FJ166" s="709">
        <f t="shared" ca="1" si="263"/>
        <v>0</v>
      </c>
      <c r="FK166" s="709">
        <f t="shared" ca="1" si="263"/>
        <v>0</v>
      </c>
      <c r="FL166" s="709">
        <f t="shared" ca="1" si="263"/>
        <v>0</v>
      </c>
      <c r="FM166" s="709">
        <f t="shared" ca="1" si="263"/>
        <v>0</v>
      </c>
      <c r="FN166" s="709">
        <f t="shared" ca="1" si="263"/>
        <v>0</v>
      </c>
      <c r="FO166" s="709">
        <f t="shared" ca="1" si="263"/>
        <v>0</v>
      </c>
      <c r="FP166" s="709">
        <f t="shared" ca="1" si="263"/>
        <v>0</v>
      </c>
      <c r="FQ166" s="709">
        <f t="shared" ca="1" si="263"/>
        <v>0</v>
      </c>
      <c r="FR166" s="709">
        <f t="shared" ca="1" si="263"/>
        <v>0</v>
      </c>
      <c r="FS166" s="709">
        <f t="shared" ca="1" si="263"/>
        <v>0</v>
      </c>
      <c r="FT166" s="709">
        <f t="shared" ca="1" si="263"/>
        <v>0</v>
      </c>
      <c r="FU166" s="709">
        <f t="shared" ca="1" si="263"/>
        <v>0</v>
      </c>
      <c r="FV166" s="709">
        <f t="shared" ca="1" si="263"/>
        <v>0</v>
      </c>
      <c r="FW166" s="709">
        <f t="shared" ca="1" si="263"/>
        <v>0</v>
      </c>
      <c r="FX166" s="709">
        <f t="shared" ca="1" si="263"/>
        <v>0</v>
      </c>
      <c r="FY166" s="709">
        <f t="shared" ca="1" si="263"/>
        <v>0</v>
      </c>
      <c r="FZ166" s="709">
        <f t="shared" ca="1" si="263"/>
        <v>0</v>
      </c>
      <c r="GA166" s="709">
        <f t="shared" ca="1" si="263"/>
        <v>0</v>
      </c>
      <c r="GB166" s="709">
        <f t="shared" ca="1" si="263"/>
        <v>0</v>
      </c>
      <c r="GC166" s="709">
        <f t="shared" ca="1" si="263"/>
        <v>0</v>
      </c>
      <c r="GD166" s="709">
        <f t="shared" ca="1" si="263"/>
        <v>0</v>
      </c>
      <c r="GE166" s="709">
        <f t="shared" ca="1" si="263"/>
        <v>0</v>
      </c>
      <c r="GF166" s="709">
        <f t="shared" ca="1" si="263"/>
        <v>0</v>
      </c>
      <c r="GG166" s="709">
        <f t="shared" ca="1" si="263"/>
        <v>0</v>
      </c>
      <c r="GH166" s="709">
        <f t="shared" ca="1" si="263"/>
        <v>0</v>
      </c>
      <c r="GI166" s="709">
        <f t="shared" ca="1" si="263"/>
        <v>0</v>
      </c>
      <c r="GJ166" s="709">
        <f t="shared" ca="1" si="263"/>
        <v>0</v>
      </c>
      <c r="GK166" s="709">
        <f t="shared" ca="1" si="263"/>
        <v>0</v>
      </c>
      <c r="GL166" s="709">
        <f t="shared" ca="1" si="263"/>
        <v>0</v>
      </c>
      <c r="GM166" s="709">
        <f t="shared" ca="1" si="263"/>
        <v>0</v>
      </c>
      <c r="GN166" s="709">
        <f t="shared" ca="1" si="263"/>
        <v>0</v>
      </c>
      <c r="GO166" s="709">
        <f t="shared" ca="1" si="263"/>
        <v>0</v>
      </c>
      <c r="GP166" s="709">
        <f t="shared" ca="1" si="263"/>
        <v>0</v>
      </c>
      <c r="GQ166" s="709">
        <f t="shared" ref="GQ166:IL166" ca="1" si="264">IF($H$9="Annual",GQ165*$H$12/12,IF($H$9="Monthly",GQ165*((1+$H$12)^((GQ$79-GP$79)/365)-1),0))</f>
        <v>0</v>
      </c>
      <c r="GR166" s="709">
        <f t="shared" ca="1" si="264"/>
        <v>0</v>
      </c>
      <c r="GS166" s="709">
        <f t="shared" ca="1" si="264"/>
        <v>0</v>
      </c>
      <c r="GT166" s="709">
        <f t="shared" ca="1" si="264"/>
        <v>0</v>
      </c>
      <c r="GU166" s="709">
        <f t="shared" ca="1" si="264"/>
        <v>0</v>
      </c>
      <c r="GV166" s="709">
        <f t="shared" ca="1" si="264"/>
        <v>0</v>
      </c>
      <c r="GW166" s="709">
        <f t="shared" ca="1" si="264"/>
        <v>0</v>
      </c>
      <c r="GX166" s="709">
        <f t="shared" ca="1" si="264"/>
        <v>0</v>
      </c>
      <c r="GY166" s="709">
        <f t="shared" ca="1" si="264"/>
        <v>0</v>
      </c>
      <c r="GZ166" s="709">
        <f t="shared" ca="1" si="264"/>
        <v>0</v>
      </c>
      <c r="HA166" s="709">
        <f t="shared" ca="1" si="264"/>
        <v>0</v>
      </c>
      <c r="HB166" s="709">
        <f t="shared" ca="1" si="264"/>
        <v>0</v>
      </c>
      <c r="HC166" s="709">
        <f t="shared" ca="1" si="264"/>
        <v>0</v>
      </c>
      <c r="HD166" s="709">
        <f t="shared" ca="1" si="264"/>
        <v>0</v>
      </c>
      <c r="HE166" s="709">
        <f t="shared" ca="1" si="264"/>
        <v>0</v>
      </c>
      <c r="HF166" s="709">
        <f t="shared" ca="1" si="264"/>
        <v>0</v>
      </c>
      <c r="HG166" s="709">
        <f t="shared" ca="1" si="264"/>
        <v>0</v>
      </c>
      <c r="HH166" s="709">
        <f t="shared" ca="1" si="264"/>
        <v>0</v>
      </c>
      <c r="HI166" s="709">
        <f t="shared" ca="1" si="264"/>
        <v>0</v>
      </c>
      <c r="HJ166" s="709">
        <f t="shared" ca="1" si="264"/>
        <v>0</v>
      </c>
      <c r="HK166" s="709">
        <f t="shared" ca="1" si="264"/>
        <v>0</v>
      </c>
      <c r="HL166" s="709">
        <f t="shared" ca="1" si="264"/>
        <v>0</v>
      </c>
      <c r="HM166" s="709">
        <f t="shared" ca="1" si="264"/>
        <v>0</v>
      </c>
      <c r="HN166" s="709">
        <f t="shared" ca="1" si="264"/>
        <v>0</v>
      </c>
      <c r="HO166" s="709">
        <f t="shared" ca="1" si="264"/>
        <v>0</v>
      </c>
      <c r="HP166" s="709">
        <f t="shared" ca="1" si="264"/>
        <v>0</v>
      </c>
      <c r="HQ166" s="709">
        <f t="shared" ca="1" si="264"/>
        <v>0</v>
      </c>
      <c r="HR166" s="709">
        <f t="shared" ca="1" si="264"/>
        <v>0</v>
      </c>
      <c r="HS166" s="709">
        <f t="shared" ca="1" si="264"/>
        <v>0</v>
      </c>
      <c r="HT166" s="709">
        <f t="shared" ca="1" si="264"/>
        <v>0</v>
      </c>
      <c r="HU166" s="709">
        <f t="shared" ca="1" si="264"/>
        <v>0</v>
      </c>
      <c r="HV166" s="709">
        <f t="shared" ca="1" si="264"/>
        <v>0</v>
      </c>
      <c r="HW166" s="709">
        <f t="shared" ca="1" si="264"/>
        <v>0</v>
      </c>
      <c r="HX166" s="709">
        <f t="shared" ca="1" si="264"/>
        <v>0</v>
      </c>
      <c r="HY166" s="709">
        <f t="shared" ca="1" si="264"/>
        <v>0</v>
      </c>
      <c r="HZ166" s="709">
        <f t="shared" ca="1" si="264"/>
        <v>0</v>
      </c>
      <c r="IA166" s="709">
        <f t="shared" ca="1" si="264"/>
        <v>0</v>
      </c>
      <c r="IB166" s="709">
        <f t="shared" ca="1" si="264"/>
        <v>0</v>
      </c>
      <c r="IC166" s="709">
        <f t="shared" ca="1" si="264"/>
        <v>0</v>
      </c>
      <c r="ID166" s="709">
        <f t="shared" ca="1" si="264"/>
        <v>0</v>
      </c>
      <c r="IE166" s="709">
        <f t="shared" ca="1" si="264"/>
        <v>0</v>
      </c>
      <c r="IF166" s="709">
        <f t="shared" ca="1" si="264"/>
        <v>0</v>
      </c>
      <c r="IG166" s="709">
        <f t="shared" ca="1" si="264"/>
        <v>0</v>
      </c>
      <c r="IH166" s="709">
        <f t="shared" ca="1" si="264"/>
        <v>0</v>
      </c>
      <c r="II166" s="709">
        <f t="shared" ca="1" si="264"/>
        <v>0</v>
      </c>
      <c r="IJ166" s="709">
        <f t="shared" ca="1" si="264"/>
        <v>0</v>
      </c>
      <c r="IK166" s="709">
        <f t="shared" ca="1" si="264"/>
        <v>0</v>
      </c>
      <c r="IL166" s="709">
        <f t="shared" ca="1" si="264"/>
        <v>0</v>
      </c>
    </row>
    <row r="167" spans="1:246" s="709" customFormat="1">
      <c r="B167" s="709" t="s">
        <v>725</v>
      </c>
      <c r="D167" s="810"/>
      <c r="E167" s="709">
        <f t="shared" ca="1" si="260"/>
        <v>-30344190.610540483</v>
      </c>
      <c r="F167" s="725"/>
      <c r="G167" s="725">
        <f t="shared" ref="G167:BR167" ca="1" si="265">G149</f>
        <v>0</v>
      </c>
      <c r="H167" s="725">
        <f t="shared" ca="1" si="265"/>
        <v>0</v>
      </c>
      <c r="I167" s="725">
        <f t="shared" ca="1" si="265"/>
        <v>0</v>
      </c>
      <c r="J167" s="725">
        <f t="shared" ca="1" si="265"/>
        <v>0</v>
      </c>
      <c r="K167" s="725">
        <f t="shared" ca="1" si="265"/>
        <v>0</v>
      </c>
      <c r="L167" s="725">
        <f t="shared" ca="1" si="265"/>
        <v>0</v>
      </c>
      <c r="M167" s="725">
        <f t="shared" ca="1" si="265"/>
        <v>0</v>
      </c>
      <c r="N167" s="725">
        <f t="shared" ca="1" si="265"/>
        <v>0</v>
      </c>
      <c r="O167" s="725">
        <f t="shared" ca="1" si="265"/>
        <v>0</v>
      </c>
      <c r="P167" s="725">
        <f t="shared" ca="1" si="265"/>
        <v>0</v>
      </c>
      <c r="Q167" s="725">
        <f t="shared" ca="1" si="265"/>
        <v>0</v>
      </c>
      <c r="R167" s="725">
        <f t="shared" ca="1" si="265"/>
        <v>0</v>
      </c>
      <c r="S167" s="725">
        <f t="shared" ca="1" si="265"/>
        <v>0</v>
      </c>
      <c r="T167" s="725">
        <f t="shared" ca="1" si="265"/>
        <v>0</v>
      </c>
      <c r="U167" s="725">
        <f t="shared" ca="1" si="265"/>
        <v>0</v>
      </c>
      <c r="V167" s="725">
        <f t="shared" ca="1" si="265"/>
        <v>0</v>
      </c>
      <c r="W167" s="725">
        <f t="shared" ca="1" si="265"/>
        <v>0</v>
      </c>
      <c r="X167" s="725">
        <f t="shared" ca="1" si="265"/>
        <v>0</v>
      </c>
      <c r="Y167" s="725">
        <f t="shared" ca="1" si="265"/>
        <v>0</v>
      </c>
      <c r="Z167" s="725">
        <f t="shared" ca="1" si="265"/>
        <v>0</v>
      </c>
      <c r="AA167" s="725">
        <f t="shared" ca="1" si="265"/>
        <v>0</v>
      </c>
      <c r="AB167" s="725">
        <f t="shared" ca="1" si="265"/>
        <v>0</v>
      </c>
      <c r="AC167" s="725">
        <f t="shared" ca="1" si="265"/>
        <v>0</v>
      </c>
      <c r="AD167" s="725">
        <f t="shared" ca="1" si="265"/>
        <v>0</v>
      </c>
      <c r="AE167" s="725">
        <f t="shared" ca="1" si="265"/>
        <v>0</v>
      </c>
      <c r="AF167" s="725">
        <f t="shared" ca="1" si="265"/>
        <v>0</v>
      </c>
      <c r="AG167" s="725">
        <f t="shared" ca="1" si="265"/>
        <v>0</v>
      </c>
      <c r="AH167" s="725">
        <f t="shared" ca="1" si="265"/>
        <v>0</v>
      </c>
      <c r="AI167" s="725">
        <f t="shared" ca="1" si="265"/>
        <v>0</v>
      </c>
      <c r="AJ167" s="725">
        <f t="shared" ca="1" si="265"/>
        <v>0</v>
      </c>
      <c r="AK167" s="725">
        <f t="shared" ca="1" si="265"/>
        <v>0</v>
      </c>
      <c r="AL167" s="725">
        <f t="shared" ca="1" si="265"/>
        <v>-385450.90657946456</v>
      </c>
      <c r="AM167" s="725">
        <f t="shared" ca="1" si="265"/>
        <v>-343951.19598032592</v>
      </c>
      <c r="AN167" s="725">
        <f t="shared" ca="1" si="265"/>
        <v>-336325.6198282644</v>
      </c>
      <c r="AO167" s="725">
        <f t="shared" ca="1" si="265"/>
        <v>-334648.92869060102</v>
      </c>
      <c r="AP167" s="725">
        <f t="shared" ca="1" si="265"/>
        <v>-331993.7230091599</v>
      </c>
      <c r="AQ167" s="725">
        <f t="shared" ca="1" si="265"/>
        <v>-329372.00818014995</v>
      </c>
      <c r="AR167" s="725">
        <f t="shared" ca="1" si="265"/>
        <v>-326860.95889622823</v>
      </c>
      <c r="AS167" s="725">
        <f t="shared" ca="1" si="265"/>
        <v>-324307.4314212249</v>
      </c>
      <c r="AT167" s="725">
        <f t="shared" ca="1" si="265"/>
        <v>-321890.48825006478</v>
      </c>
      <c r="AU167" s="725">
        <f t="shared" ca="1" si="265"/>
        <v>-319422.40522783081</v>
      </c>
      <c r="AV167" s="725">
        <f t="shared" ca="1" si="265"/>
        <v>-317201.26276152098</v>
      </c>
      <c r="AW167" s="725">
        <f t="shared" ca="1" si="265"/>
        <v>-26672765.681715649</v>
      </c>
      <c r="AX167" s="725">
        <f t="shared" si="265"/>
        <v>0</v>
      </c>
      <c r="AY167" s="725">
        <f t="shared" si="265"/>
        <v>0</v>
      </c>
      <c r="AZ167" s="725">
        <f t="shared" si="265"/>
        <v>0</v>
      </c>
      <c r="BA167" s="725">
        <f t="shared" si="265"/>
        <v>0</v>
      </c>
      <c r="BB167" s="725">
        <f t="shared" si="265"/>
        <v>0</v>
      </c>
      <c r="BC167" s="725">
        <f t="shared" si="265"/>
        <v>0</v>
      </c>
      <c r="BD167" s="725">
        <f t="shared" si="265"/>
        <v>0</v>
      </c>
      <c r="BE167" s="725">
        <f t="shared" si="265"/>
        <v>0</v>
      </c>
      <c r="BF167" s="725">
        <f t="shared" si="265"/>
        <v>0</v>
      </c>
      <c r="BG167" s="725">
        <f t="shared" si="265"/>
        <v>0</v>
      </c>
      <c r="BH167" s="725">
        <f t="shared" si="265"/>
        <v>0</v>
      </c>
      <c r="BI167" s="725">
        <f t="shared" si="265"/>
        <v>0</v>
      </c>
      <c r="BJ167" s="725">
        <f t="shared" si="265"/>
        <v>0</v>
      </c>
      <c r="BK167" s="725">
        <f t="shared" si="265"/>
        <v>0</v>
      </c>
      <c r="BL167" s="725">
        <f t="shared" si="265"/>
        <v>0</v>
      </c>
      <c r="BM167" s="725">
        <f t="shared" si="265"/>
        <v>0</v>
      </c>
      <c r="BN167" s="725">
        <f t="shared" si="265"/>
        <v>0</v>
      </c>
      <c r="BO167" s="725">
        <f t="shared" si="265"/>
        <v>0</v>
      </c>
      <c r="BP167" s="725">
        <f t="shared" si="265"/>
        <v>0</v>
      </c>
      <c r="BQ167" s="725">
        <f t="shared" si="265"/>
        <v>0</v>
      </c>
      <c r="BR167" s="725">
        <f t="shared" si="265"/>
        <v>0</v>
      </c>
      <c r="BS167" s="725">
        <f t="shared" ref="BS167:ED167" si="266">BS149</f>
        <v>0</v>
      </c>
      <c r="BT167" s="725">
        <f t="shared" si="266"/>
        <v>0</v>
      </c>
      <c r="BU167" s="725">
        <f t="shared" si="266"/>
        <v>0</v>
      </c>
      <c r="BV167" s="725">
        <f t="shared" si="266"/>
        <v>0</v>
      </c>
      <c r="BW167" s="725">
        <f t="shared" si="266"/>
        <v>0</v>
      </c>
      <c r="BX167" s="725">
        <f t="shared" si="266"/>
        <v>0</v>
      </c>
      <c r="BY167" s="725">
        <f t="shared" si="266"/>
        <v>0</v>
      </c>
      <c r="BZ167" s="725">
        <f t="shared" si="266"/>
        <v>0</v>
      </c>
      <c r="CA167" s="725">
        <f t="shared" si="266"/>
        <v>0</v>
      </c>
      <c r="CB167" s="725">
        <f t="shared" si="266"/>
        <v>0</v>
      </c>
      <c r="CC167" s="725">
        <f t="shared" si="266"/>
        <v>0</v>
      </c>
      <c r="CD167" s="725">
        <f t="shared" si="266"/>
        <v>0</v>
      </c>
      <c r="CE167" s="725">
        <f t="shared" si="266"/>
        <v>0</v>
      </c>
      <c r="CF167" s="725">
        <f t="shared" si="266"/>
        <v>0</v>
      </c>
      <c r="CG167" s="725">
        <f t="shared" si="266"/>
        <v>0</v>
      </c>
      <c r="CH167" s="725">
        <f t="shared" si="266"/>
        <v>0</v>
      </c>
      <c r="CI167" s="725">
        <f t="shared" si="266"/>
        <v>0</v>
      </c>
      <c r="CJ167" s="725">
        <f t="shared" si="266"/>
        <v>0</v>
      </c>
      <c r="CK167" s="725">
        <f t="shared" si="266"/>
        <v>0</v>
      </c>
      <c r="CL167" s="725">
        <f t="shared" si="266"/>
        <v>0</v>
      </c>
      <c r="CM167" s="725">
        <f t="shared" si="266"/>
        <v>0</v>
      </c>
      <c r="CN167" s="725">
        <f t="shared" si="266"/>
        <v>0</v>
      </c>
      <c r="CO167" s="725">
        <f t="shared" si="266"/>
        <v>0</v>
      </c>
      <c r="CP167" s="725">
        <f t="shared" si="266"/>
        <v>0</v>
      </c>
      <c r="CQ167" s="725">
        <f t="shared" si="266"/>
        <v>0</v>
      </c>
      <c r="CR167" s="725">
        <f t="shared" si="266"/>
        <v>0</v>
      </c>
      <c r="CS167" s="725">
        <f t="shared" si="266"/>
        <v>0</v>
      </c>
      <c r="CT167" s="725">
        <f t="shared" si="266"/>
        <v>0</v>
      </c>
      <c r="CU167" s="725">
        <f t="shared" si="266"/>
        <v>0</v>
      </c>
      <c r="CV167" s="725">
        <f t="shared" si="266"/>
        <v>0</v>
      </c>
      <c r="CW167" s="725">
        <f t="shared" si="266"/>
        <v>0</v>
      </c>
      <c r="CX167" s="725">
        <f t="shared" si="266"/>
        <v>0</v>
      </c>
      <c r="CY167" s="725">
        <f t="shared" si="266"/>
        <v>0</v>
      </c>
      <c r="CZ167" s="725">
        <f t="shared" si="266"/>
        <v>0</v>
      </c>
      <c r="DA167" s="725">
        <f t="shared" si="266"/>
        <v>0</v>
      </c>
      <c r="DB167" s="725">
        <f t="shared" si="266"/>
        <v>0</v>
      </c>
      <c r="DC167" s="725">
        <f t="shared" si="266"/>
        <v>0</v>
      </c>
      <c r="DD167" s="725">
        <f t="shared" si="266"/>
        <v>0</v>
      </c>
      <c r="DE167" s="725">
        <f t="shared" si="266"/>
        <v>0</v>
      </c>
      <c r="DF167" s="725">
        <f t="shared" si="266"/>
        <v>0</v>
      </c>
      <c r="DG167" s="725">
        <f t="shared" si="266"/>
        <v>0</v>
      </c>
      <c r="DH167" s="725">
        <f t="shared" si="266"/>
        <v>0</v>
      </c>
      <c r="DI167" s="725">
        <f t="shared" si="266"/>
        <v>0</v>
      </c>
      <c r="DJ167" s="725">
        <f t="shared" si="266"/>
        <v>0</v>
      </c>
      <c r="DK167" s="725">
        <f t="shared" si="266"/>
        <v>0</v>
      </c>
      <c r="DL167" s="725">
        <f t="shared" si="266"/>
        <v>0</v>
      </c>
      <c r="DM167" s="725">
        <f t="shared" si="266"/>
        <v>0</v>
      </c>
      <c r="DN167" s="725">
        <f t="shared" si="266"/>
        <v>0</v>
      </c>
      <c r="DO167" s="725">
        <f t="shared" si="266"/>
        <v>0</v>
      </c>
      <c r="DP167" s="725">
        <f t="shared" si="266"/>
        <v>0</v>
      </c>
      <c r="DQ167" s="725">
        <f t="shared" si="266"/>
        <v>0</v>
      </c>
      <c r="DR167" s="725">
        <f t="shared" si="266"/>
        <v>0</v>
      </c>
      <c r="DS167" s="725">
        <f t="shared" si="266"/>
        <v>0</v>
      </c>
      <c r="DT167" s="725">
        <f t="shared" si="266"/>
        <v>0</v>
      </c>
      <c r="DU167" s="725">
        <f t="shared" si="266"/>
        <v>0</v>
      </c>
      <c r="DV167" s="725">
        <f t="shared" si="266"/>
        <v>0</v>
      </c>
      <c r="DW167" s="725">
        <f t="shared" si="266"/>
        <v>0</v>
      </c>
      <c r="DX167" s="725">
        <f t="shared" si="266"/>
        <v>0</v>
      </c>
      <c r="DY167" s="725">
        <f t="shared" si="266"/>
        <v>0</v>
      </c>
      <c r="DZ167" s="725">
        <f t="shared" si="266"/>
        <v>0</v>
      </c>
      <c r="EA167" s="725">
        <f t="shared" si="266"/>
        <v>0</v>
      </c>
      <c r="EB167" s="725">
        <f t="shared" si="266"/>
        <v>0</v>
      </c>
      <c r="EC167" s="725">
        <f t="shared" si="266"/>
        <v>0</v>
      </c>
      <c r="ED167" s="725">
        <f t="shared" si="266"/>
        <v>0</v>
      </c>
      <c r="EE167" s="725">
        <f t="shared" ref="EE167:GP167" si="267">EE149</f>
        <v>0</v>
      </c>
      <c r="EF167" s="725">
        <f t="shared" si="267"/>
        <v>0</v>
      </c>
      <c r="EG167" s="725">
        <f t="shared" si="267"/>
        <v>0</v>
      </c>
      <c r="EH167" s="725">
        <f t="shared" si="267"/>
        <v>0</v>
      </c>
      <c r="EI167" s="725">
        <f t="shared" si="267"/>
        <v>0</v>
      </c>
      <c r="EJ167" s="725">
        <f t="shared" si="267"/>
        <v>0</v>
      </c>
      <c r="EK167" s="725">
        <f t="shared" si="267"/>
        <v>0</v>
      </c>
      <c r="EL167" s="725">
        <f t="shared" si="267"/>
        <v>0</v>
      </c>
      <c r="EM167" s="725">
        <f t="shared" si="267"/>
        <v>0</v>
      </c>
      <c r="EN167" s="725">
        <f t="shared" si="267"/>
        <v>0</v>
      </c>
      <c r="EO167" s="725">
        <f t="shared" si="267"/>
        <v>0</v>
      </c>
      <c r="EP167" s="725">
        <f t="shared" si="267"/>
        <v>0</v>
      </c>
      <c r="EQ167" s="725">
        <f t="shared" si="267"/>
        <v>0</v>
      </c>
      <c r="ER167" s="725">
        <f t="shared" si="267"/>
        <v>0</v>
      </c>
      <c r="ES167" s="725">
        <f t="shared" si="267"/>
        <v>0</v>
      </c>
      <c r="ET167" s="725">
        <f t="shared" si="267"/>
        <v>0</v>
      </c>
      <c r="EU167" s="725">
        <f t="shared" si="267"/>
        <v>0</v>
      </c>
      <c r="EV167" s="725">
        <f t="shared" si="267"/>
        <v>0</v>
      </c>
      <c r="EW167" s="725">
        <f t="shared" si="267"/>
        <v>0</v>
      </c>
      <c r="EX167" s="725">
        <f t="shared" si="267"/>
        <v>0</v>
      </c>
      <c r="EY167" s="725">
        <f t="shared" si="267"/>
        <v>0</v>
      </c>
      <c r="EZ167" s="725">
        <f t="shared" si="267"/>
        <v>0</v>
      </c>
      <c r="FA167" s="725">
        <f t="shared" si="267"/>
        <v>0</v>
      </c>
      <c r="FB167" s="725">
        <f t="shared" si="267"/>
        <v>0</v>
      </c>
      <c r="FC167" s="725">
        <f t="shared" si="267"/>
        <v>0</v>
      </c>
      <c r="FD167" s="725">
        <f t="shared" si="267"/>
        <v>0</v>
      </c>
      <c r="FE167" s="725">
        <f t="shared" si="267"/>
        <v>0</v>
      </c>
      <c r="FF167" s="725">
        <f t="shared" si="267"/>
        <v>0</v>
      </c>
      <c r="FG167" s="725">
        <f t="shared" si="267"/>
        <v>0</v>
      </c>
      <c r="FH167" s="725">
        <f t="shared" si="267"/>
        <v>0</v>
      </c>
      <c r="FI167" s="725">
        <f t="shared" si="267"/>
        <v>0</v>
      </c>
      <c r="FJ167" s="725">
        <f t="shared" si="267"/>
        <v>0</v>
      </c>
      <c r="FK167" s="725">
        <f t="shared" si="267"/>
        <v>0</v>
      </c>
      <c r="FL167" s="725">
        <f t="shared" si="267"/>
        <v>0</v>
      </c>
      <c r="FM167" s="725">
        <f t="shared" si="267"/>
        <v>0</v>
      </c>
      <c r="FN167" s="725">
        <f t="shared" si="267"/>
        <v>0</v>
      </c>
      <c r="FO167" s="725">
        <f t="shared" si="267"/>
        <v>0</v>
      </c>
      <c r="FP167" s="725">
        <f t="shared" si="267"/>
        <v>0</v>
      </c>
      <c r="FQ167" s="725">
        <f t="shared" si="267"/>
        <v>0</v>
      </c>
      <c r="FR167" s="725">
        <f t="shared" si="267"/>
        <v>0</v>
      </c>
      <c r="FS167" s="725">
        <f t="shared" si="267"/>
        <v>0</v>
      </c>
      <c r="FT167" s="725">
        <f t="shared" si="267"/>
        <v>0</v>
      </c>
      <c r="FU167" s="725">
        <f t="shared" si="267"/>
        <v>0</v>
      </c>
      <c r="FV167" s="725">
        <f t="shared" si="267"/>
        <v>0</v>
      </c>
      <c r="FW167" s="725">
        <f t="shared" si="267"/>
        <v>0</v>
      </c>
      <c r="FX167" s="725">
        <f t="shared" si="267"/>
        <v>0</v>
      </c>
      <c r="FY167" s="725">
        <f t="shared" si="267"/>
        <v>0</v>
      </c>
      <c r="FZ167" s="725">
        <f t="shared" si="267"/>
        <v>0</v>
      </c>
      <c r="GA167" s="725">
        <f t="shared" si="267"/>
        <v>0</v>
      </c>
      <c r="GB167" s="725">
        <f t="shared" si="267"/>
        <v>0</v>
      </c>
      <c r="GC167" s="725">
        <f t="shared" si="267"/>
        <v>0</v>
      </c>
      <c r="GD167" s="725">
        <f t="shared" si="267"/>
        <v>0</v>
      </c>
      <c r="GE167" s="725">
        <f t="shared" si="267"/>
        <v>0</v>
      </c>
      <c r="GF167" s="725">
        <f t="shared" si="267"/>
        <v>0</v>
      </c>
      <c r="GG167" s="725">
        <f t="shared" si="267"/>
        <v>0</v>
      </c>
      <c r="GH167" s="725">
        <f t="shared" si="267"/>
        <v>0</v>
      </c>
      <c r="GI167" s="725">
        <f t="shared" si="267"/>
        <v>0</v>
      </c>
      <c r="GJ167" s="725">
        <f t="shared" si="267"/>
        <v>0</v>
      </c>
      <c r="GK167" s="725">
        <f t="shared" si="267"/>
        <v>0</v>
      </c>
      <c r="GL167" s="725">
        <f t="shared" si="267"/>
        <v>0</v>
      </c>
      <c r="GM167" s="725">
        <f t="shared" si="267"/>
        <v>0</v>
      </c>
      <c r="GN167" s="725">
        <f t="shared" si="267"/>
        <v>0</v>
      </c>
      <c r="GO167" s="725">
        <f t="shared" si="267"/>
        <v>0</v>
      </c>
      <c r="GP167" s="725">
        <f t="shared" si="267"/>
        <v>0</v>
      </c>
      <c r="GQ167" s="725">
        <f t="shared" ref="GQ167:IL167" si="268">GQ149</f>
        <v>0</v>
      </c>
      <c r="GR167" s="725">
        <f t="shared" si="268"/>
        <v>0</v>
      </c>
      <c r="GS167" s="725">
        <f t="shared" si="268"/>
        <v>0</v>
      </c>
      <c r="GT167" s="725">
        <f t="shared" si="268"/>
        <v>0</v>
      </c>
      <c r="GU167" s="725">
        <f t="shared" si="268"/>
        <v>0</v>
      </c>
      <c r="GV167" s="725">
        <f t="shared" si="268"/>
        <v>0</v>
      </c>
      <c r="GW167" s="725">
        <f t="shared" si="268"/>
        <v>0</v>
      </c>
      <c r="GX167" s="725">
        <f t="shared" si="268"/>
        <v>0</v>
      </c>
      <c r="GY167" s="725">
        <f t="shared" si="268"/>
        <v>0</v>
      </c>
      <c r="GZ167" s="725">
        <f t="shared" si="268"/>
        <v>0</v>
      </c>
      <c r="HA167" s="725">
        <f t="shared" si="268"/>
        <v>0</v>
      </c>
      <c r="HB167" s="725">
        <f t="shared" si="268"/>
        <v>0</v>
      </c>
      <c r="HC167" s="725">
        <f t="shared" si="268"/>
        <v>0</v>
      </c>
      <c r="HD167" s="725">
        <f t="shared" si="268"/>
        <v>0</v>
      </c>
      <c r="HE167" s="725">
        <f t="shared" si="268"/>
        <v>0</v>
      </c>
      <c r="HF167" s="725">
        <f t="shared" si="268"/>
        <v>0</v>
      </c>
      <c r="HG167" s="725">
        <f t="shared" si="268"/>
        <v>0</v>
      </c>
      <c r="HH167" s="725">
        <f t="shared" si="268"/>
        <v>0</v>
      </c>
      <c r="HI167" s="725">
        <f t="shared" si="268"/>
        <v>0</v>
      </c>
      <c r="HJ167" s="725">
        <f t="shared" si="268"/>
        <v>0</v>
      </c>
      <c r="HK167" s="725">
        <f t="shared" si="268"/>
        <v>0</v>
      </c>
      <c r="HL167" s="725">
        <f t="shared" si="268"/>
        <v>0</v>
      </c>
      <c r="HM167" s="725">
        <f t="shared" si="268"/>
        <v>0</v>
      </c>
      <c r="HN167" s="725">
        <f t="shared" si="268"/>
        <v>0</v>
      </c>
      <c r="HO167" s="725">
        <f t="shared" si="268"/>
        <v>0</v>
      </c>
      <c r="HP167" s="725">
        <f t="shared" si="268"/>
        <v>0</v>
      </c>
      <c r="HQ167" s="725">
        <f t="shared" si="268"/>
        <v>0</v>
      </c>
      <c r="HR167" s="725">
        <f t="shared" si="268"/>
        <v>0</v>
      </c>
      <c r="HS167" s="725">
        <f t="shared" si="268"/>
        <v>0</v>
      </c>
      <c r="HT167" s="725">
        <f t="shared" si="268"/>
        <v>0</v>
      </c>
      <c r="HU167" s="725">
        <f t="shared" si="268"/>
        <v>0</v>
      </c>
      <c r="HV167" s="725">
        <f t="shared" si="268"/>
        <v>0</v>
      </c>
      <c r="HW167" s="725">
        <f t="shared" si="268"/>
        <v>0</v>
      </c>
      <c r="HX167" s="725">
        <f t="shared" si="268"/>
        <v>0</v>
      </c>
      <c r="HY167" s="725">
        <f t="shared" si="268"/>
        <v>0</v>
      </c>
      <c r="HZ167" s="725">
        <f t="shared" si="268"/>
        <v>0</v>
      </c>
      <c r="IA167" s="725">
        <f t="shared" si="268"/>
        <v>0</v>
      </c>
      <c r="IB167" s="725">
        <f t="shared" si="268"/>
        <v>0</v>
      </c>
      <c r="IC167" s="725">
        <f t="shared" si="268"/>
        <v>0</v>
      </c>
      <c r="ID167" s="725">
        <f t="shared" si="268"/>
        <v>0</v>
      </c>
      <c r="IE167" s="725">
        <f t="shared" si="268"/>
        <v>0</v>
      </c>
      <c r="IF167" s="725">
        <f t="shared" si="268"/>
        <v>0</v>
      </c>
      <c r="IG167" s="725">
        <f t="shared" si="268"/>
        <v>0</v>
      </c>
      <c r="IH167" s="725">
        <f t="shared" si="268"/>
        <v>0</v>
      </c>
      <c r="II167" s="725">
        <f t="shared" si="268"/>
        <v>0</v>
      </c>
      <c r="IJ167" s="725">
        <f t="shared" si="268"/>
        <v>0</v>
      </c>
      <c r="IK167" s="725">
        <f t="shared" si="268"/>
        <v>0</v>
      </c>
      <c r="IL167" s="725">
        <f t="shared" si="268"/>
        <v>0</v>
      </c>
    </row>
    <row r="168" spans="1:246" s="709" customFormat="1">
      <c r="B168" s="709" t="s">
        <v>726</v>
      </c>
      <c r="D168" s="810"/>
      <c r="E168" s="709">
        <f t="shared" ca="1" si="260"/>
        <v>-12911937.894192439</v>
      </c>
      <c r="F168" s="725"/>
      <c r="G168" s="725">
        <f t="shared" ref="G168:BR168" ca="1" si="269">G150</f>
        <v>0</v>
      </c>
      <c r="H168" s="725">
        <f t="shared" ca="1" si="269"/>
        <v>0</v>
      </c>
      <c r="I168" s="725">
        <f t="shared" ca="1" si="269"/>
        <v>0</v>
      </c>
      <c r="J168" s="725">
        <f t="shared" ca="1" si="269"/>
        <v>0</v>
      </c>
      <c r="K168" s="725">
        <f t="shared" ca="1" si="269"/>
        <v>0</v>
      </c>
      <c r="L168" s="725">
        <f t="shared" ca="1" si="269"/>
        <v>0</v>
      </c>
      <c r="M168" s="725">
        <f t="shared" ca="1" si="269"/>
        <v>0</v>
      </c>
      <c r="N168" s="725">
        <f t="shared" ca="1" si="269"/>
        <v>0</v>
      </c>
      <c r="O168" s="725">
        <f t="shared" ca="1" si="269"/>
        <v>0</v>
      </c>
      <c r="P168" s="725">
        <f t="shared" ca="1" si="269"/>
        <v>0</v>
      </c>
      <c r="Q168" s="725">
        <f t="shared" ca="1" si="269"/>
        <v>0</v>
      </c>
      <c r="R168" s="725">
        <f t="shared" ca="1" si="269"/>
        <v>0</v>
      </c>
      <c r="S168" s="725">
        <f t="shared" ca="1" si="269"/>
        <v>0</v>
      </c>
      <c r="T168" s="725">
        <f t="shared" ca="1" si="269"/>
        <v>0</v>
      </c>
      <c r="U168" s="725">
        <f t="shared" ca="1" si="269"/>
        <v>0</v>
      </c>
      <c r="V168" s="725">
        <f t="shared" ca="1" si="269"/>
        <v>0</v>
      </c>
      <c r="W168" s="725">
        <f t="shared" ca="1" si="269"/>
        <v>0</v>
      </c>
      <c r="X168" s="725">
        <f t="shared" ca="1" si="269"/>
        <v>0</v>
      </c>
      <c r="Y168" s="725">
        <f t="shared" ca="1" si="269"/>
        <v>0</v>
      </c>
      <c r="Z168" s="725">
        <f t="shared" ca="1" si="269"/>
        <v>0</v>
      </c>
      <c r="AA168" s="725">
        <f t="shared" ca="1" si="269"/>
        <v>0</v>
      </c>
      <c r="AB168" s="725">
        <f t="shared" ca="1" si="269"/>
        <v>0</v>
      </c>
      <c r="AC168" s="725">
        <f t="shared" ca="1" si="269"/>
        <v>0</v>
      </c>
      <c r="AD168" s="725">
        <f t="shared" ca="1" si="269"/>
        <v>0</v>
      </c>
      <c r="AE168" s="725">
        <f t="shared" ca="1" si="269"/>
        <v>0</v>
      </c>
      <c r="AF168" s="725">
        <f t="shared" ca="1" si="269"/>
        <v>0</v>
      </c>
      <c r="AG168" s="725">
        <f t="shared" ca="1" si="269"/>
        <v>0</v>
      </c>
      <c r="AH168" s="725">
        <f t="shared" ca="1" si="269"/>
        <v>0</v>
      </c>
      <c r="AI168" s="725">
        <f t="shared" ca="1" si="269"/>
        <v>0</v>
      </c>
      <c r="AJ168" s="725">
        <f t="shared" ca="1" si="269"/>
        <v>0</v>
      </c>
      <c r="AK168" s="725">
        <f t="shared" ca="1" si="269"/>
        <v>0</v>
      </c>
      <c r="AL168" s="725">
        <f t="shared" ca="1" si="269"/>
        <v>0</v>
      </c>
      <c r="AM168" s="725">
        <f t="shared" ca="1" si="269"/>
        <v>0</v>
      </c>
      <c r="AN168" s="725">
        <f t="shared" ca="1" si="269"/>
        <v>0</v>
      </c>
      <c r="AO168" s="725">
        <f t="shared" ca="1" si="269"/>
        <v>0</v>
      </c>
      <c r="AP168" s="725">
        <f t="shared" ca="1" si="269"/>
        <v>0</v>
      </c>
      <c r="AQ168" s="725">
        <f t="shared" ca="1" si="269"/>
        <v>0</v>
      </c>
      <c r="AR168" s="725">
        <f t="shared" ca="1" si="269"/>
        <v>0</v>
      </c>
      <c r="AS168" s="725">
        <f t="shared" ca="1" si="269"/>
        <v>0</v>
      </c>
      <c r="AT168" s="725">
        <f t="shared" ca="1" si="269"/>
        <v>0</v>
      </c>
      <c r="AU168" s="725">
        <f t="shared" ca="1" si="269"/>
        <v>0</v>
      </c>
      <c r="AV168" s="725">
        <f t="shared" ca="1" si="269"/>
        <v>0</v>
      </c>
      <c r="AW168" s="725">
        <f t="shared" ca="1" si="269"/>
        <v>-12911937.894192439</v>
      </c>
      <c r="AX168" s="725">
        <f t="shared" si="269"/>
        <v>0</v>
      </c>
      <c r="AY168" s="725">
        <f t="shared" si="269"/>
        <v>0</v>
      </c>
      <c r="AZ168" s="725">
        <f t="shared" si="269"/>
        <v>0</v>
      </c>
      <c r="BA168" s="725">
        <f t="shared" si="269"/>
        <v>0</v>
      </c>
      <c r="BB168" s="725">
        <f t="shared" si="269"/>
        <v>0</v>
      </c>
      <c r="BC168" s="725">
        <f t="shared" si="269"/>
        <v>0</v>
      </c>
      <c r="BD168" s="725">
        <f t="shared" si="269"/>
        <v>0</v>
      </c>
      <c r="BE168" s="725">
        <f t="shared" si="269"/>
        <v>0</v>
      </c>
      <c r="BF168" s="725">
        <f t="shared" si="269"/>
        <v>0</v>
      </c>
      <c r="BG168" s="725">
        <f t="shared" si="269"/>
        <v>0</v>
      </c>
      <c r="BH168" s="725">
        <f t="shared" si="269"/>
        <v>0</v>
      </c>
      <c r="BI168" s="725">
        <f t="shared" si="269"/>
        <v>0</v>
      </c>
      <c r="BJ168" s="725">
        <f t="shared" si="269"/>
        <v>0</v>
      </c>
      <c r="BK168" s="725">
        <f t="shared" si="269"/>
        <v>0</v>
      </c>
      <c r="BL168" s="725">
        <f t="shared" si="269"/>
        <v>0</v>
      </c>
      <c r="BM168" s="725">
        <f t="shared" si="269"/>
        <v>0</v>
      </c>
      <c r="BN168" s="725">
        <f t="shared" si="269"/>
        <v>0</v>
      </c>
      <c r="BO168" s="725">
        <f t="shared" si="269"/>
        <v>0</v>
      </c>
      <c r="BP168" s="725">
        <f t="shared" si="269"/>
        <v>0</v>
      </c>
      <c r="BQ168" s="725">
        <f t="shared" si="269"/>
        <v>0</v>
      </c>
      <c r="BR168" s="725">
        <f t="shared" si="269"/>
        <v>0</v>
      </c>
      <c r="BS168" s="725">
        <f t="shared" ref="BS168:ED168" si="270">BS150</f>
        <v>0</v>
      </c>
      <c r="BT168" s="725">
        <f t="shared" si="270"/>
        <v>0</v>
      </c>
      <c r="BU168" s="725">
        <f t="shared" si="270"/>
        <v>0</v>
      </c>
      <c r="BV168" s="725">
        <f t="shared" si="270"/>
        <v>0</v>
      </c>
      <c r="BW168" s="725">
        <f t="shared" si="270"/>
        <v>0</v>
      </c>
      <c r="BX168" s="725">
        <f t="shared" si="270"/>
        <v>0</v>
      </c>
      <c r="BY168" s="725">
        <f t="shared" si="270"/>
        <v>0</v>
      </c>
      <c r="BZ168" s="725">
        <f t="shared" si="270"/>
        <v>0</v>
      </c>
      <c r="CA168" s="725">
        <f t="shared" si="270"/>
        <v>0</v>
      </c>
      <c r="CB168" s="725">
        <f t="shared" si="270"/>
        <v>0</v>
      </c>
      <c r="CC168" s="725">
        <f t="shared" si="270"/>
        <v>0</v>
      </c>
      <c r="CD168" s="725">
        <f t="shared" si="270"/>
        <v>0</v>
      </c>
      <c r="CE168" s="725">
        <f t="shared" si="270"/>
        <v>0</v>
      </c>
      <c r="CF168" s="725">
        <f t="shared" si="270"/>
        <v>0</v>
      </c>
      <c r="CG168" s="725">
        <f t="shared" si="270"/>
        <v>0</v>
      </c>
      <c r="CH168" s="725">
        <f t="shared" si="270"/>
        <v>0</v>
      </c>
      <c r="CI168" s="725">
        <f t="shared" si="270"/>
        <v>0</v>
      </c>
      <c r="CJ168" s="725">
        <f t="shared" si="270"/>
        <v>0</v>
      </c>
      <c r="CK168" s="725">
        <f t="shared" si="270"/>
        <v>0</v>
      </c>
      <c r="CL168" s="725">
        <f t="shared" si="270"/>
        <v>0</v>
      </c>
      <c r="CM168" s="725">
        <f t="shared" si="270"/>
        <v>0</v>
      </c>
      <c r="CN168" s="725">
        <f t="shared" si="270"/>
        <v>0</v>
      </c>
      <c r="CO168" s="725">
        <f t="shared" si="270"/>
        <v>0</v>
      </c>
      <c r="CP168" s="725">
        <f t="shared" si="270"/>
        <v>0</v>
      </c>
      <c r="CQ168" s="725">
        <f t="shared" si="270"/>
        <v>0</v>
      </c>
      <c r="CR168" s="725">
        <f t="shared" si="270"/>
        <v>0</v>
      </c>
      <c r="CS168" s="725">
        <f t="shared" si="270"/>
        <v>0</v>
      </c>
      <c r="CT168" s="725">
        <f t="shared" si="270"/>
        <v>0</v>
      </c>
      <c r="CU168" s="725">
        <f t="shared" si="270"/>
        <v>0</v>
      </c>
      <c r="CV168" s="725">
        <f t="shared" si="270"/>
        <v>0</v>
      </c>
      <c r="CW168" s="725">
        <f t="shared" si="270"/>
        <v>0</v>
      </c>
      <c r="CX168" s="725">
        <f t="shared" si="270"/>
        <v>0</v>
      </c>
      <c r="CY168" s="725">
        <f t="shared" si="270"/>
        <v>0</v>
      </c>
      <c r="CZ168" s="725">
        <f t="shared" si="270"/>
        <v>0</v>
      </c>
      <c r="DA168" s="725">
        <f t="shared" si="270"/>
        <v>0</v>
      </c>
      <c r="DB168" s="725">
        <f t="shared" si="270"/>
        <v>0</v>
      </c>
      <c r="DC168" s="725">
        <f t="shared" si="270"/>
        <v>0</v>
      </c>
      <c r="DD168" s="725">
        <f t="shared" si="270"/>
        <v>0</v>
      </c>
      <c r="DE168" s="725">
        <f t="shared" si="270"/>
        <v>0</v>
      </c>
      <c r="DF168" s="725">
        <f t="shared" si="270"/>
        <v>0</v>
      </c>
      <c r="DG168" s="725">
        <f t="shared" si="270"/>
        <v>0</v>
      </c>
      <c r="DH168" s="725">
        <f t="shared" si="270"/>
        <v>0</v>
      </c>
      <c r="DI168" s="725">
        <f t="shared" si="270"/>
        <v>0</v>
      </c>
      <c r="DJ168" s="725">
        <f t="shared" si="270"/>
        <v>0</v>
      </c>
      <c r="DK168" s="725">
        <f t="shared" si="270"/>
        <v>0</v>
      </c>
      <c r="DL168" s="725">
        <f t="shared" si="270"/>
        <v>0</v>
      </c>
      <c r="DM168" s="725">
        <f t="shared" si="270"/>
        <v>0</v>
      </c>
      <c r="DN168" s="725">
        <f t="shared" si="270"/>
        <v>0</v>
      </c>
      <c r="DO168" s="725">
        <f t="shared" si="270"/>
        <v>0</v>
      </c>
      <c r="DP168" s="725">
        <f t="shared" si="270"/>
        <v>0</v>
      </c>
      <c r="DQ168" s="725">
        <f t="shared" si="270"/>
        <v>0</v>
      </c>
      <c r="DR168" s="725">
        <f t="shared" si="270"/>
        <v>0</v>
      </c>
      <c r="DS168" s="725">
        <f t="shared" si="270"/>
        <v>0</v>
      </c>
      <c r="DT168" s="725">
        <f t="shared" si="270"/>
        <v>0</v>
      </c>
      <c r="DU168" s="725">
        <f t="shared" si="270"/>
        <v>0</v>
      </c>
      <c r="DV168" s="725">
        <f t="shared" si="270"/>
        <v>0</v>
      </c>
      <c r="DW168" s="725">
        <f t="shared" si="270"/>
        <v>0</v>
      </c>
      <c r="DX168" s="725">
        <f t="shared" si="270"/>
        <v>0</v>
      </c>
      <c r="DY168" s="725">
        <f t="shared" si="270"/>
        <v>0</v>
      </c>
      <c r="DZ168" s="725">
        <f t="shared" si="270"/>
        <v>0</v>
      </c>
      <c r="EA168" s="725">
        <f t="shared" si="270"/>
        <v>0</v>
      </c>
      <c r="EB168" s="725">
        <f t="shared" si="270"/>
        <v>0</v>
      </c>
      <c r="EC168" s="725">
        <f t="shared" si="270"/>
        <v>0</v>
      </c>
      <c r="ED168" s="725">
        <f t="shared" si="270"/>
        <v>0</v>
      </c>
      <c r="EE168" s="725">
        <f t="shared" ref="EE168:GP168" si="271">EE150</f>
        <v>0</v>
      </c>
      <c r="EF168" s="725">
        <f t="shared" si="271"/>
        <v>0</v>
      </c>
      <c r="EG168" s="725">
        <f t="shared" si="271"/>
        <v>0</v>
      </c>
      <c r="EH168" s="725">
        <f t="shared" si="271"/>
        <v>0</v>
      </c>
      <c r="EI168" s="725">
        <f t="shared" si="271"/>
        <v>0</v>
      </c>
      <c r="EJ168" s="725">
        <f t="shared" si="271"/>
        <v>0</v>
      </c>
      <c r="EK168" s="725">
        <f t="shared" si="271"/>
        <v>0</v>
      </c>
      <c r="EL168" s="725">
        <f t="shared" si="271"/>
        <v>0</v>
      </c>
      <c r="EM168" s="725">
        <f t="shared" si="271"/>
        <v>0</v>
      </c>
      <c r="EN168" s="725">
        <f t="shared" si="271"/>
        <v>0</v>
      </c>
      <c r="EO168" s="725">
        <f t="shared" si="271"/>
        <v>0</v>
      </c>
      <c r="EP168" s="725">
        <f t="shared" si="271"/>
        <v>0</v>
      </c>
      <c r="EQ168" s="725">
        <f t="shared" si="271"/>
        <v>0</v>
      </c>
      <c r="ER168" s="725">
        <f t="shared" si="271"/>
        <v>0</v>
      </c>
      <c r="ES168" s="725">
        <f t="shared" si="271"/>
        <v>0</v>
      </c>
      <c r="ET168" s="725">
        <f t="shared" si="271"/>
        <v>0</v>
      </c>
      <c r="EU168" s="725">
        <f t="shared" si="271"/>
        <v>0</v>
      </c>
      <c r="EV168" s="725">
        <f t="shared" si="271"/>
        <v>0</v>
      </c>
      <c r="EW168" s="725">
        <f t="shared" si="271"/>
        <v>0</v>
      </c>
      <c r="EX168" s="725">
        <f t="shared" si="271"/>
        <v>0</v>
      </c>
      <c r="EY168" s="725">
        <f t="shared" si="271"/>
        <v>0</v>
      </c>
      <c r="EZ168" s="725">
        <f t="shared" si="271"/>
        <v>0</v>
      </c>
      <c r="FA168" s="725">
        <f t="shared" si="271"/>
        <v>0</v>
      </c>
      <c r="FB168" s="725">
        <f t="shared" si="271"/>
        <v>0</v>
      </c>
      <c r="FC168" s="725">
        <f t="shared" si="271"/>
        <v>0</v>
      </c>
      <c r="FD168" s="725">
        <f t="shared" si="271"/>
        <v>0</v>
      </c>
      <c r="FE168" s="725">
        <f t="shared" si="271"/>
        <v>0</v>
      </c>
      <c r="FF168" s="725">
        <f t="shared" si="271"/>
        <v>0</v>
      </c>
      <c r="FG168" s="725">
        <f t="shared" si="271"/>
        <v>0</v>
      </c>
      <c r="FH168" s="725">
        <f t="shared" si="271"/>
        <v>0</v>
      </c>
      <c r="FI168" s="725">
        <f t="shared" si="271"/>
        <v>0</v>
      </c>
      <c r="FJ168" s="725">
        <f t="shared" si="271"/>
        <v>0</v>
      </c>
      <c r="FK168" s="725">
        <f t="shared" si="271"/>
        <v>0</v>
      </c>
      <c r="FL168" s="725">
        <f t="shared" si="271"/>
        <v>0</v>
      </c>
      <c r="FM168" s="725">
        <f t="shared" si="271"/>
        <v>0</v>
      </c>
      <c r="FN168" s="725">
        <f t="shared" si="271"/>
        <v>0</v>
      </c>
      <c r="FO168" s="725">
        <f t="shared" si="271"/>
        <v>0</v>
      </c>
      <c r="FP168" s="725">
        <f t="shared" si="271"/>
        <v>0</v>
      </c>
      <c r="FQ168" s="725">
        <f t="shared" si="271"/>
        <v>0</v>
      </c>
      <c r="FR168" s="725">
        <f t="shared" si="271"/>
        <v>0</v>
      </c>
      <c r="FS168" s="725">
        <f t="shared" si="271"/>
        <v>0</v>
      </c>
      <c r="FT168" s="725">
        <f t="shared" si="271"/>
        <v>0</v>
      </c>
      <c r="FU168" s="725">
        <f t="shared" si="271"/>
        <v>0</v>
      </c>
      <c r="FV168" s="725">
        <f t="shared" si="271"/>
        <v>0</v>
      </c>
      <c r="FW168" s="725">
        <f t="shared" si="271"/>
        <v>0</v>
      </c>
      <c r="FX168" s="725">
        <f t="shared" si="271"/>
        <v>0</v>
      </c>
      <c r="FY168" s="725">
        <f t="shared" si="271"/>
        <v>0</v>
      </c>
      <c r="FZ168" s="725">
        <f t="shared" si="271"/>
        <v>0</v>
      </c>
      <c r="GA168" s="725">
        <f t="shared" si="271"/>
        <v>0</v>
      </c>
      <c r="GB168" s="725">
        <f t="shared" si="271"/>
        <v>0</v>
      </c>
      <c r="GC168" s="725">
        <f t="shared" si="271"/>
        <v>0</v>
      </c>
      <c r="GD168" s="725">
        <f t="shared" si="271"/>
        <v>0</v>
      </c>
      <c r="GE168" s="725">
        <f t="shared" si="271"/>
        <v>0</v>
      </c>
      <c r="GF168" s="725">
        <f t="shared" si="271"/>
        <v>0</v>
      </c>
      <c r="GG168" s="725">
        <f t="shared" si="271"/>
        <v>0</v>
      </c>
      <c r="GH168" s="725">
        <f t="shared" si="271"/>
        <v>0</v>
      </c>
      <c r="GI168" s="725">
        <f t="shared" si="271"/>
        <v>0</v>
      </c>
      <c r="GJ168" s="725">
        <f t="shared" si="271"/>
        <v>0</v>
      </c>
      <c r="GK168" s="725">
        <f t="shared" si="271"/>
        <v>0</v>
      </c>
      <c r="GL168" s="725">
        <f t="shared" si="271"/>
        <v>0</v>
      </c>
      <c r="GM168" s="725">
        <f t="shared" si="271"/>
        <v>0</v>
      </c>
      <c r="GN168" s="725">
        <f t="shared" si="271"/>
        <v>0</v>
      </c>
      <c r="GO168" s="725">
        <f t="shared" si="271"/>
        <v>0</v>
      </c>
      <c r="GP168" s="725">
        <f t="shared" si="271"/>
        <v>0</v>
      </c>
      <c r="GQ168" s="725">
        <f t="shared" ref="GQ168:IL168" si="272">GQ150</f>
        <v>0</v>
      </c>
      <c r="GR168" s="725">
        <f t="shared" si="272"/>
        <v>0</v>
      </c>
      <c r="GS168" s="725">
        <f t="shared" si="272"/>
        <v>0</v>
      </c>
      <c r="GT168" s="725">
        <f t="shared" si="272"/>
        <v>0</v>
      </c>
      <c r="GU168" s="725">
        <f t="shared" si="272"/>
        <v>0</v>
      </c>
      <c r="GV168" s="725">
        <f t="shared" si="272"/>
        <v>0</v>
      </c>
      <c r="GW168" s="725">
        <f t="shared" si="272"/>
        <v>0</v>
      </c>
      <c r="GX168" s="725">
        <f t="shared" si="272"/>
        <v>0</v>
      </c>
      <c r="GY168" s="725">
        <f t="shared" si="272"/>
        <v>0</v>
      </c>
      <c r="GZ168" s="725">
        <f t="shared" si="272"/>
        <v>0</v>
      </c>
      <c r="HA168" s="725">
        <f t="shared" si="272"/>
        <v>0</v>
      </c>
      <c r="HB168" s="725">
        <f t="shared" si="272"/>
        <v>0</v>
      </c>
      <c r="HC168" s="725">
        <f t="shared" si="272"/>
        <v>0</v>
      </c>
      <c r="HD168" s="725">
        <f t="shared" si="272"/>
        <v>0</v>
      </c>
      <c r="HE168" s="725">
        <f t="shared" si="272"/>
        <v>0</v>
      </c>
      <c r="HF168" s="725">
        <f t="shared" si="272"/>
        <v>0</v>
      </c>
      <c r="HG168" s="725">
        <f t="shared" si="272"/>
        <v>0</v>
      </c>
      <c r="HH168" s="725">
        <f t="shared" si="272"/>
        <v>0</v>
      </c>
      <c r="HI168" s="725">
        <f t="shared" si="272"/>
        <v>0</v>
      </c>
      <c r="HJ168" s="725">
        <f t="shared" si="272"/>
        <v>0</v>
      </c>
      <c r="HK168" s="725">
        <f t="shared" si="272"/>
        <v>0</v>
      </c>
      <c r="HL168" s="725">
        <f t="shared" si="272"/>
        <v>0</v>
      </c>
      <c r="HM168" s="725">
        <f t="shared" si="272"/>
        <v>0</v>
      </c>
      <c r="HN168" s="725">
        <f t="shared" si="272"/>
        <v>0</v>
      </c>
      <c r="HO168" s="725">
        <f t="shared" si="272"/>
        <v>0</v>
      </c>
      <c r="HP168" s="725">
        <f t="shared" si="272"/>
        <v>0</v>
      </c>
      <c r="HQ168" s="725">
        <f t="shared" si="272"/>
        <v>0</v>
      </c>
      <c r="HR168" s="725">
        <f t="shared" si="272"/>
        <v>0</v>
      </c>
      <c r="HS168" s="725">
        <f t="shared" si="272"/>
        <v>0</v>
      </c>
      <c r="HT168" s="725">
        <f t="shared" si="272"/>
        <v>0</v>
      </c>
      <c r="HU168" s="725">
        <f t="shared" si="272"/>
        <v>0</v>
      </c>
      <c r="HV168" s="725">
        <f t="shared" si="272"/>
        <v>0</v>
      </c>
      <c r="HW168" s="725">
        <f t="shared" si="272"/>
        <v>0</v>
      </c>
      <c r="HX168" s="725">
        <f t="shared" si="272"/>
        <v>0</v>
      </c>
      <c r="HY168" s="725">
        <f t="shared" si="272"/>
        <v>0</v>
      </c>
      <c r="HZ168" s="725">
        <f t="shared" si="272"/>
        <v>0</v>
      </c>
      <c r="IA168" s="725">
        <f t="shared" si="272"/>
        <v>0</v>
      </c>
      <c r="IB168" s="725">
        <f t="shared" si="272"/>
        <v>0</v>
      </c>
      <c r="IC168" s="725">
        <f t="shared" si="272"/>
        <v>0</v>
      </c>
      <c r="ID168" s="725">
        <f t="shared" si="272"/>
        <v>0</v>
      </c>
      <c r="IE168" s="725">
        <f t="shared" si="272"/>
        <v>0</v>
      </c>
      <c r="IF168" s="725">
        <f t="shared" si="272"/>
        <v>0</v>
      </c>
      <c r="IG168" s="725">
        <f t="shared" si="272"/>
        <v>0</v>
      </c>
      <c r="IH168" s="725">
        <f t="shared" si="272"/>
        <v>0</v>
      </c>
      <c r="II168" s="725">
        <f t="shared" si="272"/>
        <v>0</v>
      </c>
      <c r="IJ168" s="725">
        <f t="shared" si="272"/>
        <v>0</v>
      </c>
      <c r="IK168" s="725">
        <f t="shared" si="272"/>
        <v>0</v>
      </c>
      <c r="IL168" s="725">
        <f t="shared" si="272"/>
        <v>0</v>
      </c>
    </row>
    <row r="169" spans="1:246" s="709" customFormat="1">
      <c r="B169" s="709" t="s">
        <v>734</v>
      </c>
      <c r="D169" s="810"/>
      <c r="E169" s="709">
        <f t="shared" ca="1" si="260"/>
        <v>-10389315.33031942</v>
      </c>
      <c r="F169" s="725"/>
      <c r="G169" s="725">
        <f ca="1">IF(G162&gt;0,-MIN(G162,SUM(G166:G168)+SUM($F166:F169)),0)</f>
        <v>0</v>
      </c>
      <c r="H169" s="725">
        <f ca="1">IF(H162&gt;0,-MIN(H162,SUM(H166:H168)+SUM($F166:G169)),0)</f>
        <v>0</v>
      </c>
      <c r="I169" s="725">
        <f ca="1">IF(I162&gt;0,-MIN(I162,SUM(I166:I168)+SUM($F166:H169)),0)</f>
        <v>0</v>
      </c>
      <c r="J169" s="725">
        <f ca="1">IF(J162&gt;0,-MIN(J162,SUM(J166:J168)+SUM($F166:I169)),0)</f>
        <v>0</v>
      </c>
      <c r="K169" s="725">
        <f ca="1">IF(K162&gt;0,-MIN(K162,SUM(K166:K168)+SUM($F166:J169)),0)</f>
        <v>0</v>
      </c>
      <c r="L169" s="725">
        <f ca="1">IF(L162&gt;0,-MIN(L162,SUM(L166:L168)+SUM($F166:K169)),0)</f>
        <v>0</v>
      </c>
      <c r="M169" s="725">
        <f ca="1">IF(M162&gt;0,-MIN(M162,SUM(M166:M168)+SUM($F166:L169)),0)</f>
        <v>0</v>
      </c>
      <c r="N169" s="725">
        <f ca="1">IF(N162&gt;0,-MIN(N162,SUM(N166:N168)+SUM($F166:M169)),0)</f>
        <v>0</v>
      </c>
      <c r="O169" s="725">
        <f ca="1">IF(O162&gt;0,-MIN(O162,SUM(O166:O168)+SUM($F166:N169)),0)</f>
        <v>0</v>
      </c>
      <c r="P169" s="725">
        <f ca="1">IF(P162&gt;0,-MIN(P162,SUM(P166:P168)+SUM($F166:O169)),0)</f>
        <v>0</v>
      </c>
      <c r="Q169" s="725">
        <f ca="1">IF(Q162&gt;0,-MIN(Q162,SUM(Q166:Q168)+SUM($F166:P169)),0)</f>
        <v>0</v>
      </c>
      <c r="R169" s="725">
        <f ca="1">IF(R162&gt;0,-MIN(R162,SUM(R166:R168)+SUM($F166:Q169)),0)</f>
        <v>0</v>
      </c>
      <c r="S169" s="725">
        <f ca="1">IF(S162&gt;0,-MIN(S162,SUM(S166:S168)+SUM($F166:R169)),0)</f>
        <v>0</v>
      </c>
      <c r="T169" s="725">
        <f ca="1">IF(T162&gt;0,-MIN(T162,SUM(T166:T168)+SUM($F166:S169)),0)</f>
        <v>0</v>
      </c>
      <c r="U169" s="725">
        <f ca="1">IF(U162&gt;0,-MIN(U162,SUM(U166:U168)+SUM($F166:T169)),0)</f>
        <v>0</v>
      </c>
      <c r="V169" s="725">
        <f ca="1">IF(V162&gt;0,-MIN(V162,SUM(V166:V168)+SUM($F166:U169)),0)</f>
        <v>0</v>
      </c>
      <c r="W169" s="725">
        <f ca="1">IF(W162&gt;0,-MIN(W162,SUM(W166:W168)+SUM($F166:V169)),0)</f>
        <v>0</v>
      </c>
      <c r="X169" s="725">
        <f ca="1">IF(X162&gt;0,-MIN(X162,SUM(X166:X168)+SUM($F166:W169)),0)</f>
        <v>0</v>
      </c>
      <c r="Y169" s="725">
        <f ca="1">IF(Y162&gt;0,-MIN(Y162,SUM(Y166:Y168)+SUM($F166:X169)),0)</f>
        <v>0</v>
      </c>
      <c r="Z169" s="725">
        <f ca="1">IF(Z162&gt;0,-MIN(Z162,SUM(Z166:Z168)+SUM($F166:Y169)),0)</f>
        <v>0</v>
      </c>
      <c r="AA169" s="725">
        <f ca="1">IF(AA162&gt;0,-MIN(AA162,SUM(AA166:AA168)+SUM($F166:Z169)),0)</f>
        <v>0</v>
      </c>
      <c r="AB169" s="725">
        <f ca="1">IF(AB162&gt;0,-MIN(AB162,SUM(AB166:AB168)+SUM($F166:AA169)),0)</f>
        <v>0</v>
      </c>
      <c r="AC169" s="725">
        <f ca="1">IF(AC162&gt;0,-MIN(AC162,SUM(AC166:AC168)+SUM($F166:AB169)),0)</f>
        <v>0</v>
      </c>
      <c r="AD169" s="725">
        <f ca="1">IF(AD162&gt;0,-MIN(AD162,SUM(AD166:AD168)+SUM($F166:AC169)),0)</f>
        <v>0</v>
      </c>
      <c r="AE169" s="725">
        <f ca="1">IF(AE162&gt;0,-MIN(AE162,SUM(AE166:AE168)+SUM($F166:AD169)),0)</f>
        <v>0</v>
      </c>
      <c r="AF169" s="725">
        <f ca="1">IF(AF162&gt;0,-MIN(AF162,SUM(AF166:AF168)+SUM($F166:AE169)),0)</f>
        <v>0</v>
      </c>
      <c r="AG169" s="725">
        <f ca="1">IF(AG162&gt;0,-MIN(AG162,SUM(AG166:AG168)+SUM($F166:AF169)),0)</f>
        <v>0</v>
      </c>
      <c r="AH169" s="725">
        <f ca="1">IF(AH162&gt;0,-MIN(AH162,SUM(AH166:AH168)+SUM($F166:AG169)),0)</f>
        <v>0</v>
      </c>
      <c r="AI169" s="725">
        <f ca="1">IF(AI162&gt;0,-MIN(AI162,SUM(AI166:AI168)+SUM($F166:AH169)),0)</f>
        <v>0</v>
      </c>
      <c r="AJ169" s="725">
        <f ca="1">IF(AJ162&gt;0,-MIN(AJ162,SUM(AJ166:AJ168)+SUM($F166:AI169)),0)</f>
        <v>0</v>
      </c>
      <c r="AK169" s="725">
        <f ca="1">IF(AK162&gt;0,-MIN(AK162,SUM(AK166:AK168)+SUM($F166:AJ169)),0)</f>
        <v>0</v>
      </c>
      <c r="AL169" s="725">
        <f ca="1">IF(AL162&gt;0,-MIN(AL162,SUM(AL166:AL168)+SUM($F166:AK169)),0)</f>
        <v>0</v>
      </c>
      <c r="AM169" s="725">
        <f ca="1">IF(AM162&gt;0,-MIN(AM162,SUM(AM166:AM168)+SUM($F166:AL169)),0)</f>
        <v>0</v>
      </c>
      <c r="AN169" s="725">
        <f ca="1">IF(AN162&gt;0,-MIN(AN162,SUM(AN166:AN168)+SUM($F166:AM169)),0)</f>
        <v>0</v>
      </c>
      <c r="AO169" s="725">
        <f ca="1">IF(AO162&gt;0,-MIN(AO162,SUM(AO166:AO168)+SUM($F166:AN169)),0)</f>
        <v>0</v>
      </c>
      <c r="AP169" s="725">
        <f ca="1">IF(AP162&gt;0,-MIN(AP162,SUM(AP166:AP168)+SUM($F166:AO169)),0)</f>
        <v>0</v>
      </c>
      <c r="AQ169" s="725">
        <f ca="1">IF(AQ162&gt;0,-MIN(AQ162,SUM(AQ166:AQ168)+SUM($F166:AP169)),0)</f>
        <v>0</v>
      </c>
      <c r="AR169" s="725">
        <f ca="1">IF(AR162&gt;0,-MIN(AR162,SUM(AR166:AR168)+SUM($F166:AQ169)),0)</f>
        <v>0</v>
      </c>
      <c r="AS169" s="725">
        <f ca="1">IF(AS162&gt;0,-MIN(AS162,SUM(AS166:AS168)+SUM($F166:AR169)),0)</f>
        <v>0</v>
      </c>
      <c r="AT169" s="725">
        <f ca="1">IF(AT162&gt;0,-MIN(AT162,SUM(AT166:AT168)+SUM($F166:AS169)),0)</f>
        <v>0</v>
      </c>
      <c r="AU169" s="725">
        <f ca="1">IF(AU162&gt;0,-MIN(AU162,SUM(AU166:AU168)+SUM($F166:AT169)),0)</f>
        <v>0</v>
      </c>
      <c r="AV169" s="725">
        <f ca="1">IF(AV162&gt;0,-MIN(AV162,SUM(AV166:AV168)+SUM($F166:AU169)),0)</f>
        <v>0</v>
      </c>
      <c r="AW169" s="725">
        <f ca="1">IF(AW162&gt;0,-MIN(AW162,SUM(AW166:AW168)+SUM($F166:AV169)),0)</f>
        <v>-10389315.33031942</v>
      </c>
      <c r="AX169" s="725">
        <f>IF(AX162&gt;0,-MIN(AX162,SUM(AX166:AX168)+SUM($F166:AW169)),0)</f>
        <v>0</v>
      </c>
      <c r="AY169" s="725">
        <f>IF(AY162&gt;0,-MIN(AY162,SUM(AY166:AY168)+SUM($F166:AX169)),0)</f>
        <v>0</v>
      </c>
      <c r="AZ169" s="725">
        <f>IF(AZ162&gt;0,-MIN(AZ162,SUM(AZ166:AZ168)+SUM($F166:AY169)),0)</f>
        <v>0</v>
      </c>
      <c r="BA169" s="725">
        <f>IF(BA162&gt;0,-MIN(BA162,SUM(BA166:BA168)+SUM($F166:AZ169)),0)</f>
        <v>0</v>
      </c>
      <c r="BB169" s="725">
        <f>IF(BB162&gt;0,-MIN(BB162,SUM(BB166:BB168)+SUM($F166:BA169)),0)</f>
        <v>0</v>
      </c>
      <c r="BC169" s="725">
        <f>IF(BC162&gt;0,-MIN(BC162,SUM(BC166:BC168)+SUM($F166:BB169)),0)</f>
        <v>0</v>
      </c>
      <c r="BD169" s="725">
        <f>IF(BD162&gt;0,-MIN(BD162,SUM(BD166:BD168)+SUM($F166:BC169)),0)</f>
        <v>0</v>
      </c>
      <c r="BE169" s="725">
        <f>IF(BE162&gt;0,-MIN(BE162,SUM(BE166:BE168)+SUM($F166:BD169)),0)</f>
        <v>0</v>
      </c>
      <c r="BF169" s="725">
        <f>IF(BF162&gt;0,-MIN(BF162,SUM(BF166:BF168)+SUM($F166:BE169)),0)</f>
        <v>0</v>
      </c>
      <c r="BG169" s="725">
        <f>IF(BG162&gt;0,-MIN(BG162,SUM(BG166:BG168)+SUM($F166:BF169)),0)</f>
        <v>0</v>
      </c>
      <c r="BH169" s="725">
        <f>IF(BH162&gt;0,-MIN(BH162,SUM(BH166:BH168)+SUM($F166:BG169)),0)</f>
        <v>0</v>
      </c>
      <c r="BI169" s="725">
        <f>IF(BI162&gt;0,-MIN(BI162,SUM(BI166:BI168)+SUM($F166:BH169)),0)</f>
        <v>0</v>
      </c>
      <c r="BJ169" s="725">
        <f>IF(BJ162&gt;0,-MIN(BJ162,SUM(BJ166:BJ168)+SUM($F166:BI169)),0)</f>
        <v>0</v>
      </c>
      <c r="BK169" s="725">
        <f>IF(BK162&gt;0,-MIN(BK162,SUM(BK166:BK168)+SUM($F166:BJ169)),0)</f>
        <v>0</v>
      </c>
      <c r="BL169" s="725">
        <f>IF(BL162&gt;0,-MIN(BL162,SUM(BL166:BL168)+SUM($F166:BK169)),0)</f>
        <v>0</v>
      </c>
      <c r="BM169" s="725">
        <f>IF(BM162&gt;0,-MIN(BM162,SUM(BM166:BM168)+SUM($F166:BL169)),0)</f>
        <v>0</v>
      </c>
      <c r="BN169" s="725">
        <f>IF(BN162&gt;0,-MIN(BN162,SUM(BN166:BN168)+SUM($F166:BM169)),0)</f>
        <v>0</v>
      </c>
      <c r="BO169" s="725">
        <f>IF(BO162&gt;0,-MIN(BO162,SUM(BO166:BO168)+SUM($F166:BN169)),0)</f>
        <v>0</v>
      </c>
      <c r="BP169" s="725">
        <f>IF(BP162&gt;0,-MIN(BP162,SUM(BP166:BP168)+SUM($F166:BO169)),0)</f>
        <v>0</v>
      </c>
      <c r="BQ169" s="725">
        <f>IF(BQ162&gt;0,-MIN(BQ162,SUM(BQ166:BQ168)+SUM($F166:BP169)),0)</f>
        <v>0</v>
      </c>
      <c r="BR169" s="725">
        <f>IF(BR162&gt;0,-MIN(BR162,SUM(BR166:BR168)+SUM($F166:BQ169)),0)</f>
        <v>0</v>
      </c>
      <c r="BS169" s="725">
        <f>IF(BS162&gt;0,-MIN(BS162,SUM(BS166:BS168)+SUM($F166:BR169)),0)</f>
        <v>0</v>
      </c>
      <c r="BT169" s="725">
        <f>IF(BT162&gt;0,-MIN(BT162,SUM(BT166:BT168)+SUM($F166:BS169)),0)</f>
        <v>0</v>
      </c>
      <c r="BU169" s="725">
        <f>IF(BU162&gt;0,-MIN(BU162,SUM(BU166:BU168)+SUM($F166:BT169)),0)</f>
        <v>0</v>
      </c>
      <c r="BV169" s="725">
        <f>IF(BV162&gt;0,-MIN(BV162,SUM(BV166:BV168)+SUM($F166:BU169)),0)</f>
        <v>0</v>
      </c>
      <c r="BW169" s="725">
        <f>IF(BW162&gt;0,-MIN(BW162,SUM(BW166:BW168)+SUM($F166:BV169)),0)</f>
        <v>0</v>
      </c>
      <c r="BX169" s="725">
        <f>IF(BX162&gt;0,-MIN(BX162,SUM(BX166:BX168)+SUM($F166:BW169)),0)</f>
        <v>0</v>
      </c>
      <c r="BY169" s="725">
        <f>IF(BY162&gt;0,-MIN(BY162,SUM(BY166:BY168)+SUM($F166:BX169)),0)</f>
        <v>0</v>
      </c>
      <c r="BZ169" s="725">
        <f>IF(BZ162&gt;0,-MIN(BZ162,SUM(BZ166:BZ168)+SUM($F166:BY169)),0)</f>
        <v>0</v>
      </c>
      <c r="CA169" s="725">
        <f>IF(CA162&gt;0,-MIN(CA162,SUM(CA166:CA168)+SUM($F166:BZ169)),0)</f>
        <v>0</v>
      </c>
      <c r="CB169" s="725">
        <f>IF(CB162&gt;0,-MIN(CB162,SUM(CB166:CB168)+SUM($F166:CA169)),0)</f>
        <v>0</v>
      </c>
      <c r="CC169" s="725">
        <f>IF(CC162&gt;0,-MIN(CC162,SUM(CC166:CC168)+SUM($F166:CB169)),0)</f>
        <v>0</v>
      </c>
      <c r="CD169" s="725">
        <f>IF(CD162&gt;0,-MIN(CD162,SUM(CD166:CD168)+SUM($F166:CC169)),0)</f>
        <v>0</v>
      </c>
      <c r="CE169" s="725">
        <f>IF(CE162&gt;0,-MIN(CE162,SUM(CE166:CE168)+SUM($F166:CD169)),0)</f>
        <v>0</v>
      </c>
      <c r="CF169" s="725">
        <f>IF(CF162&gt;0,-MIN(CF162,SUM(CF166:CF168)+SUM($F166:CE169)),0)</f>
        <v>0</v>
      </c>
      <c r="CG169" s="725">
        <f>IF(CG162&gt;0,-MIN(CG162,SUM(CG166:CG168)+SUM($F166:CF169)),0)</f>
        <v>0</v>
      </c>
      <c r="CH169" s="725">
        <f>IF(CH162&gt;0,-MIN(CH162,SUM(CH166:CH168)+SUM($F166:CG169)),0)</f>
        <v>0</v>
      </c>
      <c r="CI169" s="725">
        <f>IF(CI162&gt;0,-MIN(CI162,SUM(CI166:CI168)+SUM($F166:CH169)),0)</f>
        <v>0</v>
      </c>
      <c r="CJ169" s="725">
        <f>IF(CJ162&gt;0,-MIN(CJ162,SUM(CJ166:CJ168)+SUM($F166:CI169)),0)</f>
        <v>0</v>
      </c>
      <c r="CK169" s="725">
        <f>IF(CK162&gt;0,-MIN(CK162,SUM(CK166:CK168)+SUM($F166:CJ169)),0)</f>
        <v>0</v>
      </c>
      <c r="CL169" s="725">
        <f>IF(CL162&gt;0,-MIN(CL162,SUM(CL166:CL168)+SUM($F166:CK169)),0)</f>
        <v>0</v>
      </c>
      <c r="CM169" s="725">
        <f>IF(CM162&gt;0,-MIN(CM162,SUM(CM166:CM168)+SUM($F166:CL169)),0)</f>
        <v>0</v>
      </c>
      <c r="CN169" s="725">
        <f>IF(CN162&gt;0,-MIN(CN162,SUM(CN166:CN168)+SUM($F166:CM169)),0)</f>
        <v>0</v>
      </c>
      <c r="CO169" s="725">
        <f>IF(CO162&gt;0,-MIN(CO162,SUM(CO166:CO168)+SUM($F166:CN169)),0)</f>
        <v>0</v>
      </c>
      <c r="CP169" s="725">
        <f>IF(CP162&gt;0,-MIN(CP162,SUM(CP166:CP168)+SUM($F166:CO169)),0)</f>
        <v>0</v>
      </c>
      <c r="CQ169" s="725">
        <f>IF(CQ162&gt;0,-MIN(CQ162,SUM(CQ166:CQ168)+SUM($F166:CP169)),0)</f>
        <v>0</v>
      </c>
      <c r="CR169" s="725">
        <f>IF(CR162&gt;0,-MIN(CR162,SUM(CR166:CR168)+SUM($F166:CQ169)),0)</f>
        <v>0</v>
      </c>
      <c r="CS169" s="725">
        <f>IF(CS162&gt;0,-MIN(CS162,SUM(CS166:CS168)+SUM($F166:CR169)),0)</f>
        <v>0</v>
      </c>
      <c r="CT169" s="725">
        <f>IF(CT162&gt;0,-MIN(CT162,SUM(CT166:CT168)+SUM($F166:CS169)),0)</f>
        <v>0</v>
      </c>
      <c r="CU169" s="725">
        <f>IF(CU162&gt;0,-MIN(CU162,SUM(CU166:CU168)+SUM($F166:CT169)),0)</f>
        <v>0</v>
      </c>
      <c r="CV169" s="725">
        <f>IF(CV162&gt;0,-MIN(CV162,SUM(CV166:CV168)+SUM($F166:CU169)),0)</f>
        <v>0</v>
      </c>
      <c r="CW169" s="725">
        <f>IF(CW162&gt;0,-MIN(CW162,SUM(CW166:CW168)+SUM($F166:CV169)),0)</f>
        <v>0</v>
      </c>
      <c r="CX169" s="725">
        <f>IF(CX162&gt;0,-MIN(CX162,SUM(CX166:CX168)+SUM($F166:CW169)),0)</f>
        <v>0</v>
      </c>
      <c r="CY169" s="725">
        <f>IF(CY162&gt;0,-MIN(CY162,SUM(CY166:CY168)+SUM($F166:CX169)),0)</f>
        <v>0</v>
      </c>
      <c r="CZ169" s="725">
        <f>IF(CZ162&gt;0,-MIN(CZ162,SUM(CZ166:CZ168)+SUM($F166:CY169)),0)</f>
        <v>0</v>
      </c>
      <c r="DA169" s="725">
        <f>IF(DA162&gt;0,-MIN(DA162,SUM(DA166:DA168)+SUM($F166:CZ169)),0)</f>
        <v>0</v>
      </c>
      <c r="DB169" s="725">
        <f>IF(DB162&gt;0,-MIN(DB162,SUM(DB166:DB168)+SUM($F166:DA169)),0)</f>
        <v>0</v>
      </c>
      <c r="DC169" s="725">
        <f>IF(DC162&gt;0,-MIN(DC162,SUM(DC166:DC168)+SUM($F166:DB169)),0)</f>
        <v>0</v>
      </c>
      <c r="DD169" s="725">
        <f>IF(DD162&gt;0,-MIN(DD162,SUM(DD166:DD168)+SUM($F166:DC169)),0)</f>
        <v>0</v>
      </c>
      <c r="DE169" s="725">
        <f>IF(DE162&gt;0,-MIN(DE162,SUM(DE166:DE168)+SUM($F166:DD169)),0)</f>
        <v>0</v>
      </c>
      <c r="DF169" s="725">
        <f>IF(DF162&gt;0,-MIN(DF162,SUM(DF166:DF168)+SUM($F166:DE169)),0)</f>
        <v>0</v>
      </c>
      <c r="DG169" s="725">
        <f>IF(DG162&gt;0,-MIN(DG162,SUM(DG166:DG168)+SUM($F166:DF169)),0)</f>
        <v>0</v>
      </c>
      <c r="DH169" s="725">
        <f>IF(DH162&gt;0,-MIN(DH162,SUM(DH166:DH168)+SUM($F166:DG169)),0)</f>
        <v>0</v>
      </c>
      <c r="DI169" s="725">
        <f>IF(DI162&gt;0,-MIN(DI162,SUM(DI166:DI168)+SUM($F166:DH169)),0)</f>
        <v>0</v>
      </c>
      <c r="DJ169" s="725">
        <f>IF(DJ162&gt;0,-MIN(DJ162,SUM(DJ166:DJ168)+SUM($F166:DI169)),0)</f>
        <v>0</v>
      </c>
      <c r="DK169" s="725">
        <f>IF(DK162&gt;0,-MIN(DK162,SUM(DK166:DK168)+SUM($F166:DJ169)),0)</f>
        <v>0</v>
      </c>
      <c r="DL169" s="725">
        <f>IF(DL162&gt;0,-MIN(DL162,SUM(DL166:DL168)+SUM($F166:DK169)),0)</f>
        <v>0</v>
      </c>
      <c r="DM169" s="725">
        <f>IF(DM162&gt;0,-MIN(DM162,SUM(DM166:DM168)+SUM($F166:DL169)),0)</f>
        <v>0</v>
      </c>
      <c r="DN169" s="725">
        <f>IF(DN162&gt;0,-MIN(DN162,SUM(DN166:DN168)+SUM($F166:DM169)),0)</f>
        <v>0</v>
      </c>
      <c r="DO169" s="725">
        <f>IF(DO162&gt;0,-MIN(DO162,SUM(DO166:DO168)+SUM($F166:DN169)),0)</f>
        <v>0</v>
      </c>
      <c r="DP169" s="725">
        <f>IF(DP162&gt;0,-MIN(DP162,SUM(DP166:DP168)+SUM($F166:DO169)),0)</f>
        <v>0</v>
      </c>
      <c r="DQ169" s="725">
        <f>IF(DQ162&gt;0,-MIN(DQ162,SUM(DQ166:DQ168)+SUM($F166:DP169)),0)</f>
        <v>0</v>
      </c>
      <c r="DR169" s="725">
        <f>IF(DR162&gt;0,-MIN(DR162,SUM(DR166:DR168)+SUM($F166:DQ169)),0)</f>
        <v>0</v>
      </c>
      <c r="DS169" s="725">
        <f>IF(DS162&gt;0,-MIN(DS162,SUM(DS166:DS168)+SUM($F166:DR169)),0)</f>
        <v>0</v>
      </c>
      <c r="DT169" s="725">
        <f>IF(DT162&gt;0,-MIN(DT162,SUM(DT166:DT168)+SUM($F166:DS169)),0)</f>
        <v>0</v>
      </c>
      <c r="DU169" s="725">
        <f>IF(DU162&gt;0,-MIN(DU162,SUM(DU166:DU168)+SUM($F166:DT169)),0)</f>
        <v>0</v>
      </c>
      <c r="DV169" s="725">
        <f>IF(DV162&gt;0,-MIN(DV162,SUM(DV166:DV168)+SUM($F166:DU169)),0)</f>
        <v>0</v>
      </c>
      <c r="DW169" s="725">
        <f>IF(DW162&gt;0,-MIN(DW162,SUM(DW166:DW168)+SUM($F166:DV169)),0)</f>
        <v>0</v>
      </c>
      <c r="DX169" s="725">
        <f>IF(DX162&gt;0,-MIN(DX162,SUM(DX166:DX168)+SUM($F166:DW169)),0)</f>
        <v>0</v>
      </c>
      <c r="DY169" s="725">
        <f>IF(DY162&gt;0,-MIN(DY162,SUM(DY166:DY168)+SUM($F166:DX169)),0)</f>
        <v>0</v>
      </c>
      <c r="DZ169" s="725">
        <f>IF(DZ162&gt;0,-MIN(DZ162,SUM(DZ166:DZ168)+SUM($F166:DY169)),0)</f>
        <v>0</v>
      </c>
      <c r="EA169" s="725">
        <f>IF(EA162&gt;0,-MIN(EA162,SUM(EA166:EA168)+SUM($F166:DZ169)),0)</f>
        <v>0</v>
      </c>
      <c r="EB169" s="725">
        <f>IF(EB162&gt;0,-MIN(EB162,SUM(EB166:EB168)+SUM($F166:EA169)),0)</f>
        <v>0</v>
      </c>
      <c r="EC169" s="725">
        <f>IF(EC162&gt;0,-MIN(EC162,SUM(EC166:EC168)+SUM($F166:EB169)),0)</f>
        <v>0</v>
      </c>
      <c r="ED169" s="725">
        <f>IF(ED162&gt;0,-MIN(ED162,SUM(ED166:ED168)+SUM($F166:EC169)),0)</f>
        <v>0</v>
      </c>
      <c r="EE169" s="725">
        <f>IF(EE162&gt;0,-MIN(EE162,SUM(EE166:EE168)+SUM($F166:ED169)),0)</f>
        <v>0</v>
      </c>
      <c r="EF169" s="725">
        <f>IF(EF162&gt;0,-MIN(EF162,SUM(EF166:EF168)+SUM($F166:EE169)),0)</f>
        <v>0</v>
      </c>
      <c r="EG169" s="725">
        <f>IF(EG162&gt;0,-MIN(EG162,SUM(EG166:EG168)+SUM($F166:EF169)),0)</f>
        <v>0</v>
      </c>
      <c r="EH169" s="725">
        <f>IF(EH162&gt;0,-MIN(EH162,SUM(EH166:EH168)+SUM($F166:EG169)),0)</f>
        <v>0</v>
      </c>
      <c r="EI169" s="725">
        <f>IF(EI162&gt;0,-MIN(EI162,SUM(EI166:EI168)+SUM($F166:EH169)),0)</f>
        <v>0</v>
      </c>
      <c r="EJ169" s="725">
        <f>IF(EJ162&gt;0,-MIN(EJ162,SUM(EJ166:EJ168)+SUM($F166:EI169)),0)</f>
        <v>0</v>
      </c>
      <c r="EK169" s="725">
        <f>IF(EK162&gt;0,-MIN(EK162,SUM(EK166:EK168)+SUM($F166:EJ169)),0)</f>
        <v>0</v>
      </c>
      <c r="EL169" s="725">
        <f>IF(EL162&gt;0,-MIN(EL162,SUM(EL166:EL168)+SUM($F166:EK169)),0)</f>
        <v>0</v>
      </c>
      <c r="EM169" s="725">
        <f>IF(EM162&gt;0,-MIN(EM162,SUM(EM166:EM168)+SUM($F166:EL169)),0)</f>
        <v>0</v>
      </c>
      <c r="EN169" s="725">
        <f>IF(EN162&gt;0,-MIN(EN162,SUM(EN166:EN168)+SUM($F166:EM169)),0)</f>
        <v>0</v>
      </c>
      <c r="EO169" s="725">
        <f>IF(EO162&gt;0,-MIN(EO162,SUM(EO166:EO168)+SUM($F166:EN169)),0)</f>
        <v>0</v>
      </c>
      <c r="EP169" s="725">
        <f>IF(EP162&gt;0,-MIN(EP162,SUM(EP166:EP168)+SUM($F166:EO169)),0)</f>
        <v>0</v>
      </c>
      <c r="EQ169" s="725">
        <f>IF(EQ162&gt;0,-MIN(EQ162,SUM(EQ166:EQ168)+SUM($F166:EP169)),0)</f>
        <v>0</v>
      </c>
      <c r="ER169" s="725">
        <f>IF(ER162&gt;0,-MIN(ER162,SUM(ER166:ER168)+SUM($F166:EQ169)),0)</f>
        <v>0</v>
      </c>
      <c r="ES169" s="725">
        <f>IF(ES162&gt;0,-MIN(ES162,SUM(ES166:ES168)+SUM($F166:ER169)),0)</f>
        <v>0</v>
      </c>
      <c r="ET169" s="725">
        <f>IF(ET162&gt;0,-MIN(ET162,SUM(ET166:ET168)+SUM($F166:ES169)),0)</f>
        <v>0</v>
      </c>
      <c r="EU169" s="725">
        <f>IF(EU162&gt;0,-MIN(EU162,SUM(EU166:EU168)+SUM($F166:ET169)),0)</f>
        <v>0</v>
      </c>
      <c r="EV169" s="725">
        <f>IF(EV162&gt;0,-MIN(EV162,SUM(EV166:EV168)+SUM($F166:EU169)),0)</f>
        <v>0</v>
      </c>
      <c r="EW169" s="725">
        <f>IF(EW162&gt;0,-MIN(EW162,SUM(EW166:EW168)+SUM($F166:EV169)),0)</f>
        <v>0</v>
      </c>
      <c r="EX169" s="725">
        <f>IF(EX162&gt;0,-MIN(EX162,SUM(EX166:EX168)+SUM($F166:EW169)),0)</f>
        <v>0</v>
      </c>
      <c r="EY169" s="725">
        <f>IF(EY162&gt;0,-MIN(EY162,SUM(EY166:EY168)+SUM($F166:EX169)),0)</f>
        <v>0</v>
      </c>
      <c r="EZ169" s="725">
        <f>IF(EZ162&gt;0,-MIN(EZ162,SUM(EZ166:EZ168)+SUM($F166:EY169)),0)</f>
        <v>0</v>
      </c>
      <c r="FA169" s="725">
        <f>IF(FA162&gt;0,-MIN(FA162,SUM(FA166:FA168)+SUM($F166:EZ169)),0)</f>
        <v>0</v>
      </c>
      <c r="FB169" s="725">
        <f>IF(FB162&gt;0,-MIN(FB162,SUM(FB166:FB168)+SUM($F166:FA169)),0)</f>
        <v>0</v>
      </c>
      <c r="FC169" s="725">
        <f>IF(FC162&gt;0,-MIN(FC162,SUM(FC166:FC168)+SUM($F166:FB169)),0)</f>
        <v>0</v>
      </c>
      <c r="FD169" s="725">
        <f>IF(FD162&gt;0,-MIN(FD162,SUM(FD166:FD168)+SUM($F166:FC169)),0)</f>
        <v>0</v>
      </c>
      <c r="FE169" s="725">
        <f>IF(FE162&gt;0,-MIN(FE162,SUM(FE166:FE168)+SUM($F166:FD169)),0)</f>
        <v>0</v>
      </c>
      <c r="FF169" s="725">
        <f>IF(FF162&gt;0,-MIN(FF162,SUM(FF166:FF168)+SUM($F166:FE169)),0)</f>
        <v>0</v>
      </c>
      <c r="FG169" s="725">
        <f>IF(FG162&gt;0,-MIN(FG162,SUM(FG166:FG168)+SUM($F166:FF169)),0)</f>
        <v>0</v>
      </c>
      <c r="FH169" s="725">
        <f>IF(FH162&gt;0,-MIN(FH162,SUM(FH166:FH168)+SUM($F166:FG169)),0)</f>
        <v>0</v>
      </c>
      <c r="FI169" s="725">
        <f>IF(FI162&gt;0,-MIN(FI162,SUM(FI166:FI168)+SUM($F166:FH169)),0)</f>
        <v>0</v>
      </c>
      <c r="FJ169" s="725">
        <f>IF(FJ162&gt;0,-MIN(FJ162,SUM(FJ166:FJ168)+SUM($F166:FI169)),0)</f>
        <v>0</v>
      </c>
      <c r="FK169" s="725">
        <f>IF(FK162&gt;0,-MIN(FK162,SUM(FK166:FK168)+SUM($F166:FJ169)),0)</f>
        <v>0</v>
      </c>
      <c r="FL169" s="725">
        <f>IF(FL162&gt;0,-MIN(FL162,SUM(FL166:FL168)+SUM($F166:FK169)),0)</f>
        <v>0</v>
      </c>
      <c r="FM169" s="725">
        <f>IF(FM162&gt;0,-MIN(FM162,SUM(FM166:FM168)+SUM($F166:FL169)),0)</f>
        <v>0</v>
      </c>
      <c r="FN169" s="725">
        <f>IF(FN162&gt;0,-MIN(FN162,SUM(FN166:FN168)+SUM($F166:FM169)),0)</f>
        <v>0</v>
      </c>
      <c r="FO169" s="725">
        <f>IF(FO162&gt;0,-MIN(FO162,SUM(FO166:FO168)+SUM($F166:FN169)),0)</f>
        <v>0</v>
      </c>
      <c r="FP169" s="725">
        <f>IF(FP162&gt;0,-MIN(FP162,SUM(FP166:FP168)+SUM($F166:FO169)),0)</f>
        <v>0</v>
      </c>
      <c r="FQ169" s="725">
        <f>IF(FQ162&gt;0,-MIN(FQ162,SUM(FQ166:FQ168)+SUM($F166:FP169)),0)</f>
        <v>0</v>
      </c>
      <c r="FR169" s="725">
        <f>IF(FR162&gt;0,-MIN(FR162,SUM(FR166:FR168)+SUM($F166:FQ169)),0)</f>
        <v>0</v>
      </c>
      <c r="FS169" s="725">
        <f>IF(FS162&gt;0,-MIN(FS162,SUM(FS166:FS168)+SUM($F166:FR169)),0)</f>
        <v>0</v>
      </c>
      <c r="FT169" s="725">
        <f>IF(FT162&gt;0,-MIN(FT162,SUM(FT166:FT168)+SUM($F166:FS169)),0)</f>
        <v>0</v>
      </c>
      <c r="FU169" s="725">
        <f>IF(FU162&gt;0,-MIN(FU162,SUM(FU166:FU168)+SUM($F166:FT169)),0)</f>
        <v>0</v>
      </c>
      <c r="FV169" s="725">
        <f>IF(FV162&gt;0,-MIN(FV162,SUM(FV166:FV168)+SUM($F166:FU169)),0)</f>
        <v>0</v>
      </c>
      <c r="FW169" s="725">
        <f>IF(FW162&gt;0,-MIN(FW162,SUM(FW166:FW168)+SUM($F166:FV169)),0)</f>
        <v>0</v>
      </c>
      <c r="FX169" s="725">
        <f>IF(FX162&gt;0,-MIN(FX162,SUM(FX166:FX168)+SUM($F166:FW169)),0)</f>
        <v>0</v>
      </c>
      <c r="FY169" s="725">
        <f>IF(FY162&gt;0,-MIN(FY162,SUM(FY166:FY168)+SUM($F166:FX169)),0)</f>
        <v>0</v>
      </c>
      <c r="FZ169" s="725">
        <f>IF(FZ162&gt;0,-MIN(FZ162,SUM(FZ166:FZ168)+SUM($F166:FY169)),0)</f>
        <v>0</v>
      </c>
      <c r="GA169" s="725">
        <f>IF(GA162&gt;0,-MIN(GA162,SUM(GA166:GA168)+SUM($F166:FZ169)),0)</f>
        <v>0</v>
      </c>
      <c r="GB169" s="725">
        <f>IF(GB162&gt;0,-MIN(GB162,SUM(GB166:GB168)+SUM($F166:GA169)),0)</f>
        <v>0</v>
      </c>
      <c r="GC169" s="725">
        <f>IF(GC162&gt;0,-MIN(GC162,SUM(GC166:GC168)+SUM($F166:GB169)),0)</f>
        <v>0</v>
      </c>
      <c r="GD169" s="725">
        <f>IF(GD162&gt;0,-MIN(GD162,SUM(GD166:GD168)+SUM($F166:GC169)),0)</f>
        <v>0</v>
      </c>
      <c r="GE169" s="725">
        <f>IF(GE162&gt;0,-MIN(GE162,SUM(GE166:GE168)+SUM($F166:GD169)),0)</f>
        <v>0</v>
      </c>
      <c r="GF169" s="725">
        <f>IF(GF162&gt;0,-MIN(GF162,SUM(GF166:GF168)+SUM($F166:GE169)),0)</f>
        <v>0</v>
      </c>
      <c r="GG169" s="725">
        <f>IF(GG162&gt;0,-MIN(GG162,SUM(GG166:GG168)+SUM($F166:GF169)),0)</f>
        <v>0</v>
      </c>
      <c r="GH169" s="725">
        <f>IF(GH162&gt;0,-MIN(GH162,SUM(GH166:GH168)+SUM($F166:GG169)),0)</f>
        <v>0</v>
      </c>
      <c r="GI169" s="725">
        <f>IF(GI162&gt;0,-MIN(GI162,SUM(GI166:GI168)+SUM($F166:GH169)),0)</f>
        <v>0</v>
      </c>
      <c r="GJ169" s="725">
        <f>IF(GJ162&gt;0,-MIN(GJ162,SUM(GJ166:GJ168)+SUM($F166:GI169)),0)</f>
        <v>0</v>
      </c>
      <c r="GK169" s="725">
        <f>IF(GK162&gt;0,-MIN(GK162,SUM(GK166:GK168)+SUM($F166:GJ169)),0)</f>
        <v>0</v>
      </c>
      <c r="GL169" s="725">
        <f>IF(GL162&gt;0,-MIN(GL162,SUM(GL166:GL168)+SUM($F166:GK169)),0)</f>
        <v>0</v>
      </c>
      <c r="GM169" s="725">
        <f>IF(GM162&gt;0,-MIN(GM162,SUM(GM166:GM168)+SUM($F166:GL169)),0)</f>
        <v>0</v>
      </c>
      <c r="GN169" s="725">
        <f>IF(GN162&gt;0,-MIN(GN162,SUM(GN166:GN168)+SUM($F166:GM169)),0)</f>
        <v>0</v>
      </c>
      <c r="GO169" s="725">
        <f>IF(GO162&gt;0,-MIN(GO162,SUM(GO166:GO168)+SUM($F166:GN169)),0)</f>
        <v>0</v>
      </c>
      <c r="GP169" s="725">
        <f>IF(GP162&gt;0,-MIN(GP162,SUM(GP166:GP168)+SUM($F166:GO169)),0)</f>
        <v>0</v>
      </c>
      <c r="GQ169" s="725">
        <f>IF(GQ162&gt;0,-MIN(GQ162,SUM(GQ166:GQ168)+SUM($F166:GP169)),0)</f>
        <v>0</v>
      </c>
      <c r="GR169" s="725">
        <f>IF(GR162&gt;0,-MIN(GR162,SUM(GR166:GR168)+SUM($F166:GQ169)),0)</f>
        <v>0</v>
      </c>
      <c r="GS169" s="725">
        <f>IF(GS162&gt;0,-MIN(GS162,SUM(GS166:GS168)+SUM($F166:GR169)),0)</f>
        <v>0</v>
      </c>
      <c r="GT169" s="725">
        <f>IF(GT162&gt;0,-MIN(GT162,SUM(GT166:GT168)+SUM($F166:GS169)),0)</f>
        <v>0</v>
      </c>
      <c r="GU169" s="725">
        <f>IF(GU162&gt;0,-MIN(GU162,SUM(GU166:GU168)+SUM($F166:GT169)),0)</f>
        <v>0</v>
      </c>
      <c r="GV169" s="725">
        <f>IF(GV162&gt;0,-MIN(GV162,SUM(GV166:GV168)+SUM($F166:GU169)),0)</f>
        <v>0</v>
      </c>
      <c r="GW169" s="725">
        <f>IF(GW162&gt;0,-MIN(GW162,SUM(GW166:GW168)+SUM($F166:GV169)),0)</f>
        <v>0</v>
      </c>
      <c r="GX169" s="725">
        <f>IF(GX162&gt;0,-MIN(GX162,SUM(GX166:GX168)+SUM($F166:GW169)),0)</f>
        <v>0</v>
      </c>
      <c r="GY169" s="725">
        <f>IF(GY162&gt;0,-MIN(GY162,SUM(GY166:GY168)+SUM($F166:GX169)),0)</f>
        <v>0</v>
      </c>
      <c r="GZ169" s="725">
        <f>IF(GZ162&gt;0,-MIN(GZ162,SUM(GZ166:GZ168)+SUM($F166:GY169)),0)</f>
        <v>0</v>
      </c>
      <c r="HA169" s="725">
        <f>IF(HA162&gt;0,-MIN(HA162,SUM(HA166:HA168)+SUM($F166:GZ169)),0)</f>
        <v>0</v>
      </c>
      <c r="HB169" s="725">
        <f>IF(HB162&gt;0,-MIN(HB162,SUM(HB166:HB168)+SUM($F166:HA169)),0)</f>
        <v>0</v>
      </c>
      <c r="HC169" s="725">
        <f>IF(HC162&gt;0,-MIN(HC162,SUM(HC166:HC168)+SUM($F166:HB169)),0)</f>
        <v>0</v>
      </c>
      <c r="HD169" s="725">
        <f>IF(HD162&gt;0,-MIN(HD162,SUM(HD166:HD168)+SUM($F166:HC169)),0)</f>
        <v>0</v>
      </c>
      <c r="HE169" s="725">
        <f>IF(HE162&gt;0,-MIN(HE162,SUM(HE166:HE168)+SUM($F166:HD169)),0)</f>
        <v>0</v>
      </c>
      <c r="HF169" s="725">
        <f>IF(HF162&gt;0,-MIN(HF162,SUM(HF166:HF168)+SUM($F166:HE169)),0)</f>
        <v>0</v>
      </c>
      <c r="HG169" s="725">
        <f>IF(HG162&gt;0,-MIN(HG162,SUM(HG166:HG168)+SUM($F166:HF169)),0)</f>
        <v>0</v>
      </c>
      <c r="HH169" s="725">
        <f>IF(HH162&gt;0,-MIN(HH162,SUM(HH166:HH168)+SUM($F166:HG169)),0)</f>
        <v>0</v>
      </c>
      <c r="HI169" s="725">
        <f>IF(HI162&gt;0,-MIN(HI162,SUM(HI166:HI168)+SUM($F166:HH169)),0)</f>
        <v>0</v>
      </c>
      <c r="HJ169" s="725">
        <f>IF(HJ162&gt;0,-MIN(HJ162,SUM(HJ166:HJ168)+SUM($F166:HI169)),0)</f>
        <v>0</v>
      </c>
      <c r="HK169" s="725">
        <f>IF(HK162&gt;0,-MIN(HK162,SUM(HK166:HK168)+SUM($F166:HJ169)),0)</f>
        <v>0</v>
      </c>
      <c r="HL169" s="725">
        <f>IF(HL162&gt;0,-MIN(HL162,SUM(HL166:HL168)+SUM($F166:HK169)),0)</f>
        <v>0</v>
      </c>
      <c r="HM169" s="725">
        <f>IF(HM162&gt;0,-MIN(HM162,SUM(HM166:HM168)+SUM($F166:HL169)),0)</f>
        <v>0</v>
      </c>
      <c r="HN169" s="725">
        <f>IF(HN162&gt;0,-MIN(HN162,SUM(HN166:HN168)+SUM($F166:HM169)),0)</f>
        <v>0</v>
      </c>
      <c r="HO169" s="725">
        <f>IF(HO162&gt;0,-MIN(HO162,SUM(HO166:HO168)+SUM($F166:HN169)),0)</f>
        <v>0</v>
      </c>
      <c r="HP169" s="725">
        <f>IF(HP162&gt;0,-MIN(HP162,SUM(HP166:HP168)+SUM($F166:HO169)),0)</f>
        <v>0</v>
      </c>
      <c r="HQ169" s="725">
        <f>IF(HQ162&gt;0,-MIN(HQ162,SUM(HQ166:HQ168)+SUM($F166:HP169)),0)</f>
        <v>0</v>
      </c>
      <c r="HR169" s="725">
        <f>IF(HR162&gt;0,-MIN(HR162,SUM(HR166:HR168)+SUM($F166:HQ169)),0)</f>
        <v>0</v>
      </c>
      <c r="HS169" s="725">
        <f>IF(HS162&gt;0,-MIN(HS162,SUM(HS166:HS168)+SUM($F166:HR169)),0)</f>
        <v>0</v>
      </c>
      <c r="HT169" s="725">
        <f>IF(HT162&gt;0,-MIN(HT162,SUM(HT166:HT168)+SUM($F166:HS169)),0)</f>
        <v>0</v>
      </c>
      <c r="HU169" s="725">
        <f>IF(HU162&gt;0,-MIN(HU162,SUM(HU166:HU168)+SUM($F166:HT169)),0)</f>
        <v>0</v>
      </c>
      <c r="HV169" s="725">
        <f>IF(HV162&gt;0,-MIN(HV162,SUM(HV166:HV168)+SUM($F166:HU169)),0)</f>
        <v>0</v>
      </c>
      <c r="HW169" s="725">
        <f>IF(HW162&gt;0,-MIN(HW162,SUM(HW166:HW168)+SUM($F166:HV169)),0)</f>
        <v>0</v>
      </c>
      <c r="HX169" s="725">
        <f>IF(HX162&gt;0,-MIN(HX162,SUM(HX166:HX168)+SUM($F166:HW169)),0)</f>
        <v>0</v>
      </c>
      <c r="HY169" s="725">
        <f>IF(HY162&gt;0,-MIN(HY162,SUM(HY166:HY168)+SUM($F166:HX169)),0)</f>
        <v>0</v>
      </c>
      <c r="HZ169" s="725">
        <f>IF(HZ162&gt;0,-MIN(HZ162,SUM(HZ166:HZ168)+SUM($F166:HY169)),0)</f>
        <v>0</v>
      </c>
      <c r="IA169" s="725">
        <f>IF(IA162&gt;0,-MIN(IA162,SUM(IA166:IA168)+SUM($F166:HZ169)),0)</f>
        <v>0</v>
      </c>
      <c r="IB169" s="725">
        <f>IF(IB162&gt;0,-MIN(IB162,SUM(IB166:IB168)+SUM($F166:IA169)),0)</f>
        <v>0</v>
      </c>
      <c r="IC169" s="725">
        <f>IF(IC162&gt;0,-MIN(IC162,SUM(IC166:IC168)+SUM($F166:IB169)),0)</f>
        <v>0</v>
      </c>
      <c r="ID169" s="725">
        <f>IF(ID162&gt;0,-MIN(ID162,SUM(ID166:ID168)+SUM($F166:IC169)),0)</f>
        <v>0</v>
      </c>
      <c r="IE169" s="725">
        <f>IF(IE162&gt;0,-MIN(IE162,SUM(IE166:IE168)+SUM($F166:ID169)),0)</f>
        <v>0</v>
      </c>
      <c r="IF169" s="725">
        <f>IF(IF162&gt;0,-MIN(IF162,SUM(IF166:IF168)+SUM($F166:IE169)),0)</f>
        <v>0</v>
      </c>
      <c r="IG169" s="725">
        <f>IF(IG162&gt;0,-MIN(IG162,SUM(IG166:IG168)+SUM($F166:IF169)),0)</f>
        <v>0</v>
      </c>
      <c r="IH169" s="725">
        <f>IF(IH162&gt;0,-MIN(IH162,SUM(IH166:IH168)+SUM($F166:IG169)),0)</f>
        <v>0</v>
      </c>
      <c r="II169" s="725">
        <f>IF(II162&gt;0,-MIN(II162,SUM(II166:II168)+SUM($F166:IH169)),0)</f>
        <v>0</v>
      </c>
      <c r="IJ169" s="725">
        <f>IF(IJ162&gt;0,-MIN(IJ162,SUM(IJ166:IJ168)+SUM($F166:II169)),0)</f>
        <v>0</v>
      </c>
      <c r="IK169" s="725">
        <f>IF(IK162&gt;0,-MIN(IK162,SUM(IK166:IK168)+SUM($F166:IJ169)),0)</f>
        <v>0</v>
      </c>
      <c r="IL169" s="725">
        <f>IF(IL162&gt;0,-MIN(IL162,SUM(IL166:IL168)+SUM($F166:IK169)),0)</f>
        <v>0</v>
      </c>
    </row>
    <row r="170" spans="1:246" s="709" customFormat="1">
      <c r="B170" s="709" t="s">
        <v>714</v>
      </c>
      <c r="D170" s="810"/>
      <c r="E170" s="709">
        <f t="shared" ca="1" si="260"/>
        <v>75270500.755455732</v>
      </c>
      <c r="F170" s="725"/>
      <c r="G170" s="725">
        <f t="shared" ref="G170:BR170" ca="1" si="273">G151</f>
        <v>33504679.17981638</v>
      </c>
      <c r="H170" s="725">
        <f t="shared" ca="1" si="273"/>
        <v>6322350.4774649888</v>
      </c>
      <c r="I170" s="725">
        <f t="shared" ca="1" si="273"/>
        <v>3539714.9941044934</v>
      </c>
      <c r="J170" s="725">
        <f t="shared" ca="1" si="273"/>
        <v>3755469.9823500286</v>
      </c>
      <c r="K170" s="725">
        <f t="shared" ca="1" si="273"/>
        <v>3932653.5420241351</v>
      </c>
      <c r="L170" s="725">
        <f t="shared" ca="1" si="273"/>
        <v>4060388.5302696694</v>
      </c>
      <c r="M170" s="725">
        <f t="shared" ca="1" si="273"/>
        <v>4257474.9470866341</v>
      </c>
      <c r="N170" s="725">
        <f t="shared" ca="1" si="273"/>
        <v>4634514.5376809137</v>
      </c>
      <c r="O170" s="725">
        <f t="shared" ca="1" si="273"/>
        <v>4830523.9513761308</v>
      </c>
      <c r="P170" s="725">
        <f t="shared" ca="1" si="273"/>
        <v>5026111.9290671842</v>
      </c>
      <c r="Q170" s="725">
        <f t="shared" ca="1" si="273"/>
        <v>1406618.6842151911</v>
      </c>
      <c r="R170" s="725">
        <f t="shared" ca="1" si="273"/>
        <v>0</v>
      </c>
      <c r="S170" s="725">
        <f t="shared" ca="1" si="273"/>
        <v>0</v>
      </c>
      <c r="T170" s="725">
        <f t="shared" ca="1" si="273"/>
        <v>0</v>
      </c>
      <c r="U170" s="725">
        <f t="shared" ca="1" si="273"/>
        <v>0</v>
      </c>
      <c r="V170" s="725">
        <f t="shared" ca="1" si="273"/>
        <v>0</v>
      </c>
      <c r="W170" s="725">
        <f t="shared" ca="1" si="273"/>
        <v>0</v>
      </c>
      <c r="X170" s="725">
        <f t="shared" ca="1" si="273"/>
        <v>0</v>
      </c>
      <c r="Y170" s="725">
        <f t="shared" ca="1" si="273"/>
        <v>0</v>
      </c>
      <c r="Z170" s="725">
        <f t="shared" ca="1" si="273"/>
        <v>0</v>
      </c>
      <c r="AA170" s="725">
        <f t="shared" ca="1" si="273"/>
        <v>0</v>
      </c>
      <c r="AB170" s="725">
        <f t="shared" ca="1" si="273"/>
        <v>0</v>
      </c>
      <c r="AC170" s="725">
        <f t="shared" ca="1" si="273"/>
        <v>0</v>
      </c>
      <c r="AD170" s="725">
        <f t="shared" ca="1" si="273"/>
        <v>0</v>
      </c>
      <c r="AE170" s="725">
        <f t="shared" ca="1" si="273"/>
        <v>0</v>
      </c>
      <c r="AF170" s="725">
        <f t="shared" ca="1" si="273"/>
        <v>0</v>
      </c>
      <c r="AG170" s="725">
        <f t="shared" ca="1" si="273"/>
        <v>0</v>
      </c>
      <c r="AH170" s="725">
        <f t="shared" ca="1" si="273"/>
        <v>0</v>
      </c>
      <c r="AI170" s="725">
        <f t="shared" ca="1" si="273"/>
        <v>0</v>
      </c>
      <c r="AJ170" s="725">
        <f t="shared" ca="1" si="273"/>
        <v>0</v>
      </c>
      <c r="AK170" s="725">
        <f t="shared" ca="1" si="273"/>
        <v>0</v>
      </c>
      <c r="AL170" s="725">
        <f t="shared" ca="1" si="273"/>
        <v>0</v>
      </c>
      <c r="AM170" s="725">
        <f t="shared" ca="1" si="273"/>
        <v>0</v>
      </c>
      <c r="AN170" s="725">
        <f t="shared" ca="1" si="273"/>
        <v>0</v>
      </c>
      <c r="AO170" s="725">
        <f t="shared" ca="1" si="273"/>
        <v>0</v>
      </c>
      <c r="AP170" s="725">
        <f t="shared" ca="1" si="273"/>
        <v>0</v>
      </c>
      <c r="AQ170" s="725">
        <f t="shared" ca="1" si="273"/>
        <v>0</v>
      </c>
      <c r="AR170" s="725">
        <f t="shared" ca="1" si="273"/>
        <v>0</v>
      </c>
      <c r="AS170" s="725">
        <f t="shared" ca="1" si="273"/>
        <v>0</v>
      </c>
      <c r="AT170" s="725">
        <f t="shared" ca="1" si="273"/>
        <v>0</v>
      </c>
      <c r="AU170" s="725">
        <f t="shared" ca="1" si="273"/>
        <v>0</v>
      </c>
      <c r="AV170" s="725">
        <f t="shared" ca="1" si="273"/>
        <v>0</v>
      </c>
      <c r="AW170" s="725">
        <f t="shared" ca="1" si="273"/>
        <v>0</v>
      </c>
      <c r="AX170" s="725">
        <f t="shared" si="273"/>
        <v>0</v>
      </c>
      <c r="AY170" s="725">
        <f t="shared" si="273"/>
        <v>0</v>
      </c>
      <c r="AZ170" s="725">
        <f t="shared" si="273"/>
        <v>0</v>
      </c>
      <c r="BA170" s="725">
        <f t="shared" si="273"/>
        <v>0</v>
      </c>
      <c r="BB170" s="725">
        <f t="shared" si="273"/>
        <v>0</v>
      </c>
      <c r="BC170" s="725">
        <f t="shared" si="273"/>
        <v>0</v>
      </c>
      <c r="BD170" s="725">
        <f t="shared" si="273"/>
        <v>0</v>
      </c>
      <c r="BE170" s="725">
        <f t="shared" si="273"/>
        <v>0</v>
      </c>
      <c r="BF170" s="725">
        <f t="shared" si="273"/>
        <v>0</v>
      </c>
      <c r="BG170" s="725">
        <f t="shared" si="273"/>
        <v>0</v>
      </c>
      <c r="BH170" s="725">
        <f t="shared" si="273"/>
        <v>0</v>
      </c>
      <c r="BI170" s="725">
        <f t="shared" si="273"/>
        <v>0</v>
      </c>
      <c r="BJ170" s="725">
        <f t="shared" si="273"/>
        <v>0</v>
      </c>
      <c r="BK170" s="725">
        <f t="shared" si="273"/>
        <v>0</v>
      </c>
      <c r="BL170" s="725">
        <f t="shared" si="273"/>
        <v>0</v>
      </c>
      <c r="BM170" s="725">
        <f t="shared" si="273"/>
        <v>0</v>
      </c>
      <c r="BN170" s="725">
        <f t="shared" si="273"/>
        <v>0</v>
      </c>
      <c r="BO170" s="725">
        <f t="shared" si="273"/>
        <v>0</v>
      </c>
      <c r="BP170" s="725">
        <f t="shared" si="273"/>
        <v>0</v>
      </c>
      <c r="BQ170" s="725">
        <f t="shared" si="273"/>
        <v>0</v>
      </c>
      <c r="BR170" s="725">
        <f t="shared" si="273"/>
        <v>0</v>
      </c>
      <c r="BS170" s="725">
        <f t="shared" ref="BS170:ED170" si="274">BS151</f>
        <v>0</v>
      </c>
      <c r="BT170" s="725">
        <f t="shared" si="274"/>
        <v>0</v>
      </c>
      <c r="BU170" s="725">
        <f t="shared" si="274"/>
        <v>0</v>
      </c>
      <c r="BV170" s="725">
        <f t="shared" si="274"/>
        <v>0</v>
      </c>
      <c r="BW170" s="725">
        <f t="shared" si="274"/>
        <v>0</v>
      </c>
      <c r="BX170" s="725">
        <f t="shared" si="274"/>
        <v>0</v>
      </c>
      <c r="BY170" s="725">
        <f t="shared" si="274"/>
        <v>0</v>
      </c>
      <c r="BZ170" s="725">
        <f t="shared" si="274"/>
        <v>0</v>
      </c>
      <c r="CA170" s="725">
        <f t="shared" si="274"/>
        <v>0</v>
      </c>
      <c r="CB170" s="725">
        <f t="shared" si="274"/>
        <v>0</v>
      </c>
      <c r="CC170" s="725">
        <f t="shared" si="274"/>
        <v>0</v>
      </c>
      <c r="CD170" s="725">
        <f t="shared" si="274"/>
        <v>0</v>
      </c>
      <c r="CE170" s="725">
        <f t="shared" si="274"/>
        <v>0</v>
      </c>
      <c r="CF170" s="725">
        <f t="shared" si="274"/>
        <v>0</v>
      </c>
      <c r="CG170" s="725">
        <f t="shared" si="274"/>
        <v>0</v>
      </c>
      <c r="CH170" s="725">
        <f t="shared" si="274"/>
        <v>0</v>
      </c>
      <c r="CI170" s="725">
        <f t="shared" si="274"/>
        <v>0</v>
      </c>
      <c r="CJ170" s="725">
        <f t="shared" si="274"/>
        <v>0</v>
      </c>
      <c r="CK170" s="725">
        <f t="shared" si="274"/>
        <v>0</v>
      </c>
      <c r="CL170" s="725">
        <f t="shared" si="274"/>
        <v>0</v>
      </c>
      <c r="CM170" s="725">
        <f t="shared" si="274"/>
        <v>0</v>
      </c>
      <c r="CN170" s="725">
        <f t="shared" si="274"/>
        <v>0</v>
      </c>
      <c r="CO170" s="725">
        <f t="shared" si="274"/>
        <v>0</v>
      </c>
      <c r="CP170" s="725">
        <f t="shared" si="274"/>
        <v>0</v>
      </c>
      <c r="CQ170" s="725">
        <f t="shared" si="274"/>
        <v>0</v>
      </c>
      <c r="CR170" s="725">
        <f t="shared" si="274"/>
        <v>0</v>
      </c>
      <c r="CS170" s="725">
        <f t="shared" si="274"/>
        <v>0</v>
      </c>
      <c r="CT170" s="725">
        <f t="shared" si="274"/>
        <v>0</v>
      </c>
      <c r="CU170" s="725">
        <f t="shared" si="274"/>
        <v>0</v>
      </c>
      <c r="CV170" s="725">
        <f t="shared" si="274"/>
        <v>0</v>
      </c>
      <c r="CW170" s="725">
        <f t="shared" si="274"/>
        <v>0</v>
      </c>
      <c r="CX170" s="725">
        <f t="shared" si="274"/>
        <v>0</v>
      </c>
      <c r="CY170" s="725">
        <f t="shared" si="274"/>
        <v>0</v>
      </c>
      <c r="CZ170" s="725">
        <f t="shared" si="274"/>
        <v>0</v>
      </c>
      <c r="DA170" s="725">
        <f t="shared" si="274"/>
        <v>0</v>
      </c>
      <c r="DB170" s="725">
        <f t="shared" si="274"/>
        <v>0</v>
      </c>
      <c r="DC170" s="725">
        <f t="shared" si="274"/>
        <v>0</v>
      </c>
      <c r="DD170" s="725">
        <f t="shared" si="274"/>
        <v>0</v>
      </c>
      <c r="DE170" s="725">
        <f t="shared" si="274"/>
        <v>0</v>
      </c>
      <c r="DF170" s="725">
        <f t="shared" si="274"/>
        <v>0</v>
      </c>
      <c r="DG170" s="725">
        <f t="shared" si="274"/>
        <v>0</v>
      </c>
      <c r="DH170" s="725">
        <f t="shared" si="274"/>
        <v>0</v>
      </c>
      <c r="DI170" s="725">
        <f t="shared" si="274"/>
        <v>0</v>
      </c>
      <c r="DJ170" s="725">
        <f t="shared" si="274"/>
        <v>0</v>
      </c>
      <c r="DK170" s="725">
        <f t="shared" si="274"/>
        <v>0</v>
      </c>
      <c r="DL170" s="725">
        <f t="shared" si="274"/>
        <v>0</v>
      </c>
      <c r="DM170" s="725">
        <f t="shared" si="274"/>
        <v>0</v>
      </c>
      <c r="DN170" s="725">
        <f t="shared" si="274"/>
        <v>0</v>
      </c>
      <c r="DO170" s="725">
        <f t="shared" si="274"/>
        <v>0</v>
      </c>
      <c r="DP170" s="725">
        <f t="shared" si="274"/>
        <v>0</v>
      </c>
      <c r="DQ170" s="725">
        <f t="shared" si="274"/>
        <v>0</v>
      </c>
      <c r="DR170" s="725">
        <f t="shared" si="274"/>
        <v>0</v>
      </c>
      <c r="DS170" s="725">
        <f t="shared" si="274"/>
        <v>0</v>
      </c>
      <c r="DT170" s="725">
        <f t="shared" si="274"/>
        <v>0</v>
      </c>
      <c r="DU170" s="725">
        <f t="shared" si="274"/>
        <v>0</v>
      </c>
      <c r="DV170" s="725">
        <f t="shared" si="274"/>
        <v>0</v>
      </c>
      <c r="DW170" s="725">
        <f t="shared" si="274"/>
        <v>0</v>
      </c>
      <c r="DX170" s="725">
        <f t="shared" si="274"/>
        <v>0</v>
      </c>
      <c r="DY170" s="725">
        <f t="shared" si="274"/>
        <v>0</v>
      </c>
      <c r="DZ170" s="725">
        <f t="shared" si="274"/>
        <v>0</v>
      </c>
      <c r="EA170" s="725">
        <f t="shared" si="274"/>
        <v>0</v>
      </c>
      <c r="EB170" s="725">
        <f t="shared" si="274"/>
        <v>0</v>
      </c>
      <c r="EC170" s="725">
        <f t="shared" si="274"/>
        <v>0</v>
      </c>
      <c r="ED170" s="725">
        <f t="shared" si="274"/>
        <v>0</v>
      </c>
      <c r="EE170" s="725">
        <f t="shared" ref="EE170:GP170" si="275">EE151</f>
        <v>0</v>
      </c>
      <c r="EF170" s="725">
        <f t="shared" si="275"/>
        <v>0</v>
      </c>
      <c r="EG170" s="725">
        <f t="shared" si="275"/>
        <v>0</v>
      </c>
      <c r="EH170" s="725">
        <f t="shared" si="275"/>
        <v>0</v>
      </c>
      <c r="EI170" s="725">
        <f t="shared" si="275"/>
        <v>0</v>
      </c>
      <c r="EJ170" s="725">
        <f t="shared" si="275"/>
        <v>0</v>
      </c>
      <c r="EK170" s="725">
        <f t="shared" si="275"/>
        <v>0</v>
      </c>
      <c r="EL170" s="725">
        <f t="shared" si="275"/>
        <v>0</v>
      </c>
      <c r="EM170" s="725">
        <f t="shared" si="275"/>
        <v>0</v>
      </c>
      <c r="EN170" s="725">
        <f t="shared" si="275"/>
        <v>0</v>
      </c>
      <c r="EO170" s="725">
        <f t="shared" si="275"/>
        <v>0</v>
      </c>
      <c r="EP170" s="725">
        <f t="shared" si="275"/>
        <v>0</v>
      </c>
      <c r="EQ170" s="725">
        <f t="shared" si="275"/>
        <v>0</v>
      </c>
      <c r="ER170" s="725">
        <f t="shared" si="275"/>
        <v>0</v>
      </c>
      <c r="ES170" s="725">
        <f t="shared" si="275"/>
        <v>0</v>
      </c>
      <c r="ET170" s="725">
        <f t="shared" si="275"/>
        <v>0</v>
      </c>
      <c r="EU170" s="725">
        <f t="shared" si="275"/>
        <v>0</v>
      </c>
      <c r="EV170" s="725">
        <f t="shared" si="275"/>
        <v>0</v>
      </c>
      <c r="EW170" s="725">
        <f t="shared" si="275"/>
        <v>0</v>
      </c>
      <c r="EX170" s="725">
        <f t="shared" si="275"/>
        <v>0</v>
      </c>
      <c r="EY170" s="725">
        <f t="shared" si="275"/>
        <v>0</v>
      </c>
      <c r="EZ170" s="725">
        <f t="shared" si="275"/>
        <v>0</v>
      </c>
      <c r="FA170" s="725">
        <f t="shared" si="275"/>
        <v>0</v>
      </c>
      <c r="FB170" s="725">
        <f t="shared" si="275"/>
        <v>0</v>
      </c>
      <c r="FC170" s="725">
        <f t="shared" si="275"/>
        <v>0</v>
      </c>
      <c r="FD170" s="725">
        <f t="shared" si="275"/>
        <v>0</v>
      </c>
      <c r="FE170" s="725">
        <f t="shared" si="275"/>
        <v>0</v>
      </c>
      <c r="FF170" s="725">
        <f t="shared" si="275"/>
        <v>0</v>
      </c>
      <c r="FG170" s="725">
        <f t="shared" si="275"/>
        <v>0</v>
      </c>
      <c r="FH170" s="725">
        <f t="shared" si="275"/>
        <v>0</v>
      </c>
      <c r="FI170" s="725">
        <f t="shared" si="275"/>
        <v>0</v>
      </c>
      <c r="FJ170" s="725">
        <f t="shared" si="275"/>
        <v>0</v>
      </c>
      <c r="FK170" s="725">
        <f t="shared" si="275"/>
        <v>0</v>
      </c>
      <c r="FL170" s="725">
        <f t="shared" si="275"/>
        <v>0</v>
      </c>
      <c r="FM170" s="725">
        <f t="shared" si="275"/>
        <v>0</v>
      </c>
      <c r="FN170" s="725">
        <f t="shared" si="275"/>
        <v>0</v>
      </c>
      <c r="FO170" s="725">
        <f t="shared" si="275"/>
        <v>0</v>
      </c>
      <c r="FP170" s="725">
        <f t="shared" si="275"/>
        <v>0</v>
      </c>
      <c r="FQ170" s="725">
        <f t="shared" si="275"/>
        <v>0</v>
      </c>
      <c r="FR170" s="725">
        <f t="shared" si="275"/>
        <v>0</v>
      </c>
      <c r="FS170" s="725">
        <f t="shared" si="275"/>
        <v>0</v>
      </c>
      <c r="FT170" s="725">
        <f t="shared" si="275"/>
        <v>0</v>
      </c>
      <c r="FU170" s="725">
        <f t="shared" si="275"/>
        <v>0</v>
      </c>
      <c r="FV170" s="725">
        <f t="shared" si="275"/>
        <v>0</v>
      </c>
      <c r="FW170" s="725">
        <f t="shared" si="275"/>
        <v>0</v>
      </c>
      <c r="FX170" s="725">
        <f t="shared" si="275"/>
        <v>0</v>
      </c>
      <c r="FY170" s="725">
        <f t="shared" si="275"/>
        <v>0</v>
      </c>
      <c r="FZ170" s="725">
        <f t="shared" si="275"/>
        <v>0</v>
      </c>
      <c r="GA170" s="725">
        <f t="shared" si="275"/>
        <v>0</v>
      </c>
      <c r="GB170" s="725">
        <f t="shared" si="275"/>
        <v>0</v>
      </c>
      <c r="GC170" s="725">
        <f t="shared" si="275"/>
        <v>0</v>
      </c>
      <c r="GD170" s="725">
        <f t="shared" si="275"/>
        <v>0</v>
      </c>
      <c r="GE170" s="725">
        <f t="shared" si="275"/>
        <v>0</v>
      </c>
      <c r="GF170" s="725">
        <f t="shared" si="275"/>
        <v>0</v>
      </c>
      <c r="GG170" s="725">
        <f t="shared" si="275"/>
        <v>0</v>
      </c>
      <c r="GH170" s="725">
        <f t="shared" si="275"/>
        <v>0</v>
      </c>
      <c r="GI170" s="725">
        <f t="shared" si="275"/>
        <v>0</v>
      </c>
      <c r="GJ170" s="725">
        <f t="shared" si="275"/>
        <v>0</v>
      </c>
      <c r="GK170" s="725">
        <f t="shared" si="275"/>
        <v>0</v>
      </c>
      <c r="GL170" s="725">
        <f t="shared" si="275"/>
        <v>0</v>
      </c>
      <c r="GM170" s="725">
        <f t="shared" si="275"/>
        <v>0</v>
      </c>
      <c r="GN170" s="725">
        <f t="shared" si="275"/>
        <v>0</v>
      </c>
      <c r="GO170" s="725">
        <f t="shared" si="275"/>
        <v>0</v>
      </c>
      <c r="GP170" s="725">
        <f t="shared" si="275"/>
        <v>0</v>
      </c>
      <c r="GQ170" s="725">
        <f t="shared" ref="GQ170:IL170" si="276">GQ151</f>
        <v>0</v>
      </c>
      <c r="GR170" s="725">
        <f t="shared" si="276"/>
        <v>0</v>
      </c>
      <c r="GS170" s="725">
        <f t="shared" si="276"/>
        <v>0</v>
      </c>
      <c r="GT170" s="725">
        <f t="shared" si="276"/>
        <v>0</v>
      </c>
      <c r="GU170" s="725">
        <f t="shared" si="276"/>
        <v>0</v>
      </c>
      <c r="GV170" s="725">
        <f t="shared" si="276"/>
        <v>0</v>
      </c>
      <c r="GW170" s="725">
        <f t="shared" si="276"/>
        <v>0</v>
      </c>
      <c r="GX170" s="725">
        <f t="shared" si="276"/>
        <v>0</v>
      </c>
      <c r="GY170" s="725">
        <f t="shared" si="276"/>
        <v>0</v>
      </c>
      <c r="GZ170" s="725">
        <f t="shared" si="276"/>
        <v>0</v>
      </c>
      <c r="HA170" s="725">
        <f t="shared" si="276"/>
        <v>0</v>
      </c>
      <c r="HB170" s="725">
        <f t="shared" si="276"/>
        <v>0</v>
      </c>
      <c r="HC170" s="725">
        <f t="shared" si="276"/>
        <v>0</v>
      </c>
      <c r="HD170" s="725">
        <f t="shared" si="276"/>
        <v>0</v>
      </c>
      <c r="HE170" s="725">
        <f t="shared" si="276"/>
        <v>0</v>
      </c>
      <c r="HF170" s="725">
        <f t="shared" si="276"/>
        <v>0</v>
      </c>
      <c r="HG170" s="725">
        <f t="shared" si="276"/>
        <v>0</v>
      </c>
      <c r="HH170" s="725">
        <f t="shared" si="276"/>
        <v>0</v>
      </c>
      <c r="HI170" s="725">
        <f t="shared" si="276"/>
        <v>0</v>
      </c>
      <c r="HJ170" s="725">
        <f t="shared" si="276"/>
        <v>0</v>
      </c>
      <c r="HK170" s="725">
        <f t="shared" si="276"/>
        <v>0</v>
      </c>
      <c r="HL170" s="725">
        <f t="shared" si="276"/>
        <v>0</v>
      </c>
      <c r="HM170" s="725">
        <f t="shared" si="276"/>
        <v>0</v>
      </c>
      <c r="HN170" s="725">
        <f t="shared" si="276"/>
        <v>0</v>
      </c>
      <c r="HO170" s="725">
        <f t="shared" si="276"/>
        <v>0</v>
      </c>
      <c r="HP170" s="725">
        <f t="shared" si="276"/>
        <v>0</v>
      </c>
      <c r="HQ170" s="725">
        <f t="shared" si="276"/>
        <v>0</v>
      </c>
      <c r="HR170" s="725">
        <f t="shared" si="276"/>
        <v>0</v>
      </c>
      <c r="HS170" s="725">
        <f t="shared" si="276"/>
        <v>0</v>
      </c>
      <c r="HT170" s="725">
        <f t="shared" si="276"/>
        <v>0</v>
      </c>
      <c r="HU170" s="725">
        <f t="shared" si="276"/>
        <v>0</v>
      </c>
      <c r="HV170" s="725">
        <f t="shared" si="276"/>
        <v>0</v>
      </c>
      <c r="HW170" s="725">
        <f t="shared" si="276"/>
        <v>0</v>
      </c>
      <c r="HX170" s="725">
        <f t="shared" si="276"/>
        <v>0</v>
      </c>
      <c r="HY170" s="725">
        <f t="shared" si="276"/>
        <v>0</v>
      </c>
      <c r="HZ170" s="725">
        <f t="shared" si="276"/>
        <v>0</v>
      </c>
      <c r="IA170" s="725">
        <f t="shared" si="276"/>
        <v>0</v>
      </c>
      <c r="IB170" s="725">
        <f t="shared" si="276"/>
        <v>0</v>
      </c>
      <c r="IC170" s="725">
        <f t="shared" si="276"/>
        <v>0</v>
      </c>
      <c r="ID170" s="725">
        <f t="shared" si="276"/>
        <v>0</v>
      </c>
      <c r="IE170" s="725">
        <f t="shared" si="276"/>
        <v>0</v>
      </c>
      <c r="IF170" s="725">
        <f t="shared" si="276"/>
        <v>0</v>
      </c>
      <c r="IG170" s="725">
        <f t="shared" si="276"/>
        <v>0</v>
      </c>
      <c r="IH170" s="725">
        <f t="shared" si="276"/>
        <v>0</v>
      </c>
      <c r="II170" s="725">
        <f t="shared" si="276"/>
        <v>0</v>
      </c>
      <c r="IJ170" s="725">
        <f t="shared" si="276"/>
        <v>0</v>
      </c>
      <c r="IK170" s="725">
        <f t="shared" si="276"/>
        <v>0</v>
      </c>
      <c r="IL170" s="725">
        <f t="shared" si="276"/>
        <v>0</v>
      </c>
    </row>
    <row r="171" spans="1:246" s="709" customFormat="1">
      <c r="B171" s="709" t="s">
        <v>715</v>
      </c>
      <c r="D171" s="810"/>
      <c r="E171" s="709">
        <f t="shared" ca="1" si="260"/>
        <v>-75270500.755455777</v>
      </c>
      <c r="F171" s="725"/>
      <c r="G171" s="725">
        <f t="shared" ref="G171:BR171" ca="1" si="277">G152</f>
        <v>0</v>
      </c>
      <c r="H171" s="725">
        <f t="shared" ca="1" si="277"/>
        <v>0</v>
      </c>
      <c r="I171" s="725">
        <f t="shared" ca="1" si="277"/>
        <v>0</v>
      </c>
      <c r="J171" s="725">
        <f t="shared" ca="1" si="277"/>
        <v>0</v>
      </c>
      <c r="K171" s="725">
        <f t="shared" ca="1" si="277"/>
        <v>0</v>
      </c>
      <c r="L171" s="725">
        <f t="shared" ca="1" si="277"/>
        <v>0</v>
      </c>
      <c r="M171" s="725">
        <f t="shared" ca="1" si="277"/>
        <v>0</v>
      </c>
      <c r="N171" s="725">
        <f t="shared" ca="1" si="277"/>
        <v>0</v>
      </c>
      <c r="O171" s="725">
        <f t="shared" ca="1" si="277"/>
        <v>0</v>
      </c>
      <c r="P171" s="725">
        <f t="shared" ca="1" si="277"/>
        <v>0</v>
      </c>
      <c r="Q171" s="725">
        <f t="shared" ca="1" si="277"/>
        <v>0</v>
      </c>
      <c r="R171" s="725">
        <f t="shared" ca="1" si="277"/>
        <v>0</v>
      </c>
      <c r="S171" s="725">
        <f t="shared" ca="1" si="277"/>
        <v>0</v>
      </c>
      <c r="T171" s="725">
        <f t="shared" ca="1" si="277"/>
        <v>0</v>
      </c>
      <c r="U171" s="725">
        <f t="shared" ca="1" si="277"/>
        <v>0</v>
      </c>
      <c r="V171" s="725">
        <f t="shared" ca="1" si="277"/>
        <v>0</v>
      </c>
      <c r="W171" s="725">
        <f t="shared" ca="1" si="277"/>
        <v>0</v>
      </c>
      <c r="X171" s="725">
        <f t="shared" ca="1" si="277"/>
        <v>0</v>
      </c>
      <c r="Y171" s="725">
        <f t="shared" ca="1" si="277"/>
        <v>0</v>
      </c>
      <c r="Z171" s="725">
        <f t="shared" ca="1" si="277"/>
        <v>0</v>
      </c>
      <c r="AA171" s="725">
        <f t="shared" ca="1" si="277"/>
        <v>0</v>
      </c>
      <c r="AB171" s="725">
        <f t="shared" ca="1" si="277"/>
        <v>0</v>
      </c>
      <c r="AC171" s="725">
        <f t="shared" ca="1" si="277"/>
        <v>0</v>
      </c>
      <c r="AD171" s="725">
        <f t="shared" ca="1" si="277"/>
        <v>0</v>
      </c>
      <c r="AE171" s="725">
        <f t="shared" ca="1" si="277"/>
        <v>0</v>
      </c>
      <c r="AF171" s="725">
        <f t="shared" ca="1" si="277"/>
        <v>0</v>
      </c>
      <c r="AG171" s="725">
        <f t="shared" ca="1" si="277"/>
        <v>0</v>
      </c>
      <c r="AH171" s="725">
        <f t="shared" ca="1" si="277"/>
        <v>0</v>
      </c>
      <c r="AI171" s="725">
        <f t="shared" ca="1" si="277"/>
        <v>0</v>
      </c>
      <c r="AJ171" s="725">
        <f t="shared" ca="1" si="277"/>
        <v>0</v>
      </c>
      <c r="AK171" s="725">
        <f t="shared" ca="1" si="277"/>
        <v>0</v>
      </c>
      <c r="AL171" s="725">
        <f t="shared" ca="1" si="277"/>
        <v>0</v>
      </c>
      <c r="AM171" s="725">
        <f t="shared" ca="1" si="277"/>
        <v>0</v>
      </c>
      <c r="AN171" s="725">
        <f t="shared" ca="1" si="277"/>
        <v>0</v>
      </c>
      <c r="AO171" s="725">
        <f t="shared" ca="1" si="277"/>
        <v>0</v>
      </c>
      <c r="AP171" s="725">
        <f t="shared" ca="1" si="277"/>
        <v>0</v>
      </c>
      <c r="AQ171" s="725">
        <f t="shared" ca="1" si="277"/>
        <v>0</v>
      </c>
      <c r="AR171" s="725">
        <f t="shared" ca="1" si="277"/>
        <v>0</v>
      </c>
      <c r="AS171" s="725">
        <f t="shared" ca="1" si="277"/>
        <v>0</v>
      </c>
      <c r="AT171" s="725">
        <f t="shared" ca="1" si="277"/>
        <v>0</v>
      </c>
      <c r="AU171" s="725">
        <f t="shared" ca="1" si="277"/>
        <v>0</v>
      </c>
      <c r="AV171" s="725">
        <f t="shared" ca="1" si="277"/>
        <v>0</v>
      </c>
      <c r="AW171" s="725">
        <f t="shared" ca="1" si="277"/>
        <v>-75270500.755455777</v>
      </c>
      <c r="AX171" s="725">
        <f t="shared" si="277"/>
        <v>0</v>
      </c>
      <c r="AY171" s="725">
        <f t="shared" si="277"/>
        <v>0</v>
      </c>
      <c r="AZ171" s="725">
        <f t="shared" si="277"/>
        <v>0</v>
      </c>
      <c r="BA171" s="725">
        <f t="shared" si="277"/>
        <v>0</v>
      </c>
      <c r="BB171" s="725">
        <f t="shared" si="277"/>
        <v>0</v>
      </c>
      <c r="BC171" s="725">
        <f t="shared" si="277"/>
        <v>0</v>
      </c>
      <c r="BD171" s="725">
        <f t="shared" si="277"/>
        <v>0</v>
      </c>
      <c r="BE171" s="725">
        <f t="shared" si="277"/>
        <v>0</v>
      </c>
      <c r="BF171" s="725">
        <f t="shared" si="277"/>
        <v>0</v>
      </c>
      <c r="BG171" s="725">
        <f t="shared" si="277"/>
        <v>0</v>
      </c>
      <c r="BH171" s="725">
        <f t="shared" si="277"/>
        <v>0</v>
      </c>
      <c r="BI171" s="725">
        <f t="shared" si="277"/>
        <v>0</v>
      </c>
      <c r="BJ171" s="725">
        <f t="shared" si="277"/>
        <v>0</v>
      </c>
      <c r="BK171" s="725">
        <f t="shared" si="277"/>
        <v>0</v>
      </c>
      <c r="BL171" s="725">
        <f t="shared" si="277"/>
        <v>0</v>
      </c>
      <c r="BM171" s="725">
        <f t="shared" si="277"/>
        <v>0</v>
      </c>
      <c r="BN171" s="725">
        <f t="shared" si="277"/>
        <v>0</v>
      </c>
      <c r="BO171" s="725">
        <f t="shared" si="277"/>
        <v>0</v>
      </c>
      <c r="BP171" s="725">
        <f t="shared" si="277"/>
        <v>0</v>
      </c>
      <c r="BQ171" s="725">
        <f t="shared" si="277"/>
        <v>0</v>
      </c>
      <c r="BR171" s="725">
        <f t="shared" si="277"/>
        <v>0</v>
      </c>
      <c r="BS171" s="725">
        <f t="shared" ref="BS171:ED171" si="278">BS152</f>
        <v>0</v>
      </c>
      <c r="BT171" s="725">
        <f t="shared" si="278"/>
        <v>0</v>
      </c>
      <c r="BU171" s="725">
        <f t="shared" si="278"/>
        <v>0</v>
      </c>
      <c r="BV171" s="725">
        <f t="shared" si="278"/>
        <v>0</v>
      </c>
      <c r="BW171" s="725">
        <f t="shared" si="278"/>
        <v>0</v>
      </c>
      <c r="BX171" s="725">
        <f t="shared" si="278"/>
        <v>0</v>
      </c>
      <c r="BY171" s="725">
        <f t="shared" si="278"/>
        <v>0</v>
      </c>
      <c r="BZ171" s="725">
        <f t="shared" si="278"/>
        <v>0</v>
      </c>
      <c r="CA171" s="725">
        <f t="shared" si="278"/>
        <v>0</v>
      </c>
      <c r="CB171" s="725">
        <f t="shared" si="278"/>
        <v>0</v>
      </c>
      <c r="CC171" s="725">
        <f t="shared" si="278"/>
        <v>0</v>
      </c>
      <c r="CD171" s="725">
        <f t="shared" si="278"/>
        <v>0</v>
      </c>
      <c r="CE171" s="725">
        <f t="shared" si="278"/>
        <v>0</v>
      </c>
      <c r="CF171" s="725">
        <f t="shared" si="278"/>
        <v>0</v>
      </c>
      <c r="CG171" s="725">
        <f t="shared" si="278"/>
        <v>0</v>
      </c>
      <c r="CH171" s="725">
        <f t="shared" si="278"/>
        <v>0</v>
      </c>
      <c r="CI171" s="725">
        <f t="shared" si="278"/>
        <v>0</v>
      </c>
      <c r="CJ171" s="725">
        <f t="shared" si="278"/>
        <v>0</v>
      </c>
      <c r="CK171" s="725">
        <f t="shared" si="278"/>
        <v>0</v>
      </c>
      <c r="CL171" s="725">
        <f t="shared" si="278"/>
        <v>0</v>
      </c>
      <c r="CM171" s="725">
        <f t="shared" si="278"/>
        <v>0</v>
      </c>
      <c r="CN171" s="725">
        <f t="shared" si="278"/>
        <v>0</v>
      </c>
      <c r="CO171" s="725">
        <f t="shared" si="278"/>
        <v>0</v>
      </c>
      <c r="CP171" s="725">
        <f t="shared" si="278"/>
        <v>0</v>
      </c>
      <c r="CQ171" s="725">
        <f t="shared" si="278"/>
        <v>0</v>
      </c>
      <c r="CR171" s="725">
        <f t="shared" si="278"/>
        <v>0</v>
      </c>
      <c r="CS171" s="725">
        <f t="shared" si="278"/>
        <v>0</v>
      </c>
      <c r="CT171" s="725">
        <f t="shared" si="278"/>
        <v>0</v>
      </c>
      <c r="CU171" s="725">
        <f t="shared" si="278"/>
        <v>0</v>
      </c>
      <c r="CV171" s="725">
        <f t="shared" si="278"/>
        <v>0</v>
      </c>
      <c r="CW171" s="725">
        <f t="shared" si="278"/>
        <v>0</v>
      </c>
      <c r="CX171" s="725">
        <f t="shared" si="278"/>
        <v>0</v>
      </c>
      <c r="CY171" s="725">
        <f t="shared" si="278"/>
        <v>0</v>
      </c>
      <c r="CZ171" s="725">
        <f t="shared" si="278"/>
        <v>0</v>
      </c>
      <c r="DA171" s="725">
        <f t="shared" si="278"/>
        <v>0</v>
      </c>
      <c r="DB171" s="725">
        <f t="shared" si="278"/>
        <v>0</v>
      </c>
      <c r="DC171" s="725">
        <f t="shared" si="278"/>
        <v>0</v>
      </c>
      <c r="DD171" s="725">
        <f t="shared" si="278"/>
        <v>0</v>
      </c>
      <c r="DE171" s="725">
        <f t="shared" si="278"/>
        <v>0</v>
      </c>
      <c r="DF171" s="725">
        <f t="shared" si="278"/>
        <v>0</v>
      </c>
      <c r="DG171" s="725">
        <f t="shared" si="278"/>
        <v>0</v>
      </c>
      <c r="DH171" s="725">
        <f t="shared" si="278"/>
        <v>0</v>
      </c>
      <c r="DI171" s="725">
        <f t="shared" si="278"/>
        <v>0</v>
      </c>
      <c r="DJ171" s="725">
        <f t="shared" si="278"/>
        <v>0</v>
      </c>
      <c r="DK171" s="725">
        <f t="shared" si="278"/>
        <v>0</v>
      </c>
      <c r="DL171" s="725">
        <f t="shared" si="278"/>
        <v>0</v>
      </c>
      <c r="DM171" s="725">
        <f t="shared" si="278"/>
        <v>0</v>
      </c>
      <c r="DN171" s="725">
        <f t="shared" si="278"/>
        <v>0</v>
      </c>
      <c r="DO171" s="725">
        <f t="shared" si="278"/>
        <v>0</v>
      </c>
      <c r="DP171" s="725">
        <f t="shared" si="278"/>
        <v>0</v>
      </c>
      <c r="DQ171" s="725">
        <f t="shared" si="278"/>
        <v>0</v>
      </c>
      <c r="DR171" s="725">
        <f t="shared" si="278"/>
        <v>0</v>
      </c>
      <c r="DS171" s="725">
        <f t="shared" si="278"/>
        <v>0</v>
      </c>
      <c r="DT171" s="725">
        <f t="shared" si="278"/>
        <v>0</v>
      </c>
      <c r="DU171" s="725">
        <f t="shared" si="278"/>
        <v>0</v>
      </c>
      <c r="DV171" s="725">
        <f t="shared" si="278"/>
        <v>0</v>
      </c>
      <c r="DW171" s="725">
        <f t="shared" si="278"/>
        <v>0</v>
      </c>
      <c r="DX171" s="725">
        <f t="shared" si="278"/>
        <v>0</v>
      </c>
      <c r="DY171" s="725">
        <f t="shared" si="278"/>
        <v>0</v>
      </c>
      <c r="DZ171" s="725">
        <f t="shared" si="278"/>
        <v>0</v>
      </c>
      <c r="EA171" s="725">
        <f t="shared" si="278"/>
        <v>0</v>
      </c>
      <c r="EB171" s="725">
        <f t="shared" si="278"/>
        <v>0</v>
      </c>
      <c r="EC171" s="725">
        <f t="shared" si="278"/>
        <v>0</v>
      </c>
      <c r="ED171" s="725">
        <f t="shared" si="278"/>
        <v>0</v>
      </c>
      <c r="EE171" s="725">
        <f t="shared" ref="EE171:GP171" si="279">EE152</f>
        <v>0</v>
      </c>
      <c r="EF171" s="725">
        <f t="shared" si="279"/>
        <v>0</v>
      </c>
      <c r="EG171" s="725">
        <f t="shared" si="279"/>
        <v>0</v>
      </c>
      <c r="EH171" s="725">
        <f t="shared" si="279"/>
        <v>0</v>
      </c>
      <c r="EI171" s="725">
        <f t="shared" si="279"/>
        <v>0</v>
      </c>
      <c r="EJ171" s="725">
        <f t="shared" si="279"/>
        <v>0</v>
      </c>
      <c r="EK171" s="725">
        <f t="shared" si="279"/>
        <v>0</v>
      </c>
      <c r="EL171" s="725">
        <f t="shared" si="279"/>
        <v>0</v>
      </c>
      <c r="EM171" s="725">
        <f t="shared" si="279"/>
        <v>0</v>
      </c>
      <c r="EN171" s="725">
        <f t="shared" si="279"/>
        <v>0</v>
      </c>
      <c r="EO171" s="725">
        <f t="shared" si="279"/>
        <v>0</v>
      </c>
      <c r="EP171" s="725">
        <f t="shared" si="279"/>
        <v>0</v>
      </c>
      <c r="EQ171" s="725">
        <f t="shared" si="279"/>
        <v>0</v>
      </c>
      <c r="ER171" s="725">
        <f t="shared" si="279"/>
        <v>0</v>
      </c>
      <c r="ES171" s="725">
        <f t="shared" si="279"/>
        <v>0</v>
      </c>
      <c r="ET171" s="725">
        <f t="shared" si="279"/>
        <v>0</v>
      </c>
      <c r="EU171" s="725">
        <f t="shared" si="279"/>
        <v>0</v>
      </c>
      <c r="EV171" s="725">
        <f t="shared" si="279"/>
        <v>0</v>
      </c>
      <c r="EW171" s="725">
        <f t="shared" si="279"/>
        <v>0</v>
      </c>
      <c r="EX171" s="725">
        <f t="shared" si="279"/>
        <v>0</v>
      </c>
      <c r="EY171" s="725">
        <f t="shared" si="279"/>
        <v>0</v>
      </c>
      <c r="EZ171" s="725">
        <f t="shared" si="279"/>
        <v>0</v>
      </c>
      <c r="FA171" s="725">
        <f t="shared" si="279"/>
        <v>0</v>
      </c>
      <c r="FB171" s="725">
        <f t="shared" si="279"/>
        <v>0</v>
      </c>
      <c r="FC171" s="725">
        <f t="shared" si="279"/>
        <v>0</v>
      </c>
      <c r="FD171" s="725">
        <f t="shared" si="279"/>
        <v>0</v>
      </c>
      <c r="FE171" s="725">
        <f t="shared" si="279"/>
        <v>0</v>
      </c>
      <c r="FF171" s="725">
        <f t="shared" si="279"/>
        <v>0</v>
      </c>
      <c r="FG171" s="725">
        <f t="shared" si="279"/>
        <v>0</v>
      </c>
      <c r="FH171" s="725">
        <f t="shared" si="279"/>
        <v>0</v>
      </c>
      <c r="FI171" s="725">
        <f t="shared" si="279"/>
        <v>0</v>
      </c>
      <c r="FJ171" s="725">
        <f t="shared" si="279"/>
        <v>0</v>
      </c>
      <c r="FK171" s="725">
        <f t="shared" si="279"/>
        <v>0</v>
      </c>
      <c r="FL171" s="725">
        <f t="shared" si="279"/>
        <v>0</v>
      </c>
      <c r="FM171" s="725">
        <f t="shared" si="279"/>
        <v>0</v>
      </c>
      <c r="FN171" s="725">
        <f t="shared" si="279"/>
        <v>0</v>
      </c>
      <c r="FO171" s="725">
        <f t="shared" si="279"/>
        <v>0</v>
      </c>
      <c r="FP171" s="725">
        <f t="shared" si="279"/>
        <v>0</v>
      </c>
      <c r="FQ171" s="725">
        <f t="shared" si="279"/>
        <v>0</v>
      </c>
      <c r="FR171" s="725">
        <f t="shared" si="279"/>
        <v>0</v>
      </c>
      <c r="FS171" s="725">
        <f t="shared" si="279"/>
        <v>0</v>
      </c>
      <c r="FT171" s="725">
        <f t="shared" si="279"/>
        <v>0</v>
      </c>
      <c r="FU171" s="725">
        <f t="shared" si="279"/>
        <v>0</v>
      </c>
      <c r="FV171" s="725">
        <f t="shared" si="279"/>
        <v>0</v>
      </c>
      <c r="FW171" s="725">
        <f t="shared" si="279"/>
        <v>0</v>
      </c>
      <c r="FX171" s="725">
        <f t="shared" si="279"/>
        <v>0</v>
      </c>
      <c r="FY171" s="725">
        <f t="shared" si="279"/>
        <v>0</v>
      </c>
      <c r="FZ171" s="725">
        <f t="shared" si="279"/>
        <v>0</v>
      </c>
      <c r="GA171" s="725">
        <f t="shared" si="279"/>
        <v>0</v>
      </c>
      <c r="GB171" s="725">
        <f t="shared" si="279"/>
        <v>0</v>
      </c>
      <c r="GC171" s="725">
        <f t="shared" si="279"/>
        <v>0</v>
      </c>
      <c r="GD171" s="725">
        <f t="shared" si="279"/>
        <v>0</v>
      </c>
      <c r="GE171" s="725">
        <f t="shared" si="279"/>
        <v>0</v>
      </c>
      <c r="GF171" s="725">
        <f t="shared" si="279"/>
        <v>0</v>
      </c>
      <c r="GG171" s="725">
        <f t="shared" si="279"/>
        <v>0</v>
      </c>
      <c r="GH171" s="725">
        <f t="shared" si="279"/>
        <v>0</v>
      </c>
      <c r="GI171" s="725">
        <f t="shared" si="279"/>
        <v>0</v>
      </c>
      <c r="GJ171" s="725">
        <f t="shared" si="279"/>
        <v>0</v>
      </c>
      <c r="GK171" s="725">
        <f t="shared" si="279"/>
        <v>0</v>
      </c>
      <c r="GL171" s="725">
        <f t="shared" si="279"/>
        <v>0</v>
      </c>
      <c r="GM171" s="725">
        <f t="shared" si="279"/>
        <v>0</v>
      </c>
      <c r="GN171" s="725">
        <f t="shared" si="279"/>
        <v>0</v>
      </c>
      <c r="GO171" s="725">
        <f t="shared" si="279"/>
        <v>0</v>
      </c>
      <c r="GP171" s="725">
        <f t="shared" si="279"/>
        <v>0</v>
      </c>
      <c r="GQ171" s="725">
        <f t="shared" ref="GQ171:IL171" si="280">GQ152</f>
        <v>0</v>
      </c>
      <c r="GR171" s="725">
        <f t="shared" si="280"/>
        <v>0</v>
      </c>
      <c r="GS171" s="725">
        <f t="shared" si="280"/>
        <v>0</v>
      </c>
      <c r="GT171" s="725">
        <f t="shared" si="280"/>
        <v>0</v>
      </c>
      <c r="GU171" s="725">
        <f t="shared" si="280"/>
        <v>0</v>
      </c>
      <c r="GV171" s="725">
        <f t="shared" si="280"/>
        <v>0</v>
      </c>
      <c r="GW171" s="725">
        <f t="shared" si="280"/>
        <v>0</v>
      </c>
      <c r="GX171" s="725">
        <f t="shared" si="280"/>
        <v>0</v>
      </c>
      <c r="GY171" s="725">
        <f t="shared" si="280"/>
        <v>0</v>
      </c>
      <c r="GZ171" s="725">
        <f t="shared" si="280"/>
        <v>0</v>
      </c>
      <c r="HA171" s="725">
        <f t="shared" si="280"/>
        <v>0</v>
      </c>
      <c r="HB171" s="725">
        <f t="shared" si="280"/>
        <v>0</v>
      </c>
      <c r="HC171" s="725">
        <f t="shared" si="280"/>
        <v>0</v>
      </c>
      <c r="HD171" s="725">
        <f t="shared" si="280"/>
        <v>0</v>
      </c>
      <c r="HE171" s="725">
        <f t="shared" si="280"/>
        <v>0</v>
      </c>
      <c r="HF171" s="725">
        <f t="shared" si="280"/>
        <v>0</v>
      </c>
      <c r="HG171" s="725">
        <f t="shared" si="280"/>
        <v>0</v>
      </c>
      <c r="HH171" s="725">
        <f t="shared" si="280"/>
        <v>0</v>
      </c>
      <c r="HI171" s="725">
        <f t="shared" si="280"/>
        <v>0</v>
      </c>
      <c r="HJ171" s="725">
        <f t="shared" si="280"/>
        <v>0</v>
      </c>
      <c r="HK171" s="725">
        <f t="shared" si="280"/>
        <v>0</v>
      </c>
      <c r="HL171" s="725">
        <f t="shared" si="280"/>
        <v>0</v>
      </c>
      <c r="HM171" s="725">
        <f t="shared" si="280"/>
        <v>0</v>
      </c>
      <c r="HN171" s="725">
        <f t="shared" si="280"/>
        <v>0</v>
      </c>
      <c r="HO171" s="725">
        <f t="shared" si="280"/>
        <v>0</v>
      </c>
      <c r="HP171" s="725">
        <f t="shared" si="280"/>
        <v>0</v>
      </c>
      <c r="HQ171" s="725">
        <f t="shared" si="280"/>
        <v>0</v>
      </c>
      <c r="HR171" s="725">
        <f t="shared" si="280"/>
        <v>0</v>
      </c>
      <c r="HS171" s="725">
        <f t="shared" si="280"/>
        <v>0</v>
      </c>
      <c r="HT171" s="725">
        <f t="shared" si="280"/>
        <v>0</v>
      </c>
      <c r="HU171" s="725">
        <f t="shared" si="280"/>
        <v>0</v>
      </c>
      <c r="HV171" s="725">
        <f t="shared" si="280"/>
        <v>0</v>
      </c>
      <c r="HW171" s="725">
        <f t="shared" si="280"/>
        <v>0</v>
      </c>
      <c r="HX171" s="725">
        <f t="shared" si="280"/>
        <v>0</v>
      </c>
      <c r="HY171" s="725">
        <f t="shared" si="280"/>
        <v>0</v>
      </c>
      <c r="HZ171" s="725">
        <f t="shared" si="280"/>
        <v>0</v>
      </c>
      <c r="IA171" s="725">
        <f t="shared" si="280"/>
        <v>0</v>
      </c>
      <c r="IB171" s="725">
        <f t="shared" si="280"/>
        <v>0</v>
      </c>
      <c r="IC171" s="725">
        <f t="shared" si="280"/>
        <v>0</v>
      </c>
      <c r="ID171" s="725">
        <f t="shared" si="280"/>
        <v>0</v>
      </c>
      <c r="IE171" s="725">
        <f t="shared" si="280"/>
        <v>0</v>
      </c>
      <c r="IF171" s="725">
        <f t="shared" si="280"/>
        <v>0</v>
      </c>
      <c r="IG171" s="725">
        <f t="shared" si="280"/>
        <v>0</v>
      </c>
      <c r="IH171" s="725">
        <f t="shared" si="280"/>
        <v>0</v>
      </c>
      <c r="II171" s="725">
        <f t="shared" si="280"/>
        <v>0</v>
      </c>
      <c r="IJ171" s="725">
        <f t="shared" si="280"/>
        <v>0</v>
      </c>
      <c r="IK171" s="725">
        <f t="shared" si="280"/>
        <v>0</v>
      </c>
      <c r="IL171" s="725">
        <f t="shared" si="280"/>
        <v>0</v>
      </c>
    </row>
    <row r="172" spans="1:246" s="709" customFormat="1">
      <c r="B172" s="709" t="s">
        <v>716</v>
      </c>
      <c r="D172" s="810"/>
      <c r="E172" s="1665">
        <f t="shared" ref="E172:BP172" ca="1" si="281">SUM(E165:E171)</f>
        <v>0</v>
      </c>
      <c r="F172" s="1665">
        <f t="shared" si="281"/>
        <v>0</v>
      </c>
      <c r="G172" s="1665">
        <f t="shared" ca="1" si="281"/>
        <v>33504679.17981638</v>
      </c>
      <c r="H172" s="1665">
        <f t="shared" ca="1" si="281"/>
        <v>40255150.676795661</v>
      </c>
      <c r="I172" s="1665">
        <f t="shared" ca="1" si="281"/>
        <v>44383261.055993214</v>
      </c>
      <c r="J172" s="1665">
        <f t="shared" ca="1" si="281"/>
        <v>48746643.278736502</v>
      </c>
      <c r="K172" s="1665">
        <f t="shared" ca="1" si="281"/>
        <v>53369386.494992591</v>
      </c>
      <c r="L172" s="1665">
        <f t="shared" ca="1" si="281"/>
        <v>58160769.155496493</v>
      </c>
      <c r="M172" s="1665">
        <f t="shared" ca="1" si="281"/>
        <v>63241606.359756313</v>
      </c>
      <c r="N172" s="1665">
        <f t="shared" ca="1" si="281"/>
        <v>68771410.841427013</v>
      </c>
      <c r="O172" s="1665">
        <f t="shared" ca="1" si="281"/>
        <v>74543888.616044611</v>
      </c>
      <c r="P172" s="1665">
        <f t="shared" ca="1" si="281"/>
        <v>80625293.060678065</v>
      </c>
      <c r="Q172" s="1665">
        <f t="shared" ca="1" si="281"/>
        <v>83136226.781029195</v>
      </c>
      <c r="R172" s="1665">
        <f t="shared" ca="1" si="281"/>
        <v>84313158.109985337</v>
      </c>
      <c r="S172" s="1665">
        <f t="shared" ca="1" si="281"/>
        <v>85506750.856072277</v>
      </c>
      <c r="T172" s="1665">
        <f t="shared" ca="1" si="281"/>
        <v>86599351.598654792</v>
      </c>
      <c r="U172" s="1665">
        <f t="shared" ca="1" si="281"/>
        <v>87825309.209555209</v>
      </c>
      <c r="V172" s="1665">
        <f t="shared" ca="1" si="281"/>
        <v>89028242.009320766</v>
      </c>
      <c r="W172" s="1665">
        <f t="shared" ca="1" si="281"/>
        <v>90288584.596898586</v>
      </c>
      <c r="X172" s="1665">
        <f t="shared" ca="1" si="281"/>
        <v>91525256.586254925</v>
      </c>
      <c r="Y172" s="1665">
        <f t="shared" ca="1" si="281"/>
        <v>92820948.561196625</v>
      </c>
      <c r="Z172" s="1665">
        <f t="shared" ca="1" si="281"/>
        <v>94134983.207402483</v>
      </c>
      <c r="AA172" s="1665">
        <f t="shared" ca="1" si="281"/>
        <v>95424338.860399649</v>
      </c>
      <c r="AB172" s="1665">
        <f t="shared" ca="1" si="281"/>
        <v>96775228.818943679</v>
      </c>
      <c r="AC172" s="1665">
        <f t="shared" ca="1" si="281"/>
        <v>98100747.601614341</v>
      </c>
      <c r="AD172" s="1665">
        <f t="shared" ca="1" si="281"/>
        <v>99489526.5697826</v>
      </c>
      <c r="AE172" s="1665">
        <f t="shared" ca="1" si="281"/>
        <v>100897966.01016518</v>
      </c>
      <c r="AF172" s="1665">
        <f t="shared" ca="1" si="281"/>
        <v>102187234.88641255</v>
      </c>
      <c r="AG172" s="1665">
        <f t="shared" ca="1" si="281"/>
        <v>103633864.86727503</v>
      </c>
      <c r="AH172" s="1665">
        <f t="shared" ca="1" si="281"/>
        <v>105053325.57099839</v>
      </c>
      <c r="AI172" s="1665">
        <f t="shared" ca="1" si="281"/>
        <v>106540529.82434022</v>
      </c>
      <c r="AJ172" s="1665">
        <f t="shared" ca="1" si="281"/>
        <v>107999802.7717807</v>
      </c>
      <c r="AK172" s="1665">
        <f t="shared" ca="1" si="281"/>
        <v>109528719.30221191</v>
      </c>
      <c r="AL172" s="1665">
        <f t="shared" ca="1" si="281"/>
        <v>110693829.27815536</v>
      </c>
      <c r="AM172" s="1665">
        <f t="shared" ca="1" si="281"/>
        <v>111866038.27755359</v>
      </c>
      <c r="AN172" s="1665">
        <f t="shared" ca="1" si="281"/>
        <v>113113362.17121398</v>
      </c>
      <c r="AO172" s="1665">
        <f t="shared" ca="1" si="281"/>
        <v>114328013.49175848</v>
      </c>
      <c r="AP172" s="1665">
        <f t="shared" ca="1" si="281"/>
        <v>115614522.6292433</v>
      </c>
      <c r="AQ172" s="1665">
        <f t="shared" ca="1" si="281"/>
        <v>116921866.15450993</v>
      </c>
      <c r="AR172" s="1665">
        <f t="shared" ca="1" si="281"/>
        <v>118089026.62088785</v>
      </c>
      <c r="AS172" s="1665">
        <f t="shared" ca="1" si="281"/>
        <v>119436465.43556608</v>
      </c>
      <c r="AT172" s="1665">
        <f t="shared" ca="1" si="281"/>
        <v>120750481.98884656</v>
      </c>
      <c r="AU172" s="1665">
        <f t="shared" ca="1" si="281"/>
        <v>122140483.14951549</v>
      </c>
      <c r="AV172" s="1665">
        <f t="shared" ca="1" si="281"/>
        <v>123496225.53684908</v>
      </c>
      <c r="AW172" s="1665">
        <f t="shared" ca="1" si="281"/>
        <v>0</v>
      </c>
      <c r="AX172" s="1665">
        <f t="shared" ca="1" si="281"/>
        <v>0</v>
      </c>
      <c r="AY172" s="1665">
        <f t="shared" ca="1" si="281"/>
        <v>0</v>
      </c>
      <c r="AZ172" s="1665">
        <f t="shared" ca="1" si="281"/>
        <v>0</v>
      </c>
      <c r="BA172" s="1665">
        <f t="shared" ca="1" si="281"/>
        <v>0</v>
      </c>
      <c r="BB172" s="1665">
        <f t="shared" ca="1" si="281"/>
        <v>0</v>
      </c>
      <c r="BC172" s="1665">
        <f t="shared" ca="1" si="281"/>
        <v>0</v>
      </c>
      <c r="BD172" s="1665">
        <f t="shared" ca="1" si="281"/>
        <v>0</v>
      </c>
      <c r="BE172" s="1665">
        <f t="shared" ca="1" si="281"/>
        <v>0</v>
      </c>
      <c r="BF172" s="1665">
        <f t="shared" ca="1" si="281"/>
        <v>0</v>
      </c>
      <c r="BG172" s="1665">
        <f t="shared" ca="1" si="281"/>
        <v>0</v>
      </c>
      <c r="BH172" s="1665">
        <f t="shared" ca="1" si="281"/>
        <v>0</v>
      </c>
      <c r="BI172" s="1665">
        <f t="shared" ca="1" si="281"/>
        <v>0</v>
      </c>
      <c r="BJ172" s="1665">
        <f t="shared" ca="1" si="281"/>
        <v>0</v>
      </c>
      <c r="BK172" s="1665">
        <f t="shared" ca="1" si="281"/>
        <v>0</v>
      </c>
      <c r="BL172" s="1665">
        <f t="shared" ca="1" si="281"/>
        <v>0</v>
      </c>
      <c r="BM172" s="1665">
        <f t="shared" ca="1" si="281"/>
        <v>0</v>
      </c>
      <c r="BN172" s="1665">
        <f t="shared" ca="1" si="281"/>
        <v>0</v>
      </c>
      <c r="BO172" s="1665">
        <f t="shared" ca="1" si="281"/>
        <v>0</v>
      </c>
      <c r="BP172" s="1665">
        <f t="shared" ca="1" si="281"/>
        <v>0</v>
      </c>
      <c r="BQ172" s="1665">
        <f t="shared" ref="BQ172:EB172" ca="1" si="282">SUM(BQ165:BQ171)</f>
        <v>0</v>
      </c>
      <c r="BR172" s="1665">
        <f t="shared" ca="1" si="282"/>
        <v>0</v>
      </c>
      <c r="BS172" s="1665">
        <f t="shared" ca="1" si="282"/>
        <v>0</v>
      </c>
      <c r="BT172" s="1665">
        <f t="shared" ca="1" si="282"/>
        <v>0</v>
      </c>
      <c r="BU172" s="1665">
        <f t="shared" ca="1" si="282"/>
        <v>0</v>
      </c>
      <c r="BV172" s="1665">
        <f t="shared" ca="1" si="282"/>
        <v>0</v>
      </c>
      <c r="BW172" s="1665">
        <f t="shared" ca="1" si="282"/>
        <v>0</v>
      </c>
      <c r="BX172" s="1665">
        <f t="shared" ca="1" si="282"/>
        <v>0</v>
      </c>
      <c r="BY172" s="1665">
        <f t="shared" ca="1" si="282"/>
        <v>0</v>
      </c>
      <c r="BZ172" s="1665">
        <f t="shared" ca="1" si="282"/>
        <v>0</v>
      </c>
      <c r="CA172" s="1665">
        <f t="shared" ca="1" si="282"/>
        <v>0</v>
      </c>
      <c r="CB172" s="1665">
        <f t="shared" ca="1" si="282"/>
        <v>0</v>
      </c>
      <c r="CC172" s="1665">
        <f t="shared" ca="1" si="282"/>
        <v>0</v>
      </c>
      <c r="CD172" s="1665">
        <f t="shared" ca="1" si="282"/>
        <v>0</v>
      </c>
      <c r="CE172" s="1665">
        <f t="shared" ca="1" si="282"/>
        <v>0</v>
      </c>
      <c r="CF172" s="1665">
        <f t="shared" ca="1" si="282"/>
        <v>0</v>
      </c>
      <c r="CG172" s="1665">
        <f t="shared" ca="1" si="282"/>
        <v>0</v>
      </c>
      <c r="CH172" s="1665">
        <f t="shared" ca="1" si="282"/>
        <v>0</v>
      </c>
      <c r="CI172" s="1665">
        <f t="shared" ca="1" si="282"/>
        <v>0</v>
      </c>
      <c r="CJ172" s="1665">
        <f t="shared" ca="1" si="282"/>
        <v>0</v>
      </c>
      <c r="CK172" s="1665">
        <f t="shared" ca="1" si="282"/>
        <v>0</v>
      </c>
      <c r="CL172" s="1665">
        <f t="shared" ca="1" si="282"/>
        <v>0</v>
      </c>
      <c r="CM172" s="1665">
        <f t="shared" ca="1" si="282"/>
        <v>0</v>
      </c>
      <c r="CN172" s="1665">
        <f t="shared" ca="1" si="282"/>
        <v>0</v>
      </c>
      <c r="CO172" s="1665">
        <f t="shared" ca="1" si="282"/>
        <v>0</v>
      </c>
      <c r="CP172" s="1665">
        <f t="shared" ca="1" si="282"/>
        <v>0</v>
      </c>
      <c r="CQ172" s="1665">
        <f t="shared" ca="1" si="282"/>
        <v>0</v>
      </c>
      <c r="CR172" s="1665">
        <f t="shared" ca="1" si="282"/>
        <v>0</v>
      </c>
      <c r="CS172" s="1665">
        <f t="shared" ca="1" si="282"/>
        <v>0</v>
      </c>
      <c r="CT172" s="1665">
        <f t="shared" ca="1" si="282"/>
        <v>0</v>
      </c>
      <c r="CU172" s="1665">
        <f t="shared" ca="1" si="282"/>
        <v>0</v>
      </c>
      <c r="CV172" s="1665">
        <f t="shared" ca="1" si="282"/>
        <v>0</v>
      </c>
      <c r="CW172" s="1665">
        <f t="shared" ca="1" si="282"/>
        <v>0</v>
      </c>
      <c r="CX172" s="1665">
        <f t="shared" ca="1" si="282"/>
        <v>0</v>
      </c>
      <c r="CY172" s="1665">
        <f t="shared" ca="1" si="282"/>
        <v>0</v>
      </c>
      <c r="CZ172" s="1665">
        <f t="shared" ca="1" si="282"/>
        <v>0</v>
      </c>
      <c r="DA172" s="1665">
        <f t="shared" ca="1" si="282"/>
        <v>0</v>
      </c>
      <c r="DB172" s="1665">
        <f t="shared" ca="1" si="282"/>
        <v>0</v>
      </c>
      <c r="DC172" s="1665">
        <f t="shared" ca="1" si="282"/>
        <v>0</v>
      </c>
      <c r="DD172" s="1665">
        <f t="shared" ca="1" si="282"/>
        <v>0</v>
      </c>
      <c r="DE172" s="1665">
        <f t="shared" ca="1" si="282"/>
        <v>0</v>
      </c>
      <c r="DF172" s="1665">
        <f t="shared" ca="1" si="282"/>
        <v>0</v>
      </c>
      <c r="DG172" s="1665">
        <f t="shared" ca="1" si="282"/>
        <v>0</v>
      </c>
      <c r="DH172" s="1665">
        <f t="shared" ca="1" si="282"/>
        <v>0</v>
      </c>
      <c r="DI172" s="1665">
        <f t="shared" ca="1" si="282"/>
        <v>0</v>
      </c>
      <c r="DJ172" s="1665">
        <f t="shared" ca="1" si="282"/>
        <v>0</v>
      </c>
      <c r="DK172" s="1665">
        <f t="shared" ca="1" si="282"/>
        <v>0</v>
      </c>
      <c r="DL172" s="1665">
        <f t="shared" ca="1" si="282"/>
        <v>0</v>
      </c>
      <c r="DM172" s="1665">
        <f t="shared" ca="1" si="282"/>
        <v>0</v>
      </c>
      <c r="DN172" s="1665">
        <f t="shared" ca="1" si="282"/>
        <v>0</v>
      </c>
      <c r="DO172" s="1665">
        <f t="shared" ca="1" si="282"/>
        <v>0</v>
      </c>
      <c r="DP172" s="1665">
        <f t="shared" ca="1" si="282"/>
        <v>0</v>
      </c>
      <c r="DQ172" s="1665">
        <f t="shared" ca="1" si="282"/>
        <v>0</v>
      </c>
      <c r="DR172" s="1665">
        <f t="shared" ca="1" si="282"/>
        <v>0</v>
      </c>
      <c r="DS172" s="1665">
        <f t="shared" ca="1" si="282"/>
        <v>0</v>
      </c>
      <c r="DT172" s="1665">
        <f t="shared" ca="1" si="282"/>
        <v>0</v>
      </c>
      <c r="DU172" s="1665">
        <f t="shared" ca="1" si="282"/>
        <v>0</v>
      </c>
      <c r="DV172" s="1665">
        <f t="shared" ca="1" si="282"/>
        <v>0</v>
      </c>
      <c r="DW172" s="1665">
        <f t="shared" ca="1" si="282"/>
        <v>0</v>
      </c>
      <c r="DX172" s="1665">
        <f t="shared" ca="1" si="282"/>
        <v>0</v>
      </c>
      <c r="DY172" s="1665">
        <f t="shared" ca="1" si="282"/>
        <v>0</v>
      </c>
      <c r="DZ172" s="1665">
        <f t="shared" ca="1" si="282"/>
        <v>0</v>
      </c>
      <c r="EA172" s="1665">
        <f t="shared" ca="1" si="282"/>
        <v>0</v>
      </c>
      <c r="EB172" s="1665">
        <f t="shared" ca="1" si="282"/>
        <v>0</v>
      </c>
      <c r="EC172" s="1665">
        <f t="shared" ref="EC172:GN172" ca="1" si="283">SUM(EC165:EC171)</f>
        <v>0</v>
      </c>
      <c r="ED172" s="1665">
        <f t="shared" ca="1" si="283"/>
        <v>0</v>
      </c>
      <c r="EE172" s="1665">
        <f t="shared" ca="1" si="283"/>
        <v>0</v>
      </c>
      <c r="EF172" s="1665">
        <f t="shared" ca="1" si="283"/>
        <v>0</v>
      </c>
      <c r="EG172" s="1665">
        <f t="shared" ca="1" si="283"/>
        <v>0</v>
      </c>
      <c r="EH172" s="1665">
        <f t="shared" ca="1" si="283"/>
        <v>0</v>
      </c>
      <c r="EI172" s="1665">
        <f t="shared" ca="1" si="283"/>
        <v>0</v>
      </c>
      <c r="EJ172" s="1665">
        <f t="shared" ca="1" si="283"/>
        <v>0</v>
      </c>
      <c r="EK172" s="1665">
        <f t="shared" ca="1" si="283"/>
        <v>0</v>
      </c>
      <c r="EL172" s="1665">
        <f t="shared" ca="1" si="283"/>
        <v>0</v>
      </c>
      <c r="EM172" s="1665">
        <f t="shared" ca="1" si="283"/>
        <v>0</v>
      </c>
      <c r="EN172" s="1665">
        <f t="shared" ca="1" si="283"/>
        <v>0</v>
      </c>
      <c r="EO172" s="1665">
        <f t="shared" ca="1" si="283"/>
        <v>0</v>
      </c>
      <c r="EP172" s="1665">
        <f t="shared" ca="1" si="283"/>
        <v>0</v>
      </c>
      <c r="EQ172" s="1665">
        <f t="shared" ca="1" si="283"/>
        <v>0</v>
      </c>
      <c r="ER172" s="1665">
        <f t="shared" ca="1" si="283"/>
        <v>0</v>
      </c>
      <c r="ES172" s="1665">
        <f t="shared" ca="1" si="283"/>
        <v>0</v>
      </c>
      <c r="ET172" s="1665">
        <f t="shared" ca="1" si="283"/>
        <v>0</v>
      </c>
      <c r="EU172" s="1665">
        <f t="shared" ca="1" si="283"/>
        <v>0</v>
      </c>
      <c r="EV172" s="1665">
        <f t="shared" ca="1" si="283"/>
        <v>0</v>
      </c>
      <c r="EW172" s="1665">
        <f t="shared" ca="1" si="283"/>
        <v>0</v>
      </c>
      <c r="EX172" s="1665">
        <f t="shared" ca="1" si="283"/>
        <v>0</v>
      </c>
      <c r="EY172" s="1665">
        <f t="shared" ca="1" si="283"/>
        <v>0</v>
      </c>
      <c r="EZ172" s="1665">
        <f t="shared" ca="1" si="283"/>
        <v>0</v>
      </c>
      <c r="FA172" s="1665">
        <f t="shared" ca="1" si="283"/>
        <v>0</v>
      </c>
      <c r="FB172" s="1665">
        <f t="shared" ca="1" si="283"/>
        <v>0</v>
      </c>
      <c r="FC172" s="1665">
        <f t="shared" ca="1" si="283"/>
        <v>0</v>
      </c>
      <c r="FD172" s="1665">
        <f t="shared" ca="1" si="283"/>
        <v>0</v>
      </c>
      <c r="FE172" s="1665">
        <f t="shared" ca="1" si="283"/>
        <v>0</v>
      </c>
      <c r="FF172" s="1665">
        <f t="shared" ca="1" si="283"/>
        <v>0</v>
      </c>
      <c r="FG172" s="1665">
        <f t="shared" ca="1" si="283"/>
        <v>0</v>
      </c>
      <c r="FH172" s="1665">
        <f t="shared" ca="1" si="283"/>
        <v>0</v>
      </c>
      <c r="FI172" s="1665">
        <f t="shared" ca="1" si="283"/>
        <v>0</v>
      </c>
      <c r="FJ172" s="1665">
        <f t="shared" ca="1" si="283"/>
        <v>0</v>
      </c>
      <c r="FK172" s="1665">
        <f t="shared" ca="1" si="283"/>
        <v>0</v>
      </c>
      <c r="FL172" s="1665">
        <f t="shared" ca="1" si="283"/>
        <v>0</v>
      </c>
      <c r="FM172" s="1665">
        <f t="shared" ca="1" si="283"/>
        <v>0</v>
      </c>
      <c r="FN172" s="1665">
        <f t="shared" ca="1" si="283"/>
        <v>0</v>
      </c>
      <c r="FO172" s="1665">
        <f t="shared" ca="1" si="283"/>
        <v>0</v>
      </c>
      <c r="FP172" s="1665">
        <f t="shared" ca="1" si="283"/>
        <v>0</v>
      </c>
      <c r="FQ172" s="1665">
        <f t="shared" ca="1" si="283"/>
        <v>0</v>
      </c>
      <c r="FR172" s="1665">
        <f t="shared" ca="1" si="283"/>
        <v>0</v>
      </c>
      <c r="FS172" s="1665">
        <f t="shared" ca="1" si="283"/>
        <v>0</v>
      </c>
      <c r="FT172" s="1665">
        <f t="shared" ca="1" si="283"/>
        <v>0</v>
      </c>
      <c r="FU172" s="1665">
        <f t="shared" ca="1" si="283"/>
        <v>0</v>
      </c>
      <c r="FV172" s="1665">
        <f t="shared" ca="1" si="283"/>
        <v>0</v>
      </c>
      <c r="FW172" s="1665">
        <f t="shared" ca="1" si="283"/>
        <v>0</v>
      </c>
      <c r="FX172" s="1665">
        <f t="shared" ca="1" si="283"/>
        <v>0</v>
      </c>
      <c r="FY172" s="1665">
        <f t="shared" ca="1" si="283"/>
        <v>0</v>
      </c>
      <c r="FZ172" s="1665">
        <f t="shared" ca="1" si="283"/>
        <v>0</v>
      </c>
      <c r="GA172" s="1665">
        <f t="shared" ca="1" si="283"/>
        <v>0</v>
      </c>
      <c r="GB172" s="1665">
        <f t="shared" ca="1" si="283"/>
        <v>0</v>
      </c>
      <c r="GC172" s="1665">
        <f t="shared" ca="1" si="283"/>
        <v>0</v>
      </c>
      <c r="GD172" s="1665">
        <f t="shared" ca="1" si="283"/>
        <v>0</v>
      </c>
      <c r="GE172" s="1665">
        <f t="shared" ca="1" si="283"/>
        <v>0</v>
      </c>
      <c r="GF172" s="1665">
        <f t="shared" ca="1" si="283"/>
        <v>0</v>
      </c>
      <c r="GG172" s="1665">
        <f t="shared" ca="1" si="283"/>
        <v>0</v>
      </c>
      <c r="GH172" s="1665">
        <f t="shared" ca="1" si="283"/>
        <v>0</v>
      </c>
      <c r="GI172" s="1665">
        <f t="shared" ca="1" si="283"/>
        <v>0</v>
      </c>
      <c r="GJ172" s="1665">
        <f t="shared" ca="1" si="283"/>
        <v>0</v>
      </c>
      <c r="GK172" s="1665">
        <f t="shared" ca="1" si="283"/>
        <v>0</v>
      </c>
      <c r="GL172" s="1665">
        <f t="shared" ca="1" si="283"/>
        <v>0</v>
      </c>
      <c r="GM172" s="1665">
        <f t="shared" ca="1" si="283"/>
        <v>0</v>
      </c>
      <c r="GN172" s="1665">
        <f t="shared" ca="1" si="283"/>
        <v>0</v>
      </c>
      <c r="GO172" s="1665">
        <f t="shared" ref="GO172:IL172" ca="1" si="284">SUM(GO165:GO171)</f>
        <v>0</v>
      </c>
      <c r="GP172" s="1665">
        <f t="shared" ca="1" si="284"/>
        <v>0</v>
      </c>
      <c r="GQ172" s="1665">
        <f t="shared" ca="1" si="284"/>
        <v>0</v>
      </c>
      <c r="GR172" s="1665">
        <f t="shared" ca="1" si="284"/>
        <v>0</v>
      </c>
      <c r="GS172" s="1665">
        <f t="shared" ca="1" si="284"/>
        <v>0</v>
      </c>
      <c r="GT172" s="1665">
        <f t="shared" ca="1" si="284"/>
        <v>0</v>
      </c>
      <c r="GU172" s="1665">
        <f t="shared" ca="1" si="284"/>
        <v>0</v>
      </c>
      <c r="GV172" s="1665">
        <f t="shared" ca="1" si="284"/>
        <v>0</v>
      </c>
      <c r="GW172" s="1665">
        <f t="shared" ca="1" si="284"/>
        <v>0</v>
      </c>
      <c r="GX172" s="1665">
        <f t="shared" ca="1" si="284"/>
        <v>0</v>
      </c>
      <c r="GY172" s="1665">
        <f t="shared" ca="1" si="284"/>
        <v>0</v>
      </c>
      <c r="GZ172" s="1665">
        <f t="shared" ca="1" si="284"/>
        <v>0</v>
      </c>
      <c r="HA172" s="1665">
        <f t="shared" ca="1" si="284"/>
        <v>0</v>
      </c>
      <c r="HB172" s="1665">
        <f t="shared" ca="1" si="284"/>
        <v>0</v>
      </c>
      <c r="HC172" s="1665">
        <f t="shared" ca="1" si="284"/>
        <v>0</v>
      </c>
      <c r="HD172" s="1665">
        <f t="shared" ca="1" si="284"/>
        <v>0</v>
      </c>
      <c r="HE172" s="1665">
        <f t="shared" ca="1" si="284"/>
        <v>0</v>
      </c>
      <c r="HF172" s="1665">
        <f t="shared" ca="1" si="284"/>
        <v>0</v>
      </c>
      <c r="HG172" s="1665">
        <f t="shared" ca="1" si="284"/>
        <v>0</v>
      </c>
      <c r="HH172" s="1665">
        <f t="shared" ca="1" si="284"/>
        <v>0</v>
      </c>
      <c r="HI172" s="1665">
        <f t="shared" ca="1" si="284"/>
        <v>0</v>
      </c>
      <c r="HJ172" s="1665">
        <f t="shared" ca="1" si="284"/>
        <v>0</v>
      </c>
      <c r="HK172" s="1665">
        <f t="shared" ca="1" si="284"/>
        <v>0</v>
      </c>
      <c r="HL172" s="1665">
        <f t="shared" ca="1" si="284"/>
        <v>0</v>
      </c>
      <c r="HM172" s="1665">
        <f t="shared" ca="1" si="284"/>
        <v>0</v>
      </c>
      <c r="HN172" s="1665">
        <f t="shared" ca="1" si="284"/>
        <v>0</v>
      </c>
      <c r="HO172" s="1665">
        <f t="shared" ca="1" si="284"/>
        <v>0</v>
      </c>
      <c r="HP172" s="1665">
        <f t="shared" ca="1" si="284"/>
        <v>0</v>
      </c>
      <c r="HQ172" s="1665">
        <f t="shared" ca="1" si="284"/>
        <v>0</v>
      </c>
      <c r="HR172" s="1665">
        <f t="shared" ca="1" si="284"/>
        <v>0</v>
      </c>
      <c r="HS172" s="1665">
        <f t="shared" ca="1" si="284"/>
        <v>0</v>
      </c>
      <c r="HT172" s="1665">
        <f t="shared" ca="1" si="284"/>
        <v>0</v>
      </c>
      <c r="HU172" s="1665">
        <f t="shared" ca="1" si="284"/>
        <v>0</v>
      </c>
      <c r="HV172" s="1665">
        <f t="shared" ca="1" si="284"/>
        <v>0</v>
      </c>
      <c r="HW172" s="1665">
        <f t="shared" ca="1" si="284"/>
        <v>0</v>
      </c>
      <c r="HX172" s="1665">
        <f t="shared" ca="1" si="284"/>
        <v>0</v>
      </c>
      <c r="HY172" s="1665">
        <f t="shared" ca="1" si="284"/>
        <v>0</v>
      </c>
      <c r="HZ172" s="1665">
        <f t="shared" ca="1" si="284"/>
        <v>0</v>
      </c>
      <c r="IA172" s="1665">
        <f t="shared" ca="1" si="284"/>
        <v>0</v>
      </c>
      <c r="IB172" s="1665">
        <f t="shared" ca="1" si="284"/>
        <v>0</v>
      </c>
      <c r="IC172" s="1665">
        <f t="shared" ca="1" si="284"/>
        <v>0</v>
      </c>
      <c r="ID172" s="1665">
        <f t="shared" ca="1" si="284"/>
        <v>0</v>
      </c>
      <c r="IE172" s="1665">
        <f t="shared" ca="1" si="284"/>
        <v>0</v>
      </c>
      <c r="IF172" s="1665">
        <f t="shared" ca="1" si="284"/>
        <v>0</v>
      </c>
      <c r="IG172" s="1665">
        <f t="shared" ca="1" si="284"/>
        <v>0</v>
      </c>
      <c r="IH172" s="1665">
        <f t="shared" ca="1" si="284"/>
        <v>0</v>
      </c>
      <c r="II172" s="1665">
        <f t="shared" ca="1" si="284"/>
        <v>0</v>
      </c>
      <c r="IJ172" s="1665">
        <f t="shared" ca="1" si="284"/>
        <v>0</v>
      </c>
      <c r="IK172" s="1665">
        <f t="shared" ca="1" si="284"/>
        <v>0</v>
      </c>
      <c r="IL172" s="1665">
        <f t="shared" ca="1" si="284"/>
        <v>0</v>
      </c>
    </row>
    <row r="173" spans="1:246" s="709" customFormat="1">
      <c r="D173" s="810"/>
      <c r="F173" s="725"/>
      <c r="G173" s="725"/>
      <c r="H173" s="725"/>
      <c r="I173" s="725"/>
      <c r="J173" s="725"/>
      <c r="K173" s="725"/>
      <c r="L173" s="725"/>
      <c r="M173" s="725"/>
      <c r="N173" s="725"/>
      <c r="O173" s="725"/>
      <c r="P173" s="725"/>
      <c r="Q173" s="725"/>
      <c r="R173" s="725"/>
      <c r="S173" s="725"/>
      <c r="T173" s="725"/>
      <c r="U173" s="725"/>
      <c r="V173" s="725"/>
      <c r="W173" s="725"/>
      <c r="X173" s="725"/>
      <c r="Y173" s="725"/>
      <c r="Z173" s="725"/>
      <c r="AA173" s="725"/>
      <c r="AB173" s="725"/>
      <c r="AC173" s="725"/>
      <c r="AD173" s="725"/>
      <c r="AE173" s="725"/>
      <c r="AF173" s="725"/>
      <c r="AG173" s="725"/>
      <c r="AH173" s="725"/>
      <c r="AI173" s="725"/>
      <c r="AJ173" s="725"/>
      <c r="AK173" s="725"/>
      <c r="AL173" s="725"/>
      <c r="AM173" s="725"/>
      <c r="AN173" s="725"/>
      <c r="AO173" s="725"/>
      <c r="AP173" s="725"/>
      <c r="AQ173" s="725"/>
      <c r="AR173" s="725"/>
      <c r="AS173" s="725"/>
      <c r="AT173" s="725"/>
      <c r="AU173" s="725"/>
      <c r="AV173" s="725"/>
      <c r="AW173" s="725"/>
      <c r="AX173" s="725"/>
      <c r="AY173" s="725"/>
      <c r="AZ173" s="725"/>
      <c r="BA173" s="725"/>
      <c r="BB173" s="725"/>
      <c r="BC173" s="725"/>
      <c r="BD173" s="725"/>
      <c r="BE173" s="725"/>
      <c r="BF173" s="725"/>
      <c r="BG173" s="725"/>
      <c r="BH173" s="725"/>
      <c r="BI173" s="725"/>
      <c r="BJ173" s="725"/>
      <c r="BK173" s="725"/>
      <c r="BL173" s="725"/>
      <c r="BM173" s="725"/>
      <c r="BN173" s="725"/>
      <c r="BO173" s="725"/>
      <c r="BP173" s="725"/>
      <c r="BQ173" s="725"/>
      <c r="BR173" s="725"/>
      <c r="BS173" s="725"/>
      <c r="BT173" s="725"/>
      <c r="BU173" s="725"/>
      <c r="BV173" s="725"/>
      <c r="BW173" s="725"/>
      <c r="BX173" s="725"/>
      <c r="BY173" s="725"/>
      <c r="BZ173" s="725"/>
      <c r="CA173" s="725"/>
      <c r="CB173" s="725"/>
      <c r="CC173" s="725"/>
      <c r="CD173" s="725"/>
      <c r="CE173" s="725"/>
      <c r="CF173" s="725"/>
      <c r="CG173" s="725"/>
      <c r="CH173" s="725"/>
      <c r="CI173" s="725"/>
      <c r="CJ173" s="725"/>
      <c r="CK173" s="725"/>
      <c r="CL173" s="725"/>
      <c r="CM173" s="725"/>
      <c r="CN173" s="725"/>
      <c r="CO173" s="725"/>
      <c r="CP173" s="725"/>
      <c r="CQ173" s="725"/>
      <c r="CR173" s="725"/>
      <c r="CS173" s="725"/>
      <c r="CT173" s="725"/>
      <c r="CU173" s="725"/>
      <c r="CV173" s="725"/>
      <c r="CW173" s="725"/>
      <c r="CX173" s="725"/>
      <c r="CY173" s="725"/>
      <c r="CZ173" s="725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5"/>
      <c r="EY173" s="725"/>
      <c r="EZ173" s="725"/>
      <c r="FA173" s="725"/>
      <c r="FB173" s="725"/>
      <c r="FC173" s="725"/>
      <c r="FD173" s="725"/>
      <c r="FE173" s="725"/>
      <c r="FF173" s="725"/>
      <c r="FG173" s="725"/>
      <c r="FH173" s="725"/>
      <c r="FI173" s="725"/>
      <c r="FJ173" s="725"/>
      <c r="FK173" s="725"/>
      <c r="FL173" s="725"/>
      <c r="FM173" s="725"/>
      <c r="FN173" s="725"/>
      <c r="FO173" s="725"/>
      <c r="FP173" s="725"/>
      <c r="FQ173" s="725"/>
      <c r="FR173" s="725"/>
      <c r="FS173" s="725"/>
      <c r="FT173" s="725"/>
      <c r="FU173" s="725"/>
      <c r="FV173" s="725"/>
      <c r="FW173" s="725"/>
      <c r="FX173" s="725"/>
      <c r="FY173" s="725"/>
      <c r="FZ173" s="725"/>
      <c r="GA173" s="725"/>
      <c r="GB173" s="725"/>
      <c r="GC173" s="725"/>
      <c r="GD173" s="725"/>
      <c r="GE173" s="725"/>
      <c r="GF173" s="725"/>
      <c r="GG173" s="725"/>
      <c r="GH173" s="725"/>
      <c r="GI173" s="725"/>
      <c r="GJ173" s="725"/>
      <c r="GK173" s="725"/>
      <c r="GL173" s="725"/>
      <c r="GM173" s="725"/>
      <c r="GN173" s="725"/>
      <c r="GO173" s="725"/>
      <c r="GP173" s="725"/>
      <c r="GQ173" s="725"/>
      <c r="GR173" s="725"/>
      <c r="GS173" s="725"/>
      <c r="GT173" s="725"/>
      <c r="GU173" s="725"/>
      <c r="GV173" s="725"/>
      <c r="GW173" s="725"/>
      <c r="GX173" s="725"/>
      <c r="GY173" s="725"/>
      <c r="GZ173" s="725"/>
      <c r="HA173" s="725"/>
      <c r="HB173" s="725"/>
      <c r="HC173" s="725"/>
      <c r="HD173" s="725"/>
      <c r="HE173" s="725"/>
      <c r="HF173" s="725"/>
      <c r="HG173" s="725"/>
      <c r="HH173" s="725"/>
      <c r="HI173" s="725"/>
      <c r="HJ173" s="725"/>
      <c r="HK173" s="725"/>
      <c r="HL173" s="725"/>
      <c r="HM173" s="725"/>
      <c r="HN173" s="725"/>
      <c r="HO173" s="725"/>
      <c r="HP173" s="725"/>
      <c r="HQ173" s="725"/>
      <c r="HR173" s="725"/>
      <c r="HS173" s="725"/>
      <c r="HT173" s="725"/>
      <c r="HU173" s="725"/>
      <c r="HV173" s="725"/>
      <c r="HW173" s="725"/>
      <c r="HX173" s="725"/>
      <c r="HY173" s="725"/>
      <c r="HZ173" s="725"/>
      <c r="IA173" s="725"/>
      <c r="IB173" s="725"/>
      <c r="IC173" s="725"/>
      <c r="ID173" s="725"/>
      <c r="IE173" s="725"/>
      <c r="IF173" s="725"/>
      <c r="IG173" s="725"/>
      <c r="IH173" s="725"/>
      <c r="II173" s="725"/>
      <c r="IJ173" s="725"/>
      <c r="IK173" s="725"/>
      <c r="IL173" s="725"/>
    </row>
    <row r="174" spans="1:246" s="817" customFormat="1">
      <c r="B174" s="817" t="s">
        <v>735</v>
      </c>
      <c r="D174" s="818">
        <f ca="1">IFERROR(E174/SUM($E$174:$E$175),"")</f>
        <v>0.625</v>
      </c>
      <c r="E174" s="817">
        <f ca="1">SUM(G174:IL174)</f>
        <v>10389315.33031942</v>
      </c>
      <c r="F174" s="820">
        <f>-F169</f>
        <v>0</v>
      </c>
      <c r="G174" s="820">
        <f t="shared" ref="G174:BR174" ca="1" si="285">-G169</f>
        <v>0</v>
      </c>
      <c r="H174" s="820">
        <f t="shared" ca="1" si="285"/>
        <v>0</v>
      </c>
      <c r="I174" s="820">
        <f t="shared" ca="1" si="285"/>
        <v>0</v>
      </c>
      <c r="J174" s="820">
        <f t="shared" ca="1" si="285"/>
        <v>0</v>
      </c>
      <c r="K174" s="820">
        <f t="shared" ca="1" si="285"/>
        <v>0</v>
      </c>
      <c r="L174" s="820">
        <f t="shared" ca="1" si="285"/>
        <v>0</v>
      </c>
      <c r="M174" s="820">
        <f t="shared" ca="1" si="285"/>
        <v>0</v>
      </c>
      <c r="N174" s="820">
        <f t="shared" ca="1" si="285"/>
        <v>0</v>
      </c>
      <c r="O174" s="820">
        <f t="shared" ca="1" si="285"/>
        <v>0</v>
      </c>
      <c r="P174" s="820">
        <f t="shared" ca="1" si="285"/>
        <v>0</v>
      </c>
      <c r="Q174" s="820">
        <f t="shared" ca="1" si="285"/>
        <v>0</v>
      </c>
      <c r="R174" s="820">
        <f t="shared" ca="1" si="285"/>
        <v>0</v>
      </c>
      <c r="S174" s="820">
        <f t="shared" ca="1" si="285"/>
        <v>0</v>
      </c>
      <c r="T174" s="820">
        <f t="shared" ca="1" si="285"/>
        <v>0</v>
      </c>
      <c r="U174" s="820">
        <f t="shared" ca="1" si="285"/>
        <v>0</v>
      </c>
      <c r="V174" s="820">
        <f t="shared" ca="1" si="285"/>
        <v>0</v>
      </c>
      <c r="W174" s="820">
        <f t="shared" ca="1" si="285"/>
        <v>0</v>
      </c>
      <c r="X174" s="820">
        <f t="shared" ca="1" si="285"/>
        <v>0</v>
      </c>
      <c r="Y174" s="820">
        <f t="shared" ca="1" si="285"/>
        <v>0</v>
      </c>
      <c r="Z174" s="820">
        <f t="shared" ca="1" si="285"/>
        <v>0</v>
      </c>
      <c r="AA174" s="820">
        <f t="shared" ca="1" si="285"/>
        <v>0</v>
      </c>
      <c r="AB174" s="820">
        <f t="shared" ca="1" si="285"/>
        <v>0</v>
      </c>
      <c r="AC174" s="820">
        <f t="shared" ca="1" si="285"/>
        <v>0</v>
      </c>
      <c r="AD174" s="820">
        <f t="shared" ca="1" si="285"/>
        <v>0</v>
      </c>
      <c r="AE174" s="820">
        <f t="shared" ca="1" si="285"/>
        <v>0</v>
      </c>
      <c r="AF174" s="820">
        <f t="shared" ca="1" si="285"/>
        <v>0</v>
      </c>
      <c r="AG174" s="820">
        <f t="shared" ca="1" si="285"/>
        <v>0</v>
      </c>
      <c r="AH174" s="820">
        <f t="shared" ca="1" si="285"/>
        <v>0</v>
      </c>
      <c r="AI174" s="820">
        <f t="shared" ca="1" si="285"/>
        <v>0</v>
      </c>
      <c r="AJ174" s="820">
        <f t="shared" ca="1" si="285"/>
        <v>0</v>
      </c>
      <c r="AK174" s="820">
        <f t="shared" ca="1" si="285"/>
        <v>0</v>
      </c>
      <c r="AL174" s="820">
        <f t="shared" ca="1" si="285"/>
        <v>0</v>
      </c>
      <c r="AM174" s="820">
        <f t="shared" ca="1" si="285"/>
        <v>0</v>
      </c>
      <c r="AN174" s="820">
        <f t="shared" ca="1" si="285"/>
        <v>0</v>
      </c>
      <c r="AO174" s="820">
        <f t="shared" ca="1" si="285"/>
        <v>0</v>
      </c>
      <c r="AP174" s="820">
        <f t="shared" ca="1" si="285"/>
        <v>0</v>
      </c>
      <c r="AQ174" s="820">
        <f t="shared" ca="1" si="285"/>
        <v>0</v>
      </c>
      <c r="AR174" s="820">
        <f t="shared" ca="1" si="285"/>
        <v>0</v>
      </c>
      <c r="AS174" s="820">
        <f t="shared" ca="1" si="285"/>
        <v>0</v>
      </c>
      <c r="AT174" s="820">
        <f t="shared" ca="1" si="285"/>
        <v>0</v>
      </c>
      <c r="AU174" s="820">
        <f t="shared" ca="1" si="285"/>
        <v>0</v>
      </c>
      <c r="AV174" s="820">
        <f t="shared" ca="1" si="285"/>
        <v>0</v>
      </c>
      <c r="AW174" s="820">
        <f t="shared" ca="1" si="285"/>
        <v>10389315.33031942</v>
      </c>
      <c r="AX174" s="820">
        <f t="shared" si="285"/>
        <v>0</v>
      </c>
      <c r="AY174" s="820">
        <f t="shared" si="285"/>
        <v>0</v>
      </c>
      <c r="AZ174" s="820">
        <f t="shared" si="285"/>
        <v>0</v>
      </c>
      <c r="BA174" s="820">
        <f t="shared" si="285"/>
        <v>0</v>
      </c>
      <c r="BB174" s="820">
        <f t="shared" si="285"/>
        <v>0</v>
      </c>
      <c r="BC174" s="820">
        <f t="shared" si="285"/>
        <v>0</v>
      </c>
      <c r="BD174" s="820">
        <f t="shared" si="285"/>
        <v>0</v>
      </c>
      <c r="BE174" s="820">
        <f t="shared" si="285"/>
        <v>0</v>
      </c>
      <c r="BF174" s="820">
        <f t="shared" si="285"/>
        <v>0</v>
      </c>
      <c r="BG174" s="820">
        <f t="shared" si="285"/>
        <v>0</v>
      </c>
      <c r="BH174" s="820">
        <f t="shared" si="285"/>
        <v>0</v>
      </c>
      <c r="BI174" s="820">
        <f t="shared" si="285"/>
        <v>0</v>
      </c>
      <c r="BJ174" s="820">
        <f t="shared" si="285"/>
        <v>0</v>
      </c>
      <c r="BK174" s="820">
        <f t="shared" si="285"/>
        <v>0</v>
      </c>
      <c r="BL174" s="820">
        <f t="shared" si="285"/>
        <v>0</v>
      </c>
      <c r="BM174" s="820">
        <f t="shared" si="285"/>
        <v>0</v>
      </c>
      <c r="BN174" s="820">
        <f t="shared" si="285"/>
        <v>0</v>
      </c>
      <c r="BO174" s="820">
        <f t="shared" si="285"/>
        <v>0</v>
      </c>
      <c r="BP174" s="820">
        <f t="shared" si="285"/>
        <v>0</v>
      </c>
      <c r="BQ174" s="820">
        <f t="shared" si="285"/>
        <v>0</v>
      </c>
      <c r="BR174" s="820">
        <f t="shared" si="285"/>
        <v>0</v>
      </c>
      <c r="BS174" s="820">
        <f t="shared" ref="BS174:ED174" si="286">-BS169</f>
        <v>0</v>
      </c>
      <c r="BT174" s="820">
        <f t="shared" si="286"/>
        <v>0</v>
      </c>
      <c r="BU174" s="820">
        <f t="shared" si="286"/>
        <v>0</v>
      </c>
      <c r="BV174" s="820">
        <f t="shared" si="286"/>
        <v>0</v>
      </c>
      <c r="BW174" s="820">
        <f t="shared" si="286"/>
        <v>0</v>
      </c>
      <c r="BX174" s="820">
        <f t="shared" si="286"/>
        <v>0</v>
      </c>
      <c r="BY174" s="820">
        <f t="shared" si="286"/>
        <v>0</v>
      </c>
      <c r="BZ174" s="820">
        <f t="shared" si="286"/>
        <v>0</v>
      </c>
      <c r="CA174" s="820">
        <f t="shared" si="286"/>
        <v>0</v>
      </c>
      <c r="CB174" s="820">
        <f t="shared" si="286"/>
        <v>0</v>
      </c>
      <c r="CC174" s="820">
        <f t="shared" si="286"/>
        <v>0</v>
      </c>
      <c r="CD174" s="820">
        <f t="shared" si="286"/>
        <v>0</v>
      </c>
      <c r="CE174" s="820">
        <f t="shared" si="286"/>
        <v>0</v>
      </c>
      <c r="CF174" s="820">
        <f t="shared" si="286"/>
        <v>0</v>
      </c>
      <c r="CG174" s="820">
        <f t="shared" si="286"/>
        <v>0</v>
      </c>
      <c r="CH174" s="820">
        <f t="shared" si="286"/>
        <v>0</v>
      </c>
      <c r="CI174" s="820">
        <f t="shared" si="286"/>
        <v>0</v>
      </c>
      <c r="CJ174" s="820">
        <f t="shared" si="286"/>
        <v>0</v>
      </c>
      <c r="CK174" s="820">
        <f t="shared" si="286"/>
        <v>0</v>
      </c>
      <c r="CL174" s="820">
        <f t="shared" si="286"/>
        <v>0</v>
      </c>
      <c r="CM174" s="820">
        <f t="shared" si="286"/>
        <v>0</v>
      </c>
      <c r="CN174" s="820">
        <f t="shared" si="286"/>
        <v>0</v>
      </c>
      <c r="CO174" s="820">
        <f t="shared" si="286"/>
        <v>0</v>
      </c>
      <c r="CP174" s="820">
        <f t="shared" si="286"/>
        <v>0</v>
      </c>
      <c r="CQ174" s="820">
        <f t="shared" si="286"/>
        <v>0</v>
      </c>
      <c r="CR174" s="820">
        <f t="shared" si="286"/>
        <v>0</v>
      </c>
      <c r="CS174" s="820">
        <f t="shared" si="286"/>
        <v>0</v>
      </c>
      <c r="CT174" s="820">
        <f t="shared" si="286"/>
        <v>0</v>
      </c>
      <c r="CU174" s="820">
        <f t="shared" si="286"/>
        <v>0</v>
      </c>
      <c r="CV174" s="820">
        <f t="shared" si="286"/>
        <v>0</v>
      </c>
      <c r="CW174" s="820">
        <f t="shared" si="286"/>
        <v>0</v>
      </c>
      <c r="CX174" s="820">
        <f t="shared" si="286"/>
        <v>0</v>
      </c>
      <c r="CY174" s="820">
        <f t="shared" si="286"/>
        <v>0</v>
      </c>
      <c r="CZ174" s="820">
        <f t="shared" si="286"/>
        <v>0</v>
      </c>
      <c r="DA174" s="820">
        <f t="shared" si="286"/>
        <v>0</v>
      </c>
      <c r="DB174" s="820">
        <f t="shared" si="286"/>
        <v>0</v>
      </c>
      <c r="DC174" s="820">
        <f t="shared" si="286"/>
        <v>0</v>
      </c>
      <c r="DD174" s="820">
        <f t="shared" si="286"/>
        <v>0</v>
      </c>
      <c r="DE174" s="820">
        <f t="shared" si="286"/>
        <v>0</v>
      </c>
      <c r="DF174" s="820">
        <f t="shared" si="286"/>
        <v>0</v>
      </c>
      <c r="DG174" s="820">
        <f t="shared" si="286"/>
        <v>0</v>
      </c>
      <c r="DH174" s="820">
        <f t="shared" si="286"/>
        <v>0</v>
      </c>
      <c r="DI174" s="820">
        <f t="shared" si="286"/>
        <v>0</v>
      </c>
      <c r="DJ174" s="820">
        <f t="shared" si="286"/>
        <v>0</v>
      </c>
      <c r="DK174" s="820">
        <f t="shared" si="286"/>
        <v>0</v>
      </c>
      <c r="DL174" s="820">
        <f t="shared" si="286"/>
        <v>0</v>
      </c>
      <c r="DM174" s="820">
        <f t="shared" si="286"/>
        <v>0</v>
      </c>
      <c r="DN174" s="820">
        <f t="shared" si="286"/>
        <v>0</v>
      </c>
      <c r="DO174" s="820">
        <f t="shared" si="286"/>
        <v>0</v>
      </c>
      <c r="DP174" s="820">
        <f t="shared" si="286"/>
        <v>0</v>
      </c>
      <c r="DQ174" s="820">
        <f t="shared" si="286"/>
        <v>0</v>
      </c>
      <c r="DR174" s="820">
        <f t="shared" si="286"/>
        <v>0</v>
      </c>
      <c r="DS174" s="820">
        <f t="shared" si="286"/>
        <v>0</v>
      </c>
      <c r="DT174" s="820">
        <f t="shared" si="286"/>
        <v>0</v>
      </c>
      <c r="DU174" s="820">
        <f t="shared" si="286"/>
        <v>0</v>
      </c>
      <c r="DV174" s="820">
        <f t="shared" si="286"/>
        <v>0</v>
      </c>
      <c r="DW174" s="820">
        <f t="shared" si="286"/>
        <v>0</v>
      </c>
      <c r="DX174" s="820">
        <f t="shared" si="286"/>
        <v>0</v>
      </c>
      <c r="DY174" s="820">
        <f t="shared" si="286"/>
        <v>0</v>
      </c>
      <c r="DZ174" s="820">
        <f t="shared" si="286"/>
        <v>0</v>
      </c>
      <c r="EA174" s="820">
        <f t="shared" si="286"/>
        <v>0</v>
      </c>
      <c r="EB174" s="820">
        <f t="shared" si="286"/>
        <v>0</v>
      </c>
      <c r="EC174" s="820">
        <f t="shared" si="286"/>
        <v>0</v>
      </c>
      <c r="ED174" s="820">
        <f t="shared" si="286"/>
        <v>0</v>
      </c>
      <c r="EE174" s="820">
        <f t="shared" ref="EE174:GP174" si="287">-EE169</f>
        <v>0</v>
      </c>
      <c r="EF174" s="820">
        <f t="shared" si="287"/>
        <v>0</v>
      </c>
      <c r="EG174" s="820">
        <f t="shared" si="287"/>
        <v>0</v>
      </c>
      <c r="EH174" s="820">
        <f t="shared" si="287"/>
        <v>0</v>
      </c>
      <c r="EI174" s="820">
        <f t="shared" si="287"/>
        <v>0</v>
      </c>
      <c r="EJ174" s="820">
        <f t="shared" si="287"/>
        <v>0</v>
      </c>
      <c r="EK174" s="820">
        <f t="shared" si="287"/>
        <v>0</v>
      </c>
      <c r="EL174" s="820">
        <f t="shared" si="287"/>
        <v>0</v>
      </c>
      <c r="EM174" s="820">
        <f t="shared" si="287"/>
        <v>0</v>
      </c>
      <c r="EN174" s="820">
        <f t="shared" si="287"/>
        <v>0</v>
      </c>
      <c r="EO174" s="820">
        <f t="shared" si="287"/>
        <v>0</v>
      </c>
      <c r="EP174" s="820">
        <f t="shared" si="287"/>
        <v>0</v>
      </c>
      <c r="EQ174" s="820">
        <f t="shared" si="287"/>
        <v>0</v>
      </c>
      <c r="ER174" s="820">
        <f t="shared" si="287"/>
        <v>0</v>
      </c>
      <c r="ES174" s="820">
        <f t="shared" si="287"/>
        <v>0</v>
      </c>
      <c r="ET174" s="820">
        <f t="shared" si="287"/>
        <v>0</v>
      </c>
      <c r="EU174" s="820">
        <f t="shared" si="287"/>
        <v>0</v>
      </c>
      <c r="EV174" s="820">
        <f t="shared" si="287"/>
        <v>0</v>
      </c>
      <c r="EW174" s="820">
        <f t="shared" si="287"/>
        <v>0</v>
      </c>
      <c r="EX174" s="820">
        <f t="shared" si="287"/>
        <v>0</v>
      </c>
      <c r="EY174" s="820">
        <f t="shared" si="287"/>
        <v>0</v>
      </c>
      <c r="EZ174" s="820">
        <f t="shared" si="287"/>
        <v>0</v>
      </c>
      <c r="FA174" s="820">
        <f t="shared" si="287"/>
        <v>0</v>
      </c>
      <c r="FB174" s="820">
        <f t="shared" si="287"/>
        <v>0</v>
      </c>
      <c r="FC174" s="820">
        <f t="shared" si="287"/>
        <v>0</v>
      </c>
      <c r="FD174" s="820">
        <f t="shared" si="287"/>
        <v>0</v>
      </c>
      <c r="FE174" s="820">
        <f t="shared" si="287"/>
        <v>0</v>
      </c>
      <c r="FF174" s="820">
        <f t="shared" si="287"/>
        <v>0</v>
      </c>
      <c r="FG174" s="820">
        <f t="shared" si="287"/>
        <v>0</v>
      </c>
      <c r="FH174" s="820">
        <f t="shared" si="287"/>
        <v>0</v>
      </c>
      <c r="FI174" s="820">
        <f t="shared" si="287"/>
        <v>0</v>
      </c>
      <c r="FJ174" s="820">
        <f t="shared" si="287"/>
        <v>0</v>
      </c>
      <c r="FK174" s="820">
        <f t="shared" si="287"/>
        <v>0</v>
      </c>
      <c r="FL174" s="820">
        <f t="shared" si="287"/>
        <v>0</v>
      </c>
      <c r="FM174" s="820">
        <f t="shared" si="287"/>
        <v>0</v>
      </c>
      <c r="FN174" s="820">
        <f t="shared" si="287"/>
        <v>0</v>
      </c>
      <c r="FO174" s="820">
        <f t="shared" si="287"/>
        <v>0</v>
      </c>
      <c r="FP174" s="820">
        <f t="shared" si="287"/>
        <v>0</v>
      </c>
      <c r="FQ174" s="820">
        <f t="shared" si="287"/>
        <v>0</v>
      </c>
      <c r="FR174" s="820">
        <f t="shared" si="287"/>
        <v>0</v>
      </c>
      <c r="FS174" s="820">
        <f t="shared" si="287"/>
        <v>0</v>
      </c>
      <c r="FT174" s="820">
        <f t="shared" si="287"/>
        <v>0</v>
      </c>
      <c r="FU174" s="820">
        <f t="shared" si="287"/>
        <v>0</v>
      </c>
      <c r="FV174" s="820">
        <f t="shared" si="287"/>
        <v>0</v>
      </c>
      <c r="FW174" s="820">
        <f t="shared" si="287"/>
        <v>0</v>
      </c>
      <c r="FX174" s="820">
        <f t="shared" si="287"/>
        <v>0</v>
      </c>
      <c r="FY174" s="820">
        <f t="shared" si="287"/>
        <v>0</v>
      </c>
      <c r="FZ174" s="820">
        <f t="shared" si="287"/>
        <v>0</v>
      </c>
      <c r="GA174" s="820">
        <f t="shared" si="287"/>
        <v>0</v>
      </c>
      <c r="GB174" s="820">
        <f t="shared" si="287"/>
        <v>0</v>
      </c>
      <c r="GC174" s="820">
        <f t="shared" si="287"/>
        <v>0</v>
      </c>
      <c r="GD174" s="820">
        <f t="shared" si="287"/>
        <v>0</v>
      </c>
      <c r="GE174" s="820">
        <f t="shared" si="287"/>
        <v>0</v>
      </c>
      <c r="GF174" s="820">
        <f t="shared" si="287"/>
        <v>0</v>
      </c>
      <c r="GG174" s="820">
        <f t="shared" si="287"/>
        <v>0</v>
      </c>
      <c r="GH174" s="820">
        <f t="shared" si="287"/>
        <v>0</v>
      </c>
      <c r="GI174" s="820">
        <f t="shared" si="287"/>
        <v>0</v>
      </c>
      <c r="GJ174" s="820">
        <f t="shared" si="287"/>
        <v>0</v>
      </c>
      <c r="GK174" s="820">
        <f t="shared" si="287"/>
        <v>0</v>
      </c>
      <c r="GL174" s="820">
        <f t="shared" si="287"/>
        <v>0</v>
      </c>
      <c r="GM174" s="820">
        <f t="shared" si="287"/>
        <v>0</v>
      </c>
      <c r="GN174" s="820">
        <f t="shared" si="287"/>
        <v>0</v>
      </c>
      <c r="GO174" s="820">
        <f t="shared" si="287"/>
        <v>0</v>
      </c>
      <c r="GP174" s="820">
        <f t="shared" si="287"/>
        <v>0</v>
      </c>
      <c r="GQ174" s="820">
        <f t="shared" ref="GQ174:IL174" si="288">-GQ169</f>
        <v>0</v>
      </c>
      <c r="GR174" s="820">
        <f t="shared" si="288"/>
        <v>0</v>
      </c>
      <c r="GS174" s="820">
        <f t="shared" si="288"/>
        <v>0</v>
      </c>
      <c r="GT174" s="820">
        <f t="shared" si="288"/>
        <v>0</v>
      </c>
      <c r="GU174" s="820">
        <f t="shared" si="288"/>
        <v>0</v>
      </c>
      <c r="GV174" s="820">
        <f t="shared" si="288"/>
        <v>0</v>
      </c>
      <c r="GW174" s="820">
        <f t="shared" si="288"/>
        <v>0</v>
      </c>
      <c r="GX174" s="820">
        <f t="shared" si="288"/>
        <v>0</v>
      </c>
      <c r="GY174" s="820">
        <f t="shared" si="288"/>
        <v>0</v>
      </c>
      <c r="GZ174" s="820">
        <f t="shared" si="288"/>
        <v>0</v>
      </c>
      <c r="HA174" s="820">
        <f t="shared" si="288"/>
        <v>0</v>
      </c>
      <c r="HB174" s="820">
        <f t="shared" si="288"/>
        <v>0</v>
      </c>
      <c r="HC174" s="820">
        <f t="shared" si="288"/>
        <v>0</v>
      </c>
      <c r="HD174" s="820">
        <f t="shared" si="288"/>
        <v>0</v>
      </c>
      <c r="HE174" s="820">
        <f t="shared" si="288"/>
        <v>0</v>
      </c>
      <c r="HF174" s="820">
        <f t="shared" si="288"/>
        <v>0</v>
      </c>
      <c r="HG174" s="820">
        <f t="shared" si="288"/>
        <v>0</v>
      </c>
      <c r="HH174" s="820">
        <f t="shared" si="288"/>
        <v>0</v>
      </c>
      <c r="HI174" s="820">
        <f t="shared" si="288"/>
        <v>0</v>
      </c>
      <c r="HJ174" s="820">
        <f t="shared" si="288"/>
        <v>0</v>
      </c>
      <c r="HK174" s="820">
        <f t="shared" si="288"/>
        <v>0</v>
      </c>
      <c r="HL174" s="820">
        <f t="shared" si="288"/>
        <v>0</v>
      </c>
      <c r="HM174" s="820">
        <f t="shared" si="288"/>
        <v>0</v>
      </c>
      <c r="HN174" s="820">
        <f t="shared" si="288"/>
        <v>0</v>
      </c>
      <c r="HO174" s="820">
        <f t="shared" si="288"/>
        <v>0</v>
      </c>
      <c r="HP174" s="820">
        <f t="shared" si="288"/>
        <v>0</v>
      </c>
      <c r="HQ174" s="820">
        <f t="shared" si="288"/>
        <v>0</v>
      </c>
      <c r="HR174" s="820">
        <f t="shared" si="288"/>
        <v>0</v>
      </c>
      <c r="HS174" s="820">
        <f t="shared" si="288"/>
        <v>0</v>
      </c>
      <c r="HT174" s="820">
        <f t="shared" si="288"/>
        <v>0</v>
      </c>
      <c r="HU174" s="820">
        <f t="shared" si="288"/>
        <v>0</v>
      </c>
      <c r="HV174" s="820">
        <f t="shared" si="288"/>
        <v>0</v>
      </c>
      <c r="HW174" s="820">
        <f t="shared" si="288"/>
        <v>0</v>
      </c>
      <c r="HX174" s="820">
        <f t="shared" si="288"/>
        <v>0</v>
      </c>
      <c r="HY174" s="820">
        <f t="shared" si="288"/>
        <v>0</v>
      </c>
      <c r="HZ174" s="820">
        <f t="shared" si="288"/>
        <v>0</v>
      </c>
      <c r="IA174" s="820">
        <f t="shared" si="288"/>
        <v>0</v>
      </c>
      <c r="IB174" s="820">
        <f t="shared" si="288"/>
        <v>0</v>
      </c>
      <c r="IC174" s="820">
        <f t="shared" si="288"/>
        <v>0</v>
      </c>
      <c r="ID174" s="820">
        <f t="shared" si="288"/>
        <v>0</v>
      </c>
      <c r="IE174" s="820">
        <f t="shared" si="288"/>
        <v>0</v>
      </c>
      <c r="IF174" s="820">
        <f t="shared" si="288"/>
        <v>0</v>
      </c>
      <c r="IG174" s="820">
        <f t="shared" si="288"/>
        <v>0</v>
      </c>
      <c r="IH174" s="820">
        <f t="shared" si="288"/>
        <v>0</v>
      </c>
      <c r="II174" s="820">
        <f t="shared" si="288"/>
        <v>0</v>
      </c>
      <c r="IJ174" s="820">
        <f t="shared" si="288"/>
        <v>0</v>
      </c>
      <c r="IK174" s="820">
        <f t="shared" si="288"/>
        <v>0</v>
      </c>
      <c r="IL174" s="820">
        <f t="shared" si="288"/>
        <v>0</v>
      </c>
    </row>
    <row r="175" spans="1:246" s="817" customFormat="1">
      <c r="B175" s="817" t="s">
        <v>736</v>
      </c>
      <c r="D175" s="818">
        <f ca="1">IFERROR(E175/SUM($E$174:$E$175),"")</f>
        <v>0.375</v>
      </c>
      <c r="E175" s="817">
        <f ca="1">SUM(G175:IL175)</f>
        <v>6233589.1981916521</v>
      </c>
      <c r="F175" s="820">
        <f>F174/_WF_Tier3_LP*_WF_Tier3_GP</f>
        <v>0</v>
      </c>
      <c r="G175" s="820">
        <f t="shared" ref="G175:BR175" ca="1" si="289">G174/_WF_Tier3_LP*_WF_Tier3_GP</f>
        <v>0</v>
      </c>
      <c r="H175" s="820">
        <f t="shared" ca="1" si="289"/>
        <v>0</v>
      </c>
      <c r="I175" s="820">
        <f t="shared" ca="1" si="289"/>
        <v>0</v>
      </c>
      <c r="J175" s="820">
        <f t="shared" ca="1" si="289"/>
        <v>0</v>
      </c>
      <c r="K175" s="820">
        <f t="shared" ca="1" si="289"/>
        <v>0</v>
      </c>
      <c r="L175" s="820">
        <f t="shared" ca="1" si="289"/>
        <v>0</v>
      </c>
      <c r="M175" s="820">
        <f t="shared" ca="1" si="289"/>
        <v>0</v>
      </c>
      <c r="N175" s="820">
        <f t="shared" ca="1" si="289"/>
        <v>0</v>
      </c>
      <c r="O175" s="820">
        <f t="shared" ca="1" si="289"/>
        <v>0</v>
      </c>
      <c r="P175" s="820">
        <f t="shared" ca="1" si="289"/>
        <v>0</v>
      </c>
      <c r="Q175" s="820">
        <f t="shared" ca="1" si="289"/>
        <v>0</v>
      </c>
      <c r="R175" s="820">
        <f t="shared" ca="1" si="289"/>
        <v>0</v>
      </c>
      <c r="S175" s="820">
        <f t="shared" ca="1" si="289"/>
        <v>0</v>
      </c>
      <c r="T175" s="820">
        <f t="shared" ca="1" si="289"/>
        <v>0</v>
      </c>
      <c r="U175" s="820">
        <f t="shared" ca="1" si="289"/>
        <v>0</v>
      </c>
      <c r="V175" s="820">
        <f t="shared" ca="1" si="289"/>
        <v>0</v>
      </c>
      <c r="W175" s="820">
        <f t="shared" ca="1" si="289"/>
        <v>0</v>
      </c>
      <c r="X175" s="820">
        <f t="shared" ca="1" si="289"/>
        <v>0</v>
      </c>
      <c r="Y175" s="820">
        <f t="shared" ca="1" si="289"/>
        <v>0</v>
      </c>
      <c r="Z175" s="820">
        <f t="shared" ca="1" si="289"/>
        <v>0</v>
      </c>
      <c r="AA175" s="820">
        <f t="shared" ca="1" si="289"/>
        <v>0</v>
      </c>
      <c r="AB175" s="820">
        <f t="shared" ca="1" si="289"/>
        <v>0</v>
      </c>
      <c r="AC175" s="820">
        <f t="shared" ca="1" si="289"/>
        <v>0</v>
      </c>
      <c r="AD175" s="820">
        <f t="shared" ca="1" si="289"/>
        <v>0</v>
      </c>
      <c r="AE175" s="820">
        <f t="shared" ca="1" si="289"/>
        <v>0</v>
      </c>
      <c r="AF175" s="820">
        <f t="shared" ca="1" si="289"/>
        <v>0</v>
      </c>
      <c r="AG175" s="820">
        <f t="shared" ca="1" si="289"/>
        <v>0</v>
      </c>
      <c r="AH175" s="820">
        <f t="shared" ca="1" si="289"/>
        <v>0</v>
      </c>
      <c r="AI175" s="820">
        <f t="shared" ca="1" si="289"/>
        <v>0</v>
      </c>
      <c r="AJ175" s="820">
        <f t="shared" ca="1" si="289"/>
        <v>0</v>
      </c>
      <c r="AK175" s="820">
        <f t="shared" ca="1" si="289"/>
        <v>0</v>
      </c>
      <c r="AL175" s="820">
        <f t="shared" ca="1" si="289"/>
        <v>0</v>
      </c>
      <c r="AM175" s="820">
        <f t="shared" ca="1" si="289"/>
        <v>0</v>
      </c>
      <c r="AN175" s="820">
        <f t="shared" ca="1" si="289"/>
        <v>0</v>
      </c>
      <c r="AO175" s="820">
        <f t="shared" ca="1" si="289"/>
        <v>0</v>
      </c>
      <c r="AP175" s="820">
        <f t="shared" ca="1" si="289"/>
        <v>0</v>
      </c>
      <c r="AQ175" s="820">
        <f t="shared" ca="1" si="289"/>
        <v>0</v>
      </c>
      <c r="AR175" s="820">
        <f t="shared" ca="1" si="289"/>
        <v>0</v>
      </c>
      <c r="AS175" s="820">
        <f t="shared" ca="1" si="289"/>
        <v>0</v>
      </c>
      <c r="AT175" s="820">
        <f t="shared" ca="1" si="289"/>
        <v>0</v>
      </c>
      <c r="AU175" s="820">
        <f t="shared" ca="1" si="289"/>
        <v>0</v>
      </c>
      <c r="AV175" s="820">
        <f t="shared" ca="1" si="289"/>
        <v>0</v>
      </c>
      <c r="AW175" s="820">
        <f t="shared" ca="1" si="289"/>
        <v>6233589.1981916521</v>
      </c>
      <c r="AX175" s="820">
        <f t="shared" si="289"/>
        <v>0</v>
      </c>
      <c r="AY175" s="820">
        <f t="shared" si="289"/>
        <v>0</v>
      </c>
      <c r="AZ175" s="820">
        <f t="shared" si="289"/>
        <v>0</v>
      </c>
      <c r="BA175" s="820">
        <f t="shared" si="289"/>
        <v>0</v>
      </c>
      <c r="BB175" s="820">
        <f t="shared" si="289"/>
        <v>0</v>
      </c>
      <c r="BC175" s="820">
        <f t="shared" si="289"/>
        <v>0</v>
      </c>
      <c r="BD175" s="820">
        <f t="shared" si="289"/>
        <v>0</v>
      </c>
      <c r="BE175" s="820">
        <f t="shared" si="289"/>
        <v>0</v>
      </c>
      <c r="BF175" s="820">
        <f t="shared" si="289"/>
        <v>0</v>
      </c>
      <c r="BG175" s="820">
        <f t="shared" si="289"/>
        <v>0</v>
      </c>
      <c r="BH175" s="820">
        <f t="shared" si="289"/>
        <v>0</v>
      </c>
      <c r="BI175" s="820">
        <f t="shared" si="289"/>
        <v>0</v>
      </c>
      <c r="BJ175" s="820">
        <f t="shared" si="289"/>
        <v>0</v>
      </c>
      <c r="BK175" s="820">
        <f t="shared" si="289"/>
        <v>0</v>
      </c>
      <c r="BL175" s="820">
        <f t="shared" si="289"/>
        <v>0</v>
      </c>
      <c r="BM175" s="820">
        <f t="shared" si="289"/>
        <v>0</v>
      </c>
      <c r="BN175" s="820">
        <f t="shared" si="289"/>
        <v>0</v>
      </c>
      <c r="BO175" s="820">
        <f t="shared" si="289"/>
        <v>0</v>
      </c>
      <c r="BP175" s="820">
        <f t="shared" si="289"/>
        <v>0</v>
      </c>
      <c r="BQ175" s="820">
        <f t="shared" si="289"/>
        <v>0</v>
      </c>
      <c r="BR175" s="820">
        <f t="shared" si="289"/>
        <v>0</v>
      </c>
      <c r="BS175" s="820">
        <f t="shared" ref="BS175:ED175" si="290">BS174/_WF_Tier3_LP*_WF_Tier3_GP</f>
        <v>0</v>
      </c>
      <c r="BT175" s="820">
        <f t="shared" si="290"/>
        <v>0</v>
      </c>
      <c r="BU175" s="820">
        <f t="shared" si="290"/>
        <v>0</v>
      </c>
      <c r="BV175" s="820">
        <f t="shared" si="290"/>
        <v>0</v>
      </c>
      <c r="BW175" s="820">
        <f t="shared" si="290"/>
        <v>0</v>
      </c>
      <c r="BX175" s="820">
        <f t="shared" si="290"/>
        <v>0</v>
      </c>
      <c r="BY175" s="820">
        <f t="shared" si="290"/>
        <v>0</v>
      </c>
      <c r="BZ175" s="820">
        <f t="shared" si="290"/>
        <v>0</v>
      </c>
      <c r="CA175" s="820">
        <f t="shared" si="290"/>
        <v>0</v>
      </c>
      <c r="CB175" s="820">
        <f t="shared" si="290"/>
        <v>0</v>
      </c>
      <c r="CC175" s="820">
        <f t="shared" si="290"/>
        <v>0</v>
      </c>
      <c r="CD175" s="820">
        <f t="shared" si="290"/>
        <v>0</v>
      </c>
      <c r="CE175" s="820">
        <f t="shared" si="290"/>
        <v>0</v>
      </c>
      <c r="CF175" s="820">
        <f t="shared" si="290"/>
        <v>0</v>
      </c>
      <c r="CG175" s="820">
        <f t="shared" si="290"/>
        <v>0</v>
      </c>
      <c r="CH175" s="820">
        <f t="shared" si="290"/>
        <v>0</v>
      </c>
      <c r="CI175" s="820">
        <f t="shared" si="290"/>
        <v>0</v>
      </c>
      <c r="CJ175" s="820">
        <f t="shared" si="290"/>
        <v>0</v>
      </c>
      <c r="CK175" s="820">
        <f t="shared" si="290"/>
        <v>0</v>
      </c>
      <c r="CL175" s="820">
        <f t="shared" si="290"/>
        <v>0</v>
      </c>
      <c r="CM175" s="820">
        <f t="shared" si="290"/>
        <v>0</v>
      </c>
      <c r="CN175" s="820">
        <f t="shared" si="290"/>
        <v>0</v>
      </c>
      <c r="CO175" s="820">
        <f t="shared" si="290"/>
        <v>0</v>
      </c>
      <c r="CP175" s="820">
        <f t="shared" si="290"/>
        <v>0</v>
      </c>
      <c r="CQ175" s="820">
        <f t="shared" si="290"/>
        <v>0</v>
      </c>
      <c r="CR175" s="820">
        <f t="shared" si="290"/>
        <v>0</v>
      </c>
      <c r="CS175" s="820">
        <f t="shared" si="290"/>
        <v>0</v>
      </c>
      <c r="CT175" s="820">
        <f t="shared" si="290"/>
        <v>0</v>
      </c>
      <c r="CU175" s="820">
        <f t="shared" si="290"/>
        <v>0</v>
      </c>
      <c r="CV175" s="820">
        <f t="shared" si="290"/>
        <v>0</v>
      </c>
      <c r="CW175" s="820">
        <f t="shared" si="290"/>
        <v>0</v>
      </c>
      <c r="CX175" s="820">
        <f t="shared" si="290"/>
        <v>0</v>
      </c>
      <c r="CY175" s="820">
        <f t="shared" si="290"/>
        <v>0</v>
      </c>
      <c r="CZ175" s="820">
        <f t="shared" si="290"/>
        <v>0</v>
      </c>
      <c r="DA175" s="820">
        <f t="shared" si="290"/>
        <v>0</v>
      </c>
      <c r="DB175" s="820">
        <f t="shared" si="290"/>
        <v>0</v>
      </c>
      <c r="DC175" s="820">
        <f t="shared" si="290"/>
        <v>0</v>
      </c>
      <c r="DD175" s="820">
        <f t="shared" si="290"/>
        <v>0</v>
      </c>
      <c r="DE175" s="820">
        <f t="shared" si="290"/>
        <v>0</v>
      </c>
      <c r="DF175" s="820">
        <f t="shared" si="290"/>
        <v>0</v>
      </c>
      <c r="DG175" s="820">
        <f t="shared" si="290"/>
        <v>0</v>
      </c>
      <c r="DH175" s="820">
        <f t="shared" si="290"/>
        <v>0</v>
      </c>
      <c r="DI175" s="820">
        <f t="shared" si="290"/>
        <v>0</v>
      </c>
      <c r="DJ175" s="820">
        <f t="shared" si="290"/>
        <v>0</v>
      </c>
      <c r="DK175" s="820">
        <f t="shared" si="290"/>
        <v>0</v>
      </c>
      <c r="DL175" s="820">
        <f t="shared" si="290"/>
        <v>0</v>
      </c>
      <c r="DM175" s="820">
        <f t="shared" si="290"/>
        <v>0</v>
      </c>
      <c r="DN175" s="820">
        <f t="shared" si="290"/>
        <v>0</v>
      </c>
      <c r="DO175" s="820">
        <f t="shared" si="290"/>
        <v>0</v>
      </c>
      <c r="DP175" s="820">
        <f t="shared" si="290"/>
        <v>0</v>
      </c>
      <c r="DQ175" s="820">
        <f t="shared" si="290"/>
        <v>0</v>
      </c>
      <c r="DR175" s="820">
        <f t="shared" si="290"/>
        <v>0</v>
      </c>
      <c r="DS175" s="820">
        <f t="shared" si="290"/>
        <v>0</v>
      </c>
      <c r="DT175" s="820">
        <f t="shared" si="290"/>
        <v>0</v>
      </c>
      <c r="DU175" s="820">
        <f t="shared" si="290"/>
        <v>0</v>
      </c>
      <c r="DV175" s="820">
        <f t="shared" si="290"/>
        <v>0</v>
      </c>
      <c r="DW175" s="820">
        <f t="shared" si="290"/>
        <v>0</v>
      </c>
      <c r="DX175" s="820">
        <f t="shared" si="290"/>
        <v>0</v>
      </c>
      <c r="DY175" s="820">
        <f t="shared" si="290"/>
        <v>0</v>
      </c>
      <c r="DZ175" s="820">
        <f t="shared" si="290"/>
        <v>0</v>
      </c>
      <c r="EA175" s="820">
        <f t="shared" si="290"/>
        <v>0</v>
      </c>
      <c r="EB175" s="820">
        <f t="shared" si="290"/>
        <v>0</v>
      </c>
      <c r="EC175" s="820">
        <f t="shared" si="290"/>
        <v>0</v>
      </c>
      <c r="ED175" s="820">
        <f t="shared" si="290"/>
        <v>0</v>
      </c>
      <c r="EE175" s="820">
        <f t="shared" ref="EE175:GP175" si="291">EE174/_WF_Tier3_LP*_WF_Tier3_GP</f>
        <v>0</v>
      </c>
      <c r="EF175" s="820">
        <f t="shared" si="291"/>
        <v>0</v>
      </c>
      <c r="EG175" s="820">
        <f t="shared" si="291"/>
        <v>0</v>
      </c>
      <c r="EH175" s="820">
        <f t="shared" si="291"/>
        <v>0</v>
      </c>
      <c r="EI175" s="820">
        <f t="shared" si="291"/>
        <v>0</v>
      </c>
      <c r="EJ175" s="820">
        <f t="shared" si="291"/>
        <v>0</v>
      </c>
      <c r="EK175" s="820">
        <f t="shared" si="291"/>
        <v>0</v>
      </c>
      <c r="EL175" s="820">
        <f t="shared" si="291"/>
        <v>0</v>
      </c>
      <c r="EM175" s="820">
        <f t="shared" si="291"/>
        <v>0</v>
      </c>
      <c r="EN175" s="820">
        <f t="shared" si="291"/>
        <v>0</v>
      </c>
      <c r="EO175" s="820">
        <f t="shared" si="291"/>
        <v>0</v>
      </c>
      <c r="EP175" s="820">
        <f t="shared" si="291"/>
        <v>0</v>
      </c>
      <c r="EQ175" s="820">
        <f t="shared" si="291"/>
        <v>0</v>
      </c>
      <c r="ER175" s="820">
        <f t="shared" si="291"/>
        <v>0</v>
      </c>
      <c r="ES175" s="820">
        <f t="shared" si="291"/>
        <v>0</v>
      </c>
      <c r="ET175" s="820">
        <f t="shared" si="291"/>
        <v>0</v>
      </c>
      <c r="EU175" s="820">
        <f t="shared" si="291"/>
        <v>0</v>
      </c>
      <c r="EV175" s="820">
        <f t="shared" si="291"/>
        <v>0</v>
      </c>
      <c r="EW175" s="820">
        <f t="shared" si="291"/>
        <v>0</v>
      </c>
      <c r="EX175" s="820">
        <f t="shared" si="291"/>
        <v>0</v>
      </c>
      <c r="EY175" s="820">
        <f t="shared" si="291"/>
        <v>0</v>
      </c>
      <c r="EZ175" s="820">
        <f t="shared" si="291"/>
        <v>0</v>
      </c>
      <c r="FA175" s="820">
        <f t="shared" si="291"/>
        <v>0</v>
      </c>
      <c r="FB175" s="820">
        <f t="shared" si="291"/>
        <v>0</v>
      </c>
      <c r="FC175" s="820">
        <f t="shared" si="291"/>
        <v>0</v>
      </c>
      <c r="FD175" s="820">
        <f t="shared" si="291"/>
        <v>0</v>
      </c>
      <c r="FE175" s="820">
        <f t="shared" si="291"/>
        <v>0</v>
      </c>
      <c r="FF175" s="820">
        <f t="shared" si="291"/>
        <v>0</v>
      </c>
      <c r="FG175" s="820">
        <f t="shared" si="291"/>
        <v>0</v>
      </c>
      <c r="FH175" s="820">
        <f t="shared" si="291"/>
        <v>0</v>
      </c>
      <c r="FI175" s="820">
        <f t="shared" si="291"/>
        <v>0</v>
      </c>
      <c r="FJ175" s="820">
        <f t="shared" si="291"/>
        <v>0</v>
      </c>
      <c r="FK175" s="820">
        <f t="shared" si="291"/>
        <v>0</v>
      </c>
      <c r="FL175" s="820">
        <f t="shared" si="291"/>
        <v>0</v>
      </c>
      <c r="FM175" s="820">
        <f t="shared" si="291"/>
        <v>0</v>
      </c>
      <c r="FN175" s="820">
        <f t="shared" si="291"/>
        <v>0</v>
      </c>
      <c r="FO175" s="820">
        <f t="shared" si="291"/>
        <v>0</v>
      </c>
      <c r="FP175" s="820">
        <f t="shared" si="291"/>
        <v>0</v>
      </c>
      <c r="FQ175" s="820">
        <f t="shared" si="291"/>
        <v>0</v>
      </c>
      <c r="FR175" s="820">
        <f t="shared" si="291"/>
        <v>0</v>
      </c>
      <c r="FS175" s="820">
        <f t="shared" si="291"/>
        <v>0</v>
      </c>
      <c r="FT175" s="820">
        <f t="shared" si="291"/>
        <v>0</v>
      </c>
      <c r="FU175" s="820">
        <f t="shared" si="291"/>
        <v>0</v>
      </c>
      <c r="FV175" s="820">
        <f t="shared" si="291"/>
        <v>0</v>
      </c>
      <c r="FW175" s="820">
        <f t="shared" si="291"/>
        <v>0</v>
      </c>
      <c r="FX175" s="820">
        <f t="shared" si="291"/>
        <v>0</v>
      </c>
      <c r="FY175" s="820">
        <f t="shared" si="291"/>
        <v>0</v>
      </c>
      <c r="FZ175" s="820">
        <f t="shared" si="291"/>
        <v>0</v>
      </c>
      <c r="GA175" s="820">
        <f t="shared" si="291"/>
        <v>0</v>
      </c>
      <c r="GB175" s="820">
        <f t="shared" si="291"/>
        <v>0</v>
      </c>
      <c r="GC175" s="820">
        <f t="shared" si="291"/>
        <v>0</v>
      </c>
      <c r="GD175" s="820">
        <f t="shared" si="291"/>
        <v>0</v>
      </c>
      <c r="GE175" s="820">
        <f t="shared" si="291"/>
        <v>0</v>
      </c>
      <c r="GF175" s="820">
        <f t="shared" si="291"/>
        <v>0</v>
      </c>
      <c r="GG175" s="820">
        <f t="shared" si="291"/>
        <v>0</v>
      </c>
      <c r="GH175" s="820">
        <f t="shared" si="291"/>
        <v>0</v>
      </c>
      <c r="GI175" s="820">
        <f t="shared" si="291"/>
        <v>0</v>
      </c>
      <c r="GJ175" s="820">
        <f t="shared" si="291"/>
        <v>0</v>
      </c>
      <c r="GK175" s="820">
        <f t="shared" si="291"/>
        <v>0</v>
      </c>
      <c r="GL175" s="820">
        <f t="shared" si="291"/>
        <v>0</v>
      </c>
      <c r="GM175" s="820">
        <f t="shared" si="291"/>
        <v>0</v>
      </c>
      <c r="GN175" s="820">
        <f t="shared" si="291"/>
        <v>0</v>
      </c>
      <c r="GO175" s="820">
        <f t="shared" si="291"/>
        <v>0</v>
      </c>
      <c r="GP175" s="820">
        <f t="shared" si="291"/>
        <v>0</v>
      </c>
      <c r="GQ175" s="820">
        <f t="shared" ref="GQ175:IL175" si="292">GQ174/_WF_Tier3_LP*_WF_Tier3_GP</f>
        <v>0</v>
      </c>
      <c r="GR175" s="820">
        <f t="shared" si="292"/>
        <v>0</v>
      </c>
      <c r="GS175" s="820">
        <f t="shared" si="292"/>
        <v>0</v>
      </c>
      <c r="GT175" s="820">
        <f t="shared" si="292"/>
        <v>0</v>
      </c>
      <c r="GU175" s="820">
        <f t="shared" si="292"/>
        <v>0</v>
      </c>
      <c r="GV175" s="820">
        <f t="shared" si="292"/>
        <v>0</v>
      </c>
      <c r="GW175" s="820">
        <f t="shared" si="292"/>
        <v>0</v>
      </c>
      <c r="GX175" s="820">
        <f t="shared" si="292"/>
        <v>0</v>
      </c>
      <c r="GY175" s="820">
        <f t="shared" si="292"/>
        <v>0</v>
      </c>
      <c r="GZ175" s="820">
        <f t="shared" si="292"/>
        <v>0</v>
      </c>
      <c r="HA175" s="820">
        <f t="shared" si="292"/>
        <v>0</v>
      </c>
      <c r="HB175" s="820">
        <f t="shared" si="292"/>
        <v>0</v>
      </c>
      <c r="HC175" s="820">
        <f t="shared" si="292"/>
        <v>0</v>
      </c>
      <c r="HD175" s="820">
        <f t="shared" si="292"/>
        <v>0</v>
      </c>
      <c r="HE175" s="820">
        <f t="shared" si="292"/>
        <v>0</v>
      </c>
      <c r="HF175" s="820">
        <f t="shared" si="292"/>
        <v>0</v>
      </c>
      <c r="HG175" s="820">
        <f t="shared" si="292"/>
        <v>0</v>
      </c>
      <c r="HH175" s="820">
        <f t="shared" si="292"/>
        <v>0</v>
      </c>
      <c r="HI175" s="820">
        <f t="shared" si="292"/>
        <v>0</v>
      </c>
      <c r="HJ175" s="820">
        <f t="shared" si="292"/>
        <v>0</v>
      </c>
      <c r="HK175" s="820">
        <f t="shared" si="292"/>
        <v>0</v>
      </c>
      <c r="HL175" s="820">
        <f t="shared" si="292"/>
        <v>0</v>
      </c>
      <c r="HM175" s="820">
        <f t="shared" si="292"/>
        <v>0</v>
      </c>
      <c r="HN175" s="820">
        <f t="shared" si="292"/>
        <v>0</v>
      </c>
      <c r="HO175" s="820">
        <f t="shared" si="292"/>
        <v>0</v>
      </c>
      <c r="HP175" s="820">
        <f t="shared" si="292"/>
        <v>0</v>
      </c>
      <c r="HQ175" s="820">
        <f t="shared" si="292"/>
        <v>0</v>
      </c>
      <c r="HR175" s="820">
        <f t="shared" si="292"/>
        <v>0</v>
      </c>
      <c r="HS175" s="820">
        <f t="shared" si="292"/>
        <v>0</v>
      </c>
      <c r="HT175" s="820">
        <f t="shared" si="292"/>
        <v>0</v>
      </c>
      <c r="HU175" s="820">
        <f t="shared" si="292"/>
        <v>0</v>
      </c>
      <c r="HV175" s="820">
        <f t="shared" si="292"/>
        <v>0</v>
      </c>
      <c r="HW175" s="820">
        <f t="shared" si="292"/>
        <v>0</v>
      </c>
      <c r="HX175" s="820">
        <f t="shared" si="292"/>
        <v>0</v>
      </c>
      <c r="HY175" s="820">
        <f t="shared" si="292"/>
        <v>0</v>
      </c>
      <c r="HZ175" s="820">
        <f t="shared" si="292"/>
        <v>0</v>
      </c>
      <c r="IA175" s="820">
        <f t="shared" si="292"/>
        <v>0</v>
      </c>
      <c r="IB175" s="820">
        <f t="shared" si="292"/>
        <v>0</v>
      </c>
      <c r="IC175" s="820">
        <f t="shared" si="292"/>
        <v>0</v>
      </c>
      <c r="ID175" s="820">
        <f t="shared" si="292"/>
        <v>0</v>
      </c>
      <c r="IE175" s="820">
        <f t="shared" si="292"/>
        <v>0</v>
      </c>
      <c r="IF175" s="820">
        <f t="shared" si="292"/>
        <v>0</v>
      </c>
      <c r="IG175" s="820">
        <f t="shared" si="292"/>
        <v>0</v>
      </c>
      <c r="IH175" s="820">
        <f t="shared" si="292"/>
        <v>0</v>
      </c>
      <c r="II175" s="820">
        <f t="shared" si="292"/>
        <v>0</v>
      </c>
      <c r="IJ175" s="820">
        <f t="shared" si="292"/>
        <v>0</v>
      </c>
      <c r="IK175" s="820">
        <f t="shared" si="292"/>
        <v>0</v>
      </c>
      <c r="IL175" s="820">
        <f t="shared" si="292"/>
        <v>0</v>
      </c>
    </row>
    <row r="176" spans="1:246" s="817" customFormat="1">
      <c r="D176" s="818"/>
    </row>
    <row r="177" spans="1:246" s="1099" customFormat="1">
      <c r="B177" s="1100" t="s">
        <v>737</v>
      </c>
      <c r="C177" s="1100"/>
      <c r="D177" s="1101">
        <f ca="1">+IFERROR(E177/SUM($E$177:$E$178),"")</f>
        <v>0.26666666666666661</v>
      </c>
      <c r="E177" s="1100">
        <f ca="1">SUM(G177:IL177)</f>
        <v>1662290.4528511069</v>
      </c>
      <c r="F177" s="1102">
        <f t="shared" ref="F177:BQ177" si="293">+F$175*(_WF_Tier1_GP/_WF_Tier3_GP)</f>
        <v>0</v>
      </c>
      <c r="G177" s="1102">
        <f t="shared" ca="1" si="293"/>
        <v>0</v>
      </c>
      <c r="H177" s="1102">
        <f t="shared" ca="1" si="293"/>
        <v>0</v>
      </c>
      <c r="I177" s="1102">
        <f t="shared" ca="1" si="293"/>
        <v>0</v>
      </c>
      <c r="J177" s="1102">
        <f t="shared" ca="1" si="293"/>
        <v>0</v>
      </c>
      <c r="K177" s="1102">
        <f t="shared" ca="1" si="293"/>
        <v>0</v>
      </c>
      <c r="L177" s="1102">
        <f t="shared" ca="1" si="293"/>
        <v>0</v>
      </c>
      <c r="M177" s="1102">
        <f t="shared" ca="1" si="293"/>
        <v>0</v>
      </c>
      <c r="N177" s="1102">
        <f t="shared" ca="1" si="293"/>
        <v>0</v>
      </c>
      <c r="O177" s="1102">
        <f t="shared" ca="1" si="293"/>
        <v>0</v>
      </c>
      <c r="P177" s="1102">
        <f t="shared" ca="1" si="293"/>
        <v>0</v>
      </c>
      <c r="Q177" s="1102">
        <f t="shared" ca="1" si="293"/>
        <v>0</v>
      </c>
      <c r="R177" s="1102">
        <f t="shared" ca="1" si="293"/>
        <v>0</v>
      </c>
      <c r="S177" s="1102">
        <f t="shared" ca="1" si="293"/>
        <v>0</v>
      </c>
      <c r="T177" s="1102">
        <f t="shared" ca="1" si="293"/>
        <v>0</v>
      </c>
      <c r="U177" s="1102">
        <f t="shared" ca="1" si="293"/>
        <v>0</v>
      </c>
      <c r="V177" s="1102">
        <f t="shared" ca="1" si="293"/>
        <v>0</v>
      </c>
      <c r="W177" s="1102">
        <f t="shared" ca="1" si="293"/>
        <v>0</v>
      </c>
      <c r="X177" s="1102">
        <f t="shared" ca="1" si="293"/>
        <v>0</v>
      </c>
      <c r="Y177" s="1102">
        <f t="shared" ca="1" si="293"/>
        <v>0</v>
      </c>
      <c r="Z177" s="1102">
        <f t="shared" ca="1" si="293"/>
        <v>0</v>
      </c>
      <c r="AA177" s="1102">
        <f t="shared" ca="1" si="293"/>
        <v>0</v>
      </c>
      <c r="AB177" s="1102">
        <f t="shared" ca="1" si="293"/>
        <v>0</v>
      </c>
      <c r="AC177" s="1102">
        <f t="shared" ca="1" si="293"/>
        <v>0</v>
      </c>
      <c r="AD177" s="1102">
        <f t="shared" ca="1" si="293"/>
        <v>0</v>
      </c>
      <c r="AE177" s="1102">
        <f t="shared" ca="1" si="293"/>
        <v>0</v>
      </c>
      <c r="AF177" s="1102">
        <f t="shared" ca="1" si="293"/>
        <v>0</v>
      </c>
      <c r="AG177" s="1102">
        <f t="shared" ca="1" si="293"/>
        <v>0</v>
      </c>
      <c r="AH177" s="1102">
        <f t="shared" ca="1" si="293"/>
        <v>0</v>
      </c>
      <c r="AI177" s="1102">
        <f t="shared" ca="1" si="293"/>
        <v>0</v>
      </c>
      <c r="AJ177" s="1102">
        <f t="shared" ca="1" si="293"/>
        <v>0</v>
      </c>
      <c r="AK177" s="1102">
        <f t="shared" ca="1" si="293"/>
        <v>0</v>
      </c>
      <c r="AL177" s="1102">
        <f t="shared" ca="1" si="293"/>
        <v>0</v>
      </c>
      <c r="AM177" s="1102">
        <f t="shared" ca="1" si="293"/>
        <v>0</v>
      </c>
      <c r="AN177" s="1102">
        <f t="shared" ca="1" si="293"/>
        <v>0</v>
      </c>
      <c r="AO177" s="1102">
        <f t="shared" ca="1" si="293"/>
        <v>0</v>
      </c>
      <c r="AP177" s="1102">
        <f t="shared" ca="1" si="293"/>
        <v>0</v>
      </c>
      <c r="AQ177" s="1102">
        <f t="shared" ca="1" si="293"/>
        <v>0</v>
      </c>
      <c r="AR177" s="1102">
        <f t="shared" ca="1" si="293"/>
        <v>0</v>
      </c>
      <c r="AS177" s="1102">
        <f t="shared" ca="1" si="293"/>
        <v>0</v>
      </c>
      <c r="AT177" s="1102">
        <f t="shared" ca="1" si="293"/>
        <v>0</v>
      </c>
      <c r="AU177" s="1102">
        <f t="shared" ca="1" si="293"/>
        <v>0</v>
      </c>
      <c r="AV177" s="1102">
        <f t="shared" ca="1" si="293"/>
        <v>0</v>
      </c>
      <c r="AW177" s="1102">
        <f t="shared" ca="1" si="293"/>
        <v>1662290.4528511069</v>
      </c>
      <c r="AX177" s="1102">
        <f t="shared" si="293"/>
        <v>0</v>
      </c>
      <c r="AY177" s="1102">
        <f t="shared" si="293"/>
        <v>0</v>
      </c>
      <c r="AZ177" s="1102">
        <f t="shared" si="293"/>
        <v>0</v>
      </c>
      <c r="BA177" s="1102">
        <f t="shared" si="293"/>
        <v>0</v>
      </c>
      <c r="BB177" s="1102">
        <f t="shared" si="293"/>
        <v>0</v>
      </c>
      <c r="BC177" s="1102">
        <f t="shared" si="293"/>
        <v>0</v>
      </c>
      <c r="BD177" s="1102">
        <f t="shared" si="293"/>
        <v>0</v>
      </c>
      <c r="BE177" s="1102">
        <f t="shared" si="293"/>
        <v>0</v>
      </c>
      <c r="BF177" s="1102">
        <f t="shared" si="293"/>
        <v>0</v>
      </c>
      <c r="BG177" s="1102">
        <f t="shared" si="293"/>
        <v>0</v>
      </c>
      <c r="BH177" s="1102">
        <f t="shared" si="293"/>
        <v>0</v>
      </c>
      <c r="BI177" s="1102">
        <f t="shared" si="293"/>
        <v>0</v>
      </c>
      <c r="BJ177" s="1102">
        <f t="shared" si="293"/>
        <v>0</v>
      </c>
      <c r="BK177" s="1102">
        <f t="shared" si="293"/>
        <v>0</v>
      </c>
      <c r="BL177" s="1102">
        <f t="shared" si="293"/>
        <v>0</v>
      </c>
      <c r="BM177" s="1102">
        <f t="shared" si="293"/>
        <v>0</v>
      </c>
      <c r="BN177" s="1102">
        <f t="shared" si="293"/>
        <v>0</v>
      </c>
      <c r="BO177" s="1102">
        <f t="shared" si="293"/>
        <v>0</v>
      </c>
      <c r="BP177" s="1102">
        <f t="shared" si="293"/>
        <v>0</v>
      </c>
      <c r="BQ177" s="1102">
        <f t="shared" si="293"/>
        <v>0</v>
      </c>
      <c r="BR177" s="1102">
        <f t="shared" ref="BR177:EC177" si="294">+BR$175*(_WF_Tier1_GP/_WF_Tier3_GP)</f>
        <v>0</v>
      </c>
      <c r="BS177" s="1102">
        <f t="shared" si="294"/>
        <v>0</v>
      </c>
      <c r="BT177" s="1102">
        <f t="shared" si="294"/>
        <v>0</v>
      </c>
      <c r="BU177" s="1102">
        <f t="shared" si="294"/>
        <v>0</v>
      </c>
      <c r="BV177" s="1102">
        <f t="shared" si="294"/>
        <v>0</v>
      </c>
      <c r="BW177" s="1102">
        <f t="shared" si="294"/>
        <v>0</v>
      </c>
      <c r="BX177" s="1102">
        <f t="shared" si="294"/>
        <v>0</v>
      </c>
      <c r="BY177" s="1102">
        <f t="shared" si="294"/>
        <v>0</v>
      </c>
      <c r="BZ177" s="1102">
        <f t="shared" si="294"/>
        <v>0</v>
      </c>
      <c r="CA177" s="1102">
        <f t="shared" si="294"/>
        <v>0</v>
      </c>
      <c r="CB177" s="1102">
        <f t="shared" si="294"/>
        <v>0</v>
      </c>
      <c r="CC177" s="1102">
        <f t="shared" si="294"/>
        <v>0</v>
      </c>
      <c r="CD177" s="1102">
        <f t="shared" si="294"/>
        <v>0</v>
      </c>
      <c r="CE177" s="1102">
        <f t="shared" si="294"/>
        <v>0</v>
      </c>
      <c r="CF177" s="1102">
        <f t="shared" si="294"/>
        <v>0</v>
      </c>
      <c r="CG177" s="1102">
        <f t="shared" si="294"/>
        <v>0</v>
      </c>
      <c r="CH177" s="1102">
        <f t="shared" si="294"/>
        <v>0</v>
      </c>
      <c r="CI177" s="1102">
        <f t="shared" si="294"/>
        <v>0</v>
      </c>
      <c r="CJ177" s="1102">
        <f t="shared" si="294"/>
        <v>0</v>
      </c>
      <c r="CK177" s="1102">
        <f t="shared" si="294"/>
        <v>0</v>
      </c>
      <c r="CL177" s="1102">
        <f t="shared" si="294"/>
        <v>0</v>
      </c>
      <c r="CM177" s="1102">
        <f t="shared" si="294"/>
        <v>0</v>
      </c>
      <c r="CN177" s="1102">
        <f t="shared" si="294"/>
        <v>0</v>
      </c>
      <c r="CO177" s="1102">
        <f t="shared" si="294"/>
        <v>0</v>
      </c>
      <c r="CP177" s="1102">
        <f t="shared" si="294"/>
        <v>0</v>
      </c>
      <c r="CQ177" s="1102">
        <f t="shared" si="294"/>
        <v>0</v>
      </c>
      <c r="CR177" s="1102">
        <f t="shared" si="294"/>
        <v>0</v>
      </c>
      <c r="CS177" s="1102">
        <f t="shared" si="294"/>
        <v>0</v>
      </c>
      <c r="CT177" s="1102">
        <f t="shared" si="294"/>
        <v>0</v>
      </c>
      <c r="CU177" s="1102">
        <f t="shared" si="294"/>
        <v>0</v>
      </c>
      <c r="CV177" s="1102">
        <f t="shared" si="294"/>
        <v>0</v>
      </c>
      <c r="CW177" s="1102">
        <f t="shared" si="294"/>
        <v>0</v>
      </c>
      <c r="CX177" s="1102">
        <f t="shared" si="294"/>
        <v>0</v>
      </c>
      <c r="CY177" s="1102">
        <f t="shared" si="294"/>
        <v>0</v>
      </c>
      <c r="CZ177" s="1102">
        <f t="shared" si="294"/>
        <v>0</v>
      </c>
      <c r="DA177" s="1102">
        <f t="shared" si="294"/>
        <v>0</v>
      </c>
      <c r="DB177" s="1102">
        <f t="shared" si="294"/>
        <v>0</v>
      </c>
      <c r="DC177" s="1102">
        <f t="shared" si="294"/>
        <v>0</v>
      </c>
      <c r="DD177" s="1102">
        <f t="shared" si="294"/>
        <v>0</v>
      </c>
      <c r="DE177" s="1102">
        <f t="shared" si="294"/>
        <v>0</v>
      </c>
      <c r="DF177" s="1102">
        <f t="shared" si="294"/>
        <v>0</v>
      </c>
      <c r="DG177" s="1102">
        <f t="shared" si="294"/>
        <v>0</v>
      </c>
      <c r="DH177" s="1102">
        <f t="shared" si="294"/>
        <v>0</v>
      </c>
      <c r="DI177" s="1102">
        <f t="shared" si="294"/>
        <v>0</v>
      </c>
      <c r="DJ177" s="1102">
        <f t="shared" si="294"/>
        <v>0</v>
      </c>
      <c r="DK177" s="1102">
        <f t="shared" si="294"/>
        <v>0</v>
      </c>
      <c r="DL177" s="1102">
        <f t="shared" si="294"/>
        <v>0</v>
      </c>
      <c r="DM177" s="1102">
        <f t="shared" si="294"/>
        <v>0</v>
      </c>
      <c r="DN177" s="1102">
        <f t="shared" si="294"/>
        <v>0</v>
      </c>
      <c r="DO177" s="1102">
        <f t="shared" si="294"/>
        <v>0</v>
      </c>
      <c r="DP177" s="1102">
        <f t="shared" si="294"/>
        <v>0</v>
      </c>
      <c r="DQ177" s="1102">
        <f t="shared" si="294"/>
        <v>0</v>
      </c>
      <c r="DR177" s="1102">
        <f t="shared" si="294"/>
        <v>0</v>
      </c>
      <c r="DS177" s="1102">
        <f t="shared" si="294"/>
        <v>0</v>
      </c>
      <c r="DT177" s="1102">
        <f t="shared" si="294"/>
        <v>0</v>
      </c>
      <c r="DU177" s="1102">
        <f t="shared" si="294"/>
        <v>0</v>
      </c>
      <c r="DV177" s="1102">
        <f t="shared" si="294"/>
        <v>0</v>
      </c>
      <c r="DW177" s="1102">
        <f t="shared" si="294"/>
        <v>0</v>
      </c>
      <c r="DX177" s="1102">
        <f t="shared" si="294"/>
        <v>0</v>
      </c>
      <c r="DY177" s="1102">
        <f t="shared" si="294"/>
        <v>0</v>
      </c>
      <c r="DZ177" s="1102">
        <f t="shared" si="294"/>
        <v>0</v>
      </c>
      <c r="EA177" s="1102">
        <f t="shared" si="294"/>
        <v>0</v>
      </c>
      <c r="EB177" s="1102">
        <f t="shared" si="294"/>
        <v>0</v>
      </c>
      <c r="EC177" s="1102">
        <f t="shared" si="294"/>
        <v>0</v>
      </c>
      <c r="ED177" s="1102">
        <f t="shared" ref="ED177:GO177" si="295">+ED$175*(_WF_Tier1_GP/_WF_Tier3_GP)</f>
        <v>0</v>
      </c>
      <c r="EE177" s="1102">
        <f t="shared" si="295"/>
        <v>0</v>
      </c>
      <c r="EF177" s="1102">
        <f t="shared" si="295"/>
        <v>0</v>
      </c>
      <c r="EG177" s="1102">
        <f t="shared" si="295"/>
        <v>0</v>
      </c>
      <c r="EH177" s="1102">
        <f t="shared" si="295"/>
        <v>0</v>
      </c>
      <c r="EI177" s="1102">
        <f t="shared" si="295"/>
        <v>0</v>
      </c>
      <c r="EJ177" s="1102">
        <f t="shared" si="295"/>
        <v>0</v>
      </c>
      <c r="EK177" s="1102">
        <f t="shared" si="295"/>
        <v>0</v>
      </c>
      <c r="EL177" s="1102">
        <f t="shared" si="295"/>
        <v>0</v>
      </c>
      <c r="EM177" s="1102">
        <f t="shared" si="295"/>
        <v>0</v>
      </c>
      <c r="EN177" s="1102">
        <f t="shared" si="295"/>
        <v>0</v>
      </c>
      <c r="EO177" s="1102">
        <f t="shared" si="295"/>
        <v>0</v>
      </c>
      <c r="EP177" s="1102">
        <f t="shared" si="295"/>
        <v>0</v>
      </c>
      <c r="EQ177" s="1102">
        <f t="shared" si="295"/>
        <v>0</v>
      </c>
      <c r="ER177" s="1102">
        <f t="shared" si="295"/>
        <v>0</v>
      </c>
      <c r="ES177" s="1102">
        <f t="shared" si="295"/>
        <v>0</v>
      </c>
      <c r="ET177" s="1102">
        <f t="shared" si="295"/>
        <v>0</v>
      </c>
      <c r="EU177" s="1102">
        <f t="shared" si="295"/>
        <v>0</v>
      </c>
      <c r="EV177" s="1102">
        <f t="shared" si="295"/>
        <v>0</v>
      </c>
      <c r="EW177" s="1102">
        <f t="shared" si="295"/>
        <v>0</v>
      </c>
      <c r="EX177" s="1102">
        <f t="shared" si="295"/>
        <v>0</v>
      </c>
      <c r="EY177" s="1102">
        <f t="shared" si="295"/>
        <v>0</v>
      </c>
      <c r="EZ177" s="1102">
        <f t="shared" si="295"/>
        <v>0</v>
      </c>
      <c r="FA177" s="1102">
        <f t="shared" si="295"/>
        <v>0</v>
      </c>
      <c r="FB177" s="1102">
        <f t="shared" si="295"/>
        <v>0</v>
      </c>
      <c r="FC177" s="1102">
        <f t="shared" si="295"/>
        <v>0</v>
      </c>
      <c r="FD177" s="1102">
        <f t="shared" si="295"/>
        <v>0</v>
      </c>
      <c r="FE177" s="1102">
        <f t="shared" si="295"/>
        <v>0</v>
      </c>
      <c r="FF177" s="1102">
        <f t="shared" si="295"/>
        <v>0</v>
      </c>
      <c r="FG177" s="1102">
        <f t="shared" si="295"/>
        <v>0</v>
      </c>
      <c r="FH177" s="1102">
        <f t="shared" si="295"/>
        <v>0</v>
      </c>
      <c r="FI177" s="1102">
        <f t="shared" si="295"/>
        <v>0</v>
      </c>
      <c r="FJ177" s="1102">
        <f t="shared" si="295"/>
        <v>0</v>
      </c>
      <c r="FK177" s="1102">
        <f t="shared" si="295"/>
        <v>0</v>
      </c>
      <c r="FL177" s="1102">
        <f t="shared" si="295"/>
        <v>0</v>
      </c>
      <c r="FM177" s="1102">
        <f t="shared" si="295"/>
        <v>0</v>
      </c>
      <c r="FN177" s="1102">
        <f t="shared" si="295"/>
        <v>0</v>
      </c>
      <c r="FO177" s="1102">
        <f t="shared" si="295"/>
        <v>0</v>
      </c>
      <c r="FP177" s="1102">
        <f t="shared" si="295"/>
        <v>0</v>
      </c>
      <c r="FQ177" s="1102">
        <f t="shared" si="295"/>
        <v>0</v>
      </c>
      <c r="FR177" s="1102">
        <f t="shared" si="295"/>
        <v>0</v>
      </c>
      <c r="FS177" s="1102">
        <f t="shared" si="295"/>
        <v>0</v>
      </c>
      <c r="FT177" s="1102">
        <f t="shared" si="295"/>
        <v>0</v>
      </c>
      <c r="FU177" s="1102">
        <f t="shared" si="295"/>
        <v>0</v>
      </c>
      <c r="FV177" s="1102">
        <f t="shared" si="295"/>
        <v>0</v>
      </c>
      <c r="FW177" s="1102">
        <f t="shared" si="295"/>
        <v>0</v>
      </c>
      <c r="FX177" s="1102">
        <f t="shared" si="295"/>
        <v>0</v>
      </c>
      <c r="FY177" s="1102">
        <f t="shared" si="295"/>
        <v>0</v>
      </c>
      <c r="FZ177" s="1102">
        <f t="shared" si="295"/>
        <v>0</v>
      </c>
      <c r="GA177" s="1102">
        <f t="shared" si="295"/>
        <v>0</v>
      </c>
      <c r="GB177" s="1102">
        <f t="shared" si="295"/>
        <v>0</v>
      </c>
      <c r="GC177" s="1102">
        <f t="shared" si="295"/>
        <v>0</v>
      </c>
      <c r="GD177" s="1102">
        <f t="shared" si="295"/>
        <v>0</v>
      </c>
      <c r="GE177" s="1102">
        <f t="shared" si="295"/>
        <v>0</v>
      </c>
      <c r="GF177" s="1102">
        <f t="shared" si="295"/>
        <v>0</v>
      </c>
      <c r="GG177" s="1102">
        <f t="shared" si="295"/>
        <v>0</v>
      </c>
      <c r="GH177" s="1102">
        <f t="shared" si="295"/>
        <v>0</v>
      </c>
      <c r="GI177" s="1102">
        <f t="shared" si="295"/>
        <v>0</v>
      </c>
      <c r="GJ177" s="1102">
        <f t="shared" si="295"/>
        <v>0</v>
      </c>
      <c r="GK177" s="1102">
        <f t="shared" si="295"/>
        <v>0</v>
      </c>
      <c r="GL177" s="1102">
        <f t="shared" si="295"/>
        <v>0</v>
      </c>
      <c r="GM177" s="1102">
        <f t="shared" si="295"/>
        <v>0</v>
      </c>
      <c r="GN177" s="1102">
        <f t="shared" si="295"/>
        <v>0</v>
      </c>
      <c r="GO177" s="1102">
        <f t="shared" si="295"/>
        <v>0</v>
      </c>
      <c r="GP177" s="1102">
        <f t="shared" ref="GP177:IL177" si="296">+GP$175*(_WF_Tier1_GP/_WF_Tier3_GP)</f>
        <v>0</v>
      </c>
      <c r="GQ177" s="1102">
        <f t="shared" si="296"/>
        <v>0</v>
      </c>
      <c r="GR177" s="1102">
        <f t="shared" si="296"/>
        <v>0</v>
      </c>
      <c r="GS177" s="1102">
        <f t="shared" si="296"/>
        <v>0</v>
      </c>
      <c r="GT177" s="1102">
        <f t="shared" si="296"/>
        <v>0</v>
      </c>
      <c r="GU177" s="1102">
        <f t="shared" si="296"/>
        <v>0</v>
      </c>
      <c r="GV177" s="1102">
        <f t="shared" si="296"/>
        <v>0</v>
      </c>
      <c r="GW177" s="1102">
        <f t="shared" si="296"/>
        <v>0</v>
      </c>
      <c r="GX177" s="1102">
        <f t="shared" si="296"/>
        <v>0</v>
      </c>
      <c r="GY177" s="1102">
        <f t="shared" si="296"/>
        <v>0</v>
      </c>
      <c r="GZ177" s="1102">
        <f t="shared" si="296"/>
        <v>0</v>
      </c>
      <c r="HA177" s="1102">
        <f t="shared" si="296"/>
        <v>0</v>
      </c>
      <c r="HB177" s="1102">
        <f t="shared" si="296"/>
        <v>0</v>
      </c>
      <c r="HC177" s="1102">
        <f t="shared" si="296"/>
        <v>0</v>
      </c>
      <c r="HD177" s="1102">
        <f t="shared" si="296"/>
        <v>0</v>
      </c>
      <c r="HE177" s="1102">
        <f t="shared" si="296"/>
        <v>0</v>
      </c>
      <c r="HF177" s="1102">
        <f t="shared" si="296"/>
        <v>0</v>
      </c>
      <c r="HG177" s="1102">
        <f t="shared" si="296"/>
        <v>0</v>
      </c>
      <c r="HH177" s="1102">
        <f t="shared" si="296"/>
        <v>0</v>
      </c>
      <c r="HI177" s="1102">
        <f t="shared" si="296"/>
        <v>0</v>
      </c>
      <c r="HJ177" s="1102">
        <f t="shared" si="296"/>
        <v>0</v>
      </c>
      <c r="HK177" s="1102">
        <f t="shared" si="296"/>
        <v>0</v>
      </c>
      <c r="HL177" s="1102">
        <f t="shared" si="296"/>
        <v>0</v>
      </c>
      <c r="HM177" s="1102">
        <f t="shared" si="296"/>
        <v>0</v>
      </c>
      <c r="HN177" s="1102">
        <f t="shared" si="296"/>
        <v>0</v>
      </c>
      <c r="HO177" s="1102">
        <f t="shared" si="296"/>
        <v>0</v>
      </c>
      <c r="HP177" s="1102">
        <f t="shared" si="296"/>
        <v>0</v>
      </c>
      <c r="HQ177" s="1102">
        <f t="shared" si="296"/>
        <v>0</v>
      </c>
      <c r="HR177" s="1102">
        <f t="shared" si="296"/>
        <v>0</v>
      </c>
      <c r="HS177" s="1102">
        <f t="shared" si="296"/>
        <v>0</v>
      </c>
      <c r="HT177" s="1102">
        <f t="shared" si="296"/>
        <v>0</v>
      </c>
      <c r="HU177" s="1102">
        <f t="shared" si="296"/>
        <v>0</v>
      </c>
      <c r="HV177" s="1102">
        <f t="shared" si="296"/>
        <v>0</v>
      </c>
      <c r="HW177" s="1102">
        <f t="shared" si="296"/>
        <v>0</v>
      </c>
      <c r="HX177" s="1102">
        <f t="shared" si="296"/>
        <v>0</v>
      </c>
      <c r="HY177" s="1102">
        <f t="shared" si="296"/>
        <v>0</v>
      </c>
      <c r="HZ177" s="1102">
        <f t="shared" si="296"/>
        <v>0</v>
      </c>
      <c r="IA177" s="1102">
        <f t="shared" si="296"/>
        <v>0</v>
      </c>
      <c r="IB177" s="1102">
        <f t="shared" si="296"/>
        <v>0</v>
      </c>
      <c r="IC177" s="1102">
        <f t="shared" si="296"/>
        <v>0</v>
      </c>
      <c r="ID177" s="1102">
        <f t="shared" si="296"/>
        <v>0</v>
      </c>
      <c r="IE177" s="1102">
        <f t="shared" si="296"/>
        <v>0</v>
      </c>
      <c r="IF177" s="1102">
        <f t="shared" si="296"/>
        <v>0</v>
      </c>
      <c r="IG177" s="1102">
        <f t="shared" si="296"/>
        <v>0</v>
      </c>
      <c r="IH177" s="1102">
        <f t="shared" si="296"/>
        <v>0</v>
      </c>
      <c r="II177" s="1102">
        <f t="shared" si="296"/>
        <v>0</v>
      </c>
      <c r="IJ177" s="1102">
        <f t="shared" si="296"/>
        <v>0</v>
      </c>
      <c r="IK177" s="1102">
        <f t="shared" si="296"/>
        <v>0</v>
      </c>
      <c r="IL177" s="1102">
        <f t="shared" si="296"/>
        <v>0</v>
      </c>
    </row>
    <row r="178" spans="1:246" s="1099" customFormat="1">
      <c r="B178" s="1100" t="s">
        <v>738</v>
      </c>
      <c r="C178" s="1100"/>
      <c r="D178" s="1101">
        <f ca="1">+IFERROR(E178/SUM($E$177:$E$178),"")</f>
        <v>0.7333333333333335</v>
      </c>
      <c r="E178" s="1100">
        <f ca="1">SUM(G178:IL178)</f>
        <v>4571298.7453405457</v>
      </c>
      <c r="F178" s="1102">
        <f t="shared" ref="F178:BQ178" si="297">+F$175*((_WF_Tier3_GP-_WF_Tier1_GP)/_WF_Tier3_GP)</f>
        <v>0</v>
      </c>
      <c r="G178" s="1102">
        <f t="shared" ca="1" si="297"/>
        <v>0</v>
      </c>
      <c r="H178" s="1102">
        <f t="shared" ca="1" si="297"/>
        <v>0</v>
      </c>
      <c r="I178" s="1102">
        <f t="shared" ca="1" si="297"/>
        <v>0</v>
      </c>
      <c r="J178" s="1102">
        <f t="shared" ca="1" si="297"/>
        <v>0</v>
      </c>
      <c r="K178" s="1102">
        <f t="shared" ca="1" si="297"/>
        <v>0</v>
      </c>
      <c r="L178" s="1102">
        <f t="shared" ca="1" si="297"/>
        <v>0</v>
      </c>
      <c r="M178" s="1102">
        <f t="shared" ca="1" si="297"/>
        <v>0</v>
      </c>
      <c r="N178" s="1102">
        <f t="shared" ca="1" si="297"/>
        <v>0</v>
      </c>
      <c r="O178" s="1102">
        <f t="shared" ca="1" si="297"/>
        <v>0</v>
      </c>
      <c r="P178" s="1102">
        <f t="shared" ca="1" si="297"/>
        <v>0</v>
      </c>
      <c r="Q178" s="1102">
        <f t="shared" ca="1" si="297"/>
        <v>0</v>
      </c>
      <c r="R178" s="1102">
        <f t="shared" ca="1" si="297"/>
        <v>0</v>
      </c>
      <c r="S178" s="1102">
        <f t="shared" ca="1" si="297"/>
        <v>0</v>
      </c>
      <c r="T178" s="1102">
        <f t="shared" ca="1" si="297"/>
        <v>0</v>
      </c>
      <c r="U178" s="1102">
        <f t="shared" ca="1" si="297"/>
        <v>0</v>
      </c>
      <c r="V178" s="1102">
        <f t="shared" ca="1" si="297"/>
        <v>0</v>
      </c>
      <c r="W178" s="1102">
        <f t="shared" ca="1" si="297"/>
        <v>0</v>
      </c>
      <c r="X178" s="1102">
        <f t="shared" ca="1" si="297"/>
        <v>0</v>
      </c>
      <c r="Y178" s="1102">
        <f t="shared" ca="1" si="297"/>
        <v>0</v>
      </c>
      <c r="Z178" s="1102">
        <f t="shared" ca="1" si="297"/>
        <v>0</v>
      </c>
      <c r="AA178" s="1102">
        <f t="shared" ca="1" si="297"/>
        <v>0</v>
      </c>
      <c r="AB178" s="1102">
        <f t="shared" ca="1" si="297"/>
        <v>0</v>
      </c>
      <c r="AC178" s="1102">
        <f t="shared" ca="1" si="297"/>
        <v>0</v>
      </c>
      <c r="AD178" s="1102">
        <f t="shared" ca="1" si="297"/>
        <v>0</v>
      </c>
      <c r="AE178" s="1102">
        <f t="shared" ca="1" si="297"/>
        <v>0</v>
      </c>
      <c r="AF178" s="1102">
        <f t="shared" ca="1" si="297"/>
        <v>0</v>
      </c>
      <c r="AG178" s="1102">
        <f t="shared" ca="1" si="297"/>
        <v>0</v>
      </c>
      <c r="AH178" s="1102">
        <f t="shared" ca="1" si="297"/>
        <v>0</v>
      </c>
      <c r="AI178" s="1102">
        <f t="shared" ca="1" si="297"/>
        <v>0</v>
      </c>
      <c r="AJ178" s="1102">
        <f t="shared" ca="1" si="297"/>
        <v>0</v>
      </c>
      <c r="AK178" s="1102">
        <f t="shared" ca="1" si="297"/>
        <v>0</v>
      </c>
      <c r="AL178" s="1102">
        <f t="shared" ca="1" si="297"/>
        <v>0</v>
      </c>
      <c r="AM178" s="1102">
        <f t="shared" ca="1" si="297"/>
        <v>0</v>
      </c>
      <c r="AN178" s="1102">
        <f t="shared" ca="1" si="297"/>
        <v>0</v>
      </c>
      <c r="AO178" s="1102">
        <f t="shared" ca="1" si="297"/>
        <v>0</v>
      </c>
      <c r="AP178" s="1102">
        <f t="shared" ca="1" si="297"/>
        <v>0</v>
      </c>
      <c r="AQ178" s="1102">
        <f t="shared" ca="1" si="297"/>
        <v>0</v>
      </c>
      <c r="AR178" s="1102">
        <f t="shared" ca="1" si="297"/>
        <v>0</v>
      </c>
      <c r="AS178" s="1102">
        <f t="shared" ca="1" si="297"/>
        <v>0</v>
      </c>
      <c r="AT178" s="1102">
        <f t="shared" ca="1" si="297"/>
        <v>0</v>
      </c>
      <c r="AU178" s="1102">
        <f t="shared" ca="1" si="297"/>
        <v>0</v>
      </c>
      <c r="AV178" s="1102">
        <f t="shared" ca="1" si="297"/>
        <v>0</v>
      </c>
      <c r="AW178" s="1102">
        <f t="shared" ca="1" si="297"/>
        <v>4571298.7453405457</v>
      </c>
      <c r="AX178" s="1102">
        <f t="shared" si="297"/>
        <v>0</v>
      </c>
      <c r="AY178" s="1102">
        <f t="shared" si="297"/>
        <v>0</v>
      </c>
      <c r="AZ178" s="1102">
        <f t="shared" si="297"/>
        <v>0</v>
      </c>
      <c r="BA178" s="1102">
        <f t="shared" si="297"/>
        <v>0</v>
      </c>
      <c r="BB178" s="1102">
        <f t="shared" si="297"/>
        <v>0</v>
      </c>
      <c r="BC178" s="1102">
        <f t="shared" si="297"/>
        <v>0</v>
      </c>
      <c r="BD178" s="1102">
        <f t="shared" si="297"/>
        <v>0</v>
      </c>
      <c r="BE178" s="1102">
        <f t="shared" si="297"/>
        <v>0</v>
      </c>
      <c r="BF178" s="1102">
        <f t="shared" si="297"/>
        <v>0</v>
      </c>
      <c r="BG178" s="1102">
        <f t="shared" si="297"/>
        <v>0</v>
      </c>
      <c r="BH178" s="1102">
        <f t="shared" si="297"/>
        <v>0</v>
      </c>
      <c r="BI178" s="1102">
        <f t="shared" si="297"/>
        <v>0</v>
      </c>
      <c r="BJ178" s="1102">
        <f t="shared" si="297"/>
        <v>0</v>
      </c>
      <c r="BK178" s="1102">
        <f t="shared" si="297"/>
        <v>0</v>
      </c>
      <c r="BL178" s="1102">
        <f t="shared" si="297"/>
        <v>0</v>
      </c>
      <c r="BM178" s="1102">
        <f t="shared" si="297"/>
        <v>0</v>
      </c>
      <c r="BN178" s="1102">
        <f t="shared" si="297"/>
        <v>0</v>
      </c>
      <c r="BO178" s="1102">
        <f t="shared" si="297"/>
        <v>0</v>
      </c>
      <c r="BP178" s="1102">
        <f t="shared" si="297"/>
        <v>0</v>
      </c>
      <c r="BQ178" s="1102">
        <f t="shared" si="297"/>
        <v>0</v>
      </c>
      <c r="BR178" s="1102">
        <f t="shared" ref="BR178:EC178" si="298">+BR$175*((_WF_Tier3_GP-_WF_Tier1_GP)/_WF_Tier3_GP)</f>
        <v>0</v>
      </c>
      <c r="BS178" s="1102">
        <f t="shared" si="298"/>
        <v>0</v>
      </c>
      <c r="BT178" s="1102">
        <f t="shared" si="298"/>
        <v>0</v>
      </c>
      <c r="BU178" s="1102">
        <f t="shared" si="298"/>
        <v>0</v>
      </c>
      <c r="BV178" s="1102">
        <f t="shared" si="298"/>
        <v>0</v>
      </c>
      <c r="BW178" s="1102">
        <f t="shared" si="298"/>
        <v>0</v>
      </c>
      <c r="BX178" s="1102">
        <f t="shared" si="298"/>
        <v>0</v>
      </c>
      <c r="BY178" s="1102">
        <f t="shared" si="298"/>
        <v>0</v>
      </c>
      <c r="BZ178" s="1102">
        <f t="shared" si="298"/>
        <v>0</v>
      </c>
      <c r="CA178" s="1102">
        <f t="shared" si="298"/>
        <v>0</v>
      </c>
      <c r="CB178" s="1102">
        <f t="shared" si="298"/>
        <v>0</v>
      </c>
      <c r="CC178" s="1102">
        <f t="shared" si="298"/>
        <v>0</v>
      </c>
      <c r="CD178" s="1102">
        <f t="shared" si="298"/>
        <v>0</v>
      </c>
      <c r="CE178" s="1102">
        <f t="shared" si="298"/>
        <v>0</v>
      </c>
      <c r="CF178" s="1102">
        <f t="shared" si="298"/>
        <v>0</v>
      </c>
      <c r="CG178" s="1102">
        <f t="shared" si="298"/>
        <v>0</v>
      </c>
      <c r="CH178" s="1102">
        <f t="shared" si="298"/>
        <v>0</v>
      </c>
      <c r="CI178" s="1102">
        <f t="shared" si="298"/>
        <v>0</v>
      </c>
      <c r="CJ178" s="1102">
        <f t="shared" si="298"/>
        <v>0</v>
      </c>
      <c r="CK178" s="1102">
        <f t="shared" si="298"/>
        <v>0</v>
      </c>
      <c r="CL178" s="1102">
        <f t="shared" si="298"/>
        <v>0</v>
      </c>
      <c r="CM178" s="1102">
        <f t="shared" si="298"/>
        <v>0</v>
      </c>
      <c r="CN178" s="1102">
        <f t="shared" si="298"/>
        <v>0</v>
      </c>
      <c r="CO178" s="1102">
        <f t="shared" si="298"/>
        <v>0</v>
      </c>
      <c r="CP178" s="1102">
        <f t="shared" si="298"/>
        <v>0</v>
      </c>
      <c r="CQ178" s="1102">
        <f t="shared" si="298"/>
        <v>0</v>
      </c>
      <c r="CR178" s="1102">
        <f t="shared" si="298"/>
        <v>0</v>
      </c>
      <c r="CS178" s="1102">
        <f t="shared" si="298"/>
        <v>0</v>
      </c>
      <c r="CT178" s="1102">
        <f t="shared" si="298"/>
        <v>0</v>
      </c>
      <c r="CU178" s="1102">
        <f t="shared" si="298"/>
        <v>0</v>
      </c>
      <c r="CV178" s="1102">
        <f t="shared" si="298"/>
        <v>0</v>
      </c>
      <c r="CW178" s="1102">
        <f t="shared" si="298"/>
        <v>0</v>
      </c>
      <c r="CX178" s="1102">
        <f t="shared" si="298"/>
        <v>0</v>
      </c>
      <c r="CY178" s="1102">
        <f t="shared" si="298"/>
        <v>0</v>
      </c>
      <c r="CZ178" s="1102">
        <f t="shared" si="298"/>
        <v>0</v>
      </c>
      <c r="DA178" s="1102">
        <f t="shared" si="298"/>
        <v>0</v>
      </c>
      <c r="DB178" s="1102">
        <f t="shared" si="298"/>
        <v>0</v>
      </c>
      <c r="DC178" s="1102">
        <f t="shared" si="298"/>
        <v>0</v>
      </c>
      <c r="DD178" s="1102">
        <f t="shared" si="298"/>
        <v>0</v>
      </c>
      <c r="DE178" s="1102">
        <f t="shared" si="298"/>
        <v>0</v>
      </c>
      <c r="DF178" s="1102">
        <f t="shared" si="298"/>
        <v>0</v>
      </c>
      <c r="DG178" s="1102">
        <f t="shared" si="298"/>
        <v>0</v>
      </c>
      <c r="DH178" s="1102">
        <f t="shared" si="298"/>
        <v>0</v>
      </c>
      <c r="DI178" s="1102">
        <f t="shared" si="298"/>
        <v>0</v>
      </c>
      <c r="DJ178" s="1102">
        <f t="shared" si="298"/>
        <v>0</v>
      </c>
      <c r="DK178" s="1102">
        <f t="shared" si="298"/>
        <v>0</v>
      </c>
      <c r="DL178" s="1102">
        <f t="shared" si="298"/>
        <v>0</v>
      </c>
      <c r="DM178" s="1102">
        <f t="shared" si="298"/>
        <v>0</v>
      </c>
      <c r="DN178" s="1102">
        <f t="shared" si="298"/>
        <v>0</v>
      </c>
      <c r="DO178" s="1102">
        <f t="shared" si="298"/>
        <v>0</v>
      </c>
      <c r="DP178" s="1102">
        <f t="shared" si="298"/>
        <v>0</v>
      </c>
      <c r="DQ178" s="1102">
        <f t="shared" si="298"/>
        <v>0</v>
      </c>
      <c r="DR178" s="1102">
        <f t="shared" si="298"/>
        <v>0</v>
      </c>
      <c r="DS178" s="1102">
        <f t="shared" si="298"/>
        <v>0</v>
      </c>
      <c r="DT178" s="1102">
        <f t="shared" si="298"/>
        <v>0</v>
      </c>
      <c r="DU178" s="1102">
        <f t="shared" si="298"/>
        <v>0</v>
      </c>
      <c r="DV178" s="1102">
        <f t="shared" si="298"/>
        <v>0</v>
      </c>
      <c r="DW178" s="1102">
        <f t="shared" si="298"/>
        <v>0</v>
      </c>
      <c r="DX178" s="1102">
        <f t="shared" si="298"/>
        <v>0</v>
      </c>
      <c r="DY178" s="1102">
        <f t="shared" si="298"/>
        <v>0</v>
      </c>
      <c r="DZ178" s="1102">
        <f t="shared" si="298"/>
        <v>0</v>
      </c>
      <c r="EA178" s="1102">
        <f t="shared" si="298"/>
        <v>0</v>
      </c>
      <c r="EB178" s="1102">
        <f t="shared" si="298"/>
        <v>0</v>
      </c>
      <c r="EC178" s="1102">
        <f t="shared" si="298"/>
        <v>0</v>
      </c>
      <c r="ED178" s="1102">
        <f t="shared" ref="ED178:GO178" si="299">+ED$175*((_WF_Tier3_GP-_WF_Tier1_GP)/_WF_Tier3_GP)</f>
        <v>0</v>
      </c>
      <c r="EE178" s="1102">
        <f t="shared" si="299"/>
        <v>0</v>
      </c>
      <c r="EF178" s="1102">
        <f t="shared" si="299"/>
        <v>0</v>
      </c>
      <c r="EG178" s="1102">
        <f t="shared" si="299"/>
        <v>0</v>
      </c>
      <c r="EH178" s="1102">
        <f t="shared" si="299"/>
        <v>0</v>
      </c>
      <c r="EI178" s="1102">
        <f t="shared" si="299"/>
        <v>0</v>
      </c>
      <c r="EJ178" s="1102">
        <f t="shared" si="299"/>
        <v>0</v>
      </c>
      <c r="EK178" s="1102">
        <f t="shared" si="299"/>
        <v>0</v>
      </c>
      <c r="EL178" s="1102">
        <f t="shared" si="299"/>
        <v>0</v>
      </c>
      <c r="EM178" s="1102">
        <f t="shared" si="299"/>
        <v>0</v>
      </c>
      <c r="EN178" s="1102">
        <f t="shared" si="299"/>
        <v>0</v>
      </c>
      <c r="EO178" s="1102">
        <f t="shared" si="299"/>
        <v>0</v>
      </c>
      <c r="EP178" s="1102">
        <f t="shared" si="299"/>
        <v>0</v>
      </c>
      <c r="EQ178" s="1102">
        <f t="shared" si="299"/>
        <v>0</v>
      </c>
      <c r="ER178" s="1102">
        <f t="shared" si="299"/>
        <v>0</v>
      </c>
      <c r="ES178" s="1102">
        <f t="shared" si="299"/>
        <v>0</v>
      </c>
      <c r="ET178" s="1102">
        <f t="shared" si="299"/>
        <v>0</v>
      </c>
      <c r="EU178" s="1102">
        <f t="shared" si="299"/>
        <v>0</v>
      </c>
      <c r="EV178" s="1102">
        <f t="shared" si="299"/>
        <v>0</v>
      </c>
      <c r="EW178" s="1102">
        <f t="shared" si="299"/>
        <v>0</v>
      </c>
      <c r="EX178" s="1102">
        <f t="shared" si="299"/>
        <v>0</v>
      </c>
      <c r="EY178" s="1102">
        <f t="shared" si="299"/>
        <v>0</v>
      </c>
      <c r="EZ178" s="1102">
        <f t="shared" si="299"/>
        <v>0</v>
      </c>
      <c r="FA178" s="1102">
        <f t="shared" si="299"/>
        <v>0</v>
      </c>
      <c r="FB178" s="1102">
        <f t="shared" si="299"/>
        <v>0</v>
      </c>
      <c r="FC178" s="1102">
        <f t="shared" si="299"/>
        <v>0</v>
      </c>
      <c r="FD178" s="1102">
        <f t="shared" si="299"/>
        <v>0</v>
      </c>
      <c r="FE178" s="1102">
        <f t="shared" si="299"/>
        <v>0</v>
      </c>
      <c r="FF178" s="1102">
        <f t="shared" si="299"/>
        <v>0</v>
      </c>
      <c r="FG178" s="1102">
        <f t="shared" si="299"/>
        <v>0</v>
      </c>
      <c r="FH178" s="1102">
        <f t="shared" si="299"/>
        <v>0</v>
      </c>
      <c r="FI178" s="1102">
        <f t="shared" si="299"/>
        <v>0</v>
      </c>
      <c r="FJ178" s="1102">
        <f t="shared" si="299"/>
        <v>0</v>
      </c>
      <c r="FK178" s="1102">
        <f t="shared" si="299"/>
        <v>0</v>
      </c>
      <c r="FL178" s="1102">
        <f t="shared" si="299"/>
        <v>0</v>
      </c>
      <c r="FM178" s="1102">
        <f t="shared" si="299"/>
        <v>0</v>
      </c>
      <c r="FN178" s="1102">
        <f t="shared" si="299"/>
        <v>0</v>
      </c>
      <c r="FO178" s="1102">
        <f t="shared" si="299"/>
        <v>0</v>
      </c>
      <c r="FP178" s="1102">
        <f t="shared" si="299"/>
        <v>0</v>
      </c>
      <c r="FQ178" s="1102">
        <f t="shared" si="299"/>
        <v>0</v>
      </c>
      <c r="FR178" s="1102">
        <f t="shared" si="299"/>
        <v>0</v>
      </c>
      <c r="FS178" s="1102">
        <f t="shared" si="299"/>
        <v>0</v>
      </c>
      <c r="FT178" s="1102">
        <f t="shared" si="299"/>
        <v>0</v>
      </c>
      <c r="FU178" s="1102">
        <f t="shared" si="299"/>
        <v>0</v>
      </c>
      <c r="FV178" s="1102">
        <f t="shared" si="299"/>
        <v>0</v>
      </c>
      <c r="FW178" s="1102">
        <f t="shared" si="299"/>
        <v>0</v>
      </c>
      <c r="FX178" s="1102">
        <f t="shared" si="299"/>
        <v>0</v>
      </c>
      <c r="FY178" s="1102">
        <f t="shared" si="299"/>
        <v>0</v>
      </c>
      <c r="FZ178" s="1102">
        <f t="shared" si="299"/>
        <v>0</v>
      </c>
      <c r="GA178" s="1102">
        <f t="shared" si="299"/>
        <v>0</v>
      </c>
      <c r="GB178" s="1102">
        <f t="shared" si="299"/>
        <v>0</v>
      </c>
      <c r="GC178" s="1102">
        <f t="shared" si="299"/>
        <v>0</v>
      </c>
      <c r="GD178" s="1102">
        <f t="shared" si="299"/>
        <v>0</v>
      </c>
      <c r="GE178" s="1102">
        <f t="shared" si="299"/>
        <v>0</v>
      </c>
      <c r="GF178" s="1102">
        <f t="shared" si="299"/>
        <v>0</v>
      </c>
      <c r="GG178" s="1102">
        <f t="shared" si="299"/>
        <v>0</v>
      </c>
      <c r="GH178" s="1102">
        <f t="shared" si="299"/>
        <v>0</v>
      </c>
      <c r="GI178" s="1102">
        <f t="shared" si="299"/>
        <v>0</v>
      </c>
      <c r="GJ178" s="1102">
        <f t="shared" si="299"/>
        <v>0</v>
      </c>
      <c r="GK178" s="1102">
        <f t="shared" si="299"/>
        <v>0</v>
      </c>
      <c r="GL178" s="1102">
        <f t="shared" si="299"/>
        <v>0</v>
      </c>
      <c r="GM178" s="1102">
        <f t="shared" si="299"/>
        <v>0</v>
      </c>
      <c r="GN178" s="1102">
        <f t="shared" si="299"/>
        <v>0</v>
      </c>
      <c r="GO178" s="1102">
        <f t="shared" si="299"/>
        <v>0</v>
      </c>
      <c r="GP178" s="1102">
        <f t="shared" ref="GP178:IL178" si="300">+GP$175*((_WF_Tier3_GP-_WF_Tier1_GP)/_WF_Tier3_GP)</f>
        <v>0</v>
      </c>
      <c r="GQ178" s="1102">
        <f t="shared" si="300"/>
        <v>0</v>
      </c>
      <c r="GR178" s="1102">
        <f t="shared" si="300"/>
        <v>0</v>
      </c>
      <c r="GS178" s="1102">
        <f t="shared" si="300"/>
        <v>0</v>
      </c>
      <c r="GT178" s="1102">
        <f t="shared" si="300"/>
        <v>0</v>
      </c>
      <c r="GU178" s="1102">
        <f t="shared" si="300"/>
        <v>0</v>
      </c>
      <c r="GV178" s="1102">
        <f t="shared" si="300"/>
        <v>0</v>
      </c>
      <c r="GW178" s="1102">
        <f t="shared" si="300"/>
        <v>0</v>
      </c>
      <c r="GX178" s="1102">
        <f t="shared" si="300"/>
        <v>0</v>
      </c>
      <c r="GY178" s="1102">
        <f t="shared" si="300"/>
        <v>0</v>
      </c>
      <c r="GZ178" s="1102">
        <f t="shared" si="300"/>
        <v>0</v>
      </c>
      <c r="HA178" s="1102">
        <f t="shared" si="300"/>
        <v>0</v>
      </c>
      <c r="HB178" s="1102">
        <f t="shared" si="300"/>
        <v>0</v>
      </c>
      <c r="HC178" s="1102">
        <f t="shared" si="300"/>
        <v>0</v>
      </c>
      <c r="HD178" s="1102">
        <f t="shared" si="300"/>
        <v>0</v>
      </c>
      <c r="HE178" s="1102">
        <f t="shared" si="300"/>
        <v>0</v>
      </c>
      <c r="HF178" s="1102">
        <f t="shared" si="300"/>
        <v>0</v>
      </c>
      <c r="HG178" s="1102">
        <f t="shared" si="300"/>
        <v>0</v>
      </c>
      <c r="HH178" s="1102">
        <f t="shared" si="300"/>
        <v>0</v>
      </c>
      <c r="HI178" s="1102">
        <f t="shared" si="300"/>
        <v>0</v>
      </c>
      <c r="HJ178" s="1102">
        <f t="shared" si="300"/>
        <v>0</v>
      </c>
      <c r="HK178" s="1102">
        <f t="shared" si="300"/>
        <v>0</v>
      </c>
      <c r="HL178" s="1102">
        <f t="shared" si="300"/>
        <v>0</v>
      </c>
      <c r="HM178" s="1102">
        <f t="shared" si="300"/>
        <v>0</v>
      </c>
      <c r="HN178" s="1102">
        <f t="shared" si="300"/>
        <v>0</v>
      </c>
      <c r="HO178" s="1102">
        <f t="shared" si="300"/>
        <v>0</v>
      </c>
      <c r="HP178" s="1102">
        <f t="shared" si="300"/>
        <v>0</v>
      </c>
      <c r="HQ178" s="1102">
        <f t="shared" si="300"/>
        <v>0</v>
      </c>
      <c r="HR178" s="1102">
        <f t="shared" si="300"/>
        <v>0</v>
      </c>
      <c r="HS178" s="1102">
        <f t="shared" si="300"/>
        <v>0</v>
      </c>
      <c r="HT178" s="1102">
        <f t="shared" si="300"/>
        <v>0</v>
      </c>
      <c r="HU178" s="1102">
        <f t="shared" si="300"/>
        <v>0</v>
      </c>
      <c r="HV178" s="1102">
        <f t="shared" si="300"/>
        <v>0</v>
      </c>
      <c r="HW178" s="1102">
        <f t="shared" si="300"/>
        <v>0</v>
      </c>
      <c r="HX178" s="1102">
        <f t="shared" si="300"/>
        <v>0</v>
      </c>
      <c r="HY178" s="1102">
        <f t="shared" si="300"/>
        <v>0</v>
      </c>
      <c r="HZ178" s="1102">
        <f t="shared" si="300"/>
        <v>0</v>
      </c>
      <c r="IA178" s="1102">
        <f t="shared" si="300"/>
        <v>0</v>
      </c>
      <c r="IB178" s="1102">
        <f t="shared" si="300"/>
        <v>0</v>
      </c>
      <c r="IC178" s="1102">
        <f t="shared" si="300"/>
        <v>0</v>
      </c>
      <c r="ID178" s="1102">
        <f t="shared" si="300"/>
        <v>0</v>
      </c>
      <c r="IE178" s="1102">
        <f t="shared" si="300"/>
        <v>0</v>
      </c>
      <c r="IF178" s="1102">
        <f t="shared" si="300"/>
        <v>0</v>
      </c>
      <c r="IG178" s="1102">
        <f t="shared" si="300"/>
        <v>0</v>
      </c>
      <c r="IH178" s="1102">
        <f t="shared" si="300"/>
        <v>0</v>
      </c>
      <c r="II178" s="1102">
        <f t="shared" si="300"/>
        <v>0</v>
      </c>
      <c r="IJ178" s="1102">
        <f t="shared" si="300"/>
        <v>0</v>
      </c>
      <c r="IK178" s="1102">
        <f t="shared" si="300"/>
        <v>0</v>
      </c>
      <c r="IL178" s="1102">
        <f t="shared" si="300"/>
        <v>0</v>
      </c>
    </row>
    <row r="179" spans="1:246" s="817" customFormat="1">
      <c r="D179" s="818"/>
    </row>
    <row r="180" spans="1:246" s="618" customFormat="1">
      <c r="B180" s="620" t="s">
        <v>739</v>
      </c>
      <c r="D180" s="619"/>
      <c r="E180" s="618">
        <f ca="1">SUM(G180:IL180)</f>
        <v>81366299.531241044</v>
      </c>
      <c r="F180" s="618">
        <f t="shared" ref="F180:BR180" si="301">+F$161-SUM(F$174:F$175)</f>
        <v>0</v>
      </c>
      <c r="G180" s="618">
        <f t="shared" ca="1" si="301"/>
        <v>0</v>
      </c>
      <c r="H180" s="618">
        <f t="shared" ca="1" si="301"/>
        <v>0</v>
      </c>
      <c r="I180" s="618">
        <f t="shared" ca="1" si="301"/>
        <v>0</v>
      </c>
      <c r="J180" s="618">
        <f t="shared" ca="1" si="301"/>
        <v>0</v>
      </c>
      <c r="K180" s="618">
        <f t="shared" ca="1" si="301"/>
        <v>0</v>
      </c>
      <c r="L180" s="618">
        <f t="shared" ref="L180:R180" ca="1" si="302">+L$161-SUM(L$174:L$175)</f>
        <v>0</v>
      </c>
      <c r="M180" s="618">
        <f t="shared" ca="1" si="302"/>
        <v>0</v>
      </c>
      <c r="N180" s="618">
        <f t="shared" ca="1" si="302"/>
        <v>0</v>
      </c>
      <c r="O180" s="618">
        <f t="shared" ca="1" si="302"/>
        <v>0</v>
      </c>
      <c r="P180" s="618">
        <f t="shared" ca="1" si="302"/>
        <v>0</v>
      </c>
      <c r="Q180" s="618">
        <f t="shared" ca="1" si="302"/>
        <v>0</v>
      </c>
      <c r="R180" s="618">
        <f t="shared" ca="1" si="302"/>
        <v>0</v>
      </c>
      <c r="S180" s="618">
        <f t="shared" ca="1" si="301"/>
        <v>0</v>
      </c>
      <c r="T180" s="618">
        <f t="shared" ca="1" si="301"/>
        <v>0</v>
      </c>
      <c r="U180" s="618">
        <f t="shared" ca="1" si="301"/>
        <v>0</v>
      </c>
      <c r="V180" s="618">
        <f t="shared" ca="1" si="301"/>
        <v>0</v>
      </c>
      <c r="W180" s="618">
        <f t="shared" ca="1" si="301"/>
        <v>0</v>
      </c>
      <c r="X180" s="618">
        <f t="shared" ca="1" si="301"/>
        <v>0</v>
      </c>
      <c r="Y180" s="618">
        <f t="shared" ca="1" si="301"/>
        <v>0</v>
      </c>
      <c r="Z180" s="618">
        <f t="shared" ca="1" si="301"/>
        <v>0</v>
      </c>
      <c r="AA180" s="618">
        <f t="shared" ca="1" si="301"/>
        <v>0</v>
      </c>
      <c r="AB180" s="618">
        <f t="shared" ca="1" si="301"/>
        <v>0</v>
      </c>
      <c r="AC180" s="618">
        <f t="shared" ca="1" si="301"/>
        <v>0</v>
      </c>
      <c r="AD180" s="618">
        <f t="shared" ca="1" si="301"/>
        <v>0</v>
      </c>
      <c r="AE180" s="618">
        <f t="shared" ca="1" si="301"/>
        <v>0</v>
      </c>
      <c r="AF180" s="618">
        <f t="shared" ca="1" si="301"/>
        <v>0</v>
      </c>
      <c r="AG180" s="618">
        <f t="shared" ca="1" si="301"/>
        <v>0</v>
      </c>
      <c r="AH180" s="618">
        <f t="shared" ca="1" si="301"/>
        <v>0</v>
      </c>
      <c r="AI180" s="618">
        <f t="shared" ca="1" si="301"/>
        <v>0</v>
      </c>
      <c r="AJ180" s="618">
        <f t="shared" ca="1" si="301"/>
        <v>0</v>
      </c>
      <c r="AK180" s="618">
        <f t="shared" ca="1" si="301"/>
        <v>0</v>
      </c>
      <c r="AL180" s="618">
        <f t="shared" ca="1" si="301"/>
        <v>0</v>
      </c>
      <c r="AM180" s="618">
        <f t="shared" ca="1" si="301"/>
        <v>0</v>
      </c>
      <c r="AN180" s="618">
        <f t="shared" ca="1" si="301"/>
        <v>0</v>
      </c>
      <c r="AO180" s="618">
        <f t="shared" ca="1" si="301"/>
        <v>0</v>
      </c>
      <c r="AP180" s="618">
        <f t="shared" ca="1" si="301"/>
        <v>0</v>
      </c>
      <c r="AQ180" s="618">
        <f t="shared" ca="1" si="301"/>
        <v>0</v>
      </c>
      <c r="AR180" s="618">
        <f t="shared" ca="1" si="301"/>
        <v>0</v>
      </c>
      <c r="AS180" s="618">
        <f t="shared" ca="1" si="301"/>
        <v>0</v>
      </c>
      <c r="AT180" s="618">
        <f t="shared" ca="1" si="301"/>
        <v>0</v>
      </c>
      <c r="AU180" s="618">
        <f t="shared" ca="1" si="301"/>
        <v>0</v>
      </c>
      <c r="AV180" s="618">
        <f t="shared" ca="1" si="301"/>
        <v>0</v>
      </c>
      <c r="AW180" s="618">
        <f t="shared" ca="1" si="301"/>
        <v>81366299.531241044</v>
      </c>
      <c r="AX180" s="618">
        <f t="shared" si="301"/>
        <v>0</v>
      </c>
      <c r="AY180" s="618">
        <f t="shared" si="301"/>
        <v>0</v>
      </c>
      <c r="AZ180" s="618">
        <f t="shared" si="301"/>
        <v>0</v>
      </c>
      <c r="BA180" s="618">
        <f t="shared" si="301"/>
        <v>0</v>
      </c>
      <c r="BB180" s="618">
        <f t="shared" si="301"/>
        <v>0</v>
      </c>
      <c r="BC180" s="618">
        <f t="shared" si="301"/>
        <v>0</v>
      </c>
      <c r="BD180" s="618">
        <f t="shared" si="301"/>
        <v>0</v>
      </c>
      <c r="BE180" s="618">
        <f t="shared" si="301"/>
        <v>0</v>
      </c>
      <c r="BF180" s="618">
        <f t="shared" si="301"/>
        <v>0</v>
      </c>
      <c r="BG180" s="618">
        <f t="shared" si="301"/>
        <v>0</v>
      </c>
      <c r="BH180" s="618">
        <f t="shared" si="301"/>
        <v>0</v>
      </c>
      <c r="BI180" s="618">
        <f t="shared" si="301"/>
        <v>0</v>
      </c>
      <c r="BJ180" s="618">
        <f t="shared" si="301"/>
        <v>0</v>
      </c>
      <c r="BK180" s="618">
        <f t="shared" si="301"/>
        <v>0</v>
      </c>
      <c r="BL180" s="618">
        <f t="shared" si="301"/>
        <v>0</v>
      </c>
      <c r="BM180" s="618">
        <f t="shared" si="301"/>
        <v>0</v>
      </c>
      <c r="BN180" s="618">
        <f t="shared" si="301"/>
        <v>0</v>
      </c>
      <c r="BO180" s="618">
        <f t="shared" si="301"/>
        <v>0</v>
      </c>
      <c r="BP180" s="618">
        <f t="shared" si="301"/>
        <v>0</v>
      </c>
      <c r="BQ180" s="618">
        <f t="shared" si="301"/>
        <v>0</v>
      </c>
      <c r="BR180" s="618">
        <f t="shared" si="301"/>
        <v>0</v>
      </c>
      <c r="BS180" s="618">
        <f t="shared" ref="BS180:ED180" si="303">+BS$161-SUM(BS$174:BS$175)</f>
        <v>0</v>
      </c>
      <c r="BT180" s="618">
        <f t="shared" si="303"/>
        <v>0</v>
      </c>
      <c r="BU180" s="618">
        <f t="shared" si="303"/>
        <v>0</v>
      </c>
      <c r="BV180" s="618">
        <f t="shared" si="303"/>
        <v>0</v>
      </c>
      <c r="BW180" s="618">
        <f t="shared" si="303"/>
        <v>0</v>
      </c>
      <c r="BX180" s="618">
        <f t="shared" si="303"/>
        <v>0</v>
      </c>
      <c r="BY180" s="618">
        <f t="shared" si="303"/>
        <v>0</v>
      </c>
      <c r="BZ180" s="618">
        <f t="shared" si="303"/>
        <v>0</v>
      </c>
      <c r="CA180" s="618">
        <f t="shared" si="303"/>
        <v>0</v>
      </c>
      <c r="CB180" s="618">
        <f t="shared" si="303"/>
        <v>0</v>
      </c>
      <c r="CC180" s="618">
        <f t="shared" si="303"/>
        <v>0</v>
      </c>
      <c r="CD180" s="618">
        <f t="shared" si="303"/>
        <v>0</v>
      </c>
      <c r="CE180" s="618">
        <f t="shared" si="303"/>
        <v>0</v>
      </c>
      <c r="CF180" s="618">
        <f t="shared" si="303"/>
        <v>0</v>
      </c>
      <c r="CG180" s="618">
        <f t="shared" si="303"/>
        <v>0</v>
      </c>
      <c r="CH180" s="618">
        <f t="shared" si="303"/>
        <v>0</v>
      </c>
      <c r="CI180" s="618">
        <f t="shared" si="303"/>
        <v>0</v>
      </c>
      <c r="CJ180" s="618">
        <f t="shared" si="303"/>
        <v>0</v>
      </c>
      <c r="CK180" s="618">
        <f t="shared" si="303"/>
        <v>0</v>
      </c>
      <c r="CL180" s="618">
        <f t="shared" si="303"/>
        <v>0</v>
      </c>
      <c r="CM180" s="618">
        <f t="shared" si="303"/>
        <v>0</v>
      </c>
      <c r="CN180" s="618">
        <f t="shared" si="303"/>
        <v>0</v>
      </c>
      <c r="CO180" s="618">
        <f t="shared" si="303"/>
        <v>0</v>
      </c>
      <c r="CP180" s="618">
        <f t="shared" si="303"/>
        <v>0</v>
      </c>
      <c r="CQ180" s="618">
        <f t="shared" si="303"/>
        <v>0</v>
      </c>
      <c r="CR180" s="618">
        <f t="shared" si="303"/>
        <v>0</v>
      </c>
      <c r="CS180" s="618">
        <f t="shared" si="303"/>
        <v>0</v>
      </c>
      <c r="CT180" s="618">
        <f t="shared" si="303"/>
        <v>0</v>
      </c>
      <c r="CU180" s="618">
        <f t="shared" si="303"/>
        <v>0</v>
      </c>
      <c r="CV180" s="618">
        <f t="shared" si="303"/>
        <v>0</v>
      </c>
      <c r="CW180" s="618">
        <f t="shared" si="303"/>
        <v>0</v>
      </c>
      <c r="CX180" s="618">
        <f t="shared" si="303"/>
        <v>0</v>
      </c>
      <c r="CY180" s="618">
        <f t="shared" si="303"/>
        <v>0</v>
      </c>
      <c r="CZ180" s="618">
        <f t="shared" si="303"/>
        <v>0</v>
      </c>
      <c r="DA180" s="618">
        <f t="shared" si="303"/>
        <v>0</v>
      </c>
      <c r="DB180" s="618">
        <f t="shared" si="303"/>
        <v>0</v>
      </c>
      <c r="DC180" s="618">
        <f t="shared" si="303"/>
        <v>0</v>
      </c>
      <c r="DD180" s="618">
        <f t="shared" si="303"/>
        <v>0</v>
      </c>
      <c r="DE180" s="618">
        <f t="shared" si="303"/>
        <v>0</v>
      </c>
      <c r="DF180" s="618">
        <f t="shared" si="303"/>
        <v>0</v>
      </c>
      <c r="DG180" s="618">
        <f t="shared" si="303"/>
        <v>0</v>
      </c>
      <c r="DH180" s="618">
        <f t="shared" si="303"/>
        <v>0</v>
      </c>
      <c r="DI180" s="618">
        <f t="shared" si="303"/>
        <v>0</v>
      </c>
      <c r="DJ180" s="618">
        <f t="shared" si="303"/>
        <v>0</v>
      </c>
      <c r="DK180" s="618">
        <f t="shared" si="303"/>
        <v>0</v>
      </c>
      <c r="DL180" s="618">
        <f t="shared" si="303"/>
        <v>0</v>
      </c>
      <c r="DM180" s="618">
        <f t="shared" si="303"/>
        <v>0</v>
      </c>
      <c r="DN180" s="618">
        <f t="shared" si="303"/>
        <v>0</v>
      </c>
      <c r="DO180" s="618">
        <f t="shared" si="303"/>
        <v>0</v>
      </c>
      <c r="DP180" s="618">
        <f t="shared" si="303"/>
        <v>0</v>
      </c>
      <c r="DQ180" s="618">
        <f t="shared" si="303"/>
        <v>0</v>
      </c>
      <c r="DR180" s="618">
        <f t="shared" si="303"/>
        <v>0</v>
      </c>
      <c r="DS180" s="618">
        <f t="shared" si="303"/>
        <v>0</v>
      </c>
      <c r="DT180" s="618">
        <f t="shared" si="303"/>
        <v>0</v>
      </c>
      <c r="DU180" s="618">
        <f t="shared" si="303"/>
        <v>0</v>
      </c>
      <c r="DV180" s="618">
        <f t="shared" si="303"/>
        <v>0</v>
      </c>
      <c r="DW180" s="618">
        <f t="shared" si="303"/>
        <v>0</v>
      </c>
      <c r="DX180" s="618">
        <f t="shared" si="303"/>
        <v>0</v>
      </c>
      <c r="DY180" s="618">
        <f t="shared" si="303"/>
        <v>0</v>
      </c>
      <c r="DZ180" s="618">
        <f t="shared" si="303"/>
        <v>0</v>
      </c>
      <c r="EA180" s="618">
        <f t="shared" si="303"/>
        <v>0</v>
      </c>
      <c r="EB180" s="618">
        <f t="shared" si="303"/>
        <v>0</v>
      </c>
      <c r="EC180" s="618">
        <f t="shared" si="303"/>
        <v>0</v>
      </c>
      <c r="ED180" s="618">
        <f t="shared" si="303"/>
        <v>0</v>
      </c>
      <c r="EE180" s="618">
        <f t="shared" ref="EE180:GP180" si="304">+EE$161-SUM(EE$174:EE$175)</f>
        <v>0</v>
      </c>
      <c r="EF180" s="618">
        <f t="shared" si="304"/>
        <v>0</v>
      </c>
      <c r="EG180" s="618">
        <f t="shared" si="304"/>
        <v>0</v>
      </c>
      <c r="EH180" s="618">
        <f t="shared" si="304"/>
        <v>0</v>
      </c>
      <c r="EI180" s="618">
        <f t="shared" si="304"/>
        <v>0</v>
      </c>
      <c r="EJ180" s="618">
        <f t="shared" si="304"/>
        <v>0</v>
      </c>
      <c r="EK180" s="618">
        <f t="shared" si="304"/>
        <v>0</v>
      </c>
      <c r="EL180" s="618">
        <f t="shared" si="304"/>
        <v>0</v>
      </c>
      <c r="EM180" s="618">
        <f t="shared" si="304"/>
        <v>0</v>
      </c>
      <c r="EN180" s="618">
        <f t="shared" si="304"/>
        <v>0</v>
      </c>
      <c r="EO180" s="618">
        <f t="shared" si="304"/>
        <v>0</v>
      </c>
      <c r="EP180" s="618">
        <f t="shared" si="304"/>
        <v>0</v>
      </c>
      <c r="EQ180" s="618">
        <f t="shared" si="304"/>
        <v>0</v>
      </c>
      <c r="ER180" s="618">
        <f t="shared" si="304"/>
        <v>0</v>
      </c>
      <c r="ES180" s="618">
        <f t="shared" si="304"/>
        <v>0</v>
      </c>
      <c r="ET180" s="618">
        <f t="shared" si="304"/>
        <v>0</v>
      </c>
      <c r="EU180" s="618">
        <f t="shared" si="304"/>
        <v>0</v>
      </c>
      <c r="EV180" s="618">
        <f t="shared" si="304"/>
        <v>0</v>
      </c>
      <c r="EW180" s="618">
        <f t="shared" si="304"/>
        <v>0</v>
      </c>
      <c r="EX180" s="618">
        <f t="shared" si="304"/>
        <v>0</v>
      </c>
      <c r="EY180" s="618">
        <f t="shared" si="304"/>
        <v>0</v>
      </c>
      <c r="EZ180" s="618">
        <f t="shared" si="304"/>
        <v>0</v>
      </c>
      <c r="FA180" s="618">
        <f t="shared" si="304"/>
        <v>0</v>
      </c>
      <c r="FB180" s="618">
        <f t="shared" si="304"/>
        <v>0</v>
      </c>
      <c r="FC180" s="618">
        <f t="shared" si="304"/>
        <v>0</v>
      </c>
      <c r="FD180" s="618">
        <f t="shared" si="304"/>
        <v>0</v>
      </c>
      <c r="FE180" s="618">
        <f t="shared" si="304"/>
        <v>0</v>
      </c>
      <c r="FF180" s="618">
        <f t="shared" si="304"/>
        <v>0</v>
      </c>
      <c r="FG180" s="618">
        <f t="shared" si="304"/>
        <v>0</v>
      </c>
      <c r="FH180" s="618">
        <f t="shared" si="304"/>
        <v>0</v>
      </c>
      <c r="FI180" s="618">
        <f t="shared" si="304"/>
        <v>0</v>
      </c>
      <c r="FJ180" s="618">
        <f t="shared" si="304"/>
        <v>0</v>
      </c>
      <c r="FK180" s="618">
        <f t="shared" si="304"/>
        <v>0</v>
      </c>
      <c r="FL180" s="618">
        <f t="shared" si="304"/>
        <v>0</v>
      </c>
      <c r="FM180" s="618">
        <f t="shared" si="304"/>
        <v>0</v>
      </c>
      <c r="FN180" s="618">
        <f t="shared" si="304"/>
        <v>0</v>
      </c>
      <c r="FO180" s="618">
        <f t="shared" si="304"/>
        <v>0</v>
      </c>
      <c r="FP180" s="618">
        <f t="shared" si="304"/>
        <v>0</v>
      </c>
      <c r="FQ180" s="618">
        <f t="shared" si="304"/>
        <v>0</v>
      </c>
      <c r="FR180" s="618">
        <f t="shared" si="304"/>
        <v>0</v>
      </c>
      <c r="FS180" s="618">
        <f t="shared" si="304"/>
        <v>0</v>
      </c>
      <c r="FT180" s="618">
        <f t="shared" si="304"/>
        <v>0</v>
      </c>
      <c r="FU180" s="618">
        <f t="shared" si="304"/>
        <v>0</v>
      </c>
      <c r="FV180" s="618">
        <f t="shared" si="304"/>
        <v>0</v>
      </c>
      <c r="FW180" s="618">
        <f t="shared" si="304"/>
        <v>0</v>
      </c>
      <c r="FX180" s="618">
        <f t="shared" si="304"/>
        <v>0</v>
      </c>
      <c r="FY180" s="618">
        <f t="shared" si="304"/>
        <v>0</v>
      </c>
      <c r="FZ180" s="618">
        <f t="shared" si="304"/>
        <v>0</v>
      </c>
      <c r="GA180" s="618">
        <f t="shared" si="304"/>
        <v>0</v>
      </c>
      <c r="GB180" s="618">
        <f t="shared" si="304"/>
        <v>0</v>
      </c>
      <c r="GC180" s="618">
        <f t="shared" si="304"/>
        <v>0</v>
      </c>
      <c r="GD180" s="618">
        <f t="shared" si="304"/>
        <v>0</v>
      </c>
      <c r="GE180" s="618">
        <f t="shared" si="304"/>
        <v>0</v>
      </c>
      <c r="GF180" s="618">
        <f t="shared" si="304"/>
        <v>0</v>
      </c>
      <c r="GG180" s="618">
        <f t="shared" si="304"/>
        <v>0</v>
      </c>
      <c r="GH180" s="618">
        <f t="shared" si="304"/>
        <v>0</v>
      </c>
      <c r="GI180" s="618">
        <f t="shared" si="304"/>
        <v>0</v>
      </c>
      <c r="GJ180" s="618">
        <f t="shared" si="304"/>
        <v>0</v>
      </c>
      <c r="GK180" s="618">
        <f t="shared" si="304"/>
        <v>0</v>
      </c>
      <c r="GL180" s="618">
        <f t="shared" si="304"/>
        <v>0</v>
      </c>
      <c r="GM180" s="618">
        <f t="shared" si="304"/>
        <v>0</v>
      </c>
      <c r="GN180" s="618">
        <f t="shared" si="304"/>
        <v>0</v>
      </c>
      <c r="GO180" s="618">
        <f t="shared" si="304"/>
        <v>0</v>
      </c>
      <c r="GP180" s="618">
        <f t="shared" si="304"/>
        <v>0</v>
      </c>
      <c r="GQ180" s="618">
        <f t="shared" ref="GQ180:IL180" si="305">+GQ$161-SUM(GQ$174:GQ$175)</f>
        <v>0</v>
      </c>
      <c r="GR180" s="618">
        <f t="shared" si="305"/>
        <v>0</v>
      </c>
      <c r="GS180" s="618">
        <f t="shared" si="305"/>
        <v>0</v>
      </c>
      <c r="GT180" s="618">
        <f t="shared" si="305"/>
        <v>0</v>
      </c>
      <c r="GU180" s="618">
        <f t="shared" si="305"/>
        <v>0</v>
      </c>
      <c r="GV180" s="618">
        <f t="shared" si="305"/>
        <v>0</v>
      </c>
      <c r="GW180" s="618">
        <f t="shared" si="305"/>
        <v>0</v>
      </c>
      <c r="GX180" s="618">
        <f t="shared" si="305"/>
        <v>0</v>
      </c>
      <c r="GY180" s="618">
        <f t="shared" si="305"/>
        <v>0</v>
      </c>
      <c r="GZ180" s="618">
        <f t="shared" si="305"/>
        <v>0</v>
      </c>
      <c r="HA180" s="618">
        <f t="shared" si="305"/>
        <v>0</v>
      </c>
      <c r="HB180" s="618">
        <f t="shared" si="305"/>
        <v>0</v>
      </c>
      <c r="HC180" s="618">
        <f t="shared" si="305"/>
        <v>0</v>
      </c>
      <c r="HD180" s="618">
        <f t="shared" si="305"/>
        <v>0</v>
      </c>
      <c r="HE180" s="618">
        <f t="shared" si="305"/>
        <v>0</v>
      </c>
      <c r="HF180" s="618">
        <f t="shared" si="305"/>
        <v>0</v>
      </c>
      <c r="HG180" s="618">
        <f t="shared" si="305"/>
        <v>0</v>
      </c>
      <c r="HH180" s="618">
        <f t="shared" si="305"/>
        <v>0</v>
      </c>
      <c r="HI180" s="618">
        <f t="shared" si="305"/>
        <v>0</v>
      </c>
      <c r="HJ180" s="618">
        <f t="shared" si="305"/>
        <v>0</v>
      </c>
      <c r="HK180" s="618">
        <f t="shared" si="305"/>
        <v>0</v>
      </c>
      <c r="HL180" s="618">
        <f t="shared" si="305"/>
        <v>0</v>
      </c>
      <c r="HM180" s="618">
        <f t="shared" si="305"/>
        <v>0</v>
      </c>
      <c r="HN180" s="618">
        <f t="shared" si="305"/>
        <v>0</v>
      </c>
      <c r="HO180" s="618">
        <f t="shared" si="305"/>
        <v>0</v>
      </c>
      <c r="HP180" s="618">
        <f t="shared" si="305"/>
        <v>0</v>
      </c>
      <c r="HQ180" s="618">
        <f t="shared" si="305"/>
        <v>0</v>
      </c>
      <c r="HR180" s="618">
        <f t="shared" si="305"/>
        <v>0</v>
      </c>
      <c r="HS180" s="618">
        <f t="shared" si="305"/>
        <v>0</v>
      </c>
      <c r="HT180" s="618">
        <f t="shared" si="305"/>
        <v>0</v>
      </c>
      <c r="HU180" s="618">
        <f t="shared" si="305"/>
        <v>0</v>
      </c>
      <c r="HV180" s="618">
        <f t="shared" si="305"/>
        <v>0</v>
      </c>
      <c r="HW180" s="618">
        <f t="shared" si="305"/>
        <v>0</v>
      </c>
      <c r="HX180" s="618">
        <f t="shared" si="305"/>
        <v>0</v>
      </c>
      <c r="HY180" s="618">
        <f t="shared" si="305"/>
        <v>0</v>
      </c>
      <c r="HZ180" s="618">
        <f t="shared" si="305"/>
        <v>0</v>
      </c>
      <c r="IA180" s="618">
        <f t="shared" si="305"/>
        <v>0</v>
      </c>
      <c r="IB180" s="618">
        <f t="shared" si="305"/>
        <v>0</v>
      </c>
      <c r="IC180" s="618">
        <f t="shared" si="305"/>
        <v>0</v>
      </c>
      <c r="ID180" s="618">
        <f t="shared" si="305"/>
        <v>0</v>
      </c>
      <c r="IE180" s="618">
        <f t="shared" si="305"/>
        <v>0</v>
      </c>
      <c r="IF180" s="618">
        <f t="shared" si="305"/>
        <v>0</v>
      </c>
      <c r="IG180" s="618">
        <f t="shared" si="305"/>
        <v>0</v>
      </c>
      <c r="IH180" s="618">
        <f t="shared" si="305"/>
        <v>0</v>
      </c>
      <c r="II180" s="618">
        <f t="shared" si="305"/>
        <v>0</v>
      </c>
      <c r="IJ180" s="618">
        <f t="shared" si="305"/>
        <v>0</v>
      </c>
      <c r="IK180" s="618">
        <f t="shared" si="305"/>
        <v>0</v>
      </c>
      <c r="IL180" s="618">
        <f t="shared" si="305"/>
        <v>0</v>
      </c>
    </row>
    <row r="181" spans="1:246" s="618" customFormat="1">
      <c r="B181" s="819" t="s">
        <v>740</v>
      </c>
      <c r="D181" s="619">
        <f ca="1">IFERROR(E181/SUM($E$181:$E$182),"")</f>
        <v>0.5</v>
      </c>
      <c r="E181" s="618">
        <f ca="1">SUM(G181:IL181)</f>
        <v>40683149.765620522</v>
      </c>
      <c r="F181" s="618">
        <f>F180*_WF_Remainder_LP</f>
        <v>0</v>
      </c>
      <c r="G181" s="618">
        <f t="shared" ref="G181:BR181" ca="1" si="306">G180*_WF_Remainder_LP</f>
        <v>0</v>
      </c>
      <c r="H181" s="618">
        <f t="shared" ca="1" si="306"/>
        <v>0</v>
      </c>
      <c r="I181" s="618">
        <f t="shared" ca="1" si="306"/>
        <v>0</v>
      </c>
      <c r="J181" s="618">
        <f t="shared" ca="1" si="306"/>
        <v>0</v>
      </c>
      <c r="K181" s="618">
        <f t="shared" ca="1" si="306"/>
        <v>0</v>
      </c>
      <c r="L181" s="618">
        <f t="shared" ca="1" si="306"/>
        <v>0</v>
      </c>
      <c r="M181" s="618">
        <f t="shared" ca="1" si="306"/>
        <v>0</v>
      </c>
      <c r="N181" s="618">
        <f t="shared" ca="1" si="306"/>
        <v>0</v>
      </c>
      <c r="O181" s="618">
        <f t="shared" ca="1" si="306"/>
        <v>0</v>
      </c>
      <c r="P181" s="618">
        <f t="shared" ca="1" si="306"/>
        <v>0</v>
      </c>
      <c r="Q181" s="618">
        <f t="shared" ca="1" si="306"/>
        <v>0</v>
      </c>
      <c r="R181" s="618">
        <f t="shared" ca="1" si="306"/>
        <v>0</v>
      </c>
      <c r="S181" s="618">
        <f t="shared" ca="1" si="306"/>
        <v>0</v>
      </c>
      <c r="T181" s="618">
        <f t="shared" ca="1" si="306"/>
        <v>0</v>
      </c>
      <c r="U181" s="618">
        <f t="shared" ca="1" si="306"/>
        <v>0</v>
      </c>
      <c r="V181" s="618">
        <f t="shared" ca="1" si="306"/>
        <v>0</v>
      </c>
      <c r="W181" s="618">
        <f t="shared" ca="1" si="306"/>
        <v>0</v>
      </c>
      <c r="X181" s="618">
        <f t="shared" ca="1" si="306"/>
        <v>0</v>
      </c>
      <c r="Y181" s="618">
        <f t="shared" ca="1" si="306"/>
        <v>0</v>
      </c>
      <c r="Z181" s="618">
        <f t="shared" ca="1" si="306"/>
        <v>0</v>
      </c>
      <c r="AA181" s="618">
        <f t="shared" ca="1" si="306"/>
        <v>0</v>
      </c>
      <c r="AB181" s="618">
        <f t="shared" ca="1" si="306"/>
        <v>0</v>
      </c>
      <c r="AC181" s="618">
        <f t="shared" ca="1" si="306"/>
        <v>0</v>
      </c>
      <c r="AD181" s="618">
        <f t="shared" ca="1" si="306"/>
        <v>0</v>
      </c>
      <c r="AE181" s="618">
        <f t="shared" ca="1" si="306"/>
        <v>0</v>
      </c>
      <c r="AF181" s="618">
        <f t="shared" ca="1" si="306"/>
        <v>0</v>
      </c>
      <c r="AG181" s="618">
        <f t="shared" ca="1" si="306"/>
        <v>0</v>
      </c>
      <c r="AH181" s="618">
        <f t="shared" ca="1" si="306"/>
        <v>0</v>
      </c>
      <c r="AI181" s="618">
        <f t="shared" ca="1" si="306"/>
        <v>0</v>
      </c>
      <c r="AJ181" s="618">
        <f t="shared" ca="1" si="306"/>
        <v>0</v>
      </c>
      <c r="AK181" s="618">
        <f t="shared" ca="1" si="306"/>
        <v>0</v>
      </c>
      <c r="AL181" s="618">
        <f t="shared" ca="1" si="306"/>
        <v>0</v>
      </c>
      <c r="AM181" s="618">
        <f t="shared" ca="1" si="306"/>
        <v>0</v>
      </c>
      <c r="AN181" s="618">
        <f t="shared" ca="1" si="306"/>
        <v>0</v>
      </c>
      <c r="AO181" s="618">
        <f t="shared" ca="1" si="306"/>
        <v>0</v>
      </c>
      <c r="AP181" s="618">
        <f t="shared" ca="1" si="306"/>
        <v>0</v>
      </c>
      <c r="AQ181" s="618">
        <f t="shared" ca="1" si="306"/>
        <v>0</v>
      </c>
      <c r="AR181" s="618">
        <f t="shared" ca="1" si="306"/>
        <v>0</v>
      </c>
      <c r="AS181" s="618">
        <f t="shared" ca="1" si="306"/>
        <v>0</v>
      </c>
      <c r="AT181" s="618">
        <f t="shared" ca="1" si="306"/>
        <v>0</v>
      </c>
      <c r="AU181" s="618">
        <f t="shared" ca="1" si="306"/>
        <v>0</v>
      </c>
      <c r="AV181" s="618">
        <f t="shared" ca="1" si="306"/>
        <v>0</v>
      </c>
      <c r="AW181" s="618">
        <f t="shared" ca="1" si="306"/>
        <v>40683149.765620522</v>
      </c>
      <c r="AX181" s="618">
        <f t="shared" si="306"/>
        <v>0</v>
      </c>
      <c r="AY181" s="618">
        <f t="shared" si="306"/>
        <v>0</v>
      </c>
      <c r="AZ181" s="618">
        <f t="shared" si="306"/>
        <v>0</v>
      </c>
      <c r="BA181" s="618">
        <f t="shared" si="306"/>
        <v>0</v>
      </c>
      <c r="BB181" s="618">
        <f t="shared" si="306"/>
        <v>0</v>
      </c>
      <c r="BC181" s="618">
        <f t="shared" si="306"/>
        <v>0</v>
      </c>
      <c r="BD181" s="618">
        <f t="shared" si="306"/>
        <v>0</v>
      </c>
      <c r="BE181" s="618">
        <f t="shared" si="306"/>
        <v>0</v>
      </c>
      <c r="BF181" s="618">
        <f t="shared" si="306"/>
        <v>0</v>
      </c>
      <c r="BG181" s="618">
        <f t="shared" si="306"/>
        <v>0</v>
      </c>
      <c r="BH181" s="618">
        <f t="shared" si="306"/>
        <v>0</v>
      </c>
      <c r="BI181" s="618">
        <f t="shared" si="306"/>
        <v>0</v>
      </c>
      <c r="BJ181" s="618">
        <f t="shared" si="306"/>
        <v>0</v>
      </c>
      <c r="BK181" s="618">
        <f t="shared" si="306"/>
        <v>0</v>
      </c>
      <c r="BL181" s="618">
        <f t="shared" si="306"/>
        <v>0</v>
      </c>
      <c r="BM181" s="618">
        <f t="shared" si="306"/>
        <v>0</v>
      </c>
      <c r="BN181" s="618">
        <f t="shared" si="306"/>
        <v>0</v>
      </c>
      <c r="BO181" s="618">
        <f t="shared" si="306"/>
        <v>0</v>
      </c>
      <c r="BP181" s="618">
        <f t="shared" si="306"/>
        <v>0</v>
      </c>
      <c r="BQ181" s="618">
        <f t="shared" si="306"/>
        <v>0</v>
      </c>
      <c r="BR181" s="618">
        <f t="shared" si="306"/>
        <v>0</v>
      </c>
      <c r="BS181" s="618">
        <f t="shared" ref="BS181:ED181" si="307">BS180*_WF_Remainder_LP</f>
        <v>0</v>
      </c>
      <c r="BT181" s="618">
        <f t="shared" si="307"/>
        <v>0</v>
      </c>
      <c r="BU181" s="618">
        <f t="shared" si="307"/>
        <v>0</v>
      </c>
      <c r="BV181" s="618">
        <f t="shared" si="307"/>
        <v>0</v>
      </c>
      <c r="BW181" s="618">
        <f t="shared" si="307"/>
        <v>0</v>
      </c>
      <c r="BX181" s="618">
        <f t="shared" si="307"/>
        <v>0</v>
      </c>
      <c r="BY181" s="618">
        <f t="shared" si="307"/>
        <v>0</v>
      </c>
      <c r="BZ181" s="618">
        <f t="shared" si="307"/>
        <v>0</v>
      </c>
      <c r="CA181" s="618">
        <f t="shared" si="307"/>
        <v>0</v>
      </c>
      <c r="CB181" s="618">
        <f t="shared" si="307"/>
        <v>0</v>
      </c>
      <c r="CC181" s="618">
        <f t="shared" si="307"/>
        <v>0</v>
      </c>
      <c r="CD181" s="618">
        <f t="shared" si="307"/>
        <v>0</v>
      </c>
      <c r="CE181" s="618">
        <f t="shared" si="307"/>
        <v>0</v>
      </c>
      <c r="CF181" s="618">
        <f t="shared" si="307"/>
        <v>0</v>
      </c>
      <c r="CG181" s="618">
        <f t="shared" si="307"/>
        <v>0</v>
      </c>
      <c r="CH181" s="618">
        <f t="shared" si="307"/>
        <v>0</v>
      </c>
      <c r="CI181" s="618">
        <f t="shared" si="307"/>
        <v>0</v>
      </c>
      <c r="CJ181" s="618">
        <f t="shared" si="307"/>
        <v>0</v>
      </c>
      <c r="CK181" s="618">
        <f t="shared" si="307"/>
        <v>0</v>
      </c>
      <c r="CL181" s="618">
        <f t="shared" si="307"/>
        <v>0</v>
      </c>
      <c r="CM181" s="618">
        <f t="shared" si="307"/>
        <v>0</v>
      </c>
      <c r="CN181" s="618">
        <f t="shared" si="307"/>
        <v>0</v>
      </c>
      <c r="CO181" s="618">
        <f t="shared" si="307"/>
        <v>0</v>
      </c>
      <c r="CP181" s="618">
        <f t="shared" si="307"/>
        <v>0</v>
      </c>
      <c r="CQ181" s="618">
        <f t="shared" si="307"/>
        <v>0</v>
      </c>
      <c r="CR181" s="618">
        <f t="shared" si="307"/>
        <v>0</v>
      </c>
      <c r="CS181" s="618">
        <f t="shared" si="307"/>
        <v>0</v>
      </c>
      <c r="CT181" s="618">
        <f t="shared" si="307"/>
        <v>0</v>
      </c>
      <c r="CU181" s="618">
        <f t="shared" si="307"/>
        <v>0</v>
      </c>
      <c r="CV181" s="618">
        <f t="shared" si="307"/>
        <v>0</v>
      </c>
      <c r="CW181" s="618">
        <f t="shared" si="307"/>
        <v>0</v>
      </c>
      <c r="CX181" s="618">
        <f t="shared" si="307"/>
        <v>0</v>
      </c>
      <c r="CY181" s="618">
        <f t="shared" si="307"/>
        <v>0</v>
      </c>
      <c r="CZ181" s="618">
        <f t="shared" si="307"/>
        <v>0</v>
      </c>
      <c r="DA181" s="618">
        <f t="shared" si="307"/>
        <v>0</v>
      </c>
      <c r="DB181" s="618">
        <f t="shared" si="307"/>
        <v>0</v>
      </c>
      <c r="DC181" s="618">
        <f t="shared" si="307"/>
        <v>0</v>
      </c>
      <c r="DD181" s="618">
        <f t="shared" si="307"/>
        <v>0</v>
      </c>
      <c r="DE181" s="618">
        <f t="shared" si="307"/>
        <v>0</v>
      </c>
      <c r="DF181" s="618">
        <f t="shared" si="307"/>
        <v>0</v>
      </c>
      <c r="DG181" s="618">
        <f t="shared" si="307"/>
        <v>0</v>
      </c>
      <c r="DH181" s="618">
        <f t="shared" si="307"/>
        <v>0</v>
      </c>
      <c r="DI181" s="618">
        <f t="shared" si="307"/>
        <v>0</v>
      </c>
      <c r="DJ181" s="618">
        <f t="shared" si="307"/>
        <v>0</v>
      </c>
      <c r="DK181" s="618">
        <f t="shared" si="307"/>
        <v>0</v>
      </c>
      <c r="DL181" s="618">
        <f t="shared" si="307"/>
        <v>0</v>
      </c>
      <c r="DM181" s="618">
        <f t="shared" si="307"/>
        <v>0</v>
      </c>
      <c r="DN181" s="618">
        <f t="shared" si="307"/>
        <v>0</v>
      </c>
      <c r="DO181" s="618">
        <f t="shared" si="307"/>
        <v>0</v>
      </c>
      <c r="DP181" s="618">
        <f t="shared" si="307"/>
        <v>0</v>
      </c>
      <c r="DQ181" s="618">
        <f t="shared" si="307"/>
        <v>0</v>
      </c>
      <c r="DR181" s="618">
        <f t="shared" si="307"/>
        <v>0</v>
      </c>
      <c r="DS181" s="618">
        <f t="shared" si="307"/>
        <v>0</v>
      </c>
      <c r="DT181" s="618">
        <f t="shared" si="307"/>
        <v>0</v>
      </c>
      <c r="DU181" s="618">
        <f t="shared" si="307"/>
        <v>0</v>
      </c>
      <c r="DV181" s="618">
        <f t="shared" si="307"/>
        <v>0</v>
      </c>
      <c r="DW181" s="618">
        <f t="shared" si="307"/>
        <v>0</v>
      </c>
      <c r="DX181" s="618">
        <f t="shared" si="307"/>
        <v>0</v>
      </c>
      <c r="DY181" s="618">
        <f t="shared" si="307"/>
        <v>0</v>
      </c>
      <c r="DZ181" s="618">
        <f t="shared" si="307"/>
        <v>0</v>
      </c>
      <c r="EA181" s="618">
        <f t="shared" si="307"/>
        <v>0</v>
      </c>
      <c r="EB181" s="618">
        <f t="shared" si="307"/>
        <v>0</v>
      </c>
      <c r="EC181" s="618">
        <f t="shared" si="307"/>
        <v>0</v>
      </c>
      <c r="ED181" s="618">
        <f t="shared" si="307"/>
        <v>0</v>
      </c>
      <c r="EE181" s="618">
        <f t="shared" ref="EE181:GP181" si="308">EE180*_WF_Remainder_LP</f>
        <v>0</v>
      </c>
      <c r="EF181" s="618">
        <f t="shared" si="308"/>
        <v>0</v>
      </c>
      <c r="EG181" s="618">
        <f t="shared" si="308"/>
        <v>0</v>
      </c>
      <c r="EH181" s="618">
        <f t="shared" si="308"/>
        <v>0</v>
      </c>
      <c r="EI181" s="618">
        <f t="shared" si="308"/>
        <v>0</v>
      </c>
      <c r="EJ181" s="618">
        <f t="shared" si="308"/>
        <v>0</v>
      </c>
      <c r="EK181" s="618">
        <f t="shared" si="308"/>
        <v>0</v>
      </c>
      <c r="EL181" s="618">
        <f t="shared" si="308"/>
        <v>0</v>
      </c>
      <c r="EM181" s="618">
        <f t="shared" si="308"/>
        <v>0</v>
      </c>
      <c r="EN181" s="618">
        <f t="shared" si="308"/>
        <v>0</v>
      </c>
      <c r="EO181" s="618">
        <f t="shared" si="308"/>
        <v>0</v>
      </c>
      <c r="EP181" s="618">
        <f t="shared" si="308"/>
        <v>0</v>
      </c>
      <c r="EQ181" s="618">
        <f t="shared" si="308"/>
        <v>0</v>
      </c>
      <c r="ER181" s="618">
        <f t="shared" si="308"/>
        <v>0</v>
      </c>
      <c r="ES181" s="618">
        <f t="shared" si="308"/>
        <v>0</v>
      </c>
      <c r="ET181" s="618">
        <f t="shared" si="308"/>
        <v>0</v>
      </c>
      <c r="EU181" s="618">
        <f t="shared" si="308"/>
        <v>0</v>
      </c>
      <c r="EV181" s="618">
        <f t="shared" si="308"/>
        <v>0</v>
      </c>
      <c r="EW181" s="618">
        <f t="shared" si="308"/>
        <v>0</v>
      </c>
      <c r="EX181" s="618">
        <f t="shared" si="308"/>
        <v>0</v>
      </c>
      <c r="EY181" s="618">
        <f t="shared" si="308"/>
        <v>0</v>
      </c>
      <c r="EZ181" s="618">
        <f t="shared" si="308"/>
        <v>0</v>
      </c>
      <c r="FA181" s="618">
        <f t="shared" si="308"/>
        <v>0</v>
      </c>
      <c r="FB181" s="618">
        <f t="shared" si="308"/>
        <v>0</v>
      </c>
      <c r="FC181" s="618">
        <f t="shared" si="308"/>
        <v>0</v>
      </c>
      <c r="FD181" s="618">
        <f t="shared" si="308"/>
        <v>0</v>
      </c>
      <c r="FE181" s="618">
        <f t="shared" si="308"/>
        <v>0</v>
      </c>
      <c r="FF181" s="618">
        <f t="shared" si="308"/>
        <v>0</v>
      </c>
      <c r="FG181" s="618">
        <f t="shared" si="308"/>
        <v>0</v>
      </c>
      <c r="FH181" s="618">
        <f t="shared" si="308"/>
        <v>0</v>
      </c>
      <c r="FI181" s="618">
        <f t="shared" si="308"/>
        <v>0</v>
      </c>
      <c r="FJ181" s="618">
        <f t="shared" si="308"/>
        <v>0</v>
      </c>
      <c r="FK181" s="618">
        <f t="shared" si="308"/>
        <v>0</v>
      </c>
      <c r="FL181" s="618">
        <f t="shared" si="308"/>
        <v>0</v>
      </c>
      <c r="FM181" s="618">
        <f t="shared" si="308"/>
        <v>0</v>
      </c>
      <c r="FN181" s="618">
        <f t="shared" si="308"/>
        <v>0</v>
      </c>
      <c r="FO181" s="618">
        <f t="shared" si="308"/>
        <v>0</v>
      </c>
      <c r="FP181" s="618">
        <f t="shared" si="308"/>
        <v>0</v>
      </c>
      <c r="FQ181" s="618">
        <f t="shared" si="308"/>
        <v>0</v>
      </c>
      <c r="FR181" s="618">
        <f t="shared" si="308"/>
        <v>0</v>
      </c>
      <c r="FS181" s="618">
        <f t="shared" si="308"/>
        <v>0</v>
      </c>
      <c r="FT181" s="618">
        <f t="shared" si="308"/>
        <v>0</v>
      </c>
      <c r="FU181" s="618">
        <f t="shared" si="308"/>
        <v>0</v>
      </c>
      <c r="FV181" s="618">
        <f t="shared" si="308"/>
        <v>0</v>
      </c>
      <c r="FW181" s="618">
        <f t="shared" si="308"/>
        <v>0</v>
      </c>
      <c r="FX181" s="618">
        <f t="shared" si="308"/>
        <v>0</v>
      </c>
      <c r="FY181" s="618">
        <f t="shared" si="308"/>
        <v>0</v>
      </c>
      <c r="FZ181" s="618">
        <f t="shared" si="308"/>
        <v>0</v>
      </c>
      <c r="GA181" s="618">
        <f t="shared" si="308"/>
        <v>0</v>
      </c>
      <c r="GB181" s="618">
        <f t="shared" si="308"/>
        <v>0</v>
      </c>
      <c r="GC181" s="618">
        <f t="shared" si="308"/>
        <v>0</v>
      </c>
      <c r="GD181" s="618">
        <f t="shared" si="308"/>
        <v>0</v>
      </c>
      <c r="GE181" s="618">
        <f t="shared" si="308"/>
        <v>0</v>
      </c>
      <c r="GF181" s="618">
        <f t="shared" si="308"/>
        <v>0</v>
      </c>
      <c r="GG181" s="618">
        <f t="shared" si="308"/>
        <v>0</v>
      </c>
      <c r="GH181" s="618">
        <f t="shared" si="308"/>
        <v>0</v>
      </c>
      <c r="GI181" s="618">
        <f t="shared" si="308"/>
        <v>0</v>
      </c>
      <c r="GJ181" s="618">
        <f t="shared" si="308"/>
        <v>0</v>
      </c>
      <c r="GK181" s="618">
        <f t="shared" si="308"/>
        <v>0</v>
      </c>
      <c r="GL181" s="618">
        <f t="shared" si="308"/>
        <v>0</v>
      </c>
      <c r="GM181" s="618">
        <f t="shared" si="308"/>
        <v>0</v>
      </c>
      <c r="GN181" s="618">
        <f t="shared" si="308"/>
        <v>0</v>
      </c>
      <c r="GO181" s="618">
        <f t="shared" si="308"/>
        <v>0</v>
      </c>
      <c r="GP181" s="618">
        <f t="shared" si="308"/>
        <v>0</v>
      </c>
      <c r="GQ181" s="618">
        <f t="shared" ref="GQ181:IL181" si="309">GQ180*_WF_Remainder_LP</f>
        <v>0</v>
      </c>
      <c r="GR181" s="618">
        <f t="shared" si="309"/>
        <v>0</v>
      </c>
      <c r="GS181" s="618">
        <f t="shared" si="309"/>
        <v>0</v>
      </c>
      <c r="GT181" s="618">
        <f t="shared" si="309"/>
        <v>0</v>
      </c>
      <c r="GU181" s="618">
        <f t="shared" si="309"/>
        <v>0</v>
      </c>
      <c r="GV181" s="618">
        <f t="shared" si="309"/>
        <v>0</v>
      </c>
      <c r="GW181" s="618">
        <f t="shared" si="309"/>
        <v>0</v>
      </c>
      <c r="GX181" s="618">
        <f t="shared" si="309"/>
        <v>0</v>
      </c>
      <c r="GY181" s="618">
        <f t="shared" si="309"/>
        <v>0</v>
      </c>
      <c r="GZ181" s="618">
        <f t="shared" si="309"/>
        <v>0</v>
      </c>
      <c r="HA181" s="618">
        <f t="shared" si="309"/>
        <v>0</v>
      </c>
      <c r="HB181" s="618">
        <f t="shared" si="309"/>
        <v>0</v>
      </c>
      <c r="HC181" s="618">
        <f t="shared" si="309"/>
        <v>0</v>
      </c>
      <c r="HD181" s="618">
        <f t="shared" si="309"/>
        <v>0</v>
      </c>
      <c r="HE181" s="618">
        <f t="shared" si="309"/>
        <v>0</v>
      </c>
      <c r="HF181" s="618">
        <f t="shared" si="309"/>
        <v>0</v>
      </c>
      <c r="HG181" s="618">
        <f t="shared" si="309"/>
        <v>0</v>
      </c>
      <c r="HH181" s="618">
        <f t="shared" si="309"/>
        <v>0</v>
      </c>
      <c r="HI181" s="618">
        <f t="shared" si="309"/>
        <v>0</v>
      </c>
      <c r="HJ181" s="618">
        <f t="shared" si="309"/>
        <v>0</v>
      </c>
      <c r="HK181" s="618">
        <f t="shared" si="309"/>
        <v>0</v>
      </c>
      <c r="HL181" s="618">
        <f t="shared" si="309"/>
        <v>0</v>
      </c>
      <c r="HM181" s="618">
        <f t="shared" si="309"/>
        <v>0</v>
      </c>
      <c r="HN181" s="618">
        <f t="shared" si="309"/>
        <v>0</v>
      </c>
      <c r="HO181" s="618">
        <f t="shared" si="309"/>
        <v>0</v>
      </c>
      <c r="HP181" s="618">
        <f t="shared" si="309"/>
        <v>0</v>
      </c>
      <c r="HQ181" s="618">
        <f t="shared" si="309"/>
        <v>0</v>
      </c>
      <c r="HR181" s="618">
        <f t="shared" si="309"/>
        <v>0</v>
      </c>
      <c r="HS181" s="618">
        <f t="shared" si="309"/>
        <v>0</v>
      </c>
      <c r="HT181" s="618">
        <f t="shared" si="309"/>
        <v>0</v>
      </c>
      <c r="HU181" s="618">
        <f t="shared" si="309"/>
        <v>0</v>
      </c>
      <c r="HV181" s="618">
        <f t="shared" si="309"/>
        <v>0</v>
      </c>
      <c r="HW181" s="618">
        <f t="shared" si="309"/>
        <v>0</v>
      </c>
      <c r="HX181" s="618">
        <f t="shared" si="309"/>
        <v>0</v>
      </c>
      <c r="HY181" s="618">
        <f t="shared" si="309"/>
        <v>0</v>
      </c>
      <c r="HZ181" s="618">
        <f t="shared" si="309"/>
        <v>0</v>
      </c>
      <c r="IA181" s="618">
        <f t="shared" si="309"/>
        <v>0</v>
      </c>
      <c r="IB181" s="618">
        <f t="shared" si="309"/>
        <v>0</v>
      </c>
      <c r="IC181" s="618">
        <f t="shared" si="309"/>
        <v>0</v>
      </c>
      <c r="ID181" s="618">
        <f t="shared" si="309"/>
        <v>0</v>
      </c>
      <c r="IE181" s="618">
        <f t="shared" si="309"/>
        <v>0</v>
      </c>
      <c r="IF181" s="618">
        <f t="shared" si="309"/>
        <v>0</v>
      </c>
      <c r="IG181" s="618">
        <f t="shared" si="309"/>
        <v>0</v>
      </c>
      <c r="IH181" s="618">
        <f t="shared" si="309"/>
        <v>0</v>
      </c>
      <c r="II181" s="618">
        <f t="shared" si="309"/>
        <v>0</v>
      </c>
      <c r="IJ181" s="618">
        <f t="shared" si="309"/>
        <v>0</v>
      </c>
      <c r="IK181" s="618">
        <f t="shared" si="309"/>
        <v>0</v>
      </c>
      <c r="IL181" s="618">
        <f t="shared" si="309"/>
        <v>0</v>
      </c>
    </row>
    <row r="182" spans="1:246" s="618" customFormat="1">
      <c r="B182" s="819" t="s">
        <v>741</v>
      </c>
      <c r="D182" s="619">
        <f ca="1">IFERROR(E182/SUM($E$181:$E$182),"")</f>
        <v>0.5</v>
      </c>
      <c r="E182" s="618">
        <f ca="1">SUM(G182:IL182)</f>
        <v>40683149.765620522</v>
      </c>
      <c r="F182" s="618">
        <f>F180*_WF_Remainder_GP</f>
        <v>0</v>
      </c>
      <c r="G182" s="618">
        <f t="shared" ref="G182:BR182" ca="1" si="310">G180*_WF_Remainder_GP</f>
        <v>0</v>
      </c>
      <c r="H182" s="618">
        <f t="shared" ca="1" si="310"/>
        <v>0</v>
      </c>
      <c r="I182" s="618">
        <f t="shared" ca="1" si="310"/>
        <v>0</v>
      </c>
      <c r="J182" s="618">
        <f t="shared" ca="1" si="310"/>
        <v>0</v>
      </c>
      <c r="K182" s="618">
        <f t="shared" ca="1" si="310"/>
        <v>0</v>
      </c>
      <c r="L182" s="618">
        <f t="shared" ca="1" si="310"/>
        <v>0</v>
      </c>
      <c r="M182" s="618">
        <f t="shared" ca="1" si="310"/>
        <v>0</v>
      </c>
      <c r="N182" s="618">
        <f t="shared" ca="1" si="310"/>
        <v>0</v>
      </c>
      <c r="O182" s="618">
        <f t="shared" ca="1" si="310"/>
        <v>0</v>
      </c>
      <c r="P182" s="618">
        <f t="shared" ca="1" si="310"/>
        <v>0</v>
      </c>
      <c r="Q182" s="618">
        <f t="shared" ca="1" si="310"/>
        <v>0</v>
      </c>
      <c r="R182" s="618">
        <f t="shared" ca="1" si="310"/>
        <v>0</v>
      </c>
      <c r="S182" s="618">
        <f t="shared" ca="1" si="310"/>
        <v>0</v>
      </c>
      <c r="T182" s="618">
        <f t="shared" ca="1" si="310"/>
        <v>0</v>
      </c>
      <c r="U182" s="618">
        <f t="shared" ca="1" si="310"/>
        <v>0</v>
      </c>
      <c r="V182" s="618">
        <f t="shared" ca="1" si="310"/>
        <v>0</v>
      </c>
      <c r="W182" s="618">
        <f t="shared" ca="1" si="310"/>
        <v>0</v>
      </c>
      <c r="X182" s="618">
        <f t="shared" ca="1" si="310"/>
        <v>0</v>
      </c>
      <c r="Y182" s="618">
        <f t="shared" ca="1" si="310"/>
        <v>0</v>
      </c>
      <c r="Z182" s="618">
        <f t="shared" ca="1" si="310"/>
        <v>0</v>
      </c>
      <c r="AA182" s="618">
        <f t="shared" ca="1" si="310"/>
        <v>0</v>
      </c>
      <c r="AB182" s="618">
        <f t="shared" ca="1" si="310"/>
        <v>0</v>
      </c>
      <c r="AC182" s="618">
        <f t="shared" ca="1" si="310"/>
        <v>0</v>
      </c>
      <c r="AD182" s="618">
        <f t="shared" ca="1" si="310"/>
        <v>0</v>
      </c>
      <c r="AE182" s="618">
        <f t="shared" ca="1" si="310"/>
        <v>0</v>
      </c>
      <c r="AF182" s="618">
        <f t="shared" ca="1" si="310"/>
        <v>0</v>
      </c>
      <c r="AG182" s="618">
        <f t="shared" ca="1" si="310"/>
        <v>0</v>
      </c>
      <c r="AH182" s="618">
        <f t="shared" ca="1" si="310"/>
        <v>0</v>
      </c>
      <c r="AI182" s="618">
        <f t="shared" ca="1" si="310"/>
        <v>0</v>
      </c>
      <c r="AJ182" s="618">
        <f t="shared" ca="1" si="310"/>
        <v>0</v>
      </c>
      <c r="AK182" s="618">
        <f t="shared" ca="1" si="310"/>
        <v>0</v>
      </c>
      <c r="AL182" s="618">
        <f t="shared" ca="1" si="310"/>
        <v>0</v>
      </c>
      <c r="AM182" s="618">
        <f t="shared" ca="1" si="310"/>
        <v>0</v>
      </c>
      <c r="AN182" s="618">
        <f t="shared" ca="1" si="310"/>
        <v>0</v>
      </c>
      <c r="AO182" s="618">
        <f t="shared" ca="1" si="310"/>
        <v>0</v>
      </c>
      <c r="AP182" s="618">
        <f t="shared" ca="1" si="310"/>
        <v>0</v>
      </c>
      <c r="AQ182" s="618">
        <f t="shared" ca="1" si="310"/>
        <v>0</v>
      </c>
      <c r="AR182" s="618">
        <f t="shared" ca="1" si="310"/>
        <v>0</v>
      </c>
      <c r="AS182" s="618">
        <f t="shared" ca="1" si="310"/>
        <v>0</v>
      </c>
      <c r="AT182" s="618">
        <f t="shared" ca="1" si="310"/>
        <v>0</v>
      </c>
      <c r="AU182" s="618">
        <f t="shared" ca="1" si="310"/>
        <v>0</v>
      </c>
      <c r="AV182" s="618">
        <f t="shared" ca="1" si="310"/>
        <v>0</v>
      </c>
      <c r="AW182" s="618">
        <f t="shared" ca="1" si="310"/>
        <v>40683149.765620522</v>
      </c>
      <c r="AX182" s="618">
        <f t="shared" si="310"/>
        <v>0</v>
      </c>
      <c r="AY182" s="618">
        <f t="shared" si="310"/>
        <v>0</v>
      </c>
      <c r="AZ182" s="618">
        <f t="shared" si="310"/>
        <v>0</v>
      </c>
      <c r="BA182" s="618">
        <f t="shared" si="310"/>
        <v>0</v>
      </c>
      <c r="BB182" s="618">
        <f t="shared" si="310"/>
        <v>0</v>
      </c>
      <c r="BC182" s="618">
        <f t="shared" si="310"/>
        <v>0</v>
      </c>
      <c r="BD182" s="618">
        <f t="shared" si="310"/>
        <v>0</v>
      </c>
      <c r="BE182" s="618">
        <f t="shared" si="310"/>
        <v>0</v>
      </c>
      <c r="BF182" s="618">
        <f t="shared" si="310"/>
        <v>0</v>
      </c>
      <c r="BG182" s="618">
        <f t="shared" si="310"/>
        <v>0</v>
      </c>
      <c r="BH182" s="618">
        <f t="shared" si="310"/>
        <v>0</v>
      </c>
      <c r="BI182" s="618">
        <f t="shared" si="310"/>
        <v>0</v>
      </c>
      <c r="BJ182" s="618">
        <f t="shared" si="310"/>
        <v>0</v>
      </c>
      <c r="BK182" s="618">
        <f t="shared" si="310"/>
        <v>0</v>
      </c>
      <c r="BL182" s="618">
        <f t="shared" si="310"/>
        <v>0</v>
      </c>
      <c r="BM182" s="618">
        <f t="shared" si="310"/>
        <v>0</v>
      </c>
      <c r="BN182" s="618">
        <f t="shared" si="310"/>
        <v>0</v>
      </c>
      <c r="BO182" s="618">
        <f t="shared" si="310"/>
        <v>0</v>
      </c>
      <c r="BP182" s="618">
        <f t="shared" si="310"/>
        <v>0</v>
      </c>
      <c r="BQ182" s="618">
        <f t="shared" si="310"/>
        <v>0</v>
      </c>
      <c r="BR182" s="618">
        <f t="shared" si="310"/>
        <v>0</v>
      </c>
      <c r="BS182" s="618">
        <f t="shared" ref="BS182:ED182" si="311">BS180*_WF_Remainder_GP</f>
        <v>0</v>
      </c>
      <c r="BT182" s="618">
        <f t="shared" si="311"/>
        <v>0</v>
      </c>
      <c r="BU182" s="618">
        <f t="shared" si="311"/>
        <v>0</v>
      </c>
      <c r="BV182" s="618">
        <f t="shared" si="311"/>
        <v>0</v>
      </c>
      <c r="BW182" s="618">
        <f t="shared" si="311"/>
        <v>0</v>
      </c>
      <c r="BX182" s="618">
        <f t="shared" si="311"/>
        <v>0</v>
      </c>
      <c r="BY182" s="618">
        <f t="shared" si="311"/>
        <v>0</v>
      </c>
      <c r="BZ182" s="618">
        <f t="shared" si="311"/>
        <v>0</v>
      </c>
      <c r="CA182" s="618">
        <f t="shared" si="311"/>
        <v>0</v>
      </c>
      <c r="CB182" s="618">
        <f t="shared" si="311"/>
        <v>0</v>
      </c>
      <c r="CC182" s="618">
        <f t="shared" si="311"/>
        <v>0</v>
      </c>
      <c r="CD182" s="618">
        <f t="shared" si="311"/>
        <v>0</v>
      </c>
      <c r="CE182" s="618">
        <f t="shared" si="311"/>
        <v>0</v>
      </c>
      <c r="CF182" s="618">
        <f t="shared" si="311"/>
        <v>0</v>
      </c>
      <c r="CG182" s="618">
        <f t="shared" si="311"/>
        <v>0</v>
      </c>
      <c r="CH182" s="618">
        <f t="shared" si="311"/>
        <v>0</v>
      </c>
      <c r="CI182" s="618">
        <f t="shared" si="311"/>
        <v>0</v>
      </c>
      <c r="CJ182" s="618">
        <f t="shared" si="311"/>
        <v>0</v>
      </c>
      <c r="CK182" s="618">
        <f t="shared" si="311"/>
        <v>0</v>
      </c>
      <c r="CL182" s="618">
        <f t="shared" si="311"/>
        <v>0</v>
      </c>
      <c r="CM182" s="618">
        <f t="shared" si="311"/>
        <v>0</v>
      </c>
      <c r="CN182" s="618">
        <f t="shared" si="311"/>
        <v>0</v>
      </c>
      <c r="CO182" s="618">
        <f t="shared" si="311"/>
        <v>0</v>
      </c>
      <c r="CP182" s="618">
        <f t="shared" si="311"/>
        <v>0</v>
      </c>
      <c r="CQ182" s="618">
        <f t="shared" si="311"/>
        <v>0</v>
      </c>
      <c r="CR182" s="618">
        <f t="shared" si="311"/>
        <v>0</v>
      </c>
      <c r="CS182" s="618">
        <f t="shared" si="311"/>
        <v>0</v>
      </c>
      <c r="CT182" s="618">
        <f t="shared" si="311"/>
        <v>0</v>
      </c>
      <c r="CU182" s="618">
        <f t="shared" si="311"/>
        <v>0</v>
      </c>
      <c r="CV182" s="618">
        <f t="shared" si="311"/>
        <v>0</v>
      </c>
      <c r="CW182" s="618">
        <f t="shared" si="311"/>
        <v>0</v>
      </c>
      <c r="CX182" s="618">
        <f t="shared" si="311"/>
        <v>0</v>
      </c>
      <c r="CY182" s="618">
        <f t="shared" si="311"/>
        <v>0</v>
      </c>
      <c r="CZ182" s="618">
        <f t="shared" si="311"/>
        <v>0</v>
      </c>
      <c r="DA182" s="618">
        <f t="shared" si="311"/>
        <v>0</v>
      </c>
      <c r="DB182" s="618">
        <f t="shared" si="311"/>
        <v>0</v>
      </c>
      <c r="DC182" s="618">
        <f t="shared" si="311"/>
        <v>0</v>
      </c>
      <c r="DD182" s="618">
        <f t="shared" si="311"/>
        <v>0</v>
      </c>
      <c r="DE182" s="618">
        <f t="shared" si="311"/>
        <v>0</v>
      </c>
      <c r="DF182" s="618">
        <f t="shared" si="311"/>
        <v>0</v>
      </c>
      <c r="DG182" s="618">
        <f t="shared" si="311"/>
        <v>0</v>
      </c>
      <c r="DH182" s="618">
        <f t="shared" si="311"/>
        <v>0</v>
      </c>
      <c r="DI182" s="618">
        <f t="shared" si="311"/>
        <v>0</v>
      </c>
      <c r="DJ182" s="618">
        <f t="shared" si="311"/>
        <v>0</v>
      </c>
      <c r="DK182" s="618">
        <f t="shared" si="311"/>
        <v>0</v>
      </c>
      <c r="DL182" s="618">
        <f t="shared" si="311"/>
        <v>0</v>
      </c>
      <c r="DM182" s="618">
        <f t="shared" si="311"/>
        <v>0</v>
      </c>
      <c r="DN182" s="618">
        <f t="shared" si="311"/>
        <v>0</v>
      </c>
      <c r="DO182" s="618">
        <f t="shared" si="311"/>
        <v>0</v>
      </c>
      <c r="DP182" s="618">
        <f t="shared" si="311"/>
        <v>0</v>
      </c>
      <c r="DQ182" s="618">
        <f t="shared" si="311"/>
        <v>0</v>
      </c>
      <c r="DR182" s="618">
        <f t="shared" si="311"/>
        <v>0</v>
      </c>
      <c r="DS182" s="618">
        <f t="shared" si="311"/>
        <v>0</v>
      </c>
      <c r="DT182" s="618">
        <f t="shared" si="311"/>
        <v>0</v>
      </c>
      <c r="DU182" s="618">
        <f t="shared" si="311"/>
        <v>0</v>
      </c>
      <c r="DV182" s="618">
        <f t="shared" si="311"/>
        <v>0</v>
      </c>
      <c r="DW182" s="618">
        <f t="shared" si="311"/>
        <v>0</v>
      </c>
      <c r="DX182" s="618">
        <f t="shared" si="311"/>
        <v>0</v>
      </c>
      <c r="DY182" s="618">
        <f t="shared" si="311"/>
        <v>0</v>
      </c>
      <c r="DZ182" s="618">
        <f t="shared" si="311"/>
        <v>0</v>
      </c>
      <c r="EA182" s="618">
        <f t="shared" si="311"/>
        <v>0</v>
      </c>
      <c r="EB182" s="618">
        <f t="shared" si="311"/>
        <v>0</v>
      </c>
      <c r="EC182" s="618">
        <f t="shared" si="311"/>
        <v>0</v>
      </c>
      <c r="ED182" s="618">
        <f t="shared" si="311"/>
        <v>0</v>
      </c>
      <c r="EE182" s="618">
        <f t="shared" ref="EE182:GP182" si="312">EE180*_WF_Remainder_GP</f>
        <v>0</v>
      </c>
      <c r="EF182" s="618">
        <f t="shared" si="312"/>
        <v>0</v>
      </c>
      <c r="EG182" s="618">
        <f t="shared" si="312"/>
        <v>0</v>
      </c>
      <c r="EH182" s="618">
        <f t="shared" si="312"/>
        <v>0</v>
      </c>
      <c r="EI182" s="618">
        <f t="shared" si="312"/>
        <v>0</v>
      </c>
      <c r="EJ182" s="618">
        <f t="shared" si="312"/>
        <v>0</v>
      </c>
      <c r="EK182" s="618">
        <f t="shared" si="312"/>
        <v>0</v>
      </c>
      <c r="EL182" s="618">
        <f t="shared" si="312"/>
        <v>0</v>
      </c>
      <c r="EM182" s="618">
        <f t="shared" si="312"/>
        <v>0</v>
      </c>
      <c r="EN182" s="618">
        <f t="shared" si="312"/>
        <v>0</v>
      </c>
      <c r="EO182" s="618">
        <f t="shared" si="312"/>
        <v>0</v>
      </c>
      <c r="EP182" s="618">
        <f t="shared" si="312"/>
        <v>0</v>
      </c>
      <c r="EQ182" s="618">
        <f t="shared" si="312"/>
        <v>0</v>
      </c>
      <c r="ER182" s="618">
        <f t="shared" si="312"/>
        <v>0</v>
      </c>
      <c r="ES182" s="618">
        <f t="shared" si="312"/>
        <v>0</v>
      </c>
      <c r="ET182" s="618">
        <f t="shared" si="312"/>
        <v>0</v>
      </c>
      <c r="EU182" s="618">
        <f t="shared" si="312"/>
        <v>0</v>
      </c>
      <c r="EV182" s="618">
        <f t="shared" si="312"/>
        <v>0</v>
      </c>
      <c r="EW182" s="618">
        <f t="shared" si="312"/>
        <v>0</v>
      </c>
      <c r="EX182" s="618">
        <f t="shared" si="312"/>
        <v>0</v>
      </c>
      <c r="EY182" s="618">
        <f t="shared" si="312"/>
        <v>0</v>
      </c>
      <c r="EZ182" s="618">
        <f t="shared" si="312"/>
        <v>0</v>
      </c>
      <c r="FA182" s="618">
        <f t="shared" si="312"/>
        <v>0</v>
      </c>
      <c r="FB182" s="618">
        <f t="shared" si="312"/>
        <v>0</v>
      </c>
      <c r="FC182" s="618">
        <f t="shared" si="312"/>
        <v>0</v>
      </c>
      <c r="FD182" s="618">
        <f t="shared" si="312"/>
        <v>0</v>
      </c>
      <c r="FE182" s="618">
        <f t="shared" si="312"/>
        <v>0</v>
      </c>
      <c r="FF182" s="618">
        <f t="shared" si="312"/>
        <v>0</v>
      </c>
      <c r="FG182" s="618">
        <f t="shared" si="312"/>
        <v>0</v>
      </c>
      <c r="FH182" s="618">
        <f t="shared" si="312"/>
        <v>0</v>
      </c>
      <c r="FI182" s="618">
        <f t="shared" si="312"/>
        <v>0</v>
      </c>
      <c r="FJ182" s="618">
        <f t="shared" si="312"/>
        <v>0</v>
      </c>
      <c r="FK182" s="618">
        <f t="shared" si="312"/>
        <v>0</v>
      </c>
      <c r="FL182" s="618">
        <f t="shared" si="312"/>
        <v>0</v>
      </c>
      <c r="FM182" s="618">
        <f t="shared" si="312"/>
        <v>0</v>
      </c>
      <c r="FN182" s="618">
        <f t="shared" si="312"/>
        <v>0</v>
      </c>
      <c r="FO182" s="618">
        <f t="shared" si="312"/>
        <v>0</v>
      </c>
      <c r="FP182" s="618">
        <f t="shared" si="312"/>
        <v>0</v>
      </c>
      <c r="FQ182" s="618">
        <f t="shared" si="312"/>
        <v>0</v>
      </c>
      <c r="FR182" s="618">
        <f t="shared" si="312"/>
        <v>0</v>
      </c>
      <c r="FS182" s="618">
        <f t="shared" si="312"/>
        <v>0</v>
      </c>
      <c r="FT182" s="618">
        <f t="shared" si="312"/>
        <v>0</v>
      </c>
      <c r="FU182" s="618">
        <f t="shared" si="312"/>
        <v>0</v>
      </c>
      <c r="FV182" s="618">
        <f t="shared" si="312"/>
        <v>0</v>
      </c>
      <c r="FW182" s="618">
        <f t="shared" si="312"/>
        <v>0</v>
      </c>
      <c r="FX182" s="618">
        <f t="shared" si="312"/>
        <v>0</v>
      </c>
      <c r="FY182" s="618">
        <f t="shared" si="312"/>
        <v>0</v>
      </c>
      <c r="FZ182" s="618">
        <f t="shared" si="312"/>
        <v>0</v>
      </c>
      <c r="GA182" s="618">
        <f t="shared" si="312"/>
        <v>0</v>
      </c>
      <c r="GB182" s="618">
        <f t="shared" si="312"/>
        <v>0</v>
      </c>
      <c r="GC182" s="618">
        <f t="shared" si="312"/>
        <v>0</v>
      </c>
      <c r="GD182" s="618">
        <f t="shared" si="312"/>
        <v>0</v>
      </c>
      <c r="GE182" s="618">
        <f t="shared" si="312"/>
        <v>0</v>
      </c>
      <c r="GF182" s="618">
        <f t="shared" si="312"/>
        <v>0</v>
      </c>
      <c r="GG182" s="618">
        <f t="shared" si="312"/>
        <v>0</v>
      </c>
      <c r="GH182" s="618">
        <f t="shared" si="312"/>
        <v>0</v>
      </c>
      <c r="GI182" s="618">
        <f t="shared" si="312"/>
        <v>0</v>
      </c>
      <c r="GJ182" s="618">
        <f t="shared" si="312"/>
        <v>0</v>
      </c>
      <c r="GK182" s="618">
        <f t="shared" si="312"/>
        <v>0</v>
      </c>
      <c r="GL182" s="618">
        <f t="shared" si="312"/>
        <v>0</v>
      </c>
      <c r="GM182" s="618">
        <f t="shared" si="312"/>
        <v>0</v>
      </c>
      <c r="GN182" s="618">
        <f t="shared" si="312"/>
        <v>0</v>
      </c>
      <c r="GO182" s="618">
        <f t="shared" si="312"/>
        <v>0</v>
      </c>
      <c r="GP182" s="618">
        <f t="shared" si="312"/>
        <v>0</v>
      </c>
      <c r="GQ182" s="618">
        <f t="shared" ref="GQ182:IL182" si="313">GQ180*_WF_Remainder_GP</f>
        <v>0</v>
      </c>
      <c r="GR182" s="618">
        <f t="shared" si="313"/>
        <v>0</v>
      </c>
      <c r="GS182" s="618">
        <f t="shared" si="313"/>
        <v>0</v>
      </c>
      <c r="GT182" s="618">
        <f t="shared" si="313"/>
        <v>0</v>
      </c>
      <c r="GU182" s="618">
        <f t="shared" si="313"/>
        <v>0</v>
      </c>
      <c r="GV182" s="618">
        <f t="shared" si="313"/>
        <v>0</v>
      </c>
      <c r="GW182" s="618">
        <f t="shared" si="313"/>
        <v>0</v>
      </c>
      <c r="GX182" s="618">
        <f t="shared" si="313"/>
        <v>0</v>
      </c>
      <c r="GY182" s="618">
        <f t="shared" si="313"/>
        <v>0</v>
      </c>
      <c r="GZ182" s="618">
        <f t="shared" si="313"/>
        <v>0</v>
      </c>
      <c r="HA182" s="618">
        <f t="shared" si="313"/>
        <v>0</v>
      </c>
      <c r="HB182" s="618">
        <f t="shared" si="313"/>
        <v>0</v>
      </c>
      <c r="HC182" s="618">
        <f t="shared" si="313"/>
        <v>0</v>
      </c>
      <c r="HD182" s="618">
        <f t="shared" si="313"/>
        <v>0</v>
      </c>
      <c r="HE182" s="618">
        <f t="shared" si="313"/>
        <v>0</v>
      </c>
      <c r="HF182" s="618">
        <f t="shared" si="313"/>
        <v>0</v>
      </c>
      <c r="HG182" s="618">
        <f t="shared" si="313"/>
        <v>0</v>
      </c>
      <c r="HH182" s="618">
        <f t="shared" si="313"/>
        <v>0</v>
      </c>
      <c r="HI182" s="618">
        <f t="shared" si="313"/>
        <v>0</v>
      </c>
      <c r="HJ182" s="618">
        <f t="shared" si="313"/>
        <v>0</v>
      </c>
      <c r="HK182" s="618">
        <f t="shared" si="313"/>
        <v>0</v>
      </c>
      <c r="HL182" s="618">
        <f t="shared" si="313"/>
        <v>0</v>
      </c>
      <c r="HM182" s="618">
        <f t="shared" si="313"/>
        <v>0</v>
      </c>
      <c r="HN182" s="618">
        <f t="shared" si="313"/>
        <v>0</v>
      </c>
      <c r="HO182" s="618">
        <f t="shared" si="313"/>
        <v>0</v>
      </c>
      <c r="HP182" s="618">
        <f t="shared" si="313"/>
        <v>0</v>
      </c>
      <c r="HQ182" s="618">
        <f t="shared" si="313"/>
        <v>0</v>
      </c>
      <c r="HR182" s="618">
        <f t="shared" si="313"/>
        <v>0</v>
      </c>
      <c r="HS182" s="618">
        <f t="shared" si="313"/>
        <v>0</v>
      </c>
      <c r="HT182" s="618">
        <f t="shared" si="313"/>
        <v>0</v>
      </c>
      <c r="HU182" s="618">
        <f t="shared" si="313"/>
        <v>0</v>
      </c>
      <c r="HV182" s="618">
        <f t="shared" si="313"/>
        <v>0</v>
      </c>
      <c r="HW182" s="618">
        <f t="shared" si="313"/>
        <v>0</v>
      </c>
      <c r="HX182" s="618">
        <f t="shared" si="313"/>
        <v>0</v>
      </c>
      <c r="HY182" s="618">
        <f t="shared" si="313"/>
        <v>0</v>
      </c>
      <c r="HZ182" s="618">
        <f t="shared" si="313"/>
        <v>0</v>
      </c>
      <c r="IA182" s="618">
        <f t="shared" si="313"/>
        <v>0</v>
      </c>
      <c r="IB182" s="618">
        <f t="shared" si="313"/>
        <v>0</v>
      </c>
      <c r="IC182" s="618">
        <f t="shared" si="313"/>
        <v>0</v>
      </c>
      <c r="ID182" s="618">
        <f t="shared" si="313"/>
        <v>0</v>
      </c>
      <c r="IE182" s="618">
        <f t="shared" si="313"/>
        <v>0</v>
      </c>
      <c r="IF182" s="618">
        <f t="shared" si="313"/>
        <v>0</v>
      </c>
      <c r="IG182" s="618">
        <f t="shared" si="313"/>
        <v>0</v>
      </c>
      <c r="IH182" s="618">
        <f t="shared" si="313"/>
        <v>0</v>
      </c>
      <c r="II182" s="618">
        <f t="shared" si="313"/>
        <v>0</v>
      </c>
      <c r="IJ182" s="618">
        <f t="shared" si="313"/>
        <v>0</v>
      </c>
      <c r="IK182" s="618">
        <f t="shared" si="313"/>
        <v>0</v>
      </c>
      <c r="IL182" s="618">
        <f t="shared" si="313"/>
        <v>0</v>
      </c>
    </row>
    <row r="183" spans="1:246" s="709" customFormat="1">
      <c r="D183" s="810"/>
    </row>
    <row r="184" spans="1:246" s="1099" customFormat="1">
      <c r="B184" s="1100" t="s">
        <v>742</v>
      </c>
      <c r="C184" s="1100"/>
      <c r="D184" s="1101">
        <f ca="1">+IFERROR(E184/SUM($E$184:$E$185),"")</f>
        <v>0.19999999999999996</v>
      </c>
      <c r="E184" s="1100">
        <f ca="1">SUM(G184:IL184)</f>
        <v>8136629.9531241022</v>
      </c>
      <c r="F184" s="1102">
        <f t="shared" ref="F184:BQ184" si="314">+F$182*(_WF_Tier1_GP/_WF_Remainder_GP)</f>
        <v>0</v>
      </c>
      <c r="G184" s="1102">
        <f t="shared" ca="1" si="314"/>
        <v>0</v>
      </c>
      <c r="H184" s="1102">
        <f t="shared" ca="1" si="314"/>
        <v>0</v>
      </c>
      <c r="I184" s="1102">
        <f t="shared" ca="1" si="314"/>
        <v>0</v>
      </c>
      <c r="J184" s="1102">
        <f t="shared" ca="1" si="314"/>
        <v>0</v>
      </c>
      <c r="K184" s="1102">
        <f t="shared" ca="1" si="314"/>
        <v>0</v>
      </c>
      <c r="L184" s="1102">
        <f t="shared" ca="1" si="314"/>
        <v>0</v>
      </c>
      <c r="M184" s="1102">
        <f t="shared" ca="1" si="314"/>
        <v>0</v>
      </c>
      <c r="N184" s="1102">
        <f t="shared" ca="1" si="314"/>
        <v>0</v>
      </c>
      <c r="O184" s="1102">
        <f t="shared" ca="1" si="314"/>
        <v>0</v>
      </c>
      <c r="P184" s="1102">
        <f t="shared" ca="1" si="314"/>
        <v>0</v>
      </c>
      <c r="Q184" s="1102">
        <f t="shared" ca="1" si="314"/>
        <v>0</v>
      </c>
      <c r="R184" s="1102">
        <f t="shared" ca="1" si="314"/>
        <v>0</v>
      </c>
      <c r="S184" s="1102">
        <f t="shared" ca="1" si="314"/>
        <v>0</v>
      </c>
      <c r="T184" s="1102">
        <f t="shared" ca="1" si="314"/>
        <v>0</v>
      </c>
      <c r="U184" s="1102">
        <f t="shared" ca="1" si="314"/>
        <v>0</v>
      </c>
      <c r="V184" s="1102">
        <f t="shared" ca="1" si="314"/>
        <v>0</v>
      </c>
      <c r="W184" s="1102">
        <f t="shared" ca="1" si="314"/>
        <v>0</v>
      </c>
      <c r="X184" s="1102">
        <f t="shared" ca="1" si="314"/>
        <v>0</v>
      </c>
      <c r="Y184" s="1102">
        <f t="shared" ca="1" si="314"/>
        <v>0</v>
      </c>
      <c r="Z184" s="1102">
        <f t="shared" ca="1" si="314"/>
        <v>0</v>
      </c>
      <c r="AA184" s="1102">
        <f t="shared" ca="1" si="314"/>
        <v>0</v>
      </c>
      <c r="AB184" s="1102">
        <f t="shared" ca="1" si="314"/>
        <v>0</v>
      </c>
      <c r="AC184" s="1102">
        <f t="shared" ca="1" si="314"/>
        <v>0</v>
      </c>
      <c r="AD184" s="1102">
        <f t="shared" ca="1" si="314"/>
        <v>0</v>
      </c>
      <c r="AE184" s="1102">
        <f t="shared" ca="1" si="314"/>
        <v>0</v>
      </c>
      <c r="AF184" s="1102">
        <f t="shared" ca="1" si="314"/>
        <v>0</v>
      </c>
      <c r="AG184" s="1102">
        <f t="shared" ca="1" si="314"/>
        <v>0</v>
      </c>
      <c r="AH184" s="1102">
        <f t="shared" ca="1" si="314"/>
        <v>0</v>
      </c>
      <c r="AI184" s="1102">
        <f t="shared" ca="1" si="314"/>
        <v>0</v>
      </c>
      <c r="AJ184" s="1102">
        <f t="shared" ca="1" si="314"/>
        <v>0</v>
      </c>
      <c r="AK184" s="1102">
        <f t="shared" ca="1" si="314"/>
        <v>0</v>
      </c>
      <c r="AL184" s="1102">
        <f t="shared" ca="1" si="314"/>
        <v>0</v>
      </c>
      <c r="AM184" s="1102">
        <f t="shared" ca="1" si="314"/>
        <v>0</v>
      </c>
      <c r="AN184" s="1102">
        <f t="shared" ca="1" si="314"/>
        <v>0</v>
      </c>
      <c r="AO184" s="1102">
        <f t="shared" ca="1" si="314"/>
        <v>0</v>
      </c>
      <c r="AP184" s="1102">
        <f t="shared" ca="1" si="314"/>
        <v>0</v>
      </c>
      <c r="AQ184" s="1102">
        <f t="shared" ca="1" si="314"/>
        <v>0</v>
      </c>
      <c r="AR184" s="1102">
        <f t="shared" ca="1" si="314"/>
        <v>0</v>
      </c>
      <c r="AS184" s="1102">
        <f t="shared" ca="1" si="314"/>
        <v>0</v>
      </c>
      <c r="AT184" s="1102">
        <f t="shared" ca="1" si="314"/>
        <v>0</v>
      </c>
      <c r="AU184" s="1102">
        <f t="shared" ca="1" si="314"/>
        <v>0</v>
      </c>
      <c r="AV184" s="1102">
        <f t="shared" ca="1" si="314"/>
        <v>0</v>
      </c>
      <c r="AW184" s="1102">
        <f t="shared" ca="1" si="314"/>
        <v>8136629.9531241022</v>
      </c>
      <c r="AX184" s="1102">
        <f t="shared" si="314"/>
        <v>0</v>
      </c>
      <c r="AY184" s="1102">
        <f t="shared" si="314"/>
        <v>0</v>
      </c>
      <c r="AZ184" s="1102">
        <f t="shared" si="314"/>
        <v>0</v>
      </c>
      <c r="BA184" s="1102">
        <f t="shared" si="314"/>
        <v>0</v>
      </c>
      <c r="BB184" s="1102">
        <f t="shared" si="314"/>
        <v>0</v>
      </c>
      <c r="BC184" s="1102">
        <f t="shared" si="314"/>
        <v>0</v>
      </c>
      <c r="BD184" s="1102">
        <f t="shared" si="314"/>
        <v>0</v>
      </c>
      <c r="BE184" s="1102">
        <f t="shared" si="314"/>
        <v>0</v>
      </c>
      <c r="BF184" s="1102">
        <f t="shared" si="314"/>
        <v>0</v>
      </c>
      <c r="BG184" s="1102">
        <f t="shared" si="314"/>
        <v>0</v>
      </c>
      <c r="BH184" s="1102">
        <f t="shared" si="314"/>
        <v>0</v>
      </c>
      <c r="BI184" s="1102">
        <f t="shared" si="314"/>
        <v>0</v>
      </c>
      <c r="BJ184" s="1102">
        <f t="shared" si="314"/>
        <v>0</v>
      </c>
      <c r="BK184" s="1102">
        <f t="shared" si="314"/>
        <v>0</v>
      </c>
      <c r="BL184" s="1102">
        <f t="shared" si="314"/>
        <v>0</v>
      </c>
      <c r="BM184" s="1102">
        <f t="shared" si="314"/>
        <v>0</v>
      </c>
      <c r="BN184" s="1102">
        <f t="shared" si="314"/>
        <v>0</v>
      </c>
      <c r="BO184" s="1102">
        <f t="shared" si="314"/>
        <v>0</v>
      </c>
      <c r="BP184" s="1102">
        <f t="shared" si="314"/>
        <v>0</v>
      </c>
      <c r="BQ184" s="1102">
        <f t="shared" si="314"/>
        <v>0</v>
      </c>
      <c r="BR184" s="1102">
        <f t="shared" ref="BR184:EC184" si="315">+BR$182*(_WF_Tier1_GP/_WF_Remainder_GP)</f>
        <v>0</v>
      </c>
      <c r="BS184" s="1102">
        <f t="shared" si="315"/>
        <v>0</v>
      </c>
      <c r="BT184" s="1102">
        <f t="shared" si="315"/>
        <v>0</v>
      </c>
      <c r="BU184" s="1102">
        <f t="shared" si="315"/>
        <v>0</v>
      </c>
      <c r="BV184" s="1102">
        <f t="shared" si="315"/>
        <v>0</v>
      </c>
      <c r="BW184" s="1102">
        <f t="shared" si="315"/>
        <v>0</v>
      </c>
      <c r="BX184" s="1102">
        <f t="shared" si="315"/>
        <v>0</v>
      </c>
      <c r="BY184" s="1102">
        <f t="shared" si="315"/>
        <v>0</v>
      </c>
      <c r="BZ184" s="1102">
        <f t="shared" si="315"/>
        <v>0</v>
      </c>
      <c r="CA184" s="1102">
        <f t="shared" si="315"/>
        <v>0</v>
      </c>
      <c r="CB184" s="1102">
        <f t="shared" si="315"/>
        <v>0</v>
      </c>
      <c r="CC184" s="1102">
        <f t="shared" si="315"/>
        <v>0</v>
      </c>
      <c r="CD184" s="1102">
        <f t="shared" si="315"/>
        <v>0</v>
      </c>
      <c r="CE184" s="1102">
        <f t="shared" si="315"/>
        <v>0</v>
      </c>
      <c r="CF184" s="1102">
        <f t="shared" si="315"/>
        <v>0</v>
      </c>
      <c r="CG184" s="1102">
        <f t="shared" si="315"/>
        <v>0</v>
      </c>
      <c r="CH184" s="1102">
        <f t="shared" si="315"/>
        <v>0</v>
      </c>
      <c r="CI184" s="1102">
        <f t="shared" si="315"/>
        <v>0</v>
      </c>
      <c r="CJ184" s="1102">
        <f t="shared" si="315"/>
        <v>0</v>
      </c>
      <c r="CK184" s="1102">
        <f t="shared" si="315"/>
        <v>0</v>
      </c>
      <c r="CL184" s="1102">
        <f t="shared" si="315"/>
        <v>0</v>
      </c>
      <c r="CM184" s="1102">
        <f t="shared" si="315"/>
        <v>0</v>
      </c>
      <c r="CN184" s="1102">
        <f t="shared" si="315"/>
        <v>0</v>
      </c>
      <c r="CO184" s="1102">
        <f t="shared" si="315"/>
        <v>0</v>
      </c>
      <c r="CP184" s="1102">
        <f t="shared" si="315"/>
        <v>0</v>
      </c>
      <c r="CQ184" s="1102">
        <f t="shared" si="315"/>
        <v>0</v>
      </c>
      <c r="CR184" s="1102">
        <f t="shared" si="315"/>
        <v>0</v>
      </c>
      <c r="CS184" s="1102">
        <f t="shared" si="315"/>
        <v>0</v>
      </c>
      <c r="CT184" s="1102">
        <f t="shared" si="315"/>
        <v>0</v>
      </c>
      <c r="CU184" s="1102">
        <f t="shared" si="315"/>
        <v>0</v>
      </c>
      <c r="CV184" s="1102">
        <f t="shared" si="315"/>
        <v>0</v>
      </c>
      <c r="CW184" s="1102">
        <f t="shared" si="315"/>
        <v>0</v>
      </c>
      <c r="CX184" s="1102">
        <f t="shared" si="315"/>
        <v>0</v>
      </c>
      <c r="CY184" s="1102">
        <f t="shared" si="315"/>
        <v>0</v>
      </c>
      <c r="CZ184" s="1102">
        <f t="shared" si="315"/>
        <v>0</v>
      </c>
      <c r="DA184" s="1102">
        <f t="shared" si="315"/>
        <v>0</v>
      </c>
      <c r="DB184" s="1102">
        <f t="shared" si="315"/>
        <v>0</v>
      </c>
      <c r="DC184" s="1102">
        <f t="shared" si="315"/>
        <v>0</v>
      </c>
      <c r="DD184" s="1102">
        <f t="shared" si="315"/>
        <v>0</v>
      </c>
      <c r="DE184" s="1102">
        <f t="shared" si="315"/>
        <v>0</v>
      </c>
      <c r="DF184" s="1102">
        <f t="shared" si="315"/>
        <v>0</v>
      </c>
      <c r="DG184" s="1102">
        <f t="shared" si="315"/>
        <v>0</v>
      </c>
      <c r="DH184" s="1102">
        <f t="shared" si="315"/>
        <v>0</v>
      </c>
      <c r="DI184" s="1102">
        <f t="shared" si="315"/>
        <v>0</v>
      </c>
      <c r="DJ184" s="1102">
        <f t="shared" si="315"/>
        <v>0</v>
      </c>
      <c r="DK184" s="1102">
        <f t="shared" si="315"/>
        <v>0</v>
      </c>
      <c r="DL184" s="1102">
        <f t="shared" si="315"/>
        <v>0</v>
      </c>
      <c r="DM184" s="1102">
        <f t="shared" si="315"/>
        <v>0</v>
      </c>
      <c r="DN184" s="1102">
        <f t="shared" si="315"/>
        <v>0</v>
      </c>
      <c r="DO184" s="1102">
        <f t="shared" si="315"/>
        <v>0</v>
      </c>
      <c r="DP184" s="1102">
        <f t="shared" si="315"/>
        <v>0</v>
      </c>
      <c r="DQ184" s="1102">
        <f t="shared" si="315"/>
        <v>0</v>
      </c>
      <c r="DR184" s="1102">
        <f t="shared" si="315"/>
        <v>0</v>
      </c>
      <c r="DS184" s="1102">
        <f t="shared" si="315"/>
        <v>0</v>
      </c>
      <c r="DT184" s="1102">
        <f t="shared" si="315"/>
        <v>0</v>
      </c>
      <c r="DU184" s="1102">
        <f t="shared" si="315"/>
        <v>0</v>
      </c>
      <c r="DV184" s="1102">
        <f t="shared" si="315"/>
        <v>0</v>
      </c>
      <c r="DW184" s="1102">
        <f t="shared" si="315"/>
        <v>0</v>
      </c>
      <c r="DX184" s="1102">
        <f t="shared" si="315"/>
        <v>0</v>
      </c>
      <c r="DY184" s="1102">
        <f t="shared" si="315"/>
        <v>0</v>
      </c>
      <c r="DZ184" s="1102">
        <f t="shared" si="315"/>
        <v>0</v>
      </c>
      <c r="EA184" s="1102">
        <f t="shared" si="315"/>
        <v>0</v>
      </c>
      <c r="EB184" s="1102">
        <f t="shared" si="315"/>
        <v>0</v>
      </c>
      <c r="EC184" s="1102">
        <f t="shared" si="315"/>
        <v>0</v>
      </c>
      <c r="ED184" s="1102">
        <f t="shared" ref="ED184:GO184" si="316">+ED$182*(_WF_Tier1_GP/_WF_Remainder_GP)</f>
        <v>0</v>
      </c>
      <c r="EE184" s="1102">
        <f t="shared" si="316"/>
        <v>0</v>
      </c>
      <c r="EF184" s="1102">
        <f t="shared" si="316"/>
        <v>0</v>
      </c>
      <c r="EG184" s="1102">
        <f t="shared" si="316"/>
        <v>0</v>
      </c>
      <c r="EH184" s="1102">
        <f t="shared" si="316"/>
        <v>0</v>
      </c>
      <c r="EI184" s="1102">
        <f t="shared" si="316"/>
        <v>0</v>
      </c>
      <c r="EJ184" s="1102">
        <f t="shared" si="316"/>
        <v>0</v>
      </c>
      <c r="EK184" s="1102">
        <f t="shared" si="316"/>
        <v>0</v>
      </c>
      <c r="EL184" s="1102">
        <f t="shared" si="316"/>
        <v>0</v>
      </c>
      <c r="EM184" s="1102">
        <f t="shared" si="316"/>
        <v>0</v>
      </c>
      <c r="EN184" s="1102">
        <f t="shared" si="316"/>
        <v>0</v>
      </c>
      <c r="EO184" s="1102">
        <f t="shared" si="316"/>
        <v>0</v>
      </c>
      <c r="EP184" s="1102">
        <f t="shared" si="316"/>
        <v>0</v>
      </c>
      <c r="EQ184" s="1102">
        <f t="shared" si="316"/>
        <v>0</v>
      </c>
      <c r="ER184" s="1102">
        <f t="shared" si="316"/>
        <v>0</v>
      </c>
      <c r="ES184" s="1102">
        <f t="shared" si="316"/>
        <v>0</v>
      </c>
      <c r="ET184" s="1102">
        <f t="shared" si="316"/>
        <v>0</v>
      </c>
      <c r="EU184" s="1102">
        <f t="shared" si="316"/>
        <v>0</v>
      </c>
      <c r="EV184" s="1102">
        <f t="shared" si="316"/>
        <v>0</v>
      </c>
      <c r="EW184" s="1102">
        <f t="shared" si="316"/>
        <v>0</v>
      </c>
      <c r="EX184" s="1102">
        <f t="shared" si="316"/>
        <v>0</v>
      </c>
      <c r="EY184" s="1102">
        <f t="shared" si="316"/>
        <v>0</v>
      </c>
      <c r="EZ184" s="1102">
        <f t="shared" si="316"/>
        <v>0</v>
      </c>
      <c r="FA184" s="1102">
        <f t="shared" si="316"/>
        <v>0</v>
      </c>
      <c r="FB184" s="1102">
        <f t="shared" si="316"/>
        <v>0</v>
      </c>
      <c r="FC184" s="1102">
        <f t="shared" si="316"/>
        <v>0</v>
      </c>
      <c r="FD184" s="1102">
        <f t="shared" si="316"/>
        <v>0</v>
      </c>
      <c r="FE184" s="1102">
        <f t="shared" si="316"/>
        <v>0</v>
      </c>
      <c r="FF184" s="1102">
        <f t="shared" si="316"/>
        <v>0</v>
      </c>
      <c r="FG184" s="1102">
        <f t="shared" si="316"/>
        <v>0</v>
      </c>
      <c r="FH184" s="1102">
        <f t="shared" si="316"/>
        <v>0</v>
      </c>
      <c r="FI184" s="1102">
        <f t="shared" si="316"/>
        <v>0</v>
      </c>
      <c r="FJ184" s="1102">
        <f t="shared" si="316"/>
        <v>0</v>
      </c>
      <c r="FK184" s="1102">
        <f t="shared" si="316"/>
        <v>0</v>
      </c>
      <c r="FL184" s="1102">
        <f t="shared" si="316"/>
        <v>0</v>
      </c>
      <c r="FM184" s="1102">
        <f t="shared" si="316"/>
        <v>0</v>
      </c>
      <c r="FN184" s="1102">
        <f t="shared" si="316"/>
        <v>0</v>
      </c>
      <c r="FO184" s="1102">
        <f t="shared" si="316"/>
        <v>0</v>
      </c>
      <c r="FP184" s="1102">
        <f t="shared" si="316"/>
        <v>0</v>
      </c>
      <c r="FQ184" s="1102">
        <f t="shared" si="316"/>
        <v>0</v>
      </c>
      <c r="FR184" s="1102">
        <f t="shared" si="316"/>
        <v>0</v>
      </c>
      <c r="FS184" s="1102">
        <f t="shared" si="316"/>
        <v>0</v>
      </c>
      <c r="FT184" s="1102">
        <f t="shared" si="316"/>
        <v>0</v>
      </c>
      <c r="FU184" s="1102">
        <f t="shared" si="316"/>
        <v>0</v>
      </c>
      <c r="FV184" s="1102">
        <f t="shared" si="316"/>
        <v>0</v>
      </c>
      <c r="FW184" s="1102">
        <f t="shared" si="316"/>
        <v>0</v>
      </c>
      <c r="FX184" s="1102">
        <f t="shared" si="316"/>
        <v>0</v>
      </c>
      <c r="FY184" s="1102">
        <f t="shared" si="316"/>
        <v>0</v>
      </c>
      <c r="FZ184" s="1102">
        <f t="shared" si="316"/>
        <v>0</v>
      </c>
      <c r="GA184" s="1102">
        <f t="shared" si="316"/>
        <v>0</v>
      </c>
      <c r="GB184" s="1102">
        <f t="shared" si="316"/>
        <v>0</v>
      </c>
      <c r="GC184" s="1102">
        <f t="shared" si="316"/>
        <v>0</v>
      </c>
      <c r="GD184" s="1102">
        <f t="shared" si="316"/>
        <v>0</v>
      </c>
      <c r="GE184" s="1102">
        <f t="shared" si="316"/>
        <v>0</v>
      </c>
      <c r="GF184" s="1102">
        <f t="shared" si="316"/>
        <v>0</v>
      </c>
      <c r="GG184" s="1102">
        <f t="shared" si="316"/>
        <v>0</v>
      </c>
      <c r="GH184" s="1102">
        <f t="shared" si="316"/>
        <v>0</v>
      </c>
      <c r="GI184" s="1102">
        <f t="shared" si="316"/>
        <v>0</v>
      </c>
      <c r="GJ184" s="1102">
        <f t="shared" si="316"/>
        <v>0</v>
      </c>
      <c r="GK184" s="1102">
        <f t="shared" si="316"/>
        <v>0</v>
      </c>
      <c r="GL184" s="1102">
        <f t="shared" si="316"/>
        <v>0</v>
      </c>
      <c r="GM184" s="1102">
        <f t="shared" si="316"/>
        <v>0</v>
      </c>
      <c r="GN184" s="1102">
        <f t="shared" si="316"/>
        <v>0</v>
      </c>
      <c r="GO184" s="1102">
        <f t="shared" si="316"/>
        <v>0</v>
      </c>
      <c r="GP184" s="1102">
        <f t="shared" ref="GP184:IL184" si="317">+GP$182*(_WF_Tier1_GP/_WF_Remainder_GP)</f>
        <v>0</v>
      </c>
      <c r="GQ184" s="1102">
        <f t="shared" si="317"/>
        <v>0</v>
      </c>
      <c r="GR184" s="1102">
        <f t="shared" si="317"/>
        <v>0</v>
      </c>
      <c r="GS184" s="1102">
        <f t="shared" si="317"/>
        <v>0</v>
      </c>
      <c r="GT184" s="1102">
        <f t="shared" si="317"/>
        <v>0</v>
      </c>
      <c r="GU184" s="1102">
        <f t="shared" si="317"/>
        <v>0</v>
      </c>
      <c r="GV184" s="1102">
        <f t="shared" si="317"/>
        <v>0</v>
      </c>
      <c r="GW184" s="1102">
        <f t="shared" si="317"/>
        <v>0</v>
      </c>
      <c r="GX184" s="1102">
        <f t="shared" si="317"/>
        <v>0</v>
      </c>
      <c r="GY184" s="1102">
        <f t="shared" si="317"/>
        <v>0</v>
      </c>
      <c r="GZ184" s="1102">
        <f t="shared" si="317"/>
        <v>0</v>
      </c>
      <c r="HA184" s="1102">
        <f t="shared" si="317"/>
        <v>0</v>
      </c>
      <c r="HB184" s="1102">
        <f t="shared" si="317"/>
        <v>0</v>
      </c>
      <c r="HC184" s="1102">
        <f t="shared" si="317"/>
        <v>0</v>
      </c>
      <c r="HD184" s="1102">
        <f t="shared" si="317"/>
        <v>0</v>
      </c>
      <c r="HE184" s="1102">
        <f t="shared" si="317"/>
        <v>0</v>
      </c>
      <c r="HF184" s="1102">
        <f t="shared" si="317"/>
        <v>0</v>
      </c>
      <c r="HG184" s="1102">
        <f t="shared" si="317"/>
        <v>0</v>
      </c>
      <c r="HH184" s="1102">
        <f t="shared" si="317"/>
        <v>0</v>
      </c>
      <c r="HI184" s="1102">
        <f t="shared" si="317"/>
        <v>0</v>
      </c>
      <c r="HJ184" s="1102">
        <f t="shared" si="317"/>
        <v>0</v>
      </c>
      <c r="HK184" s="1102">
        <f t="shared" si="317"/>
        <v>0</v>
      </c>
      <c r="HL184" s="1102">
        <f t="shared" si="317"/>
        <v>0</v>
      </c>
      <c r="HM184" s="1102">
        <f t="shared" si="317"/>
        <v>0</v>
      </c>
      <c r="HN184" s="1102">
        <f t="shared" si="317"/>
        <v>0</v>
      </c>
      <c r="HO184" s="1102">
        <f t="shared" si="317"/>
        <v>0</v>
      </c>
      <c r="HP184" s="1102">
        <f t="shared" si="317"/>
        <v>0</v>
      </c>
      <c r="HQ184" s="1102">
        <f t="shared" si="317"/>
        <v>0</v>
      </c>
      <c r="HR184" s="1102">
        <f t="shared" si="317"/>
        <v>0</v>
      </c>
      <c r="HS184" s="1102">
        <f t="shared" si="317"/>
        <v>0</v>
      </c>
      <c r="HT184" s="1102">
        <f t="shared" si="317"/>
        <v>0</v>
      </c>
      <c r="HU184" s="1102">
        <f t="shared" si="317"/>
        <v>0</v>
      </c>
      <c r="HV184" s="1102">
        <f t="shared" si="317"/>
        <v>0</v>
      </c>
      <c r="HW184" s="1102">
        <f t="shared" si="317"/>
        <v>0</v>
      </c>
      <c r="HX184" s="1102">
        <f t="shared" si="317"/>
        <v>0</v>
      </c>
      <c r="HY184" s="1102">
        <f t="shared" si="317"/>
        <v>0</v>
      </c>
      <c r="HZ184" s="1102">
        <f t="shared" si="317"/>
        <v>0</v>
      </c>
      <c r="IA184" s="1102">
        <f t="shared" si="317"/>
        <v>0</v>
      </c>
      <c r="IB184" s="1102">
        <f t="shared" si="317"/>
        <v>0</v>
      </c>
      <c r="IC184" s="1102">
        <f t="shared" si="317"/>
        <v>0</v>
      </c>
      <c r="ID184" s="1102">
        <f t="shared" si="317"/>
        <v>0</v>
      </c>
      <c r="IE184" s="1102">
        <f t="shared" si="317"/>
        <v>0</v>
      </c>
      <c r="IF184" s="1102">
        <f t="shared" si="317"/>
        <v>0</v>
      </c>
      <c r="IG184" s="1102">
        <f t="shared" si="317"/>
        <v>0</v>
      </c>
      <c r="IH184" s="1102">
        <f t="shared" si="317"/>
        <v>0</v>
      </c>
      <c r="II184" s="1102">
        <f t="shared" si="317"/>
        <v>0</v>
      </c>
      <c r="IJ184" s="1102">
        <f t="shared" si="317"/>
        <v>0</v>
      </c>
      <c r="IK184" s="1102">
        <f t="shared" si="317"/>
        <v>0</v>
      </c>
      <c r="IL184" s="1102">
        <f t="shared" si="317"/>
        <v>0</v>
      </c>
    </row>
    <row r="185" spans="1:246" s="1099" customFormat="1">
      <c r="B185" s="1100" t="s">
        <v>743</v>
      </c>
      <c r="C185" s="1100"/>
      <c r="D185" s="1101">
        <f ca="1">+IFERROR(E185/SUM($E$184:$E$185),"")</f>
        <v>0.8</v>
      </c>
      <c r="E185" s="1100">
        <f ca="1">SUM(G185:IL185)</f>
        <v>32546519.81249642</v>
      </c>
      <c r="F185" s="1102">
        <f t="shared" ref="F185:BQ185" si="318">+F$182*((_WF_Remainder_GP-_WF_Tier1_GP)/_WF_Remainder_GP)</f>
        <v>0</v>
      </c>
      <c r="G185" s="1102">
        <f t="shared" ca="1" si="318"/>
        <v>0</v>
      </c>
      <c r="H185" s="1102">
        <f t="shared" ca="1" si="318"/>
        <v>0</v>
      </c>
      <c r="I185" s="1102">
        <f t="shared" ca="1" si="318"/>
        <v>0</v>
      </c>
      <c r="J185" s="1102">
        <f t="shared" ca="1" si="318"/>
        <v>0</v>
      </c>
      <c r="K185" s="1102">
        <f t="shared" ca="1" si="318"/>
        <v>0</v>
      </c>
      <c r="L185" s="1102">
        <f t="shared" ca="1" si="318"/>
        <v>0</v>
      </c>
      <c r="M185" s="1102">
        <f t="shared" ca="1" si="318"/>
        <v>0</v>
      </c>
      <c r="N185" s="1102">
        <f t="shared" ca="1" si="318"/>
        <v>0</v>
      </c>
      <c r="O185" s="1102">
        <f t="shared" ca="1" si="318"/>
        <v>0</v>
      </c>
      <c r="P185" s="1102">
        <f t="shared" ca="1" si="318"/>
        <v>0</v>
      </c>
      <c r="Q185" s="1102">
        <f t="shared" ca="1" si="318"/>
        <v>0</v>
      </c>
      <c r="R185" s="1102">
        <f t="shared" ca="1" si="318"/>
        <v>0</v>
      </c>
      <c r="S185" s="1102">
        <f t="shared" ca="1" si="318"/>
        <v>0</v>
      </c>
      <c r="T185" s="1102">
        <f t="shared" ca="1" si="318"/>
        <v>0</v>
      </c>
      <c r="U185" s="1102">
        <f t="shared" ca="1" si="318"/>
        <v>0</v>
      </c>
      <c r="V185" s="1102">
        <f t="shared" ca="1" si="318"/>
        <v>0</v>
      </c>
      <c r="W185" s="1102">
        <f t="shared" ca="1" si="318"/>
        <v>0</v>
      </c>
      <c r="X185" s="1102">
        <f t="shared" ca="1" si="318"/>
        <v>0</v>
      </c>
      <c r="Y185" s="1102">
        <f t="shared" ca="1" si="318"/>
        <v>0</v>
      </c>
      <c r="Z185" s="1102">
        <f t="shared" ca="1" si="318"/>
        <v>0</v>
      </c>
      <c r="AA185" s="1102">
        <f t="shared" ca="1" si="318"/>
        <v>0</v>
      </c>
      <c r="AB185" s="1102">
        <f t="shared" ca="1" si="318"/>
        <v>0</v>
      </c>
      <c r="AC185" s="1102">
        <f t="shared" ca="1" si="318"/>
        <v>0</v>
      </c>
      <c r="AD185" s="1102">
        <f t="shared" ca="1" si="318"/>
        <v>0</v>
      </c>
      <c r="AE185" s="1102">
        <f t="shared" ca="1" si="318"/>
        <v>0</v>
      </c>
      <c r="AF185" s="1102">
        <f t="shared" ca="1" si="318"/>
        <v>0</v>
      </c>
      <c r="AG185" s="1102">
        <f t="shared" ca="1" si="318"/>
        <v>0</v>
      </c>
      <c r="AH185" s="1102">
        <f t="shared" ca="1" si="318"/>
        <v>0</v>
      </c>
      <c r="AI185" s="1102">
        <f t="shared" ca="1" si="318"/>
        <v>0</v>
      </c>
      <c r="AJ185" s="1102">
        <f t="shared" ca="1" si="318"/>
        <v>0</v>
      </c>
      <c r="AK185" s="1102">
        <f t="shared" ca="1" si="318"/>
        <v>0</v>
      </c>
      <c r="AL185" s="1102">
        <f t="shared" ca="1" si="318"/>
        <v>0</v>
      </c>
      <c r="AM185" s="1102">
        <f t="shared" ca="1" si="318"/>
        <v>0</v>
      </c>
      <c r="AN185" s="1102">
        <f t="shared" ca="1" si="318"/>
        <v>0</v>
      </c>
      <c r="AO185" s="1102">
        <f t="shared" ca="1" si="318"/>
        <v>0</v>
      </c>
      <c r="AP185" s="1102">
        <f t="shared" ca="1" si="318"/>
        <v>0</v>
      </c>
      <c r="AQ185" s="1102">
        <f t="shared" ca="1" si="318"/>
        <v>0</v>
      </c>
      <c r="AR185" s="1102">
        <f t="shared" ca="1" si="318"/>
        <v>0</v>
      </c>
      <c r="AS185" s="1102">
        <f t="shared" ca="1" si="318"/>
        <v>0</v>
      </c>
      <c r="AT185" s="1102">
        <f t="shared" ca="1" si="318"/>
        <v>0</v>
      </c>
      <c r="AU185" s="1102">
        <f t="shared" ca="1" si="318"/>
        <v>0</v>
      </c>
      <c r="AV185" s="1102">
        <f t="shared" ca="1" si="318"/>
        <v>0</v>
      </c>
      <c r="AW185" s="1102">
        <f t="shared" ca="1" si="318"/>
        <v>32546519.81249642</v>
      </c>
      <c r="AX185" s="1102">
        <f t="shared" si="318"/>
        <v>0</v>
      </c>
      <c r="AY185" s="1102">
        <f t="shared" si="318"/>
        <v>0</v>
      </c>
      <c r="AZ185" s="1102">
        <f t="shared" si="318"/>
        <v>0</v>
      </c>
      <c r="BA185" s="1102">
        <f t="shared" si="318"/>
        <v>0</v>
      </c>
      <c r="BB185" s="1102">
        <f t="shared" si="318"/>
        <v>0</v>
      </c>
      <c r="BC185" s="1102">
        <f t="shared" si="318"/>
        <v>0</v>
      </c>
      <c r="BD185" s="1102">
        <f t="shared" si="318"/>
        <v>0</v>
      </c>
      <c r="BE185" s="1102">
        <f t="shared" si="318"/>
        <v>0</v>
      </c>
      <c r="BF185" s="1102">
        <f t="shared" si="318"/>
        <v>0</v>
      </c>
      <c r="BG185" s="1102">
        <f t="shared" si="318"/>
        <v>0</v>
      </c>
      <c r="BH185" s="1102">
        <f t="shared" si="318"/>
        <v>0</v>
      </c>
      <c r="BI185" s="1102">
        <f t="shared" si="318"/>
        <v>0</v>
      </c>
      <c r="BJ185" s="1102">
        <f t="shared" si="318"/>
        <v>0</v>
      </c>
      <c r="BK185" s="1102">
        <f t="shared" si="318"/>
        <v>0</v>
      </c>
      <c r="BL185" s="1102">
        <f t="shared" si="318"/>
        <v>0</v>
      </c>
      <c r="BM185" s="1102">
        <f t="shared" si="318"/>
        <v>0</v>
      </c>
      <c r="BN185" s="1102">
        <f t="shared" si="318"/>
        <v>0</v>
      </c>
      <c r="BO185" s="1102">
        <f t="shared" si="318"/>
        <v>0</v>
      </c>
      <c r="BP185" s="1102">
        <f t="shared" si="318"/>
        <v>0</v>
      </c>
      <c r="BQ185" s="1102">
        <f t="shared" si="318"/>
        <v>0</v>
      </c>
      <c r="BR185" s="1102">
        <f t="shared" ref="BR185:EC185" si="319">+BR$182*((_WF_Remainder_GP-_WF_Tier1_GP)/_WF_Remainder_GP)</f>
        <v>0</v>
      </c>
      <c r="BS185" s="1102">
        <f t="shared" si="319"/>
        <v>0</v>
      </c>
      <c r="BT185" s="1102">
        <f t="shared" si="319"/>
        <v>0</v>
      </c>
      <c r="BU185" s="1102">
        <f t="shared" si="319"/>
        <v>0</v>
      </c>
      <c r="BV185" s="1102">
        <f t="shared" si="319"/>
        <v>0</v>
      </c>
      <c r="BW185" s="1102">
        <f t="shared" si="319"/>
        <v>0</v>
      </c>
      <c r="BX185" s="1102">
        <f t="shared" si="319"/>
        <v>0</v>
      </c>
      <c r="BY185" s="1102">
        <f t="shared" si="319"/>
        <v>0</v>
      </c>
      <c r="BZ185" s="1102">
        <f t="shared" si="319"/>
        <v>0</v>
      </c>
      <c r="CA185" s="1102">
        <f t="shared" si="319"/>
        <v>0</v>
      </c>
      <c r="CB185" s="1102">
        <f t="shared" si="319"/>
        <v>0</v>
      </c>
      <c r="CC185" s="1102">
        <f t="shared" si="319"/>
        <v>0</v>
      </c>
      <c r="CD185" s="1102">
        <f t="shared" si="319"/>
        <v>0</v>
      </c>
      <c r="CE185" s="1102">
        <f t="shared" si="319"/>
        <v>0</v>
      </c>
      <c r="CF185" s="1102">
        <f t="shared" si="319"/>
        <v>0</v>
      </c>
      <c r="CG185" s="1102">
        <f t="shared" si="319"/>
        <v>0</v>
      </c>
      <c r="CH185" s="1102">
        <f t="shared" si="319"/>
        <v>0</v>
      </c>
      <c r="CI185" s="1102">
        <f t="shared" si="319"/>
        <v>0</v>
      </c>
      <c r="CJ185" s="1102">
        <f t="shared" si="319"/>
        <v>0</v>
      </c>
      <c r="CK185" s="1102">
        <f t="shared" si="319"/>
        <v>0</v>
      </c>
      <c r="CL185" s="1102">
        <f t="shared" si="319"/>
        <v>0</v>
      </c>
      <c r="CM185" s="1102">
        <f t="shared" si="319"/>
        <v>0</v>
      </c>
      <c r="CN185" s="1102">
        <f t="shared" si="319"/>
        <v>0</v>
      </c>
      <c r="CO185" s="1102">
        <f t="shared" si="319"/>
        <v>0</v>
      </c>
      <c r="CP185" s="1102">
        <f t="shared" si="319"/>
        <v>0</v>
      </c>
      <c r="CQ185" s="1102">
        <f t="shared" si="319"/>
        <v>0</v>
      </c>
      <c r="CR185" s="1102">
        <f t="shared" si="319"/>
        <v>0</v>
      </c>
      <c r="CS185" s="1102">
        <f t="shared" si="319"/>
        <v>0</v>
      </c>
      <c r="CT185" s="1102">
        <f t="shared" si="319"/>
        <v>0</v>
      </c>
      <c r="CU185" s="1102">
        <f t="shared" si="319"/>
        <v>0</v>
      </c>
      <c r="CV185" s="1102">
        <f t="shared" si="319"/>
        <v>0</v>
      </c>
      <c r="CW185" s="1102">
        <f t="shared" si="319"/>
        <v>0</v>
      </c>
      <c r="CX185" s="1102">
        <f t="shared" si="319"/>
        <v>0</v>
      </c>
      <c r="CY185" s="1102">
        <f t="shared" si="319"/>
        <v>0</v>
      </c>
      <c r="CZ185" s="1102">
        <f t="shared" si="319"/>
        <v>0</v>
      </c>
      <c r="DA185" s="1102">
        <f t="shared" si="319"/>
        <v>0</v>
      </c>
      <c r="DB185" s="1102">
        <f t="shared" si="319"/>
        <v>0</v>
      </c>
      <c r="DC185" s="1102">
        <f t="shared" si="319"/>
        <v>0</v>
      </c>
      <c r="DD185" s="1102">
        <f t="shared" si="319"/>
        <v>0</v>
      </c>
      <c r="DE185" s="1102">
        <f t="shared" si="319"/>
        <v>0</v>
      </c>
      <c r="DF185" s="1102">
        <f t="shared" si="319"/>
        <v>0</v>
      </c>
      <c r="DG185" s="1102">
        <f t="shared" si="319"/>
        <v>0</v>
      </c>
      <c r="DH185" s="1102">
        <f t="shared" si="319"/>
        <v>0</v>
      </c>
      <c r="DI185" s="1102">
        <f t="shared" si="319"/>
        <v>0</v>
      </c>
      <c r="DJ185" s="1102">
        <f t="shared" si="319"/>
        <v>0</v>
      </c>
      <c r="DK185" s="1102">
        <f t="shared" si="319"/>
        <v>0</v>
      </c>
      <c r="DL185" s="1102">
        <f t="shared" si="319"/>
        <v>0</v>
      </c>
      <c r="DM185" s="1102">
        <f t="shared" si="319"/>
        <v>0</v>
      </c>
      <c r="DN185" s="1102">
        <f t="shared" si="319"/>
        <v>0</v>
      </c>
      <c r="DO185" s="1102">
        <f t="shared" si="319"/>
        <v>0</v>
      </c>
      <c r="DP185" s="1102">
        <f t="shared" si="319"/>
        <v>0</v>
      </c>
      <c r="DQ185" s="1102">
        <f t="shared" si="319"/>
        <v>0</v>
      </c>
      <c r="DR185" s="1102">
        <f t="shared" si="319"/>
        <v>0</v>
      </c>
      <c r="DS185" s="1102">
        <f t="shared" si="319"/>
        <v>0</v>
      </c>
      <c r="DT185" s="1102">
        <f t="shared" si="319"/>
        <v>0</v>
      </c>
      <c r="DU185" s="1102">
        <f t="shared" si="319"/>
        <v>0</v>
      </c>
      <c r="DV185" s="1102">
        <f t="shared" si="319"/>
        <v>0</v>
      </c>
      <c r="DW185" s="1102">
        <f t="shared" si="319"/>
        <v>0</v>
      </c>
      <c r="DX185" s="1102">
        <f t="shared" si="319"/>
        <v>0</v>
      </c>
      <c r="DY185" s="1102">
        <f t="shared" si="319"/>
        <v>0</v>
      </c>
      <c r="DZ185" s="1102">
        <f t="shared" si="319"/>
        <v>0</v>
      </c>
      <c r="EA185" s="1102">
        <f t="shared" si="319"/>
        <v>0</v>
      </c>
      <c r="EB185" s="1102">
        <f t="shared" si="319"/>
        <v>0</v>
      </c>
      <c r="EC185" s="1102">
        <f t="shared" si="319"/>
        <v>0</v>
      </c>
      <c r="ED185" s="1102">
        <f t="shared" ref="ED185:GO185" si="320">+ED$182*((_WF_Remainder_GP-_WF_Tier1_GP)/_WF_Remainder_GP)</f>
        <v>0</v>
      </c>
      <c r="EE185" s="1102">
        <f t="shared" si="320"/>
        <v>0</v>
      </c>
      <c r="EF185" s="1102">
        <f t="shared" si="320"/>
        <v>0</v>
      </c>
      <c r="EG185" s="1102">
        <f t="shared" si="320"/>
        <v>0</v>
      </c>
      <c r="EH185" s="1102">
        <f t="shared" si="320"/>
        <v>0</v>
      </c>
      <c r="EI185" s="1102">
        <f t="shared" si="320"/>
        <v>0</v>
      </c>
      <c r="EJ185" s="1102">
        <f t="shared" si="320"/>
        <v>0</v>
      </c>
      <c r="EK185" s="1102">
        <f t="shared" si="320"/>
        <v>0</v>
      </c>
      <c r="EL185" s="1102">
        <f t="shared" si="320"/>
        <v>0</v>
      </c>
      <c r="EM185" s="1102">
        <f t="shared" si="320"/>
        <v>0</v>
      </c>
      <c r="EN185" s="1102">
        <f t="shared" si="320"/>
        <v>0</v>
      </c>
      <c r="EO185" s="1102">
        <f t="shared" si="320"/>
        <v>0</v>
      </c>
      <c r="EP185" s="1102">
        <f t="shared" si="320"/>
        <v>0</v>
      </c>
      <c r="EQ185" s="1102">
        <f t="shared" si="320"/>
        <v>0</v>
      </c>
      <c r="ER185" s="1102">
        <f t="shared" si="320"/>
        <v>0</v>
      </c>
      <c r="ES185" s="1102">
        <f t="shared" si="320"/>
        <v>0</v>
      </c>
      <c r="ET185" s="1102">
        <f t="shared" si="320"/>
        <v>0</v>
      </c>
      <c r="EU185" s="1102">
        <f t="shared" si="320"/>
        <v>0</v>
      </c>
      <c r="EV185" s="1102">
        <f t="shared" si="320"/>
        <v>0</v>
      </c>
      <c r="EW185" s="1102">
        <f t="shared" si="320"/>
        <v>0</v>
      </c>
      <c r="EX185" s="1102">
        <f t="shared" si="320"/>
        <v>0</v>
      </c>
      <c r="EY185" s="1102">
        <f t="shared" si="320"/>
        <v>0</v>
      </c>
      <c r="EZ185" s="1102">
        <f t="shared" si="320"/>
        <v>0</v>
      </c>
      <c r="FA185" s="1102">
        <f t="shared" si="320"/>
        <v>0</v>
      </c>
      <c r="FB185" s="1102">
        <f t="shared" si="320"/>
        <v>0</v>
      </c>
      <c r="FC185" s="1102">
        <f t="shared" si="320"/>
        <v>0</v>
      </c>
      <c r="FD185" s="1102">
        <f t="shared" si="320"/>
        <v>0</v>
      </c>
      <c r="FE185" s="1102">
        <f t="shared" si="320"/>
        <v>0</v>
      </c>
      <c r="FF185" s="1102">
        <f t="shared" si="320"/>
        <v>0</v>
      </c>
      <c r="FG185" s="1102">
        <f t="shared" si="320"/>
        <v>0</v>
      </c>
      <c r="FH185" s="1102">
        <f t="shared" si="320"/>
        <v>0</v>
      </c>
      <c r="FI185" s="1102">
        <f t="shared" si="320"/>
        <v>0</v>
      </c>
      <c r="FJ185" s="1102">
        <f t="shared" si="320"/>
        <v>0</v>
      </c>
      <c r="FK185" s="1102">
        <f t="shared" si="320"/>
        <v>0</v>
      </c>
      <c r="FL185" s="1102">
        <f t="shared" si="320"/>
        <v>0</v>
      </c>
      <c r="FM185" s="1102">
        <f t="shared" si="320"/>
        <v>0</v>
      </c>
      <c r="FN185" s="1102">
        <f t="shared" si="320"/>
        <v>0</v>
      </c>
      <c r="FO185" s="1102">
        <f t="shared" si="320"/>
        <v>0</v>
      </c>
      <c r="FP185" s="1102">
        <f t="shared" si="320"/>
        <v>0</v>
      </c>
      <c r="FQ185" s="1102">
        <f t="shared" si="320"/>
        <v>0</v>
      </c>
      <c r="FR185" s="1102">
        <f t="shared" si="320"/>
        <v>0</v>
      </c>
      <c r="FS185" s="1102">
        <f t="shared" si="320"/>
        <v>0</v>
      </c>
      <c r="FT185" s="1102">
        <f t="shared" si="320"/>
        <v>0</v>
      </c>
      <c r="FU185" s="1102">
        <f t="shared" si="320"/>
        <v>0</v>
      </c>
      <c r="FV185" s="1102">
        <f t="shared" si="320"/>
        <v>0</v>
      </c>
      <c r="FW185" s="1102">
        <f t="shared" si="320"/>
        <v>0</v>
      </c>
      <c r="FX185" s="1102">
        <f t="shared" si="320"/>
        <v>0</v>
      </c>
      <c r="FY185" s="1102">
        <f t="shared" si="320"/>
        <v>0</v>
      </c>
      <c r="FZ185" s="1102">
        <f t="shared" si="320"/>
        <v>0</v>
      </c>
      <c r="GA185" s="1102">
        <f t="shared" si="320"/>
        <v>0</v>
      </c>
      <c r="GB185" s="1102">
        <f t="shared" si="320"/>
        <v>0</v>
      </c>
      <c r="GC185" s="1102">
        <f t="shared" si="320"/>
        <v>0</v>
      </c>
      <c r="GD185" s="1102">
        <f t="shared" si="320"/>
        <v>0</v>
      </c>
      <c r="GE185" s="1102">
        <f t="shared" si="320"/>
        <v>0</v>
      </c>
      <c r="GF185" s="1102">
        <f t="shared" si="320"/>
        <v>0</v>
      </c>
      <c r="GG185" s="1102">
        <f t="shared" si="320"/>
        <v>0</v>
      </c>
      <c r="GH185" s="1102">
        <f t="shared" si="320"/>
        <v>0</v>
      </c>
      <c r="GI185" s="1102">
        <f t="shared" si="320"/>
        <v>0</v>
      </c>
      <c r="GJ185" s="1102">
        <f t="shared" si="320"/>
        <v>0</v>
      </c>
      <c r="GK185" s="1102">
        <f t="shared" si="320"/>
        <v>0</v>
      </c>
      <c r="GL185" s="1102">
        <f t="shared" si="320"/>
        <v>0</v>
      </c>
      <c r="GM185" s="1102">
        <f t="shared" si="320"/>
        <v>0</v>
      </c>
      <c r="GN185" s="1102">
        <f t="shared" si="320"/>
        <v>0</v>
      </c>
      <c r="GO185" s="1102">
        <f t="shared" si="320"/>
        <v>0</v>
      </c>
      <c r="GP185" s="1102">
        <f t="shared" ref="GP185:IL185" si="321">+GP$182*((_WF_Remainder_GP-_WF_Tier1_GP)/_WF_Remainder_GP)</f>
        <v>0</v>
      </c>
      <c r="GQ185" s="1102">
        <f t="shared" si="321"/>
        <v>0</v>
      </c>
      <c r="GR185" s="1102">
        <f t="shared" si="321"/>
        <v>0</v>
      </c>
      <c r="GS185" s="1102">
        <f t="shared" si="321"/>
        <v>0</v>
      </c>
      <c r="GT185" s="1102">
        <f t="shared" si="321"/>
        <v>0</v>
      </c>
      <c r="GU185" s="1102">
        <f t="shared" si="321"/>
        <v>0</v>
      </c>
      <c r="GV185" s="1102">
        <f t="shared" si="321"/>
        <v>0</v>
      </c>
      <c r="GW185" s="1102">
        <f t="shared" si="321"/>
        <v>0</v>
      </c>
      <c r="GX185" s="1102">
        <f t="shared" si="321"/>
        <v>0</v>
      </c>
      <c r="GY185" s="1102">
        <f t="shared" si="321"/>
        <v>0</v>
      </c>
      <c r="GZ185" s="1102">
        <f t="shared" si="321"/>
        <v>0</v>
      </c>
      <c r="HA185" s="1102">
        <f t="shared" si="321"/>
        <v>0</v>
      </c>
      <c r="HB185" s="1102">
        <f t="shared" si="321"/>
        <v>0</v>
      </c>
      <c r="HC185" s="1102">
        <f t="shared" si="321"/>
        <v>0</v>
      </c>
      <c r="HD185" s="1102">
        <f t="shared" si="321"/>
        <v>0</v>
      </c>
      <c r="HE185" s="1102">
        <f t="shared" si="321"/>
        <v>0</v>
      </c>
      <c r="HF185" s="1102">
        <f t="shared" si="321"/>
        <v>0</v>
      </c>
      <c r="HG185" s="1102">
        <f t="shared" si="321"/>
        <v>0</v>
      </c>
      <c r="HH185" s="1102">
        <f t="shared" si="321"/>
        <v>0</v>
      </c>
      <c r="HI185" s="1102">
        <f t="shared" si="321"/>
        <v>0</v>
      </c>
      <c r="HJ185" s="1102">
        <f t="shared" si="321"/>
        <v>0</v>
      </c>
      <c r="HK185" s="1102">
        <f t="shared" si="321"/>
        <v>0</v>
      </c>
      <c r="HL185" s="1102">
        <f t="shared" si="321"/>
        <v>0</v>
      </c>
      <c r="HM185" s="1102">
        <f t="shared" si="321"/>
        <v>0</v>
      </c>
      <c r="HN185" s="1102">
        <f t="shared" si="321"/>
        <v>0</v>
      </c>
      <c r="HO185" s="1102">
        <f t="shared" si="321"/>
        <v>0</v>
      </c>
      <c r="HP185" s="1102">
        <f t="shared" si="321"/>
        <v>0</v>
      </c>
      <c r="HQ185" s="1102">
        <f t="shared" si="321"/>
        <v>0</v>
      </c>
      <c r="HR185" s="1102">
        <f t="shared" si="321"/>
        <v>0</v>
      </c>
      <c r="HS185" s="1102">
        <f t="shared" si="321"/>
        <v>0</v>
      </c>
      <c r="HT185" s="1102">
        <f t="shared" si="321"/>
        <v>0</v>
      </c>
      <c r="HU185" s="1102">
        <f t="shared" si="321"/>
        <v>0</v>
      </c>
      <c r="HV185" s="1102">
        <f t="shared" si="321"/>
        <v>0</v>
      </c>
      <c r="HW185" s="1102">
        <f t="shared" si="321"/>
        <v>0</v>
      </c>
      <c r="HX185" s="1102">
        <f t="shared" si="321"/>
        <v>0</v>
      </c>
      <c r="HY185" s="1102">
        <f t="shared" si="321"/>
        <v>0</v>
      </c>
      <c r="HZ185" s="1102">
        <f t="shared" si="321"/>
        <v>0</v>
      </c>
      <c r="IA185" s="1102">
        <f t="shared" si="321"/>
        <v>0</v>
      </c>
      <c r="IB185" s="1102">
        <f t="shared" si="321"/>
        <v>0</v>
      </c>
      <c r="IC185" s="1102">
        <f t="shared" si="321"/>
        <v>0</v>
      </c>
      <c r="ID185" s="1102">
        <f t="shared" si="321"/>
        <v>0</v>
      </c>
      <c r="IE185" s="1102">
        <f t="shared" si="321"/>
        <v>0</v>
      </c>
      <c r="IF185" s="1102">
        <f t="shared" si="321"/>
        <v>0</v>
      </c>
      <c r="IG185" s="1102">
        <f t="shared" si="321"/>
        <v>0</v>
      </c>
      <c r="IH185" s="1102">
        <f t="shared" si="321"/>
        <v>0</v>
      </c>
      <c r="II185" s="1102">
        <f t="shared" si="321"/>
        <v>0</v>
      </c>
      <c r="IJ185" s="1102">
        <f t="shared" si="321"/>
        <v>0</v>
      </c>
      <c r="IK185" s="1102">
        <f t="shared" si="321"/>
        <v>0</v>
      </c>
      <c r="IL185" s="1102">
        <f t="shared" si="321"/>
        <v>0</v>
      </c>
    </row>
    <row r="186" spans="1:246" s="709" customFormat="1">
      <c r="D186" s="810"/>
    </row>
    <row r="187" spans="1:246" s="709" customFormat="1">
      <c r="B187" s="709" t="s">
        <v>744</v>
      </c>
      <c r="D187" s="810"/>
      <c r="E187" s="709">
        <f ca="1">SUM(G187:IL187)</f>
        <v>0</v>
      </c>
      <c r="F187" s="709">
        <f>F180-SUM(F181:F182)</f>
        <v>0</v>
      </c>
      <c r="G187" s="709">
        <f t="shared" ref="G187:BR187" ca="1" si="322">G180-SUM(G181:G182)</f>
        <v>0</v>
      </c>
      <c r="H187" s="709">
        <f t="shared" ca="1" si="322"/>
        <v>0</v>
      </c>
      <c r="I187" s="709">
        <f t="shared" ca="1" si="322"/>
        <v>0</v>
      </c>
      <c r="J187" s="709">
        <f t="shared" ca="1" si="322"/>
        <v>0</v>
      </c>
      <c r="K187" s="709">
        <f t="shared" ca="1" si="322"/>
        <v>0</v>
      </c>
      <c r="L187" s="709">
        <f t="shared" ca="1" si="322"/>
        <v>0</v>
      </c>
      <c r="M187" s="709">
        <f t="shared" ca="1" si="322"/>
        <v>0</v>
      </c>
      <c r="N187" s="709">
        <f t="shared" ca="1" si="322"/>
        <v>0</v>
      </c>
      <c r="O187" s="709">
        <f t="shared" ca="1" si="322"/>
        <v>0</v>
      </c>
      <c r="P187" s="709">
        <f t="shared" ca="1" si="322"/>
        <v>0</v>
      </c>
      <c r="Q187" s="709">
        <f t="shared" ca="1" si="322"/>
        <v>0</v>
      </c>
      <c r="R187" s="709">
        <f t="shared" ca="1" si="322"/>
        <v>0</v>
      </c>
      <c r="S187" s="709">
        <f t="shared" ca="1" si="322"/>
        <v>0</v>
      </c>
      <c r="T187" s="709">
        <f t="shared" ca="1" si="322"/>
        <v>0</v>
      </c>
      <c r="U187" s="709">
        <f t="shared" ca="1" si="322"/>
        <v>0</v>
      </c>
      <c r="V187" s="709">
        <f t="shared" ca="1" si="322"/>
        <v>0</v>
      </c>
      <c r="W187" s="709">
        <f t="shared" ca="1" si="322"/>
        <v>0</v>
      </c>
      <c r="X187" s="709">
        <f t="shared" ca="1" si="322"/>
        <v>0</v>
      </c>
      <c r="Y187" s="709">
        <f t="shared" ca="1" si="322"/>
        <v>0</v>
      </c>
      <c r="Z187" s="709">
        <f t="shared" ca="1" si="322"/>
        <v>0</v>
      </c>
      <c r="AA187" s="709">
        <f t="shared" ca="1" si="322"/>
        <v>0</v>
      </c>
      <c r="AB187" s="709">
        <f t="shared" ca="1" si="322"/>
        <v>0</v>
      </c>
      <c r="AC187" s="709">
        <f t="shared" ca="1" si="322"/>
        <v>0</v>
      </c>
      <c r="AD187" s="709">
        <f t="shared" ca="1" si="322"/>
        <v>0</v>
      </c>
      <c r="AE187" s="709">
        <f t="shared" ca="1" si="322"/>
        <v>0</v>
      </c>
      <c r="AF187" s="709">
        <f t="shared" ca="1" si="322"/>
        <v>0</v>
      </c>
      <c r="AG187" s="709">
        <f t="shared" ca="1" si="322"/>
        <v>0</v>
      </c>
      <c r="AH187" s="709">
        <f t="shared" ca="1" si="322"/>
        <v>0</v>
      </c>
      <c r="AI187" s="709">
        <f t="shared" ca="1" si="322"/>
        <v>0</v>
      </c>
      <c r="AJ187" s="709">
        <f t="shared" ca="1" si="322"/>
        <v>0</v>
      </c>
      <c r="AK187" s="709">
        <f t="shared" ca="1" si="322"/>
        <v>0</v>
      </c>
      <c r="AL187" s="709">
        <f t="shared" ca="1" si="322"/>
        <v>0</v>
      </c>
      <c r="AM187" s="709">
        <f t="shared" ca="1" si="322"/>
        <v>0</v>
      </c>
      <c r="AN187" s="709">
        <f t="shared" ca="1" si="322"/>
        <v>0</v>
      </c>
      <c r="AO187" s="709">
        <f t="shared" ca="1" si="322"/>
        <v>0</v>
      </c>
      <c r="AP187" s="709">
        <f t="shared" ca="1" si="322"/>
        <v>0</v>
      </c>
      <c r="AQ187" s="709">
        <f t="shared" ca="1" si="322"/>
        <v>0</v>
      </c>
      <c r="AR187" s="709">
        <f t="shared" ca="1" si="322"/>
        <v>0</v>
      </c>
      <c r="AS187" s="709">
        <f t="shared" ca="1" si="322"/>
        <v>0</v>
      </c>
      <c r="AT187" s="709">
        <f t="shared" ca="1" si="322"/>
        <v>0</v>
      </c>
      <c r="AU187" s="709">
        <f t="shared" ca="1" si="322"/>
        <v>0</v>
      </c>
      <c r="AV187" s="709">
        <f t="shared" ca="1" si="322"/>
        <v>0</v>
      </c>
      <c r="AW187" s="709">
        <f t="shared" ca="1" si="322"/>
        <v>0</v>
      </c>
      <c r="AX187" s="709">
        <f t="shared" si="322"/>
        <v>0</v>
      </c>
      <c r="AY187" s="709">
        <f t="shared" si="322"/>
        <v>0</v>
      </c>
      <c r="AZ187" s="709">
        <f t="shared" si="322"/>
        <v>0</v>
      </c>
      <c r="BA187" s="709">
        <f t="shared" si="322"/>
        <v>0</v>
      </c>
      <c r="BB187" s="709">
        <f t="shared" si="322"/>
        <v>0</v>
      </c>
      <c r="BC187" s="709">
        <f t="shared" si="322"/>
        <v>0</v>
      </c>
      <c r="BD187" s="709">
        <f t="shared" si="322"/>
        <v>0</v>
      </c>
      <c r="BE187" s="709">
        <f t="shared" si="322"/>
        <v>0</v>
      </c>
      <c r="BF187" s="709">
        <f t="shared" si="322"/>
        <v>0</v>
      </c>
      <c r="BG187" s="709">
        <f t="shared" si="322"/>
        <v>0</v>
      </c>
      <c r="BH187" s="709">
        <f t="shared" si="322"/>
        <v>0</v>
      </c>
      <c r="BI187" s="709">
        <f t="shared" si="322"/>
        <v>0</v>
      </c>
      <c r="BJ187" s="709">
        <f t="shared" si="322"/>
        <v>0</v>
      </c>
      <c r="BK187" s="709">
        <f t="shared" si="322"/>
        <v>0</v>
      </c>
      <c r="BL187" s="709">
        <f t="shared" si="322"/>
        <v>0</v>
      </c>
      <c r="BM187" s="709">
        <f t="shared" si="322"/>
        <v>0</v>
      </c>
      <c r="BN187" s="709">
        <f t="shared" si="322"/>
        <v>0</v>
      </c>
      <c r="BO187" s="709">
        <f t="shared" si="322"/>
        <v>0</v>
      </c>
      <c r="BP187" s="709">
        <f t="shared" si="322"/>
        <v>0</v>
      </c>
      <c r="BQ187" s="709">
        <f t="shared" si="322"/>
        <v>0</v>
      </c>
      <c r="BR187" s="709">
        <f t="shared" si="322"/>
        <v>0</v>
      </c>
      <c r="BS187" s="709">
        <f t="shared" ref="BS187:ED187" si="323">BS180-SUM(BS181:BS182)</f>
        <v>0</v>
      </c>
      <c r="BT187" s="709">
        <f t="shared" si="323"/>
        <v>0</v>
      </c>
      <c r="BU187" s="709">
        <f t="shared" si="323"/>
        <v>0</v>
      </c>
      <c r="BV187" s="709">
        <f t="shared" si="323"/>
        <v>0</v>
      </c>
      <c r="BW187" s="709">
        <f t="shared" si="323"/>
        <v>0</v>
      </c>
      <c r="BX187" s="709">
        <f t="shared" si="323"/>
        <v>0</v>
      </c>
      <c r="BY187" s="709">
        <f t="shared" si="323"/>
        <v>0</v>
      </c>
      <c r="BZ187" s="709">
        <f t="shared" si="323"/>
        <v>0</v>
      </c>
      <c r="CA187" s="709">
        <f t="shared" si="323"/>
        <v>0</v>
      </c>
      <c r="CB187" s="709">
        <f t="shared" si="323"/>
        <v>0</v>
      </c>
      <c r="CC187" s="709">
        <f t="shared" si="323"/>
        <v>0</v>
      </c>
      <c r="CD187" s="709">
        <f t="shared" si="323"/>
        <v>0</v>
      </c>
      <c r="CE187" s="709">
        <f t="shared" si="323"/>
        <v>0</v>
      </c>
      <c r="CF187" s="709">
        <f t="shared" si="323"/>
        <v>0</v>
      </c>
      <c r="CG187" s="709">
        <f t="shared" si="323"/>
        <v>0</v>
      </c>
      <c r="CH187" s="709">
        <f t="shared" si="323"/>
        <v>0</v>
      </c>
      <c r="CI187" s="709">
        <f t="shared" si="323"/>
        <v>0</v>
      </c>
      <c r="CJ187" s="709">
        <f t="shared" si="323"/>
        <v>0</v>
      </c>
      <c r="CK187" s="709">
        <f t="shared" si="323"/>
        <v>0</v>
      </c>
      <c r="CL187" s="709">
        <f t="shared" si="323"/>
        <v>0</v>
      </c>
      <c r="CM187" s="709">
        <f t="shared" si="323"/>
        <v>0</v>
      </c>
      <c r="CN187" s="709">
        <f t="shared" si="323"/>
        <v>0</v>
      </c>
      <c r="CO187" s="709">
        <f t="shared" si="323"/>
        <v>0</v>
      </c>
      <c r="CP187" s="709">
        <f t="shared" si="323"/>
        <v>0</v>
      </c>
      <c r="CQ187" s="709">
        <f t="shared" si="323"/>
        <v>0</v>
      </c>
      <c r="CR187" s="709">
        <f t="shared" si="323"/>
        <v>0</v>
      </c>
      <c r="CS187" s="709">
        <f t="shared" si="323"/>
        <v>0</v>
      </c>
      <c r="CT187" s="709">
        <f t="shared" si="323"/>
        <v>0</v>
      </c>
      <c r="CU187" s="709">
        <f t="shared" si="323"/>
        <v>0</v>
      </c>
      <c r="CV187" s="709">
        <f t="shared" si="323"/>
        <v>0</v>
      </c>
      <c r="CW187" s="709">
        <f t="shared" si="323"/>
        <v>0</v>
      </c>
      <c r="CX187" s="709">
        <f t="shared" si="323"/>
        <v>0</v>
      </c>
      <c r="CY187" s="709">
        <f t="shared" si="323"/>
        <v>0</v>
      </c>
      <c r="CZ187" s="709">
        <f t="shared" si="323"/>
        <v>0</v>
      </c>
      <c r="DA187" s="709">
        <f t="shared" si="323"/>
        <v>0</v>
      </c>
      <c r="DB187" s="709">
        <f t="shared" si="323"/>
        <v>0</v>
      </c>
      <c r="DC187" s="709">
        <f t="shared" si="323"/>
        <v>0</v>
      </c>
      <c r="DD187" s="709">
        <f t="shared" si="323"/>
        <v>0</v>
      </c>
      <c r="DE187" s="709">
        <f t="shared" si="323"/>
        <v>0</v>
      </c>
      <c r="DF187" s="709">
        <f t="shared" si="323"/>
        <v>0</v>
      </c>
      <c r="DG187" s="709">
        <f t="shared" si="323"/>
        <v>0</v>
      </c>
      <c r="DH187" s="709">
        <f t="shared" si="323"/>
        <v>0</v>
      </c>
      <c r="DI187" s="709">
        <f t="shared" si="323"/>
        <v>0</v>
      </c>
      <c r="DJ187" s="709">
        <f t="shared" si="323"/>
        <v>0</v>
      </c>
      <c r="DK187" s="709">
        <f t="shared" si="323"/>
        <v>0</v>
      </c>
      <c r="DL187" s="709">
        <f t="shared" si="323"/>
        <v>0</v>
      </c>
      <c r="DM187" s="709">
        <f t="shared" si="323"/>
        <v>0</v>
      </c>
      <c r="DN187" s="709">
        <f t="shared" si="323"/>
        <v>0</v>
      </c>
      <c r="DO187" s="709">
        <f t="shared" si="323"/>
        <v>0</v>
      </c>
      <c r="DP187" s="709">
        <f t="shared" si="323"/>
        <v>0</v>
      </c>
      <c r="DQ187" s="709">
        <f t="shared" si="323"/>
        <v>0</v>
      </c>
      <c r="DR187" s="709">
        <f t="shared" si="323"/>
        <v>0</v>
      </c>
      <c r="DS187" s="709">
        <f t="shared" si="323"/>
        <v>0</v>
      </c>
      <c r="DT187" s="709">
        <f t="shared" si="323"/>
        <v>0</v>
      </c>
      <c r="DU187" s="709">
        <f t="shared" si="323"/>
        <v>0</v>
      </c>
      <c r="DV187" s="709">
        <f t="shared" si="323"/>
        <v>0</v>
      </c>
      <c r="DW187" s="709">
        <f t="shared" si="323"/>
        <v>0</v>
      </c>
      <c r="DX187" s="709">
        <f t="shared" si="323"/>
        <v>0</v>
      </c>
      <c r="DY187" s="709">
        <f t="shared" si="323"/>
        <v>0</v>
      </c>
      <c r="DZ187" s="709">
        <f t="shared" si="323"/>
        <v>0</v>
      </c>
      <c r="EA187" s="709">
        <f t="shared" si="323"/>
        <v>0</v>
      </c>
      <c r="EB187" s="709">
        <f t="shared" si="323"/>
        <v>0</v>
      </c>
      <c r="EC187" s="709">
        <f t="shared" si="323"/>
        <v>0</v>
      </c>
      <c r="ED187" s="709">
        <f t="shared" si="323"/>
        <v>0</v>
      </c>
      <c r="EE187" s="709">
        <f t="shared" ref="EE187:GP187" si="324">EE180-SUM(EE181:EE182)</f>
        <v>0</v>
      </c>
      <c r="EF187" s="709">
        <f t="shared" si="324"/>
        <v>0</v>
      </c>
      <c r="EG187" s="709">
        <f t="shared" si="324"/>
        <v>0</v>
      </c>
      <c r="EH187" s="709">
        <f t="shared" si="324"/>
        <v>0</v>
      </c>
      <c r="EI187" s="709">
        <f t="shared" si="324"/>
        <v>0</v>
      </c>
      <c r="EJ187" s="709">
        <f t="shared" si="324"/>
        <v>0</v>
      </c>
      <c r="EK187" s="709">
        <f t="shared" si="324"/>
        <v>0</v>
      </c>
      <c r="EL187" s="709">
        <f t="shared" si="324"/>
        <v>0</v>
      </c>
      <c r="EM187" s="709">
        <f t="shared" si="324"/>
        <v>0</v>
      </c>
      <c r="EN187" s="709">
        <f t="shared" si="324"/>
        <v>0</v>
      </c>
      <c r="EO187" s="709">
        <f t="shared" si="324"/>
        <v>0</v>
      </c>
      <c r="EP187" s="709">
        <f t="shared" si="324"/>
        <v>0</v>
      </c>
      <c r="EQ187" s="709">
        <f t="shared" si="324"/>
        <v>0</v>
      </c>
      <c r="ER187" s="709">
        <f t="shared" si="324"/>
        <v>0</v>
      </c>
      <c r="ES187" s="709">
        <f t="shared" si="324"/>
        <v>0</v>
      </c>
      <c r="ET187" s="709">
        <f t="shared" si="324"/>
        <v>0</v>
      </c>
      <c r="EU187" s="709">
        <f t="shared" si="324"/>
        <v>0</v>
      </c>
      <c r="EV187" s="709">
        <f t="shared" si="324"/>
        <v>0</v>
      </c>
      <c r="EW187" s="709">
        <f t="shared" si="324"/>
        <v>0</v>
      </c>
      <c r="EX187" s="709">
        <f t="shared" si="324"/>
        <v>0</v>
      </c>
      <c r="EY187" s="709">
        <f t="shared" si="324"/>
        <v>0</v>
      </c>
      <c r="EZ187" s="709">
        <f t="shared" si="324"/>
        <v>0</v>
      </c>
      <c r="FA187" s="709">
        <f t="shared" si="324"/>
        <v>0</v>
      </c>
      <c r="FB187" s="709">
        <f t="shared" si="324"/>
        <v>0</v>
      </c>
      <c r="FC187" s="709">
        <f t="shared" si="324"/>
        <v>0</v>
      </c>
      <c r="FD187" s="709">
        <f t="shared" si="324"/>
        <v>0</v>
      </c>
      <c r="FE187" s="709">
        <f t="shared" si="324"/>
        <v>0</v>
      </c>
      <c r="FF187" s="709">
        <f t="shared" si="324"/>
        <v>0</v>
      </c>
      <c r="FG187" s="709">
        <f t="shared" si="324"/>
        <v>0</v>
      </c>
      <c r="FH187" s="709">
        <f t="shared" si="324"/>
        <v>0</v>
      </c>
      <c r="FI187" s="709">
        <f t="shared" si="324"/>
        <v>0</v>
      </c>
      <c r="FJ187" s="709">
        <f t="shared" si="324"/>
        <v>0</v>
      </c>
      <c r="FK187" s="709">
        <f t="shared" si="324"/>
        <v>0</v>
      </c>
      <c r="FL187" s="709">
        <f t="shared" si="324"/>
        <v>0</v>
      </c>
      <c r="FM187" s="709">
        <f t="shared" si="324"/>
        <v>0</v>
      </c>
      <c r="FN187" s="709">
        <f t="shared" si="324"/>
        <v>0</v>
      </c>
      <c r="FO187" s="709">
        <f t="shared" si="324"/>
        <v>0</v>
      </c>
      <c r="FP187" s="709">
        <f t="shared" si="324"/>
        <v>0</v>
      </c>
      <c r="FQ187" s="709">
        <f t="shared" si="324"/>
        <v>0</v>
      </c>
      <c r="FR187" s="709">
        <f t="shared" si="324"/>
        <v>0</v>
      </c>
      <c r="FS187" s="709">
        <f t="shared" si="324"/>
        <v>0</v>
      </c>
      <c r="FT187" s="709">
        <f t="shared" si="324"/>
        <v>0</v>
      </c>
      <c r="FU187" s="709">
        <f t="shared" si="324"/>
        <v>0</v>
      </c>
      <c r="FV187" s="709">
        <f t="shared" si="324"/>
        <v>0</v>
      </c>
      <c r="FW187" s="709">
        <f t="shared" si="324"/>
        <v>0</v>
      </c>
      <c r="FX187" s="709">
        <f t="shared" si="324"/>
        <v>0</v>
      </c>
      <c r="FY187" s="709">
        <f t="shared" si="324"/>
        <v>0</v>
      </c>
      <c r="FZ187" s="709">
        <f t="shared" si="324"/>
        <v>0</v>
      </c>
      <c r="GA187" s="709">
        <f t="shared" si="324"/>
        <v>0</v>
      </c>
      <c r="GB187" s="709">
        <f t="shared" si="324"/>
        <v>0</v>
      </c>
      <c r="GC187" s="709">
        <f t="shared" si="324"/>
        <v>0</v>
      </c>
      <c r="GD187" s="709">
        <f t="shared" si="324"/>
        <v>0</v>
      </c>
      <c r="GE187" s="709">
        <f t="shared" si="324"/>
        <v>0</v>
      </c>
      <c r="GF187" s="709">
        <f t="shared" si="324"/>
        <v>0</v>
      </c>
      <c r="GG187" s="709">
        <f t="shared" si="324"/>
        <v>0</v>
      </c>
      <c r="GH187" s="709">
        <f t="shared" si="324"/>
        <v>0</v>
      </c>
      <c r="GI187" s="709">
        <f t="shared" si="324"/>
        <v>0</v>
      </c>
      <c r="GJ187" s="709">
        <f t="shared" si="324"/>
        <v>0</v>
      </c>
      <c r="GK187" s="709">
        <f t="shared" si="324"/>
        <v>0</v>
      </c>
      <c r="GL187" s="709">
        <f t="shared" si="324"/>
        <v>0</v>
      </c>
      <c r="GM187" s="709">
        <f t="shared" si="324"/>
        <v>0</v>
      </c>
      <c r="GN187" s="709">
        <f t="shared" si="324"/>
        <v>0</v>
      </c>
      <c r="GO187" s="709">
        <f t="shared" si="324"/>
        <v>0</v>
      </c>
      <c r="GP187" s="709">
        <f t="shared" si="324"/>
        <v>0</v>
      </c>
      <c r="GQ187" s="709">
        <f t="shared" ref="GQ187:IL187" si="325">GQ180-SUM(GQ181:GQ182)</f>
        <v>0</v>
      </c>
      <c r="GR187" s="709">
        <f t="shared" si="325"/>
        <v>0</v>
      </c>
      <c r="GS187" s="709">
        <f t="shared" si="325"/>
        <v>0</v>
      </c>
      <c r="GT187" s="709">
        <f t="shared" si="325"/>
        <v>0</v>
      </c>
      <c r="GU187" s="709">
        <f t="shared" si="325"/>
        <v>0</v>
      </c>
      <c r="GV187" s="709">
        <f t="shared" si="325"/>
        <v>0</v>
      </c>
      <c r="GW187" s="709">
        <f t="shared" si="325"/>
        <v>0</v>
      </c>
      <c r="GX187" s="709">
        <f t="shared" si="325"/>
        <v>0</v>
      </c>
      <c r="GY187" s="709">
        <f t="shared" si="325"/>
        <v>0</v>
      </c>
      <c r="GZ187" s="709">
        <f t="shared" si="325"/>
        <v>0</v>
      </c>
      <c r="HA187" s="709">
        <f t="shared" si="325"/>
        <v>0</v>
      </c>
      <c r="HB187" s="709">
        <f t="shared" si="325"/>
        <v>0</v>
      </c>
      <c r="HC187" s="709">
        <f t="shared" si="325"/>
        <v>0</v>
      </c>
      <c r="HD187" s="709">
        <f t="shared" si="325"/>
        <v>0</v>
      </c>
      <c r="HE187" s="709">
        <f t="shared" si="325"/>
        <v>0</v>
      </c>
      <c r="HF187" s="709">
        <f t="shared" si="325"/>
        <v>0</v>
      </c>
      <c r="HG187" s="709">
        <f t="shared" si="325"/>
        <v>0</v>
      </c>
      <c r="HH187" s="709">
        <f t="shared" si="325"/>
        <v>0</v>
      </c>
      <c r="HI187" s="709">
        <f t="shared" si="325"/>
        <v>0</v>
      </c>
      <c r="HJ187" s="709">
        <f t="shared" si="325"/>
        <v>0</v>
      </c>
      <c r="HK187" s="709">
        <f t="shared" si="325"/>
        <v>0</v>
      </c>
      <c r="HL187" s="709">
        <f t="shared" si="325"/>
        <v>0</v>
      </c>
      <c r="HM187" s="709">
        <f t="shared" si="325"/>
        <v>0</v>
      </c>
      <c r="HN187" s="709">
        <f t="shared" si="325"/>
        <v>0</v>
      </c>
      <c r="HO187" s="709">
        <f t="shared" si="325"/>
        <v>0</v>
      </c>
      <c r="HP187" s="709">
        <f t="shared" si="325"/>
        <v>0</v>
      </c>
      <c r="HQ187" s="709">
        <f t="shared" si="325"/>
        <v>0</v>
      </c>
      <c r="HR187" s="709">
        <f t="shared" si="325"/>
        <v>0</v>
      </c>
      <c r="HS187" s="709">
        <f t="shared" si="325"/>
        <v>0</v>
      </c>
      <c r="HT187" s="709">
        <f t="shared" si="325"/>
        <v>0</v>
      </c>
      <c r="HU187" s="709">
        <f t="shared" si="325"/>
        <v>0</v>
      </c>
      <c r="HV187" s="709">
        <f t="shared" si="325"/>
        <v>0</v>
      </c>
      <c r="HW187" s="709">
        <f t="shared" si="325"/>
        <v>0</v>
      </c>
      <c r="HX187" s="709">
        <f t="shared" si="325"/>
        <v>0</v>
      </c>
      <c r="HY187" s="709">
        <f t="shared" si="325"/>
        <v>0</v>
      </c>
      <c r="HZ187" s="709">
        <f t="shared" si="325"/>
        <v>0</v>
      </c>
      <c r="IA187" s="709">
        <f t="shared" si="325"/>
        <v>0</v>
      </c>
      <c r="IB187" s="709">
        <f t="shared" si="325"/>
        <v>0</v>
      </c>
      <c r="IC187" s="709">
        <f t="shared" si="325"/>
        <v>0</v>
      </c>
      <c r="ID187" s="709">
        <f t="shared" si="325"/>
        <v>0</v>
      </c>
      <c r="IE187" s="709">
        <f t="shared" si="325"/>
        <v>0</v>
      </c>
      <c r="IF187" s="709">
        <f t="shared" si="325"/>
        <v>0</v>
      </c>
      <c r="IG187" s="709">
        <f t="shared" si="325"/>
        <v>0</v>
      </c>
      <c r="IH187" s="709">
        <f t="shared" si="325"/>
        <v>0</v>
      </c>
      <c r="II187" s="709">
        <f t="shared" si="325"/>
        <v>0</v>
      </c>
      <c r="IJ187" s="709">
        <f t="shared" si="325"/>
        <v>0</v>
      </c>
      <c r="IK187" s="709">
        <f t="shared" si="325"/>
        <v>0</v>
      </c>
      <c r="IL187" s="709">
        <f t="shared" si="325"/>
        <v>0</v>
      </c>
    </row>
    <row r="188" spans="1:246" s="809" customFormat="1">
      <c r="D188" s="810"/>
    </row>
    <row r="189" spans="1:246" s="1103" customFormat="1">
      <c r="A189" s="1106"/>
      <c r="B189" s="1106" t="s">
        <v>745</v>
      </c>
      <c r="C189" s="1106"/>
      <c r="D189" s="1107">
        <f ca="1">+IFERROR(E189/SUM($E$189:$E$190),"")</f>
        <v>0.27278737522744989</v>
      </c>
      <c r="E189" s="1106">
        <f ca="1">SUM(G189:IL189)</f>
        <v>14892088.85970537</v>
      </c>
      <c r="F189" s="1106">
        <f t="shared" ref="F189:BQ189" si="326">+SUM(F140,F158,F177,F184)</f>
        <v>0</v>
      </c>
      <c r="G189" s="1106">
        <f t="shared" ca="1" si="326"/>
        <v>-3722742.1310907081</v>
      </c>
      <c r="H189" s="1106">
        <f t="shared" ca="1" si="326"/>
        <v>-702483.38638499856</v>
      </c>
      <c r="I189" s="1106">
        <f t="shared" ca="1" si="326"/>
        <v>-393301.66601161024</v>
      </c>
      <c r="J189" s="1106">
        <f t="shared" ca="1" si="326"/>
        <v>-417274.44248333637</v>
      </c>
      <c r="K189" s="1106">
        <f t="shared" ca="1" si="326"/>
        <v>-436961.50466934824</v>
      </c>
      <c r="L189" s="1106">
        <f t="shared" ca="1" si="326"/>
        <v>-451154.28114107426</v>
      </c>
      <c r="M189" s="1106">
        <f t="shared" ca="1" si="326"/>
        <v>-473052.77189851477</v>
      </c>
      <c r="N189" s="1106">
        <f t="shared" ca="1" si="326"/>
        <v>-514946.05974232365</v>
      </c>
      <c r="O189" s="1106">
        <f t="shared" ca="1" si="326"/>
        <v>-536724.88348623656</v>
      </c>
      <c r="P189" s="1106">
        <f t="shared" ca="1" si="326"/>
        <v>-558456.88100746472</v>
      </c>
      <c r="Q189" s="1106">
        <f t="shared" ca="1" si="326"/>
        <v>-156290.96491279895</v>
      </c>
      <c r="R189" s="1106">
        <f t="shared" ca="1" si="326"/>
        <v>0</v>
      </c>
      <c r="S189" s="1106">
        <f t="shared" ca="1" si="326"/>
        <v>0</v>
      </c>
      <c r="T189" s="1106">
        <f t="shared" ca="1" si="326"/>
        <v>0</v>
      </c>
      <c r="U189" s="1106">
        <f t="shared" ca="1" si="326"/>
        <v>0</v>
      </c>
      <c r="V189" s="1106">
        <f t="shared" ca="1" si="326"/>
        <v>0</v>
      </c>
      <c r="W189" s="1106">
        <f t="shared" ca="1" si="326"/>
        <v>0</v>
      </c>
      <c r="X189" s="1106">
        <f t="shared" ca="1" si="326"/>
        <v>0</v>
      </c>
      <c r="Y189" s="1106">
        <f t="shared" ca="1" si="326"/>
        <v>0</v>
      </c>
      <c r="Z189" s="1106">
        <f t="shared" ca="1" si="326"/>
        <v>0</v>
      </c>
      <c r="AA189" s="1106">
        <f t="shared" ca="1" si="326"/>
        <v>0</v>
      </c>
      <c r="AB189" s="1106">
        <f t="shared" ca="1" si="326"/>
        <v>0</v>
      </c>
      <c r="AC189" s="1106">
        <f t="shared" ca="1" si="326"/>
        <v>0</v>
      </c>
      <c r="AD189" s="1106">
        <f t="shared" ca="1" si="326"/>
        <v>0</v>
      </c>
      <c r="AE189" s="1106">
        <f t="shared" ca="1" si="326"/>
        <v>0</v>
      </c>
      <c r="AF189" s="1106">
        <f t="shared" ca="1" si="326"/>
        <v>0</v>
      </c>
      <c r="AG189" s="1106">
        <f t="shared" ca="1" si="326"/>
        <v>0</v>
      </c>
      <c r="AH189" s="1106">
        <f t="shared" ca="1" si="326"/>
        <v>0</v>
      </c>
      <c r="AI189" s="1106">
        <f t="shared" ca="1" si="326"/>
        <v>0</v>
      </c>
      <c r="AJ189" s="1106">
        <f t="shared" ca="1" si="326"/>
        <v>0</v>
      </c>
      <c r="AK189" s="1106">
        <f t="shared" ca="1" si="326"/>
        <v>0</v>
      </c>
      <c r="AL189" s="1106">
        <f t="shared" ca="1" si="326"/>
        <v>42827.878508829388</v>
      </c>
      <c r="AM189" s="1106">
        <f t="shared" ca="1" si="326"/>
        <v>38216.799553369536</v>
      </c>
      <c r="AN189" s="1106">
        <f t="shared" ca="1" si="326"/>
        <v>37369.513314251592</v>
      </c>
      <c r="AO189" s="1106">
        <f t="shared" ca="1" si="326"/>
        <v>37183.21429895566</v>
      </c>
      <c r="AP189" s="1106">
        <f t="shared" ca="1" si="326"/>
        <v>36888.191445462202</v>
      </c>
      <c r="AQ189" s="1106">
        <f t="shared" ca="1" si="326"/>
        <v>36596.889797794429</v>
      </c>
      <c r="AR189" s="1106">
        <f t="shared" ca="1" si="326"/>
        <v>36317.884321803125</v>
      </c>
      <c r="AS189" s="1106">
        <f t="shared" ca="1" si="326"/>
        <v>36034.159046802757</v>
      </c>
      <c r="AT189" s="1106">
        <f t="shared" ca="1" si="326"/>
        <v>35765.609805562744</v>
      </c>
      <c r="AU189" s="1106">
        <f t="shared" ca="1" si="326"/>
        <v>35491.37835864786</v>
      </c>
      <c r="AV189" s="1106">
        <f t="shared" ca="1" si="326"/>
        <v>35244.584751280097</v>
      </c>
      <c r="AW189" s="1106">
        <f t="shared" ca="1" si="326"/>
        <v>22847541.729331024</v>
      </c>
      <c r="AX189" s="1106">
        <f t="shared" si="326"/>
        <v>0</v>
      </c>
      <c r="AY189" s="1106">
        <f t="shared" si="326"/>
        <v>0</v>
      </c>
      <c r="AZ189" s="1106">
        <f t="shared" si="326"/>
        <v>0</v>
      </c>
      <c r="BA189" s="1106">
        <f t="shared" si="326"/>
        <v>0</v>
      </c>
      <c r="BB189" s="1106">
        <f t="shared" si="326"/>
        <v>0</v>
      </c>
      <c r="BC189" s="1106">
        <f t="shared" si="326"/>
        <v>0</v>
      </c>
      <c r="BD189" s="1106">
        <f t="shared" si="326"/>
        <v>0</v>
      </c>
      <c r="BE189" s="1106">
        <f t="shared" si="326"/>
        <v>0</v>
      </c>
      <c r="BF189" s="1106">
        <f t="shared" si="326"/>
        <v>0</v>
      </c>
      <c r="BG189" s="1106">
        <f t="shared" si="326"/>
        <v>0</v>
      </c>
      <c r="BH189" s="1106">
        <f t="shared" si="326"/>
        <v>0</v>
      </c>
      <c r="BI189" s="1106">
        <f t="shared" si="326"/>
        <v>0</v>
      </c>
      <c r="BJ189" s="1106">
        <f t="shared" si="326"/>
        <v>0</v>
      </c>
      <c r="BK189" s="1106">
        <f t="shared" si="326"/>
        <v>0</v>
      </c>
      <c r="BL189" s="1106">
        <f t="shared" si="326"/>
        <v>0</v>
      </c>
      <c r="BM189" s="1106">
        <f t="shared" si="326"/>
        <v>0</v>
      </c>
      <c r="BN189" s="1106">
        <f t="shared" si="326"/>
        <v>0</v>
      </c>
      <c r="BO189" s="1106">
        <f t="shared" si="326"/>
        <v>0</v>
      </c>
      <c r="BP189" s="1106">
        <f t="shared" si="326"/>
        <v>0</v>
      </c>
      <c r="BQ189" s="1106">
        <f t="shared" si="326"/>
        <v>0</v>
      </c>
      <c r="BR189" s="1106">
        <f t="shared" ref="BR189:EC189" si="327">+SUM(BR140,BR158,BR177,BR184)</f>
        <v>0</v>
      </c>
      <c r="BS189" s="1106">
        <f t="shared" si="327"/>
        <v>0</v>
      </c>
      <c r="BT189" s="1106">
        <f t="shared" si="327"/>
        <v>0</v>
      </c>
      <c r="BU189" s="1106">
        <f t="shared" si="327"/>
        <v>0</v>
      </c>
      <c r="BV189" s="1106">
        <f t="shared" si="327"/>
        <v>0</v>
      </c>
      <c r="BW189" s="1106">
        <f t="shared" si="327"/>
        <v>0</v>
      </c>
      <c r="BX189" s="1106">
        <f t="shared" si="327"/>
        <v>0</v>
      </c>
      <c r="BY189" s="1106">
        <f t="shared" si="327"/>
        <v>0</v>
      </c>
      <c r="BZ189" s="1106">
        <f t="shared" si="327"/>
        <v>0</v>
      </c>
      <c r="CA189" s="1106">
        <f t="shared" si="327"/>
        <v>0</v>
      </c>
      <c r="CB189" s="1106">
        <f t="shared" si="327"/>
        <v>0</v>
      </c>
      <c r="CC189" s="1106">
        <f t="shared" si="327"/>
        <v>0</v>
      </c>
      <c r="CD189" s="1106">
        <f t="shared" si="327"/>
        <v>0</v>
      </c>
      <c r="CE189" s="1106">
        <f t="shared" si="327"/>
        <v>0</v>
      </c>
      <c r="CF189" s="1106">
        <f t="shared" si="327"/>
        <v>0</v>
      </c>
      <c r="CG189" s="1106">
        <f t="shared" si="327"/>
        <v>0</v>
      </c>
      <c r="CH189" s="1106">
        <f t="shared" si="327"/>
        <v>0</v>
      </c>
      <c r="CI189" s="1106">
        <f t="shared" si="327"/>
        <v>0</v>
      </c>
      <c r="CJ189" s="1106">
        <f t="shared" si="327"/>
        <v>0</v>
      </c>
      <c r="CK189" s="1106">
        <f t="shared" si="327"/>
        <v>0</v>
      </c>
      <c r="CL189" s="1106">
        <f t="shared" si="327"/>
        <v>0</v>
      </c>
      <c r="CM189" s="1106">
        <f t="shared" si="327"/>
        <v>0</v>
      </c>
      <c r="CN189" s="1106">
        <f t="shared" si="327"/>
        <v>0</v>
      </c>
      <c r="CO189" s="1106">
        <f t="shared" si="327"/>
        <v>0</v>
      </c>
      <c r="CP189" s="1106">
        <f t="shared" si="327"/>
        <v>0</v>
      </c>
      <c r="CQ189" s="1106">
        <f t="shared" si="327"/>
        <v>0</v>
      </c>
      <c r="CR189" s="1106">
        <f t="shared" si="327"/>
        <v>0</v>
      </c>
      <c r="CS189" s="1106">
        <f t="shared" si="327"/>
        <v>0</v>
      </c>
      <c r="CT189" s="1106">
        <f t="shared" si="327"/>
        <v>0</v>
      </c>
      <c r="CU189" s="1106">
        <f t="shared" si="327"/>
        <v>0</v>
      </c>
      <c r="CV189" s="1106">
        <f t="shared" si="327"/>
        <v>0</v>
      </c>
      <c r="CW189" s="1106">
        <f t="shared" si="327"/>
        <v>0</v>
      </c>
      <c r="CX189" s="1106">
        <f t="shared" si="327"/>
        <v>0</v>
      </c>
      <c r="CY189" s="1106">
        <f t="shared" si="327"/>
        <v>0</v>
      </c>
      <c r="CZ189" s="1106">
        <f t="shared" si="327"/>
        <v>0</v>
      </c>
      <c r="DA189" s="1106">
        <f t="shared" si="327"/>
        <v>0</v>
      </c>
      <c r="DB189" s="1106">
        <f t="shared" si="327"/>
        <v>0</v>
      </c>
      <c r="DC189" s="1106">
        <f t="shared" si="327"/>
        <v>0</v>
      </c>
      <c r="DD189" s="1106">
        <f t="shared" si="327"/>
        <v>0</v>
      </c>
      <c r="DE189" s="1106">
        <f t="shared" si="327"/>
        <v>0</v>
      </c>
      <c r="DF189" s="1106">
        <f t="shared" si="327"/>
        <v>0</v>
      </c>
      <c r="DG189" s="1106">
        <f t="shared" si="327"/>
        <v>0</v>
      </c>
      <c r="DH189" s="1106">
        <f t="shared" si="327"/>
        <v>0</v>
      </c>
      <c r="DI189" s="1106">
        <f t="shared" si="327"/>
        <v>0</v>
      </c>
      <c r="DJ189" s="1106">
        <f t="shared" si="327"/>
        <v>0</v>
      </c>
      <c r="DK189" s="1106">
        <f t="shared" si="327"/>
        <v>0</v>
      </c>
      <c r="DL189" s="1106">
        <f t="shared" si="327"/>
        <v>0</v>
      </c>
      <c r="DM189" s="1106">
        <f t="shared" si="327"/>
        <v>0</v>
      </c>
      <c r="DN189" s="1106">
        <f t="shared" si="327"/>
        <v>0</v>
      </c>
      <c r="DO189" s="1106">
        <f t="shared" si="327"/>
        <v>0</v>
      </c>
      <c r="DP189" s="1106">
        <f t="shared" si="327"/>
        <v>0</v>
      </c>
      <c r="DQ189" s="1106">
        <f t="shared" si="327"/>
        <v>0</v>
      </c>
      <c r="DR189" s="1106">
        <f t="shared" si="327"/>
        <v>0</v>
      </c>
      <c r="DS189" s="1106">
        <f t="shared" si="327"/>
        <v>0</v>
      </c>
      <c r="DT189" s="1106">
        <f t="shared" si="327"/>
        <v>0</v>
      </c>
      <c r="DU189" s="1106">
        <f t="shared" si="327"/>
        <v>0</v>
      </c>
      <c r="DV189" s="1106">
        <f t="shared" si="327"/>
        <v>0</v>
      </c>
      <c r="DW189" s="1106">
        <f t="shared" si="327"/>
        <v>0</v>
      </c>
      <c r="DX189" s="1106">
        <f t="shared" si="327"/>
        <v>0</v>
      </c>
      <c r="DY189" s="1106">
        <f t="shared" si="327"/>
        <v>0</v>
      </c>
      <c r="DZ189" s="1106">
        <f t="shared" si="327"/>
        <v>0</v>
      </c>
      <c r="EA189" s="1106">
        <f t="shared" si="327"/>
        <v>0</v>
      </c>
      <c r="EB189" s="1106">
        <f t="shared" si="327"/>
        <v>0</v>
      </c>
      <c r="EC189" s="1106">
        <f t="shared" si="327"/>
        <v>0</v>
      </c>
      <c r="ED189" s="1106">
        <f t="shared" ref="ED189:GO189" si="328">+SUM(ED140,ED158,ED177,ED184)</f>
        <v>0</v>
      </c>
      <c r="EE189" s="1106">
        <f t="shared" si="328"/>
        <v>0</v>
      </c>
      <c r="EF189" s="1106">
        <f t="shared" si="328"/>
        <v>0</v>
      </c>
      <c r="EG189" s="1106">
        <f t="shared" si="328"/>
        <v>0</v>
      </c>
      <c r="EH189" s="1106">
        <f t="shared" si="328"/>
        <v>0</v>
      </c>
      <c r="EI189" s="1106">
        <f t="shared" si="328"/>
        <v>0</v>
      </c>
      <c r="EJ189" s="1106">
        <f t="shared" si="328"/>
        <v>0</v>
      </c>
      <c r="EK189" s="1106">
        <f t="shared" si="328"/>
        <v>0</v>
      </c>
      <c r="EL189" s="1106">
        <f t="shared" si="328"/>
        <v>0</v>
      </c>
      <c r="EM189" s="1106">
        <f t="shared" si="328"/>
        <v>0</v>
      </c>
      <c r="EN189" s="1106">
        <f t="shared" si="328"/>
        <v>0</v>
      </c>
      <c r="EO189" s="1106">
        <f t="shared" si="328"/>
        <v>0</v>
      </c>
      <c r="EP189" s="1106">
        <f t="shared" si="328"/>
        <v>0</v>
      </c>
      <c r="EQ189" s="1106">
        <f t="shared" si="328"/>
        <v>0</v>
      </c>
      <c r="ER189" s="1106">
        <f t="shared" si="328"/>
        <v>0</v>
      </c>
      <c r="ES189" s="1106">
        <f t="shared" si="328"/>
        <v>0</v>
      </c>
      <c r="ET189" s="1106">
        <f t="shared" si="328"/>
        <v>0</v>
      </c>
      <c r="EU189" s="1106">
        <f t="shared" si="328"/>
        <v>0</v>
      </c>
      <c r="EV189" s="1106">
        <f t="shared" si="328"/>
        <v>0</v>
      </c>
      <c r="EW189" s="1106">
        <f t="shared" si="328"/>
        <v>0</v>
      </c>
      <c r="EX189" s="1106">
        <f t="shared" si="328"/>
        <v>0</v>
      </c>
      <c r="EY189" s="1106">
        <f t="shared" si="328"/>
        <v>0</v>
      </c>
      <c r="EZ189" s="1106">
        <f t="shared" si="328"/>
        <v>0</v>
      </c>
      <c r="FA189" s="1106">
        <f t="shared" si="328"/>
        <v>0</v>
      </c>
      <c r="FB189" s="1106">
        <f t="shared" si="328"/>
        <v>0</v>
      </c>
      <c r="FC189" s="1106">
        <f t="shared" si="328"/>
        <v>0</v>
      </c>
      <c r="FD189" s="1106">
        <f t="shared" si="328"/>
        <v>0</v>
      </c>
      <c r="FE189" s="1106">
        <f t="shared" si="328"/>
        <v>0</v>
      </c>
      <c r="FF189" s="1106">
        <f t="shared" si="328"/>
        <v>0</v>
      </c>
      <c r="FG189" s="1106">
        <f t="shared" si="328"/>
        <v>0</v>
      </c>
      <c r="FH189" s="1106">
        <f t="shared" si="328"/>
        <v>0</v>
      </c>
      <c r="FI189" s="1106">
        <f t="shared" si="328"/>
        <v>0</v>
      </c>
      <c r="FJ189" s="1106">
        <f t="shared" si="328"/>
        <v>0</v>
      </c>
      <c r="FK189" s="1106">
        <f t="shared" si="328"/>
        <v>0</v>
      </c>
      <c r="FL189" s="1106">
        <f t="shared" si="328"/>
        <v>0</v>
      </c>
      <c r="FM189" s="1106">
        <f t="shared" si="328"/>
        <v>0</v>
      </c>
      <c r="FN189" s="1106">
        <f t="shared" si="328"/>
        <v>0</v>
      </c>
      <c r="FO189" s="1106">
        <f t="shared" si="328"/>
        <v>0</v>
      </c>
      <c r="FP189" s="1106">
        <f t="shared" si="328"/>
        <v>0</v>
      </c>
      <c r="FQ189" s="1106">
        <f t="shared" si="328"/>
        <v>0</v>
      </c>
      <c r="FR189" s="1106">
        <f t="shared" si="328"/>
        <v>0</v>
      </c>
      <c r="FS189" s="1106">
        <f t="shared" si="328"/>
        <v>0</v>
      </c>
      <c r="FT189" s="1106">
        <f t="shared" si="328"/>
        <v>0</v>
      </c>
      <c r="FU189" s="1106">
        <f t="shared" si="328"/>
        <v>0</v>
      </c>
      <c r="FV189" s="1106">
        <f t="shared" si="328"/>
        <v>0</v>
      </c>
      <c r="FW189" s="1106">
        <f t="shared" si="328"/>
        <v>0</v>
      </c>
      <c r="FX189" s="1106">
        <f t="shared" si="328"/>
        <v>0</v>
      </c>
      <c r="FY189" s="1106">
        <f t="shared" si="328"/>
        <v>0</v>
      </c>
      <c r="FZ189" s="1106">
        <f t="shared" si="328"/>
        <v>0</v>
      </c>
      <c r="GA189" s="1106">
        <f t="shared" si="328"/>
        <v>0</v>
      </c>
      <c r="GB189" s="1106">
        <f t="shared" si="328"/>
        <v>0</v>
      </c>
      <c r="GC189" s="1106">
        <f t="shared" si="328"/>
        <v>0</v>
      </c>
      <c r="GD189" s="1106">
        <f t="shared" si="328"/>
        <v>0</v>
      </c>
      <c r="GE189" s="1106">
        <f t="shared" si="328"/>
        <v>0</v>
      </c>
      <c r="GF189" s="1106">
        <f t="shared" si="328"/>
        <v>0</v>
      </c>
      <c r="GG189" s="1106">
        <f t="shared" si="328"/>
        <v>0</v>
      </c>
      <c r="GH189" s="1106">
        <f t="shared" si="328"/>
        <v>0</v>
      </c>
      <c r="GI189" s="1106">
        <f t="shared" si="328"/>
        <v>0</v>
      </c>
      <c r="GJ189" s="1106">
        <f t="shared" si="328"/>
        <v>0</v>
      </c>
      <c r="GK189" s="1106">
        <f t="shared" si="328"/>
        <v>0</v>
      </c>
      <c r="GL189" s="1106">
        <f t="shared" si="328"/>
        <v>0</v>
      </c>
      <c r="GM189" s="1106">
        <f t="shared" si="328"/>
        <v>0</v>
      </c>
      <c r="GN189" s="1106">
        <f t="shared" si="328"/>
        <v>0</v>
      </c>
      <c r="GO189" s="1106">
        <f t="shared" si="328"/>
        <v>0</v>
      </c>
      <c r="GP189" s="1106">
        <f t="shared" ref="GP189:IL189" si="329">+SUM(GP140,GP158,GP177,GP184)</f>
        <v>0</v>
      </c>
      <c r="GQ189" s="1106">
        <f t="shared" si="329"/>
        <v>0</v>
      </c>
      <c r="GR189" s="1106">
        <f t="shared" si="329"/>
        <v>0</v>
      </c>
      <c r="GS189" s="1106">
        <f t="shared" si="329"/>
        <v>0</v>
      </c>
      <c r="GT189" s="1106">
        <f t="shared" si="329"/>
        <v>0</v>
      </c>
      <c r="GU189" s="1106">
        <f t="shared" si="329"/>
        <v>0</v>
      </c>
      <c r="GV189" s="1106">
        <f t="shared" si="329"/>
        <v>0</v>
      </c>
      <c r="GW189" s="1106">
        <f t="shared" si="329"/>
        <v>0</v>
      </c>
      <c r="GX189" s="1106">
        <f t="shared" si="329"/>
        <v>0</v>
      </c>
      <c r="GY189" s="1106">
        <f t="shared" si="329"/>
        <v>0</v>
      </c>
      <c r="GZ189" s="1106">
        <f t="shared" si="329"/>
        <v>0</v>
      </c>
      <c r="HA189" s="1106">
        <f t="shared" si="329"/>
        <v>0</v>
      </c>
      <c r="HB189" s="1106">
        <f t="shared" si="329"/>
        <v>0</v>
      </c>
      <c r="HC189" s="1106">
        <f t="shared" si="329"/>
        <v>0</v>
      </c>
      <c r="HD189" s="1106">
        <f t="shared" si="329"/>
        <v>0</v>
      </c>
      <c r="HE189" s="1106">
        <f t="shared" si="329"/>
        <v>0</v>
      </c>
      <c r="HF189" s="1106">
        <f t="shared" si="329"/>
        <v>0</v>
      </c>
      <c r="HG189" s="1106">
        <f t="shared" si="329"/>
        <v>0</v>
      </c>
      <c r="HH189" s="1106">
        <f t="shared" si="329"/>
        <v>0</v>
      </c>
      <c r="HI189" s="1106">
        <f t="shared" si="329"/>
        <v>0</v>
      </c>
      <c r="HJ189" s="1106">
        <f t="shared" si="329"/>
        <v>0</v>
      </c>
      <c r="HK189" s="1106">
        <f t="shared" si="329"/>
        <v>0</v>
      </c>
      <c r="HL189" s="1106">
        <f t="shared" si="329"/>
        <v>0</v>
      </c>
      <c r="HM189" s="1106">
        <f t="shared" si="329"/>
        <v>0</v>
      </c>
      <c r="HN189" s="1106">
        <f t="shared" si="329"/>
        <v>0</v>
      </c>
      <c r="HO189" s="1106">
        <f t="shared" si="329"/>
        <v>0</v>
      </c>
      <c r="HP189" s="1106">
        <f t="shared" si="329"/>
        <v>0</v>
      </c>
      <c r="HQ189" s="1106">
        <f t="shared" si="329"/>
        <v>0</v>
      </c>
      <c r="HR189" s="1106">
        <f t="shared" si="329"/>
        <v>0</v>
      </c>
      <c r="HS189" s="1106">
        <f t="shared" si="329"/>
        <v>0</v>
      </c>
      <c r="HT189" s="1106">
        <f t="shared" si="329"/>
        <v>0</v>
      </c>
      <c r="HU189" s="1106">
        <f t="shared" si="329"/>
        <v>0</v>
      </c>
      <c r="HV189" s="1106">
        <f t="shared" si="329"/>
        <v>0</v>
      </c>
      <c r="HW189" s="1106">
        <f t="shared" si="329"/>
        <v>0</v>
      </c>
      <c r="HX189" s="1106">
        <f t="shared" si="329"/>
        <v>0</v>
      </c>
      <c r="HY189" s="1106">
        <f t="shared" si="329"/>
        <v>0</v>
      </c>
      <c r="HZ189" s="1106">
        <f t="shared" si="329"/>
        <v>0</v>
      </c>
      <c r="IA189" s="1106">
        <f t="shared" si="329"/>
        <v>0</v>
      </c>
      <c r="IB189" s="1106">
        <f t="shared" si="329"/>
        <v>0</v>
      </c>
      <c r="IC189" s="1106">
        <f t="shared" si="329"/>
        <v>0</v>
      </c>
      <c r="ID189" s="1106">
        <f t="shared" si="329"/>
        <v>0</v>
      </c>
      <c r="IE189" s="1106">
        <f t="shared" si="329"/>
        <v>0</v>
      </c>
      <c r="IF189" s="1106">
        <f t="shared" si="329"/>
        <v>0</v>
      </c>
      <c r="IG189" s="1106">
        <f t="shared" si="329"/>
        <v>0</v>
      </c>
      <c r="IH189" s="1106">
        <f t="shared" si="329"/>
        <v>0</v>
      </c>
      <c r="II189" s="1106">
        <f t="shared" si="329"/>
        <v>0</v>
      </c>
      <c r="IJ189" s="1106">
        <f t="shared" si="329"/>
        <v>0</v>
      </c>
      <c r="IK189" s="1106">
        <f t="shared" si="329"/>
        <v>0</v>
      </c>
      <c r="IL189" s="1106">
        <f t="shared" si="329"/>
        <v>0</v>
      </c>
    </row>
    <row r="190" spans="1:246" s="1103" customFormat="1">
      <c r="A190" s="1106"/>
      <c r="B190" s="1631" t="s">
        <v>746</v>
      </c>
      <c r="C190" s="1631"/>
      <c r="D190" s="1632">
        <f ca="1">+IFERROR(E190/SUM($E$189:$E$190),"")</f>
        <v>0.72721262477255022</v>
      </c>
      <c r="E190" s="1631">
        <f ca="1">SUM(G190:IL190)</f>
        <v>39700206.136675455</v>
      </c>
      <c r="F190" s="1631">
        <f t="shared" ref="F190:BQ190" si="330">+SUM(F141,F159,F178,F185)</f>
        <v>0</v>
      </c>
      <c r="G190" s="1631">
        <f t="shared" ca="1" si="330"/>
        <v>0</v>
      </c>
      <c r="H190" s="1631">
        <f t="shared" ca="1" si="330"/>
        <v>0</v>
      </c>
      <c r="I190" s="1631">
        <f t="shared" ca="1" si="330"/>
        <v>0</v>
      </c>
      <c r="J190" s="1631">
        <f t="shared" ca="1" si="330"/>
        <v>0</v>
      </c>
      <c r="K190" s="1631">
        <f t="shared" ca="1" si="330"/>
        <v>0</v>
      </c>
      <c r="L190" s="1631">
        <f t="shared" ca="1" si="330"/>
        <v>0</v>
      </c>
      <c r="M190" s="1631">
        <f t="shared" ca="1" si="330"/>
        <v>0</v>
      </c>
      <c r="N190" s="1631">
        <f t="shared" ca="1" si="330"/>
        <v>0</v>
      </c>
      <c r="O190" s="1631">
        <f t="shared" ca="1" si="330"/>
        <v>0</v>
      </c>
      <c r="P190" s="1631">
        <f t="shared" ca="1" si="330"/>
        <v>0</v>
      </c>
      <c r="Q190" s="1631">
        <f t="shared" ca="1" si="330"/>
        <v>0</v>
      </c>
      <c r="R190" s="1631">
        <f t="shared" ca="1" si="330"/>
        <v>0</v>
      </c>
      <c r="S190" s="1631">
        <f t="shared" ca="1" si="330"/>
        <v>0</v>
      </c>
      <c r="T190" s="1631">
        <f t="shared" ca="1" si="330"/>
        <v>0</v>
      </c>
      <c r="U190" s="1631">
        <f t="shared" ca="1" si="330"/>
        <v>0</v>
      </c>
      <c r="V190" s="1631">
        <f t="shared" ca="1" si="330"/>
        <v>0</v>
      </c>
      <c r="W190" s="1631">
        <f t="shared" ca="1" si="330"/>
        <v>0</v>
      </c>
      <c r="X190" s="1631">
        <f t="shared" ca="1" si="330"/>
        <v>0</v>
      </c>
      <c r="Y190" s="1631">
        <f t="shared" ca="1" si="330"/>
        <v>0</v>
      </c>
      <c r="Z190" s="1631">
        <f t="shared" ca="1" si="330"/>
        <v>0</v>
      </c>
      <c r="AA190" s="1631">
        <f t="shared" ca="1" si="330"/>
        <v>0</v>
      </c>
      <c r="AB190" s="1631">
        <f t="shared" ca="1" si="330"/>
        <v>0</v>
      </c>
      <c r="AC190" s="1631">
        <f t="shared" ca="1" si="330"/>
        <v>0</v>
      </c>
      <c r="AD190" s="1631">
        <f t="shared" ca="1" si="330"/>
        <v>0</v>
      </c>
      <c r="AE190" s="1631">
        <f t="shared" ca="1" si="330"/>
        <v>0</v>
      </c>
      <c r="AF190" s="1631">
        <f t="shared" ca="1" si="330"/>
        <v>0</v>
      </c>
      <c r="AG190" s="1631">
        <f t="shared" ca="1" si="330"/>
        <v>0</v>
      </c>
      <c r="AH190" s="1631">
        <f t="shared" ca="1" si="330"/>
        <v>0</v>
      </c>
      <c r="AI190" s="1631">
        <f t="shared" ca="1" si="330"/>
        <v>0</v>
      </c>
      <c r="AJ190" s="1631">
        <f t="shared" ca="1" si="330"/>
        <v>0</v>
      </c>
      <c r="AK190" s="1631">
        <f t="shared" ca="1" si="330"/>
        <v>0</v>
      </c>
      <c r="AL190" s="1631">
        <f t="shared" ca="1" si="330"/>
        <v>0</v>
      </c>
      <c r="AM190" s="1631">
        <f t="shared" ca="1" si="330"/>
        <v>0</v>
      </c>
      <c r="AN190" s="1631">
        <f t="shared" ca="1" si="330"/>
        <v>0</v>
      </c>
      <c r="AO190" s="1631">
        <f t="shared" ca="1" si="330"/>
        <v>0</v>
      </c>
      <c r="AP190" s="1631">
        <f t="shared" ca="1" si="330"/>
        <v>0</v>
      </c>
      <c r="AQ190" s="1631">
        <f t="shared" ca="1" si="330"/>
        <v>0</v>
      </c>
      <c r="AR190" s="1631">
        <f t="shared" ca="1" si="330"/>
        <v>0</v>
      </c>
      <c r="AS190" s="1631">
        <f t="shared" ca="1" si="330"/>
        <v>0</v>
      </c>
      <c r="AT190" s="1631">
        <f t="shared" ca="1" si="330"/>
        <v>0</v>
      </c>
      <c r="AU190" s="1631">
        <f t="shared" ca="1" si="330"/>
        <v>0</v>
      </c>
      <c r="AV190" s="1631">
        <f t="shared" ca="1" si="330"/>
        <v>0</v>
      </c>
      <c r="AW190" s="1631">
        <f t="shared" ca="1" si="330"/>
        <v>39700206.136675455</v>
      </c>
      <c r="AX190" s="1631">
        <f t="shared" si="330"/>
        <v>0</v>
      </c>
      <c r="AY190" s="1631">
        <f t="shared" si="330"/>
        <v>0</v>
      </c>
      <c r="AZ190" s="1631">
        <f t="shared" si="330"/>
        <v>0</v>
      </c>
      <c r="BA190" s="1631">
        <f t="shared" si="330"/>
        <v>0</v>
      </c>
      <c r="BB190" s="1631">
        <f t="shared" si="330"/>
        <v>0</v>
      </c>
      <c r="BC190" s="1631">
        <f t="shared" si="330"/>
        <v>0</v>
      </c>
      <c r="BD190" s="1631">
        <f t="shared" si="330"/>
        <v>0</v>
      </c>
      <c r="BE190" s="1631">
        <f t="shared" si="330"/>
        <v>0</v>
      </c>
      <c r="BF190" s="1631">
        <f t="shared" si="330"/>
        <v>0</v>
      </c>
      <c r="BG190" s="1631">
        <f t="shared" si="330"/>
        <v>0</v>
      </c>
      <c r="BH190" s="1631">
        <f t="shared" si="330"/>
        <v>0</v>
      </c>
      <c r="BI190" s="1631">
        <f t="shared" si="330"/>
        <v>0</v>
      </c>
      <c r="BJ190" s="1631">
        <f t="shared" si="330"/>
        <v>0</v>
      </c>
      <c r="BK190" s="1631">
        <f t="shared" si="330"/>
        <v>0</v>
      </c>
      <c r="BL190" s="1631">
        <f t="shared" si="330"/>
        <v>0</v>
      </c>
      <c r="BM190" s="1631">
        <f t="shared" si="330"/>
        <v>0</v>
      </c>
      <c r="BN190" s="1631">
        <f t="shared" si="330"/>
        <v>0</v>
      </c>
      <c r="BO190" s="1631">
        <f t="shared" si="330"/>
        <v>0</v>
      </c>
      <c r="BP190" s="1631">
        <f t="shared" si="330"/>
        <v>0</v>
      </c>
      <c r="BQ190" s="1631">
        <f t="shared" si="330"/>
        <v>0</v>
      </c>
      <c r="BR190" s="1631">
        <f t="shared" ref="BR190:EC190" si="331">+SUM(BR141,BR159,BR178,BR185)</f>
        <v>0</v>
      </c>
      <c r="BS190" s="1631">
        <f t="shared" si="331"/>
        <v>0</v>
      </c>
      <c r="BT190" s="1631">
        <f t="shared" si="331"/>
        <v>0</v>
      </c>
      <c r="BU190" s="1631">
        <f t="shared" si="331"/>
        <v>0</v>
      </c>
      <c r="BV190" s="1631">
        <f t="shared" si="331"/>
        <v>0</v>
      </c>
      <c r="BW190" s="1631">
        <f t="shared" si="331"/>
        <v>0</v>
      </c>
      <c r="BX190" s="1631">
        <f t="shared" si="331"/>
        <v>0</v>
      </c>
      <c r="BY190" s="1631">
        <f t="shared" si="331"/>
        <v>0</v>
      </c>
      <c r="BZ190" s="1631">
        <f t="shared" si="331"/>
        <v>0</v>
      </c>
      <c r="CA190" s="1631">
        <f t="shared" si="331"/>
        <v>0</v>
      </c>
      <c r="CB190" s="1631">
        <f t="shared" si="331"/>
        <v>0</v>
      </c>
      <c r="CC190" s="1631">
        <f t="shared" si="331"/>
        <v>0</v>
      </c>
      <c r="CD190" s="1631">
        <f t="shared" si="331"/>
        <v>0</v>
      </c>
      <c r="CE190" s="1631">
        <f t="shared" si="331"/>
        <v>0</v>
      </c>
      <c r="CF190" s="1631">
        <f t="shared" si="331"/>
        <v>0</v>
      </c>
      <c r="CG190" s="1631">
        <f t="shared" si="331"/>
        <v>0</v>
      </c>
      <c r="CH190" s="1631">
        <f t="shared" si="331"/>
        <v>0</v>
      </c>
      <c r="CI190" s="1631">
        <f t="shared" si="331"/>
        <v>0</v>
      </c>
      <c r="CJ190" s="1631">
        <f t="shared" si="331"/>
        <v>0</v>
      </c>
      <c r="CK190" s="1631">
        <f t="shared" si="331"/>
        <v>0</v>
      </c>
      <c r="CL190" s="1631">
        <f t="shared" si="331"/>
        <v>0</v>
      </c>
      <c r="CM190" s="1631">
        <f t="shared" si="331"/>
        <v>0</v>
      </c>
      <c r="CN190" s="1631">
        <f t="shared" si="331"/>
        <v>0</v>
      </c>
      <c r="CO190" s="1631">
        <f t="shared" si="331"/>
        <v>0</v>
      </c>
      <c r="CP190" s="1631">
        <f t="shared" si="331"/>
        <v>0</v>
      </c>
      <c r="CQ190" s="1631">
        <f t="shared" si="331"/>
        <v>0</v>
      </c>
      <c r="CR190" s="1631">
        <f t="shared" si="331"/>
        <v>0</v>
      </c>
      <c r="CS190" s="1631">
        <f t="shared" si="331"/>
        <v>0</v>
      </c>
      <c r="CT190" s="1631">
        <f t="shared" si="331"/>
        <v>0</v>
      </c>
      <c r="CU190" s="1631">
        <f t="shared" si="331"/>
        <v>0</v>
      </c>
      <c r="CV190" s="1631">
        <f t="shared" si="331"/>
        <v>0</v>
      </c>
      <c r="CW190" s="1631">
        <f t="shared" si="331"/>
        <v>0</v>
      </c>
      <c r="CX190" s="1631">
        <f t="shared" si="331"/>
        <v>0</v>
      </c>
      <c r="CY190" s="1631">
        <f t="shared" si="331"/>
        <v>0</v>
      </c>
      <c r="CZ190" s="1631">
        <f t="shared" si="331"/>
        <v>0</v>
      </c>
      <c r="DA190" s="1631">
        <f t="shared" si="331"/>
        <v>0</v>
      </c>
      <c r="DB190" s="1631">
        <f t="shared" si="331"/>
        <v>0</v>
      </c>
      <c r="DC190" s="1631">
        <f t="shared" si="331"/>
        <v>0</v>
      </c>
      <c r="DD190" s="1631">
        <f t="shared" si="331"/>
        <v>0</v>
      </c>
      <c r="DE190" s="1631">
        <f t="shared" si="331"/>
        <v>0</v>
      </c>
      <c r="DF190" s="1631">
        <f t="shared" si="331"/>
        <v>0</v>
      </c>
      <c r="DG190" s="1631">
        <f t="shared" si="331"/>
        <v>0</v>
      </c>
      <c r="DH190" s="1631">
        <f t="shared" si="331"/>
        <v>0</v>
      </c>
      <c r="DI190" s="1631">
        <f t="shared" si="331"/>
        <v>0</v>
      </c>
      <c r="DJ190" s="1631">
        <f t="shared" si="331"/>
        <v>0</v>
      </c>
      <c r="DK190" s="1631">
        <f t="shared" si="331"/>
        <v>0</v>
      </c>
      <c r="DL190" s="1631">
        <f t="shared" si="331"/>
        <v>0</v>
      </c>
      <c r="DM190" s="1631">
        <f t="shared" si="331"/>
        <v>0</v>
      </c>
      <c r="DN190" s="1631">
        <f t="shared" si="331"/>
        <v>0</v>
      </c>
      <c r="DO190" s="1631">
        <f t="shared" si="331"/>
        <v>0</v>
      </c>
      <c r="DP190" s="1631">
        <f t="shared" si="331"/>
        <v>0</v>
      </c>
      <c r="DQ190" s="1631">
        <f t="shared" si="331"/>
        <v>0</v>
      </c>
      <c r="DR190" s="1631">
        <f t="shared" si="331"/>
        <v>0</v>
      </c>
      <c r="DS190" s="1631">
        <f t="shared" si="331"/>
        <v>0</v>
      </c>
      <c r="DT190" s="1631">
        <f t="shared" si="331"/>
        <v>0</v>
      </c>
      <c r="DU190" s="1631">
        <f t="shared" si="331"/>
        <v>0</v>
      </c>
      <c r="DV190" s="1631">
        <f t="shared" si="331"/>
        <v>0</v>
      </c>
      <c r="DW190" s="1631">
        <f t="shared" si="331"/>
        <v>0</v>
      </c>
      <c r="DX190" s="1631">
        <f t="shared" si="331"/>
        <v>0</v>
      </c>
      <c r="DY190" s="1631">
        <f t="shared" si="331"/>
        <v>0</v>
      </c>
      <c r="DZ190" s="1631">
        <f t="shared" si="331"/>
        <v>0</v>
      </c>
      <c r="EA190" s="1631">
        <f t="shared" si="331"/>
        <v>0</v>
      </c>
      <c r="EB190" s="1631">
        <f t="shared" si="331"/>
        <v>0</v>
      </c>
      <c r="EC190" s="1631">
        <f t="shared" si="331"/>
        <v>0</v>
      </c>
      <c r="ED190" s="1631">
        <f t="shared" ref="ED190:GO190" si="332">+SUM(ED141,ED159,ED178,ED185)</f>
        <v>0</v>
      </c>
      <c r="EE190" s="1631">
        <f t="shared" si="332"/>
        <v>0</v>
      </c>
      <c r="EF190" s="1631">
        <f t="shared" si="332"/>
        <v>0</v>
      </c>
      <c r="EG190" s="1631">
        <f t="shared" si="332"/>
        <v>0</v>
      </c>
      <c r="EH190" s="1631">
        <f t="shared" si="332"/>
        <v>0</v>
      </c>
      <c r="EI190" s="1631">
        <f t="shared" si="332"/>
        <v>0</v>
      </c>
      <c r="EJ190" s="1631">
        <f t="shared" si="332"/>
        <v>0</v>
      </c>
      <c r="EK190" s="1631">
        <f t="shared" si="332"/>
        <v>0</v>
      </c>
      <c r="EL190" s="1631">
        <f t="shared" si="332"/>
        <v>0</v>
      </c>
      <c r="EM190" s="1631">
        <f t="shared" si="332"/>
        <v>0</v>
      </c>
      <c r="EN190" s="1631">
        <f t="shared" si="332"/>
        <v>0</v>
      </c>
      <c r="EO190" s="1631">
        <f t="shared" si="332"/>
        <v>0</v>
      </c>
      <c r="EP190" s="1631">
        <f t="shared" si="332"/>
        <v>0</v>
      </c>
      <c r="EQ190" s="1631">
        <f t="shared" si="332"/>
        <v>0</v>
      </c>
      <c r="ER190" s="1631">
        <f t="shared" si="332"/>
        <v>0</v>
      </c>
      <c r="ES190" s="1631">
        <f t="shared" si="332"/>
        <v>0</v>
      </c>
      <c r="ET190" s="1631">
        <f t="shared" si="332"/>
        <v>0</v>
      </c>
      <c r="EU190" s="1631">
        <f t="shared" si="332"/>
        <v>0</v>
      </c>
      <c r="EV190" s="1631">
        <f t="shared" si="332"/>
        <v>0</v>
      </c>
      <c r="EW190" s="1631">
        <f t="shared" si="332"/>
        <v>0</v>
      </c>
      <c r="EX190" s="1631">
        <f t="shared" si="332"/>
        <v>0</v>
      </c>
      <c r="EY190" s="1631">
        <f t="shared" si="332"/>
        <v>0</v>
      </c>
      <c r="EZ190" s="1631">
        <f t="shared" si="332"/>
        <v>0</v>
      </c>
      <c r="FA190" s="1631">
        <f t="shared" si="332"/>
        <v>0</v>
      </c>
      <c r="FB190" s="1631">
        <f t="shared" si="332"/>
        <v>0</v>
      </c>
      <c r="FC190" s="1631">
        <f t="shared" si="332"/>
        <v>0</v>
      </c>
      <c r="FD190" s="1631">
        <f t="shared" si="332"/>
        <v>0</v>
      </c>
      <c r="FE190" s="1631">
        <f t="shared" si="332"/>
        <v>0</v>
      </c>
      <c r="FF190" s="1631">
        <f t="shared" si="332"/>
        <v>0</v>
      </c>
      <c r="FG190" s="1631">
        <f t="shared" si="332"/>
        <v>0</v>
      </c>
      <c r="FH190" s="1631">
        <f t="shared" si="332"/>
        <v>0</v>
      </c>
      <c r="FI190" s="1631">
        <f t="shared" si="332"/>
        <v>0</v>
      </c>
      <c r="FJ190" s="1631">
        <f t="shared" si="332"/>
        <v>0</v>
      </c>
      <c r="FK190" s="1631">
        <f t="shared" si="332"/>
        <v>0</v>
      </c>
      <c r="FL190" s="1631">
        <f t="shared" si="332"/>
        <v>0</v>
      </c>
      <c r="FM190" s="1631">
        <f t="shared" si="332"/>
        <v>0</v>
      </c>
      <c r="FN190" s="1631">
        <f t="shared" si="332"/>
        <v>0</v>
      </c>
      <c r="FO190" s="1631">
        <f t="shared" si="332"/>
        <v>0</v>
      </c>
      <c r="FP190" s="1631">
        <f t="shared" si="332"/>
        <v>0</v>
      </c>
      <c r="FQ190" s="1631">
        <f t="shared" si="332"/>
        <v>0</v>
      </c>
      <c r="FR190" s="1631">
        <f t="shared" si="332"/>
        <v>0</v>
      </c>
      <c r="FS190" s="1631">
        <f t="shared" si="332"/>
        <v>0</v>
      </c>
      <c r="FT190" s="1631">
        <f t="shared" si="332"/>
        <v>0</v>
      </c>
      <c r="FU190" s="1631">
        <f t="shared" si="332"/>
        <v>0</v>
      </c>
      <c r="FV190" s="1631">
        <f t="shared" si="332"/>
        <v>0</v>
      </c>
      <c r="FW190" s="1631">
        <f t="shared" si="332"/>
        <v>0</v>
      </c>
      <c r="FX190" s="1631">
        <f t="shared" si="332"/>
        <v>0</v>
      </c>
      <c r="FY190" s="1631">
        <f t="shared" si="332"/>
        <v>0</v>
      </c>
      <c r="FZ190" s="1631">
        <f t="shared" si="332"/>
        <v>0</v>
      </c>
      <c r="GA190" s="1631">
        <f t="shared" si="332"/>
        <v>0</v>
      </c>
      <c r="GB190" s="1631">
        <f t="shared" si="332"/>
        <v>0</v>
      </c>
      <c r="GC190" s="1631">
        <f t="shared" si="332"/>
        <v>0</v>
      </c>
      <c r="GD190" s="1631">
        <f t="shared" si="332"/>
        <v>0</v>
      </c>
      <c r="GE190" s="1631">
        <f t="shared" si="332"/>
        <v>0</v>
      </c>
      <c r="GF190" s="1631">
        <f t="shared" si="332"/>
        <v>0</v>
      </c>
      <c r="GG190" s="1631">
        <f t="shared" si="332"/>
        <v>0</v>
      </c>
      <c r="GH190" s="1631">
        <f t="shared" si="332"/>
        <v>0</v>
      </c>
      <c r="GI190" s="1631">
        <f t="shared" si="332"/>
        <v>0</v>
      </c>
      <c r="GJ190" s="1631">
        <f t="shared" si="332"/>
        <v>0</v>
      </c>
      <c r="GK190" s="1631">
        <f t="shared" si="332"/>
        <v>0</v>
      </c>
      <c r="GL190" s="1631">
        <f t="shared" si="332"/>
        <v>0</v>
      </c>
      <c r="GM190" s="1631">
        <f t="shared" si="332"/>
        <v>0</v>
      </c>
      <c r="GN190" s="1631">
        <f t="shared" si="332"/>
        <v>0</v>
      </c>
      <c r="GO190" s="1631">
        <f t="shared" si="332"/>
        <v>0</v>
      </c>
      <c r="GP190" s="1631">
        <f t="shared" ref="GP190:IL190" si="333">+SUM(GP141,GP159,GP178,GP185)</f>
        <v>0</v>
      </c>
      <c r="GQ190" s="1631">
        <f t="shared" si="333"/>
        <v>0</v>
      </c>
      <c r="GR190" s="1631">
        <f t="shared" si="333"/>
        <v>0</v>
      </c>
      <c r="GS190" s="1631">
        <f t="shared" si="333"/>
        <v>0</v>
      </c>
      <c r="GT190" s="1631">
        <f t="shared" si="333"/>
        <v>0</v>
      </c>
      <c r="GU190" s="1631">
        <f t="shared" si="333"/>
        <v>0</v>
      </c>
      <c r="GV190" s="1631">
        <f t="shared" si="333"/>
        <v>0</v>
      </c>
      <c r="GW190" s="1631">
        <f t="shared" si="333"/>
        <v>0</v>
      </c>
      <c r="GX190" s="1631">
        <f t="shared" si="333"/>
        <v>0</v>
      </c>
      <c r="GY190" s="1631">
        <f t="shared" si="333"/>
        <v>0</v>
      </c>
      <c r="GZ190" s="1631">
        <f t="shared" si="333"/>
        <v>0</v>
      </c>
      <c r="HA190" s="1631">
        <f t="shared" si="333"/>
        <v>0</v>
      </c>
      <c r="HB190" s="1631">
        <f t="shared" si="333"/>
        <v>0</v>
      </c>
      <c r="HC190" s="1631">
        <f t="shared" si="333"/>
        <v>0</v>
      </c>
      <c r="HD190" s="1631">
        <f t="shared" si="333"/>
        <v>0</v>
      </c>
      <c r="HE190" s="1631">
        <f t="shared" si="333"/>
        <v>0</v>
      </c>
      <c r="HF190" s="1631">
        <f t="shared" si="333"/>
        <v>0</v>
      </c>
      <c r="HG190" s="1631">
        <f t="shared" si="333"/>
        <v>0</v>
      </c>
      <c r="HH190" s="1631">
        <f t="shared" si="333"/>
        <v>0</v>
      </c>
      <c r="HI190" s="1631">
        <f t="shared" si="333"/>
        <v>0</v>
      </c>
      <c r="HJ190" s="1631">
        <f t="shared" si="333"/>
        <v>0</v>
      </c>
      <c r="HK190" s="1631">
        <f t="shared" si="333"/>
        <v>0</v>
      </c>
      <c r="HL190" s="1631">
        <f t="shared" si="333"/>
        <v>0</v>
      </c>
      <c r="HM190" s="1631">
        <f t="shared" si="333"/>
        <v>0</v>
      </c>
      <c r="HN190" s="1631">
        <f t="shared" si="333"/>
        <v>0</v>
      </c>
      <c r="HO190" s="1631">
        <f t="shared" si="333"/>
        <v>0</v>
      </c>
      <c r="HP190" s="1631">
        <f t="shared" si="333"/>
        <v>0</v>
      </c>
      <c r="HQ190" s="1631">
        <f t="shared" si="333"/>
        <v>0</v>
      </c>
      <c r="HR190" s="1631">
        <f t="shared" si="333"/>
        <v>0</v>
      </c>
      <c r="HS190" s="1631">
        <f t="shared" si="333"/>
        <v>0</v>
      </c>
      <c r="HT190" s="1631">
        <f t="shared" si="333"/>
        <v>0</v>
      </c>
      <c r="HU190" s="1631">
        <f t="shared" si="333"/>
        <v>0</v>
      </c>
      <c r="HV190" s="1631">
        <f t="shared" si="333"/>
        <v>0</v>
      </c>
      <c r="HW190" s="1631">
        <f t="shared" si="333"/>
        <v>0</v>
      </c>
      <c r="HX190" s="1631">
        <f t="shared" si="333"/>
        <v>0</v>
      </c>
      <c r="HY190" s="1631">
        <f t="shared" si="333"/>
        <v>0</v>
      </c>
      <c r="HZ190" s="1631">
        <f t="shared" si="333"/>
        <v>0</v>
      </c>
      <c r="IA190" s="1631">
        <f t="shared" si="333"/>
        <v>0</v>
      </c>
      <c r="IB190" s="1631">
        <f t="shared" si="333"/>
        <v>0</v>
      </c>
      <c r="IC190" s="1631">
        <f t="shared" si="333"/>
        <v>0</v>
      </c>
      <c r="ID190" s="1631">
        <f t="shared" si="333"/>
        <v>0</v>
      </c>
      <c r="IE190" s="1631">
        <f t="shared" si="333"/>
        <v>0</v>
      </c>
      <c r="IF190" s="1631">
        <f t="shared" si="333"/>
        <v>0</v>
      </c>
      <c r="IG190" s="1631">
        <f t="shared" si="333"/>
        <v>0</v>
      </c>
      <c r="IH190" s="1631">
        <f t="shared" si="333"/>
        <v>0</v>
      </c>
      <c r="II190" s="1631">
        <f t="shared" si="333"/>
        <v>0</v>
      </c>
      <c r="IJ190" s="1631">
        <f t="shared" si="333"/>
        <v>0</v>
      </c>
      <c r="IK190" s="1631">
        <f t="shared" si="333"/>
        <v>0</v>
      </c>
      <c r="IL190" s="1631">
        <f t="shared" si="333"/>
        <v>0</v>
      </c>
    </row>
    <row r="191" spans="1:246" s="1103" customFormat="1">
      <c r="B191" s="1104" t="s">
        <v>668</v>
      </c>
      <c r="C191" s="1104"/>
      <c r="D191" s="1105">
        <f ca="1">+IFERROR(E191/SUM($E$189:$E$190),"")</f>
        <v>1</v>
      </c>
      <c r="E191" s="1104">
        <f ca="1">SUM(G191:IL191)</f>
        <v>54592294.996380821</v>
      </c>
      <c r="F191" s="1106">
        <f t="shared" ref="F191:BQ191" si="334">+SUM(F189:F190)</f>
        <v>0</v>
      </c>
      <c r="G191" s="1106">
        <f t="shared" ca="1" si="334"/>
        <v>-3722742.1310907081</v>
      </c>
      <c r="H191" s="1106">
        <f t="shared" ca="1" si="334"/>
        <v>-702483.38638499856</v>
      </c>
      <c r="I191" s="1106">
        <f t="shared" ca="1" si="334"/>
        <v>-393301.66601161024</v>
      </c>
      <c r="J191" s="1106">
        <f t="shared" ca="1" si="334"/>
        <v>-417274.44248333637</v>
      </c>
      <c r="K191" s="1106">
        <f t="shared" ca="1" si="334"/>
        <v>-436961.50466934824</v>
      </c>
      <c r="L191" s="1106">
        <f t="shared" ca="1" si="334"/>
        <v>-451154.28114107426</v>
      </c>
      <c r="M191" s="1106">
        <f t="shared" ca="1" si="334"/>
        <v>-473052.77189851477</v>
      </c>
      <c r="N191" s="1106">
        <f t="shared" ca="1" si="334"/>
        <v>-514946.05974232365</v>
      </c>
      <c r="O191" s="1106">
        <f t="shared" ca="1" si="334"/>
        <v>-536724.88348623656</v>
      </c>
      <c r="P191" s="1106">
        <f t="shared" ca="1" si="334"/>
        <v>-558456.88100746472</v>
      </c>
      <c r="Q191" s="1106">
        <f t="shared" ca="1" si="334"/>
        <v>-156290.96491279895</v>
      </c>
      <c r="R191" s="1106">
        <f t="shared" ca="1" si="334"/>
        <v>0</v>
      </c>
      <c r="S191" s="1106">
        <f t="shared" ca="1" si="334"/>
        <v>0</v>
      </c>
      <c r="T191" s="1106">
        <f t="shared" ca="1" si="334"/>
        <v>0</v>
      </c>
      <c r="U191" s="1106">
        <f t="shared" ca="1" si="334"/>
        <v>0</v>
      </c>
      <c r="V191" s="1106">
        <f t="shared" ca="1" si="334"/>
        <v>0</v>
      </c>
      <c r="W191" s="1106">
        <f t="shared" ca="1" si="334"/>
        <v>0</v>
      </c>
      <c r="X191" s="1106">
        <f t="shared" ca="1" si="334"/>
        <v>0</v>
      </c>
      <c r="Y191" s="1106">
        <f t="shared" ca="1" si="334"/>
        <v>0</v>
      </c>
      <c r="Z191" s="1106">
        <f t="shared" ca="1" si="334"/>
        <v>0</v>
      </c>
      <c r="AA191" s="1106">
        <f t="shared" ca="1" si="334"/>
        <v>0</v>
      </c>
      <c r="AB191" s="1106">
        <f t="shared" ca="1" si="334"/>
        <v>0</v>
      </c>
      <c r="AC191" s="1106">
        <f t="shared" ca="1" si="334"/>
        <v>0</v>
      </c>
      <c r="AD191" s="1106">
        <f t="shared" ca="1" si="334"/>
        <v>0</v>
      </c>
      <c r="AE191" s="1106">
        <f t="shared" ca="1" si="334"/>
        <v>0</v>
      </c>
      <c r="AF191" s="1106">
        <f t="shared" ca="1" si="334"/>
        <v>0</v>
      </c>
      <c r="AG191" s="1106">
        <f t="shared" ca="1" si="334"/>
        <v>0</v>
      </c>
      <c r="AH191" s="1106">
        <f t="shared" ca="1" si="334"/>
        <v>0</v>
      </c>
      <c r="AI191" s="1106">
        <f t="shared" ca="1" si="334"/>
        <v>0</v>
      </c>
      <c r="AJ191" s="1106">
        <f t="shared" ca="1" si="334"/>
        <v>0</v>
      </c>
      <c r="AK191" s="1106">
        <f t="shared" ca="1" si="334"/>
        <v>0</v>
      </c>
      <c r="AL191" s="1106">
        <f t="shared" ca="1" si="334"/>
        <v>42827.878508829388</v>
      </c>
      <c r="AM191" s="1106">
        <f t="shared" ca="1" si="334"/>
        <v>38216.799553369536</v>
      </c>
      <c r="AN191" s="1106">
        <f t="shared" ca="1" si="334"/>
        <v>37369.513314251592</v>
      </c>
      <c r="AO191" s="1106">
        <f t="shared" ca="1" si="334"/>
        <v>37183.21429895566</v>
      </c>
      <c r="AP191" s="1106">
        <f t="shared" ca="1" si="334"/>
        <v>36888.191445462202</v>
      </c>
      <c r="AQ191" s="1106">
        <f t="shared" ca="1" si="334"/>
        <v>36596.889797794429</v>
      </c>
      <c r="AR191" s="1106">
        <f t="shared" ca="1" si="334"/>
        <v>36317.884321803125</v>
      </c>
      <c r="AS191" s="1106">
        <f t="shared" ca="1" si="334"/>
        <v>36034.159046802757</v>
      </c>
      <c r="AT191" s="1106">
        <f t="shared" ca="1" si="334"/>
        <v>35765.609805562744</v>
      </c>
      <c r="AU191" s="1106">
        <f t="shared" ca="1" si="334"/>
        <v>35491.37835864786</v>
      </c>
      <c r="AV191" s="1106">
        <f t="shared" ca="1" si="334"/>
        <v>35244.584751280097</v>
      </c>
      <c r="AW191" s="1106">
        <f t="shared" ca="1" si="334"/>
        <v>62547747.866006479</v>
      </c>
      <c r="AX191" s="1106">
        <f t="shared" si="334"/>
        <v>0</v>
      </c>
      <c r="AY191" s="1106">
        <f t="shared" si="334"/>
        <v>0</v>
      </c>
      <c r="AZ191" s="1106">
        <f t="shared" si="334"/>
        <v>0</v>
      </c>
      <c r="BA191" s="1106">
        <f t="shared" si="334"/>
        <v>0</v>
      </c>
      <c r="BB191" s="1106">
        <f t="shared" si="334"/>
        <v>0</v>
      </c>
      <c r="BC191" s="1106">
        <f t="shared" si="334"/>
        <v>0</v>
      </c>
      <c r="BD191" s="1106">
        <f t="shared" si="334"/>
        <v>0</v>
      </c>
      <c r="BE191" s="1106">
        <f t="shared" si="334"/>
        <v>0</v>
      </c>
      <c r="BF191" s="1106">
        <f t="shared" si="334"/>
        <v>0</v>
      </c>
      <c r="BG191" s="1106">
        <f t="shared" si="334"/>
        <v>0</v>
      </c>
      <c r="BH191" s="1106">
        <f t="shared" si="334"/>
        <v>0</v>
      </c>
      <c r="BI191" s="1106">
        <f t="shared" si="334"/>
        <v>0</v>
      </c>
      <c r="BJ191" s="1106">
        <f t="shared" si="334"/>
        <v>0</v>
      </c>
      <c r="BK191" s="1106">
        <f t="shared" si="334"/>
        <v>0</v>
      </c>
      <c r="BL191" s="1106">
        <f t="shared" si="334"/>
        <v>0</v>
      </c>
      <c r="BM191" s="1106">
        <f t="shared" si="334"/>
        <v>0</v>
      </c>
      <c r="BN191" s="1106">
        <f t="shared" si="334"/>
        <v>0</v>
      </c>
      <c r="BO191" s="1106">
        <f t="shared" si="334"/>
        <v>0</v>
      </c>
      <c r="BP191" s="1106">
        <f t="shared" si="334"/>
        <v>0</v>
      </c>
      <c r="BQ191" s="1106">
        <f t="shared" si="334"/>
        <v>0</v>
      </c>
      <c r="BR191" s="1106">
        <f t="shared" ref="BR191:EC191" si="335">+SUM(BR189:BR190)</f>
        <v>0</v>
      </c>
      <c r="BS191" s="1106">
        <f t="shared" si="335"/>
        <v>0</v>
      </c>
      <c r="BT191" s="1106">
        <f t="shared" si="335"/>
        <v>0</v>
      </c>
      <c r="BU191" s="1106">
        <f t="shared" si="335"/>
        <v>0</v>
      </c>
      <c r="BV191" s="1106">
        <f t="shared" si="335"/>
        <v>0</v>
      </c>
      <c r="BW191" s="1106">
        <f t="shared" si="335"/>
        <v>0</v>
      </c>
      <c r="BX191" s="1106">
        <f t="shared" si="335"/>
        <v>0</v>
      </c>
      <c r="BY191" s="1106">
        <f t="shared" si="335"/>
        <v>0</v>
      </c>
      <c r="BZ191" s="1106">
        <f t="shared" si="335"/>
        <v>0</v>
      </c>
      <c r="CA191" s="1106">
        <f t="shared" si="335"/>
        <v>0</v>
      </c>
      <c r="CB191" s="1106">
        <f t="shared" si="335"/>
        <v>0</v>
      </c>
      <c r="CC191" s="1106">
        <f t="shared" si="335"/>
        <v>0</v>
      </c>
      <c r="CD191" s="1106">
        <f t="shared" si="335"/>
        <v>0</v>
      </c>
      <c r="CE191" s="1106">
        <f t="shared" si="335"/>
        <v>0</v>
      </c>
      <c r="CF191" s="1106">
        <f t="shared" si="335"/>
        <v>0</v>
      </c>
      <c r="CG191" s="1106">
        <f t="shared" si="335"/>
        <v>0</v>
      </c>
      <c r="CH191" s="1106">
        <f t="shared" si="335"/>
        <v>0</v>
      </c>
      <c r="CI191" s="1106">
        <f t="shared" si="335"/>
        <v>0</v>
      </c>
      <c r="CJ191" s="1106">
        <f t="shared" si="335"/>
        <v>0</v>
      </c>
      <c r="CK191" s="1106">
        <f t="shared" si="335"/>
        <v>0</v>
      </c>
      <c r="CL191" s="1106">
        <f t="shared" si="335"/>
        <v>0</v>
      </c>
      <c r="CM191" s="1106">
        <f t="shared" si="335"/>
        <v>0</v>
      </c>
      <c r="CN191" s="1106">
        <f t="shared" si="335"/>
        <v>0</v>
      </c>
      <c r="CO191" s="1106">
        <f t="shared" si="335"/>
        <v>0</v>
      </c>
      <c r="CP191" s="1106">
        <f t="shared" si="335"/>
        <v>0</v>
      </c>
      <c r="CQ191" s="1106">
        <f t="shared" si="335"/>
        <v>0</v>
      </c>
      <c r="CR191" s="1106">
        <f t="shared" si="335"/>
        <v>0</v>
      </c>
      <c r="CS191" s="1106">
        <f t="shared" si="335"/>
        <v>0</v>
      </c>
      <c r="CT191" s="1106">
        <f t="shared" si="335"/>
        <v>0</v>
      </c>
      <c r="CU191" s="1106">
        <f t="shared" si="335"/>
        <v>0</v>
      </c>
      <c r="CV191" s="1106">
        <f t="shared" si="335"/>
        <v>0</v>
      </c>
      <c r="CW191" s="1106">
        <f t="shared" si="335"/>
        <v>0</v>
      </c>
      <c r="CX191" s="1106">
        <f t="shared" si="335"/>
        <v>0</v>
      </c>
      <c r="CY191" s="1106">
        <f t="shared" si="335"/>
        <v>0</v>
      </c>
      <c r="CZ191" s="1106">
        <f t="shared" si="335"/>
        <v>0</v>
      </c>
      <c r="DA191" s="1106">
        <f t="shared" si="335"/>
        <v>0</v>
      </c>
      <c r="DB191" s="1106">
        <f t="shared" si="335"/>
        <v>0</v>
      </c>
      <c r="DC191" s="1106">
        <f t="shared" si="335"/>
        <v>0</v>
      </c>
      <c r="DD191" s="1106">
        <f t="shared" si="335"/>
        <v>0</v>
      </c>
      <c r="DE191" s="1106">
        <f t="shared" si="335"/>
        <v>0</v>
      </c>
      <c r="DF191" s="1106">
        <f t="shared" si="335"/>
        <v>0</v>
      </c>
      <c r="DG191" s="1106">
        <f t="shared" si="335"/>
        <v>0</v>
      </c>
      <c r="DH191" s="1106">
        <f t="shared" si="335"/>
        <v>0</v>
      </c>
      <c r="DI191" s="1106">
        <f t="shared" si="335"/>
        <v>0</v>
      </c>
      <c r="DJ191" s="1106">
        <f t="shared" si="335"/>
        <v>0</v>
      </c>
      <c r="DK191" s="1106">
        <f t="shared" si="335"/>
        <v>0</v>
      </c>
      <c r="DL191" s="1106">
        <f t="shared" si="335"/>
        <v>0</v>
      </c>
      <c r="DM191" s="1106">
        <f t="shared" si="335"/>
        <v>0</v>
      </c>
      <c r="DN191" s="1106">
        <f t="shared" si="335"/>
        <v>0</v>
      </c>
      <c r="DO191" s="1106">
        <f t="shared" si="335"/>
        <v>0</v>
      </c>
      <c r="DP191" s="1106">
        <f t="shared" si="335"/>
        <v>0</v>
      </c>
      <c r="DQ191" s="1106">
        <f t="shared" si="335"/>
        <v>0</v>
      </c>
      <c r="DR191" s="1106">
        <f t="shared" si="335"/>
        <v>0</v>
      </c>
      <c r="DS191" s="1106">
        <f t="shared" si="335"/>
        <v>0</v>
      </c>
      <c r="DT191" s="1106">
        <f t="shared" si="335"/>
        <v>0</v>
      </c>
      <c r="DU191" s="1106">
        <f t="shared" si="335"/>
        <v>0</v>
      </c>
      <c r="DV191" s="1106">
        <f t="shared" si="335"/>
        <v>0</v>
      </c>
      <c r="DW191" s="1106">
        <f t="shared" si="335"/>
        <v>0</v>
      </c>
      <c r="DX191" s="1106">
        <f t="shared" si="335"/>
        <v>0</v>
      </c>
      <c r="DY191" s="1106">
        <f t="shared" si="335"/>
        <v>0</v>
      </c>
      <c r="DZ191" s="1106">
        <f t="shared" si="335"/>
        <v>0</v>
      </c>
      <c r="EA191" s="1106">
        <f t="shared" si="335"/>
        <v>0</v>
      </c>
      <c r="EB191" s="1106">
        <f t="shared" si="335"/>
        <v>0</v>
      </c>
      <c r="EC191" s="1106">
        <f t="shared" si="335"/>
        <v>0</v>
      </c>
      <c r="ED191" s="1106">
        <f t="shared" ref="ED191:GO191" si="336">+SUM(ED189:ED190)</f>
        <v>0</v>
      </c>
      <c r="EE191" s="1106">
        <f t="shared" si="336"/>
        <v>0</v>
      </c>
      <c r="EF191" s="1106">
        <f t="shared" si="336"/>
        <v>0</v>
      </c>
      <c r="EG191" s="1106">
        <f t="shared" si="336"/>
        <v>0</v>
      </c>
      <c r="EH191" s="1106">
        <f t="shared" si="336"/>
        <v>0</v>
      </c>
      <c r="EI191" s="1106">
        <f t="shared" si="336"/>
        <v>0</v>
      </c>
      <c r="EJ191" s="1106">
        <f t="shared" si="336"/>
        <v>0</v>
      </c>
      <c r="EK191" s="1106">
        <f t="shared" si="336"/>
        <v>0</v>
      </c>
      <c r="EL191" s="1106">
        <f t="shared" si="336"/>
        <v>0</v>
      </c>
      <c r="EM191" s="1106">
        <f t="shared" si="336"/>
        <v>0</v>
      </c>
      <c r="EN191" s="1106">
        <f t="shared" si="336"/>
        <v>0</v>
      </c>
      <c r="EO191" s="1106">
        <f t="shared" si="336"/>
        <v>0</v>
      </c>
      <c r="EP191" s="1106">
        <f t="shared" si="336"/>
        <v>0</v>
      </c>
      <c r="EQ191" s="1106">
        <f t="shared" si="336"/>
        <v>0</v>
      </c>
      <c r="ER191" s="1106">
        <f t="shared" si="336"/>
        <v>0</v>
      </c>
      <c r="ES191" s="1106">
        <f t="shared" si="336"/>
        <v>0</v>
      </c>
      <c r="ET191" s="1106">
        <f t="shared" si="336"/>
        <v>0</v>
      </c>
      <c r="EU191" s="1106">
        <f t="shared" si="336"/>
        <v>0</v>
      </c>
      <c r="EV191" s="1106">
        <f t="shared" si="336"/>
        <v>0</v>
      </c>
      <c r="EW191" s="1106">
        <f t="shared" si="336"/>
        <v>0</v>
      </c>
      <c r="EX191" s="1106">
        <f t="shared" si="336"/>
        <v>0</v>
      </c>
      <c r="EY191" s="1106">
        <f t="shared" si="336"/>
        <v>0</v>
      </c>
      <c r="EZ191" s="1106">
        <f t="shared" si="336"/>
        <v>0</v>
      </c>
      <c r="FA191" s="1106">
        <f t="shared" si="336"/>
        <v>0</v>
      </c>
      <c r="FB191" s="1106">
        <f t="shared" si="336"/>
        <v>0</v>
      </c>
      <c r="FC191" s="1106">
        <f t="shared" si="336"/>
        <v>0</v>
      </c>
      <c r="FD191" s="1106">
        <f t="shared" si="336"/>
        <v>0</v>
      </c>
      <c r="FE191" s="1106">
        <f t="shared" si="336"/>
        <v>0</v>
      </c>
      <c r="FF191" s="1106">
        <f t="shared" si="336"/>
        <v>0</v>
      </c>
      <c r="FG191" s="1106">
        <f t="shared" si="336"/>
        <v>0</v>
      </c>
      <c r="FH191" s="1106">
        <f t="shared" si="336"/>
        <v>0</v>
      </c>
      <c r="FI191" s="1106">
        <f t="shared" si="336"/>
        <v>0</v>
      </c>
      <c r="FJ191" s="1106">
        <f t="shared" si="336"/>
        <v>0</v>
      </c>
      <c r="FK191" s="1106">
        <f t="shared" si="336"/>
        <v>0</v>
      </c>
      <c r="FL191" s="1106">
        <f t="shared" si="336"/>
        <v>0</v>
      </c>
      <c r="FM191" s="1106">
        <f t="shared" si="336"/>
        <v>0</v>
      </c>
      <c r="FN191" s="1106">
        <f t="shared" si="336"/>
        <v>0</v>
      </c>
      <c r="FO191" s="1106">
        <f t="shared" si="336"/>
        <v>0</v>
      </c>
      <c r="FP191" s="1106">
        <f t="shared" si="336"/>
        <v>0</v>
      </c>
      <c r="FQ191" s="1106">
        <f t="shared" si="336"/>
        <v>0</v>
      </c>
      <c r="FR191" s="1106">
        <f t="shared" si="336"/>
        <v>0</v>
      </c>
      <c r="FS191" s="1106">
        <f t="shared" si="336"/>
        <v>0</v>
      </c>
      <c r="FT191" s="1106">
        <f t="shared" si="336"/>
        <v>0</v>
      </c>
      <c r="FU191" s="1106">
        <f t="shared" si="336"/>
        <v>0</v>
      </c>
      <c r="FV191" s="1106">
        <f t="shared" si="336"/>
        <v>0</v>
      </c>
      <c r="FW191" s="1106">
        <f t="shared" si="336"/>
        <v>0</v>
      </c>
      <c r="FX191" s="1106">
        <f t="shared" si="336"/>
        <v>0</v>
      </c>
      <c r="FY191" s="1106">
        <f t="shared" si="336"/>
        <v>0</v>
      </c>
      <c r="FZ191" s="1106">
        <f t="shared" si="336"/>
        <v>0</v>
      </c>
      <c r="GA191" s="1106">
        <f t="shared" si="336"/>
        <v>0</v>
      </c>
      <c r="GB191" s="1106">
        <f t="shared" si="336"/>
        <v>0</v>
      </c>
      <c r="GC191" s="1106">
        <f t="shared" si="336"/>
        <v>0</v>
      </c>
      <c r="GD191" s="1106">
        <f t="shared" si="336"/>
        <v>0</v>
      </c>
      <c r="GE191" s="1106">
        <f t="shared" si="336"/>
        <v>0</v>
      </c>
      <c r="GF191" s="1106">
        <f t="shared" si="336"/>
        <v>0</v>
      </c>
      <c r="GG191" s="1106">
        <f t="shared" si="336"/>
        <v>0</v>
      </c>
      <c r="GH191" s="1106">
        <f t="shared" si="336"/>
        <v>0</v>
      </c>
      <c r="GI191" s="1106">
        <f t="shared" si="336"/>
        <v>0</v>
      </c>
      <c r="GJ191" s="1106">
        <f t="shared" si="336"/>
        <v>0</v>
      </c>
      <c r="GK191" s="1106">
        <f t="shared" si="336"/>
        <v>0</v>
      </c>
      <c r="GL191" s="1106">
        <f t="shared" si="336"/>
        <v>0</v>
      </c>
      <c r="GM191" s="1106">
        <f t="shared" si="336"/>
        <v>0</v>
      </c>
      <c r="GN191" s="1106">
        <f t="shared" si="336"/>
        <v>0</v>
      </c>
      <c r="GO191" s="1106">
        <f t="shared" si="336"/>
        <v>0</v>
      </c>
      <c r="GP191" s="1106">
        <f t="shared" ref="GP191:IL191" si="337">+SUM(GP189:GP190)</f>
        <v>0</v>
      </c>
      <c r="GQ191" s="1106">
        <f t="shared" si="337"/>
        <v>0</v>
      </c>
      <c r="GR191" s="1106">
        <f t="shared" si="337"/>
        <v>0</v>
      </c>
      <c r="GS191" s="1106">
        <f t="shared" si="337"/>
        <v>0</v>
      </c>
      <c r="GT191" s="1106">
        <f t="shared" si="337"/>
        <v>0</v>
      </c>
      <c r="GU191" s="1106">
        <f t="shared" si="337"/>
        <v>0</v>
      </c>
      <c r="GV191" s="1106">
        <f t="shared" si="337"/>
        <v>0</v>
      </c>
      <c r="GW191" s="1106">
        <f t="shared" si="337"/>
        <v>0</v>
      </c>
      <c r="GX191" s="1106">
        <f t="shared" si="337"/>
        <v>0</v>
      </c>
      <c r="GY191" s="1106">
        <f t="shared" si="337"/>
        <v>0</v>
      </c>
      <c r="GZ191" s="1106">
        <f t="shared" si="337"/>
        <v>0</v>
      </c>
      <c r="HA191" s="1106">
        <f t="shared" si="337"/>
        <v>0</v>
      </c>
      <c r="HB191" s="1106">
        <f t="shared" si="337"/>
        <v>0</v>
      </c>
      <c r="HC191" s="1106">
        <f t="shared" si="337"/>
        <v>0</v>
      </c>
      <c r="HD191" s="1106">
        <f t="shared" si="337"/>
        <v>0</v>
      </c>
      <c r="HE191" s="1106">
        <f t="shared" si="337"/>
        <v>0</v>
      </c>
      <c r="HF191" s="1106">
        <f t="shared" si="337"/>
        <v>0</v>
      </c>
      <c r="HG191" s="1106">
        <f t="shared" si="337"/>
        <v>0</v>
      </c>
      <c r="HH191" s="1106">
        <f t="shared" si="337"/>
        <v>0</v>
      </c>
      <c r="HI191" s="1106">
        <f t="shared" si="337"/>
        <v>0</v>
      </c>
      <c r="HJ191" s="1106">
        <f t="shared" si="337"/>
        <v>0</v>
      </c>
      <c r="HK191" s="1106">
        <f t="shared" si="337"/>
        <v>0</v>
      </c>
      <c r="HL191" s="1106">
        <f t="shared" si="337"/>
        <v>0</v>
      </c>
      <c r="HM191" s="1106">
        <f t="shared" si="337"/>
        <v>0</v>
      </c>
      <c r="HN191" s="1106">
        <f t="shared" si="337"/>
        <v>0</v>
      </c>
      <c r="HO191" s="1106">
        <f t="shared" si="337"/>
        <v>0</v>
      </c>
      <c r="HP191" s="1106">
        <f t="shared" si="337"/>
        <v>0</v>
      </c>
      <c r="HQ191" s="1106">
        <f t="shared" si="337"/>
        <v>0</v>
      </c>
      <c r="HR191" s="1106">
        <f t="shared" si="337"/>
        <v>0</v>
      </c>
      <c r="HS191" s="1106">
        <f t="shared" si="337"/>
        <v>0</v>
      </c>
      <c r="HT191" s="1106">
        <f t="shared" si="337"/>
        <v>0</v>
      </c>
      <c r="HU191" s="1106">
        <f t="shared" si="337"/>
        <v>0</v>
      </c>
      <c r="HV191" s="1106">
        <f t="shared" si="337"/>
        <v>0</v>
      </c>
      <c r="HW191" s="1106">
        <f t="shared" si="337"/>
        <v>0</v>
      </c>
      <c r="HX191" s="1106">
        <f t="shared" si="337"/>
        <v>0</v>
      </c>
      <c r="HY191" s="1106">
        <f t="shared" si="337"/>
        <v>0</v>
      </c>
      <c r="HZ191" s="1106">
        <f t="shared" si="337"/>
        <v>0</v>
      </c>
      <c r="IA191" s="1106">
        <f t="shared" si="337"/>
        <v>0</v>
      </c>
      <c r="IB191" s="1106">
        <f t="shared" si="337"/>
        <v>0</v>
      </c>
      <c r="IC191" s="1106">
        <f t="shared" si="337"/>
        <v>0</v>
      </c>
      <c r="ID191" s="1106">
        <f t="shared" si="337"/>
        <v>0</v>
      </c>
      <c r="IE191" s="1106">
        <f t="shared" si="337"/>
        <v>0</v>
      </c>
      <c r="IF191" s="1106">
        <f t="shared" si="337"/>
        <v>0</v>
      </c>
      <c r="IG191" s="1106">
        <f t="shared" si="337"/>
        <v>0</v>
      </c>
      <c r="IH191" s="1106">
        <f t="shared" si="337"/>
        <v>0</v>
      </c>
      <c r="II191" s="1106">
        <f t="shared" si="337"/>
        <v>0</v>
      </c>
      <c r="IJ191" s="1106">
        <f t="shared" si="337"/>
        <v>0</v>
      </c>
      <c r="IK191" s="1106">
        <f t="shared" si="337"/>
        <v>0</v>
      </c>
      <c r="IL191" s="1106">
        <f t="shared" si="337"/>
        <v>0</v>
      </c>
    </row>
    <row r="192" spans="1:246" s="809" customFormat="1">
      <c r="D192" s="810"/>
    </row>
    <row r="193" spans="4:46" s="809" customFormat="1">
      <c r="D193" s="810"/>
    </row>
    <row r="194" spans="4:46" s="809" customFormat="1">
      <c r="D194" s="810"/>
    </row>
    <row r="195" spans="4:46" s="809" customFormat="1">
      <c r="D195" s="810"/>
    </row>
    <row r="196" spans="4:46" s="809" customFormat="1">
      <c r="D196" s="810"/>
    </row>
    <row r="197" spans="4:46" s="809" customFormat="1">
      <c r="D197" s="810"/>
    </row>
    <row r="198" spans="4:46" s="809" customFormat="1">
      <c r="D198" s="810"/>
    </row>
    <row r="199" spans="4:46" s="809" customFormat="1">
      <c r="D199" s="810"/>
    </row>
    <row r="200" spans="4:46" s="809" customFormat="1">
      <c r="D200" s="810"/>
    </row>
    <row r="201" spans="4:46" s="809" customFormat="1">
      <c r="D201" s="810"/>
    </row>
    <row r="202" spans="4:46" s="809" customFormat="1">
      <c r="D202" s="810"/>
    </row>
    <row r="203" spans="4:46" s="809" customFormat="1">
      <c r="D203" s="810"/>
    </row>
    <row r="204" spans="4:46" s="809" customFormat="1">
      <c r="D204" s="810"/>
    </row>
    <row r="205" spans="4:46" s="809" customFormat="1">
      <c r="D205" s="810"/>
      <c r="AS205" s="709"/>
      <c r="AT205" s="709"/>
    </row>
    <row r="206" spans="4:46" s="809" customFormat="1">
      <c r="D206" s="810"/>
    </row>
    <row r="207" spans="4:46" s="809" customFormat="1">
      <c r="D207" s="810"/>
    </row>
    <row r="208" spans="4:46" s="809" customFormat="1">
      <c r="D208" s="810"/>
    </row>
    <row r="209" spans="4:4" s="809" customFormat="1">
      <c r="D209" s="810"/>
    </row>
    <row r="210" spans="4:4" s="809" customFormat="1">
      <c r="D210" s="810"/>
    </row>
    <row r="211" spans="4:4" s="809" customFormat="1">
      <c r="D211" s="810"/>
    </row>
    <row r="212" spans="4:4" s="809" customFormat="1">
      <c r="D212" s="810"/>
    </row>
    <row r="213" spans="4:4" s="809" customFormat="1">
      <c r="D213" s="810"/>
    </row>
    <row r="214" spans="4:4" s="809" customFormat="1">
      <c r="D214" s="810"/>
    </row>
    <row r="215" spans="4:4" s="809" customFormat="1">
      <c r="D215" s="810"/>
    </row>
    <row r="216" spans="4:4" s="809" customFormat="1">
      <c r="D216" s="810"/>
    </row>
    <row r="217" spans="4:4" s="809" customFormat="1">
      <c r="D217" s="810"/>
    </row>
    <row r="218" spans="4:4" s="809" customFormat="1">
      <c r="D218" s="810"/>
    </row>
    <row r="219" spans="4:4" s="809" customFormat="1">
      <c r="D219" s="810"/>
    </row>
    <row r="220" spans="4:4" s="809" customFormat="1">
      <c r="D220" s="810"/>
    </row>
    <row r="221" spans="4:4" s="809" customFormat="1">
      <c r="D221" s="810"/>
    </row>
    <row r="222" spans="4:4" s="809" customFormat="1">
      <c r="D222" s="810"/>
    </row>
    <row r="223" spans="4:4" s="809" customFormat="1">
      <c r="D223" s="810"/>
    </row>
    <row r="224" spans="4:4" s="809" customFormat="1">
      <c r="D224" s="810"/>
    </row>
    <row r="225" spans="4:4" s="809" customFormat="1">
      <c r="D225" s="810"/>
    </row>
    <row r="226" spans="4:4" s="809" customFormat="1">
      <c r="D226" s="810"/>
    </row>
    <row r="227" spans="4:4" s="809" customFormat="1">
      <c r="D227" s="810"/>
    </row>
    <row r="228" spans="4:4" s="809" customFormat="1">
      <c r="D228" s="810"/>
    </row>
    <row r="229" spans="4:4" s="809" customFormat="1">
      <c r="D229" s="810"/>
    </row>
    <row r="230" spans="4:4" s="809" customFormat="1">
      <c r="D230" s="810"/>
    </row>
    <row r="231" spans="4:4" s="809" customFormat="1">
      <c r="D231" s="810"/>
    </row>
    <row r="232" spans="4:4" s="809" customFormat="1">
      <c r="D232" s="810"/>
    </row>
    <row r="233" spans="4:4" s="809" customFormat="1"/>
    <row r="234" spans="4:4" s="809" customFormat="1"/>
    <row r="235" spans="4:4" s="809" customFormat="1"/>
    <row r="236" spans="4:4" s="809" customFormat="1"/>
    <row r="237" spans="4:4" s="809" customFormat="1"/>
    <row r="238" spans="4:4" s="809" customFormat="1"/>
    <row r="239" spans="4:4" s="809" customFormat="1"/>
    <row r="240" spans="4:4" s="809" customFormat="1"/>
    <row r="241" s="809" customFormat="1"/>
    <row r="242" s="809" customFormat="1"/>
    <row r="243" s="809" customFormat="1"/>
    <row r="244" s="809" customFormat="1"/>
    <row r="245" s="809" customFormat="1"/>
    <row r="246" s="809" customFormat="1"/>
    <row r="247" s="809" customFormat="1"/>
    <row r="248" s="809" customFormat="1"/>
    <row r="249" s="809" customFormat="1"/>
    <row r="250" s="809" customFormat="1"/>
    <row r="251" s="809" customFormat="1"/>
    <row r="252" s="809" customFormat="1"/>
    <row r="253" s="809" customFormat="1"/>
    <row r="254" s="676" customFormat="1"/>
    <row r="255" s="676" customFormat="1"/>
    <row r="256" s="676" customFormat="1"/>
    <row r="257" s="676" customFormat="1"/>
    <row r="258" s="676" customFormat="1"/>
    <row r="259" s="676" customFormat="1"/>
    <row r="260" s="676" customFormat="1"/>
    <row r="261" s="676" customFormat="1"/>
    <row r="262" s="676" customFormat="1"/>
    <row r="356" spans="1:23" ht="13" thickBot="1">
      <c r="A356" s="1467"/>
      <c r="B356" s="1467" t="s">
        <v>747</v>
      </c>
      <c r="C356" s="1467"/>
      <c r="D356" s="1467"/>
      <c r="E356" s="1467"/>
      <c r="F356" s="1467"/>
      <c r="G356" s="1467"/>
      <c r="H356" s="1467"/>
      <c r="I356" s="1467"/>
      <c r="J356" s="1467"/>
      <c r="K356" s="1467"/>
      <c r="L356" s="1467"/>
      <c r="M356" s="1467"/>
      <c r="N356" s="1467"/>
      <c r="O356" s="1467"/>
      <c r="P356" s="1467"/>
      <c r="Q356" s="1467"/>
      <c r="R356" s="1467"/>
      <c r="S356" s="1467"/>
      <c r="T356" s="1467"/>
      <c r="U356" s="1467"/>
      <c r="V356" s="1467"/>
      <c r="W356" s="1467"/>
    </row>
    <row r="357" spans="1:23" ht="28.5" customHeight="1">
      <c r="B357" s="575" t="s">
        <v>748</v>
      </c>
      <c r="C357" s="575" t="s">
        <v>749</v>
      </c>
      <c r="D357" s="575" t="s">
        <v>750</v>
      </c>
      <c r="E357" s="575"/>
      <c r="G357" s="575" t="s">
        <v>751</v>
      </c>
      <c r="I357" s="575"/>
    </row>
    <row r="358" spans="1:23">
      <c r="B358" s="569" t="s">
        <v>636</v>
      </c>
      <c r="C358" s="569">
        <v>12</v>
      </c>
      <c r="D358" s="569">
        <v>1</v>
      </c>
      <c r="E358" s="569" t="str">
        <f>IF(M16&gt;0,"","Yes")</f>
        <v/>
      </c>
      <c r="G358" s="569" t="s">
        <v>752</v>
      </c>
    </row>
    <row r="359" spans="1:23">
      <c r="B359" s="569" t="s">
        <v>753</v>
      </c>
      <c r="C359" s="569">
        <v>4</v>
      </c>
      <c r="D359" s="569">
        <v>3</v>
      </c>
      <c r="E359" s="569" t="s">
        <v>603</v>
      </c>
      <c r="G359" s="569" t="s">
        <v>754</v>
      </c>
    </row>
    <row r="360" spans="1:23">
      <c r="B360" s="569" t="s">
        <v>755</v>
      </c>
      <c r="C360" s="569">
        <v>1</v>
      </c>
      <c r="D360" s="569">
        <v>12</v>
      </c>
    </row>
    <row r="363" spans="1:23">
      <c r="B363" s="580"/>
    </row>
  </sheetData>
  <sheetProtection formatCells="0" formatColumns="0" formatRows="0" insertRows="0" deleteRows="0"/>
  <mergeCells count="11">
    <mergeCell ref="L19:R19"/>
    <mergeCell ref="D8:E8"/>
    <mergeCell ref="F8:G8"/>
    <mergeCell ref="H8:I8"/>
    <mergeCell ref="L8:M8"/>
    <mergeCell ref="D10:E10"/>
    <mergeCell ref="F10:G10"/>
    <mergeCell ref="H10:I10"/>
    <mergeCell ref="D9:E9"/>
    <mergeCell ref="F9:G9"/>
    <mergeCell ref="H9:I9"/>
  </mergeCells>
  <conditionalFormatting sqref="F10:G10 F14">
    <cfRule type="expression" dxfId="73" priority="55" stopIfTrue="1">
      <formula>#REF!="no"</formula>
    </cfRule>
  </conditionalFormatting>
  <conditionalFormatting sqref="I12 H14:I14 H16:I16">
    <cfRule type="expression" dxfId="72" priority="54" stopIfTrue="1">
      <formula>#REF!="no"</formula>
    </cfRule>
  </conditionalFormatting>
  <conditionalFormatting sqref="H10:I10">
    <cfRule type="expression" dxfId="71" priority="53" stopIfTrue="1">
      <formula>#REF!="no"</formula>
    </cfRule>
  </conditionalFormatting>
  <conditionalFormatting sqref="A106:XFD107 A98:XFD99">
    <cfRule type="expression" dxfId="70" priority="50" stopIfTrue="1">
      <formula>#REF!="no"</formula>
    </cfRule>
  </conditionalFormatting>
  <conditionalFormatting sqref="F11:G11">
    <cfRule type="expression" dxfId="69" priority="40" stopIfTrue="1">
      <formula>#REF!="no"</formula>
    </cfRule>
  </conditionalFormatting>
  <conditionalFormatting sqref="F9:G9 G14 F15">
    <cfRule type="expression" dxfId="68" priority="39" stopIfTrue="1">
      <formula>#REF!="no"</formula>
    </cfRule>
  </conditionalFormatting>
  <conditionalFormatting sqref="F13:G13 F16:G16">
    <cfRule type="expression" dxfId="67" priority="38" stopIfTrue="1">
      <formula>#REF!="no"</formula>
    </cfRule>
  </conditionalFormatting>
  <conditionalFormatting sqref="F12">
    <cfRule type="expression" dxfId="66" priority="37" stopIfTrue="1">
      <formula>#REF!="no"</formula>
    </cfRule>
  </conditionalFormatting>
  <conditionalFormatting sqref="G12">
    <cfRule type="expression" dxfId="65" priority="36" stopIfTrue="1">
      <formula>#REF!="no"</formula>
    </cfRule>
  </conditionalFormatting>
  <conditionalFormatting sqref="G15">
    <cfRule type="expression" dxfId="64" priority="35" stopIfTrue="1">
      <formula>#REF!="no"</formula>
    </cfRule>
  </conditionalFormatting>
  <conditionalFormatting sqref="H11:I11">
    <cfRule type="expression" dxfId="63" priority="29" stopIfTrue="1">
      <formula>#REF!="no"</formula>
    </cfRule>
  </conditionalFormatting>
  <conditionalFormatting sqref="H9:I9 L10">
    <cfRule type="expression" dxfId="62" priority="28" stopIfTrue="1">
      <formula>#REF!="no"</formula>
    </cfRule>
  </conditionalFormatting>
  <conditionalFormatting sqref="H12">
    <cfRule type="expression" dxfId="61" priority="26" stopIfTrue="1">
      <formula>#REF!="no"</formula>
    </cfRule>
  </conditionalFormatting>
  <conditionalFormatting sqref="H13:I13">
    <cfRule type="expression" dxfId="60" priority="25" stopIfTrue="1">
      <formula>#REF!="no"</formula>
    </cfRule>
  </conditionalFormatting>
  <conditionalFormatting sqref="H15">
    <cfRule type="expression" dxfId="59" priority="24" stopIfTrue="1">
      <formula>#REF!="no"</formula>
    </cfRule>
  </conditionalFormatting>
  <conditionalFormatting sqref="I15">
    <cfRule type="expression" dxfId="58" priority="23" stopIfTrue="1">
      <formula>#REF!="no"</formula>
    </cfRule>
  </conditionalFormatting>
  <conditionalFormatting sqref="M13">
    <cfRule type="expression" dxfId="57" priority="12" stopIfTrue="1">
      <formula>#REF!="no"</formula>
    </cfRule>
  </conditionalFormatting>
  <conditionalFormatting sqref="L11:M11">
    <cfRule type="expression" dxfId="56" priority="11" stopIfTrue="1">
      <formula>#REF!="no"</formula>
    </cfRule>
  </conditionalFormatting>
  <conditionalFormatting sqref="L12:M12">
    <cfRule type="expression" dxfId="55" priority="9" stopIfTrue="1">
      <formula>#REF!="no"</formula>
    </cfRule>
  </conditionalFormatting>
  <conditionalFormatting sqref="L9:M9 M10">
    <cfRule type="expression" dxfId="54" priority="8" stopIfTrue="1">
      <formula>#REF!="no"</formula>
    </cfRule>
  </conditionalFormatting>
  <conditionalFormatting sqref="L13">
    <cfRule type="expression" dxfId="53" priority="7" stopIfTrue="1">
      <formula>#REF!="no"</formula>
    </cfRule>
  </conditionalFormatting>
  <conditionalFormatting sqref="L16:M16">
    <cfRule type="expression" dxfId="52" priority="3" stopIfTrue="1">
      <formula>#REF!="no"</formula>
    </cfRule>
  </conditionalFormatting>
  <conditionalFormatting sqref="L17:M17">
    <cfRule type="expression" dxfId="51" priority="2" stopIfTrue="1">
      <formula>#REF!="no"</formula>
    </cfRule>
  </conditionalFormatting>
  <dataValidations count="3">
    <dataValidation type="list" allowBlank="1" showInputMessage="1" showErrorMessage="1" sqref="R10" xr:uid="{AB3BEBE5-5568-4461-AA74-0D99BB5C37ED}">
      <formula1>LIST_Hold</formula1>
    </dataValidation>
    <dataValidation type="list" allowBlank="1" showInputMessage="1" showErrorMessage="1" sqref="N21" xr:uid="{78BB55E8-89EC-4C5A-9858-2CABAFDA7F8C}">
      <formula1>$I$358:$I$362</formula1>
    </dataValidation>
    <dataValidation type="list" allowBlank="1" showInputMessage="1" showErrorMessage="1" sqref="D9 R9 H9 F9" xr:uid="{BE4A87DD-CCC2-47A8-BE78-5F4A218ED42E}">
      <formula1>$B$358:$B$360</formula1>
    </dataValidation>
  </dataValidations>
  <pageMargins left="0.25" right="0.25" top="0.5" bottom="0.5" header="0.5" footer="0.5"/>
  <pageSetup scale="50" fitToWidth="8" fitToHeight="4" orientation="landscape" r:id="rId1"/>
  <headerFooter>
    <oddFooter>&amp;L&amp;G&amp;R&amp;A
&amp;F</oddFooter>
  </headerFooter>
  <rowBreaks count="2" manualBreakCount="2">
    <brk id="89" max="149" man="1"/>
    <brk id="114" max="149" man="1"/>
  </rowBreaks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2B7C-87F2-4B80-AEB6-B5E5A0B0071B}">
  <sheetPr codeName="Sheet6">
    <tabColor rgb="FF0066FF"/>
  </sheetPr>
  <dimension ref="A1:IX363"/>
  <sheetViews>
    <sheetView zoomScale="80" zoomScaleNormal="80" workbookViewId="0">
      <pane xSplit="5" topLeftCell="F1" activePane="topRight" state="frozen"/>
      <selection activeCell="J42" sqref="J42"/>
      <selection pane="topRight" activeCell="A58" sqref="A58"/>
    </sheetView>
  </sheetViews>
  <sheetFormatPr defaultColWidth="10.453125" defaultRowHeight="12.5" outlineLevelCol="1"/>
  <cols>
    <col min="1" max="1" width="10.81640625" style="569" customWidth="1"/>
    <col min="2" max="2" width="32.453125" style="569" customWidth="1"/>
    <col min="3" max="3" width="3.54296875" style="569" customWidth="1"/>
    <col min="4" max="4" width="15.54296875" style="569" customWidth="1"/>
    <col min="5" max="5" width="18.54296875" style="569" customWidth="1"/>
    <col min="6" max="6" width="15.54296875" style="569" customWidth="1"/>
    <col min="7" max="7" width="16.453125" style="569" customWidth="1"/>
    <col min="8" max="8" width="14.54296875" style="569" customWidth="1"/>
    <col min="9" max="9" width="16.1796875" style="569" customWidth="1"/>
    <col min="10" max="10" width="17.54296875" style="569" customWidth="1"/>
    <col min="11" max="12" width="15.453125" style="569" customWidth="1"/>
    <col min="13" max="13" width="16.54296875" style="569" customWidth="1"/>
    <col min="14" max="14" width="16.453125" style="569" customWidth="1"/>
    <col min="15" max="15" width="16" style="569" customWidth="1"/>
    <col min="16" max="37" width="14.453125" style="569" customWidth="1"/>
    <col min="38" max="38" width="17.453125" style="569" customWidth="1"/>
    <col min="39" max="246" width="14.453125" style="569" customWidth="1"/>
    <col min="247" max="247" width="2.54296875" style="593" customWidth="1"/>
    <col min="248" max="258" width="16.54296875" style="569" customWidth="1" outlineLevel="1"/>
    <col min="259" max="259" width="2.54296875" style="569" customWidth="1"/>
    <col min="260" max="16384" width="10.453125" style="569"/>
  </cols>
  <sheetData>
    <row r="1" spans="1:246" ht="49.5" customHeight="1">
      <c r="A1" s="567" t="str">
        <f>'Executive Summary'!$E$5&amp; " 3 YEAR WATERFALL"</f>
        <v>VERVE Chapel Hill 3 YEAR WATERFALL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</row>
    <row r="2" spans="1:246" ht="15">
      <c r="A2" s="570"/>
    </row>
    <row r="3" spans="1:246" ht="15">
      <c r="A3" s="571"/>
    </row>
    <row r="4" spans="1:246" ht="7.5" customHeight="1">
      <c r="A4" s="1040"/>
      <c r="B4" s="572"/>
      <c r="C4" s="572"/>
      <c r="D4" s="572"/>
      <c r="E4" s="572"/>
      <c r="F4" s="572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572"/>
      <c r="R4" s="572"/>
      <c r="S4" s="572"/>
      <c r="T4" s="572"/>
      <c r="U4" s="572"/>
      <c r="V4" s="572"/>
      <c r="W4" s="572"/>
      <c r="X4" s="572"/>
      <c r="Y4" s="572"/>
      <c r="Z4" s="572"/>
      <c r="AA4" s="572"/>
      <c r="AB4" s="572"/>
      <c r="AC4" s="572"/>
      <c r="AD4" s="572"/>
      <c r="AE4" s="572"/>
      <c r="AF4" s="572"/>
      <c r="AG4" s="572"/>
      <c r="AH4" s="572"/>
      <c r="AI4" s="572"/>
      <c r="AJ4" s="572"/>
      <c r="AK4" s="572"/>
      <c r="AL4" s="572"/>
      <c r="AM4" s="572"/>
      <c r="AN4" s="572"/>
      <c r="AO4" s="572"/>
      <c r="AP4" s="572"/>
      <c r="AQ4" s="572"/>
      <c r="AR4" s="572"/>
      <c r="AS4" s="572"/>
      <c r="AT4" s="572"/>
      <c r="AU4" s="572"/>
      <c r="AV4" s="572"/>
      <c r="AW4" s="572"/>
      <c r="AX4" s="572"/>
      <c r="AY4" s="572"/>
      <c r="AZ4" s="572"/>
      <c r="BA4" s="572"/>
      <c r="BB4" s="572"/>
      <c r="BC4" s="572"/>
      <c r="BD4" s="572"/>
      <c r="BE4" s="572"/>
      <c r="BF4" s="572"/>
      <c r="BG4" s="572"/>
      <c r="BH4" s="572"/>
      <c r="BI4" s="572"/>
      <c r="BJ4" s="572"/>
      <c r="BK4" s="572"/>
      <c r="BL4" s="572"/>
      <c r="BM4" s="572"/>
      <c r="BN4" s="572"/>
      <c r="BO4" s="572"/>
      <c r="BP4" s="572"/>
      <c r="BQ4" s="572"/>
      <c r="BR4" s="572"/>
      <c r="BS4" s="572"/>
      <c r="BT4" s="572"/>
      <c r="BU4" s="572"/>
      <c r="BV4" s="572"/>
      <c r="BW4" s="572"/>
      <c r="BX4" s="572"/>
      <c r="BY4" s="572"/>
      <c r="BZ4" s="572"/>
      <c r="CA4" s="572"/>
      <c r="CB4" s="572"/>
      <c r="CC4" s="572"/>
      <c r="CD4" s="572"/>
      <c r="CE4" s="572"/>
      <c r="CF4" s="572"/>
      <c r="CG4" s="572"/>
      <c r="CH4" s="572"/>
      <c r="CI4" s="572"/>
      <c r="CJ4" s="572"/>
      <c r="CK4" s="572"/>
      <c r="CL4" s="572"/>
      <c r="CM4" s="572"/>
      <c r="CN4" s="572"/>
      <c r="CO4" s="572"/>
      <c r="CP4" s="572"/>
      <c r="CQ4" s="572"/>
      <c r="CR4" s="572"/>
      <c r="CS4" s="572"/>
      <c r="CT4" s="572"/>
      <c r="CU4" s="572"/>
      <c r="CV4" s="572"/>
      <c r="CW4" s="572"/>
      <c r="CX4" s="572"/>
      <c r="CY4" s="572"/>
      <c r="CZ4" s="572"/>
      <c r="DA4" s="572"/>
      <c r="DB4" s="572"/>
      <c r="DC4" s="572"/>
      <c r="DD4" s="572"/>
      <c r="DE4" s="572"/>
      <c r="DF4" s="572"/>
      <c r="DG4" s="572"/>
      <c r="DH4" s="572"/>
      <c r="DI4" s="572"/>
      <c r="DJ4" s="572"/>
      <c r="DK4" s="572"/>
      <c r="DL4" s="572"/>
      <c r="DM4" s="572"/>
      <c r="DN4" s="572"/>
      <c r="DO4" s="572"/>
      <c r="DP4" s="572"/>
      <c r="DQ4" s="572"/>
      <c r="DR4" s="572"/>
      <c r="DS4" s="572"/>
      <c r="DT4" s="572"/>
      <c r="DU4" s="572"/>
      <c r="DV4" s="572"/>
      <c r="DW4" s="572"/>
      <c r="DX4" s="572"/>
      <c r="DY4" s="572"/>
      <c r="DZ4" s="572"/>
      <c r="EA4" s="572"/>
      <c r="EB4" s="572"/>
      <c r="EC4" s="572"/>
      <c r="ED4" s="572"/>
      <c r="EE4" s="572"/>
      <c r="EF4" s="572"/>
      <c r="EG4" s="572"/>
      <c r="EH4" s="572"/>
      <c r="EI4" s="572"/>
      <c r="EJ4" s="572"/>
      <c r="EK4" s="572"/>
      <c r="EL4" s="572"/>
      <c r="EM4" s="572"/>
      <c r="EN4" s="572"/>
      <c r="EO4" s="572"/>
      <c r="EP4" s="572"/>
      <c r="EQ4" s="572"/>
      <c r="ER4" s="572"/>
      <c r="ES4" s="572"/>
      <c r="ET4" s="572"/>
      <c r="EU4" s="572"/>
      <c r="EV4" s="572"/>
      <c r="EW4" s="572"/>
      <c r="EX4" s="572"/>
      <c r="EY4" s="572"/>
      <c r="EZ4" s="572"/>
      <c r="FA4" s="572"/>
      <c r="FB4" s="572"/>
      <c r="FC4" s="572"/>
      <c r="FD4" s="572"/>
      <c r="FE4" s="572"/>
      <c r="FF4" s="572"/>
      <c r="FG4" s="572"/>
      <c r="FH4" s="572"/>
      <c r="FI4" s="572"/>
      <c r="FJ4" s="572"/>
      <c r="FK4" s="572"/>
      <c r="FL4" s="572"/>
      <c r="FM4" s="572"/>
      <c r="FN4" s="572"/>
      <c r="FO4" s="572"/>
      <c r="FP4" s="572"/>
      <c r="FQ4" s="572"/>
      <c r="FR4" s="572"/>
      <c r="FS4" s="572"/>
      <c r="FT4" s="572"/>
      <c r="FU4" s="572"/>
      <c r="FV4" s="572"/>
      <c r="FW4" s="572"/>
      <c r="FX4" s="572"/>
      <c r="FY4" s="572"/>
      <c r="FZ4" s="572"/>
      <c r="GA4" s="572"/>
      <c r="GB4" s="572"/>
      <c r="GC4" s="572"/>
      <c r="GD4" s="572"/>
      <c r="GE4" s="572"/>
      <c r="GF4" s="572"/>
      <c r="GG4" s="572"/>
      <c r="GH4" s="572"/>
      <c r="GI4" s="572"/>
      <c r="GJ4" s="572"/>
      <c r="GK4" s="572"/>
      <c r="GL4" s="572"/>
      <c r="GM4" s="572"/>
      <c r="GN4" s="572"/>
      <c r="GO4" s="572"/>
      <c r="GP4" s="572"/>
      <c r="GQ4" s="572"/>
      <c r="GR4" s="572"/>
      <c r="GS4" s="572"/>
      <c r="GT4" s="572"/>
      <c r="GU4" s="572"/>
      <c r="GV4" s="572"/>
      <c r="GW4" s="572"/>
      <c r="GX4" s="572"/>
      <c r="GY4" s="572"/>
      <c r="GZ4" s="572"/>
      <c r="HA4" s="572"/>
      <c r="HB4" s="572"/>
      <c r="HC4" s="572"/>
      <c r="HD4" s="572"/>
      <c r="HE4" s="572"/>
      <c r="HF4" s="572"/>
      <c r="HG4" s="572"/>
      <c r="HH4" s="572"/>
      <c r="HI4" s="572"/>
      <c r="HJ4" s="572"/>
      <c r="HK4" s="572"/>
      <c r="HL4" s="572"/>
      <c r="HM4" s="572"/>
      <c r="HN4" s="572"/>
      <c r="HO4" s="572"/>
      <c r="HP4" s="572"/>
      <c r="HQ4" s="572"/>
      <c r="HR4" s="572"/>
      <c r="HS4" s="572"/>
      <c r="HT4" s="572"/>
      <c r="HU4" s="572"/>
      <c r="HV4" s="572"/>
      <c r="HW4" s="572"/>
      <c r="HX4" s="572"/>
      <c r="HY4" s="572"/>
      <c r="HZ4" s="572"/>
      <c r="IA4" s="572"/>
      <c r="IB4" s="572"/>
      <c r="IC4" s="572"/>
      <c r="ID4" s="572"/>
      <c r="IE4" s="572"/>
      <c r="IF4" s="572"/>
      <c r="IG4" s="572"/>
      <c r="IH4" s="572"/>
      <c r="II4" s="572"/>
      <c r="IJ4" s="572"/>
      <c r="IK4" s="572"/>
      <c r="IL4" s="572"/>
    </row>
    <row r="5" spans="1:246">
      <c r="P5" s="574"/>
    </row>
    <row r="6" spans="1:246" ht="13" thickBot="1">
      <c r="D6" s="576"/>
    </row>
    <row r="7" spans="1:246" ht="14.5" thickBot="1">
      <c r="B7" s="577" t="s">
        <v>627</v>
      </c>
      <c r="C7" s="1431"/>
      <c r="D7" s="1431"/>
      <c r="E7" s="1431"/>
      <c r="F7" s="1431"/>
      <c r="G7" s="594"/>
      <c r="H7" s="594"/>
      <c r="I7" s="594"/>
      <c r="J7" s="1461"/>
      <c r="K7" s="593"/>
      <c r="L7" s="1347" t="s">
        <v>628</v>
      </c>
      <c r="M7" s="1432"/>
      <c r="N7" s="1433"/>
      <c r="P7" s="1347" t="s">
        <v>629</v>
      </c>
      <c r="Q7" s="1434"/>
      <c r="R7" s="1435"/>
    </row>
    <row r="8" spans="1:246" ht="14">
      <c r="B8" s="1436"/>
      <c r="C8" s="690"/>
      <c r="D8" s="1780" t="s">
        <v>630</v>
      </c>
      <c r="E8" s="1781"/>
      <c r="F8" s="1782" t="s">
        <v>631</v>
      </c>
      <c r="G8" s="1781"/>
      <c r="H8" s="1782" t="s">
        <v>632</v>
      </c>
      <c r="I8" s="1781"/>
      <c r="J8" s="785" t="s">
        <v>633</v>
      </c>
      <c r="L8" s="1783"/>
      <c r="M8" s="1784"/>
      <c r="N8" s="647"/>
      <c r="P8" s="621" t="s">
        <v>634</v>
      </c>
      <c r="R8" s="678">
        <f>StartDate</f>
        <v>46753</v>
      </c>
    </row>
    <row r="9" spans="1:246">
      <c r="B9" s="783"/>
      <c r="C9" s="788" t="s">
        <v>635</v>
      </c>
      <c r="D9" s="1787" t="s">
        <v>636</v>
      </c>
      <c r="E9" s="1788"/>
      <c r="F9" s="1789" t="s">
        <v>636</v>
      </c>
      <c r="G9" s="1788"/>
      <c r="H9" s="1787" t="s">
        <v>636</v>
      </c>
      <c r="I9" s="1788"/>
      <c r="J9" s="786"/>
      <c r="L9" s="648" t="s">
        <v>69</v>
      </c>
      <c r="M9" s="698">
        <f ca="1">N9/$N$12</f>
        <v>0.35</v>
      </c>
      <c r="N9" s="649">
        <f ca="1">+Development!G265</f>
        <v>83633889.72828415</v>
      </c>
      <c r="P9" s="621" t="s">
        <v>637</v>
      </c>
      <c r="R9" s="679" t="s">
        <v>636</v>
      </c>
    </row>
    <row r="10" spans="1:246" ht="13" thickBot="1">
      <c r="B10" s="784"/>
      <c r="C10" s="1462"/>
      <c r="D10" s="1785"/>
      <c r="E10" s="1786"/>
      <c r="F10" s="1785"/>
      <c r="G10" s="1786"/>
      <c r="H10" s="1785"/>
      <c r="I10" s="1786"/>
      <c r="J10" s="787"/>
      <c r="L10" s="648" t="s">
        <v>756</v>
      </c>
      <c r="M10" s="698">
        <f ca="1">N10/N12</f>
        <v>0</v>
      </c>
      <c r="N10" s="649">
        <f ca="1">+Development!G266</f>
        <v>0</v>
      </c>
      <c r="P10" s="621" t="s">
        <v>639</v>
      </c>
      <c r="R10" s="680">
        <f>'Executive Summary'!K13</f>
        <v>3</v>
      </c>
    </row>
    <row r="11" spans="1:246" ht="14.15" customHeight="1" thickBot="1">
      <c r="B11" s="595"/>
      <c r="C11" s="691"/>
      <c r="D11" s="1437" t="s">
        <v>640</v>
      </c>
      <c r="E11" s="684" t="s">
        <v>641</v>
      </c>
      <c r="F11" s="1437" t="s">
        <v>640</v>
      </c>
      <c r="G11" s="684" t="s">
        <v>641</v>
      </c>
      <c r="H11" s="692" t="s">
        <v>640</v>
      </c>
      <c r="I11" s="684" t="s">
        <v>641</v>
      </c>
      <c r="J11" s="1438" t="s">
        <v>642</v>
      </c>
      <c r="L11" s="650" t="s">
        <v>643</v>
      </c>
      <c r="M11" s="699">
        <f ca="1">N11/$N$12</f>
        <v>0.65</v>
      </c>
      <c r="N11" s="651">
        <f ca="1">Development!G267</f>
        <v>155320080.9239563</v>
      </c>
      <c r="P11" s="621" t="s">
        <v>644</v>
      </c>
      <c r="R11" s="677">
        <f>IF(_WF_Periodicity="Monthly",1,IF(_WF_Periodicity="Quarterly",3,12))</f>
        <v>1</v>
      </c>
    </row>
    <row r="12" spans="1:246" ht="13">
      <c r="B12" s="701"/>
      <c r="C12" s="789" t="s">
        <v>645</v>
      </c>
      <c r="D12" s="1439">
        <f>+'1-Yr Waterfall'!D12</f>
        <v>0.11</v>
      </c>
      <c r="E12" s="685">
        <f>+M15</f>
        <v>0.9</v>
      </c>
      <c r="F12" s="681">
        <f>+'1-Yr Waterfall'!F12</f>
        <v>0.15</v>
      </c>
      <c r="G12" s="685">
        <f>1-_WF_Tier2_GP</f>
        <v>0.75</v>
      </c>
      <c r="H12" s="693">
        <f>+'1-Yr Waterfall'!H12</f>
        <v>0.18</v>
      </c>
      <c r="I12" s="685">
        <f>1-_WF_Tier3_GP</f>
        <v>0.625</v>
      </c>
      <c r="J12" s="598">
        <f>1-_WF_Remainder_GP</f>
        <v>0.5</v>
      </c>
      <c r="L12" s="652" t="s">
        <v>228</v>
      </c>
      <c r="M12" s="700">
        <f ca="1">N12/$N$12</f>
        <v>1</v>
      </c>
      <c r="N12" s="653">
        <f ca="1">SUM(N9:N11)</f>
        <v>238953970.65224046</v>
      </c>
      <c r="P12" s="621" t="s">
        <v>646</v>
      </c>
      <c r="Q12" s="587"/>
      <c r="R12" s="582">
        <f>EDATE('Executive Summary'!$C$73,('3-Yr Waterfall'!$R$10-1)*12)-1</f>
        <v>48791</v>
      </c>
      <c r="S12" s="585"/>
    </row>
    <row r="13" spans="1:246" ht="13" thickBot="1">
      <c r="B13" s="595"/>
      <c r="C13" s="789"/>
      <c r="D13" s="688"/>
      <c r="E13" s="1440">
        <f>SUM(E12:E12)</f>
        <v>0.9</v>
      </c>
      <c r="F13" s="682"/>
      <c r="G13" s="1440">
        <f>1-G15</f>
        <v>0.75</v>
      </c>
      <c r="H13" s="694"/>
      <c r="I13" s="1440">
        <f>1-I15</f>
        <v>0.625</v>
      </c>
      <c r="J13" s="599">
        <f>1-J15</f>
        <v>0.5</v>
      </c>
      <c r="L13" s="654"/>
      <c r="M13" s="603"/>
      <c r="N13" s="655"/>
      <c r="P13" s="579"/>
      <c r="R13" s="583"/>
    </row>
    <row r="14" spans="1:246" ht="14.5" thickBot="1">
      <c r="B14" s="595"/>
      <c r="C14" s="789"/>
      <c r="D14" s="689"/>
      <c r="E14" s="686"/>
      <c r="F14" s="683"/>
      <c r="G14" s="686"/>
      <c r="H14" s="695"/>
      <c r="I14" s="686"/>
      <c r="J14" s="600"/>
      <c r="L14" s="1347" t="s">
        <v>647</v>
      </c>
      <c r="M14" s="1432"/>
      <c r="N14" s="1441"/>
      <c r="P14" s="579"/>
      <c r="R14" s="583"/>
    </row>
    <row r="15" spans="1:246" ht="14">
      <c r="B15" s="595"/>
      <c r="C15" s="789" t="s">
        <v>648</v>
      </c>
      <c r="D15" s="1613"/>
      <c r="E15" s="687">
        <f>1-E13</f>
        <v>9.9999999999999978E-2</v>
      </c>
      <c r="F15" s="1613"/>
      <c r="G15" s="681">
        <f>+'1-Yr Waterfall'!_WF_Tier2_GP</f>
        <v>0.25</v>
      </c>
      <c r="H15" s="696"/>
      <c r="I15" s="681">
        <f>+'1-Yr Waterfall'!_WF_Tier3_GP</f>
        <v>0.375</v>
      </c>
      <c r="J15" s="602">
        <f>+'1-Yr Waterfall'!_WF_Remainder_GP</f>
        <v>0.5</v>
      </c>
      <c r="L15" s="656" t="s">
        <v>645</v>
      </c>
      <c r="M15" s="634">
        <v>0.9</v>
      </c>
      <c r="N15" s="657">
        <f ca="1">+$M15*$N$9</f>
        <v>75270500.755455732</v>
      </c>
      <c r="P15" s="579"/>
      <c r="R15" s="583"/>
    </row>
    <row r="16" spans="1:246" ht="13" thickBot="1">
      <c r="B16" s="596"/>
      <c r="C16" s="1463"/>
      <c r="D16" s="1464"/>
      <c r="E16" s="1465">
        <f>SUM(E13:E15)</f>
        <v>1</v>
      </c>
      <c r="F16" s="1464"/>
      <c r="G16" s="1465">
        <f>SUM(G13:G15)</f>
        <v>1</v>
      </c>
      <c r="H16" s="697"/>
      <c r="I16" s="1465">
        <f>SUM(I13:I15)</f>
        <v>1</v>
      </c>
      <c r="J16" s="1466">
        <f>SUM(J13:J15)</f>
        <v>1</v>
      </c>
      <c r="L16" s="650" t="s">
        <v>648</v>
      </c>
      <c r="M16" s="1613">
        <f>1-M15</f>
        <v>9.9999999999999978E-2</v>
      </c>
      <c r="N16" s="658">
        <f ca="1">+$M16*$N$9</f>
        <v>8363388.9728284134</v>
      </c>
      <c r="P16" s="626"/>
      <c r="Q16" s="1467"/>
      <c r="R16" s="1468"/>
    </row>
    <row r="17" spans="2:247" ht="13" thickBot="1">
      <c r="B17" s="778" t="s">
        <v>649</v>
      </c>
      <c r="C17" s="778"/>
      <c r="D17" s="778"/>
      <c r="E17" s="778"/>
      <c r="F17" s="1108"/>
      <c r="G17" s="1097">
        <f>+_WF_Tier2_GP-G18</f>
        <v>8.3333333333333315E-2</v>
      </c>
      <c r="H17" s="1097"/>
      <c r="I17" s="1097">
        <f>+_WF_Tier3_GP-I18</f>
        <v>6.944444444444442E-2</v>
      </c>
      <c r="J17" s="1097">
        <f>+_WF_Remainder_GP-J18</f>
        <v>5.5555555555555525E-2</v>
      </c>
      <c r="L17" s="1614" t="s">
        <v>228</v>
      </c>
      <c r="M17" s="1615">
        <f>SUM(M15:M16)</f>
        <v>1</v>
      </c>
      <c r="N17" s="659">
        <f ca="1">SUM(N15:N16)</f>
        <v>83633889.72828415</v>
      </c>
    </row>
    <row r="18" spans="2:247" ht="13" thickBot="1">
      <c r="B18" s="778" t="s">
        <v>650</v>
      </c>
      <c r="C18" s="778"/>
      <c r="D18" s="778"/>
      <c r="E18" s="778"/>
      <c r="F18" s="1108"/>
      <c r="G18" s="1098">
        <f>+(_WF_Tier2_GP-M16)/E12</f>
        <v>0.16666666666666669</v>
      </c>
      <c r="H18" s="1097"/>
      <c r="I18" s="1098">
        <f>+(_WF_Tier3_GP-M16)/E12</f>
        <v>0.30555555555555558</v>
      </c>
      <c r="J18" s="1098">
        <f>+(_WF_Remainder_GP-M16)/E12</f>
        <v>0.44444444444444448</v>
      </c>
    </row>
    <row r="19" spans="2:247" ht="18" customHeight="1" thickBot="1">
      <c r="B19" s="1442" t="s">
        <v>651</v>
      </c>
      <c r="C19" s="601"/>
      <c r="D19" s="601"/>
      <c r="E19" s="601"/>
      <c r="F19" s="601"/>
      <c r="G19" s="601"/>
      <c r="H19" s="601"/>
      <c r="I19" s="601"/>
      <c r="J19" s="1469"/>
      <c r="L19" s="1777" t="s">
        <v>652</v>
      </c>
      <c r="M19" s="1778"/>
      <c r="N19" s="1778"/>
      <c r="O19" s="1778"/>
      <c r="P19" s="1778"/>
      <c r="Q19" s="1778"/>
      <c r="R19" s="1779"/>
    </row>
    <row r="20" spans="2:247">
      <c r="B20" s="641"/>
      <c r="C20" s="593"/>
      <c r="D20" s="642" t="s">
        <v>653</v>
      </c>
      <c r="E20" s="643"/>
      <c r="F20" s="642"/>
      <c r="G20" s="643"/>
      <c r="H20" s="643"/>
      <c r="I20" s="660"/>
      <c r="J20" s="597"/>
      <c r="L20" s="1443"/>
      <c r="M20" s="625"/>
      <c r="N20" s="628"/>
      <c r="O20" s="586" t="s">
        <v>654</v>
      </c>
      <c r="P20" s="586" t="s">
        <v>655</v>
      </c>
      <c r="Q20" s="586" t="s">
        <v>656</v>
      </c>
      <c r="R20" s="1470" t="s">
        <v>657</v>
      </c>
    </row>
    <row r="21" spans="2:247">
      <c r="B21" s="644"/>
      <c r="C21" s="1616"/>
      <c r="D21" s="1617">
        <v>0</v>
      </c>
      <c r="E21" s="1617">
        <f>+D21+1</f>
        <v>1</v>
      </c>
      <c r="F21" s="1617">
        <f>+E21+1</f>
        <v>2</v>
      </c>
      <c r="G21" s="1617">
        <f>+F21+1</f>
        <v>3</v>
      </c>
      <c r="H21" s="1617">
        <f>+G21+1</f>
        <v>4</v>
      </c>
      <c r="I21" s="661">
        <f>+H21+1</f>
        <v>5</v>
      </c>
      <c r="J21" s="645" t="s">
        <v>38</v>
      </c>
      <c r="K21" s="584"/>
      <c r="L21" s="581"/>
      <c r="M21" s="623"/>
      <c r="N21" s="627"/>
      <c r="O21" s="590"/>
      <c r="P21" s="590"/>
      <c r="Q21" s="590"/>
      <c r="R21" s="583"/>
    </row>
    <row r="22" spans="2:247" s="585" customFormat="1">
      <c r="B22" s="630" t="s">
        <v>658</v>
      </c>
      <c r="C22" s="587"/>
      <c r="D22" s="587"/>
      <c r="E22" s="587"/>
      <c r="F22" s="587"/>
      <c r="G22" s="587"/>
      <c r="H22" s="587"/>
      <c r="I22" s="662"/>
      <c r="J22" s="669"/>
      <c r="L22" s="629" t="s">
        <v>659</v>
      </c>
      <c r="M22" s="1618"/>
      <c r="N22" s="1618"/>
      <c r="O22" s="1619">
        <f ca="1">-N17</f>
        <v>-83633889.72828415</v>
      </c>
      <c r="P22" s="1620">
        <f ca="1">E84</f>
        <v>174022911.89446974</v>
      </c>
      <c r="Q22" s="1621">
        <f ca="1">D86</f>
        <v>0.29012798174017673</v>
      </c>
      <c r="R22" s="632">
        <f ca="1">D87</f>
        <v>3.0807702769756138</v>
      </c>
      <c r="IM22" s="1047"/>
    </row>
    <row r="23" spans="2:247" s="585" customFormat="1">
      <c r="B23" s="636" t="s">
        <v>660</v>
      </c>
      <c r="C23" s="587"/>
      <c r="D23" s="622">
        <f ca="1">+-Development!$G$268</f>
        <v>-238953970.65224046</v>
      </c>
      <c r="E23" s="622"/>
      <c r="F23" s="622"/>
      <c r="G23" s="622"/>
      <c r="H23" s="622"/>
      <c r="I23" s="663"/>
      <c r="J23" s="670">
        <f t="shared" ref="J23:J31" ca="1" si="0">+SUM(D23:I23)</f>
        <v>-238953970.65224046</v>
      </c>
      <c r="L23" s="630"/>
      <c r="M23" s="569"/>
      <c r="N23" s="569"/>
      <c r="O23" s="711"/>
      <c r="P23" s="712"/>
      <c r="Q23" s="631"/>
      <c r="R23" s="633"/>
      <c r="IM23" s="1047"/>
    </row>
    <row r="24" spans="2:247" s="585" customFormat="1">
      <c r="B24" s="636" t="s">
        <v>70</v>
      </c>
      <c r="C24" s="587"/>
      <c r="D24" s="622">
        <f ca="1">+Development!G266</f>
        <v>0</v>
      </c>
      <c r="E24" s="622"/>
      <c r="F24" s="622"/>
      <c r="G24" s="622"/>
      <c r="H24" s="622"/>
      <c r="I24" s="663"/>
      <c r="J24" s="674">
        <f t="shared" ca="1" si="0"/>
        <v>0</v>
      </c>
      <c r="L24" s="629" t="s">
        <v>661</v>
      </c>
      <c r="M24" s="1618"/>
      <c r="N24" s="1618"/>
      <c r="O24" s="1619">
        <f ca="1">-N15</f>
        <v>-75270500.755455732</v>
      </c>
      <c r="P24" s="1620">
        <f ca="1">E101</f>
        <v>112508250.94593509</v>
      </c>
      <c r="Q24" s="1621">
        <f ca="1">D101</f>
        <v>0.23942650656057207</v>
      </c>
      <c r="R24" s="632">
        <f ca="1">D102</f>
        <v>2.494719044203785</v>
      </c>
      <c r="IM24" s="1047"/>
    </row>
    <row r="25" spans="2:247" s="585" customFormat="1">
      <c r="B25" s="636" t="s">
        <v>685</v>
      </c>
      <c r="C25" s="587"/>
      <c r="D25" s="622">
        <f t="shared" ref="D25:I25" si="1">SUMIF(F50:IL50,D21,F56:IL56)</f>
        <v>0</v>
      </c>
      <c r="E25" s="622">
        <f t="shared" ca="1" si="1"/>
        <v>0</v>
      </c>
      <c r="F25" s="622">
        <f t="shared" si="1"/>
        <v>0</v>
      </c>
      <c r="G25" s="622">
        <f t="shared" si="1"/>
        <v>0</v>
      </c>
      <c r="H25" s="622">
        <f t="shared" si="1"/>
        <v>0</v>
      </c>
      <c r="I25" s="622">
        <f t="shared" si="1"/>
        <v>0</v>
      </c>
      <c r="J25" s="1049">
        <f t="shared" ca="1" si="0"/>
        <v>0</v>
      </c>
      <c r="L25" s="630"/>
      <c r="M25" s="569"/>
      <c r="N25" s="569"/>
      <c r="O25" s="711"/>
      <c r="P25" s="712"/>
      <c r="Q25" s="631"/>
      <c r="R25" s="633"/>
      <c r="IM25" s="1047"/>
    </row>
    <row r="26" spans="2:247" s="585" customFormat="1">
      <c r="B26" s="636" t="s">
        <v>71</v>
      </c>
      <c r="C26" s="587"/>
      <c r="D26" s="622">
        <f ca="1">+-E27</f>
        <v>155320080.9239563</v>
      </c>
      <c r="F26" s="622"/>
      <c r="G26" s="622"/>
      <c r="H26" s="622"/>
      <c r="I26" s="663"/>
      <c r="J26" s="674">
        <f t="shared" ca="1" si="0"/>
        <v>155320080.9239563</v>
      </c>
      <c r="L26" s="646" t="s">
        <v>665</v>
      </c>
      <c r="M26" s="1616"/>
      <c r="N26" s="1616"/>
      <c r="O26" s="1622">
        <f ca="1">-N16</f>
        <v>-8363388.9728284134</v>
      </c>
      <c r="P26" s="1623">
        <f ca="1">E109</f>
        <v>61514660.948534645</v>
      </c>
      <c r="Q26" s="1624">
        <f ca="1">D109</f>
        <v>0.54453548502142768</v>
      </c>
      <c r="R26" s="704">
        <f ca="1">D110</f>
        <v>8.3552313719220681</v>
      </c>
      <c r="S26" s="1111">
        <f ca="1">+-O26*(R22-1)</f>
        <v>17402291.189446971</v>
      </c>
      <c r="T26" s="585" t="s">
        <v>663</v>
      </c>
      <c r="IM26" s="1047"/>
    </row>
    <row r="27" spans="2:247" s="585" customFormat="1">
      <c r="B27" s="636" t="s">
        <v>664</v>
      </c>
      <c r="C27" s="587"/>
      <c r="D27" s="622">
        <f t="shared" ref="D27:I27" si="2">+SUMIF($F$50:$IL$50,D$21,$F$57:$IL$57)</f>
        <v>0</v>
      </c>
      <c r="E27" s="622">
        <f t="shared" ca="1" si="2"/>
        <v>-155320080.9239563</v>
      </c>
      <c r="F27" s="622">
        <f t="shared" si="2"/>
        <v>0</v>
      </c>
      <c r="G27" s="622">
        <f t="shared" si="2"/>
        <v>0</v>
      </c>
      <c r="H27" s="622">
        <f t="shared" si="2"/>
        <v>0</v>
      </c>
      <c r="I27" s="663">
        <f t="shared" si="2"/>
        <v>0</v>
      </c>
      <c r="J27" s="674">
        <f t="shared" ca="1" si="0"/>
        <v>-155320080.9239563</v>
      </c>
      <c r="L27" s="641"/>
      <c r="M27" s="593"/>
      <c r="N27" s="593"/>
      <c r="O27" s="710"/>
      <c r="P27" s="703"/>
      <c r="Q27" s="705"/>
      <c r="R27" s="597"/>
      <c r="S27" s="1110">
        <f ca="1">+-O24*(R22-R24)</f>
        <v>44112369.759087704</v>
      </c>
      <c r="T27" s="1626" t="s">
        <v>666</v>
      </c>
      <c r="IM27" s="1047"/>
    </row>
    <row r="28" spans="2:247" s="585" customFormat="1">
      <c r="B28" s="636" t="s">
        <v>667</v>
      </c>
      <c r="C28" s="587"/>
      <c r="D28" s="622">
        <v>0</v>
      </c>
      <c r="E28" s="622">
        <f ca="1">+SUMIF($F$50:$IL$50,E$21,$F$58:$IL$58)</f>
        <v>236412885.18793851</v>
      </c>
      <c r="F28" s="622">
        <f>+SUMIF($F$50:$IL$50,F$21,$F$58:$IL$58)</f>
        <v>0</v>
      </c>
      <c r="G28" s="622">
        <f>+SUMIF($F$50:$IL$50,G$21,$F$58:$IL$58)</f>
        <v>0</v>
      </c>
      <c r="H28" s="622">
        <f>+SUMIF($F$50:$IL$50,H$21,$F$58:$IL$58)</f>
        <v>0</v>
      </c>
      <c r="I28" s="663">
        <f>+SUMIF($F$50:$IL$50,I$21,$F$58:$IL$58)</f>
        <v>0</v>
      </c>
      <c r="J28" s="674">
        <f t="shared" ca="1" si="0"/>
        <v>236412885.18793851</v>
      </c>
      <c r="L28" s="641" t="s">
        <v>671</v>
      </c>
      <c r="M28" s="593"/>
      <c r="N28" s="593"/>
      <c r="O28" s="710"/>
      <c r="P28" s="703"/>
      <c r="Q28" s="705"/>
      <c r="R28" s="597"/>
      <c r="S28" s="1112">
        <f ca="1">+SUM(S26:S27)</f>
        <v>61514660.948534675</v>
      </c>
      <c r="T28" s="1109" t="s">
        <v>668</v>
      </c>
      <c r="IM28" s="1047"/>
    </row>
    <row r="29" spans="2:247" s="585" customFormat="1">
      <c r="B29" s="636" t="s">
        <v>669</v>
      </c>
      <c r="C29" s="587"/>
      <c r="D29" s="622">
        <f t="shared" ref="D29:I29" si="3">+SUMIF($F$50:$IL$50,D$21,$F$60:$IL$60)</f>
        <v>0</v>
      </c>
      <c r="E29" s="622">
        <f t="shared" si="3"/>
        <v>0</v>
      </c>
      <c r="F29" s="622">
        <f t="shared" si="3"/>
        <v>0</v>
      </c>
      <c r="G29" s="622">
        <f t="shared" ca="1" si="3"/>
        <v>-237600889.6361191</v>
      </c>
      <c r="H29" s="622">
        <f t="shared" si="3"/>
        <v>0</v>
      </c>
      <c r="I29" s="663">
        <f t="shared" si="3"/>
        <v>0</v>
      </c>
      <c r="J29" s="674">
        <f t="shared" ca="1" si="0"/>
        <v>-237600889.6361191</v>
      </c>
      <c r="L29" s="706" t="s">
        <v>62</v>
      </c>
      <c r="M29" s="593"/>
      <c r="N29" s="593"/>
      <c r="O29" s="593"/>
      <c r="P29" s="923">
        <f ca="1">Development!G236</f>
        <v>9190537.3327784799</v>
      </c>
      <c r="Q29" s="593"/>
      <c r="R29" s="597"/>
      <c r="IM29" s="1047"/>
    </row>
    <row r="30" spans="2:247" ht="13" thickBot="1">
      <c r="B30" s="637" t="s">
        <v>670</v>
      </c>
      <c r="C30" s="1626"/>
      <c r="D30" s="1625">
        <v>0</v>
      </c>
      <c r="E30" s="1625">
        <f>+SUMIF($F$50:$IL$50,E$21,$F$59:$IL$59)</f>
        <v>0</v>
      </c>
      <c r="F30" s="1625">
        <f>+SUMIF($F$50:$IL$50,F$21,$F$59:$IL$59)</f>
        <v>0</v>
      </c>
      <c r="G30" s="1625">
        <f ca="1">+SUMIF($F$50:$IL$50,G$21,$F$59:$IL$59)</f>
        <v>393066436.85167772</v>
      </c>
      <c r="H30" s="1625">
        <f>+SUMIF($F$50:$IL$50,H$21,$F$59:$IL$59)</f>
        <v>0</v>
      </c>
      <c r="I30" s="664">
        <f>+SUMIF($F$50:$IL$50,I$21,$F$59:$IL$59)</f>
        <v>0</v>
      </c>
      <c r="J30" s="675">
        <f t="shared" ca="1" si="0"/>
        <v>393066436.85167772</v>
      </c>
      <c r="L30" s="707" t="s">
        <v>63</v>
      </c>
      <c r="M30" s="1663"/>
      <c r="N30" s="1663"/>
      <c r="O30" s="1663"/>
      <c r="P30" s="1664">
        <f>Development!G242</f>
        <v>3394063.5834000004</v>
      </c>
      <c r="Q30" s="1663"/>
      <c r="R30" s="708"/>
    </row>
    <row r="31" spans="2:247" ht="13.5" thickTop="1" thickBot="1">
      <c r="B31" s="638" t="s">
        <v>673</v>
      </c>
      <c r="D31" s="716">
        <f t="shared" ref="D31:I31" ca="1" si="4">+SUM(D23:D30)</f>
        <v>-83633889.72828415</v>
      </c>
      <c r="E31" s="635">
        <f t="shared" ca="1" si="4"/>
        <v>81092804.263982207</v>
      </c>
      <c r="F31" s="635">
        <f t="shared" si="4"/>
        <v>0</v>
      </c>
      <c r="G31" s="635">
        <f t="shared" ca="1" si="4"/>
        <v>155465547.21555862</v>
      </c>
      <c r="H31" s="635">
        <f t="shared" si="4"/>
        <v>0</v>
      </c>
      <c r="I31" s="665">
        <f t="shared" si="4"/>
        <v>0</v>
      </c>
      <c r="J31" s="671">
        <f t="shared" ca="1" si="0"/>
        <v>152924461.75125667</v>
      </c>
      <c r="L31" s="702" t="s">
        <v>676</v>
      </c>
      <c r="M31" s="1471"/>
      <c r="N31" s="1471"/>
      <c r="O31" s="1471"/>
      <c r="P31" s="1472">
        <f ca="1">SUM(P26:P30)</f>
        <v>74099261.864713117</v>
      </c>
      <c r="Q31" s="1471"/>
      <c r="R31" s="1473"/>
      <c r="S31" s="1113">
        <v>0.45</v>
      </c>
      <c r="T31" s="569" t="s">
        <v>672</v>
      </c>
    </row>
    <row r="32" spans="2:247">
      <c r="B32" s="579"/>
      <c r="D32" s="624"/>
      <c r="E32" s="624"/>
      <c r="F32" s="624"/>
      <c r="G32" s="624"/>
      <c r="H32" s="624"/>
      <c r="I32" s="666"/>
      <c r="J32" s="671"/>
      <c r="P32" s="712"/>
    </row>
    <row r="33" spans="1:258">
      <c r="B33" s="630" t="s">
        <v>675</v>
      </c>
      <c r="D33" s="635"/>
      <c r="E33" s="635"/>
      <c r="F33" s="635"/>
      <c r="G33" s="635"/>
      <c r="H33" s="635"/>
      <c r="I33" s="665"/>
      <c r="J33" s="671"/>
      <c r="S33" s="1111">
        <v>33772399.343147002</v>
      </c>
      <c r="T33" s="569" t="s">
        <v>674</v>
      </c>
    </row>
    <row r="34" spans="1:258">
      <c r="B34" s="636" t="s">
        <v>678</v>
      </c>
      <c r="C34" s="587"/>
      <c r="D34" s="622">
        <v>0</v>
      </c>
      <c r="E34" s="622">
        <f ca="1">+SUMIF($F$50:$IL$50,E$21,$F$53:$IL$53)</f>
        <v>15290717.838417569</v>
      </c>
      <c r="F34" s="622">
        <f ca="1">+SUMIF($F$50:$IL$50,F$21,$F$53:$IL$53)</f>
        <v>19896659.863837615</v>
      </c>
      <c r="G34" s="622">
        <f ca="1">+SUMIF($F$50:$IL$50,G$21,$F$53:$IL$53)</f>
        <v>20532358.146291915</v>
      </c>
      <c r="H34" s="622">
        <f>+SUMIF($F$50:$IL$50,H$21,$F$53:$IL$53)</f>
        <v>0</v>
      </c>
      <c r="I34" s="663">
        <f>+SUMIF($F$50:$IL$50,I$21,$F$53:$IL$53)</f>
        <v>0</v>
      </c>
      <c r="J34" s="670">
        <f ca="1">+SUM(D34:I34)</f>
        <v>55719735.848547101</v>
      </c>
      <c r="S34" s="1627">
        <v>27742261.605387598</v>
      </c>
      <c r="T34" s="1618" t="s">
        <v>677</v>
      </c>
    </row>
    <row r="35" spans="1:258">
      <c r="B35" s="636" t="s">
        <v>679</v>
      </c>
      <c r="C35" s="587"/>
      <c r="D35" s="622">
        <v>0</v>
      </c>
      <c r="E35" s="622">
        <f ca="1">+SUMIF($F$50:$IL$50,E$21,$F$54:$IL$54)</f>
        <v>-10861196.741722118</v>
      </c>
      <c r="F35" s="622">
        <f>+SUMIF($F$50:$IL$50,F$21,$F$54:$IL$54)</f>
        <v>0</v>
      </c>
      <c r="G35" s="622">
        <f>+SUMIF($F$50:$IL$50,G$21,$F$54:$IL$54)</f>
        <v>0</v>
      </c>
      <c r="H35" s="622">
        <f>+SUMIF($F$50:$IL$50,H$21,$F$54:$IL$54)</f>
        <v>0</v>
      </c>
      <c r="I35" s="663">
        <f>+SUMIF($F$50:$IL$50,I$21,$F$54:$IL$54)</f>
        <v>0</v>
      </c>
      <c r="J35" s="674">
        <f ca="1">+SUM(D35:I35)</f>
        <v>-10861196.741722118</v>
      </c>
      <c r="S35" s="1114">
        <f>+SUM(S33:S34)</f>
        <v>61514660.9485346</v>
      </c>
      <c r="T35" s="580" t="s">
        <v>38</v>
      </c>
    </row>
    <row r="36" spans="1:258">
      <c r="B36" s="636" t="s">
        <v>680</v>
      </c>
      <c r="C36" s="587"/>
      <c r="D36" s="622">
        <v>0</v>
      </c>
      <c r="E36" s="622">
        <f>+SUMIF($F$50:$IL$50,E$21,$F$55:$IL$55)</f>
        <v>0</v>
      </c>
      <c r="F36" s="622">
        <f ca="1">+SUMIF($F$50:$IL$50,F$21,$F$55:$IL$55)</f>
        <v>-11880044.481805956</v>
      </c>
      <c r="G36" s="622">
        <f ca="1">+SUMIF($F$50:$IL$50,G$21,$F$55:$IL$55)</f>
        <v>-11880044.481805956</v>
      </c>
      <c r="H36" s="622">
        <f>+SUMIF($F$50:$IL$50,H$21,$F$55:$IL$55)</f>
        <v>0</v>
      </c>
      <c r="I36" s="663">
        <f>+SUMIF($F$50:$IL$50,I$21,$F$55:$IL$55)</f>
        <v>0</v>
      </c>
      <c r="J36" s="674">
        <f ca="1">+SUM(D36:I36)</f>
        <v>-23760088.963611912</v>
      </c>
    </row>
    <row r="37" spans="1:258">
      <c r="B37" s="639" t="s">
        <v>681</v>
      </c>
      <c r="C37" s="588"/>
      <c r="D37" s="640">
        <f t="shared" ref="D37:I37" si="5">+SUM(D34:D36)</f>
        <v>0</v>
      </c>
      <c r="E37" s="640">
        <f t="shared" ca="1" si="5"/>
        <v>4429521.0966954511</v>
      </c>
      <c r="F37" s="640">
        <f t="shared" ca="1" si="5"/>
        <v>8016615.3820316587</v>
      </c>
      <c r="G37" s="640">
        <f t="shared" ca="1" si="5"/>
        <v>8652313.6644859593</v>
      </c>
      <c r="H37" s="640">
        <f t="shared" si="5"/>
        <v>0</v>
      </c>
      <c r="I37" s="1444">
        <f t="shared" si="5"/>
        <v>0</v>
      </c>
      <c r="J37" s="672">
        <f ca="1">+SUM(D37:I37)</f>
        <v>21098450.143213071</v>
      </c>
      <c r="U37" s="589"/>
    </row>
    <row r="38" spans="1:258" ht="13" thickBot="1">
      <c r="A38" s="580"/>
      <c r="B38" s="579"/>
      <c r="I38" s="667"/>
      <c r="J38" s="673"/>
      <c r="V38" s="578"/>
      <c r="X38" s="573"/>
    </row>
    <row r="39" spans="1:258" ht="13" thickBot="1">
      <c r="A39" s="580"/>
      <c r="B39" s="1348" t="s">
        <v>682</v>
      </c>
      <c r="C39" s="1445"/>
      <c r="D39" s="1446">
        <f t="shared" ref="D39:J39" ca="1" si="6">SUM(D31,D37)</f>
        <v>-83633889.72828415</v>
      </c>
      <c r="E39" s="1446">
        <f t="shared" ca="1" si="6"/>
        <v>85522325.36067766</v>
      </c>
      <c r="F39" s="1446">
        <f t="shared" ca="1" si="6"/>
        <v>8016615.3820316587</v>
      </c>
      <c r="G39" s="1446">
        <f t="shared" ca="1" si="6"/>
        <v>164117860.88004458</v>
      </c>
      <c r="H39" s="1446">
        <f t="shared" si="6"/>
        <v>0</v>
      </c>
      <c r="I39" s="668">
        <f t="shared" si="6"/>
        <v>0</v>
      </c>
      <c r="J39" s="1447">
        <f t="shared" ca="1" si="6"/>
        <v>174022911.89446974</v>
      </c>
      <c r="X39" s="578"/>
      <c r="Z39" s="573"/>
    </row>
    <row r="40" spans="1:258">
      <c r="A40" s="580"/>
      <c r="X40" s="578"/>
      <c r="Z40" s="573"/>
    </row>
    <row r="41" spans="1:258">
      <c r="A41" s="580"/>
      <c r="X41" s="578"/>
      <c r="Z41" s="573"/>
    </row>
    <row r="42" spans="1:258">
      <c r="A42" s="580"/>
      <c r="X42" s="578"/>
      <c r="Z42" s="573"/>
    </row>
    <row r="43" spans="1:258">
      <c r="A43" s="580"/>
      <c r="X43" s="578"/>
      <c r="Z43" s="573"/>
    </row>
    <row r="44" spans="1:258">
      <c r="A44" s="580"/>
      <c r="X44" s="578"/>
      <c r="Z44" s="573"/>
    </row>
    <row r="45" spans="1:258">
      <c r="A45" s="580"/>
      <c r="X45" s="578"/>
      <c r="Z45" s="573"/>
      <c r="AG45" s="591"/>
    </row>
    <row r="46" spans="1:258" s="593" customFormat="1">
      <c r="A46" s="751"/>
      <c r="X46" s="752"/>
      <c r="Z46" s="753"/>
      <c r="AP46" s="725"/>
    </row>
    <row r="47" spans="1:258" s="593" customFormat="1" ht="14">
      <c r="B47" s="758"/>
      <c r="C47" s="759"/>
      <c r="D47" s="760"/>
      <c r="E47" s="769"/>
      <c r="F47" s="761">
        <v>0</v>
      </c>
      <c r="G47" s="761">
        <v>1</v>
      </c>
      <c r="H47" s="761">
        <v>2</v>
      </c>
      <c r="I47" s="761">
        <v>3</v>
      </c>
      <c r="J47" s="761">
        <v>4</v>
      </c>
      <c r="K47" s="761">
        <v>5</v>
      </c>
      <c r="L47" s="761">
        <v>6</v>
      </c>
      <c r="M47" s="761">
        <v>7</v>
      </c>
      <c r="N47" s="761">
        <v>8</v>
      </c>
      <c r="O47" s="761">
        <v>9</v>
      </c>
      <c r="P47" s="761">
        <v>10</v>
      </c>
      <c r="Q47" s="761">
        <v>11</v>
      </c>
      <c r="R47" s="761">
        <v>12</v>
      </c>
      <c r="S47" s="761">
        <v>13</v>
      </c>
      <c r="T47" s="761">
        <v>14</v>
      </c>
      <c r="U47" s="761">
        <v>15</v>
      </c>
      <c r="V47" s="761">
        <v>16</v>
      </c>
      <c r="W47" s="761">
        <v>17</v>
      </c>
      <c r="X47" s="761">
        <v>18</v>
      </c>
      <c r="Y47" s="761">
        <v>19</v>
      </c>
      <c r="Z47" s="761">
        <v>20</v>
      </c>
      <c r="AA47" s="761">
        <v>21</v>
      </c>
      <c r="AB47" s="761">
        <v>22</v>
      </c>
      <c r="AC47" s="761">
        <v>23</v>
      </c>
      <c r="AD47" s="761">
        <v>24</v>
      </c>
      <c r="AE47" s="761">
        <v>25</v>
      </c>
      <c r="AF47" s="761">
        <v>26</v>
      </c>
      <c r="AG47" s="761">
        <v>27</v>
      </c>
      <c r="AH47" s="761">
        <v>28</v>
      </c>
      <c r="AI47" s="761">
        <v>29</v>
      </c>
      <c r="AJ47" s="761">
        <v>30</v>
      </c>
      <c r="AK47" s="761">
        <v>31</v>
      </c>
      <c r="AL47" s="761">
        <v>32</v>
      </c>
      <c r="AM47" s="761">
        <v>33</v>
      </c>
      <c r="AN47" s="761">
        <v>34</v>
      </c>
      <c r="AO47" s="761">
        <v>35</v>
      </c>
      <c r="AP47" s="761">
        <v>36</v>
      </c>
      <c r="AQ47" s="761">
        <v>37</v>
      </c>
      <c r="AR47" s="761">
        <v>38</v>
      </c>
      <c r="AS47" s="761">
        <v>39</v>
      </c>
      <c r="AT47" s="761">
        <v>40</v>
      </c>
      <c r="AU47" s="761">
        <v>41</v>
      </c>
      <c r="AV47" s="761">
        <v>42</v>
      </c>
      <c r="AW47" s="761">
        <v>43</v>
      </c>
      <c r="AX47" s="761">
        <v>44</v>
      </c>
      <c r="AY47" s="761">
        <f t="shared" ref="AY47:DJ47" si="7">+AX47+1</f>
        <v>45</v>
      </c>
      <c r="AZ47" s="761">
        <f t="shared" si="7"/>
        <v>46</v>
      </c>
      <c r="BA47" s="761">
        <f t="shared" si="7"/>
        <v>47</v>
      </c>
      <c r="BB47" s="761">
        <f t="shared" si="7"/>
        <v>48</v>
      </c>
      <c r="BC47" s="761">
        <f t="shared" si="7"/>
        <v>49</v>
      </c>
      <c r="BD47" s="761">
        <f t="shared" si="7"/>
        <v>50</v>
      </c>
      <c r="BE47" s="761">
        <f t="shared" si="7"/>
        <v>51</v>
      </c>
      <c r="BF47" s="761">
        <f t="shared" si="7"/>
        <v>52</v>
      </c>
      <c r="BG47" s="761">
        <f t="shared" si="7"/>
        <v>53</v>
      </c>
      <c r="BH47" s="761">
        <f t="shared" si="7"/>
        <v>54</v>
      </c>
      <c r="BI47" s="761">
        <f t="shared" si="7"/>
        <v>55</v>
      </c>
      <c r="BJ47" s="761">
        <f t="shared" si="7"/>
        <v>56</v>
      </c>
      <c r="BK47" s="761">
        <f t="shared" si="7"/>
        <v>57</v>
      </c>
      <c r="BL47" s="761">
        <f t="shared" si="7"/>
        <v>58</v>
      </c>
      <c r="BM47" s="761">
        <f t="shared" si="7"/>
        <v>59</v>
      </c>
      <c r="BN47" s="761">
        <f t="shared" si="7"/>
        <v>60</v>
      </c>
      <c r="BO47" s="761">
        <f t="shared" si="7"/>
        <v>61</v>
      </c>
      <c r="BP47" s="761">
        <f t="shared" si="7"/>
        <v>62</v>
      </c>
      <c r="BQ47" s="761">
        <f t="shared" si="7"/>
        <v>63</v>
      </c>
      <c r="BR47" s="761">
        <f t="shared" si="7"/>
        <v>64</v>
      </c>
      <c r="BS47" s="761">
        <f t="shared" si="7"/>
        <v>65</v>
      </c>
      <c r="BT47" s="761">
        <f t="shared" si="7"/>
        <v>66</v>
      </c>
      <c r="BU47" s="761">
        <f t="shared" si="7"/>
        <v>67</v>
      </c>
      <c r="BV47" s="761">
        <f t="shared" si="7"/>
        <v>68</v>
      </c>
      <c r="BW47" s="761">
        <f t="shared" si="7"/>
        <v>69</v>
      </c>
      <c r="BX47" s="761">
        <f t="shared" si="7"/>
        <v>70</v>
      </c>
      <c r="BY47" s="761">
        <f t="shared" si="7"/>
        <v>71</v>
      </c>
      <c r="BZ47" s="761">
        <f t="shared" si="7"/>
        <v>72</v>
      </c>
      <c r="CA47" s="761">
        <f t="shared" si="7"/>
        <v>73</v>
      </c>
      <c r="CB47" s="761">
        <f t="shared" si="7"/>
        <v>74</v>
      </c>
      <c r="CC47" s="761">
        <f t="shared" si="7"/>
        <v>75</v>
      </c>
      <c r="CD47" s="761">
        <f t="shared" si="7"/>
        <v>76</v>
      </c>
      <c r="CE47" s="761">
        <f t="shared" si="7"/>
        <v>77</v>
      </c>
      <c r="CF47" s="761">
        <f t="shared" si="7"/>
        <v>78</v>
      </c>
      <c r="CG47" s="761">
        <f t="shared" si="7"/>
        <v>79</v>
      </c>
      <c r="CH47" s="761">
        <f t="shared" si="7"/>
        <v>80</v>
      </c>
      <c r="CI47" s="761">
        <f t="shared" si="7"/>
        <v>81</v>
      </c>
      <c r="CJ47" s="761">
        <f t="shared" si="7"/>
        <v>82</v>
      </c>
      <c r="CK47" s="761">
        <f t="shared" si="7"/>
        <v>83</v>
      </c>
      <c r="CL47" s="761">
        <f t="shared" si="7"/>
        <v>84</v>
      </c>
      <c r="CM47" s="761">
        <f t="shared" si="7"/>
        <v>85</v>
      </c>
      <c r="CN47" s="761">
        <f t="shared" si="7"/>
        <v>86</v>
      </c>
      <c r="CO47" s="761">
        <f t="shared" si="7"/>
        <v>87</v>
      </c>
      <c r="CP47" s="761">
        <f t="shared" si="7"/>
        <v>88</v>
      </c>
      <c r="CQ47" s="761">
        <f t="shared" si="7"/>
        <v>89</v>
      </c>
      <c r="CR47" s="761">
        <f t="shared" si="7"/>
        <v>90</v>
      </c>
      <c r="CS47" s="761">
        <f t="shared" si="7"/>
        <v>91</v>
      </c>
      <c r="CT47" s="761">
        <f t="shared" si="7"/>
        <v>92</v>
      </c>
      <c r="CU47" s="761">
        <f t="shared" si="7"/>
        <v>93</v>
      </c>
      <c r="CV47" s="761">
        <f t="shared" si="7"/>
        <v>94</v>
      </c>
      <c r="CW47" s="761">
        <f t="shared" si="7"/>
        <v>95</v>
      </c>
      <c r="CX47" s="761">
        <f t="shared" si="7"/>
        <v>96</v>
      </c>
      <c r="CY47" s="761">
        <f t="shared" si="7"/>
        <v>97</v>
      </c>
      <c r="CZ47" s="761">
        <f t="shared" si="7"/>
        <v>98</v>
      </c>
      <c r="DA47" s="761">
        <f t="shared" si="7"/>
        <v>99</v>
      </c>
      <c r="DB47" s="761">
        <f t="shared" si="7"/>
        <v>100</v>
      </c>
      <c r="DC47" s="761">
        <f t="shared" si="7"/>
        <v>101</v>
      </c>
      <c r="DD47" s="761">
        <f t="shared" si="7"/>
        <v>102</v>
      </c>
      <c r="DE47" s="761">
        <f t="shared" si="7"/>
        <v>103</v>
      </c>
      <c r="DF47" s="761">
        <f t="shared" si="7"/>
        <v>104</v>
      </c>
      <c r="DG47" s="761">
        <f t="shared" si="7"/>
        <v>105</v>
      </c>
      <c r="DH47" s="761">
        <f t="shared" si="7"/>
        <v>106</v>
      </c>
      <c r="DI47" s="761">
        <f t="shared" si="7"/>
        <v>107</v>
      </c>
      <c r="DJ47" s="761">
        <f t="shared" si="7"/>
        <v>108</v>
      </c>
      <c r="DK47" s="761">
        <f t="shared" ref="DK47:FV47" si="8">+DJ47+1</f>
        <v>109</v>
      </c>
      <c r="DL47" s="761">
        <f t="shared" si="8"/>
        <v>110</v>
      </c>
      <c r="DM47" s="761">
        <f t="shared" si="8"/>
        <v>111</v>
      </c>
      <c r="DN47" s="761">
        <f t="shared" si="8"/>
        <v>112</v>
      </c>
      <c r="DO47" s="761">
        <f t="shared" si="8"/>
        <v>113</v>
      </c>
      <c r="DP47" s="761">
        <f t="shared" si="8"/>
        <v>114</v>
      </c>
      <c r="DQ47" s="761">
        <f t="shared" si="8"/>
        <v>115</v>
      </c>
      <c r="DR47" s="761">
        <f t="shared" si="8"/>
        <v>116</v>
      </c>
      <c r="DS47" s="761">
        <f t="shared" si="8"/>
        <v>117</v>
      </c>
      <c r="DT47" s="761">
        <f t="shared" si="8"/>
        <v>118</v>
      </c>
      <c r="DU47" s="761">
        <f t="shared" si="8"/>
        <v>119</v>
      </c>
      <c r="DV47" s="761">
        <f t="shared" si="8"/>
        <v>120</v>
      </c>
      <c r="DW47" s="761">
        <f t="shared" si="8"/>
        <v>121</v>
      </c>
      <c r="DX47" s="761">
        <f t="shared" si="8"/>
        <v>122</v>
      </c>
      <c r="DY47" s="761">
        <f t="shared" si="8"/>
        <v>123</v>
      </c>
      <c r="DZ47" s="761">
        <f t="shared" si="8"/>
        <v>124</v>
      </c>
      <c r="EA47" s="761">
        <f t="shared" si="8"/>
        <v>125</v>
      </c>
      <c r="EB47" s="761">
        <f t="shared" si="8"/>
        <v>126</v>
      </c>
      <c r="EC47" s="761">
        <f t="shared" si="8"/>
        <v>127</v>
      </c>
      <c r="ED47" s="761">
        <f t="shared" si="8"/>
        <v>128</v>
      </c>
      <c r="EE47" s="761">
        <f t="shared" si="8"/>
        <v>129</v>
      </c>
      <c r="EF47" s="761">
        <f t="shared" si="8"/>
        <v>130</v>
      </c>
      <c r="EG47" s="761">
        <f t="shared" si="8"/>
        <v>131</v>
      </c>
      <c r="EH47" s="761">
        <f t="shared" si="8"/>
        <v>132</v>
      </c>
      <c r="EI47" s="761">
        <f t="shared" si="8"/>
        <v>133</v>
      </c>
      <c r="EJ47" s="761">
        <f t="shared" si="8"/>
        <v>134</v>
      </c>
      <c r="EK47" s="761">
        <f t="shared" si="8"/>
        <v>135</v>
      </c>
      <c r="EL47" s="761">
        <f t="shared" si="8"/>
        <v>136</v>
      </c>
      <c r="EM47" s="761">
        <f t="shared" si="8"/>
        <v>137</v>
      </c>
      <c r="EN47" s="761">
        <f t="shared" si="8"/>
        <v>138</v>
      </c>
      <c r="EO47" s="761">
        <f t="shared" si="8"/>
        <v>139</v>
      </c>
      <c r="EP47" s="761">
        <f t="shared" si="8"/>
        <v>140</v>
      </c>
      <c r="EQ47" s="761">
        <f t="shared" si="8"/>
        <v>141</v>
      </c>
      <c r="ER47" s="761">
        <f t="shared" si="8"/>
        <v>142</v>
      </c>
      <c r="ES47" s="761">
        <f t="shared" si="8"/>
        <v>143</v>
      </c>
      <c r="ET47" s="761">
        <f t="shared" si="8"/>
        <v>144</v>
      </c>
      <c r="EU47" s="761">
        <f t="shared" si="8"/>
        <v>145</v>
      </c>
      <c r="EV47" s="761">
        <f t="shared" si="8"/>
        <v>146</v>
      </c>
      <c r="EW47" s="761">
        <f t="shared" si="8"/>
        <v>147</v>
      </c>
      <c r="EX47" s="761">
        <f t="shared" si="8"/>
        <v>148</v>
      </c>
      <c r="EY47" s="761">
        <f t="shared" si="8"/>
        <v>149</v>
      </c>
      <c r="EZ47" s="761">
        <f t="shared" si="8"/>
        <v>150</v>
      </c>
      <c r="FA47" s="761">
        <f t="shared" si="8"/>
        <v>151</v>
      </c>
      <c r="FB47" s="761">
        <f t="shared" si="8"/>
        <v>152</v>
      </c>
      <c r="FC47" s="761">
        <f t="shared" si="8"/>
        <v>153</v>
      </c>
      <c r="FD47" s="761">
        <f t="shared" si="8"/>
        <v>154</v>
      </c>
      <c r="FE47" s="761">
        <f t="shared" si="8"/>
        <v>155</v>
      </c>
      <c r="FF47" s="761">
        <f t="shared" si="8"/>
        <v>156</v>
      </c>
      <c r="FG47" s="761">
        <f t="shared" si="8"/>
        <v>157</v>
      </c>
      <c r="FH47" s="761">
        <f t="shared" si="8"/>
        <v>158</v>
      </c>
      <c r="FI47" s="761">
        <f t="shared" si="8"/>
        <v>159</v>
      </c>
      <c r="FJ47" s="761">
        <f t="shared" si="8"/>
        <v>160</v>
      </c>
      <c r="FK47" s="761">
        <f t="shared" si="8"/>
        <v>161</v>
      </c>
      <c r="FL47" s="761">
        <f t="shared" si="8"/>
        <v>162</v>
      </c>
      <c r="FM47" s="761">
        <f t="shared" si="8"/>
        <v>163</v>
      </c>
      <c r="FN47" s="761">
        <f t="shared" si="8"/>
        <v>164</v>
      </c>
      <c r="FO47" s="761">
        <f t="shared" si="8"/>
        <v>165</v>
      </c>
      <c r="FP47" s="761">
        <f t="shared" si="8"/>
        <v>166</v>
      </c>
      <c r="FQ47" s="761">
        <f t="shared" si="8"/>
        <v>167</v>
      </c>
      <c r="FR47" s="761">
        <f t="shared" si="8"/>
        <v>168</v>
      </c>
      <c r="FS47" s="761">
        <f t="shared" si="8"/>
        <v>169</v>
      </c>
      <c r="FT47" s="761">
        <f t="shared" si="8"/>
        <v>170</v>
      </c>
      <c r="FU47" s="761">
        <f t="shared" si="8"/>
        <v>171</v>
      </c>
      <c r="FV47" s="761">
        <f t="shared" si="8"/>
        <v>172</v>
      </c>
      <c r="FW47" s="761">
        <f t="shared" ref="FW47:IH47" si="9">+FV47+1</f>
        <v>173</v>
      </c>
      <c r="FX47" s="761">
        <f t="shared" si="9"/>
        <v>174</v>
      </c>
      <c r="FY47" s="761">
        <f t="shared" si="9"/>
        <v>175</v>
      </c>
      <c r="FZ47" s="761">
        <f t="shared" si="9"/>
        <v>176</v>
      </c>
      <c r="GA47" s="761">
        <f t="shared" si="9"/>
        <v>177</v>
      </c>
      <c r="GB47" s="761">
        <f t="shared" si="9"/>
        <v>178</v>
      </c>
      <c r="GC47" s="761">
        <f t="shared" si="9"/>
        <v>179</v>
      </c>
      <c r="GD47" s="761">
        <f t="shared" si="9"/>
        <v>180</v>
      </c>
      <c r="GE47" s="761">
        <f t="shared" si="9"/>
        <v>181</v>
      </c>
      <c r="GF47" s="761">
        <f t="shared" si="9"/>
        <v>182</v>
      </c>
      <c r="GG47" s="761">
        <f t="shared" si="9"/>
        <v>183</v>
      </c>
      <c r="GH47" s="761">
        <f t="shared" si="9"/>
        <v>184</v>
      </c>
      <c r="GI47" s="761">
        <f t="shared" si="9"/>
        <v>185</v>
      </c>
      <c r="GJ47" s="761">
        <f t="shared" si="9"/>
        <v>186</v>
      </c>
      <c r="GK47" s="761">
        <f t="shared" si="9"/>
        <v>187</v>
      </c>
      <c r="GL47" s="761">
        <f t="shared" si="9"/>
        <v>188</v>
      </c>
      <c r="GM47" s="761">
        <f t="shared" si="9"/>
        <v>189</v>
      </c>
      <c r="GN47" s="761">
        <f t="shared" si="9"/>
        <v>190</v>
      </c>
      <c r="GO47" s="761">
        <f t="shared" si="9"/>
        <v>191</v>
      </c>
      <c r="GP47" s="761">
        <f t="shared" si="9"/>
        <v>192</v>
      </c>
      <c r="GQ47" s="761">
        <f t="shared" si="9"/>
        <v>193</v>
      </c>
      <c r="GR47" s="761">
        <f t="shared" si="9"/>
        <v>194</v>
      </c>
      <c r="GS47" s="761">
        <f t="shared" si="9"/>
        <v>195</v>
      </c>
      <c r="GT47" s="761">
        <f t="shared" si="9"/>
        <v>196</v>
      </c>
      <c r="GU47" s="761">
        <f t="shared" si="9"/>
        <v>197</v>
      </c>
      <c r="GV47" s="761">
        <f t="shared" si="9"/>
        <v>198</v>
      </c>
      <c r="GW47" s="761">
        <f t="shared" si="9"/>
        <v>199</v>
      </c>
      <c r="GX47" s="761">
        <f t="shared" si="9"/>
        <v>200</v>
      </c>
      <c r="GY47" s="761">
        <f t="shared" si="9"/>
        <v>201</v>
      </c>
      <c r="GZ47" s="761">
        <f t="shared" si="9"/>
        <v>202</v>
      </c>
      <c r="HA47" s="761">
        <f t="shared" si="9"/>
        <v>203</v>
      </c>
      <c r="HB47" s="761">
        <f t="shared" si="9"/>
        <v>204</v>
      </c>
      <c r="HC47" s="761">
        <f t="shared" si="9"/>
        <v>205</v>
      </c>
      <c r="HD47" s="761">
        <f t="shared" si="9"/>
        <v>206</v>
      </c>
      <c r="HE47" s="761">
        <f t="shared" si="9"/>
        <v>207</v>
      </c>
      <c r="HF47" s="761">
        <f t="shared" si="9"/>
        <v>208</v>
      </c>
      <c r="HG47" s="761">
        <f t="shared" si="9"/>
        <v>209</v>
      </c>
      <c r="HH47" s="761">
        <f t="shared" si="9"/>
        <v>210</v>
      </c>
      <c r="HI47" s="761">
        <f t="shared" si="9"/>
        <v>211</v>
      </c>
      <c r="HJ47" s="761">
        <f t="shared" si="9"/>
        <v>212</v>
      </c>
      <c r="HK47" s="761">
        <f t="shared" si="9"/>
        <v>213</v>
      </c>
      <c r="HL47" s="761">
        <f t="shared" si="9"/>
        <v>214</v>
      </c>
      <c r="HM47" s="761">
        <f t="shared" si="9"/>
        <v>215</v>
      </c>
      <c r="HN47" s="761">
        <f t="shared" si="9"/>
        <v>216</v>
      </c>
      <c r="HO47" s="761">
        <f t="shared" si="9"/>
        <v>217</v>
      </c>
      <c r="HP47" s="761">
        <f t="shared" si="9"/>
        <v>218</v>
      </c>
      <c r="HQ47" s="761">
        <f t="shared" si="9"/>
        <v>219</v>
      </c>
      <c r="HR47" s="761">
        <f t="shared" si="9"/>
        <v>220</v>
      </c>
      <c r="HS47" s="761">
        <f t="shared" si="9"/>
        <v>221</v>
      </c>
      <c r="HT47" s="761">
        <f t="shared" si="9"/>
        <v>222</v>
      </c>
      <c r="HU47" s="761">
        <f t="shared" si="9"/>
        <v>223</v>
      </c>
      <c r="HV47" s="761">
        <f t="shared" si="9"/>
        <v>224</v>
      </c>
      <c r="HW47" s="761">
        <f t="shared" si="9"/>
        <v>225</v>
      </c>
      <c r="HX47" s="761">
        <f t="shared" si="9"/>
        <v>226</v>
      </c>
      <c r="HY47" s="761">
        <f t="shared" si="9"/>
        <v>227</v>
      </c>
      <c r="HZ47" s="761">
        <f t="shared" si="9"/>
        <v>228</v>
      </c>
      <c r="IA47" s="761">
        <f t="shared" si="9"/>
        <v>229</v>
      </c>
      <c r="IB47" s="761">
        <f t="shared" si="9"/>
        <v>230</v>
      </c>
      <c r="IC47" s="761">
        <f t="shared" si="9"/>
        <v>231</v>
      </c>
      <c r="ID47" s="761">
        <f t="shared" si="9"/>
        <v>232</v>
      </c>
      <c r="IE47" s="761">
        <f t="shared" si="9"/>
        <v>233</v>
      </c>
      <c r="IF47" s="761">
        <f t="shared" si="9"/>
        <v>234</v>
      </c>
      <c r="IG47" s="761">
        <f t="shared" si="9"/>
        <v>235</v>
      </c>
      <c r="IH47" s="761">
        <f t="shared" si="9"/>
        <v>236</v>
      </c>
      <c r="II47" s="761">
        <f>+IH47+1</f>
        <v>237</v>
      </c>
      <c r="IJ47" s="761">
        <f>+II47+1</f>
        <v>238</v>
      </c>
      <c r="IK47" s="761">
        <f>+IJ47+1</f>
        <v>239</v>
      </c>
      <c r="IL47" s="761">
        <f>+IK47+1</f>
        <v>240</v>
      </c>
      <c r="IN47" s="761">
        <v>0</v>
      </c>
      <c r="IO47" s="761">
        <f t="shared" ref="IO47:IX47" si="10">+IN47+1</f>
        <v>1</v>
      </c>
      <c r="IP47" s="761">
        <f t="shared" si="10"/>
        <v>2</v>
      </c>
      <c r="IQ47" s="761">
        <f t="shared" si="10"/>
        <v>3</v>
      </c>
      <c r="IR47" s="761">
        <f t="shared" si="10"/>
        <v>4</v>
      </c>
      <c r="IS47" s="761">
        <f t="shared" si="10"/>
        <v>5</v>
      </c>
      <c r="IT47" s="761">
        <f t="shared" si="10"/>
        <v>6</v>
      </c>
      <c r="IU47" s="761">
        <f t="shared" si="10"/>
        <v>7</v>
      </c>
      <c r="IV47" s="761">
        <f t="shared" si="10"/>
        <v>8</v>
      </c>
      <c r="IW47" s="761">
        <f t="shared" si="10"/>
        <v>9</v>
      </c>
      <c r="IX47" s="761">
        <f t="shared" si="10"/>
        <v>10</v>
      </c>
    </row>
    <row r="48" spans="1:258" s="593" customFormat="1" ht="14">
      <c r="B48" s="758"/>
      <c r="C48" s="759"/>
      <c r="D48" s="762"/>
      <c r="E48" s="770"/>
      <c r="F48" s="763">
        <f>+$R$8</f>
        <v>46753</v>
      </c>
      <c r="G48" s="764">
        <f t="shared" ref="G48:BR48" si="11">DATE(YEAR($F$48),MONTH($F$48)+G$47*$R$11,1)-1</f>
        <v>46783</v>
      </c>
      <c r="H48" s="764">
        <f t="shared" si="11"/>
        <v>46812</v>
      </c>
      <c r="I48" s="764">
        <f t="shared" si="11"/>
        <v>46843</v>
      </c>
      <c r="J48" s="764">
        <f t="shared" si="11"/>
        <v>46873</v>
      </c>
      <c r="K48" s="764">
        <f t="shared" si="11"/>
        <v>46904</v>
      </c>
      <c r="L48" s="764">
        <f t="shared" ref="L48:R48" si="12">DATE(YEAR($F$48),MONTH($F$48)+L$47*$R$11,1)-1</f>
        <v>46934</v>
      </c>
      <c r="M48" s="764">
        <f t="shared" si="12"/>
        <v>46965</v>
      </c>
      <c r="N48" s="764">
        <f t="shared" si="12"/>
        <v>46996</v>
      </c>
      <c r="O48" s="764">
        <f t="shared" si="12"/>
        <v>47026</v>
      </c>
      <c r="P48" s="764">
        <f t="shared" si="12"/>
        <v>47057</v>
      </c>
      <c r="Q48" s="764">
        <f t="shared" si="12"/>
        <v>47087</v>
      </c>
      <c r="R48" s="764">
        <f t="shared" si="12"/>
        <v>47118</v>
      </c>
      <c r="S48" s="764">
        <f t="shared" si="11"/>
        <v>47149</v>
      </c>
      <c r="T48" s="764">
        <f t="shared" si="11"/>
        <v>47177</v>
      </c>
      <c r="U48" s="764">
        <f t="shared" si="11"/>
        <v>47208</v>
      </c>
      <c r="V48" s="764">
        <f t="shared" si="11"/>
        <v>47238</v>
      </c>
      <c r="W48" s="764">
        <f t="shared" si="11"/>
        <v>47269</v>
      </c>
      <c r="X48" s="764">
        <f t="shared" si="11"/>
        <v>47299</v>
      </c>
      <c r="Y48" s="764">
        <f t="shared" si="11"/>
        <v>47330</v>
      </c>
      <c r="Z48" s="764">
        <f t="shared" si="11"/>
        <v>47361</v>
      </c>
      <c r="AA48" s="764">
        <f t="shared" si="11"/>
        <v>47391</v>
      </c>
      <c r="AB48" s="764">
        <f t="shared" si="11"/>
        <v>47422</v>
      </c>
      <c r="AC48" s="764">
        <f t="shared" si="11"/>
        <v>47452</v>
      </c>
      <c r="AD48" s="764">
        <f t="shared" si="11"/>
        <v>47483</v>
      </c>
      <c r="AE48" s="764">
        <f t="shared" si="11"/>
        <v>47514</v>
      </c>
      <c r="AF48" s="764">
        <f t="shared" si="11"/>
        <v>47542</v>
      </c>
      <c r="AG48" s="764">
        <f t="shared" si="11"/>
        <v>47573</v>
      </c>
      <c r="AH48" s="764">
        <f t="shared" si="11"/>
        <v>47603</v>
      </c>
      <c r="AI48" s="764">
        <f t="shared" si="11"/>
        <v>47634</v>
      </c>
      <c r="AJ48" s="764">
        <f t="shared" si="11"/>
        <v>47664</v>
      </c>
      <c r="AK48" s="764">
        <f t="shared" si="11"/>
        <v>47695</v>
      </c>
      <c r="AL48" s="764">
        <f t="shared" si="11"/>
        <v>47726</v>
      </c>
      <c r="AM48" s="764">
        <f t="shared" si="11"/>
        <v>47756</v>
      </c>
      <c r="AN48" s="764">
        <f t="shared" si="11"/>
        <v>47787</v>
      </c>
      <c r="AO48" s="764">
        <f t="shared" si="11"/>
        <v>47817</v>
      </c>
      <c r="AP48" s="764">
        <f t="shared" si="11"/>
        <v>47848</v>
      </c>
      <c r="AQ48" s="764">
        <f t="shared" si="11"/>
        <v>47879</v>
      </c>
      <c r="AR48" s="764">
        <f t="shared" si="11"/>
        <v>47907</v>
      </c>
      <c r="AS48" s="764">
        <f t="shared" si="11"/>
        <v>47938</v>
      </c>
      <c r="AT48" s="764">
        <f t="shared" si="11"/>
        <v>47968</v>
      </c>
      <c r="AU48" s="764">
        <f t="shared" si="11"/>
        <v>47999</v>
      </c>
      <c r="AV48" s="764">
        <f t="shared" si="11"/>
        <v>48029</v>
      </c>
      <c r="AW48" s="764">
        <f t="shared" si="11"/>
        <v>48060</v>
      </c>
      <c r="AX48" s="764">
        <f t="shared" si="11"/>
        <v>48091</v>
      </c>
      <c r="AY48" s="764">
        <f t="shared" si="11"/>
        <v>48121</v>
      </c>
      <c r="AZ48" s="764">
        <f t="shared" si="11"/>
        <v>48152</v>
      </c>
      <c r="BA48" s="764">
        <f t="shared" si="11"/>
        <v>48182</v>
      </c>
      <c r="BB48" s="764">
        <f t="shared" si="11"/>
        <v>48213</v>
      </c>
      <c r="BC48" s="764">
        <f t="shared" si="11"/>
        <v>48244</v>
      </c>
      <c r="BD48" s="764">
        <f t="shared" si="11"/>
        <v>48273</v>
      </c>
      <c r="BE48" s="764">
        <f t="shared" si="11"/>
        <v>48304</v>
      </c>
      <c r="BF48" s="764">
        <f t="shared" si="11"/>
        <v>48334</v>
      </c>
      <c r="BG48" s="764">
        <f t="shared" si="11"/>
        <v>48365</v>
      </c>
      <c r="BH48" s="764">
        <f t="shared" si="11"/>
        <v>48395</v>
      </c>
      <c r="BI48" s="764">
        <f t="shared" si="11"/>
        <v>48426</v>
      </c>
      <c r="BJ48" s="764">
        <f t="shared" si="11"/>
        <v>48457</v>
      </c>
      <c r="BK48" s="764">
        <f t="shared" si="11"/>
        <v>48487</v>
      </c>
      <c r="BL48" s="764">
        <f t="shared" si="11"/>
        <v>48518</v>
      </c>
      <c r="BM48" s="764">
        <f t="shared" si="11"/>
        <v>48548</v>
      </c>
      <c r="BN48" s="764">
        <f t="shared" si="11"/>
        <v>48579</v>
      </c>
      <c r="BO48" s="764">
        <f t="shared" si="11"/>
        <v>48610</v>
      </c>
      <c r="BP48" s="764">
        <f t="shared" si="11"/>
        <v>48638</v>
      </c>
      <c r="BQ48" s="764">
        <f t="shared" si="11"/>
        <v>48669</v>
      </c>
      <c r="BR48" s="764">
        <f t="shared" si="11"/>
        <v>48699</v>
      </c>
      <c r="BS48" s="764">
        <f t="shared" ref="BS48:ED48" si="13">DATE(YEAR($F$48),MONTH($F$48)+BS$47*$R$11,1)-1</f>
        <v>48730</v>
      </c>
      <c r="BT48" s="764">
        <f t="shared" si="13"/>
        <v>48760</v>
      </c>
      <c r="BU48" s="764">
        <f t="shared" si="13"/>
        <v>48791</v>
      </c>
      <c r="BV48" s="764">
        <f t="shared" si="13"/>
        <v>48822</v>
      </c>
      <c r="BW48" s="764">
        <f t="shared" si="13"/>
        <v>48852</v>
      </c>
      <c r="BX48" s="764">
        <f t="shared" si="13"/>
        <v>48883</v>
      </c>
      <c r="BY48" s="764">
        <f t="shared" si="13"/>
        <v>48913</v>
      </c>
      <c r="BZ48" s="764">
        <f t="shared" si="13"/>
        <v>48944</v>
      </c>
      <c r="CA48" s="764">
        <f t="shared" si="13"/>
        <v>48975</v>
      </c>
      <c r="CB48" s="764">
        <f t="shared" si="13"/>
        <v>49003</v>
      </c>
      <c r="CC48" s="764">
        <f t="shared" si="13"/>
        <v>49034</v>
      </c>
      <c r="CD48" s="764">
        <f t="shared" si="13"/>
        <v>49064</v>
      </c>
      <c r="CE48" s="764">
        <f t="shared" si="13"/>
        <v>49095</v>
      </c>
      <c r="CF48" s="764">
        <f t="shared" si="13"/>
        <v>49125</v>
      </c>
      <c r="CG48" s="764">
        <f t="shared" si="13"/>
        <v>49156</v>
      </c>
      <c r="CH48" s="764">
        <f t="shared" si="13"/>
        <v>49187</v>
      </c>
      <c r="CI48" s="764">
        <f t="shared" si="13"/>
        <v>49217</v>
      </c>
      <c r="CJ48" s="764">
        <f t="shared" si="13"/>
        <v>49248</v>
      </c>
      <c r="CK48" s="764">
        <f t="shared" si="13"/>
        <v>49278</v>
      </c>
      <c r="CL48" s="764">
        <f t="shared" si="13"/>
        <v>49309</v>
      </c>
      <c r="CM48" s="764">
        <f t="shared" si="13"/>
        <v>49340</v>
      </c>
      <c r="CN48" s="764">
        <f t="shared" si="13"/>
        <v>49368</v>
      </c>
      <c r="CO48" s="764">
        <f t="shared" si="13"/>
        <v>49399</v>
      </c>
      <c r="CP48" s="764">
        <f t="shared" si="13"/>
        <v>49429</v>
      </c>
      <c r="CQ48" s="764">
        <f t="shared" si="13"/>
        <v>49460</v>
      </c>
      <c r="CR48" s="764">
        <f t="shared" si="13"/>
        <v>49490</v>
      </c>
      <c r="CS48" s="764">
        <f t="shared" si="13"/>
        <v>49521</v>
      </c>
      <c r="CT48" s="764">
        <f t="shared" si="13"/>
        <v>49552</v>
      </c>
      <c r="CU48" s="764">
        <f t="shared" si="13"/>
        <v>49582</v>
      </c>
      <c r="CV48" s="764">
        <f t="shared" si="13"/>
        <v>49613</v>
      </c>
      <c r="CW48" s="764">
        <f t="shared" si="13"/>
        <v>49643</v>
      </c>
      <c r="CX48" s="764">
        <f t="shared" si="13"/>
        <v>49674</v>
      </c>
      <c r="CY48" s="764">
        <f t="shared" si="13"/>
        <v>49705</v>
      </c>
      <c r="CZ48" s="764">
        <f t="shared" si="13"/>
        <v>49734</v>
      </c>
      <c r="DA48" s="764">
        <f t="shared" si="13"/>
        <v>49765</v>
      </c>
      <c r="DB48" s="764">
        <f t="shared" si="13"/>
        <v>49795</v>
      </c>
      <c r="DC48" s="764">
        <f t="shared" si="13"/>
        <v>49826</v>
      </c>
      <c r="DD48" s="764">
        <f t="shared" si="13"/>
        <v>49856</v>
      </c>
      <c r="DE48" s="764">
        <f t="shared" si="13"/>
        <v>49887</v>
      </c>
      <c r="DF48" s="764">
        <f t="shared" si="13"/>
        <v>49918</v>
      </c>
      <c r="DG48" s="764">
        <f t="shared" si="13"/>
        <v>49948</v>
      </c>
      <c r="DH48" s="764">
        <f t="shared" si="13"/>
        <v>49979</v>
      </c>
      <c r="DI48" s="764">
        <f t="shared" si="13"/>
        <v>50009</v>
      </c>
      <c r="DJ48" s="764">
        <f t="shared" si="13"/>
        <v>50040</v>
      </c>
      <c r="DK48" s="764">
        <f t="shared" si="13"/>
        <v>50071</v>
      </c>
      <c r="DL48" s="764">
        <f t="shared" si="13"/>
        <v>50099</v>
      </c>
      <c r="DM48" s="764">
        <f t="shared" si="13"/>
        <v>50130</v>
      </c>
      <c r="DN48" s="764">
        <f t="shared" si="13"/>
        <v>50160</v>
      </c>
      <c r="DO48" s="764">
        <f t="shared" si="13"/>
        <v>50191</v>
      </c>
      <c r="DP48" s="764">
        <f t="shared" si="13"/>
        <v>50221</v>
      </c>
      <c r="DQ48" s="764">
        <f t="shared" si="13"/>
        <v>50252</v>
      </c>
      <c r="DR48" s="764">
        <f t="shared" si="13"/>
        <v>50283</v>
      </c>
      <c r="DS48" s="764">
        <f t="shared" si="13"/>
        <v>50313</v>
      </c>
      <c r="DT48" s="764">
        <f t="shared" si="13"/>
        <v>50344</v>
      </c>
      <c r="DU48" s="764">
        <f t="shared" si="13"/>
        <v>50374</v>
      </c>
      <c r="DV48" s="764">
        <f t="shared" si="13"/>
        <v>50405</v>
      </c>
      <c r="DW48" s="764">
        <f t="shared" si="13"/>
        <v>50436</v>
      </c>
      <c r="DX48" s="764">
        <f t="shared" si="13"/>
        <v>50464</v>
      </c>
      <c r="DY48" s="764">
        <f t="shared" si="13"/>
        <v>50495</v>
      </c>
      <c r="DZ48" s="764">
        <f t="shared" si="13"/>
        <v>50525</v>
      </c>
      <c r="EA48" s="764">
        <f t="shared" si="13"/>
        <v>50556</v>
      </c>
      <c r="EB48" s="764">
        <f t="shared" si="13"/>
        <v>50586</v>
      </c>
      <c r="EC48" s="764">
        <f t="shared" si="13"/>
        <v>50617</v>
      </c>
      <c r="ED48" s="764">
        <f t="shared" si="13"/>
        <v>50648</v>
      </c>
      <c r="EE48" s="764">
        <f t="shared" ref="EE48:GP48" si="14">DATE(YEAR($F$48),MONTH($F$48)+EE$47*$R$11,1)-1</f>
        <v>50678</v>
      </c>
      <c r="EF48" s="764">
        <f t="shared" si="14"/>
        <v>50709</v>
      </c>
      <c r="EG48" s="764">
        <f t="shared" si="14"/>
        <v>50739</v>
      </c>
      <c r="EH48" s="764">
        <f t="shared" si="14"/>
        <v>50770</v>
      </c>
      <c r="EI48" s="764">
        <f t="shared" si="14"/>
        <v>50801</v>
      </c>
      <c r="EJ48" s="764">
        <f t="shared" si="14"/>
        <v>50829</v>
      </c>
      <c r="EK48" s="764">
        <f t="shared" si="14"/>
        <v>50860</v>
      </c>
      <c r="EL48" s="764">
        <f t="shared" si="14"/>
        <v>50890</v>
      </c>
      <c r="EM48" s="764">
        <f t="shared" si="14"/>
        <v>50921</v>
      </c>
      <c r="EN48" s="764">
        <f t="shared" si="14"/>
        <v>50951</v>
      </c>
      <c r="EO48" s="764">
        <f t="shared" si="14"/>
        <v>50982</v>
      </c>
      <c r="EP48" s="764">
        <f t="shared" si="14"/>
        <v>51013</v>
      </c>
      <c r="EQ48" s="764">
        <f t="shared" si="14"/>
        <v>51043</v>
      </c>
      <c r="ER48" s="764">
        <f t="shared" si="14"/>
        <v>51074</v>
      </c>
      <c r="ES48" s="764">
        <f t="shared" si="14"/>
        <v>51104</v>
      </c>
      <c r="ET48" s="764">
        <f t="shared" si="14"/>
        <v>51135</v>
      </c>
      <c r="EU48" s="764">
        <f t="shared" si="14"/>
        <v>51166</v>
      </c>
      <c r="EV48" s="764">
        <f t="shared" si="14"/>
        <v>51195</v>
      </c>
      <c r="EW48" s="764">
        <f t="shared" si="14"/>
        <v>51226</v>
      </c>
      <c r="EX48" s="764">
        <f t="shared" si="14"/>
        <v>51256</v>
      </c>
      <c r="EY48" s="764">
        <f t="shared" si="14"/>
        <v>51287</v>
      </c>
      <c r="EZ48" s="764">
        <f t="shared" si="14"/>
        <v>51317</v>
      </c>
      <c r="FA48" s="764">
        <f t="shared" si="14"/>
        <v>51348</v>
      </c>
      <c r="FB48" s="764">
        <f t="shared" si="14"/>
        <v>51379</v>
      </c>
      <c r="FC48" s="764">
        <f t="shared" si="14"/>
        <v>51409</v>
      </c>
      <c r="FD48" s="764">
        <f t="shared" si="14"/>
        <v>51440</v>
      </c>
      <c r="FE48" s="764">
        <f t="shared" si="14"/>
        <v>51470</v>
      </c>
      <c r="FF48" s="764">
        <f t="shared" si="14"/>
        <v>51501</v>
      </c>
      <c r="FG48" s="764">
        <f t="shared" si="14"/>
        <v>51532</v>
      </c>
      <c r="FH48" s="764">
        <f t="shared" si="14"/>
        <v>51560</v>
      </c>
      <c r="FI48" s="764">
        <f t="shared" si="14"/>
        <v>51591</v>
      </c>
      <c r="FJ48" s="764">
        <f t="shared" si="14"/>
        <v>51621</v>
      </c>
      <c r="FK48" s="764">
        <f t="shared" si="14"/>
        <v>51652</v>
      </c>
      <c r="FL48" s="764">
        <f t="shared" si="14"/>
        <v>51682</v>
      </c>
      <c r="FM48" s="764">
        <f t="shared" si="14"/>
        <v>51713</v>
      </c>
      <c r="FN48" s="764">
        <f t="shared" si="14"/>
        <v>51744</v>
      </c>
      <c r="FO48" s="764">
        <f t="shared" si="14"/>
        <v>51774</v>
      </c>
      <c r="FP48" s="764">
        <f t="shared" si="14"/>
        <v>51805</v>
      </c>
      <c r="FQ48" s="764">
        <f t="shared" si="14"/>
        <v>51835</v>
      </c>
      <c r="FR48" s="764">
        <f t="shared" si="14"/>
        <v>51866</v>
      </c>
      <c r="FS48" s="764">
        <f t="shared" si="14"/>
        <v>51897</v>
      </c>
      <c r="FT48" s="764">
        <f t="shared" si="14"/>
        <v>51925</v>
      </c>
      <c r="FU48" s="764">
        <f t="shared" si="14"/>
        <v>51956</v>
      </c>
      <c r="FV48" s="764">
        <f t="shared" si="14"/>
        <v>51986</v>
      </c>
      <c r="FW48" s="764">
        <f t="shared" si="14"/>
        <v>52017</v>
      </c>
      <c r="FX48" s="764">
        <f t="shared" si="14"/>
        <v>52047</v>
      </c>
      <c r="FY48" s="764">
        <f t="shared" si="14"/>
        <v>52078</v>
      </c>
      <c r="FZ48" s="764">
        <f t="shared" si="14"/>
        <v>52109</v>
      </c>
      <c r="GA48" s="764">
        <f t="shared" si="14"/>
        <v>52139</v>
      </c>
      <c r="GB48" s="764">
        <f t="shared" si="14"/>
        <v>52170</v>
      </c>
      <c r="GC48" s="764">
        <f t="shared" si="14"/>
        <v>52200</v>
      </c>
      <c r="GD48" s="764">
        <f t="shared" si="14"/>
        <v>52231</v>
      </c>
      <c r="GE48" s="764">
        <f t="shared" si="14"/>
        <v>52262</v>
      </c>
      <c r="GF48" s="764">
        <f t="shared" si="14"/>
        <v>52290</v>
      </c>
      <c r="GG48" s="764">
        <f t="shared" si="14"/>
        <v>52321</v>
      </c>
      <c r="GH48" s="764">
        <f t="shared" si="14"/>
        <v>52351</v>
      </c>
      <c r="GI48" s="764">
        <f t="shared" si="14"/>
        <v>52382</v>
      </c>
      <c r="GJ48" s="764">
        <f t="shared" si="14"/>
        <v>52412</v>
      </c>
      <c r="GK48" s="764">
        <f t="shared" si="14"/>
        <v>52443</v>
      </c>
      <c r="GL48" s="764">
        <f t="shared" si="14"/>
        <v>52474</v>
      </c>
      <c r="GM48" s="764">
        <f t="shared" si="14"/>
        <v>52504</v>
      </c>
      <c r="GN48" s="764">
        <f t="shared" si="14"/>
        <v>52535</v>
      </c>
      <c r="GO48" s="764">
        <f t="shared" si="14"/>
        <v>52565</v>
      </c>
      <c r="GP48" s="764">
        <f t="shared" si="14"/>
        <v>52596</v>
      </c>
      <c r="GQ48" s="764">
        <f t="shared" ref="GQ48:IL48" si="15">DATE(YEAR($F$48),MONTH($F$48)+GQ$47*$R$11,1)-1</f>
        <v>52627</v>
      </c>
      <c r="GR48" s="764">
        <f t="shared" si="15"/>
        <v>52656</v>
      </c>
      <c r="GS48" s="764">
        <f t="shared" si="15"/>
        <v>52687</v>
      </c>
      <c r="GT48" s="764">
        <f t="shared" si="15"/>
        <v>52717</v>
      </c>
      <c r="GU48" s="764">
        <f t="shared" si="15"/>
        <v>52748</v>
      </c>
      <c r="GV48" s="764">
        <f t="shared" si="15"/>
        <v>52778</v>
      </c>
      <c r="GW48" s="764">
        <f t="shared" si="15"/>
        <v>52809</v>
      </c>
      <c r="GX48" s="764">
        <f t="shared" si="15"/>
        <v>52840</v>
      </c>
      <c r="GY48" s="764">
        <f t="shared" si="15"/>
        <v>52870</v>
      </c>
      <c r="GZ48" s="764">
        <f t="shared" si="15"/>
        <v>52901</v>
      </c>
      <c r="HA48" s="764">
        <f t="shared" si="15"/>
        <v>52931</v>
      </c>
      <c r="HB48" s="764">
        <f t="shared" si="15"/>
        <v>52962</v>
      </c>
      <c r="HC48" s="764">
        <f t="shared" si="15"/>
        <v>52993</v>
      </c>
      <c r="HD48" s="764">
        <f t="shared" si="15"/>
        <v>53021</v>
      </c>
      <c r="HE48" s="764">
        <f t="shared" si="15"/>
        <v>53052</v>
      </c>
      <c r="HF48" s="764">
        <f t="shared" si="15"/>
        <v>53082</v>
      </c>
      <c r="HG48" s="764">
        <f t="shared" si="15"/>
        <v>53113</v>
      </c>
      <c r="HH48" s="764">
        <f t="shared" si="15"/>
        <v>53143</v>
      </c>
      <c r="HI48" s="764">
        <f t="shared" si="15"/>
        <v>53174</v>
      </c>
      <c r="HJ48" s="764">
        <f t="shared" si="15"/>
        <v>53205</v>
      </c>
      <c r="HK48" s="764">
        <f t="shared" si="15"/>
        <v>53235</v>
      </c>
      <c r="HL48" s="764">
        <f t="shared" si="15"/>
        <v>53266</v>
      </c>
      <c r="HM48" s="764">
        <f t="shared" si="15"/>
        <v>53296</v>
      </c>
      <c r="HN48" s="764">
        <f t="shared" si="15"/>
        <v>53327</v>
      </c>
      <c r="HO48" s="764">
        <f t="shared" si="15"/>
        <v>53358</v>
      </c>
      <c r="HP48" s="764">
        <f t="shared" si="15"/>
        <v>53386</v>
      </c>
      <c r="HQ48" s="764">
        <f t="shared" si="15"/>
        <v>53417</v>
      </c>
      <c r="HR48" s="764">
        <f t="shared" si="15"/>
        <v>53447</v>
      </c>
      <c r="HS48" s="764">
        <f t="shared" si="15"/>
        <v>53478</v>
      </c>
      <c r="HT48" s="764">
        <f t="shared" si="15"/>
        <v>53508</v>
      </c>
      <c r="HU48" s="764">
        <f t="shared" si="15"/>
        <v>53539</v>
      </c>
      <c r="HV48" s="764">
        <f t="shared" si="15"/>
        <v>53570</v>
      </c>
      <c r="HW48" s="764">
        <f t="shared" si="15"/>
        <v>53600</v>
      </c>
      <c r="HX48" s="764">
        <f t="shared" si="15"/>
        <v>53631</v>
      </c>
      <c r="HY48" s="764">
        <f t="shared" si="15"/>
        <v>53661</v>
      </c>
      <c r="HZ48" s="764">
        <f t="shared" si="15"/>
        <v>53692</v>
      </c>
      <c r="IA48" s="764">
        <f t="shared" si="15"/>
        <v>53723</v>
      </c>
      <c r="IB48" s="764">
        <f t="shared" si="15"/>
        <v>53751</v>
      </c>
      <c r="IC48" s="764">
        <f t="shared" si="15"/>
        <v>53782</v>
      </c>
      <c r="ID48" s="764">
        <f t="shared" si="15"/>
        <v>53812</v>
      </c>
      <c r="IE48" s="764">
        <f t="shared" si="15"/>
        <v>53843</v>
      </c>
      <c r="IF48" s="764">
        <f t="shared" si="15"/>
        <v>53873</v>
      </c>
      <c r="IG48" s="764">
        <f t="shared" si="15"/>
        <v>53904</v>
      </c>
      <c r="IH48" s="764">
        <f t="shared" si="15"/>
        <v>53935</v>
      </c>
      <c r="II48" s="764">
        <f t="shared" si="15"/>
        <v>53965</v>
      </c>
      <c r="IJ48" s="764">
        <f t="shared" si="15"/>
        <v>53996</v>
      </c>
      <c r="IK48" s="764">
        <f t="shared" si="15"/>
        <v>54026</v>
      </c>
      <c r="IL48" s="764">
        <f t="shared" si="15"/>
        <v>54057</v>
      </c>
      <c r="IN48" s="763">
        <f>+$R$8</f>
        <v>46753</v>
      </c>
      <c r="IO48" s="764">
        <f>DATE(YEAR($F$48),MONTH($F$48)+IO$47*12,1)-1</f>
        <v>47118</v>
      </c>
      <c r="IP48" s="764">
        <f t="shared" ref="IP48:IX48" si="16">DATE(YEAR($F$48),MONTH($F$48)+IP$47*12,1)-1</f>
        <v>47483</v>
      </c>
      <c r="IQ48" s="764">
        <f t="shared" si="16"/>
        <v>47848</v>
      </c>
      <c r="IR48" s="764">
        <f t="shared" si="16"/>
        <v>48213</v>
      </c>
      <c r="IS48" s="764">
        <f t="shared" si="16"/>
        <v>48579</v>
      </c>
      <c r="IT48" s="764">
        <f t="shared" si="16"/>
        <v>48944</v>
      </c>
      <c r="IU48" s="764">
        <f t="shared" si="16"/>
        <v>49309</v>
      </c>
      <c r="IV48" s="764">
        <f t="shared" si="16"/>
        <v>49674</v>
      </c>
      <c r="IW48" s="764">
        <f t="shared" si="16"/>
        <v>50040</v>
      </c>
      <c r="IX48" s="764">
        <f t="shared" si="16"/>
        <v>50405</v>
      </c>
    </row>
    <row r="49" spans="1:258" s="1007" customFormat="1" ht="14">
      <c r="B49" s="1043"/>
      <c r="C49" s="1044"/>
      <c r="D49" s="1045"/>
      <c r="E49" s="1046"/>
      <c r="F49" s="1045"/>
      <c r="G49" s="1045">
        <f>+IF(DAY(G48)=29,(EOMONTH(G48,0)-1),EOMONTH(G48,0))</f>
        <v>46783</v>
      </c>
      <c r="H49" s="1045">
        <f t="shared" ref="H49:BS49" si="17">+IF(DAY(H48)=29,(EOMONTH(H48,0)-1),EOMONTH(H48,0))</f>
        <v>46811</v>
      </c>
      <c r="I49" s="1045">
        <f t="shared" si="17"/>
        <v>46843</v>
      </c>
      <c r="J49" s="1045">
        <f t="shared" si="17"/>
        <v>46873</v>
      </c>
      <c r="K49" s="1045">
        <f t="shared" si="17"/>
        <v>46904</v>
      </c>
      <c r="L49" s="1045">
        <f t="shared" si="17"/>
        <v>46934</v>
      </c>
      <c r="M49" s="1045">
        <f t="shared" si="17"/>
        <v>46965</v>
      </c>
      <c r="N49" s="1045">
        <f t="shared" si="17"/>
        <v>46996</v>
      </c>
      <c r="O49" s="1045">
        <f t="shared" si="17"/>
        <v>47026</v>
      </c>
      <c r="P49" s="1045">
        <f t="shared" si="17"/>
        <v>47057</v>
      </c>
      <c r="Q49" s="1045">
        <f t="shared" si="17"/>
        <v>47087</v>
      </c>
      <c r="R49" s="1045">
        <f t="shared" si="17"/>
        <v>47118</v>
      </c>
      <c r="S49" s="1045">
        <f t="shared" si="17"/>
        <v>47149</v>
      </c>
      <c r="T49" s="1045">
        <f t="shared" si="17"/>
        <v>47177</v>
      </c>
      <c r="U49" s="1045">
        <f t="shared" si="17"/>
        <v>47208</v>
      </c>
      <c r="V49" s="1045">
        <f t="shared" si="17"/>
        <v>47238</v>
      </c>
      <c r="W49" s="1045">
        <f t="shared" si="17"/>
        <v>47269</v>
      </c>
      <c r="X49" s="1045">
        <f t="shared" si="17"/>
        <v>47299</v>
      </c>
      <c r="Y49" s="1045">
        <f t="shared" si="17"/>
        <v>47330</v>
      </c>
      <c r="Z49" s="1045">
        <f t="shared" si="17"/>
        <v>47361</v>
      </c>
      <c r="AA49" s="1045">
        <f t="shared" si="17"/>
        <v>47391</v>
      </c>
      <c r="AB49" s="1045">
        <f t="shared" si="17"/>
        <v>47422</v>
      </c>
      <c r="AC49" s="1045">
        <f t="shared" si="17"/>
        <v>47452</v>
      </c>
      <c r="AD49" s="1045">
        <f t="shared" si="17"/>
        <v>47483</v>
      </c>
      <c r="AE49" s="1045">
        <f t="shared" si="17"/>
        <v>47514</v>
      </c>
      <c r="AF49" s="1045">
        <f t="shared" si="17"/>
        <v>47542</v>
      </c>
      <c r="AG49" s="1045">
        <f t="shared" si="17"/>
        <v>47573</v>
      </c>
      <c r="AH49" s="1045">
        <f t="shared" si="17"/>
        <v>47603</v>
      </c>
      <c r="AI49" s="1045">
        <f t="shared" si="17"/>
        <v>47634</v>
      </c>
      <c r="AJ49" s="1045">
        <f t="shared" si="17"/>
        <v>47664</v>
      </c>
      <c r="AK49" s="1045">
        <f t="shared" si="17"/>
        <v>47695</v>
      </c>
      <c r="AL49" s="1045">
        <f t="shared" si="17"/>
        <v>47726</v>
      </c>
      <c r="AM49" s="1045">
        <f t="shared" si="17"/>
        <v>47756</v>
      </c>
      <c r="AN49" s="1045">
        <f t="shared" si="17"/>
        <v>47787</v>
      </c>
      <c r="AO49" s="1045">
        <f t="shared" si="17"/>
        <v>47817</v>
      </c>
      <c r="AP49" s="1045">
        <f t="shared" si="17"/>
        <v>47848</v>
      </c>
      <c r="AQ49" s="1045">
        <f t="shared" si="17"/>
        <v>47879</v>
      </c>
      <c r="AR49" s="1045">
        <f t="shared" si="17"/>
        <v>47907</v>
      </c>
      <c r="AS49" s="1045">
        <f t="shared" si="17"/>
        <v>47938</v>
      </c>
      <c r="AT49" s="1045">
        <f t="shared" si="17"/>
        <v>47968</v>
      </c>
      <c r="AU49" s="1045">
        <f t="shared" si="17"/>
        <v>47999</v>
      </c>
      <c r="AV49" s="1045">
        <f t="shared" si="17"/>
        <v>48029</v>
      </c>
      <c r="AW49" s="1045">
        <f t="shared" si="17"/>
        <v>48060</v>
      </c>
      <c r="AX49" s="1045">
        <f t="shared" si="17"/>
        <v>48091</v>
      </c>
      <c r="AY49" s="1045">
        <f t="shared" si="17"/>
        <v>48121</v>
      </c>
      <c r="AZ49" s="1045">
        <f t="shared" si="17"/>
        <v>48152</v>
      </c>
      <c r="BA49" s="1045">
        <f t="shared" si="17"/>
        <v>48182</v>
      </c>
      <c r="BB49" s="1045">
        <f t="shared" si="17"/>
        <v>48213</v>
      </c>
      <c r="BC49" s="1045">
        <f t="shared" si="17"/>
        <v>48244</v>
      </c>
      <c r="BD49" s="1045">
        <f t="shared" si="17"/>
        <v>48272</v>
      </c>
      <c r="BE49" s="1045">
        <f t="shared" si="17"/>
        <v>48304</v>
      </c>
      <c r="BF49" s="1045">
        <f t="shared" si="17"/>
        <v>48334</v>
      </c>
      <c r="BG49" s="1045">
        <f t="shared" si="17"/>
        <v>48365</v>
      </c>
      <c r="BH49" s="1045">
        <f t="shared" si="17"/>
        <v>48395</v>
      </c>
      <c r="BI49" s="1045">
        <f t="shared" si="17"/>
        <v>48426</v>
      </c>
      <c r="BJ49" s="1045">
        <f t="shared" si="17"/>
        <v>48457</v>
      </c>
      <c r="BK49" s="1045">
        <f t="shared" si="17"/>
        <v>48487</v>
      </c>
      <c r="BL49" s="1045">
        <f t="shared" si="17"/>
        <v>48518</v>
      </c>
      <c r="BM49" s="1045">
        <f t="shared" si="17"/>
        <v>48548</v>
      </c>
      <c r="BN49" s="1045">
        <f t="shared" si="17"/>
        <v>48579</v>
      </c>
      <c r="BO49" s="1045">
        <f t="shared" si="17"/>
        <v>48610</v>
      </c>
      <c r="BP49" s="1045">
        <f t="shared" si="17"/>
        <v>48638</v>
      </c>
      <c r="BQ49" s="1045">
        <f t="shared" si="17"/>
        <v>48669</v>
      </c>
      <c r="BR49" s="1045">
        <f t="shared" si="17"/>
        <v>48699</v>
      </c>
      <c r="BS49" s="1045">
        <f t="shared" si="17"/>
        <v>48730</v>
      </c>
      <c r="BT49" s="1045">
        <f t="shared" ref="BT49:EE49" si="18">+IF(DAY(BT48)=29,(EOMONTH(BT48,0)-1),EOMONTH(BT48,0))</f>
        <v>48760</v>
      </c>
      <c r="BU49" s="1045">
        <f t="shared" si="18"/>
        <v>48791</v>
      </c>
      <c r="BV49" s="1045">
        <f t="shared" si="18"/>
        <v>48822</v>
      </c>
      <c r="BW49" s="1045">
        <f t="shared" si="18"/>
        <v>48852</v>
      </c>
      <c r="BX49" s="1045">
        <f t="shared" si="18"/>
        <v>48883</v>
      </c>
      <c r="BY49" s="1045">
        <f t="shared" si="18"/>
        <v>48913</v>
      </c>
      <c r="BZ49" s="1045">
        <f t="shared" si="18"/>
        <v>48944</v>
      </c>
      <c r="CA49" s="1045">
        <f t="shared" si="18"/>
        <v>48975</v>
      </c>
      <c r="CB49" s="1045">
        <f t="shared" si="18"/>
        <v>49003</v>
      </c>
      <c r="CC49" s="1045">
        <f t="shared" si="18"/>
        <v>49034</v>
      </c>
      <c r="CD49" s="1045">
        <f t="shared" si="18"/>
        <v>49064</v>
      </c>
      <c r="CE49" s="1045">
        <f t="shared" si="18"/>
        <v>49095</v>
      </c>
      <c r="CF49" s="1045">
        <f t="shared" si="18"/>
        <v>49125</v>
      </c>
      <c r="CG49" s="1045">
        <f t="shared" si="18"/>
        <v>49156</v>
      </c>
      <c r="CH49" s="1045">
        <f t="shared" si="18"/>
        <v>49187</v>
      </c>
      <c r="CI49" s="1045">
        <f t="shared" si="18"/>
        <v>49217</v>
      </c>
      <c r="CJ49" s="1045">
        <f t="shared" si="18"/>
        <v>49248</v>
      </c>
      <c r="CK49" s="1045">
        <f t="shared" si="18"/>
        <v>49278</v>
      </c>
      <c r="CL49" s="1045">
        <f t="shared" si="18"/>
        <v>49309</v>
      </c>
      <c r="CM49" s="1045">
        <f t="shared" si="18"/>
        <v>49340</v>
      </c>
      <c r="CN49" s="1045">
        <f t="shared" si="18"/>
        <v>49368</v>
      </c>
      <c r="CO49" s="1045">
        <f t="shared" si="18"/>
        <v>49399</v>
      </c>
      <c r="CP49" s="1045">
        <f t="shared" si="18"/>
        <v>49429</v>
      </c>
      <c r="CQ49" s="1045">
        <f t="shared" si="18"/>
        <v>49460</v>
      </c>
      <c r="CR49" s="1045">
        <f t="shared" si="18"/>
        <v>49490</v>
      </c>
      <c r="CS49" s="1045">
        <f t="shared" si="18"/>
        <v>49521</v>
      </c>
      <c r="CT49" s="1045">
        <f t="shared" si="18"/>
        <v>49552</v>
      </c>
      <c r="CU49" s="1045">
        <f t="shared" si="18"/>
        <v>49582</v>
      </c>
      <c r="CV49" s="1045">
        <f t="shared" si="18"/>
        <v>49613</v>
      </c>
      <c r="CW49" s="1045">
        <f t="shared" si="18"/>
        <v>49643</v>
      </c>
      <c r="CX49" s="1045">
        <f t="shared" si="18"/>
        <v>49674</v>
      </c>
      <c r="CY49" s="1045">
        <f t="shared" si="18"/>
        <v>49705</v>
      </c>
      <c r="CZ49" s="1045">
        <f t="shared" si="18"/>
        <v>49733</v>
      </c>
      <c r="DA49" s="1045">
        <f t="shared" si="18"/>
        <v>49765</v>
      </c>
      <c r="DB49" s="1045">
        <f t="shared" si="18"/>
        <v>49795</v>
      </c>
      <c r="DC49" s="1045">
        <f t="shared" si="18"/>
        <v>49826</v>
      </c>
      <c r="DD49" s="1045">
        <f t="shared" si="18"/>
        <v>49856</v>
      </c>
      <c r="DE49" s="1045">
        <f t="shared" si="18"/>
        <v>49887</v>
      </c>
      <c r="DF49" s="1045">
        <f t="shared" si="18"/>
        <v>49918</v>
      </c>
      <c r="DG49" s="1045">
        <f t="shared" si="18"/>
        <v>49948</v>
      </c>
      <c r="DH49" s="1045">
        <f t="shared" si="18"/>
        <v>49979</v>
      </c>
      <c r="DI49" s="1045">
        <f t="shared" si="18"/>
        <v>50009</v>
      </c>
      <c r="DJ49" s="1045">
        <f t="shared" si="18"/>
        <v>50040</v>
      </c>
      <c r="DK49" s="1045">
        <f t="shared" si="18"/>
        <v>50071</v>
      </c>
      <c r="DL49" s="1045">
        <f t="shared" si="18"/>
        <v>50099</v>
      </c>
      <c r="DM49" s="1045">
        <f t="shared" si="18"/>
        <v>50130</v>
      </c>
      <c r="DN49" s="1045">
        <f t="shared" si="18"/>
        <v>50160</v>
      </c>
      <c r="DO49" s="1045">
        <f t="shared" si="18"/>
        <v>50191</v>
      </c>
      <c r="DP49" s="1045">
        <f t="shared" si="18"/>
        <v>50221</v>
      </c>
      <c r="DQ49" s="1045">
        <f t="shared" si="18"/>
        <v>50252</v>
      </c>
      <c r="DR49" s="1045">
        <f t="shared" si="18"/>
        <v>50283</v>
      </c>
      <c r="DS49" s="1045">
        <f t="shared" si="18"/>
        <v>50313</v>
      </c>
      <c r="DT49" s="1045">
        <f t="shared" si="18"/>
        <v>50344</v>
      </c>
      <c r="DU49" s="1045">
        <f t="shared" si="18"/>
        <v>50374</v>
      </c>
      <c r="DV49" s="1045">
        <f t="shared" si="18"/>
        <v>50405</v>
      </c>
      <c r="DW49" s="1045">
        <f t="shared" si="18"/>
        <v>50436</v>
      </c>
      <c r="DX49" s="1045">
        <f t="shared" si="18"/>
        <v>50464</v>
      </c>
      <c r="DY49" s="1045">
        <f t="shared" si="18"/>
        <v>50495</v>
      </c>
      <c r="DZ49" s="1045">
        <f t="shared" si="18"/>
        <v>50525</v>
      </c>
      <c r="EA49" s="1045">
        <f t="shared" si="18"/>
        <v>50556</v>
      </c>
      <c r="EB49" s="1045">
        <f t="shared" si="18"/>
        <v>50586</v>
      </c>
      <c r="EC49" s="1045">
        <f t="shared" si="18"/>
        <v>50617</v>
      </c>
      <c r="ED49" s="1045">
        <f t="shared" si="18"/>
        <v>50648</v>
      </c>
      <c r="EE49" s="1045">
        <f t="shared" si="18"/>
        <v>50678</v>
      </c>
      <c r="EF49" s="1045">
        <f t="shared" ref="EF49:GQ49" si="19">+IF(DAY(EF48)=29,(EOMONTH(EF48,0)-1),EOMONTH(EF48,0))</f>
        <v>50709</v>
      </c>
      <c r="EG49" s="1045">
        <f t="shared" si="19"/>
        <v>50739</v>
      </c>
      <c r="EH49" s="1045">
        <f t="shared" si="19"/>
        <v>50770</v>
      </c>
      <c r="EI49" s="1045">
        <f t="shared" si="19"/>
        <v>50801</v>
      </c>
      <c r="EJ49" s="1045">
        <f t="shared" si="19"/>
        <v>50829</v>
      </c>
      <c r="EK49" s="1045">
        <f t="shared" si="19"/>
        <v>50860</v>
      </c>
      <c r="EL49" s="1045">
        <f t="shared" si="19"/>
        <v>50890</v>
      </c>
      <c r="EM49" s="1045">
        <f t="shared" si="19"/>
        <v>50921</v>
      </c>
      <c r="EN49" s="1045">
        <f t="shared" si="19"/>
        <v>50951</v>
      </c>
      <c r="EO49" s="1045">
        <f t="shared" si="19"/>
        <v>50982</v>
      </c>
      <c r="EP49" s="1045">
        <f t="shared" si="19"/>
        <v>51013</v>
      </c>
      <c r="EQ49" s="1045">
        <f t="shared" si="19"/>
        <v>51043</v>
      </c>
      <c r="ER49" s="1045">
        <f t="shared" si="19"/>
        <v>51074</v>
      </c>
      <c r="ES49" s="1045">
        <f t="shared" si="19"/>
        <v>51104</v>
      </c>
      <c r="ET49" s="1045">
        <f t="shared" si="19"/>
        <v>51135</v>
      </c>
      <c r="EU49" s="1045">
        <f t="shared" si="19"/>
        <v>51166</v>
      </c>
      <c r="EV49" s="1045">
        <f t="shared" si="19"/>
        <v>51194</v>
      </c>
      <c r="EW49" s="1045">
        <f t="shared" si="19"/>
        <v>51226</v>
      </c>
      <c r="EX49" s="1045">
        <f t="shared" si="19"/>
        <v>51256</v>
      </c>
      <c r="EY49" s="1045">
        <f t="shared" si="19"/>
        <v>51287</v>
      </c>
      <c r="EZ49" s="1045">
        <f t="shared" si="19"/>
        <v>51317</v>
      </c>
      <c r="FA49" s="1045">
        <f t="shared" si="19"/>
        <v>51348</v>
      </c>
      <c r="FB49" s="1045">
        <f t="shared" si="19"/>
        <v>51379</v>
      </c>
      <c r="FC49" s="1045">
        <f t="shared" si="19"/>
        <v>51409</v>
      </c>
      <c r="FD49" s="1045">
        <f t="shared" si="19"/>
        <v>51440</v>
      </c>
      <c r="FE49" s="1045">
        <f t="shared" si="19"/>
        <v>51470</v>
      </c>
      <c r="FF49" s="1045">
        <f t="shared" si="19"/>
        <v>51501</v>
      </c>
      <c r="FG49" s="1045">
        <f t="shared" si="19"/>
        <v>51532</v>
      </c>
      <c r="FH49" s="1045">
        <f t="shared" si="19"/>
        <v>51560</v>
      </c>
      <c r="FI49" s="1045">
        <f t="shared" si="19"/>
        <v>51591</v>
      </c>
      <c r="FJ49" s="1045">
        <f t="shared" si="19"/>
        <v>51621</v>
      </c>
      <c r="FK49" s="1045">
        <f t="shared" si="19"/>
        <v>51652</v>
      </c>
      <c r="FL49" s="1045">
        <f t="shared" si="19"/>
        <v>51682</v>
      </c>
      <c r="FM49" s="1045">
        <f t="shared" si="19"/>
        <v>51713</v>
      </c>
      <c r="FN49" s="1045">
        <f t="shared" si="19"/>
        <v>51744</v>
      </c>
      <c r="FO49" s="1045">
        <f t="shared" si="19"/>
        <v>51774</v>
      </c>
      <c r="FP49" s="1045">
        <f t="shared" si="19"/>
        <v>51805</v>
      </c>
      <c r="FQ49" s="1045">
        <f t="shared" si="19"/>
        <v>51835</v>
      </c>
      <c r="FR49" s="1045">
        <f t="shared" si="19"/>
        <v>51866</v>
      </c>
      <c r="FS49" s="1045">
        <f t="shared" si="19"/>
        <v>51897</v>
      </c>
      <c r="FT49" s="1045">
        <f t="shared" si="19"/>
        <v>51925</v>
      </c>
      <c r="FU49" s="1045">
        <f t="shared" si="19"/>
        <v>51956</v>
      </c>
      <c r="FV49" s="1045">
        <f t="shared" si="19"/>
        <v>51986</v>
      </c>
      <c r="FW49" s="1045">
        <f t="shared" si="19"/>
        <v>52017</v>
      </c>
      <c r="FX49" s="1045">
        <f t="shared" si="19"/>
        <v>52047</v>
      </c>
      <c r="FY49" s="1045">
        <f t="shared" si="19"/>
        <v>52078</v>
      </c>
      <c r="FZ49" s="1045">
        <f t="shared" si="19"/>
        <v>52109</v>
      </c>
      <c r="GA49" s="1045">
        <f t="shared" si="19"/>
        <v>52139</v>
      </c>
      <c r="GB49" s="1045">
        <f t="shared" si="19"/>
        <v>52170</v>
      </c>
      <c r="GC49" s="1045">
        <f t="shared" si="19"/>
        <v>52200</v>
      </c>
      <c r="GD49" s="1045">
        <f t="shared" si="19"/>
        <v>52231</v>
      </c>
      <c r="GE49" s="1045">
        <f t="shared" si="19"/>
        <v>52262</v>
      </c>
      <c r="GF49" s="1045">
        <f t="shared" si="19"/>
        <v>52290</v>
      </c>
      <c r="GG49" s="1045">
        <f t="shared" si="19"/>
        <v>52321</v>
      </c>
      <c r="GH49" s="1045">
        <f t="shared" si="19"/>
        <v>52351</v>
      </c>
      <c r="GI49" s="1045">
        <f t="shared" si="19"/>
        <v>52382</v>
      </c>
      <c r="GJ49" s="1045">
        <f t="shared" si="19"/>
        <v>52412</v>
      </c>
      <c r="GK49" s="1045">
        <f t="shared" si="19"/>
        <v>52443</v>
      </c>
      <c r="GL49" s="1045">
        <f t="shared" si="19"/>
        <v>52474</v>
      </c>
      <c r="GM49" s="1045">
        <f t="shared" si="19"/>
        <v>52504</v>
      </c>
      <c r="GN49" s="1045">
        <f t="shared" si="19"/>
        <v>52535</v>
      </c>
      <c r="GO49" s="1045">
        <f t="shared" si="19"/>
        <v>52565</v>
      </c>
      <c r="GP49" s="1045">
        <f t="shared" si="19"/>
        <v>52596</v>
      </c>
      <c r="GQ49" s="1045">
        <f t="shared" si="19"/>
        <v>52627</v>
      </c>
      <c r="GR49" s="1045">
        <f t="shared" ref="GR49:IL49" si="20">+IF(DAY(GR48)=29,(EOMONTH(GR48,0)-1),EOMONTH(GR48,0))</f>
        <v>52655</v>
      </c>
      <c r="GS49" s="1045">
        <f t="shared" si="20"/>
        <v>52687</v>
      </c>
      <c r="GT49" s="1045">
        <f t="shared" si="20"/>
        <v>52717</v>
      </c>
      <c r="GU49" s="1045">
        <f t="shared" si="20"/>
        <v>52748</v>
      </c>
      <c r="GV49" s="1045">
        <f t="shared" si="20"/>
        <v>52778</v>
      </c>
      <c r="GW49" s="1045">
        <f t="shared" si="20"/>
        <v>52809</v>
      </c>
      <c r="GX49" s="1045">
        <f t="shared" si="20"/>
        <v>52840</v>
      </c>
      <c r="GY49" s="1045">
        <f t="shared" si="20"/>
        <v>52870</v>
      </c>
      <c r="GZ49" s="1045">
        <f t="shared" si="20"/>
        <v>52901</v>
      </c>
      <c r="HA49" s="1045">
        <f t="shared" si="20"/>
        <v>52931</v>
      </c>
      <c r="HB49" s="1045">
        <f t="shared" si="20"/>
        <v>52962</v>
      </c>
      <c r="HC49" s="1045">
        <f t="shared" si="20"/>
        <v>52993</v>
      </c>
      <c r="HD49" s="1045">
        <f t="shared" si="20"/>
        <v>53021</v>
      </c>
      <c r="HE49" s="1045">
        <f t="shared" si="20"/>
        <v>53052</v>
      </c>
      <c r="HF49" s="1045">
        <f t="shared" si="20"/>
        <v>53082</v>
      </c>
      <c r="HG49" s="1045">
        <f t="shared" si="20"/>
        <v>53113</v>
      </c>
      <c r="HH49" s="1045">
        <f t="shared" si="20"/>
        <v>53143</v>
      </c>
      <c r="HI49" s="1045">
        <f t="shared" si="20"/>
        <v>53174</v>
      </c>
      <c r="HJ49" s="1045">
        <f t="shared" si="20"/>
        <v>53205</v>
      </c>
      <c r="HK49" s="1045">
        <f t="shared" si="20"/>
        <v>53235</v>
      </c>
      <c r="HL49" s="1045">
        <f t="shared" si="20"/>
        <v>53266</v>
      </c>
      <c r="HM49" s="1045">
        <f t="shared" si="20"/>
        <v>53296</v>
      </c>
      <c r="HN49" s="1045">
        <f t="shared" si="20"/>
        <v>53327</v>
      </c>
      <c r="HO49" s="1045">
        <f t="shared" si="20"/>
        <v>53358</v>
      </c>
      <c r="HP49" s="1045">
        <f t="shared" si="20"/>
        <v>53386</v>
      </c>
      <c r="HQ49" s="1045">
        <f t="shared" si="20"/>
        <v>53417</v>
      </c>
      <c r="HR49" s="1045">
        <f t="shared" si="20"/>
        <v>53447</v>
      </c>
      <c r="HS49" s="1045">
        <f t="shared" si="20"/>
        <v>53478</v>
      </c>
      <c r="HT49" s="1045">
        <f t="shared" si="20"/>
        <v>53508</v>
      </c>
      <c r="HU49" s="1045">
        <f t="shared" si="20"/>
        <v>53539</v>
      </c>
      <c r="HV49" s="1045">
        <f t="shared" si="20"/>
        <v>53570</v>
      </c>
      <c r="HW49" s="1045">
        <f t="shared" si="20"/>
        <v>53600</v>
      </c>
      <c r="HX49" s="1045">
        <f t="shared" si="20"/>
        <v>53631</v>
      </c>
      <c r="HY49" s="1045">
        <f t="shared" si="20"/>
        <v>53661</v>
      </c>
      <c r="HZ49" s="1045">
        <f t="shared" si="20"/>
        <v>53692</v>
      </c>
      <c r="IA49" s="1045">
        <f t="shared" si="20"/>
        <v>53723</v>
      </c>
      <c r="IB49" s="1045">
        <f t="shared" si="20"/>
        <v>53751</v>
      </c>
      <c r="IC49" s="1045">
        <f t="shared" si="20"/>
        <v>53782</v>
      </c>
      <c r="ID49" s="1045">
        <f t="shared" si="20"/>
        <v>53812</v>
      </c>
      <c r="IE49" s="1045">
        <f t="shared" si="20"/>
        <v>53843</v>
      </c>
      <c r="IF49" s="1045">
        <f t="shared" si="20"/>
        <v>53873</v>
      </c>
      <c r="IG49" s="1045">
        <f t="shared" si="20"/>
        <v>53904</v>
      </c>
      <c r="IH49" s="1045">
        <f t="shared" si="20"/>
        <v>53935</v>
      </c>
      <c r="II49" s="1045">
        <f t="shared" si="20"/>
        <v>53965</v>
      </c>
      <c r="IJ49" s="1045">
        <f t="shared" si="20"/>
        <v>53996</v>
      </c>
      <c r="IK49" s="1045">
        <f t="shared" si="20"/>
        <v>54026</v>
      </c>
      <c r="IL49" s="1045">
        <f t="shared" si="20"/>
        <v>54057</v>
      </c>
    </row>
    <row r="50" spans="1:258" s="593" customFormat="1" ht="14">
      <c r="B50" s="765"/>
      <c r="C50" s="766"/>
      <c r="D50" s="767"/>
      <c r="E50" s="771" t="s">
        <v>653</v>
      </c>
      <c r="F50" s="768">
        <f>IF(AND(F$47&gt;'Executive Summary'!$D$72,F$47&lt;='Executive Summary'!$D$73),1,IF(F$47&gt;'Executive Summary'!$D$73,ROUNDUP((F$47-('Executive Summary'!$D$73))/12,0)+1,0))</f>
        <v>0</v>
      </c>
      <c r="G50" s="768">
        <f>IF(AND(G$47&gt;'Executive Summary'!$D$72,G$47&lt;='Executive Summary'!$D$73),1,IF(G$47&gt;'Executive Summary'!$D$73,ROUNDUP((G$47-('Executive Summary'!$D$73))/12,0)+1,0))</f>
        <v>0</v>
      </c>
      <c r="H50" s="768">
        <f>IF(AND(H$47&gt;'Executive Summary'!$D$72,H$47&lt;='Executive Summary'!$D$73),1,IF(H$47&gt;'Executive Summary'!$D$73,ROUNDUP((H$47-('Executive Summary'!$D$73))/12,0)+1,0))</f>
        <v>0</v>
      </c>
      <c r="I50" s="768">
        <f>IF(AND(I$47&gt;'Executive Summary'!$D$72,I$47&lt;='Executive Summary'!$D$73),1,IF(I$47&gt;'Executive Summary'!$D$73,ROUNDUP((I$47-('Executive Summary'!$D$73))/12,0)+1,0))</f>
        <v>0</v>
      </c>
      <c r="J50" s="768">
        <f>IF(AND(J$47&gt;'Executive Summary'!$D$72,J$47&lt;='Executive Summary'!$D$73),1,IF(J$47&gt;'Executive Summary'!$D$73,ROUNDUP((J$47-('Executive Summary'!$D$73))/12,0)+1,0))</f>
        <v>0</v>
      </c>
      <c r="K50" s="768">
        <f>IF(AND(K$47&gt;'Executive Summary'!$D$72,K$47&lt;='Executive Summary'!$D$73),1,IF(K$47&gt;'Executive Summary'!$D$73,ROUNDUP((K$47-('Executive Summary'!$D$73))/12,0)+1,0))</f>
        <v>0</v>
      </c>
      <c r="L50" s="768">
        <f>IF(AND(L$47&gt;'Executive Summary'!$D$72,L$47&lt;='Executive Summary'!$D$73),1,IF(L$47&gt;'Executive Summary'!$D$73,ROUNDUP((L$47-('Executive Summary'!$D$73))/12,0)+1,0))</f>
        <v>0</v>
      </c>
      <c r="M50" s="768">
        <f>IF(AND(M$47&gt;'Executive Summary'!$D$72,M$47&lt;='Executive Summary'!$D$73),1,IF(M$47&gt;'Executive Summary'!$D$73,ROUNDUP((M$47-('Executive Summary'!$D$73))/12,0)+1,0))</f>
        <v>0</v>
      </c>
      <c r="N50" s="768">
        <f>IF(AND(N$47&gt;'Executive Summary'!$D$72,N$47&lt;='Executive Summary'!$D$73),1,IF(N$47&gt;'Executive Summary'!$D$73,ROUNDUP((N$47-('Executive Summary'!$D$73))/12,0)+1,0))</f>
        <v>0</v>
      </c>
      <c r="O50" s="768">
        <f>IF(AND(O$47&gt;'Executive Summary'!$D$72,O$47&lt;='Executive Summary'!$D$73),1,IF(O$47&gt;'Executive Summary'!$D$73,ROUNDUP((O$47-('Executive Summary'!$D$73))/12,0)+1,0))</f>
        <v>0</v>
      </c>
      <c r="P50" s="768">
        <f>IF(AND(P$47&gt;'Executive Summary'!$D$72,P$47&lt;='Executive Summary'!$D$73),1,IF(P$47&gt;'Executive Summary'!$D$73,ROUNDUP((P$47-('Executive Summary'!$D$73))/12,0)+1,0))</f>
        <v>0</v>
      </c>
      <c r="Q50" s="768">
        <f>IF(AND(Q$47&gt;'Executive Summary'!$D$72,Q$47&lt;='Executive Summary'!$D$73),1,IF(Q$47&gt;'Executive Summary'!$D$73,ROUNDUP((Q$47-('Executive Summary'!$D$73))/12,0)+1,0))</f>
        <v>0</v>
      </c>
      <c r="R50" s="768">
        <f>IF(AND(R$47&gt;'Executive Summary'!$D$72,R$47&lt;='Executive Summary'!$D$73),1,IF(R$47&gt;'Executive Summary'!$D$73,ROUNDUP((R$47-('Executive Summary'!$D$73))/12,0)+1,0))</f>
        <v>0</v>
      </c>
      <c r="S50" s="768">
        <f>IF(AND(S$47&gt;'Executive Summary'!$D$72,S$47&lt;='Executive Summary'!$D$73),1,IF(S$47&gt;'Executive Summary'!$D$73,ROUNDUP((S$47-('Executive Summary'!$D$73))/12,0)+1,0))</f>
        <v>0</v>
      </c>
      <c r="T50" s="768">
        <f>IF(AND(T$47&gt;'Executive Summary'!$D$72,T$47&lt;='Executive Summary'!$D$73),1,IF(T$47&gt;'Executive Summary'!$D$73,ROUNDUP((T$47-('Executive Summary'!$D$73))/12,0)+1,0))</f>
        <v>0</v>
      </c>
      <c r="U50" s="768">
        <f>IF(AND(U$47&gt;'Executive Summary'!$D$72,U$47&lt;='Executive Summary'!$D$73),1,IF(U$47&gt;'Executive Summary'!$D$73,ROUNDUP((U$47-('Executive Summary'!$D$73))/12,0)+1,0))</f>
        <v>0</v>
      </c>
      <c r="V50" s="768">
        <f>IF(AND(V$47&gt;'Executive Summary'!$D$72,V$47&lt;='Executive Summary'!$D$73),1,IF(V$47&gt;'Executive Summary'!$D$73,ROUNDUP((V$47-('Executive Summary'!$D$73))/12,0)+1,0))</f>
        <v>0</v>
      </c>
      <c r="W50" s="768">
        <f>IF(AND(W$47&gt;'Executive Summary'!$D$72,W$47&lt;='Executive Summary'!$D$73),1,IF(W$47&gt;'Executive Summary'!$D$73,ROUNDUP((W$47-('Executive Summary'!$D$73))/12,0)+1,0))</f>
        <v>0</v>
      </c>
      <c r="X50" s="768">
        <f>IF(AND(X$47&gt;'Executive Summary'!$D$72,X$47&lt;='Executive Summary'!$D$73),1,IF(X$47&gt;'Executive Summary'!$D$73,ROUNDUP((X$47-('Executive Summary'!$D$73))/12,0)+1,0))</f>
        <v>0</v>
      </c>
      <c r="Y50" s="768">
        <f>IF(AND(Y$47&gt;'Executive Summary'!$D$72,Y$47&lt;='Executive Summary'!$D$73),1,IF(Y$47&gt;'Executive Summary'!$D$73,ROUNDUP((Y$47-('Executive Summary'!$D$73))/12,0)+1,0))</f>
        <v>0</v>
      </c>
      <c r="Z50" s="768">
        <f>IF(AND(Z$47&gt;'Executive Summary'!$D$72,Z$47&lt;='Executive Summary'!$D$73),1,IF(Z$47&gt;'Executive Summary'!$D$73,ROUNDUP((Z$47-('Executive Summary'!$D$73))/12,0)+1,0))</f>
        <v>0</v>
      </c>
      <c r="AA50" s="768">
        <f>IF(AND(AA$47&gt;'Executive Summary'!$D$72,AA$47&lt;='Executive Summary'!$D$73),1,IF(AA$47&gt;'Executive Summary'!$D$73,ROUNDUP((AA$47-('Executive Summary'!$D$73))/12,0)+1,0))</f>
        <v>0</v>
      </c>
      <c r="AB50" s="768">
        <f>IF(AND(AB$47&gt;'Executive Summary'!$D$72,AB$47&lt;='Executive Summary'!$D$73),1,IF(AB$47&gt;'Executive Summary'!$D$73,ROUNDUP((AB$47-('Executive Summary'!$D$73))/12,0)+1,0))</f>
        <v>0</v>
      </c>
      <c r="AC50" s="768">
        <f>IF(AND(AC$47&gt;'Executive Summary'!$D$72,AC$47&lt;='Executive Summary'!$D$73),1,IF(AC$47&gt;'Executive Summary'!$D$73,ROUNDUP((AC$47-('Executive Summary'!$D$73))/12,0)+1,0))</f>
        <v>0</v>
      </c>
      <c r="AD50" s="768">
        <f>IF(AND(AD$47&gt;'Executive Summary'!$D$72,AD$47&lt;='Executive Summary'!$D$73),1,IF(AD$47&gt;'Executive Summary'!$D$73,ROUNDUP((AD$47-('Executive Summary'!$D$73))/12,0)+1,0))</f>
        <v>0</v>
      </c>
      <c r="AE50" s="768">
        <f>IF(AND(AE$47&gt;'Executive Summary'!$D$72,AE$47&lt;='Executive Summary'!$D$73),1,IF(AE$47&gt;'Executive Summary'!$D$73,ROUNDUP((AE$47-('Executive Summary'!$D$73))/12,0)+1,0))</f>
        <v>0</v>
      </c>
      <c r="AF50" s="768">
        <f>IF(AND(AF$47&gt;'Executive Summary'!$D$72,AF$47&lt;='Executive Summary'!$D$73),1,IF(AF$47&gt;'Executive Summary'!$D$73,ROUNDUP((AF$47-('Executive Summary'!$D$73))/12,0)+1,0))</f>
        <v>0</v>
      </c>
      <c r="AG50" s="768">
        <f>IF(AND(AG$47&gt;'Executive Summary'!$D$72,AG$47&lt;='Executive Summary'!$D$73),1,IF(AG$47&gt;'Executive Summary'!$D$73,ROUNDUP((AG$47-('Executive Summary'!$D$73))/12,0)+1,0))</f>
        <v>0</v>
      </c>
      <c r="AH50" s="768">
        <f>IF(AND(AH$47&gt;'Executive Summary'!$D$72,AH$47&lt;='Executive Summary'!$D$73),1,IF(AH$47&gt;'Executive Summary'!$D$73,ROUNDUP((AH$47-('Executive Summary'!$D$73))/12,0)+1,0))</f>
        <v>0</v>
      </c>
      <c r="AI50" s="768">
        <f>IF(AND(AI$47&gt;'Executive Summary'!$D$72,AI$47&lt;='Executive Summary'!$D$73),1,IF(AI$47&gt;'Executive Summary'!$D$73,ROUNDUP((AI$47-('Executive Summary'!$D$73))/12,0)+1,0))</f>
        <v>0</v>
      </c>
      <c r="AJ50" s="768">
        <f>IF(AND(AJ$47&gt;'Executive Summary'!$D$72,AJ$47&lt;='Executive Summary'!$D$73),1,IF(AJ$47&gt;'Executive Summary'!$D$73,ROUNDUP((AJ$47-('Executive Summary'!$D$73))/12,0)+1,0))</f>
        <v>0</v>
      </c>
      <c r="AK50" s="768">
        <f>IF(AND(AK$47&gt;'Executive Summary'!$D$72,AK$47&lt;='Executive Summary'!$D$73),1,IF(AK$47&gt;'Executive Summary'!$D$73,ROUNDUP((AK$47-('Executive Summary'!$D$73))/12,0)+1,0))</f>
        <v>0</v>
      </c>
      <c r="AL50" s="768">
        <f>IF(AND(AL$47&gt;'Executive Summary'!$D$72,AL$47&lt;='Executive Summary'!$D$73),1,IF(AL$47&gt;'Executive Summary'!$D$73,ROUNDUP((AL$47-('Executive Summary'!$D$73))/12,0)+1,0))</f>
        <v>1</v>
      </c>
      <c r="AM50" s="768">
        <f>IF(AND(AM$47&gt;'Executive Summary'!$D$72,AM$47&lt;='Executive Summary'!$D$73),1,IF(AM$47&gt;'Executive Summary'!$D$73,ROUNDUP((AM$47-('Executive Summary'!$D$73))/12,0)+1,0))</f>
        <v>1</v>
      </c>
      <c r="AN50" s="768">
        <f>IF(AND(AN$47&gt;'Executive Summary'!$D$72,AN$47&lt;='Executive Summary'!$D$73),1,IF(AN$47&gt;'Executive Summary'!$D$73,ROUNDUP((AN$47-('Executive Summary'!$D$73))/12,0)+1,0))</f>
        <v>1</v>
      </c>
      <c r="AO50" s="768">
        <f>IF(AND(AO$47&gt;'Executive Summary'!$D$72,AO$47&lt;='Executive Summary'!$D$73),1,IF(AO$47&gt;'Executive Summary'!$D$73,ROUNDUP((AO$47-('Executive Summary'!$D$73))/12,0)+1,0))</f>
        <v>1</v>
      </c>
      <c r="AP50" s="768">
        <f>IF(AND(AP$47&gt;'Executive Summary'!$D$72,AP$47&lt;='Executive Summary'!$D$73),1,IF(AP$47&gt;'Executive Summary'!$D$73,ROUNDUP((AP$47-('Executive Summary'!$D$73))/12,0)+1,0))</f>
        <v>1</v>
      </c>
      <c r="AQ50" s="768">
        <f>IF(AND(AQ$47&gt;'Executive Summary'!$D$72,AQ$47&lt;='Executive Summary'!$D$73),1,IF(AQ$47&gt;'Executive Summary'!$D$73,ROUNDUP((AQ$47-('Executive Summary'!$D$73))/12,0)+1,0))</f>
        <v>1</v>
      </c>
      <c r="AR50" s="768">
        <f>IF(AND(AR$47&gt;'Executive Summary'!$D$72,AR$47&lt;='Executive Summary'!$D$73),1,IF(AR$47&gt;'Executive Summary'!$D$73,ROUNDUP((AR$47-('Executive Summary'!$D$73))/12,0)+1,0))</f>
        <v>1</v>
      </c>
      <c r="AS50" s="768">
        <f>IF(AND(AS$47&gt;'Executive Summary'!$D$72,AS$47&lt;='Executive Summary'!$D$73),1,IF(AS$47&gt;'Executive Summary'!$D$73,ROUNDUP((AS$47-('Executive Summary'!$D$73))/12,0)+1,0))</f>
        <v>1</v>
      </c>
      <c r="AT50" s="768">
        <f>IF(AND(AT$47&gt;'Executive Summary'!$D$72,AT$47&lt;='Executive Summary'!$D$73),1,IF(AT$47&gt;'Executive Summary'!$D$73,ROUNDUP((AT$47-('Executive Summary'!$D$73))/12,0)+1,0))</f>
        <v>1</v>
      </c>
      <c r="AU50" s="768">
        <f>IF(AND(AU$47&gt;'Executive Summary'!$D$72,AU$47&lt;='Executive Summary'!$D$73),1,IF(AU$47&gt;'Executive Summary'!$D$73,ROUNDUP((AU$47-('Executive Summary'!$D$73))/12,0)+1,0))</f>
        <v>1</v>
      </c>
      <c r="AV50" s="768">
        <f>IF(AND(AV$47&gt;'Executive Summary'!$D$72,AV$47&lt;='Executive Summary'!$D$73),1,IF(AV$47&gt;'Executive Summary'!$D$73,ROUNDUP((AV$47-('Executive Summary'!$D$73))/12,0)+1,0))</f>
        <v>1</v>
      </c>
      <c r="AW50" s="768">
        <f>IF(AND(AW$47&gt;'Executive Summary'!$D$72,AW$47&lt;='Executive Summary'!$D$73),1,IF(AW$47&gt;'Executive Summary'!$D$73,ROUNDUP((AW$47-('Executive Summary'!$D$73))/12,0)+1,0))</f>
        <v>1</v>
      </c>
      <c r="AX50" s="768">
        <f>IF(AND(AX$47&gt;'Executive Summary'!$D$72,AX$47&lt;='Executive Summary'!$D$73),1,IF(AX$47&gt;'Executive Summary'!$D$73,ROUNDUP((AX$47-('Executive Summary'!$D$73))/12,0)+1,0))</f>
        <v>2</v>
      </c>
      <c r="AY50" s="768">
        <f>IF(AND(AY$47&gt;'Executive Summary'!$D$72,AY$47&lt;='Executive Summary'!$D$73),1,IF(AY$47&gt;'Executive Summary'!$D$73,ROUNDUP((AY$47-('Executive Summary'!$D$73))/12,0)+1,0))</f>
        <v>2</v>
      </c>
      <c r="AZ50" s="768">
        <f>IF(AND(AZ$47&gt;'Executive Summary'!$D$72,AZ$47&lt;='Executive Summary'!$D$73),1,IF(AZ$47&gt;'Executive Summary'!$D$73,ROUNDUP((AZ$47-('Executive Summary'!$D$73))/12,0)+1,0))</f>
        <v>2</v>
      </c>
      <c r="BA50" s="768">
        <f>IF(AND(BA$47&gt;'Executive Summary'!$D$72,BA$47&lt;='Executive Summary'!$D$73),1,IF(BA$47&gt;'Executive Summary'!$D$73,ROUNDUP((BA$47-('Executive Summary'!$D$73))/12,0)+1,0))</f>
        <v>2</v>
      </c>
      <c r="BB50" s="768">
        <f>IF(AND(BB$47&gt;'Executive Summary'!$D$72,BB$47&lt;='Executive Summary'!$D$73),1,IF(BB$47&gt;'Executive Summary'!$D$73,ROUNDUP((BB$47-('Executive Summary'!$D$73))/12,0)+1,0))</f>
        <v>2</v>
      </c>
      <c r="BC50" s="768">
        <f>IF(AND(BC$47&gt;'Executive Summary'!$D$72,BC$47&lt;='Executive Summary'!$D$73),1,IF(BC$47&gt;'Executive Summary'!$D$73,ROUNDUP((BC$47-('Executive Summary'!$D$73))/12,0)+1,0))</f>
        <v>2</v>
      </c>
      <c r="BD50" s="768">
        <f>IF(AND(BD$47&gt;'Executive Summary'!$D$72,BD$47&lt;='Executive Summary'!$D$73),1,IF(BD$47&gt;'Executive Summary'!$D$73,ROUNDUP((BD$47-('Executive Summary'!$D$73))/12,0)+1,0))</f>
        <v>2</v>
      </c>
      <c r="BE50" s="768">
        <f>IF(AND(BE$47&gt;'Executive Summary'!$D$72,BE$47&lt;='Executive Summary'!$D$73),1,IF(BE$47&gt;'Executive Summary'!$D$73,ROUNDUP((BE$47-('Executive Summary'!$D$73))/12,0)+1,0))</f>
        <v>2</v>
      </c>
      <c r="BF50" s="768">
        <f>IF(AND(BF$47&gt;'Executive Summary'!$D$72,BF$47&lt;='Executive Summary'!$D$73),1,IF(BF$47&gt;'Executive Summary'!$D$73,ROUNDUP((BF$47-('Executive Summary'!$D$73))/12,0)+1,0))</f>
        <v>2</v>
      </c>
      <c r="BG50" s="768">
        <f>IF(AND(BG$47&gt;'Executive Summary'!$D$72,BG$47&lt;='Executive Summary'!$D$73),1,IF(BG$47&gt;'Executive Summary'!$D$73,ROUNDUP((BG$47-('Executive Summary'!$D$73))/12,0)+1,0))</f>
        <v>2</v>
      </c>
      <c r="BH50" s="768">
        <f>IF(AND(BH$47&gt;'Executive Summary'!$D$72,BH$47&lt;='Executive Summary'!$D$73),1,IF(BH$47&gt;'Executive Summary'!$D$73,ROUNDUP((BH$47-('Executive Summary'!$D$73))/12,0)+1,0))</f>
        <v>2</v>
      </c>
      <c r="BI50" s="768">
        <f>IF(AND(BI$47&gt;'Executive Summary'!$D$72,BI$47&lt;='Executive Summary'!$D$73),1,IF(BI$47&gt;'Executive Summary'!$D$73,ROUNDUP((BI$47-('Executive Summary'!$D$73))/12,0)+1,0))</f>
        <v>2</v>
      </c>
      <c r="BJ50" s="768">
        <f>IF(AND(BJ$47&gt;'Executive Summary'!$D$72,BJ$47&lt;='Executive Summary'!$D$73),1,IF(BJ$47&gt;'Executive Summary'!$D$73,ROUNDUP((BJ$47-('Executive Summary'!$D$73))/12,0)+1,0))</f>
        <v>3</v>
      </c>
      <c r="BK50" s="768">
        <f>IF(AND(BK$47&gt;'Executive Summary'!$D$72,BK$47&lt;='Executive Summary'!$D$73),1,IF(BK$47&gt;'Executive Summary'!$D$73,ROUNDUP((BK$47-('Executive Summary'!$D$73))/12,0)+1,0))</f>
        <v>3</v>
      </c>
      <c r="BL50" s="768">
        <f>IF(AND(BL$47&gt;'Executive Summary'!$D$72,BL$47&lt;='Executive Summary'!$D$73),1,IF(BL$47&gt;'Executive Summary'!$D$73,ROUNDUP((BL$47-('Executive Summary'!$D$73))/12,0)+1,0))</f>
        <v>3</v>
      </c>
      <c r="BM50" s="768">
        <f>IF(AND(BM$47&gt;'Executive Summary'!$D$72,BM$47&lt;='Executive Summary'!$D$73),1,IF(BM$47&gt;'Executive Summary'!$D$73,ROUNDUP((BM$47-('Executive Summary'!$D$73))/12,0)+1,0))</f>
        <v>3</v>
      </c>
      <c r="BN50" s="768">
        <f>IF(AND(BN$47&gt;'Executive Summary'!$D$72,BN$47&lt;='Executive Summary'!$D$73),1,IF(BN$47&gt;'Executive Summary'!$D$73,ROUNDUP((BN$47-('Executive Summary'!$D$73))/12,0)+1,0))</f>
        <v>3</v>
      </c>
      <c r="BO50" s="768">
        <f>IF(AND(BO$47&gt;'Executive Summary'!$D$72,BO$47&lt;='Executive Summary'!$D$73),1,IF(BO$47&gt;'Executive Summary'!$D$73,ROUNDUP((BO$47-('Executive Summary'!$D$73))/12,0)+1,0))</f>
        <v>3</v>
      </c>
      <c r="BP50" s="768">
        <f>IF(AND(BP$47&gt;'Executive Summary'!$D$72,BP$47&lt;='Executive Summary'!$D$73),1,IF(BP$47&gt;'Executive Summary'!$D$73,ROUNDUP((BP$47-('Executive Summary'!$D$73))/12,0)+1,0))</f>
        <v>3</v>
      </c>
      <c r="BQ50" s="768">
        <f>IF(AND(BQ$47&gt;'Executive Summary'!$D$72,BQ$47&lt;='Executive Summary'!$D$73),1,IF(BQ$47&gt;'Executive Summary'!$D$73,ROUNDUP((BQ$47-('Executive Summary'!$D$73))/12,0)+1,0))</f>
        <v>3</v>
      </c>
      <c r="BR50" s="768">
        <f>IF(AND(BR$47&gt;'Executive Summary'!$D$72,BR$47&lt;='Executive Summary'!$D$73),1,IF(BR$47&gt;'Executive Summary'!$D$73,ROUNDUP((BR$47-('Executive Summary'!$D$73))/12,0)+1,0))</f>
        <v>3</v>
      </c>
      <c r="BS50" s="768">
        <f>IF(AND(BS$47&gt;'Executive Summary'!$D$72,BS$47&lt;='Executive Summary'!$D$73),1,IF(BS$47&gt;'Executive Summary'!$D$73,ROUNDUP((BS$47-('Executive Summary'!$D$73))/12,0)+1,0))</f>
        <v>3</v>
      </c>
      <c r="BT50" s="768">
        <f>IF(AND(BT$47&gt;'Executive Summary'!$D$72,BT$47&lt;='Executive Summary'!$D$73),1,IF(BT$47&gt;'Executive Summary'!$D$73,ROUNDUP((BT$47-('Executive Summary'!$D$73))/12,0)+1,0))</f>
        <v>3</v>
      </c>
      <c r="BU50" s="768">
        <f>IF(AND(BU$47&gt;'Executive Summary'!$D$72,BU$47&lt;='Executive Summary'!$D$73),1,IF(BU$47&gt;'Executive Summary'!$D$73,ROUNDUP((BU$47-('Executive Summary'!$D$73))/12,0)+1,0))</f>
        <v>3</v>
      </c>
      <c r="BV50" s="768">
        <f>IF(AND(BV$47&gt;'Executive Summary'!$D$72,BV$47&lt;='Executive Summary'!$D$73),1,IF(BV$47&gt;'Executive Summary'!$D$73,ROUNDUP((BV$47-('Executive Summary'!$D$73))/12,0)+1,0))</f>
        <v>4</v>
      </c>
      <c r="BW50" s="768">
        <f>IF(AND(BW$47&gt;'Executive Summary'!$D$72,BW$47&lt;='Executive Summary'!$D$73),1,IF(BW$47&gt;'Executive Summary'!$D$73,ROUNDUP((BW$47-('Executive Summary'!$D$73))/12,0)+1,0))</f>
        <v>4</v>
      </c>
      <c r="BX50" s="768">
        <f>IF(AND(BX$47&gt;'Executive Summary'!$D$72,BX$47&lt;='Executive Summary'!$D$73),1,IF(BX$47&gt;'Executive Summary'!$D$73,ROUNDUP((BX$47-('Executive Summary'!$D$73))/12,0)+1,0))</f>
        <v>4</v>
      </c>
      <c r="BY50" s="768">
        <f>IF(AND(BY$47&gt;'Executive Summary'!$D$72,BY$47&lt;='Executive Summary'!$D$73),1,IF(BY$47&gt;'Executive Summary'!$D$73,ROUNDUP((BY$47-('Executive Summary'!$D$73))/12,0)+1,0))</f>
        <v>4</v>
      </c>
      <c r="BZ50" s="768">
        <f>IF(AND(BZ$47&gt;'Executive Summary'!$D$72,BZ$47&lt;='Executive Summary'!$D$73),1,IF(BZ$47&gt;'Executive Summary'!$D$73,ROUNDUP((BZ$47-('Executive Summary'!$D$73))/12,0)+1,0))</f>
        <v>4</v>
      </c>
      <c r="CA50" s="768">
        <f>IF(AND(CA$47&gt;'Executive Summary'!$D$72,CA$47&lt;='Executive Summary'!$D$73),1,IF(CA$47&gt;'Executive Summary'!$D$73,ROUNDUP((CA$47-('Executive Summary'!$D$73))/12,0)+1,0))</f>
        <v>4</v>
      </c>
      <c r="CB50" s="768">
        <f>IF(AND(CB$47&gt;'Executive Summary'!$D$72,CB$47&lt;='Executive Summary'!$D$73),1,IF(CB$47&gt;'Executive Summary'!$D$73,ROUNDUP((CB$47-('Executive Summary'!$D$73))/12,0)+1,0))</f>
        <v>4</v>
      </c>
      <c r="CC50" s="768">
        <f>IF(AND(CC$47&gt;'Executive Summary'!$D$72,CC$47&lt;='Executive Summary'!$D$73),1,IF(CC$47&gt;'Executive Summary'!$D$73,ROUNDUP((CC$47-('Executive Summary'!$D$73))/12,0)+1,0))</f>
        <v>4</v>
      </c>
      <c r="CD50" s="768">
        <f>IF(AND(CD$47&gt;'Executive Summary'!$D$72,CD$47&lt;='Executive Summary'!$D$73),1,IF(CD$47&gt;'Executive Summary'!$D$73,ROUNDUP((CD$47-('Executive Summary'!$D$73))/12,0)+1,0))</f>
        <v>4</v>
      </c>
      <c r="CE50" s="768">
        <f>IF(AND(CE$47&gt;'Executive Summary'!$D$72,CE$47&lt;='Executive Summary'!$D$73),1,IF(CE$47&gt;'Executive Summary'!$D$73,ROUNDUP((CE$47-('Executive Summary'!$D$73))/12,0)+1,0))</f>
        <v>4</v>
      </c>
      <c r="CF50" s="768">
        <f>IF(AND(CF$47&gt;'Executive Summary'!$D$72,CF$47&lt;='Executive Summary'!$D$73),1,IF(CF$47&gt;'Executive Summary'!$D$73,ROUNDUP((CF$47-('Executive Summary'!$D$73))/12,0)+1,0))</f>
        <v>4</v>
      </c>
      <c r="CG50" s="768">
        <f>IF(AND(CG$47&gt;'Executive Summary'!$D$72,CG$47&lt;='Executive Summary'!$D$73),1,IF(CG$47&gt;'Executive Summary'!$D$73,ROUNDUP((CG$47-('Executive Summary'!$D$73))/12,0)+1,0))</f>
        <v>4</v>
      </c>
      <c r="CH50" s="768">
        <f>IF(AND(CH$47&gt;'Executive Summary'!$D$72,CH$47&lt;='Executive Summary'!$D$73),1,IF(CH$47&gt;'Executive Summary'!$D$73,ROUNDUP((CH$47-('Executive Summary'!$D$73))/12,0)+1,0))</f>
        <v>5</v>
      </c>
      <c r="CI50" s="768">
        <f>IF(AND(CI$47&gt;'Executive Summary'!$D$72,CI$47&lt;='Executive Summary'!$D$73),1,IF(CI$47&gt;'Executive Summary'!$D$73,ROUNDUP((CI$47-('Executive Summary'!$D$73))/12,0)+1,0))</f>
        <v>5</v>
      </c>
      <c r="CJ50" s="768">
        <f>IF(AND(CJ$47&gt;'Executive Summary'!$D$72,CJ$47&lt;='Executive Summary'!$D$73),1,IF(CJ$47&gt;'Executive Summary'!$D$73,ROUNDUP((CJ$47-('Executive Summary'!$D$73))/12,0)+1,0))</f>
        <v>5</v>
      </c>
      <c r="CK50" s="768">
        <f>IF(AND(CK$47&gt;'Executive Summary'!$D$72,CK$47&lt;='Executive Summary'!$D$73),1,IF(CK$47&gt;'Executive Summary'!$D$73,ROUNDUP((CK$47-('Executive Summary'!$D$73))/12,0)+1,0))</f>
        <v>5</v>
      </c>
      <c r="CL50" s="768">
        <f>IF(AND(CL$47&gt;'Executive Summary'!$D$72,CL$47&lt;='Executive Summary'!$D$73),1,IF(CL$47&gt;'Executive Summary'!$D$73,ROUNDUP((CL$47-('Executive Summary'!$D$73))/12,0)+1,0))</f>
        <v>5</v>
      </c>
      <c r="CM50" s="768">
        <f>IF(AND(CM$47&gt;'Executive Summary'!$D$72,CM$47&lt;='Executive Summary'!$D$73),1,IF(CM$47&gt;'Executive Summary'!$D$73,ROUNDUP((CM$47-('Executive Summary'!$D$73))/12,0)+1,0))</f>
        <v>5</v>
      </c>
      <c r="CN50" s="768">
        <f>IF(AND(CN$47&gt;'Executive Summary'!$D$72,CN$47&lt;='Executive Summary'!$D$73),1,IF(CN$47&gt;'Executive Summary'!$D$73,ROUNDUP((CN$47-('Executive Summary'!$D$73))/12,0)+1,0))</f>
        <v>5</v>
      </c>
      <c r="CO50" s="768">
        <f>IF(AND(CO$47&gt;'Executive Summary'!$D$72,CO$47&lt;='Executive Summary'!$D$73),1,IF(CO$47&gt;'Executive Summary'!$D$73,ROUNDUP((CO$47-('Executive Summary'!$D$73))/12,0)+1,0))</f>
        <v>5</v>
      </c>
      <c r="CP50" s="768">
        <f>IF(AND(CP$47&gt;'Executive Summary'!$D$72,CP$47&lt;='Executive Summary'!$D$73),1,IF(CP$47&gt;'Executive Summary'!$D$73,ROUNDUP((CP$47-('Executive Summary'!$D$73))/12,0)+1,0))</f>
        <v>5</v>
      </c>
      <c r="CQ50" s="768">
        <f>IF(AND(CQ$47&gt;'Executive Summary'!$D$72,CQ$47&lt;='Executive Summary'!$D$73),1,IF(CQ$47&gt;'Executive Summary'!$D$73,ROUNDUP((CQ$47-('Executive Summary'!$D$73))/12,0)+1,0))</f>
        <v>5</v>
      </c>
      <c r="CR50" s="768">
        <f>IF(AND(CR$47&gt;'Executive Summary'!$D$72,CR$47&lt;='Executive Summary'!$D$73),1,IF(CR$47&gt;'Executive Summary'!$D$73,ROUNDUP((CR$47-('Executive Summary'!$D$73))/12,0)+1,0))</f>
        <v>5</v>
      </c>
      <c r="CS50" s="768">
        <f>IF(AND(CS$47&gt;'Executive Summary'!$D$72,CS$47&lt;='Executive Summary'!$D$73),1,IF(CS$47&gt;'Executive Summary'!$D$73,ROUNDUP((CS$47-('Executive Summary'!$D$73))/12,0)+1,0))</f>
        <v>5</v>
      </c>
      <c r="CT50" s="768">
        <f>IF(AND(CT$47&gt;'Executive Summary'!$D$72,CT$47&lt;='Executive Summary'!$D$73),1,IF(CT$47&gt;'Executive Summary'!$D$73,ROUNDUP((CT$47-('Executive Summary'!$D$73))/12,0)+1,0))</f>
        <v>6</v>
      </c>
      <c r="CU50" s="768">
        <f>IF(AND(CU$47&gt;'Executive Summary'!$D$72,CU$47&lt;='Executive Summary'!$D$73),1,IF(CU$47&gt;'Executive Summary'!$D$73,ROUNDUP((CU$47-('Executive Summary'!$D$73))/12,0)+1,0))</f>
        <v>6</v>
      </c>
      <c r="CV50" s="768">
        <f>IF(AND(CV$47&gt;'Executive Summary'!$D$72,CV$47&lt;='Executive Summary'!$D$73),1,IF(CV$47&gt;'Executive Summary'!$D$73,ROUNDUP((CV$47-('Executive Summary'!$D$73))/12,0)+1,0))</f>
        <v>6</v>
      </c>
      <c r="CW50" s="768">
        <f>IF(AND(CW$47&gt;'Executive Summary'!$D$72,CW$47&lt;='Executive Summary'!$D$73),1,IF(CW$47&gt;'Executive Summary'!$D$73,ROUNDUP((CW$47-('Executive Summary'!$D$73))/12,0)+1,0))</f>
        <v>6</v>
      </c>
      <c r="CX50" s="768">
        <f>IF(AND(CX$47&gt;'Executive Summary'!$D$72,CX$47&lt;='Executive Summary'!$D$73),1,IF(CX$47&gt;'Executive Summary'!$D$73,ROUNDUP((CX$47-('Executive Summary'!$D$73))/12,0)+1,0))</f>
        <v>6</v>
      </c>
      <c r="CY50" s="768">
        <f>IF(AND(CY$47&gt;'Executive Summary'!$D$72,CY$47&lt;='Executive Summary'!$D$73),1,IF(CY$47&gt;'Executive Summary'!$D$73,ROUNDUP((CY$47-('Executive Summary'!$D$73))/12,0)+1,0))</f>
        <v>6</v>
      </c>
      <c r="CZ50" s="768">
        <f>IF(AND(CZ$47&gt;'Executive Summary'!$D$72,CZ$47&lt;='Executive Summary'!$D$73),1,IF(CZ$47&gt;'Executive Summary'!$D$73,ROUNDUP((CZ$47-('Executive Summary'!$D$73))/12,0)+1,0))</f>
        <v>6</v>
      </c>
      <c r="DA50" s="768">
        <f>IF(AND(DA$47&gt;'Executive Summary'!$D$72,DA$47&lt;='Executive Summary'!$D$73),1,IF(DA$47&gt;'Executive Summary'!$D$73,ROUNDUP((DA$47-('Executive Summary'!$D$73))/12,0)+1,0))</f>
        <v>6</v>
      </c>
      <c r="DB50" s="768">
        <f>IF(AND(DB$47&gt;'Executive Summary'!$D$72,DB$47&lt;='Executive Summary'!$D$73),1,IF(DB$47&gt;'Executive Summary'!$D$73,ROUNDUP((DB$47-('Executive Summary'!$D$73))/12,0)+1,0))</f>
        <v>6</v>
      </c>
      <c r="DC50" s="768">
        <f>IF(AND(DC$47&gt;'Executive Summary'!$D$72,DC$47&lt;='Executive Summary'!$D$73),1,IF(DC$47&gt;'Executive Summary'!$D$73,ROUNDUP((DC$47-('Executive Summary'!$D$73))/12,0)+1,0))</f>
        <v>6</v>
      </c>
      <c r="DD50" s="768">
        <f>IF(AND(DD$47&gt;'Executive Summary'!$D$72,DD$47&lt;='Executive Summary'!$D$73),1,IF(DD$47&gt;'Executive Summary'!$D$73,ROUNDUP((DD$47-('Executive Summary'!$D$73))/12,0)+1,0))</f>
        <v>6</v>
      </c>
      <c r="DE50" s="768">
        <f>IF(AND(DE$47&gt;'Executive Summary'!$D$72,DE$47&lt;='Executive Summary'!$D$73),1,IF(DE$47&gt;'Executive Summary'!$D$73,ROUNDUP((DE$47-('Executive Summary'!$D$73))/12,0)+1,0))</f>
        <v>6</v>
      </c>
      <c r="DF50" s="768">
        <f>IF(AND(DF$47&gt;'Executive Summary'!$D$72,DF$47&lt;='Executive Summary'!$D$73),1,IF(DF$47&gt;'Executive Summary'!$D$73,ROUNDUP((DF$47-('Executive Summary'!$D$73))/12,0)+1,0))</f>
        <v>7</v>
      </c>
      <c r="DG50" s="768">
        <f>IF(AND(DG$47&gt;'Executive Summary'!$D$72,DG$47&lt;='Executive Summary'!$D$73),1,IF(DG$47&gt;'Executive Summary'!$D$73,ROUNDUP((DG$47-('Executive Summary'!$D$73))/12,0)+1,0))</f>
        <v>7</v>
      </c>
      <c r="DH50" s="768">
        <f>IF(AND(DH$47&gt;'Executive Summary'!$D$72,DH$47&lt;='Executive Summary'!$D$73),1,IF(DH$47&gt;'Executive Summary'!$D$73,ROUNDUP((DH$47-('Executive Summary'!$D$73))/12,0)+1,0))</f>
        <v>7</v>
      </c>
      <c r="DI50" s="768">
        <f>IF(AND(DI$47&gt;'Executive Summary'!$D$72,DI$47&lt;='Executive Summary'!$D$73),1,IF(DI$47&gt;'Executive Summary'!$D$73,ROUNDUP((DI$47-('Executive Summary'!$D$73))/12,0)+1,0))</f>
        <v>7</v>
      </c>
      <c r="DJ50" s="768">
        <f>IF(AND(DJ$47&gt;'Executive Summary'!$D$72,DJ$47&lt;='Executive Summary'!$D$73),1,IF(DJ$47&gt;'Executive Summary'!$D$73,ROUNDUP((DJ$47-('Executive Summary'!$D$73))/12,0)+1,0))</f>
        <v>7</v>
      </c>
      <c r="DK50" s="768">
        <f>IF(AND(DK$47&gt;'Executive Summary'!$D$72,DK$47&lt;='Executive Summary'!$D$73),1,IF(DK$47&gt;'Executive Summary'!$D$73,ROUNDUP((DK$47-('Executive Summary'!$D$73))/12,0)+1,0))</f>
        <v>7</v>
      </c>
      <c r="DL50" s="768">
        <f>IF(AND(DL$47&gt;'Executive Summary'!$D$72,DL$47&lt;='Executive Summary'!$D$73),1,IF(DL$47&gt;'Executive Summary'!$D$73,ROUNDUP((DL$47-('Executive Summary'!$D$73))/12,0)+1,0))</f>
        <v>7</v>
      </c>
      <c r="DM50" s="768">
        <f>IF(AND(DM$47&gt;'Executive Summary'!$D$72,DM$47&lt;='Executive Summary'!$D$73),1,IF(DM$47&gt;'Executive Summary'!$D$73,ROUNDUP((DM$47-('Executive Summary'!$D$73))/12,0)+1,0))</f>
        <v>7</v>
      </c>
      <c r="DN50" s="768">
        <f>IF(AND(DN$47&gt;'Executive Summary'!$D$72,DN$47&lt;='Executive Summary'!$D$73),1,IF(DN$47&gt;'Executive Summary'!$D$73,ROUNDUP((DN$47-('Executive Summary'!$D$73))/12,0)+1,0))</f>
        <v>7</v>
      </c>
      <c r="DO50" s="768">
        <f>IF(AND(DO$47&gt;'Executive Summary'!$D$72,DO$47&lt;='Executive Summary'!$D$73),1,IF(DO$47&gt;'Executive Summary'!$D$73,ROUNDUP((DO$47-('Executive Summary'!$D$73))/12,0)+1,0))</f>
        <v>7</v>
      </c>
      <c r="DP50" s="768">
        <f>IF(AND(DP$47&gt;'Executive Summary'!$D$72,DP$47&lt;='Executive Summary'!$D$73),1,IF(DP$47&gt;'Executive Summary'!$D$73,ROUNDUP((DP$47-('Executive Summary'!$D$73))/12,0)+1,0))</f>
        <v>7</v>
      </c>
      <c r="DQ50" s="768">
        <f>IF(AND(DQ$47&gt;'Executive Summary'!$D$72,DQ$47&lt;='Executive Summary'!$D$73),1,IF(DQ$47&gt;'Executive Summary'!$D$73,ROUNDUP((DQ$47-('Executive Summary'!$D$73))/12,0)+1,0))</f>
        <v>7</v>
      </c>
      <c r="DR50" s="768">
        <f>IF(AND(DR$47&gt;'Executive Summary'!$D$72,DR$47&lt;='Executive Summary'!$D$73),1,IF(DR$47&gt;'Executive Summary'!$D$73,ROUNDUP((DR$47-('Executive Summary'!$D$73))/12,0)+1,0))</f>
        <v>8</v>
      </c>
      <c r="DS50" s="768">
        <f>IF(AND(DS$47&gt;'Executive Summary'!$D$72,DS$47&lt;='Executive Summary'!$D$73),1,IF(DS$47&gt;'Executive Summary'!$D$73,ROUNDUP((DS$47-('Executive Summary'!$D$73))/12,0)+1,0))</f>
        <v>8</v>
      </c>
      <c r="DT50" s="768">
        <f>IF(AND(DT$47&gt;'Executive Summary'!$D$72,DT$47&lt;='Executive Summary'!$D$73),1,IF(DT$47&gt;'Executive Summary'!$D$73,ROUNDUP((DT$47-('Executive Summary'!$D$73))/12,0)+1,0))</f>
        <v>8</v>
      </c>
      <c r="DU50" s="768">
        <f>IF(AND(DU$47&gt;'Executive Summary'!$D$72,DU$47&lt;='Executive Summary'!$D$73),1,IF(DU$47&gt;'Executive Summary'!$D$73,ROUNDUP((DU$47-('Executive Summary'!$D$73))/12,0)+1,0))</f>
        <v>8</v>
      </c>
      <c r="DV50" s="768">
        <f>IF(AND(DV$47&gt;'Executive Summary'!$D$72,DV$47&lt;='Executive Summary'!$D$73),1,IF(DV$47&gt;'Executive Summary'!$D$73,ROUNDUP((DV$47-('Executive Summary'!$D$73))/12,0)+1,0))</f>
        <v>8</v>
      </c>
      <c r="DW50" s="768">
        <f>IF(AND(DW$47&gt;'Executive Summary'!$D$72,DW$47&lt;='Executive Summary'!$D$73),1,IF(DW$47&gt;'Executive Summary'!$D$73,ROUNDUP((DW$47-('Executive Summary'!$D$73))/12,0)+1,0))</f>
        <v>8</v>
      </c>
      <c r="DX50" s="768">
        <f>IF(AND(DX$47&gt;'Executive Summary'!$D$72,DX$47&lt;='Executive Summary'!$D$73),1,IF(DX$47&gt;'Executive Summary'!$D$73,ROUNDUP((DX$47-('Executive Summary'!$D$73))/12,0)+1,0))</f>
        <v>8</v>
      </c>
      <c r="DY50" s="768">
        <f>IF(AND(DY$47&gt;'Executive Summary'!$D$72,DY$47&lt;='Executive Summary'!$D$73),1,IF(DY$47&gt;'Executive Summary'!$D$73,ROUNDUP((DY$47-('Executive Summary'!$D$73))/12,0)+1,0))</f>
        <v>8</v>
      </c>
      <c r="DZ50" s="768">
        <f>IF(AND(DZ$47&gt;'Executive Summary'!$D$72,DZ$47&lt;='Executive Summary'!$D$73),1,IF(DZ$47&gt;'Executive Summary'!$D$73,ROUNDUP((DZ$47-('Executive Summary'!$D$73))/12,0)+1,0))</f>
        <v>8</v>
      </c>
      <c r="EA50" s="768">
        <f>IF(AND(EA$47&gt;'Executive Summary'!$D$72,EA$47&lt;='Executive Summary'!$D$73),1,IF(EA$47&gt;'Executive Summary'!$D$73,ROUNDUP((EA$47-('Executive Summary'!$D$73))/12,0)+1,0))</f>
        <v>8</v>
      </c>
      <c r="EB50" s="768">
        <f>IF(AND(EB$47&gt;'Executive Summary'!$D$72,EB$47&lt;='Executive Summary'!$D$73),1,IF(EB$47&gt;'Executive Summary'!$D$73,ROUNDUP((EB$47-('Executive Summary'!$D$73))/12,0)+1,0))</f>
        <v>8</v>
      </c>
      <c r="EC50" s="768">
        <f>IF(AND(EC$47&gt;'Executive Summary'!$D$72,EC$47&lt;='Executive Summary'!$D$73),1,IF(EC$47&gt;'Executive Summary'!$D$73,ROUNDUP((EC$47-('Executive Summary'!$D$73))/12,0)+1,0))</f>
        <v>8</v>
      </c>
      <c r="ED50" s="768">
        <f>IF(AND(ED$47&gt;'Executive Summary'!$D$72,ED$47&lt;='Executive Summary'!$D$73),1,IF(ED$47&gt;'Executive Summary'!$D$73,ROUNDUP((ED$47-('Executive Summary'!$D$73))/12,0)+1,0))</f>
        <v>9</v>
      </c>
      <c r="EE50" s="768">
        <f>IF(AND(EE$47&gt;'Executive Summary'!$D$72,EE$47&lt;='Executive Summary'!$D$73),1,IF(EE$47&gt;'Executive Summary'!$D$73,ROUNDUP((EE$47-('Executive Summary'!$D$73))/12,0)+1,0))</f>
        <v>9</v>
      </c>
      <c r="EF50" s="768">
        <f>IF(AND(EF$47&gt;'Executive Summary'!$D$72,EF$47&lt;='Executive Summary'!$D$73),1,IF(EF$47&gt;'Executive Summary'!$D$73,ROUNDUP((EF$47-('Executive Summary'!$D$73))/12,0)+1,0))</f>
        <v>9</v>
      </c>
      <c r="EG50" s="768">
        <f>IF(AND(EG$47&gt;'Executive Summary'!$D$72,EG$47&lt;='Executive Summary'!$D$73),1,IF(EG$47&gt;'Executive Summary'!$D$73,ROUNDUP((EG$47-('Executive Summary'!$D$73))/12,0)+1,0))</f>
        <v>9</v>
      </c>
      <c r="EH50" s="768">
        <f>IF(AND(EH$47&gt;'Executive Summary'!$D$72,EH$47&lt;='Executive Summary'!$D$73),1,IF(EH$47&gt;'Executive Summary'!$D$73,ROUNDUP((EH$47-('Executive Summary'!$D$73))/12,0)+1,0))</f>
        <v>9</v>
      </c>
      <c r="EI50" s="768">
        <f>IF(AND(EI$47&gt;'Executive Summary'!$D$72,EI$47&lt;='Executive Summary'!$D$73),1,IF(EI$47&gt;'Executive Summary'!$D$73,ROUNDUP((EI$47-('Executive Summary'!$D$73))/12,0)+1,0))</f>
        <v>9</v>
      </c>
      <c r="EJ50" s="768">
        <f>IF(AND(EJ$47&gt;'Executive Summary'!$D$72,EJ$47&lt;='Executive Summary'!$D$73),1,IF(EJ$47&gt;'Executive Summary'!$D$73,ROUNDUP((EJ$47-('Executive Summary'!$D$73))/12,0)+1,0))</f>
        <v>9</v>
      </c>
      <c r="EK50" s="768">
        <f>IF(AND(EK$47&gt;'Executive Summary'!$D$72,EK$47&lt;='Executive Summary'!$D$73),1,IF(EK$47&gt;'Executive Summary'!$D$73,ROUNDUP((EK$47-('Executive Summary'!$D$73))/12,0)+1,0))</f>
        <v>9</v>
      </c>
      <c r="EL50" s="768">
        <f>IF(AND(EL$47&gt;'Executive Summary'!$D$72,EL$47&lt;='Executive Summary'!$D$73),1,IF(EL$47&gt;'Executive Summary'!$D$73,ROUNDUP((EL$47-('Executive Summary'!$D$73))/12,0)+1,0))</f>
        <v>9</v>
      </c>
      <c r="EM50" s="768">
        <f>IF(AND(EM$47&gt;'Executive Summary'!$D$72,EM$47&lt;='Executive Summary'!$D$73),1,IF(EM$47&gt;'Executive Summary'!$D$73,ROUNDUP((EM$47-('Executive Summary'!$D$73))/12,0)+1,0))</f>
        <v>9</v>
      </c>
      <c r="EN50" s="768">
        <f>IF(AND(EN$47&gt;'Executive Summary'!$D$72,EN$47&lt;='Executive Summary'!$D$73),1,IF(EN$47&gt;'Executive Summary'!$D$73,ROUNDUP((EN$47-('Executive Summary'!$D$73))/12,0)+1,0))</f>
        <v>9</v>
      </c>
      <c r="EO50" s="768">
        <f>IF(AND(EO$47&gt;'Executive Summary'!$D$72,EO$47&lt;='Executive Summary'!$D$73),1,IF(EO$47&gt;'Executive Summary'!$D$73,ROUNDUP((EO$47-('Executive Summary'!$D$73))/12,0)+1,0))</f>
        <v>9</v>
      </c>
      <c r="EP50" s="768">
        <f>IF(AND(EP$47&gt;'Executive Summary'!$D$72,EP$47&lt;='Executive Summary'!$D$73),1,IF(EP$47&gt;'Executive Summary'!$D$73,ROUNDUP((EP$47-('Executive Summary'!$D$73))/12,0)+1,0))</f>
        <v>10</v>
      </c>
      <c r="EQ50" s="768">
        <f>IF(AND(EQ$47&gt;'Executive Summary'!$D$72,EQ$47&lt;='Executive Summary'!$D$73),1,IF(EQ$47&gt;'Executive Summary'!$D$73,ROUNDUP((EQ$47-('Executive Summary'!$D$73))/12,0)+1,0))</f>
        <v>10</v>
      </c>
      <c r="ER50" s="768">
        <f>IF(AND(ER$47&gt;'Executive Summary'!$D$72,ER$47&lt;='Executive Summary'!$D$73),1,IF(ER$47&gt;'Executive Summary'!$D$73,ROUNDUP((ER$47-('Executive Summary'!$D$73))/12,0)+1,0))</f>
        <v>10</v>
      </c>
      <c r="ES50" s="768">
        <f>IF(AND(ES$47&gt;'Executive Summary'!$D$72,ES$47&lt;='Executive Summary'!$D$73),1,IF(ES$47&gt;'Executive Summary'!$D$73,ROUNDUP((ES$47-('Executive Summary'!$D$73))/12,0)+1,0))</f>
        <v>10</v>
      </c>
      <c r="ET50" s="768">
        <f>IF(AND(ET$47&gt;'Executive Summary'!$D$72,ET$47&lt;='Executive Summary'!$D$73),1,IF(ET$47&gt;'Executive Summary'!$D$73,ROUNDUP((ET$47-('Executive Summary'!$D$73))/12,0)+1,0))</f>
        <v>10</v>
      </c>
      <c r="EU50" s="768">
        <f>IF(AND(EU$47&gt;'Executive Summary'!$D$72,EU$47&lt;='Executive Summary'!$D$73),1,IF(EU$47&gt;'Executive Summary'!$D$73,ROUNDUP((EU$47-('Executive Summary'!$D$73))/12,0)+1,0))</f>
        <v>10</v>
      </c>
      <c r="EV50" s="768">
        <f>IF(AND(EV$47&gt;'Executive Summary'!$D$72,EV$47&lt;='Executive Summary'!$D$73),1,IF(EV$47&gt;'Executive Summary'!$D$73,ROUNDUP((EV$47-('Executive Summary'!$D$73))/12,0)+1,0))</f>
        <v>10</v>
      </c>
      <c r="EW50" s="768">
        <f>IF(AND(EW$47&gt;'Executive Summary'!$D$72,EW$47&lt;='Executive Summary'!$D$73),1,IF(EW$47&gt;'Executive Summary'!$D$73,ROUNDUP((EW$47-('Executive Summary'!$D$73))/12,0)+1,0))</f>
        <v>10</v>
      </c>
      <c r="EX50" s="768">
        <f>IF(AND(EX$47&gt;'Executive Summary'!$D$72,EX$47&lt;='Executive Summary'!$D$73),1,IF(EX$47&gt;'Executive Summary'!$D$73,ROUNDUP((EX$47-('Executive Summary'!$D$73))/12,0)+1,0))</f>
        <v>10</v>
      </c>
      <c r="EY50" s="768">
        <f>IF(AND(EY$47&gt;'Executive Summary'!$D$72,EY$47&lt;='Executive Summary'!$D$73),1,IF(EY$47&gt;'Executive Summary'!$D$73,ROUNDUP((EY$47-('Executive Summary'!$D$73))/12,0)+1,0))</f>
        <v>10</v>
      </c>
      <c r="EZ50" s="768">
        <f>IF(AND(EZ$47&gt;'Executive Summary'!$D$72,EZ$47&lt;='Executive Summary'!$D$73),1,IF(EZ$47&gt;'Executive Summary'!$D$73,ROUNDUP((EZ$47-('Executive Summary'!$D$73))/12,0)+1,0))</f>
        <v>10</v>
      </c>
      <c r="FA50" s="768">
        <f>IF(AND(FA$47&gt;'Executive Summary'!$D$72,FA$47&lt;='Executive Summary'!$D$73),1,IF(FA$47&gt;'Executive Summary'!$D$73,ROUNDUP((FA$47-('Executive Summary'!$D$73))/12,0)+1,0))</f>
        <v>10</v>
      </c>
      <c r="FB50" s="768">
        <f>IF(AND(FB$47&gt;'Executive Summary'!$D$72,FB$47&lt;='Executive Summary'!$D$73),1,IF(FB$47&gt;'Executive Summary'!$D$73,ROUNDUP((FB$47-('Executive Summary'!$D$73))/12,0)+1,0))</f>
        <v>11</v>
      </c>
      <c r="FC50" s="768">
        <f>IF(AND(FC$47&gt;'Executive Summary'!$D$72,FC$47&lt;='Executive Summary'!$D$73),1,IF(FC$47&gt;'Executive Summary'!$D$73,ROUNDUP((FC$47-('Executive Summary'!$D$73))/12,0)+1,0))</f>
        <v>11</v>
      </c>
      <c r="FD50" s="768">
        <f>IF(AND(FD$47&gt;'Executive Summary'!$D$72,FD$47&lt;='Executive Summary'!$D$73),1,IF(FD$47&gt;'Executive Summary'!$D$73,ROUNDUP((FD$47-('Executive Summary'!$D$73))/12,0)+1,0))</f>
        <v>11</v>
      </c>
      <c r="FE50" s="768">
        <f>IF(AND(FE$47&gt;'Executive Summary'!$D$72,FE$47&lt;='Executive Summary'!$D$73),1,IF(FE$47&gt;'Executive Summary'!$D$73,ROUNDUP((FE$47-('Executive Summary'!$D$73))/12,0)+1,0))</f>
        <v>11</v>
      </c>
      <c r="FF50" s="768">
        <f>IF(AND(FF$47&gt;'Executive Summary'!$D$72,FF$47&lt;='Executive Summary'!$D$73),1,IF(FF$47&gt;'Executive Summary'!$D$73,ROUNDUP((FF$47-('Executive Summary'!$D$73))/12,0)+1,0))</f>
        <v>11</v>
      </c>
      <c r="FG50" s="768">
        <f>IF(AND(FG$47&gt;'Executive Summary'!$D$72,FG$47&lt;='Executive Summary'!$D$73),1,IF(FG$47&gt;'Executive Summary'!$D$73,ROUNDUP((FG$47-('Executive Summary'!$D$73))/12,0)+1,0))</f>
        <v>11</v>
      </c>
      <c r="FH50" s="768">
        <f>IF(AND(FH$47&gt;'Executive Summary'!$D$72,FH$47&lt;='Executive Summary'!$D$73),1,IF(FH$47&gt;'Executive Summary'!$D$73,ROUNDUP((FH$47-('Executive Summary'!$D$73))/12,0)+1,0))</f>
        <v>11</v>
      </c>
      <c r="FI50" s="768">
        <f>IF(AND(FI$47&gt;'Executive Summary'!$D$72,FI$47&lt;='Executive Summary'!$D$73),1,IF(FI$47&gt;'Executive Summary'!$D$73,ROUNDUP((FI$47-('Executive Summary'!$D$73))/12,0)+1,0))</f>
        <v>11</v>
      </c>
      <c r="FJ50" s="768">
        <f>IF(AND(FJ$47&gt;'Executive Summary'!$D$72,FJ$47&lt;='Executive Summary'!$D$73),1,IF(FJ$47&gt;'Executive Summary'!$D$73,ROUNDUP((FJ$47-('Executive Summary'!$D$73))/12,0)+1,0))</f>
        <v>11</v>
      </c>
      <c r="FK50" s="768">
        <f>IF(AND(FK$47&gt;'Executive Summary'!$D$72,FK$47&lt;='Executive Summary'!$D$73),1,IF(FK$47&gt;'Executive Summary'!$D$73,ROUNDUP((FK$47-('Executive Summary'!$D$73))/12,0)+1,0))</f>
        <v>11</v>
      </c>
      <c r="FL50" s="768">
        <f>IF(AND(FL$47&gt;'Executive Summary'!$D$72,FL$47&lt;='Executive Summary'!$D$73),1,IF(FL$47&gt;'Executive Summary'!$D$73,ROUNDUP((FL$47-('Executive Summary'!$D$73))/12,0)+1,0))</f>
        <v>11</v>
      </c>
      <c r="FM50" s="768">
        <f>IF(AND(FM$47&gt;'Executive Summary'!$D$72,FM$47&lt;='Executive Summary'!$D$73),1,IF(FM$47&gt;'Executive Summary'!$D$73,ROUNDUP((FM$47-('Executive Summary'!$D$73))/12,0)+1,0))</f>
        <v>11</v>
      </c>
      <c r="FN50" s="768">
        <f>IF(AND(FN$47&gt;'Executive Summary'!$D$72,FN$47&lt;='Executive Summary'!$D$73),1,IF(FN$47&gt;'Executive Summary'!$D$73,ROUNDUP((FN$47-('Executive Summary'!$D$73))/12,0)+1,0))</f>
        <v>12</v>
      </c>
      <c r="FO50" s="768">
        <f>IF(AND(FO$47&gt;'Executive Summary'!$D$72,FO$47&lt;='Executive Summary'!$D$73),1,IF(FO$47&gt;'Executive Summary'!$D$73,ROUNDUP((FO$47-('Executive Summary'!$D$73))/12,0)+1,0))</f>
        <v>12</v>
      </c>
      <c r="FP50" s="768">
        <f>IF(AND(FP$47&gt;'Executive Summary'!$D$72,FP$47&lt;='Executive Summary'!$D$73),1,IF(FP$47&gt;'Executive Summary'!$D$73,ROUNDUP((FP$47-('Executive Summary'!$D$73))/12,0)+1,0))</f>
        <v>12</v>
      </c>
      <c r="FQ50" s="768">
        <f>IF(AND(FQ$47&gt;'Executive Summary'!$D$72,FQ$47&lt;='Executive Summary'!$D$73),1,IF(FQ$47&gt;'Executive Summary'!$D$73,ROUNDUP((FQ$47-('Executive Summary'!$D$73))/12,0)+1,0))</f>
        <v>12</v>
      </c>
      <c r="FR50" s="768">
        <f>IF(AND(FR$47&gt;'Executive Summary'!$D$72,FR$47&lt;='Executive Summary'!$D$73),1,IF(FR$47&gt;'Executive Summary'!$D$73,ROUNDUP((FR$47-('Executive Summary'!$D$73))/12,0)+1,0))</f>
        <v>12</v>
      </c>
      <c r="FS50" s="768">
        <f>IF(AND(FS$47&gt;'Executive Summary'!$D$72,FS$47&lt;='Executive Summary'!$D$73),1,IF(FS$47&gt;'Executive Summary'!$D$73,ROUNDUP((FS$47-('Executive Summary'!$D$73))/12,0)+1,0))</f>
        <v>12</v>
      </c>
      <c r="FT50" s="768">
        <f>IF(AND(FT$47&gt;'Executive Summary'!$D$72,FT$47&lt;='Executive Summary'!$D$73),1,IF(FT$47&gt;'Executive Summary'!$D$73,ROUNDUP((FT$47-('Executive Summary'!$D$73))/12,0)+1,0))</f>
        <v>12</v>
      </c>
      <c r="FU50" s="768">
        <f>IF(AND(FU$47&gt;'Executive Summary'!$D$72,FU$47&lt;='Executive Summary'!$D$73),1,IF(FU$47&gt;'Executive Summary'!$D$73,ROUNDUP((FU$47-('Executive Summary'!$D$73))/12,0)+1,0))</f>
        <v>12</v>
      </c>
      <c r="FV50" s="768">
        <f>IF(AND(FV$47&gt;'Executive Summary'!$D$72,FV$47&lt;='Executive Summary'!$D$73),1,IF(FV$47&gt;'Executive Summary'!$D$73,ROUNDUP((FV$47-('Executive Summary'!$D$73))/12,0)+1,0))</f>
        <v>12</v>
      </c>
      <c r="FW50" s="768">
        <f>IF(AND(FW$47&gt;'Executive Summary'!$D$72,FW$47&lt;='Executive Summary'!$D$73),1,IF(FW$47&gt;'Executive Summary'!$D$73,ROUNDUP((FW$47-('Executive Summary'!$D$73))/12,0)+1,0))</f>
        <v>12</v>
      </c>
      <c r="FX50" s="768">
        <f>IF(AND(FX$47&gt;'Executive Summary'!$D$72,FX$47&lt;='Executive Summary'!$D$73),1,IF(FX$47&gt;'Executive Summary'!$D$73,ROUNDUP((FX$47-('Executive Summary'!$D$73))/12,0)+1,0))</f>
        <v>12</v>
      </c>
      <c r="FY50" s="768">
        <f>IF(AND(FY$47&gt;'Executive Summary'!$D$72,FY$47&lt;='Executive Summary'!$D$73),1,IF(FY$47&gt;'Executive Summary'!$D$73,ROUNDUP((FY$47-('Executive Summary'!$D$73))/12,0)+1,0))</f>
        <v>12</v>
      </c>
      <c r="FZ50" s="768">
        <f>IF(AND(FZ$47&gt;'Executive Summary'!$D$72,FZ$47&lt;='Executive Summary'!$D$73),1,IF(FZ$47&gt;'Executive Summary'!$D$73,ROUNDUP((FZ$47-('Executive Summary'!$D$73))/12,0)+1,0))</f>
        <v>13</v>
      </c>
      <c r="GA50" s="768">
        <f>IF(AND(GA$47&gt;'Executive Summary'!$D$72,GA$47&lt;='Executive Summary'!$D$73),1,IF(GA$47&gt;'Executive Summary'!$D$73,ROUNDUP((GA$47-('Executive Summary'!$D$73))/12,0)+1,0))</f>
        <v>13</v>
      </c>
      <c r="GB50" s="768">
        <f>IF(AND(GB$47&gt;'Executive Summary'!$D$72,GB$47&lt;='Executive Summary'!$D$73),1,IF(GB$47&gt;'Executive Summary'!$D$73,ROUNDUP((GB$47-('Executive Summary'!$D$73))/12,0)+1,0))</f>
        <v>13</v>
      </c>
      <c r="GC50" s="768">
        <f>IF(AND(GC$47&gt;'Executive Summary'!$D$72,GC$47&lt;='Executive Summary'!$D$73),1,IF(GC$47&gt;'Executive Summary'!$D$73,ROUNDUP((GC$47-('Executive Summary'!$D$73))/12,0)+1,0))</f>
        <v>13</v>
      </c>
      <c r="GD50" s="768">
        <f>IF(AND(GD$47&gt;'Executive Summary'!$D$72,GD$47&lt;='Executive Summary'!$D$73),1,IF(GD$47&gt;'Executive Summary'!$D$73,ROUNDUP((GD$47-('Executive Summary'!$D$73))/12,0)+1,0))</f>
        <v>13</v>
      </c>
      <c r="GE50" s="768">
        <f>IF(AND(GE$47&gt;'Executive Summary'!$D$72,GE$47&lt;='Executive Summary'!$D$73),1,IF(GE$47&gt;'Executive Summary'!$D$73,ROUNDUP((GE$47-('Executive Summary'!$D$73))/12,0)+1,0))</f>
        <v>13</v>
      </c>
      <c r="GF50" s="768">
        <f>IF(AND(GF$47&gt;'Executive Summary'!$D$72,GF$47&lt;='Executive Summary'!$D$73),1,IF(GF$47&gt;'Executive Summary'!$D$73,ROUNDUP((GF$47-('Executive Summary'!$D$73))/12,0)+1,0))</f>
        <v>13</v>
      </c>
      <c r="GG50" s="768">
        <f>IF(AND(GG$47&gt;'Executive Summary'!$D$72,GG$47&lt;='Executive Summary'!$D$73),1,IF(GG$47&gt;'Executive Summary'!$D$73,ROUNDUP((GG$47-('Executive Summary'!$D$73))/12,0)+1,0))</f>
        <v>13</v>
      </c>
      <c r="GH50" s="768">
        <f>IF(AND(GH$47&gt;'Executive Summary'!$D$72,GH$47&lt;='Executive Summary'!$D$73),1,IF(GH$47&gt;'Executive Summary'!$D$73,ROUNDUP((GH$47-('Executive Summary'!$D$73))/12,0)+1,0))</f>
        <v>13</v>
      </c>
      <c r="GI50" s="768">
        <f>IF(AND(GI$47&gt;'Executive Summary'!$D$72,GI$47&lt;='Executive Summary'!$D$73),1,IF(GI$47&gt;'Executive Summary'!$D$73,ROUNDUP((GI$47-('Executive Summary'!$D$73))/12,0)+1,0))</f>
        <v>13</v>
      </c>
      <c r="GJ50" s="768">
        <f>IF(AND(GJ$47&gt;'Executive Summary'!$D$72,GJ$47&lt;='Executive Summary'!$D$73),1,IF(GJ$47&gt;'Executive Summary'!$D$73,ROUNDUP((GJ$47-('Executive Summary'!$D$73))/12,0)+1,0))</f>
        <v>13</v>
      </c>
      <c r="GK50" s="768">
        <f>IF(AND(GK$47&gt;'Executive Summary'!$D$72,GK$47&lt;='Executive Summary'!$D$73),1,IF(GK$47&gt;'Executive Summary'!$D$73,ROUNDUP((GK$47-('Executive Summary'!$D$73))/12,0)+1,0))</f>
        <v>13</v>
      </c>
      <c r="GL50" s="768">
        <f>IF(AND(GL$47&gt;'Executive Summary'!$D$72,GL$47&lt;='Executive Summary'!$D$73),1,IF(GL$47&gt;'Executive Summary'!$D$73,ROUNDUP((GL$47-('Executive Summary'!$D$73))/12,0)+1,0))</f>
        <v>14</v>
      </c>
      <c r="GM50" s="768">
        <f>IF(AND(GM$47&gt;'Executive Summary'!$D$72,GM$47&lt;='Executive Summary'!$D$73),1,IF(GM$47&gt;'Executive Summary'!$D$73,ROUNDUP((GM$47-('Executive Summary'!$D$73))/12,0)+1,0))</f>
        <v>14</v>
      </c>
      <c r="GN50" s="768">
        <f>IF(AND(GN$47&gt;'Executive Summary'!$D$72,GN$47&lt;='Executive Summary'!$D$73),1,IF(GN$47&gt;'Executive Summary'!$D$73,ROUNDUP((GN$47-('Executive Summary'!$D$73))/12,0)+1,0))</f>
        <v>14</v>
      </c>
      <c r="GO50" s="768">
        <f>IF(AND(GO$47&gt;'Executive Summary'!$D$72,GO$47&lt;='Executive Summary'!$D$73),1,IF(GO$47&gt;'Executive Summary'!$D$73,ROUNDUP((GO$47-('Executive Summary'!$D$73))/12,0)+1,0))</f>
        <v>14</v>
      </c>
      <c r="GP50" s="768">
        <f>IF(AND(GP$47&gt;'Executive Summary'!$D$72,GP$47&lt;='Executive Summary'!$D$73),1,IF(GP$47&gt;'Executive Summary'!$D$73,ROUNDUP((GP$47-('Executive Summary'!$D$73))/12,0)+1,0))</f>
        <v>14</v>
      </c>
      <c r="GQ50" s="768">
        <f>IF(AND(GQ$47&gt;'Executive Summary'!$D$72,GQ$47&lt;='Executive Summary'!$D$73),1,IF(GQ$47&gt;'Executive Summary'!$D$73,ROUNDUP((GQ$47-('Executive Summary'!$D$73))/12,0)+1,0))</f>
        <v>14</v>
      </c>
      <c r="GR50" s="768">
        <f>IF(AND(GR$47&gt;'Executive Summary'!$D$72,GR$47&lt;='Executive Summary'!$D$73),1,IF(GR$47&gt;'Executive Summary'!$D$73,ROUNDUP((GR$47-('Executive Summary'!$D$73))/12,0)+1,0))</f>
        <v>14</v>
      </c>
      <c r="GS50" s="768">
        <f>IF(AND(GS$47&gt;'Executive Summary'!$D$72,GS$47&lt;='Executive Summary'!$D$73),1,IF(GS$47&gt;'Executive Summary'!$D$73,ROUNDUP((GS$47-('Executive Summary'!$D$73))/12,0)+1,0))</f>
        <v>14</v>
      </c>
      <c r="GT50" s="768">
        <f>IF(AND(GT$47&gt;'Executive Summary'!$D$72,GT$47&lt;='Executive Summary'!$D$73),1,IF(GT$47&gt;'Executive Summary'!$D$73,ROUNDUP((GT$47-('Executive Summary'!$D$73))/12,0)+1,0))</f>
        <v>14</v>
      </c>
      <c r="GU50" s="768">
        <f>IF(AND(GU$47&gt;'Executive Summary'!$D$72,GU$47&lt;='Executive Summary'!$D$73),1,IF(GU$47&gt;'Executive Summary'!$D$73,ROUNDUP((GU$47-('Executive Summary'!$D$73))/12,0)+1,0))</f>
        <v>14</v>
      </c>
      <c r="GV50" s="768">
        <f>IF(AND(GV$47&gt;'Executive Summary'!$D$72,GV$47&lt;='Executive Summary'!$D$73),1,IF(GV$47&gt;'Executive Summary'!$D$73,ROUNDUP((GV$47-('Executive Summary'!$D$73))/12,0)+1,0))</f>
        <v>14</v>
      </c>
      <c r="GW50" s="768">
        <f>IF(AND(GW$47&gt;'Executive Summary'!$D$72,GW$47&lt;='Executive Summary'!$D$73),1,IF(GW$47&gt;'Executive Summary'!$D$73,ROUNDUP((GW$47-('Executive Summary'!$D$73))/12,0)+1,0))</f>
        <v>14</v>
      </c>
      <c r="GX50" s="768">
        <f>IF(AND(GX$47&gt;'Executive Summary'!$D$72,GX$47&lt;='Executive Summary'!$D$73),1,IF(GX$47&gt;'Executive Summary'!$D$73,ROUNDUP((GX$47-('Executive Summary'!$D$73))/12,0)+1,0))</f>
        <v>15</v>
      </c>
      <c r="GY50" s="768">
        <f>IF(AND(GY$47&gt;'Executive Summary'!$D$72,GY$47&lt;='Executive Summary'!$D$73),1,IF(GY$47&gt;'Executive Summary'!$D$73,ROUNDUP((GY$47-('Executive Summary'!$D$73))/12,0)+1,0))</f>
        <v>15</v>
      </c>
      <c r="GZ50" s="768">
        <f>IF(AND(GZ$47&gt;'Executive Summary'!$D$72,GZ$47&lt;='Executive Summary'!$D$73),1,IF(GZ$47&gt;'Executive Summary'!$D$73,ROUNDUP((GZ$47-('Executive Summary'!$D$73))/12,0)+1,0))</f>
        <v>15</v>
      </c>
      <c r="HA50" s="768">
        <f>IF(AND(HA$47&gt;'Executive Summary'!$D$72,HA$47&lt;='Executive Summary'!$D$73),1,IF(HA$47&gt;'Executive Summary'!$D$73,ROUNDUP((HA$47-('Executive Summary'!$D$73))/12,0)+1,0))</f>
        <v>15</v>
      </c>
      <c r="HB50" s="768">
        <f>IF(AND(HB$47&gt;'Executive Summary'!$D$72,HB$47&lt;='Executive Summary'!$D$73),1,IF(HB$47&gt;'Executive Summary'!$D$73,ROUNDUP((HB$47-('Executive Summary'!$D$73))/12,0)+1,0))</f>
        <v>15</v>
      </c>
      <c r="HC50" s="768">
        <f>IF(AND(HC$47&gt;'Executive Summary'!$D$72,HC$47&lt;='Executive Summary'!$D$73),1,IF(HC$47&gt;'Executive Summary'!$D$73,ROUNDUP((HC$47-('Executive Summary'!$D$73))/12,0)+1,0))</f>
        <v>15</v>
      </c>
      <c r="HD50" s="768">
        <f>IF(AND(HD$47&gt;'Executive Summary'!$D$72,HD$47&lt;='Executive Summary'!$D$73),1,IF(HD$47&gt;'Executive Summary'!$D$73,ROUNDUP((HD$47-('Executive Summary'!$D$73))/12,0)+1,0))</f>
        <v>15</v>
      </c>
      <c r="HE50" s="768">
        <f>IF(AND(HE$47&gt;'Executive Summary'!$D$72,HE$47&lt;='Executive Summary'!$D$73),1,IF(HE$47&gt;'Executive Summary'!$D$73,ROUNDUP((HE$47-('Executive Summary'!$D$73))/12,0)+1,0))</f>
        <v>15</v>
      </c>
      <c r="HF50" s="768">
        <f>IF(AND(HF$47&gt;'Executive Summary'!$D$72,HF$47&lt;='Executive Summary'!$D$73),1,IF(HF$47&gt;'Executive Summary'!$D$73,ROUNDUP((HF$47-('Executive Summary'!$D$73))/12,0)+1,0))</f>
        <v>15</v>
      </c>
      <c r="HG50" s="768">
        <f>IF(AND(HG$47&gt;'Executive Summary'!$D$72,HG$47&lt;='Executive Summary'!$D$73),1,IF(HG$47&gt;'Executive Summary'!$D$73,ROUNDUP((HG$47-('Executive Summary'!$D$73))/12,0)+1,0))</f>
        <v>15</v>
      </c>
      <c r="HH50" s="768">
        <f>IF(AND(HH$47&gt;'Executive Summary'!$D$72,HH$47&lt;='Executive Summary'!$D$73),1,IF(HH$47&gt;'Executive Summary'!$D$73,ROUNDUP((HH$47-('Executive Summary'!$D$73))/12,0)+1,0))</f>
        <v>15</v>
      </c>
      <c r="HI50" s="768">
        <f>IF(AND(HI$47&gt;'Executive Summary'!$D$72,HI$47&lt;='Executive Summary'!$D$73),1,IF(HI$47&gt;'Executive Summary'!$D$73,ROUNDUP((HI$47-('Executive Summary'!$D$73))/12,0)+1,0))</f>
        <v>15</v>
      </c>
      <c r="HJ50" s="768">
        <f>IF(AND(HJ$47&gt;'Executive Summary'!$D$72,HJ$47&lt;='Executive Summary'!$D$73),1,IF(HJ$47&gt;'Executive Summary'!$D$73,ROUNDUP((HJ$47-('Executive Summary'!$D$73))/12,0)+1,0))</f>
        <v>16</v>
      </c>
      <c r="HK50" s="768">
        <f>IF(AND(HK$47&gt;'Executive Summary'!$D$72,HK$47&lt;='Executive Summary'!$D$73),1,IF(HK$47&gt;'Executive Summary'!$D$73,ROUNDUP((HK$47-('Executive Summary'!$D$73))/12,0)+1,0))</f>
        <v>16</v>
      </c>
      <c r="HL50" s="768">
        <f>IF(AND(HL$47&gt;'Executive Summary'!$D$72,HL$47&lt;='Executive Summary'!$D$73),1,IF(HL$47&gt;'Executive Summary'!$D$73,ROUNDUP((HL$47-('Executive Summary'!$D$73))/12,0)+1,0))</f>
        <v>16</v>
      </c>
      <c r="HM50" s="768">
        <f>IF(AND(HM$47&gt;'Executive Summary'!$D$72,HM$47&lt;='Executive Summary'!$D$73),1,IF(HM$47&gt;'Executive Summary'!$D$73,ROUNDUP((HM$47-('Executive Summary'!$D$73))/12,0)+1,0))</f>
        <v>16</v>
      </c>
      <c r="HN50" s="768">
        <f>IF(AND(HN$47&gt;'Executive Summary'!$D$72,HN$47&lt;='Executive Summary'!$D$73),1,IF(HN$47&gt;'Executive Summary'!$D$73,ROUNDUP((HN$47-('Executive Summary'!$D$73))/12,0)+1,0))</f>
        <v>16</v>
      </c>
      <c r="HO50" s="768">
        <f>IF(AND(HO$47&gt;'Executive Summary'!$D$72,HO$47&lt;='Executive Summary'!$D$73),1,IF(HO$47&gt;'Executive Summary'!$D$73,ROUNDUP((HO$47-('Executive Summary'!$D$73))/12,0)+1,0))</f>
        <v>16</v>
      </c>
      <c r="HP50" s="768">
        <f>IF(AND(HP$47&gt;'Executive Summary'!$D$72,HP$47&lt;='Executive Summary'!$D$73),1,IF(HP$47&gt;'Executive Summary'!$D$73,ROUNDUP((HP$47-('Executive Summary'!$D$73))/12,0)+1,0))</f>
        <v>16</v>
      </c>
      <c r="HQ50" s="768">
        <f>IF(AND(HQ$47&gt;'Executive Summary'!$D$72,HQ$47&lt;='Executive Summary'!$D$73),1,IF(HQ$47&gt;'Executive Summary'!$D$73,ROUNDUP((HQ$47-('Executive Summary'!$D$73))/12,0)+1,0))</f>
        <v>16</v>
      </c>
      <c r="HR50" s="768">
        <f>IF(AND(HR$47&gt;'Executive Summary'!$D$72,HR$47&lt;='Executive Summary'!$D$73),1,IF(HR$47&gt;'Executive Summary'!$D$73,ROUNDUP((HR$47-('Executive Summary'!$D$73))/12,0)+1,0))</f>
        <v>16</v>
      </c>
      <c r="HS50" s="768">
        <f>IF(AND(HS$47&gt;'Executive Summary'!$D$72,HS$47&lt;='Executive Summary'!$D$73),1,IF(HS$47&gt;'Executive Summary'!$D$73,ROUNDUP((HS$47-('Executive Summary'!$D$73))/12,0)+1,0))</f>
        <v>16</v>
      </c>
      <c r="HT50" s="768">
        <f>IF(AND(HT$47&gt;'Executive Summary'!$D$72,HT$47&lt;='Executive Summary'!$D$73),1,IF(HT$47&gt;'Executive Summary'!$D$73,ROUNDUP((HT$47-('Executive Summary'!$D$73))/12,0)+1,0))</f>
        <v>16</v>
      </c>
      <c r="HU50" s="768">
        <f>IF(AND(HU$47&gt;'Executive Summary'!$D$72,HU$47&lt;='Executive Summary'!$D$73),1,IF(HU$47&gt;'Executive Summary'!$D$73,ROUNDUP((HU$47-('Executive Summary'!$D$73))/12,0)+1,0))</f>
        <v>16</v>
      </c>
      <c r="HV50" s="768">
        <f>IF(AND(HV$47&gt;'Executive Summary'!$D$72,HV$47&lt;='Executive Summary'!$D$73),1,IF(HV$47&gt;'Executive Summary'!$D$73,ROUNDUP((HV$47-('Executive Summary'!$D$73))/12,0)+1,0))</f>
        <v>17</v>
      </c>
      <c r="HW50" s="768">
        <f>IF(AND(HW$47&gt;'Executive Summary'!$D$72,HW$47&lt;='Executive Summary'!$D$73),1,IF(HW$47&gt;'Executive Summary'!$D$73,ROUNDUP((HW$47-('Executive Summary'!$D$73))/12,0)+1,0))</f>
        <v>17</v>
      </c>
      <c r="HX50" s="768">
        <f>IF(AND(HX$47&gt;'Executive Summary'!$D$72,HX$47&lt;='Executive Summary'!$D$73),1,IF(HX$47&gt;'Executive Summary'!$D$73,ROUNDUP((HX$47-('Executive Summary'!$D$73))/12,0)+1,0))</f>
        <v>17</v>
      </c>
      <c r="HY50" s="768">
        <f>IF(AND(HY$47&gt;'Executive Summary'!$D$72,HY$47&lt;='Executive Summary'!$D$73),1,IF(HY$47&gt;'Executive Summary'!$D$73,ROUNDUP((HY$47-('Executive Summary'!$D$73))/12,0)+1,0))</f>
        <v>17</v>
      </c>
      <c r="HZ50" s="768">
        <f>IF(AND(HZ$47&gt;'Executive Summary'!$D$72,HZ$47&lt;='Executive Summary'!$D$73),1,IF(HZ$47&gt;'Executive Summary'!$D$73,ROUNDUP((HZ$47-('Executive Summary'!$D$73))/12,0)+1,0))</f>
        <v>17</v>
      </c>
      <c r="IA50" s="768">
        <f>IF(AND(IA$47&gt;'Executive Summary'!$D$72,IA$47&lt;='Executive Summary'!$D$73),1,IF(IA$47&gt;'Executive Summary'!$D$73,ROUNDUP((IA$47-('Executive Summary'!$D$73))/12,0)+1,0))</f>
        <v>17</v>
      </c>
      <c r="IB50" s="768">
        <f>IF(AND(IB$47&gt;'Executive Summary'!$D$72,IB$47&lt;='Executive Summary'!$D$73),1,IF(IB$47&gt;'Executive Summary'!$D$73,ROUNDUP((IB$47-('Executive Summary'!$D$73))/12,0)+1,0))</f>
        <v>17</v>
      </c>
      <c r="IC50" s="768">
        <f>IF(AND(IC$47&gt;'Executive Summary'!$D$72,IC$47&lt;='Executive Summary'!$D$73),1,IF(IC$47&gt;'Executive Summary'!$D$73,ROUNDUP((IC$47-('Executive Summary'!$D$73))/12,0)+1,0))</f>
        <v>17</v>
      </c>
      <c r="ID50" s="768">
        <f>IF(AND(ID$47&gt;'Executive Summary'!$D$72,ID$47&lt;='Executive Summary'!$D$73),1,IF(ID$47&gt;'Executive Summary'!$D$73,ROUNDUP((ID$47-('Executive Summary'!$D$73))/12,0)+1,0))</f>
        <v>17</v>
      </c>
      <c r="IE50" s="768">
        <f>IF(AND(IE$47&gt;'Executive Summary'!$D$72,IE$47&lt;='Executive Summary'!$D$73),1,IF(IE$47&gt;'Executive Summary'!$D$73,ROUNDUP((IE$47-('Executive Summary'!$D$73))/12,0)+1,0))</f>
        <v>17</v>
      </c>
      <c r="IF50" s="768">
        <f>IF(AND(IF$47&gt;'Executive Summary'!$D$72,IF$47&lt;='Executive Summary'!$D$73),1,IF(IF$47&gt;'Executive Summary'!$D$73,ROUNDUP((IF$47-('Executive Summary'!$D$73))/12,0)+1,0))</f>
        <v>17</v>
      </c>
      <c r="IG50" s="768">
        <f>IF(AND(IG$47&gt;'Executive Summary'!$D$72,IG$47&lt;='Executive Summary'!$D$73),1,IF(IG$47&gt;'Executive Summary'!$D$73,ROUNDUP((IG$47-('Executive Summary'!$D$73))/12,0)+1,0))</f>
        <v>17</v>
      </c>
      <c r="IH50" s="768">
        <f>IF(AND(IH$47&gt;'Executive Summary'!$D$72,IH$47&lt;='Executive Summary'!$D$73),1,IF(IH$47&gt;'Executive Summary'!$D$73,ROUNDUP((IH$47-('Executive Summary'!$D$73))/12,0)+1,0))</f>
        <v>18</v>
      </c>
      <c r="II50" s="768">
        <f>IF(AND(II$47&gt;'Executive Summary'!$D$72,II$47&lt;='Executive Summary'!$D$73),1,IF(II$47&gt;'Executive Summary'!$D$73,ROUNDUP((II$47-('Executive Summary'!$D$73))/12,0)+1,0))</f>
        <v>18</v>
      </c>
      <c r="IJ50" s="768">
        <f>IF(AND(IJ$47&gt;'Executive Summary'!$D$72,IJ$47&lt;='Executive Summary'!$D$73),1,IF(IJ$47&gt;'Executive Summary'!$D$73,ROUNDUP((IJ$47-('Executive Summary'!$D$73))/12,0)+1,0))</f>
        <v>18</v>
      </c>
      <c r="IK50" s="768">
        <f>IF(AND(IK$47&gt;'Executive Summary'!$D$72,IK$47&lt;='Executive Summary'!$D$73),1,IF(IK$47&gt;'Executive Summary'!$D$73,ROUNDUP((IK$47-('Executive Summary'!$D$73))/12,0)+1,0))</f>
        <v>18</v>
      </c>
      <c r="IL50" s="768">
        <f>IF(AND(IL$47&gt;'Executive Summary'!$D$72,IL$47&lt;='Executive Summary'!$D$73),1,IF(IL$47&gt;'Executive Summary'!$D$73,ROUNDUP((IL$47-('Executive Summary'!$D$73))/12,0)+1,0))</f>
        <v>18</v>
      </c>
      <c r="IM50" s="1010"/>
      <c r="IN50" s="768">
        <v>0</v>
      </c>
      <c r="IO50" s="768">
        <f t="shared" ref="IO50:IX50" si="21">IN50+1</f>
        <v>1</v>
      </c>
      <c r="IP50" s="768">
        <f t="shared" si="21"/>
        <v>2</v>
      </c>
      <c r="IQ50" s="768">
        <f t="shared" si="21"/>
        <v>3</v>
      </c>
      <c r="IR50" s="768">
        <f t="shared" si="21"/>
        <v>4</v>
      </c>
      <c r="IS50" s="768">
        <f t="shared" si="21"/>
        <v>5</v>
      </c>
      <c r="IT50" s="768">
        <f t="shared" si="21"/>
        <v>6</v>
      </c>
      <c r="IU50" s="768">
        <f t="shared" si="21"/>
        <v>7</v>
      </c>
      <c r="IV50" s="768">
        <f t="shared" si="21"/>
        <v>8</v>
      </c>
      <c r="IW50" s="768">
        <f t="shared" si="21"/>
        <v>9</v>
      </c>
      <c r="IX50" s="768">
        <f t="shared" si="21"/>
        <v>10</v>
      </c>
    </row>
    <row r="51" spans="1:258" s="676" customFormat="1">
      <c r="B51" s="755"/>
      <c r="E51" s="772"/>
      <c r="F51" s="756"/>
      <c r="G51" s="756"/>
      <c r="H51" s="756"/>
      <c r="I51" s="756"/>
      <c r="J51" s="756"/>
      <c r="K51" s="756"/>
      <c r="L51" s="756"/>
      <c r="M51" s="756"/>
      <c r="N51" s="756"/>
      <c r="O51" s="756"/>
      <c r="P51" s="756"/>
      <c r="Q51" s="756"/>
      <c r="R51" s="756"/>
      <c r="S51" s="756"/>
      <c r="T51" s="756"/>
      <c r="U51" s="756"/>
      <c r="V51" s="756"/>
      <c r="W51" s="756"/>
      <c r="X51" s="756"/>
      <c r="Y51" s="756"/>
      <c r="Z51" s="756"/>
      <c r="AA51" s="756"/>
      <c r="AB51" s="756"/>
      <c r="AC51" s="756"/>
      <c r="AD51" s="756"/>
      <c r="AE51" s="756"/>
      <c r="AF51" s="756"/>
      <c r="AG51" s="756"/>
      <c r="AH51" s="756"/>
      <c r="AI51" s="756"/>
      <c r="AJ51" s="756"/>
      <c r="AK51" s="756"/>
      <c r="AL51" s="756"/>
      <c r="AM51" s="756"/>
      <c r="AN51" s="756"/>
      <c r="AO51" s="756"/>
      <c r="AP51" s="756"/>
      <c r="AQ51" s="756"/>
      <c r="AR51" s="756"/>
      <c r="AS51" s="756"/>
      <c r="AT51" s="756"/>
      <c r="AU51" s="756"/>
      <c r="AV51" s="756"/>
      <c r="AW51" s="756"/>
      <c r="AX51" s="756"/>
      <c r="AY51" s="756"/>
      <c r="AZ51" s="756"/>
      <c r="BA51" s="756"/>
      <c r="BB51" s="756"/>
      <c r="BC51" s="756"/>
      <c r="BD51" s="756"/>
      <c r="BE51" s="756"/>
      <c r="BF51" s="756"/>
      <c r="BG51" s="756"/>
      <c r="BH51" s="756"/>
      <c r="BI51" s="756"/>
      <c r="BJ51" s="756"/>
      <c r="BK51" s="756"/>
      <c r="BL51" s="756"/>
      <c r="BM51" s="756"/>
      <c r="BN51" s="756"/>
      <c r="BO51" s="756"/>
      <c r="BP51" s="756"/>
      <c r="BQ51" s="756"/>
      <c r="BR51" s="756"/>
      <c r="BS51" s="756"/>
      <c r="BT51" s="756"/>
      <c r="BU51" s="756"/>
      <c r="BV51" s="756"/>
      <c r="BW51" s="756"/>
      <c r="BX51" s="756"/>
      <c r="BY51" s="756"/>
      <c r="BZ51" s="756"/>
      <c r="CA51" s="756"/>
      <c r="CB51" s="756"/>
      <c r="CC51" s="756"/>
      <c r="CD51" s="756"/>
      <c r="CE51" s="756"/>
      <c r="CF51" s="756"/>
      <c r="CG51" s="756"/>
      <c r="CH51" s="756"/>
      <c r="CI51" s="756"/>
      <c r="CJ51" s="756"/>
      <c r="CK51" s="756"/>
      <c r="CL51" s="756"/>
      <c r="CM51" s="756"/>
      <c r="CN51" s="756"/>
      <c r="CO51" s="756"/>
      <c r="CP51" s="756"/>
      <c r="CQ51" s="756"/>
      <c r="CR51" s="756"/>
      <c r="CS51" s="756"/>
      <c r="CT51" s="756"/>
      <c r="CU51" s="756"/>
      <c r="CV51" s="756"/>
      <c r="CW51" s="756"/>
      <c r="CX51" s="756"/>
      <c r="CY51" s="756"/>
      <c r="CZ51" s="756"/>
      <c r="DA51" s="756"/>
      <c r="DB51" s="756"/>
      <c r="DC51" s="756"/>
      <c r="DD51" s="756"/>
      <c r="DE51" s="756"/>
      <c r="DF51" s="756"/>
      <c r="DG51" s="756"/>
      <c r="DH51" s="756"/>
      <c r="DI51" s="756"/>
      <c r="DJ51" s="756"/>
      <c r="DK51" s="756"/>
      <c r="DL51" s="756"/>
      <c r="DM51" s="756"/>
      <c r="DN51" s="756"/>
      <c r="DO51" s="756"/>
      <c r="DP51" s="756"/>
      <c r="DQ51" s="756"/>
      <c r="DR51" s="756"/>
      <c r="DS51" s="756"/>
      <c r="DT51" s="756"/>
      <c r="DU51" s="756"/>
      <c r="DV51" s="756"/>
      <c r="DW51" s="756"/>
      <c r="DX51" s="756"/>
      <c r="DY51" s="756"/>
      <c r="DZ51" s="756"/>
      <c r="EA51" s="756"/>
      <c r="EB51" s="756"/>
      <c r="EC51" s="756"/>
      <c r="ED51" s="756"/>
      <c r="EE51" s="756"/>
      <c r="EF51" s="756"/>
      <c r="EG51" s="756"/>
      <c r="EH51" s="756"/>
      <c r="EI51" s="756"/>
      <c r="EJ51" s="756"/>
      <c r="EK51" s="756"/>
      <c r="EL51" s="756"/>
      <c r="EM51" s="756"/>
      <c r="EN51" s="756"/>
      <c r="EO51" s="756"/>
      <c r="EP51" s="756"/>
      <c r="EQ51" s="756"/>
      <c r="ER51" s="756"/>
      <c r="ES51" s="756"/>
      <c r="ET51" s="756"/>
      <c r="EU51" s="756"/>
      <c r="EV51" s="756"/>
      <c r="EW51" s="756"/>
      <c r="EX51" s="756"/>
      <c r="EY51" s="756"/>
      <c r="EZ51" s="756"/>
      <c r="FA51" s="756"/>
      <c r="FB51" s="756"/>
      <c r="FC51" s="756"/>
      <c r="FD51" s="756"/>
      <c r="FE51" s="756"/>
      <c r="FF51" s="756"/>
      <c r="FG51" s="756"/>
      <c r="FH51" s="756"/>
      <c r="FI51" s="756"/>
      <c r="FJ51" s="756"/>
      <c r="FK51" s="756"/>
      <c r="FL51" s="756"/>
      <c r="FM51" s="756"/>
      <c r="FN51" s="756"/>
      <c r="FO51" s="756"/>
      <c r="FP51" s="756"/>
      <c r="FQ51" s="756"/>
      <c r="FR51" s="756"/>
      <c r="FS51" s="756"/>
      <c r="FT51" s="756"/>
      <c r="FU51" s="756"/>
      <c r="FV51" s="756"/>
      <c r="FW51" s="756"/>
      <c r="FX51" s="756"/>
      <c r="FY51" s="756"/>
      <c r="FZ51" s="756"/>
      <c r="GA51" s="756"/>
      <c r="GB51" s="756"/>
      <c r="GC51" s="756"/>
      <c r="GD51" s="756"/>
      <c r="GE51" s="756"/>
      <c r="GF51" s="756"/>
      <c r="GG51" s="756"/>
      <c r="GH51" s="756"/>
      <c r="GI51" s="756"/>
      <c r="GJ51" s="756"/>
      <c r="GK51" s="756"/>
      <c r="GL51" s="756"/>
      <c r="GM51" s="756"/>
      <c r="GN51" s="756"/>
      <c r="GO51" s="756"/>
      <c r="GP51" s="756"/>
      <c r="GQ51" s="756"/>
      <c r="GR51" s="756"/>
      <c r="GS51" s="756"/>
      <c r="GT51" s="756"/>
      <c r="GU51" s="756"/>
      <c r="GV51" s="756"/>
      <c r="GW51" s="756"/>
      <c r="GX51" s="756"/>
      <c r="GY51" s="756"/>
      <c r="GZ51" s="756"/>
      <c r="HA51" s="756"/>
      <c r="HB51" s="756"/>
      <c r="HC51" s="756"/>
      <c r="HD51" s="756"/>
      <c r="HE51" s="756"/>
      <c r="HF51" s="756"/>
      <c r="HG51" s="756"/>
      <c r="HH51" s="756"/>
      <c r="HI51" s="756"/>
      <c r="HJ51" s="756"/>
      <c r="HK51" s="756"/>
      <c r="HL51" s="756"/>
      <c r="HM51" s="756"/>
      <c r="HN51" s="756"/>
      <c r="HO51" s="756"/>
      <c r="HP51" s="756"/>
      <c r="HQ51" s="756"/>
      <c r="HR51" s="756"/>
      <c r="HS51" s="756"/>
      <c r="HT51" s="756"/>
      <c r="HU51" s="756"/>
      <c r="HV51" s="756"/>
      <c r="HW51" s="756"/>
      <c r="HX51" s="756"/>
      <c r="HY51" s="756"/>
      <c r="HZ51" s="756"/>
      <c r="IA51" s="756"/>
      <c r="IB51" s="756"/>
      <c r="IC51" s="756"/>
      <c r="ID51" s="756"/>
      <c r="IE51" s="756"/>
      <c r="IF51" s="756"/>
      <c r="IG51" s="756"/>
      <c r="IH51" s="756"/>
      <c r="II51" s="756"/>
      <c r="IJ51" s="756"/>
      <c r="IK51" s="756"/>
      <c r="IL51" s="756"/>
    </row>
    <row r="52" spans="1:258" s="676" customFormat="1">
      <c r="B52" s="747" t="s">
        <v>683</v>
      </c>
      <c r="C52" s="747"/>
      <c r="D52" s="748"/>
      <c r="E52" s="804">
        <f t="shared" ref="E52:E61" ca="1" si="22">SUM(F52:IL52)</f>
        <v>-83633889.72828415</v>
      </c>
      <c r="F52" s="725">
        <f>+-IF(F48&gt;$R$12,0,Development!AJ265)</f>
        <v>0</v>
      </c>
      <c r="G52" s="725">
        <f ca="1">+-IF(G48&gt;$R$12,0,Development!AK265)</f>
        <v>-37227421.310907088</v>
      </c>
      <c r="H52" s="725">
        <f ca="1">+-IF(H48&gt;$R$12,0,Development!AL265)</f>
        <v>-7024833.8638499873</v>
      </c>
      <c r="I52" s="725">
        <f ca="1">+-IF(I48&gt;$R$12,0,Development!AM265)</f>
        <v>-3933016.6601161035</v>
      </c>
      <c r="J52" s="725">
        <f ca="1">+-IF(J48&gt;$R$12,0,Development!AN265)</f>
        <v>-4172744.4248333648</v>
      </c>
      <c r="K52" s="725">
        <f ca="1">+-IF(K48&gt;$R$12,0,Development!AO265)</f>
        <v>-4369615.0466934834</v>
      </c>
      <c r="L52" s="725">
        <f ca="1">+-IF(L48&gt;$R$12,0,Development!AP265)</f>
        <v>-4511542.8114107437</v>
      </c>
      <c r="M52" s="725">
        <f ca="1">+-IF(M48&gt;$R$12,0,Development!AQ265)</f>
        <v>-4730527.7189851487</v>
      </c>
      <c r="N52" s="725">
        <f ca="1">+-IF(N48&gt;$R$12,0,Development!AR265)</f>
        <v>-5149460.5974232377</v>
      </c>
      <c r="O52" s="725">
        <f ca="1">+-IF(O48&gt;$R$12,0,Development!AS265)</f>
        <v>-5367248.8348623673</v>
      </c>
      <c r="P52" s="725">
        <f ca="1">+-IF(P48&gt;$R$12,0,Development!AT265)</f>
        <v>-5584568.8100746488</v>
      </c>
      <c r="Q52" s="725">
        <f ca="1">+-IF(Q48&gt;$R$12,0,Development!AU265)</f>
        <v>-1562909.64912799</v>
      </c>
      <c r="R52" s="725">
        <f ca="1">+-IF(R48&gt;$R$12,0,Development!AV265)</f>
        <v>0</v>
      </c>
      <c r="S52" s="725">
        <f ca="1">+-IF(S48&gt;$R$12,0,Development!AW265)</f>
        <v>0</v>
      </c>
      <c r="T52" s="725">
        <f ca="1">+-IF(T48&gt;$R$12,0,Development!AX265)</f>
        <v>0</v>
      </c>
      <c r="U52" s="725">
        <f ca="1">+-IF(U48&gt;$R$12,0,Development!AY265)</f>
        <v>0</v>
      </c>
      <c r="V52" s="725">
        <f ca="1">+-IF(V48&gt;$R$12,0,Development!AZ265)</f>
        <v>0</v>
      </c>
      <c r="W52" s="725">
        <f ca="1">+-IF(W48&gt;$R$12,0,Development!BA265)</f>
        <v>0</v>
      </c>
      <c r="X52" s="725">
        <f ca="1">+-IF(X48&gt;$R$12,0,Development!BB265)</f>
        <v>0</v>
      </c>
      <c r="Y52" s="725">
        <f ca="1">+-IF(Y48&gt;$R$12,0,Development!BC265)</f>
        <v>0</v>
      </c>
      <c r="Z52" s="725">
        <f ca="1">+-IF(Z48&gt;$R$12,0,Development!BD265)</f>
        <v>0</v>
      </c>
      <c r="AA52" s="725">
        <f ca="1">+-IF(AA48&gt;$R$12,0,Development!BE265)</f>
        <v>0</v>
      </c>
      <c r="AB52" s="725">
        <f ca="1">+-IF(AB48&gt;$R$12,0,Development!BF265)</f>
        <v>0</v>
      </c>
      <c r="AC52" s="725">
        <f ca="1">+-IF(AC48&gt;$R$12,0,Development!BG265)</f>
        <v>0</v>
      </c>
      <c r="AD52" s="725">
        <f ca="1">+-IF(AD48&gt;$R$12,0,Development!BH265)</f>
        <v>0</v>
      </c>
      <c r="AE52" s="725">
        <f ca="1">+-IF(AE48&gt;$R$12,0,Development!BI265)</f>
        <v>0</v>
      </c>
      <c r="AF52" s="725">
        <f ca="1">+-IF(AF48&gt;$R$12,0,Development!BJ265)</f>
        <v>0</v>
      </c>
      <c r="AG52" s="725">
        <f ca="1">+-IF(AG48&gt;$R$12,0,Development!BK265)</f>
        <v>0</v>
      </c>
      <c r="AH52" s="725">
        <f ca="1">+-IF(AH48&gt;$R$12,0,Development!BL265)</f>
        <v>0</v>
      </c>
      <c r="AI52" s="725">
        <f ca="1">+-IF(AI48&gt;$R$12,0,Development!BM265)</f>
        <v>0</v>
      </c>
      <c r="AJ52" s="725">
        <f ca="1">+-IF(AJ48&gt;$R$12,0,Development!BN265)</f>
        <v>0</v>
      </c>
      <c r="AK52" s="725">
        <f ca="1">+-IF(AK48&gt;$R$12,0,Development!BO265)</f>
        <v>0</v>
      </c>
      <c r="AL52" s="725">
        <f ca="1">+-IF(AL48&gt;$R$12,0,Development!BP265)</f>
        <v>0</v>
      </c>
      <c r="AM52" s="725">
        <f ca="1">+-IF(AM48&gt;$R$12,0,Development!BQ265)</f>
        <v>0</v>
      </c>
      <c r="AN52" s="725">
        <f ca="1">+-IF(AN48&gt;$R$12,0,Development!BR265)</f>
        <v>0</v>
      </c>
      <c r="AO52" s="725">
        <f ca="1">+-IF(AO48&gt;$R$12,0,Development!BS265)</f>
        <v>0</v>
      </c>
      <c r="AP52" s="725">
        <f ca="1">+-IF(AP48&gt;$R$12,0,Development!BT265)</f>
        <v>0</v>
      </c>
      <c r="AQ52" s="725">
        <f ca="1">+-IF(AQ48&gt;$R$12,0,Development!BU265)</f>
        <v>0</v>
      </c>
      <c r="AR52" s="725">
        <f ca="1">+-IF(AR48&gt;$R$12,0,Development!BV265)</f>
        <v>0</v>
      </c>
      <c r="AS52" s="725">
        <f ca="1">+-IF(AS48&gt;$R$12,0,Development!BW265)</f>
        <v>0</v>
      </c>
      <c r="AT52" s="725">
        <f ca="1">+-IF(AT48&gt;$R$12,0,Development!BX265)</f>
        <v>0</v>
      </c>
      <c r="AU52" s="725">
        <f ca="1">+-IF(AU48&gt;$R$12,0,Development!BY265)</f>
        <v>0</v>
      </c>
      <c r="AV52" s="725">
        <f ca="1">+-IF(AV48&gt;$R$12,0,Development!BZ265)</f>
        <v>0</v>
      </c>
      <c r="AW52" s="725">
        <f ca="1">+-IF(AW48&gt;$R$12,0,Development!CA265)</f>
        <v>0</v>
      </c>
      <c r="AX52" s="725">
        <f ca="1">+-IF(AX48&gt;$R$12,0,Development!CB265)</f>
        <v>0</v>
      </c>
      <c r="AY52" s="725">
        <f ca="1">+-IF(AY48&gt;$R$12,0,Development!CC265)</f>
        <v>0</v>
      </c>
      <c r="AZ52" s="725">
        <f ca="1">+-IF(AZ48&gt;$R$12,0,Development!CD265)</f>
        <v>0</v>
      </c>
      <c r="BA52" s="725">
        <f ca="1">+-IF(BA48&gt;$R$12,0,Development!CE265)</f>
        <v>0</v>
      </c>
      <c r="BB52" s="725">
        <f ca="1">+-IF(BB48&gt;$R$12,0,Development!CF265)</f>
        <v>0</v>
      </c>
      <c r="BC52" s="725">
        <f ca="1">+-IF(BC48&gt;$R$12,0,Development!CG265)</f>
        <v>0</v>
      </c>
      <c r="BD52" s="725">
        <f ca="1">+-IF(BD48&gt;$R$12,0,Development!CH265)</f>
        <v>0</v>
      </c>
      <c r="BE52" s="725">
        <f ca="1">+-IF(BE48&gt;$R$12,0,Development!CI265)</f>
        <v>0</v>
      </c>
      <c r="BF52" s="725">
        <f ca="1">+-IF(BF48&gt;$R$12,0,Development!CJ265)</f>
        <v>0</v>
      </c>
      <c r="BG52" s="725">
        <f ca="1">+-IF(BG48&gt;$R$12,0,Development!CK265)</f>
        <v>0</v>
      </c>
      <c r="BH52" s="725">
        <f ca="1">+-IF(BH48&gt;$R$12,0,Development!CL265)</f>
        <v>0</v>
      </c>
      <c r="BI52" s="725">
        <f ca="1">+-IF(BI48&gt;$R$12,0,Development!CM265)</f>
        <v>0</v>
      </c>
      <c r="BJ52" s="725">
        <f ca="1">+-IF(BJ48&gt;$R$12,0,Development!CN265)</f>
        <v>0</v>
      </c>
      <c r="BK52" s="725">
        <f ca="1">+-IF(BK48&gt;$R$12,0,Development!CO265)</f>
        <v>0</v>
      </c>
      <c r="BL52" s="725">
        <f ca="1">+-IF(BL48&gt;$R$12,0,Development!CP265)</f>
        <v>0</v>
      </c>
      <c r="BM52" s="725">
        <f ca="1">+-IF(BM48&gt;$R$12,0,Development!CQ265)</f>
        <v>0</v>
      </c>
      <c r="BN52" s="725">
        <f ca="1">+-IF(BN48&gt;$R$12,0,Development!CR265)</f>
        <v>0</v>
      </c>
      <c r="BO52" s="725">
        <f ca="1">+-IF(BO48&gt;$R$12,0,Development!CS265)</f>
        <v>0</v>
      </c>
      <c r="BP52" s="725">
        <f ca="1">+-IF(BP48&gt;$R$12,0,Development!CT265)</f>
        <v>0</v>
      </c>
      <c r="BQ52" s="725">
        <f ca="1">+-IF(BQ48&gt;$R$12,0,Development!CU265)</f>
        <v>0</v>
      </c>
      <c r="BR52" s="725">
        <f ca="1">+-IF(BR48&gt;$R$12,0,Development!CV265)</f>
        <v>0</v>
      </c>
      <c r="BS52" s="725">
        <f ca="1">+-IF(BS48&gt;$R$12,0,Development!CW265)</f>
        <v>0</v>
      </c>
      <c r="BT52" s="725">
        <f ca="1">+-IF(BT48&gt;$R$12,0,Development!CX265)</f>
        <v>0</v>
      </c>
      <c r="BU52" s="725">
        <f ca="1">+-IF(BU48&gt;$R$12,0,Development!CY265)</f>
        <v>0</v>
      </c>
      <c r="BV52" s="725">
        <f>+-IF(BV48&gt;$R$12,0,Development!CZ265)</f>
        <v>0</v>
      </c>
      <c r="BW52" s="725">
        <f>+-IF(BW48&gt;$R$12,0,Development!DA265)</f>
        <v>0</v>
      </c>
      <c r="BX52" s="725">
        <f>+-IF(BX48&gt;$R$12,0,Development!DB265)</f>
        <v>0</v>
      </c>
      <c r="BY52" s="725">
        <f>+-IF(BY48&gt;$R$12,0,Development!DC265)</f>
        <v>0</v>
      </c>
      <c r="BZ52" s="725">
        <f>+-IF(BZ48&gt;$R$12,0,Development!DD265)</f>
        <v>0</v>
      </c>
      <c r="CA52" s="725">
        <f>+-IF(CA48&gt;$R$12,0,Development!DE265)</f>
        <v>0</v>
      </c>
      <c r="CB52" s="725">
        <f>+-IF(CB48&gt;$R$12,0,Development!DF265)</f>
        <v>0</v>
      </c>
      <c r="CC52" s="725">
        <f>+-IF(CC48&gt;$R$12,0,Development!DG265)</f>
        <v>0</v>
      </c>
      <c r="CD52" s="725">
        <f>+-IF(CD48&gt;$R$12,0,Development!DH265)</f>
        <v>0</v>
      </c>
      <c r="CE52" s="725">
        <f>+-IF(CE48&gt;$R$12,0,Development!DI265)</f>
        <v>0</v>
      </c>
      <c r="CF52" s="725">
        <f>+-IF(CF48&gt;$R$12,0,Development!DJ265)</f>
        <v>0</v>
      </c>
      <c r="CG52" s="725">
        <f>+-IF(CG48&gt;$R$12,0,Development!DK265)</f>
        <v>0</v>
      </c>
      <c r="CH52" s="725">
        <f>+-IF(CH48&gt;$R$12,0,Development!DL265)</f>
        <v>0</v>
      </c>
      <c r="CI52" s="725">
        <f>+-IF(CI48&gt;$R$12,0,Development!DM265)</f>
        <v>0</v>
      </c>
      <c r="CJ52" s="725">
        <f>+-IF(CJ48&gt;$R$12,0,Development!DN265)</f>
        <v>0</v>
      </c>
      <c r="CK52" s="725">
        <f>+-IF(CK48&gt;$R$12,0,Development!DO265)</f>
        <v>0</v>
      </c>
      <c r="CL52" s="725">
        <f>+-IF(CL48&gt;$R$12,0,Development!DP265)</f>
        <v>0</v>
      </c>
      <c r="CM52" s="725">
        <f>+-IF(CM48&gt;$R$12,0,Development!DQ265)</f>
        <v>0</v>
      </c>
      <c r="CN52" s="725">
        <f>+-IF(CN48&gt;$R$12,0,Development!DR265)</f>
        <v>0</v>
      </c>
      <c r="CO52" s="725">
        <f>+-IF(CO48&gt;$R$12,0,Development!DS265)</f>
        <v>0</v>
      </c>
      <c r="CP52" s="725">
        <f>+-IF(CP48&gt;$R$12,0,Development!DT265)</f>
        <v>0</v>
      </c>
      <c r="CQ52" s="725">
        <f>+-IF(CQ48&gt;$R$12,0,Development!DU265)</f>
        <v>0</v>
      </c>
      <c r="CR52" s="725">
        <f>+-IF(CR48&gt;$R$12,0,Development!DV265)</f>
        <v>0</v>
      </c>
      <c r="CS52" s="725">
        <f>+-IF(CS48&gt;$R$12,0,Development!DW265)</f>
        <v>0</v>
      </c>
      <c r="CT52" s="725">
        <f>+-IF(CT48&gt;$R$12,0,Development!DX265)</f>
        <v>0</v>
      </c>
      <c r="CU52" s="725">
        <f>+-IF(CU48&gt;$R$12,0,Development!DY265)</f>
        <v>0</v>
      </c>
      <c r="CV52" s="725">
        <f>+-IF(CV48&gt;$R$12,0,Development!DZ265)</f>
        <v>0</v>
      </c>
      <c r="CW52" s="725">
        <f>+-IF(CW48&gt;$R$12,0,Development!EA265)</f>
        <v>0</v>
      </c>
      <c r="CX52" s="725">
        <f>+-IF(CX48&gt;$R$12,0,Development!EB265)</f>
        <v>0</v>
      </c>
      <c r="CY52" s="725">
        <f>+-IF(CY48&gt;$R$12,0,Development!EC265)</f>
        <v>0</v>
      </c>
      <c r="CZ52" s="725">
        <f>+-IF(CZ48&gt;$R$12,0,Development!ED265)</f>
        <v>0</v>
      </c>
      <c r="DA52" s="725">
        <f>+-IF(DA48&gt;$R$12,0,Development!EE265)</f>
        <v>0</v>
      </c>
      <c r="DB52" s="725">
        <f>+-IF(DB48&gt;$R$12,0,Development!EF265)</f>
        <v>0</v>
      </c>
      <c r="DC52" s="725">
        <f>+-IF(DC48&gt;$R$12,0,Development!EG265)</f>
        <v>0</v>
      </c>
      <c r="DD52" s="725">
        <f>+-IF(DD48&gt;$R$12,0,Development!EH265)</f>
        <v>0</v>
      </c>
      <c r="DE52" s="725">
        <f>+-IF(DE48&gt;$R$12,0,Development!EI265)</f>
        <v>0</v>
      </c>
      <c r="DF52" s="725">
        <f>+-IF(DF48&gt;$R$12,0,Development!EJ265)</f>
        <v>0</v>
      </c>
      <c r="DG52" s="725">
        <f>+-IF(DG48&gt;$R$12,0,Development!EK265)</f>
        <v>0</v>
      </c>
      <c r="DH52" s="725">
        <f>+-IF(DH48&gt;$R$12,0,Development!EL265)</f>
        <v>0</v>
      </c>
      <c r="DI52" s="725">
        <f>+-IF(DI48&gt;$R$12,0,Development!EM265)</f>
        <v>0</v>
      </c>
      <c r="DJ52" s="725">
        <f>+-IF(DJ48&gt;$R$12,0,Development!EN265)</f>
        <v>0</v>
      </c>
      <c r="DK52" s="725">
        <f>+-IF(DK48&gt;$R$12,0,Development!EO265)</f>
        <v>0</v>
      </c>
      <c r="DL52" s="725">
        <f>+-IF(DL48&gt;$R$12,0,Development!EP265)</f>
        <v>0</v>
      </c>
      <c r="DM52" s="725">
        <f>+-IF(DM48&gt;$R$12,0,Development!EQ265)</f>
        <v>0</v>
      </c>
      <c r="DN52" s="725">
        <f>+-IF(DN48&gt;$R$12,0,Development!ER265)</f>
        <v>0</v>
      </c>
      <c r="DO52" s="725">
        <f>+-IF(DO48&gt;$R$12,0,Development!ES265)</f>
        <v>0</v>
      </c>
      <c r="DP52" s="725">
        <f>+-IF(DP48&gt;$R$12,0,Development!ET265)</f>
        <v>0</v>
      </c>
      <c r="DQ52" s="725">
        <f>+-IF(DQ48&gt;$R$12,0,Development!EU265)</f>
        <v>0</v>
      </c>
      <c r="DR52" s="725">
        <f>+-IF(DR48&gt;$R$12,0,Development!EV265)</f>
        <v>0</v>
      </c>
      <c r="DS52" s="725">
        <f>+-IF(DS48&gt;$R$12,0,Development!EW265)</f>
        <v>0</v>
      </c>
      <c r="DT52" s="725">
        <f>+-IF(DT48&gt;$R$12,0,Development!EX265)</f>
        <v>0</v>
      </c>
      <c r="DU52" s="725">
        <f>+-IF(DU48&gt;$R$12,0,Development!EY265)</f>
        <v>0</v>
      </c>
      <c r="DV52" s="725">
        <f>+-IF(DV48&gt;$R$12,0,Development!EZ265)</f>
        <v>0</v>
      </c>
      <c r="DW52" s="725">
        <f>+-IF(DW48&gt;$R$12,0,Development!FA265)</f>
        <v>0</v>
      </c>
      <c r="DX52" s="725">
        <f>+-IF(DX48&gt;$R$12,0,Development!FB265)</f>
        <v>0</v>
      </c>
      <c r="DY52" s="725">
        <f>+-IF(DY48&gt;$R$12,0,Development!FC265)</f>
        <v>0</v>
      </c>
      <c r="DZ52" s="725">
        <f>+-IF(DZ48&gt;$R$12,0,Development!FD265)</f>
        <v>0</v>
      </c>
      <c r="EA52" s="725">
        <f>+-IF(EA48&gt;$R$12,0,Development!FE265)</f>
        <v>0</v>
      </c>
      <c r="EB52" s="725">
        <f>+-IF(EB48&gt;$R$12,0,Development!FF265)</f>
        <v>0</v>
      </c>
      <c r="EC52" s="725">
        <f>+-IF(EC48&gt;$R$12,0,Development!FG265)</f>
        <v>0</v>
      </c>
      <c r="ED52" s="725">
        <f>+-IF(ED48&gt;$R$12,0,Development!FH265)</f>
        <v>0</v>
      </c>
      <c r="EE52" s="725">
        <f>+-IF(EE48&gt;$R$12,0,Development!FI265)</f>
        <v>0</v>
      </c>
      <c r="EF52" s="725">
        <f>+-IF(EF48&gt;$R$12,0,Development!FJ265)</f>
        <v>0</v>
      </c>
      <c r="EG52" s="725">
        <f>+-IF(EG48&gt;$R$12,0,Development!FK265)</f>
        <v>0</v>
      </c>
      <c r="EH52" s="725">
        <f>+-IF(EH48&gt;$R$12,0,Development!FL265)</f>
        <v>0</v>
      </c>
      <c r="EI52" s="725">
        <f>+-IF(EI48&gt;$R$12,0,Development!FM265)</f>
        <v>0</v>
      </c>
      <c r="EJ52" s="725">
        <f>+-IF(EJ48&gt;$R$12,0,Development!FN265)</f>
        <v>0</v>
      </c>
      <c r="EK52" s="725">
        <f>+-IF(EK48&gt;$R$12,0,Development!FO265)</f>
        <v>0</v>
      </c>
      <c r="EL52" s="725">
        <f>+-IF(EL48&gt;$R$12,0,Development!FP265)</f>
        <v>0</v>
      </c>
      <c r="EM52" s="725">
        <f>+-IF(EM48&gt;$R$12,0,Development!FQ265)</f>
        <v>0</v>
      </c>
      <c r="EN52" s="725">
        <f>+-IF(EN48&gt;$R$12,0,Development!FR265)</f>
        <v>0</v>
      </c>
      <c r="EO52" s="725">
        <f>+-IF(EO48&gt;$R$12,0,Development!FS265)</f>
        <v>0</v>
      </c>
      <c r="EP52" s="725">
        <f>+-IF(EP48&gt;$R$12,0,Development!FT265)</f>
        <v>0</v>
      </c>
      <c r="EQ52" s="725">
        <f>+-IF(EQ48&gt;$R$12,0,Development!FU265)</f>
        <v>0</v>
      </c>
      <c r="ER52" s="725">
        <f>+-IF(ER48&gt;$R$12,0,Development!FV265)</f>
        <v>0</v>
      </c>
      <c r="ES52" s="725">
        <f>+-IF(ES48&gt;$R$12,0,Development!FW265)</f>
        <v>0</v>
      </c>
      <c r="ET52" s="725">
        <f>+-IF(ET48&gt;$R$12,0,Development!FX265)</f>
        <v>0</v>
      </c>
      <c r="EU52" s="725">
        <f>+-IF(EU48&gt;$R$12,0,Development!FY265)</f>
        <v>0</v>
      </c>
      <c r="EV52" s="725">
        <f>+-IF(EV48&gt;$R$12,0,Development!FZ265)</f>
        <v>0</v>
      </c>
      <c r="EW52" s="725">
        <f>+-IF(EW48&gt;$R$12,0,Development!GA265)</f>
        <v>0</v>
      </c>
      <c r="EX52" s="725">
        <f>+-IF(EX48&gt;$R$12,0,Development!GB265)</f>
        <v>0</v>
      </c>
      <c r="EY52" s="725">
        <f>+-IF(EY48&gt;$R$12,0,Development!GC265)</f>
        <v>0</v>
      </c>
      <c r="EZ52" s="725">
        <f>+-IF(EZ48&gt;$R$12,0,Development!GD265)</f>
        <v>0</v>
      </c>
      <c r="FA52" s="725">
        <f>+-IF(FA48&gt;$R$12,0,Development!GE265)</f>
        <v>0</v>
      </c>
      <c r="FB52" s="725">
        <f>+-IF(FB48&gt;$R$12,0,Development!GF265)</f>
        <v>0</v>
      </c>
      <c r="FC52" s="725">
        <f>+-IF(FC48&gt;$R$12,0,Development!GG265)</f>
        <v>0</v>
      </c>
      <c r="FD52" s="725">
        <f>+-IF(FD48&gt;$R$12,0,Development!GH265)</f>
        <v>0</v>
      </c>
      <c r="FE52" s="725">
        <f>+-IF(FE48&gt;$R$12,0,Development!GI265)</f>
        <v>0</v>
      </c>
      <c r="FF52" s="725">
        <f>+-IF(FF48&gt;$R$12,0,Development!GJ265)</f>
        <v>0</v>
      </c>
      <c r="FG52" s="725">
        <f>+-IF(FG48&gt;$R$12,0,Development!GK265)</f>
        <v>0</v>
      </c>
      <c r="FH52" s="725">
        <f>+-IF(FH48&gt;$R$12,0,Development!GL265)</f>
        <v>0</v>
      </c>
      <c r="FI52" s="725">
        <f>+-IF(FI48&gt;$R$12,0,Development!GM265)</f>
        <v>0</v>
      </c>
      <c r="FJ52" s="725">
        <f>+-IF(FJ48&gt;$R$12,0,Development!GN265)</f>
        <v>0</v>
      </c>
      <c r="FK52" s="725">
        <f>+-IF(FK48&gt;$R$12,0,Development!GO265)</f>
        <v>0</v>
      </c>
      <c r="FL52" s="725">
        <f>+-IF(FL48&gt;$R$12,0,Development!GP265)</f>
        <v>0</v>
      </c>
      <c r="FM52" s="725">
        <f>+-IF(FM48&gt;$R$12,0,Development!GQ265)</f>
        <v>0</v>
      </c>
      <c r="FN52" s="725">
        <f>+-IF(FN48&gt;$R$12,0,Development!GR265)</f>
        <v>0</v>
      </c>
      <c r="FO52" s="725">
        <f>+-IF(FO48&gt;$R$12,0,Development!GS265)</f>
        <v>0</v>
      </c>
      <c r="FP52" s="725">
        <f>+-IF(FP48&gt;$R$12,0,Development!GT265)</f>
        <v>0</v>
      </c>
      <c r="FQ52" s="725">
        <f>+-IF(FQ48&gt;$R$12,0,Development!GU265)</f>
        <v>0</v>
      </c>
      <c r="FR52" s="725">
        <f>+-IF(FR48&gt;$R$12,0,Development!GV265)</f>
        <v>0</v>
      </c>
      <c r="FS52" s="725">
        <f>+-IF(FS48&gt;$R$12,0,Development!GW265)</f>
        <v>0</v>
      </c>
      <c r="FT52" s="725">
        <f>+-IF(FT48&gt;$R$12,0,Development!GX265)</f>
        <v>0</v>
      </c>
      <c r="FU52" s="725">
        <f>+-IF(FU48&gt;$R$12,0,Development!GY265)</f>
        <v>0</v>
      </c>
      <c r="FV52" s="725">
        <f>+-IF(FV48&gt;$R$12,0,Development!GZ265)</f>
        <v>0</v>
      </c>
      <c r="FW52" s="725">
        <f>+-IF(FW48&gt;$R$12,0,Development!HA265)</f>
        <v>0</v>
      </c>
      <c r="FX52" s="725">
        <f>+-IF(FX48&gt;$R$12,0,Development!HB265)</f>
        <v>0</v>
      </c>
      <c r="FY52" s="725">
        <f>+-IF(FY48&gt;$R$12,0,Development!HC265)</f>
        <v>0</v>
      </c>
      <c r="FZ52" s="725">
        <f>+-IF(FZ48&gt;$R$12,0,Development!HD265)</f>
        <v>0</v>
      </c>
      <c r="GA52" s="725">
        <f>+-IF(GA48&gt;$R$12,0,Development!HE265)</f>
        <v>0</v>
      </c>
      <c r="GB52" s="725">
        <f>+-IF(GB48&gt;$R$12,0,Development!HF265)</f>
        <v>0</v>
      </c>
      <c r="GC52" s="725">
        <f>+-IF(GC48&gt;$R$12,0,Development!HG265)</f>
        <v>0</v>
      </c>
      <c r="GD52" s="725">
        <f>+-IF(GD48&gt;$R$12,0,Development!HH265)</f>
        <v>0</v>
      </c>
      <c r="GE52" s="725">
        <f>+-IF(GE48&gt;$R$12,0,Development!HI265)</f>
        <v>0</v>
      </c>
      <c r="GF52" s="725">
        <f>+-IF(GF48&gt;$R$12,0,Development!HJ265)</f>
        <v>0</v>
      </c>
      <c r="GG52" s="725">
        <f>+-IF(GG48&gt;$R$12,0,Development!HK265)</f>
        <v>0</v>
      </c>
      <c r="GH52" s="725">
        <f>+-IF(GH48&gt;$R$12,0,Development!HL265)</f>
        <v>0</v>
      </c>
      <c r="GI52" s="725">
        <f>+-IF(GI48&gt;$R$12,0,Development!HM265)</f>
        <v>0</v>
      </c>
      <c r="GJ52" s="725">
        <f>+-IF(GJ48&gt;$R$12,0,Development!HN265)</f>
        <v>0</v>
      </c>
      <c r="GK52" s="725">
        <f>+-IF(GK48&gt;$R$12,0,Development!HO265)</f>
        <v>0</v>
      </c>
      <c r="GL52" s="725">
        <f>+-IF(GL48&gt;$R$12,0,Development!HP265)</f>
        <v>0</v>
      </c>
      <c r="GM52" s="725">
        <f>+-IF(GM48&gt;$R$12,0,Development!HQ265)</f>
        <v>0</v>
      </c>
      <c r="GN52" s="725">
        <f>+-IF(GN48&gt;$R$12,0,Development!HR265)</f>
        <v>0</v>
      </c>
      <c r="GO52" s="725">
        <f>+-IF(GO48&gt;$R$12,0,Development!HS265)</f>
        <v>0</v>
      </c>
      <c r="GP52" s="725">
        <f>+-IF(GP48&gt;$R$12,0,Development!HT265)</f>
        <v>0</v>
      </c>
      <c r="GQ52" s="725">
        <f>+-IF(GQ48&gt;$R$12,0,Development!HU265)</f>
        <v>0</v>
      </c>
      <c r="GR52" s="725">
        <f>+-IF(GR48&gt;$R$12,0,Development!HV265)</f>
        <v>0</v>
      </c>
      <c r="GS52" s="725">
        <f>+-IF(GS48&gt;$R$12,0,Development!HW265)</f>
        <v>0</v>
      </c>
      <c r="GT52" s="725">
        <f>+-IF(GT48&gt;$R$12,0,Development!HX265)</f>
        <v>0</v>
      </c>
      <c r="GU52" s="725">
        <f>+-IF(GU48&gt;$R$12,0,Development!HY265)</f>
        <v>0</v>
      </c>
      <c r="GV52" s="725">
        <f>+-IF(GV48&gt;$R$12,0,Development!HZ265)</f>
        <v>0</v>
      </c>
      <c r="GW52" s="725">
        <f>+-IF(GW48&gt;$R$12,0,Development!IA265)</f>
        <v>0</v>
      </c>
      <c r="GX52" s="725">
        <f>+-IF(GX48&gt;$R$12,0,Development!IB265)</f>
        <v>0</v>
      </c>
      <c r="GY52" s="725">
        <f>+-IF(GY48&gt;$R$12,0,Development!IC265)</f>
        <v>0</v>
      </c>
      <c r="GZ52" s="725">
        <f>+-IF(GZ48&gt;$R$12,0,Development!ID265)</f>
        <v>0</v>
      </c>
      <c r="HA52" s="725">
        <f>+-IF(HA48&gt;$R$12,0,Development!IE265)</f>
        <v>0</v>
      </c>
      <c r="HB52" s="725">
        <f>+-IF(HB48&gt;$R$12,0,Development!IF265)</f>
        <v>0</v>
      </c>
      <c r="HC52" s="725">
        <f>+-IF(HC48&gt;$R$12,0,Development!IG265)</f>
        <v>0</v>
      </c>
      <c r="HD52" s="725">
        <f>+-IF(HD48&gt;$R$12,0,Development!IH265)</f>
        <v>0</v>
      </c>
      <c r="HE52" s="725">
        <f>+-IF(HE48&gt;$R$12,0,Development!II265)</f>
        <v>0</v>
      </c>
      <c r="HF52" s="725">
        <f>+-IF(HF48&gt;$R$12,0,Development!IJ265)</f>
        <v>0</v>
      </c>
      <c r="HG52" s="725">
        <f>+-IF(HG48&gt;$R$12,0,Development!IK265)</f>
        <v>0</v>
      </c>
      <c r="HH52" s="725">
        <f>+-IF(HH48&gt;$R$12,0,Development!IL265)</f>
        <v>0</v>
      </c>
      <c r="HI52" s="725">
        <f>+-IF(HI48&gt;$R$12,0,Development!IM265)</f>
        <v>0</v>
      </c>
      <c r="HJ52" s="725">
        <f>+-IF(HJ48&gt;$R$12,0,Development!IN265)</f>
        <v>0</v>
      </c>
      <c r="HK52" s="725">
        <f>+-IF(HK48&gt;$R$12,0,Development!IO265)</f>
        <v>0</v>
      </c>
      <c r="HL52" s="725">
        <f>+-IF(HL48&gt;$R$12,0,Development!IP265)</f>
        <v>0</v>
      </c>
      <c r="HM52" s="725">
        <f>+-IF(HM48&gt;$R$12,0,Development!IQ265)</f>
        <v>0</v>
      </c>
      <c r="HN52" s="725">
        <f>+-IF(HN48&gt;$R$12,0,Development!IR265)</f>
        <v>0</v>
      </c>
      <c r="HO52" s="725">
        <f>+-IF(HO48&gt;$R$12,0,Development!IS265)</f>
        <v>0</v>
      </c>
      <c r="HP52" s="725">
        <f>+-IF(HP48&gt;$R$12,0,Development!IT265)</f>
        <v>0</v>
      </c>
      <c r="HQ52" s="725">
        <f>+-IF(HQ48&gt;$R$12,0,Development!IU265)</f>
        <v>0</v>
      </c>
      <c r="HR52" s="725">
        <f>+-IF(HR48&gt;$R$12,0,Development!IV265)</f>
        <v>0</v>
      </c>
      <c r="HS52" s="725">
        <f>+-IF(HS48&gt;$R$12,0,Development!IW265)</f>
        <v>0</v>
      </c>
      <c r="HT52" s="725">
        <f>+-IF(HT48&gt;$R$12,0,Development!IX265)</f>
        <v>0</v>
      </c>
      <c r="HU52" s="725">
        <f>+-IF(HU48&gt;$R$12,0,Development!IY265)</f>
        <v>0</v>
      </c>
      <c r="HV52" s="725">
        <f>+-IF(HV48&gt;$R$12,0,Development!IZ265)</f>
        <v>0</v>
      </c>
      <c r="HW52" s="725">
        <f>+-IF(HW48&gt;$R$12,0,Development!JA265)</f>
        <v>0</v>
      </c>
      <c r="HX52" s="725">
        <f>+-IF(HX48&gt;$R$12,0,Development!JB265)</f>
        <v>0</v>
      </c>
      <c r="HY52" s="725">
        <f>+-IF(HY48&gt;$R$12,0,Development!JC265)</f>
        <v>0</v>
      </c>
      <c r="HZ52" s="725">
        <f>+-IF(HZ48&gt;$R$12,0,Development!JD265)</f>
        <v>0</v>
      </c>
      <c r="IA52" s="725">
        <f>+-IF(IA48&gt;$R$12,0,Development!JE265)</f>
        <v>0</v>
      </c>
      <c r="IB52" s="725">
        <f>+-IF(IB48&gt;$R$12,0,Development!JF265)</f>
        <v>0</v>
      </c>
      <c r="IC52" s="725">
        <f>+-IF(IC48&gt;$R$12,0,Development!JG265)</f>
        <v>0</v>
      </c>
      <c r="ID52" s="725">
        <f>+-IF(ID48&gt;$R$12,0,Development!JH265)</f>
        <v>0</v>
      </c>
      <c r="IE52" s="725">
        <f>+-IF(IE48&gt;$R$12,0,Development!JI265)</f>
        <v>0</v>
      </c>
      <c r="IF52" s="725">
        <f>+-IF(IF48&gt;$R$12,0,Development!JJ265)</f>
        <v>0</v>
      </c>
      <c r="IG52" s="725">
        <f>+-IF(IG48&gt;$R$12,0,Development!JK265)</f>
        <v>0</v>
      </c>
      <c r="IH52" s="725">
        <f>+-IF(IH48&gt;$R$12,0,Development!JL265)</f>
        <v>0</v>
      </c>
      <c r="II52" s="725">
        <f>+-IF(II48&gt;$R$12,0,Development!JM265)</f>
        <v>0</v>
      </c>
      <c r="IJ52" s="725">
        <f>+-IF(IJ48&gt;$R$12,0,Development!JN265)</f>
        <v>0</v>
      </c>
      <c r="IK52" s="725">
        <f>+-IF(IK48&gt;$R$12,0,Development!JO265)</f>
        <v>0</v>
      </c>
      <c r="IL52" s="725">
        <f>+-IF(IL48&gt;$R$12,0,Development!JP265)</f>
        <v>0</v>
      </c>
      <c r="IN52" s="725">
        <f ca="1">SUMIF($F$50:$IL$50,IN$50,$F52:$IL52)</f>
        <v>-83633889.72828415</v>
      </c>
      <c r="IO52" s="725">
        <f t="shared" ref="IO52:IX61" ca="1" si="23">SUMIF($F$50:$IL$50,IO$50,$F52:$IL52)</f>
        <v>0</v>
      </c>
      <c r="IP52" s="725">
        <f t="shared" ca="1" si="23"/>
        <v>0</v>
      </c>
      <c r="IQ52" s="725">
        <f t="shared" ca="1" si="23"/>
        <v>0</v>
      </c>
      <c r="IR52" s="725">
        <f t="shared" si="23"/>
        <v>0</v>
      </c>
      <c r="IS52" s="725">
        <f t="shared" si="23"/>
        <v>0</v>
      </c>
      <c r="IT52" s="725">
        <f t="shared" si="23"/>
        <v>0</v>
      </c>
      <c r="IU52" s="725">
        <f t="shared" si="23"/>
        <v>0</v>
      </c>
      <c r="IV52" s="725">
        <f t="shared" si="23"/>
        <v>0</v>
      </c>
      <c r="IW52" s="725">
        <f t="shared" si="23"/>
        <v>0</v>
      </c>
      <c r="IX52" s="725">
        <f t="shared" si="23"/>
        <v>0</v>
      </c>
    </row>
    <row r="53" spans="1:258" s="676" customFormat="1">
      <c r="B53" s="747" t="s">
        <v>684</v>
      </c>
      <c r="C53" s="747"/>
      <c r="D53" s="748"/>
      <c r="E53" s="804">
        <f t="shared" ca="1" si="22"/>
        <v>55719735.848547101</v>
      </c>
      <c r="F53" s="725">
        <f>IF(F$50=1,INDEX(Development!$D$1:$EZ$300,MATCH(Development!$F$296,Development!$F$1:$F$300,0),MATCH(F$48,Development!$D$3:$EZ$3,0)),IF(AND(F$50&gt;1,F$50&lt;=$R$10),INDEX('Cash Flow'!$F$2:$O$45,MATCH('Cash Flow'!$A$45,'Cash Flow'!$A$2:$A$45,0),MATCH(F$50,'Cash Flow'!$F$2:$O$2,0))/12,0))</f>
        <v>0</v>
      </c>
      <c r="G53" s="725">
        <f>IF(G$50=1,INDEX(Development!$D$1:$EZ$300,MATCH(Development!$F$296,Development!$F$1:$F$300,0),MATCH(G$48,Development!$D$3:$EZ$3,0)),IF(AND(G$50&gt;1,G$50&lt;=$R$10),INDEX('Cash Flow'!$F$2:$O$45,MATCH('Cash Flow'!$A$45,'Cash Flow'!$A$2:$A$45,0),MATCH(G$50,'Cash Flow'!$F$2:$O$2,0))/12,0))</f>
        <v>0</v>
      </c>
      <c r="H53" s="725">
        <f>IF(H$50=1,INDEX(Development!$D$1:$EZ$300,MATCH(Development!$F$296,Development!$F$1:$F$300,0),MATCH(H$48,Development!$D$3:$EZ$3,0)),IF(AND(H$50&gt;1,H$50&lt;=$R$10),INDEX('Cash Flow'!$F$2:$O$45,MATCH('Cash Flow'!$A$45,'Cash Flow'!$A$2:$A$45,0),MATCH(H$50,'Cash Flow'!$F$2:$O$2,0))/12,0))</f>
        <v>0</v>
      </c>
      <c r="I53" s="725">
        <f>IF(I$50=1,INDEX(Development!$D$1:$EZ$300,MATCH(Development!$F$296,Development!$F$1:$F$300,0),MATCH(I$48,Development!$D$3:$EZ$3,0)),IF(AND(I$50&gt;1,I$50&lt;=$R$10),INDEX('Cash Flow'!$F$2:$O$45,MATCH('Cash Flow'!$A$45,'Cash Flow'!$A$2:$A$45,0),MATCH(I$50,'Cash Flow'!$F$2:$O$2,0))/12,0))</f>
        <v>0</v>
      </c>
      <c r="J53" s="725">
        <f>IF(J$50=1,INDEX(Development!$D$1:$EZ$300,MATCH(Development!$F$296,Development!$F$1:$F$300,0),MATCH(J$48,Development!$D$3:$EZ$3,0)),IF(AND(J$50&gt;1,J$50&lt;=$R$10),INDEX('Cash Flow'!$F$2:$O$45,MATCH('Cash Flow'!$A$45,'Cash Flow'!$A$2:$A$45,0),MATCH(J$50,'Cash Flow'!$F$2:$O$2,0))/12,0))</f>
        <v>0</v>
      </c>
      <c r="K53" s="725">
        <f>IF(K$50=1,INDEX(Development!$D$1:$EZ$300,MATCH(Development!$F$296,Development!$F$1:$F$300,0),MATCH(K$48,Development!$D$3:$EZ$3,0)),IF(AND(K$50&gt;1,K$50&lt;=$R$10),INDEX('Cash Flow'!$F$2:$O$45,MATCH('Cash Flow'!$A$45,'Cash Flow'!$A$2:$A$45,0),MATCH(K$50,'Cash Flow'!$F$2:$O$2,0))/12,0))</f>
        <v>0</v>
      </c>
      <c r="L53" s="725">
        <f>IF(L$50=1,INDEX(Development!$D$1:$EZ$300,MATCH(Development!$F$296,Development!$F$1:$F$300,0),MATCH(L$48,Development!$D$3:$EZ$3,0)),IF(AND(L$50&gt;1,L$50&lt;=$R$10),INDEX('Cash Flow'!$F$2:$O$45,MATCH('Cash Flow'!$A$45,'Cash Flow'!$A$2:$A$45,0),MATCH(L$50,'Cash Flow'!$F$2:$O$2,0))/12,0))</f>
        <v>0</v>
      </c>
      <c r="M53" s="725">
        <f>IF(M$50=1,INDEX(Development!$D$1:$EZ$300,MATCH(Development!$F$296,Development!$F$1:$F$300,0),MATCH(M$48,Development!$D$3:$EZ$3,0)),IF(AND(M$50&gt;1,M$50&lt;=$R$10),INDEX('Cash Flow'!$F$2:$O$45,MATCH('Cash Flow'!$A$45,'Cash Flow'!$A$2:$A$45,0),MATCH(M$50,'Cash Flow'!$F$2:$O$2,0))/12,0))</f>
        <v>0</v>
      </c>
      <c r="N53" s="725">
        <f>IF(N$50=1,INDEX(Development!$D$1:$EZ$300,MATCH(Development!$F$296,Development!$F$1:$F$300,0),MATCH(N$48,Development!$D$3:$EZ$3,0)),IF(AND(N$50&gt;1,N$50&lt;=$R$10),INDEX('Cash Flow'!$F$2:$O$45,MATCH('Cash Flow'!$A$45,'Cash Flow'!$A$2:$A$45,0),MATCH(N$50,'Cash Flow'!$F$2:$O$2,0))/12,0))</f>
        <v>0</v>
      </c>
      <c r="O53" s="725">
        <f>IF(O$50=1,INDEX(Development!$D$1:$EZ$300,MATCH(Development!$F$296,Development!$F$1:$F$300,0),MATCH(O$48,Development!$D$3:$EZ$3,0)),IF(AND(O$50&gt;1,O$50&lt;=$R$10),INDEX('Cash Flow'!$F$2:$O$45,MATCH('Cash Flow'!$A$45,'Cash Flow'!$A$2:$A$45,0),MATCH(O$50,'Cash Flow'!$F$2:$O$2,0))/12,0))</f>
        <v>0</v>
      </c>
      <c r="P53" s="725">
        <f>IF(P$50=1,INDEX(Development!$D$1:$EZ$300,MATCH(Development!$F$296,Development!$F$1:$F$300,0),MATCH(P$48,Development!$D$3:$EZ$3,0)),IF(AND(P$50&gt;1,P$50&lt;=$R$10),INDEX('Cash Flow'!$F$2:$O$45,MATCH('Cash Flow'!$A$45,'Cash Flow'!$A$2:$A$45,0),MATCH(P$50,'Cash Flow'!$F$2:$O$2,0))/12,0))</f>
        <v>0</v>
      </c>
      <c r="Q53" s="725">
        <f>IF(Q$50=1,INDEX(Development!$D$1:$EZ$300,MATCH(Development!$F$296,Development!$F$1:$F$300,0),MATCH(Q$48,Development!$D$3:$EZ$3,0)),IF(AND(Q$50&gt;1,Q$50&lt;=$R$10),INDEX('Cash Flow'!$F$2:$O$45,MATCH('Cash Flow'!$A$45,'Cash Flow'!$A$2:$A$45,0),MATCH(Q$50,'Cash Flow'!$F$2:$O$2,0))/12,0))</f>
        <v>0</v>
      </c>
      <c r="R53" s="725">
        <f>IF(R$50=1,INDEX(Development!$D$1:$EZ$300,MATCH(Development!$F$296,Development!$F$1:$F$300,0),MATCH(R$48,Development!$D$3:$EZ$3,0)),IF(AND(R$50&gt;1,R$50&lt;=$R$10),INDEX('Cash Flow'!$F$2:$O$45,MATCH('Cash Flow'!$A$45,'Cash Flow'!$A$2:$A$45,0),MATCH(R$50,'Cash Flow'!$F$2:$O$2,0))/12,0))</f>
        <v>0</v>
      </c>
      <c r="S53" s="725">
        <f>IF(S$50=1,INDEX(Development!$D$1:$EZ$300,MATCH(Development!$F$296,Development!$F$1:$F$300,0),MATCH(S$48,Development!$D$3:$EZ$3,0)),IF(AND(S$50&gt;1,S$50&lt;=$R$10),INDEX('Cash Flow'!$F$2:$O$45,MATCH('Cash Flow'!$A$45,'Cash Flow'!$A$2:$A$45,0),MATCH(S$50,'Cash Flow'!$F$2:$O$2,0))/12,0))</f>
        <v>0</v>
      </c>
      <c r="T53" s="725">
        <f>IF(T$50=1,INDEX(Development!$D$1:$EZ$300,MATCH(Development!$F$296,Development!$F$1:$F$300,0),MATCH(T$48,Development!$D$3:$EZ$3,0)),IF(AND(T$50&gt;1,T$50&lt;=$R$10),INDEX('Cash Flow'!$F$2:$O$45,MATCH('Cash Flow'!$A$45,'Cash Flow'!$A$2:$A$45,0),MATCH(T$50,'Cash Flow'!$F$2:$O$2,0))/12,0))</f>
        <v>0</v>
      </c>
      <c r="U53" s="725">
        <f>IF(U$50=1,INDEX(Development!$D$1:$EZ$300,MATCH(Development!$F$296,Development!$F$1:$F$300,0),MATCH(U$48,Development!$D$3:$EZ$3,0)),IF(AND(U$50&gt;1,U$50&lt;=$R$10),INDEX('Cash Flow'!$F$2:$O$45,MATCH('Cash Flow'!$A$45,'Cash Flow'!$A$2:$A$45,0),MATCH(U$50,'Cash Flow'!$F$2:$O$2,0))/12,0))</f>
        <v>0</v>
      </c>
      <c r="V53" s="725">
        <f>IF(V$50=1,INDEX(Development!$D$1:$EZ$300,MATCH(Development!$F$296,Development!$F$1:$F$300,0),MATCH(V$48,Development!$D$3:$EZ$3,0)),IF(AND(V$50&gt;1,V$50&lt;=$R$10),INDEX('Cash Flow'!$F$2:$O$45,MATCH('Cash Flow'!$A$45,'Cash Flow'!$A$2:$A$45,0),MATCH(V$50,'Cash Flow'!$F$2:$O$2,0))/12,0))</f>
        <v>0</v>
      </c>
      <c r="W53" s="725">
        <f>IF(W$50=1,INDEX(Development!$D$1:$EZ$300,MATCH(Development!$F$296,Development!$F$1:$F$300,0),MATCH(W$48,Development!$D$3:$EZ$3,0)),IF(AND(W$50&gt;1,W$50&lt;=$R$10),INDEX('Cash Flow'!$F$2:$O$45,MATCH('Cash Flow'!$A$45,'Cash Flow'!$A$2:$A$45,0),MATCH(W$50,'Cash Flow'!$F$2:$O$2,0))/12,0))</f>
        <v>0</v>
      </c>
      <c r="X53" s="725">
        <f>IF(X$50=1,INDEX(Development!$D$1:$EZ$300,MATCH(Development!$F$296,Development!$F$1:$F$300,0),MATCH(X$48,Development!$D$3:$EZ$3,0)),IF(AND(X$50&gt;1,X$50&lt;=$R$10),INDEX('Cash Flow'!$F$2:$O$45,MATCH('Cash Flow'!$A$45,'Cash Flow'!$A$2:$A$45,0),MATCH(X$50,'Cash Flow'!$F$2:$O$2,0))/12,0))</f>
        <v>0</v>
      </c>
      <c r="Y53" s="725">
        <f>IF(Y$50=1,INDEX(Development!$D$1:$EZ$300,MATCH(Development!$F$296,Development!$F$1:$F$300,0),MATCH(Y$48,Development!$D$3:$EZ$3,0)),IF(AND(Y$50&gt;1,Y$50&lt;=$R$10),INDEX('Cash Flow'!$F$2:$O$45,MATCH('Cash Flow'!$A$45,'Cash Flow'!$A$2:$A$45,0),MATCH(Y$50,'Cash Flow'!$F$2:$O$2,0))/12,0))</f>
        <v>0</v>
      </c>
      <c r="Z53" s="725">
        <f>IF(Z$50=1,INDEX(Development!$D$1:$EZ$300,MATCH(Development!$F$296,Development!$F$1:$F$300,0),MATCH(Z$48,Development!$D$3:$EZ$3,0)),IF(AND(Z$50&gt;1,Z$50&lt;=$R$10),INDEX('Cash Flow'!$F$2:$O$45,MATCH('Cash Flow'!$A$45,'Cash Flow'!$A$2:$A$45,0),MATCH(Z$50,'Cash Flow'!$F$2:$O$2,0))/12,0))</f>
        <v>0</v>
      </c>
      <c r="AA53" s="725">
        <f>IF(AA$50=1,INDEX(Development!$D$1:$EZ$300,MATCH(Development!$F$296,Development!$F$1:$F$300,0),MATCH(AA$48,Development!$D$3:$EZ$3,0)),IF(AND(AA$50&gt;1,AA$50&lt;=$R$10),INDEX('Cash Flow'!$F$2:$O$45,MATCH('Cash Flow'!$A$45,'Cash Flow'!$A$2:$A$45,0),MATCH(AA$50,'Cash Flow'!$F$2:$O$2,0))/12,0))</f>
        <v>0</v>
      </c>
      <c r="AB53" s="725">
        <f>IF(AB$50=1,INDEX(Development!$D$1:$EZ$300,MATCH(Development!$F$296,Development!$F$1:$F$300,0),MATCH(AB$48,Development!$D$3:$EZ$3,0)),IF(AND(AB$50&gt;1,AB$50&lt;=$R$10),INDEX('Cash Flow'!$F$2:$O$45,MATCH('Cash Flow'!$A$45,'Cash Flow'!$A$2:$A$45,0),MATCH(AB$50,'Cash Flow'!$F$2:$O$2,0))/12,0))</f>
        <v>0</v>
      </c>
      <c r="AC53" s="725">
        <f>IF(AC$50=1,INDEX(Development!$D$1:$EZ$300,MATCH(Development!$F$296,Development!$F$1:$F$300,0),MATCH(AC$48,Development!$D$3:$EZ$3,0)),IF(AND(AC$50&gt;1,AC$50&lt;=$R$10),INDEX('Cash Flow'!$F$2:$O$45,MATCH('Cash Flow'!$A$45,'Cash Flow'!$A$2:$A$45,0),MATCH(AC$50,'Cash Flow'!$F$2:$O$2,0))/12,0))</f>
        <v>0</v>
      </c>
      <c r="AD53" s="725">
        <f>IF(AD$50=1,INDEX(Development!$D$1:$EZ$300,MATCH(Development!$F$296,Development!$F$1:$F$300,0),MATCH(AD$48,Development!$D$3:$EZ$3,0)),IF(AND(AD$50&gt;1,AD$50&lt;=$R$10),INDEX('Cash Flow'!$F$2:$O$45,MATCH('Cash Flow'!$A$45,'Cash Flow'!$A$2:$A$45,0),MATCH(AD$50,'Cash Flow'!$F$2:$O$2,0))/12,0))</f>
        <v>0</v>
      </c>
      <c r="AE53" s="725">
        <f>IF(AE$50=1,INDEX(Development!$D$1:$EZ$300,MATCH(Development!$F$296,Development!$F$1:$F$300,0),MATCH(AE$48,Development!$D$3:$EZ$3,0)),IF(AND(AE$50&gt;1,AE$50&lt;=$R$10),INDEX('Cash Flow'!$F$2:$O$45,MATCH('Cash Flow'!$A$45,'Cash Flow'!$A$2:$A$45,0),MATCH(AE$50,'Cash Flow'!$F$2:$O$2,0))/12,0))</f>
        <v>0</v>
      </c>
      <c r="AF53" s="725">
        <f>IF(AF$50=1,INDEX(Development!$D$1:$EZ$300,MATCH(Development!$F$296,Development!$F$1:$F$300,0),MATCH(AF$48,Development!$D$3:$EZ$3,0)),IF(AND(AF$50&gt;1,AF$50&lt;=$R$10),INDEX('Cash Flow'!$F$2:$O$45,MATCH('Cash Flow'!$A$45,'Cash Flow'!$A$2:$A$45,0),MATCH(AF$50,'Cash Flow'!$F$2:$O$2,0))/12,0))</f>
        <v>0</v>
      </c>
      <c r="AG53" s="725">
        <f>IF(AG$50=1,INDEX(Development!$D$1:$EZ$300,MATCH(Development!$F$296,Development!$F$1:$F$300,0),MATCH(AG$48,Development!$D$3:$EZ$3,0)),IF(AND(AG$50&gt;1,AG$50&lt;=$R$10),INDEX('Cash Flow'!$F$2:$O$45,MATCH('Cash Flow'!$A$45,'Cash Flow'!$A$2:$A$45,0),MATCH(AG$50,'Cash Flow'!$F$2:$O$2,0))/12,0))</f>
        <v>0</v>
      </c>
      <c r="AH53" s="725">
        <f>IF(AH$50=1,INDEX(Development!$D$1:$EZ$300,MATCH(Development!$F$296,Development!$F$1:$F$300,0),MATCH(AH$48,Development!$D$3:$EZ$3,0)),IF(AND(AH$50&gt;1,AH$50&lt;=$R$10),INDEX('Cash Flow'!$F$2:$O$45,MATCH('Cash Flow'!$A$45,'Cash Flow'!$A$2:$A$45,0),MATCH(AH$50,'Cash Flow'!$F$2:$O$2,0))/12,0))</f>
        <v>0</v>
      </c>
      <c r="AI53" s="725">
        <f>IF(AI$50=1,INDEX(Development!$D$1:$EZ$300,MATCH(Development!$F$296,Development!$F$1:$F$300,0),MATCH(AI$48,Development!$D$3:$EZ$3,0)),IF(AND(AI$50&gt;1,AI$50&lt;=$R$10),INDEX('Cash Flow'!$F$2:$O$45,MATCH('Cash Flow'!$A$45,'Cash Flow'!$A$2:$A$45,0),MATCH(AI$50,'Cash Flow'!$F$2:$O$2,0))/12,0))</f>
        <v>0</v>
      </c>
      <c r="AJ53" s="725">
        <f>IF(AJ$50=1,INDEX(Development!$D$1:$EZ$300,MATCH(Development!$F$296,Development!$F$1:$F$300,0),MATCH(AJ$48,Development!$D$3:$EZ$3,0)),IF(AND(AJ$50&gt;1,AJ$50&lt;=$R$10),INDEX('Cash Flow'!$F$2:$O$45,MATCH('Cash Flow'!$A$45,'Cash Flow'!$A$2:$A$45,0),MATCH(AJ$50,'Cash Flow'!$F$2:$O$2,0))/12,0))</f>
        <v>0</v>
      </c>
      <c r="AK53" s="725">
        <f>IF(AK$50=1,INDEX(Development!$D$1:$EZ$300,MATCH(Development!$F$296,Development!$F$1:$F$300,0),MATCH(AK$48,Development!$D$3:$EZ$3,0)),IF(AND(AK$50&gt;1,AK$50&lt;=$R$10),INDEX('Cash Flow'!$F$2:$O$45,MATCH('Cash Flow'!$A$45,'Cash Flow'!$A$2:$A$45,0),MATCH(AK$50,'Cash Flow'!$F$2:$O$2,0))/12,0))</f>
        <v>0</v>
      </c>
      <c r="AL53" s="725">
        <f ca="1">IF(AL$50=1,INDEX(Development!$D$1:$EZ$300,MATCH(Development!$F$296,Development!$F$1:$F$300,0),MATCH(AL$48,Development!$D$3:$EZ$3,0)),IF(AND(AL$50&gt;1,AL$50&lt;=$R$10),INDEX('Cash Flow'!$F$2:$O$45,MATCH('Cash Flow'!$A$45,'Cash Flow'!$A$2:$A$45,0),MATCH(AL$50,'Cash Flow'!$F$2:$O$2,0))/12,0))</f>
        <v>1302450.6048678064</v>
      </c>
      <c r="AM53" s="725">
        <f ca="1">IF(AM$50=1,INDEX(Development!$D$1:$EZ$300,MATCH(Development!$F$296,Development!$F$1:$F$300,0),MATCH(AM$48,Development!$D$3:$EZ$3,0)),IF(AND(AM$50&gt;1,AM$50&lt;=$R$10),INDEX('Cash Flow'!$F$2:$O$45,MATCH('Cash Flow'!$A$45,'Cash Flow'!$A$2:$A$45,0),MATCH(AM$50,'Cash Flow'!$F$2:$O$2,0))/12,0))</f>
        <v>1267454.1295432788</v>
      </c>
      <c r="AN53" s="725">
        <f ca="1">IF(AN$50=1,INDEX(Development!$D$1:$EZ$300,MATCH(Development!$F$296,Development!$F$1:$F$300,0),MATCH(AN$48,Development!$D$3:$EZ$3,0)),IF(AND(AN$50&gt;1,AN$50&lt;=$R$10),INDEX('Cash Flow'!$F$2:$O$45,MATCH('Cash Flow'!$A$45,'Cash Flow'!$A$2:$A$45,0),MATCH(AN$50,'Cash Flow'!$F$2:$O$2,0))/12,0))</f>
        <v>1267454.1295432788</v>
      </c>
      <c r="AO53" s="725">
        <f ca="1">IF(AO$50=1,INDEX(Development!$D$1:$EZ$300,MATCH(Development!$F$296,Development!$F$1:$F$300,0),MATCH(AO$48,Development!$D$3:$EZ$3,0)),IF(AND(AO$50&gt;1,AO$50&lt;=$R$10),INDEX('Cash Flow'!$F$2:$O$45,MATCH('Cash Flow'!$A$45,'Cash Flow'!$A$2:$A$45,0),MATCH(AO$50,'Cash Flow'!$F$2:$O$2,0))/12,0))</f>
        <v>1272595.4416070231</v>
      </c>
      <c r="AP53" s="725">
        <f ca="1">IF(AP$50=1,INDEX(Development!$D$1:$EZ$300,MATCH(Development!$F$296,Development!$F$1:$F$300,0),MATCH(AP$48,Development!$D$3:$EZ$3,0)),IF(AND(AP$50&gt;1,AP$50&lt;=$R$10),INDEX('Cash Flow'!$F$2:$O$45,MATCH('Cash Flow'!$A$45,'Cash Flow'!$A$2:$A$45,0),MATCH(AP$50,'Cash Flow'!$F$2:$O$2,0))/12,0))</f>
        <v>1272595.4416070231</v>
      </c>
      <c r="AQ53" s="725">
        <f ca="1">IF(AQ$50=1,INDEX(Development!$D$1:$EZ$300,MATCH(Development!$F$296,Development!$F$1:$F$300,0),MATCH(AQ$48,Development!$D$3:$EZ$3,0)),IF(AND(AQ$50&gt;1,AQ$50&lt;=$R$10),INDEX('Cash Flow'!$F$2:$O$45,MATCH('Cash Flow'!$A$45,'Cash Flow'!$A$2:$A$45,0),MATCH(AQ$50,'Cash Flow'!$F$2:$O$2,0))/12,0))</f>
        <v>1272595.4416070231</v>
      </c>
      <c r="AR53" s="725">
        <f ca="1">IF(AR$50=1,INDEX(Development!$D$1:$EZ$300,MATCH(Development!$F$296,Development!$F$1:$F$300,0),MATCH(AR$48,Development!$D$3:$EZ$3,0)),IF(AND(AR$50&gt;1,AR$50&lt;=$R$10),INDEX('Cash Flow'!$F$2:$O$45,MATCH('Cash Flow'!$A$45,'Cash Flow'!$A$2:$A$45,0),MATCH(AR$50,'Cash Flow'!$F$2:$O$2,0))/12,0))</f>
        <v>1272595.4416070231</v>
      </c>
      <c r="AS53" s="725">
        <f ca="1">IF(AS$50=1,INDEX(Development!$D$1:$EZ$300,MATCH(Development!$F$296,Development!$F$1:$F$300,0),MATCH(AS$48,Development!$D$3:$EZ$3,0)),IF(AND(AS$50&gt;1,AS$50&lt;=$R$10),INDEX('Cash Flow'!$F$2:$O$45,MATCH('Cash Flow'!$A$45,'Cash Flow'!$A$2:$A$45,0),MATCH(AS$50,'Cash Flow'!$F$2:$O$2,0))/12,0))</f>
        <v>1272595.4416070231</v>
      </c>
      <c r="AT53" s="725">
        <f ca="1">IF(AT$50=1,INDEX(Development!$D$1:$EZ$300,MATCH(Development!$F$296,Development!$F$1:$F$300,0),MATCH(AT$48,Development!$D$3:$EZ$3,0)),IF(AND(AT$50&gt;1,AT$50&lt;=$R$10),INDEX('Cash Flow'!$F$2:$O$45,MATCH('Cash Flow'!$A$45,'Cash Flow'!$A$2:$A$45,0),MATCH(AT$50,'Cash Flow'!$F$2:$O$2,0))/12,0))</f>
        <v>1272595.4416070231</v>
      </c>
      <c r="AU53" s="725">
        <f ca="1">IF(AU$50=1,INDEX(Development!$D$1:$EZ$300,MATCH(Development!$F$296,Development!$F$1:$F$300,0),MATCH(AU$48,Development!$D$3:$EZ$3,0)),IF(AND(AU$50&gt;1,AU$50&lt;=$R$10),INDEX('Cash Flow'!$F$2:$O$45,MATCH('Cash Flow'!$A$45,'Cash Flow'!$A$2:$A$45,0),MATCH(AU$50,'Cash Flow'!$F$2:$O$2,0))/12,0))</f>
        <v>1272595.4416070231</v>
      </c>
      <c r="AV53" s="725">
        <f ca="1">IF(AV$50=1,INDEX(Development!$D$1:$EZ$300,MATCH(Development!$F$296,Development!$F$1:$F$300,0),MATCH(AV$48,Development!$D$3:$EZ$3,0)),IF(AND(AV$50&gt;1,AV$50&lt;=$R$10),INDEX('Cash Flow'!$F$2:$O$45,MATCH('Cash Flow'!$A$45,'Cash Flow'!$A$2:$A$45,0),MATCH(AV$50,'Cash Flow'!$F$2:$O$2,0))/12,0))</f>
        <v>1272595.4416070231</v>
      </c>
      <c r="AW53" s="725">
        <f ca="1">IF(AW$50=1,INDEX(Development!$D$1:$EZ$300,MATCH(Development!$F$296,Development!$F$1:$F$300,0),MATCH(AW$48,Development!$D$3:$EZ$3,0)),IF(AND(AW$50&gt;1,AW$50&lt;=$R$10),INDEX('Cash Flow'!$F$2:$O$45,MATCH('Cash Flow'!$A$45,'Cash Flow'!$A$2:$A$45,0),MATCH(AW$50,'Cash Flow'!$F$2:$O$2,0))/12,0))</f>
        <v>1272595.4416070231</v>
      </c>
      <c r="AX53" s="725">
        <f ca="1">IF(AX$50=1,INDEX(Development!$D$1:$EZ$300,MATCH(Development!$F$296,Development!$F$1:$F$300,0),MATCH(AX$48,Development!$D$3:$EZ$3,0)),IF(AND(AX$50&gt;1,AX$50&lt;=$R$10),INDEX('Cash Flow'!$F$2:$O$45,MATCH('Cash Flow'!$A$45,'Cash Flow'!$A$2:$A$45,0),MATCH(AX$50,'Cash Flow'!$F$2:$O$2,0))/12,0))</f>
        <v>1658054.9886531346</v>
      </c>
      <c r="AY53" s="725">
        <f ca="1">IF(AY$50=1,INDEX(Development!$D$1:$EZ$300,MATCH(Development!$F$296,Development!$F$1:$F$300,0),MATCH(AY$48,Development!$D$3:$EZ$3,0)),IF(AND(AY$50&gt;1,AY$50&lt;=$R$10),INDEX('Cash Flow'!$F$2:$O$45,MATCH('Cash Flow'!$A$45,'Cash Flow'!$A$2:$A$45,0),MATCH(AY$50,'Cash Flow'!$F$2:$O$2,0))/12,0))</f>
        <v>1658054.9886531346</v>
      </c>
      <c r="AZ53" s="725">
        <f ca="1">IF(AZ$50=1,INDEX(Development!$D$1:$EZ$300,MATCH(Development!$F$296,Development!$F$1:$F$300,0),MATCH(AZ$48,Development!$D$3:$EZ$3,0)),IF(AND(AZ$50&gt;1,AZ$50&lt;=$R$10),INDEX('Cash Flow'!$F$2:$O$45,MATCH('Cash Flow'!$A$45,'Cash Flow'!$A$2:$A$45,0),MATCH(AZ$50,'Cash Flow'!$F$2:$O$2,0))/12,0))</f>
        <v>1658054.9886531346</v>
      </c>
      <c r="BA53" s="725">
        <f ca="1">IF(BA$50=1,INDEX(Development!$D$1:$EZ$300,MATCH(Development!$F$296,Development!$F$1:$F$300,0),MATCH(BA$48,Development!$D$3:$EZ$3,0)),IF(AND(BA$50&gt;1,BA$50&lt;=$R$10),INDEX('Cash Flow'!$F$2:$O$45,MATCH('Cash Flow'!$A$45,'Cash Flow'!$A$2:$A$45,0),MATCH(BA$50,'Cash Flow'!$F$2:$O$2,0))/12,0))</f>
        <v>1658054.9886531346</v>
      </c>
      <c r="BB53" s="725">
        <f ca="1">IF(BB$50=1,INDEX(Development!$D$1:$EZ$300,MATCH(Development!$F$296,Development!$F$1:$F$300,0),MATCH(BB$48,Development!$D$3:$EZ$3,0)),IF(AND(BB$50&gt;1,BB$50&lt;=$R$10),INDEX('Cash Flow'!$F$2:$O$45,MATCH('Cash Flow'!$A$45,'Cash Flow'!$A$2:$A$45,0),MATCH(BB$50,'Cash Flow'!$F$2:$O$2,0))/12,0))</f>
        <v>1658054.9886531346</v>
      </c>
      <c r="BC53" s="725">
        <f ca="1">IF(BC$50=1,INDEX(Development!$D$1:$EZ$300,MATCH(Development!$F$296,Development!$F$1:$F$300,0),MATCH(BC$48,Development!$D$3:$EZ$3,0)),IF(AND(BC$50&gt;1,BC$50&lt;=$R$10),INDEX('Cash Flow'!$F$2:$O$45,MATCH('Cash Flow'!$A$45,'Cash Flow'!$A$2:$A$45,0),MATCH(BC$50,'Cash Flow'!$F$2:$O$2,0))/12,0))</f>
        <v>1658054.9886531346</v>
      </c>
      <c r="BD53" s="725">
        <f ca="1">IF(BD$50=1,INDEX(Development!$D$1:$EZ$300,MATCH(Development!$F$296,Development!$F$1:$F$300,0),MATCH(BD$48,Development!$D$3:$EZ$3,0)),IF(AND(BD$50&gt;1,BD$50&lt;=$R$10),INDEX('Cash Flow'!$F$2:$O$45,MATCH('Cash Flow'!$A$45,'Cash Flow'!$A$2:$A$45,0),MATCH(BD$50,'Cash Flow'!$F$2:$O$2,0))/12,0))</f>
        <v>1658054.9886531346</v>
      </c>
      <c r="BE53" s="725">
        <f ca="1">IF(BE$50=1,INDEX(Development!$D$1:$EZ$300,MATCH(Development!$F$296,Development!$F$1:$F$300,0),MATCH(BE$48,Development!$D$3:$EZ$3,0)),IF(AND(BE$50&gt;1,BE$50&lt;=$R$10),INDEX('Cash Flow'!$F$2:$O$45,MATCH('Cash Flow'!$A$45,'Cash Flow'!$A$2:$A$45,0),MATCH(BE$50,'Cash Flow'!$F$2:$O$2,0))/12,0))</f>
        <v>1658054.9886531346</v>
      </c>
      <c r="BF53" s="725">
        <f ca="1">IF(BF$50=1,INDEX(Development!$D$1:$EZ$300,MATCH(Development!$F$296,Development!$F$1:$F$300,0),MATCH(BF$48,Development!$D$3:$EZ$3,0)),IF(AND(BF$50&gt;1,BF$50&lt;=$R$10),INDEX('Cash Flow'!$F$2:$O$45,MATCH('Cash Flow'!$A$45,'Cash Flow'!$A$2:$A$45,0),MATCH(BF$50,'Cash Flow'!$F$2:$O$2,0))/12,0))</f>
        <v>1658054.9886531346</v>
      </c>
      <c r="BG53" s="725">
        <f ca="1">IF(BG$50=1,INDEX(Development!$D$1:$EZ$300,MATCH(Development!$F$296,Development!$F$1:$F$300,0),MATCH(BG$48,Development!$D$3:$EZ$3,0)),IF(AND(BG$50&gt;1,BG$50&lt;=$R$10),INDEX('Cash Flow'!$F$2:$O$45,MATCH('Cash Flow'!$A$45,'Cash Flow'!$A$2:$A$45,0),MATCH(BG$50,'Cash Flow'!$F$2:$O$2,0))/12,0))</f>
        <v>1658054.9886531346</v>
      </c>
      <c r="BH53" s="725">
        <f ca="1">IF(BH$50=1,INDEX(Development!$D$1:$EZ$300,MATCH(Development!$F$296,Development!$F$1:$F$300,0),MATCH(BH$48,Development!$D$3:$EZ$3,0)),IF(AND(BH$50&gt;1,BH$50&lt;=$R$10),INDEX('Cash Flow'!$F$2:$O$45,MATCH('Cash Flow'!$A$45,'Cash Flow'!$A$2:$A$45,0),MATCH(BH$50,'Cash Flow'!$F$2:$O$2,0))/12,0))</f>
        <v>1658054.9886531346</v>
      </c>
      <c r="BI53" s="725">
        <f ca="1">IF(BI$50=1,INDEX(Development!$D$1:$EZ$300,MATCH(Development!$F$296,Development!$F$1:$F$300,0),MATCH(BI$48,Development!$D$3:$EZ$3,0)),IF(AND(BI$50&gt;1,BI$50&lt;=$R$10),INDEX('Cash Flow'!$F$2:$O$45,MATCH('Cash Flow'!$A$45,'Cash Flow'!$A$2:$A$45,0),MATCH(BI$50,'Cash Flow'!$F$2:$O$2,0))/12,0))</f>
        <v>1658054.9886531346</v>
      </c>
      <c r="BJ53" s="725">
        <f ca="1">IF(BJ$50=1,INDEX(Development!$D$1:$EZ$300,MATCH(Development!$F$296,Development!$F$1:$F$300,0),MATCH(BJ$48,Development!$D$3:$EZ$3,0)),IF(AND(BJ$50&gt;1,BJ$50&lt;=$R$10),INDEX('Cash Flow'!$F$2:$O$45,MATCH('Cash Flow'!$A$45,'Cash Flow'!$A$2:$A$45,0),MATCH(BJ$50,'Cash Flow'!$F$2:$O$2,0))/12,0))</f>
        <v>1711029.8455243262</v>
      </c>
      <c r="BK53" s="725">
        <f ca="1">IF(BK$50=1,INDEX(Development!$D$1:$EZ$300,MATCH(Development!$F$296,Development!$F$1:$F$300,0),MATCH(BK$48,Development!$D$3:$EZ$3,0)),IF(AND(BK$50&gt;1,BK$50&lt;=$R$10),INDEX('Cash Flow'!$F$2:$O$45,MATCH('Cash Flow'!$A$45,'Cash Flow'!$A$2:$A$45,0),MATCH(BK$50,'Cash Flow'!$F$2:$O$2,0))/12,0))</f>
        <v>1711029.8455243262</v>
      </c>
      <c r="BL53" s="725">
        <f ca="1">IF(BL$50=1,INDEX(Development!$D$1:$EZ$300,MATCH(Development!$F$296,Development!$F$1:$F$300,0),MATCH(BL$48,Development!$D$3:$EZ$3,0)),IF(AND(BL$50&gt;1,BL$50&lt;=$R$10),INDEX('Cash Flow'!$F$2:$O$45,MATCH('Cash Flow'!$A$45,'Cash Flow'!$A$2:$A$45,0),MATCH(BL$50,'Cash Flow'!$F$2:$O$2,0))/12,0))</f>
        <v>1711029.8455243262</v>
      </c>
      <c r="BM53" s="725">
        <f ca="1">IF(BM$50=1,INDEX(Development!$D$1:$EZ$300,MATCH(Development!$F$296,Development!$F$1:$F$300,0),MATCH(BM$48,Development!$D$3:$EZ$3,0)),IF(AND(BM$50&gt;1,BM$50&lt;=$R$10),INDEX('Cash Flow'!$F$2:$O$45,MATCH('Cash Flow'!$A$45,'Cash Flow'!$A$2:$A$45,0),MATCH(BM$50,'Cash Flow'!$F$2:$O$2,0))/12,0))</f>
        <v>1711029.8455243262</v>
      </c>
      <c r="BN53" s="725">
        <f ca="1">IF(BN$50=1,INDEX(Development!$D$1:$EZ$300,MATCH(Development!$F$296,Development!$F$1:$F$300,0),MATCH(BN$48,Development!$D$3:$EZ$3,0)),IF(AND(BN$50&gt;1,BN$50&lt;=$R$10),INDEX('Cash Flow'!$F$2:$O$45,MATCH('Cash Flow'!$A$45,'Cash Flow'!$A$2:$A$45,0),MATCH(BN$50,'Cash Flow'!$F$2:$O$2,0))/12,0))</f>
        <v>1711029.8455243262</v>
      </c>
      <c r="BO53" s="725">
        <f ca="1">IF(BO$50=1,INDEX(Development!$D$1:$EZ$300,MATCH(Development!$F$296,Development!$F$1:$F$300,0),MATCH(BO$48,Development!$D$3:$EZ$3,0)),IF(AND(BO$50&gt;1,BO$50&lt;=$R$10),INDEX('Cash Flow'!$F$2:$O$45,MATCH('Cash Flow'!$A$45,'Cash Flow'!$A$2:$A$45,0),MATCH(BO$50,'Cash Flow'!$F$2:$O$2,0))/12,0))</f>
        <v>1711029.8455243262</v>
      </c>
      <c r="BP53" s="725">
        <f ca="1">IF(BP$50=1,INDEX(Development!$D$1:$EZ$300,MATCH(Development!$F$296,Development!$F$1:$F$300,0),MATCH(BP$48,Development!$D$3:$EZ$3,0)),IF(AND(BP$50&gt;1,BP$50&lt;=$R$10),INDEX('Cash Flow'!$F$2:$O$45,MATCH('Cash Flow'!$A$45,'Cash Flow'!$A$2:$A$45,0),MATCH(BP$50,'Cash Flow'!$F$2:$O$2,0))/12,0))</f>
        <v>1711029.8455243262</v>
      </c>
      <c r="BQ53" s="725">
        <f ca="1">IF(BQ$50=1,INDEX(Development!$D$1:$EZ$300,MATCH(Development!$F$296,Development!$F$1:$F$300,0),MATCH(BQ$48,Development!$D$3:$EZ$3,0)),IF(AND(BQ$50&gt;1,BQ$50&lt;=$R$10),INDEX('Cash Flow'!$F$2:$O$45,MATCH('Cash Flow'!$A$45,'Cash Flow'!$A$2:$A$45,0),MATCH(BQ$50,'Cash Flow'!$F$2:$O$2,0))/12,0))</f>
        <v>1711029.8455243262</v>
      </c>
      <c r="BR53" s="725">
        <f ca="1">IF(BR$50=1,INDEX(Development!$D$1:$EZ$300,MATCH(Development!$F$296,Development!$F$1:$F$300,0),MATCH(BR$48,Development!$D$3:$EZ$3,0)),IF(AND(BR$50&gt;1,BR$50&lt;=$R$10),INDEX('Cash Flow'!$F$2:$O$45,MATCH('Cash Flow'!$A$45,'Cash Flow'!$A$2:$A$45,0),MATCH(BR$50,'Cash Flow'!$F$2:$O$2,0))/12,0))</f>
        <v>1711029.8455243262</v>
      </c>
      <c r="BS53" s="725">
        <f ca="1">IF(BS$50=1,INDEX(Development!$D$1:$EZ$300,MATCH(Development!$F$296,Development!$F$1:$F$300,0),MATCH(BS$48,Development!$D$3:$EZ$3,0)),IF(AND(BS$50&gt;1,BS$50&lt;=$R$10),INDEX('Cash Flow'!$F$2:$O$45,MATCH('Cash Flow'!$A$45,'Cash Flow'!$A$2:$A$45,0),MATCH(BS$50,'Cash Flow'!$F$2:$O$2,0))/12,0))</f>
        <v>1711029.8455243262</v>
      </c>
      <c r="BT53" s="725">
        <f ca="1">IF(BT$50=1,INDEX(Development!$D$1:$EZ$300,MATCH(Development!$F$296,Development!$F$1:$F$300,0),MATCH(BT$48,Development!$D$3:$EZ$3,0)),IF(AND(BT$50&gt;1,BT$50&lt;=$R$10),INDEX('Cash Flow'!$F$2:$O$45,MATCH('Cash Flow'!$A$45,'Cash Flow'!$A$2:$A$45,0),MATCH(BT$50,'Cash Flow'!$F$2:$O$2,0))/12,0))</f>
        <v>1711029.8455243262</v>
      </c>
      <c r="BU53" s="725">
        <f ca="1">IF(BU$50=1,INDEX(Development!$D$1:$EZ$300,MATCH(Development!$F$296,Development!$F$1:$F$300,0),MATCH(BU$48,Development!$D$3:$EZ$3,0)),IF(AND(BU$50&gt;1,BU$50&lt;=$R$10),INDEX('Cash Flow'!$F$2:$O$45,MATCH('Cash Flow'!$A$45,'Cash Flow'!$A$2:$A$45,0),MATCH(BU$50,'Cash Flow'!$F$2:$O$2,0))/12,0))</f>
        <v>1711029.8455243262</v>
      </c>
      <c r="BV53" s="725">
        <f>IF(BV$50=1,INDEX(Development!$D$1:$EZ$300,MATCH(Development!$F$296,Development!$F$1:$F$300,0),MATCH(BV$48,Development!$D$3:$EZ$3,0)),IF(AND(BV$50&gt;1,BV$50&lt;=$R$10),INDEX('Cash Flow'!$F$2:$O$45,MATCH('Cash Flow'!$A$45,'Cash Flow'!$A$2:$A$45,0),MATCH(BV$50,'Cash Flow'!$F$2:$O$2,0))/12,0))</f>
        <v>0</v>
      </c>
      <c r="BW53" s="725">
        <f>IF(BW$50=1,INDEX(Development!$D$1:$EZ$300,MATCH(Development!$F$296,Development!$F$1:$F$300,0),MATCH(BW$48,Development!$D$3:$EZ$3,0)),IF(AND(BW$50&gt;1,BW$50&lt;=$R$10),INDEX('Cash Flow'!$F$2:$O$45,MATCH('Cash Flow'!$A$45,'Cash Flow'!$A$2:$A$45,0),MATCH(BW$50,'Cash Flow'!$F$2:$O$2,0))/12,0))</f>
        <v>0</v>
      </c>
      <c r="BX53" s="725">
        <f>IF(BX$50=1,INDEX(Development!$D$1:$EZ$300,MATCH(Development!$F$296,Development!$F$1:$F$300,0),MATCH(BX$48,Development!$D$3:$EZ$3,0)),IF(AND(BX$50&gt;1,BX$50&lt;=$R$10),INDEX('Cash Flow'!$F$2:$O$45,MATCH('Cash Flow'!$A$45,'Cash Flow'!$A$2:$A$45,0),MATCH(BX$50,'Cash Flow'!$F$2:$O$2,0))/12,0))</f>
        <v>0</v>
      </c>
      <c r="BY53" s="725">
        <f>IF(BY$50=1,INDEX(Development!$D$1:$EZ$300,MATCH(Development!$F$296,Development!$F$1:$F$300,0),MATCH(BY$48,Development!$D$3:$EZ$3,0)),IF(AND(BY$50&gt;1,BY$50&lt;=$R$10),INDEX('Cash Flow'!$F$2:$O$45,MATCH('Cash Flow'!$A$45,'Cash Flow'!$A$2:$A$45,0),MATCH(BY$50,'Cash Flow'!$F$2:$O$2,0))/12,0))</f>
        <v>0</v>
      </c>
      <c r="BZ53" s="725">
        <f>IF(BZ$50=1,INDEX(Development!$D$1:$EZ$300,MATCH(Development!$F$296,Development!$F$1:$F$300,0),MATCH(BZ$48,Development!$D$3:$EZ$3,0)),IF(AND(BZ$50&gt;1,BZ$50&lt;=$R$10),INDEX('Cash Flow'!$F$2:$O$45,MATCH('Cash Flow'!$A$45,'Cash Flow'!$A$2:$A$45,0),MATCH(BZ$50,'Cash Flow'!$F$2:$O$2,0))/12,0))</f>
        <v>0</v>
      </c>
      <c r="CA53" s="725">
        <f>IF(CA$50=1,INDEX(Development!$D$1:$EZ$300,MATCH(Development!$F$296,Development!$F$1:$F$300,0),MATCH(CA$48,Development!$D$3:$EZ$3,0)),IF(AND(CA$50&gt;1,CA$50&lt;=$R$10),INDEX('Cash Flow'!$F$2:$O$45,MATCH('Cash Flow'!$A$45,'Cash Flow'!$A$2:$A$45,0),MATCH(CA$50,'Cash Flow'!$F$2:$O$2,0))/12,0))</f>
        <v>0</v>
      </c>
      <c r="CB53" s="725">
        <f>IF(CB$50=1,INDEX(Development!$D$1:$EZ$300,MATCH(Development!$F$296,Development!$F$1:$F$300,0),MATCH(CB$48,Development!$D$3:$EZ$3,0)),IF(AND(CB$50&gt;1,CB$50&lt;=$R$10),INDEX('Cash Flow'!$F$2:$O$45,MATCH('Cash Flow'!$A$45,'Cash Flow'!$A$2:$A$45,0),MATCH(CB$50,'Cash Flow'!$F$2:$O$2,0))/12,0))</f>
        <v>0</v>
      </c>
      <c r="CC53" s="725">
        <f>IF(CC$50=1,INDEX(Development!$D$1:$EZ$300,MATCH(Development!$F$296,Development!$F$1:$F$300,0),MATCH(CC$48,Development!$D$3:$EZ$3,0)),IF(AND(CC$50&gt;1,CC$50&lt;=$R$10),INDEX('Cash Flow'!$F$2:$O$45,MATCH('Cash Flow'!$A$45,'Cash Flow'!$A$2:$A$45,0),MATCH(CC$50,'Cash Flow'!$F$2:$O$2,0))/12,0))</f>
        <v>0</v>
      </c>
      <c r="CD53" s="725">
        <f>IF(CD$50=1,INDEX(Development!$D$1:$EZ$300,MATCH(Development!$F$296,Development!$F$1:$F$300,0),MATCH(CD$48,Development!$D$3:$EZ$3,0)),IF(AND(CD$50&gt;1,CD$50&lt;=$R$10),INDEX('Cash Flow'!$F$2:$O$45,MATCH('Cash Flow'!$A$45,'Cash Flow'!$A$2:$A$45,0),MATCH(CD$50,'Cash Flow'!$F$2:$O$2,0))/12,0))</f>
        <v>0</v>
      </c>
      <c r="CE53" s="725">
        <f>IF(CE$50=1,INDEX(Development!$D$1:$EZ$300,MATCH(Development!$F$296,Development!$F$1:$F$300,0),MATCH(CE$48,Development!$D$3:$EZ$3,0)),IF(AND(CE$50&gt;1,CE$50&lt;=$R$10),INDEX('Cash Flow'!$F$2:$O$45,MATCH('Cash Flow'!$A$45,'Cash Flow'!$A$2:$A$45,0),MATCH(CE$50,'Cash Flow'!$F$2:$O$2,0))/12,0))</f>
        <v>0</v>
      </c>
      <c r="CF53" s="725">
        <f>IF(CF$50=1,INDEX(Development!$D$1:$EZ$300,MATCH(Development!$F$296,Development!$F$1:$F$300,0),MATCH(CF$48,Development!$D$3:$EZ$3,0)),IF(AND(CF$50&gt;1,CF$50&lt;=$R$10),INDEX('Cash Flow'!$F$2:$O$45,MATCH('Cash Flow'!$A$45,'Cash Flow'!$A$2:$A$45,0),MATCH(CF$50,'Cash Flow'!$F$2:$O$2,0))/12,0))</f>
        <v>0</v>
      </c>
      <c r="CG53" s="725">
        <f>IF(CG$50=1,INDEX(Development!$D$1:$EZ$300,MATCH(Development!$F$296,Development!$F$1:$F$300,0),MATCH(CG$48,Development!$D$3:$EZ$3,0)),IF(AND(CG$50&gt;1,CG$50&lt;=$R$10),INDEX('Cash Flow'!$F$2:$O$45,MATCH('Cash Flow'!$A$45,'Cash Flow'!$A$2:$A$45,0),MATCH(CG$50,'Cash Flow'!$F$2:$O$2,0))/12,0))</f>
        <v>0</v>
      </c>
      <c r="CH53" s="725">
        <f>IF(CH$50=1,INDEX(Development!$D$1:$EZ$300,MATCH(Development!$F$296,Development!$F$1:$F$300,0),MATCH(CH$48,Development!$D$3:$EZ$3,0)),IF(AND(CH$50&gt;1,CH$50&lt;=$R$10),INDEX('Cash Flow'!$F$2:$O$45,MATCH('Cash Flow'!$A$45,'Cash Flow'!$A$2:$A$45,0),MATCH(CH$50,'Cash Flow'!$F$2:$O$2,0))/12,0))</f>
        <v>0</v>
      </c>
      <c r="CI53" s="725">
        <f>IF(CI$50=1,INDEX(Development!$D$1:$EZ$300,MATCH(Development!$F$296,Development!$F$1:$F$300,0),MATCH(CI$48,Development!$D$3:$EZ$3,0)),IF(AND(CI$50&gt;1,CI$50&lt;=$R$10),INDEX('Cash Flow'!$F$2:$O$45,MATCH('Cash Flow'!$A$45,'Cash Flow'!$A$2:$A$45,0),MATCH(CI$50,'Cash Flow'!$F$2:$O$2,0))/12,0))</f>
        <v>0</v>
      </c>
      <c r="CJ53" s="725">
        <f>IF(CJ$50=1,INDEX(Development!$D$1:$EZ$300,MATCH(Development!$F$296,Development!$F$1:$F$300,0),MATCH(CJ$48,Development!$D$3:$EZ$3,0)),IF(AND(CJ$50&gt;1,CJ$50&lt;=$R$10),INDEX('Cash Flow'!$F$2:$O$45,MATCH('Cash Flow'!$A$45,'Cash Flow'!$A$2:$A$45,0),MATCH(CJ$50,'Cash Flow'!$F$2:$O$2,0))/12,0))</f>
        <v>0</v>
      </c>
      <c r="CK53" s="725">
        <f>IF(CK$50=1,INDEX(Development!$D$1:$EZ$300,MATCH(Development!$F$296,Development!$F$1:$F$300,0),MATCH(CK$48,Development!$D$3:$EZ$3,0)),IF(AND(CK$50&gt;1,CK$50&lt;=$R$10),INDEX('Cash Flow'!$F$2:$O$45,MATCH('Cash Flow'!$A$45,'Cash Flow'!$A$2:$A$45,0),MATCH(CK$50,'Cash Flow'!$F$2:$O$2,0))/12,0))</f>
        <v>0</v>
      </c>
      <c r="CL53" s="725">
        <f>IF(CL$50=1,INDEX(Development!$D$1:$EZ$300,MATCH(Development!$F$296,Development!$F$1:$F$300,0),MATCH(CL$48,Development!$D$3:$EZ$3,0)),IF(AND(CL$50&gt;1,CL$50&lt;=$R$10),INDEX('Cash Flow'!$F$2:$O$45,MATCH('Cash Flow'!$A$45,'Cash Flow'!$A$2:$A$45,0),MATCH(CL$50,'Cash Flow'!$F$2:$O$2,0))/12,0))</f>
        <v>0</v>
      </c>
      <c r="CM53" s="725">
        <f>IF(CM$50=1,INDEX(Development!$D$1:$EZ$300,MATCH(Development!$F$296,Development!$F$1:$F$300,0),MATCH(CM$48,Development!$D$3:$EZ$3,0)),IF(AND(CM$50&gt;1,CM$50&lt;=$R$10),INDEX('Cash Flow'!$F$2:$O$45,MATCH('Cash Flow'!$A$45,'Cash Flow'!$A$2:$A$45,0),MATCH(CM$50,'Cash Flow'!$F$2:$O$2,0))/12,0))</f>
        <v>0</v>
      </c>
      <c r="CN53" s="725">
        <f>IF(CN$50=1,INDEX(Development!$D$1:$EZ$300,MATCH(Development!$F$296,Development!$F$1:$F$300,0),MATCH(CN$48,Development!$D$3:$EZ$3,0)),IF(AND(CN$50&gt;1,CN$50&lt;=$R$10),INDEX('Cash Flow'!$F$2:$O$45,MATCH('Cash Flow'!$A$45,'Cash Flow'!$A$2:$A$45,0),MATCH(CN$50,'Cash Flow'!$F$2:$O$2,0))/12,0))</f>
        <v>0</v>
      </c>
      <c r="CO53" s="725">
        <f>IF(CO$50=1,INDEX(Development!$D$1:$EZ$300,MATCH(Development!$F$296,Development!$F$1:$F$300,0),MATCH(CO$48,Development!$D$3:$EZ$3,0)),IF(AND(CO$50&gt;1,CO$50&lt;=$R$10),INDEX('Cash Flow'!$F$2:$O$45,MATCH('Cash Flow'!$A$45,'Cash Flow'!$A$2:$A$45,0),MATCH(CO$50,'Cash Flow'!$F$2:$O$2,0))/12,0))</f>
        <v>0</v>
      </c>
      <c r="CP53" s="725">
        <f>IF(CP$50=1,INDEX(Development!$D$1:$EZ$300,MATCH(Development!$F$296,Development!$F$1:$F$300,0),MATCH(CP$48,Development!$D$3:$EZ$3,0)),IF(AND(CP$50&gt;1,CP$50&lt;=$R$10),INDEX('Cash Flow'!$F$2:$O$45,MATCH('Cash Flow'!$A$45,'Cash Flow'!$A$2:$A$45,0),MATCH(CP$50,'Cash Flow'!$F$2:$O$2,0))/12,0))</f>
        <v>0</v>
      </c>
      <c r="CQ53" s="725">
        <f>IF(CQ$50=1,INDEX(Development!$D$1:$EZ$300,MATCH(Development!$F$296,Development!$F$1:$F$300,0),MATCH(CQ$48,Development!$D$3:$EZ$3,0)),IF(AND(CQ$50&gt;1,CQ$50&lt;=$R$10),INDEX('Cash Flow'!$F$2:$O$45,MATCH('Cash Flow'!$A$45,'Cash Flow'!$A$2:$A$45,0),MATCH(CQ$50,'Cash Flow'!$F$2:$O$2,0))/12,0))</f>
        <v>0</v>
      </c>
      <c r="CR53" s="725">
        <f>IF(CR$50=1,INDEX(Development!$D$1:$EZ$300,MATCH(Development!$F$296,Development!$F$1:$F$300,0),MATCH(CR$48,Development!$D$3:$EZ$3,0)),IF(AND(CR$50&gt;1,CR$50&lt;=$R$10),INDEX('Cash Flow'!$F$2:$O$45,MATCH('Cash Flow'!$A$45,'Cash Flow'!$A$2:$A$45,0),MATCH(CR$50,'Cash Flow'!$F$2:$O$2,0))/12,0))</f>
        <v>0</v>
      </c>
      <c r="CS53" s="725">
        <f>IF(CS$50=1,INDEX(Development!$D$1:$EZ$300,MATCH(Development!$F$296,Development!$F$1:$F$300,0),MATCH(CS$48,Development!$D$3:$EZ$3,0)),IF(AND(CS$50&gt;1,CS$50&lt;=$R$10),INDEX('Cash Flow'!$F$2:$O$45,MATCH('Cash Flow'!$A$45,'Cash Flow'!$A$2:$A$45,0),MATCH(CS$50,'Cash Flow'!$F$2:$O$2,0))/12,0))</f>
        <v>0</v>
      </c>
      <c r="CT53" s="725">
        <f>IF(CT$50=1,INDEX(Development!$D$1:$EZ$300,MATCH(Development!$F$296,Development!$F$1:$F$300,0),MATCH(CT$48,Development!$D$3:$EZ$3,0)),IF(AND(CT$50&gt;1,CT$50&lt;=$R$10),INDEX('Cash Flow'!$F$2:$O$45,MATCH('Cash Flow'!$A$45,'Cash Flow'!$A$2:$A$45,0),MATCH(CT$50,'Cash Flow'!$F$2:$O$2,0))/12,0))</f>
        <v>0</v>
      </c>
      <c r="CU53" s="725">
        <f>IF(CU$50=1,INDEX(Development!$D$1:$EZ$300,MATCH(Development!$F$296,Development!$F$1:$F$300,0),MATCH(CU$48,Development!$D$3:$EZ$3,0)),IF(AND(CU$50&gt;1,CU$50&lt;=$R$10),INDEX('Cash Flow'!$F$2:$O$45,MATCH('Cash Flow'!$A$45,'Cash Flow'!$A$2:$A$45,0),MATCH(CU$50,'Cash Flow'!$F$2:$O$2,0))/12,0))</f>
        <v>0</v>
      </c>
      <c r="CV53" s="725">
        <f>IF(CV$50=1,INDEX(Development!$D$1:$EZ$300,MATCH(Development!$F$296,Development!$F$1:$F$300,0),MATCH(CV$48,Development!$D$3:$EZ$3,0)),IF(AND(CV$50&gt;1,CV$50&lt;=$R$10),INDEX('Cash Flow'!$F$2:$O$45,MATCH('Cash Flow'!$A$45,'Cash Flow'!$A$2:$A$45,0),MATCH(CV$50,'Cash Flow'!$F$2:$O$2,0))/12,0))</f>
        <v>0</v>
      </c>
      <c r="CW53" s="725">
        <f>IF(CW$50=1,INDEX(Development!$D$1:$EZ$300,MATCH(Development!$F$296,Development!$F$1:$F$300,0),MATCH(CW$48,Development!$D$3:$EZ$3,0)),IF(AND(CW$50&gt;1,CW$50&lt;=$R$10),INDEX('Cash Flow'!$F$2:$O$45,MATCH('Cash Flow'!$A$45,'Cash Flow'!$A$2:$A$45,0),MATCH(CW$50,'Cash Flow'!$F$2:$O$2,0))/12,0))</f>
        <v>0</v>
      </c>
      <c r="CX53" s="725">
        <f>IF(CX$50=1,INDEX(Development!$D$1:$EZ$300,MATCH(Development!$F$296,Development!$F$1:$F$300,0),MATCH(CX$48,Development!$D$3:$EZ$3,0)),IF(AND(CX$50&gt;1,CX$50&lt;=$R$10),INDEX('Cash Flow'!$F$2:$O$45,MATCH('Cash Flow'!$A$45,'Cash Flow'!$A$2:$A$45,0),MATCH(CX$50,'Cash Flow'!$F$2:$O$2,0))/12,0))</f>
        <v>0</v>
      </c>
      <c r="CY53" s="725">
        <f>IF(CY$50=1,INDEX(Development!$D$1:$EZ$300,MATCH(Development!$F$296,Development!$F$1:$F$300,0),MATCH(CY$48,Development!$D$3:$EZ$3,0)),IF(AND(CY$50&gt;1,CY$50&lt;=$R$10),INDEX('Cash Flow'!$F$2:$O$45,MATCH('Cash Flow'!$A$45,'Cash Flow'!$A$2:$A$45,0),MATCH(CY$50,'Cash Flow'!$F$2:$O$2,0))/12,0))</f>
        <v>0</v>
      </c>
      <c r="CZ53" s="725">
        <f>IF(CZ$50=1,INDEX(Development!$D$1:$EZ$300,MATCH(Development!$F$296,Development!$F$1:$F$300,0),MATCH(CZ$48,Development!$D$3:$EZ$3,0)),IF(AND(CZ$50&gt;1,CZ$50&lt;=$R$10),INDEX('Cash Flow'!$F$2:$O$45,MATCH('Cash Flow'!$A$45,'Cash Flow'!$A$2:$A$45,0),MATCH(CZ$50,'Cash Flow'!$F$2:$O$2,0))/12,0))</f>
        <v>0</v>
      </c>
      <c r="DA53" s="725">
        <f>IF(DA$50=1,INDEX(Development!$D$1:$EZ$300,MATCH(Development!$F$296,Development!$F$1:$F$300,0),MATCH(DA$48,Development!$D$3:$EZ$3,0)),IF(AND(DA$50&gt;1,DA$50&lt;=$R$10),INDEX('Cash Flow'!$F$2:$O$45,MATCH('Cash Flow'!$A$45,'Cash Flow'!$A$2:$A$45,0),MATCH(DA$50,'Cash Flow'!$F$2:$O$2,0))/12,0))</f>
        <v>0</v>
      </c>
      <c r="DB53" s="725">
        <f>IF(DB$50=1,INDEX(Development!$D$1:$EZ$300,MATCH(Development!$F$296,Development!$F$1:$F$300,0),MATCH(DB$48,Development!$D$3:$EZ$3,0)),IF(AND(DB$50&gt;1,DB$50&lt;=$R$10),INDEX('Cash Flow'!$F$2:$O$45,MATCH('Cash Flow'!$A$45,'Cash Flow'!$A$2:$A$45,0),MATCH(DB$50,'Cash Flow'!$F$2:$O$2,0))/12,0))</f>
        <v>0</v>
      </c>
      <c r="DC53" s="725">
        <f>IF(DC$50=1,INDEX(Development!$D$1:$EZ$300,MATCH(Development!$F$296,Development!$F$1:$F$300,0),MATCH(DC$48,Development!$D$3:$EZ$3,0)),IF(AND(DC$50&gt;1,DC$50&lt;=$R$10),INDEX('Cash Flow'!$F$2:$O$45,MATCH('Cash Flow'!$A$45,'Cash Flow'!$A$2:$A$45,0),MATCH(DC$50,'Cash Flow'!$F$2:$O$2,0))/12,0))</f>
        <v>0</v>
      </c>
      <c r="DD53" s="725">
        <f>IF(DD$50=1,INDEX(Development!$D$1:$EZ$300,MATCH(Development!$F$296,Development!$F$1:$F$300,0),MATCH(DD$48,Development!$D$3:$EZ$3,0)),IF(AND(DD$50&gt;1,DD$50&lt;=$R$10),INDEX('Cash Flow'!$F$2:$O$45,MATCH('Cash Flow'!$A$45,'Cash Flow'!$A$2:$A$45,0),MATCH(DD$50,'Cash Flow'!$F$2:$O$2,0))/12,0))</f>
        <v>0</v>
      </c>
      <c r="DE53" s="725">
        <f>IF(DE$50=1,INDEX(Development!$D$1:$EZ$300,MATCH(Development!$F$296,Development!$F$1:$F$300,0),MATCH(DE$48,Development!$D$3:$EZ$3,0)),IF(AND(DE$50&gt;1,DE$50&lt;=$R$10),INDEX('Cash Flow'!$F$2:$O$45,MATCH('Cash Flow'!$A$45,'Cash Flow'!$A$2:$A$45,0),MATCH(DE$50,'Cash Flow'!$F$2:$O$2,0))/12,0))</f>
        <v>0</v>
      </c>
      <c r="DF53" s="725">
        <f>IF(DF$50=1,INDEX(Development!$D$1:$EZ$300,MATCH(Development!$F$296,Development!$F$1:$F$300,0),MATCH(DF$48,Development!$D$3:$EZ$3,0)),IF(AND(DF$50&gt;1,DF$50&lt;=$R$10),INDEX('Cash Flow'!$F$2:$O$45,MATCH('Cash Flow'!$A$45,'Cash Flow'!$A$2:$A$45,0),MATCH(DF$50,'Cash Flow'!$F$2:$O$2,0))/12,0))</f>
        <v>0</v>
      </c>
      <c r="DG53" s="725">
        <f>IF(DG$50=1,INDEX(Development!$D$1:$EZ$300,MATCH(Development!$F$296,Development!$F$1:$F$300,0),MATCH(DG$48,Development!$D$3:$EZ$3,0)),IF(AND(DG$50&gt;1,DG$50&lt;=$R$10),INDEX('Cash Flow'!$F$2:$O$45,MATCH('Cash Flow'!$A$45,'Cash Flow'!$A$2:$A$45,0),MATCH(DG$50,'Cash Flow'!$F$2:$O$2,0))/12,0))</f>
        <v>0</v>
      </c>
      <c r="DH53" s="725">
        <f>IF(DH$50=1,INDEX(Development!$D$1:$EZ$300,MATCH(Development!$F$296,Development!$F$1:$F$300,0),MATCH(DH$48,Development!$D$3:$EZ$3,0)),IF(AND(DH$50&gt;1,DH$50&lt;=$R$10),INDEX('Cash Flow'!$F$2:$O$45,MATCH('Cash Flow'!$A$45,'Cash Flow'!$A$2:$A$45,0),MATCH(DH$50,'Cash Flow'!$F$2:$O$2,0))/12,0))</f>
        <v>0</v>
      </c>
      <c r="DI53" s="725">
        <f>IF(DI$50=1,INDEX(Development!$D$1:$EZ$300,MATCH(Development!$F$296,Development!$F$1:$F$300,0),MATCH(DI$48,Development!$D$3:$EZ$3,0)),IF(AND(DI$50&gt;1,DI$50&lt;=$R$10),INDEX('Cash Flow'!$F$2:$O$45,MATCH('Cash Flow'!$A$45,'Cash Flow'!$A$2:$A$45,0),MATCH(DI$50,'Cash Flow'!$F$2:$O$2,0))/12,0))</f>
        <v>0</v>
      </c>
      <c r="DJ53" s="725">
        <f>IF(DJ$50=1,INDEX(Development!$D$1:$EZ$300,MATCH(Development!$F$296,Development!$F$1:$F$300,0),MATCH(DJ$48,Development!$D$3:$EZ$3,0)),IF(AND(DJ$50&gt;1,DJ$50&lt;=$R$10),INDEX('Cash Flow'!$F$2:$O$45,MATCH('Cash Flow'!$A$45,'Cash Flow'!$A$2:$A$45,0),MATCH(DJ$50,'Cash Flow'!$F$2:$O$2,0))/12,0))</f>
        <v>0</v>
      </c>
      <c r="DK53" s="725">
        <f>IF(DK$50=1,INDEX(Development!$D$1:$EZ$300,MATCH(Development!$F$296,Development!$F$1:$F$300,0),MATCH(DK$48,Development!$D$3:$EZ$3,0)),IF(AND(DK$50&gt;1,DK$50&lt;=$R$10),INDEX('Cash Flow'!$F$2:$O$45,MATCH('Cash Flow'!$A$45,'Cash Flow'!$A$2:$A$45,0),MATCH(DK$50,'Cash Flow'!$F$2:$O$2,0))/12,0))</f>
        <v>0</v>
      </c>
      <c r="DL53" s="725">
        <f>IF(DL$50=1,INDEX(Development!$D$1:$EZ$300,MATCH(Development!$F$296,Development!$F$1:$F$300,0),MATCH(DL$48,Development!$D$3:$EZ$3,0)),IF(AND(DL$50&gt;1,DL$50&lt;=$R$10),INDEX('Cash Flow'!$F$2:$O$45,MATCH('Cash Flow'!$A$45,'Cash Flow'!$A$2:$A$45,0),MATCH(DL$50,'Cash Flow'!$F$2:$O$2,0))/12,0))</f>
        <v>0</v>
      </c>
      <c r="DM53" s="725">
        <f>IF(DM$50=1,INDEX(Development!$D$1:$EZ$300,MATCH(Development!$F$296,Development!$F$1:$F$300,0),MATCH(DM$48,Development!$D$3:$EZ$3,0)),IF(AND(DM$50&gt;1,DM$50&lt;=$R$10),INDEX('Cash Flow'!$F$2:$O$45,MATCH('Cash Flow'!$A$45,'Cash Flow'!$A$2:$A$45,0),MATCH(DM$50,'Cash Flow'!$F$2:$O$2,0))/12,0))</f>
        <v>0</v>
      </c>
      <c r="DN53" s="725">
        <f>IF(DN$50=1,INDEX(Development!$D$1:$EZ$300,MATCH(Development!$F$296,Development!$F$1:$F$300,0),MATCH(DN$48,Development!$D$3:$EZ$3,0)),IF(AND(DN$50&gt;1,DN$50&lt;=$R$10),INDEX('Cash Flow'!$F$2:$O$45,MATCH('Cash Flow'!$A$45,'Cash Flow'!$A$2:$A$45,0),MATCH(DN$50,'Cash Flow'!$F$2:$O$2,0))/12,0))</f>
        <v>0</v>
      </c>
      <c r="DO53" s="725">
        <f>IF(DO$50=1,INDEX(Development!$D$1:$EZ$300,MATCH(Development!$F$296,Development!$F$1:$F$300,0),MATCH(DO$48,Development!$D$3:$EZ$3,0)),IF(AND(DO$50&gt;1,DO$50&lt;=$R$10),INDEX('Cash Flow'!$F$2:$O$45,MATCH('Cash Flow'!$A$45,'Cash Flow'!$A$2:$A$45,0),MATCH(DO$50,'Cash Flow'!$F$2:$O$2,0))/12,0))</f>
        <v>0</v>
      </c>
      <c r="DP53" s="725">
        <f>IF(DP$50=1,INDEX(Development!$D$1:$EZ$300,MATCH(Development!$F$296,Development!$F$1:$F$300,0),MATCH(DP$48,Development!$D$3:$EZ$3,0)),IF(AND(DP$50&gt;1,DP$50&lt;=$R$10),INDEX('Cash Flow'!$F$2:$O$45,MATCH('Cash Flow'!$A$45,'Cash Flow'!$A$2:$A$45,0),MATCH(DP$50,'Cash Flow'!$F$2:$O$2,0))/12,0))</f>
        <v>0</v>
      </c>
      <c r="DQ53" s="725">
        <f>IF(DQ$50=1,INDEX(Development!$D$1:$EZ$300,MATCH(Development!$F$296,Development!$F$1:$F$300,0),MATCH(DQ$48,Development!$D$3:$EZ$3,0)),IF(AND(DQ$50&gt;1,DQ$50&lt;=$R$10),INDEX('Cash Flow'!$F$2:$O$45,MATCH('Cash Flow'!$A$45,'Cash Flow'!$A$2:$A$45,0),MATCH(DQ$50,'Cash Flow'!$F$2:$O$2,0))/12,0))</f>
        <v>0</v>
      </c>
      <c r="DR53" s="725">
        <f>IF(DR$50=1,INDEX(Development!$D$1:$EZ$300,MATCH(Development!$F$296,Development!$F$1:$F$300,0),MATCH(DR$48,Development!$D$3:$EZ$3,0)),IF(AND(DR$50&gt;1,DR$50&lt;=$R$10),INDEX('Cash Flow'!$F$2:$O$45,MATCH('Cash Flow'!$A$45,'Cash Flow'!$A$2:$A$45,0),MATCH(DR$50,'Cash Flow'!$F$2:$O$2,0))/12,0))</f>
        <v>0</v>
      </c>
      <c r="DS53" s="725">
        <f>IF(DS$50=1,INDEX(Development!$D$1:$EZ$300,MATCH(Development!$F$296,Development!$F$1:$F$300,0),MATCH(DS$48,Development!$D$3:$EZ$3,0)),IF(AND(DS$50&gt;1,DS$50&lt;=$R$10),INDEX('Cash Flow'!$F$2:$O$45,MATCH('Cash Flow'!$A$45,'Cash Flow'!$A$2:$A$45,0),MATCH(DS$50,'Cash Flow'!$F$2:$O$2,0))/12,0))</f>
        <v>0</v>
      </c>
      <c r="DT53" s="725">
        <f>IF(DT$50=1,INDEX(Development!$D$1:$EZ$300,MATCH(Development!$F$296,Development!$F$1:$F$300,0),MATCH(DT$48,Development!$D$3:$EZ$3,0)),IF(AND(DT$50&gt;1,DT$50&lt;=$R$10),INDEX('Cash Flow'!$F$2:$O$45,MATCH('Cash Flow'!$A$45,'Cash Flow'!$A$2:$A$45,0),MATCH(DT$50,'Cash Flow'!$F$2:$O$2,0))/12,0))</f>
        <v>0</v>
      </c>
      <c r="DU53" s="725">
        <f>IF(DU$50=1,INDEX(Development!$D$1:$EZ$300,MATCH(Development!$F$296,Development!$F$1:$F$300,0),MATCH(DU$48,Development!$D$3:$EZ$3,0)),IF(AND(DU$50&gt;1,DU$50&lt;=$R$10),INDEX('Cash Flow'!$F$2:$O$45,MATCH('Cash Flow'!$A$45,'Cash Flow'!$A$2:$A$45,0),MATCH(DU$50,'Cash Flow'!$F$2:$O$2,0))/12,0))</f>
        <v>0</v>
      </c>
      <c r="DV53" s="725">
        <f>IF(DV$50=1,INDEX(Development!$D$1:$EZ$300,MATCH(Development!$F$296,Development!$F$1:$F$300,0),MATCH(DV$48,Development!$D$3:$EZ$3,0)),IF(AND(DV$50&gt;1,DV$50&lt;=$R$10),INDEX('Cash Flow'!$F$2:$O$45,MATCH('Cash Flow'!$A$45,'Cash Flow'!$A$2:$A$45,0),MATCH(DV$50,'Cash Flow'!$F$2:$O$2,0))/12,0))</f>
        <v>0</v>
      </c>
      <c r="DW53" s="725">
        <f>IF(DW$50=1,INDEX(Development!$D$1:$EZ$300,MATCH(Development!$F$296,Development!$F$1:$F$300,0),MATCH(DW$48,Development!$D$3:$EZ$3,0)),IF(AND(DW$50&gt;1,DW$50&lt;=$R$10),INDEX('Cash Flow'!$F$2:$O$45,MATCH('Cash Flow'!$A$45,'Cash Flow'!$A$2:$A$45,0),MATCH(DW$50,'Cash Flow'!$F$2:$O$2,0))/12,0))</f>
        <v>0</v>
      </c>
      <c r="DX53" s="725">
        <f>IF(DX$50=1,INDEX(Development!$D$1:$EZ$300,MATCH(Development!$F$296,Development!$F$1:$F$300,0),MATCH(DX$48,Development!$D$3:$EZ$3,0)),IF(AND(DX$50&gt;1,DX$50&lt;=$R$10),INDEX('Cash Flow'!$F$2:$O$45,MATCH('Cash Flow'!$A$45,'Cash Flow'!$A$2:$A$45,0),MATCH(DX$50,'Cash Flow'!$F$2:$O$2,0))/12,0))</f>
        <v>0</v>
      </c>
      <c r="DY53" s="725">
        <f>IF(DY$50=1,INDEX(Development!$D$1:$EZ$300,MATCH(Development!$F$296,Development!$F$1:$F$300,0),MATCH(DY$48,Development!$D$3:$EZ$3,0)),IF(AND(DY$50&gt;1,DY$50&lt;=$R$10),INDEX('Cash Flow'!$F$2:$O$45,MATCH('Cash Flow'!$A$45,'Cash Flow'!$A$2:$A$45,0),MATCH(DY$50,'Cash Flow'!$F$2:$O$2,0))/12,0))</f>
        <v>0</v>
      </c>
      <c r="DZ53" s="725">
        <f>IF(DZ$50=1,INDEX(Development!$D$1:$EZ$300,MATCH(Development!$F$296,Development!$F$1:$F$300,0),MATCH(DZ$48,Development!$D$3:$EZ$3,0)),IF(AND(DZ$50&gt;1,DZ$50&lt;=$R$10),INDEX('Cash Flow'!$F$2:$O$45,MATCH('Cash Flow'!$A$45,'Cash Flow'!$A$2:$A$45,0),MATCH(DZ$50,'Cash Flow'!$F$2:$O$2,0))/12,0))</f>
        <v>0</v>
      </c>
      <c r="EA53" s="725">
        <f>IF(EA$50=1,INDEX(Development!$D$1:$EZ$300,MATCH(Development!$F$296,Development!$F$1:$F$300,0),MATCH(EA$48,Development!$D$3:$EZ$3,0)),IF(AND(EA$50&gt;1,EA$50&lt;=$R$10),INDEX('Cash Flow'!$F$2:$O$45,MATCH('Cash Flow'!$A$45,'Cash Flow'!$A$2:$A$45,0),MATCH(EA$50,'Cash Flow'!$F$2:$O$2,0))/12,0))</f>
        <v>0</v>
      </c>
      <c r="EB53" s="725">
        <f>IF(EB$50=1,INDEX(Development!$D$1:$EZ$300,MATCH(Development!$F$296,Development!$F$1:$F$300,0),MATCH(EB$48,Development!$D$3:$EZ$3,0)),IF(AND(EB$50&gt;1,EB$50&lt;=$R$10),INDEX('Cash Flow'!$F$2:$O$45,MATCH('Cash Flow'!$A$45,'Cash Flow'!$A$2:$A$45,0),MATCH(EB$50,'Cash Flow'!$F$2:$O$2,0))/12,0))</f>
        <v>0</v>
      </c>
      <c r="EC53" s="725">
        <f>IF(EC$50=1,INDEX(Development!$D$1:$EZ$300,MATCH(Development!$F$296,Development!$F$1:$F$300,0),MATCH(EC$48,Development!$D$3:$EZ$3,0)),IF(AND(EC$50&gt;1,EC$50&lt;=$R$10),INDEX('Cash Flow'!$F$2:$O$45,MATCH('Cash Flow'!$A$45,'Cash Flow'!$A$2:$A$45,0),MATCH(EC$50,'Cash Flow'!$F$2:$O$2,0))/12,0))</f>
        <v>0</v>
      </c>
      <c r="ED53" s="725">
        <f>IF(ED$50=1,INDEX(Development!$D$1:$EZ$300,MATCH(Development!$F$296,Development!$F$1:$F$300,0),MATCH(ED$48,Development!$D$3:$EZ$3,0)),IF(AND(ED$50&gt;1,ED$50&lt;=$R$10),INDEX('Cash Flow'!$F$2:$O$45,MATCH('Cash Flow'!$A$45,'Cash Flow'!$A$2:$A$45,0),MATCH(ED$50,'Cash Flow'!$F$2:$O$2,0))/12,0))</f>
        <v>0</v>
      </c>
      <c r="EE53" s="725">
        <f>IF(EE$50=1,INDEX(Development!$D$1:$EZ$300,MATCH(Development!$F$296,Development!$F$1:$F$300,0),MATCH(EE$48,Development!$D$3:$EZ$3,0)),IF(AND(EE$50&gt;1,EE$50&lt;=$R$10),INDEX('Cash Flow'!$F$2:$O$45,MATCH('Cash Flow'!$A$45,'Cash Flow'!$A$2:$A$45,0),MATCH(EE$50,'Cash Flow'!$F$2:$O$2,0))/12,0))</f>
        <v>0</v>
      </c>
      <c r="EF53" s="725">
        <f>IF(EF$50=1,INDEX(Development!$D$1:$EZ$300,MATCH(Development!$F$296,Development!$F$1:$F$300,0),MATCH(EF$48,Development!$D$3:$EZ$3,0)),IF(AND(EF$50&gt;1,EF$50&lt;=$R$10),INDEX('Cash Flow'!$F$2:$O$45,MATCH('Cash Flow'!$A$45,'Cash Flow'!$A$2:$A$45,0),MATCH(EF$50,'Cash Flow'!$F$2:$O$2,0))/12,0))</f>
        <v>0</v>
      </c>
      <c r="EG53" s="725">
        <f>IF(EG$50=1,INDEX(Development!$D$1:$EZ$300,MATCH(Development!$F$296,Development!$F$1:$F$300,0),MATCH(EG$48,Development!$D$3:$EZ$3,0)),IF(AND(EG$50&gt;1,EG$50&lt;=$R$10),INDEX('Cash Flow'!$F$2:$O$45,MATCH('Cash Flow'!$A$45,'Cash Flow'!$A$2:$A$45,0),MATCH(EG$50,'Cash Flow'!$F$2:$O$2,0))/12,0))</f>
        <v>0</v>
      </c>
      <c r="EH53" s="725">
        <f>IF(EH$50=1,INDEX(Development!$D$1:$EZ$300,MATCH(Development!$F$296,Development!$F$1:$F$300,0),MATCH(EH$48,Development!$D$3:$EZ$3,0)),IF(AND(EH$50&gt;1,EH$50&lt;=$R$10),INDEX('Cash Flow'!$F$2:$O$45,MATCH('Cash Flow'!$A$45,'Cash Flow'!$A$2:$A$45,0),MATCH(EH$50,'Cash Flow'!$F$2:$O$2,0))/12,0))</f>
        <v>0</v>
      </c>
      <c r="EI53" s="725">
        <f>IF(EI$50=1,INDEX(Development!$D$1:$EZ$300,MATCH(Development!$F$296,Development!$F$1:$F$300,0),MATCH(EI$48,Development!$D$3:$EZ$3,0)),IF(AND(EI$50&gt;1,EI$50&lt;=$R$10),INDEX('Cash Flow'!$F$2:$O$45,MATCH('Cash Flow'!$A$45,'Cash Flow'!$A$2:$A$45,0),MATCH(EI$50,'Cash Flow'!$F$2:$O$2,0))/12,0))</f>
        <v>0</v>
      </c>
      <c r="EJ53" s="725">
        <f>IF(EJ$50=1,INDEX(Development!$D$1:$EZ$300,MATCH(Development!$F$296,Development!$F$1:$F$300,0),MATCH(EJ$48,Development!$D$3:$EZ$3,0)),IF(AND(EJ$50&gt;1,EJ$50&lt;=$R$10),INDEX('Cash Flow'!$F$2:$O$45,MATCH('Cash Flow'!$A$45,'Cash Flow'!$A$2:$A$45,0),MATCH(EJ$50,'Cash Flow'!$F$2:$O$2,0))/12,0))</f>
        <v>0</v>
      </c>
      <c r="EK53" s="725">
        <f>IF(EK$50=1,INDEX(Development!$D$1:$EZ$300,MATCH(Development!$F$296,Development!$F$1:$F$300,0),MATCH(EK$48,Development!$D$3:$EZ$3,0)),IF(AND(EK$50&gt;1,EK$50&lt;=$R$10),INDEX('Cash Flow'!$F$2:$O$45,MATCH('Cash Flow'!$A$45,'Cash Flow'!$A$2:$A$45,0),MATCH(EK$50,'Cash Flow'!$F$2:$O$2,0))/12,0))</f>
        <v>0</v>
      </c>
      <c r="EL53" s="725">
        <f>IF(EL$50=1,INDEX(Development!$D$1:$EZ$300,MATCH(Development!$F$296,Development!$F$1:$F$300,0),MATCH(EL$48,Development!$D$3:$EZ$3,0)),IF(AND(EL$50&gt;1,EL$50&lt;=$R$10),INDEX('Cash Flow'!$F$2:$O$45,MATCH('Cash Flow'!$A$45,'Cash Flow'!$A$2:$A$45,0),MATCH(EL$50,'Cash Flow'!$F$2:$O$2,0))/12,0))</f>
        <v>0</v>
      </c>
      <c r="EM53" s="725">
        <f>IF(EM$50=1,INDEX(Development!$D$1:$EZ$300,MATCH(Development!$F$296,Development!$F$1:$F$300,0),MATCH(EM$48,Development!$D$3:$EZ$3,0)),IF(AND(EM$50&gt;1,EM$50&lt;=$R$10),INDEX('Cash Flow'!$F$2:$O$45,MATCH('Cash Flow'!$A$45,'Cash Flow'!$A$2:$A$45,0),MATCH(EM$50,'Cash Flow'!$F$2:$O$2,0))/12,0))</f>
        <v>0</v>
      </c>
      <c r="EN53" s="725">
        <f>IF(EN$50=1,INDEX(Development!$D$1:$EZ$300,MATCH(Development!$F$296,Development!$F$1:$F$300,0),MATCH(EN$48,Development!$D$3:$EZ$3,0)),IF(AND(EN$50&gt;1,EN$50&lt;=$R$10),INDEX('Cash Flow'!$F$2:$O$45,MATCH('Cash Flow'!$A$45,'Cash Flow'!$A$2:$A$45,0),MATCH(EN$50,'Cash Flow'!$F$2:$O$2,0))/12,0))</f>
        <v>0</v>
      </c>
      <c r="EO53" s="725">
        <f>IF(EO$50=1,INDEX(Development!$D$1:$EZ$300,MATCH(Development!$F$296,Development!$F$1:$F$300,0),MATCH(EO$48,Development!$D$3:$EZ$3,0)),IF(AND(EO$50&gt;1,EO$50&lt;=$R$10),INDEX('Cash Flow'!$F$2:$O$45,MATCH('Cash Flow'!$A$45,'Cash Flow'!$A$2:$A$45,0),MATCH(EO$50,'Cash Flow'!$F$2:$O$2,0))/12,0))</f>
        <v>0</v>
      </c>
      <c r="EP53" s="725">
        <f>IF(EP$50=1,INDEX(Development!$D$1:$EZ$300,MATCH(Development!$F$296,Development!$F$1:$F$300,0),MATCH(EP$48,Development!$D$3:$EZ$3,0)),IF(AND(EP$50&gt;1,EP$50&lt;=$R$10),INDEX('Cash Flow'!$F$2:$O$45,MATCH('Cash Flow'!$A$45,'Cash Flow'!$A$2:$A$45,0),MATCH(EP$50,'Cash Flow'!$F$2:$O$2,0))/12,0))</f>
        <v>0</v>
      </c>
      <c r="EQ53" s="725">
        <f>IF(EQ$50=1,INDEX(Development!$D$1:$EZ$300,MATCH(Development!$F$296,Development!$F$1:$F$300,0),MATCH(EQ$48,Development!$D$3:$EZ$3,0)),IF(AND(EQ$50&gt;1,EQ$50&lt;=$R$10),INDEX('Cash Flow'!$F$2:$O$45,MATCH('Cash Flow'!$A$45,'Cash Flow'!$A$2:$A$45,0),MATCH(EQ$50,'Cash Flow'!$F$2:$O$2,0))/12,0))</f>
        <v>0</v>
      </c>
      <c r="ER53" s="725">
        <f>IF(ER$50=1,INDEX(Development!$D$1:$EZ$300,MATCH(Development!$F$296,Development!$F$1:$F$300,0),MATCH(ER$48,Development!$D$3:$EZ$3,0)),IF(AND(ER$50&gt;1,ER$50&lt;=$R$10),INDEX('Cash Flow'!$F$2:$O$45,MATCH('Cash Flow'!$A$45,'Cash Flow'!$A$2:$A$45,0),MATCH(ER$50,'Cash Flow'!$F$2:$O$2,0))/12,0))</f>
        <v>0</v>
      </c>
      <c r="ES53" s="725">
        <f>IF(ES$50=1,INDEX(Development!$D$1:$EZ$300,MATCH(Development!$F$296,Development!$F$1:$F$300,0),MATCH(ES$48,Development!$D$3:$EZ$3,0)),IF(AND(ES$50&gt;1,ES$50&lt;=$R$10),INDEX('Cash Flow'!$F$2:$O$45,MATCH('Cash Flow'!$A$45,'Cash Flow'!$A$2:$A$45,0),MATCH(ES$50,'Cash Flow'!$F$2:$O$2,0))/12,0))</f>
        <v>0</v>
      </c>
      <c r="ET53" s="725">
        <f>IF(ET$50=1,INDEX(Development!$D$1:$EZ$300,MATCH(Development!$F$296,Development!$F$1:$F$300,0),MATCH(ET$48,Development!$D$3:$EZ$3,0)),IF(AND(ET$50&gt;1,ET$50&lt;=$R$10),INDEX('Cash Flow'!$F$2:$O$45,MATCH('Cash Flow'!$A$45,'Cash Flow'!$A$2:$A$45,0),MATCH(ET$50,'Cash Flow'!$F$2:$O$2,0))/12,0))</f>
        <v>0</v>
      </c>
      <c r="EU53" s="725">
        <f>IF(EU$50=1,INDEX(Development!$D$1:$EZ$300,MATCH(Development!$F$296,Development!$F$1:$F$300,0),MATCH(EU$48,Development!$D$3:$EZ$3,0)),IF(AND(EU$50&gt;1,EU$50&lt;=$R$10),INDEX('Cash Flow'!$F$2:$O$45,MATCH('Cash Flow'!$A$45,'Cash Flow'!$A$2:$A$45,0),MATCH(EU$50,'Cash Flow'!$F$2:$O$2,0))/12,0))</f>
        <v>0</v>
      </c>
      <c r="EV53" s="725">
        <f>IF(EV$50=1,INDEX(Development!$D$1:$EZ$300,MATCH(Development!$F$296,Development!$F$1:$F$300,0),MATCH(EV$48,Development!$D$3:$EZ$3,0)),IF(AND(EV$50&gt;1,EV$50&lt;=$R$10),INDEX('Cash Flow'!$F$2:$O$45,MATCH('Cash Flow'!$A$45,'Cash Flow'!$A$2:$A$45,0),MATCH(EV$50,'Cash Flow'!$F$2:$O$2,0))/12,0))</f>
        <v>0</v>
      </c>
      <c r="EW53" s="725">
        <f>IF(EW$50=1,INDEX(Development!$D$1:$EZ$300,MATCH(Development!$F$296,Development!$F$1:$F$300,0),MATCH(EW$48,Development!$D$3:$EZ$3,0)),IF(AND(EW$50&gt;1,EW$50&lt;=$R$10),INDEX('Cash Flow'!$F$2:$O$45,MATCH('Cash Flow'!$A$45,'Cash Flow'!$A$2:$A$45,0),MATCH(EW$50,'Cash Flow'!$F$2:$O$2,0))/12,0))</f>
        <v>0</v>
      </c>
      <c r="EX53" s="725">
        <f>IF(EX$50=1,INDEX(Development!$D$1:$EZ$300,MATCH(Development!$F$296,Development!$F$1:$F$300,0),MATCH(EX$48,Development!$D$3:$EZ$3,0)),IF(AND(EX$50&gt;1,EX$50&lt;=$R$10),INDEX('Cash Flow'!$F$2:$O$45,MATCH('Cash Flow'!$A$45,'Cash Flow'!$A$2:$A$45,0),MATCH(EX$50,'Cash Flow'!$F$2:$O$2,0))/12,0))</f>
        <v>0</v>
      </c>
      <c r="EY53" s="725">
        <f>IF(EY$50=1,INDEX(Development!$D$1:$EZ$300,MATCH(Development!$F$296,Development!$F$1:$F$300,0),MATCH(EY$48,Development!$D$3:$EZ$3,0)),IF(AND(EY$50&gt;1,EY$50&lt;=$R$10),INDEX('Cash Flow'!$F$2:$O$45,MATCH('Cash Flow'!$A$45,'Cash Flow'!$A$2:$A$45,0),MATCH(EY$50,'Cash Flow'!$F$2:$O$2,0))/12,0))</f>
        <v>0</v>
      </c>
      <c r="EZ53" s="725">
        <f>IF(EZ$50=1,INDEX(Development!$D$1:$EZ$300,MATCH(Development!$F$296,Development!$F$1:$F$300,0),MATCH(EZ$48,Development!$D$3:$EZ$3,0)),IF(AND(EZ$50&gt;1,EZ$50&lt;=$R$10),INDEX('Cash Flow'!$F$2:$O$45,MATCH('Cash Flow'!$A$45,'Cash Flow'!$A$2:$A$45,0),MATCH(EZ$50,'Cash Flow'!$F$2:$O$2,0))/12,0))</f>
        <v>0</v>
      </c>
      <c r="FA53" s="725">
        <f>IF(FA$50=1,INDEX(Development!$D$1:$EZ$300,MATCH(Development!$F$296,Development!$F$1:$F$300,0),MATCH(FA$48,Development!$D$3:$EZ$3,0)),IF(AND(FA$50&gt;1,FA$50&lt;=$R$10),INDEX('Cash Flow'!$F$2:$O$45,MATCH('Cash Flow'!$A$45,'Cash Flow'!$A$2:$A$45,0),MATCH(FA$50,'Cash Flow'!$F$2:$O$2,0))/12,0))</f>
        <v>0</v>
      </c>
      <c r="FB53" s="725">
        <f>IF(FB$50=1,INDEX(Development!$D$1:$EZ$300,MATCH(Development!$F$296,Development!$F$1:$F$300,0),MATCH(FB$48,Development!$D$3:$EZ$3,0)),IF(AND(FB$50&gt;1,FB$50&lt;=$R$10),INDEX('Cash Flow'!$F$2:$O$45,MATCH('Cash Flow'!$A$45,'Cash Flow'!$A$2:$A$45,0),MATCH(FB$50,'Cash Flow'!$F$2:$O$2,0))/12,0))</f>
        <v>0</v>
      </c>
      <c r="FC53" s="725">
        <f>IF(FC$50=1,INDEX(Development!$D$1:$EZ$300,MATCH(Development!$F$296,Development!$F$1:$F$300,0),MATCH(FC$48,Development!$D$3:$EZ$3,0)),IF(AND(FC$50&gt;1,FC$50&lt;=$R$10),INDEX('Cash Flow'!$F$2:$O$45,MATCH('Cash Flow'!$A$45,'Cash Flow'!$A$2:$A$45,0),MATCH(FC$50,'Cash Flow'!$F$2:$O$2,0))/12,0))</f>
        <v>0</v>
      </c>
      <c r="FD53" s="725">
        <f>IF(FD$50=1,INDEX(Development!$D$1:$EZ$300,MATCH(Development!$F$296,Development!$F$1:$F$300,0),MATCH(FD$48,Development!$D$3:$EZ$3,0)),IF(AND(FD$50&gt;1,FD$50&lt;=$R$10),INDEX('Cash Flow'!$F$2:$O$45,MATCH('Cash Flow'!$A$45,'Cash Flow'!$A$2:$A$45,0),MATCH(FD$50,'Cash Flow'!$F$2:$O$2,0))/12,0))</f>
        <v>0</v>
      </c>
      <c r="FE53" s="725">
        <f>IF(FE$50=1,INDEX(Development!$D$1:$EZ$300,MATCH(Development!$F$296,Development!$F$1:$F$300,0),MATCH(FE$48,Development!$D$3:$EZ$3,0)),IF(AND(FE$50&gt;1,FE$50&lt;=$R$10),INDEX('Cash Flow'!$F$2:$O$45,MATCH('Cash Flow'!$A$45,'Cash Flow'!$A$2:$A$45,0),MATCH(FE$50,'Cash Flow'!$F$2:$O$2,0))/12,0))</f>
        <v>0</v>
      </c>
      <c r="FF53" s="725">
        <f>IF(FF$50=1,INDEX(Development!$D$1:$EZ$300,MATCH(Development!$F$296,Development!$F$1:$F$300,0),MATCH(FF$48,Development!$D$3:$EZ$3,0)),IF(AND(FF$50&gt;1,FF$50&lt;=$R$10),INDEX('Cash Flow'!$F$2:$O$45,MATCH('Cash Flow'!$A$45,'Cash Flow'!$A$2:$A$45,0),MATCH(FF$50,'Cash Flow'!$F$2:$O$2,0))/12,0))</f>
        <v>0</v>
      </c>
      <c r="FG53" s="725">
        <f>IF(FG$50=1,INDEX(Development!$D$1:$EZ$300,MATCH(Development!$F$296,Development!$F$1:$F$300,0),MATCH(FG$48,Development!$D$3:$EZ$3,0)),IF(AND(FG$50&gt;1,FG$50&lt;=$R$10),INDEX('Cash Flow'!$F$2:$O$45,MATCH('Cash Flow'!$A$45,'Cash Flow'!$A$2:$A$45,0),MATCH(FG$50,'Cash Flow'!$F$2:$O$2,0))/12,0))</f>
        <v>0</v>
      </c>
      <c r="FH53" s="725">
        <f>IF(FH$50=1,INDEX(Development!$D$1:$EZ$300,MATCH(Development!$F$296,Development!$F$1:$F$300,0),MATCH(FH$48,Development!$D$3:$EZ$3,0)),IF(AND(FH$50&gt;1,FH$50&lt;=$R$10),INDEX('Cash Flow'!$F$2:$O$45,MATCH('Cash Flow'!$A$45,'Cash Flow'!$A$2:$A$45,0),MATCH(FH$50,'Cash Flow'!$F$2:$O$2,0))/12,0))</f>
        <v>0</v>
      </c>
      <c r="FI53" s="725">
        <f>IF(FI$50=1,INDEX(Development!$D$1:$EZ$300,MATCH(Development!$F$296,Development!$F$1:$F$300,0),MATCH(FI$48,Development!$D$3:$EZ$3,0)),IF(AND(FI$50&gt;1,FI$50&lt;=$R$10),INDEX('Cash Flow'!$F$2:$O$45,MATCH('Cash Flow'!$A$45,'Cash Flow'!$A$2:$A$45,0),MATCH(FI$50,'Cash Flow'!$F$2:$O$2,0))/12,0))</f>
        <v>0</v>
      </c>
      <c r="FJ53" s="725">
        <f>IF(FJ$50=1,INDEX(Development!$D$1:$EZ$300,MATCH(Development!$F$296,Development!$F$1:$F$300,0),MATCH(FJ$48,Development!$D$3:$EZ$3,0)),IF(AND(FJ$50&gt;1,FJ$50&lt;=$R$10),INDEX('Cash Flow'!$F$2:$O$45,MATCH('Cash Flow'!$A$45,'Cash Flow'!$A$2:$A$45,0),MATCH(FJ$50,'Cash Flow'!$F$2:$O$2,0))/12,0))</f>
        <v>0</v>
      </c>
      <c r="FK53" s="725">
        <f>IF(FK$50=1,INDEX(Development!$D$1:$EZ$300,MATCH(Development!$F$296,Development!$F$1:$F$300,0),MATCH(FK$48,Development!$D$3:$EZ$3,0)),IF(AND(FK$50&gt;1,FK$50&lt;=$R$10),INDEX('Cash Flow'!$F$2:$O$45,MATCH('Cash Flow'!$A$45,'Cash Flow'!$A$2:$A$45,0),MATCH(FK$50,'Cash Flow'!$F$2:$O$2,0))/12,0))</f>
        <v>0</v>
      </c>
      <c r="FL53" s="725">
        <f>IF(FL$50=1,INDEX(Development!$D$1:$EZ$300,MATCH(Development!$F$296,Development!$F$1:$F$300,0),MATCH(FL$48,Development!$D$3:$EZ$3,0)),IF(AND(FL$50&gt;1,FL$50&lt;=$R$10),INDEX('Cash Flow'!$F$2:$O$45,MATCH('Cash Flow'!$A$45,'Cash Flow'!$A$2:$A$45,0),MATCH(FL$50,'Cash Flow'!$F$2:$O$2,0))/12,0))</f>
        <v>0</v>
      </c>
      <c r="FM53" s="725">
        <f>IF(FM$50=1,INDEX(Development!$D$1:$EZ$300,MATCH(Development!$F$296,Development!$F$1:$F$300,0),MATCH(FM$48,Development!$D$3:$EZ$3,0)),IF(AND(FM$50&gt;1,FM$50&lt;=$R$10),INDEX('Cash Flow'!$F$2:$O$45,MATCH('Cash Flow'!$A$45,'Cash Flow'!$A$2:$A$45,0),MATCH(FM$50,'Cash Flow'!$F$2:$O$2,0))/12,0))</f>
        <v>0</v>
      </c>
      <c r="FN53" s="725">
        <f>IF(FN$50=1,INDEX(Development!$D$1:$EZ$300,MATCH(Development!$F$296,Development!$F$1:$F$300,0),MATCH(FN$48,Development!$D$3:$EZ$3,0)),IF(AND(FN$50&gt;1,FN$50&lt;=$R$10),INDEX('Cash Flow'!$F$2:$O$45,MATCH('Cash Flow'!$A$45,'Cash Flow'!$A$2:$A$45,0),MATCH(FN$50,'Cash Flow'!$F$2:$O$2,0))/12,0))</f>
        <v>0</v>
      </c>
      <c r="FO53" s="725">
        <f>IF(FO$50=1,INDEX(Development!$D$1:$EZ$300,MATCH(Development!$F$296,Development!$F$1:$F$300,0),MATCH(FO$48,Development!$D$3:$EZ$3,0)),IF(AND(FO$50&gt;1,FO$50&lt;=$R$10),INDEX('Cash Flow'!$F$2:$O$45,MATCH('Cash Flow'!$A$45,'Cash Flow'!$A$2:$A$45,0),MATCH(FO$50,'Cash Flow'!$F$2:$O$2,0))/12,0))</f>
        <v>0</v>
      </c>
      <c r="FP53" s="725">
        <f>IF(FP$50=1,INDEX(Development!$D$1:$EZ$300,MATCH(Development!$F$296,Development!$F$1:$F$300,0),MATCH(FP$48,Development!$D$3:$EZ$3,0)),IF(AND(FP$50&gt;1,FP$50&lt;=$R$10),INDEX('Cash Flow'!$F$2:$O$45,MATCH('Cash Flow'!$A$45,'Cash Flow'!$A$2:$A$45,0),MATCH(FP$50,'Cash Flow'!$F$2:$O$2,0))/12,0))</f>
        <v>0</v>
      </c>
      <c r="FQ53" s="725">
        <f>IF(FQ$50=1,INDEX(Development!$D$1:$EZ$300,MATCH(Development!$F$296,Development!$F$1:$F$300,0),MATCH(FQ$48,Development!$D$3:$EZ$3,0)),IF(AND(FQ$50&gt;1,FQ$50&lt;=$R$10),INDEX('Cash Flow'!$F$2:$O$45,MATCH('Cash Flow'!$A$45,'Cash Flow'!$A$2:$A$45,0),MATCH(FQ$50,'Cash Flow'!$F$2:$O$2,0))/12,0))</f>
        <v>0</v>
      </c>
      <c r="FR53" s="725">
        <f>IF(FR$50=1,INDEX(Development!$D$1:$EZ$300,MATCH(Development!$F$296,Development!$F$1:$F$300,0),MATCH(FR$48,Development!$D$3:$EZ$3,0)),IF(AND(FR$50&gt;1,FR$50&lt;=$R$10),INDEX('Cash Flow'!$F$2:$O$45,MATCH('Cash Flow'!$A$45,'Cash Flow'!$A$2:$A$45,0),MATCH(FR$50,'Cash Flow'!$F$2:$O$2,0))/12,0))</f>
        <v>0</v>
      </c>
      <c r="FS53" s="725">
        <f>IF(FS$50=1,INDEX(Development!$D$1:$EZ$300,MATCH(Development!$F$296,Development!$F$1:$F$300,0),MATCH(FS$48,Development!$D$3:$EZ$3,0)),IF(AND(FS$50&gt;1,FS$50&lt;=$R$10),INDEX('Cash Flow'!$F$2:$O$45,MATCH('Cash Flow'!$A$45,'Cash Flow'!$A$2:$A$45,0),MATCH(FS$50,'Cash Flow'!$F$2:$O$2,0))/12,0))</f>
        <v>0</v>
      </c>
      <c r="FT53" s="725">
        <f>IF(FT$50=1,INDEX(Development!$D$1:$EZ$300,MATCH(Development!$F$296,Development!$F$1:$F$300,0),MATCH(FT$48,Development!$D$3:$EZ$3,0)),IF(AND(FT$50&gt;1,FT$50&lt;=$R$10),INDEX('Cash Flow'!$F$2:$O$45,MATCH('Cash Flow'!$A$45,'Cash Flow'!$A$2:$A$45,0),MATCH(FT$50,'Cash Flow'!$F$2:$O$2,0))/12,0))</f>
        <v>0</v>
      </c>
      <c r="FU53" s="725">
        <f>IF(FU$50=1,INDEX(Development!$D$1:$EZ$300,MATCH(Development!$F$296,Development!$F$1:$F$300,0),MATCH(FU$48,Development!$D$3:$EZ$3,0)),IF(AND(FU$50&gt;1,FU$50&lt;=$R$10),INDEX('Cash Flow'!$F$2:$O$45,MATCH('Cash Flow'!$A$45,'Cash Flow'!$A$2:$A$45,0),MATCH(FU$50,'Cash Flow'!$F$2:$O$2,0))/12,0))</f>
        <v>0</v>
      </c>
      <c r="FV53" s="725">
        <f>IF(FV$50=1,INDEX(Development!$D$1:$EZ$300,MATCH(Development!$F$296,Development!$F$1:$F$300,0),MATCH(FV$48,Development!$D$3:$EZ$3,0)),IF(AND(FV$50&gt;1,FV$50&lt;=$R$10),INDEX('Cash Flow'!$F$2:$O$45,MATCH('Cash Flow'!$A$45,'Cash Flow'!$A$2:$A$45,0),MATCH(FV$50,'Cash Flow'!$F$2:$O$2,0))/12,0))</f>
        <v>0</v>
      </c>
      <c r="FW53" s="725">
        <f>IF(FW$50=1,INDEX(Development!$D$1:$EZ$300,MATCH(Development!$F$296,Development!$F$1:$F$300,0),MATCH(FW$48,Development!$D$3:$EZ$3,0)),IF(AND(FW$50&gt;1,FW$50&lt;=$R$10),INDEX('Cash Flow'!$F$2:$O$45,MATCH('Cash Flow'!$A$45,'Cash Flow'!$A$2:$A$45,0),MATCH(FW$50,'Cash Flow'!$F$2:$O$2,0))/12,0))</f>
        <v>0</v>
      </c>
      <c r="FX53" s="725">
        <f>IF(FX$50=1,INDEX(Development!$D$1:$EZ$300,MATCH(Development!$F$296,Development!$F$1:$F$300,0),MATCH(FX$48,Development!$D$3:$EZ$3,0)),IF(AND(FX$50&gt;1,FX$50&lt;=$R$10),INDEX('Cash Flow'!$F$2:$O$45,MATCH('Cash Flow'!$A$45,'Cash Flow'!$A$2:$A$45,0),MATCH(FX$50,'Cash Flow'!$F$2:$O$2,0))/12,0))</f>
        <v>0</v>
      </c>
      <c r="FY53" s="725">
        <f>IF(FY$50=1,INDEX(Development!$D$1:$EZ$300,MATCH(Development!$F$296,Development!$F$1:$F$300,0),MATCH(FY$48,Development!$D$3:$EZ$3,0)),IF(AND(FY$50&gt;1,FY$50&lt;=$R$10),INDEX('Cash Flow'!$F$2:$O$45,MATCH('Cash Flow'!$A$45,'Cash Flow'!$A$2:$A$45,0),MATCH(FY$50,'Cash Flow'!$F$2:$O$2,0))/12,0))</f>
        <v>0</v>
      </c>
      <c r="FZ53" s="725">
        <f>IF(FZ$50=1,INDEX(Development!$D$1:$EZ$300,MATCH(Development!$F$296,Development!$F$1:$F$300,0),MATCH(FZ$48,Development!$D$3:$EZ$3,0)),IF(AND(FZ$50&gt;1,FZ$50&lt;=$R$10),INDEX('Cash Flow'!$F$2:$O$45,MATCH('Cash Flow'!$A$45,'Cash Flow'!$A$2:$A$45,0),MATCH(FZ$50,'Cash Flow'!$F$2:$O$2,0))/12,0))</f>
        <v>0</v>
      </c>
      <c r="GA53" s="725">
        <f>IF(GA$50=1,INDEX(Development!$D$1:$EZ$300,MATCH(Development!$F$296,Development!$F$1:$F$300,0),MATCH(GA$48,Development!$D$3:$EZ$3,0)),IF(AND(GA$50&gt;1,GA$50&lt;=$R$10),INDEX('Cash Flow'!$F$2:$O$45,MATCH('Cash Flow'!$A$45,'Cash Flow'!$A$2:$A$45,0),MATCH(GA$50,'Cash Flow'!$F$2:$O$2,0))/12,0))</f>
        <v>0</v>
      </c>
      <c r="GB53" s="725">
        <f>IF(GB$50=1,INDEX(Development!$D$1:$EZ$300,MATCH(Development!$F$296,Development!$F$1:$F$300,0),MATCH(GB$48,Development!$D$3:$EZ$3,0)),IF(AND(GB$50&gt;1,GB$50&lt;=$R$10),INDEX('Cash Flow'!$F$2:$O$45,MATCH('Cash Flow'!$A$45,'Cash Flow'!$A$2:$A$45,0),MATCH(GB$50,'Cash Flow'!$F$2:$O$2,0))/12,0))</f>
        <v>0</v>
      </c>
      <c r="GC53" s="725">
        <f>IF(GC$50=1,INDEX(Development!$D$1:$EZ$300,MATCH(Development!$F$296,Development!$F$1:$F$300,0),MATCH(GC$48,Development!$D$3:$EZ$3,0)),IF(AND(GC$50&gt;1,GC$50&lt;=$R$10),INDEX('Cash Flow'!$F$2:$O$45,MATCH('Cash Flow'!$A$45,'Cash Flow'!$A$2:$A$45,0),MATCH(GC$50,'Cash Flow'!$F$2:$O$2,0))/12,0))</f>
        <v>0</v>
      </c>
      <c r="GD53" s="725">
        <f>IF(GD$50=1,INDEX(Development!$D$1:$EZ$300,MATCH(Development!$F$296,Development!$F$1:$F$300,0),MATCH(GD$48,Development!$D$3:$EZ$3,0)),IF(AND(GD$50&gt;1,GD$50&lt;=$R$10),INDEX('Cash Flow'!$F$2:$O$45,MATCH('Cash Flow'!$A$45,'Cash Flow'!$A$2:$A$45,0),MATCH(GD$50,'Cash Flow'!$F$2:$O$2,0))/12,0))</f>
        <v>0</v>
      </c>
      <c r="GE53" s="725">
        <f>IF(GE$50=1,INDEX(Development!$D$1:$EZ$300,MATCH(Development!$F$296,Development!$F$1:$F$300,0),MATCH(GE$48,Development!$D$3:$EZ$3,0)),IF(AND(GE$50&gt;1,GE$50&lt;=$R$10),INDEX('Cash Flow'!$F$2:$O$45,MATCH('Cash Flow'!$A$45,'Cash Flow'!$A$2:$A$45,0),MATCH(GE$50,'Cash Flow'!$F$2:$O$2,0))/12,0))</f>
        <v>0</v>
      </c>
      <c r="GF53" s="725">
        <f>IF(GF$50=1,INDEX(Development!$D$1:$EZ$300,MATCH(Development!$F$296,Development!$F$1:$F$300,0),MATCH(GF$48,Development!$D$3:$EZ$3,0)),IF(AND(GF$50&gt;1,GF$50&lt;=$R$10),INDEX('Cash Flow'!$F$2:$O$45,MATCH('Cash Flow'!$A$45,'Cash Flow'!$A$2:$A$45,0),MATCH(GF$50,'Cash Flow'!$F$2:$O$2,0))/12,0))</f>
        <v>0</v>
      </c>
      <c r="GG53" s="725">
        <f>IF(GG$50=1,INDEX(Development!$D$1:$EZ$300,MATCH(Development!$F$296,Development!$F$1:$F$300,0),MATCH(GG$48,Development!$D$3:$EZ$3,0)),IF(AND(GG$50&gt;1,GG$50&lt;=$R$10),INDEX('Cash Flow'!$F$2:$O$45,MATCH('Cash Flow'!$A$45,'Cash Flow'!$A$2:$A$45,0),MATCH(GG$50,'Cash Flow'!$F$2:$O$2,0))/12,0))</f>
        <v>0</v>
      </c>
      <c r="GH53" s="725">
        <f>IF(GH$50=1,INDEX(Development!$D$1:$EZ$300,MATCH(Development!$F$296,Development!$F$1:$F$300,0),MATCH(GH$48,Development!$D$3:$EZ$3,0)),IF(AND(GH$50&gt;1,GH$50&lt;=$R$10),INDEX('Cash Flow'!$F$2:$O$45,MATCH('Cash Flow'!$A$45,'Cash Flow'!$A$2:$A$45,0),MATCH(GH$50,'Cash Flow'!$F$2:$O$2,0))/12,0))</f>
        <v>0</v>
      </c>
      <c r="GI53" s="725">
        <f>IF(GI$50=1,INDEX(Development!$D$1:$EZ$300,MATCH(Development!$F$296,Development!$F$1:$F$300,0),MATCH(GI$48,Development!$D$3:$EZ$3,0)),IF(AND(GI$50&gt;1,GI$50&lt;=$R$10),INDEX('Cash Flow'!$F$2:$O$45,MATCH('Cash Flow'!$A$45,'Cash Flow'!$A$2:$A$45,0),MATCH(GI$50,'Cash Flow'!$F$2:$O$2,0))/12,0))</f>
        <v>0</v>
      </c>
      <c r="GJ53" s="725">
        <f>IF(GJ$50=1,INDEX(Development!$D$1:$EZ$300,MATCH(Development!$F$296,Development!$F$1:$F$300,0),MATCH(GJ$48,Development!$D$3:$EZ$3,0)),IF(AND(GJ$50&gt;1,GJ$50&lt;=$R$10),INDEX('Cash Flow'!$F$2:$O$45,MATCH('Cash Flow'!$A$45,'Cash Flow'!$A$2:$A$45,0),MATCH(GJ$50,'Cash Flow'!$F$2:$O$2,0))/12,0))</f>
        <v>0</v>
      </c>
      <c r="GK53" s="725">
        <f>IF(GK$50=1,INDEX(Development!$D$1:$EZ$300,MATCH(Development!$F$296,Development!$F$1:$F$300,0),MATCH(GK$48,Development!$D$3:$EZ$3,0)),IF(AND(GK$50&gt;1,GK$50&lt;=$R$10),INDEX('Cash Flow'!$F$2:$O$45,MATCH('Cash Flow'!$A$45,'Cash Flow'!$A$2:$A$45,0),MATCH(GK$50,'Cash Flow'!$F$2:$O$2,0))/12,0))</f>
        <v>0</v>
      </c>
      <c r="GL53" s="725">
        <f>IF(GL$50=1,INDEX(Development!$D$1:$EZ$300,MATCH(Development!$F$296,Development!$F$1:$F$300,0),MATCH(GL$48,Development!$D$3:$EZ$3,0)),IF(AND(GL$50&gt;1,GL$50&lt;=$R$10),INDEX('Cash Flow'!$F$2:$O$45,MATCH('Cash Flow'!$A$45,'Cash Flow'!$A$2:$A$45,0),MATCH(GL$50,'Cash Flow'!$F$2:$O$2,0))/12,0))</f>
        <v>0</v>
      </c>
      <c r="GM53" s="725">
        <f>IF(GM$50=1,INDEX(Development!$D$1:$EZ$300,MATCH(Development!$F$296,Development!$F$1:$F$300,0),MATCH(GM$48,Development!$D$3:$EZ$3,0)),IF(AND(GM$50&gt;1,GM$50&lt;=$R$10),INDEX('Cash Flow'!$F$2:$O$45,MATCH('Cash Flow'!$A$45,'Cash Flow'!$A$2:$A$45,0),MATCH(GM$50,'Cash Flow'!$F$2:$O$2,0))/12,0))</f>
        <v>0</v>
      </c>
      <c r="GN53" s="725">
        <f>IF(GN$50=1,INDEX(Development!$D$1:$EZ$300,MATCH(Development!$F$296,Development!$F$1:$F$300,0),MATCH(GN$48,Development!$D$3:$EZ$3,0)),IF(AND(GN$50&gt;1,GN$50&lt;=$R$10),INDEX('Cash Flow'!$F$2:$O$45,MATCH('Cash Flow'!$A$45,'Cash Flow'!$A$2:$A$45,0),MATCH(GN$50,'Cash Flow'!$F$2:$O$2,0))/12,0))</f>
        <v>0</v>
      </c>
      <c r="GO53" s="725">
        <f>IF(GO$50=1,INDEX(Development!$D$1:$EZ$300,MATCH(Development!$F$296,Development!$F$1:$F$300,0),MATCH(GO$48,Development!$D$3:$EZ$3,0)),IF(AND(GO$50&gt;1,GO$50&lt;=$R$10),INDEX('Cash Flow'!$F$2:$O$45,MATCH('Cash Flow'!$A$45,'Cash Flow'!$A$2:$A$45,0),MATCH(GO$50,'Cash Flow'!$F$2:$O$2,0))/12,0))</f>
        <v>0</v>
      </c>
      <c r="GP53" s="725">
        <f>IF(GP$50=1,INDEX(Development!$D$1:$EZ$300,MATCH(Development!$F$296,Development!$F$1:$F$300,0),MATCH(GP$48,Development!$D$3:$EZ$3,0)),IF(AND(GP$50&gt;1,GP$50&lt;=$R$10),INDEX('Cash Flow'!$F$2:$O$45,MATCH('Cash Flow'!$A$45,'Cash Flow'!$A$2:$A$45,0),MATCH(GP$50,'Cash Flow'!$F$2:$O$2,0))/12,0))</f>
        <v>0</v>
      </c>
      <c r="GQ53" s="725">
        <f>IF(GQ$50=1,INDEX(Development!$D$1:$EZ$300,MATCH(Development!$F$296,Development!$F$1:$F$300,0),MATCH(GQ$48,Development!$D$3:$EZ$3,0)),IF(AND(GQ$50&gt;1,GQ$50&lt;=$R$10),INDEX('Cash Flow'!$F$2:$O$45,MATCH('Cash Flow'!$A$45,'Cash Flow'!$A$2:$A$45,0),MATCH(GQ$50,'Cash Flow'!$F$2:$O$2,0))/12,0))</f>
        <v>0</v>
      </c>
      <c r="GR53" s="725">
        <f>IF(GR$50=1,INDEX(Development!$D$1:$EZ$300,MATCH(Development!$F$296,Development!$F$1:$F$300,0),MATCH(GR$48,Development!$D$3:$EZ$3,0)),IF(AND(GR$50&gt;1,GR$50&lt;=$R$10),INDEX('Cash Flow'!$F$2:$O$45,MATCH('Cash Flow'!$A$45,'Cash Flow'!$A$2:$A$45,0),MATCH(GR$50,'Cash Flow'!$F$2:$O$2,0))/12,0))</f>
        <v>0</v>
      </c>
      <c r="GS53" s="725">
        <f>IF(GS$50=1,INDEX(Development!$D$1:$EZ$300,MATCH(Development!$F$296,Development!$F$1:$F$300,0),MATCH(GS$48,Development!$D$3:$EZ$3,0)),IF(AND(GS$50&gt;1,GS$50&lt;=$R$10),INDEX('Cash Flow'!$F$2:$O$45,MATCH('Cash Flow'!$A$45,'Cash Flow'!$A$2:$A$45,0),MATCH(GS$50,'Cash Flow'!$F$2:$O$2,0))/12,0))</f>
        <v>0</v>
      </c>
      <c r="GT53" s="725">
        <f>IF(GT$50=1,INDEX(Development!$D$1:$EZ$300,MATCH(Development!$F$296,Development!$F$1:$F$300,0),MATCH(GT$48,Development!$D$3:$EZ$3,0)),IF(AND(GT$50&gt;1,GT$50&lt;=$R$10),INDEX('Cash Flow'!$F$2:$O$45,MATCH('Cash Flow'!$A$45,'Cash Flow'!$A$2:$A$45,0),MATCH(GT$50,'Cash Flow'!$F$2:$O$2,0))/12,0))</f>
        <v>0</v>
      </c>
      <c r="GU53" s="725">
        <f>IF(GU$50=1,INDEX(Development!$D$1:$EZ$300,MATCH(Development!$F$296,Development!$F$1:$F$300,0),MATCH(GU$48,Development!$D$3:$EZ$3,0)),IF(AND(GU$50&gt;1,GU$50&lt;=$R$10),INDEX('Cash Flow'!$F$2:$O$45,MATCH('Cash Flow'!$A$45,'Cash Flow'!$A$2:$A$45,0),MATCH(GU$50,'Cash Flow'!$F$2:$O$2,0))/12,0))</f>
        <v>0</v>
      </c>
      <c r="GV53" s="725">
        <f>IF(GV$50=1,INDEX(Development!$D$1:$EZ$300,MATCH(Development!$F$296,Development!$F$1:$F$300,0),MATCH(GV$48,Development!$D$3:$EZ$3,0)),IF(AND(GV$50&gt;1,GV$50&lt;=$R$10),INDEX('Cash Flow'!$F$2:$O$45,MATCH('Cash Flow'!$A$45,'Cash Flow'!$A$2:$A$45,0),MATCH(GV$50,'Cash Flow'!$F$2:$O$2,0))/12,0))</f>
        <v>0</v>
      </c>
      <c r="GW53" s="725">
        <f>IF(GW$50=1,INDEX(Development!$D$1:$EZ$300,MATCH(Development!$F$296,Development!$F$1:$F$300,0),MATCH(GW$48,Development!$D$3:$EZ$3,0)),IF(AND(GW$50&gt;1,GW$50&lt;=$R$10),INDEX('Cash Flow'!$F$2:$O$45,MATCH('Cash Flow'!$A$45,'Cash Flow'!$A$2:$A$45,0),MATCH(GW$50,'Cash Flow'!$F$2:$O$2,0))/12,0))</f>
        <v>0</v>
      </c>
      <c r="GX53" s="725">
        <f>IF(GX$50=1,INDEX(Development!$D$1:$EZ$300,MATCH(Development!$F$296,Development!$F$1:$F$300,0),MATCH(GX$48,Development!$D$3:$EZ$3,0)),IF(AND(GX$50&gt;1,GX$50&lt;=$R$10),INDEX('Cash Flow'!$F$2:$O$45,MATCH('Cash Flow'!$A$45,'Cash Flow'!$A$2:$A$45,0),MATCH(GX$50,'Cash Flow'!$F$2:$O$2,0))/12,0))</f>
        <v>0</v>
      </c>
      <c r="GY53" s="725">
        <f>IF(GY$50=1,INDEX(Development!$D$1:$EZ$300,MATCH(Development!$F$296,Development!$F$1:$F$300,0),MATCH(GY$48,Development!$D$3:$EZ$3,0)),IF(AND(GY$50&gt;1,GY$50&lt;=$R$10),INDEX('Cash Flow'!$F$2:$O$45,MATCH('Cash Flow'!$A$45,'Cash Flow'!$A$2:$A$45,0),MATCH(GY$50,'Cash Flow'!$F$2:$O$2,0))/12,0))</f>
        <v>0</v>
      </c>
      <c r="GZ53" s="725">
        <f>IF(GZ$50=1,INDEX(Development!$D$1:$EZ$300,MATCH(Development!$F$296,Development!$F$1:$F$300,0),MATCH(GZ$48,Development!$D$3:$EZ$3,0)),IF(AND(GZ$50&gt;1,GZ$50&lt;=$R$10),INDEX('Cash Flow'!$F$2:$O$45,MATCH('Cash Flow'!$A$45,'Cash Flow'!$A$2:$A$45,0),MATCH(GZ$50,'Cash Flow'!$F$2:$O$2,0))/12,0))</f>
        <v>0</v>
      </c>
      <c r="HA53" s="725">
        <f>IF(HA$50=1,INDEX(Development!$D$1:$EZ$300,MATCH(Development!$F$296,Development!$F$1:$F$300,0),MATCH(HA$48,Development!$D$3:$EZ$3,0)),IF(AND(HA$50&gt;1,HA$50&lt;=$R$10),INDEX('Cash Flow'!$F$2:$O$45,MATCH('Cash Flow'!$A$45,'Cash Flow'!$A$2:$A$45,0),MATCH(HA$50,'Cash Flow'!$F$2:$O$2,0))/12,0))</f>
        <v>0</v>
      </c>
      <c r="HB53" s="725">
        <f>IF(HB$50=1,INDEX(Development!$D$1:$EZ$300,MATCH(Development!$F$296,Development!$F$1:$F$300,0),MATCH(HB$48,Development!$D$3:$EZ$3,0)),IF(AND(HB$50&gt;1,HB$50&lt;=$R$10),INDEX('Cash Flow'!$F$2:$O$45,MATCH('Cash Flow'!$A$45,'Cash Flow'!$A$2:$A$45,0),MATCH(HB$50,'Cash Flow'!$F$2:$O$2,0))/12,0))</f>
        <v>0</v>
      </c>
      <c r="HC53" s="725">
        <f>IF(HC$50=1,INDEX(Development!$D$1:$EZ$300,MATCH(Development!$F$296,Development!$F$1:$F$300,0),MATCH(HC$48,Development!$D$3:$EZ$3,0)),IF(AND(HC$50&gt;1,HC$50&lt;=$R$10),INDEX('Cash Flow'!$F$2:$O$45,MATCH('Cash Flow'!$A$45,'Cash Flow'!$A$2:$A$45,0),MATCH(HC$50,'Cash Flow'!$F$2:$O$2,0))/12,0))</f>
        <v>0</v>
      </c>
      <c r="HD53" s="725">
        <f>IF(HD$50=1,INDEX(Development!$D$1:$EZ$300,MATCH(Development!$F$296,Development!$F$1:$F$300,0),MATCH(HD$48,Development!$D$3:$EZ$3,0)),IF(AND(HD$50&gt;1,HD$50&lt;=$R$10),INDEX('Cash Flow'!$F$2:$O$45,MATCH('Cash Flow'!$A$45,'Cash Flow'!$A$2:$A$45,0),MATCH(HD$50,'Cash Flow'!$F$2:$O$2,0))/12,0))</f>
        <v>0</v>
      </c>
      <c r="HE53" s="725">
        <f>IF(HE$50=1,INDEX(Development!$D$1:$EZ$300,MATCH(Development!$F$296,Development!$F$1:$F$300,0),MATCH(HE$48,Development!$D$3:$EZ$3,0)),IF(AND(HE$50&gt;1,HE$50&lt;=$R$10),INDEX('Cash Flow'!$F$2:$O$45,MATCH('Cash Flow'!$A$45,'Cash Flow'!$A$2:$A$45,0),MATCH(HE$50,'Cash Flow'!$F$2:$O$2,0))/12,0))</f>
        <v>0</v>
      </c>
      <c r="HF53" s="725">
        <f>IF(HF$50=1,INDEX(Development!$D$1:$EZ$300,MATCH(Development!$F$296,Development!$F$1:$F$300,0),MATCH(HF$48,Development!$D$3:$EZ$3,0)),IF(AND(HF$50&gt;1,HF$50&lt;=$R$10),INDEX('Cash Flow'!$F$2:$O$45,MATCH('Cash Flow'!$A$45,'Cash Flow'!$A$2:$A$45,0),MATCH(HF$50,'Cash Flow'!$F$2:$O$2,0))/12,0))</f>
        <v>0</v>
      </c>
      <c r="HG53" s="725">
        <f>IF(HG$50=1,INDEX(Development!$D$1:$EZ$300,MATCH(Development!$F$296,Development!$F$1:$F$300,0),MATCH(HG$48,Development!$D$3:$EZ$3,0)),IF(AND(HG$50&gt;1,HG$50&lt;=$R$10),INDEX('Cash Flow'!$F$2:$O$45,MATCH('Cash Flow'!$A$45,'Cash Flow'!$A$2:$A$45,0),MATCH(HG$50,'Cash Flow'!$F$2:$O$2,0))/12,0))</f>
        <v>0</v>
      </c>
      <c r="HH53" s="725">
        <f>IF(HH$50=1,INDEX(Development!$D$1:$EZ$300,MATCH(Development!$F$296,Development!$F$1:$F$300,0),MATCH(HH$48,Development!$D$3:$EZ$3,0)),IF(AND(HH$50&gt;1,HH$50&lt;=$R$10),INDEX('Cash Flow'!$F$2:$O$45,MATCH('Cash Flow'!$A$45,'Cash Flow'!$A$2:$A$45,0),MATCH(HH$50,'Cash Flow'!$F$2:$O$2,0))/12,0))</f>
        <v>0</v>
      </c>
      <c r="HI53" s="725">
        <f>IF(HI$50=1,INDEX(Development!$D$1:$EZ$300,MATCH(Development!$F$296,Development!$F$1:$F$300,0),MATCH(HI$48,Development!$D$3:$EZ$3,0)),IF(AND(HI$50&gt;1,HI$50&lt;=$R$10),INDEX('Cash Flow'!$F$2:$O$45,MATCH('Cash Flow'!$A$45,'Cash Flow'!$A$2:$A$45,0),MATCH(HI$50,'Cash Flow'!$F$2:$O$2,0))/12,0))</f>
        <v>0</v>
      </c>
      <c r="HJ53" s="725">
        <f>IF(HJ$50=1,INDEX(Development!$D$1:$EZ$300,MATCH(Development!$F$296,Development!$F$1:$F$300,0),MATCH(HJ$48,Development!$D$3:$EZ$3,0)),IF(AND(HJ$50&gt;1,HJ$50&lt;=$R$10),INDEX('Cash Flow'!$F$2:$O$45,MATCH('Cash Flow'!$A$45,'Cash Flow'!$A$2:$A$45,0),MATCH(HJ$50,'Cash Flow'!$F$2:$O$2,0))/12,0))</f>
        <v>0</v>
      </c>
      <c r="HK53" s="725">
        <f>IF(HK$50=1,INDEX(Development!$D$1:$EZ$300,MATCH(Development!$F$296,Development!$F$1:$F$300,0),MATCH(HK$48,Development!$D$3:$EZ$3,0)),IF(AND(HK$50&gt;1,HK$50&lt;=$R$10),INDEX('Cash Flow'!$F$2:$O$45,MATCH('Cash Flow'!$A$45,'Cash Flow'!$A$2:$A$45,0),MATCH(HK$50,'Cash Flow'!$F$2:$O$2,0))/12,0))</f>
        <v>0</v>
      </c>
      <c r="HL53" s="725">
        <f>IF(HL$50=1,INDEX(Development!$D$1:$EZ$300,MATCH(Development!$F$296,Development!$F$1:$F$300,0),MATCH(HL$48,Development!$D$3:$EZ$3,0)),IF(AND(HL$50&gt;1,HL$50&lt;=$R$10),INDEX('Cash Flow'!$F$2:$O$45,MATCH('Cash Flow'!$A$45,'Cash Flow'!$A$2:$A$45,0),MATCH(HL$50,'Cash Flow'!$F$2:$O$2,0))/12,0))</f>
        <v>0</v>
      </c>
      <c r="HM53" s="725">
        <f>IF(HM$50=1,INDEX(Development!$D$1:$EZ$300,MATCH(Development!$F$296,Development!$F$1:$F$300,0),MATCH(HM$48,Development!$D$3:$EZ$3,0)),IF(AND(HM$50&gt;1,HM$50&lt;=$R$10),INDEX('Cash Flow'!$F$2:$O$45,MATCH('Cash Flow'!$A$45,'Cash Flow'!$A$2:$A$45,0),MATCH(HM$50,'Cash Flow'!$F$2:$O$2,0))/12,0))</f>
        <v>0</v>
      </c>
      <c r="HN53" s="725">
        <f>IF(HN$50=1,INDEX(Development!$D$1:$EZ$300,MATCH(Development!$F$296,Development!$F$1:$F$300,0),MATCH(HN$48,Development!$D$3:$EZ$3,0)),IF(AND(HN$50&gt;1,HN$50&lt;=$R$10),INDEX('Cash Flow'!$F$2:$O$45,MATCH('Cash Flow'!$A$45,'Cash Flow'!$A$2:$A$45,0),MATCH(HN$50,'Cash Flow'!$F$2:$O$2,0))/12,0))</f>
        <v>0</v>
      </c>
      <c r="HO53" s="725">
        <f>IF(HO$50=1,INDEX(Development!$D$1:$EZ$300,MATCH(Development!$F$296,Development!$F$1:$F$300,0),MATCH(HO$48,Development!$D$3:$EZ$3,0)),IF(AND(HO$50&gt;1,HO$50&lt;=$R$10),INDEX('Cash Flow'!$F$2:$O$45,MATCH('Cash Flow'!$A$45,'Cash Flow'!$A$2:$A$45,0),MATCH(HO$50,'Cash Flow'!$F$2:$O$2,0))/12,0))</f>
        <v>0</v>
      </c>
      <c r="HP53" s="725">
        <f>IF(HP$50=1,INDEX(Development!$D$1:$EZ$300,MATCH(Development!$F$296,Development!$F$1:$F$300,0),MATCH(HP$48,Development!$D$3:$EZ$3,0)),IF(AND(HP$50&gt;1,HP$50&lt;=$R$10),INDEX('Cash Flow'!$F$2:$O$45,MATCH('Cash Flow'!$A$45,'Cash Flow'!$A$2:$A$45,0),MATCH(HP$50,'Cash Flow'!$F$2:$O$2,0))/12,0))</f>
        <v>0</v>
      </c>
      <c r="HQ53" s="725">
        <f>IF(HQ$50=1,INDEX(Development!$D$1:$EZ$300,MATCH(Development!$F$296,Development!$F$1:$F$300,0),MATCH(HQ$48,Development!$D$3:$EZ$3,0)),IF(AND(HQ$50&gt;1,HQ$50&lt;=$R$10),INDEX('Cash Flow'!$F$2:$O$45,MATCH('Cash Flow'!$A$45,'Cash Flow'!$A$2:$A$45,0),MATCH(HQ$50,'Cash Flow'!$F$2:$O$2,0))/12,0))</f>
        <v>0</v>
      </c>
      <c r="HR53" s="725">
        <f>IF(HR$50=1,INDEX(Development!$D$1:$EZ$300,MATCH(Development!$F$296,Development!$F$1:$F$300,0),MATCH(HR$48,Development!$D$3:$EZ$3,0)),IF(AND(HR$50&gt;1,HR$50&lt;=$R$10),INDEX('Cash Flow'!$F$2:$O$45,MATCH('Cash Flow'!$A$45,'Cash Flow'!$A$2:$A$45,0),MATCH(HR$50,'Cash Flow'!$F$2:$O$2,0))/12,0))</f>
        <v>0</v>
      </c>
      <c r="HS53" s="725">
        <f>IF(HS$50=1,INDEX(Development!$D$1:$EZ$300,MATCH(Development!$F$296,Development!$F$1:$F$300,0),MATCH(HS$48,Development!$D$3:$EZ$3,0)),IF(AND(HS$50&gt;1,HS$50&lt;=$R$10),INDEX('Cash Flow'!$F$2:$O$45,MATCH('Cash Flow'!$A$45,'Cash Flow'!$A$2:$A$45,0),MATCH(HS$50,'Cash Flow'!$F$2:$O$2,0))/12,0))</f>
        <v>0</v>
      </c>
      <c r="HT53" s="725">
        <f>IF(HT$50=1,INDEX(Development!$D$1:$EZ$300,MATCH(Development!$F$296,Development!$F$1:$F$300,0),MATCH(HT$48,Development!$D$3:$EZ$3,0)),IF(AND(HT$50&gt;1,HT$50&lt;=$R$10),INDEX('Cash Flow'!$F$2:$O$45,MATCH('Cash Flow'!$A$45,'Cash Flow'!$A$2:$A$45,0),MATCH(HT$50,'Cash Flow'!$F$2:$O$2,0))/12,0))</f>
        <v>0</v>
      </c>
      <c r="HU53" s="725">
        <f>IF(HU$50=1,INDEX(Development!$D$1:$EZ$300,MATCH(Development!$F$296,Development!$F$1:$F$300,0),MATCH(HU$48,Development!$D$3:$EZ$3,0)),IF(AND(HU$50&gt;1,HU$50&lt;=$R$10),INDEX('Cash Flow'!$F$2:$O$45,MATCH('Cash Flow'!$A$45,'Cash Flow'!$A$2:$A$45,0),MATCH(HU$50,'Cash Flow'!$F$2:$O$2,0))/12,0))</f>
        <v>0</v>
      </c>
      <c r="HV53" s="725">
        <f>IF(HV$50=1,INDEX(Development!$D$1:$EZ$300,MATCH(Development!$F$296,Development!$F$1:$F$300,0),MATCH(HV$48,Development!$D$3:$EZ$3,0)),IF(AND(HV$50&gt;1,HV$50&lt;=$R$10),INDEX('Cash Flow'!$F$2:$O$45,MATCH('Cash Flow'!$A$45,'Cash Flow'!$A$2:$A$45,0),MATCH(HV$50,'Cash Flow'!$F$2:$O$2,0))/12,0))</f>
        <v>0</v>
      </c>
      <c r="HW53" s="725">
        <f>IF(HW$50=1,INDEX(Development!$D$1:$EZ$300,MATCH(Development!$F$296,Development!$F$1:$F$300,0),MATCH(HW$48,Development!$D$3:$EZ$3,0)),IF(AND(HW$50&gt;1,HW$50&lt;=$R$10),INDEX('Cash Flow'!$F$2:$O$45,MATCH('Cash Flow'!$A$45,'Cash Flow'!$A$2:$A$45,0),MATCH(HW$50,'Cash Flow'!$F$2:$O$2,0))/12,0))</f>
        <v>0</v>
      </c>
      <c r="HX53" s="725">
        <f>IF(HX$50=1,INDEX(Development!$D$1:$EZ$300,MATCH(Development!$F$296,Development!$F$1:$F$300,0),MATCH(HX$48,Development!$D$3:$EZ$3,0)),IF(AND(HX$50&gt;1,HX$50&lt;=$R$10),INDEX('Cash Flow'!$F$2:$O$45,MATCH('Cash Flow'!$A$45,'Cash Flow'!$A$2:$A$45,0),MATCH(HX$50,'Cash Flow'!$F$2:$O$2,0))/12,0))</f>
        <v>0</v>
      </c>
      <c r="HY53" s="725">
        <f>IF(HY$50=1,INDEX(Development!$D$1:$EZ$300,MATCH(Development!$F$296,Development!$F$1:$F$300,0),MATCH(HY$48,Development!$D$3:$EZ$3,0)),IF(AND(HY$50&gt;1,HY$50&lt;=$R$10),INDEX('Cash Flow'!$F$2:$O$45,MATCH('Cash Flow'!$A$45,'Cash Flow'!$A$2:$A$45,0),MATCH(HY$50,'Cash Flow'!$F$2:$O$2,0))/12,0))</f>
        <v>0</v>
      </c>
      <c r="HZ53" s="725">
        <f>IF(HZ$50=1,INDEX(Development!$D$1:$EZ$300,MATCH(Development!$F$296,Development!$F$1:$F$300,0),MATCH(HZ$48,Development!$D$3:$EZ$3,0)),IF(AND(HZ$50&gt;1,HZ$50&lt;=$R$10),INDEX('Cash Flow'!$F$2:$O$45,MATCH('Cash Flow'!$A$45,'Cash Flow'!$A$2:$A$45,0),MATCH(HZ$50,'Cash Flow'!$F$2:$O$2,0))/12,0))</f>
        <v>0</v>
      </c>
      <c r="IA53" s="725">
        <f>IF(IA$50=1,INDEX(Development!$D$1:$EZ$300,MATCH(Development!$F$296,Development!$F$1:$F$300,0),MATCH(IA$48,Development!$D$3:$EZ$3,0)),IF(AND(IA$50&gt;1,IA$50&lt;=$R$10),INDEX('Cash Flow'!$F$2:$O$45,MATCH('Cash Flow'!$A$45,'Cash Flow'!$A$2:$A$45,0),MATCH(IA$50,'Cash Flow'!$F$2:$O$2,0))/12,0))</f>
        <v>0</v>
      </c>
      <c r="IB53" s="725">
        <f>IF(IB$50=1,INDEX(Development!$D$1:$EZ$300,MATCH(Development!$F$296,Development!$F$1:$F$300,0),MATCH(IB$48,Development!$D$3:$EZ$3,0)),IF(AND(IB$50&gt;1,IB$50&lt;=$R$10),INDEX('Cash Flow'!$F$2:$O$45,MATCH('Cash Flow'!$A$45,'Cash Flow'!$A$2:$A$45,0),MATCH(IB$50,'Cash Flow'!$F$2:$O$2,0))/12,0))</f>
        <v>0</v>
      </c>
      <c r="IC53" s="725">
        <f>IF(IC$50=1,INDEX(Development!$D$1:$EZ$300,MATCH(Development!$F$296,Development!$F$1:$F$300,0),MATCH(IC$48,Development!$D$3:$EZ$3,0)),IF(AND(IC$50&gt;1,IC$50&lt;=$R$10),INDEX('Cash Flow'!$F$2:$O$45,MATCH('Cash Flow'!$A$45,'Cash Flow'!$A$2:$A$45,0),MATCH(IC$50,'Cash Flow'!$F$2:$O$2,0))/12,0))</f>
        <v>0</v>
      </c>
      <c r="ID53" s="725">
        <f>IF(ID$50=1,INDEX(Development!$D$1:$EZ$300,MATCH(Development!$F$296,Development!$F$1:$F$300,0),MATCH(ID$48,Development!$D$3:$EZ$3,0)),IF(AND(ID$50&gt;1,ID$50&lt;=$R$10),INDEX('Cash Flow'!$F$2:$O$45,MATCH('Cash Flow'!$A$45,'Cash Flow'!$A$2:$A$45,0),MATCH(ID$50,'Cash Flow'!$F$2:$O$2,0))/12,0))</f>
        <v>0</v>
      </c>
      <c r="IE53" s="725">
        <f>IF(IE$50=1,INDEX(Development!$D$1:$EZ$300,MATCH(Development!$F$296,Development!$F$1:$F$300,0),MATCH(IE$48,Development!$D$3:$EZ$3,0)),IF(AND(IE$50&gt;1,IE$50&lt;=$R$10),INDEX('Cash Flow'!$F$2:$O$45,MATCH('Cash Flow'!$A$45,'Cash Flow'!$A$2:$A$45,0),MATCH(IE$50,'Cash Flow'!$F$2:$O$2,0))/12,0))</f>
        <v>0</v>
      </c>
      <c r="IF53" s="725">
        <f>IF(IF$50=1,INDEX(Development!$D$1:$EZ$300,MATCH(Development!$F$296,Development!$F$1:$F$300,0),MATCH(IF$48,Development!$D$3:$EZ$3,0)),IF(AND(IF$50&gt;1,IF$50&lt;=$R$10),INDEX('Cash Flow'!$F$2:$O$45,MATCH('Cash Flow'!$A$45,'Cash Flow'!$A$2:$A$45,0),MATCH(IF$50,'Cash Flow'!$F$2:$O$2,0))/12,0))</f>
        <v>0</v>
      </c>
      <c r="IG53" s="725">
        <f>IF(IG$50=1,INDEX(Development!$D$1:$EZ$300,MATCH(Development!$F$296,Development!$F$1:$F$300,0),MATCH(IG$48,Development!$D$3:$EZ$3,0)),IF(AND(IG$50&gt;1,IG$50&lt;=$R$10),INDEX('Cash Flow'!$F$2:$O$45,MATCH('Cash Flow'!$A$45,'Cash Flow'!$A$2:$A$45,0),MATCH(IG$50,'Cash Flow'!$F$2:$O$2,0))/12,0))</f>
        <v>0</v>
      </c>
      <c r="IH53" s="725">
        <f>IF(IH$50=1,INDEX(Development!$D$1:$EZ$300,MATCH(Development!$F$296,Development!$F$1:$F$300,0),MATCH(IH$48,Development!$D$3:$EZ$3,0)),IF(AND(IH$50&gt;1,IH$50&lt;=$R$10),INDEX('Cash Flow'!$F$2:$O$45,MATCH('Cash Flow'!$A$45,'Cash Flow'!$A$2:$A$45,0),MATCH(IH$50,'Cash Flow'!$F$2:$O$2,0))/12,0))</f>
        <v>0</v>
      </c>
      <c r="II53" s="725">
        <f>IF(II$50=1,INDEX(Development!$D$1:$EZ$300,MATCH(Development!$F$296,Development!$F$1:$F$300,0),MATCH(II$48,Development!$D$3:$EZ$3,0)),IF(AND(II$50&gt;1,II$50&lt;=$R$10),INDEX('Cash Flow'!$F$2:$O$45,MATCH('Cash Flow'!$A$45,'Cash Flow'!$A$2:$A$45,0),MATCH(II$50,'Cash Flow'!$F$2:$O$2,0))/12,0))</f>
        <v>0</v>
      </c>
      <c r="IJ53" s="725">
        <f>IF(IJ$50=1,INDEX(Development!$D$1:$EZ$300,MATCH(Development!$F$296,Development!$F$1:$F$300,0),MATCH(IJ$48,Development!$D$3:$EZ$3,0)),IF(AND(IJ$50&gt;1,IJ$50&lt;=$R$10),INDEX('Cash Flow'!$F$2:$O$45,MATCH('Cash Flow'!$A$45,'Cash Flow'!$A$2:$A$45,0),MATCH(IJ$50,'Cash Flow'!$F$2:$O$2,0))/12,0))</f>
        <v>0</v>
      </c>
      <c r="IK53" s="725">
        <f>IF(IK$50=1,INDEX(Development!$D$1:$EZ$300,MATCH(Development!$F$296,Development!$F$1:$F$300,0),MATCH(IK$48,Development!$D$3:$EZ$3,0)),IF(AND(IK$50&gt;1,IK$50&lt;=$R$10),INDEX('Cash Flow'!$F$2:$O$45,MATCH('Cash Flow'!$A$45,'Cash Flow'!$A$2:$A$45,0),MATCH(IK$50,'Cash Flow'!$F$2:$O$2,0))/12,0))</f>
        <v>0</v>
      </c>
      <c r="IL53" s="725">
        <f>IF(IL$50=1,INDEX(Development!$D$1:$EZ$300,MATCH(Development!$F$296,Development!$F$1:$F$300,0),MATCH(IL$48,Development!$D$3:$EZ$3,0)),IF(AND(IL$50&gt;1,IL$50&lt;=$R$10),INDEX('Cash Flow'!$F$2:$O$45,MATCH('Cash Flow'!$A$45,'Cash Flow'!$A$2:$A$45,0),MATCH(IL$50,'Cash Flow'!$F$2:$O$2,0))/12,0))</f>
        <v>0</v>
      </c>
      <c r="IN53" s="725">
        <f t="shared" ref="IN53:IN61" si="24">SUMIF($F$50:$IL$50,IN$50,$F53:$IL53)</f>
        <v>0</v>
      </c>
      <c r="IO53" s="725">
        <f t="shared" ca="1" si="23"/>
        <v>15290717.838417569</v>
      </c>
      <c r="IP53" s="725">
        <f t="shared" ca="1" si="23"/>
        <v>19896659.863837615</v>
      </c>
      <c r="IQ53" s="725">
        <f t="shared" ca="1" si="23"/>
        <v>20532358.146291915</v>
      </c>
      <c r="IR53" s="725">
        <f t="shared" si="23"/>
        <v>0</v>
      </c>
      <c r="IS53" s="725">
        <f t="shared" si="23"/>
        <v>0</v>
      </c>
      <c r="IT53" s="725">
        <f t="shared" si="23"/>
        <v>0</v>
      </c>
      <c r="IU53" s="725">
        <f t="shared" si="23"/>
        <v>0</v>
      </c>
      <c r="IV53" s="725">
        <f t="shared" si="23"/>
        <v>0</v>
      </c>
      <c r="IW53" s="725">
        <f t="shared" si="23"/>
        <v>0</v>
      </c>
      <c r="IX53" s="725">
        <f t="shared" si="23"/>
        <v>0</v>
      </c>
    </row>
    <row r="54" spans="1:258" s="676" customFormat="1">
      <c r="B54" s="747" t="s">
        <v>679</v>
      </c>
      <c r="C54" s="747"/>
      <c r="D54" s="748"/>
      <c r="E54" s="804">
        <f t="shared" ca="1" si="22"/>
        <v>-10861196.741722118</v>
      </c>
      <c r="F54" s="725">
        <f>-IF(AND(F$48&gt;Development!$M$9,F$48&lt;=Development!$M$12),INDEX(Development!$D$1:$EZ$300,MATCH(Development!$F$211,Development!$F$1:$F$300,0),MATCH(F$48,Development!$D$3:$EZ$3,0))*INDEX(Development!$D$1:$EZ$300,MATCH(Development!$F$271,Development!$F$1:$F$300,0),MATCH(E$48,Development!$D$3:$EZ$3,))/12)</f>
        <v>0</v>
      </c>
      <c r="G54" s="725">
        <f>-IF(AND(G$48&gt;Development!$M$9,G$48&lt;=Development!$M$12),INDEX(Development!$D$1:$EZ$300,MATCH(Development!$F$211,Development!$F$1:$F$300,0),MATCH(G$48,Development!$D$3:$EZ$3,0))*INDEX(Development!$D$1:$EZ$300,MATCH(Development!$F$271,Development!$F$1:$F$300,0),MATCH(F$48,Development!$D$3:$EZ$3,))/12)</f>
        <v>0</v>
      </c>
      <c r="H54" s="725">
        <f>-IF(AND(H$48&gt;Development!$M$9,H$48&lt;=Development!$M$12),INDEX(Development!$D$1:$EZ$300,MATCH(Development!$F$211,Development!$F$1:$F$300,0),MATCH(H$48,Development!$D$3:$EZ$3,0))*INDEX(Development!$D$1:$EZ$300,MATCH(Development!$F$271,Development!$F$1:$F$300,0),MATCH(G$48,Development!$D$3:$EZ$3,))/12)</f>
        <v>0</v>
      </c>
      <c r="I54" s="725">
        <f>-IF(AND(I$48&gt;Development!$M$9,I$48&lt;=Development!$M$12),INDEX(Development!$D$1:$EZ$300,MATCH(Development!$F$211,Development!$F$1:$F$300,0),MATCH(I$48,Development!$D$3:$EZ$3,0))*INDEX(Development!$D$1:$EZ$300,MATCH(Development!$F$271,Development!$F$1:$F$300,0),MATCH(H$48,Development!$D$3:$EZ$3,))/12)</f>
        <v>0</v>
      </c>
      <c r="J54" s="725">
        <f>-IF(AND(J$48&gt;Development!$M$9,J$48&lt;=Development!$M$12),INDEX(Development!$D$1:$EZ$300,MATCH(Development!$F$211,Development!$F$1:$F$300,0),MATCH(J$48,Development!$D$3:$EZ$3,0))*INDEX(Development!$D$1:$EZ$300,MATCH(Development!$F$271,Development!$F$1:$F$300,0),MATCH(I$48,Development!$D$3:$EZ$3,))/12)</f>
        <v>0</v>
      </c>
      <c r="K54" s="725">
        <f>-IF(AND(K$48&gt;Development!$M$9,K$48&lt;=Development!$M$12),INDEX(Development!$D$1:$EZ$300,MATCH(Development!$F$211,Development!$F$1:$F$300,0),MATCH(K$48,Development!$D$3:$EZ$3,0))*INDEX(Development!$D$1:$EZ$300,MATCH(Development!$F$271,Development!$F$1:$F$300,0),MATCH(J$48,Development!$D$3:$EZ$3,))/12)</f>
        <v>0</v>
      </c>
      <c r="L54" s="725">
        <f>-IF(AND(L$48&gt;Development!$M$9,L$48&lt;=Development!$M$12),INDEX(Development!$D$1:$EZ$300,MATCH(Development!$F$211,Development!$F$1:$F$300,0),MATCH(L$48,Development!$D$3:$EZ$3,0))*INDEX(Development!$D$1:$EZ$300,MATCH(Development!$F$271,Development!$F$1:$F$300,0),MATCH(K$48,Development!$D$3:$EZ$3,))/12)</f>
        <v>0</v>
      </c>
      <c r="M54" s="725">
        <f>-IF(AND(M$48&gt;Development!$M$9,M$48&lt;=Development!$M$12),INDEX(Development!$D$1:$EZ$300,MATCH(Development!$F$211,Development!$F$1:$F$300,0),MATCH(M$48,Development!$D$3:$EZ$3,0))*INDEX(Development!$D$1:$EZ$300,MATCH(Development!$F$271,Development!$F$1:$F$300,0),MATCH(L$48,Development!$D$3:$EZ$3,))/12)</f>
        <v>0</v>
      </c>
      <c r="N54" s="725">
        <f>-IF(AND(N$48&gt;Development!$M$9,N$48&lt;=Development!$M$12),INDEX(Development!$D$1:$EZ$300,MATCH(Development!$F$211,Development!$F$1:$F$300,0),MATCH(N$48,Development!$D$3:$EZ$3,0))*INDEX(Development!$D$1:$EZ$300,MATCH(Development!$F$271,Development!$F$1:$F$300,0),MATCH(M$48,Development!$D$3:$EZ$3,))/12)</f>
        <v>0</v>
      </c>
      <c r="O54" s="725">
        <f>-IF(AND(O$48&gt;Development!$M$9,O$48&lt;=Development!$M$12),INDEX(Development!$D$1:$EZ$300,MATCH(Development!$F$211,Development!$F$1:$F$300,0),MATCH(O$48,Development!$D$3:$EZ$3,0))*INDEX(Development!$D$1:$EZ$300,MATCH(Development!$F$271,Development!$F$1:$F$300,0),MATCH(N$48,Development!$D$3:$EZ$3,))/12)</f>
        <v>0</v>
      </c>
      <c r="P54" s="725">
        <f>-IF(AND(P$48&gt;Development!$M$9,P$48&lt;=Development!$M$12),INDEX(Development!$D$1:$EZ$300,MATCH(Development!$F$211,Development!$F$1:$F$300,0),MATCH(P$48,Development!$D$3:$EZ$3,0))*INDEX(Development!$D$1:$EZ$300,MATCH(Development!$F$271,Development!$F$1:$F$300,0),MATCH(O$48,Development!$D$3:$EZ$3,))/12)</f>
        <v>0</v>
      </c>
      <c r="Q54" s="725">
        <f>-IF(AND(Q$48&gt;Development!$M$9,Q$48&lt;=Development!$M$12),INDEX(Development!$D$1:$EZ$300,MATCH(Development!$F$211,Development!$F$1:$F$300,0),MATCH(Q$48,Development!$D$3:$EZ$3,0))*INDEX(Development!$D$1:$EZ$300,MATCH(Development!$F$271,Development!$F$1:$F$300,0),MATCH(P$48,Development!$D$3:$EZ$3,))/12)</f>
        <v>0</v>
      </c>
      <c r="R54" s="725">
        <f>-IF(AND(R$48&gt;Development!$M$9,R$48&lt;=Development!$M$12),INDEX(Development!$D$1:$EZ$300,MATCH(Development!$F$211,Development!$F$1:$F$300,0),MATCH(R$48,Development!$D$3:$EZ$3,0))*INDEX(Development!$D$1:$EZ$300,MATCH(Development!$F$271,Development!$F$1:$F$300,0),MATCH(Q$48,Development!$D$3:$EZ$3,))/12)</f>
        <v>0</v>
      </c>
      <c r="S54" s="725">
        <f>-IF(AND(S$48&gt;Development!$M$9,S$48&lt;=Development!$M$12),INDEX(Development!$D$1:$EZ$300,MATCH(Development!$F$211,Development!$F$1:$F$300,0),MATCH(S$48,Development!$D$3:$EZ$3,0))*INDEX(Development!$D$1:$EZ$300,MATCH(Development!$F$271,Development!$F$1:$F$300,0),MATCH(R$48,Development!$D$3:$EZ$3,))/12)</f>
        <v>0</v>
      </c>
      <c r="T54" s="725">
        <f>-IF(AND(T$48&gt;Development!$M$9,T$48&lt;=Development!$M$12),INDEX(Development!$D$1:$EZ$300,MATCH(Development!$F$211,Development!$F$1:$F$300,0),MATCH(T$48,Development!$D$3:$EZ$3,0))*INDEX(Development!$D$1:$EZ$300,MATCH(Development!$F$271,Development!$F$1:$F$300,0),MATCH(S$48,Development!$D$3:$EZ$3,))/12)</f>
        <v>0</v>
      </c>
      <c r="U54" s="725">
        <f>-IF(AND(U$48&gt;Development!$M$9,U$48&lt;=Development!$M$12),INDEX(Development!$D$1:$EZ$300,MATCH(Development!$F$211,Development!$F$1:$F$300,0),MATCH(U$48,Development!$D$3:$EZ$3,0))*INDEX(Development!$D$1:$EZ$300,MATCH(Development!$F$271,Development!$F$1:$F$300,0),MATCH(T$48,Development!$D$3:$EZ$3,))/12)</f>
        <v>0</v>
      </c>
      <c r="V54" s="725">
        <f>-IF(AND(V$48&gt;Development!$M$9,V$48&lt;=Development!$M$12),INDEX(Development!$D$1:$EZ$300,MATCH(Development!$F$211,Development!$F$1:$F$300,0),MATCH(V$48,Development!$D$3:$EZ$3,0))*INDEX(Development!$D$1:$EZ$300,MATCH(Development!$F$271,Development!$F$1:$F$300,0),MATCH(U$48,Development!$D$3:$EZ$3,))/12)</f>
        <v>0</v>
      </c>
      <c r="W54" s="725">
        <f>-IF(AND(W$48&gt;Development!$M$9,W$48&lt;=Development!$M$12),INDEX(Development!$D$1:$EZ$300,MATCH(Development!$F$211,Development!$F$1:$F$300,0),MATCH(W$48,Development!$D$3:$EZ$3,0))*INDEX(Development!$D$1:$EZ$300,MATCH(Development!$F$271,Development!$F$1:$F$300,0),MATCH(V$48,Development!$D$3:$EZ$3,))/12)</f>
        <v>0</v>
      </c>
      <c r="X54" s="725">
        <f>-IF(AND(X$48&gt;Development!$M$9,X$48&lt;=Development!$M$12),INDEX(Development!$D$1:$EZ$300,MATCH(Development!$F$211,Development!$F$1:$F$300,0),MATCH(X$48,Development!$D$3:$EZ$3,0))*INDEX(Development!$D$1:$EZ$300,MATCH(Development!$F$271,Development!$F$1:$F$300,0),MATCH(W$48,Development!$D$3:$EZ$3,))/12)</f>
        <v>0</v>
      </c>
      <c r="Y54" s="725">
        <f>-IF(AND(Y$48&gt;Development!$M$9,Y$48&lt;=Development!$M$12),INDEX(Development!$D$1:$EZ$300,MATCH(Development!$F$211,Development!$F$1:$F$300,0),MATCH(Y$48,Development!$D$3:$EZ$3,0))*INDEX(Development!$D$1:$EZ$300,MATCH(Development!$F$271,Development!$F$1:$F$300,0),MATCH(X$48,Development!$D$3:$EZ$3,))/12)</f>
        <v>0</v>
      </c>
      <c r="Z54" s="725">
        <f>-IF(AND(Z$48&gt;Development!$M$9,Z$48&lt;=Development!$M$12),INDEX(Development!$D$1:$EZ$300,MATCH(Development!$F$211,Development!$F$1:$F$300,0),MATCH(Z$48,Development!$D$3:$EZ$3,0))*INDEX(Development!$D$1:$EZ$300,MATCH(Development!$F$271,Development!$F$1:$F$300,0),MATCH(Y$48,Development!$D$3:$EZ$3,))/12)</f>
        <v>0</v>
      </c>
      <c r="AA54" s="725">
        <f>-IF(AND(AA$48&gt;Development!$M$9,AA$48&lt;=Development!$M$12),INDEX(Development!$D$1:$EZ$300,MATCH(Development!$F$211,Development!$F$1:$F$300,0),MATCH(AA$48,Development!$D$3:$EZ$3,0))*INDEX(Development!$D$1:$EZ$300,MATCH(Development!$F$271,Development!$F$1:$F$300,0),MATCH(Z$48,Development!$D$3:$EZ$3,))/12)</f>
        <v>0</v>
      </c>
      <c r="AB54" s="725">
        <f>-IF(AND(AB$48&gt;Development!$M$9,AB$48&lt;=Development!$M$12),INDEX(Development!$D$1:$EZ$300,MATCH(Development!$F$211,Development!$F$1:$F$300,0),MATCH(AB$48,Development!$D$3:$EZ$3,0))*INDEX(Development!$D$1:$EZ$300,MATCH(Development!$F$271,Development!$F$1:$F$300,0),MATCH(AA$48,Development!$D$3:$EZ$3,))/12)</f>
        <v>0</v>
      </c>
      <c r="AC54" s="725">
        <f>-IF(AND(AC$48&gt;Development!$M$9,AC$48&lt;=Development!$M$12),INDEX(Development!$D$1:$EZ$300,MATCH(Development!$F$211,Development!$F$1:$F$300,0),MATCH(AC$48,Development!$D$3:$EZ$3,0))*INDEX(Development!$D$1:$EZ$300,MATCH(Development!$F$271,Development!$F$1:$F$300,0),MATCH(AB$48,Development!$D$3:$EZ$3,))/12)</f>
        <v>0</v>
      </c>
      <c r="AD54" s="725">
        <f>-IF(AND(AD$48&gt;Development!$M$9,AD$48&lt;=Development!$M$12),INDEX(Development!$D$1:$EZ$300,MATCH(Development!$F$211,Development!$F$1:$F$300,0),MATCH(AD$48,Development!$D$3:$EZ$3,0))*INDEX(Development!$D$1:$EZ$300,MATCH(Development!$F$271,Development!$F$1:$F$300,0),MATCH(AC$48,Development!$D$3:$EZ$3,))/12)</f>
        <v>0</v>
      </c>
      <c r="AE54" s="725">
        <f>-IF(AND(AE$48&gt;Development!$M$9,AE$48&lt;=Development!$M$12),INDEX(Development!$D$1:$EZ$300,MATCH(Development!$F$211,Development!$F$1:$F$300,0),MATCH(AE$48,Development!$D$3:$EZ$3,0))*INDEX(Development!$D$1:$EZ$300,MATCH(Development!$F$271,Development!$F$1:$F$300,0),MATCH(AD$48,Development!$D$3:$EZ$3,))/12)</f>
        <v>0</v>
      </c>
      <c r="AF54" s="725">
        <f>-IF(AND(AF$48&gt;Development!$M$9,AF$48&lt;=Development!$M$12),INDEX(Development!$D$1:$EZ$300,MATCH(Development!$F$211,Development!$F$1:$F$300,0),MATCH(AF$48,Development!$D$3:$EZ$3,0))*INDEX(Development!$D$1:$EZ$300,MATCH(Development!$F$271,Development!$F$1:$F$300,0),MATCH(AE$48,Development!$D$3:$EZ$3,))/12)</f>
        <v>0</v>
      </c>
      <c r="AG54" s="725">
        <f>-IF(AND(AG$48&gt;Development!$M$9,AG$48&lt;=Development!$M$12),INDEX(Development!$D$1:$EZ$300,MATCH(Development!$F$211,Development!$F$1:$F$300,0),MATCH(AG$48,Development!$D$3:$EZ$3,0))*INDEX(Development!$D$1:$EZ$300,MATCH(Development!$F$271,Development!$F$1:$F$300,0),MATCH(AF$48,Development!$D$3:$EZ$3,))/12)</f>
        <v>0</v>
      </c>
      <c r="AH54" s="725">
        <f>-IF(AND(AH$48&gt;Development!$M$9,AH$48&lt;=Development!$M$12),INDEX(Development!$D$1:$EZ$300,MATCH(Development!$F$211,Development!$F$1:$F$300,0),MATCH(AH$48,Development!$D$3:$EZ$3,0))*INDEX(Development!$D$1:$EZ$300,MATCH(Development!$F$271,Development!$F$1:$F$300,0),MATCH(AG$48,Development!$D$3:$EZ$3,))/12)</f>
        <v>0</v>
      </c>
      <c r="AI54" s="725">
        <f>-IF(AND(AI$48&gt;Development!$M$9,AI$48&lt;=Development!$M$12),INDEX(Development!$D$1:$EZ$300,MATCH(Development!$F$211,Development!$F$1:$F$300,0),MATCH(AI$48,Development!$D$3:$EZ$3,0))*INDEX(Development!$D$1:$EZ$300,MATCH(Development!$F$271,Development!$F$1:$F$300,0),MATCH(AH$48,Development!$D$3:$EZ$3,))/12)</f>
        <v>0</v>
      </c>
      <c r="AJ54" s="725">
        <f>-IF(AND(AJ$48&gt;Development!$M$9,AJ$48&lt;=Development!$M$12),INDEX(Development!$D$1:$EZ$300,MATCH(Development!$F$211,Development!$F$1:$F$300,0),MATCH(AJ$48,Development!$D$3:$EZ$3,0))*INDEX(Development!$D$1:$EZ$300,MATCH(Development!$F$271,Development!$F$1:$F$300,0),MATCH(AI$48,Development!$D$3:$EZ$3,))/12)</f>
        <v>0</v>
      </c>
      <c r="AK54" s="725">
        <f>-IF(AND(AK$48&gt;Development!$M$9,AK$48&lt;=Development!$M$12),INDEX(Development!$D$1:$EZ$300,MATCH(Development!$F$211,Development!$F$1:$F$300,0),MATCH(AK$48,Development!$D$3:$EZ$3,0))*INDEX(Development!$D$1:$EZ$300,MATCH(Development!$F$271,Development!$F$1:$F$300,0),MATCH(AJ$48,Development!$D$3:$EZ$3,))/12)</f>
        <v>0</v>
      </c>
      <c r="AL54" s="725">
        <f ca="1">-IF(AND(AL$48&gt;Development!$M$9,AL$48&lt;=Development!$M$12),INDEX(Development!$D$1:$EZ$300,MATCH(Development!$F$211,Development!$F$1:$F$300,0),MATCH(AL$48,Development!$D$3:$EZ$3,0))*INDEX(Development!$D$1:$EZ$300,MATCH(Development!$F$271,Development!$F$1:$F$300,0),MATCH(AK$48,Development!$D$3:$EZ$3,))/12)</f>
        <v>-874171.81977951247</v>
      </c>
      <c r="AM54" s="725">
        <f ca="1">-IF(AND(AM$48&gt;Development!$M$9,AM$48&lt;=Development!$M$12),INDEX(Development!$D$1:$EZ$300,MATCH(Development!$F$211,Development!$F$1:$F$300,0),MATCH(AM$48,Development!$D$3:$EZ$3,0))*INDEX(Development!$D$1:$EZ$300,MATCH(Development!$F$271,Development!$F$1:$F$300,0),MATCH(AL$48,Development!$D$3:$EZ$3,))/12)</f>
        <v>-885286.13400958339</v>
      </c>
      <c r="AN54" s="725">
        <f ca="1">-IF(AND(AN$48&gt;Development!$M$9,AN$48&lt;=Development!$M$12),INDEX(Development!$D$1:$EZ$300,MATCH(Development!$F$211,Development!$F$1:$F$300,0),MATCH(AN$48,Development!$D$3:$EZ$3,0))*INDEX(Development!$D$1:$EZ$300,MATCH(Development!$F$271,Development!$F$1:$F$300,0),MATCH(AM$48,Development!$D$3:$EZ$3,))/12)</f>
        <v>-893758.99640076282</v>
      </c>
      <c r="AO54" s="725">
        <f ca="1">-IF(AND(AO$48&gt;Development!$M$9,AO$48&lt;=Development!$M$12),INDEX(Development!$D$1:$EZ$300,MATCH(Development!$F$211,Development!$F$1:$F$300,0),MATCH(AO$48,Development!$D$3:$EZ$3,0))*INDEX(Development!$D$1:$EZ$300,MATCH(Development!$F$271,Development!$F$1:$F$300,0),MATCH(AN$48,Development!$D$3:$EZ$3,))/12)</f>
        <v>-900763.29861746647</v>
      </c>
      <c r="AP54" s="725">
        <f ca="1">-IF(AND(AP$48&gt;Development!$M$9,AP$48&lt;=Development!$M$12),INDEX(Development!$D$1:$EZ$300,MATCH(Development!$F$211,Development!$F$1:$F$300,0),MATCH(AP$48,Development!$D$3:$EZ$3,0))*INDEX(Development!$D$1:$EZ$300,MATCH(Development!$F$271,Development!$F$1:$F$300,0),MATCH(AO$48,Development!$D$3:$EZ$3,))/12)</f>
        <v>-903713.52715240105</v>
      </c>
      <c r="AQ54" s="725">
        <f ca="1">-IF(AND(AQ$48&gt;Development!$M$9,AQ$48&lt;=Development!$M$12),INDEX(Development!$D$1:$EZ$300,MATCH(Development!$F$211,Development!$F$1:$F$300,0),MATCH(AQ$48,Development!$D$3:$EZ$3,0))*INDEX(Development!$D$1:$EZ$300,MATCH(Development!$F$271,Development!$F$1:$F$300,0),MATCH(AP$48,Development!$D$3:$EZ$3,))/12)</f>
        <v>-906626.54362907878</v>
      </c>
      <c r="AR54" s="725">
        <f ca="1">-IF(AND(AR$48&gt;Development!$M$9,AR$48&lt;=Development!$M$12),INDEX(Development!$D$1:$EZ$300,MATCH(Development!$F$211,Development!$F$1:$F$300,0),MATCH(AR$48,Development!$D$3:$EZ$3,0))*INDEX(Development!$D$1:$EZ$300,MATCH(Development!$F$271,Development!$F$1:$F$300,0),MATCH(AQ$48,Development!$D$3:$EZ$3,))/12)</f>
        <v>-909416.59838899178</v>
      </c>
      <c r="AS54" s="725">
        <f ca="1">-IF(AND(AS$48&gt;Development!$M$9,AS$48&lt;=Development!$M$12),INDEX(Development!$D$1:$EZ$300,MATCH(Development!$F$211,Development!$F$1:$F$300,0),MATCH(AS$48,Development!$D$3:$EZ$3,0))*INDEX(Development!$D$1:$EZ$300,MATCH(Development!$F$271,Development!$F$1:$F$300,0),MATCH(AR$48,Development!$D$3:$EZ$3,))/12)</f>
        <v>-912253.85113899549</v>
      </c>
      <c r="AT54" s="725">
        <f ca="1">-IF(AND(AT$48&gt;Development!$M$9,AT$48&lt;=Development!$M$12),INDEX(Development!$D$1:$EZ$300,MATCH(Development!$F$211,Development!$F$1:$F$300,0),MATCH(AT$48,Development!$D$3:$EZ$3,0))*INDEX(Development!$D$1:$EZ$300,MATCH(Development!$F$271,Development!$F$1:$F$300,0),MATCH(AS$48,Development!$D$3:$EZ$3,))/12)</f>
        <v>-914939.34355139558</v>
      </c>
      <c r="AU54" s="725">
        <f ca="1">-IF(AND(AU$48&gt;Development!$M$9,AU$48&lt;=Development!$M$12),INDEX(Development!$D$1:$EZ$300,MATCH(Development!$F$211,Development!$F$1:$F$300,0),MATCH(AU$48,Development!$D$3:$EZ$3,0))*INDEX(Development!$D$1:$EZ$300,MATCH(Development!$F$271,Development!$F$1:$F$300,0),MATCH(AT$48,Development!$D$3:$EZ$3,))/12)</f>
        <v>-917681.65802054445</v>
      </c>
      <c r="AV54" s="725">
        <f ca="1">-IF(AND(AV$48&gt;Development!$M$9,AV$48&lt;=Development!$M$12),INDEX(Development!$D$1:$EZ$300,MATCH(Development!$F$211,Development!$F$1:$F$300,0),MATCH(AV$48,Development!$D$3:$EZ$3,0))*INDEX(Development!$D$1:$EZ$300,MATCH(Development!$F$271,Development!$F$1:$F$300,0),MATCH(AU$48,Development!$D$3:$EZ$3,))/12)</f>
        <v>-920149.59409422206</v>
      </c>
      <c r="AW54" s="725">
        <f ca="1">-IF(AND(AW$48&gt;Development!$M$9,AW$48&lt;=Development!$M$12),INDEX(Development!$D$1:$EZ$300,MATCH(Development!$F$211,Development!$F$1:$F$300,0),MATCH(AW$48,Development!$D$3:$EZ$3,0))*INDEX(Development!$D$1:$EZ$300,MATCH(Development!$F$271,Development!$F$1:$F$300,0),MATCH(AV$48,Development!$D$3:$EZ$3,))/12)</f>
        <v>-922435.3769391625</v>
      </c>
      <c r="AX54" s="725">
        <f>-IF(AND(AX$48&gt;Development!$M$9,AX$48&lt;=Development!$M$12),INDEX(Development!$D$1:$EZ$300,MATCH(Development!$F$211,Development!$F$1:$F$300,0),MATCH(AX$48,Development!$D$3:$EZ$3,0))*INDEX(Development!$D$1:$EZ$300,MATCH(Development!$F$271,Development!$F$1:$F$300,0),MATCH(AW$48,Development!$D$3:$EZ$3,))/12)</f>
        <v>0</v>
      </c>
      <c r="AY54" s="725">
        <f>-IF(AND(AY$48&gt;Development!$M$9,AY$48&lt;=Development!$M$12),INDEX(Development!$D$1:$EZ$300,MATCH(Development!$F$211,Development!$F$1:$F$300,0),MATCH(AY$48,Development!$D$3:$EZ$3,0))*INDEX(Development!$D$1:$EZ$300,MATCH(Development!$F$271,Development!$F$1:$F$300,0),MATCH(AX$48,Development!$D$3:$EZ$3,))/12)</f>
        <v>0</v>
      </c>
      <c r="AZ54" s="725">
        <f>-IF(AND(AZ$48&gt;Development!$M$9,AZ$48&lt;=Development!$M$12),INDEX(Development!$D$1:$EZ$300,MATCH(Development!$F$211,Development!$F$1:$F$300,0),MATCH(AZ$48,Development!$D$3:$EZ$3,0))*INDEX(Development!$D$1:$EZ$300,MATCH(Development!$F$271,Development!$F$1:$F$300,0),MATCH(AY$48,Development!$D$3:$EZ$3,))/12)</f>
        <v>0</v>
      </c>
      <c r="BA54" s="725">
        <f>-IF(AND(BA$48&gt;Development!$M$9,BA$48&lt;=Development!$M$12),INDEX(Development!$D$1:$EZ$300,MATCH(Development!$F$211,Development!$F$1:$F$300,0),MATCH(BA$48,Development!$D$3:$EZ$3,0))*INDEX(Development!$D$1:$EZ$300,MATCH(Development!$F$271,Development!$F$1:$F$300,0),MATCH(AZ$48,Development!$D$3:$EZ$3,))/12)</f>
        <v>0</v>
      </c>
      <c r="BB54" s="725">
        <f>-IF(AND(BB$48&gt;Development!$M$9,BB$48&lt;=Development!$M$12),INDEX(Development!$D$1:$EZ$300,MATCH(Development!$F$211,Development!$F$1:$F$300,0),MATCH(BB$48,Development!$D$3:$EZ$3,0))*INDEX(Development!$D$1:$EZ$300,MATCH(Development!$F$271,Development!$F$1:$F$300,0),MATCH(BA$48,Development!$D$3:$EZ$3,))/12)</f>
        <v>0</v>
      </c>
      <c r="BC54" s="725">
        <f>-IF(AND(BC$48&gt;Development!$M$9,BC$48&lt;=Development!$M$12),INDEX(Development!$D$1:$EZ$300,MATCH(Development!$F$211,Development!$F$1:$F$300,0),MATCH(BC$48,Development!$D$3:$EZ$3,0))*INDEX(Development!$D$1:$EZ$300,MATCH(Development!$F$271,Development!$F$1:$F$300,0),MATCH(BB$48,Development!$D$3:$EZ$3,))/12)</f>
        <v>0</v>
      </c>
      <c r="BD54" s="725">
        <f>-IF(AND(BD$48&gt;Development!$M$9,BD$48&lt;=Development!$M$12),INDEX(Development!$D$1:$EZ$300,MATCH(Development!$F$211,Development!$F$1:$F$300,0),MATCH(BD$48,Development!$D$3:$EZ$3,0))*INDEX(Development!$D$1:$EZ$300,MATCH(Development!$F$271,Development!$F$1:$F$300,0),MATCH(BC$48,Development!$D$3:$EZ$3,))/12)</f>
        <v>0</v>
      </c>
      <c r="BE54" s="725">
        <f>-IF(AND(BE$48&gt;Development!$M$9,BE$48&lt;=Development!$M$12),INDEX(Development!$D$1:$EZ$300,MATCH(Development!$F$211,Development!$F$1:$F$300,0),MATCH(BE$48,Development!$D$3:$EZ$3,0))*INDEX(Development!$D$1:$EZ$300,MATCH(Development!$F$271,Development!$F$1:$F$300,0),MATCH(BD$48,Development!$D$3:$EZ$3,))/12)</f>
        <v>0</v>
      </c>
      <c r="BF54" s="725">
        <f>-IF(AND(BF$48&gt;Development!$M$9,BF$48&lt;=Development!$M$12),INDEX(Development!$D$1:$EZ$300,MATCH(Development!$F$211,Development!$F$1:$F$300,0),MATCH(BF$48,Development!$D$3:$EZ$3,0))*INDEX(Development!$D$1:$EZ$300,MATCH(Development!$F$271,Development!$F$1:$F$300,0),MATCH(BE$48,Development!$D$3:$EZ$3,))/12)</f>
        <v>0</v>
      </c>
      <c r="BG54" s="725">
        <f>-IF(AND(BG$48&gt;Development!$M$9,BG$48&lt;=Development!$M$12),INDEX(Development!$D$1:$EZ$300,MATCH(Development!$F$211,Development!$F$1:$F$300,0),MATCH(BG$48,Development!$D$3:$EZ$3,0))*INDEX(Development!$D$1:$EZ$300,MATCH(Development!$F$271,Development!$F$1:$F$300,0),MATCH(BF$48,Development!$D$3:$EZ$3,))/12)</f>
        <v>0</v>
      </c>
      <c r="BH54" s="725">
        <f>-IF(AND(BH$48&gt;Development!$M$9,BH$48&lt;=Development!$M$12),INDEX(Development!$D$1:$EZ$300,MATCH(Development!$F$211,Development!$F$1:$F$300,0),MATCH(BH$48,Development!$D$3:$EZ$3,0))*INDEX(Development!$D$1:$EZ$300,MATCH(Development!$F$271,Development!$F$1:$F$300,0),MATCH(BG$48,Development!$D$3:$EZ$3,))/12)</f>
        <v>0</v>
      </c>
      <c r="BI54" s="725">
        <f>-IF(AND(BI$48&gt;Development!$M$9,BI$48&lt;=Development!$M$12),INDEX(Development!$D$1:$EZ$300,MATCH(Development!$F$211,Development!$F$1:$F$300,0),MATCH(BI$48,Development!$D$3:$EZ$3,0))*INDEX(Development!$D$1:$EZ$300,MATCH(Development!$F$271,Development!$F$1:$F$300,0),MATCH(BH$48,Development!$D$3:$EZ$3,))/12)</f>
        <v>0</v>
      </c>
      <c r="BJ54" s="725">
        <f>-IF(AND(BJ$48&gt;Development!$M$9,BJ$48&lt;=Development!$M$12),INDEX(Development!$D$1:$EZ$300,MATCH(Development!$F$211,Development!$F$1:$F$300,0),MATCH(BJ$48,Development!$D$3:$EZ$3,0))*INDEX(Development!$D$1:$EZ$300,MATCH(Development!$F$271,Development!$F$1:$F$300,0),MATCH(BI$48,Development!$D$3:$EZ$3,))/12)</f>
        <v>0</v>
      </c>
      <c r="BK54" s="725">
        <f>-IF(AND(BK$48&gt;Development!$M$9,BK$48&lt;=Development!$M$12),INDEX(Development!$D$1:$EZ$300,MATCH(Development!$F$211,Development!$F$1:$F$300,0),MATCH(BK$48,Development!$D$3:$EZ$3,0))*INDEX(Development!$D$1:$EZ$300,MATCH(Development!$F$271,Development!$F$1:$F$300,0),MATCH(BJ$48,Development!$D$3:$EZ$3,))/12)</f>
        <v>0</v>
      </c>
      <c r="BL54" s="725">
        <f>-IF(AND(BL$48&gt;Development!$M$9,BL$48&lt;=Development!$M$12),INDEX(Development!$D$1:$EZ$300,MATCH(Development!$F$211,Development!$F$1:$F$300,0),MATCH(BL$48,Development!$D$3:$EZ$3,0))*INDEX(Development!$D$1:$EZ$300,MATCH(Development!$F$271,Development!$F$1:$F$300,0),MATCH(BK$48,Development!$D$3:$EZ$3,))/12)</f>
        <v>0</v>
      </c>
      <c r="BM54" s="725">
        <f>-IF(AND(BM$48&gt;Development!$M$9,BM$48&lt;=Development!$M$12),INDEX(Development!$D$1:$EZ$300,MATCH(Development!$F$211,Development!$F$1:$F$300,0),MATCH(BM$48,Development!$D$3:$EZ$3,0))*INDEX(Development!$D$1:$EZ$300,MATCH(Development!$F$271,Development!$F$1:$F$300,0),MATCH(BL$48,Development!$D$3:$EZ$3,))/12)</f>
        <v>0</v>
      </c>
      <c r="BN54" s="725">
        <f>-IF(AND(BN$48&gt;Development!$M$9,BN$48&lt;=Development!$M$12),INDEX(Development!$D$1:$EZ$300,MATCH(Development!$F$211,Development!$F$1:$F$300,0),MATCH(BN$48,Development!$D$3:$EZ$3,0))*INDEX(Development!$D$1:$EZ$300,MATCH(Development!$F$271,Development!$F$1:$F$300,0),MATCH(BM$48,Development!$D$3:$EZ$3,))/12)</f>
        <v>0</v>
      </c>
      <c r="BO54" s="725">
        <f>-IF(AND(BO$48&gt;Development!$M$9,BO$48&lt;=Development!$M$12),INDEX(Development!$D$1:$EZ$300,MATCH(Development!$F$211,Development!$F$1:$F$300,0),MATCH(BO$48,Development!$D$3:$EZ$3,0))*INDEX(Development!$D$1:$EZ$300,MATCH(Development!$F$271,Development!$F$1:$F$300,0),MATCH(BN$48,Development!$D$3:$EZ$3,))/12)</f>
        <v>0</v>
      </c>
      <c r="BP54" s="725">
        <f>-IF(AND(BP$48&gt;Development!$M$9,BP$48&lt;=Development!$M$12),INDEX(Development!$D$1:$EZ$300,MATCH(Development!$F$211,Development!$F$1:$F$300,0),MATCH(BP$48,Development!$D$3:$EZ$3,0))*INDEX(Development!$D$1:$EZ$300,MATCH(Development!$F$271,Development!$F$1:$F$300,0),MATCH(BO$48,Development!$D$3:$EZ$3,))/12)</f>
        <v>0</v>
      </c>
      <c r="BQ54" s="725">
        <f>-IF(AND(BQ$48&gt;Development!$M$9,BQ$48&lt;=Development!$M$12),INDEX(Development!$D$1:$EZ$300,MATCH(Development!$F$211,Development!$F$1:$F$300,0),MATCH(BQ$48,Development!$D$3:$EZ$3,0))*INDEX(Development!$D$1:$EZ$300,MATCH(Development!$F$271,Development!$F$1:$F$300,0),MATCH(BP$48,Development!$D$3:$EZ$3,))/12)</f>
        <v>0</v>
      </c>
      <c r="BR54" s="725">
        <f>-IF(AND(BR$48&gt;Development!$M$9,BR$48&lt;=Development!$M$12),INDEX(Development!$D$1:$EZ$300,MATCH(Development!$F$211,Development!$F$1:$F$300,0),MATCH(BR$48,Development!$D$3:$EZ$3,0))*INDEX(Development!$D$1:$EZ$300,MATCH(Development!$F$271,Development!$F$1:$F$300,0),MATCH(BQ$48,Development!$D$3:$EZ$3,))/12)</f>
        <v>0</v>
      </c>
      <c r="BS54" s="725">
        <f>-IF(AND(BS$48&gt;Development!$M$9,BS$48&lt;=Development!$M$12),INDEX(Development!$D$1:$EZ$300,MATCH(Development!$F$211,Development!$F$1:$F$300,0),MATCH(BS$48,Development!$D$3:$EZ$3,0))*INDEX(Development!$D$1:$EZ$300,MATCH(Development!$F$271,Development!$F$1:$F$300,0),MATCH(BR$48,Development!$D$3:$EZ$3,))/12)</f>
        <v>0</v>
      </c>
      <c r="BT54" s="725">
        <f>-IF(AND(BT$48&gt;Development!$M$9,BT$48&lt;=Development!$M$12),INDEX(Development!$D$1:$EZ$300,MATCH(Development!$F$211,Development!$F$1:$F$300,0),MATCH(BT$48,Development!$D$3:$EZ$3,0))*INDEX(Development!$D$1:$EZ$300,MATCH(Development!$F$271,Development!$F$1:$F$300,0),MATCH(BS$48,Development!$D$3:$EZ$3,))/12)</f>
        <v>0</v>
      </c>
      <c r="BU54" s="725">
        <f>-IF(AND(BU$48&gt;Development!$M$9,BU$48&lt;=Development!$M$12),INDEX(Development!$D$1:$EZ$300,MATCH(Development!$F$211,Development!$F$1:$F$300,0),MATCH(BU$48,Development!$D$3:$EZ$3,0))*INDEX(Development!$D$1:$EZ$300,MATCH(Development!$F$271,Development!$F$1:$F$300,0),MATCH(BT$48,Development!$D$3:$EZ$3,))/12)</f>
        <v>0</v>
      </c>
      <c r="BV54" s="725">
        <f>-IF(AND(BV$48&gt;Development!$M$9,BV$48&lt;=Development!$M$12),INDEX(Development!$D$1:$EZ$300,MATCH(Development!$F$211,Development!$F$1:$F$300,0),MATCH(BV$48,Development!$D$3:$EZ$3,0))*INDEX(Development!$D$1:$EZ$300,MATCH(Development!$F$271,Development!$F$1:$F$300,0),MATCH(BU$48,Development!$D$3:$EZ$3,))/12)</f>
        <v>0</v>
      </c>
      <c r="BW54" s="725">
        <f>-IF(AND(BW$48&gt;Development!$M$9,BW$48&lt;=Development!$M$12),INDEX(Development!$D$1:$EZ$300,MATCH(Development!$F$211,Development!$F$1:$F$300,0),MATCH(BW$48,Development!$D$3:$EZ$3,0))*INDEX(Development!$D$1:$EZ$300,MATCH(Development!$F$271,Development!$F$1:$F$300,0),MATCH(BV$48,Development!$D$3:$EZ$3,))/12)</f>
        <v>0</v>
      </c>
      <c r="BX54" s="725">
        <f>-IF(AND(BX$48&gt;Development!$M$9,BX$48&lt;=Development!$M$12),INDEX(Development!$D$1:$EZ$300,MATCH(Development!$F$211,Development!$F$1:$F$300,0),MATCH(BX$48,Development!$D$3:$EZ$3,0))*INDEX(Development!$D$1:$EZ$300,MATCH(Development!$F$271,Development!$F$1:$F$300,0),MATCH(BW$48,Development!$D$3:$EZ$3,))/12)</f>
        <v>0</v>
      </c>
      <c r="BY54" s="725">
        <f>-IF(AND(BY$48&gt;Development!$M$9,BY$48&lt;=Development!$M$12),INDEX(Development!$D$1:$EZ$300,MATCH(Development!$F$211,Development!$F$1:$F$300,0),MATCH(BY$48,Development!$D$3:$EZ$3,0))*INDEX(Development!$D$1:$EZ$300,MATCH(Development!$F$271,Development!$F$1:$F$300,0),MATCH(BX$48,Development!$D$3:$EZ$3,))/12)</f>
        <v>0</v>
      </c>
      <c r="BZ54" s="725">
        <f>-IF(AND(BZ$48&gt;Development!$M$9,BZ$48&lt;=Development!$M$12),INDEX(Development!$D$1:$EZ$300,MATCH(Development!$F$211,Development!$F$1:$F$300,0),MATCH(BZ$48,Development!$D$3:$EZ$3,0))*INDEX(Development!$D$1:$EZ$300,MATCH(Development!$F$271,Development!$F$1:$F$300,0),MATCH(BY$48,Development!$D$3:$EZ$3,))/12)</f>
        <v>0</v>
      </c>
      <c r="CA54" s="725">
        <f>-IF(AND(CA$48&gt;Development!$M$9,CA$48&lt;=Development!$M$12),INDEX(Development!$D$1:$EZ$300,MATCH(Development!$F$211,Development!$F$1:$F$300,0),MATCH(CA$48,Development!$D$3:$EZ$3,0))*INDEX(Development!$D$1:$EZ$300,MATCH(Development!$F$271,Development!$F$1:$F$300,0),MATCH(BZ$48,Development!$D$3:$EZ$3,))/12)</f>
        <v>0</v>
      </c>
      <c r="CB54" s="725">
        <f>-IF(AND(CB$48&gt;Development!$M$9,CB$48&lt;=Development!$M$12),INDEX(Development!$D$1:$EZ$300,MATCH(Development!$F$211,Development!$F$1:$F$300,0),MATCH(CB$48,Development!$D$3:$EZ$3,0))*INDEX(Development!$D$1:$EZ$300,MATCH(Development!$F$271,Development!$F$1:$F$300,0),MATCH(CA$48,Development!$D$3:$EZ$3,))/12)</f>
        <v>0</v>
      </c>
      <c r="CC54" s="725">
        <f>-IF(AND(CC$48&gt;Development!$M$9,CC$48&lt;=Development!$M$12),INDEX(Development!$D$1:$EZ$300,MATCH(Development!$F$211,Development!$F$1:$F$300,0),MATCH(CC$48,Development!$D$3:$EZ$3,0))*INDEX(Development!$D$1:$EZ$300,MATCH(Development!$F$271,Development!$F$1:$F$300,0),MATCH(CB$48,Development!$D$3:$EZ$3,))/12)</f>
        <v>0</v>
      </c>
      <c r="CD54" s="725">
        <f>-IF(AND(CD$48&gt;Development!$M$9,CD$48&lt;=Development!$M$12),INDEX(Development!$D$1:$EZ$300,MATCH(Development!$F$211,Development!$F$1:$F$300,0),MATCH(CD$48,Development!$D$3:$EZ$3,0))*INDEX(Development!$D$1:$EZ$300,MATCH(Development!$F$271,Development!$F$1:$F$300,0),MATCH(CC$48,Development!$D$3:$EZ$3,))/12)</f>
        <v>0</v>
      </c>
      <c r="CE54" s="725">
        <f>-IF(AND(CE$48&gt;Development!$M$9,CE$48&lt;=Development!$M$12),INDEX(Development!$D$1:$EZ$300,MATCH(Development!$F$211,Development!$F$1:$F$300,0),MATCH(CE$48,Development!$D$3:$EZ$3,0))*INDEX(Development!$D$1:$EZ$300,MATCH(Development!$F$271,Development!$F$1:$F$300,0),MATCH(CD$48,Development!$D$3:$EZ$3,))/12)</f>
        <v>0</v>
      </c>
      <c r="CF54" s="725">
        <f>-IF(AND(CF$48&gt;Development!$M$9,CF$48&lt;=Development!$M$12),INDEX(Development!$D$1:$EZ$300,MATCH(Development!$F$211,Development!$F$1:$F$300,0),MATCH(CF$48,Development!$D$3:$EZ$3,0))*INDEX(Development!$D$1:$EZ$300,MATCH(Development!$F$271,Development!$F$1:$F$300,0),MATCH(CE$48,Development!$D$3:$EZ$3,))/12)</f>
        <v>0</v>
      </c>
      <c r="CG54" s="725">
        <f>-IF(AND(CG$48&gt;Development!$M$9,CG$48&lt;=Development!$M$12),INDEX(Development!$D$1:$EZ$300,MATCH(Development!$F$211,Development!$F$1:$F$300,0),MATCH(CG$48,Development!$D$3:$EZ$3,0))*INDEX(Development!$D$1:$EZ$300,MATCH(Development!$F$271,Development!$F$1:$F$300,0),MATCH(CF$48,Development!$D$3:$EZ$3,))/12)</f>
        <v>0</v>
      </c>
      <c r="CH54" s="725">
        <f>-IF(AND(CH$48&gt;Development!$M$9,CH$48&lt;=Development!$M$12),INDEX(Development!$D$1:$EZ$300,MATCH(Development!$F$211,Development!$F$1:$F$300,0),MATCH(CH$48,Development!$D$3:$EZ$3,0))*INDEX(Development!$D$1:$EZ$300,MATCH(Development!$F$271,Development!$F$1:$F$300,0),MATCH(CG$48,Development!$D$3:$EZ$3,))/12)</f>
        <v>0</v>
      </c>
      <c r="CI54" s="725">
        <f>-IF(AND(CI$48&gt;Development!$M$9,CI$48&lt;=Development!$M$12),INDEX(Development!$D$1:$EZ$300,MATCH(Development!$F$211,Development!$F$1:$F$300,0),MATCH(CI$48,Development!$D$3:$EZ$3,0))*INDEX(Development!$D$1:$EZ$300,MATCH(Development!$F$271,Development!$F$1:$F$300,0),MATCH(CH$48,Development!$D$3:$EZ$3,))/12)</f>
        <v>0</v>
      </c>
      <c r="CJ54" s="725">
        <f>-IF(AND(CJ$48&gt;Development!$M$9,CJ$48&lt;=Development!$M$12),INDEX(Development!$D$1:$EZ$300,MATCH(Development!$F$211,Development!$F$1:$F$300,0),MATCH(CJ$48,Development!$D$3:$EZ$3,0))*INDEX(Development!$D$1:$EZ$300,MATCH(Development!$F$271,Development!$F$1:$F$300,0),MATCH(CI$48,Development!$D$3:$EZ$3,))/12)</f>
        <v>0</v>
      </c>
      <c r="CK54" s="725">
        <f>-IF(AND(CK$48&gt;Development!$M$9,CK$48&lt;=Development!$M$12),INDEX(Development!$D$1:$EZ$300,MATCH(Development!$F$211,Development!$F$1:$F$300,0),MATCH(CK$48,Development!$D$3:$EZ$3,0))*INDEX(Development!$D$1:$EZ$300,MATCH(Development!$F$271,Development!$F$1:$F$300,0),MATCH(CJ$48,Development!$D$3:$EZ$3,))/12)</f>
        <v>0</v>
      </c>
      <c r="CL54" s="725">
        <f>-IF(AND(CL$48&gt;Development!$M$9,CL$48&lt;=Development!$M$12),INDEX(Development!$D$1:$EZ$300,MATCH(Development!$F$211,Development!$F$1:$F$300,0),MATCH(CL$48,Development!$D$3:$EZ$3,0))*INDEX(Development!$D$1:$EZ$300,MATCH(Development!$F$271,Development!$F$1:$F$300,0),MATCH(CK$48,Development!$D$3:$EZ$3,))/12)</f>
        <v>0</v>
      </c>
      <c r="CM54" s="725">
        <f>-IF(AND(CM$48&gt;Development!$M$9,CM$48&lt;=Development!$M$12),INDEX(Development!$D$1:$EZ$300,MATCH(Development!$F$211,Development!$F$1:$F$300,0),MATCH(CM$48,Development!$D$3:$EZ$3,0))*INDEX(Development!$D$1:$EZ$300,MATCH(Development!$F$271,Development!$F$1:$F$300,0),MATCH(CL$48,Development!$D$3:$EZ$3,))/12)</f>
        <v>0</v>
      </c>
      <c r="CN54" s="725">
        <f>-IF(AND(CN$48&gt;Development!$M$9,CN$48&lt;=Development!$M$12),INDEX(Development!$D$1:$EZ$300,MATCH(Development!$F$211,Development!$F$1:$F$300,0),MATCH(CN$48,Development!$D$3:$EZ$3,0))*INDEX(Development!$D$1:$EZ$300,MATCH(Development!$F$271,Development!$F$1:$F$300,0),MATCH(CM$48,Development!$D$3:$EZ$3,))/12)</f>
        <v>0</v>
      </c>
      <c r="CO54" s="725">
        <f>-IF(AND(CO$48&gt;Development!$M$9,CO$48&lt;=Development!$M$12),INDEX(Development!$D$1:$EZ$300,MATCH(Development!$F$211,Development!$F$1:$F$300,0),MATCH(CO$48,Development!$D$3:$EZ$3,0))*INDEX(Development!$D$1:$EZ$300,MATCH(Development!$F$271,Development!$F$1:$F$300,0),MATCH(CN$48,Development!$D$3:$EZ$3,))/12)</f>
        <v>0</v>
      </c>
      <c r="CP54" s="725">
        <f>-IF(AND(CP$48&gt;Development!$M$9,CP$48&lt;=Development!$M$12),INDEX(Development!$D$1:$EZ$300,MATCH(Development!$F$211,Development!$F$1:$F$300,0),MATCH(CP$48,Development!$D$3:$EZ$3,0))*INDEX(Development!$D$1:$EZ$300,MATCH(Development!$F$271,Development!$F$1:$F$300,0),MATCH(CO$48,Development!$D$3:$EZ$3,))/12)</f>
        <v>0</v>
      </c>
      <c r="CQ54" s="725">
        <f>-IF(AND(CQ$48&gt;Development!$M$9,CQ$48&lt;=Development!$M$12),INDEX(Development!$D$1:$EZ$300,MATCH(Development!$F$211,Development!$F$1:$F$300,0),MATCH(CQ$48,Development!$D$3:$EZ$3,0))*INDEX(Development!$D$1:$EZ$300,MATCH(Development!$F$271,Development!$F$1:$F$300,0),MATCH(CP$48,Development!$D$3:$EZ$3,))/12)</f>
        <v>0</v>
      </c>
      <c r="CR54" s="725">
        <f>-IF(AND(CR$48&gt;Development!$M$9,CR$48&lt;=Development!$M$12),INDEX(Development!$D$1:$EZ$300,MATCH(Development!$F$211,Development!$F$1:$F$300,0),MATCH(CR$48,Development!$D$3:$EZ$3,0))*INDEX(Development!$D$1:$EZ$300,MATCH(Development!$F$271,Development!$F$1:$F$300,0),MATCH(CQ$48,Development!$D$3:$EZ$3,))/12)</f>
        <v>0</v>
      </c>
      <c r="CS54" s="725">
        <f>-IF(AND(CS$48&gt;Development!$M$9,CS$48&lt;=Development!$M$12),INDEX(Development!$D$1:$EZ$300,MATCH(Development!$F$211,Development!$F$1:$F$300,0),MATCH(CS$48,Development!$D$3:$EZ$3,0))*INDEX(Development!$D$1:$EZ$300,MATCH(Development!$F$271,Development!$F$1:$F$300,0),MATCH(CR$48,Development!$D$3:$EZ$3,))/12)</f>
        <v>0</v>
      </c>
      <c r="CT54" s="725">
        <f>-IF(AND(CT$48&gt;Development!$M$9,CT$48&lt;=Development!$M$12),INDEX(Development!$D$1:$EZ$300,MATCH(Development!$F$211,Development!$F$1:$F$300,0),MATCH(CT$48,Development!$D$3:$EZ$3,0))*INDEX(Development!$D$1:$EZ$300,MATCH(Development!$F$271,Development!$F$1:$F$300,0),MATCH(CS$48,Development!$D$3:$EZ$3,))/12)</f>
        <v>0</v>
      </c>
      <c r="CU54" s="725">
        <f>-IF(AND(CU$48&gt;Development!$M$9,CU$48&lt;=Development!$M$12),INDEX(Development!$D$1:$EZ$300,MATCH(Development!$F$211,Development!$F$1:$F$300,0),MATCH(CU$48,Development!$D$3:$EZ$3,0))*INDEX(Development!$D$1:$EZ$300,MATCH(Development!$F$271,Development!$F$1:$F$300,0),MATCH(CT$48,Development!$D$3:$EZ$3,))/12)</f>
        <v>0</v>
      </c>
      <c r="CV54" s="725">
        <f>-IF(AND(CV$48&gt;Development!$M$9,CV$48&lt;=Development!$M$12),INDEX(Development!$D$1:$EZ$300,MATCH(Development!$F$211,Development!$F$1:$F$300,0),MATCH(CV$48,Development!$D$3:$EZ$3,0))*INDEX(Development!$D$1:$EZ$300,MATCH(Development!$F$271,Development!$F$1:$F$300,0),MATCH(CU$48,Development!$D$3:$EZ$3,))/12)</f>
        <v>0</v>
      </c>
      <c r="CW54" s="725">
        <f>-IF(AND(CW$48&gt;Development!$M$9,CW$48&lt;=Development!$M$12),INDEX(Development!$D$1:$EZ$300,MATCH(Development!$F$211,Development!$F$1:$F$300,0),MATCH(CW$48,Development!$D$3:$EZ$3,0))*INDEX(Development!$D$1:$EZ$300,MATCH(Development!$F$271,Development!$F$1:$F$300,0),MATCH(CV$48,Development!$D$3:$EZ$3,))/12)</f>
        <v>0</v>
      </c>
      <c r="CX54" s="725">
        <f>-IF(AND(CX$48&gt;Development!$M$9,CX$48&lt;=Development!$M$12),INDEX(Development!$D$1:$EZ$300,MATCH(Development!$F$211,Development!$F$1:$F$300,0),MATCH(CX$48,Development!$D$3:$EZ$3,0))*INDEX(Development!$D$1:$EZ$300,MATCH(Development!$F$271,Development!$F$1:$F$300,0),MATCH(CW$48,Development!$D$3:$EZ$3,))/12)</f>
        <v>0</v>
      </c>
      <c r="CY54" s="725">
        <f>-IF(AND(CY$48&gt;Development!$M$9,CY$48&lt;=Development!$M$12),INDEX(Development!$D$1:$EZ$300,MATCH(Development!$F$211,Development!$F$1:$F$300,0),MATCH(CY$48,Development!$D$3:$EZ$3,0))*INDEX(Development!$D$1:$EZ$300,MATCH(Development!$F$271,Development!$F$1:$F$300,0),MATCH(CX$48,Development!$D$3:$EZ$3,))/12)</f>
        <v>0</v>
      </c>
      <c r="CZ54" s="725">
        <f>-IF(AND(CZ$48&gt;Development!$M$9,CZ$48&lt;=Development!$M$12),INDEX(Development!$D$1:$EZ$300,MATCH(Development!$F$211,Development!$F$1:$F$300,0),MATCH(CZ$48,Development!$D$3:$EZ$3,0))*INDEX(Development!$D$1:$EZ$300,MATCH(Development!$F$271,Development!$F$1:$F$300,0),MATCH(CY$48,Development!$D$3:$EZ$3,))/12)</f>
        <v>0</v>
      </c>
      <c r="DA54" s="725">
        <f>-IF(AND(DA$48&gt;Development!$M$9,DA$48&lt;=Development!$M$12),INDEX(Development!$D$1:$EZ$300,MATCH(Development!$F$211,Development!$F$1:$F$300,0),MATCH(DA$48,Development!$D$3:$EZ$3,0))*INDEX(Development!$D$1:$EZ$300,MATCH(Development!$F$271,Development!$F$1:$F$300,0),MATCH(CZ$48,Development!$D$3:$EZ$3,))/12)</f>
        <v>0</v>
      </c>
      <c r="DB54" s="725">
        <f>-IF(AND(DB$48&gt;Development!$M$9,DB$48&lt;=Development!$M$12),INDEX(Development!$D$1:$EZ$300,MATCH(Development!$F$211,Development!$F$1:$F$300,0),MATCH(DB$48,Development!$D$3:$EZ$3,0))*INDEX(Development!$D$1:$EZ$300,MATCH(Development!$F$271,Development!$F$1:$F$300,0),MATCH(DA$48,Development!$D$3:$EZ$3,))/12)</f>
        <v>0</v>
      </c>
      <c r="DC54" s="725">
        <f>-IF(AND(DC$48&gt;Development!$M$9,DC$48&lt;=Development!$M$12),INDEX(Development!$D$1:$EZ$300,MATCH(Development!$F$211,Development!$F$1:$F$300,0),MATCH(DC$48,Development!$D$3:$EZ$3,0))*INDEX(Development!$D$1:$EZ$300,MATCH(Development!$F$271,Development!$F$1:$F$300,0),MATCH(DB$48,Development!$D$3:$EZ$3,))/12)</f>
        <v>0</v>
      </c>
      <c r="DD54" s="725">
        <f>-IF(AND(DD$48&gt;Development!$M$9,DD$48&lt;=Development!$M$12),INDEX(Development!$D$1:$EZ$300,MATCH(Development!$F$211,Development!$F$1:$F$300,0),MATCH(DD$48,Development!$D$3:$EZ$3,0))*INDEX(Development!$D$1:$EZ$300,MATCH(Development!$F$271,Development!$F$1:$F$300,0),MATCH(DC$48,Development!$D$3:$EZ$3,))/12)</f>
        <v>0</v>
      </c>
      <c r="DE54" s="725">
        <f>-IF(AND(DE$48&gt;Development!$M$9,DE$48&lt;=Development!$M$12),INDEX(Development!$D$1:$EZ$300,MATCH(Development!$F$211,Development!$F$1:$F$300,0),MATCH(DE$48,Development!$D$3:$EZ$3,0))*INDEX(Development!$D$1:$EZ$300,MATCH(Development!$F$271,Development!$F$1:$F$300,0),MATCH(DD$48,Development!$D$3:$EZ$3,))/12)</f>
        <v>0</v>
      </c>
      <c r="DF54" s="725">
        <f>-IF(AND(DF$48&gt;Development!$M$9,DF$48&lt;=Development!$M$12),INDEX(Development!$D$1:$EZ$300,MATCH(Development!$F$211,Development!$F$1:$F$300,0),MATCH(DF$48,Development!$D$3:$EZ$3,0))*INDEX(Development!$D$1:$EZ$300,MATCH(Development!$F$271,Development!$F$1:$F$300,0),MATCH(DE$48,Development!$D$3:$EZ$3,))/12)</f>
        <v>0</v>
      </c>
      <c r="DG54" s="725">
        <f>-IF(AND(DG$48&gt;Development!$M$9,DG$48&lt;=Development!$M$12),INDEX(Development!$D$1:$EZ$300,MATCH(Development!$F$211,Development!$F$1:$F$300,0),MATCH(DG$48,Development!$D$3:$EZ$3,0))*INDEX(Development!$D$1:$EZ$300,MATCH(Development!$F$271,Development!$F$1:$F$300,0),MATCH(DF$48,Development!$D$3:$EZ$3,))/12)</f>
        <v>0</v>
      </c>
      <c r="DH54" s="725">
        <f>-IF(AND(DH$48&gt;Development!$M$9,DH$48&lt;=Development!$M$12),INDEX(Development!$D$1:$EZ$300,MATCH(Development!$F$211,Development!$F$1:$F$300,0),MATCH(DH$48,Development!$D$3:$EZ$3,0))*INDEX(Development!$D$1:$EZ$300,MATCH(Development!$F$271,Development!$F$1:$F$300,0),MATCH(DG$48,Development!$D$3:$EZ$3,))/12)</f>
        <v>0</v>
      </c>
      <c r="DI54" s="725">
        <f>-IF(AND(DI$48&gt;Development!$M$9,DI$48&lt;=Development!$M$12),INDEX(Development!$D$1:$EZ$300,MATCH(Development!$F$211,Development!$F$1:$F$300,0),MATCH(DI$48,Development!$D$3:$EZ$3,0))*INDEX(Development!$D$1:$EZ$300,MATCH(Development!$F$271,Development!$F$1:$F$300,0),MATCH(DH$48,Development!$D$3:$EZ$3,))/12)</f>
        <v>0</v>
      </c>
      <c r="DJ54" s="725">
        <f>-IF(AND(DJ$48&gt;Development!$M$9,DJ$48&lt;=Development!$M$12),INDEX(Development!$D$1:$EZ$300,MATCH(Development!$F$211,Development!$F$1:$F$300,0),MATCH(DJ$48,Development!$D$3:$EZ$3,0))*INDEX(Development!$D$1:$EZ$300,MATCH(Development!$F$271,Development!$F$1:$F$300,0),MATCH(DI$48,Development!$D$3:$EZ$3,))/12)</f>
        <v>0</v>
      </c>
      <c r="DK54" s="725">
        <f>-IF(AND(DK$48&gt;Development!$M$9,DK$48&lt;=Development!$M$12),INDEX(Development!$D$1:$EZ$300,MATCH(Development!$F$211,Development!$F$1:$F$300,0),MATCH(DK$48,Development!$D$3:$EZ$3,0))*INDEX(Development!$D$1:$EZ$300,MATCH(Development!$F$271,Development!$F$1:$F$300,0),MATCH(DJ$48,Development!$D$3:$EZ$3,))/12)</f>
        <v>0</v>
      </c>
      <c r="DL54" s="725">
        <f>-IF(AND(DL$48&gt;Development!$M$9,DL$48&lt;=Development!$M$12),INDEX(Development!$D$1:$EZ$300,MATCH(Development!$F$211,Development!$F$1:$F$300,0),MATCH(DL$48,Development!$D$3:$EZ$3,0))*INDEX(Development!$D$1:$EZ$300,MATCH(Development!$F$271,Development!$F$1:$F$300,0),MATCH(DK$48,Development!$D$3:$EZ$3,))/12)</f>
        <v>0</v>
      </c>
      <c r="DM54" s="725">
        <f>-IF(AND(DM$48&gt;Development!$M$9,DM$48&lt;=Development!$M$12),INDEX(Development!$D$1:$EZ$300,MATCH(Development!$F$211,Development!$F$1:$F$300,0),MATCH(DM$48,Development!$D$3:$EZ$3,0))*INDEX(Development!$D$1:$EZ$300,MATCH(Development!$F$271,Development!$F$1:$F$300,0),MATCH(DL$48,Development!$D$3:$EZ$3,))/12)</f>
        <v>0</v>
      </c>
      <c r="DN54" s="725">
        <f>-IF(AND(DN$48&gt;Development!$M$9,DN$48&lt;=Development!$M$12),INDEX(Development!$D$1:$EZ$300,MATCH(Development!$F$211,Development!$F$1:$F$300,0),MATCH(DN$48,Development!$D$3:$EZ$3,0))*INDEX(Development!$D$1:$EZ$300,MATCH(Development!$F$271,Development!$F$1:$F$300,0),MATCH(DM$48,Development!$D$3:$EZ$3,))/12)</f>
        <v>0</v>
      </c>
      <c r="DO54" s="725">
        <f>-IF(AND(DO$48&gt;Development!$M$9,DO$48&lt;=Development!$M$12),INDEX(Development!$D$1:$EZ$300,MATCH(Development!$F$211,Development!$F$1:$F$300,0),MATCH(DO$48,Development!$D$3:$EZ$3,0))*INDEX(Development!$D$1:$EZ$300,MATCH(Development!$F$271,Development!$F$1:$F$300,0),MATCH(DN$48,Development!$D$3:$EZ$3,))/12)</f>
        <v>0</v>
      </c>
      <c r="DP54" s="725">
        <f>-IF(AND(DP$48&gt;Development!$M$9,DP$48&lt;=Development!$M$12),INDEX(Development!$D$1:$EZ$300,MATCH(Development!$F$211,Development!$F$1:$F$300,0),MATCH(DP$48,Development!$D$3:$EZ$3,0))*INDEX(Development!$D$1:$EZ$300,MATCH(Development!$F$271,Development!$F$1:$F$300,0),MATCH(DO$48,Development!$D$3:$EZ$3,))/12)</f>
        <v>0</v>
      </c>
      <c r="DQ54" s="725">
        <f>-IF(AND(DQ$48&gt;Development!$M$9,DQ$48&lt;=Development!$M$12),INDEX(Development!$D$1:$EZ$300,MATCH(Development!$F$211,Development!$F$1:$F$300,0),MATCH(DQ$48,Development!$D$3:$EZ$3,0))*INDEX(Development!$D$1:$EZ$300,MATCH(Development!$F$271,Development!$F$1:$F$300,0),MATCH(DP$48,Development!$D$3:$EZ$3,))/12)</f>
        <v>0</v>
      </c>
      <c r="DR54" s="725">
        <f>-IF(AND(DR$48&gt;Development!$M$9,DR$48&lt;=Development!$M$12),INDEX(Development!$D$1:$EZ$300,MATCH(Development!$F$211,Development!$F$1:$F$300,0),MATCH(DR$48,Development!$D$3:$EZ$3,0))*INDEX(Development!$D$1:$EZ$300,MATCH(Development!$F$271,Development!$F$1:$F$300,0),MATCH(DQ$48,Development!$D$3:$EZ$3,))/12)</f>
        <v>0</v>
      </c>
      <c r="DS54" s="725">
        <f>-IF(AND(DS$48&gt;Development!$M$9,DS$48&lt;=Development!$M$12),INDEX(Development!$D$1:$EZ$300,MATCH(Development!$F$211,Development!$F$1:$F$300,0),MATCH(DS$48,Development!$D$3:$EZ$3,0))*INDEX(Development!$D$1:$EZ$300,MATCH(Development!$F$271,Development!$F$1:$F$300,0),MATCH(DR$48,Development!$D$3:$EZ$3,))/12)</f>
        <v>0</v>
      </c>
      <c r="DT54" s="725">
        <f>-IF(AND(DT$48&gt;Development!$M$9,DT$48&lt;=Development!$M$12),INDEX(Development!$D$1:$EZ$300,MATCH(Development!$F$211,Development!$F$1:$F$300,0),MATCH(DT$48,Development!$D$3:$EZ$3,0))*INDEX(Development!$D$1:$EZ$300,MATCH(Development!$F$271,Development!$F$1:$F$300,0),MATCH(DS$48,Development!$D$3:$EZ$3,))/12)</f>
        <v>0</v>
      </c>
      <c r="DU54" s="725">
        <f>-IF(AND(DU$48&gt;Development!$M$9,DU$48&lt;=Development!$M$12),INDEX(Development!$D$1:$EZ$300,MATCH(Development!$F$211,Development!$F$1:$F$300,0),MATCH(DU$48,Development!$D$3:$EZ$3,0))*INDEX(Development!$D$1:$EZ$300,MATCH(Development!$F$271,Development!$F$1:$F$300,0),MATCH(DT$48,Development!$D$3:$EZ$3,))/12)</f>
        <v>0</v>
      </c>
      <c r="DV54" s="725">
        <f>-IF(AND(DV$48&gt;Development!$M$9,DV$48&lt;=Development!$M$12),INDEX(Development!$D$1:$EZ$300,MATCH(Development!$F$211,Development!$F$1:$F$300,0),MATCH(DV$48,Development!$D$3:$EZ$3,0))*INDEX(Development!$D$1:$EZ$300,MATCH(Development!$F$271,Development!$F$1:$F$300,0),MATCH(DU$48,Development!$D$3:$EZ$3,))/12)</f>
        <v>0</v>
      </c>
      <c r="DW54" s="725">
        <f>-IF(AND(DW$48&gt;Development!$M$9,DW$48&lt;=Development!$M$12),INDEX(Development!$D$1:$EZ$300,MATCH(Development!$F$211,Development!$F$1:$F$300,0),MATCH(DW$48,Development!$D$3:$EZ$3,0))*INDEX(Development!$D$1:$EZ$300,MATCH(Development!$F$271,Development!$F$1:$F$300,0),MATCH(DV$48,Development!$D$3:$EZ$3,))/12)</f>
        <v>0</v>
      </c>
      <c r="DX54" s="725">
        <f>-IF(AND(DX$48&gt;Development!$M$9,DX$48&lt;=Development!$M$12),INDEX(Development!$D$1:$EZ$300,MATCH(Development!$F$211,Development!$F$1:$F$300,0),MATCH(DX$48,Development!$D$3:$EZ$3,0))*INDEX(Development!$D$1:$EZ$300,MATCH(Development!$F$271,Development!$F$1:$F$300,0),MATCH(DW$48,Development!$D$3:$EZ$3,))/12)</f>
        <v>0</v>
      </c>
      <c r="DY54" s="725">
        <f>-IF(AND(DY$48&gt;Development!$M$9,DY$48&lt;=Development!$M$12),INDEX(Development!$D$1:$EZ$300,MATCH(Development!$F$211,Development!$F$1:$F$300,0),MATCH(DY$48,Development!$D$3:$EZ$3,0))*INDEX(Development!$D$1:$EZ$300,MATCH(Development!$F$271,Development!$F$1:$F$300,0),MATCH(DX$48,Development!$D$3:$EZ$3,))/12)</f>
        <v>0</v>
      </c>
      <c r="DZ54" s="725">
        <f>-IF(AND(DZ$48&gt;Development!$M$9,DZ$48&lt;=Development!$M$12),INDEX(Development!$D$1:$EZ$300,MATCH(Development!$F$211,Development!$F$1:$F$300,0),MATCH(DZ$48,Development!$D$3:$EZ$3,0))*INDEX(Development!$D$1:$EZ$300,MATCH(Development!$F$271,Development!$F$1:$F$300,0),MATCH(DY$48,Development!$D$3:$EZ$3,))/12)</f>
        <v>0</v>
      </c>
      <c r="EA54" s="725">
        <f>-IF(AND(EA$48&gt;Development!$M$9,EA$48&lt;=Development!$M$12),INDEX(Development!$D$1:$EZ$300,MATCH(Development!$F$211,Development!$F$1:$F$300,0),MATCH(EA$48,Development!$D$3:$EZ$3,0))*INDEX(Development!$D$1:$EZ$300,MATCH(Development!$F$271,Development!$F$1:$F$300,0),MATCH(DZ$48,Development!$D$3:$EZ$3,))/12)</f>
        <v>0</v>
      </c>
      <c r="EB54" s="725">
        <f>-IF(AND(EB$48&gt;Development!$M$9,EB$48&lt;=Development!$M$12),INDEX(Development!$D$1:$EZ$300,MATCH(Development!$F$211,Development!$F$1:$F$300,0),MATCH(EB$48,Development!$D$3:$EZ$3,0))*INDEX(Development!$D$1:$EZ$300,MATCH(Development!$F$271,Development!$F$1:$F$300,0),MATCH(EA$48,Development!$D$3:$EZ$3,))/12)</f>
        <v>0</v>
      </c>
      <c r="EC54" s="725">
        <f>-IF(AND(EC$48&gt;Development!$M$9,EC$48&lt;=Development!$M$12),INDEX(Development!$D$1:$EZ$300,MATCH(Development!$F$211,Development!$F$1:$F$300,0),MATCH(EC$48,Development!$D$3:$EZ$3,0))*INDEX(Development!$D$1:$EZ$300,MATCH(Development!$F$271,Development!$F$1:$F$300,0),MATCH(EB$48,Development!$D$3:$EZ$3,))/12)</f>
        <v>0</v>
      </c>
      <c r="ED54" s="725">
        <f>-IF(AND(ED$48&gt;Development!$M$9,ED$48&lt;=Development!$M$12),INDEX(Development!$D$1:$EZ$300,MATCH(Development!$F$211,Development!$F$1:$F$300,0),MATCH(ED$48,Development!$D$3:$EZ$3,0))*INDEX(Development!$D$1:$EZ$300,MATCH(Development!$F$271,Development!$F$1:$F$300,0),MATCH(EC$48,Development!$D$3:$EZ$3,))/12)</f>
        <v>0</v>
      </c>
      <c r="EE54" s="725">
        <f>-IF(AND(EE$48&gt;Development!$M$9,EE$48&lt;=Development!$M$12),INDEX(Development!$D$1:$EZ$300,MATCH(Development!$F$211,Development!$F$1:$F$300,0),MATCH(EE$48,Development!$D$3:$EZ$3,0))*INDEX(Development!$D$1:$EZ$300,MATCH(Development!$F$271,Development!$F$1:$F$300,0),MATCH(ED$48,Development!$D$3:$EZ$3,))/12)</f>
        <v>0</v>
      </c>
      <c r="EF54" s="725">
        <f>-IF(AND(EF$48&gt;Development!$M$9,EF$48&lt;=Development!$M$12),INDEX(Development!$D$1:$EZ$300,MATCH(Development!$F$211,Development!$F$1:$F$300,0),MATCH(EF$48,Development!$D$3:$EZ$3,0))*INDEX(Development!$D$1:$EZ$300,MATCH(Development!$F$271,Development!$F$1:$F$300,0),MATCH(EE$48,Development!$D$3:$EZ$3,))/12)</f>
        <v>0</v>
      </c>
      <c r="EG54" s="725">
        <f>-IF(AND(EG$48&gt;Development!$M$9,EG$48&lt;=Development!$M$12),INDEX(Development!$D$1:$EZ$300,MATCH(Development!$F$211,Development!$F$1:$F$300,0),MATCH(EG$48,Development!$D$3:$EZ$3,0))*INDEX(Development!$D$1:$EZ$300,MATCH(Development!$F$271,Development!$F$1:$F$300,0),MATCH(EF$48,Development!$D$3:$EZ$3,))/12)</f>
        <v>0</v>
      </c>
      <c r="EH54" s="725">
        <f>-IF(AND(EH$48&gt;Development!$M$9,EH$48&lt;=Development!$M$12),INDEX(Development!$D$1:$EZ$300,MATCH(Development!$F$211,Development!$F$1:$F$300,0),MATCH(EH$48,Development!$D$3:$EZ$3,0))*INDEX(Development!$D$1:$EZ$300,MATCH(Development!$F$271,Development!$F$1:$F$300,0),MATCH(EG$48,Development!$D$3:$EZ$3,))/12)</f>
        <v>0</v>
      </c>
      <c r="EI54" s="725">
        <f>-IF(AND(EI$48&gt;Development!$M$9,EI$48&lt;=Development!$M$12),INDEX(Development!$D$1:$EZ$300,MATCH(Development!$F$211,Development!$F$1:$F$300,0),MATCH(EI$48,Development!$D$3:$EZ$3,0))*INDEX(Development!$D$1:$EZ$300,MATCH(Development!$F$271,Development!$F$1:$F$300,0),MATCH(EH$48,Development!$D$3:$EZ$3,))/12)</f>
        <v>0</v>
      </c>
      <c r="EJ54" s="725">
        <f>-IF(AND(EJ$48&gt;Development!$M$9,EJ$48&lt;=Development!$M$12),INDEX(Development!$D$1:$EZ$300,MATCH(Development!$F$211,Development!$F$1:$F$300,0),MATCH(EJ$48,Development!$D$3:$EZ$3,0))*INDEX(Development!$D$1:$EZ$300,MATCH(Development!$F$271,Development!$F$1:$F$300,0),MATCH(EI$48,Development!$D$3:$EZ$3,))/12)</f>
        <v>0</v>
      </c>
      <c r="EK54" s="725">
        <f>-IF(AND(EK$48&gt;Development!$M$9,EK$48&lt;=Development!$M$12),INDEX(Development!$D$1:$EZ$300,MATCH(Development!$F$211,Development!$F$1:$F$300,0),MATCH(EK$48,Development!$D$3:$EZ$3,0))*INDEX(Development!$D$1:$EZ$300,MATCH(Development!$F$271,Development!$F$1:$F$300,0),MATCH(EJ$48,Development!$D$3:$EZ$3,))/12)</f>
        <v>0</v>
      </c>
      <c r="EL54" s="725">
        <f>-IF(AND(EL$48&gt;Development!$M$9,EL$48&lt;=Development!$M$12),INDEX(Development!$D$1:$EZ$300,MATCH(Development!$F$211,Development!$F$1:$F$300,0),MATCH(EL$48,Development!$D$3:$EZ$3,0))*INDEX(Development!$D$1:$EZ$300,MATCH(Development!$F$271,Development!$F$1:$F$300,0),MATCH(EK$48,Development!$D$3:$EZ$3,))/12)</f>
        <v>0</v>
      </c>
      <c r="EM54" s="725">
        <f>-IF(AND(EM$48&gt;Development!$M$9,EM$48&lt;=Development!$M$12),INDEX(Development!$D$1:$EZ$300,MATCH(Development!$F$211,Development!$F$1:$F$300,0),MATCH(EM$48,Development!$D$3:$EZ$3,0))*INDEX(Development!$D$1:$EZ$300,MATCH(Development!$F$271,Development!$F$1:$F$300,0),MATCH(EL$48,Development!$D$3:$EZ$3,))/12)</f>
        <v>0</v>
      </c>
      <c r="EN54" s="725">
        <f>-IF(AND(EN$48&gt;Development!$M$9,EN$48&lt;=Development!$M$12),INDEX(Development!$D$1:$EZ$300,MATCH(Development!$F$211,Development!$F$1:$F$300,0),MATCH(EN$48,Development!$D$3:$EZ$3,0))*INDEX(Development!$D$1:$EZ$300,MATCH(Development!$F$271,Development!$F$1:$F$300,0),MATCH(EM$48,Development!$D$3:$EZ$3,))/12)</f>
        <v>0</v>
      </c>
      <c r="EO54" s="725">
        <f>-IF(AND(EO$48&gt;Development!$M$9,EO$48&lt;=Development!$M$12),INDEX(Development!$D$1:$EZ$300,MATCH(Development!$F$211,Development!$F$1:$F$300,0),MATCH(EO$48,Development!$D$3:$EZ$3,0))*INDEX(Development!$D$1:$EZ$300,MATCH(Development!$F$271,Development!$F$1:$F$300,0),MATCH(EN$48,Development!$D$3:$EZ$3,))/12)</f>
        <v>0</v>
      </c>
      <c r="EP54" s="725">
        <f>-IF(AND(EP$48&gt;Development!$M$9,EP$48&lt;=Development!$M$12),INDEX(Development!$D$1:$EZ$300,MATCH(Development!$F$211,Development!$F$1:$F$300,0),MATCH(EP$48,Development!$D$3:$EZ$3,0))*INDEX(Development!$D$1:$EZ$300,MATCH(Development!$F$271,Development!$F$1:$F$300,0),MATCH(EO$48,Development!$D$3:$EZ$3,))/12)</f>
        <v>0</v>
      </c>
      <c r="EQ54" s="725">
        <f>-IF(AND(EQ$48&gt;Development!$M$9,EQ$48&lt;=Development!$M$12),INDEX(Development!$D$1:$EZ$300,MATCH(Development!$F$211,Development!$F$1:$F$300,0),MATCH(EQ$48,Development!$D$3:$EZ$3,0))*INDEX(Development!$D$1:$EZ$300,MATCH(Development!$F$271,Development!$F$1:$F$300,0),MATCH(EP$48,Development!$D$3:$EZ$3,))/12)</f>
        <v>0</v>
      </c>
      <c r="ER54" s="725">
        <f>-IF(AND(ER$48&gt;Development!$M$9,ER$48&lt;=Development!$M$12),INDEX(Development!$D$1:$EZ$300,MATCH(Development!$F$211,Development!$F$1:$F$300,0),MATCH(ER$48,Development!$D$3:$EZ$3,0))*INDEX(Development!$D$1:$EZ$300,MATCH(Development!$F$271,Development!$F$1:$F$300,0),MATCH(EQ$48,Development!$D$3:$EZ$3,))/12)</f>
        <v>0</v>
      </c>
      <c r="ES54" s="725">
        <f>-IF(AND(ES$48&gt;Development!$M$9,ES$48&lt;=Development!$M$12),INDEX(Development!$D$1:$EZ$300,MATCH(Development!$F$211,Development!$F$1:$F$300,0),MATCH(ES$48,Development!$D$3:$EZ$3,0))*INDEX(Development!$D$1:$EZ$300,MATCH(Development!$F$271,Development!$F$1:$F$300,0),MATCH(ER$48,Development!$D$3:$EZ$3,))/12)</f>
        <v>0</v>
      </c>
      <c r="ET54" s="725">
        <f>-IF(AND(ET$48&gt;Development!$M$9,ET$48&lt;=Development!$M$12),INDEX(Development!$D$1:$EZ$300,MATCH(Development!$F$211,Development!$F$1:$F$300,0),MATCH(ET$48,Development!$D$3:$EZ$3,0))*INDEX(Development!$D$1:$EZ$300,MATCH(Development!$F$271,Development!$F$1:$F$300,0),MATCH(ES$48,Development!$D$3:$EZ$3,))/12)</f>
        <v>0</v>
      </c>
      <c r="EU54" s="725">
        <f>-IF(AND(EU$48&gt;Development!$M$9,EU$48&lt;=Development!$M$12),INDEX(Development!$D$1:$EZ$300,MATCH(Development!$F$211,Development!$F$1:$F$300,0),MATCH(EU$48,Development!$D$3:$EZ$3,0))*INDEX(Development!$D$1:$EZ$300,MATCH(Development!$F$271,Development!$F$1:$F$300,0),MATCH(ET$48,Development!$D$3:$EZ$3,))/12)</f>
        <v>0</v>
      </c>
      <c r="EV54" s="725">
        <f>-IF(AND(EV$48&gt;Development!$M$9,EV$48&lt;=Development!$M$12),INDEX(Development!$D$1:$EZ$300,MATCH(Development!$F$211,Development!$F$1:$F$300,0),MATCH(EV$48,Development!$D$3:$EZ$3,0))*INDEX(Development!$D$1:$EZ$300,MATCH(Development!$F$271,Development!$F$1:$F$300,0),MATCH(EU$48,Development!$D$3:$EZ$3,))/12)</f>
        <v>0</v>
      </c>
      <c r="EW54" s="725">
        <f>-IF(AND(EW$48&gt;Development!$M$9,EW$48&lt;=Development!$M$12),INDEX(Development!$D$1:$EZ$300,MATCH(Development!$F$211,Development!$F$1:$F$300,0),MATCH(EW$48,Development!$D$3:$EZ$3,0))*INDEX(Development!$D$1:$EZ$300,MATCH(Development!$F$271,Development!$F$1:$F$300,0),MATCH(EV$48,Development!$D$3:$EZ$3,))/12)</f>
        <v>0</v>
      </c>
      <c r="EX54" s="725">
        <f>-IF(AND(EX$48&gt;Development!$M$9,EX$48&lt;=Development!$M$12),INDEX(Development!$D$1:$EZ$300,MATCH(Development!$F$211,Development!$F$1:$F$300,0),MATCH(EX$48,Development!$D$3:$EZ$3,0))*INDEX(Development!$D$1:$EZ$300,MATCH(Development!$F$271,Development!$F$1:$F$300,0),MATCH(EW$48,Development!$D$3:$EZ$3,))/12)</f>
        <v>0</v>
      </c>
      <c r="EY54" s="725">
        <f>-IF(AND(EY$48&gt;Development!$M$9,EY$48&lt;=Development!$M$12),INDEX(Development!$D$1:$EZ$300,MATCH(Development!$F$211,Development!$F$1:$F$300,0),MATCH(EY$48,Development!$D$3:$EZ$3,0))*INDEX(Development!$D$1:$EZ$300,MATCH(Development!$F$271,Development!$F$1:$F$300,0),MATCH(EX$48,Development!$D$3:$EZ$3,))/12)</f>
        <v>0</v>
      </c>
      <c r="EZ54" s="725">
        <f>-IF(AND(EZ$48&gt;Development!$M$9,EZ$48&lt;=Development!$M$12),INDEX(Development!$D$1:$EZ$300,MATCH(Development!$F$211,Development!$F$1:$F$300,0),MATCH(EZ$48,Development!$D$3:$EZ$3,0))*INDEX(Development!$D$1:$EZ$300,MATCH(Development!$F$271,Development!$F$1:$F$300,0),MATCH(EY$48,Development!$D$3:$EZ$3,))/12)</f>
        <v>0</v>
      </c>
      <c r="FA54" s="725">
        <f>-IF(AND(FA$48&gt;Development!$M$9,FA$48&lt;=Development!$M$12),INDEX(Development!$D$1:$EZ$300,MATCH(Development!$F$211,Development!$F$1:$F$300,0),MATCH(FA$48,Development!$D$3:$EZ$3,0))*INDEX(Development!$D$1:$EZ$300,MATCH(Development!$F$271,Development!$F$1:$F$300,0),MATCH(EZ$48,Development!$D$3:$EZ$3,))/12)</f>
        <v>0</v>
      </c>
      <c r="FB54" s="725">
        <f>-IF(AND(FB$48&gt;Development!$M$9,FB$48&lt;=Development!$M$12),INDEX(Development!$D$1:$EZ$300,MATCH(Development!$F$211,Development!$F$1:$F$300,0),MATCH(FB$48,Development!$D$3:$EZ$3,0))*INDEX(Development!$D$1:$EZ$300,MATCH(Development!$F$271,Development!$F$1:$F$300,0),MATCH(FA$48,Development!$D$3:$EZ$3,))/12)</f>
        <v>0</v>
      </c>
      <c r="FC54" s="725">
        <f>-IF(AND(FC$48&gt;Development!$M$9,FC$48&lt;=Development!$M$12),INDEX(Development!$D$1:$EZ$300,MATCH(Development!$F$211,Development!$F$1:$F$300,0),MATCH(FC$48,Development!$D$3:$EZ$3,0))*INDEX(Development!$D$1:$EZ$300,MATCH(Development!$F$271,Development!$F$1:$F$300,0),MATCH(FB$48,Development!$D$3:$EZ$3,))/12)</f>
        <v>0</v>
      </c>
      <c r="FD54" s="725">
        <f>-IF(AND(FD$48&gt;Development!$M$9,FD$48&lt;=Development!$M$12),INDEX(Development!$D$1:$EZ$300,MATCH(Development!$F$211,Development!$F$1:$F$300,0),MATCH(FD$48,Development!$D$3:$EZ$3,0))*INDEX(Development!$D$1:$EZ$300,MATCH(Development!$F$271,Development!$F$1:$F$300,0),MATCH(FC$48,Development!$D$3:$EZ$3,))/12)</f>
        <v>0</v>
      </c>
      <c r="FE54" s="725">
        <f>-IF(AND(FE$48&gt;Development!$M$9,FE$48&lt;=Development!$M$12),INDEX(Development!$D$1:$EZ$300,MATCH(Development!$F$211,Development!$F$1:$F$300,0),MATCH(FE$48,Development!$D$3:$EZ$3,0))*INDEX(Development!$D$1:$EZ$300,MATCH(Development!$F$271,Development!$F$1:$F$300,0),MATCH(FD$48,Development!$D$3:$EZ$3,))/12)</f>
        <v>0</v>
      </c>
      <c r="FF54" s="725">
        <f>-IF(AND(FF$48&gt;Development!$M$9,FF$48&lt;=Development!$M$12),INDEX(Development!$D$1:$EZ$300,MATCH(Development!$F$211,Development!$F$1:$F$300,0),MATCH(FF$48,Development!$D$3:$EZ$3,0))*INDEX(Development!$D$1:$EZ$300,MATCH(Development!$F$271,Development!$F$1:$F$300,0),MATCH(FE$48,Development!$D$3:$EZ$3,))/12)</f>
        <v>0</v>
      </c>
      <c r="FG54" s="725">
        <f>-IF(AND(FG$48&gt;Development!$M$9,FG$48&lt;=Development!$M$12),INDEX(Development!$D$1:$EZ$300,MATCH(Development!$F$211,Development!$F$1:$F$300,0),MATCH(FG$48,Development!$D$3:$EZ$3,0))*INDEX(Development!$D$1:$EZ$300,MATCH(Development!$F$271,Development!$F$1:$F$300,0),MATCH(FF$48,Development!$D$3:$EZ$3,))/12)</f>
        <v>0</v>
      </c>
      <c r="FH54" s="725">
        <f>-IF(AND(FH$48&gt;Development!$M$9,FH$48&lt;=Development!$M$12),INDEX(Development!$D$1:$EZ$300,MATCH(Development!$F$211,Development!$F$1:$F$300,0),MATCH(FH$48,Development!$D$3:$EZ$3,0))*INDEX(Development!$D$1:$EZ$300,MATCH(Development!$F$271,Development!$F$1:$F$300,0),MATCH(FG$48,Development!$D$3:$EZ$3,))/12)</f>
        <v>0</v>
      </c>
      <c r="FI54" s="725">
        <f>-IF(AND(FI$48&gt;Development!$M$9,FI$48&lt;=Development!$M$12),INDEX(Development!$D$1:$EZ$300,MATCH(Development!$F$211,Development!$F$1:$F$300,0),MATCH(FI$48,Development!$D$3:$EZ$3,0))*INDEX(Development!$D$1:$EZ$300,MATCH(Development!$F$271,Development!$F$1:$F$300,0),MATCH(FH$48,Development!$D$3:$EZ$3,))/12)</f>
        <v>0</v>
      </c>
      <c r="FJ54" s="725">
        <f>-IF(AND(FJ$48&gt;Development!$M$9,FJ$48&lt;=Development!$M$12),INDEX(Development!$D$1:$EZ$300,MATCH(Development!$F$211,Development!$F$1:$F$300,0),MATCH(FJ$48,Development!$D$3:$EZ$3,0))*INDEX(Development!$D$1:$EZ$300,MATCH(Development!$F$271,Development!$F$1:$F$300,0),MATCH(FI$48,Development!$D$3:$EZ$3,))/12)</f>
        <v>0</v>
      </c>
      <c r="FK54" s="725">
        <f>-IF(AND(FK$48&gt;Development!$M$9,FK$48&lt;=Development!$M$12),INDEX(Development!$D$1:$EZ$300,MATCH(Development!$F$211,Development!$F$1:$F$300,0),MATCH(FK$48,Development!$D$3:$EZ$3,0))*INDEX(Development!$D$1:$EZ$300,MATCH(Development!$F$271,Development!$F$1:$F$300,0),MATCH(FJ$48,Development!$D$3:$EZ$3,))/12)</f>
        <v>0</v>
      </c>
      <c r="FL54" s="725">
        <f>-IF(AND(FL$48&gt;Development!$M$9,FL$48&lt;=Development!$M$12),INDEX(Development!$D$1:$EZ$300,MATCH(Development!$F$211,Development!$F$1:$F$300,0),MATCH(FL$48,Development!$D$3:$EZ$3,0))*INDEX(Development!$D$1:$EZ$300,MATCH(Development!$F$271,Development!$F$1:$F$300,0),MATCH(FK$48,Development!$D$3:$EZ$3,))/12)</f>
        <v>0</v>
      </c>
      <c r="FM54" s="725">
        <f>-IF(AND(FM$48&gt;Development!$M$9,FM$48&lt;=Development!$M$12),INDEX(Development!$D$1:$EZ$300,MATCH(Development!$F$211,Development!$F$1:$F$300,0),MATCH(FM$48,Development!$D$3:$EZ$3,0))*INDEX(Development!$D$1:$EZ$300,MATCH(Development!$F$271,Development!$F$1:$F$300,0),MATCH(FL$48,Development!$D$3:$EZ$3,))/12)</f>
        <v>0</v>
      </c>
      <c r="FN54" s="725">
        <f>-IF(AND(FN$48&gt;Development!$M$9,FN$48&lt;=Development!$M$12),INDEX(Development!$D$1:$EZ$300,MATCH(Development!$F$211,Development!$F$1:$F$300,0),MATCH(FN$48,Development!$D$3:$EZ$3,0))*INDEX(Development!$D$1:$EZ$300,MATCH(Development!$F$271,Development!$F$1:$F$300,0),MATCH(FM$48,Development!$D$3:$EZ$3,))/12)</f>
        <v>0</v>
      </c>
      <c r="FO54" s="725">
        <f>-IF(AND(FO$48&gt;Development!$M$9,FO$48&lt;=Development!$M$12),INDEX(Development!$D$1:$EZ$300,MATCH(Development!$F$211,Development!$F$1:$F$300,0),MATCH(FO$48,Development!$D$3:$EZ$3,0))*INDEX(Development!$D$1:$EZ$300,MATCH(Development!$F$271,Development!$F$1:$F$300,0),MATCH(FN$48,Development!$D$3:$EZ$3,))/12)</f>
        <v>0</v>
      </c>
      <c r="FP54" s="725">
        <f>-IF(AND(FP$48&gt;Development!$M$9,FP$48&lt;=Development!$M$12),INDEX(Development!$D$1:$EZ$300,MATCH(Development!$F$211,Development!$F$1:$F$300,0),MATCH(FP$48,Development!$D$3:$EZ$3,0))*INDEX(Development!$D$1:$EZ$300,MATCH(Development!$F$271,Development!$F$1:$F$300,0),MATCH(FO$48,Development!$D$3:$EZ$3,))/12)</f>
        <v>0</v>
      </c>
      <c r="FQ54" s="725">
        <f>-IF(AND(FQ$48&gt;Development!$M$9,FQ$48&lt;=Development!$M$12),INDEX(Development!$D$1:$EZ$300,MATCH(Development!$F$211,Development!$F$1:$F$300,0),MATCH(FQ$48,Development!$D$3:$EZ$3,0))*INDEX(Development!$D$1:$EZ$300,MATCH(Development!$F$271,Development!$F$1:$F$300,0),MATCH(FP$48,Development!$D$3:$EZ$3,))/12)</f>
        <v>0</v>
      </c>
      <c r="FR54" s="725">
        <f>-IF(AND(FR$48&gt;Development!$M$9,FR$48&lt;=Development!$M$12),INDEX(Development!$D$1:$EZ$300,MATCH(Development!$F$211,Development!$F$1:$F$300,0),MATCH(FR$48,Development!$D$3:$EZ$3,0))*INDEX(Development!$D$1:$EZ$300,MATCH(Development!$F$271,Development!$F$1:$F$300,0),MATCH(FQ$48,Development!$D$3:$EZ$3,))/12)</f>
        <v>0</v>
      </c>
      <c r="FS54" s="725">
        <f>-IF(AND(FS$48&gt;Development!$M$9,FS$48&lt;=Development!$M$12),INDEX(Development!$D$1:$EZ$300,MATCH(Development!$F$211,Development!$F$1:$F$300,0),MATCH(FS$48,Development!$D$3:$EZ$3,0))*INDEX(Development!$D$1:$EZ$300,MATCH(Development!$F$271,Development!$F$1:$F$300,0),MATCH(FR$48,Development!$D$3:$EZ$3,))/12)</f>
        <v>0</v>
      </c>
      <c r="FT54" s="725">
        <f>-IF(AND(FT$48&gt;Development!$M$9,FT$48&lt;=Development!$M$12),INDEX(Development!$D$1:$EZ$300,MATCH(Development!$F$211,Development!$F$1:$F$300,0),MATCH(FT$48,Development!$D$3:$EZ$3,0))*INDEX(Development!$D$1:$EZ$300,MATCH(Development!$F$271,Development!$F$1:$F$300,0),MATCH(FS$48,Development!$D$3:$EZ$3,))/12)</f>
        <v>0</v>
      </c>
      <c r="FU54" s="725">
        <f>-IF(AND(FU$48&gt;Development!$M$9,FU$48&lt;=Development!$M$12),INDEX(Development!$D$1:$EZ$300,MATCH(Development!$F$211,Development!$F$1:$F$300,0),MATCH(FU$48,Development!$D$3:$EZ$3,0))*INDEX(Development!$D$1:$EZ$300,MATCH(Development!$F$271,Development!$F$1:$F$300,0),MATCH(FT$48,Development!$D$3:$EZ$3,))/12)</f>
        <v>0</v>
      </c>
      <c r="FV54" s="725">
        <f>-IF(AND(FV$48&gt;Development!$M$9,FV$48&lt;=Development!$M$12),INDEX(Development!$D$1:$EZ$300,MATCH(Development!$F$211,Development!$F$1:$F$300,0),MATCH(FV$48,Development!$D$3:$EZ$3,0))*INDEX(Development!$D$1:$EZ$300,MATCH(Development!$F$271,Development!$F$1:$F$300,0),MATCH(FU$48,Development!$D$3:$EZ$3,))/12)</f>
        <v>0</v>
      </c>
      <c r="FW54" s="725">
        <f>-IF(AND(FW$48&gt;Development!$M$9,FW$48&lt;=Development!$M$12),INDEX(Development!$D$1:$EZ$300,MATCH(Development!$F$211,Development!$F$1:$F$300,0),MATCH(FW$48,Development!$D$3:$EZ$3,0))*INDEX(Development!$D$1:$EZ$300,MATCH(Development!$F$271,Development!$F$1:$F$300,0),MATCH(FV$48,Development!$D$3:$EZ$3,))/12)</f>
        <v>0</v>
      </c>
      <c r="FX54" s="725">
        <f>-IF(AND(FX$48&gt;Development!$M$9,FX$48&lt;=Development!$M$12),INDEX(Development!$D$1:$EZ$300,MATCH(Development!$F$211,Development!$F$1:$F$300,0),MATCH(FX$48,Development!$D$3:$EZ$3,0))*INDEX(Development!$D$1:$EZ$300,MATCH(Development!$F$271,Development!$F$1:$F$300,0),MATCH(FW$48,Development!$D$3:$EZ$3,))/12)</f>
        <v>0</v>
      </c>
      <c r="FY54" s="725">
        <f>-IF(AND(FY$48&gt;Development!$M$9,FY$48&lt;=Development!$M$12),INDEX(Development!$D$1:$EZ$300,MATCH(Development!$F$211,Development!$F$1:$F$300,0),MATCH(FY$48,Development!$D$3:$EZ$3,0))*INDEX(Development!$D$1:$EZ$300,MATCH(Development!$F$271,Development!$F$1:$F$300,0),MATCH(FX$48,Development!$D$3:$EZ$3,))/12)</f>
        <v>0</v>
      </c>
      <c r="FZ54" s="725">
        <f>-IF(AND(FZ$48&gt;Development!$M$9,FZ$48&lt;=Development!$M$12),INDEX(Development!$D$1:$EZ$300,MATCH(Development!$F$211,Development!$F$1:$F$300,0),MATCH(FZ$48,Development!$D$3:$EZ$3,0))*INDEX(Development!$D$1:$EZ$300,MATCH(Development!$F$271,Development!$F$1:$F$300,0),MATCH(FY$48,Development!$D$3:$EZ$3,))/12)</f>
        <v>0</v>
      </c>
      <c r="GA54" s="725">
        <f>-IF(AND(GA$48&gt;Development!$M$9,GA$48&lt;=Development!$M$12),INDEX(Development!$D$1:$EZ$300,MATCH(Development!$F$211,Development!$F$1:$F$300,0),MATCH(GA$48,Development!$D$3:$EZ$3,0))*INDEX(Development!$D$1:$EZ$300,MATCH(Development!$F$271,Development!$F$1:$F$300,0),MATCH(FZ$48,Development!$D$3:$EZ$3,))/12)</f>
        <v>0</v>
      </c>
      <c r="GB54" s="725">
        <f>-IF(AND(GB$48&gt;Development!$M$9,GB$48&lt;=Development!$M$12),INDEX(Development!$D$1:$EZ$300,MATCH(Development!$F$211,Development!$F$1:$F$300,0),MATCH(GB$48,Development!$D$3:$EZ$3,0))*INDEX(Development!$D$1:$EZ$300,MATCH(Development!$F$271,Development!$F$1:$F$300,0),MATCH(GA$48,Development!$D$3:$EZ$3,))/12)</f>
        <v>0</v>
      </c>
      <c r="GC54" s="725">
        <f>-IF(AND(GC$48&gt;Development!$M$9,GC$48&lt;=Development!$M$12),INDEX(Development!$D$1:$EZ$300,MATCH(Development!$F$211,Development!$F$1:$F$300,0),MATCH(GC$48,Development!$D$3:$EZ$3,0))*INDEX(Development!$D$1:$EZ$300,MATCH(Development!$F$271,Development!$F$1:$F$300,0),MATCH(GB$48,Development!$D$3:$EZ$3,))/12)</f>
        <v>0</v>
      </c>
      <c r="GD54" s="725">
        <f>-IF(AND(GD$48&gt;Development!$M$9,GD$48&lt;=Development!$M$12),INDEX(Development!$D$1:$EZ$300,MATCH(Development!$F$211,Development!$F$1:$F$300,0),MATCH(GD$48,Development!$D$3:$EZ$3,0))*INDEX(Development!$D$1:$EZ$300,MATCH(Development!$F$271,Development!$F$1:$F$300,0),MATCH(GC$48,Development!$D$3:$EZ$3,))/12)</f>
        <v>0</v>
      </c>
      <c r="GE54" s="725">
        <f>-IF(AND(GE$48&gt;Development!$M$9,GE$48&lt;=Development!$M$12),INDEX(Development!$D$1:$EZ$300,MATCH(Development!$F$211,Development!$F$1:$F$300,0),MATCH(GE$48,Development!$D$3:$EZ$3,0))*INDEX(Development!$D$1:$EZ$300,MATCH(Development!$F$271,Development!$F$1:$F$300,0),MATCH(GD$48,Development!$D$3:$EZ$3,))/12)</f>
        <v>0</v>
      </c>
      <c r="GF54" s="725">
        <f>-IF(AND(GF$48&gt;Development!$M$9,GF$48&lt;=Development!$M$12),INDEX(Development!$D$1:$EZ$300,MATCH(Development!$F$211,Development!$F$1:$F$300,0),MATCH(GF$48,Development!$D$3:$EZ$3,0))*INDEX(Development!$D$1:$EZ$300,MATCH(Development!$F$271,Development!$F$1:$F$300,0),MATCH(GE$48,Development!$D$3:$EZ$3,))/12)</f>
        <v>0</v>
      </c>
      <c r="GG54" s="725">
        <f>-IF(AND(GG$48&gt;Development!$M$9,GG$48&lt;=Development!$M$12),INDEX(Development!$D$1:$EZ$300,MATCH(Development!$F$211,Development!$F$1:$F$300,0),MATCH(GG$48,Development!$D$3:$EZ$3,0))*INDEX(Development!$D$1:$EZ$300,MATCH(Development!$F$271,Development!$F$1:$F$300,0),MATCH(GF$48,Development!$D$3:$EZ$3,))/12)</f>
        <v>0</v>
      </c>
      <c r="GH54" s="725">
        <f>-IF(AND(GH$48&gt;Development!$M$9,GH$48&lt;=Development!$M$12),INDEX(Development!$D$1:$EZ$300,MATCH(Development!$F$211,Development!$F$1:$F$300,0),MATCH(GH$48,Development!$D$3:$EZ$3,0))*INDEX(Development!$D$1:$EZ$300,MATCH(Development!$F$271,Development!$F$1:$F$300,0),MATCH(GG$48,Development!$D$3:$EZ$3,))/12)</f>
        <v>0</v>
      </c>
      <c r="GI54" s="725">
        <f>-IF(AND(GI$48&gt;Development!$M$9,GI$48&lt;=Development!$M$12),INDEX(Development!$D$1:$EZ$300,MATCH(Development!$F$211,Development!$F$1:$F$300,0),MATCH(GI$48,Development!$D$3:$EZ$3,0))*INDEX(Development!$D$1:$EZ$300,MATCH(Development!$F$271,Development!$F$1:$F$300,0),MATCH(GH$48,Development!$D$3:$EZ$3,))/12)</f>
        <v>0</v>
      </c>
      <c r="GJ54" s="725">
        <f>-IF(AND(GJ$48&gt;Development!$M$9,GJ$48&lt;=Development!$M$12),INDEX(Development!$D$1:$EZ$300,MATCH(Development!$F$211,Development!$F$1:$F$300,0),MATCH(GJ$48,Development!$D$3:$EZ$3,0))*INDEX(Development!$D$1:$EZ$300,MATCH(Development!$F$271,Development!$F$1:$F$300,0),MATCH(GI$48,Development!$D$3:$EZ$3,))/12)</f>
        <v>0</v>
      </c>
      <c r="GK54" s="725">
        <f>-IF(AND(GK$48&gt;Development!$M$9,GK$48&lt;=Development!$M$12),INDEX(Development!$D$1:$EZ$300,MATCH(Development!$F$211,Development!$F$1:$F$300,0),MATCH(GK$48,Development!$D$3:$EZ$3,0))*INDEX(Development!$D$1:$EZ$300,MATCH(Development!$F$271,Development!$F$1:$F$300,0),MATCH(GJ$48,Development!$D$3:$EZ$3,))/12)</f>
        <v>0</v>
      </c>
      <c r="GL54" s="725">
        <f>-IF(AND(GL$48&gt;Development!$M$9,GL$48&lt;=Development!$M$12),INDEX(Development!$D$1:$EZ$300,MATCH(Development!$F$211,Development!$F$1:$F$300,0),MATCH(GL$48,Development!$D$3:$EZ$3,0))*INDEX(Development!$D$1:$EZ$300,MATCH(Development!$F$271,Development!$F$1:$F$300,0),MATCH(GK$48,Development!$D$3:$EZ$3,))/12)</f>
        <v>0</v>
      </c>
      <c r="GM54" s="725">
        <f>-IF(AND(GM$48&gt;Development!$M$9,GM$48&lt;=Development!$M$12),INDEX(Development!$D$1:$EZ$300,MATCH(Development!$F$211,Development!$F$1:$F$300,0),MATCH(GM$48,Development!$D$3:$EZ$3,0))*INDEX(Development!$D$1:$EZ$300,MATCH(Development!$F$271,Development!$F$1:$F$300,0),MATCH(GL$48,Development!$D$3:$EZ$3,))/12)</f>
        <v>0</v>
      </c>
      <c r="GN54" s="725">
        <f>-IF(AND(GN$48&gt;Development!$M$9,GN$48&lt;=Development!$M$12),INDEX(Development!$D$1:$EZ$300,MATCH(Development!$F$211,Development!$F$1:$F$300,0),MATCH(GN$48,Development!$D$3:$EZ$3,0))*INDEX(Development!$D$1:$EZ$300,MATCH(Development!$F$271,Development!$F$1:$F$300,0),MATCH(GM$48,Development!$D$3:$EZ$3,))/12)</f>
        <v>0</v>
      </c>
      <c r="GO54" s="725">
        <f>-IF(AND(GO$48&gt;Development!$M$9,GO$48&lt;=Development!$M$12),INDEX(Development!$D$1:$EZ$300,MATCH(Development!$F$211,Development!$F$1:$F$300,0),MATCH(GO$48,Development!$D$3:$EZ$3,0))*INDEX(Development!$D$1:$EZ$300,MATCH(Development!$F$271,Development!$F$1:$F$300,0),MATCH(GN$48,Development!$D$3:$EZ$3,))/12)</f>
        <v>0</v>
      </c>
      <c r="GP54" s="725">
        <f>-IF(AND(GP$48&gt;Development!$M$9,GP$48&lt;=Development!$M$12),INDEX(Development!$D$1:$EZ$300,MATCH(Development!$F$211,Development!$F$1:$F$300,0),MATCH(GP$48,Development!$D$3:$EZ$3,0))*INDEX(Development!$D$1:$EZ$300,MATCH(Development!$F$271,Development!$F$1:$F$300,0),MATCH(GO$48,Development!$D$3:$EZ$3,))/12)</f>
        <v>0</v>
      </c>
      <c r="GQ54" s="725">
        <f>-IF(AND(GQ$48&gt;Development!$M$9,GQ$48&lt;=Development!$M$12),INDEX(Development!$D$1:$EZ$300,MATCH(Development!$F$211,Development!$F$1:$F$300,0),MATCH(GQ$48,Development!$D$3:$EZ$3,0))*INDEX(Development!$D$1:$EZ$300,MATCH(Development!$F$271,Development!$F$1:$F$300,0),MATCH(GP$48,Development!$D$3:$EZ$3,))/12)</f>
        <v>0</v>
      </c>
      <c r="GR54" s="725">
        <f>-IF(AND(GR$48&gt;Development!$M$9,GR$48&lt;=Development!$M$12),INDEX(Development!$D$1:$EZ$300,MATCH(Development!$F$211,Development!$F$1:$F$300,0),MATCH(GR$48,Development!$D$3:$EZ$3,0))*INDEX(Development!$D$1:$EZ$300,MATCH(Development!$F$271,Development!$F$1:$F$300,0),MATCH(GQ$48,Development!$D$3:$EZ$3,))/12)</f>
        <v>0</v>
      </c>
      <c r="GS54" s="725">
        <f>-IF(AND(GS$48&gt;Development!$M$9,GS$48&lt;=Development!$M$12),INDEX(Development!$D$1:$EZ$300,MATCH(Development!$F$211,Development!$F$1:$F$300,0),MATCH(GS$48,Development!$D$3:$EZ$3,0))*INDEX(Development!$D$1:$EZ$300,MATCH(Development!$F$271,Development!$F$1:$F$300,0),MATCH(GR$48,Development!$D$3:$EZ$3,))/12)</f>
        <v>0</v>
      </c>
      <c r="GT54" s="725">
        <f>-IF(AND(GT$48&gt;Development!$M$9,GT$48&lt;=Development!$M$12),INDEX(Development!$D$1:$EZ$300,MATCH(Development!$F$211,Development!$F$1:$F$300,0),MATCH(GT$48,Development!$D$3:$EZ$3,0))*INDEX(Development!$D$1:$EZ$300,MATCH(Development!$F$271,Development!$F$1:$F$300,0),MATCH(GS$48,Development!$D$3:$EZ$3,))/12)</f>
        <v>0</v>
      </c>
      <c r="GU54" s="725">
        <f>-IF(AND(GU$48&gt;Development!$M$9,GU$48&lt;=Development!$M$12),INDEX(Development!$D$1:$EZ$300,MATCH(Development!$F$211,Development!$F$1:$F$300,0),MATCH(GU$48,Development!$D$3:$EZ$3,0))*INDEX(Development!$D$1:$EZ$300,MATCH(Development!$F$271,Development!$F$1:$F$300,0),MATCH(GT$48,Development!$D$3:$EZ$3,))/12)</f>
        <v>0</v>
      </c>
      <c r="GV54" s="725">
        <f>-IF(AND(GV$48&gt;Development!$M$9,GV$48&lt;=Development!$M$12),INDEX(Development!$D$1:$EZ$300,MATCH(Development!$F$211,Development!$F$1:$F$300,0),MATCH(GV$48,Development!$D$3:$EZ$3,0))*INDEX(Development!$D$1:$EZ$300,MATCH(Development!$F$271,Development!$F$1:$F$300,0),MATCH(GU$48,Development!$D$3:$EZ$3,))/12)</f>
        <v>0</v>
      </c>
      <c r="GW54" s="725">
        <f>-IF(AND(GW$48&gt;Development!$M$9,GW$48&lt;=Development!$M$12),INDEX(Development!$D$1:$EZ$300,MATCH(Development!$F$211,Development!$F$1:$F$300,0),MATCH(GW$48,Development!$D$3:$EZ$3,0))*INDEX(Development!$D$1:$EZ$300,MATCH(Development!$F$271,Development!$F$1:$F$300,0),MATCH(GV$48,Development!$D$3:$EZ$3,))/12)</f>
        <v>0</v>
      </c>
      <c r="GX54" s="725">
        <f>-IF(AND(GX$48&gt;Development!$M$9,GX$48&lt;=Development!$M$12),INDEX(Development!$D$1:$EZ$300,MATCH(Development!$F$211,Development!$F$1:$F$300,0),MATCH(GX$48,Development!$D$3:$EZ$3,0))*INDEX(Development!$D$1:$EZ$300,MATCH(Development!$F$271,Development!$F$1:$F$300,0),MATCH(GW$48,Development!$D$3:$EZ$3,))/12)</f>
        <v>0</v>
      </c>
      <c r="GY54" s="725">
        <f>-IF(AND(GY$48&gt;Development!$M$9,GY$48&lt;=Development!$M$12),INDEX(Development!$D$1:$EZ$300,MATCH(Development!$F$211,Development!$F$1:$F$300,0),MATCH(GY$48,Development!$D$3:$EZ$3,0))*INDEX(Development!$D$1:$EZ$300,MATCH(Development!$F$271,Development!$F$1:$F$300,0),MATCH(GX$48,Development!$D$3:$EZ$3,))/12)</f>
        <v>0</v>
      </c>
      <c r="GZ54" s="725">
        <f>-IF(AND(GZ$48&gt;Development!$M$9,GZ$48&lt;=Development!$M$12),INDEX(Development!$D$1:$EZ$300,MATCH(Development!$F$211,Development!$F$1:$F$300,0),MATCH(GZ$48,Development!$D$3:$EZ$3,0))*INDEX(Development!$D$1:$EZ$300,MATCH(Development!$F$271,Development!$F$1:$F$300,0),MATCH(GY$48,Development!$D$3:$EZ$3,))/12)</f>
        <v>0</v>
      </c>
      <c r="HA54" s="725">
        <f>-IF(AND(HA$48&gt;Development!$M$9,HA$48&lt;=Development!$M$12),INDEX(Development!$D$1:$EZ$300,MATCH(Development!$F$211,Development!$F$1:$F$300,0),MATCH(HA$48,Development!$D$3:$EZ$3,0))*INDEX(Development!$D$1:$EZ$300,MATCH(Development!$F$271,Development!$F$1:$F$300,0),MATCH(GZ$48,Development!$D$3:$EZ$3,))/12)</f>
        <v>0</v>
      </c>
      <c r="HB54" s="725">
        <f>-IF(AND(HB$48&gt;Development!$M$9,HB$48&lt;=Development!$M$12),INDEX(Development!$D$1:$EZ$300,MATCH(Development!$F$211,Development!$F$1:$F$300,0),MATCH(HB$48,Development!$D$3:$EZ$3,0))*INDEX(Development!$D$1:$EZ$300,MATCH(Development!$F$271,Development!$F$1:$F$300,0),MATCH(HA$48,Development!$D$3:$EZ$3,))/12)</f>
        <v>0</v>
      </c>
      <c r="HC54" s="725">
        <f>-IF(AND(HC$48&gt;Development!$M$9,HC$48&lt;=Development!$M$12),INDEX(Development!$D$1:$EZ$300,MATCH(Development!$F$211,Development!$F$1:$F$300,0),MATCH(HC$48,Development!$D$3:$EZ$3,0))*INDEX(Development!$D$1:$EZ$300,MATCH(Development!$F$271,Development!$F$1:$F$300,0),MATCH(HB$48,Development!$D$3:$EZ$3,))/12)</f>
        <v>0</v>
      </c>
      <c r="HD54" s="725">
        <f>-IF(AND(HD$48&gt;Development!$M$9,HD$48&lt;=Development!$M$12),INDEX(Development!$D$1:$EZ$300,MATCH(Development!$F$211,Development!$F$1:$F$300,0),MATCH(HD$48,Development!$D$3:$EZ$3,0))*INDEX(Development!$D$1:$EZ$300,MATCH(Development!$F$271,Development!$F$1:$F$300,0),MATCH(HC$48,Development!$D$3:$EZ$3,))/12)</f>
        <v>0</v>
      </c>
      <c r="HE54" s="725">
        <f>-IF(AND(HE$48&gt;Development!$M$9,HE$48&lt;=Development!$M$12),INDEX(Development!$D$1:$EZ$300,MATCH(Development!$F$211,Development!$F$1:$F$300,0),MATCH(HE$48,Development!$D$3:$EZ$3,0))*INDEX(Development!$D$1:$EZ$300,MATCH(Development!$F$271,Development!$F$1:$F$300,0),MATCH(HD$48,Development!$D$3:$EZ$3,))/12)</f>
        <v>0</v>
      </c>
      <c r="HF54" s="725">
        <f>-IF(AND(HF$48&gt;Development!$M$9,HF$48&lt;=Development!$M$12),INDEX(Development!$D$1:$EZ$300,MATCH(Development!$F$211,Development!$F$1:$F$300,0),MATCH(HF$48,Development!$D$3:$EZ$3,0))*INDEX(Development!$D$1:$EZ$300,MATCH(Development!$F$271,Development!$F$1:$F$300,0),MATCH(HE$48,Development!$D$3:$EZ$3,))/12)</f>
        <v>0</v>
      </c>
      <c r="HG54" s="725">
        <f>-IF(AND(HG$48&gt;Development!$M$9,HG$48&lt;=Development!$M$12),INDEX(Development!$D$1:$EZ$300,MATCH(Development!$F$211,Development!$F$1:$F$300,0),MATCH(HG$48,Development!$D$3:$EZ$3,0))*INDEX(Development!$D$1:$EZ$300,MATCH(Development!$F$271,Development!$F$1:$F$300,0),MATCH(HF$48,Development!$D$3:$EZ$3,))/12)</f>
        <v>0</v>
      </c>
      <c r="HH54" s="725">
        <f>-IF(AND(HH$48&gt;Development!$M$9,HH$48&lt;=Development!$M$12),INDEX(Development!$D$1:$EZ$300,MATCH(Development!$F$211,Development!$F$1:$F$300,0),MATCH(HH$48,Development!$D$3:$EZ$3,0))*INDEX(Development!$D$1:$EZ$300,MATCH(Development!$F$271,Development!$F$1:$F$300,0),MATCH(HG$48,Development!$D$3:$EZ$3,))/12)</f>
        <v>0</v>
      </c>
      <c r="HI54" s="725">
        <f>-IF(AND(HI$48&gt;Development!$M$9,HI$48&lt;=Development!$M$12),INDEX(Development!$D$1:$EZ$300,MATCH(Development!$F$211,Development!$F$1:$F$300,0),MATCH(HI$48,Development!$D$3:$EZ$3,0))*INDEX(Development!$D$1:$EZ$300,MATCH(Development!$F$271,Development!$F$1:$F$300,0),MATCH(HH$48,Development!$D$3:$EZ$3,))/12)</f>
        <v>0</v>
      </c>
      <c r="HJ54" s="725">
        <f>-IF(AND(HJ$48&gt;Development!$M$9,HJ$48&lt;=Development!$M$12),INDEX(Development!$D$1:$EZ$300,MATCH(Development!$F$211,Development!$F$1:$F$300,0),MATCH(HJ$48,Development!$D$3:$EZ$3,0))*INDEX(Development!$D$1:$EZ$300,MATCH(Development!$F$271,Development!$F$1:$F$300,0),MATCH(HI$48,Development!$D$3:$EZ$3,))/12)</f>
        <v>0</v>
      </c>
      <c r="HK54" s="725">
        <f>-IF(AND(HK$48&gt;Development!$M$9,HK$48&lt;=Development!$M$12),INDEX(Development!$D$1:$EZ$300,MATCH(Development!$F$211,Development!$F$1:$F$300,0),MATCH(HK$48,Development!$D$3:$EZ$3,0))*INDEX(Development!$D$1:$EZ$300,MATCH(Development!$F$271,Development!$F$1:$F$300,0),MATCH(HJ$48,Development!$D$3:$EZ$3,))/12)</f>
        <v>0</v>
      </c>
      <c r="HL54" s="725">
        <f>-IF(AND(HL$48&gt;Development!$M$9,HL$48&lt;=Development!$M$12),INDEX(Development!$D$1:$EZ$300,MATCH(Development!$F$211,Development!$F$1:$F$300,0),MATCH(HL$48,Development!$D$3:$EZ$3,0))*INDEX(Development!$D$1:$EZ$300,MATCH(Development!$F$271,Development!$F$1:$F$300,0),MATCH(HK$48,Development!$D$3:$EZ$3,))/12)</f>
        <v>0</v>
      </c>
      <c r="HM54" s="725">
        <f>-IF(AND(HM$48&gt;Development!$M$9,HM$48&lt;=Development!$M$12),INDEX(Development!$D$1:$EZ$300,MATCH(Development!$F$211,Development!$F$1:$F$300,0),MATCH(HM$48,Development!$D$3:$EZ$3,0))*INDEX(Development!$D$1:$EZ$300,MATCH(Development!$F$271,Development!$F$1:$F$300,0),MATCH(HL$48,Development!$D$3:$EZ$3,))/12)</f>
        <v>0</v>
      </c>
      <c r="HN54" s="725">
        <f>-IF(AND(HN$48&gt;Development!$M$9,HN$48&lt;=Development!$M$12),INDEX(Development!$D$1:$EZ$300,MATCH(Development!$F$211,Development!$F$1:$F$300,0),MATCH(HN$48,Development!$D$3:$EZ$3,0))*INDEX(Development!$D$1:$EZ$300,MATCH(Development!$F$271,Development!$F$1:$F$300,0),MATCH(HM$48,Development!$D$3:$EZ$3,))/12)</f>
        <v>0</v>
      </c>
      <c r="HO54" s="725">
        <f>-IF(AND(HO$48&gt;Development!$M$9,HO$48&lt;=Development!$M$12),INDEX(Development!$D$1:$EZ$300,MATCH(Development!$F$211,Development!$F$1:$F$300,0),MATCH(HO$48,Development!$D$3:$EZ$3,0))*INDEX(Development!$D$1:$EZ$300,MATCH(Development!$F$271,Development!$F$1:$F$300,0),MATCH(HN$48,Development!$D$3:$EZ$3,))/12)</f>
        <v>0</v>
      </c>
      <c r="HP54" s="725">
        <f>-IF(AND(HP$48&gt;Development!$M$9,HP$48&lt;=Development!$M$12),INDEX(Development!$D$1:$EZ$300,MATCH(Development!$F$211,Development!$F$1:$F$300,0),MATCH(HP$48,Development!$D$3:$EZ$3,0))*INDEX(Development!$D$1:$EZ$300,MATCH(Development!$F$271,Development!$F$1:$F$300,0),MATCH(HO$48,Development!$D$3:$EZ$3,))/12)</f>
        <v>0</v>
      </c>
      <c r="HQ54" s="725">
        <f>-IF(AND(HQ$48&gt;Development!$M$9,HQ$48&lt;=Development!$M$12),INDEX(Development!$D$1:$EZ$300,MATCH(Development!$F$211,Development!$F$1:$F$300,0),MATCH(HQ$48,Development!$D$3:$EZ$3,0))*INDEX(Development!$D$1:$EZ$300,MATCH(Development!$F$271,Development!$F$1:$F$300,0),MATCH(HP$48,Development!$D$3:$EZ$3,))/12)</f>
        <v>0</v>
      </c>
      <c r="HR54" s="725">
        <f>-IF(AND(HR$48&gt;Development!$M$9,HR$48&lt;=Development!$M$12),INDEX(Development!$D$1:$EZ$300,MATCH(Development!$F$211,Development!$F$1:$F$300,0),MATCH(HR$48,Development!$D$3:$EZ$3,0))*INDEX(Development!$D$1:$EZ$300,MATCH(Development!$F$271,Development!$F$1:$F$300,0),MATCH(HQ$48,Development!$D$3:$EZ$3,))/12)</f>
        <v>0</v>
      </c>
      <c r="HS54" s="725">
        <f>-IF(AND(HS$48&gt;Development!$M$9,HS$48&lt;=Development!$M$12),INDEX(Development!$D$1:$EZ$300,MATCH(Development!$F$211,Development!$F$1:$F$300,0),MATCH(HS$48,Development!$D$3:$EZ$3,0))*INDEX(Development!$D$1:$EZ$300,MATCH(Development!$F$271,Development!$F$1:$F$300,0),MATCH(HR$48,Development!$D$3:$EZ$3,))/12)</f>
        <v>0</v>
      </c>
      <c r="HT54" s="725">
        <f>-IF(AND(HT$48&gt;Development!$M$9,HT$48&lt;=Development!$M$12),INDEX(Development!$D$1:$EZ$300,MATCH(Development!$F$211,Development!$F$1:$F$300,0),MATCH(HT$48,Development!$D$3:$EZ$3,0))*INDEX(Development!$D$1:$EZ$300,MATCH(Development!$F$271,Development!$F$1:$F$300,0),MATCH(HS$48,Development!$D$3:$EZ$3,))/12)</f>
        <v>0</v>
      </c>
      <c r="HU54" s="725">
        <f>-IF(AND(HU$48&gt;Development!$M$9,HU$48&lt;=Development!$M$12),INDEX(Development!$D$1:$EZ$300,MATCH(Development!$F$211,Development!$F$1:$F$300,0),MATCH(HU$48,Development!$D$3:$EZ$3,0))*INDEX(Development!$D$1:$EZ$300,MATCH(Development!$F$271,Development!$F$1:$F$300,0),MATCH(HT$48,Development!$D$3:$EZ$3,))/12)</f>
        <v>0</v>
      </c>
      <c r="HV54" s="725">
        <f>-IF(AND(HV$48&gt;Development!$M$9,HV$48&lt;=Development!$M$12),INDEX(Development!$D$1:$EZ$300,MATCH(Development!$F$211,Development!$F$1:$F$300,0),MATCH(HV$48,Development!$D$3:$EZ$3,0))*INDEX(Development!$D$1:$EZ$300,MATCH(Development!$F$271,Development!$F$1:$F$300,0),MATCH(HU$48,Development!$D$3:$EZ$3,))/12)</f>
        <v>0</v>
      </c>
      <c r="HW54" s="725">
        <f>-IF(AND(HW$48&gt;Development!$M$9,HW$48&lt;=Development!$M$12),INDEX(Development!$D$1:$EZ$300,MATCH(Development!$F$211,Development!$F$1:$F$300,0),MATCH(HW$48,Development!$D$3:$EZ$3,0))*INDEX(Development!$D$1:$EZ$300,MATCH(Development!$F$271,Development!$F$1:$F$300,0),MATCH(HV$48,Development!$D$3:$EZ$3,))/12)</f>
        <v>0</v>
      </c>
      <c r="HX54" s="725">
        <f>-IF(AND(HX$48&gt;Development!$M$9,HX$48&lt;=Development!$M$12),INDEX(Development!$D$1:$EZ$300,MATCH(Development!$F$211,Development!$F$1:$F$300,0),MATCH(HX$48,Development!$D$3:$EZ$3,0))*INDEX(Development!$D$1:$EZ$300,MATCH(Development!$F$271,Development!$F$1:$F$300,0),MATCH(HW$48,Development!$D$3:$EZ$3,))/12)</f>
        <v>0</v>
      </c>
      <c r="HY54" s="725">
        <f>-IF(AND(HY$48&gt;Development!$M$9,HY$48&lt;=Development!$M$12),INDEX(Development!$D$1:$EZ$300,MATCH(Development!$F$211,Development!$F$1:$F$300,0),MATCH(HY$48,Development!$D$3:$EZ$3,0))*INDEX(Development!$D$1:$EZ$300,MATCH(Development!$F$271,Development!$F$1:$F$300,0),MATCH(HX$48,Development!$D$3:$EZ$3,))/12)</f>
        <v>0</v>
      </c>
      <c r="HZ54" s="725">
        <f>-IF(AND(HZ$48&gt;Development!$M$9,HZ$48&lt;=Development!$M$12),INDEX(Development!$D$1:$EZ$300,MATCH(Development!$F$211,Development!$F$1:$F$300,0),MATCH(HZ$48,Development!$D$3:$EZ$3,0))*INDEX(Development!$D$1:$EZ$300,MATCH(Development!$F$271,Development!$F$1:$F$300,0),MATCH(HY$48,Development!$D$3:$EZ$3,))/12)</f>
        <v>0</v>
      </c>
      <c r="IA54" s="725">
        <f>-IF(AND(IA$48&gt;Development!$M$9,IA$48&lt;=Development!$M$12),INDEX(Development!$D$1:$EZ$300,MATCH(Development!$F$211,Development!$F$1:$F$300,0),MATCH(IA$48,Development!$D$3:$EZ$3,0))*INDEX(Development!$D$1:$EZ$300,MATCH(Development!$F$271,Development!$F$1:$F$300,0),MATCH(HZ$48,Development!$D$3:$EZ$3,))/12)</f>
        <v>0</v>
      </c>
      <c r="IB54" s="725">
        <f>-IF(AND(IB$48&gt;Development!$M$9,IB$48&lt;=Development!$M$12),INDEX(Development!$D$1:$EZ$300,MATCH(Development!$F$211,Development!$F$1:$F$300,0),MATCH(IB$48,Development!$D$3:$EZ$3,0))*INDEX(Development!$D$1:$EZ$300,MATCH(Development!$F$271,Development!$F$1:$F$300,0),MATCH(IA$48,Development!$D$3:$EZ$3,))/12)</f>
        <v>0</v>
      </c>
      <c r="IC54" s="725">
        <f>-IF(AND(IC$48&gt;Development!$M$9,IC$48&lt;=Development!$M$12),INDEX(Development!$D$1:$EZ$300,MATCH(Development!$F$211,Development!$F$1:$F$300,0),MATCH(IC$48,Development!$D$3:$EZ$3,0))*INDEX(Development!$D$1:$EZ$300,MATCH(Development!$F$271,Development!$F$1:$F$300,0),MATCH(IB$48,Development!$D$3:$EZ$3,))/12)</f>
        <v>0</v>
      </c>
      <c r="ID54" s="725">
        <f>-IF(AND(ID$48&gt;Development!$M$9,ID$48&lt;=Development!$M$12),INDEX(Development!$D$1:$EZ$300,MATCH(Development!$F$211,Development!$F$1:$F$300,0),MATCH(ID$48,Development!$D$3:$EZ$3,0))*INDEX(Development!$D$1:$EZ$300,MATCH(Development!$F$271,Development!$F$1:$F$300,0),MATCH(IC$48,Development!$D$3:$EZ$3,))/12)</f>
        <v>0</v>
      </c>
      <c r="IE54" s="725">
        <f>-IF(AND(IE$48&gt;Development!$M$9,IE$48&lt;=Development!$M$12),INDEX(Development!$D$1:$EZ$300,MATCH(Development!$F$211,Development!$F$1:$F$300,0),MATCH(IE$48,Development!$D$3:$EZ$3,0))*INDEX(Development!$D$1:$EZ$300,MATCH(Development!$F$271,Development!$F$1:$F$300,0),MATCH(ID$48,Development!$D$3:$EZ$3,))/12)</f>
        <v>0</v>
      </c>
      <c r="IF54" s="725">
        <f>-IF(AND(IF$48&gt;Development!$M$9,IF$48&lt;=Development!$M$12),INDEX(Development!$D$1:$EZ$300,MATCH(Development!$F$211,Development!$F$1:$F$300,0),MATCH(IF$48,Development!$D$3:$EZ$3,0))*INDEX(Development!$D$1:$EZ$300,MATCH(Development!$F$271,Development!$F$1:$F$300,0),MATCH(IE$48,Development!$D$3:$EZ$3,))/12)</f>
        <v>0</v>
      </c>
      <c r="IG54" s="725">
        <f>-IF(AND(IG$48&gt;Development!$M$9,IG$48&lt;=Development!$M$12),INDEX(Development!$D$1:$EZ$300,MATCH(Development!$F$211,Development!$F$1:$F$300,0),MATCH(IG$48,Development!$D$3:$EZ$3,0))*INDEX(Development!$D$1:$EZ$300,MATCH(Development!$F$271,Development!$F$1:$F$300,0),MATCH(IF$48,Development!$D$3:$EZ$3,))/12)</f>
        <v>0</v>
      </c>
      <c r="IH54" s="725">
        <f>-IF(AND(IH$48&gt;Development!$M$9,IH$48&lt;=Development!$M$12),INDEX(Development!$D$1:$EZ$300,MATCH(Development!$F$211,Development!$F$1:$F$300,0),MATCH(IH$48,Development!$D$3:$EZ$3,0))*INDEX(Development!$D$1:$EZ$300,MATCH(Development!$F$271,Development!$F$1:$F$300,0),MATCH(IG$48,Development!$D$3:$EZ$3,))/12)</f>
        <v>0</v>
      </c>
      <c r="II54" s="725">
        <f>-IF(AND(II$48&gt;Development!$M$9,II$48&lt;=Development!$M$12),INDEX(Development!$D$1:$EZ$300,MATCH(Development!$F$211,Development!$F$1:$F$300,0),MATCH(II$48,Development!$D$3:$EZ$3,0))*INDEX(Development!$D$1:$EZ$300,MATCH(Development!$F$271,Development!$F$1:$F$300,0),MATCH(IH$48,Development!$D$3:$EZ$3,))/12)</f>
        <v>0</v>
      </c>
      <c r="IJ54" s="725">
        <f>-IF(AND(IJ$48&gt;Development!$M$9,IJ$48&lt;=Development!$M$12),INDEX(Development!$D$1:$EZ$300,MATCH(Development!$F$211,Development!$F$1:$F$300,0),MATCH(IJ$48,Development!$D$3:$EZ$3,0))*INDEX(Development!$D$1:$EZ$300,MATCH(Development!$F$271,Development!$F$1:$F$300,0),MATCH(II$48,Development!$D$3:$EZ$3,))/12)</f>
        <v>0</v>
      </c>
      <c r="IK54" s="725">
        <f>-IF(AND(IK$48&gt;Development!$M$9,IK$48&lt;=Development!$M$12),INDEX(Development!$D$1:$EZ$300,MATCH(Development!$F$211,Development!$F$1:$F$300,0),MATCH(IK$48,Development!$D$3:$EZ$3,0))*INDEX(Development!$D$1:$EZ$300,MATCH(Development!$F$271,Development!$F$1:$F$300,0),MATCH(IJ$48,Development!$D$3:$EZ$3,))/12)</f>
        <v>0</v>
      </c>
      <c r="IL54" s="725">
        <f>-IF(AND(IL$48&gt;Development!$M$9,IL$48&lt;=Development!$M$12),INDEX(Development!$D$1:$EZ$300,MATCH(Development!$F$211,Development!$F$1:$F$300,0),MATCH(IL$48,Development!$D$3:$EZ$3,0))*INDEX(Development!$D$1:$EZ$300,MATCH(Development!$F$271,Development!$F$1:$F$300,0),MATCH(IK$48,Development!$D$3:$EZ$3,))/12)</f>
        <v>0</v>
      </c>
      <c r="IN54" s="725"/>
      <c r="IO54" s="725"/>
      <c r="IP54" s="725"/>
      <c r="IQ54" s="725"/>
      <c r="IR54" s="725"/>
      <c r="IS54" s="725"/>
      <c r="IT54" s="725"/>
      <c r="IU54" s="725"/>
      <c r="IV54" s="725"/>
      <c r="IW54" s="725"/>
      <c r="IX54" s="725"/>
    </row>
    <row r="55" spans="1:258" s="676" customFormat="1">
      <c r="B55" s="747" t="s">
        <v>680</v>
      </c>
      <c r="C55" s="747"/>
      <c r="D55" s="748"/>
      <c r="E55" s="804">
        <f t="shared" ca="1" si="22"/>
        <v>-23760088.963611901</v>
      </c>
      <c r="F55" s="725">
        <f>-IF(OR(F$48&lt;Development!$M$10,F$48&gt;$R$12),0,IF(F$48&lt;='Executive Summary'!$E$63,'Executive Summary'!$E$64,IF(F$48&gt;'Executive Summary'!$E$63,'Executive Summary'!$E$65)))</f>
        <v>0</v>
      </c>
      <c r="G55" s="725">
        <f>-IF(OR(G$48&lt;Development!$M$10,G$48&gt;$R$12),0,IF(G$48&lt;='Executive Summary'!$E$63,'Executive Summary'!$E$64,IF(G$48&gt;'Executive Summary'!$E$63,'Executive Summary'!$E$65)))</f>
        <v>0</v>
      </c>
      <c r="H55" s="725">
        <f>-IF(OR(H$48&lt;Development!$M$10,H$48&gt;$R$12),0,IF(H$48&lt;='Executive Summary'!$E$63,'Executive Summary'!$E$64,IF(H$48&gt;'Executive Summary'!$E$63,'Executive Summary'!$E$65)))</f>
        <v>0</v>
      </c>
      <c r="I55" s="725">
        <f>-IF(OR(I$48&lt;Development!$M$10,I$48&gt;$R$12),0,IF(I$48&lt;='Executive Summary'!$E$63,'Executive Summary'!$E$64,IF(I$48&gt;'Executive Summary'!$E$63,'Executive Summary'!$E$65)))</f>
        <v>0</v>
      </c>
      <c r="J55" s="725">
        <f>-IF(OR(J$48&lt;Development!$M$10,J$48&gt;$R$12),0,IF(J$48&lt;='Executive Summary'!$E$63,'Executive Summary'!$E$64,IF(J$48&gt;'Executive Summary'!$E$63,'Executive Summary'!$E$65)))</f>
        <v>0</v>
      </c>
      <c r="K55" s="725">
        <f>-IF(OR(K$48&lt;Development!$M$10,K$48&gt;$R$12),0,IF(K$48&lt;='Executive Summary'!$E$63,'Executive Summary'!$E$64,IF(K$48&gt;'Executive Summary'!$E$63,'Executive Summary'!$E$65)))</f>
        <v>0</v>
      </c>
      <c r="L55" s="725">
        <f>-IF(OR(L$48&lt;Development!$M$10,L$48&gt;$R$12),0,IF(L$48&lt;='Executive Summary'!$E$63,'Executive Summary'!$E$64,IF(L$48&gt;'Executive Summary'!$E$63,'Executive Summary'!$E$65)))</f>
        <v>0</v>
      </c>
      <c r="M55" s="725">
        <f>-IF(OR(M$48&lt;Development!$M$10,M$48&gt;$R$12),0,IF(M$48&lt;='Executive Summary'!$E$63,'Executive Summary'!$E$64,IF(M$48&gt;'Executive Summary'!$E$63,'Executive Summary'!$E$65)))</f>
        <v>0</v>
      </c>
      <c r="N55" s="725">
        <f>-IF(OR(N$48&lt;Development!$M$10,N$48&gt;$R$12),0,IF(N$48&lt;='Executive Summary'!$E$63,'Executive Summary'!$E$64,IF(N$48&gt;'Executive Summary'!$E$63,'Executive Summary'!$E$65)))</f>
        <v>0</v>
      </c>
      <c r="O55" s="725">
        <f>-IF(OR(O$48&lt;Development!$M$10,O$48&gt;$R$12),0,IF(O$48&lt;='Executive Summary'!$E$63,'Executive Summary'!$E$64,IF(O$48&gt;'Executive Summary'!$E$63,'Executive Summary'!$E$65)))</f>
        <v>0</v>
      </c>
      <c r="P55" s="725">
        <f>-IF(OR(P$48&lt;Development!$M$10,P$48&gt;$R$12),0,IF(P$48&lt;='Executive Summary'!$E$63,'Executive Summary'!$E$64,IF(P$48&gt;'Executive Summary'!$E$63,'Executive Summary'!$E$65)))</f>
        <v>0</v>
      </c>
      <c r="Q55" s="725">
        <f>-IF(OR(Q$48&lt;Development!$M$10,Q$48&gt;$R$12),0,IF(Q$48&lt;='Executive Summary'!$E$63,'Executive Summary'!$E$64,IF(Q$48&gt;'Executive Summary'!$E$63,'Executive Summary'!$E$65)))</f>
        <v>0</v>
      </c>
      <c r="R55" s="725">
        <f>-IF(OR(R$48&lt;Development!$M$10,R$48&gt;$R$12),0,IF(R$48&lt;='Executive Summary'!$E$63,'Executive Summary'!$E$64,IF(R$48&gt;'Executive Summary'!$E$63,'Executive Summary'!$E$65)))</f>
        <v>0</v>
      </c>
      <c r="S55" s="725">
        <f>-IF(OR(S$48&lt;Development!$M$10,S$48&gt;$R$12),0,IF(S$48&lt;='Executive Summary'!$E$63,'Executive Summary'!$E$64,IF(S$48&gt;'Executive Summary'!$E$63,'Executive Summary'!$E$65)))</f>
        <v>0</v>
      </c>
      <c r="T55" s="725">
        <f>-IF(OR(T$48&lt;Development!$M$10,T$48&gt;$R$12),0,IF(T$48&lt;='Executive Summary'!$E$63,'Executive Summary'!$E$64,IF(T$48&gt;'Executive Summary'!$E$63,'Executive Summary'!$E$65)))</f>
        <v>0</v>
      </c>
      <c r="U55" s="725">
        <f>-IF(OR(U$48&lt;Development!$M$10,U$48&gt;$R$12),0,IF(U$48&lt;='Executive Summary'!$E$63,'Executive Summary'!$E$64,IF(U$48&gt;'Executive Summary'!$E$63,'Executive Summary'!$E$65)))</f>
        <v>0</v>
      </c>
      <c r="V55" s="725">
        <f>-IF(OR(V$48&lt;Development!$M$10,V$48&gt;$R$12),0,IF(V$48&lt;='Executive Summary'!$E$63,'Executive Summary'!$E$64,IF(V$48&gt;'Executive Summary'!$E$63,'Executive Summary'!$E$65)))</f>
        <v>0</v>
      </c>
      <c r="W55" s="725">
        <f>-IF(OR(W$48&lt;Development!$M$10,W$48&gt;$R$12),0,IF(W$48&lt;='Executive Summary'!$E$63,'Executive Summary'!$E$64,IF(W$48&gt;'Executive Summary'!$E$63,'Executive Summary'!$E$65)))</f>
        <v>0</v>
      </c>
      <c r="X55" s="725">
        <f>-IF(OR(X$48&lt;Development!$M$10,X$48&gt;$R$12),0,IF(X$48&lt;='Executive Summary'!$E$63,'Executive Summary'!$E$64,IF(X$48&gt;'Executive Summary'!$E$63,'Executive Summary'!$E$65)))</f>
        <v>0</v>
      </c>
      <c r="Y55" s="725">
        <f>-IF(OR(Y$48&lt;Development!$M$10,Y$48&gt;$R$12),0,IF(Y$48&lt;='Executive Summary'!$E$63,'Executive Summary'!$E$64,IF(Y$48&gt;'Executive Summary'!$E$63,'Executive Summary'!$E$65)))</f>
        <v>0</v>
      </c>
      <c r="Z55" s="725">
        <f>-IF(OR(Z$48&lt;Development!$M$10,Z$48&gt;$R$12),0,IF(Z$48&lt;='Executive Summary'!$E$63,'Executive Summary'!$E$64,IF(Z$48&gt;'Executive Summary'!$E$63,'Executive Summary'!$E$65)))</f>
        <v>0</v>
      </c>
      <c r="AA55" s="725">
        <f>-IF(OR(AA$48&lt;Development!$M$10,AA$48&gt;$R$12),0,IF(AA$48&lt;='Executive Summary'!$E$63,'Executive Summary'!$E$64,IF(AA$48&gt;'Executive Summary'!$E$63,'Executive Summary'!$E$65)))</f>
        <v>0</v>
      </c>
      <c r="AB55" s="725">
        <f>-IF(OR(AB$48&lt;Development!$M$10,AB$48&gt;$R$12),0,IF(AB$48&lt;='Executive Summary'!$E$63,'Executive Summary'!$E$64,IF(AB$48&gt;'Executive Summary'!$E$63,'Executive Summary'!$E$65)))</f>
        <v>0</v>
      </c>
      <c r="AC55" s="725">
        <f>-IF(OR(AC$48&lt;Development!$M$10,AC$48&gt;$R$12),0,IF(AC$48&lt;='Executive Summary'!$E$63,'Executive Summary'!$E$64,IF(AC$48&gt;'Executive Summary'!$E$63,'Executive Summary'!$E$65)))</f>
        <v>0</v>
      </c>
      <c r="AD55" s="725">
        <f>-IF(OR(AD$48&lt;Development!$M$10,AD$48&gt;$R$12),0,IF(AD$48&lt;='Executive Summary'!$E$63,'Executive Summary'!$E$64,IF(AD$48&gt;'Executive Summary'!$E$63,'Executive Summary'!$E$65)))</f>
        <v>0</v>
      </c>
      <c r="AE55" s="725">
        <f>-IF(OR(AE$48&lt;Development!$M$10,AE$48&gt;$R$12),0,IF(AE$48&lt;='Executive Summary'!$E$63,'Executive Summary'!$E$64,IF(AE$48&gt;'Executive Summary'!$E$63,'Executive Summary'!$E$65)))</f>
        <v>0</v>
      </c>
      <c r="AF55" s="725">
        <f>-IF(OR(AF$48&lt;Development!$M$10,AF$48&gt;$R$12),0,IF(AF$48&lt;='Executive Summary'!$E$63,'Executive Summary'!$E$64,IF(AF$48&gt;'Executive Summary'!$E$63,'Executive Summary'!$E$65)))</f>
        <v>0</v>
      </c>
      <c r="AG55" s="725">
        <f>-IF(OR(AG$48&lt;Development!$M$10,AG$48&gt;$R$12),0,IF(AG$48&lt;='Executive Summary'!$E$63,'Executive Summary'!$E$64,IF(AG$48&gt;'Executive Summary'!$E$63,'Executive Summary'!$E$65)))</f>
        <v>0</v>
      </c>
      <c r="AH55" s="725">
        <f>-IF(OR(AH$48&lt;Development!$M$10,AH$48&gt;$R$12),0,IF(AH$48&lt;='Executive Summary'!$E$63,'Executive Summary'!$E$64,IF(AH$48&gt;'Executive Summary'!$E$63,'Executive Summary'!$E$65)))</f>
        <v>0</v>
      </c>
      <c r="AI55" s="725">
        <f>-IF(OR(AI$48&lt;Development!$M$10,AI$48&gt;$R$12),0,IF(AI$48&lt;='Executive Summary'!$E$63,'Executive Summary'!$E$64,IF(AI$48&gt;'Executive Summary'!$E$63,'Executive Summary'!$E$65)))</f>
        <v>0</v>
      </c>
      <c r="AJ55" s="725">
        <f>-IF(OR(AJ$48&lt;Development!$M$10,AJ$48&gt;$R$12),0,IF(AJ$48&lt;='Executive Summary'!$E$63,'Executive Summary'!$E$64,IF(AJ$48&gt;'Executive Summary'!$E$63,'Executive Summary'!$E$65)))</f>
        <v>0</v>
      </c>
      <c r="AK55" s="725">
        <f>-IF(OR(AK$48&lt;Development!$M$10,AK$48&gt;$R$12),0,IF(AK$48&lt;='Executive Summary'!$E$63,'Executive Summary'!$E$64,IF(AK$48&gt;'Executive Summary'!$E$63,'Executive Summary'!$E$65)))</f>
        <v>0</v>
      </c>
      <c r="AL55" s="725">
        <f>-IF(OR(AL$48&lt;Development!$M$10,AL$48&gt;$R$12),0,IF(AL$48&lt;='Executive Summary'!$E$63,'Executive Summary'!$E$64,IF(AL$48&gt;'Executive Summary'!$E$63,'Executive Summary'!$E$65)))</f>
        <v>0</v>
      </c>
      <c r="AM55" s="725">
        <f>-IF(OR(AM$48&lt;Development!$M$10,AM$48&gt;$R$12),0,IF(AM$48&lt;='Executive Summary'!$E$63,'Executive Summary'!$E$64,IF(AM$48&gt;'Executive Summary'!$E$63,'Executive Summary'!$E$65)))</f>
        <v>0</v>
      </c>
      <c r="AN55" s="725">
        <f>-IF(OR(AN$48&lt;Development!$M$10,AN$48&gt;$R$12),0,IF(AN$48&lt;='Executive Summary'!$E$63,'Executive Summary'!$E$64,IF(AN$48&gt;'Executive Summary'!$E$63,'Executive Summary'!$E$65)))</f>
        <v>0</v>
      </c>
      <c r="AO55" s="725">
        <f>-IF(OR(AO$48&lt;Development!$M$10,AO$48&gt;$R$12),0,IF(AO$48&lt;='Executive Summary'!$E$63,'Executive Summary'!$E$64,IF(AO$48&gt;'Executive Summary'!$E$63,'Executive Summary'!$E$65)))</f>
        <v>0</v>
      </c>
      <c r="AP55" s="725">
        <f>-IF(OR(AP$48&lt;Development!$M$10,AP$48&gt;$R$12),0,IF(AP$48&lt;='Executive Summary'!$E$63,'Executive Summary'!$E$64,IF(AP$48&gt;'Executive Summary'!$E$63,'Executive Summary'!$E$65)))</f>
        <v>0</v>
      </c>
      <c r="AQ55" s="725">
        <f>-IF(OR(AQ$48&lt;Development!$M$10,AQ$48&gt;$R$12),0,IF(AQ$48&lt;='Executive Summary'!$E$63,'Executive Summary'!$E$64,IF(AQ$48&gt;'Executive Summary'!$E$63,'Executive Summary'!$E$65)))</f>
        <v>0</v>
      </c>
      <c r="AR55" s="725">
        <f>-IF(OR(AR$48&lt;Development!$M$10,AR$48&gt;$R$12),0,IF(AR$48&lt;='Executive Summary'!$E$63,'Executive Summary'!$E$64,IF(AR$48&gt;'Executive Summary'!$E$63,'Executive Summary'!$E$65)))</f>
        <v>0</v>
      </c>
      <c r="AS55" s="725">
        <f>-IF(OR(AS$48&lt;Development!$M$10,AS$48&gt;$R$12),0,IF(AS$48&lt;='Executive Summary'!$E$63,'Executive Summary'!$E$64,IF(AS$48&gt;'Executive Summary'!$E$63,'Executive Summary'!$E$65)))</f>
        <v>0</v>
      </c>
      <c r="AT55" s="725">
        <f>-IF(OR(AT$48&lt;Development!$M$10,AT$48&gt;$R$12),0,IF(AT$48&lt;='Executive Summary'!$E$63,'Executive Summary'!$E$64,IF(AT$48&gt;'Executive Summary'!$E$63,'Executive Summary'!$E$65)))</f>
        <v>0</v>
      </c>
      <c r="AU55" s="725">
        <f>-IF(OR(AU$48&lt;Development!$M$10,AU$48&gt;$R$12),0,IF(AU$48&lt;='Executive Summary'!$E$63,'Executive Summary'!$E$64,IF(AU$48&gt;'Executive Summary'!$E$63,'Executive Summary'!$E$65)))</f>
        <v>0</v>
      </c>
      <c r="AV55" s="725">
        <f>-IF(OR(AV$48&lt;Development!$M$10,AV$48&gt;$R$12),0,IF(AV$48&lt;='Executive Summary'!$E$63,'Executive Summary'!$E$64,IF(AV$48&gt;'Executive Summary'!$E$63,'Executive Summary'!$E$65)))</f>
        <v>0</v>
      </c>
      <c r="AW55" s="725">
        <f>-IF(OR(AW$48&lt;Development!$M$10,AW$48&gt;$R$12),0,IF(AW$48&lt;='Executive Summary'!$E$63,'Executive Summary'!$E$64,IF(AW$48&gt;'Executive Summary'!$E$63,'Executive Summary'!$E$65)))</f>
        <v>0</v>
      </c>
      <c r="AX55" s="725">
        <f ca="1">-IF(OR(AX$48&lt;Development!$M$10,AX$48&gt;$R$12),0,IF(AX$48&lt;='Executive Summary'!$E$63,'Executive Summary'!$E$64,IF(AX$48&gt;'Executive Summary'!$E$63,'Executive Summary'!$E$65)))</f>
        <v>-990003.70681716304</v>
      </c>
      <c r="AY55" s="725">
        <f ca="1">-IF(OR(AY$48&lt;Development!$M$10,AY$48&gt;$R$12),0,IF(AY$48&lt;='Executive Summary'!$E$63,'Executive Summary'!$E$64,IF(AY$48&gt;'Executive Summary'!$E$63,'Executive Summary'!$E$65)))</f>
        <v>-990003.70681716304</v>
      </c>
      <c r="AZ55" s="725">
        <f ca="1">-IF(OR(AZ$48&lt;Development!$M$10,AZ$48&gt;$R$12),0,IF(AZ$48&lt;='Executive Summary'!$E$63,'Executive Summary'!$E$64,IF(AZ$48&gt;'Executive Summary'!$E$63,'Executive Summary'!$E$65)))</f>
        <v>-990003.70681716304</v>
      </c>
      <c r="BA55" s="725">
        <f ca="1">-IF(OR(BA$48&lt;Development!$M$10,BA$48&gt;$R$12),0,IF(BA$48&lt;='Executive Summary'!$E$63,'Executive Summary'!$E$64,IF(BA$48&gt;'Executive Summary'!$E$63,'Executive Summary'!$E$65)))</f>
        <v>-990003.70681716304</v>
      </c>
      <c r="BB55" s="725">
        <f ca="1">-IF(OR(BB$48&lt;Development!$M$10,BB$48&gt;$R$12),0,IF(BB$48&lt;='Executive Summary'!$E$63,'Executive Summary'!$E$64,IF(BB$48&gt;'Executive Summary'!$E$63,'Executive Summary'!$E$65)))</f>
        <v>-990003.70681716304</v>
      </c>
      <c r="BC55" s="725">
        <f ca="1">-IF(OR(BC$48&lt;Development!$M$10,BC$48&gt;$R$12),0,IF(BC$48&lt;='Executive Summary'!$E$63,'Executive Summary'!$E$64,IF(BC$48&gt;'Executive Summary'!$E$63,'Executive Summary'!$E$65)))</f>
        <v>-990003.70681716304</v>
      </c>
      <c r="BD55" s="725">
        <f ca="1">-IF(OR(BD$48&lt;Development!$M$10,BD$48&gt;$R$12),0,IF(BD$48&lt;='Executive Summary'!$E$63,'Executive Summary'!$E$64,IF(BD$48&gt;'Executive Summary'!$E$63,'Executive Summary'!$E$65)))</f>
        <v>-990003.70681716304</v>
      </c>
      <c r="BE55" s="725">
        <f ca="1">-IF(OR(BE$48&lt;Development!$M$10,BE$48&gt;$R$12),0,IF(BE$48&lt;='Executive Summary'!$E$63,'Executive Summary'!$E$64,IF(BE$48&gt;'Executive Summary'!$E$63,'Executive Summary'!$E$65)))</f>
        <v>-990003.70681716304</v>
      </c>
      <c r="BF55" s="725">
        <f ca="1">-IF(OR(BF$48&lt;Development!$M$10,BF$48&gt;$R$12),0,IF(BF$48&lt;='Executive Summary'!$E$63,'Executive Summary'!$E$64,IF(BF$48&gt;'Executive Summary'!$E$63,'Executive Summary'!$E$65)))</f>
        <v>-990003.70681716304</v>
      </c>
      <c r="BG55" s="725">
        <f ca="1">-IF(OR(BG$48&lt;Development!$M$10,BG$48&gt;$R$12),0,IF(BG$48&lt;='Executive Summary'!$E$63,'Executive Summary'!$E$64,IF(BG$48&gt;'Executive Summary'!$E$63,'Executive Summary'!$E$65)))</f>
        <v>-990003.70681716304</v>
      </c>
      <c r="BH55" s="725">
        <f ca="1">-IF(OR(BH$48&lt;Development!$M$10,BH$48&gt;$R$12),0,IF(BH$48&lt;='Executive Summary'!$E$63,'Executive Summary'!$E$64,IF(BH$48&gt;'Executive Summary'!$E$63,'Executive Summary'!$E$65)))</f>
        <v>-990003.70681716304</v>
      </c>
      <c r="BI55" s="725">
        <f ca="1">-IF(OR(BI$48&lt;Development!$M$10,BI$48&gt;$R$12),0,IF(BI$48&lt;='Executive Summary'!$E$63,'Executive Summary'!$E$64,IF(BI$48&gt;'Executive Summary'!$E$63,'Executive Summary'!$E$65)))</f>
        <v>-990003.70681716304</v>
      </c>
      <c r="BJ55" s="725">
        <f ca="1">-IF(OR(BJ$48&lt;Development!$M$10,BJ$48&gt;$R$12),0,IF(BJ$48&lt;='Executive Summary'!$E$63,'Executive Summary'!$E$64,IF(BJ$48&gt;'Executive Summary'!$E$63,'Executive Summary'!$E$65)))</f>
        <v>-990003.70681716304</v>
      </c>
      <c r="BK55" s="725">
        <f ca="1">-IF(OR(BK$48&lt;Development!$M$10,BK$48&gt;$R$12),0,IF(BK$48&lt;='Executive Summary'!$E$63,'Executive Summary'!$E$64,IF(BK$48&gt;'Executive Summary'!$E$63,'Executive Summary'!$E$65)))</f>
        <v>-990003.70681716304</v>
      </c>
      <c r="BL55" s="725">
        <f ca="1">-IF(OR(BL$48&lt;Development!$M$10,BL$48&gt;$R$12),0,IF(BL$48&lt;='Executive Summary'!$E$63,'Executive Summary'!$E$64,IF(BL$48&gt;'Executive Summary'!$E$63,'Executive Summary'!$E$65)))</f>
        <v>-990003.70681716304</v>
      </c>
      <c r="BM55" s="725">
        <f ca="1">-IF(OR(BM$48&lt;Development!$M$10,BM$48&gt;$R$12),0,IF(BM$48&lt;='Executive Summary'!$E$63,'Executive Summary'!$E$64,IF(BM$48&gt;'Executive Summary'!$E$63,'Executive Summary'!$E$65)))</f>
        <v>-990003.70681716304</v>
      </c>
      <c r="BN55" s="725">
        <f ca="1">-IF(OR(BN$48&lt;Development!$M$10,BN$48&gt;$R$12),0,IF(BN$48&lt;='Executive Summary'!$E$63,'Executive Summary'!$E$64,IF(BN$48&gt;'Executive Summary'!$E$63,'Executive Summary'!$E$65)))</f>
        <v>-990003.70681716304</v>
      </c>
      <c r="BO55" s="725">
        <f ca="1">-IF(OR(BO$48&lt;Development!$M$10,BO$48&gt;$R$12),0,IF(BO$48&lt;='Executive Summary'!$E$63,'Executive Summary'!$E$64,IF(BO$48&gt;'Executive Summary'!$E$63,'Executive Summary'!$E$65)))</f>
        <v>-990003.70681716304</v>
      </c>
      <c r="BP55" s="725">
        <f ca="1">-IF(OR(BP$48&lt;Development!$M$10,BP$48&gt;$R$12),0,IF(BP$48&lt;='Executive Summary'!$E$63,'Executive Summary'!$E$64,IF(BP$48&gt;'Executive Summary'!$E$63,'Executive Summary'!$E$65)))</f>
        <v>-990003.70681716304</v>
      </c>
      <c r="BQ55" s="725">
        <f ca="1">-IF(OR(BQ$48&lt;Development!$M$10,BQ$48&gt;$R$12),0,IF(BQ$48&lt;='Executive Summary'!$E$63,'Executive Summary'!$E$64,IF(BQ$48&gt;'Executive Summary'!$E$63,'Executive Summary'!$E$65)))</f>
        <v>-990003.70681716304</v>
      </c>
      <c r="BR55" s="725">
        <f ca="1">-IF(OR(BR$48&lt;Development!$M$10,BR$48&gt;$R$12),0,IF(BR$48&lt;='Executive Summary'!$E$63,'Executive Summary'!$E$64,IF(BR$48&gt;'Executive Summary'!$E$63,'Executive Summary'!$E$65)))</f>
        <v>-990003.70681716304</v>
      </c>
      <c r="BS55" s="725">
        <f ca="1">-IF(OR(BS$48&lt;Development!$M$10,BS$48&gt;$R$12),0,IF(BS$48&lt;='Executive Summary'!$E$63,'Executive Summary'!$E$64,IF(BS$48&gt;'Executive Summary'!$E$63,'Executive Summary'!$E$65)))</f>
        <v>-990003.70681716304</v>
      </c>
      <c r="BT55" s="725">
        <f ca="1">-IF(OR(BT$48&lt;Development!$M$10,BT$48&gt;$R$12),0,IF(BT$48&lt;='Executive Summary'!$E$63,'Executive Summary'!$E$64,IF(BT$48&gt;'Executive Summary'!$E$63,'Executive Summary'!$E$65)))</f>
        <v>-990003.70681716304</v>
      </c>
      <c r="BU55" s="725">
        <f ca="1">-IF(OR(BU$48&lt;Development!$M$10,BU$48&gt;$R$12),0,IF(BU$48&lt;='Executive Summary'!$E$63,'Executive Summary'!$E$64,IF(BU$48&gt;'Executive Summary'!$E$63,'Executive Summary'!$E$65)))</f>
        <v>-990003.70681716304</v>
      </c>
      <c r="BV55" s="725">
        <f>-IF(OR(BV$48&lt;Development!$M$10,BV$48&gt;$R$12),0,IF(BV$48&lt;='Executive Summary'!$E$63,'Executive Summary'!$E$64,IF(BV$48&gt;'Executive Summary'!$E$63,'Executive Summary'!$E$65)))</f>
        <v>0</v>
      </c>
      <c r="BW55" s="725">
        <f>-IF(OR(BW$48&lt;Development!$M$10,BW$48&gt;$R$12),0,IF(BW$48&lt;='Executive Summary'!$E$63,'Executive Summary'!$E$64,IF(BW$48&gt;'Executive Summary'!$E$63,'Executive Summary'!$E$65)))</f>
        <v>0</v>
      </c>
      <c r="BX55" s="725">
        <f>-IF(OR(BX$48&lt;Development!$M$10,BX$48&gt;$R$12),0,IF(BX$48&lt;='Executive Summary'!$E$63,'Executive Summary'!$E$64,IF(BX$48&gt;'Executive Summary'!$E$63,'Executive Summary'!$E$65)))</f>
        <v>0</v>
      </c>
      <c r="BY55" s="725">
        <f>-IF(OR(BY$48&lt;Development!$M$10,BY$48&gt;$R$12),0,IF(BY$48&lt;='Executive Summary'!$E$63,'Executive Summary'!$E$64,IF(BY$48&gt;'Executive Summary'!$E$63,'Executive Summary'!$E$65)))</f>
        <v>0</v>
      </c>
      <c r="BZ55" s="725">
        <f>-IF(OR(BZ$48&lt;Development!$M$10,BZ$48&gt;$R$12),0,IF(BZ$48&lt;='Executive Summary'!$E$63,'Executive Summary'!$E$64,IF(BZ$48&gt;'Executive Summary'!$E$63,'Executive Summary'!$E$65)))</f>
        <v>0</v>
      </c>
      <c r="CA55" s="725">
        <f>-IF(OR(CA$48&lt;Development!$M$10,CA$48&gt;$R$12),0,IF(CA$48&lt;='Executive Summary'!$E$63,'Executive Summary'!$E$64,IF(CA$48&gt;'Executive Summary'!$E$63,'Executive Summary'!$E$65)))</f>
        <v>0</v>
      </c>
      <c r="CB55" s="725">
        <f>-IF(OR(CB$48&lt;Development!$M$10,CB$48&gt;$R$12),0,IF(CB$48&lt;='Executive Summary'!$E$63,'Executive Summary'!$E$64,IF(CB$48&gt;'Executive Summary'!$E$63,'Executive Summary'!$E$65)))</f>
        <v>0</v>
      </c>
      <c r="CC55" s="725">
        <f>-IF(OR(CC$48&lt;Development!$M$10,CC$48&gt;$R$12),0,IF(CC$48&lt;='Executive Summary'!$E$63,'Executive Summary'!$E$64,IF(CC$48&gt;'Executive Summary'!$E$63,'Executive Summary'!$E$65)))</f>
        <v>0</v>
      </c>
      <c r="CD55" s="725">
        <f>-IF(OR(CD$48&lt;Development!$M$10,CD$48&gt;$R$12),0,IF(CD$48&lt;='Executive Summary'!$E$63,'Executive Summary'!$E$64,IF(CD$48&gt;'Executive Summary'!$E$63,'Executive Summary'!$E$65)))</f>
        <v>0</v>
      </c>
      <c r="CE55" s="725">
        <f>-IF(OR(CE$48&lt;Development!$M$10,CE$48&gt;$R$12),0,IF(CE$48&lt;='Executive Summary'!$E$63,'Executive Summary'!$E$64,IF(CE$48&gt;'Executive Summary'!$E$63,'Executive Summary'!$E$65)))</f>
        <v>0</v>
      </c>
      <c r="CF55" s="725">
        <f>-IF(OR(CF$48&lt;Development!$M$10,CF$48&gt;$R$12),0,IF(CF$48&lt;='Executive Summary'!$E$63,'Executive Summary'!$E$64,IF(CF$48&gt;'Executive Summary'!$E$63,'Executive Summary'!$E$65)))</f>
        <v>0</v>
      </c>
      <c r="CG55" s="725">
        <f>-IF(OR(CG$48&lt;Development!$M$10,CG$48&gt;$R$12),0,IF(CG$48&lt;='Executive Summary'!$E$63,'Executive Summary'!$E$64,IF(CG$48&gt;'Executive Summary'!$E$63,'Executive Summary'!$E$65)))</f>
        <v>0</v>
      </c>
      <c r="CH55" s="725">
        <f>-IF(OR(CH$48&lt;Development!$M$10,CH$48&gt;$R$12),0,IF(CH$48&lt;='Executive Summary'!$E$63,'Executive Summary'!$E$64,IF(CH$48&gt;'Executive Summary'!$E$63,'Executive Summary'!$E$65)))</f>
        <v>0</v>
      </c>
      <c r="CI55" s="725">
        <f>-IF(OR(CI$48&lt;Development!$M$10,CI$48&gt;$R$12),0,IF(CI$48&lt;='Executive Summary'!$E$63,'Executive Summary'!$E$64,IF(CI$48&gt;'Executive Summary'!$E$63,'Executive Summary'!$E$65)))</f>
        <v>0</v>
      </c>
      <c r="CJ55" s="725">
        <f>-IF(OR(CJ$48&lt;Development!$M$10,CJ$48&gt;$R$12),0,IF(CJ$48&lt;='Executive Summary'!$E$63,'Executive Summary'!$E$64,IF(CJ$48&gt;'Executive Summary'!$E$63,'Executive Summary'!$E$65)))</f>
        <v>0</v>
      </c>
      <c r="CK55" s="725">
        <f>-IF(OR(CK$48&lt;Development!$M$10,CK$48&gt;$R$12),0,IF(CK$48&lt;='Executive Summary'!$E$63,'Executive Summary'!$E$64,IF(CK$48&gt;'Executive Summary'!$E$63,'Executive Summary'!$E$65)))</f>
        <v>0</v>
      </c>
      <c r="CL55" s="725">
        <f>-IF(OR(CL$48&lt;Development!$M$10,CL$48&gt;$R$12),0,IF(CL$48&lt;='Executive Summary'!$E$63,'Executive Summary'!$E$64,IF(CL$48&gt;'Executive Summary'!$E$63,'Executive Summary'!$E$65)))</f>
        <v>0</v>
      </c>
      <c r="CM55" s="725">
        <f>-IF(OR(CM$48&lt;Development!$M$10,CM$48&gt;$R$12),0,IF(CM$48&lt;='Executive Summary'!$E$63,'Executive Summary'!$E$64,IF(CM$48&gt;'Executive Summary'!$E$63,'Executive Summary'!$E$65)))</f>
        <v>0</v>
      </c>
      <c r="CN55" s="725">
        <f>-IF(OR(CN$48&lt;Development!$M$10,CN$48&gt;$R$12),0,IF(CN$48&lt;='Executive Summary'!$E$63,'Executive Summary'!$E$64,IF(CN$48&gt;'Executive Summary'!$E$63,'Executive Summary'!$E$65)))</f>
        <v>0</v>
      </c>
      <c r="CO55" s="725">
        <f>-IF(OR(CO$48&lt;Development!$M$10,CO$48&gt;$R$12),0,IF(CO$48&lt;='Executive Summary'!$E$63,'Executive Summary'!$E$64,IF(CO$48&gt;'Executive Summary'!$E$63,'Executive Summary'!$E$65)))</f>
        <v>0</v>
      </c>
      <c r="CP55" s="725">
        <f>-IF(OR(CP$48&lt;Development!$M$10,CP$48&gt;$R$12),0,IF(CP$48&lt;='Executive Summary'!$E$63,'Executive Summary'!$E$64,IF(CP$48&gt;'Executive Summary'!$E$63,'Executive Summary'!$E$65)))</f>
        <v>0</v>
      </c>
      <c r="CQ55" s="725">
        <f>-IF(OR(CQ$48&lt;Development!$M$10,CQ$48&gt;$R$12),0,IF(CQ$48&lt;='Executive Summary'!$E$63,'Executive Summary'!$E$64,IF(CQ$48&gt;'Executive Summary'!$E$63,'Executive Summary'!$E$65)))</f>
        <v>0</v>
      </c>
      <c r="CR55" s="725">
        <f>-IF(OR(CR$48&lt;Development!$M$10,CR$48&gt;$R$12),0,IF(CR$48&lt;='Executive Summary'!$E$63,'Executive Summary'!$E$64,IF(CR$48&gt;'Executive Summary'!$E$63,'Executive Summary'!$E$65)))</f>
        <v>0</v>
      </c>
      <c r="CS55" s="725">
        <f>-IF(OR(CS$48&lt;Development!$M$10,CS$48&gt;$R$12),0,IF(CS$48&lt;='Executive Summary'!$E$63,'Executive Summary'!$E$64,IF(CS$48&gt;'Executive Summary'!$E$63,'Executive Summary'!$E$65)))</f>
        <v>0</v>
      </c>
      <c r="CT55" s="725">
        <f>-IF(OR(CT$48&lt;Development!$M$10,CT$48&gt;$R$12),0,IF(CT$48&lt;='Executive Summary'!$E$63,'Executive Summary'!$E$64,IF(CT$48&gt;'Executive Summary'!$E$63,'Executive Summary'!$E$65)))</f>
        <v>0</v>
      </c>
      <c r="CU55" s="725">
        <f>-IF(OR(CU$48&lt;Development!$M$10,CU$48&gt;$R$12),0,IF(CU$48&lt;='Executive Summary'!$E$63,'Executive Summary'!$E$64,IF(CU$48&gt;'Executive Summary'!$E$63,'Executive Summary'!$E$65)))</f>
        <v>0</v>
      </c>
      <c r="CV55" s="725">
        <f>-IF(OR(CV$48&lt;Development!$M$10,CV$48&gt;$R$12),0,IF(CV$48&lt;='Executive Summary'!$E$63,'Executive Summary'!$E$64,IF(CV$48&gt;'Executive Summary'!$E$63,'Executive Summary'!$E$65)))</f>
        <v>0</v>
      </c>
      <c r="CW55" s="725">
        <f>-IF(OR(CW$48&lt;Development!$M$10,CW$48&gt;$R$12),0,IF(CW$48&lt;='Executive Summary'!$E$63,'Executive Summary'!$E$64,IF(CW$48&gt;'Executive Summary'!$E$63,'Executive Summary'!$E$65)))</f>
        <v>0</v>
      </c>
      <c r="CX55" s="725">
        <f>-IF(OR(CX$48&lt;Development!$M$10,CX$48&gt;$R$12),0,IF(CX$48&lt;='Executive Summary'!$E$63,'Executive Summary'!$E$64,IF(CX$48&gt;'Executive Summary'!$E$63,'Executive Summary'!$E$65)))</f>
        <v>0</v>
      </c>
      <c r="CY55" s="725">
        <f>-IF(OR(CY$48&lt;Development!$M$10,CY$48&gt;$R$12),0,IF(CY$48&lt;='Executive Summary'!$E$63,'Executive Summary'!$E$64,IF(CY$48&gt;'Executive Summary'!$E$63,'Executive Summary'!$E$65)))</f>
        <v>0</v>
      </c>
      <c r="CZ55" s="725">
        <f>-IF(OR(CZ$48&lt;Development!$M$10,CZ$48&gt;$R$12),0,IF(CZ$48&lt;='Executive Summary'!$E$63,'Executive Summary'!$E$64,IF(CZ$48&gt;'Executive Summary'!$E$63,'Executive Summary'!$E$65)))</f>
        <v>0</v>
      </c>
      <c r="DA55" s="725">
        <f>-IF(OR(DA$48&lt;Development!$M$10,DA$48&gt;$R$12),0,IF(DA$48&lt;='Executive Summary'!$E$63,'Executive Summary'!$E$64,IF(DA$48&gt;'Executive Summary'!$E$63,'Executive Summary'!$E$65)))</f>
        <v>0</v>
      </c>
      <c r="DB55" s="725">
        <f>-IF(OR(DB$48&lt;Development!$M$10,DB$48&gt;$R$12),0,IF(DB$48&lt;='Executive Summary'!$E$63,'Executive Summary'!$E$64,IF(DB$48&gt;'Executive Summary'!$E$63,'Executive Summary'!$E$65)))</f>
        <v>0</v>
      </c>
      <c r="DC55" s="725">
        <f>-IF(OR(DC$48&lt;Development!$M$10,DC$48&gt;$R$12),0,IF(DC$48&lt;='Executive Summary'!$E$63,'Executive Summary'!$E$64,IF(DC$48&gt;'Executive Summary'!$E$63,'Executive Summary'!$E$65)))</f>
        <v>0</v>
      </c>
      <c r="DD55" s="725">
        <f>-IF(OR(DD$48&lt;Development!$M$10,DD$48&gt;$R$12),0,IF(DD$48&lt;='Executive Summary'!$E$63,'Executive Summary'!$E$64,IF(DD$48&gt;'Executive Summary'!$E$63,'Executive Summary'!$E$65)))</f>
        <v>0</v>
      </c>
      <c r="DE55" s="725">
        <f>-IF(OR(DE$48&lt;Development!$M$10,DE$48&gt;$R$12),0,IF(DE$48&lt;='Executive Summary'!$E$63,'Executive Summary'!$E$64,IF(DE$48&gt;'Executive Summary'!$E$63,'Executive Summary'!$E$65)))</f>
        <v>0</v>
      </c>
      <c r="DF55" s="725">
        <f>-IF(OR(DF$48&lt;Development!$M$10,DF$48&gt;$R$12),0,IF(DF$48&lt;='Executive Summary'!$E$63,'Executive Summary'!$E$64,IF(DF$48&gt;'Executive Summary'!$E$63,'Executive Summary'!$E$65)))</f>
        <v>0</v>
      </c>
      <c r="DG55" s="725">
        <f>-IF(OR(DG$48&lt;Development!$M$10,DG$48&gt;$R$12),0,IF(DG$48&lt;='Executive Summary'!$E$63,'Executive Summary'!$E$64,IF(DG$48&gt;'Executive Summary'!$E$63,'Executive Summary'!$E$65)))</f>
        <v>0</v>
      </c>
      <c r="DH55" s="725">
        <f>-IF(OR(DH$48&lt;Development!$M$10,DH$48&gt;$R$12),0,IF(DH$48&lt;='Executive Summary'!$E$63,'Executive Summary'!$E$64,IF(DH$48&gt;'Executive Summary'!$E$63,'Executive Summary'!$E$65)))</f>
        <v>0</v>
      </c>
      <c r="DI55" s="725">
        <f>-IF(OR(DI$48&lt;Development!$M$10,DI$48&gt;$R$12),0,IF(DI$48&lt;='Executive Summary'!$E$63,'Executive Summary'!$E$64,IF(DI$48&gt;'Executive Summary'!$E$63,'Executive Summary'!$E$65)))</f>
        <v>0</v>
      </c>
      <c r="DJ55" s="725">
        <f>-IF(OR(DJ$48&lt;Development!$M$10,DJ$48&gt;$R$12),0,IF(DJ$48&lt;='Executive Summary'!$E$63,'Executive Summary'!$E$64,IF(DJ$48&gt;'Executive Summary'!$E$63,'Executive Summary'!$E$65)))</f>
        <v>0</v>
      </c>
      <c r="DK55" s="725">
        <f>-IF(OR(DK$48&lt;Development!$M$10,DK$48&gt;$R$12),0,IF(DK$48&lt;='Executive Summary'!$E$63,'Executive Summary'!$E$64,IF(DK$48&gt;'Executive Summary'!$E$63,'Executive Summary'!$E$65)))</f>
        <v>0</v>
      </c>
      <c r="DL55" s="725">
        <f>-IF(OR(DL$48&lt;Development!$M$10,DL$48&gt;$R$12),0,IF(DL$48&lt;='Executive Summary'!$E$63,'Executive Summary'!$E$64,IF(DL$48&gt;'Executive Summary'!$E$63,'Executive Summary'!$E$65)))</f>
        <v>0</v>
      </c>
      <c r="DM55" s="725">
        <f>-IF(OR(DM$48&lt;Development!$M$10,DM$48&gt;$R$12),0,IF(DM$48&lt;='Executive Summary'!$E$63,'Executive Summary'!$E$64,IF(DM$48&gt;'Executive Summary'!$E$63,'Executive Summary'!$E$65)))</f>
        <v>0</v>
      </c>
      <c r="DN55" s="725">
        <f>-IF(OR(DN$48&lt;Development!$M$10,DN$48&gt;$R$12),0,IF(DN$48&lt;='Executive Summary'!$E$63,'Executive Summary'!$E$64,IF(DN$48&gt;'Executive Summary'!$E$63,'Executive Summary'!$E$65)))</f>
        <v>0</v>
      </c>
      <c r="DO55" s="725">
        <f>-IF(OR(DO$48&lt;Development!$M$10,DO$48&gt;$R$12),0,IF(DO$48&lt;='Executive Summary'!$E$63,'Executive Summary'!$E$64,IF(DO$48&gt;'Executive Summary'!$E$63,'Executive Summary'!$E$65)))</f>
        <v>0</v>
      </c>
      <c r="DP55" s="725">
        <f>-IF(OR(DP$48&lt;Development!$M$10,DP$48&gt;$R$12),0,IF(DP$48&lt;='Executive Summary'!$E$63,'Executive Summary'!$E$64,IF(DP$48&gt;'Executive Summary'!$E$63,'Executive Summary'!$E$65)))</f>
        <v>0</v>
      </c>
      <c r="DQ55" s="725">
        <f>-IF(OR(DQ$48&lt;Development!$M$10,DQ$48&gt;$R$12),0,IF(DQ$48&lt;='Executive Summary'!$E$63,'Executive Summary'!$E$64,IF(DQ$48&gt;'Executive Summary'!$E$63,'Executive Summary'!$E$65)))</f>
        <v>0</v>
      </c>
      <c r="DR55" s="725">
        <f>-IF(OR(DR$48&lt;Development!$M$10,DR$48&gt;$R$12),0,IF(DR$48&lt;='Executive Summary'!$E$63,'Executive Summary'!$E$64,IF(DR$48&gt;'Executive Summary'!$E$63,'Executive Summary'!$E$65)))</f>
        <v>0</v>
      </c>
      <c r="DS55" s="725">
        <f>-IF(OR(DS$48&lt;Development!$M$10,DS$48&gt;$R$12),0,IF(DS$48&lt;='Executive Summary'!$E$63,'Executive Summary'!$E$64,IF(DS$48&gt;'Executive Summary'!$E$63,'Executive Summary'!$E$65)))</f>
        <v>0</v>
      </c>
      <c r="DT55" s="725">
        <f>-IF(OR(DT$48&lt;Development!$M$10,DT$48&gt;$R$12),0,IF(DT$48&lt;='Executive Summary'!$E$63,'Executive Summary'!$E$64,IF(DT$48&gt;'Executive Summary'!$E$63,'Executive Summary'!$E$65)))</f>
        <v>0</v>
      </c>
      <c r="DU55" s="725">
        <f>-IF(OR(DU$48&lt;Development!$M$10,DU$48&gt;$R$12),0,IF(DU$48&lt;='Executive Summary'!$E$63,'Executive Summary'!$E$64,IF(DU$48&gt;'Executive Summary'!$E$63,'Executive Summary'!$E$65)))</f>
        <v>0</v>
      </c>
      <c r="DV55" s="725">
        <f>-IF(OR(DV$48&lt;Development!$M$10,DV$48&gt;$R$12),0,IF(DV$48&lt;='Executive Summary'!$E$63,'Executive Summary'!$E$64,IF(DV$48&gt;'Executive Summary'!$E$63,'Executive Summary'!$E$65)))</f>
        <v>0</v>
      </c>
      <c r="DW55" s="725">
        <f>-IF(OR(DW$48&lt;Development!$M$10,DW$48&gt;$R$12),0,IF(DW$48&lt;='Executive Summary'!$E$63,'Executive Summary'!$E$64,IF(DW$48&gt;'Executive Summary'!$E$63,'Executive Summary'!$E$65)))</f>
        <v>0</v>
      </c>
      <c r="DX55" s="725">
        <f>-IF(OR(DX$48&lt;Development!$M$10,DX$48&gt;$R$12),0,IF(DX$48&lt;='Executive Summary'!$E$63,'Executive Summary'!$E$64,IF(DX$48&gt;'Executive Summary'!$E$63,'Executive Summary'!$E$65)))</f>
        <v>0</v>
      </c>
      <c r="DY55" s="725">
        <f>-IF(OR(DY$48&lt;Development!$M$10,DY$48&gt;$R$12),0,IF(DY$48&lt;='Executive Summary'!$E$63,'Executive Summary'!$E$64,IF(DY$48&gt;'Executive Summary'!$E$63,'Executive Summary'!$E$65)))</f>
        <v>0</v>
      </c>
      <c r="DZ55" s="725">
        <f>-IF(OR(DZ$48&lt;Development!$M$10,DZ$48&gt;$R$12),0,IF(DZ$48&lt;='Executive Summary'!$E$63,'Executive Summary'!$E$64,IF(DZ$48&gt;'Executive Summary'!$E$63,'Executive Summary'!$E$65)))</f>
        <v>0</v>
      </c>
      <c r="EA55" s="725">
        <f>-IF(OR(EA$48&lt;Development!$M$10,EA$48&gt;$R$12),0,IF(EA$48&lt;='Executive Summary'!$E$63,'Executive Summary'!$E$64,IF(EA$48&gt;'Executive Summary'!$E$63,'Executive Summary'!$E$65)))</f>
        <v>0</v>
      </c>
      <c r="EB55" s="725">
        <f>-IF(OR(EB$48&lt;Development!$M$10,EB$48&gt;$R$12),0,IF(EB$48&lt;='Executive Summary'!$E$63,'Executive Summary'!$E$64,IF(EB$48&gt;'Executive Summary'!$E$63,'Executive Summary'!$E$65)))</f>
        <v>0</v>
      </c>
      <c r="EC55" s="725">
        <f>-IF(OR(EC$48&lt;Development!$M$10,EC$48&gt;$R$12),0,IF(EC$48&lt;='Executive Summary'!$E$63,'Executive Summary'!$E$64,IF(EC$48&gt;'Executive Summary'!$E$63,'Executive Summary'!$E$65)))</f>
        <v>0</v>
      </c>
      <c r="ED55" s="725">
        <f>-IF(OR(ED$48&lt;Development!$M$10,ED$48&gt;$R$12),0,IF(ED$48&lt;='Executive Summary'!$E$63,'Executive Summary'!$E$64,IF(ED$48&gt;'Executive Summary'!$E$63,'Executive Summary'!$E$65)))</f>
        <v>0</v>
      </c>
      <c r="EE55" s="725">
        <f>-IF(OR(EE$48&lt;Development!$M$10,EE$48&gt;$R$12),0,IF(EE$48&lt;='Executive Summary'!$E$63,'Executive Summary'!$E$64,IF(EE$48&gt;'Executive Summary'!$E$63,'Executive Summary'!$E$65)))</f>
        <v>0</v>
      </c>
      <c r="EF55" s="725">
        <f>-IF(OR(EF$48&lt;Development!$M$10,EF$48&gt;$R$12),0,IF(EF$48&lt;='Executive Summary'!$E$63,'Executive Summary'!$E$64,IF(EF$48&gt;'Executive Summary'!$E$63,'Executive Summary'!$E$65)))</f>
        <v>0</v>
      </c>
      <c r="EG55" s="725">
        <f>-IF(OR(EG$48&lt;Development!$M$10,EG$48&gt;$R$12),0,IF(EG$48&lt;='Executive Summary'!$E$63,'Executive Summary'!$E$64,IF(EG$48&gt;'Executive Summary'!$E$63,'Executive Summary'!$E$65)))</f>
        <v>0</v>
      </c>
      <c r="EH55" s="725">
        <f>-IF(OR(EH$48&lt;Development!$M$10,EH$48&gt;$R$12),0,IF(EH$48&lt;='Executive Summary'!$E$63,'Executive Summary'!$E$64,IF(EH$48&gt;'Executive Summary'!$E$63,'Executive Summary'!$E$65)))</f>
        <v>0</v>
      </c>
      <c r="EI55" s="725">
        <f>-IF(OR(EI$48&lt;Development!$M$10,EI$48&gt;$R$12),0,IF(EI$48&lt;='Executive Summary'!$E$63,'Executive Summary'!$E$64,IF(EI$48&gt;'Executive Summary'!$E$63,'Executive Summary'!$E$65)))</f>
        <v>0</v>
      </c>
      <c r="EJ55" s="725">
        <f>-IF(OR(EJ$48&lt;Development!$M$10,EJ$48&gt;$R$12),0,IF(EJ$48&lt;='Executive Summary'!$E$63,'Executive Summary'!$E$64,IF(EJ$48&gt;'Executive Summary'!$E$63,'Executive Summary'!$E$65)))</f>
        <v>0</v>
      </c>
      <c r="EK55" s="725">
        <f>-IF(OR(EK$48&lt;Development!$M$10,EK$48&gt;$R$12),0,IF(EK$48&lt;='Executive Summary'!$E$63,'Executive Summary'!$E$64,IF(EK$48&gt;'Executive Summary'!$E$63,'Executive Summary'!$E$65)))</f>
        <v>0</v>
      </c>
      <c r="EL55" s="725">
        <f>-IF(OR(EL$48&lt;Development!$M$10,EL$48&gt;$R$12),0,IF(EL$48&lt;='Executive Summary'!$E$63,'Executive Summary'!$E$64,IF(EL$48&gt;'Executive Summary'!$E$63,'Executive Summary'!$E$65)))</f>
        <v>0</v>
      </c>
      <c r="EM55" s="725">
        <f>-IF(OR(EM$48&lt;Development!$M$10,EM$48&gt;$R$12),0,IF(EM$48&lt;='Executive Summary'!$E$63,'Executive Summary'!$E$64,IF(EM$48&gt;'Executive Summary'!$E$63,'Executive Summary'!$E$65)))</f>
        <v>0</v>
      </c>
      <c r="EN55" s="725">
        <f>-IF(OR(EN$48&lt;Development!$M$10,EN$48&gt;$R$12),0,IF(EN$48&lt;='Executive Summary'!$E$63,'Executive Summary'!$E$64,IF(EN$48&gt;'Executive Summary'!$E$63,'Executive Summary'!$E$65)))</f>
        <v>0</v>
      </c>
      <c r="EO55" s="725">
        <f>-IF(OR(EO$48&lt;Development!$M$10,EO$48&gt;$R$12),0,IF(EO$48&lt;='Executive Summary'!$E$63,'Executive Summary'!$E$64,IF(EO$48&gt;'Executive Summary'!$E$63,'Executive Summary'!$E$65)))</f>
        <v>0</v>
      </c>
      <c r="EP55" s="725">
        <f>-IF(OR(EP$48&lt;Development!$M$10,EP$48&gt;$R$12),0,IF(EP$48&lt;='Executive Summary'!$E$63,'Executive Summary'!$E$64,IF(EP$48&gt;'Executive Summary'!$E$63,'Executive Summary'!$E$65)))</f>
        <v>0</v>
      </c>
      <c r="EQ55" s="725">
        <f>-IF(OR(EQ$48&lt;Development!$M$10,EQ$48&gt;$R$12),0,IF(EQ$48&lt;='Executive Summary'!$E$63,'Executive Summary'!$E$64,IF(EQ$48&gt;'Executive Summary'!$E$63,'Executive Summary'!$E$65)))</f>
        <v>0</v>
      </c>
      <c r="ER55" s="725">
        <f>-IF(OR(ER$48&lt;Development!$M$10,ER$48&gt;$R$12),0,IF(ER$48&lt;='Executive Summary'!$E$63,'Executive Summary'!$E$64,IF(ER$48&gt;'Executive Summary'!$E$63,'Executive Summary'!$E$65)))</f>
        <v>0</v>
      </c>
      <c r="ES55" s="725">
        <f>-IF(OR(ES$48&lt;Development!$M$10,ES$48&gt;$R$12),0,IF(ES$48&lt;='Executive Summary'!$E$63,'Executive Summary'!$E$64,IF(ES$48&gt;'Executive Summary'!$E$63,'Executive Summary'!$E$65)))</f>
        <v>0</v>
      </c>
      <c r="ET55" s="725">
        <f>-IF(OR(ET$48&lt;Development!$M$10,ET$48&gt;$R$12),0,IF(ET$48&lt;='Executive Summary'!$E$63,'Executive Summary'!$E$64,IF(ET$48&gt;'Executive Summary'!$E$63,'Executive Summary'!$E$65)))</f>
        <v>0</v>
      </c>
      <c r="EU55" s="725">
        <f>-IF(OR(EU$48&lt;Development!$M$10,EU$48&gt;$R$12),0,IF(EU$48&lt;='Executive Summary'!$E$63,'Executive Summary'!$E$64,IF(EU$48&gt;'Executive Summary'!$E$63,'Executive Summary'!$E$65)))</f>
        <v>0</v>
      </c>
      <c r="EV55" s="725">
        <f>-IF(OR(EV$48&lt;Development!$M$10,EV$48&gt;$R$12),0,IF(EV$48&lt;='Executive Summary'!$E$63,'Executive Summary'!$E$64,IF(EV$48&gt;'Executive Summary'!$E$63,'Executive Summary'!$E$65)))</f>
        <v>0</v>
      </c>
      <c r="EW55" s="725">
        <f>-IF(OR(EW$48&lt;Development!$M$10,EW$48&gt;$R$12),0,IF(EW$48&lt;='Executive Summary'!$E$63,'Executive Summary'!$E$64,IF(EW$48&gt;'Executive Summary'!$E$63,'Executive Summary'!$E$65)))</f>
        <v>0</v>
      </c>
      <c r="EX55" s="725">
        <f>-IF(OR(EX$48&lt;Development!$M$10,EX$48&gt;$R$12),0,IF(EX$48&lt;='Executive Summary'!$E$63,'Executive Summary'!$E$64,IF(EX$48&gt;'Executive Summary'!$E$63,'Executive Summary'!$E$65)))</f>
        <v>0</v>
      </c>
      <c r="EY55" s="725">
        <f>-IF(OR(EY$48&lt;Development!$M$10,EY$48&gt;$R$12),0,IF(EY$48&lt;='Executive Summary'!$E$63,'Executive Summary'!$E$64,IF(EY$48&gt;'Executive Summary'!$E$63,'Executive Summary'!$E$65)))</f>
        <v>0</v>
      </c>
      <c r="EZ55" s="725">
        <f>-IF(OR(EZ$48&lt;Development!$M$10,EZ$48&gt;$R$12),0,IF(EZ$48&lt;='Executive Summary'!$E$63,'Executive Summary'!$E$64,IF(EZ$48&gt;'Executive Summary'!$E$63,'Executive Summary'!$E$65)))</f>
        <v>0</v>
      </c>
      <c r="FA55" s="725">
        <f>-IF(OR(FA$48&lt;Development!$M$10,FA$48&gt;$R$12),0,IF(FA$48&lt;='Executive Summary'!$E$63,'Executive Summary'!$E$64,IF(FA$48&gt;'Executive Summary'!$E$63,'Executive Summary'!$E$65)))</f>
        <v>0</v>
      </c>
      <c r="FB55" s="725">
        <f>-IF(OR(FB$48&lt;Development!$M$10,FB$48&gt;$R$12),0,IF(FB$48&lt;='Executive Summary'!$E$63,'Executive Summary'!$E$64,IF(FB$48&gt;'Executive Summary'!$E$63,'Executive Summary'!$E$65)))</f>
        <v>0</v>
      </c>
      <c r="FC55" s="725">
        <f>-IF(OR(FC$48&lt;Development!$M$10,FC$48&gt;$R$12),0,IF(FC$48&lt;='Executive Summary'!$E$63,'Executive Summary'!$E$64,IF(FC$48&gt;'Executive Summary'!$E$63,'Executive Summary'!$E$65)))</f>
        <v>0</v>
      </c>
      <c r="FD55" s="725">
        <f>-IF(OR(FD$48&lt;Development!$M$10,FD$48&gt;$R$12),0,IF(FD$48&lt;='Executive Summary'!$E$63,'Executive Summary'!$E$64,IF(FD$48&gt;'Executive Summary'!$E$63,'Executive Summary'!$E$65)))</f>
        <v>0</v>
      </c>
      <c r="FE55" s="725">
        <f>-IF(OR(FE$48&lt;Development!$M$10,FE$48&gt;$R$12),0,IF(FE$48&lt;='Executive Summary'!$E$63,'Executive Summary'!$E$64,IF(FE$48&gt;'Executive Summary'!$E$63,'Executive Summary'!$E$65)))</f>
        <v>0</v>
      </c>
      <c r="FF55" s="725">
        <f>-IF(OR(FF$48&lt;Development!$M$10,FF$48&gt;$R$12),0,IF(FF$48&lt;='Executive Summary'!$E$63,'Executive Summary'!$E$64,IF(FF$48&gt;'Executive Summary'!$E$63,'Executive Summary'!$E$65)))</f>
        <v>0</v>
      </c>
      <c r="FG55" s="725">
        <f>-IF(OR(FG$48&lt;Development!$M$10,FG$48&gt;$R$12),0,IF(FG$48&lt;='Executive Summary'!$E$63,'Executive Summary'!$E$64,IF(FG$48&gt;'Executive Summary'!$E$63,'Executive Summary'!$E$65)))</f>
        <v>0</v>
      </c>
      <c r="FH55" s="725">
        <f>-IF(OR(FH$48&lt;Development!$M$10,FH$48&gt;$R$12),0,IF(FH$48&lt;='Executive Summary'!$E$63,'Executive Summary'!$E$64,IF(FH$48&gt;'Executive Summary'!$E$63,'Executive Summary'!$E$65)))</f>
        <v>0</v>
      </c>
      <c r="FI55" s="725">
        <f>-IF(OR(FI$48&lt;Development!$M$10,FI$48&gt;$R$12),0,IF(FI$48&lt;='Executive Summary'!$E$63,'Executive Summary'!$E$64,IF(FI$48&gt;'Executive Summary'!$E$63,'Executive Summary'!$E$65)))</f>
        <v>0</v>
      </c>
      <c r="FJ55" s="725">
        <f>-IF(OR(FJ$48&lt;Development!$M$10,FJ$48&gt;$R$12),0,IF(FJ$48&lt;='Executive Summary'!$E$63,'Executive Summary'!$E$64,IF(FJ$48&gt;'Executive Summary'!$E$63,'Executive Summary'!$E$65)))</f>
        <v>0</v>
      </c>
      <c r="FK55" s="725">
        <f>-IF(OR(FK$48&lt;Development!$M$10,FK$48&gt;$R$12),0,IF(FK$48&lt;='Executive Summary'!$E$63,'Executive Summary'!$E$64,IF(FK$48&gt;'Executive Summary'!$E$63,'Executive Summary'!$E$65)))</f>
        <v>0</v>
      </c>
      <c r="FL55" s="725">
        <f>-IF(OR(FL$48&lt;Development!$M$10,FL$48&gt;$R$12),0,IF(FL$48&lt;='Executive Summary'!$E$63,'Executive Summary'!$E$64,IF(FL$48&gt;'Executive Summary'!$E$63,'Executive Summary'!$E$65)))</f>
        <v>0</v>
      </c>
      <c r="FM55" s="725">
        <f>-IF(OR(FM$48&lt;Development!$M$10,FM$48&gt;$R$12),0,IF(FM$48&lt;='Executive Summary'!$E$63,'Executive Summary'!$E$64,IF(FM$48&gt;'Executive Summary'!$E$63,'Executive Summary'!$E$65)))</f>
        <v>0</v>
      </c>
      <c r="FN55" s="725">
        <f>-IF(OR(FN$48&lt;Development!$M$10,FN$48&gt;$R$12),0,IF(FN$48&lt;='Executive Summary'!$E$63,'Executive Summary'!$E$64,IF(FN$48&gt;'Executive Summary'!$E$63,'Executive Summary'!$E$65)))</f>
        <v>0</v>
      </c>
      <c r="FO55" s="725">
        <f>-IF(OR(FO$48&lt;Development!$M$10,FO$48&gt;$R$12),0,IF(FO$48&lt;='Executive Summary'!$E$63,'Executive Summary'!$E$64,IF(FO$48&gt;'Executive Summary'!$E$63,'Executive Summary'!$E$65)))</f>
        <v>0</v>
      </c>
      <c r="FP55" s="725">
        <f>-IF(OR(FP$48&lt;Development!$M$10,FP$48&gt;$R$12),0,IF(FP$48&lt;='Executive Summary'!$E$63,'Executive Summary'!$E$64,IF(FP$48&gt;'Executive Summary'!$E$63,'Executive Summary'!$E$65)))</f>
        <v>0</v>
      </c>
      <c r="FQ55" s="725">
        <f>-IF(OR(FQ$48&lt;Development!$M$10,FQ$48&gt;$R$12),0,IF(FQ$48&lt;='Executive Summary'!$E$63,'Executive Summary'!$E$64,IF(FQ$48&gt;'Executive Summary'!$E$63,'Executive Summary'!$E$65)))</f>
        <v>0</v>
      </c>
      <c r="FR55" s="725">
        <f>-IF(OR(FR$48&lt;Development!$M$10,FR$48&gt;$R$12),0,IF(FR$48&lt;='Executive Summary'!$E$63,'Executive Summary'!$E$64,IF(FR$48&gt;'Executive Summary'!$E$63,'Executive Summary'!$E$65)))</f>
        <v>0</v>
      </c>
      <c r="FS55" s="725">
        <f>-IF(OR(FS$48&lt;Development!$M$10,FS$48&gt;$R$12),0,IF(FS$48&lt;='Executive Summary'!$E$63,'Executive Summary'!$E$64,IF(FS$48&gt;'Executive Summary'!$E$63,'Executive Summary'!$E$65)))</f>
        <v>0</v>
      </c>
      <c r="FT55" s="725">
        <f>-IF(OR(FT$48&lt;Development!$M$10,FT$48&gt;$R$12),0,IF(FT$48&lt;='Executive Summary'!$E$63,'Executive Summary'!$E$64,IF(FT$48&gt;'Executive Summary'!$E$63,'Executive Summary'!$E$65)))</f>
        <v>0</v>
      </c>
      <c r="FU55" s="725">
        <f>-IF(OR(FU$48&lt;Development!$M$10,FU$48&gt;$R$12),0,IF(FU$48&lt;='Executive Summary'!$E$63,'Executive Summary'!$E$64,IF(FU$48&gt;'Executive Summary'!$E$63,'Executive Summary'!$E$65)))</f>
        <v>0</v>
      </c>
      <c r="FV55" s="725">
        <f>-IF(OR(FV$48&lt;Development!$M$10,FV$48&gt;$R$12),0,IF(FV$48&lt;='Executive Summary'!$E$63,'Executive Summary'!$E$64,IF(FV$48&gt;'Executive Summary'!$E$63,'Executive Summary'!$E$65)))</f>
        <v>0</v>
      </c>
      <c r="FW55" s="725">
        <f>-IF(OR(FW$48&lt;Development!$M$10,FW$48&gt;$R$12),0,IF(FW$48&lt;='Executive Summary'!$E$63,'Executive Summary'!$E$64,IF(FW$48&gt;'Executive Summary'!$E$63,'Executive Summary'!$E$65)))</f>
        <v>0</v>
      </c>
      <c r="FX55" s="725">
        <f>-IF(OR(FX$48&lt;Development!$M$10,FX$48&gt;$R$12),0,IF(FX$48&lt;='Executive Summary'!$E$63,'Executive Summary'!$E$64,IF(FX$48&gt;'Executive Summary'!$E$63,'Executive Summary'!$E$65)))</f>
        <v>0</v>
      </c>
      <c r="FY55" s="725">
        <f>-IF(OR(FY$48&lt;Development!$M$10,FY$48&gt;$R$12),0,IF(FY$48&lt;='Executive Summary'!$E$63,'Executive Summary'!$E$64,IF(FY$48&gt;'Executive Summary'!$E$63,'Executive Summary'!$E$65)))</f>
        <v>0</v>
      </c>
      <c r="FZ55" s="725">
        <f>-IF(OR(FZ$48&lt;Development!$M$10,FZ$48&gt;$R$12),0,IF(FZ$48&lt;='Executive Summary'!$E$63,'Executive Summary'!$E$64,IF(FZ$48&gt;'Executive Summary'!$E$63,'Executive Summary'!$E$65)))</f>
        <v>0</v>
      </c>
      <c r="GA55" s="725">
        <f>-IF(OR(GA$48&lt;Development!$M$10,GA$48&gt;$R$12),0,IF(GA$48&lt;='Executive Summary'!$E$63,'Executive Summary'!$E$64,IF(GA$48&gt;'Executive Summary'!$E$63,'Executive Summary'!$E$65)))</f>
        <v>0</v>
      </c>
      <c r="GB55" s="725">
        <f>-IF(OR(GB$48&lt;Development!$M$10,GB$48&gt;$R$12),0,IF(GB$48&lt;='Executive Summary'!$E$63,'Executive Summary'!$E$64,IF(GB$48&gt;'Executive Summary'!$E$63,'Executive Summary'!$E$65)))</f>
        <v>0</v>
      </c>
      <c r="GC55" s="725">
        <f>-IF(OR(GC$48&lt;Development!$M$10,GC$48&gt;$R$12),0,IF(GC$48&lt;='Executive Summary'!$E$63,'Executive Summary'!$E$64,IF(GC$48&gt;'Executive Summary'!$E$63,'Executive Summary'!$E$65)))</f>
        <v>0</v>
      </c>
      <c r="GD55" s="725">
        <f>-IF(OR(GD$48&lt;Development!$M$10,GD$48&gt;$R$12),0,IF(GD$48&lt;='Executive Summary'!$E$63,'Executive Summary'!$E$64,IF(GD$48&gt;'Executive Summary'!$E$63,'Executive Summary'!$E$65)))</f>
        <v>0</v>
      </c>
      <c r="GE55" s="725">
        <f>-IF(OR(GE$48&lt;Development!$M$10,GE$48&gt;$R$12),0,IF(GE$48&lt;='Executive Summary'!$E$63,'Executive Summary'!$E$64,IF(GE$48&gt;'Executive Summary'!$E$63,'Executive Summary'!$E$65)))</f>
        <v>0</v>
      </c>
      <c r="GF55" s="725">
        <f>-IF(OR(GF$48&lt;Development!$M$10,GF$48&gt;$R$12),0,IF(GF$48&lt;='Executive Summary'!$E$63,'Executive Summary'!$E$64,IF(GF$48&gt;'Executive Summary'!$E$63,'Executive Summary'!$E$65)))</f>
        <v>0</v>
      </c>
      <c r="GG55" s="725">
        <f>-IF(OR(GG$48&lt;Development!$M$10,GG$48&gt;$R$12),0,IF(GG$48&lt;='Executive Summary'!$E$63,'Executive Summary'!$E$64,IF(GG$48&gt;'Executive Summary'!$E$63,'Executive Summary'!$E$65)))</f>
        <v>0</v>
      </c>
      <c r="GH55" s="725">
        <f>-IF(OR(GH$48&lt;Development!$M$10,GH$48&gt;$R$12),0,IF(GH$48&lt;='Executive Summary'!$E$63,'Executive Summary'!$E$64,IF(GH$48&gt;'Executive Summary'!$E$63,'Executive Summary'!$E$65)))</f>
        <v>0</v>
      </c>
      <c r="GI55" s="725">
        <f>-IF(OR(GI$48&lt;Development!$M$10,GI$48&gt;$R$12),0,IF(GI$48&lt;='Executive Summary'!$E$63,'Executive Summary'!$E$64,IF(GI$48&gt;'Executive Summary'!$E$63,'Executive Summary'!$E$65)))</f>
        <v>0</v>
      </c>
      <c r="GJ55" s="725">
        <f>-IF(OR(GJ$48&lt;Development!$M$10,GJ$48&gt;$R$12),0,IF(GJ$48&lt;='Executive Summary'!$E$63,'Executive Summary'!$E$64,IF(GJ$48&gt;'Executive Summary'!$E$63,'Executive Summary'!$E$65)))</f>
        <v>0</v>
      </c>
      <c r="GK55" s="725">
        <f>-IF(OR(GK$48&lt;Development!$M$10,GK$48&gt;$R$12),0,IF(GK$48&lt;='Executive Summary'!$E$63,'Executive Summary'!$E$64,IF(GK$48&gt;'Executive Summary'!$E$63,'Executive Summary'!$E$65)))</f>
        <v>0</v>
      </c>
      <c r="GL55" s="725">
        <f>-IF(OR(GL$48&lt;Development!$M$10,GL$48&gt;$R$12),0,IF(GL$48&lt;='Executive Summary'!$E$63,'Executive Summary'!$E$64,IF(GL$48&gt;'Executive Summary'!$E$63,'Executive Summary'!$E$65)))</f>
        <v>0</v>
      </c>
      <c r="GM55" s="725">
        <f>-IF(OR(GM$48&lt;Development!$M$10,GM$48&gt;$R$12),0,IF(GM$48&lt;='Executive Summary'!$E$63,'Executive Summary'!$E$64,IF(GM$48&gt;'Executive Summary'!$E$63,'Executive Summary'!$E$65)))</f>
        <v>0</v>
      </c>
      <c r="GN55" s="725">
        <f>-IF(OR(GN$48&lt;Development!$M$10,GN$48&gt;$R$12),0,IF(GN$48&lt;='Executive Summary'!$E$63,'Executive Summary'!$E$64,IF(GN$48&gt;'Executive Summary'!$E$63,'Executive Summary'!$E$65)))</f>
        <v>0</v>
      </c>
      <c r="GO55" s="725">
        <f>-IF(OR(GO$48&lt;Development!$M$10,GO$48&gt;$R$12),0,IF(GO$48&lt;='Executive Summary'!$E$63,'Executive Summary'!$E$64,IF(GO$48&gt;'Executive Summary'!$E$63,'Executive Summary'!$E$65)))</f>
        <v>0</v>
      </c>
      <c r="GP55" s="725">
        <f>-IF(OR(GP$48&lt;Development!$M$10,GP$48&gt;$R$12),0,IF(GP$48&lt;='Executive Summary'!$E$63,'Executive Summary'!$E$64,IF(GP$48&gt;'Executive Summary'!$E$63,'Executive Summary'!$E$65)))</f>
        <v>0</v>
      </c>
      <c r="GQ55" s="725">
        <f>-IF(OR(GQ$48&lt;Development!$M$10,GQ$48&gt;$R$12),0,IF(GQ$48&lt;='Executive Summary'!$E$63,'Executive Summary'!$E$64,IF(GQ$48&gt;'Executive Summary'!$E$63,'Executive Summary'!$E$65)))</f>
        <v>0</v>
      </c>
      <c r="GR55" s="725">
        <f>-IF(OR(GR$48&lt;Development!$M$10,GR$48&gt;$R$12),0,IF(GR$48&lt;='Executive Summary'!$E$63,'Executive Summary'!$E$64,IF(GR$48&gt;'Executive Summary'!$E$63,'Executive Summary'!$E$65)))</f>
        <v>0</v>
      </c>
      <c r="GS55" s="725">
        <f>-IF(OR(GS$48&lt;Development!$M$10,GS$48&gt;$R$12),0,IF(GS$48&lt;='Executive Summary'!$E$63,'Executive Summary'!$E$64,IF(GS$48&gt;'Executive Summary'!$E$63,'Executive Summary'!$E$65)))</f>
        <v>0</v>
      </c>
      <c r="GT55" s="725">
        <f>-IF(OR(GT$48&lt;Development!$M$10,GT$48&gt;$R$12),0,IF(GT$48&lt;='Executive Summary'!$E$63,'Executive Summary'!$E$64,IF(GT$48&gt;'Executive Summary'!$E$63,'Executive Summary'!$E$65)))</f>
        <v>0</v>
      </c>
      <c r="GU55" s="725">
        <f>-IF(OR(GU$48&lt;Development!$M$10,GU$48&gt;$R$12),0,IF(GU$48&lt;='Executive Summary'!$E$63,'Executive Summary'!$E$64,IF(GU$48&gt;'Executive Summary'!$E$63,'Executive Summary'!$E$65)))</f>
        <v>0</v>
      </c>
      <c r="GV55" s="725">
        <f>-IF(OR(GV$48&lt;Development!$M$10,GV$48&gt;$R$12),0,IF(GV$48&lt;='Executive Summary'!$E$63,'Executive Summary'!$E$64,IF(GV$48&gt;'Executive Summary'!$E$63,'Executive Summary'!$E$65)))</f>
        <v>0</v>
      </c>
      <c r="GW55" s="725">
        <f>-IF(OR(GW$48&lt;Development!$M$10,GW$48&gt;$R$12),0,IF(GW$48&lt;='Executive Summary'!$E$63,'Executive Summary'!$E$64,IF(GW$48&gt;'Executive Summary'!$E$63,'Executive Summary'!$E$65)))</f>
        <v>0</v>
      </c>
      <c r="GX55" s="725">
        <f>-IF(OR(GX$48&lt;Development!$M$10,GX$48&gt;$R$12),0,IF(GX$48&lt;='Executive Summary'!$E$63,'Executive Summary'!$E$64,IF(GX$48&gt;'Executive Summary'!$E$63,'Executive Summary'!$E$65)))</f>
        <v>0</v>
      </c>
      <c r="GY55" s="725">
        <f>-IF(OR(GY$48&lt;Development!$M$10,GY$48&gt;$R$12),0,IF(GY$48&lt;='Executive Summary'!$E$63,'Executive Summary'!$E$64,IF(GY$48&gt;'Executive Summary'!$E$63,'Executive Summary'!$E$65)))</f>
        <v>0</v>
      </c>
      <c r="GZ55" s="725">
        <f>-IF(OR(GZ$48&lt;Development!$M$10,GZ$48&gt;$R$12),0,IF(GZ$48&lt;='Executive Summary'!$E$63,'Executive Summary'!$E$64,IF(GZ$48&gt;'Executive Summary'!$E$63,'Executive Summary'!$E$65)))</f>
        <v>0</v>
      </c>
      <c r="HA55" s="725">
        <f>-IF(OR(HA$48&lt;Development!$M$10,HA$48&gt;$R$12),0,IF(HA$48&lt;='Executive Summary'!$E$63,'Executive Summary'!$E$64,IF(HA$48&gt;'Executive Summary'!$E$63,'Executive Summary'!$E$65)))</f>
        <v>0</v>
      </c>
      <c r="HB55" s="725">
        <f>-IF(OR(HB$48&lt;Development!$M$10,HB$48&gt;$R$12),0,IF(HB$48&lt;='Executive Summary'!$E$63,'Executive Summary'!$E$64,IF(HB$48&gt;'Executive Summary'!$E$63,'Executive Summary'!$E$65)))</f>
        <v>0</v>
      </c>
      <c r="HC55" s="725">
        <f>-IF(OR(HC$48&lt;Development!$M$10,HC$48&gt;$R$12),0,IF(HC$48&lt;='Executive Summary'!$E$63,'Executive Summary'!$E$64,IF(HC$48&gt;'Executive Summary'!$E$63,'Executive Summary'!$E$65)))</f>
        <v>0</v>
      </c>
      <c r="HD55" s="725">
        <f>-IF(OR(HD$48&lt;Development!$M$10,HD$48&gt;$R$12),0,IF(HD$48&lt;='Executive Summary'!$E$63,'Executive Summary'!$E$64,IF(HD$48&gt;'Executive Summary'!$E$63,'Executive Summary'!$E$65)))</f>
        <v>0</v>
      </c>
      <c r="HE55" s="725">
        <f>-IF(OR(HE$48&lt;Development!$M$10,HE$48&gt;$R$12),0,IF(HE$48&lt;='Executive Summary'!$E$63,'Executive Summary'!$E$64,IF(HE$48&gt;'Executive Summary'!$E$63,'Executive Summary'!$E$65)))</f>
        <v>0</v>
      </c>
      <c r="HF55" s="725">
        <f>-IF(OR(HF$48&lt;Development!$M$10,HF$48&gt;$R$12),0,IF(HF$48&lt;='Executive Summary'!$E$63,'Executive Summary'!$E$64,IF(HF$48&gt;'Executive Summary'!$E$63,'Executive Summary'!$E$65)))</f>
        <v>0</v>
      </c>
      <c r="HG55" s="725">
        <f>-IF(OR(HG$48&lt;Development!$M$10,HG$48&gt;$R$12),0,IF(HG$48&lt;='Executive Summary'!$E$63,'Executive Summary'!$E$64,IF(HG$48&gt;'Executive Summary'!$E$63,'Executive Summary'!$E$65)))</f>
        <v>0</v>
      </c>
      <c r="HH55" s="725">
        <f>-IF(OR(HH$48&lt;Development!$M$10,HH$48&gt;$R$12),0,IF(HH$48&lt;='Executive Summary'!$E$63,'Executive Summary'!$E$64,IF(HH$48&gt;'Executive Summary'!$E$63,'Executive Summary'!$E$65)))</f>
        <v>0</v>
      </c>
      <c r="HI55" s="725">
        <f>-IF(OR(HI$48&lt;Development!$M$10,HI$48&gt;$R$12),0,IF(HI$48&lt;='Executive Summary'!$E$63,'Executive Summary'!$E$64,IF(HI$48&gt;'Executive Summary'!$E$63,'Executive Summary'!$E$65)))</f>
        <v>0</v>
      </c>
      <c r="HJ55" s="725">
        <f>-IF(OR(HJ$48&lt;Development!$M$10,HJ$48&gt;$R$12),0,IF(HJ$48&lt;='Executive Summary'!$E$63,'Executive Summary'!$E$64,IF(HJ$48&gt;'Executive Summary'!$E$63,'Executive Summary'!$E$65)))</f>
        <v>0</v>
      </c>
      <c r="HK55" s="725">
        <f>-IF(OR(HK$48&lt;Development!$M$10,HK$48&gt;$R$12),0,IF(HK$48&lt;='Executive Summary'!$E$63,'Executive Summary'!$E$64,IF(HK$48&gt;'Executive Summary'!$E$63,'Executive Summary'!$E$65)))</f>
        <v>0</v>
      </c>
      <c r="HL55" s="725">
        <f>-IF(OR(HL$48&lt;Development!$M$10,HL$48&gt;$R$12),0,IF(HL$48&lt;='Executive Summary'!$E$63,'Executive Summary'!$E$64,IF(HL$48&gt;'Executive Summary'!$E$63,'Executive Summary'!$E$65)))</f>
        <v>0</v>
      </c>
      <c r="HM55" s="725">
        <f>-IF(OR(HM$48&lt;Development!$M$10,HM$48&gt;$R$12),0,IF(HM$48&lt;='Executive Summary'!$E$63,'Executive Summary'!$E$64,IF(HM$48&gt;'Executive Summary'!$E$63,'Executive Summary'!$E$65)))</f>
        <v>0</v>
      </c>
      <c r="HN55" s="725">
        <f>-IF(OR(HN$48&lt;Development!$M$10,HN$48&gt;$R$12),0,IF(HN$48&lt;='Executive Summary'!$E$63,'Executive Summary'!$E$64,IF(HN$48&gt;'Executive Summary'!$E$63,'Executive Summary'!$E$65)))</f>
        <v>0</v>
      </c>
      <c r="HO55" s="725">
        <f>-IF(OR(HO$48&lt;Development!$M$10,HO$48&gt;$R$12),0,IF(HO$48&lt;='Executive Summary'!$E$63,'Executive Summary'!$E$64,IF(HO$48&gt;'Executive Summary'!$E$63,'Executive Summary'!$E$65)))</f>
        <v>0</v>
      </c>
      <c r="HP55" s="725">
        <f>-IF(OR(HP$48&lt;Development!$M$10,HP$48&gt;$R$12),0,IF(HP$48&lt;='Executive Summary'!$E$63,'Executive Summary'!$E$64,IF(HP$48&gt;'Executive Summary'!$E$63,'Executive Summary'!$E$65)))</f>
        <v>0</v>
      </c>
      <c r="HQ55" s="725">
        <f>-IF(OR(HQ$48&lt;Development!$M$10,HQ$48&gt;$R$12),0,IF(HQ$48&lt;='Executive Summary'!$E$63,'Executive Summary'!$E$64,IF(HQ$48&gt;'Executive Summary'!$E$63,'Executive Summary'!$E$65)))</f>
        <v>0</v>
      </c>
      <c r="HR55" s="725">
        <f>-IF(OR(HR$48&lt;Development!$M$10,HR$48&gt;$R$12),0,IF(HR$48&lt;='Executive Summary'!$E$63,'Executive Summary'!$E$64,IF(HR$48&gt;'Executive Summary'!$E$63,'Executive Summary'!$E$65)))</f>
        <v>0</v>
      </c>
      <c r="HS55" s="725">
        <f>-IF(OR(HS$48&lt;Development!$M$10,HS$48&gt;$R$12),0,IF(HS$48&lt;='Executive Summary'!$E$63,'Executive Summary'!$E$64,IF(HS$48&gt;'Executive Summary'!$E$63,'Executive Summary'!$E$65)))</f>
        <v>0</v>
      </c>
      <c r="HT55" s="725">
        <f>-IF(OR(HT$48&lt;Development!$M$10,HT$48&gt;$R$12),0,IF(HT$48&lt;='Executive Summary'!$E$63,'Executive Summary'!$E$64,IF(HT$48&gt;'Executive Summary'!$E$63,'Executive Summary'!$E$65)))</f>
        <v>0</v>
      </c>
      <c r="HU55" s="725">
        <f>-IF(OR(HU$48&lt;Development!$M$10,HU$48&gt;$R$12),0,IF(HU$48&lt;='Executive Summary'!$E$63,'Executive Summary'!$E$64,IF(HU$48&gt;'Executive Summary'!$E$63,'Executive Summary'!$E$65)))</f>
        <v>0</v>
      </c>
      <c r="HV55" s="725">
        <f>-IF(OR(HV$48&lt;Development!$M$10,HV$48&gt;$R$12),0,IF(HV$48&lt;='Executive Summary'!$E$63,'Executive Summary'!$E$64,IF(HV$48&gt;'Executive Summary'!$E$63,'Executive Summary'!$E$65)))</f>
        <v>0</v>
      </c>
      <c r="HW55" s="725">
        <f>-IF(OR(HW$48&lt;Development!$M$10,HW$48&gt;$R$12),0,IF(HW$48&lt;='Executive Summary'!$E$63,'Executive Summary'!$E$64,IF(HW$48&gt;'Executive Summary'!$E$63,'Executive Summary'!$E$65)))</f>
        <v>0</v>
      </c>
      <c r="HX55" s="725">
        <f>-IF(OR(HX$48&lt;Development!$M$10,HX$48&gt;$R$12),0,IF(HX$48&lt;='Executive Summary'!$E$63,'Executive Summary'!$E$64,IF(HX$48&gt;'Executive Summary'!$E$63,'Executive Summary'!$E$65)))</f>
        <v>0</v>
      </c>
      <c r="HY55" s="725">
        <f>-IF(OR(HY$48&lt;Development!$M$10,HY$48&gt;$R$12),0,IF(HY$48&lt;='Executive Summary'!$E$63,'Executive Summary'!$E$64,IF(HY$48&gt;'Executive Summary'!$E$63,'Executive Summary'!$E$65)))</f>
        <v>0</v>
      </c>
      <c r="HZ55" s="725">
        <f>-IF(OR(HZ$48&lt;Development!$M$10,HZ$48&gt;$R$12),0,IF(HZ$48&lt;='Executive Summary'!$E$63,'Executive Summary'!$E$64,IF(HZ$48&gt;'Executive Summary'!$E$63,'Executive Summary'!$E$65)))</f>
        <v>0</v>
      </c>
      <c r="IA55" s="725">
        <f>-IF(OR(IA$48&lt;Development!$M$10,IA$48&gt;$R$12),0,IF(IA$48&lt;='Executive Summary'!$E$63,'Executive Summary'!$E$64,IF(IA$48&gt;'Executive Summary'!$E$63,'Executive Summary'!$E$65)))</f>
        <v>0</v>
      </c>
      <c r="IB55" s="725">
        <f>-IF(OR(IB$48&lt;Development!$M$10,IB$48&gt;$R$12),0,IF(IB$48&lt;='Executive Summary'!$E$63,'Executive Summary'!$E$64,IF(IB$48&gt;'Executive Summary'!$E$63,'Executive Summary'!$E$65)))</f>
        <v>0</v>
      </c>
      <c r="IC55" s="725">
        <f>-IF(OR(IC$48&lt;Development!$M$10,IC$48&gt;$R$12),0,IF(IC$48&lt;='Executive Summary'!$E$63,'Executive Summary'!$E$64,IF(IC$48&gt;'Executive Summary'!$E$63,'Executive Summary'!$E$65)))</f>
        <v>0</v>
      </c>
      <c r="ID55" s="725">
        <f>-IF(OR(ID$48&lt;Development!$M$10,ID$48&gt;$R$12),0,IF(ID$48&lt;='Executive Summary'!$E$63,'Executive Summary'!$E$64,IF(ID$48&gt;'Executive Summary'!$E$63,'Executive Summary'!$E$65)))</f>
        <v>0</v>
      </c>
      <c r="IE55" s="725">
        <f>-IF(OR(IE$48&lt;Development!$M$10,IE$48&gt;$R$12),0,IF(IE$48&lt;='Executive Summary'!$E$63,'Executive Summary'!$E$64,IF(IE$48&gt;'Executive Summary'!$E$63,'Executive Summary'!$E$65)))</f>
        <v>0</v>
      </c>
      <c r="IF55" s="725">
        <f>-IF(OR(IF$48&lt;Development!$M$10,IF$48&gt;$R$12),0,IF(IF$48&lt;='Executive Summary'!$E$63,'Executive Summary'!$E$64,IF(IF$48&gt;'Executive Summary'!$E$63,'Executive Summary'!$E$65)))</f>
        <v>0</v>
      </c>
      <c r="IG55" s="725">
        <f>-IF(OR(IG$48&lt;Development!$M$10,IG$48&gt;$R$12),0,IF(IG$48&lt;='Executive Summary'!$E$63,'Executive Summary'!$E$64,IF(IG$48&gt;'Executive Summary'!$E$63,'Executive Summary'!$E$65)))</f>
        <v>0</v>
      </c>
      <c r="IH55" s="725">
        <f>-IF(OR(IH$48&lt;Development!$M$10,IH$48&gt;$R$12),0,IF(IH$48&lt;='Executive Summary'!$E$63,'Executive Summary'!$E$64,IF(IH$48&gt;'Executive Summary'!$E$63,'Executive Summary'!$E$65)))</f>
        <v>0</v>
      </c>
      <c r="II55" s="725">
        <f>-IF(OR(II$48&lt;Development!$M$10,II$48&gt;$R$12),0,IF(II$48&lt;='Executive Summary'!$E$63,'Executive Summary'!$E$64,IF(II$48&gt;'Executive Summary'!$E$63,'Executive Summary'!$E$65)))</f>
        <v>0</v>
      </c>
      <c r="IJ55" s="725">
        <f>-IF(OR(IJ$48&lt;Development!$M$10,IJ$48&gt;$R$12),0,IF(IJ$48&lt;='Executive Summary'!$E$63,'Executive Summary'!$E$64,IF(IJ$48&gt;'Executive Summary'!$E$63,'Executive Summary'!$E$65)))</f>
        <v>0</v>
      </c>
      <c r="IK55" s="725">
        <f>-IF(OR(IK$48&lt;Development!$M$10,IK$48&gt;$R$12),0,IF(IK$48&lt;='Executive Summary'!$E$63,'Executive Summary'!$E$64,IF(IK$48&gt;'Executive Summary'!$E$63,'Executive Summary'!$E$65)))</f>
        <v>0</v>
      </c>
      <c r="IL55" s="725">
        <f>-IF(OR(IL$48&lt;Development!$M$10,IL$48&gt;$R$12),0,IF(IL$48&lt;='Executive Summary'!$E$63,'Executive Summary'!$E$64,IF(IL$48&gt;'Executive Summary'!$E$63,'Executive Summary'!$E$65)))</f>
        <v>0</v>
      </c>
      <c r="IN55" s="725">
        <f t="shared" si="24"/>
        <v>0</v>
      </c>
      <c r="IO55" s="725">
        <f t="shared" si="23"/>
        <v>0</v>
      </c>
      <c r="IP55" s="725">
        <f t="shared" ca="1" si="23"/>
        <v>-11880044.481805956</v>
      </c>
      <c r="IQ55" s="725">
        <f t="shared" ca="1" si="23"/>
        <v>-11880044.481805956</v>
      </c>
      <c r="IR55" s="725">
        <f t="shared" si="23"/>
        <v>0</v>
      </c>
      <c r="IS55" s="725">
        <f t="shared" si="23"/>
        <v>0</v>
      </c>
      <c r="IT55" s="725">
        <f t="shared" si="23"/>
        <v>0</v>
      </c>
      <c r="IU55" s="725">
        <f t="shared" si="23"/>
        <v>0</v>
      </c>
      <c r="IV55" s="725">
        <f t="shared" si="23"/>
        <v>0</v>
      </c>
      <c r="IW55" s="725">
        <f t="shared" si="23"/>
        <v>0</v>
      </c>
      <c r="IX55" s="725">
        <f t="shared" si="23"/>
        <v>0</v>
      </c>
    </row>
    <row r="56" spans="1:258" s="676" customFormat="1">
      <c r="B56" s="747" t="s">
        <v>685</v>
      </c>
      <c r="C56" s="747"/>
      <c r="D56" s="748"/>
      <c r="E56" s="804">
        <f ca="1">SUM(F56:IL56)</f>
        <v>0</v>
      </c>
      <c r="F56" s="725">
        <f>+-IF(F$48=Development!$M$12,Development!$G$266*Development!$J$214,0)</f>
        <v>0</v>
      </c>
      <c r="G56" s="725">
        <f>+-IF(G$48=Development!$M$12,Development!$G$266*Development!$J$214,0)</f>
        <v>0</v>
      </c>
      <c r="H56" s="725">
        <f>+-IF(H$48=Development!$M$12,Development!$G$266*Development!$J$214,0)</f>
        <v>0</v>
      </c>
      <c r="I56" s="725">
        <f>+-IF(I$48=Development!$M$12,Development!$G$266*Development!$J$214,0)</f>
        <v>0</v>
      </c>
      <c r="J56" s="725">
        <f>+-IF(J$48=Development!$M$12,Development!$G$266*Development!$J$214,0)</f>
        <v>0</v>
      </c>
      <c r="K56" s="725">
        <f>+-IF(K$48=Development!$M$12,Development!$G$266*Development!$J$214,0)</f>
        <v>0</v>
      </c>
      <c r="L56" s="725">
        <f>+-IF(L$48=Development!$M$12,Development!$G$266*Development!$J$214,0)</f>
        <v>0</v>
      </c>
      <c r="M56" s="725">
        <f>+-IF(M$48=Development!$M$12,Development!$G$266*Development!$J$214,0)</f>
        <v>0</v>
      </c>
      <c r="N56" s="725">
        <f>+-IF(N$48=Development!$M$12,Development!$G$266*Development!$J$214,0)</f>
        <v>0</v>
      </c>
      <c r="O56" s="725">
        <f>+-IF(O$48=Development!$M$12,Development!$G$266*Development!$J$214,0)</f>
        <v>0</v>
      </c>
      <c r="P56" s="725">
        <f>+-IF(P$48=Development!$M$12,Development!$G$266*Development!$J$214,0)</f>
        <v>0</v>
      </c>
      <c r="Q56" s="725">
        <f>+-IF(Q$48=Development!$M$12,Development!$G$266*Development!$J$214,0)</f>
        <v>0</v>
      </c>
      <c r="R56" s="725">
        <f>+-IF(R$48=Development!$M$12,Development!$G$266*Development!$J$214,0)</f>
        <v>0</v>
      </c>
      <c r="S56" s="725">
        <f>+-IF(S$48=Development!$M$12,Development!$G$266*Development!$J$214,0)</f>
        <v>0</v>
      </c>
      <c r="T56" s="725">
        <f>+-IF(T$48=Development!$M$12,Development!$G$266*Development!$J$214,0)</f>
        <v>0</v>
      </c>
      <c r="U56" s="725">
        <f>+-IF(U$48=Development!$M$12,Development!$G$266*Development!$J$214,0)</f>
        <v>0</v>
      </c>
      <c r="V56" s="725">
        <f>+-IF(V$48=Development!$M$12,Development!$G$266*Development!$J$214,0)</f>
        <v>0</v>
      </c>
      <c r="W56" s="725">
        <f>+-IF(W$48=Development!$M$12,Development!$G$266*Development!$J$214,0)</f>
        <v>0</v>
      </c>
      <c r="X56" s="725">
        <f>+-IF(X$48=Development!$M$12,Development!$G$266*Development!$J$214,0)</f>
        <v>0</v>
      </c>
      <c r="Y56" s="725">
        <f>+-IF(Y$48=Development!$M$12,Development!$G$266*Development!$J$214,0)</f>
        <v>0</v>
      </c>
      <c r="Z56" s="725">
        <f>+-IF(Z$48=Development!$M$12,Development!$G$266*Development!$J$214,0)</f>
        <v>0</v>
      </c>
      <c r="AA56" s="725">
        <f>+-IF(AA$48=Development!$M$12,Development!$G$266*Development!$J$214,0)</f>
        <v>0</v>
      </c>
      <c r="AB56" s="725">
        <f>+-IF(AB$48=Development!$M$12,Development!$G$266*Development!$J$214,0)</f>
        <v>0</v>
      </c>
      <c r="AC56" s="725">
        <f>+-IF(AC$48=Development!$M$12,Development!$G$266*Development!$J$214,0)</f>
        <v>0</v>
      </c>
      <c r="AD56" s="725">
        <f>+-IF(AD$48=Development!$M$12,Development!$G$266*Development!$J$214,0)</f>
        <v>0</v>
      </c>
      <c r="AE56" s="725">
        <f>+-IF(AE$48=Development!$M$12,Development!$G$266*Development!$J$214,0)</f>
        <v>0</v>
      </c>
      <c r="AF56" s="725">
        <f>+-IF(AF$48=Development!$M$12,Development!$G$266*Development!$J$214,0)</f>
        <v>0</v>
      </c>
      <c r="AG56" s="725">
        <f>+-IF(AG$48=Development!$M$12,Development!$G$266*Development!$J$214,0)</f>
        <v>0</v>
      </c>
      <c r="AH56" s="725">
        <f>+-IF(AH$48=Development!$M$12,Development!$G$266*Development!$J$214,0)</f>
        <v>0</v>
      </c>
      <c r="AI56" s="725">
        <f>+-IF(AI$48=Development!$M$12,Development!$G$266*Development!$J$214,0)</f>
        <v>0</v>
      </c>
      <c r="AJ56" s="725">
        <f>+-IF(AJ$48=Development!$M$12,Development!$G$266*Development!$J$214,0)</f>
        <v>0</v>
      </c>
      <c r="AK56" s="725">
        <f>+-IF(AK$48=Development!$M$12,Development!$G$266*Development!$J$214,0)</f>
        <v>0</v>
      </c>
      <c r="AL56" s="725">
        <f>+-IF(AL$48=Development!$M$12,Development!$G$266*Development!$J$214,0)</f>
        <v>0</v>
      </c>
      <c r="AM56" s="725">
        <f>+-IF(AM$48=Development!$M$12,Development!$G$266*Development!$J$214,0)</f>
        <v>0</v>
      </c>
      <c r="AN56" s="725">
        <f>+-IF(AN$48=Development!$M$12,Development!$G$266*Development!$J$214,0)</f>
        <v>0</v>
      </c>
      <c r="AO56" s="725">
        <f>+-IF(AO$48=Development!$M$12,Development!$G$266*Development!$J$214,0)</f>
        <v>0</v>
      </c>
      <c r="AP56" s="725">
        <f>+-IF(AP$48=Development!$M$12,Development!$G$266*Development!$J$214,0)</f>
        <v>0</v>
      </c>
      <c r="AQ56" s="725">
        <f>+-IF(AQ$48=Development!$M$12,Development!$G$266*Development!$J$214,0)</f>
        <v>0</v>
      </c>
      <c r="AR56" s="725">
        <f>+-IF(AR$48=Development!$M$12,Development!$G$266*Development!$J$214,0)</f>
        <v>0</v>
      </c>
      <c r="AS56" s="725">
        <f>+-IF(AS$48=Development!$M$12,Development!$G$266*Development!$J$214,0)</f>
        <v>0</v>
      </c>
      <c r="AT56" s="725">
        <f>+-IF(AT$48=Development!$M$12,Development!$G$266*Development!$J$214,0)</f>
        <v>0</v>
      </c>
      <c r="AU56" s="725">
        <f>+-IF(AU$48=Development!$M$12,Development!$G$266*Development!$J$214,0)</f>
        <v>0</v>
      </c>
      <c r="AV56" s="725">
        <f>+-IF(AV$48=Development!$M$12,Development!$G$266*Development!$J$214,0)</f>
        <v>0</v>
      </c>
      <c r="AW56" s="725">
        <f ca="1">+-IF(AW$48=Development!$M$12,Development!$G$266*Development!$J$214,0)</f>
        <v>0</v>
      </c>
      <c r="AX56" s="725">
        <f>+-IF(AX$48=Development!$M$12,Development!$G$266*Development!$J$214,0)</f>
        <v>0</v>
      </c>
      <c r="AY56" s="725">
        <f>+-IF(AY$48=Development!$M$12,Development!$G$266*Development!$J$214,0)</f>
        <v>0</v>
      </c>
      <c r="AZ56" s="725">
        <f>+-IF(AZ$48=Development!$M$12,Development!$G$266*Development!$J$214,0)</f>
        <v>0</v>
      </c>
      <c r="BA56" s="725">
        <f>+-IF(BA$48=Development!$M$12,Development!$G$266*Development!$J$214,0)</f>
        <v>0</v>
      </c>
      <c r="BB56" s="725">
        <f>+-IF(BB$48=Development!$M$12,Development!$G$266*Development!$J$214,0)</f>
        <v>0</v>
      </c>
      <c r="BC56" s="725">
        <f>+-IF(BC$48=Development!$M$12,Development!$G$266*Development!$J$214,0)</f>
        <v>0</v>
      </c>
      <c r="BD56" s="725">
        <f>+-IF(BD$48=Development!$M$12,Development!$G$266*Development!$J$214,0)</f>
        <v>0</v>
      </c>
      <c r="BE56" s="725">
        <f>+-IF(BE$48=Development!$M$12,Development!$G$266*Development!$J$214,0)</f>
        <v>0</v>
      </c>
      <c r="BF56" s="725">
        <f>+-IF(BF$48=Development!$M$12,Development!$G$266*Development!$J$214,0)</f>
        <v>0</v>
      </c>
      <c r="BG56" s="725">
        <f>+-IF(BG$48=Development!$M$12,Development!$G$266*Development!$J$214,0)</f>
        <v>0</v>
      </c>
      <c r="BH56" s="725">
        <f>+-IF(BH$48=Development!$M$12,Development!$G$266*Development!$J$214,0)</f>
        <v>0</v>
      </c>
      <c r="BI56" s="725">
        <f>+-IF(BI$48=Development!$M$12,Development!$G$266*Development!$J$214,0)</f>
        <v>0</v>
      </c>
      <c r="BJ56" s="725">
        <f>+-IF(BJ$48=Development!$M$12,Development!$G$266*Development!$J$214,0)</f>
        <v>0</v>
      </c>
      <c r="BK56" s="725">
        <f>+-IF(BK$48=Development!$M$12,Development!$G$266*Development!$J$214,0)</f>
        <v>0</v>
      </c>
      <c r="BL56" s="725">
        <f>+-IF(BL$48=Development!$M$12,Development!$G$266*Development!$J$214,0)</f>
        <v>0</v>
      </c>
      <c r="BM56" s="725">
        <f>+-IF(BM$48=Development!$M$12,Development!$G$266*Development!$J$214,0)</f>
        <v>0</v>
      </c>
      <c r="BN56" s="725">
        <f>+-IF(BN$48=Development!$M$12,Development!$G$266*Development!$J$214,0)</f>
        <v>0</v>
      </c>
      <c r="BO56" s="725">
        <f>+-IF(BO$48=Development!$M$12,Development!$G$266*Development!$J$214,0)</f>
        <v>0</v>
      </c>
      <c r="BP56" s="725">
        <f>+-IF(BP$48=Development!$M$12,Development!$G$266*Development!$J$214,0)</f>
        <v>0</v>
      </c>
      <c r="BQ56" s="725">
        <f>+-IF(BQ$48=Development!$M$12,Development!$G$266*Development!$J$214,0)</f>
        <v>0</v>
      </c>
      <c r="BR56" s="725">
        <f>+-IF(BR$48=Development!$M$12,Development!$G$266*Development!$J$214,0)</f>
        <v>0</v>
      </c>
      <c r="BS56" s="725">
        <f>+-IF(BS$48=Development!$M$12,Development!$G$266*Development!$J$214,0)</f>
        <v>0</v>
      </c>
      <c r="BT56" s="725">
        <f>+-IF(BT$48=Development!$M$12,Development!$G$266*Development!$J$214,0)</f>
        <v>0</v>
      </c>
      <c r="BU56" s="725">
        <f>+-IF(BU$48=Development!$M$12,Development!$G$266*Development!$J$214,0)</f>
        <v>0</v>
      </c>
      <c r="BV56" s="725">
        <f>+-IF(BV$48=Development!$M$12,Development!$G$266*Development!$J$214,0)</f>
        <v>0</v>
      </c>
      <c r="BW56" s="725">
        <f>+-IF(BW$48=Development!$M$12,Development!$G$266*Development!$J$214,0)</f>
        <v>0</v>
      </c>
      <c r="BX56" s="725">
        <f>+-IF(BX$48=Development!$M$12,Development!$G$266*Development!$J$214,0)</f>
        <v>0</v>
      </c>
      <c r="BY56" s="725">
        <f>+-IF(BY$48=Development!$M$12,Development!$G$266*Development!$J$214,0)</f>
        <v>0</v>
      </c>
      <c r="BZ56" s="725">
        <f>+-IF(BZ$48=Development!$M$12,Development!$G$266*Development!$J$214,0)</f>
        <v>0</v>
      </c>
      <c r="CA56" s="725">
        <f>+-IF(CA$48=Development!$M$12,Development!$G$266*Development!$J$214,0)</f>
        <v>0</v>
      </c>
      <c r="CB56" s="725">
        <f>+-IF(CB$48=Development!$M$12,Development!$G$266*Development!$J$214,0)</f>
        <v>0</v>
      </c>
      <c r="CC56" s="725">
        <f>+-IF(CC$48=Development!$M$12,Development!$G$266*Development!$J$214,0)</f>
        <v>0</v>
      </c>
      <c r="CD56" s="725">
        <f>+-IF(CD$48=Development!$M$12,Development!$G$266*Development!$J$214,0)</f>
        <v>0</v>
      </c>
      <c r="CE56" s="725">
        <f>+-IF(CE$48=Development!$M$12,Development!$G$266*Development!$J$214,0)</f>
        <v>0</v>
      </c>
      <c r="CF56" s="725">
        <f>+-IF(CF$48=Development!$M$12,Development!$G$266*Development!$J$214,0)</f>
        <v>0</v>
      </c>
      <c r="CG56" s="725">
        <f>+-IF(CG$48=Development!$M$12,Development!$G$266*Development!$J$214,0)</f>
        <v>0</v>
      </c>
      <c r="CH56" s="725">
        <f>+-IF(CH$48=Development!$M$12,Development!$G$266*Development!$J$214,0)</f>
        <v>0</v>
      </c>
      <c r="CI56" s="725">
        <f>+-IF(CI$48=Development!$M$12,Development!$G$266*Development!$J$214,0)</f>
        <v>0</v>
      </c>
      <c r="CJ56" s="725">
        <f>+-IF(CJ$48=Development!$M$12,Development!$G$266*Development!$J$214,0)</f>
        <v>0</v>
      </c>
      <c r="CK56" s="725">
        <f>+-IF(CK$48=Development!$M$12,Development!$G$266*Development!$J$214,0)</f>
        <v>0</v>
      </c>
      <c r="CL56" s="725">
        <f>+-IF(CL$48=Development!$M$12,Development!$G$266*Development!$J$214,0)</f>
        <v>0</v>
      </c>
      <c r="CM56" s="725">
        <f>+-IF(CM$48=Development!$M$12,Development!$G$266*Development!$J$214,0)</f>
        <v>0</v>
      </c>
      <c r="CN56" s="725">
        <f>+-IF(CN$48=Development!$M$12,Development!$G$266*Development!$J$214,0)</f>
        <v>0</v>
      </c>
      <c r="CO56" s="725">
        <f>+-IF(CO$48=Development!$M$12,Development!$G$266*Development!$J$214,0)</f>
        <v>0</v>
      </c>
      <c r="CP56" s="725">
        <f>+-IF(CP$48=Development!$M$12,Development!$G$266*Development!$J$214,0)</f>
        <v>0</v>
      </c>
      <c r="CQ56" s="725">
        <f>+-IF(CQ$48=Development!$M$12,Development!$G$266*Development!$J$214,0)</f>
        <v>0</v>
      </c>
      <c r="CR56" s="725">
        <f>+-IF(CR$48=Development!$M$12,Development!$G$266*Development!$J$214,0)</f>
        <v>0</v>
      </c>
      <c r="CS56" s="725">
        <f>+-IF(CS$48=Development!$M$12,Development!$G$266*Development!$J$214,0)</f>
        <v>0</v>
      </c>
      <c r="CT56" s="725">
        <f>+-IF(CT$48=Development!$M$12,Development!$G$266*Development!$J$214,0)</f>
        <v>0</v>
      </c>
      <c r="CU56" s="725">
        <f>+-IF(CU$48=Development!$M$12,Development!$G$266*Development!$J$214,0)</f>
        <v>0</v>
      </c>
      <c r="CV56" s="725">
        <f>+-IF(CV$48=Development!$M$12,Development!$G$266*Development!$J$214,0)</f>
        <v>0</v>
      </c>
      <c r="CW56" s="725">
        <f>+-IF(CW$48=Development!$M$12,Development!$G$266*Development!$J$214,0)</f>
        <v>0</v>
      </c>
      <c r="CX56" s="725">
        <f>+-IF(CX$48=Development!$M$12,Development!$G$266*Development!$J$214,0)</f>
        <v>0</v>
      </c>
      <c r="CY56" s="725">
        <f>+-IF(CY$48=Development!$M$12,Development!$G$266*Development!$J$214,0)</f>
        <v>0</v>
      </c>
      <c r="CZ56" s="725">
        <f>+-IF(CZ$48=Development!$M$12,Development!$G$266*Development!$J$214,0)</f>
        <v>0</v>
      </c>
      <c r="DA56" s="725">
        <f>+-IF(DA$48=Development!$M$12,Development!$G$266*Development!$J$214,0)</f>
        <v>0</v>
      </c>
      <c r="DB56" s="725">
        <f>+-IF(DB$48=Development!$M$12,Development!$G$266*Development!$J$214,0)</f>
        <v>0</v>
      </c>
      <c r="DC56" s="725">
        <f>+-IF(DC$48=Development!$M$12,Development!$G$266*Development!$J$214,0)</f>
        <v>0</v>
      </c>
      <c r="DD56" s="725">
        <f>+-IF(DD$48=Development!$M$12,Development!$G$266*Development!$J$214,0)</f>
        <v>0</v>
      </c>
      <c r="DE56" s="725">
        <f>+-IF(DE$48=Development!$M$12,Development!$G$266*Development!$J$214,0)</f>
        <v>0</v>
      </c>
      <c r="DF56" s="725">
        <f>+-IF(DF$48=Development!$M$12,Development!$G$266*Development!$J$214,0)</f>
        <v>0</v>
      </c>
      <c r="DG56" s="725">
        <f>+-IF(DG$48=Development!$M$12,Development!$G$266*Development!$J$214,0)</f>
        <v>0</v>
      </c>
      <c r="DH56" s="725">
        <f>+-IF(DH$48=Development!$M$12,Development!$G$266*Development!$J$214,0)</f>
        <v>0</v>
      </c>
      <c r="DI56" s="725">
        <f>+-IF(DI$48=Development!$M$12,Development!$G$266*Development!$J$214,0)</f>
        <v>0</v>
      </c>
      <c r="DJ56" s="725">
        <f>+-IF(DJ$48=Development!$M$12,Development!$G$266*Development!$J$214,0)</f>
        <v>0</v>
      </c>
      <c r="DK56" s="725">
        <f>+-IF(DK$48=Development!$M$12,Development!$G$266*Development!$J$214,0)</f>
        <v>0</v>
      </c>
      <c r="DL56" s="725">
        <f>+-IF(DL$48=Development!$M$12,Development!$G$266*Development!$J$214,0)</f>
        <v>0</v>
      </c>
      <c r="DM56" s="725">
        <f>+-IF(DM$48=Development!$M$12,Development!$G$266*Development!$J$214,0)</f>
        <v>0</v>
      </c>
      <c r="DN56" s="725">
        <f>+-IF(DN$48=Development!$M$12,Development!$G$266*Development!$J$214,0)</f>
        <v>0</v>
      </c>
      <c r="DO56" s="725">
        <f>+-IF(DO$48=Development!$M$12,Development!$G$266*Development!$J$214,0)</f>
        <v>0</v>
      </c>
      <c r="DP56" s="725">
        <f>+-IF(DP$48=Development!$M$12,Development!$G$266*Development!$J$214,0)</f>
        <v>0</v>
      </c>
      <c r="DQ56" s="725">
        <f>+-IF(DQ$48=Development!$M$12,Development!$G$266*Development!$J$214,0)</f>
        <v>0</v>
      </c>
      <c r="DR56" s="725">
        <f>+-IF(DR$48=Development!$M$12,Development!$G$266*Development!$J$214,0)</f>
        <v>0</v>
      </c>
      <c r="DS56" s="725">
        <f>+-IF(DS$48=Development!$M$12,Development!$G$266*Development!$J$214,0)</f>
        <v>0</v>
      </c>
      <c r="DT56" s="725">
        <f>+-IF(DT$48=Development!$M$12,Development!$G$266*Development!$J$214,0)</f>
        <v>0</v>
      </c>
      <c r="DU56" s="725">
        <f>+-IF(DU$48=Development!$M$12,Development!$G$266*Development!$J$214,0)</f>
        <v>0</v>
      </c>
      <c r="DV56" s="725">
        <f>+-IF(DV$48=Development!$M$12,Development!$G$266*Development!$J$214,0)</f>
        <v>0</v>
      </c>
      <c r="DW56" s="725">
        <f>+-IF(DW$48=Development!$M$12,Development!$G$266*Development!$J$214,0)</f>
        <v>0</v>
      </c>
      <c r="DX56" s="725">
        <f>+-IF(DX$48=Development!$M$12,Development!$G$266*Development!$J$214,0)</f>
        <v>0</v>
      </c>
      <c r="DY56" s="725">
        <f>+-IF(DY$48=Development!$M$12,Development!$G$266*Development!$J$214,0)</f>
        <v>0</v>
      </c>
      <c r="DZ56" s="725">
        <f>+-IF(DZ$48=Development!$M$12,Development!$G$266*Development!$J$214,0)</f>
        <v>0</v>
      </c>
      <c r="EA56" s="725">
        <f>+-IF(EA$48=Development!$M$12,Development!$G$266*Development!$J$214,0)</f>
        <v>0</v>
      </c>
      <c r="EB56" s="725">
        <f>+-IF(EB$48=Development!$M$12,Development!$G$266*Development!$J$214,0)</f>
        <v>0</v>
      </c>
      <c r="EC56" s="725">
        <f>+-IF(EC$48=Development!$M$12,Development!$G$266*Development!$J$214,0)</f>
        <v>0</v>
      </c>
      <c r="ED56" s="725">
        <f>+-IF(ED$48=Development!$M$12,Development!$G$266*Development!$J$214,0)</f>
        <v>0</v>
      </c>
      <c r="EE56" s="725">
        <f>+-IF(EE$48=Development!$M$12,Development!$G$266*Development!$J$214,0)</f>
        <v>0</v>
      </c>
      <c r="EF56" s="725">
        <f>+-IF(EF$48=Development!$M$12,Development!$G$266*Development!$J$214,0)</f>
        <v>0</v>
      </c>
      <c r="EG56" s="725">
        <f>+-IF(EG$48=Development!$M$12,Development!$G$266*Development!$J$214,0)</f>
        <v>0</v>
      </c>
      <c r="EH56" s="725">
        <f>+-IF(EH$48=Development!$M$12,Development!$G$266*Development!$J$214,0)</f>
        <v>0</v>
      </c>
      <c r="EI56" s="725">
        <f>+-IF(EI$48=Development!$M$12,Development!$G$266*Development!$J$214,0)</f>
        <v>0</v>
      </c>
      <c r="EJ56" s="725">
        <f>+-IF(EJ$48=Development!$M$12,Development!$G$266*Development!$J$214,0)</f>
        <v>0</v>
      </c>
      <c r="EK56" s="725">
        <f>+-IF(EK$48=Development!$M$12,Development!$G$266*Development!$J$214,0)</f>
        <v>0</v>
      </c>
      <c r="EL56" s="725">
        <f>+-IF(EL$48=Development!$M$12,Development!$G$266*Development!$J$214,0)</f>
        <v>0</v>
      </c>
      <c r="EM56" s="725">
        <f>+-IF(EM$48=Development!$M$12,Development!$G$266*Development!$J$214,0)</f>
        <v>0</v>
      </c>
      <c r="EN56" s="725">
        <f>+-IF(EN$48=Development!$M$12,Development!$G$266*Development!$J$214,0)</f>
        <v>0</v>
      </c>
      <c r="EO56" s="725">
        <f>+-IF(EO$48=Development!$M$12,Development!$G$266*Development!$J$214,0)</f>
        <v>0</v>
      </c>
      <c r="EP56" s="725">
        <f>+-IF(EP$48=Development!$M$12,Development!$G$266*Development!$J$214,0)</f>
        <v>0</v>
      </c>
      <c r="EQ56" s="725">
        <f>+-IF(EQ$48=Development!$M$12,Development!$G$266*Development!$J$214,0)</f>
        <v>0</v>
      </c>
      <c r="ER56" s="725">
        <f>+-IF(ER$48=Development!$M$12,Development!$G$266*Development!$J$214,0)</f>
        <v>0</v>
      </c>
      <c r="ES56" s="725">
        <f>+-IF(ES$48=Development!$M$12,Development!$G$266*Development!$J$214,0)</f>
        <v>0</v>
      </c>
      <c r="ET56" s="725">
        <f>+-IF(ET$48=Development!$M$12,Development!$G$266*Development!$J$214,0)</f>
        <v>0</v>
      </c>
      <c r="EU56" s="725">
        <f>+-IF(EU$48=Development!$M$12,Development!$G$266*Development!$J$214,0)</f>
        <v>0</v>
      </c>
      <c r="EV56" s="725">
        <f>+-IF(EV$48=Development!$M$12,Development!$G$266*Development!$J$214,0)</f>
        <v>0</v>
      </c>
      <c r="EW56" s="725">
        <f>+-IF(EW$48=Development!$M$12,Development!$G$266*Development!$J$214,0)</f>
        <v>0</v>
      </c>
      <c r="EX56" s="725">
        <f>+-IF(EX$48=Development!$M$12,Development!$G$266*Development!$J$214,0)</f>
        <v>0</v>
      </c>
      <c r="EY56" s="725">
        <f>+-IF(EY$48=Development!$M$12,Development!$G$266*Development!$J$214,0)</f>
        <v>0</v>
      </c>
      <c r="EZ56" s="725">
        <f>+-IF(EZ$48=Development!$M$12,Development!$G$266*Development!$J$214,0)</f>
        <v>0</v>
      </c>
      <c r="FA56" s="725">
        <f>+-IF(FA$48=Development!$M$12,Development!$G$266*Development!$J$214,0)</f>
        <v>0</v>
      </c>
      <c r="FB56" s="725">
        <f>+-IF(FB$48=Development!$M$12,Development!$G$266*Development!$J$214,0)</f>
        <v>0</v>
      </c>
      <c r="FC56" s="725">
        <f>+-IF(FC$48=Development!$M$12,Development!$G$266*Development!$J$214,0)</f>
        <v>0</v>
      </c>
      <c r="FD56" s="725">
        <f>+-IF(FD$48=Development!$M$12,Development!$G$266*Development!$J$214,0)</f>
        <v>0</v>
      </c>
      <c r="FE56" s="725">
        <f>+-IF(FE$48=Development!$M$12,Development!$G$266*Development!$J$214,0)</f>
        <v>0</v>
      </c>
      <c r="FF56" s="725">
        <f>+-IF(FF$48=Development!$M$12,Development!$G$266*Development!$J$214,0)</f>
        <v>0</v>
      </c>
      <c r="FG56" s="725">
        <f>+-IF(FG$48=Development!$M$12,Development!$G$266*Development!$J$214,0)</f>
        <v>0</v>
      </c>
      <c r="FH56" s="725">
        <f>+-IF(FH$48=Development!$M$12,Development!$G$266*Development!$J$214,0)</f>
        <v>0</v>
      </c>
      <c r="FI56" s="725">
        <f>+-IF(FI$48=Development!$M$12,Development!$G$266*Development!$J$214,0)</f>
        <v>0</v>
      </c>
      <c r="FJ56" s="725">
        <f>+-IF(FJ$48=Development!$M$12,Development!$G$266*Development!$J$214,0)</f>
        <v>0</v>
      </c>
      <c r="FK56" s="725">
        <f>+-IF(FK$48=Development!$M$12,Development!$G$266*Development!$J$214,0)</f>
        <v>0</v>
      </c>
      <c r="FL56" s="725">
        <f>+-IF(FL$48=Development!$M$12,Development!$G$266*Development!$J$214,0)</f>
        <v>0</v>
      </c>
      <c r="FM56" s="725">
        <f>+-IF(FM$48=Development!$M$12,Development!$G$266*Development!$J$214,0)</f>
        <v>0</v>
      </c>
      <c r="FN56" s="725">
        <f>+-IF(FN$48=Development!$M$12,Development!$G$266*Development!$J$214,0)</f>
        <v>0</v>
      </c>
      <c r="FO56" s="725">
        <f>+-IF(FO$48=Development!$M$12,Development!$G$266*Development!$J$214,0)</f>
        <v>0</v>
      </c>
      <c r="FP56" s="725">
        <f>+-IF(FP$48=Development!$M$12,Development!$G$266*Development!$J$214,0)</f>
        <v>0</v>
      </c>
      <c r="FQ56" s="725">
        <f>+-IF(FQ$48=Development!$M$12,Development!$G$266*Development!$J$214,0)</f>
        <v>0</v>
      </c>
      <c r="FR56" s="725">
        <f>+-IF(FR$48=Development!$M$12,Development!$G$266*Development!$J$214,0)</f>
        <v>0</v>
      </c>
      <c r="FS56" s="725">
        <f>+-IF(FS$48=Development!$M$12,Development!$G$266*Development!$J$214,0)</f>
        <v>0</v>
      </c>
      <c r="FT56" s="725">
        <f>+-IF(FT$48=Development!$M$12,Development!$G$266*Development!$J$214,0)</f>
        <v>0</v>
      </c>
      <c r="FU56" s="725">
        <f>+-IF(FU$48=Development!$M$12,Development!$G$266*Development!$J$214,0)</f>
        <v>0</v>
      </c>
      <c r="FV56" s="725">
        <f>+-IF(FV$48=Development!$M$12,Development!$G$266*Development!$J$214,0)</f>
        <v>0</v>
      </c>
      <c r="FW56" s="725">
        <f>+-IF(FW$48=Development!$M$12,Development!$G$266*Development!$J$214,0)</f>
        <v>0</v>
      </c>
      <c r="FX56" s="725">
        <f>+-IF(FX$48=Development!$M$12,Development!$G$266*Development!$J$214,0)</f>
        <v>0</v>
      </c>
      <c r="FY56" s="725">
        <f>+-IF(FY$48=Development!$M$12,Development!$G$266*Development!$J$214,0)</f>
        <v>0</v>
      </c>
      <c r="FZ56" s="725">
        <f>+-IF(FZ$48=Development!$M$12,Development!$G$266*Development!$J$214,0)</f>
        <v>0</v>
      </c>
      <c r="GA56" s="725">
        <f>+-IF(GA$48=Development!$M$12,Development!$G$266*Development!$J$214,0)</f>
        <v>0</v>
      </c>
      <c r="GB56" s="725">
        <f>+-IF(GB$48=Development!$M$12,Development!$G$266*Development!$J$214,0)</f>
        <v>0</v>
      </c>
      <c r="GC56" s="725">
        <f>+-IF(GC$48=Development!$M$12,Development!$G$266*Development!$J$214,0)</f>
        <v>0</v>
      </c>
      <c r="GD56" s="725">
        <f>+-IF(GD$48=Development!$M$12,Development!$G$266*Development!$J$214,0)</f>
        <v>0</v>
      </c>
      <c r="GE56" s="725">
        <f>+-IF(GE$48=Development!$M$12,Development!$G$266*Development!$J$214,0)</f>
        <v>0</v>
      </c>
      <c r="GF56" s="725">
        <f>+-IF(GF$48=Development!$M$12,Development!$G$266*Development!$J$214,0)</f>
        <v>0</v>
      </c>
      <c r="GG56" s="725">
        <f>+-IF(GG$48=Development!$M$12,Development!$G$266*Development!$J$214,0)</f>
        <v>0</v>
      </c>
      <c r="GH56" s="725">
        <f>+-IF(GH$48=Development!$M$12,Development!$G$266*Development!$J$214,0)</f>
        <v>0</v>
      </c>
      <c r="GI56" s="725">
        <f>+-IF(GI$48=Development!$M$12,Development!$G$266*Development!$J$214,0)</f>
        <v>0</v>
      </c>
      <c r="GJ56" s="725">
        <f>+-IF(GJ$48=Development!$M$12,Development!$G$266*Development!$J$214,0)</f>
        <v>0</v>
      </c>
      <c r="GK56" s="725">
        <f>+-IF(GK$48=Development!$M$12,Development!$G$266*Development!$J$214,0)</f>
        <v>0</v>
      </c>
      <c r="GL56" s="725">
        <f>+-IF(GL$48=Development!$M$12,Development!$G$266*Development!$J$214,0)</f>
        <v>0</v>
      </c>
      <c r="GM56" s="725">
        <f>+-IF(GM$48=Development!$M$12,Development!$G$266*Development!$J$214,0)</f>
        <v>0</v>
      </c>
      <c r="GN56" s="725">
        <f>+-IF(GN$48=Development!$M$12,Development!$G$266*Development!$J$214,0)</f>
        <v>0</v>
      </c>
      <c r="GO56" s="725">
        <f>+-IF(GO$48=Development!$M$12,Development!$G$266*Development!$J$214,0)</f>
        <v>0</v>
      </c>
      <c r="GP56" s="725">
        <f>+-IF(GP$48=Development!$M$12,Development!$G$266*Development!$J$214,0)</f>
        <v>0</v>
      </c>
      <c r="GQ56" s="725">
        <f>+-IF(GQ$48=Development!$M$12,Development!$G$266*Development!$J$214,0)</f>
        <v>0</v>
      </c>
      <c r="GR56" s="725">
        <f>+-IF(GR$48=Development!$M$12,Development!$G$266*Development!$J$214,0)</f>
        <v>0</v>
      </c>
      <c r="GS56" s="725">
        <f>+-IF(GS$48=Development!$M$12,Development!$G$266*Development!$J$214,0)</f>
        <v>0</v>
      </c>
      <c r="GT56" s="725">
        <f>+-IF(GT$48=Development!$M$12,Development!$G$266*Development!$J$214,0)</f>
        <v>0</v>
      </c>
      <c r="GU56" s="725">
        <f>+-IF(GU$48=Development!$M$12,Development!$G$266*Development!$J$214,0)</f>
        <v>0</v>
      </c>
      <c r="GV56" s="725">
        <f>+-IF(GV$48=Development!$M$12,Development!$G$266*Development!$J$214,0)</f>
        <v>0</v>
      </c>
      <c r="GW56" s="725">
        <f>+-IF(GW$48=Development!$M$12,Development!$G$266*Development!$J$214,0)</f>
        <v>0</v>
      </c>
      <c r="GX56" s="725">
        <f>+-IF(GX$48=Development!$M$12,Development!$G$266*Development!$J$214,0)</f>
        <v>0</v>
      </c>
      <c r="GY56" s="725">
        <f>+-IF(GY$48=Development!$M$12,Development!$G$266*Development!$J$214,0)</f>
        <v>0</v>
      </c>
      <c r="GZ56" s="725">
        <f>+-IF(GZ$48=Development!$M$12,Development!$G$266*Development!$J$214,0)</f>
        <v>0</v>
      </c>
      <c r="HA56" s="725">
        <f>+-IF(HA$48=Development!$M$12,Development!$G$266*Development!$J$214,0)</f>
        <v>0</v>
      </c>
      <c r="HB56" s="725">
        <f>+-IF(HB$48=Development!$M$12,Development!$G$266*Development!$J$214,0)</f>
        <v>0</v>
      </c>
      <c r="HC56" s="725">
        <f>+-IF(HC$48=Development!$M$12,Development!$G$266*Development!$J$214,0)</f>
        <v>0</v>
      </c>
      <c r="HD56" s="725">
        <f>+-IF(HD$48=Development!$M$12,Development!$G$266*Development!$J$214,0)</f>
        <v>0</v>
      </c>
      <c r="HE56" s="725">
        <f>+-IF(HE$48=Development!$M$12,Development!$G$266*Development!$J$214,0)</f>
        <v>0</v>
      </c>
      <c r="HF56" s="725">
        <f>+-IF(HF$48=Development!$M$12,Development!$G$266*Development!$J$214,0)</f>
        <v>0</v>
      </c>
      <c r="HG56" s="725">
        <f>+-IF(HG$48=Development!$M$12,Development!$G$266*Development!$J$214,0)</f>
        <v>0</v>
      </c>
      <c r="HH56" s="725">
        <f>+-IF(HH$48=Development!$M$12,Development!$G$266*Development!$J$214,0)</f>
        <v>0</v>
      </c>
      <c r="HI56" s="725">
        <f>+-IF(HI$48=Development!$M$12,Development!$G$266*Development!$J$214,0)</f>
        <v>0</v>
      </c>
      <c r="HJ56" s="725">
        <f>+-IF(HJ$48=Development!$M$12,Development!$G$266*Development!$J$214,0)</f>
        <v>0</v>
      </c>
      <c r="HK56" s="725">
        <f>+-IF(HK$48=Development!$M$12,Development!$G$266*Development!$J$214,0)</f>
        <v>0</v>
      </c>
      <c r="HL56" s="725">
        <f>+-IF(HL$48=Development!$M$12,Development!$G$266*Development!$J$214,0)</f>
        <v>0</v>
      </c>
      <c r="HM56" s="725">
        <f>+-IF(HM$48=Development!$M$12,Development!$G$266*Development!$J$214,0)</f>
        <v>0</v>
      </c>
      <c r="HN56" s="725">
        <f>+-IF(HN$48=Development!$M$12,Development!$G$266*Development!$J$214,0)</f>
        <v>0</v>
      </c>
      <c r="HO56" s="725">
        <f>+-IF(HO$48=Development!$M$12,Development!$G$266*Development!$J$214,0)</f>
        <v>0</v>
      </c>
      <c r="HP56" s="725">
        <f>+-IF(HP$48=Development!$M$12,Development!$G$266*Development!$J$214,0)</f>
        <v>0</v>
      </c>
      <c r="HQ56" s="725">
        <f>+-IF(HQ$48=Development!$M$12,Development!$G$266*Development!$J$214,0)</f>
        <v>0</v>
      </c>
      <c r="HR56" s="725">
        <f>+-IF(HR$48=Development!$M$12,Development!$G$266*Development!$J$214,0)</f>
        <v>0</v>
      </c>
      <c r="HS56" s="725">
        <f>+-IF(HS$48=Development!$M$12,Development!$G$266*Development!$J$214,0)</f>
        <v>0</v>
      </c>
      <c r="HT56" s="725">
        <f>+-IF(HT$48=Development!$M$12,Development!$G$266*Development!$J$214,0)</f>
        <v>0</v>
      </c>
      <c r="HU56" s="725">
        <f>+-IF(HU$48=Development!$M$12,Development!$G$266*Development!$J$214,0)</f>
        <v>0</v>
      </c>
      <c r="HV56" s="725">
        <f>+-IF(HV$48=Development!$M$12,Development!$G$266*Development!$J$214,0)</f>
        <v>0</v>
      </c>
      <c r="HW56" s="725">
        <f>+-IF(HW$48=Development!$M$12,Development!$G$266*Development!$J$214,0)</f>
        <v>0</v>
      </c>
      <c r="HX56" s="725">
        <f>+-IF(HX$48=Development!$M$12,Development!$G$266*Development!$J$214,0)</f>
        <v>0</v>
      </c>
      <c r="HY56" s="725">
        <f>+-IF(HY$48=Development!$M$12,Development!$G$266*Development!$J$214,0)</f>
        <v>0</v>
      </c>
      <c r="HZ56" s="725">
        <f>+-IF(HZ$48=Development!$M$12,Development!$G$266*Development!$J$214,0)</f>
        <v>0</v>
      </c>
      <c r="IA56" s="725">
        <f>+-IF(IA$48=Development!$M$12,Development!$G$266*Development!$J$214,0)</f>
        <v>0</v>
      </c>
      <c r="IB56" s="725">
        <f>+-IF(IB$48=Development!$M$12,Development!$G$266*Development!$J$214,0)</f>
        <v>0</v>
      </c>
      <c r="IC56" s="725">
        <f>+-IF(IC$48=Development!$M$12,Development!$G$266*Development!$J$214,0)</f>
        <v>0</v>
      </c>
      <c r="ID56" s="725">
        <f>+-IF(ID$48=Development!$M$12,Development!$G$266*Development!$J$214,0)</f>
        <v>0</v>
      </c>
      <c r="IE56" s="725">
        <f>+-IF(IE$48=Development!$M$12,Development!$G$266*Development!$J$214,0)</f>
        <v>0</v>
      </c>
      <c r="IF56" s="725">
        <f>+-IF(IF$48=Development!$M$12,Development!$G$266*Development!$J$214,0)</f>
        <v>0</v>
      </c>
      <c r="IG56" s="725">
        <f>+-IF(IG$48=Development!$M$12,Development!$G$266*Development!$J$214,0)</f>
        <v>0</v>
      </c>
      <c r="IH56" s="725">
        <f>+-IF(IH$48=Development!$M$12,Development!$G$266*Development!$J$214,0)</f>
        <v>0</v>
      </c>
      <c r="II56" s="725">
        <f>+-IF(II$48=Development!$M$12,Development!$G$266*Development!$J$214,0)</f>
        <v>0</v>
      </c>
      <c r="IJ56" s="725">
        <f>+-IF(IJ$48=Development!$M$12,Development!$G$266*Development!$J$214,0)</f>
        <v>0</v>
      </c>
      <c r="IK56" s="725">
        <f>+-IF(IK$48=Development!$M$12,Development!$G$266*Development!$J$214,0)</f>
        <v>0</v>
      </c>
      <c r="IL56" s="725">
        <f>+-IF(IL$48=Development!$M$12,Development!$G$266*Development!$J$214,0)</f>
        <v>0</v>
      </c>
      <c r="IN56" s="725"/>
      <c r="IO56" s="725"/>
      <c r="IP56" s="725"/>
      <c r="IQ56" s="725"/>
      <c r="IR56" s="725"/>
      <c r="IS56" s="725"/>
      <c r="IT56" s="725"/>
      <c r="IU56" s="725"/>
      <c r="IV56" s="725"/>
      <c r="IW56" s="725"/>
      <c r="IX56" s="725"/>
    </row>
    <row r="57" spans="1:258" s="676" customFormat="1">
      <c r="B57" s="747" t="s">
        <v>664</v>
      </c>
      <c r="C57" s="747"/>
      <c r="D57" s="748"/>
      <c r="E57" s="804">
        <f t="shared" ca="1" si="22"/>
        <v>-155320080.9239563</v>
      </c>
      <c r="F57" s="725">
        <f>+-IF(F$48=Development!$M$12,Development!$G$267,0)</f>
        <v>0</v>
      </c>
      <c r="G57" s="725">
        <f>+-IF(G$48=Development!$M$12,Development!$G$267,0)</f>
        <v>0</v>
      </c>
      <c r="H57" s="725">
        <f>+-IF(H$48=Development!$M$12,Development!$G$267,0)</f>
        <v>0</v>
      </c>
      <c r="I57" s="725">
        <f>+-IF(I$48=Development!$M$12,Development!$G$267,0)</f>
        <v>0</v>
      </c>
      <c r="J57" s="725">
        <f>+-IF(J$48=Development!$M$12,Development!$G$267,0)</f>
        <v>0</v>
      </c>
      <c r="K57" s="725">
        <f>+-IF(K$48=Development!$M$12,Development!$G$267,0)</f>
        <v>0</v>
      </c>
      <c r="L57" s="725">
        <f>+-IF(L$48=Development!$M$12,Development!$G$267,0)</f>
        <v>0</v>
      </c>
      <c r="M57" s="725">
        <f>+-IF(M$48=Development!$M$12,Development!$G$267,0)</f>
        <v>0</v>
      </c>
      <c r="N57" s="725">
        <f>+-IF(N$48=Development!$M$12,Development!$G$267,0)</f>
        <v>0</v>
      </c>
      <c r="O57" s="725">
        <f>+-IF(O$48=Development!$M$12,Development!$G$267,0)</f>
        <v>0</v>
      </c>
      <c r="P57" s="725">
        <f>+-IF(P$48=Development!$M$12,Development!$G$267,0)</f>
        <v>0</v>
      </c>
      <c r="Q57" s="725">
        <f>+-IF(Q$48=Development!$M$12,Development!$G$267,0)</f>
        <v>0</v>
      </c>
      <c r="R57" s="725">
        <f>+-IF(R$48=Development!$M$12,Development!$G$267,0)</f>
        <v>0</v>
      </c>
      <c r="S57" s="725">
        <f>+-IF(S$48=Development!$M$12,Development!$G$267,0)</f>
        <v>0</v>
      </c>
      <c r="T57" s="725">
        <f>+-IF(T$48=Development!$M$12,Development!$G$267,0)</f>
        <v>0</v>
      </c>
      <c r="U57" s="725">
        <f>+-IF(U$48=Development!$M$12,Development!$G$267,0)</f>
        <v>0</v>
      </c>
      <c r="V57" s="725">
        <f>+-IF(V$48=Development!$M$12,Development!$G$267,0)</f>
        <v>0</v>
      </c>
      <c r="W57" s="725">
        <f>+-IF(W$48=Development!$M$12,Development!$G$267,0)</f>
        <v>0</v>
      </c>
      <c r="X57" s="725">
        <f>+-IF(X$48=Development!$M$12,Development!$G$267,0)</f>
        <v>0</v>
      </c>
      <c r="Y57" s="725">
        <f>+-IF(Y$48=Development!$M$12,Development!$G$267,0)</f>
        <v>0</v>
      </c>
      <c r="Z57" s="725">
        <f>+-IF(Z$48=Development!$M$12,Development!$G$267,0)</f>
        <v>0</v>
      </c>
      <c r="AA57" s="725">
        <f>+-IF(AA$48=Development!$M$12,Development!$G$267,0)</f>
        <v>0</v>
      </c>
      <c r="AB57" s="725">
        <f>+-IF(AB$48=Development!$M$12,Development!$G$267,0)</f>
        <v>0</v>
      </c>
      <c r="AC57" s="725">
        <f>+-IF(AC$48=Development!$M$12,Development!$G$267,0)</f>
        <v>0</v>
      </c>
      <c r="AD57" s="725">
        <f>+-IF(AD$48=Development!$M$12,Development!$G$267,0)</f>
        <v>0</v>
      </c>
      <c r="AE57" s="725">
        <f>+-IF(AE$48=Development!$M$12,Development!$G$267,0)</f>
        <v>0</v>
      </c>
      <c r="AF57" s="725">
        <f>+-IF(AF$48=Development!$M$12,Development!$G$267,0)</f>
        <v>0</v>
      </c>
      <c r="AG57" s="725">
        <f>+-IF(AG$48=Development!$M$12,Development!$G$267,0)</f>
        <v>0</v>
      </c>
      <c r="AH57" s="725">
        <f>+-IF(AH$48=Development!$M$12,Development!$G$267,0)</f>
        <v>0</v>
      </c>
      <c r="AI57" s="725">
        <f>+-IF(AI$48=Development!$M$12,Development!$G$267,0)</f>
        <v>0</v>
      </c>
      <c r="AJ57" s="725">
        <f>+-IF(AJ$48=Development!$M$12,Development!$G$267,0)</f>
        <v>0</v>
      </c>
      <c r="AK57" s="725">
        <f>+-IF(AK$48=Development!$M$12,Development!$G$267,0)</f>
        <v>0</v>
      </c>
      <c r="AL57" s="725">
        <f>+-IF(AL$48=Development!$M$12,Development!$G$267,0)</f>
        <v>0</v>
      </c>
      <c r="AM57" s="725">
        <f>+-IF(AM$48=Development!$M$12,Development!$G$267,0)</f>
        <v>0</v>
      </c>
      <c r="AN57" s="725">
        <f>+-IF(AN$48=Development!$M$12,Development!$G$267,0)</f>
        <v>0</v>
      </c>
      <c r="AO57" s="725">
        <f>+-IF(AO$48=Development!$M$12,Development!$G$267,0)</f>
        <v>0</v>
      </c>
      <c r="AP57" s="725">
        <f>+-IF(AP$48=Development!$M$12,Development!$G$267,0)</f>
        <v>0</v>
      </c>
      <c r="AQ57" s="725">
        <f>+-IF(AQ$48=Development!$M$12,Development!$G$267,0)</f>
        <v>0</v>
      </c>
      <c r="AR57" s="725">
        <f>+-IF(AR$48=Development!$M$12,Development!$G$267,0)</f>
        <v>0</v>
      </c>
      <c r="AS57" s="725">
        <f>+-IF(AS$48=Development!$M$12,Development!$G$267,0)</f>
        <v>0</v>
      </c>
      <c r="AT57" s="725">
        <f>+-IF(AT$48=Development!$M$12,Development!$G$267,0)</f>
        <v>0</v>
      </c>
      <c r="AU57" s="725">
        <f>+-IF(AU$48=Development!$M$12,Development!$G$267,0)</f>
        <v>0</v>
      </c>
      <c r="AV57" s="725">
        <f>+-IF(AV$48=Development!$M$12,Development!$G$267,0)</f>
        <v>0</v>
      </c>
      <c r="AW57" s="725">
        <f ca="1">+-IF(AW$48=Development!$M$12,Development!$G$267,0)</f>
        <v>-155320080.9239563</v>
      </c>
      <c r="AX57" s="725">
        <f>+-IF(AX$48=Development!$M$12,Development!$G$267,0)</f>
        <v>0</v>
      </c>
      <c r="AY57" s="725">
        <f>+-IF(AY$48=Development!$M$12,Development!$G$267,0)</f>
        <v>0</v>
      </c>
      <c r="AZ57" s="725">
        <f>+-IF(AZ$48=Development!$M$12,Development!$G$267,0)</f>
        <v>0</v>
      </c>
      <c r="BA57" s="725">
        <f>+-IF(BA$48=Development!$M$12,Development!$G$267,0)</f>
        <v>0</v>
      </c>
      <c r="BB57" s="725">
        <f>+-IF(BB$48=Development!$M$12,Development!$G$267,0)</f>
        <v>0</v>
      </c>
      <c r="BC57" s="725">
        <f>+-IF(BC$48=Development!$M$12,Development!$G$267,0)</f>
        <v>0</v>
      </c>
      <c r="BD57" s="725">
        <f>+-IF(BD$48=Development!$M$12,Development!$G$267,0)</f>
        <v>0</v>
      </c>
      <c r="BE57" s="725">
        <f>+-IF(BE$48=Development!$M$12,Development!$G$267,0)</f>
        <v>0</v>
      </c>
      <c r="BF57" s="725">
        <f>+-IF(BF$48=Development!$M$12,Development!$G$267,0)</f>
        <v>0</v>
      </c>
      <c r="BG57" s="725">
        <f>+-IF(BG$48=Development!$M$12,Development!$G$267,0)</f>
        <v>0</v>
      </c>
      <c r="BH57" s="725">
        <f>+-IF(BH$48=Development!$M$12,Development!$G$267,0)</f>
        <v>0</v>
      </c>
      <c r="BI57" s="725">
        <f>+-IF(BI$48=Development!$M$12,Development!$G$267,0)</f>
        <v>0</v>
      </c>
      <c r="BJ57" s="725">
        <f>+-IF(BJ$48=Development!$M$12,Development!$G$267,0)</f>
        <v>0</v>
      </c>
      <c r="BK57" s="725">
        <f>+-IF(BK$48=Development!$M$12,Development!$G$267,0)</f>
        <v>0</v>
      </c>
      <c r="BL57" s="725">
        <f>+-IF(BL$48=Development!$M$12,Development!$G$267,0)</f>
        <v>0</v>
      </c>
      <c r="BM57" s="725">
        <f>+-IF(BM$48=Development!$M$12,Development!$G$267,0)</f>
        <v>0</v>
      </c>
      <c r="BN57" s="725">
        <f>+-IF(BN$48=Development!$M$12,Development!$G$267,0)</f>
        <v>0</v>
      </c>
      <c r="BO57" s="725">
        <f>+-IF(BO$48=Development!$M$12,Development!$G$267,0)</f>
        <v>0</v>
      </c>
      <c r="BP57" s="725">
        <f>+-IF(BP$48=Development!$M$12,Development!$G$267,0)</f>
        <v>0</v>
      </c>
      <c r="BQ57" s="725">
        <f>+-IF(BQ$48=Development!$M$12,Development!$G$267,0)</f>
        <v>0</v>
      </c>
      <c r="BR57" s="725">
        <f>+-IF(BR$48=Development!$M$12,Development!$G$267,0)</f>
        <v>0</v>
      </c>
      <c r="BS57" s="725">
        <f>+-IF(BS$48=Development!$M$12,Development!$G$267,0)</f>
        <v>0</v>
      </c>
      <c r="BT57" s="725">
        <f>+-IF(BT$48=Development!$M$12,Development!$G$267,0)</f>
        <v>0</v>
      </c>
      <c r="BU57" s="725">
        <f>+-IF(BU$48=Development!$M$12,Development!$G$267,0)</f>
        <v>0</v>
      </c>
      <c r="BV57" s="725">
        <f>+-IF(BV$48=Development!$M$12,Development!$G$267,0)</f>
        <v>0</v>
      </c>
      <c r="BW57" s="725">
        <f>+-IF(BW$48=Development!$M$12,Development!$G$267,0)</f>
        <v>0</v>
      </c>
      <c r="BX57" s="725">
        <f>+-IF(BX$48=Development!$M$12,Development!$G$267,0)</f>
        <v>0</v>
      </c>
      <c r="BY57" s="725">
        <f>+-IF(BY$48=Development!$M$12,Development!$G$267,0)</f>
        <v>0</v>
      </c>
      <c r="BZ57" s="725">
        <f>+-IF(BZ$48=Development!$M$12,Development!$G$267,0)</f>
        <v>0</v>
      </c>
      <c r="CA57" s="725">
        <f>+-IF(CA$48=Development!$M$12,Development!$G$267,0)</f>
        <v>0</v>
      </c>
      <c r="CB57" s="725">
        <f>+-IF(CB$48=Development!$M$12,Development!$G$267,0)</f>
        <v>0</v>
      </c>
      <c r="CC57" s="725">
        <f>+-IF(CC$48=Development!$M$12,Development!$G$267,0)</f>
        <v>0</v>
      </c>
      <c r="CD57" s="725">
        <f>+-IF(CD$48=Development!$M$12,Development!$G$267,0)</f>
        <v>0</v>
      </c>
      <c r="CE57" s="725">
        <f>+-IF(CE$48=Development!$M$12,Development!$G$267,0)</f>
        <v>0</v>
      </c>
      <c r="CF57" s="725">
        <f>+-IF(CF$48=Development!$M$12,Development!$G$267,0)</f>
        <v>0</v>
      </c>
      <c r="CG57" s="725">
        <f>+-IF(CG$48=Development!$M$12,Development!$G$267,0)</f>
        <v>0</v>
      </c>
      <c r="CH57" s="725">
        <f>+-IF(CH$48=Development!$M$12,Development!$G$267,0)</f>
        <v>0</v>
      </c>
      <c r="CI57" s="725">
        <f>+-IF(CI$48=Development!$M$12,Development!$G$267,0)</f>
        <v>0</v>
      </c>
      <c r="CJ57" s="725">
        <f>+-IF(CJ$48=Development!$M$12,Development!$G$267,0)</f>
        <v>0</v>
      </c>
      <c r="CK57" s="725">
        <f>+-IF(CK$48=Development!$M$12,Development!$G$267,0)</f>
        <v>0</v>
      </c>
      <c r="CL57" s="725">
        <f>+-IF(CL$48=Development!$M$12,Development!$G$267,0)</f>
        <v>0</v>
      </c>
      <c r="CM57" s="725">
        <f>+-IF(CM$48=Development!$M$12,Development!$G$267,0)</f>
        <v>0</v>
      </c>
      <c r="CN57" s="725">
        <f>+-IF(CN$48=Development!$M$12,Development!$G$267,0)</f>
        <v>0</v>
      </c>
      <c r="CO57" s="725">
        <f>+-IF(CO$48=Development!$M$12,Development!$G$267,0)</f>
        <v>0</v>
      </c>
      <c r="CP57" s="725">
        <f>+-IF(CP$48=Development!$M$12,Development!$G$267,0)</f>
        <v>0</v>
      </c>
      <c r="CQ57" s="725">
        <f>+-IF(CQ$48=Development!$M$12,Development!$G$267,0)</f>
        <v>0</v>
      </c>
      <c r="CR57" s="725">
        <f>+-IF(CR$48=Development!$M$12,Development!$G$267,0)</f>
        <v>0</v>
      </c>
      <c r="CS57" s="725">
        <f>+-IF(CS$48=Development!$M$12,Development!$G$267,0)</f>
        <v>0</v>
      </c>
      <c r="CT57" s="725">
        <f>+-IF(CT$48=Development!$M$12,Development!$G$267,0)</f>
        <v>0</v>
      </c>
      <c r="CU57" s="725">
        <f>+-IF(CU$48=Development!$M$12,Development!$G$267,0)</f>
        <v>0</v>
      </c>
      <c r="CV57" s="725">
        <f>+-IF(CV$48=Development!$M$12,Development!$G$267,0)</f>
        <v>0</v>
      </c>
      <c r="CW57" s="725">
        <f>+-IF(CW$48=Development!$M$12,Development!$G$267,0)</f>
        <v>0</v>
      </c>
      <c r="CX57" s="725">
        <f>+-IF(CX$48=Development!$M$12,Development!$G$267,0)</f>
        <v>0</v>
      </c>
      <c r="CY57" s="725">
        <f>+-IF(CY$48=Development!$M$12,Development!$G$267,0)</f>
        <v>0</v>
      </c>
      <c r="CZ57" s="725">
        <f>+-IF(CZ$48=Development!$M$12,Development!$G$267,0)</f>
        <v>0</v>
      </c>
      <c r="DA57" s="725">
        <f>+-IF(DA$48=Development!$M$12,Development!$G$267,0)</f>
        <v>0</v>
      </c>
      <c r="DB57" s="725">
        <f>+-IF(DB$48=Development!$M$12,Development!$G$267,0)</f>
        <v>0</v>
      </c>
      <c r="DC57" s="725">
        <f>+-IF(DC$48=Development!$M$12,Development!$G$267,0)</f>
        <v>0</v>
      </c>
      <c r="DD57" s="725">
        <f>+-IF(DD$48=Development!$M$12,Development!$G$267,0)</f>
        <v>0</v>
      </c>
      <c r="DE57" s="725">
        <f>+-IF(DE$48=Development!$M$12,Development!$G$267,0)</f>
        <v>0</v>
      </c>
      <c r="DF57" s="725">
        <f>+-IF(DF$48=Development!$M$12,Development!$G$267,0)</f>
        <v>0</v>
      </c>
      <c r="DG57" s="725">
        <f>+-IF(DG$48=Development!$M$12,Development!$G$267,0)</f>
        <v>0</v>
      </c>
      <c r="DH57" s="725">
        <f>+-IF(DH$48=Development!$M$12,Development!$G$267,0)</f>
        <v>0</v>
      </c>
      <c r="DI57" s="725">
        <f>+-IF(DI$48=Development!$M$12,Development!$G$267,0)</f>
        <v>0</v>
      </c>
      <c r="DJ57" s="725">
        <f>+-IF(DJ$48=Development!$M$12,Development!$G$267,0)</f>
        <v>0</v>
      </c>
      <c r="DK57" s="725">
        <f>+-IF(DK$48=Development!$M$12,Development!$G$267,0)</f>
        <v>0</v>
      </c>
      <c r="DL57" s="725">
        <f>+-IF(DL$48=Development!$M$12,Development!$G$267,0)</f>
        <v>0</v>
      </c>
      <c r="DM57" s="725">
        <f>+-IF(DM$48=Development!$M$12,Development!$G$267,0)</f>
        <v>0</v>
      </c>
      <c r="DN57" s="725">
        <f>+-IF(DN$48=Development!$M$12,Development!$G$267,0)</f>
        <v>0</v>
      </c>
      <c r="DO57" s="725">
        <f>+-IF(DO$48=Development!$M$12,Development!$G$267,0)</f>
        <v>0</v>
      </c>
      <c r="DP57" s="725">
        <f>+-IF(DP$48=Development!$M$12,Development!$G$267,0)</f>
        <v>0</v>
      </c>
      <c r="DQ57" s="725">
        <f>+-IF(DQ$48=Development!$M$12,Development!$G$267,0)</f>
        <v>0</v>
      </c>
      <c r="DR57" s="725">
        <f>+-IF(DR$48=Development!$M$12,Development!$G$267,0)</f>
        <v>0</v>
      </c>
      <c r="DS57" s="725">
        <f>+-IF(DS$48=Development!$M$12,Development!$G$267,0)</f>
        <v>0</v>
      </c>
      <c r="DT57" s="725">
        <f>+-IF(DT$48=Development!$M$12,Development!$G$267,0)</f>
        <v>0</v>
      </c>
      <c r="DU57" s="725">
        <f>+-IF(DU$48=Development!$M$12,Development!$G$267,0)</f>
        <v>0</v>
      </c>
      <c r="DV57" s="725">
        <f>+-IF(DV$48=Development!$M$12,Development!$G$267,0)</f>
        <v>0</v>
      </c>
      <c r="DW57" s="725">
        <f>+-IF(DW$48=Development!$M$12,Development!$G$267,0)</f>
        <v>0</v>
      </c>
      <c r="DX57" s="725">
        <f>+-IF(DX$48=Development!$M$12,Development!$G$267,0)</f>
        <v>0</v>
      </c>
      <c r="DY57" s="725">
        <f>+-IF(DY$48=Development!$M$12,Development!$G$267,0)</f>
        <v>0</v>
      </c>
      <c r="DZ57" s="725">
        <f>+-IF(DZ$48=Development!$M$12,Development!$G$267,0)</f>
        <v>0</v>
      </c>
      <c r="EA57" s="725">
        <f>+-IF(EA$48=Development!$M$12,Development!$G$267,0)</f>
        <v>0</v>
      </c>
      <c r="EB57" s="725">
        <f>+-IF(EB$48=Development!$M$12,Development!$G$267,0)</f>
        <v>0</v>
      </c>
      <c r="EC57" s="725">
        <f>+-IF(EC$48=Development!$M$12,Development!$G$267,0)</f>
        <v>0</v>
      </c>
      <c r="ED57" s="725">
        <f>+-IF(ED$48=Development!$M$12,Development!$G$267,0)</f>
        <v>0</v>
      </c>
      <c r="EE57" s="725">
        <f>+-IF(EE$48=Development!$M$12,Development!$G$267,0)</f>
        <v>0</v>
      </c>
      <c r="EF57" s="725">
        <f>+-IF(EF$48=Development!$M$12,Development!$G$267,0)</f>
        <v>0</v>
      </c>
      <c r="EG57" s="725">
        <f>+-IF(EG$48=Development!$M$12,Development!$G$267,0)</f>
        <v>0</v>
      </c>
      <c r="EH57" s="725">
        <f>+-IF(EH$48=Development!$M$12,Development!$G$267,0)</f>
        <v>0</v>
      </c>
      <c r="EI57" s="725">
        <f>+-IF(EI$48=Development!$M$12,Development!$G$267,0)</f>
        <v>0</v>
      </c>
      <c r="EJ57" s="725">
        <f>+-IF(EJ$48=Development!$M$12,Development!$G$267,0)</f>
        <v>0</v>
      </c>
      <c r="EK57" s="725">
        <f>+-IF(EK$48=Development!$M$12,Development!$G$267,0)</f>
        <v>0</v>
      </c>
      <c r="EL57" s="725">
        <f>+-IF(EL$48=Development!$M$12,Development!$G$267,0)</f>
        <v>0</v>
      </c>
      <c r="EM57" s="725">
        <f>+-IF(EM$48=Development!$M$12,Development!$G$267,0)</f>
        <v>0</v>
      </c>
      <c r="EN57" s="725">
        <f>+-IF(EN$48=Development!$M$12,Development!$G$267,0)</f>
        <v>0</v>
      </c>
      <c r="EO57" s="725">
        <f>+-IF(EO$48=Development!$M$12,Development!$G$267,0)</f>
        <v>0</v>
      </c>
      <c r="EP57" s="725">
        <f>+-IF(EP$48=Development!$M$12,Development!$G$267,0)</f>
        <v>0</v>
      </c>
      <c r="EQ57" s="725">
        <f>+-IF(EQ$48=Development!$M$12,Development!$G$267,0)</f>
        <v>0</v>
      </c>
      <c r="ER57" s="725">
        <f>+-IF(ER$48=Development!$M$12,Development!$G$267,0)</f>
        <v>0</v>
      </c>
      <c r="ES57" s="725">
        <f>+-IF(ES$48=Development!$M$12,Development!$G$267,0)</f>
        <v>0</v>
      </c>
      <c r="ET57" s="725">
        <f>+-IF(ET$48=Development!$M$12,Development!$G$267,0)</f>
        <v>0</v>
      </c>
      <c r="EU57" s="725">
        <f>+-IF(EU$48=Development!$M$12,Development!$G$267,0)</f>
        <v>0</v>
      </c>
      <c r="EV57" s="725">
        <f>+-IF(EV$48=Development!$M$12,Development!$G$267,0)</f>
        <v>0</v>
      </c>
      <c r="EW57" s="725">
        <f>+-IF(EW$48=Development!$M$12,Development!$G$267,0)</f>
        <v>0</v>
      </c>
      <c r="EX57" s="725">
        <f>+-IF(EX$48=Development!$M$12,Development!$G$267,0)</f>
        <v>0</v>
      </c>
      <c r="EY57" s="725">
        <f>+-IF(EY$48=Development!$M$12,Development!$G$267,0)</f>
        <v>0</v>
      </c>
      <c r="EZ57" s="725">
        <f>+-IF(EZ$48=Development!$M$12,Development!$G$267,0)</f>
        <v>0</v>
      </c>
      <c r="FA57" s="725">
        <f>+-IF(FA$48=Development!$M$12,Development!$G$267,0)</f>
        <v>0</v>
      </c>
      <c r="FB57" s="725">
        <f>+-IF(FB$48=Development!$M$12,Development!$G$267,0)</f>
        <v>0</v>
      </c>
      <c r="FC57" s="725">
        <f>+-IF(FC$48=Development!$M$12,Development!$G$267,0)</f>
        <v>0</v>
      </c>
      <c r="FD57" s="725">
        <f>+-IF(FD$48=Development!$M$12,Development!$G$267,0)</f>
        <v>0</v>
      </c>
      <c r="FE57" s="725">
        <f>+-IF(FE$48=Development!$M$12,Development!$G$267,0)</f>
        <v>0</v>
      </c>
      <c r="FF57" s="725">
        <f>+-IF(FF$48=Development!$M$12,Development!$G$267,0)</f>
        <v>0</v>
      </c>
      <c r="FG57" s="725">
        <f>+-IF(FG$48=Development!$M$12,Development!$G$267,0)</f>
        <v>0</v>
      </c>
      <c r="FH57" s="725">
        <f>+-IF(FH$48=Development!$M$12,Development!$G$267,0)</f>
        <v>0</v>
      </c>
      <c r="FI57" s="725">
        <f>+-IF(FI$48=Development!$M$12,Development!$G$267,0)</f>
        <v>0</v>
      </c>
      <c r="FJ57" s="725">
        <f>+-IF(FJ$48=Development!$M$12,Development!$G$267,0)</f>
        <v>0</v>
      </c>
      <c r="FK57" s="725">
        <f>+-IF(FK$48=Development!$M$12,Development!$G$267,0)</f>
        <v>0</v>
      </c>
      <c r="FL57" s="725">
        <f>+-IF(FL$48=Development!$M$12,Development!$G$267,0)</f>
        <v>0</v>
      </c>
      <c r="FM57" s="725">
        <f>+-IF(FM$48=Development!$M$12,Development!$G$267,0)</f>
        <v>0</v>
      </c>
      <c r="FN57" s="725">
        <f>+-IF(FN$48=Development!$M$12,Development!$G$267,0)</f>
        <v>0</v>
      </c>
      <c r="FO57" s="725">
        <f>+-IF(FO$48=Development!$M$12,Development!$G$267,0)</f>
        <v>0</v>
      </c>
      <c r="FP57" s="725">
        <f>+-IF(FP$48=Development!$M$12,Development!$G$267,0)</f>
        <v>0</v>
      </c>
      <c r="FQ57" s="725">
        <f>+-IF(FQ$48=Development!$M$12,Development!$G$267,0)</f>
        <v>0</v>
      </c>
      <c r="FR57" s="725">
        <f>+-IF(FR$48=Development!$M$12,Development!$G$267,0)</f>
        <v>0</v>
      </c>
      <c r="FS57" s="725">
        <f>+-IF(FS$48=Development!$M$12,Development!$G$267,0)</f>
        <v>0</v>
      </c>
      <c r="FT57" s="725">
        <f>+-IF(FT$48=Development!$M$12,Development!$G$267,0)</f>
        <v>0</v>
      </c>
      <c r="FU57" s="725">
        <f>+-IF(FU$48=Development!$M$12,Development!$G$267,0)</f>
        <v>0</v>
      </c>
      <c r="FV57" s="725">
        <f>+-IF(FV$48=Development!$M$12,Development!$G$267,0)</f>
        <v>0</v>
      </c>
      <c r="FW57" s="725">
        <f>+-IF(FW$48=Development!$M$12,Development!$G$267,0)</f>
        <v>0</v>
      </c>
      <c r="FX57" s="725">
        <f>+-IF(FX$48=Development!$M$12,Development!$G$267,0)</f>
        <v>0</v>
      </c>
      <c r="FY57" s="725">
        <f>+-IF(FY$48=Development!$M$12,Development!$G$267,0)</f>
        <v>0</v>
      </c>
      <c r="FZ57" s="725">
        <f>+-IF(FZ$48=Development!$M$12,Development!$G$267,0)</f>
        <v>0</v>
      </c>
      <c r="GA57" s="725">
        <f>+-IF(GA$48=Development!$M$12,Development!$G$267,0)</f>
        <v>0</v>
      </c>
      <c r="GB57" s="725">
        <f>+-IF(GB$48=Development!$M$12,Development!$G$267,0)</f>
        <v>0</v>
      </c>
      <c r="GC57" s="725">
        <f>+-IF(GC$48=Development!$M$12,Development!$G$267,0)</f>
        <v>0</v>
      </c>
      <c r="GD57" s="725">
        <f>+-IF(GD$48=Development!$M$12,Development!$G$267,0)</f>
        <v>0</v>
      </c>
      <c r="GE57" s="725">
        <f>+-IF(GE$48=Development!$M$12,Development!$G$267,0)</f>
        <v>0</v>
      </c>
      <c r="GF57" s="725">
        <f>+-IF(GF$48=Development!$M$12,Development!$G$267,0)</f>
        <v>0</v>
      </c>
      <c r="GG57" s="725">
        <f>+-IF(GG$48=Development!$M$12,Development!$G$267,0)</f>
        <v>0</v>
      </c>
      <c r="GH57" s="725">
        <f>+-IF(GH$48=Development!$M$12,Development!$G$267,0)</f>
        <v>0</v>
      </c>
      <c r="GI57" s="725">
        <f>+-IF(GI$48=Development!$M$12,Development!$G$267,0)</f>
        <v>0</v>
      </c>
      <c r="GJ57" s="725">
        <f>+-IF(GJ$48=Development!$M$12,Development!$G$267,0)</f>
        <v>0</v>
      </c>
      <c r="GK57" s="725">
        <f>+-IF(GK$48=Development!$M$12,Development!$G$267,0)</f>
        <v>0</v>
      </c>
      <c r="GL57" s="725">
        <f>+-IF(GL$48=Development!$M$12,Development!$G$267,0)</f>
        <v>0</v>
      </c>
      <c r="GM57" s="725">
        <f>+-IF(GM$48=Development!$M$12,Development!$G$267,0)</f>
        <v>0</v>
      </c>
      <c r="GN57" s="725">
        <f>+-IF(GN$48=Development!$M$12,Development!$G$267,0)</f>
        <v>0</v>
      </c>
      <c r="GO57" s="725">
        <f>+-IF(GO$48=Development!$M$12,Development!$G$267,0)</f>
        <v>0</v>
      </c>
      <c r="GP57" s="725">
        <f>+-IF(GP$48=Development!$M$12,Development!$G$267,0)</f>
        <v>0</v>
      </c>
      <c r="GQ57" s="725">
        <f>+-IF(GQ$48=Development!$M$12,Development!$G$267,0)</f>
        <v>0</v>
      </c>
      <c r="GR57" s="725">
        <f>+-IF(GR$48=Development!$M$12,Development!$G$267,0)</f>
        <v>0</v>
      </c>
      <c r="GS57" s="725">
        <f>+-IF(GS$48=Development!$M$12,Development!$G$267,0)</f>
        <v>0</v>
      </c>
      <c r="GT57" s="725">
        <f>+-IF(GT$48=Development!$M$12,Development!$G$267,0)</f>
        <v>0</v>
      </c>
      <c r="GU57" s="725">
        <f>+-IF(GU$48=Development!$M$12,Development!$G$267,0)</f>
        <v>0</v>
      </c>
      <c r="GV57" s="725">
        <f>+-IF(GV$48=Development!$M$12,Development!$G$267,0)</f>
        <v>0</v>
      </c>
      <c r="GW57" s="725">
        <f>+-IF(GW$48=Development!$M$12,Development!$G$267,0)</f>
        <v>0</v>
      </c>
      <c r="GX57" s="725">
        <f>+-IF(GX$48=Development!$M$12,Development!$G$267,0)</f>
        <v>0</v>
      </c>
      <c r="GY57" s="725">
        <f>+-IF(GY$48=Development!$M$12,Development!$G$267,0)</f>
        <v>0</v>
      </c>
      <c r="GZ57" s="725">
        <f>+-IF(GZ$48=Development!$M$12,Development!$G$267,0)</f>
        <v>0</v>
      </c>
      <c r="HA57" s="725">
        <f>+-IF(HA$48=Development!$M$12,Development!$G$267,0)</f>
        <v>0</v>
      </c>
      <c r="HB57" s="725">
        <f>+-IF(HB$48=Development!$M$12,Development!$G$267,0)</f>
        <v>0</v>
      </c>
      <c r="HC57" s="725">
        <f>+-IF(HC$48=Development!$M$12,Development!$G$267,0)</f>
        <v>0</v>
      </c>
      <c r="HD57" s="725">
        <f>+-IF(HD$48=Development!$M$12,Development!$G$267,0)</f>
        <v>0</v>
      </c>
      <c r="HE57" s="725">
        <f>+-IF(HE$48=Development!$M$12,Development!$G$267,0)</f>
        <v>0</v>
      </c>
      <c r="HF57" s="725">
        <f>+-IF(HF$48=Development!$M$12,Development!$G$267,0)</f>
        <v>0</v>
      </c>
      <c r="HG57" s="725">
        <f>+-IF(HG$48=Development!$M$12,Development!$G$267,0)</f>
        <v>0</v>
      </c>
      <c r="HH57" s="725">
        <f>+-IF(HH$48=Development!$M$12,Development!$G$267,0)</f>
        <v>0</v>
      </c>
      <c r="HI57" s="725">
        <f>+-IF(HI$48=Development!$M$12,Development!$G$267,0)</f>
        <v>0</v>
      </c>
      <c r="HJ57" s="725">
        <f>+-IF(HJ$48=Development!$M$12,Development!$G$267,0)</f>
        <v>0</v>
      </c>
      <c r="HK57" s="725">
        <f>+-IF(HK$48=Development!$M$12,Development!$G$267,0)</f>
        <v>0</v>
      </c>
      <c r="HL57" s="725">
        <f>+-IF(HL$48=Development!$M$12,Development!$G$267,0)</f>
        <v>0</v>
      </c>
      <c r="HM57" s="725">
        <f>+-IF(HM$48=Development!$M$12,Development!$G$267,0)</f>
        <v>0</v>
      </c>
      <c r="HN57" s="725">
        <f>+-IF(HN$48=Development!$M$12,Development!$G$267,0)</f>
        <v>0</v>
      </c>
      <c r="HO57" s="725">
        <f>+-IF(HO$48=Development!$M$12,Development!$G$267,0)</f>
        <v>0</v>
      </c>
      <c r="HP57" s="725">
        <f>+-IF(HP$48=Development!$M$12,Development!$G$267,0)</f>
        <v>0</v>
      </c>
      <c r="HQ57" s="725">
        <f>+-IF(HQ$48=Development!$M$12,Development!$G$267,0)</f>
        <v>0</v>
      </c>
      <c r="HR57" s="725">
        <f>+-IF(HR$48=Development!$M$12,Development!$G$267,0)</f>
        <v>0</v>
      </c>
      <c r="HS57" s="725">
        <f>+-IF(HS$48=Development!$M$12,Development!$G$267,0)</f>
        <v>0</v>
      </c>
      <c r="HT57" s="725">
        <f>+-IF(HT$48=Development!$M$12,Development!$G$267,0)</f>
        <v>0</v>
      </c>
      <c r="HU57" s="725">
        <f>+-IF(HU$48=Development!$M$12,Development!$G$267,0)</f>
        <v>0</v>
      </c>
      <c r="HV57" s="725">
        <f>+-IF(HV$48=Development!$M$12,Development!$G$267,0)</f>
        <v>0</v>
      </c>
      <c r="HW57" s="725">
        <f>+-IF(HW$48=Development!$M$12,Development!$G$267,0)</f>
        <v>0</v>
      </c>
      <c r="HX57" s="725">
        <f>+-IF(HX$48=Development!$M$12,Development!$G$267,0)</f>
        <v>0</v>
      </c>
      <c r="HY57" s="725">
        <f>+-IF(HY$48=Development!$M$12,Development!$G$267,0)</f>
        <v>0</v>
      </c>
      <c r="HZ57" s="725">
        <f>+-IF(HZ$48=Development!$M$12,Development!$G$267,0)</f>
        <v>0</v>
      </c>
      <c r="IA57" s="725">
        <f>+-IF(IA$48=Development!$M$12,Development!$G$267,0)</f>
        <v>0</v>
      </c>
      <c r="IB57" s="725">
        <f>+-IF(IB$48=Development!$M$12,Development!$G$267,0)</f>
        <v>0</v>
      </c>
      <c r="IC57" s="725">
        <f>+-IF(IC$48=Development!$M$12,Development!$G$267,0)</f>
        <v>0</v>
      </c>
      <c r="ID57" s="725">
        <f>+-IF(ID$48=Development!$M$12,Development!$G$267,0)</f>
        <v>0</v>
      </c>
      <c r="IE57" s="725">
        <f>+-IF(IE$48=Development!$M$12,Development!$G$267,0)</f>
        <v>0</v>
      </c>
      <c r="IF57" s="725">
        <f>+-IF(IF$48=Development!$M$12,Development!$G$267,0)</f>
        <v>0</v>
      </c>
      <c r="IG57" s="725">
        <f>+-IF(IG$48=Development!$M$12,Development!$G$267,0)</f>
        <v>0</v>
      </c>
      <c r="IH57" s="725">
        <f>+-IF(IH$48=Development!$M$12,Development!$G$267,0)</f>
        <v>0</v>
      </c>
      <c r="II57" s="725">
        <f>+-IF(II$48=Development!$M$12,Development!$G$267,0)</f>
        <v>0</v>
      </c>
      <c r="IJ57" s="725">
        <f>+-IF(IJ$48=Development!$M$12,Development!$G$267,0)</f>
        <v>0</v>
      </c>
      <c r="IK57" s="725">
        <f>+-IF(IK$48=Development!$M$12,Development!$G$267,0)</f>
        <v>0</v>
      </c>
      <c r="IL57" s="725">
        <f>+-IF(IL$48=Development!$M$12,Development!$G$267,0)</f>
        <v>0</v>
      </c>
      <c r="IN57" s="725">
        <f t="shared" si="24"/>
        <v>0</v>
      </c>
      <c r="IO57" s="725">
        <f t="shared" ca="1" si="23"/>
        <v>-155320080.9239563</v>
      </c>
      <c r="IP57" s="725">
        <f t="shared" si="23"/>
        <v>0</v>
      </c>
      <c r="IQ57" s="725">
        <f t="shared" si="23"/>
        <v>0</v>
      </c>
      <c r="IR57" s="725">
        <f t="shared" si="23"/>
        <v>0</v>
      </c>
      <c r="IS57" s="725">
        <f t="shared" si="23"/>
        <v>0</v>
      </c>
      <c r="IT57" s="725">
        <f t="shared" si="23"/>
        <v>0</v>
      </c>
      <c r="IU57" s="725">
        <f t="shared" si="23"/>
        <v>0</v>
      </c>
      <c r="IV57" s="725">
        <f t="shared" si="23"/>
        <v>0</v>
      </c>
      <c r="IW57" s="725">
        <f t="shared" si="23"/>
        <v>0</v>
      </c>
      <c r="IX57" s="725">
        <f t="shared" si="23"/>
        <v>0</v>
      </c>
    </row>
    <row r="58" spans="1:258" s="676" customFormat="1">
      <c r="A58" s="1256"/>
      <c r="B58" s="747" t="s">
        <v>667</v>
      </c>
      <c r="C58" s="747"/>
      <c r="D58" s="748"/>
      <c r="E58" s="804">
        <f t="shared" ca="1" si="22"/>
        <v>236412885.18793851</v>
      </c>
      <c r="F58" s="725">
        <f>+IF(F$48=Development!$M$12,'Executive Summary'!$E$57-('Executive Summary'!$E$66*'Executive Summary'!$E$57),0)</f>
        <v>0</v>
      </c>
      <c r="G58" s="725">
        <f>+IF(G$48=Development!$M$12,'Executive Summary'!$E$57-('Executive Summary'!$E$66*'Executive Summary'!$E$57),0)</f>
        <v>0</v>
      </c>
      <c r="H58" s="725">
        <f>+IF(H$48=Development!$M$12,'Executive Summary'!$E$57-('Executive Summary'!$E$66*'Executive Summary'!$E$57),0)</f>
        <v>0</v>
      </c>
      <c r="I58" s="725">
        <f>+IF(I$48=Development!$M$12,'Executive Summary'!$E$57-('Executive Summary'!$E$66*'Executive Summary'!$E$57),0)</f>
        <v>0</v>
      </c>
      <c r="J58" s="725">
        <f>+IF(J$48=Development!$M$12,'Executive Summary'!$E$57-('Executive Summary'!$E$66*'Executive Summary'!$E$57),0)</f>
        <v>0</v>
      </c>
      <c r="K58" s="725">
        <f>+IF(K$48=Development!$M$12,'Executive Summary'!$E$57-('Executive Summary'!$E$66*'Executive Summary'!$E$57),0)</f>
        <v>0</v>
      </c>
      <c r="L58" s="725">
        <f>+IF(L$48=Development!$M$12,'Executive Summary'!$E$57-('Executive Summary'!$E$66*'Executive Summary'!$E$57),0)</f>
        <v>0</v>
      </c>
      <c r="M58" s="725">
        <f>+IF(M$48=Development!$M$12,'Executive Summary'!$E$57-('Executive Summary'!$E$66*'Executive Summary'!$E$57),0)</f>
        <v>0</v>
      </c>
      <c r="N58" s="725">
        <f>+IF(N$48=Development!$M$12,'Executive Summary'!$E$57-('Executive Summary'!$E$66*'Executive Summary'!$E$57),0)</f>
        <v>0</v>
      </c>
      <c r="O58" s="725">
        <f>+IF(O$48=Development!$M$12,'Executive Summary'!$E$57-('Executive Summary'!$E$66*'Executive Summary'!$E$57),0)</f>
        <v>0</v>
      </c>
      <c r="P58" s="725">
        <f>+IF(P$48=Development!$M$12,'Executive Summary'!$E$57-('Executive Summary'!$E$66*'Executive Summary'!$E$57),0)</f>
        <v>0</v>
      </c>
      <c r="Q58" s="725">
        <f>+IF(Q$48=Development!$M$12,'Executive Summary'!$E$57-('Executive Summary'!$E$66*'Executive Summary'!$E$57),0)</f>
        <v>0</v>
      </c>
      <c r="R58" s="725">
        <f>+IF(R$48=Development!$M$12,'Executive Summary'!$E$57-('Executive Summary'!$E$66*'Executive Summary'!$E$57),0)</f>
        <v>0</v>
      </c>
      <c r="S58" s="725">
        <f>+IF(S$48=Development!$M$12,'Executive Summary'!$E$57-('Executive Summary'!$E$66*'Executive Summary'!$E$57),0)</f>
        <v>0</v>
      </c>
      <c r="T58" s="725">
        <f>+IF(T$48=Development!$M$12,'Executive Summary'!$E$57-('Executive Summary'!$E$66*'Executive Summary'!$E$57),0)</f>
        <v>0</v>
      </c>
      <c r="U58" s="725">
        <f>+IF(U$48=Development!$M$12,'Executive Summary'!$E$57-('Executive Summary'!$E$66*'Executive Summary'!$E$57),0)</f>
        <v>0</v>
      </c>
      <c r="V58" s="725">
        <f>+IF(V$48=Development!$M$12,'Executive Summary'!$E$57-('Executive Summary'!$E$66*'Executive Summary'!$E$57),0)</f>
        <v>0</v>
      </c>
      <c r="W58" s="725">
        <f>+IF(W$48=Development!$M$12,'Executive Summary'!$E$57-('Executive Summary'!$E$66*'Executive Summary'!$E$57),0)</f>
        <v>0</v>
      </c>
      <c r="X58" s="725">
        <f>+IF(X$48=Development!$M$12,'Executive Summary'!$E$57-('Executive Summary'!$E$66*'Executive Summary'!$E$57),0)</f>
        <v>0</v>
      </c>
      <c r="Y58" s="725">
        <f>+IF(Y$48=Development!$M$12,'Executive Summary'!$E$57-('Executive Summary'!$E$66*'Executive Summary'!$E$57),0)</f>
        <v>0</v>
      </c>
      <c r="Z58" s="725">
        <f>+IF(Z$48=Development!$M$12,'Executive Summary'!$E$57-('Executive Summary'!$E$66*'Executive Summary'!$E$57),0)</f>
        <v>0</v>
      </c>
      <c r="AA58" s="725">
        <f>+IF(AA$48=Development!$M$12,'Executive Summary'!$E$57-('Executive Summary'!$E$66*'Executive Summary'!$E$57),0)</f>
        <v>0</v>
      </c>
      <c r="AB58" s="725">
        <f>+IF(AB$48=Development!$M$12,'Executive Summary'!$E$57-('Executive Summary'!$E$66*'Executive Summary'!$E$57),0)</f>
        <v>0</v>
      </c>
      <c r="AC58" s="725">
        <f>+IF(AC$48=Development!$M$12,'Executive Summary'!$E$57-('Executive Summary'!$E$66*'Executive Summary'!$E$57),0)</f>
        <v>0</v>
      </c>
      <c r="AD58" s="725">
        <f>+IF(AD$48=Development!$M$12,'Executive Summary'!$E$57-('Executive Summary'!$E$66*'Executive Summary'!$E$57),0)</f>
        <v>0</v>
      </c>
      <c r="AE58" s="725">
        <f>+IF(AE$48=Development!$M$12,'Executive Summary'!$E$57-('Executive Summary'!$E$66*'Executive Summary'!$E$57),0)</f>
        <v>0</v>
      </c>
      <c r="AF58" s="725">
        <f>+IF(AF$48=Development!$M$12,'Executive Summary'!$E$57-('Executive Summary'!$E$66*'Executive Summary'!$E$57),0)</f>
        <v>0</v>
      </c>
      <c r="AG58" s="725">
        <f>+IF(AG$48=Development!$M$12,'Executive Summary'!$E$57-('Executive Summary'!$E$66*'Executive Summary'!$E$57),0)</f>
        <v>0</v>
      </c>
      <c r="AH58" s="725">
        <f>+IF(AH$48=Development!$M$12,'Executive Summary'!$E$57-('Executive Summary'!$E$66*'Executive Summary'!$E$57),0)</f>
        <v>0</v>
      </c>
      <c r="AI58" s="725">
        <f>+IF(AI$48=Development!$M$12,'Executive Summary'!$E$57-('Executive Summary'!$E$66*'Executive Summary'!$E$57),0)</f>
        <v>0</v>
      </c>
      <c r="AJ58" s="725">
        <f>+IF(AJ$48=Development!$M$12,'Executive Summary'!$E$57-('Executive Summary'!$E$66*'Executive Summary'!$E$57),0)</f>
        <v>0</v>
      </c>
      <c r="AK58" s="725">
        <f>+IF(AK$48=Development!$M$12,'Executive Summary'!$E$57-('Executive Summary'!$E$66*'Executive Summary'!$E$57),0)</f>
        <v>0</v>
      </c>
      <c r="AL58" s="725">
        <f>+IF(AL$48=Development!$M$12,'Executive Summary'!$E$57-('Executive Summary'!$E$66*'Executive Summary'!$E$57),0)</f>
        <v>0</v>
      </c>
      <c r="AM58" s="725">
        <f>+IF(AM$48=Development!$M$12,'Executive Summary'!$E$57-('Executive Summary'!$E$66*'Executive Summary'!$E$57),0)</f>
        <v>0</v>
      </c>
      <c r="AN58" s="725">
        <f>+IF(AN$48=Development!$M$12,'Executive Summary'!$E$57-('Executive Summary'!$E$66*'Executive Summary'!$E$57),0)</f>
        <v>0</v>
      </c>
      <c r="AO58" s="725">
        <f>+IF(AO$48=Development!$M$12,'Executive Summary'!$E$57-('Executive Summary'!$E$66*'Executive Summary'!$E$57),0)</f>
        <v>0</v>
      </c>
      <c r="AP58" s="725">
        <f>+IF(AP$48=Development!$M$12,'Executive Summary'!$E$57-('Executive Summary'!$E$66*'Executive Summary'!$E$57),0)</f>
        <v>0</v>
      </c>
      <c r="AQ58" s="725">
        <f>+IF(AQ$48=Development!$M$12,'Executive Summary'!$E$57-('Executive Summary'!$E$66*'Executive Summary'!$E$57),0)</f>
        <v>0</v>
      </c>
      <c r="AR58" s="725">
        <f>+IF(AR$48=Development!$M$12,'Executive Summary'!$E$57-('Executive Summary'!$E$66*'Executive Summary'!$E$57),0)</f>
        <v>0</v>
      </c>
      <c r="AS58" s="725">
        <f>+IF(AS$48=Development!$M$12,'Executive Summary'!$E$57-('Executive Summary'!$E$66*'Executive Summary'!$E$57),0)</f>
        <v>0</v>
      </c>
      <c r="AT58" s="725">
        <f>+IF(AT$48=Development!$M$12,'Executive Summary'!$E$57-('Executive Summary'!$E$66*'Executive Summary'!$E$57),0)</f>
        <v>0</v>
      </c>
      <c r="AU58" s="725">
        <f>+IF(AU$48=Development!$M$12,'Executive Summary'!$E$57-('Executive Summary'!$E$66*'Executive Summary'!$E$57),0)</f>
        <v>0</v>
      </c>
      <c r="AV58" s="725">
        <f>+IF(AV$48=Development!$M$12,'Executive Summary'!$E$57-('Executive Summary'!$E$66*'Executive Summary'!$E$57),0)</f>
        <v>0</v>
      </c>
      <c r="AW58" s="725">
        <f ca="1">+IF(AW$48=Development!$M$12,'Executive Summary'!$E$57-('Executive Summary'!$E$66*'Executive Summary'!$E$57),0)</f>
        <v>236412885.18793851</v>
      </c>
      <c r="AX58" s="725">
        <f>+IF(AX$48=Development!$M$12,'Executive Summary'!$E$57-('Executive Summary'!$E$66*'Executive Summary'!$E$57),0)</f>
        <v>0</v>
      </c>
      <c r="AY58" s="725">
        <f>+IF(AY$48=Development!$M$12,'Executive Summary'!$E$57-('Executive Summary'!$E$66*'Executive Summary'!$E$57),0)</f>
        <v>0</v>
      </c>
      <c r="AZ58" s="725">
        <f>+IF(AZ$48=Development!$M$12,'Executive Summary'!$E$57-('Executive Summary'!$E$66*'Executive Summary'!$E$57),0)</f>
        <v>0</v>
      </c>
      <c r="BA58" s="725">
        <f>+IF(BA$48=Development!$M$12,'Executive Summary'!$E$57-('Executive Summary'!$E$66*'Executive Summary'!$E$57),0)</f>
        <v>0</v>
      </c>
      <c r="BB58" s="725">
        <f>+IF(BB$48=Development!$M$12,'Executive Summary'!$E$57-('Executive Summary'!$E$66*'Executive Summary'!$E$57),0)</f>
        <v>0</v>
      </c>
      <c r="BC58" s="725">
        <f>+IF(BC$48=Development!$M$12,'Executive Summary'!$E$57-('Executive Summary'!$E$66*'Executive Summary'!$E$57),0)</f>
        <v>0</v>
      </c>
      <c r="BD58" s="725">
        <f>+IF(BD$48=Development!$M$12,'Executive Summary'!$E$57-('Executive Summary'!$E$66*'Executive Summary'!$E$57),0)</f>
        <v>0</v>
      </c>
      <c r="BE58" s="725">
        <f>+IF(BE$48=Development!$M$12,'Executive Summary'!$E$57-('Executive Summary'!$E$66*'Executive Summary'!$E$57),0)</f>
        <v>0</v>
      </c>
      <c r="BF58" s="725">
        <f>+IF(BF$48=Development!$M$12,'Executive Summary'!$E$57-('Executive Summary'!$E$66*'Executive Summary'!$E$57),0)</f>
        <v>0</v>
      </c>
      <c r="BG58" s="725">
        <f>+IF(BG$48=Development!$M$12,'Executive Summary'!$E$57-('Executive Summary'!$E$66*'Executive Summary'!$E$57),0)</f>
        <v>0</v>
      </c>
      <c r="BH58" s="725">
        <f>+IF(BH$48=Development!$M$12,'Executive Summary'!$E$57-('Executive Summary'!$E$66*'Executive Summary'!$E$57),0)</f>
        <v>0</v>
      </c>
      <c r="BI58" s="725">
        <f>+IF(BI$48=Development!$M$12,'Executive Summary'!$E$57-('Executive Summary'!$E$66*'Executive Summary'!$E$57),0)</f>
        <v>0</v>
      </c>
      <c r="BJ58" s="725">
        <f>+IF(BJ$48=Development!$M$12,'Executive Summary'!$E$57-('Executive Summary'!$E$66*'Executive Summary'!$E$57),0)</f>
        <v>0</v>
      </c>
      <c r="BK58" s="725">
        <f>+IF(BK$48=Development!$M$12,'Executive Summary'!$E$57-('Executive Summary'!$E$66*'Executive Summary'!$E$57),0)</f>
        <v>0</v>
      </c>
      <c r="BL58" s="725">
        <f>+IF(BL$48=Development!$M$12,'Executive Summary'!$E$57-('Executive Summary'!$E$66*'Executive Summary'!$E$57),0)</f>
        <v>0</v>
      </c>
      <c r="BM58" s="725">
        <f>+IF(BM$48=Development!$M$12,'Executive Summary'!$E$57-('Executive Summary'!$E$66*'Executive Summary'!$E$57),0)</f>
        <v>0</v>
      </c>
      <c r="BN58" s="725">
        <f>+IF(BN$48=Development!$M$12,'Executive Summary'!$E$57-('Executive Summary'!$E$66*'Executive Summary'!$E$57),0)</f>
        <v>0</v>
      </c>
      <c r="BO58" s="725">
        <f>+IF(BO$48=Development!$M$12,'Executive Summary'!$E$57-('Executive Summary'!$E$66*'Executive Summary'!$E$57),0)</f>
        <v>0</v>
      </c>
      <c r="BP58" s="725">
        <f>+IF(BP$48=Development!$M$12,'Executive Summary'!$E$57-('Executive Summary'!$E$66*'Executive Summary'!$E$57),0)</f>
        <v>0</v>
      </c>
      <c r="BQ58" s="725">
        <f>+IF(BQ$48=Development!$M$12,'Executive Summary'!$E$57-('Executive Summary'!$E$66*'Executive Summary'!$E$57),0)</f>
        <v>0</v>
      </c>
      <c r="BR58" s="725">
        <f>+IF(BR$48=Development!$M$12,'Executive Summary'!$E$57-('Executive Summary'!$E$66*'Executive Summary'!$E$57),0)</f>
        <v>0</v>
      </c>
      <c r="BS58" s="725">
        <f>+IF(BS$48=Development!$M$12,'Executive Summary'!$E$57-('Executive Summary'!$E$66*'Executive Summary'!$E$57),0)</f>
        <v>0</v>
      </c>
      <c r="BT58" s="725">
        <f>+IF(BT$48=Development!$M$12,'Executive Summary'!$E$57-('Executive Summary'!$E$66*'Executive Summary'!$E$57),0)</f>
        <v>0</v>
      </c>
      <c r="BU58" s="725">
        <f>+IF(BU$48=Development!$M$12,'Executive Summary'!$E$57-('Executive Summary'!$E$66*'Executive Summary'!$E$57),0)</f>
        <v>0</v>
      </c>
      <c r="BV58" s="725">
        <f>+IF(BV$48=Development!$M$12,'Executive Summary'!$E$57-('Executive Summary'!$E$66*'Executive Summary'!$E$57),0)</f>
        <v>0</v>
      </c>
      <c r="BW58" s="725">
        <f>+IF(BW$48=Development!$M$12,'Executive Summary'!$E$57-('Executive Summary'!$E$66*'Executive Summary'!$E$57),0)</f>
        <v>0</v>
      </c>
      <c r="BX58" s="725">
        <f>+IF(BX$48=Development!$M$12,'Executive Summary'!$E$57-('Executive Summary'!$E$66*'Executive Summary'!$E$57),0)</f>
        <v>0</v>
      </c>
      <c r="BY58" s="725">
        <f>+IF(BY$48=Development!$M$12,'Executive Summary'!$E$57-('Executive Summary'!$E$66*'Executive Summary'!$E$57),0)</f>
        <v>0</v>
      </c>
      <c r="BZ58" s="725">
        <f>+IF(BZ$48=Development!$M$12,'Executive Summary'!$E$57-('Executive Summary'!$E$66*'Executive Summary'!$E$57),0)</f>
        <v>0</v>
      </c>
      <c r="CA58" s="725">
        <f>+IF(CA$48=Development!$M$12,'Executive Summary'!$E$57-('Executive Summary'!$E$66*'Executive Summary'!$E$57),0)</f>
        <v>0</v>
      </c>
      <c r="CB58" s="725">
        <f>+IF(CB$48=Development!$M$12,'Executive Summary'!$E$57-('Executive Summary'!$E$66*'Executive Summary'!$E$57),0)</f>
        <v>0</v>
      </c>
      <c r="CC58" s="725">
        <f>+IF(CC$48=Development!$M$12,'Executive Summary'!$E$57-('Executive Summary'!$E$66*'Executive Summary'!$E$57),0)</f>
        <v>0</v>
      </c>
      <c r="CD58" s="725">
        <f>+IF(CD$48=Development!$M$12,'Executive Summary'!$E$57-('Executive Summary'!$E$66*'Executive Summary'!$E$57),0)</f>
        <v>0</v>
      </c>
      <c r="CE58" s="725">
        <f>+IF(CE$48=Development!$M$12,'Executive Summary'!$E$57-('Executive Summary'!$E$66*'Executive Summary'!$E$57),0)</f>
        <v>0</v>
      </c>
      <c r="CF58" s="725">
        <f>+IF(CF$48=Development!$M$12,'Executive Summary'!$E$57-('Executive Summary'!$E$66*'Executive Summary'!$E$57),0)</f>
        <v>0</v>
      </c>
      <c r="CG58" s="725">
        <f>+IF(CG$48=Development!$M$12,'Executive Summary'!$E$57-('Executive Summary'!$E$66*'Executive Summary'!$E$57),0)</f>
        <v>0</v>
      </c>
      <c r="CH58" s="725">
        <f>+IF(CH$48=Development!$M$12,'Executive Summary'!$E$57-('Executive Summary'!$E$66*'Executive Summary'!$E$57),0)</f>
        <v>0</v>
      </c>
      <c r="CI58" s="725">
        <f>+IF(CI$48=Development!$M$12,'Executive Summary'!$E$57-('Executive Summary'!$E$66*'Executive Summary'!$E$57),0)</f>
        <v>0</v>
      </c>
      <c r="CJ58" s="725">
        <f>+IF(CJ$48=Development!$M$12,'Executive Summary'!$E$57-('Executive Summary'!$E$66*'Executive Summary'!$E$57),0)</f>
        <v>0</v>
      </c>
      <c r="CK58" s="725">
        <f>+IF(CK$48=Development!$M$12,'Executive Summary'!$E$57-('Executive Summary'!$E$66*'Executive Summary'!$E$57),0)</f>
        <v>0</v>
      </c>
      <c r="CL58" s="725">
        <f>+IF(CL$48=Development!$M$12,'Executive Summary'!$E$57-('Executive Summary'!$E$66*'Executive Summary'!$E$57),0)</f>
        <v>0</v>
      </c>
      <c r="CM58" s="725">
        <f>+IF(CM$48=Development!$M$12,'Executive Summary'!$E$57-('Executive Summary'!$E$66*'Executive Summary'!$E$57),0)</f>
        <v>0</v>
      </c>
      <c r="CN58" s="725">
        <f>+IF(CN$48=Development!$M$12,'Executive Summary'!$E$57-('Executive Summary'!$E$66*'Executive Summary'!$E$57),0)</f>
        <v>0</v>
      </c>
      <c r="CO58" s="725">
        <f>+IF(CO$48=Development!$M$12,'Executive Summary'!$E$57-('Executive Summary'!$E$66*'Executive Summary'!$E$57),0)</f>
        <v>0</v>
      </c>
      <c r="CP58" s="725">
        <f>+IF(CP$48=Development!$M$12,'Executive Summary'!$E$57-('Executive Summary'!$E$66*'Executive Summary'!$E$57),0)</f>
        <v>0</v>
      </c>
      <c r="CQ58" s="725">
        <f>+IF(CQ$48=Development!$M$12,'Executive Summary'!$E$57-('Executive Summary'!$E$66*'Executive Summary'!$E$57),0)</f>
        <v>0</v>
      </c>
      <c r="CR58" s="725">
        <f>+IF(CR$48=Development!$M$12,'Executive Summary'!$E$57-('Executive Summary'!$E$66*'Executive Summary'!$E$57),0)</f>
        <v>0</v>
      </c>
      <c r="CS58" s="725">
        <f>+IF(CS$48=Development!$M$12,'Executive Summary'!$E$57-('Executive Summary'!$E$66*'Executive Summary'!$E$57),0)</f>
        <v>0</v>
      </c>
      <c r="CT58" s="725">
        <f>+IF(CT$48=Development!$M$12,'Executive Summary'!$E$57-('Executive Summary'!$E$66*'Executive Summary'!$E$57),0)</f>
        <v>0</v>
      </c>
      <c r="CU58" s="725">
        <f>+IF(CU$48=Development!$M$12,'Executive Summary'!$E$57-('Executive Summary'!$E$66*'Executive Summary'!$E$57),0)</f>
        <v>0</v>
      </c>
      <c r="CV58" s="725">
        <f>+IF(CV$48=Development!$M$12,'Executive Summary'!$E$57-('Executive Summary'!$E$66*'Executive Summary'!$E$57),0)</f>
        <v>0</v>
      </c>
      <c r="CW58" s="725">
        <f>+IF(CW$48=Development!$M$12,'Executive Summary'!$E$57-('Executive Summary'!$E$66*'Executive Summary'!$E$57),0)</f>
        <v>0</v>
      </c>
      <c r="CX58" s="725">
        <f>+IF(CX$48=Development!$M$12,'Executive Summary'!$E$57-('Executive Summary'!$E$66*'Executive Summary'!$E$57),0)</f>
        <v>0</v>
      </c>
      <c r="CY58" s="725">
        <f>+IF(CY$48=Development!$M$12,'Executive Summary'!$E$57-('Executive Summary'!$E$66*'Executive Summary'!$E$57),0)</f>
        <v>0</v>
      </c>
      <c r="CZ58" s="725">
        <f>+IF(CZ$48=Development!$M$12,'Executive Summary'!$E$57-('Executive Summary'!$E$66*'Executive Summary'!$E$57),0)</f>
        <v>0</v>
      </c>
      <c r="DA58" s="725">
        <f>+IF(DA$48=Development!$M$12,'Executive Summary'!$E$57-('Executive Summary'!$E$66*'Executive Summary'!$E$57),0)</f>
        <v>0</v>
      </c>
      <c r="DB58" s="725">
        <f>+IF(DB$48=Development!$M$12,'Executive Summary'!$E$57-('Executive Summary'!$E$66*'Executive Summary'!$E$57),0)</f>
        <v>0</v>
      </c>
      <c r="DC58" s="725">
        <f>+IF(DC$48=Development!$M$12,'Executive Summary'!$E$57-('Executive Summary'!$E$66*'Executive Summary'!$E$57),0)</f>
        <v>0</v>
      </c>
      <c r="DD58" s="725">
        <f>+IF(DD$48=Development!$M$12,'Executive Summary'!$E$57-('Executive Summary'!$E$66*'Executive Summary'!$E$57),0)</f>
        <v>0</v>
      </c>
      <c r="DE58" s="725">
        <f>+IF(DE$48=Development!$M$12,'Executive Summary'!$E$57-('Executive Summary'!$E$66*'Executive Summary'!$E$57),0)</f>
        <v>0</v>
      </c>
      <c r="DF58" s="725">
        <f>+IF(DF$48=Development!$M$12,'Executive Summary'!$E$57-('Executive Summary'!$E$66*'Executive Summary'!$E$57),0)</f>
        <v>0</v>
      </c>
      <c r="DG58" s="725">
        <f>+IF(DG$48=Development!$M$12,'Executive Summary'!$E$57-('Executive Summary'!$E$66*'Executive Summary'!$E$57),0)</f>
        <v>0</v>
      </c>
      <c r="DH58" s="725">
        <f>+IF(DH$48=Development!$M$12,'Executive Summary'!$E$57-('Executive Summary'!$E$66*'Executive Summary'!$E$57),0)</f>
        <v>0</v>
      </c>
      <c r="DI58" s="725">
        <f>+IF(DI$48=Development!$M$12,'Executive Summary'!$E$57-('Executive Summary'!$E$66*'Executive Summary'!$E$57),0)</f>
        <v>0</v>
      </c>
      <c r="DJ58" s="725">
        <f>+IF(DJ$48=Development!$M$12,'Executive Summary'!$E$57-('Executive Summary'!$E$66*'Executive Summary'!$E$57),0)</f>
        <v>0</v>
      </c>
      <c r="DK58" s="725">
        <f>+IF(DK$48=Development!$M$12,'Executive Summary'!$E$57-('Executive Summary'!$E$66*'Executive Summary'!$E$57),0)</f>
        <v>0</v>
      </c>
      <c r="DL58" s="725">
        <f>+IF(DL$48=Development!$M$12,'Executive Summary'!$E$57-('Executive Summary'!$E$66*'Executive Summary'!$E$57),0)</f>
        <v>0</v>
      </c>
      <c r="DM58" s="725">
        <f>+IF(DM$48=Development!$M$12,'Executive Summary'!$E$57-('Executive Summary'!$E$66*'Executive Summary'!$E$57),0)</f>
        <v>0</v>
      </c>
      <c r="DN58" s="725">
        <f>+IF(DN$48=Development!$M$12,'Executive Summary'!$E$57-('Executive Summary'!$E$66*'Executive Summary'!$E$57),0)</f>
        <v>0</v>
      </c>
      <c r="DO58" s="725">
        <f>+IF(DO$48=Development!$M$12,'Executive Summary'!$E$57-('Executive Summary'!$E$66*'Executive Summary'!$E$57),0)</f>
        <v>0</v>
      </c>
      <c r="DP58" s="725">
        <f>+IF(DP$48=Development!$M$12,'Executive Summary'!$E$57-('Executive Summary'!$E$66*'Executive Summary'!$E$57),0)</f>
        <v>0</v>
      </c>
      <c r="DQ58" s="725">
        <f>+IF(DQ$48=Development!$M$12,'Executive Summary'!$E$57-('Executive Summary'!$E$66*'Executive Summary'!$E$57),0)</f>
        <v>0</v>
      </c>
      <c r="DR58" s="725">
        <f>+IF(DR$48=Development!$M$12,'Executive Summary'!$E$57-('Executive Summary'!$E$66*'Executive Summary'!$E$57),0)</f>
        <v>0</v>
      </c>
      <c r="DS58" s="725">
        <f>+IF(DS$48=Development!$M$12,'Executive Summary'!$E$57-('Executive Summary'!$E$66*'Executive Summary'!$E$57),0)</f>
        <v>0</v>
      </c>
      <c r="DT58" s="725">
        <f>+IF(DT$48=Development!$M$12,'Executive Summary'!$E$57-('Executive Summary'!$E$66*'Executive Summary'!$E$57),0)</f>
        <v>0</v>
      </c>
      <c r="DU58" s="725">
        <f>+IF(DU$48=Development!$M$12,'Executive Summary'!$E$57-('Executive Summary'!$E$66*'Executive Summary'!$E$57),0)</f>
        <v>0</v>
      </c>
      <c r="DV58" s="725">
        <f>+IF(DV$48=Development!$M$12,'Executive Summary'!$E$57-('Executive Summary'!$E$66*'Executive Summary'!$E$57),0)</f>
        <v>0</v>
      </c>
      <c r="DW58" s="725">
        <f>+IF(DW$48=Development!$M$12,'Executive Summary'!$E$57-('Executive Summary'!$E$66*'Executive Summary'!$E$57),0)</f>
        <v>0</v>
      </c>
      <c r="DX58" s="725">
        <f>+IF(DX$48=Development!$M$12,'Executive Summary'!$E$57-('Executive Summary'!$E$66*'Executive Summary'!$E$57),0)</f>
        <v>0</v>
      </c>
      <c r="DY58" s="725">
        <f>+IF(DY$48=Development!$M$12,'Executive Summary'!$E$57-('Executive Summary'!$E$66*'Executive Summary'!$E$57),0)</f>
        <v>0</v>
      </c>
      <c r="DZ58" s="725">
        <f>+IF(DZ$48=Development!$M$12,'Executive Summary'!$E$57-('Executive Summary'!$E$66*'Executive Summary'!$E$57),0)</f>
        <v>0</v>
      </c>
      <c r="EA58" s="725">
        <f>+IF(EA$48=Development!$M$12,'Executive Summary'!$E$57-('Executive Summary'!$E$66*'Executive Summary'!$E$57),0)</f>
        <v>0</v>
      </c>
      <c r="EB58" s="725">
        <f>+IF(EB$48=Development!$M$12,'Executive Summary'!$E$57-('Executive Summary'!$E$66*'Executive Summary'!$E$57),0)</f>
        <v>0</v>
      </c>
      <c r="EC58" s="725">
        <f>+IF(EC$48=Development!$M$12,'Executive Summary'!$E$57-('Executive Summary'!$E$66*'Executive Summary'!$E$57),0)</f>
        <v>0</v>
      </c>
      <c r="ED58" s="725">
        <f>+IF(ED$48=Development!$M$12,'Executive Summary'!$E$57-('Executive Summary'!$E$66*'Executive Summary'!$E$57),0)</f>
        <v>0</v>
      </c>
      <c r="EE58" s="725">
        <f>+IF(EE$48=Development!$M$12,'Executive Summary'!$E$57-('Executive Summary'!$E$66*'Executive Summary'!$E$57),0)</f>
        <v>0</v>
      </c>
      <c r="EF58" s="725">
        <f>+IF(EF$48=Development!$M$12,'Executive Summary'!$E$57-('Executive Summary'!$E$66*'Executive Summary'!$E$57),0)</f>
        <v>0</v>
      </c>
      <c r="EG58" s="725">
        <f>+IF(EG$48=Development!$M$12,'Executive Summary'!$E$57-('Executive Summary'!$E$66*'Executive Summary'!$E$57),0)</f>
        <v>0</v>
      </c>
      <c r="EH58" s="725">
        <f>+IF(EH$48=Development!$M$12,'Executive Summary'!$E$57-('Executive Summary'!$E$66*'Executive Summary'!$E$57),0)</f>
        <v>0</v>
      </c>
      <c r="EI58" s="725">
        <f>+IF(EI$48=Development!$M$12,'Executive Summary'!$E$57-('Executive Summary'!$E$66*'Executive Summary'!$E$57),0)</f>
        <v>0</v>
      </c>
      <c r="EJ58" s="725">
        <f>+IF(EJ$48=Development!$M$12,'Executive Summary'!$E$57-('Executive Summary'!$E$66*'Executive Summary'!$E$57),0)</f>
        <v>0</v>
      </c>
      <c r="EK58" s="725">
        <f>+IF(EK$48=Development!$M$12,'Executive Summary'!$E$57-('Executive Summary'!$E$66*'Executive Summary'!$E$57),0)</f>
        <v>0</v>
      </c>
      <c r="EL58" s="725">
        <f>+IF(EL$48=Development!$M$12,'Executive Summary'!$E$57-('Executive Summary'!$E$66*'Executive Summary'!$E$57),0)</f>
        <v>0</v>
      </c>
      <c r="EM58" s="725">
        <f>+IF(EM$48=Development!$M$12,'Executive Summary'!$E$57-('Executive Summary'!$E$66*'Executive Summary'!$E$57),0)</f>
        <v>0</v>
      </c>
      <c r="EN58" s="725">
        <f>+IF(EN$48=Development!$M$12,'Executive Summary'!$E$57-('Executive Summary'!$E$66*'Executive Summary'!$E$57),0)</f>
        <v>0</v>
      </c>
      <c r="EO58" s="725">
        <f>+IF(EO$48=Development!$M$12,'Executive Summary'!$E$57-('Executive Summary'!$E$66*'Executive Summary'!$E$57),0)</f>
        <v>0</v>
      </c>
      <c r="EP58" s="725">
        <f>+IF(EP$48=Development!$M$12,'Executive Summary'!$E$57-('Executive Summary'!$E$66*'Executive Summary'!$E$57),0)</f>
        <v>0</v>
      </c>
      <c r="EQ58" s="725">
        <f>+IF(EQ$48=Development!$M$12,'Executive Summary'!$E$57-('Executive Summary'!$E$66*'Executive Summary'!$E$57),0)</f>
        <v>0</v>
      </c>
      <c r="ER58" s="725">
        <f>+IF(ER$48=Development!$M$12,'Executive Summary'!$E$57-('Executive Summary'!$E$66*'Executive Summary'!$E$57),0)</f>
        <v>0</v>
      </c>
      <c r="ES58" s="725">
        <f>+IF(ES$48=Development!$M$12,'Executive Summary'!$E$57-('Executive Summary'!$E$66*'Executive Summary'!$E$57),0)</f>
        <v>0</v>
      </c>
      <c r="ET58" s="725">
        <f>+IF(ET$48=Development!$M$12,'Executive Summary'!$E$57-('Executive Summary'!$E$66*'Executive Summary'!$E$57),0)</f>
        <v>0</v>
      </c>
      <c r="EU58" s="725">
        <f>+IF(EU$48=Development!$M$12,'Executive Summary'!$E$57-('Executive Summary'!$E$66*'Executive Summary'!$E$57),0)</f>
        <v>0</v>
      </c>
      <c r="EV58" s="725">
        <f>+IF(EV$48=Development!$M$12,'Executive Summary'!$E$57-('Executive Summary'!$E$66*'Executive Summary'!$E$57),0)</f>
        <v>0</v>
      </c>
      <c r="EW58" s="725">
        <f>+IF(EW$48=Development!$M$12,'Executive Summary'!$E$57-('Executive Summary'!$E$66*'Executive Summary'!$E$57),0)</f>
        <v>0</v>
      </c>
      <c r="EX58" s="725">
        <f>+IF(EX$48=Development!$M$12,'Executive Summary'!$E$57-('Executive Summary'!$E$66*'Executive Summary'!$E$57),0)</f>
        <v>0</v>
      </c>
      <c r="EY58" s="725">
        <f>+IF(EY$48=Development!$M$12,'Executive Summary'!$E$57-('Executive Summary'!$E$66*'Executive Summary'!$E$57),0)</f>
        <v>0</v>
      </c>
      <c r="EZ58" s="725">
        <f>+IF(EZ$48=Development!$M$12,'Executive Summary'!$E$57-('Executive Summary'!$E$66*'Executive Summary'!$E$57),0)</f>
        <v>0</v>
      </c>
      <c r="FA58" s="725">
        <f>+IF(FA$48=Development!$M$12,'Executive Summary'!$E$57-('Executive Summary'!$E$66*'Executive Summary'!$E$57),0)</f>
        <v>0</v>
      </c>
      <c r="FB58" s="725">
        <f>+IF(FB$48=Development!$M$12,'Executive Summary'!$E$57-('Executive Summary'!$E$66*'Executive Summary'!$E$57),0)</f>
        <v>0</v>
      </c>
      <c r="FC58" s="725">
        <f>+IF(FC$48=Development!$M$12,'Executive Summary'!$E$57-('Executive Summary'!$E$66*'Executive Summary'!$E$57),0)</f>
        <v>0</v>
      </c>
      <c r="FD58" s="725">
        <f>+IF(FD$48=Development!$M$12,'Executive Summary'!$E$57-('Executive Summary'!$E$66*'Executive Summary'!$E$57),0)</f>
        <v>0</v>
      </c>
      <c r="FE58" s="725">
        <f>+IF(FE$48=Development!$M$12,'Executive Summary'!$E$57-('Executive Summary'!$E$66*'Executive Summary'!$E$57),0)</f>
        <v>0</v>
      </c>
      <c r="FF58" s="725">
        <f>+IF(FF$48=Development!$M$12,'Executive Summary'!$E$57-('Executive Summary'!$E$66*'Executive Summary'!$E$57),0)</f>
        <v>0</v>
      </c>
      <c r="FG58" s="725">
        <f>+IF(FG$48=Development!$M$12,'Executive Summary'!$E$57-('Executive Summary'!$E$66*'Executive Summary'!$E$57),0)</f>
        <v>0</v>
      </c>
      <c r="FH58" s="725">
        <f>+IF(FH$48=Development!$M$12,'Executive Summary'!$E$57-('Executive Summary'!$E$66*'Executive Summary'!$E$57),0)</f>
        <v>0</v>
      </c>
      <c r="FI58" s="725">
        <f>+IF(FI$48=Development!$M$12,'Executive Summary'!$E$57-('Executive Summary'!$E$66*'Executive Summary'!$E$57),0)</f>
        <v>0</v>
      </c>
      <c r="FJ58" s="725">
        <f>+IF(FJ$48=Development!$M$12,'Executive Summary'!$E$57-('Executive Summary'!$E$66*'Executive Summary'!$E$57),0)</f>
        <v>0</v>
      </c>
      <c r="FK58" s="725">
        <f>+IF(FK$48=Development!$M$12,'Executive Summary'!$E$57-('Executive Summary'!$E$66*'Executive Summary'!$E$57),0)</f>
        <v>0</v>
      </c>
      <c r="FL58" s="725">
        <f>+IF(FL$48=Development!$M$12,'Executive Summary'!$E$57-('Executive Summary'!$E$66*'Executive Summary'!$E$57),0)</f>
        <v>0</v>
      </c>
      <c r="FM58" s="725">
        <f>+IF(FM$48=Development!$M$12,'Executive Summary'!$E$57-('Executive Summary'!$E$66*'Executive Summary'!$E$57),0)</f>
        <v>0</v>
      </c>
      <c r="FN58" s="725">
        <f>+IF(FN$48=Development!$M$12,'Executive Summary'!$E$57-('Executive Summary'!$E$66*'Executive Summary'!$E$57),0)</f>
        <v>0</v>
      </c>
      <c r="FO58" s="725">
        <f>+IF(FO$48=Development!$M$12,'Executive Summary'!$E$57-('Executive Summary'!$E$66*'Executive Summary'!$E$57),0)</f>
        <v>0</v>
      </c>
      <c r="FP58" s="725">
        <f>+IF(FP$48=Development!$M$12,'Executive Summary'!$E$57-('Executive Summary'!$E$66*'Executive Summary'!$E$57),0)</f>
        <v>0</v>
      </c>
      <c r="FQ58" s="725">
        <f>+IF(FQ$48=Development!$M$12,'Executive Summary'!$E$57-('Executive Summary'!$E$66*'Executive Summary'!$E$57),0)</f>
        <v>0</v>
      </c>
      <c r="FR58" s="725">
        <f>+IF(FR$48=Development!$M$12,'Executive Summary'!$E$57-('Executive Summary'!$E$66*'Executive Summary'!$E$57),0)</f>
        <v>0</v>
      </c>
      <c r="FS58" s="725">
        <f>+IF(FS$48=Development!$M$12,'Executive Summary'!$E$57-('Executive Summary'!$E$66*'Executive Summary'!$E$57),0)</f>
        <v>0</v>
      </c>
      <c r="FT58" s="725">
        <f>+IF(FT$48=Development!$M$12,'Executive Summary'!$E$57-('Executive Summary'!$E$66*'Executive Summary'!$E$57),0)</f>
        <v>0</v>
      </c>
      <c r="FU58" s="725">
        <f>+IF(FU$48=Development!$M$12,'Executive Summary'!$E$57-('Executive Summary'!$E$66*'Executive Summary'!$E$57),0)</f>
        <v>0</v>
      </c>
      <c r="FV58" s="725">
        <f>+IF(FV$48=Development!$M$12,'Executive Summary'!$E$57-('Executive Summary'!$E$66*'Executive Summary'!$E$57),0)</f>
        <v>0</v>
      </c>
      <c r="FW58" s="725">
        <f>+IF(FW$48=Development!$M$12,'Executive Summary'!$E$57-('Executive Summary'!$E$66*'Executive Summary'!$E$57),0)</f>
        <v>0</v>
      </c>
      <c r="FX58" s="725">
        <f>+IF(FX$48=Development!$M$12,'Executive Summary'!$E$57-('Executive Summary'!$E$66*'Executive Summary'!$E$57),0)</f>
        <v>0</v>
      </c>
      <c r="FY58" s="725">
        <f>+IF(FY$48=Development!$M$12,'Executive Summary'!$E$57-('Executive Summary'!$E$66*'Executive Summary'!$E$57),0)</f>
        <v>0</v>
      </c>
      <c r="FZ58" s="725">
        <f>+IF(FZ$48=Development!$M$12,'Executive Summary'!$E$57-('Executive Summary'!$E$66*'Executive Summary'!$E$57),0)</f>
        <v>0</v>
      </c>
      <c r="GA58" s="725">
        <f>+IF(GA$48=Development!$M$12,'Executive Summary'!$E$57-('Executive Summary'!$E$66*'Executive Summary'!$E$57),0)</f>
        <v>0</v>
      </c>
      <c r="GB58" s="725">
        <f>+IF(GB$48=Development!$M$12,'Executive Summary'!$E$57-('Executive Summary'!$E$66*'Executive Summary'!$E$57),0)</f>
        <v>0</v>
      </c>
      <c r="GC58" s="725">
        <f>+IF(GC$48=Development!$M$12,'Executive Summary'!$E$57-('Executive Summary'!$E$66*'Executive Summary'!$E$57),0)</f>
        <v>0</v>
      </c>
      <c r="GD58" s="725">
        <f>+IF(GD$48=Development!$M$12,'Executive Summary'!$E$57-('Executive Summary'!$E$66*'Executive Summary'!$E$57),0)</f>
        <v>0</v>
      </c>
      <c r="GE58" s="725">
        <f>+IF(GE$48=Development!$M$12,'Executive Summary'!$E$57-('Executive Summary'!$E$66*'Executive Summary'!$E$57),0)</f>
        <v>0</v>
      </c>
      <c r="GF58" s="725">
        <f>+IF(GF$48=Development!$M$12,'Executive Summary'!$E$57-('Executive Summary'!$E$66*'Executive Summary'!$E$57),0)</f>
        <v>0</v>
      </c>
      <c r="GG58" s="725">
        <f>+IF(GG$48=Development!$M$12,'Executive Summary'!$E$57-('Executive Summary'!$E$66*'Executive Summary'!$E$57),0)</f>
        <v>0</v>
      </c>
      <c r="GH58" s="725">
        <f>+IF(GH$48=Development!$M$12,'Executive Summary'!$E$57-('Executive Summary'!$E$66*'Executive Summary'!$E$57),0)</f>
        <v>0</v>
      </c>
      <c r="GI58" s="725">
        <f>+IF(GI$48=Development!$M$12,'Executive Summary'!$E$57-('Executive Summary'!$E$66*'Executive Summary'!$E$57),0)</f>
        <v>0</v>
      </c>
      <c r="GJ58" s="725">
        <f>+IF(GJ$48=Development!$M$12,'Executive Summary'!$E$57-('Executive Summary'!$E$66*'Executive Summary'!$E$57),0)</f>
        <v>0</v>
      </c>
      <c r="GK58" s="725">
        <f>+IF(GK$48=Development!$M$12,'Executive Summary'!$E$57-('Executive Summary'!$E$66*'Executive Summary'!$E$57),0)</f>
        <v>0</v>
      </c>
      <c r="GL58" s="725">
        <f>+IF(GL$48=Development!$M$12,'Executive Summary'!$E$57-('Executive Summary'!$E$66*'Executive Summary'!$E$57),0)</f>
        <v>0</v>
      </c>
      <c r="GM58" s="725">
        <f>+IF(GM$48=Development!$M$12,'Executive Summary'!$E$57-('Executive Summary'!$E$66*'Executive Summary'!$E$57),0)</f>
        <v>0</v>
      </c>
      <c r="GN58" s="725">
        <f>+IF(GN$48=Development!$M$12,'Executive Summary'!$E$57-('Executive Summary'!$E$66*'Executive Summary'!$E$57),0)</f>
        <v>0</v>
      </c>
      <c r="GO58" s="725">
        <f>+IF(GO$48=Development!$M$12,'Executive Summary'!$E$57-('Executive Summary'!$E$66*'Executive Summary'!$E$57),0)</f>
        <v>0</v>
      </c>
      <c r="GP58" s="725">
        <f>+IF(GP$48=Development!$M$12,'Executive Summary'!$E$57-('Executive Summary'!$E$66*'Executive Summary'!$E$57),0)</f>
        <v>0</v>
      </c>
      <c r="GQ58" s="725">
        <f>+IF(GQ$48=Development!$M$12,'Executive Summary'!$E$57-('Executive Summary'!$E$66*'Executive Summary'!$E$57),0)</f>
        <v>0</v>
      </c>
      <c r="GR58" s="725">
        <f>+IF(GR$48=Development!$M$12,'Executive Summary'!$E$57-('Executive Summary'!$E$66*'Executive Summary'!$E$57),0)</f>
        <v>0</v>
      </c>
      <c r="GS58" s="725">
        <f>+IF(GS$48=Development!$M$12,'Executive Summary'!$E$57-('Executive Summary'!$E$66*'Executive Summary'!$E$57),0)</f>
        <v>0</v>
      </c>
      <c r="GT58" s="725">
        <f>+IF(GT$48=Development!$M$12,'Executive Summary'!$E$57-('Executive Summary'!$E$66*'Executive Summary'!$E$57),0)</f>
        <v>0</v>
      </c>
      <c r="GU58" s="725">
        <f>+IF(GU$48=Development!$M$12,'Executive Summary'!$E$57-('Executive Summary'!$E$66*'Executive Summary'!$E$57),0)</f>
        <v>0</v>
      </c>
      <c r="GV58" s="725">
        <f>+IF(GV$48=Development!$M$12,'Executive Summary'!$E$57-('Executive Summary'!$E$66*'Executive Summary'!$E$57),0)</f>
        <v>0</v>
      </c>
      <c r="GW58" s="725">
        <f>+IF(GW$48=Development!$M$12,'Executive Summary'!$E$57-('Executive Summary'!$E$66*'Executive Summary'!$E$57),0)</f>
        <v>0</v>
      </c>
      <c r="GX58" s="725">
        <f>+IF(GX$48=Development!$M$12,'Executive Summary'!$E$57-('Executive Summary'!$E$66*'Executive Summary'!$E$57),0)</f>
        <v>0</v>
      </c>
      <c r="GY58" s="725">
        <f>+IF(GY$48=Development!$M$12,'Executive Summary'!$E$57-('Executive Summary'!$E$66*'Executive Summary'!$E$57),0)</f>
        <v>0</v>
      </c>
      <c r="GZ58" s="725">
        <f>+IF(GZ$48=Development!$M$12,'Executive Summary'!$E$57-('Executive Summary'!$E$66*'Executive Summary'!$E$57),0)</f>
        <v>0</v>
      </c>
      <c r="HA58" s="725">
        <f>+IF(HA$48=Development!$M$12,'Executive Summary'!$E$57-('Executive Summary'!$E$66*'Executive Summary'!$E$57),0)</f>
        <v>0</v>
      </c>
      <c r="HB58" s="725">
        <f>+IF(HB$48=Development!$M$12,'Executive Summary'!$E$57-('Executive Summary'!$E$66*'Executive Summary'!$E$57),0)</f>
        <v>0</v>
      </c>
      <c r="HC58" s="725">
        <f>+IF(HC$48=Development!$M$12,'Executive Summary'!$E$57-('Executive Summary'!$E$66*'Executive Summary'!$E$57),0)</f>
        <v>0</v>
      </c>
      <c r="HD58" s="725">
        <f>+IF(HD$48=Development!$M$12,'Executive Summary'!$E$57-('Executive Summary'!$E$66*'Executive Summary'!$E$57),0)</f>
        <v>0</v>
      </c>
      <c r="HE58" s="725">
        <f>+IF(HE$48=Development!$M$12,'Executive Summary'!$E$57-('Executive Summary'!$E$66*'Executive Summary'!$E$57),0)</f>
        <v>0</v>
      </c>
      <c r="HF58" s="725">
        <f>+IF(HF$48=Development!$M$12,'Executive Summary'!$E$57-('Executive Summary'!$E$66*'Executive Summary'!$E$57),0)</f>
        <v>0</v>
      </c>
      <c r="HG58" s="725">
        <f>+IF(HG$48=Development!$M$12,'Executive Summary'!$E$57-('Executive Summary'!$E$66*'Executive Summary'!$E$57),0)</f>
        <v>0</v>
      </c>
      <c r="HH58" s="725">
        <f>+IF(HH$48=Development!$M$12,'Executive Summary'!$E$57-('Executive Summary'!$E$66*'Executive Summary'!$E$57),0)</f>
        <v>0</v>
      </c>
      <c r="HI58" s="725">
        <f>+IF(HI$48=Development!$M$12,'Executive Summary'!$E$57-('Executive Summary'!$E$66*'Executive Summary'!$E$57),0)</f>
        <v>0</v>
      </c>
      <c r="HJ58" s="725">
        <f>+IF(HJ$48=Development!$M$12,'Executive Summary'!$E$57-('Executive Summary'!$E$66*'Executive Summary'!$E$57),0)</f>
        <v>0</v>
      </c>
      <c r="HK58" s="725">
        <f>+IF(HK$48=Development!$M$12,'Executive Summary'!$E$57-('Executive Summary'!$E$66*'Executive Summary'!$E$57),0)</f>
        <v>0</v>
      </c>
      <c r="HL58" s="725">
        <f>+IF(HL$48=Development!$M$12,'Executive Summary'!$E$57-('Executive Summary'!$E$66*'Executive Summary'!$E$57),0)</f>
        <v>0</v>
      </c>
      <c r="HM58" s="725">
        <f>+IF(HM$48=Development!$M$12,'Executive Summary'!$E$57-('Executive Summary'!$E$66*'Executive Summary'!$E$57),0)</f>
        <v>0</v>
      </c>
      <c r="HN58" s="725">
        <f>+IF(HN$48=Development!$M$12,'Executive Summary'!$E$57-('Executive Summary'!$E$66*'Executive Summary'!$E$57),0)</f>
        <v>0</v>
      </c>
      <c r="HO58" s="725">
        <f>+IF(HO$48=Development!$M$12,'Executive Summary'!$E$57-('Executive Summary'!$E$66*'Executive Summary'!$E$57),0)</f>
        <v>0</v>
      </c>
      <c r="HP58" s="725">
        <f>+IF(HP$48=Development!$M$12,'Executive Summary'!$E$57-('Executive Summary'!$E$66*'Executive Summary'!$E$57),0)</f>
        <v>0</v>
      </c>
      <c r="HQ58" s="725">
        <f>+IF(HQ$48=Development!$M$12,'Executive Summary'!$E$57-('Executive Summary'!$E$66*'Executive Summary'!$E$57),0)</f>
        <v>0</v>
      </c>
      <c r="HR58" s="725">
        <f>+IF(HR$48=Development!$M$12,'Executive Summary'!$E$57-('Executive Summary'!$E$66*'Executive Summary'!$E$57),0)</f>
        <v>0</v>
      </c>
      <c r="HS58" s="725">
        <f>+IF(HS$48=Development!$M$12,'Executive Summary'!$E$57-('Executive Summary'!$E$66*'Executive Summary'!$E$57),0)</f>
        <v>0</v>
      </c>
      <c r="HT58" s="725">
        <f>+IF(HT$48=Development!$M$12,'Executive Summary'!$E$57-('Executive Summary'!$E$66*'Executive Summary'!$E$57),0)</f>
        <v>0</v>
      </c>
      <c r="HU58" s="725">
        <f>+IF(HU$48=Development!$M$12,'Executive Summary'!$E$57-('Executive Summary'!$E$66*'Executive Summary'!$E$57),0)</f>
        <v>0</v>
      </c>
      <c r="HV58" s="725">
        <f>+IF(HV$48=Development!$M$12,'Executive Summary'!$E$57-('Executive Summary'!$E$66*'Executive Summary'!$E$57),0)</f>
        <v>0</v>
      </c>
      <c r="HW58" s="725">
        <f>+IF(HW$48=Development!$M$12,'Executive Summary'!$E$57-('Executive Summary'!$E$66*'Executive Summary'!$E$57),0)</f>
        <v>0</v>
      </c>
      <c r="HX58" s="725">
        <f>+IF(HX$48=Development!$M$12,'Executive Summary'!$E$57-('Executive Summary'!$E$66*'Executive Summary'!$E$57),0)</f>
        <v>0</v>
      </c>
      <c r="HY58" s="725">
        <f>+IF(HY$48=Development!$M$12,'Executive Summary'!$E$57-('Executive Summary'!$E$66*'Executive Summary'!$E$57),0)</f>
        <v>0</v>
      </c>
      <c r="HZ58" s="725">
        <f>+IF(HZ$48=Development!$M$12,'Executive Summary'!$E$57-('Executive Summary'!$E$66*'Executive Summary'!$E$57),0)</f>
        <v>0</v>
      </c>
      <c r="IA58" s="725">
        <f>+IF(IA$48=Development!$M$12,'Executive Summary'!$E$57-('Executive Summary'!$E$66*'Executive Summary'!$E$57),0)</f>
        <v>0</v>
      </c>
      <c r="IB58" s="725">
        <f>+IF(IB$48=Development!$M$12,'Executive Summary'!$E$57-('Executive Summary'!$E$66*'Executive Summary'!$E$57),0)</f>
        <v>0</v>
      </c>
      <c r="IC58" s="725">
        <f>+IF(IC$48=Development!$M$12,'Executive Summary'!$E$57-('Executive Summary'!$E$66*'Executive Summary'!$E$57),0)</f>
        <v>0</v>
      </c>
      <c r="ID58" s="725">
        <f>+IF(ID$48=Development!$M$12,'Executive Summary'!$E$57-('Executive Summary'!$E$66*'Executive Summary'!$E$57),0)</f>
        <v>0</v>
      </c>
      <c r="IE58" s="725">
        <f>+IF(IE$48=Development!$M$12,'Executive Summary'!$E$57-('Executive Summary'!$E$66*'Executive Summary'!$E$57),0)</f>
        <v>0</v>
      </c>
      <c r="IF58" s="725">
        <f>+IF(IF$48=Development!$M$12,'Executive Summary'!$E$57-('Executive Summary'!$E$66*'Executive Summary'!$E$57),0)</f>
        <v>0</v>
      </c>
      <c r="IG58" s="725">
        <f>+IF(IG$48=Development!$M$12,'Executive Summary'!$E$57-('Executive Summary'!$E$66*'Executive Summary'!$E$57),0)</f>
        <v>0</v>
      </c>
      <c r="IH58" s="725">
        <f>+IF(IH$48=Development!$M$12,'Executive Summary'!$E$57-('Executive Summary'!$E$66*'Executive Summary'!$E$57),0)</f>
        <v>0</v>
      </c>
      <c r="II58" s="725">
        <f>+IF(II$48=Development!$M$12,'Executive Summary'!$E$57-('Executive Summary'!$E$66*'Executive Summary'!$E$57),0)</f>
        <v>0</v>
      </c>
      <c r="IJ58" s="725">
        <f>+IF(IJ$48=Development!$M$12,'Executive Summary'!$E$57-('Executive Summary'!$E$66*'Executive Summary'!$E$57),0)</f>
        <v>0</v>
      </c>
      <c r="IK58" s="725">
        <f>+IF(IK$48=Development!$M$12,'Executive Summary'!$E$57-('Executive Summary'!$E$66*'Executive Summary'!$E$57),0)</f>
        <v>0</v>
      </c>
      <c r="IL58" s="725">
        <f>+IF(IL$48=Development!$M$12,'Executive Summary'!$E$57-('Executive Summary'!$E$66*'Executive Summary'!$E$57),0)</f>
        <v>0</v>
      </c>
      <c r="IN58" s="725">
        <f t="shared" si="24"/>
        <v>0</v>
      </c>
      <c r="IO58" s="725">
        <f t="shared" ca="1" si="23"/>
        <v>236412885.18793851</v>
      </c>
      <c r="IP58" s="725">
        <f t="shared" si="23"/>
        <v>0</v>
      </c>
      <c r="IQ58" s="725">
        <f t="shared" si="23"/>
        <v>0</v>
      </c>
      <c r="IR58" s="725">
        <f t="shared" si="23"/>
        <v>0</v>
      </c>
      <c r="IS58" s="725">
        <f t="shared" si="23"/>
        <v>0</v>
      </c>
      <c r="IT58" s="725">
        <f t="shared" si="23"/>
        <v>0</v>
      </c>
      <c r="IU58" s="725">
        <f t="shared" si="23"/>
        <v>0</v>
      </c>
      <c r="IV58" s="725">
        <f t="shared" si="23"/>
        <v>0</v>
      </c>
      <c r="IW58" s="725">
        <f t="shared" si="23"/>
        <v>0</v>
      </c>
      <c r="IX58" s="725">
        <f t="shared" si="23"/>
        <v>0</v>
      </c>
    </row>
    <row r="59" spans="1:258" s="676" customFormat="1">
      <c r="B59" s="747" t="s">
        <v>670</v>
      </c>
      <c r="C59" s="747"/>
      <c r="D59" s="748"/>
      <c r="E59" s="804">
        <f t="shared" ca="1" si="22"/>
        <v>393066436.85167772</v>
      </c>
      <c r="F59" s="725">
        <f>IF(F$48=$R$12,'Sale Proceeds'!$F$64,0)</f>
        <v>0</v>
      </c>
      <c r="G59" s="725">
        <f>IF(G$48=$R$12,'Sale Proceeds'!$F$64,0)</f>
        <v>0</v>
      </c>
      <c r="H59" s="725">
        <f>IF(H$48=$R$12,'Sale Proceeds'!$F$64,0)</f>
        <v>0</v>
      </c>
      <c r="I59" s="725">
        <f>IF(I$48=$R$12,'Sale Proceeds'!$F$64,0)</f>
        <v>0</v>
      </c>
      <c r="J59" s="725">
        <f>IF(J$48=$R$12,'Sale Proceeds'!$F$64,0)</f>
        <v>0</v>
      </c>
      <c r="K59" s="725">
        <f>IF(K$48=$R$12,'Sale Proceeds'!$F$64,0)</f>
        <v>0</v>
      </c>
      <c r="L59" s="725">
        <f>IF(L$48=$R$12,'Sale Proceeds'!$F$64,0)</f>
        <v>0</v>
      </c>
      <c r="M59" s="725">
        <f>IF(M$48=$R$12,'Sale Proceeds'!$F$64,0)</f>
        <v>0</v>
      </c>
      <c r="N59" s="725">
        <f>IF(N$48=$R$12,'Sale Proceeds'!$F$64,0)</f>
        <v>0</v>
      </c>
      <c r="O59" s="725">
        <f>IF(O$48=$R$12,'Sale Proceeds'!$F$64,0)</f>
        <v>0</v>
      </c>
      <c r="P59" s="725">
        <f>IF(P$48=$R$12,'Sale Proceeds'!$F$64,0)</f>
        <v>0</v>
      </c>
      <c r="Q59" s="725">
        <f>IF(Q$48=$R$12,'Sale Proceeds'!$F$64,0)</f>
        <v>0</v>
      </c>
      <c r="R59" s="725">
        <f>IF(R$48=$R$12,'Sale Proceeds'!$F$64,0)</f>
        <v>0</v>
      </c>
      <c r="S59" s="725">
        <f>IF(S$48=$R$12,'Sale Proceeds'!$F$64,0)</f>
        <v>0</v>
      </c>
      <c r="T59" s="725">
        <f>IF(T$48=$R$12,'Sale Proceeds'!$F$64,0)</f>
        <v>0</v>
      </c>
      <c r="U59" s="725">
        <f>IF(U$48=$R$12,'Sale Proceeds'!$F$64,0)</f>
        <v>0</v>
      </c>
      <c r="V59" s="725">
        <f>IF(V$48=$R$12,'Sale Proceeds'!$F$64,0)</f>
        <v>0</v>
      </c>
      <c r="W59" s="725">
        <f>IF(W$48=$R$12,'Sale Proceeds'!$F$64,0)</f>
        <v>0</v>
      </c>
      <c r="X59" s="725">
        <f>IF(X$48=$R$12,'Sale Proceeds'!$F$64,0)</f>
        <v>0</v>
      </c>
      <c r="Y59" s="725">
        <f>IF(Y$48=$R$12,'Sale Proceeds'!$F$64,0)</f>
        <v>0</v>
      </c>
      <c r="Z59" s="725">
        <f>IF(Z$48=$R$12,'Sale Proceeds'!$F$64,0)</f>
        <v>0</v>
      </c>
      <c r="AA59" s="725">
        <f>IF(AA$48=$R$12,'Sale Proceeds'!$F$64,0)</f>
        <v>0</v>
      </c>
      <c r="AB59" s="725">
        <f>IF(AB$48=$R$12,'Sale Proceeds'!$F$64,0)</f>
        <v>0</v>
      </c>
      <c r="AC59" s="725">
        <f>IF(AC$48=$R$12,'Sale Proceeds'!$F$64,0)</f>
        <v>0</v>
      </c>
      <c r="AD59" s="725">
        <f>IF(AD$48=$R$12,'Sale Proceeds'!$F$64,0)</f>
        <v>0</v>
      </c>
      <c r="AE59" s="725">
        <f>IF(AE$48=$R$12,'Sale Proceeds'!$F$64,0)</f>
        <v>0</v>
      </c>
      <c r="AF59" s="725">
        <f>IF(AF$48=$R$12,'Sale Proceeds'!$F$64,0)</f>
        <v>0</v>
      </c>
      <c r="AG59" s="725">
        <f>IF(AG$48=$R$12,'Sale Proceeds'!$F$64,0)</f>
        <v>0</v>
      </c>
      <c r="AH59" s="725">
        <f>IF(AH$48=$R$12,'Sale Proceeds'!$F$64,0)</f>
        <v>0</v>
      </c>
      <c r="AI59" s="725">
        <f>IF(AI$48=$R$12,'Sale Proceeds'!$F$64,0)</f>
        <v>0</v>
      </c>
      <c r="AJ59" s="725">
        <f>IF(AJ$48=$R$12,'Sale Proceeds'!$F$64,0)</f>
        <v>0</v>
      </c>
      <c r="AK59" s="725">
        <f>IF(AK$48=$R$12,'Sale Proceeds'!$F$64,0)</f>
        <v>0</v>
      </c>
      <c r="AL59" s="725">
        <f>IF(AL$48=$R$12,'Sale Proceeds'!$F$64,0)</f>
        <v>0</v>
      </c>
      <c r="AM59" s="725">
        <f>IF(AM$48=$R$12,'Sale Proceeds'!$F$64,0)</f>
        <v>0</v>
      </c>
      <c r="AN59" s="725">
        <f>IF(AN$48=$R$12,'Sale Proceeds'!$F$64,0)</f>
        <v>0</v>
      </c>
      <c r="AO59" s="725">
        <f>IF(AO$48=$R$12,'Sale Proceeds'!$F$64,0)</f>
        <v>0</v>
      </c>
      <c r="AP59" s="725">
        <f>IF(AP$48=$R$12,'Sale Proceeds'!$F$64,0)</f>
        <v>0</v>
      </c>
      <c r="AQ59" s="725">
        <f>IF(AQ$48=$R$12,'Sale Proceeds'!$F$64,0)</f>
        <v>0</v>
      </c>
      <c r="AR59" s="725">
        <f>IF(AR$48=$R$12,'Sale Proceeds'!$F$64,0)</f>
        <v>0</v>
      </c>
      <c r="AS59" s="725">
        <f>IF(AS$48=$R$12,'Sale Proceeds'!$F$64,0)</f>
        <v>0</v>
      </c>
      <c r="AT59" s="725">
        <f>IF(AT$48=$R$12,'Sale Proceeds'!$F$64,0)</f>
        <v>0</v>
      </c>
      <c r="AU59" s="725">
        <f>IF(AU$48=$R$12,'Sale Proceeds'!$F$64,0)</f>
        <v>0</v>
      </c>
      <c r="AV59" s="725">
        <f>IF(AV$48=$R$12,'Sale Proceeds'!$F$64,0)</f>
        <v>0</v>
      </c>
      <c r="AW59" s="725">
        <f>IF(AW$48=$R$12,'Sale Proceeds'!$F$64,0)</f>
        <v>0</v>
      </c>
      <c r="AX59" s="725">
        <f>IF(AX$48=$R$12,'Sale Proceeds'!$F$64,0)</f>
        <v>0</v>
      </c>
      <c r="AY59" s="725">
        <f>IF(AY$48=$R$12,'Sale Proceeds'!$F$64,0)</f>
        <v>0</v>
      </c>
      <c r="AZ59" s="725">
        <f>IF(AZ$48=$R$12,'Sale Proceeds'!$F$64,0)</f>
        <v>0</v>
      </c>
      <c r="BA59" s="725">
        <f>IF(BA$48=$R$12,'Sale Proceeds'!$F$64,0)</f>
        <v>0</v>
      </c>
      <c r="BB59" s="725">
        <f>IF(BB$48=$R$12,'Sale Proceeds'!$F$64,0)</f>
        <v>0</v>
      </c>
      <c r="BC59" s="725">
        <f>IF(BC$48=$R$12,'Sale Proceeds'!$F$64,0)</f>
        <v>0</v>
      </c>
      <c r="BD59" s="725">
        <f>IF(BD$48=$R$12,'Sale Proceeds'!$F$64,0)</f>
        <v>0</v>
      </c>
      <c r="BE59" s="725">
        <f>IF(BE$48=$R$12,'Sale Proceeds'!$F$64,0)</f>
        <v>0</v>
      </c>
      <c r="BF59" s="725">
        <f>IF(BF$48=$R$12,'Sale Proceeds'!$F$64,0)</f>
        <v>0</v>
      </c>
      <c r="BG59" s="725">
        <f>IF(BG$48=$R$12,'Sale Proceeds'!$F$64,0)</f>
        <v>0</v>
      </c>
      <c r="BH59" s="725">
        <f>IF(BH$48=$R$12,'Sale Proceeds'!$F$64,0)</f>
        <v>0</v>
      </c>
      <c r="BI59" s="725">
        <f>IF(BI$48=$R$12,'Sale Proceeds'!$F$64,0)</f>
        <v>0</v>
      </c>
      <c r="BJ59" s="725">
        <f>IF(BJ$48=$R$12,'Sale Proceeds'!$F$64,0)</f>
        <v>0</v>
      </c>
      <c r="BK59" s="725">
        <f>IF(BK$48=$R$12,'Sale Proceeds'!$F$64,0)</f>
        <v>0</v>
      </c>
      <c r="BL59" s="725">
        <f>IF(BL$48=$R$12,'Sale Proceeds'!$F$64,0)</f>
        <v>0</v>
      </c>
      <c r="BM59" s="725">
        <f>IF(BM$48=$R$12,'Sale Proceeds'!$F$64,0)</f>
        <v>0</v>
      </c>
      <c r="BN59" s="725">
        <f>IF(BN$48=$R$12,'Sale Proceeds'!$F$64,0)</f>
        <v>0</v>
      </c>
      <c r="BO59" s="725">
        <f>IF(BO$48=$R$12,'Sale Proceeds'!$F$64,0)</f>
        <v>0</v>
      </c>
      <c r="BP59" s="725">
        <f>IF(BP$48=$R$12,'Sale Proceeds'!$F$64,0)</f>
        <v>0</v>
      </c>
      <c r="BQ59" s="725">
        <f>IF(BQ$48=$R$12,'Sale Proceeds'!$F$64,0)</f>
        <v>0</v>
      </c>
      <c r="BR59" s="725">
        <f>IF(BR$48=$R$12,'Sale Proceeds'!$F$64,0)</f>
        <v>0</v>
      </c>
      <c r="BS59" s="725">
        <f>IF(BS$48=$R$12,'Sale Proceeds'!$F$64,0)</f>
        <v>0</v>
      </c>
      <c r="BT59" s="725">
        <f>IF(BT$48=$R$12,'Sale Proceeds'!$F$64,0)</f>
        <v>0</v>
      </c>
      <c r="BU59" s="725">
        <f ca="1">IF(BU$48=$R$12,'Sale Proceeds'!$F$64,0)</f>
        <v>393066436.85167772</v>
      </c>
      <c r="BV59" s="725">
        <f>IF(BV$48=$R$12,'Sale Proceeds'!$F$64,0)</f>
        <v>0</v>
      </c>
      <c r="BW59" s="725">
        <f>IF(BW$48=$R$12,'Sale Proceeds'!$F$64,0)</f>
        <v>0</v>
      </c>
      <c r="BX59" s="725">
        <f>IF(BX$48=$R$12,'Sale Proceeds'!$F$64,0)</f>
        <v>0</v>
      </c>
      <c r="BY59" s="725">
        <f>IF(BY$48=$R$12,'Sale Proceeds'!$F$64,0)</f>
        <v>0</v>
      </c>
      <c r="BZ59" s="725">
        <f>IF(BZ$48=$R$12,'Sale Proceeds'!$F$64,0)</f>
        <v>0</v>
      </c>
      <c r="CA59" s="725">
        <f>IF(CA$48=$R$12,'Sale Proceeds'!$F$64,0)</f>
        <v>0</v>
      </c>
      <c r="CB59" s="725">
        <f>IF(CB$48=$R$12,'Sale Proceeds'!$F$64,0)</f>
        <v>0</v>
      </c>
      <c r="CC59" s="725">
        <f>IF(CC$48=$R$12,'Sale Proceeds'!$F$64,0)</f>
        <v>0</v>
      </c>
      <c r="CD59" s="725">
        <f>IF(CD$48=$R$12,'Sale Proceeds'!$F$64,0)</f>
        <v>0</v>
      </c>
      <c r="CE59" s="725">
        <f>IF(CE$48=$R$12,'Sale Proceeds'!$F$64,0)</f>
        <v>0</v>
      </c>
      <c r="CF59" s="725">
        <f>IF(CF$48=$R$12,'Sale Proceeds'!$F$64,0)</f>
        <v>0</v>
      </c>
      <c r="CG59" s="725">
        <f>IF(CG$48=$R$12,'Sale Proceeds'!$F$64,0)</f>
        <v>0</v>
      </c>
      <c r="CH59" s="725">
        <f>IF(CH$48=$R$12,'Sale Proceeds'!$F$64,0)</f>
        <v>0</v>
      </c>
      <c r="CI59" s="725">
        <f>IF(CI$48=$R$12,'Sale Proceeds'!$F$64,0)</f>
        <v>0</v>
      </c>
      <c r="CJ59" s="725">
        <f>IF(CJ$48=$R$12,'Sale Proceeds'!$F$64,0)</f>
        <v>0</v>
      </c>
      <c r="CK59" s="725">
        <f>IF(CK$48=$R$12,'Sale Proceeds'!$F$64,0)</f>
        <v>0</v>
      </c>
      <c r="CL59" s="725">
        <f>IF(CL$48=$R$12,'Sale Proceeds'!$F$64,0)</f>
        <v>0</v>
      </c>
      <c r="CM59" s="725">
        <f>IF(CM$48=$R$12,'Sale Proceeds'!$F$64,0)</f>
        <v>0</v>
      </c>
      <c r="CN59" s="725">
        <f>IF(CN$48=$R$12,'Sale Proceeds'!$F$64,0)</f>
        <v>0</v>
      </c>
      <c r="CO59" s="725">
        <f>IF(CO$48=$R$12,'Sale Proceeds'!$F$64,0)</f>
        <v>0</v>
      </c>
      <c r="CP59" s="725">
        <f>IF(CP$48=$R$12,'Sale Proceeds'!$F$64,0)</f>
        <v>0</v>
      </c>
      <c r="CQ59" s="725">
        <f>IF(CQ$48=$R$12,'Sale Proceeds'!$F$64,0)</f>
        <v>0</v>
      </c>
      <c r="CR59" s="725">
        <f>IF(CR$48=$R$12,'Sale Proceeds'!$F$64,0)</f>
        <v>0</v>
      </c>
      <c r="CS59" s="725">
        <f>IF(CS$48=$R$12,'Sale Proceeds'!$F$64,0)</f>
        <v>0</v>
      </c>
      <c r="CT59" s="725">
        <f>IF(CT$48=$R$12,'Sale Proceeds'!$F$64,0)</f>
        <v>0</v>
      </c>
      <c r="CU59" s="725">
        <f>IF(CU$48=$R$12,'Sale Proceeds'!$F$64,0)</f>
        <v>0</v>
      </c>
      <c r="CV59" s="725">
        <f>IF(CV$48=$R$12,'Sale Proceeds'!$F$64,0)</f>
        <v>0</v>
      </c>
      <c r="CW59" s="725">
        <f>IF(CW$48=$R$12,'Sale Proceeds'!$F$64,0)</f>
        <v>0</v>
      </c>
      <c r="CX59" s="725">
        <f>IF(CX$48=$R$12,'Sale Proceeds'!$F$64,0)</f>
        <v>0</v>
      </c>
      <c r="CY59" s="725">
        <f>IF(CY$48=$R$12,'Sale Proceeds'!$F$64,0)</f>
        <v>0</v>
      </c>
      <c r="CZ59" s="725">
        <f>IF(CZ$48=$R$12,'Sale Proceeds'!$F$64,0)</f>
        <v>0</v>
      </c>
      <c r="DA59" s="725">
        <f>IF(DA$48=$R$12,'Sale Proceeds'!$F$64,0)</f>
        <v>0</v>
      </c>
      <c r="DB59" s="725">
        <f>IF(DB$48=$R$12,'Sale Proceeds'!$F$64,0)</f>
        <v>0</v>
      </c>
      <c r="DC59" s="725">
        <f>IF(DC$48=$R$12,'Sale Proceeds'!$F$64,0)</f>
        <v>0</v>
      </c>
      <c r="DD59" s="725">
        <f>IF(DD$48=$R$12,'Sale Proceeds'!$F$64,0)</f>
        <v>0</v>
      </c>
      <c r="DE59" s="725">
        <f>IF(DE$48=$R$12,'Sale Proceeds'!$F$64,0)</f>
        <v>0</v>
      </c>
      <c r="DF59" s="725">
        <f>IF(DF$48=$R$12,'Sale Proceeds'!$F$64,0)</f>
        <v>0</v>
      </c>
      <c r="DG59" s="725">
        <f>IF(DG$48=$R$12,'Sale Proceeds'!$F$64,0)</f>
        <v>0</v>
      </c>
      <c r="DH59" s="725">
        <f>IF(DH$48=$R$12,'Sale Proceeds'!$F$64,0)</f>
        <v>0</v>
      </c>
      <c r="DI59" s="725">
        <f>IF(DI$48=$R$12,'Sale Proceeds'!$F$64,0)</f>
        <v>0</v>
      </c>
      <c r="DJ59" s="725">
        <f>IF(DJ$48=$R$12,'Sale Proceeds'!$F$64,0)</f>
        <v>0</v>
      </c>
      <c r="DK59" s="725">
        <f>IF(DK$48=$R$12,'Sale Proceeds'!$F$64,0)</f>
        <v>0</v>
      </c>
      <c r="DL59" s="725">
        <f>IF(DL$48=$R$12,'Sale Proceeds'!$F$64,0)</f>
        <v>0</v>
      </c>
      <c r="DM59" s="725">
        <f>IF(DM$48=$R$12,'Sale Proceeds'!$F$64,0)</f>
        <v>0</v>
      </c>
      <c r="DN59" s="725">
        <f>IF(DN$48=$R$12,'Sale Proceeds'!$F$64,0)</f>
        <v>0</v>
      </c>
      <c r="DO59" s="725">
        <f>IF(DO$48=$R$12,'Sale Proceeds'!$F$64,0)</f>
        <v>0</v>
      </c>
      <c r="DP59" s="725">
        <f>IF(DP$48=$R$12,'Sale Proceeds'!$F$64,0)</f>
        <v>0</v>
      </c>
      <c r="DQ59" s="725">
        <f>IF(DQ$48=$R$12,'Sale Proceeds'!$F$64,0)</f>
        <v>0</v>
      </c>
      <c r="DR59" s="725">
        <f>IF(DR$48=$R$12,'Sale Proceeds'!$F$64,0)</f>
        <v>0</v>
      </c>
      <c r="DS59" s="725">
        <f>IF(DS$48=$R$12,'Sale Proceeds'!$F$64,0)</f>
        <v>0</v>
      </c>
      <c r="DT59" s="725">
        <f>IF(DT$48=$R$12,'Sale Proceeds'!$F$64,0)</f>
        <v>0</v>
      </c>
      <c r="DU59" s="725">
        <f>IF(DU$48=$R$12,'Sale Proceeds'!$F$64,0)</f>
        <v>0</v>
      </c>
      <c r="DV59" s="725">
        <f>IF(DV$48=$R$12,'Sale Proceeds'!$F$64,0)</f>
        <v>0</v>
      </c>
      <c r="DW59" s="725">
        <f>IF(DW$48=$R$12,'Sale Proceeds'!$F$64,0)</f>
        <v>0</v>
      </c>
      <c r="DX59" s="725">
        <f>IF(DX$48=$R$12,'Sale Proceeds'!$F$64,0)</f>
        <v>0</v>
      </c>
      <c r="DY59" s="725">
        <f>IF(DY$48=$R$12,'Sale Proceeds'!$F$64,0)</f>
        <v>0</v>
      </c>
      <c r="DZ59" s="725">
        <f>IF(DZ$48=$R$12,'Sale Proceeds'!$F$64,0)</f>
        <v>0</v>
      </c>
      <c r="EA59" s="725">
        <f>IF(EA$48=$R$12,'Sale Proceeds'!$F$64,0)</f>
        <v>0</v>
      </c>
      <c r="EB59" s="725">
        <f>IF(EB$48=$R$12,'Sale Proceeds'!$F$64,0)</f>
        <v>0</v>
      </c>
      <c r="EC59" s="725">
        <f>IF(EC$48=$R$12,'Sale Proceeds'!$F$64,0)</f>
        <v>0</v>
      </c>
      <c r="ED59" s="725">
        <f>IF(ED$48=$R$12,'Sale Proceeds'!$F$64,0)</f>
        <v>0</v>
      </c>
      <c r="EE59" s="725">
        <f>IF(EE$48=$R$12,'Sale Proceeds'!$F$64,0)</f>
        <v>0</v>
      </c>
      <c r="EF59" s="725">
        <f>IF(EF$48=$R$12,'Sale Proceeds'!$F$64,0)</f>
        <v>0</v>
      </c>
      <c r="EG59" s="725">
        <f>IF(EG$48=$R$12,'Sale Proceeds'!$F$64,0)</f>
        <v>0</v>
      </c>
      <c r="EH59" s="725">
        <f>IF(EH$48=$R$12,'Sale Proceeds'!$F$64,0)</f>
        <v>0</v>
      </c>
      <c r="EI59" s="725">
        <f>IF(EI$48=$R$12,'Sale Proceeds'!$F$64,0)</f>
        <v>0</v>
      </c>
      <c r="EJ59" s="725">
        <f>IF(EJ$48=$R$12,'Sale Proceeds'!$F$64,0)</f>
        <v>0</v>
      </c>
      <c r="EK59" s="725">
        <f>IF(EK$48=$R$12,'Sale Proceeds'!$F$64,0)</f>
        <v>0</v>
      </c>
      <c r="EL59" s="725">
        <f>IF(EL$48=$R$12,'Sale Proceeds'!$F$64,0)</f>
        <v>0</v>
      </c>
      <c r="EM59" s="725">
        <f>IF(EM$48=$R$12,'Sale Proceeds'!$F$64,0)</f>
        <v>0</v>
      </c>
      <c r="EN59" s="725">
        <f>IF(EN$48=$R$12,'Sale Proceeds'!$F$64,0)</f>
        <v>0</v>
      </c>
      <c r="EO59" s="725">
        <f>IF(EO$48=$R$12,'Sale Proceeds'!$F$64,0)</f>
        <v>0</v>
      </c>
      <c r="EP59" s="725">
        <f>IF(EP$48=$R$12,'Sale Proceeds'!$F$64,0)</f>
        <v>0</v>
      </c>
      <c r="EQ59" s="725">
        <f>IF(EQ$48=$R$12,'Sale Proceeds'!$F$64,0)</f>
        <v>0</v>
      </c>
      <c r="ER59" s="725">
        <f>IF(ER$48=$R$12,'Sale Proceeds'!$F$64,0)</f>
        <v>0</v>
      </c>
      <c r="ES59" s="725">
        <f>IF(ES$48=$R$12,'Sale Proceeds'!$F$64,0)</f>
        <v>0</v>
      </c>
      <c r="ET59" s="725">
        <f>IF(ET$48=$R$12,'Sale Proceeds'!$F$64,0)</f>
        <v>0</v>
      </c>
      <c r="EU59" s="725">
        <f>IF(EU$48=$R$12,'Sale Proceeds'!$F$64,0)</f>
        <v>0</v>
      </c>
      <c r="EV59" s="725">
        <f>IF(EV$48=$R$12,'Sale Proceeds'!$F$64,0)</f>
        <v>0</v>
      </c>
      <c r="EW59" s="725">
        <f>IF(EW$48=$R$12,'Sale Proceeds'!$F$64,0)</f>
        <v>0</v>
      </c>
      <c r="EX59" s="725">
        <f>IF(EX$48=$R$12,'Sale Proceeds'!$F$64,0)</f>
        <v>0</v>
      </c>
      <c r="EY59" s="725">
        <f>IF(EY$48=$R$12,'Sale Proceeds'!$F$64,0)</f>
        <v>0</v>
      </c>
      <c r="EZ59" s="725">
        <f>IF(EZ$48=$R$12,'Sale Proceeds'!$F$64,0)</f>
        <v>0</v>
      </c>
      <c r="FA59" s="725">
        <f>IF(FA$48=$R$12,'Sale Proceeds'!$F$64,0)</f>
        <v>0</v>
      </c>
      <c r="FB59" s="725">
        <f>IF(FB$48=$R$12,'Sale Proceeds'!$F$64,0)</f>
        <v>0</v>
      </c>
      <c r="FC59" s="725">
        <f>IF(FC$48=$R$12,'Sale Proceeds'!$F$64,0)</f>
        <v>0</v>
      </c>
      <c r="FD59" s="725">
        <f>IF(FD$48=$R$12,'Sale Proceeds'!$F$64,0)</f>
        <v>0</v>
      </c>
      <c r="FE59" s="725">
        <f>IF(FE$48=$R$12,'Sale Proceeds'!$F$64,0)</f>
        <v>0</v>
      </c>
      <c r="FF59" s="725">
        <f>IF(FF$48=$R$12,'Sale Proceeds'!$F$64,0)</f>
        <v>0</v>
      </c>
      <c r="FG59" s="725">
        <f>IF(FG$48=$R$12,'Sale Proceeds'!$F$64,0)</f>
        <v>0</v>
      </c>
      <c r="FH59" s="725">
        <f>IF(FH$48=$R$12,'Sale Proceeds'!$F$64,0)</f>
        <v>0</v>
      </c>
      <c r="FI59" s="725">
        <f>IF(FI$48=$R$12,'Sale Proceeds'!$F$64,0)</f>
        <v>0</v>
      </c>
      <c r="FJ59" s="725">
        <f>IF(FJ$48=$R$12,'Sale Proceeds'!$F$64,0)</f>
        <v>0</v>
      </c>
      <c r="FK59" s="725">
        <f>IF(FK$48=$R$12,'Sale Proceeds'!$F$64,0)</f>
        <v>0</v>
      </c>
      <c r="FL59" s="725">
        <f>IF(FL$48=$R$12,'Sale Proceeds'!$F$64,0)</f>
        <v>0</v>
      </c>
      <c r="FM59" s="725">
        <f>IF(FM$48=$R$12,'Sale Proceeds'!$F$64,0)</f>
        <v>0</v>
      </c>
      <c r="FN59" s="725">
        <f>IF(FN$48=$R$12,'Sale Proceeds'!$F$64,0)</f>
        <v>0</v>
      </c>
      <c r="FO59" s="725">
        <f>IF(FO$48=$R$12,'Sale Proceeds'!$F$64,0)</f>
        <v>0</v>
      </c>
      <c r="FP59" s="725">
        <f>IF(FP$48=$R$12,'Sale Proceeds'!$F$64,0)</f>
        <v>0</v>
      </c>
      <c r="FQ59" s="725">
        <f>IF(FQ$48=$R$12,'Sale Proceeds'!$F$64,0)</f>
        <v>0</v>
      </c>
      <c r="FR59" s="725">
        <f>IF(FR$48=$R$12,'Sale Proceeds'!$F$64,0)</f>
        <v>0</v>
      </c>
      <c r="FS59" s="725">
        <f>IF(FS$48=$R$12,'Sale Proceeds'!$F$64,0)</f>
        <v>0</v>
      </c>
      <c r="FT59" s="725">
        <f>IF(FT$48=$R$12,'Sale Proceeds'!$F$64,0)</f>
        <v>0</v>
      </c>
      <c r="FU59" s="725">
        <f>IF(FU$48=$R$12,'Sale Proceeds'!$F$64,0)</f>
        <v>0</v>
      </c>
      <c r="FV59" s="725">
        <f>IF(FV$48=$R$12,'Sale Proceeds'!$F$64,0)</f>
        <v>0</v>
      </c>
      <c r="FW59" s="725">
        <f>IF(FW$48=$R$12,'Sale Proceeds'!$F$64,0)</f>
        <v>0</v>
      </c>
      <c r="FX59" s="725">
        <f>IF(FX$48=$R$12,'Sale Proceeds'!$F$64,0)</f>
        <v>0</v>
      </c>
      <c r="FY59" s="725">
        <f>IF(FY$48=$R$12,'Sale Proceeds'!$F$64,0)</f>
        <v>0</v>
      </c>
      <c r="FZ59" s="725">
        <f>IF(FZ$48=$R$12,'Sale Proceeds'!$F$64,0)</f>
        <v>0</v>
      </c>
      <c r="GA59" s="725">
        <f>IF(GA$48=$R$12,'Sale Proceeds'!$F$64,0)</f>
        <v>0</v>
      </c>
      <c r="GB59" s="725">
        <f>IF(GB$48=$R$12,'Sale Proceeds'!$F$64,0)</f>
        <v>0</v>
      </c>
      <c r="GC59" s="725">
        <f>IF(GC$48=$R$12,'Sale Proceeds'!$F$64,0)</f>
        <v>0</v>
      </c>
      <c r="GD59" s="725">
        <f>IF(GD$48=$R$12,'Sale Proceeds'!$F$64,0)</f>
        <v>0</v>
      </c>
      <c r="GE59" s="725">
        <f>IF(GE$48=$R$12,'Sale Proceeds'!$F$64,0)</f>
        <v>0</v>
      </c>
      <c r="GF59" s="725">
        <f>IF(GF$48=$R$12,'Sale Proceeds'!$F$64,0)</f>
        <v>0</v>
      </c>
      <c r="GG59" s="725">
        <f>IF(GG$48=$R$12,'Sale Proceeds'!$F$64,0)</f>
        <v>0</v>
      </c>
      <c r="GH59" s="725">
        <f>IF(GH$48=$R$12,'Sale Proceeds'!$F$64,0)</f>
        <v>0</v>
      </c>
      <c r="GI59" s="725">
        <f>IF(GI$48=$R$12,'Sale Proceeds'!$F$64,0)</f>
        <v>0</v>
      </c>
      <c r="GJ59" s="725">
        <f>IF(GJ$48=$R$12,'Sale Proceeds'!$F$64,0)</f>
        <v>0</v>
      </c>
      <c r="GK59" s="725">
        <f>IF(GK$48=$R$12,'Sale Proceeds'!$F$64,0)</f>
        <v>0</v>
      </c>
      <c r="GL59" s="725">
        <f>IF(GL$48=$R$12,'Sale Proceeds'!$F$64,0)</f>
        <v>0</v>
      </c>
      <c r="GM59" s="725">
        <f>IF(GM$48=$R$12,'Sale Proceeds'!$F$64,0)</f>
        <v>0</v>
      </c>
      <c r="GN59" s="725">
        <f>IF(GN$48=$R$12,'Sale Proceeds'!$F$64,0)</f>
        <v>0</v>
      </c>
      <c r="GO59" s="725">
        <f>IF(GO$48=$R$12,'Sale Proceeds'!$F$64,0)</f>
        <v>0</v>
      </c>
      <c r="GP59" s="725">
        <f>IF(GP$48=$R$12,'Sale Proceeds'!$F$64,0)</f>
        <v>0</v>
      </c>
      <c r="GQ59" s="725">
        <f>IF(GQ$48=$R$12,'Sale Proceeds'!$F$64,0)</f>
        <v>0</v>
      </c>
      <c r="GR59" s="725">
        <f>IF(GR$48=$R$12,'Sale Proceeds'!$F$64,0)</f>
        <v>0</v>
      </c>
      <c r="GS59" s="725">
        <f>IF(GS$48=$R$12,'Sale Proceeds'!$F$64,0)</f>
        <v>0</v>
      </c>
      <c r="GT59" s="725">
        <f>IF(GT$48=$R$12,'Sale Proceeds'!$F$64,0)</f>
        <v>0</v>
      </c>
      <c r="GU59" s="725">
        <f>IF(GU$48=$R$12,'Sale Proceeds'!$F$64,0)</f>
        <v>0</v>
      </c>
      <c r="GV59" s="725">
        <f>IF(GV$48=$R$12,'Sale Proceeds'!$F$64,0)</f>
        <v>0</v>
      </c>
      <c r="GW59" s="725">
        <f>IF(GW$48=$R$12,'Sale Proceeds'!$F$64,0)</f>
        <v>0</v>
      </c>
      <c r="GX59" s="725">
        <f>IF(GX$48=$R$12,'Sale Proceeds'!$F$64,0)</f>
        <v>0</v>
      </c>
      <c r="GY59" s="725">
        <f>IF(GY$48=$R$12,'Sale Proceeds'!$F$64,0)</f>
        <v>0</v>
      </c>
      <c r="GZ59" s="725">
        <f>IF(GZ$48=$R$12,'Sale Proceeds'!$F$64,0)</f>
        <v>0</v>
      </c>
      <c r="HA59" s="725">
        <f>IF(HA$48=$R$12,'Sale Proceeds'!$F$64,0)</f>
        <v>0</v>
      </c>
      <c r="HB59" s="725">
        <f>IF(HB$48=$R$12,'Sale Proceeds'!$F$64,0)</f>
        <v>0</v>
      </c>
      <c r="HC59" s="725">
        <f>IF(HC$48=$R$12,'Sale Proceeds'!$F$64,0)</f>
        <v>0</v>
      </c>
      <c r="HD59" s="725">
        <f>IF(HD$48=$R$12,'Sale Proceeds'!$F$64,0)</f>
        <v>0</v>
      </c>
      <c r="HE59" s="725">
        <f>IF(HE$48=$R$12,'Sale Proceeds'!$F$64,0)</f>
        <v>0</v>
      </c>
      <c r="HF59" s="725">
        <f>IF(HF$48=$R$12,'Sale Proceeds'!$F$64,0)</f>
        <v>0</v>
      </c>
      <c r="HG59" s="725">
        <f>IF(HG$48=$R$12,'Sale Proceeds'!$F$64,0)</f>
        <v>0</v>
      </c>
      <c r="HH59" s="725">
        <f>IF(HH$48=$R$12,'Sale Proceeds'!$F$64,0)</f>
        <v>0</v>
      </c>
      <c r="HI59" s="725">
        <f>IF(HI$48=$R$12,'Sale Proceeds'!$F$64,0)</f>
        <v>0</v>
      </c>
      <c r="HJ59" s="725">
        <f>IF(HJ$48=$R$12,'Sale Proceeds'!$F$64,0)</f>
        <v>0</v>
      </c>
      <c r="HK59" s="725">
        <f>IF(HK$48=$R$12,'Sale Proceeds'!$F$64,0)</f>
        <v>0</v>
      </c>
      <c r="HL59" s="725">
        <f>IF(HL$48=$R$12,'Sale Proceeds'!$F$64,0)</f>
        <v>0</v>
      </c>
      <c r="HM59" s="725">
        <f>IF(HM$48=$R$12,'Sale Proceeds'!$F$64,0)</f>
        <v>0</v>
      </c>
      <c r="HN59" s="725">
        <f>IF(HN$48=$R$12,'Sale Proceeds'!$F$64,0)</f>
        <v>0</v>
      </c>
      <c r="HO59" s="725">
        <f>IF(HO$48=$R$12,'Sale Proceeds'!$F$64,0)</f>
        <v>0</v>
      </c>
      <c r="HP59" s="725">
        <f>IF(HP$48=$R$12,'Sale Proceeds'!$F$64,0)</f>
        <v>0</v>
      </c>
      <c r="HQ59" s="725">
        <f>IF(HQ$48=$R$12,'Sale Proceeds'!$F$64,0)</f>
        <v>0</v>
      </c>
      <c r="HR59" s="725">
        <f>IF(HR$48=$R$12,'Sale Proceeds'!$F$64,0)</f>
        <v>0</v>
      </c>
      <c r="HS59" s="725">
        <f>IF(HS$48=$R$12,'Sale Proceeds'!$F$64,0)</f>
        <v>0</v>
      </c>
      <c r="HT59" s="725">
        <f>IF(HT$48=$R$12,'Sale Proceeds'!$F$64,0)</f>
        <v>0</v>
      </c>
      <c r="HU59" s="725">
        <f>IF(HU$48=$R$12,'Sale Proceeds'!$F$64,0)</f>
        <v>0</v>
      </c>
      <c r="HV59" s="725">
        <f>IF(HV$48=$R$12,'Sale Proceeds'!$F$64,0)</f>
        <v>0</v>
      </c>
      <c r="HW59" s="725">
        <f>IF(HW$48=$R$12,'Sale Proceeds'!$F$64,0)</f>
        <v>0</v>
      </c>
      <c r="HX59" s="725">
        <f>IF(HX$48=$R$12,'Sale Proceeds'!$F$64,0)</f>
        <v>0</v>
      </c>
      <c r="HY59" s="725">
        <f>IF(HY$48=$R$12,'Sale Proceeds'!$F$64,0)</f>
        <v>0</v>
      </c>
      <c r="HZ59" s="725">
        <f>IF(HZ$48=$R$12,'Sale Proceeds'!$F$64,0)</f>
        <v>0</v>
      </c>
      <c r="IA59" s="725">
        <f>IF(IA$48=$R$12,'Sale Proceeds'!$F$64,0)</f>
        <v>0</v>
      </c>
      <c r="IB59" s="725">
        <f>IF(IB$48=$R$12,'Sale Proceeds'!$F$64,0)</f>
        <v>0</v>
      </c>
      <c r="IC59" s="725">
        <f>IF(IC$48=$R$12,'Sale Proceeds'!$F$64,0)</f>
        <v>0</v>
      </c>
      <c r="ID59" s="725">
        <f>IF(ID$48=$R$12,'Sale Proceeds'!$F$64,0)</f>
        <v>0</v>
      </c>
      <c r="IE59" s="725">
        <f>IF(IE$48=$R$12,'Sale Proceeds'!$F$64,0)</f>
        <v>0</v>
      </c>
      <c r="IF59" s="725">
        <f>IF(IF$48=$R$12,'Sale Proceeds'!$F$64,0)</f>
        <v>0</v>
      </c>
      <c r="IG59" s="725">
        <f>IF(IG$48=$R$12,'Sale Proceeds'!$F$64,0)</f>
        <v>0</v>
      </c>
      <c r="IH59" s="725">
        <f>IF(IH$48=$R$12,'Sale Proceeds'!$F$64,0)</f>
        <v>0</v>
      </c>
      <c r="II59" s="725">
        <f>IF(II$48=$R$12,'Sale Proceeds'!$F$64,0)</f>
        <v>0</v>
      </c>
      <c r="IJ59" s="725">
        <f>IF(IJ$48=$R$12,'Sale Proceeds'!$F$64,0)</f>
        <v>0</v>
      </c>
      <c r="IK59" s="725">
        <f>IF(IK$48=$R$12,'Sale Proceeds'!$F$64,0)</f>
        <v>0</v>
      </c>
      <c r="IL59" s="725">
        <f>IF(IL$48=$R$12,'Sale Proceeds'!$F$64,0)</f>
        <v>0</v>
      </c>
      <c r="IN59" s="725">
        <f t="shared" si="24"/>
        <v>0</v>
      </c>
      <c r="IO59" s="725">
        <f t="shared" si="23"/>
        <v>0</v>
      </c>
      <c r="IP59" s="725">
        <f t="shared" si="23"/>
        <v>0</v>
      </c>
      <c r="IQ59" s="725">
        <f t="shared" ca="1" si="23"/>
        <v>393066436.85167772</v>
      </c>
      <c r="IR59" s="725">
        <f t="shared" si="23"/>
        <v>0</v>
      </c>
      <c r="IS59" s="725">
        <f t="shared" si="23"/>
        <v>0</v>
      </c>
      <c r="IT59" s="725">
        <f t="shared" si="23"/>
        <v>0</v>
      </c>
      <c r="IU59" s="725">
        <f t="shared" si="23"/>
        <v>0</v>
      </c>
      <c r="IV59" s="725">
        <f t="shared" si="23"/>
        <v>0</v>
      </c>
      <c r="IW59" s="725">
        <f t="shared" si="23"/>
        <v>0</v>
      </c>
      <c r="IX59" s="725">
        <f t="shared" si="23"/>
        <v>0</v>
      </c>
    </row>
    <row r="60" spans="1:258" s="676" customFormat="1" ht="13" thickBot="1">
      <c r="B60" s="747" t="s">
        <v>669</v>
      </c>
      <c r="C60" s="747"/>
      <c r="D60" s="748"/>
      <c r="E60" s="804">
        <f t="shared" ca="1" si="22"/>
        <v>-237600889.6361191</v>
      </c>
      <c r="F60" s="725">
        <f>-IF(F$48=$R$12,'Sale Proceeds'!$F$66,0)</f>
        <v>0</v>
      </c>
      <c r="G60" s="725">
        <f>-IF(G$48=$R$12,'Sale Proceeds'!$F$66,0)</f>
        <v>0</v>
      </c>
      <c r="H60" s="725">
        <f>-IF(H$48=$R$12,'Sale Proceeds'!$F$66,0)</f>
        <v>0</v>
      </c>
      <c r="I60" s="725">
        <f>-IF(I$48=$R$12,'Sale Proceeds'!$F$66,0)</f>
        <v>0</v>
      </c>
      <c r="J60" s="725">
        <f>-IF(J$48=$R$12,'Sale Proceeds'!$F$66,0)</f>
        <v>0</v>
      </c>
      <c r="K60" s="725">
        <f>-IF(K$48=$R$12,'Sale Proceeds'!$F$66,0)</f>
        <v>0</v>
      </c>
      <c r="L60" s="725">
        <f>-IF(L$48=$R$12,'Sale Proceeds'!$F$66,0)</f>
        <v>0</v>
      </c>
      <c r="M60" s="725">
        <f>-IF(M$48=$R$12,'Sale Proceeds'!$F$66,0)</f>
        <v>0</v>
      </c>
      <c r="N60" s="725">
        <f>-IF(N$48=$R$12,'Sale Proceeds'!$F$66,0)</f>
        <v>0</v>
      </c>
      <c r="O60" s="725">
        <f>-IF(O$48=$R$12,'Sale Proceeds'!$F$66,0)</f>
        <v>0</v>
      </c>
      <c r="P60" s="725">
        <f>-IF(P$48=$R$12,'Sale Proceeds'!$F$66,0)</f>
        <v>0</v>
      </c>
      <c r="Q60" s="725">
        <f>-IF(Q$48=$R$12,'Sale Proceeds'!$F$66,0)</f>
        <v>0</v>
      </c>
      <c r="R60" s="725">
        <f>-IF(R$48=$R$12,'Sale Proceeds'!$F$66,0)</f>
        <v>0</v>
      </c>
      <c r="S60" s="725">
        <f>-IF(S$48=$R$12,'Sale Proceeds'!$F$66,0)</f>
        <v>0</v>
      </c>
      <c r="T60" s="725">
        <f>-IF(T$48=$R$12,'Sale Proceeds'!$F$66,0)</f>
        <v>0</v>
      </c>
      <c r="U60" s="725">
        <f>-IF(U$48=$R$12,'Sale Proceeds'!$F$66,0)</f>
        <v>0</v>
      </c>
      <c r="V60" s="725">
        <f>-IF(V$48=$R$12,'Sale Proceeds'!$F$66,0)</f>
        <v>0</v>
      </c>
      <c r="W60" s="725">
        <f>-IF(W$48=$R$12,'Sale Proceeds'!$F$66,0)</f>
        <v>0</v>
      </c>
      <c r="X60" s="725">
        <f>-IF(X$48=$R$12,'Sale Proceeds'!$F$66,0)</f>
        <v>0</v>
      </c>
      <c r="Y60" s="725">
        <f>-IF(Y$48=$R$12,'Sale Proceeds'!$F$66,0)</f>
        <v>0</v>
      </c>
      <c r="Z60" s="725">
        <f>-IF(Z$48=$R$12,'Sale Proceeds'!$F$66,0)</f>
        <v>0</v>
      </c>
      <c r="AA60" s="725">
        <f>-IF(AA$48=$R$12,'Sale Proceeds'!$F$66,0)</f>
        <v>0</v>
      </c>
      <c r="AB60" s="725">
        <f>-IF(AB$48=$R$12,'Sale Proceeds'!$F$66,0)</f>
        <v>0</v>
      </c>
      <c r="AC60" s="725">
        <f>-IF(AC$48=$R$12,'Sale Proceeds'!$F$66,0)</f>
        <v>0</v>
      </c>
      <c r="AD60" s="725">
        <f>-IF(AD$48=$R$12,'Sale Proceeds'!$F$66,0)</f>
        <v>0</v>
      </c>
      <c r="AE60" s="725">
        <f>-IF(AE$48=$R$12,'Sale Proceeds'!$F$66,0)</f>
        <v>0</v>
      </c>
      <c r="AF60" s="725">
        <f>-IF(AF$48=$R$12,'Sale Proceeds'!$F$66,0)</f>
        <v>0</v>
      </c>
      <c r="AG60" s="725">
        <f>-IF(AG$48=$R$12,'Sale Proceeds'!$F$66,0)</f>
        <v>0</v>
      </c>
      <c r="AH60" s="725">
        <f>-IF(AH$48=$R$12,'Sale Proceeds'!$F$66,0)</f>
        <v>0</v>
      </c>
      <c r="AI60" s="725">
        <f>-IF(AI$48=$R$12,'Sale Proceeds'!$F$66,0)</f>
        <v>0</v>
      </c>
      <c r="AJ60" s="725">
        <f>-IF(AJ$48=$R$12,'Sale Proceeds'!$F$66,0)</f>
        <v>0</v>
      </c>
      <c r="AK60" s="725">
        <f>-IF(AK$48=$R$12,'Sale Proceeds'!$F$66,0)</f>
        <v>0</v>
      </c>
      <c r="AL60" s="725">
        <f>-IF(AL$48=$R$12,'Sale Proceeds'!$F$66,0)</f>
        <v>0</v>
      </c>
      <c r="AM60" s="725">
        <f>-IF(AM$48=$R$12,'Sale Proceeds'!$F$66,0)</f>
        <v>0</v>
      </c>
      <c r="AN60" s="725">
        <f>-IF(AN$48=$R$12,'Sale Proceeds'!$F$66,0)</f>
        <v>0</v>
      </c>
      <c r="AO60" s="725">
        <f>-IF(AO$48=$R$12,'Sale Proceeds'!$F$66,0)</f>
        <v>0</v>
      </c>
      <c r="AP60" s="725">
        <f>-IF(AP$48=$R$12,'Sale Proceeds'!$F$66,0)</f>
        <v>0</v>
      </c>
      <c r="AQ60" s="725">
        <f>-IF(AQ$48=$R$12,'Sale Proceeds'!$F$66,0)</f>
        <v>0</v>
      </c>
      <c r="AR60" s="725">
        <f>-IF(AR$48=$R$12,'Sale Proceeds'!$F$66,0)</f>
        <v>0</v>
      </c>
      <c r="AS60" s="725">
        <f>-IF(AS$48=$R$12,'Sale Proceeds'!$F$66,0)</f>
        <v>0</v>
      </c>
      <c r="AT60" s="725">
        <f>-IF(AT$48=$R$12,'Sale Proceeds'!$F$66,0)</f>
        <v>0</v>
      </c>
      <c r="AU60" s="725">
        <f>-IF(AU$48=$R$12,'Sale Proceeds'!$F$66,0)</f>
        <v>0</v>
      </c>
      <c r="AV60" s="725">
        <f>-IF(AV$48=$R$12,'Sale Proceeds'!$F$66,0)</f>
        <v>0</v>
      </c>
      <c r="AW60" s="725">
        <f>-IF(AW$48=$R$12,'Sale Proceeds'!$F$66,0)</f>
        <v>0</v>
      </c>
      <c r="AX60" s="725">
        <f>-IF(AX$48=$R$12,'Sale Proceeds'!$F$66,0)</f>
        <v>0</v>
      </c>
      <c r="AY60" s="725">
        <f>-IF(AY$48=$R$12,'Sale Proceeds'!$F$66,0)</f>
        <v>0</v>
      </c>
      <c r="AZ60" s="725">
        <f>-IF(AZ$48=$R$12,'Sale Proceeds'!$F$66,0)</f>
        <v>0</v>
      </c>
      <c r="BA60" s="725">
        <f>-IF(BA$48=$R$12,'Sale Proceeds'!$F$66,0)</f>
        <v>0</v>
      </c>
      <c r="BB60" s="725">
        <f>-IF(BB$48=$R$12,'Sale Proceeds'!$F$66,0)</f>
        <v>0</v>
      </c>
      <c r="BC60" s="725">
        <f>-IF(BC$48=$R$12,'Sale Proceeds'!$F$66,0)</f>
        <v>0</v>
      </c>
      <c r="BD60" s="725">
        <f>-IF(BD$48=$R$12,'Sale Proceeds'!$F$66,0)</f>
        <v>0</v>
      </c>
      <c r="BE60" s="725">
        <f>-IF(BE$48=$R$12,'Sale Proceeds'!$F$66,0)</f>
        <v>0</v>
      </c>
      <c r="BF60" s="725">
        <f>-IF(BF$48=$R$12,'Sale Proceeds'!$F$66,0)</f>
        <v>0</v>
      </c>
      <c r="BG60" s="725">
        <f>-IF(BG$48=$R$12,'Sale Proceeds'!$F$66,0)</f>
        <v>0</v>
      </c>
      <c r="BH60" s="725">
        <f>-IF(BH$48=$R$12,'Sale Proceeds'!$F$66,0)</f>
        <v>0</v>
      </c>
      <c r="BI60" s="725">
        <f>-IF(BI$48=$R$12,'Sale Proceeds'!$F$66,0)</f>
        <v>0</v>
      </c>
      <c r="BJ60" s="725">
        <f>-IF(BJ$48=$R$12,'Sale Proceeds'!$F$66,0)</f>
        <v>0</v>
      </c>
      <c r="BK60" s="725">
        <f>-IF(BK$48=$R$12,'Sale Proceeds'!$F$66,0)</f>
        <v>0</v>
      </c>
      <c r="BL60" s="725">
        <f>-IF(BL$48=$R$12,'Sale Proceeds'!$F$66,0)</f>
        <v>0</v>
      </c>
      <c r="BM60" s="725">
        <f>-IF(BM$48=$R$12,'Sale Proceeds'!$F$66,0)</f>
        <v>0</v>
      </c>
      <c r="BN60" s="725">
        <f>-IF(BN$48=$R$12,'Sale Proceeds'!$F$66,0)</f>
        <v>0</v>
      </c>
      <c r="BO60" s="725">
        <f>-IF(BO$48=$R$12,'Sale Proceeds'!$F$66,0)</f>
        <v>0</v>
      </c>
      <c r="BP60" s="725">
        <f>-IF(BP$48=$R$12,'Sale Proceeds'!$F$66,0)</f>
        <v>0</v>
      </c>
      <c r="BQ60" s="725">
        <f>-IF(BQ$48=$R$12,'Sale Proceeds'!$F$66,0)</f>
        <v>0</v>
      </c>
      <c r="BR60" s="725">
        <f>-IF(BR$48=$R$12,'Sale Proceeds'!$F$66,0)</f>
        <v>0</v>
      </c>
      <c r="BS60" s="725">
        <f>-IF(BS$48=$R$12,'Sale Proceeds'!$F$66,0)</f>
        <v>0</v>
      </c>
      <c r="BT60" s="725">
        <f>-IF(BT$48=$R$12,'Sale Proceeds'!$F$66,0)</f>
        <v>0</v>
      </c>
      <c r="BU60" s="725">
        <f ca="1">-IF(BU$48=$R$12,'Sale Proceeds'!$F$66,0)</f>
        <v>-237600889.6361191</v>
      </c>
      <c r="BV60" s="725">
        <f>-IF(BV$48=$R$12,'Sale Proceeds'!$F$66,0)</f>
        <v>0</v>
      </c>
      <c r="BW60" s="725">
        <f>-IF(BW$48=$R$12,'Sale Proceeds'!$F$66,0)</f>
        <v>0</v>
      </c>
      <c r="BX60" s="725">
        <f>-IF(BX$48=$R$12,'Sale Proceeds'!$F$66,0)</f>
        <v>0</v>
      </c>
      <c r="BY60" s="725">
        <f>-IF(BY$48=$R$12,'Sale Proceeds'!$F$66,0)</f>
        <v>0</v>
      </c>
      <c r="BZ60" s="725">
        <f>-IF(BZ$48=$R$12,'Sale Proceeds'!$F$66,0)</f>
        <v>0</v>
      </c>
      <c r="CA60" s="725">
        <f>-IF(CA$48=$R$12,'Sale Proceeds'!$F$66,0)</f>
        <v>0</v>
      </c>
      <c r="CB60" s="725">
        <f>-IF(CB$48=$R$12,'Sale Proceeds'!$F$66,0)</f>
        <v>0</v>
      </c>
      <c r="CC60" s="725">
        <f>-IF(CC$48=$R$12,'Sale Proceeds'!$F$66,0)</f>
        <v>0</v>
      </c>
      <c r="CD60" s="725">
        <f>-IF(CD$48=$R$12,'Sale Proceeds'!$F$66,0)</f>
        <v>0</v>
      </c>
      <c r="CE60" s="725">
        <f>-IF(CE$48=$R$12,'Sale Proceeds'!$F$66,0)</f>
        <v>0</v>
      </c>
      <c r="CF60" s="725">
        <f>-IF(CF$48=$R$12,'Sale Proceeds'!$F$66,0)</f>
        <v>0</v>
      </c>
      <c r="CG60" s="725">
        <f>-IF(CG$48=$R$12,'Sale Proceeds'!$F$66,0)</f>
        <v>0</v>
      </c>
      <c r="CH60" s="725">
        <f>-IF(CH$48=$R$12,'Sale Proceeds'!$F$66,0)</f>
        <v>0</v>
      </c>
      <c r="CI60" s="725">
        <f>-IF(CI$48=$R$12,'Sale Proceeds'!$F$66,0)</f>
        <v>0</v>
      </c>
      <c r="CJ60" s="725">
        <f>-IF(CJ$48=$R$12,'Sale Proceeds'!$F$66,0)</f>
        <v>0</v>
      </c>
      <c r="CK60" s="725">
        <f>-IF(CK$48=$R$12,'Sale Proceeds'!$F$66,0)</f>
        <v>0</v>
      </c>
      <c r="CL60" s="725">
        <f>-IF(CL$48=$R$12,'Sale Proceeds'!$F$66,0)</f>
        <v>0</v>
      </c>
      <c r="CM60" s="725">
        <f>-IF(CM$48=$R$12,'Sale Proceeds'!$F$66,0)</f>
        <v>0</v>
      </c>
      <c r="CN60" s="725">
        <f>-IF(CN$48=$R$12,'Sale Proceeds'!$F$66,0)</f>
        <v>0</v>
      </c>
      <c r="CO60" s="725">
        <f>-IF(CO$48=$R$12,'Sale Proceeds'!$F$66,0)</f>
        <v>0</v>
      </c>
      <c r="CP60" s="725">
        <f>-IF(CP$48=$R$12,'Sale Proceeds'!$F$66,0)</f>
        <v>0</v>
      </c>
      <c r="CQ60" s="725">
        <f>-IF(CQ$48=$R$12,'Sale Proceeds'!$F$66,0)</f>
        <v>0</v>
      </c>
      <c r="CR60" s="725">
        <f>-IF(CR$48=$R$12,'Sale Proceeds'!$F$66,0)</f>
        <v>0</v>
      </c>
      <c r="CS60" s="725">
        <f>-IF(CS$48=$R$12,'Sale Proceeds'!$F$66,0)</f>
        <v>0</v>
      </c>
      <c r="CT60" s="725">
        <f>-IF(CT$48=$R$12,'Sale Proceeds'!$F$66,0)</f>
        <v>0</v>
      </c>
      <c r="CU60" s="725">
        <f>-IF(CU$48=$R$12,'Sale Proceeds'!$F$66,0)</f>
        <v>0</v>
      </c>
      <c r="CV60" s="725">
        <f>-IF(CV$48=$R$12,'Sale Proceeds'!$F$66,0)</f>
        <v>0</v>
      </c>
      <c r="CW60" s="725">
        <f>-IF(CW$48=$R$12,'Sale Proceeds'!$F$66,0)</f>
        <v>0</v>
      </c>
      <c r="CX60" s="725">
        <f>-IF(CX$48=$R$12,'Sale Proceeds'!$F$66,0)</f>
        <v>0</v>
      </c>
      <c r="CY60" s="725">
        <f>-IF(CY$48=$R$12,'Sale Proceeds'!$F$66,0)</f>
        <v>0</v>
      </c>
      <c r="CZ60" s="725">
        <f>-IF(CZ$48=$R$12,'Sale Proceeds'!$F$66,0)</f>
        <v>0</v>
      </c>
      <c r="DA60" s="725">
        <f>-IF(DA$48=$R$12,'Sale Proceeds'!$F$66,0)</f>
        <v>0</v>
      </c>
      <c r="DB60" s="725">
        <f>-IF(DB$48=$R$12,'Sale Proceeds'!$F$66,0)</f>
        <v>0</v>
      </c>
      <c r="DC60" s="725">
        <f>-IF(DC$48=$R$12,'Sale Proceeds'!$F$66,0)</f>
        <v>0</v>
      </c>
      <c r="DD60" s="725">
        <f>-IF(DD$48=$R$12,'Sale Proceeds'!$F$66,0)</f>
        <v>0</v>
      </c>
      <c r="DE60" s="725">
        <f>-IF(DE$48=$R$12,'Sale Proceeds'!$F$66,0)</f>
        <v>0</v>
      </c>
      <c r="DF60" s="725">
        <f>-IF(DF$48=$R$12,'Sale Proceeds'!$F$66,0)</f>
        <v>0</v>
      </c>
      <c r="DG60" s="725">
        <f>-IF(DG$48=$R$12,'Sale Proceeds'!$F$66,0)</f>
        <v>0</v>
      </c>
      <c r="DH60" s="725">
        <f>-IF(DH$48=$R$12,'Sale Proceeds'!$F$66,0)</f>
        <v>0</v>
      </c>
      <c r="DI60" s="725">
        <f>-IF(DI$48=$R$12,'Sale Proceeds'!$F$66,0)</f>
        <v>0</v>
      </c>
      <c r="DJ60" s="725">
        <f>-IF(DJ$48=$R$12,'Sale Proceeds'!$F$66,0)</f>
        <v>0</v>
      </c>
      <c r="DK60" s="725">
        <f>-IF(DK$48=$R$12,'Sale Proceeds'!$F$66,0)</f>
        <v>0</v>
      </c>
      <c r="DL60" s="725">
        <f>-IF(DL$48=$R$12,'Sale Proceeds'!$F$66,0)</f>
        <v>0</v>
      </c>
      <c r="DM60" s="725">
        <f>-IF(DM$48=$R$12,'Sale Proceeds'!$F$66,0)</f>
        <v>0</v>
      </c>
      <c r="DN60" s="725">
        <f>-IF(DN$48=$R$12,'Sale Proceeds'!$F$66,0)</f>
        <v>0</v>
      </c>
      <c r="DO60" s="725">
        <f>-IF(DO$48=$R$12,'Sale Proceeds'!$F$66,0)</f>
        <v>0</v>
      </c>
      <c r="DP60" s="725">
        <f>-IF(DP$48=$R$12,'Sale Proceeds'!$F$66,0)</f>
        <v>0</v>
      </c>
      <c r="DQ60" s="725">
        <f>-IF(DQ$48=$R$12,'Sale Proceeds'!$F$66,0)</f>
        <v>0</v>
      </c>
      <c r="DR60" s="725">
        <f>-IF(DR$48=$R$12,'Sale Proceeds'!$F$66,0)</f>
        <v>0</v>
      </c>
      <c r="DS60" s="725">
        <f>-IF(DS$48=$R$12,'Sale Proceeds'!$F$66,0)</f>
        <v>0</v>
      </c>
      <c r="DT60" s="725">
        <f>-IF(DT$48=$R$12,'Sale Proceeds'!$F$66,0)</f>
        <v>0</v>
      </c>
      <c r="DU60" s="725">
        <f>-IF(DU$48=$R$12,'Sale Proceeds'!$F$66,0)</f>
        <v>0</v>
      </c>
      <c r="DV60" s="725">
        <f>-IF(DV$48=$R$12,'Sale Proceeds'!$F$66,0)</f>
        <v>0</v>
      </c>
      <c r="DW60" s="725">
        <f>-IF(DW$48=$R$12,'Sale Proceeds'!$F$66,0)</f>
        <v>0</v>
      </c>
      <c r="DX60" s="725">
        <f>-IF(DX$48=$R$12,'Sale Proceeds'!$F$66,0)</f>
        <v>0</v>
      </c>
      <c r="DY60" s="725">
        <f>-IF(DY$48=$R$12,'Sale Proceeds'!$F$66,0)</f>
        <v>0</v>
      </c>
      <c r="DZ60" s="725">
        <f>-IF(DZ$48=$R$12,'Sale Proceeds'!$F$66,0)</f>
        <v>0</v>
      </c>
      <c r="EA60" s="725">
        <f>-IF(EA$48=$R$12,'Sale Proceeds'!$F$66,0)</f>
        <v>0</v>
      </c>
      <c r="EB60" s="725">
        <f>-IF(EB$48=$R$12,'Sale Proceeds'!$F$66,0)</f>
        <v>0</v>
      </c>
      <c r="EC60" s="725">
        <f>-IF(EC$48=$R$12,'Sale Proceeds'!$F$66,0)</f>
        <v>0</v>
      </c>
      <c r="ED60" s="725">
        <f>-IF(ED$48=$R$12,'Sale Proceeds'!$F$66,0)</f>
        <v>0</v>
      </c>
      <c r="EE60" s="725">
        <f>-IF(EE$48=$R$12,'Sale Proceeds'!$F$66,0)</f>
        <v>0</v>
      </c>
      <c r="EF60" s="725">
        <f>-IF(EF$48=$R$12,'Sale Proceeds'!$F$66,0)</f>
        <v>0</v>
      </c>
      <c r="EG60" s="725">
        <f>-IF(EG$48=$R$12,'Sale Proceeds'!$F$66,0)</f>
        <v>0</v>
      </c>
      <c r="EH60" s="725">
        <f>-IF(EH$48=$R$12,'Sale Proceeds'!$F$66,0)</f>
        <v>0</v>
      </c>
      <c r="EI60" s="725">
        <f>-IF(EI$48=$R$12,'Sale Proceeds'!$F$66,0)</f>
        <v>0</v>
      </c>
      <c r="EJ60" s="725">
        <f>-IF(EJ$48=$R$12,'Sale Proceeds'!$F$66,0)</f>
        <v>0</v>
      </c>
      <c r="EK60" s="725">
        <f>-IF(EK$48=$R$12,'Sale Proceeds'!$F$66,0)</f>
        <v>0</v>
      </c>
      <c r="EL60" s="725">
        <f>-IF(EL$48=$R$12,'Sale Proceeds'!$F$66,0)</f>
        <v>0</v>
      </c>
      <c r="EM60" s="725">
        <f>-IF(EM$48=$R$12,'Sale Proceeds'!$F$66,0)</f>
        <v>0</v>
      </c>
      <c r="EN60" s="725">
        <f>-IF(EN$48=$R$12,'Sale Proceeds'!$F$66,0)</f>
        <v>0</v>
      </c>
      <c r="EO60" s="725">
        <f>-IF(EO$48=$R$12,'Sale Proceeds'!$F$66,0)</f>
        <v>0</v>
      </c>
      <c r="EP60" s="725">
        <f>-IF(EP$48=$R$12,'Sale Proceeds'!$F$66,0)</f>
        <v>0</v>
      </c>
      <c r="EQ60" s="725">
        <f>-IF(EQ$48=$R$12,'Sale Proceeds'!$F$66,0)</f>
        <v>0</v>
      </c>
      <c r="ER60" s="725">
        <f>-IF(ER$48=$R$12,'Sale Proceeds'!$F$66,0)</f>
        <v>0</v>
      </c>
      <c r="ES60" s="725">
        <f>-IF(ES$48=$R$12,'Sale Proceeds'!$F$66,0)</f>
        <v>0</v>
      </c>
      <c r="ET60" s="725">
        <f>-IF(ET$48=$R$12,'Sale Proceeds'!$F$66,0)</f>
        <v>0</v>
      </c>
      <c r="EU60" s="725">
        <f>-IF(EU$48=$R$12,'Sale Proceeds'!$F$66,0)</f>
        <v>0</v>
      </c>
      <c r="EV60" s="725">
        <f>-IF(EV$48=$R$12,'Sale Proceeds'!$F$66,0)</f>
        <v>0</v>
      </c>
      <c r="EW60" s="725">
        <f>-IF(EW$48=$R$12,'Sale Proceeds'!$F$66,0)</f>
        <v>0</v>
      </c>
      <c r="EX60" s="725">
        <f>-IF(EX$48=$R$12,'Sale Proceeds'!$F$66,0)</f>
        <v>0</v>
      </c>
      <c r="EY60" s="725">
        <f>-IF(EY$48=$R$12,'Sale Proceeds'!$F$66,0)</f>
        <v>0</v>
      </c>
      <c r="EZ60" s="725">
        <f>-IF(EZ$48=$R$12,'Sale Proceeds'!$F$66,0)</f>
        <v>0</v>
      </c>
      <c r="FA60" s="725">
        <f>-IF(FA$48=$R$12,'Sale Proceeds'!$F$66,0)</f>
        <v>0</v>
      </c>
      <c r="FB60" s="725">
        <f>-IF(FB$48=$R$12,'Sale Proceeds'!$F$66,0)</f>
        <v>0</v>
      </c>
      <c r="FC60" s="725">
        <f>-IF(FC$48=$R$12,'Sale Proceeds'!$F$66,0)</f>
        <v>0</v>
      </c>
      <c r="FD60" s="725">
        <f>-IF(FD$48=$R$12,'Sale Proceeds'!$F$66,0)</f>
        <v>0</v>
      </c>
      <c r="FE60" s="725">
        <f>-IF(FE$48=$R$12,'Sale Proceeds'!$F$66,0)</f>
        <v>0</v>
      </c>
      <c r="FF60" s="725">
        <f>-IF(FF$48=$R$12,'Sale Proceeds'!$F$66,0)</f>
        <v>0</v>
      </c>
      <c r="FG60" s="725">
        <f>-IF(FG$48=$R$12,'Sale Proceeds'!$F$66,0)</f>
        <v>0</v>
      </c>
      <c r="FH60" s="725">
        <f>-IF(FH$48=$R$12,'Sale Proceeds'!$F$66,0)</f>
        <v>0</v>
      </c>
      <c r="FI60" s="725">
        <f>-IF(FI$48=$R$12,'Sale Proceeds'!$F$66,0)</f>
        <v>0</v>
      </c>
      <c r="FJ60" s="725">
        <f>-IF(FJ$48=$R$12,'Sale Proceeds'!$F$66,0)</f>
        <v>0</v>
      </c>
      <c r="FK60" s="725">
        <f>-IF(FK$48=$R$12,'Sale Proceeds'!$F$66,0)</f>
        <v>0</v>
      </c>
      <c r="FL60" s="725">
        <f>-IF(FL$48=$R$12,'Sale Proceeds'!$F$66,0)</f>
        <v>0</v>
      </c>
      <c r="FM60" s="725">
        <f>-IF(FM$48=$R$12,'Sale Proceeds'!$F$66,0)</f>
        <v>0</v>
      </c>
      <c r="FN60" s="725">
        <f>-IF(FN$48=$R$12,'Sale Proceeds'!$F$66,0)</f>
        <v>0</v>
      </c>
      <c r="FO60" s="725">
        <f>-IF(FO$48=$R$12,'Sale Proceeds'!$F$66,0)</f>
        <v>0</v>
      </c>
      <c r="FP60" s="725">
        <f>-IF(FP$48=$R$12,'Sale Proceeds'!$F$66,0)</f>
        <v>0</v>
      </c>
      <c r="FQ60" s="725">
        <f>-IF(FQ$48=$R$12,'Sale Proceeds'!$F$66,0)</f>
        <v>0</v>
      </c>
      <c r="FR60" s="725">
        <f>-IF(FR$48=$R$12,'Sale Proceeds'!$F$66,0)</f>
        <v>0</v>
      </c>
      <c r="FS60" s="725">
        <f>-IF(FS$48=$R$12,'Sale Proceeds'!$F$66,0)</f>
        <v>0</v>
      </c>
      <c r="FT60" s="725">
        <f>-IF(FT$48=$R$12,'Sale Proceeds'!$F$66,0)</f>
        <v>0</v>
      </c>
      <c r="FU60" s="725">
        <f>-IF(FU$48=$R$12,'Sale Proceeds'!$F$66,0)</f>
        <v>0</v>
      </c>
      <c r="FV60" s="725">
        <f>-IF(FV$48=$R$12,'Sale Proceeds'!$F$66,0)</f>
        <v>0</v>
      </c>
      <c r="FW60" s="725">
        <f>-IF(FW$48=$R$12,'Sale Proceeds'!$F$66,0)</f>
        <v>0</v>
      </c>
      <c r="FX60" s="725">
        <f>-IF(FX$48=$R$12,'Sale Proceeds'!$F$66,0)</f>
        <v>0</v>
      </c>
      <c r="FY60" s="725">
        <f>-IF(FY$48=$R$12,'Sale Proceeds'!$F$66,0)</f>
        <v>0</v>
      </c>
      <c r="FZ60" s="725">
        <f>-IF(FZ$48=$R$12,'Sale Proceeds'!$F$66,0)</f>
        <v>0</v>
      </c>
      <c r="GA60" s="725">
        <f>-IF(GA$48=$R$12,'Sale Proceeds'!$F$66,0)</f>
        <v>0</v>
      </c>
      <c r="GB60" s="725">
        <f>-IF(GB$48=$R$12,'Sale Proceeds'!$F$66,0)</f>
        <v>0</v>
      </c>
      <c r="GC60" s="725">
        <f>-IF(GC$48=$R$12,'Sale Proceeds'!$F$66,0)</f>
        <v>0</v>
      </c>
      <c r="GD60" s="725">
        <f>-IF(GD$48=$R$12,'Sale Proceeds'!$F$66,0)</f>
        <v>0</v>
      </c>
      <c r="GE60" s="725">
        <f>-IF(GE$48=$R$12,'Sale Proceeds'!$F$66,0)</f>
        <v>0</v>
      </c>
      <c r="GF60" s="725">
        <f>-IF(GF$48=$R$12,'Sale Proceeds'!$F$66,0)</f>
        <v>0</v>
      </c>
      <c r="GG60" s="725">
        <f>-IF(GG$48=$R$12,'Sale Proceeds'!$F$66,0)</f>
        <v>0</v>
      </c>
      <c r="GH60" s="725">
        <f>-IF(GH$48=$R$12,'Sale Proceeds'!$F$66,0)</f>
        <v>0</v>
      </c>
      <c r="GI60" s="725">
        <f>-IF(GI$48=$R$12,'Sale Proceeds'!$F$66,0)</f>
        <v>0</v>
      </c>
      <c r="GJ60" s="725">
        <f>-IF(GJ$48=$R$12,'Sale Proceeds'!$F$66,0)</f>
        <v>0</v>
      </c>
      <c r="GK60" s="725">
        <f>-IF(GK$48=$R$12,'Sale Proceeds'!$F$66,0)</f>
        <v>0</v>
      </c>
      <c r="GL60" s="725">
        <f>-IF(GL$48=$R$12,'Sale Proceeds'!$F$66,0)</f>
        <v>0</v>
      </c>
      <c r="GM60" s="725">
        <f>-IF(GM$48=$R$12,'Sale Proceeds'!$F$66,0)</f>
        <v>0</v>
      </c>
      <c r="GN60" s="725">
        <f>-IF(GN$48=$R$12,'Sale Proceeds'!$F$66,0)</f>
        <v>0</v>
      </c>
      <c r="GO60" s="725">
        <f>-IF(GO$48=$R$12,'Sale Proceeds'!$F$66,0)</f>
        <v>0</v>
      </c>
      <c r="GP60" s="725">
        <f>-IF(GP$48=$R$12,'Sale Proceeds'!$F$66,0)</f>
        <v>0</v>
      </c>
      <c r="GQ60" s="725">
        <f>-IF(GQ$48=$R$12,'Sale Proceeds'!$F$66,0)</f>
        <v>0</v>
      </c>
      <c r="GR60" s="725">
        <f>-IF(GR$48=$R$12,'Sale Proceeds'!$F$66,0)</f>
        <v>0</v>
      </c>
      <c r="GS60" s="725">
        <f>-IF(GS$48=$R$12,'Sale Proceeds'!$F$66,0)</f>
        <v>0</v>
      </c>
      <c r="GT60" s="725">
        <f>-IF(GT$48=$R$12,'Sale Proceeds'!$F$66,0)</f>
        <v>0</v>
      </c>
      <c r="GU60" s="725">
        <f>-IF(GU$48=$R$12,'Sale Proceeds'!$F$66,0)</f>
        <v>0</v>
      </c>
      <c r="GV60" s="725">
        <f>-IF(GV$48=$R$12,'Sale Proceeds'!$F$66,0)</f>
        <v>0</v>
      </c>
      <c r="GW60" s="725">
        <f>-IF(GW$48=$R$12,'Sale Proceeds'!$F$66,0)</f>
        <v>0</v>
      </c>
      <c r="GX60" s="725">
        <f>-IF(GX$48=$R$12,'Sale Proceeds'!$F$66,0)</f>
        <v>0</v>
      </c>
      <c r="GY60" s="725">
        <f>-IF(GY$48=$R$12,'Sale Proceeds'!$F$66,0)</f>
        <v>0</v>
      </c>
      <c r="GZ60" s="725">
        <f>-IF(GZ$48=$R$12,'Sale Proceeds'!$F$66,0)</f>
        <v>0</v>
      </c>
      <c r="HA60" s="725">
        <f>-IF(HA$48=$R$12,'Sale Proceeds'!$F$66,0)</f>
        <v>0</v>
      </c>
      <c r="HB60" s="725">
        <f>-IF(HB$48=$R$12,'Sale Proceeds'!$F$66,0)</f>
        <v>0</v>
      </c>
      <c r="HC60" s="725">
        <f>-IF(HC$48=$R$12,'Sale Proceeds'!$F$66,0)</f>
        <v>0</v>
      </c>
      <c r="HD60" s="725">
        <f>-IF(HD$48=$R$12,'Sale Proceeds'!$F$66,0)</f>
        <v>0</v>
      </c>
      <c r="HE60" s="725">
        <f>-IF(HE$48=$R$12,'Sale Proceeds'!$F$66,0)</f>
        <v>0</v>
      </c>
      <c r="HF60" s="725">
        <f>-IF(HF$48=$R$12,'Sale Proceeds'!$F$66,0)</f>
        <v>0</v>
      </c>
      <c r="HG60" s="725">
        <f>-IF(HG$48=$R$12,'Sale Proceeds'!$F$66,0)</f>
        <v>0</v>
      </c>
      <c r="HH60" s="725">
        <f>-IF(HH$48=$R$12,'Sale Proceeds'!$F$66,0)</f>
        <v>0</v>
      </c>
      <c r="HI60" s="725">
        <f>-IF(HI$48=$R$12,'Sale Proceeds'!$F$66,0)</f>
        <v>0</v>
      </c>
      <c r="HJ60" s="725">
        <f>-IF(HJ$48=$R$12,'Sale Proceeds'!$F$66,0)</f>
        <v>0</v>
      </c>
      <c r="HK60" s="725">
        <f>-IF(HK$48=$R$12,'Sale Proceeds'!$F$66,0)</f>
        <v>0</v>
      </c>
      <c r="HL60" s="725">
        <f>-IF(HL$48=$R$12,'Sale Proceeds'!$F$66,0)</f>
        <v>0</v>
      </c>
      <c r="HM60" s="725">
        <f>-IF(HM$48=$R$12,'Sale Proceeds'!$F$66,0)</f>
        <v>0</v>
      </c>
      <c r="HN60" s="725">
        <f>-IF(HN$48=$R$12,'Sale Proceeds'!$F$66,0)</f>
        <v>0</v>
      </c>
      <c r="HO60" s="725">
        <f>-IF(HO$48=$R$12,'Sale Proceeds'!$F$66,0)</f>
        <v>0</v>
      </c>
      <c r="HP60" s="725">
        <f>-IF(HP$48=$R$12,'Sale Proceeds'!$F$66,0)</f>
        <v>0</v>
      </c>
      <c r="HQ60" s="725">
        <f>-IF(HQ$48=$R$12,'Sale Proceeds'!$F$66,0)</f>
        <v>0</v>
      </c>
      <c r="HR60" s="725">
        <f>-IF(HR$48=$R$12,'Sale Proceeds'!$F$66,0)</f>
        <v>0</v>
      </c>
      <c r="HS60" s="725">
        <f>-IF(HS$48=$R$12,'Sale Proceeds'!$F$66,0)</f>
        <v>0</v>
      </c>
      <c r="HT60" s="725">
        <f>-IF(HT$48=$R$12,'Sale Proceeds'!$F$66,0)</f>
        <v>0</v>
      </c>
      <c r="HU60" s="725">
        <f>-IF(HU$48=$R$12,'Sale Proceeds'!$F$66,0)</f>
        <v>0</v>
      </c>
      <c r="HV60" s="725">
        <f>-IF(HV$48=$R$12,'Sale Proceeds'!$F$66,0)</f>
        <v>0</v>
      </c>
      <c r="HW60" s="725">
        <f>-IF(HW$48=$R$12,'Sale Proceeds'!$F$66,0)</f>
        <v>0</v>
      </c>
      <c r="HX60" s="725">
        <f>-IF(HX$48=$R$12,'Sale Proceeds'!$F$66,0)</f>
        <v>0</v>
      </c>
      <c r="HY60" s="725">
        <f>-IF(HY$48=$R$12,'Sale Proceeds'!$F$66,0)</f>
        <v>0</v>
      </c>
      <c r="HZ60" s="725">
        <f>-IF(HZ$48=$R$12,'Sale Proceeds'!$F$66,0)</f>
        <v>0</v>
      </c>
      <c r="IA60" s="725">
        <f>-IF(IA$48=$R$12,'Sale Proceeds'!$F$66,0)</f>
        <v>0</v>
      </c>
      <c r="IB60" s="725">
        <f>-IF(IB$48=$R$12,'Sale Proceeds'!$F$66,0)</f>
        <v>0</v>
      </c>
      <c r="IC60" s="725">
        <f>-IF(IC$48=$R$12,'Sale Proceeds'!$F$66,0)</f>
        <v>0</v>
      </c>
      <c r="ID60" s="725">
        <f>-IF(ID$48=$R$12,'Sale Proceeds'!$F$66,0)</f>
        <v>0</v>
      </c>
      <c r="IE60" s="725">
        <f>-IF(IE$48=$R$12,'Sale Proceeds'!$F$66,0)</f>
        <v>0</v>
      </c>
      <c r="IF60" s="725">
        <f>-IF(IF$48=$R$12,'Sale Proceeds'!$F$66,0)</f>
        <v>0</v>
      </c>
      <c r="IG60" s="725">
        <f>-IF(IG$48=$R$12,'Sale Proceeds'!$F$66,0)</f>
        <v>0</v>
      </c>
      <c r="IH60" s="725">
        <f>-IF(IH$48=$R$12,'Sale Proceeds'!$F$66,0)</f>
        <v>0</v>
      </c>
      <c r="II60" s="725">
        <f>-IF(II$48=$R$12,'Sale Proceeds'!$F$66,0)</f>
        <v>0</v>
      </c>
      <c r="IJ60" s="725">
        <f>-IF(IJ$48=$R$12,'Sale Proceeds'!$F$66,0)</f>
        <v>0</v>
      </c>
      <c r="IK60" s="725">
        <f>-IF(IK$48=$R$12,'Sale Proceeds'!$F$66,0)</f>
        <v>0</v>
      </c>
      <c r="IL60" s="725">
        <f>-IF(IL$48=$R$12,'Sale Proceeds'!$F$66,0)</f>
        <v>0</v>
      </c>
      <c r="IN60" s="725">
        <f t="shared" si="24"/>
        <v>0</v>
      </c>
      <c r="IO60" s="725">
        <f t="shared" si="23"/>
        <v>0</v>
      </c>
      <c r="IP60" s="725">
        <f t="shared" si="23"/>
        <v>0</v>
      </c>
      <c r="IQ60" s="725">
        <f t="shared" ca="1" si="23"/>
        <v>-237600889.6361191</v>
      </c>
      <c r="IR60" s="725">
        <f t="shared" si="23"/>
        <v>0</v>
      </c>
      <c r="IS60" s="725">
        <f t="shared" si="23"/>
        <v>0</v>
      </c>
      <c r="IT60" s="725">
        <f t="shared" si="23"/>
        <v>0</v>
      </c>
      <c r="IU60" s="725">
        <f t="shared" si="23"/>
        <v>0</v>
      </c>
      <c r="IV60" s="725">
        <f t="shared" si="23"/>
        <v>0</v>
      </c>
      <c r="IW60" s="725">
        <f t="shared" si="23"/>
        <v>0</v>
      </c>
      <c r="IX60" s="725">
        <f t="shared" si="23"/>
        <v>0</v>
      </c>
    </row>
    <row r="61" spans="1:258" s="676" customFormat="1" ht="13.5" thickTop="1" thickBot="1">
      <c r="B61" s="836" t="s">
        <v>686</v>
      </c>
      <c r="C61" s="836"/>
      <c r="D61" s="837"/>
      <c r="E61" s="838">
        <f t="shared" ca="1" si="22"/>
        <v>174022911.89446974</v>
      </c>
      <c r="F61" s="839">
        <f t="shared" ref="F61:BQ61" si="25">+SUM(F52:F60)</f>
        <v>0</v>
      </c>
      <c r="G61" s="839">
        <f t="shared" ca="1" si="25"/>
        <v>-37227421.310907088</v>
      </c>
      <c r="H61" s="839">
        <f t="shared" ca="1" si="25"/>
        <v>-7024833.8638499873</v>
      </c>
      <c r="I61" s="839">
        <f t="shared" ca="1" si="25"/>
        <v>-3933016.6601161035</v>
      </c>
      <c r="J61" s="839">
        <f t="shared" ca="1" si="25"/>
        <v>-4172744.4248333648</v>
      </c>
      <c r="K61" s="839">
        <f t="shared" ca="1" si="25"/>
        <v>-4369615.0466934834</v>
      </c>
      <c r="L61" s="839">
        <f t="shared" ca="1" si="25"/>
        <v>-4511542.8114107437</v>
      </c>
      <c r="M61" s="839">
        <f t="shared" ca="1" si="25"/>
        <v>-4730527.7189851487</v>
      </c>
      <c r="N61" s="839">
        <f t="shared" ca="1" si="25"/>
        <v>-5149460.5974232377</v>
      </c>
      <c r="O61" s="839">
        <f t="shared" ca="1" si="25"/>
        <v>-5367248.8348623673</v>
      </c>
      <c r="P61" s="839">
        <f t="shared" ca="1" si="25"/>
        <v>-5584568.8100746488</v>
      </c>
      <c r="Q61" s="839">
        <f t="shared" ca="1" si="25"/>
        <v>-1562909.64912799</v>
      </c>
      <c r="R61" s="839">
        <f t="shared" ca="1" si="25"/>
        <v>0</v>
      </c>
      <c r="S61" s="839">
        <f t="shared" ca="1" si="25"/>
        <v>0</v>
      </c>
      <c r="T61" s="839">
        <f t="shared" ca="1" si="25"/>
        <v>0</v>
      </c>
      <c r="U61" s="839">
        <f t="shared" ca="1" si="25"/>
        <v>0</v>
      </c>
      <c r="V61" s="839">
        <f t="shared" ca="1" si="25"/>
        <v>0</v>
      </c>
      <c r="W61" s="839">
        <f t="shared" ca="1" si="25"/>
        <v>0</v>
      </c>
      <c r="X61" s="839">
        <f t="shared" ca="1" si="25"/>
        <v>0</v>
      </c>
      <c r="Y61" s="839">
        <f t="shared" ca="1" si="25"/>
        <v>0</v>
      </c>
      <c r="Z61" s="839">
        <f t="shared" ca="1" si="25"/>
        <v>0</v>
      </c>
      <c r="AA61" s="839">
        <f t="shared" ca="1" si="25"/>
        <v>0</v>
      </c>
      <c r="AB61" s="839">
        <f t="shared" ca="1" si="25"/>
        <v>0</v>
      </c>
      <c r="AC61" s="839">
        <f t="shared" ca="1" si="25"/>
        <v>0</v>
      </c>
      <c r="AD61" s="839">
        <f t="shared" ca="1" si="25"/>
        <v>0</v>
      </c>
      <c r="AE61" s="839">
        <f t="shared" ca="1" si="25"/>
        <v>0</v>
      </c>
      <c r="AF61" s="839">
        <f t="shared" ca="1" si="25"/>
        <v>0</v>
      </c>
      <c r="AG61" s="839">
        <f t="shared" ca="1" si="25"/>
        <v>0</v>
      </c>
      <c r="AH61" s="839">
        <f t="shared" ca="1" si="25"/>
        <v>0</v>
      </c>
      <c r="AI61" s="839">
        <f t="shared" ca="1" si="25"/>
        <v>0</v>
      </c>
      <c r="AJ61" s="839">
        <f t="shared" ca="1" si="25"/>
        <v>0</v>
      </c>
      <c r="AK61" s="839">
        <f t="shared" ca="1" si="25"/>
        <v>0</v>
      </c>
      <c r="AL61" s="839">
        <f t="shared" ca="1" si="25"/>
        <v>428278.78508829395</v>
      </c>
      <c r="AM61" s="839">
        <f t="shared" ca="1" si="25"/>
        <v>382167.99553369544</v>
      </c>
      <c r="AN61" s="839">
        <f t="shared" ca="1" si="25"/>
        <v>373695.13314251602</v>
      </c>
      <c r="AO61" s="839">
        <f t="shared" ca="1" si="25"/>
        <v>371832.14298955665</v>
      </c>
      <c r="AP61" s="839">
        <f t="shared" ca="1" si="25"/>
        <v>368881.91445462208</v>
      </c>
      <c r="AQ61" s="839">
        <f t="shared" ca="1" si="25"/>
        <v>365968.89797794435</v>
      </c>
      <c r="AR61" s="839">
        <f t="shared" ca="1" si="25"/>
        <v>363178.84321803134</v>
      </c>
      <c r="AS61" s="839">
        <f t="shared" ca="1" si="25"/>
        <v>360341.59046802763</v>
      </c>
      <c r="AT61" s="839">
        <f t="shared" ca="1" si="25"/>
        <v>357656.09805562755</v>
      </c>
      <c r="AU61" s="839">
        <f t="shared" ca="1" si="25"/>
        <v>354913.78358647868</v>
      </c>
      <c r="AV61" s="839">
        <f t="shared" ca="1" si="25"/>
        <v>352445.84751280106</v>
      </c>
      <c r="AW61" s="839">
        <f t="shared" ca="1" si="25"/>
        <v>81442964.328650057</v>
      </c>
      <c r="AX61" s="839">
        <f t="shared" ca="1" si="25"/>
        <v>668051.28183597152</v>
      </c>
      <c r="AY61" s="839">
        <f t="shared" ca="1" si="25"/>
        <v>668051.28183597152</v>
      </c>
      <c r="AZ61" s="839">
        <f t="shared" ca="1" si="25"/>
        <v>668051.28183597152</v>
      </c>
      <c r="BA61" s="839">
        <f t="shared" ca="1" si="25"/>
        <v>668051.28183597152</v>
      </c>
      <c r="BB61" s="839">
        <f t="shared" ca="1" si="25"/>
        <v>668051.28183597152</v>
      </c>
      <c r="BC61" s="839">
        <f t="shared" ca="1" si="25"/>
        <v>668051.28183597152</v>
      </c>
      <c r="BD61" s="839">
        <f t="shared" ca="1" si="25"/>
        <v>668051.28183597152</v>
      </c>
      <c r="BE61" s="839">
        <f t="shared" ca="1" si="25"/>
        <v>668051.28183597152</v>
      </c>
      <c r="BF61" s="839">
        <f t="shared" ca="1" si="25"/>
        <v>668051.28183597152</v>
      </c>
      <c r="BG61" s="839">
        <f t="shared" ca="1" si="25"/>
        <v>668051.28183597152</v>
      </c>
      <c r="BH61" s="839">
        <f t="shared" ca="1" si="25"/>
        <v>668051.28183597152</v>
      </c>
      <c r="BI61" s="839">
        <f t="shared" ca="1" si="25"/>
        <v>668051.28183597152</v>
      </c>
      <c r="BJ61" s="839">
        <f t="shared" ca="1" si="25"/>
        <v>721026.13870716316</v>
      </c>
      <c r="BK61" s="839">
        <f t="shared" ca="1" si="25"/>
        <v>721026.13870716316</v>
      </c>
      <c r="BL61" s="839">
        <f t="shared" ca="1" si="25"/>
        <v>721026.13870716316</v>
      </c>
      <c r="BM61" s="839">
        <f t="shared" ca="1" si="25"/>
        <v>721026.13870716316</v>
      </c>
      <c r="BN61" s="839">
        <f t="shared" ca="1" si="25"/>
        <v>721026.13870716316</v>
      </c>
      <c r="BO61" s="839">
        <f t="shared" ca="1" si="25"/>
        <v>721026.13870716316</v>
      </c>
      <c r="BP61" s="839">
        <f t="shared" ca="1" si="25"/>
        <v>721026.13870716316</v>
      </c>
      <c r="BQ61" s="839">
        <f t="shared" ca="1" si="25"/>
        <v>721026.13870716316</v>
      </c>
      <c r="BR61" s="839">
        <f t="shared" ref="BR61:EC61" ca="1" si="26">+SUM(BR52:BR60)</f>
        <v>721026.13870716316</v>
      </c>
      <c r="BS61" s="839">
        <f t="shared" ca="1" si="26"/>
        <v>721026.13870716316</v>
      </c>
      <c r="BT61" s="839">
        <f t="shared" ca="1" si="26"/>
        <v>721026.13870716316</v>
      </c>
      <c r="BU61" s="839">
        <f t="shared" ca="1" si="26"/>
        <v>156186573.35426578</v>
      </c>
      <c r="BV61" s="839">
        <f t="shared" si="26"/>
        <v>0</v>
      </c>
      <c r="BW61" s="839">
        <f t="shared" si="26"/>
        <v>0</v>
      </c>
      <c r="BX61" s="839">
        <f t="shared" si="26"/>
        <v>0</v>
      </c>
      <c r="BY61" s="839">
        <f t="shared" si="26"/>
        <v>0</v>
      </c>
      <c r="BZ61" s="839">
        <f t="shared" si="26"/>
        <v>0</v>
      </c>
      <c r="CA61" s="839">
        <f t="shared" si="26"/>
        <v>0</v>
      </c>
      <c r="CB61" s="839">
        <f t="shared" si="26"/>
        <v>0</v>
      </c>
      <c r="CC61" s="839">
        <f t="shared" si="26"/>
        <v>0</v>
      </c>
      <c r="CD61" s="839">
        <f t="shared" si="26"/>
        <v>0</v>
      </c>
      <c r="CE61" s="839">
        <f t="shared" si="26"/>
        <v>0</v>
      </c>
      <c r="CF61" s="839">
        <f t="shared" si="26"/>
        <v>0</v>
      </c>
      <c r="CG61" s="839">
        <f t="shared" si="26"/>
        <v>0</v>
      </c>
      <c r="CH61" s="839">
        <f t="shared" si="26"/>
        <v>0</v>
      </c>
      <c r="CI61" s="839">
        <f t="shared" si="26"/>
        <v>0</v>
      </c>
      <c r="CJ61" s="839">
        <f t="shared" si="26"/>
        <v>0</v>
      </c>
      <c r="CK61" s="839">
        <f t="shared" si="26"/>
        <v>0</v>
      </c>
      <c r="CL61" s="839">
        <f t="shared" si="26"/>
        <v>0</v>
      </c>
      <c r="CM61" s="839">
        <f t="shared" si="26"/>
        <v>0</v>
      </c>
      <c r="CN61" s="839">
        <f t="shared" si="26"/>
        <v>0</v>
      </c>
      <c r="CO61" s="839">
        <f t="shared" si="26"/>
        <v>0</v>
      </c>
      <c r="CP61" s="839">
        <f t="shared" si="26"/>
        <v>0</v>
      </c>
      <c r="CQ61" s="839">
        <f t="shared" si="26"/>
        <v>0</v>
      </c>
      <c r="CR61" s="839">
        <f t="shared" si="26"/>
        <v>0</v>
      </c>
      <c r="CS61" s="839">
        <f t="shared" si="26"/>
        <v>0</v>
      </c>
      <c r="CT61" s="839">
        <f t="shared" si="26"/>
        <v>0</v>
      </c>
      <c r="CU61" s="839">
        <f t="shared" si="26"/>
        <v>0</v>
      </c>
      <c r="CV61" s="839">
        <f t="shared" si="26"/>
        <v>0</v>
      </c>
      <c r="CW61" s="839">
        <f t="shared" si="26"/>
        <v>0</v>
      </c>
      <c r="CX61" s="839">
        <f t="shared" si="26"/>
        <v>0</v>
      </c>
      <c r="CY61" s="839">
        <f t="shared" si="26"/>
        <v>0</v>
      </c>
      <c r="CZ61" s="839">
        <f t="shared" si="26"/>
        <v>0</v>
      </c>
      <c r="DA61" s="839">
        <f t="shared" si="26"/>
        <v>0</v>
      </c>
      <c r="DB61" s="839">
        <f t="shared" si="26"/>
        <v>0</v>
      </c>
      <c r="DC61" s="839">
        <f t="shared" si="26"/>
        <v>0</v>
      </c>
      <c r="DD61" s="839">
        <f t="shared" si="26"/>
        <v>0</v>
      </c>
      <c r="DE61" s="839">
        <f t="shared" si="26"/>
        <v>0</v>
      </c>
      <c r="DF61" s="839">
        <f t="shared" si="26"/>
        <v>0</v>
      </c>
      <c r="DG61" s="839">
        <f t="shared" si="26"/>
        <v>0</v>
      </c>
      <c r="DH61" s="839">
        <f t="shared" si="26"/>
        <v>0</v>
      </c>
      <c r="DI61" s="839">
        <f t="shared" si="26"/>
        <v>0</v>
      </c>
      <c r="DJ61" s="839">
        <f t="shared" si="26"/>
        <v>0</v>
      </c>
      <c r="DK61" s="839">
        <f t="shared" si="26"/>
        <v>0</v>
      </c>
      <c r="DL61" s="839">
        <f t="shared" si="26"/>
        <v>0</v>
      </c>
      <c r="DM61" s="839">
        <f t="shared" si="26"/>
        <v>0</v>
      </c>
      <c r="DN61" s="839">
        <f t="shared" si="26"/>
        <v>0</v>
      </c>
      <c r="DO61" s="839">
        <f t="shared" si="26"/>
        <v>0</v>
      </c>
      <c r="DP61" s="839">
        <f t="shared" si="26"/>
        <v>0</v>
      </c>
      <c r="DQ61" s="839">
        <f t="shared" si="26"/>
        <v>0</v>
      </c>
      <c r="DR61" s="839">
        <f t="shared" si="26"/>
        <v>0</v>
      </c>
      <c r="DS61" s="839">
        <f t="shared" si="26"/>
        <v>0</v>
      </c>
      <c r="DT61" s="839">
        <f t="shared" si="26"/>
        <v>0</v>
      </c>
      <c r="DU61" s="839">
        <f t="shared" si="26"/>
        <v>0</v>
      </c>
      <c r="DV61" s="839">
        <f t="shared" si="26"/>
        <v>0</v>
      </c>
      <c r="DW61" s="839">
        <f t="shared" si="26"/>
        <v>0</v>
      </c>
      <c r="DX61" s="839">
        <f t="shared" si="26"/>
        <v>0</v>
      </c>
      <c r="DY61" s="839">
        <f t="shared" si="26"/>
        <v>0</v>
      </c>
      <c r="DZ61" s="839">
        <f t="shared" si="26"/>
        <v>0</v>
      </c>
      <c r="EA61" s="839">
        <f t="shared" si="26"/>
        <v>0</v>
      </c>
      <c r="EB61" s="839">
        <f t="shared" si="26"/>
        <v>0</v>
      </c>
      <c r="EC61" s="839">
        <f t="shared" si="26"/>
        <v>0</v>
      </c>
      <c r="ED61" s="839">
        <f t="shared" ref="ED61:GO61" si="27">+SUM(ED52:ED60)</f>
        <v>0</v>
      </c>
      <c r="EE61" s="839">
        <f t="shared" si="27"/>
        <v>0</v>
      </c>
      <c r="EF61" s="839">
        <f t="shared" si="27"/>
        <v>0</v>
      </c>
      <c r="EG61" s="839">
        <f t="shared" si="27"/>
        <v>0</v>
      </c>
      <c r="EH61" s="839">
        <f t="shared" si="27"/>
        <v>0</v>
      </c>
      <c r="EI61" s="839">
        <f t="shared" si="27"/>
        <v>0</v>
      </c>
      <c r="EJ61" s="839">
        <f t="shared" si="27"/>
        <v>0</v>
      </c>
      <c r="EK61" s="839">
        <f t="shared" si="27"/>
        <v>0</v>
      </c>
      <c r="EL61" s="839">
        <f t="shared" si="27"/>
        <v>0</v>
      </c>
      <c r="EM61" s="839">
        <f t="shared" si="27"/>
        <v>0</v>
      </c>
      <c r="EN61" s="839">
        <f t="shared" si="27"/>
        <v>0</v>
      </c>
      <c r="EO61" s="839">
        <f t="shared" si="27"/>
        <v>0</v>
      </c>
      <c r="EP61" s="839">
        <f t="shared" si="27"/>
        <v>0</v>
      </c>
      <c r="EQ61" s="839">
        <f t="shared" si="27"/>
        <v>0</v>
      </c>
      <c r="ER61" s="839">
        <f t="shared" si="27"/>
        <v>0</v>
      </c>
      <c r="ES61" s="839">
        <f t="shared" si="27"/>
        <v>0</v>
      </c>
      <c r="ET61" s="839">
        <f t="shared" si="27"/>
        <v>0</v>
      </c>
      <c r="EU61" s="839">
        <f t="shared" si="27"/>
        <v>0</v>
      </c>
      <c r="EV61" s="839">
        <f t="shared" si="27"/>
        <v>0</v>
      </c>
      <c r="EW61" s="839">
        <f t="shared" si="27"/>
        <v>0</v>
      </c>
      <c r="EX61" s="839">
        <f t="shared" si="27"/>
        <v>0</v>
      </c>
      <c r="EY61" s="839">
        <f t="shared" si="27"/>
        <v>0</v>
      </c>
      <c r="EZ61" s="839">
        <f t="shared" si="27"/>
        <v>0</v>
      </c>
      <c r="FA61" s="839">
        <f t="shared" si="27"/>
        <v>0</v>
      </c>
      <c r="FB61" s="839">
        <f t="shared" si="27"/>
        <v>0</v>
      </c>
      <c r="FC61" s="839">
        <f t="shared" si="27"/>
        <v>0</v>
      </c>
      <c r="FD61" s="839">
        <f t="shared" si="27"/>
        <v>0</v>
      </c>
      <c r="FE61" s="839">
        <f t="shared" si="27"/>
        <v>0</v>
      </c>
      <c r="FF61" s="839">
        <f t="shared" si="27"/>
        <v>0</v>
      </c>
      <c r="FG61" s="839">
        <f t="shared" si="27"/>
        <v>0</v>
      </c>
      <c r="FH61" s="839">
        <f t="shared" si="27"/>
        <v>0</v>
      </c>
      <c r="FI61" s="839">
        <f t="shared" si="27"/>
        <v>0</v>
      </c>
      <c r="FJ61" s="839">
        <f t="shared" si="27"/>
        <v>0</v>
      </c>
      <c r="FK61" s="839">
        <f t="shared" si="27"/>
        <v>0</v>
      </c>
      <c r="FL61" s="839">
        <f t="shared" si="27"/>
        <v>0</v>
      </c>
      <c r="FM61" s="839">
        <f t="shared" si="27"/>
        <v>0</v>
      </c>
      <c r="FN61" s="839">
        <f t="shared" si="27"/>
        <v>0</v>
      </c>
      <c r="FO61" s="839">
        <f t="shared" si="27"/>
        <v>0</v>
      </c>
      <c r="FP61" s="839">
        <f t="shared" si="27"/>
        <v>0</v>
      </c>
      <c r="FQ61" s="839">
        <f t="shared" si="27"/>
        <v>0</v>
      </c>
      <c r="FR61" s="839">
        <f t="shared" si="27"/>
        <v>0</v>
      </c>
      <c r="FS61" s="839">
        <f t="shared" si="27"/>
        <v>0</v>
      </c>
      <c r="FT61" s="839">
        <f t="shared" si="27"/>
        <v>0</v>
      </c>
      <c r="FU61" s="839">
        <f t="shared" si="27"/>
        <v>0</v>
      </c>
      <c r="FV61" s="839">
        <f t="shared" si="27"/>
        <v>0</v>
      </c>
      <c r="FW61" s="839">
        <f t="shared" si="27"/>
        <v>0</v>
      </c>
      <c r="FX61" s="839">
        <f t="shared" si="27"/>
        <v>0</v>
      </c>
      <c r="FY61" s="839">
        <f t="shared" si="27"/>
        <v>0</v>
      </c>
      <c r="FZ61" s="839">
        <f t="shared" si="27"/>
        <v>0</v>
      </c>
      <c r="GA61" s="839">
        <f t="shared" si="27"/>
        <v>0</v>
      </c>
      <c r="GB61" s="839">
        <f t="shared" si="27"/>
        <v>0</v>
      </c>
      <c r="GC61" s="839">
        <f t="shared" si="27"/>
        <v>0</v>
      </c>
      <c r="GD61" s="839">
        <f t="shared" si="27"/>
        <v>0</v>
      </c>
      <c r="GE61" s="839">
        <f t="shared" si="27"/>
        <v>0</v>
      </c>
      <c r="GF61" s="839">
        <f t="shared" si="27"/>
        <v>0</v>
      </c>
      <c r="GG61" s="839">
        <f t="shared" si="27"/>
        <v>0</v>
      </c>
      <c r="GH61" s="839">
        <f t="shared" si="27"/>
        <v>0</v>
      </c>
      <c r="GI61" s="839">
        <f t="shared" si="27"/>
        <v>0</v>
      </c>
      <c r="GJ61" s="839">
        <f t="shared" si="27"/>
        <v>0</v>
      </c>
      <c r="GK61" s="839">
        <f t="shared" si="27"/>
        <v>0</v>
      </c>
      <c r="GL61" s="839">
        <f t="shared" si="27"/>
        <v>0</v>
      </c>
      <c r="GM61" s="839">
        <f t="shared" si="27"/>
        <v>0</v>
      </c>
      <c r="GN61" s="839">
        <f t="shared" si="27"/>
        <v>0</v>
      </c>
      <c r="GO61" s="839">
        <f t="shared" si="27"/>
        <v>0</v>
      </c>
      <c r="GP61" s="839">
        <f t="shared" ref="GP61:IL61" si="28">+SUM(GP52:GP60)</f>
        <v>0</v>
      </c>
      <c r="GQ61" s="839">
        <f t="shared" si="28"/>
        <v>0</v>
      </c>
      <c r="GR61" s="839">
        <f t="shared" si="28"/>
        <v>0</v>
      </c>
      <c r="GS61" s="839">
        <f t="shared" si="28"/>
        <v>0</v>
      </c>
      <c r="GT61" s="839">
        <f t="shared" si="28"/>
        <v>0</v>
      </c>
      <c r="GU61" s="839">
        <f t="shared" si="28"/>
        <v>0</v>
      </c>
      <c r="GV61" s="839">
        <f t="shared" si="28"/>
        <v>0</v>
      </c>
      <c r="GW61" s="839">
        <f t="shared" si="28"/>
        <v>0</v>
      </c>
      <c r="GX61" s="839">
        <f t="shared" si="28"/>
        <v>0</v>
      </c>
      <c r="GY61" s="839">
        <f t="shared" si="28"/>
        <v>0</v>
      </c>
      <c r="GZ61" s="839">
        <f t="shared" si="28"/>
        <v>0</v>
      </c>
      <c r="HA61" s="839">
        <f t="shared" si="28"/>
        <v>0</v>
      </c>
      <c r="HB61" s="839">
        <f t="shared" si="28"/>
        <v>0</v>
      </c>
      <c r="HC61" s="839">
        <f t="shared" si="28"/>
        <v>0</v>
      </c>
      <c r="HD61" s="839">
        <f t="shared" si="28"/>
        <v>0</v>
      </c>
      <c r="HE61" s="839">
        <f t="shared" si="28"/>
        <v>0</v>
      </c>
      <c r="HF61" s="839">
        <f t="shared" si="28"/>
        <v>0</v>
      </c>
      <c r="HG61" s="839">
        <f t="shared" si="28"/>
        <v>0</v>
      </c>
      <c r="HH61" s="839">
        <f t="shared" si="28"/>
        <v>0</v>
      </c>
      <c r="HI61" s="839">
        <f t="shared" si="28"/>
        <v>0</v>
      </c>
      <c r="HJ61" s="839">
        <f t="shared" si="28"/>
        <v>0</v>
      </c>
      <c r="HK61" s="839">
        <f t="shared" si="28"/>
        <v>0</v>
      </c>
      <c r="HL61" s="839">
        <f t="shared" si="28"/>
        <v>0</v>
      </c>
      <c r="HM61" s="839">
        <f t="shared" si="28"/>
        <v>0</v>
      </c>
      <c r="HN61" s="839">
        <f t="shared" si="28"/>
        <v>0</v>
      </c>
      <c r="HO61" s="839">
        <f t="shared" si="28"/>
        <v>0</v>
      </c>
      <c r="HP61" s="839">
        <f t="shared" si="28"/>
        <v>0</v>
      </c>
      <c r="HQ61" s="839">
        <f t="shared" si="28"/>
        <v>0</v>
      </c>
      <c r="HR61" s="839">
        <f t="shared" si="28"/>
        <v>0</v>
      </c>
      <c r="HS61" s="839">
        <f t="shared" si="28"/>
        <v>0</v>
      </c>
      <c r="HT61" s="839">
        <f t="shared" si="28"/>
        <v>0</v>
      </c>
      <c r="HU61" s="839">
        <f t="shared" si="28"/>
        <v>0</v>
      </c>
      <c r="HV61" s="839">
        <f t="shared" si="28"/>
        <v>0</v>
      </c>
      <c r="HW61" s="839">
        <f t="shared" si="28"/>
        <v>0</v>
      </c>
      <c r="HX61" s="839">
        <f t="shared" si="28"/>
        <v>0</v>
      </c>
      <c r="HY61" s="839">
        <f t="shared" si="28"/>
        <v>0</v>
      </c>
      <c r="HZ61" s="839">
        <f t="shared" si="28"/>
        <v>0</v>
      </c>
      <c r="IA61" s="839">
        <f t="shared" si="28"/>
        <v>0</v>
      </c>
      <c r="IB61" s="839">
        <f t="shared" si="28"/>
        <v>0</v>
      </c>
      <c r="IC61" s="839">
        <f t="shared" si="28"/>
        <v>0</v>
      </c>
      <c r="ID61" s="839">
        <f t="shared" si="28"/>
        <v>0</v>
      </c>
      <c r="IE61" s="839">
        <f t="shared" si="28"/>
        <v>0</v>
      </c>
      <c r="IF61" s="839">
        <f t="shared" si="28"/>
        <v>0</v>
      </c>
      <c r="IG61" s="839">
        <f t="shared" si="28"/>
        <v>0</v>
      </c>
      <c r="IH61" s="839">
        <f t="shared" si="28"/>
        <v>0</v>
      </c>
      <c r="II61" s="839">
        <f t="shared" si="28"/>
        <v>0</v>
      </c>
      <c r="IJ61" s="839">
        <f t="shared" si="28"/>
        <v>0</v>
      </c>
      <c r="IK61" s="839">
        <f t="shared" si="28"/>
        <v>0</v>
      </c>
      <c r="IL61" s="839">
        <f t="shared" si="28"/>
        <v>0</v>
      </c>
      <c r="IN61" s="839">
        <f t="shared" ca="1" si="24"/>
        <v>-83633889.72828415</v>
      </c>
      <c r="IO61" s="839">
        <f t="shared" ca="1" si="23"/>
        <v>85522325.36067766</v>
      </c>
      <c r="IP61" s="839">
        <f t="shared" ca="1" si="23"/>
        <v>8016615.3820316577</v>
      </c>
      <c r="IQ61" s="839">
        <f t="shared" ca="1" si="23"/>
        <v>164117860.88004458</v>
      </c>
      <c r="IR61" s="839">
        <f t="shared" si="23"/>
        <v>0</v>
      </c>
      <c r="IS61" s="839">
        <f t="shared" si="23"/>
        <v>0</v>
      </c>
      <c r="IT61" s="839">
        <f t="shared" si="23"/>
        <v>0</v>
      </c>
      <c r="IU61" s="839">
        <f t="shared" si="23"/>
        <v>0</v>
      </c>
      <c r="IV61" s="839">
        <f t="shared" si="23"/>
        <v>0</v>
      </c>
      <c r="IW61" s="839">
        <f t="shared" si="23"/>
        <v>0</v>
      </c>
      <c r="IX61" s="839">
        <f t="shared" si="23"/>
        <v>0</v>
      </c>
    </row>
    <row r="62" spans="1:258" s="676" customFormat="1">
      <c r="B62" s="773" t="s">
        <v>656</v>
      </c>
      <c r="C62" s="747"/>
      <c r="D62" s="774">
        <f ca="1">IF(ISERROR((1+IRR(F61:IL61,0.01))^VLOOKUP(_WF_Periodicity,_WF_Period_lookup,2,FALSE)-1),0,(1+IRR(F61:IL61,0.01))^VLOOKUP(_WF_Periodicity,_WF_Period_lookup,2,FALSE)-1)</f>
        <v>0.29012798174017673</v>
      </c>
      <c r="E62" s="750"/>
      <c r="F62" s="749"/>
      <c r="G62" s="749"/>
      <c r="H62" s="749"/>
      <c r="I62" s="749"/>
      <c r="J62" s="749"/>
      <c r="K62" s="749"/>
      <c r="L62" s="749"/>
      <c r="M62" s="749"/>
      <c r="N62" s="749"/>
      <c r="O62" s="749"/>
      <c r="P62" s="749"/>
      <c r="Q62" s="749"/>
      <c r="R62" s="749"/>
      <c r="S62" s="749"/>
      <c r="T62" s="749"/>
      <c r="U62" s="749"/>
      <c r="V62" s="749"/>
      <c r="W62" s="749"/>
      <c r="X62" s="749"/>
      <c r="Y62" s="749"/>
      <c r="Z62" s="749"/>
      <c r="AA62" s="749"/>
      <c r="AB62" s="749"/>
      <c r="AC62" s="749"/>
      <c r="AD62" s="749"/>
      <c r="AE62" s="749"/>
      <c r="AF62" s="749"/>
      <c r="AG62" s="749"/>
      <c r="AH62" s="749"/>
      <c r="AI62" s="749"/>
      <c r="AJ62" s="749"/>
      <c r="AK62" s="749"/>
      <c r="AL62" s="749"/>
      <c r="AM62" s="749"/>
      <c r="AN62" s="749"/>
      <c r="AO62" s="749"/>
      <c r="AP62" s="749"/>
      <c r="AQ62" s="749"/>
      <c r="AR62" s="749"/>
      <c r="AS62" s="749"/>
      <c r="AT62" s="749"/>
      <c r="AU62" s="749"/>
      <c r="AV62" s="749"/>
      <c r="AW62" s="749"/>
      <c r="AX62" s="749"/>
      <c r="AY62" s="749"/>
      <c r="AZ62" s="749"/>
      <c r="BA62" s="749"/>
      <c r="BB62" s="749"/>
      <c r="BC62" s="749"/>
      <c r="BD62" s="749"/>
      <c r="BE62" s="749"/>
      <c r="BF62" s="749"/>
      <c r="BG62" s="749"/>
      <c r="BH62" s="749"/>
      <c r="BI62" s="749"/>
      <c r="BJ62" s="749"/>
      <c r="BK62" s="749"/>
      <c r="BL62" s="749"/>
      <c r="BM62" s="749"/>
      <c r="BN62" s="749"/>
      <c r="BO62" s="749"/>
      <c r="BP62" s="749"/>
      <c r="BQ62" s="749"/>
      <c r="BR62" s="749"/>
      <c r="BS62" s="749"/>
      <c r="BT62" s="749"/>
      <c r="BU62" s="749"/>
      <c r="BV62" s="749"/>
      <c r="BW62" s="749"/>
      <c r="BX62" s="749"/>
      <c r="BY62" s="749"/>
      <c r="BZ62" s="749"/>
      <c r="CA62" s="749"/>
      <c r="CB62" s="749"/>
      <c r="CC62" s="749"/>
      <c r="CD62" s="749"/>
      <c r="CE62" s="749"/>
      <c r="CF62" s="749"/>
      <c r="CG62" s="749"/>
      <c r="CH62" s="749"/>
      <c r="CI62" s="749"/>
      <c r="CJ62" s="749"/>
      <c r="CK62" s="749"/>
      <c r="CL62" s="749"/>
      <c r="CM62" s="749"/>
      <c r="CN62" s="749"/>
      <c r="CO62" s="749"/>
      <c r="CP62" s="749"/>
      <c r="CQ62" s="749"/>
      <c r="CR62" s="749"/>
      <c r="CS62" s="749"/>
      <c r="CT62" s="749"/>
      <c r="CU62" s="749"/>
      <c r="CV62" s="749"/>
      <c r="CW62" s="749"/>
      <c r="CX62" s="749"/>
      <c r="CY62" s="749"/>
      <c r="CZ62" s="749"/>
      <c r="DA62" s="749"/>
      <c r="DB62" s="749"/>
      <c r="DC62" s="749"/>
      <c r="DD62" s="749"/>
      <c r="DE62" s="749"/>
      <c r="DF62" s="749"/>
      <c r="DG62" s="749"/>
      <c r="DH62" s="749"/>
      <c r="DI62" s="749"/>
      <c r="DJ62" s="749"/>
      <c r="DK62" s="749"/>
      <c r="DL62" s="749"/>
      <c r="DM62" s="749"/>
      <c r="DN62" s="749"/>
      <c r="DO62" s="749"/>
      <c r="DP62" s="749"/>
      <c r="DQ62" s="749"/>
      <c r="DR62" s="749"/>
      <c r="DS62" s="749"/>
      <c r="DT62" s="749"/>
      <c r="DU62" s="749"/>
      <c r="DV62" s="749"/>
      <c r="DW62" s="749"/>
      <c r="DX62" s="749"/>
      <c r="DY62" s="749"/>
      <c r="DZ62" s="749"/>
      <c r="EA62" s="749"/>
      <c r="EB62" s="749"/>
      <c r="EC62" s="749"/>
      <c r="ED62" s="749"/>
      <c r="EE62" s="749"/>
      <c r="EF62" s="749"/>
      <c r="EG62" s="749"/>
      <c r="EH62" s="749"/>
      <c r="EI62" s="749"/>
      <c r="EJ62" s="749"/>
      <c r="EK62" s="749"/>
      <c r="EL62" s="749"/>
      <c r="EM62" s="749"/>
      <c r="EN62" s="749"/>
      <c r="EO62" s="749"/>
      <c r="EP62" s="749"/>
      <c r="EQ62" s="749"/>
      <c r="ER62" s="749"/>
      <c r="ES62" s="749"/>
      <c r="ET62" s="749"/>
      <c r="EU62" s="749"/>
      <c r="EV62" s="749"/>
      <c r="EW62" s="749"/>
      <c r="EX62" s="749"/>
      <c r="EY62" s="749"/>
      <c r="EZ62" s="749"/>
      <c r="FA62" s="749"/>
      <c r="FB62" s="749"/>
      <c r="FC62" s="749"/>
      <c r="FD62" s="749"/>
      <c r="FE62" s="749"/>
      <c r="FF62" s="749"/>
      <c r="FG62" s="749"/>
      <c r="FH62" s="749"/>
      <c r="FI62" s="749"/>
      <c r="FJ62" s="749"/>
      <c r="FK62" s="749"/>
      <c r="FL62" s="749"/>
      <c r="FM62" s="749"/>
      <c r="FN62" s="749"/>
      <c r="FO62" s="749"/>
      <c r="FP62" s="749"/>
      <c r="FQ62" s="749"/>
      <c r="FR62" s="749"/>
      <c r="FS62" s="749"/>
      <c r="FT62" s="749"/>
      <c r="FU62" s="749"/>
      <c r="FV62" s="749"/>
      <c r="FW62" s="749"/>
      <c r="FX62" s="749"/>
      <c r="FY62" s="749"/>
      <c r="FZ62" s="749"/>
      <c r="GA62" s="749"/>
      <c r="GB62" s="749"/>
      <c r="GC62" s="749"/>
      <c r="GD62" s="749"/>
      <c r="GE62" s="749"/>
      <c r="GF62" s="749"/>
      <c r="GG62" s="749"/>
      <c r="GH62" s="749"/>
      <c r="GI62" s="749"/>
      <c r="GJ62" s="749"/>
      <c r="GK62" s="749"/>
      <c r="GL62" s="749"/>
      <c r="GM62" s="749"/>
      <c r="GN62" s="749"/>
      <c r="GO62" s="749"/>
      <c r="GP62" s="749"/>
      <c r="GQ62" s="749"/>
      <c r="GR62" s="749"/>
      <c r="GS62" s="749"/>
      <c r="GT62" s="749"/>
      <c r="GU62" s="749"/>
      <c r="GV62" s="749"/>
      <c r="GW62" s="749"/>
      <c r="GX62" s="749"/>
      <c r="GY62" s="749"/>
      <c r="GZ62" s="749"/>
      <c r="HA62" s="749"/>
      <c r="HB62" s="749"/>
      <c r="HC62" s="749"/>
      <c r="HD62" s="749"/>
      <c r="HE62" s="749"/>
      <c r="HF62" s="749"/>
      <c r="HG62" s="749"/>
      <c r="HH62" s="749"/>
      <c r="HI62" s="749"/>
      <c r="HJ62" s="749"/>
      <c r="HK62" s="749"/>
      <c r="HL62" s="749"/>
      <c r="HM62" s="749"/>
      <c r="HN62" s="749"/>
      <c r="HO62" s="749"/>
      <c r="HP62" s="749"/>
      <c r="HQ62" s="749"/>
      <c r="HR62" s="749"/>
      <c r="HS62" s="749"/>
      <c r="HT62" s="749"/>
      <c r="HU62" s="749"/>
      <c r="HV62" s="749"/>
      <c r="HW62" s="749"/>
      <c r="HX62" s="749"/>
      <c r="HY62" s="749"/>
      <c r="HZ62" s="749"/>
      <c r="IA62" s="749"/>
      <c r="IB62" s="749"/>
      <c r="IC62" s="749"/>
      <c r="ID62" s="749"/>
      <c r="IE62" s="749"/>
      <c r="IF62" s="749"/>
      <c r="IG62" s="749"/>
      <c r="IH62" s="749"/>
      <c r="II62" s="749"/>
      <c r="IJ62" s="749"/>
      <c r="IK62" s="749"/>
      <c r="IL62" s="749"/>
      <c r="IN62" s="774">
        <f ca="1">XIRR(IN61:IX61,$IN$48:$IX$48)</f>
        <v>0.73204096555709874</v>
      </c>
      <c r="IO62" s="749"/>
      <c r="IP62" s="749"/>
      <c r="IQ62" s="749"/>
      <c r="IR62" s="749"/>
      <c r="IS62" s="749"/>
      <c r="IT62" s="749"/>
      <c r="IU62" s="749"/>
      <c r="IV62" s="749"/>
      <c r="IW62" s="749"/>
      <c r="IX62" s="749"/>
    </row>
    <row r="63" spans="1:258" s="676" customFormat="1">
      <c r="C63" s="747"/>
      <c r="D63" s="774"/>
      <c r="E63" s="909" t="s">
        <v>687</v>
      </c>
      <c r="F63" s="790">
        <f>+IF(F48&gt;'Executive Summary'!$E$62,'Executive Summary'!$E$65,0)</f>
        <v>0</v>
      </c>
      <c r="G63" s="910">
        <f>+IF(G48&gt;'Executive Summary'!$E$62,'Executive Summary'!$E$65,0)</f>
        <v>0</v>
      </c>
      <c r="H63" s="910">
        <f>+IF(H48&gt;'Executive Summary'!$E$62,'Executive Summary'!$E$65,0)</f>
        <v>0</v>
      </c>
      <c r="I63" s="910">
        <f>+IF(I48&gt;'Executive Summary'!$E$62,'Executive Summary'!$E$65,0)</f>
        <v>0</v>
      </c>
      <c r="J63" s="910">
        <f>+IF(J48&gt;'Executive Summary'!$E$62,'Executive Summary'!$E$65,0)</f>
        <v>0</v>
      </c>
      <c r="K63" s="910">
        <f>+IF(K48&gt;'Executive Summary'!$E$62,'Executive Summary'!$E$65,0)</f>
        <v>0</v>
      </c>
      <c r="L63" s="910">
        <f>+IF(L48&gt;'Executive Summary'!$E$62,'Executive Summary'!$E$65,0)</f>
        <v>0</v>
      </c>
      <c r="M63" s="910">
        <f>+IF(M48&gt;'Executive Summary'!$E$62,'Executive Summary'!$E$65,0)</f>
        <v>0</v>
      </c>
      <c r="N63" s="910">
        <f>+IF(N48&gt;'Executive Summary'!$E$62,'Executive Summary'!$E$65,0)</f>
        <v>0</v>
      </c>
      <c r="O63" s="910">
        <f>+IF(O48&gt;'Executive Summary'!$E$62,'Executive Summary'!$E$65,0)</f>
        <v>0</v>
      </c>
      <c r="P63" s="910">
        <f>+IF(P48&gt;'Executive Summary'!$E$62,'Executive Summary'!$E$65,0)</f>
        <v>0</v>
      </c>
      <c r="Q63" s="910">
        <f>+IF(Q48&gt;'Executive Summary'!$E$62,'Executive Summary'!$E$65,0)</f>
        <v>0</v>
      </c>
      <c r="R63" s="910">
        <f>+IF(R48&gt;'Executive Summary'!$E$62,'Executive Summary'!$E$65,0)</f>
        <v>0</v>
      </c>
      <c r="S63" s="910">
        <f>+IF(S48&gt;'Executive Summary'!$E$62,'Executive Summary'!$E$65,0)</f>
        <v>0</v>
      </c>
      <c r="T63" s="910">
        <f>+IF(T48&gt;'Executive Summary'!$E$62,'Executive Summary'!$E$65,0)</f>
        <v>0</v>
      </c>
      <c r="U63" s="910">
        <f>+IF(U48&gt;'Executive Summary'!$E$62,'Executive Summary'!$E$65,0)</f>
        <v>0</v>
      </c>
      <c r="V63" s="910">
        <f>+IF(V48&gt;'Executive Summary'!$E$62,'Executive Summary'!$E$65,0)</f>
        <v>0</v>
      </c>
      <c r="W63" s="910">
        <f>+IF(W48&gt;'Executive Summary'!$E$62,'Executive Summary'!$E$65,0)</f>
        <v>0</v>
      </c>
      <c r="X63" s="910">
        <f>+IF(X48&gt;'Executive Summary'!$E$62,'Executive Summary'!$E$65,0)</f>
        <v>0</v>
      </c>
      <c r="Y63" s="910">
        <f>+IF(Y48&gt;'Executive Summary'!$E$62,'Executive Summary'!$E$65,0)</f>
        <v>0</v>
      </c>
      <c r="Z63" s="910">
        <f>+IF(Z48&gt;'Executive Summary'!$E$62,'Executive Summary'!$E$65,0)</f>
        <v>0</v>
      </c>
      <c r="AA63" s="910">
        <f>+IF(AA48&gt;'Executive Summary'!$E$62,'Executive Summary'!$E$65,0)</f>
        <v>0</v>
      </c>
      <c r="AB63" s="910">
        <f>+IF(AB48&gt;'Executive Summary'!$E$62,'Executive Summary'!$E$65,0)</f>
        <v>0</v>
      </c>
      <c r="AC63" s="910">
        <f>+IF(AC48&gt;'Executive Summary'!$E$62,'Executive Summary'!$E$65,0)</f>
        <v>0</v>
      </c>
      <c r="AD63" s="910">
        <f>+IF(AD48&gt;'Executive Summary'!$E$62,'Executive Summary'!$E$65,0)</f>
        <v>0</v>
      </c>
      <c r="AE63" s="910">
        <f>+IF(AE48&gt;'Executive Summary'!$E$62,'Executive Summary'!$E$65,0)</f>
        <v>0</v>
      </c>
      <c r="AF63" s="910">
        <f>+IF(AF48&gt;'Executive Summary'!$E$62,'Executive Summary'!$E$65,0)</f>
        <v>0</v>
      </c>
      <c r="AG63" s="910">
        <f>+IF(AG48&gt;'Executive Summary'!$E$62,'Executive Summary'!$E$65,0)</f>
        <v>0</v>
      </c>
      <c r="AH63" s="910">
        <f>+IF(AH48&gt;'Executive Summary'!$E$62,'Executive Summary'!$E$65,0)</f>
        <v>0</v>
      </c>
      <c r="AI63" s="910">
        <f>+IF(AI48&gt;'Executive Summary'!$E$62,'Executive Summary'!$E$65,0)</f>
        <v>0</v>
      </c>
      <c r="AJ63" s="910">
        <f>+IF(AJ48&gt;'Executive Summary'!$E$62,'Executive Summary'!$E$65,0)</f>
        <v>0</v>
      </c>
      <c r="AK63" s="910">
        <f>+IF(AK48&gt;'Executive Summary'!$E$62,'Executive Summary'!$E$65,0)</f>
        <v>0</v>
      </c>
      <c r="AL63" s="910">
        <f>+IF(AL48&gt;'Executive Summary'!$E$62,'Executive Summary'!$E$65,0)</f>
        <v>0</v>
      </c>
      <c r="AM63" s="910">
        <f>+IF(AM48&gt;'Executive Summary'!$E$62,'Executive Summary'!$E$65,0)</f>
        <v>0</v>
      </c>
      <c r="AN63" s="910">
        <f>+IF(AN48&gt;'Executive Summary'!$E$62,'Executive Summary'!$E$65,0)</f>
        <v>0</v>
      </c>
      <c r="AO63" s="910">
        <f>+IF(AO48&gt;'Executive Summary'!$E$62,'Executive Summary'!$E$65,0)</f>
        <v>0</v>
      </c>
      <c r="AP63" s="910">
        <f>+IF(AP48&gt;'Executive Summary'!$E$62,'Executive Summary'!$E$65,0)</f>
        <v>0</v>
      </c>
      <c r="AQ63" s="910">
        <f>+IF(AQ48&gt;'Executive Summary'!$E$62,'Executive Summary'!$E$65,0)</f>
        <v>0</v>
      </c>
      <c r="AR63" s="910">
        <f>+IF(AR48&gt;'Executive Summary'!$E$62,'Executive Summary'!$E$65,0)</f>
        <v>0</v>
      </c>
      <c r="AS63" s="910">
        <f>+IF(AS48&gt;'Executive Summary'!$E$62,'Executive Summary'!$E$65,0)</f>
        <v>0</v>
      </c>
      <c r="AT63" s="910">
        <f>+IF(AT48&gt;'Executive Summary'!$E$62,'Executive Summary'!$E$65,0)</f>
        <v>0</v>
      </c>
      <c r="AU63" s="910">
        <f>+IF(AU48&gt;'Executive Summary'!$E$62,'Executive Summary'!$E$65,0)</f>
        <v>0</v>
      </c>
      <c r="AV63" s="910">
        <f>+IF(AV48&gt;'Executive Summary'!$E$62,'Executive Summary'!$E$65,0)</f>
        <v>0</v>
      </c>
      <c r="AW63" s="910">
        <f>+IF(AW48&gt;'Executive Summary'!$E$62,'Executive Summary'!$E$65,0)</f>
        <v>0</v>
      </c>
      <c r="AX63" s="910">
        <f ca="1">+IF(AX48&gt;'Executive Summary'!$E$62,'Executive Summary'!$E$65,0)</f>
        <v>1275492.952035896</v>
      </c>
      <c r="AY63" s="910">
        <f ca="1">+IF(AY48&gt;'Executive Summary'!$E$62,'Executive Summary'!$E$65,0)</f>
        <v>1275492.952035896</v>
      </c>
      <c r="AZ63" s="910">
        <f ca="1">+IF(AZ48&gt;'Executive Summary'!$E$62,'Executive Summary'!$E$65,0)</f>
        <v>1275492.952035896</v>
      </c>
      <c r="BA63" s="910">
        <f ca="1">+IF(BA48&gt;'Executive Summary'!$E$62,'Executive Summary'!$E$65,0)</f>
        <v>1275492.952035896</v>
      </c>
      <c r="BB63" s="910">
        <f ca="1">+IF(BB48&gt;'Executive Summary'!$E$62,'Executive Summary'!$E$65,0)</f>
        <v>1275492.952035896</v>
      </c>
      <c r="BC63" s="910">
        <f ca="1">+IF(BC48&gt;'Executive Summary'!$E$62,'Executive Summary'!$E$65,0)</f>
        <v>1275492.952035896</v>
      </c>
      <c r="BD63" s="910">
        <f ca="1">+IF(BD48&gt;'Executive Summary'!$E$62,'Executive Summary'!$E$65,0)</f>
        <v>1275492.952035896</v>
      </c>
      <c r="BE63" s="910">
        <f ca="1">+IF(BE48&gt;'Executive Summary'!$E$62,'Executive Summary'!$E$65,0)</f>
        <v>1275492.952035896</v>
      </c>
      <c r="BF63" s="910">
        <f ca="1">+IF(BF48&gt;'Executive Summary'!$E$62,'Executive Summary'!$E$65,0)</f>
        <v>1275492.952035896</v>
      </c>
      <c r="BG63" s="910">
        <f ca="1">+IF(BG48&gt;'Executive Summary'!$E$62,'Executive Summary'!$E$65,0)</f>
        <v>1275492.952035896</v>
      </c>
      <c r="BH63" s="910">
        <f ca="1">+IF(BH48&gt;'Executive Summary'!$E$62,'Executive Summary'!$E$65,0)</f>
        <v>1275492.952035896</v>
      </c>
      <c r="BI63" s="910">
        <f ca="1">+IF(BI48&gt;'Executive Summary'!$E$62,'Executive Summary'!$E$65,0)</f>
        <v>1275492.952035896</v>
      </c>
      <c r="BJ63" s="910">
        <f ca="1">+IF(BJ48&gt;'Executive Summary'!$E$62,'Executive Summary'!$E$65,0)</f>
        <v>1275492.952035896</v>
      </c>
      <c r="BK63" s="910">
        <f ca="1">+IF(BK48&gt;'Executive Summary'!$E$62,'Executive Summary'!$E$65,0)</f>
        <v>1275492.952035896</v>
      </c>
      <c r="BL63" s="910">
        <f ca="1">+IF(BL48&gt;'Executive Summary'!$E$62,'Executive Summary'!$E$65,0)</f>
        <v>1275492.952035896</v>
      </c>
      <c r="BM63" s="910">
        <f ca="1">+IF(BM48&gt;'Executive Summary'!$E$62,'Executive Summary'!$E$65,0)</f>
        <v>1275492.952035896</v>
      </c>
      <c r="BN63" s="910">
        <f ca="1">+IF(BN48&gt;'Executive Summary'!$E$62,'Executive Summary'!$E$65,0)</f>
        <v>1275492.952035896</v>
      </c>
      <c r="BO63" s="910">
        <f ca="1">+IF(BO48&gt;'Executive Summary'!$E$62,'Executive Summary'!$E$65,0)</f>
        <v>1275492.952035896</v>
      </c>
      <c r="BP63" s="910">
        <f ca="1">+IF(BP48&gt;'Executive Summary'!$E$62,'Executive Summary'!$E$65,0)</f>
        <v>1275492.952035896</v>
      </c>
      <c r="BQ63" s="910">
        <f ca="1">+IF(BQ48&gt;'Executive Summary'!$E$62,'Executive Summary'!$E$65,0)</f>
        <v>1275492.952035896</v>
      </c>
      <c r="BR63" s="910">
        <f ca="1">+IF(BR48&gt;'Executive Summary'!$E$62,'Executive Summary'!$E$65,0)</f>
        <v>1275492.952035896</v>
      </c>
      <c r="BS63" s="910">
        <f ca="1">+IF(BS48&gt;'Executive Summary'!$E$62,'Executive Summary'!$E$65,0)</f>
        <v>1275492.952035896</v>
      </c>
      <c r="BT63" s="910">
        <f ca="1">+IF(BT48&gt;'Executive Summary'!$E$62,'Executive Summary'!$E$65,0)</f>
        <v>1275492.952035896</v>
      </c>
      <c r="BU63" s="910">
        <f ca="1">+IF(BU48&gt;'Executive Summary'!$E$62,'Executive Summary'!$E$65,0)</f>
        <v>1275492.952035896</v>
      </c>
      <c r="BV63" s="910">
        <f ca="1">+IF(BV48&gt;'Executive Summary'!$E$62,'Executive Summary'!$E$65,0)</f>
        <v>1275492.952035896</v>
      </c>
      <c r="BW63" s="910">
        <f ca="1">+IF(BW48&gt;'Executive Summary'!$E$62,'Executive Summary'!$E$65,0)</f>
        <v>1275492.952035896</v>
      </c>
      <c r="BX63" s="910">
        <f ca="1">+IF(BX48&gt;'Executive Summary'!$E$62,'Executive Summary'!$E$65,0)</f>
        <v>1275492.952035896</v>
      </c>
      <c r="BY63" s="910">
        <f ca="1">+IF(BY48&gt;'Executive Summary'!$E$62,'Executive Summary'!$E$65,0)</f>
        <v>1275492.952035896</v>
      </c>
      <c r="BZ63" s="910">
        <f ca="1">+IF(BZ48&gt;'Executive Summary'!$E$62,'Executive Summary'!$E$65,0)</f>
        <v>1275492.952035896</v>
      </c>
      <c r="CA63" s="910">
        <f ca="1">+IF(CA48&gt;'Executive Summary'!$E$62,'Executive Summary'!$E$65,0)</f>
        <v>1275492.952035896</v>
      </c>
      <c r="CB63" s="910">
        <f ca="1">+IF(CB48&gt;'Executive Summary'!$E$62,'Executive Summary'!$E$65,0)</f>
        <v>1275492.952035896</v>
      </c>
      <c r="CC63" s="910">
        <f ca="1">+IF(CC48&gt;'Executive Summary'!$E$62,'Executive Summary'!$E$65,0)</f>
        <v>1275492.952035896</v>
      </c>
      <c r="CD63" s="910">
        <f ca="1">+IF(CD48&gt;'Executive Summary'!$E$62,'Executive Summary'!$E$65,0)</f>
        <v>1275492.952035896</v>
      </c>
      <c r="CE63" s="910">
        <f ca="1">+IF(CE48&gt;'Executive Summary'!$E$62,'Executive Summary'!$E$65,0)</f>
        <v>1275492.952035896</v>
      </c>
      <c r="CF63" s="910">
        <f ca="1">+IF(CF48&gt;'Executive Summary'!$E$62,'Executive Summary'!$E$65,0)</f>
        <v>1275492.952035896</v>
      </c>
      <c r="CG63" s="910">
        <f ca="1">+IF(CG48&gt;'Executive Summary'!$E$62,'Executive Summary'!$E$65,0)</f>
        <v>1275492.952035896</v>
      </c>
      <c r="CH63" s="910">
        <f ca="1">+IF(CH48&gt;'Executive Summary'!$E$62,'Executive Summary'!$E$65,0)</f>
        <v>1275492.952035896</v>
      </c>
      <c r="CI63" s="910">
        <f ca="1">+IF(CI48&gt;'Executive Summary'!$E$62,'Executive Summary'!$E$65,0)</f>
        <v>1275492.952035896</v>
      </c>
      <c r="CJ63" s="910">
        <f ca="1">+IF(CJ48&gt;'Executive Summary'!$E$62,'Executive Summary'!$E$65,0)</f>
        <v>1275492.952035896</v>
      </c>
      <c r="CK63" s="910">
        <f ca="1">+IF(CK48&gt;'Executive Summary'!$E$62,'Executive Summary'!$E$65,0)</f>
        <v>1275492.952035896</v>
      </c>
      <c r="CL63" s="910">
        <f ca="1">+IF(CL48&gt;'Executive Summary'!$E$62,'Executive Summary'!$E$65,0)</f>
        <v>1275492.952035896</v>
      </c>
      <c r="CM63" s="910">
        <f ca="1">+IF(CM48&gt;'Executive Summary'!$E$62,'Executive Summary'!$E$65,0)</f>
        <v>1275492.952035896</v>
      </c>
      <c r="CN63" s="910">
        <f ca="1">+IF(CN48&gt;'Executive Summary'!$E$62,'Executive Summary'!$E$65,0)</f>
        <v>1275492.952035896</v>
      </c>
      <c r="CO63" s="910">
        <f ca="1">+IF(CO48&gt;'Executive Summary'!$E$62,'Executive Summary'!$E$65,0)</f>
        <v>1275492.952035896</v>
      </c>
      <c r="CP63" s="910">
        <f ca="1">+IF(CP48&gt;'Executive Summary'!$E$62,'Executive Summary'!$E$65,0)</f>
        <v>1275492.952035896</v>
      </c>
      <c r="CQ63" s="910">
        <f ca="1">+IF(CQ48&gt;'Executive Summary'!$E$62,'Executive Summary'!$E$65,0)</f>
        <v>1275492.952035896</v>
      </c>
      <c r="CR63" s="910">
        <f ca="1">+IF(CR48&gt;'Executive Summary'!$E$62,'Executive Summary'!$E$65,0)</f>
        <v>1275492.952035896</v>
      </c>
      <c r="CS63" s="910">
        <f ca="1">+IF(CS48&gt;'Executive Summary'!$E$62,'Executive Summary'!$E$65,0)</f>
        <v>1275492.952035896</v>
      </c>
      <c r="CT63" s="910">
        <f ca="1">+IF(CT48&gt;'Executive Summary'!$E$62,'Executive Summary'!$E$65,0)</f>
        <v>1275492.952035896</v>
      </c>
      <c r="CU63" s="910">
        <f ca="1">+IF(CU48&gt;'Executive Summary'!$E$62,'Executive Summary'!$E$65,0)</f>
        <v>1275492.952035896</v>
      </c>
      <c r="CV63" s="910">
        <f ca="1">+IF(CV48&gt;'Executive Summary'!$E$62,'Executive Summary'!$E$65,0)</f>
        <v>1275492.952035896</v>
      </c>
      <c r="CW63" s="910">
        <f ca="1">+IF(CW48&gt;'Executive Summary'!$E$62,'Executive Summary'!$E$65,0)</f>
        <v>1275492.952035896</v>
      </c>
      <c r="CX63" s="910">
        <f ca="1">+IF(CX48&gt;'Executive Summary'!$E$62,'Executive Summary'!$E$65,0)</f>
        <v>1275492.952035896</v>
      </c>
      <c r="CY63" s="910">
        <f ca="1">+IF(CY48&gt;'Executive Summary'!$E$62,'Executive Summary'!$E$65,0)</f>
        <v>1275492.952035896</v>
      </c>
      <c r="CZ63" s="910">
        <f ca="1">+IF(CZ48&gt;'Executive Summary'!$E$62,'Executive Summary'!$E$65,0)</f>
        <v>1275492.952035896</v>
      </c>
      <c r="DA63" s="910">
        <f ca="1">+IF(DA48&gt;'Executive Summary'!$E$62,'Executive Summary'!$E$65,0)</f>
        <v>1275492.952035896</v>
      </c>
      <c r="DB63" s="910">
        <f ca="1">+IF(DB48&gt;'Executive Summary'!$E$62,'Executive Summary'!$E$65,0)</f>
        <v>1275492.952035896</v>
      </c>
      <c r="DC63" s="910">
        <f ca="1">+IF(DC48&gt;'Executive Summary'!$E$62,'Executive Summary'!$E$65,0)</f>
        <v>1275492.952035896</v>
      </c>
      <c r="DD63" s="910">
        <f ca="1">+IF(DD48&gt;'Executive Summary'!$E$62,'Executive Summary'!$E$65,0)</f>
        <v>1275492.952035896</v>
      </c>
      <c r="DE63" s="910">
        <f ca="1">+IF(DE48&gt;'Executive Summary'!$E$62,'Executive Summary'!$E$65,0)</f>
        <v>1275492.952035896</v>
      </c>
      <c r="DF63" s="910">
        <f ca="1">+IF(DF48&gt;'Executive Summary'!$E$62,'Executive Summary'!$E$65,0)</f>
        <v>1275492.952035896</v>
      </c>
      <c r="DG63" s="910">
        <f ca="1">+IF(DG48&gt;'Executive Summary'!$E$62,'Executive Summary'!$E$65,0)</f>
        <v>1275492.952035896</v>
      </c>
      <c r="DH63" s="910">
        <f ca="1">+IF(DH48&gt;'Executive Summary'!$E$62,'Executive Summary'!$E$65,0)</f>
        <v>1275492.952035896</v>
      </c>
      <c r="DI63" s="910">
        <f ca="1">+IF(DI48&gt;'Executive Summary'!$E$62,'Executive Summary'!$E$65,0)</f>
        <v>1275492.952035896</v>
      </c>
      <c r="DJ63" s="910">
        <f ca="1">+IF(DJ48&gt;'Executive Summary'!$E$62,'Executive Summary'!$E$65,0)</f>
        <v>1275492.952035896</v>
      </c>
      <c r="DK63" s="910">
        <f ca="1">+IF(DK48&gt;'Executive Summary'!$E$62,'Executive Summary'!$E$65,0)</f>
        <v>1275492.952035896</v>
      </c>
      <c r="DL63" s="910">
        <f ca="1">+IF(DL48&gt;'Executive Summary'!$E$62,'Executive Summary'!$E$65,0)</f>
        <v>1275492.952035896</v>
      </c>
      <c r="DM63" s="910">
        <f ca="1">+IF(DM48&gt;'Executive Summary'!$E$62,'Executive Summary'!$E$65,0)</f>
        <v>1275492.952035896</v>
      </c>
      <c r="DN63" s="910">
        <f ca="1">+IF(DN48&gt;'Executive Summary'!$E$62,'Executive Summary'!$E$65,0)</f>
        <v>1275492.952035896</v>
      </c>
      <c r="DO63" s="910">
        <f ca="1">+IF(DO48&gt;'Executive Summary'!$E$62,'Executive Summary'!$E$65,0)</f>
        <v>1275492.952035896</v>
      </c>
      <c r="DP63" s="910">
        <f ca="1">+IF(DP48&gt;'Executive Summary'!$E$62,'Executive Summary'!$E$65,0)</f>
        <v>1275492.952035896</v>
      </c>
      <c r="DQ63" s="910">
        <f ca="1">+IF(DQ48&gt;'Executive Summary'!$E$62,'Executive Summary'!$E$65,0)</f>
        <v>1275492.952035896</v>
      </c>
      <c r="DR63" s="910">
        <f ca="1">+IF(DR48&gt;'Executive Summary'!$E$62,'Executive Summary'!$E$65,0)</f>
        <v>1275492.952035896</v>
      </c>
      <c r="DS63" s="910">
        <f ca="1">+IF(DS48&gt;'Executive Summary'!$E$62,'Executive Summary'!$E$65,0)</f>
        <v>1275492.952035896</v>
      </c>
      <c r="DT63" s="910">
        <f ca="1">+IF(DT48&gt;'Executive Summary'!$E$62,'Executive Summary'!$E$65,0)</f>
        <v>1275492.952035896</v>
      </c>
      <c r="DU63" s="910">
        <f ca="1">+IF(DU48&gt;'Executive Summary'!$E$62,'Executive Summary'!$E$65,0)</f>
        <v>1275492.952035896</v>
      </c>
      <c r="DV63" s="910">
        <f ca="1">+IF(DV48&gt;'Executive Summary'!$E$62,'Executive Summary'!$E$65,0)</f>
        <v>1275492.952035896</v>
      </c>
      <c r="DW63" s="910">
        <f ca="1">+IF(DW48&gt;'Executive Summary'!$E$62,'Executive Summary'!$E$65,0)</f>
        <v>1275492.952035896</v>
      </c>
      <c r="DX63" s="910">
        <f ca="1">+IF(DX48&gt;'Executive Summary'!$E$62,'Executive Summary'!$E$65,0)</f>
        <v>1275492.952035896</v>
      </c>
      <c r="DY63" s="910">
        <f ca="1">+IF(DY48&gt;'Executive Summary'!$E$62,'Executive Summary'!$E$65,0)</f>
        <v>1275492.952035896</v>
      </c>
      <c r="DZ63" s="910">
        <f ca="1">+IF(DZ48&gt;'Executive Summary'!$E$62,'Executive Summary'!$E$65,0)</f>
        <v>1275492.952035896</v>
      </c>
      <c r="EA63" s="910">
        <f ca="1">+IF(EA48&gt;'Executive Summary'!$E$62,'Executive Summary'!$E$65,0)</f>
        <v>1275492.952035896</v>
      </c>
      <c r="EB63" s="910">
        <f ca="1">+IF(EB48&gt;'Executive Summary'!$E$62,'Executive Summary'!$E$65,0)</f>
        <v>1275492.952035896</v>
      </c>
      <c r="EC63" s="910">
        <f ca="1">+IF(EC48&gt;'Executive Summary'!$E$62,'Executive Summary'!$E$65,0)</f>
        <v>1275492.952035896</v>
      </c>
      <c r="ED63" s="910">
        <f ca="1">+IF(ED48&gt;'Executive Summary'!$E$62,'Executive Summary'!$E$65,0)</f>
        <v>1275492.952035896</v>
      </c>
      <c r="EE63" s="910">
        <f ca="1">+IF(EE48&gt;'Executive Summary'!$E$62,'Executive Summary'!$E$65,0)</f>
        <v>1275492.952035896</v>
      </c>
      <c r="EF63" s="910">
        <f ca="1">+IF(EF48&gt;'Executive Summary'!$E$62,'Executive Summary'!$E$65,0)</f>
        <v>1275492.952035896</v>
      </c>
      <c r="EG63" s="910">
        <f ca="1">+IF(EG48&gt;'Executive Summary'!$E$62,'Executive Summary'!$E$65,0)</f>
        <v>1275492.952035896</v>
      </c>
      <c r="EH63" s="910">
        <f ca="1">+IF(EH48&gt;'Executive Summary'!$E$62,'Executive Summary'!$E$65,0)</f>
        <v>1275492.952035896</v>
      </c>
      <c r="EI63" s="910">
        <f ca="1">+IF(EI48&gt;'Executive Summary'!$E$62,'Executive Summary'!$E$65,0)</f>
        <v>1275492.952035896</v>
      </c>
      <c r="EJ63" s="910">
        <f ca="1">+IF(EJ48&gt;'Executive Summary'!$E$62,'Executive Summary'!$E$65,0)</f>
        <v>1275492.952035896</v>
      </c>
      <c r="EK63" s="910">
        <f ca="1">+IF(EK48&gt;'Executive Summary'!$E$62,'Executive Summary'!$E$65,0)</f>
        <v>1275492.952035896</v>
      </c>
      <c r="EL63" s="910">
        <f ca="1">+IF(EL48&gt;'Executive Summary'!$E$62,'Executive Summary'!$E$65,0)</f>
        <v>1275492.952035896</v>
      </c>
      <c r="EM63" s="910">
        <f ca="1">+IF(EM48&gt;'Executive Summary'!$E$62,'Executive Summary'!$E$65,0)</f>
        <v>1275492.952035896</v>
      </c>
      <c r="EN63" s="910">
        <f ca="1">+IF(EN48&gt;'Executive Summary'!$E$62,'Executive Summary'!$E$65,0)</f>
        <v>1275492.952035896</v>
      </c>
      <c r="EO63" s="910">
        <f ca="1">+IF(EO48&gt;'Executive Summary'!$E$62,'Executive Summary'!$E$65,0)</f>
        <v>1275492.952035896</v>
      </c>
      <c r="EP63" s="910">
        <f ca="1">+IF(EP48&gt;'Executive Summary'!$E$62,'Executive Summary'!$E$65,0)</f>
        <v>1275492.952035896</v>
      </c>
      <c r="EQ63" s="910">
        <f ca="1">+IF(EQ48&gt;'Executive Summary'!$E$62,'Executive Summary'!$E$65,0)</f>
        <v>1275492.952035896</v>
      </c>
      <c r="ER63" s="910">
        <f ca="1">+IF(ER48&gt;'Executive Summary'!$E$62,'Executive Summary'!$E$65,0)</f>
        <v>1275492.952035896</v>
      </c>
      <c r="ES63" s="910">
        <f ca="1">+IF(ES48&gt;'Executive Summary'!$E$62,'Executive Summary'!$E$65,0)</f>
        <v>1275492.952035896</v>
      </c>
      <c r="ET63" s="910">
        <f ca="1">+IF(ET48&gt;'Executive Summary'!$E$62,'Executive Summary'!$E$65,0)</f>
        <v>1275492.952035896</v>
      </c>
      <c r="EU63" s="910">
        <f ca="1">+IF(EU48&gt;'Executive Summary'!$E$62,'Executive Summary'!$E$65,0)</f>
        <v>1275492.952035896</v>
      </c>
      <c r="EV63" s="910">
        <f ca="1">+IF(EV48&gt;'Executive Summary'!$E$62,'Executive Summary'!$E$65,0)</f>
        <v>1275492.952035896</v>
      </c>
      <c r="EW63" s="910">
        <f ca="1">+IF(EW48&gt;'Executive Summary'!$E$62,'Executive Summary'!$E$65,0)</f>
        <v>1275492.952035896</v>
      </c>
      <c r="EX63" s="910">
        <f ca="1">+IF(EX48&gt;'Executive Summary'!$E$62,'Executive Summary'!$E$65,0)</f>
        <v>1275492.952035896</v>
      </c>
      <c r="EY63" s="910">
        <f ca="1">+IF(EY48&gt;'Executive Summary'!$E$62,'Executive Summary'!$E$65,0)</f>
        <v>1275492.952035896</v>
      </c>
      <c r="EZ63" s="910">
        <f ca="1">+IF(EZ48&gt;'Executive Summary'!$E$62,'Executive Summary'!$E$65,0)</f>
        <v>1275492.952035896</v>
      </c>
      <c r="FA63" s="910">
        <f ca="1">+IF(FA48&gt;'Executive Summary'!$E$62,'Executive Summary'!$E$65,0)</f>
        <v>1275492.952035896</v>
      </c>
      <c r="FB63" s="910">
        <f ca="1">+IF(FB48&gt;'Executive Summary'!$E$62,'Executive Summary'!$E$65,0)</f>
        <v>1275492.952035896</v>
      </c>
      <c r="FC63" s="910">
        <f ca="1">+IF(FC48&gt;'Executive Summary'!$E$62,'Executive Summary'!$E$65,0)</f>
        <v>1275492.952035896</v>
      </c>
      <c r="FD63" s="910">
        <f ca="1">+IF(FD48&gt;'Executive Summary'!$E$62,'Executive Summary'!$E$65,0)</f>
        <v>1275492.952035896</v>
      </c>
      <c r="FE63" s="910">
        <f ca="1">+IF(FE48&gt;'Executive Summary'!$E$62,'Executive Summary'!$E$65,0)</f>
        <v>1275492.952035896</v>
      </c>
      <c r="FF63" s="910">
        <f ca="1">+IF(FF48&gt;'Executive Summary'!$E$62,'Executive Summary'!$E$65,0)</f>
        <v>1275492.952035896</v>
      </c>
      <c r="FG63" s="910">
        <f ca="1">+IF(FG48&gt;'Executive Summary'!$E$62,'Executive Summary'!$E$65,0)</f>
        <v>1275492.952035896</v>
      </c>
      <c r="FH63" s="910">
        <f ca="1">+IF(FH48&gt;'Executive Summary'!$E$62,'Executive Summary'!$E$65,0)</f>
        <v>1275492.952035896</v>
      </c>
      <c r="FI63" s="910">
        <f ca="1">+IF(FI48&gt;'Executive Summary'!$E$62,'Executive Summary'!$E$65,0)</f>
        <v>1275492.952035896</v>
      </c>
      <c r="FJ63" s="910">
        <f ca="1">+IF(FJ48&gt;'Executive Summary'!$E$62,'Executive Summary'!$E$65,0)</f>
        <v>1275492.952035896</v>
      </c>
      <c r="FK63" s="910">
        <f ca="1">+IF(FK48&gt;'Executive Summary'!$E$62,'Executive Summary'!$E$65,0)</f>
        <v>1275492.952035896</v>
      </c>
      <c r="FL63" s="910">
        <f ca="1">+IF(FL48&gt;'Executive Summary'!$E$62,'Executive Summary'!$E$65,0)</f>
        <v>1275492.952035896</v>
      </c>
      <c r="FM63" s="910">
        <f ca="1">+IF(FM48&gt;'Executive Summary'!$E$62,'Executive Summary'!$E$65,0)</f>
        <v>1275492.952035896</v>
      </c>
      <c r="FN63" s="910">
        <f ca="1">+IF(FN48&gt;'Executive Summary'!$E$62,'Executive Summary'!$E$65,0)</f>
        <v>1275492.952035896</v>
      </c>
      <c r="FO63" s="910">
        <f ca="1">+IF(FO48&gt;'Executive Summary'!$E$62,'Executive Summary'!$E$65,0)</f>
        <v>1275492.952035896</v>
      </c>
      <c r="FP63" s="910">
        <f ca="1">+IF(FP48&gt;'Executive Summary'!$E$62,'Executive Summary'!$E$65,0)</f>
        <v>1275492.952035896</v>
      </c>
      <c r="FQ63" s="910">
        <f ca="1">+IF(FQ48&gt;'Executive Summary'!$E$62,'Executive Summary'!$E$65,0)</f>
        <v>1275492.952035896</v>
      </c>
      <c r="FR63" s="910">
        <f ca="1">+IF(FR48&gt;'Executive Summary'!$E$62,'Executive Summary'!$E$65,0)</f>
        <v>1275492.952035896</v>
      </c>
      <c r="FS63" s="910">
        <f ca="1">+IF(FS48&gt;'Executive Summary'!$E$62,'Executive Summary'!$E$65,0)</f>
        <v>1275492.952035896</v>
      </c>
      <c r="FT63" s="910">
        <f ca="1">+IF(FT48&gt;'Executive Summary'!$E$62,'Executive Summary'!$E$65,0)</f>
        <v>1275492.952035896</v>
      </c>
      <c r="FU63" s="910">
        <f ca="1">+IF(FU48&gt;'Executive Summary'!$E$62,'Executive Summary'!$E$65,0)</f>
        <v>1275492.952035896</v>
      </c>
      <c r="FV63" s="910">
        <f ca="1">+IF(FV48&gt;'Executive Summary'!$E$62,'Executive Summary'!$E$65,0)</f>
        <v>1275492.952035896</v>
      </c>
      <c r="FW63" s="910">
        <f ca="1">+IF(FW48&gt;'Executive Summary'!$E$62,'Executive Summary'!$E$65,0)</f>
        <v>1275492.952035896</v>
      </c>
      <c r="FX63" s="910">
        <f ca="1">+IF(FX48&gt;'Executive Summary'!$E$62,'Executive Summary'!$E$65,0)</f>
        <v>1275492.952035896</v>
      </c>
      <c r="FY63" s="910">
        <f ca="1">+IF(FY48&gt;'Executive Summary'!$E$62,'Executive Summary'!$E$65,0)</f>
        <v>1275492.952035896</v>
      </c>
      <c r="FZ63" s="910">
        <f ca="1">+IF(FZ48&gt;'Executive Summary'!$E$62,'Executive Summary'!$E$65,0)</f>
        <v>1275492.952035896</v>
      </c>
      <c r="GA63" s="910">
        <f ca="1">+IF(GA48&gt;'Executive Summary'!$E$62,'Executive Summary'!$E$65,0)</f>
        <v>1275492.952035896</v>
      </c>
      <c r="GB63" s="910">
        <f ca="1">+IF(GB48&gt;'Executive Summary'!$E$62,'Executive Summary'!$E$65,0)</f>
        <v>1275492.952035896</v>
      </c>
      <c r="GC63" s="910">
        <f ca="1">+IF(GC48&gt;'Executive Summary'!$E$62,'Executive Summary'!$E$65,0)</f>
        <v>1275492.952035896</v>
      </c>
      <c r="GD63" s="910">
        <f ca="1">+IF(GD48&gt;'Executive Summary'!$E$62,'Executive Summary'!$E$65,0)</f>
        <v>1275492.952035896</v>
      </c>
      <c r="GE63" s="910">
        <f ca="1">+IF(GE48&gt;'Executive Summary'!$E$62,'Executive Summary'!$E$65,0)</f>
        <v>1275492.952035896</v>
      </c>
      <c r="GF63" s="910">
        <f ca="1">+IF(GF48&gt;'Executive Summary'!$E$62,'Executive Summary'!$E$65,0)</f>
        <v>1275492.952035896</v>
      </c>
      <c r="GG63" s="910">
        <f ca="1">+IF(GG48&gt;'Executive Summary'!$E$62,'Executive Summary'!$E$65,0)</f>
        <v>1275492.952035896</v>
      </c>
      <c r="GH63" s="910">
        <f ca="1">+IF(GH48&gt;'Executive Summary'!$E$62,'Executive Summary'!$E$65,0)</f>
        <v>1275492.952035896</v>
      </c>
      <c r="GI63" s="910">
        <f ca="1">+IF(GI48&gt;'Executive Summary'!$E$62,'Executive Summary'!$E$65,0)</f>
        <v>1275492.952035896</v>
      </c>
      <c r="GJ63" s="910">
        <f ca="1">+IF(GJ48&gt;'Executive Summary'!$E$62,'Executive Summary'!$E$65,0)</f>
        <v>1275492.952035896</v>
      </c>
      <c r="GK63" s="910">
        <f ca="1">+IF(GK48&gt;'Executive Summary'!$E$62,'Executive Summary'!$E$65,0)</f>
        <v>1275492.952035896</v>
      </c>
      <c r="GL63" s="910">
        <f ca="1">+IF(GL48&gt;'Executive Summary'!$E$62,'Executive Summary'!$E$65,0)</f>
        <v>1275492.952035896</v>
      </c>
      <c r="GM63" s="910">
        <f ca="1">+IF(GM48&gt;'Executive Summary'!$E$62,'Executive Summary'!$E$65,0)</f>
        <v>1275492.952035896</v>
      </c>
      <c r="GN63" s="910">
        <f ca="1">+IF(GN48&gt;'Executive Summary'!$E$62,'Executive Summary'!$E$65,0)</f>
        <v>1275492.952035896</v>
      </c>
      <c r="GO63" s="910">
        <f ca="1">+IF(GO48&gt;'Executive Summary'!$E$62,'Executive Summary'!$E$65,0)</f>
        <v>1275492.952035896</v>
      </c>
      <c r="GP63" s="910">
        <f ca="1">+IF(GP48&gt;'Executive Summary'!$E$62,'Executive Summary'!$E$65,0)</f>
        <v>1275492.952035896</v>
      </c>
      <c r="GQ63" s="910">
        <f ca="1">+IF(GQ48&gt;'Executive Summary'!$E$62,'Executive Summary'!$E$65,0)</f>
        <v>1275492.952035896</v>
      </c>
      <c r="GR63" s="910">
        <f ca="1">+IF(GR48&gt;'Executive Summary'!$E$62,'Executive Summary'!$E$65,0)</f>
        <v>1275492.952035896</v>
      </c>
      <c r="GS63" s="910">
        <f ca="1">+IF(GS48&gt;'Executive Summary'!$E$62,'Executive Summary'!$E$65,0)</f>
        <v>1275492.952035896</v>
      </c>
      <c r="GT63" s="910">
        <f ca="1">+IF(GT48&gt;'Executive Summary'!$E$62,'Executive Summary'!$E$65,0)</f>
        <v>1275492.952035896</v>
      </c>
      <c r="GU63" s="910">
        <f ca="1">+IF(GU48&gt;'Executive Summary'!$E$62,'Executive Summary'!$E$65,0)</f>
        <v>1275492.952035896</v>
      </c>
      <c r="GV63" s="910">
        <f ca="1">+IF(GV48&gt;'Executive Summary'!$E$62,'Executive Summary'!$E$65,0)</f>
        <v>1275492.952035896</v>
      </c>
      <c r="GW63" s="910">
        <f ca="1">+IF(GW48&gt;'Executive Summary'!$E$62,'Executive Summary'!$E$65,0)</f>
        <v>1275492.952035896</v>
      </c>
      <c r="GX63" s="910">
        <f ca="1">+IF(GX48&gt;'Executive Summary'!$E$62,'Executive Summary'!$E$65,0)</f>
        <v>1275492.952035896</v>
      </c>
      <c r="GY63" s="910">
        <f ca="1">+IF(GY48&gt;'Executive Summary'!$E$62,'Executive Summary'!$E$65,0)</f>
        <v>1275492.952035896</v>
      </c>
      <c r="GZ63" s="910">
        <f ca="1">+IF(GZ48&gt;'Executive Summary'!$E$62,'Executive Summary'!$E$65,0)</f>
        <v>1275492.952035896</v>
      </c>
      <c r="HA63" s="910">
        <f ca="1">+IF(HA48&gt;'Executive Summary'!$E$62,'Executive Summary'!$E$65,0)</f>
        <v>1275492.952035896</v>
      </c>
      <c r="HB63" s="910">
        <f ca="1">+IF(HB48&gt;'Executive Summary'!$E$62,'Executive Summary'!$E$65,0)</f>
        <v>1275492.952035896</v>
      </c>
      <c r="HC63" s="910">
        <f ca="1">+IF(HC48&gt;'Executive Summary'!$E$62,'Executive Summary'!$E$65,0)</f>
        <v>1275492.952035896</v>
      </c>
      <c r="HD63" s="910">
        <f ca="1">+IF(HD48&gt;'Executive Summary'!$E$62,'Executive Summary'!$E$65,0)</f>
        <v>1275492.952035896</v>
      </c>
      <c r="HE63" s="910">
        <f ca="1">+IF(HE48&gt;'Executive Summary'!$E$62,'Executive Summary'!$E$65,0)</f>
        <v>1275492.952035896</v>
      </c>
      <c r="HF63" s="910">
        <f ca="1">+IF(HF48&gt;'Executive Summary'!$E$62,'Executive Summary'!$E$65,0)</f>
        <v>1275492.952035896</v>
      </c>
      <c r="HG63" s="910">
        <f ca="1">+IF(HG48&gt;'Executive Summary'!$E$62,'Executive Summary'!$E$65,0)</f>
        <v>1275492.952035896</v>
      </c>
      <c r="HH63" s="910">
        <f ca="1">+IF(HH48&gt;'Executive Summary'!$E$62,'Executive Summary'!$E$65,0)</f>
        <v>1275492.952035896</v>
      </c>
      <c r="HI63" s="910">
        <f ca="1">+IF(HI48&gt;'Executive Summary'!$E$62,'Executive Summary'!$E$65,0)</f>
        <v>1275492.952035896</v>
      </c>
      <c r="HJ63" s="910">
        <f ca="1">+IF(HJ48&gt;'Executive Summary'!$E$62,'Executive Summary'!$E$65,0)</f>
        <v>1275492.952035896</v>
      </c>
      <c r="HK63" s="910">
        <f ca="1">+IF(HK48&gt;'Executive Summary'!$E$62,'Executive Summary'!$E$65,0)</f>
        <v>1275492.952035896</v>
      </c>
      <c r="HL63" s="910">
        <f ca="1">+IF(HL48&gt;'Executive Summary'!$E$62,'Executive Summary'!$E$65,0)</f>
        <v>1275492.952035896</v>
      </c>
      <c r="HM63" s="910">
        <f ca="1">+IF(HM48&gt;'Executive Summary'!$E$62,'Executive Summary'!$E$65,0)</f>
        <v>1275492.952035896</v>
      </c>
      <c r="HN63" s="910">
        <f ca="1">+IF(HN48&gt;'Executive Summary'!$E$62,'Executive Summary'!$E$65,0)</f>
        <v>1275492.952035896</v>
      </c>
      <c r="HO63" s="910">
        <f ca="1">+IF(HO48&gt;'Executive Summary'!$E$62,'Executive Summary'!$E$65,0)</f>
        <v>1275492.952035896</v>
      </c>
      <c r="HP63" s="910">
        <f ca="1">+IF(HP48&gt;'Executive Summary'!$E$62,'Executive Summary'!$E$65,0)</f>
        <v>1275492.952035896</v>
      </c>
      <c r="HQ63" s="910">
        <f ca="1">+IF(HQ48&gt;'Executive Summary'!$E$62,'Executive Summary'!$E$65,0)</f>
        <v>1275492.952035896</v>
      </c>
      <c r="HR63" s="910">
        <f ca="1">+IF(HR48&gt;'Executive Summary'!$E$62,'Executive Summary'!$E$65,0)</f>
        <v>1275492.952035896</v>
      </c>
      <c r="HS63" s="910">
        <f ca="1">+IF(HS48&gt;'Executive Summary'!$E$62,'Executive Summary'!$E$65,0)</f>
        <v>1275492.952035896</v>
      </c>
      <c r="HT63" s="910">
        <f ca="1">+IF(HT48&gt;'Executive Summary'!$E$62,'Executive Summary'!$E$65,0)</f>
        <v>1275492.952035896</v>
      </c>
      <c r="HU63" s="910">
        <f ca="1">+IF(HU48&gt;'Executive Summary'!$E$62,'Executive Summary'!$E$65,0)</f>
        <v>1275492.952035896</v>
      </c>
      <c r="HV63" s="910">
        <f ca="1">+IF(HV48&gt;'Executive Summary'!$E$62,'Executive Summary'!$E$65,0)</f>
        <v>1275492.952035896</v>
      </c>
      <c r="HW63" s="910">
        <f ca="1">+IF(HW48&gt;'Executive Summary'!$E$62,'Executive Summary'!$E$65,0)</f>
        <v>1275492.952035896</v>
      </c>
      <c r="HX63" s="910">
        <f ca="1">+IF(HX48&gt;'Executive Summary'!$E$62,'Executive Summary'!$E$65,0)</f>
        <v>1275492.952035896</v>
      </c>
      <c r="HY63" s="910">
        <f ca="1">+IF(HY48&gt;'Executive Summary'!$E$62,'Executive Summary'!$E$65,0)</f>
        <v>1275492.952035896</v>
      </c>
      <c r="HZ63" s="910">
        <f ca="1">+IF(HZ48&gt;'Executive Summary'!$E$62,'Executive Summary'!$E$65,0)</f>
        <v>1275492.952035896</v>
      </c>
      <c r="IA63" s="910">
        <f ca="1">+IF(IA48&gt;'Executive Summary'!$E$62,'Executive Summary'!$E$65,0)</f>
        <v>1275492.952035896</v>
      </c>
      <c r="IB63" s="910">
        <f ca="1">+IF(IB48&gt;'Executive Summary'!$E$62,'Executive Summary'!$E$65,0)</f>
        <v>1275492.952035896</v>
      </c>
      <c r="IC63" s="910">
        <f ca="1">+IF(IC48&gt;'Executive Summary'!$E$62,'Executive Summary'!$E$65,0)</f>
        <v>1275492.952035896</v>
      </c>
      <c r="ID63" s="910">
        <f ca="1">+IF(ID48&gt;'Executive Summary'!$E$62,'Executive Summary'!$E$65,0)</f>
        <v>1275492.952035896</v>
      </c>
      <c r="IE63" s="910">
        <f ca="1">+IF(IE48&gt;'Executive Summary'!$E$62,'Executive Summary'!$E$65,0)</f>
        <v>1275492.952035896</v>
      </c>
      <c r="IF63" s="910">
        <f ca="1">+IF(IF48&gt;'Executive Summary'!$E$62,'Executive Summary'!$E$65,0)</f>
        <v>1275492.952035896</v>
      </c>
      <c r="IG63" s="910">
        <f ca="1">+IF(IG48&gt;'Executive Summary'!$E$62,'Executive Summary'!$E$65,0)</f>
        <v>1275492.952035896</v>
      </c>
      <c r="IH63" s="910">
        <f ca="1">+IF(IH48&gt;'Executive Summary'!$E$62,'Executive Summary'!$E$65,0)</f>
        <v>1275492.952035896</v>
      </c>
      <c r="II63" s="910">
        <f ca="1">+IF(II48&gt;'Executive Summary'!$E$62,'Executive Summary'!$E$65,0)</f>
        <v>1275492.952035896</v>
      </c>
      <c r="IJ63" s="910">
        <f ca="1">+IF(IJ48&gt;'Executive Summary'!$E$62,'Executive Summary'!$E$65,0)</f>
        <v>1275492.952035896</v>
      </c>
      <c r="IK63" s="910">
        <f ca="1">+IF(IK48&gt;'Executive Summary'!$E$62,'Executive Summary'!$E$65,0)</f>
        <v>1275492.952035896</v>
      </c>
      <c r="IL63" s="910">
        <f ca="1">+IF(IL48&gt;'Executive Summary'!$E$62,'Executive Summary'!$E$65,0)</f>
        <v>1275492.952035896</v>
      </c>
      <c r="IN63" s="725">
        <f>SUMIF($F$50:$IL$50,IN$50,$F63:$IL63)</f>
        <v>0</v>
      </c>
      <c r="IO63" s="725">
        <f t="shared" ref="IO63:IX63" ca="1" si="29">SUMIF($F63:$IL63,IO$50,$F$50:$IL$50)</f>
        <v>0</v>
      </c>
      <c r="IP63" s="725">
        <f t="shared" ca="1" si="29"/>
        <v>0</v>
      </c>
      <c r="IQ63" s="725">
        <f t="shared" ca="1" si="29"/>
        <v>0</v>
      </c>
      <c r="IR63" s="725">
        <f t="shared" ca="1" si="29"/>
        <v>0</v>
      </c>
      <c r="IS63" s="725">
        <f t="shared" ca="1" si="29"/>
        <v>0</v>
      </c>
      <c r="IT63" s="725">
        <f t="shared" ca="1" si="29"/>
        <v>0</v>
      </c>
      <c r="IU63" s="725">
        <f t="shared" ca="1" si="29"/>
        <v>0</v>
      </c>
      <c r="IV63" s="725">
        <f t="shared" ca="1" si="29"/>
        <v>0</v>
      </c>
      <c r="IW63" s="725">
        <f t="shared" ca="1" si="29"/>
        <v>0</v>
      </c>
      <c r="IX63" s="725">
        <f t="shared" ca="1" si="29"/>
        <v>0</v>
      </c>
    </row>
    <row r="64" spans="1:258" s="593" customFormat="1">
      <c r="B64" s="776" t="s">
        <v>85</v>
      </c>
      <c r="C64" s="751"/>
      <c r="D64" s="775">
        <f t="array" aca="1" ref="D64" ca="1">MIN(IF(F64:IL64&gt;0,F64:IL64))</f>
        <v>1.299932693478711</v>
      </c>
      <c r="F64" s="757">
        <f t="shared" ref="F64:BQ64" si="30">IFERROR(F53/F63,0)</f>
        <v>0</v>
      </c>
      <c r="G64" s="757">
        <f t="shared" si="30"/>
        <v>0</v>
      </c>
      <c r="H64" s="757">
        <f t="shared" si="30"/>
        <v>0</v>
      </c>
      <c r="I64" s="757">
        <f t="shared" si="30"/>
        <v>0</v>
      </c>
      <c r="J64" s="757">
        <f t="shared" si="30"/>
        <v>0</v>
      </c>
      <c r="K64" s="757">
        <f t="shared" si="30"/>
        <v>0</v>
      </c>
      <c r="L64" s="757">
        <f t="shared" si="30"/>
        <v>0</v>
      </c>
      <c r="M64" s="757">
        <f t="shared" si="30"/>
        <v>0</v>
      </c>
      <c r="N64" s="757">
        <f t="shared" si="30"/>
        <v>0</v>
      </c>
      <c r="O64" s="757">
        <f t="shared" si="30"/>
        <v>0</v>
      </c>
      <c r="P64" s="757">
        <f t="shared" si="30"/>
        <v>0</v>
      </c>
      <c r="Q64" s="757">
        <f t="shared" si="30"/>
        <v>0</v>
      </c>
      <c r="R64" s="757">
        <f t="shared" si="30"/>
        <v>0</v>
      </c>
      <c r="S64" s="757">
        <f t="shared" si="30"/>
        <v>0</v>
      </c>
      <c r="T64" s="757">
        <f t="shared" si="30"/>
        <v>0</v>
      </c>
      <c r="U64" s="757">
        <f t="shared" si="30"/>
        <v>0</v>
      </c>
      <c r="V64" s="757">
        <f t="shared" si="30"/>
        <v>0</v>
      </c>
      <c r="W64" s="757">
        <f t="shared" si="30"/>
        <v>0</v>
      </c>
      <c r="X64" s="757">
        <f t="shared" si="30"/>
        <v>0</v>
      </c>
      <c r="Y64" s="757">
        <f t="shared" si="30"/>
        <v>0</v>
      </c>
      <c r="Z64" s="757">
        <f t="shared" si="30"/>
        <v>0</v>
      </c>
      <c r="AA64" s="757">
        <f t="shared" si="30"/>
        <v>0</v>
      </c>
      <c r="AB64" s="757">
        <f t="shared" si="30"/>
        <v>0</v>
      </c>
      <c r="AC64" s="757">
        <f t="shared" si="30"/>
        <v>0</v>
      </c>
      <c r="AD64" s="757">
        <f t="shared" si="30"/>
        <v>0</v>
      </c>
      <c r="AE64" s="757">
        <f t="shared" si="30"/>
        <v>0</v>
      </c>
      <c r="AF64" s="757">
        <f t="shared" si="30"/>
        <v>0</v>
      </c>
      <c r="AG64" s="757">
        <f t="shared" si="30"/>
        <v>0</v>
      </c>
      <c r="AH64" s="757">
        <f t="shared" si="30"/>
        <v>0</v>
      </c>
      <c r="AI64" s="757">
        <f t="shared" si="30"/>
        <v>0</v>
      </c>
      <c r="AJ64" s="757">
        <f t="shared" si="30"/>
        <v>0</v>
      </c>
      <c r="AK64" s="757">
        <f t="shared" si="30"/>
        <v>0</v>
      </c>
      <c r="AL64" s="757">
        <f t="shared" ca="1" si="30"/>
        <v>0</v>
      </c>
      <c r="AM64" s="757">
        <f t="shared" ca="1" si="30"/>
        <v>0</v>
      </c>
      <c r="AN64" s="757">
        <f t="shared" ca="1" si="30"/>
        <v>0</v>
      </c>
      <c r="AO64" s="757">
        <f t="shared" ca="1" si="30"/>
        <v>0</v>
      </c>
      <c r="AP64" s="757">
        <f t="shared" ca="1" si="30"/>
        <v>0</v>
      </c>
      <c r="AQ64" s="757">
        <f t="shared" ca="1" si="30"/>
        <v>0</v>
      </c>
      <c r="AR64" s="757">
        <f t="shared" ca="1" si="30"/>
        <v>0</v>
      </c>
      <c r="AS64" s="757">
        <f t="shared" ca="1" si="30"/>
        <v>0</v>
      </c>
      <c r="AT64" s="757">
        <f t="shared" ca="1" si="30"/>
        <v>0</v>
      </c>
      <c r="AU64" s="757">
        <f t="shared" ca="1" si="30"/>
        <v>0</v>
      </c>
      <c r="AV64" s="757">
        <f t="shared" ca="1" si="30"/>
        <v>0</v>
      </c>
      <c r="AW64" s="757">
        <f t="shared" ca="1" si="30"/>
        <v>0</v>
      </c>
      <c r="AX64" s="757">
        <f t="shared" ca="1" si="30"/>
        <v>1.299932693478711</v>
      </c>
      <c r="AY64" s="757">
        <f t="shared" ca="1" si="30"/>
        <v>1.299932693478711</v>
      </c>
      <c r="AZ64" s="757">
        <f t="shared" ca="1" si="30"/>
        <v>1.299932693478711</v>
      </c>
      <c r="BA64" s="757">
        <f t="shared" ca="1" si="30"/>
        <v>1.299932693478711</v>
      </c>
      <c r="BB64" s="757">
        <f t="shared" ca="1" si="30"/>
        <v>1.299932693478711</v>
      </c>
      <c r="BC64" s="757">
        <f t="shared" ca="1" si="30"/>
        <v>1.299932693478711</v>
      </c>
      <c r="BD64" s="757">
        <f t="shared" ca="1" si="30"/>
        <v>1.299932693478711</v>
      </c>
      <c r="BE64" s="757">
        <f t="shared" ca="1" si="30"/>
        <v>1.299932693478711</v>
      </c>
      <c r="BF64" s="757">
        <f t="shared" ca="1" si="30"/>
        <v>1.299932693478711</v>
      </c>
      <c r="BG64" s="757">
        <f t="shared" ca="1" si="30"/>
        <v>1.299932693478711</v>
      </c>
      <c r="BH64" s="757">
        <f t="shared" ca="1" si="30"/>
        <v>1.299932693478711</v>
      </c>
      <c r="BI64" s="757">
        <f t="shared" ca="1" si="30"/>
        <v>1.299932693478711</v>
      </c>
      <c r="BJ64" s="757">
        <f t="shared" ca="1" si="30"/>
        <v>1.3414655430225952</v>
      </c>
      <c r="BK64" s="757">
        <f t="shared" ca="1" si="30"/>
        <v>1.3414655430225952</v>
      </c>
      <c r="BL64" s="757">
        <f t="shared" ca="1" si="30"/>
        <v>1.3414655430225952</v>
      </c>
      <c r="BM64" s="757">
        <f t="shared" ca="1" si="30"/>
        <v>1.3414655430225952</v>
      </c>
      <c r="BN64" s="757">
        <f t="shared" ca="1" si="30"/>
        <v>1.3414655430225952</v>
      </c>
      <c r="BO64" s="757">
        <f t="shared" ca="1" si="30"/>
        <v>1.3414655430225952</v>
      </c>
      <c r="BP64" s="757">
        <f t="shared" ca="1" si="30"/>
        <v>1.3414655430225952</v>
      </c>
      <c r="BQ64" s="757">
        <f t="shared" ca="1" si="30"/>
        <v>1.3414655430225952</v>
      </c>
      <c r="BR64" s="757">
        <f t="shared" ref="BR64:EC64" ca="1" si="31">IFERROR(BR53/BR63,0)</f>
        <v>1.3414655430225952</v>
      </c>
      <c r="BS64" s="757">
        <f t="shared" ca="1" si="31"/>
        <v>1.3414655430225952</v>
      </c>
      <c r="BT64" s="757">
        <f t="shared" ca="1" si="31"/>
        <v>1.3414655430225952</v>
      </c>
      <c r="BU64" s="757">
        <f t="shared" ca="1" si="31"/>
        <v>1.3414655430225952</v>
      </c>
      <c r="BV64" s="757">
        <f t="shared" ca="1" si="31"/>
        <v>0</v>
      </c>
      <c r="BW64" s="757">
        <f t="shared" ca="1" si="31"/>
        <v>0</v>
      </c>
      <c r="BX64" s="757">
        <f t="shared" ca="1" si="31"/>
        <v>0</v>
      </c>
      <c r="BY64" s="757">
        <f t="shared" ca="1" si="31"/>
        <v>0</v>
      </c>
      <c r="BZ64" s="757">
        <f t="shared" ca="1" si="31"/>
        <v>0</v>
      </c>
      <c r="CA64" s="757">
        <f t="shared" ca="1" si="31"/>
        <v>0</v>
      </c>
      <c r="CB64" s="757">
        <f t="shared" ca="1" si="31"/>
        <v>0</v>
      </c>
      <c r="CC64" s="757">
        <f t="shared" ca="1" si="31"/>
        <v>0</v>
      </c>
      <c r="CD64" s="757">
        <f t="shared" ca="1" si="31"/>
        <v>0</v>
      </c>
      <c r="CE64" s="757">
        <f t="shared" ca="1" si="31"/>
        <v>0</v>
      </c>
      <c r="CF64" s="757">
        <f t="shared" ca="1" si="31"/>
        <v>0</v>
      </c>
      <c r="CG64" s="757">
        <f t="shared" ca="1" si="31"/>
        <v>0</v>
      </c>
      <c r="CH64" s="757">
        <f t="shared" ca="1" si="31"/>
        <v>0</v>
      </c>
      <c r="CI64" s="757">
        <f t="shared" ca="1" si="31"/>
        <v>0</v>
      </c>
      <c r="CJ64" s="757">
        <f t="shared" ca="1" si="31"/>
        <v>0</v>
      </c>
      <c r="CK64" s="757">
        <f t="shared" ca="1" si="31"/>
        <v>0</v>
      </c>
      <c r="CL64" s="757">
        <f t="shared" ca="1" si="31"/>
        <v>0</v>
      </c>
      <c r="CM64" s="757">
        <f t="shared" ca="1" si="31"/>
        <v>0</v>
      </c>
      <c r="CN64" s="757">
        <f t="shared" ca="1" si="31"/>
        <v>0</v>
      </c>
      <c r="CO64" s="757">
        <f t="shared" ca="1" si="31"/>
        <v>0</v>
      </c>
      <c r="CP64" s="757">
        <f t="shared" ca="1" si="31"/>
        <v>0</v>
      </c>
      <c r="CQ64" s="757">
        <f t="shared" ca="1" si="31"/>
        <v>0</v>
      </c>
      <c r="CR64" s="757">
        <f t="shared" ca="1" si="31"/>
        <v>0</v>
      </c>
      <c r="CS64" s="757">
        <f t="shared" ca="1" si="31"/>
        <v>0</v>
      </c>
      <c r="CT64" s="757">
        <f t="shared" ca="1" si="31"/>
        <v>0</v>
      </c>
      <c r="CU64" s="757">
        <f t="shared" ca="1" si="31"/>
        <v>0</v>
      </c>
      <c r="CV64" s="757">
        <f t="shared" ca="1" si="31"/>
        <v>0</v>
      </c>
      <c r="CW64" s="757">
        <f t="shared" ca="1" si="31"/>
        <v>0</v>
      </c>
      <c r="CX64" s="757">
        <f t="shared" ca="1" si="31"/>
        <v>0</v>
      </c>
      <c r="CY64" s="757">
        <f t="shared" ca="1" si="31"/>
        <v>0</v>
      </c>
      <c r="CZ64" s="757">
        <f t="shared" ca="1" si="31"/>
        <v>0</v>
      </c>
      <c r="DA64" s="757">
        <f t="shared" ca="1" si="31"/>
        <v>0</v>
      </c>
      <c r="DB64" s="757">
        <f t="shared" ca="1" si="31"/>
        <v>0</v>
      </c>
      <c r="DC64" s="757">
        <f t="shared" ca="1" si="31"/>
        <v>0</v>
      </c>
      <c r="DD64" s="757">
        <f t="shared" ca="1" si="31"/>
        <v>0</v>
      </c>
      <c r="DE64" s="757">
        <f t="shared" ca="1" si="31"/>
        <v>0</v>
      </c>
      <c r="DF64" s="757">
        <f t="shared" ca="1" si="31"/>
        <v>0</v>
      </c>
      <c r="DG64" s="757">
        <f t="shared" ca="1" si="31"/>
        <v>0</v>
      </c>
      <c r="DH64" s="757">
        <f t="shared" ca="1" si="31"/>
        <v>0</v>
      </c>
      <c r="DI64" s="757">
        <f t="shared" ca="1" si="31"/>
        <v>0</v>
      </c>
      <c r="DJ64" s="757">
        <f t="shared" ca="1" si="31"/>
        <v>0</v>
      </c>
      <c r="DK64" s="757">
        <f t="shared" ca="1" si="31"/>
        <v>0</v>
      </c>
      <c r="DL64" s="757">
        <f t="shared" ca="1" si="31"/>
        <v>0</v>
      </c>
      <c r="DM64" s="757">
        <f t="shared" ca="1" si="31"/>
        <v>0</v>
      </c>
      <c r="DN64" s="757">
        <f t="shared" ca="1" si="31"/>
        <v>0</v>
      </c>
      <c r="DO64" s="757">
        <f t="shared" ca="1" si="31"/>
        <v>0</v>
      </c>
      <c r="DP64" s="757">
        <f t="shared" ca="1" si="31"/>
        <v>0</v>
      </c>
      <c r="DQ64" s="757">
        <f t="shared" ca="1" si="31"/>
        <v>0</v>
      </c>
      <c r="DR64" s="757">
        <f t="shared" ca="1" si="31"/>
        <v>0</v>
      </c>
      <c r="DS64" s="757">
        <f t="shared" ca="1" si="31"/>
        <v>0</v>
      </c>
      <c r="DT64" s="757">
        <f t="shared" ca="1" si="31"/>
        <v>0</v>
      </c>
      <c r="DU64" s="757">
        <f t="shared" ca="1" si="31"/>
        <v>0</v>
      </c>
      <c r="DV64" s="757">
        <f t="shared" ca="1" si="31"/>
        <v>0</v>
      </c>
      <c r="DW64" s="757">
        <f t="shared" ca="1" si="31"/>
        <v>0</v>
      </c>
      <c r="DX64" s="757">
        <f t="shared" ca="1" si="31"/>
        <v>0</v>
      </c>
      <c r="DY64" s="757">
        <f t="shared" ca="1" si="31"/>
        <v>0</v>
      </c>
      <c r="DZ64" s="757">
        <f t="shared" ca="1" si="31"/>
        <v>0</v>
      </c>
      <c r="EA64" s="757">
        <f t="shared" ca="1" si="31"/>
        <v>0</v>
      </c>
      <c r="EB64" s="757">
        <f t="shared" ca="1" si="31"/>
        <v>0</v>
      </c>
      <c r="EC64" s="757">
        <f t="shared" ca="1" si="31"/>
        <v>0</v>
      </c>
      <c r="ED64" s="757">
        <f t="shared" ref="ED64:GO64" ca="1" si="32">IFERROR(ED53/ED63,0)</f>
        <v>0</v>
      </c>
      <c r="EE64" s="757">
        <f t="shared" ca="1" si="32"/>
        <v>0</v>
      </c>
      <c r="EF64" s="757">
        <f t="shared" ca="1" si="32"/>
        <v>0</v>
      </c>
      <c r="EG64" s="757">
        <f t="shared" ca="1" si="32"/>
        <v>0</v>
      </c>
      <c r="EH64" s="757">
        <f t="shared" ca="1" si="32"/>
        <v>0</v>
      </c>
      <c r="EI64" s="757">
        <f t="shared" ca="1" si="32"/>
        <v>0</v>
      </c>
      <c r="EJ64" s="757">
        <f t="shared" ca="1" si="32"/>
        <v>0</v>
      </c>
      <c r="EK64" s="757">
        <f t="shared" ca="1" si="32"/>
        <v>0</v>
      </c>
      <c r="EL64" s="757">
        <f t="shared" ca="1" si="32"/>
        <v>0</v>
      </c>
      <c r="EM64" s="757">
        <f t="shared" ca="1" si="32"/>
        <v>0</v>
      </c>
      <c r="EN64" s="757">
        <f t="shared" ca="1" si="32"/>
        <v>0</v>
      </c>
      <c r="EO64" s="757">
        <f t="shared" ca="1" si="32"/>
        <v>0</v>
      </c>
      <c r="EP64" s="757">
        <f t="shared" ca="1" si="32"/>
        <v>0</v>
      </c>
      <c r="EQ64" s="757">
        <f t="shared" ca="1" si="32"/>
        <v>0</v>
      </c>
      <c r="ER64" s="757">
        <f t="shared" ca="1" si="32"/>
        <v>0</v>
      </c>
      <c r="ES64" s="757">
        <f t="shared" ca="1" si="32"/>
        <v>0</v>
      </c>
      <c r="ET64" s="757">
        <f t="shared" ca="1" si="32"/>
        <v>0</v>
      </c>
      <c r="EU64" s="757">
        <f t="shared" ca="1" si="32"/>
        <v>0</v>
      </c>
      <c r="EV64" s="757">
        <f t="shared" ca="1" si="32"/>
        <v>0</v>
      </c>
      <c r="EW64" s="757">
        <f t="shared" ca="1" si="32"/>
        <v>0</v>
      </c>
      <c r="EX64" s="757">
        <f t="shared" ca="1" si="32"/>
        <v>0</v>
      </c>
      <c r="EY64" s="757">
        <f t="shared" ca="1" si="32"/>
        <v>0</v>
      </c>
      <c r="EZ64" s="757">
        <f t="shared" ca="1" si="32"/>
        <v>0</v>
      </c>
      <c r="FA64" s="757">
        <f t="shared" ca="1" si="32"/>
        <v>0</v>
      </c>
      <c r="FB64" s="757">
        <f t="shared" ca="1" si="32"/>
        <v>0</v>
      </c>
      <c r="FC64" s="757">
        <f t="shared" ca="1" si="32"/>
        <v>0</v>
      </c>
      <c r="FD64" s="757">
        <f t="shared" ca="1" si="32"/>
        <v>0</v>
      </c>
      <c r="FE64" s="757">
        <f t="shared" ca="1" si="32"/>
        <v>0</v>
      </c>
      <c r="FF64" s="757">
        <f t="shared" ca="1" si="32"/>
        <v>0</v>
      </c>
      <c r="FG64" s="757">
        <f t="shared" ca="1" si="32"/>
        <v>0</v>
      </c>
      <c r="FH64" s="757">
        <f t="shared" ca="1" si="32"/>
        <v>0</v>
      </c>
      <c r="FI64" s="757">
        <f t="shared" ca="1" si="32"/>
        <v>0</v>
      </c>
      <c r="FJ64" s="757">
        <f t="shared" ca="1" si="32"/>
        <v>0</v>
      </c>
      <c r="FK64" s="757">
        <f t="shared" ca="1" si="32"/>
        <v>0</v>
      </c>
      <c r="FL64" s="757">
        <f t="shared" ca="1" si="32"/>
        <v>0</v>
      </c>
      <c r="FM64" s="757">
        <f t="shared" ca="1" si="32"/>
        <v>0</v>
      </c>
      <c r="FN64" s="757">
        <f t="shared" ca="1" si="32"/>
        <v>0</v>
      </c>
      <c r="FO64" s="757">
        <f t="shared" ca="1" si="32"/>
        <v>0</v>
      </c>
      <c r="FP64" s="757">
        <f t="shared" ca="1" si="32"/>
        <v>0</v>
      </c>
      <c r="FQ64" s="757">
        <f t="shared" ca="1" si="32"/>
        <v>0</v>
      </c>
      <c r="FR64" s="757">
        <f t="shared" ca="1" si="32"/>
        <v>0</v>
      </c>
      <c r="FS64" s="757">
        <f t="shared" ca="1" si="32"/>
        <v>0</v>
      </c>
      <c r="FT64" s="757">
        <f t="shared" ca="1" si="32"/>
        <v>0</v>
      </c>
      <c r="FU64" s="757">
        <f t="shared" ca="1" si="32"/>
        <v>0</v>
      </c>
      <c r="FV64" s="757">
        <f t="shared" ca="1" si="32"/>
        <v>0</v>
      </c>
      <c r="FW64" s="757">
        <f t="shared" ca="1" si="32"/>
        <v>0</v>
      </c>
      <c r="FX64" s="757">
        <f t="shared" ca="1" si="32"/>
        <v>0</v>
      </c>
      <c r="FY64" s="757">
        <f t="shared" ca="1" si="32"/>
        <v>0</v>
      </c>
      <c r="FZ64" s="757">
        <f t="shared" ca="1" si="32"/>
        <v>0</v>
      </c>
      <c r="GA64" s="757">
        <f t="shared" ca="1" si="32"/>
        <v>0</v>
      </c>
      <c r="GB64" s="757">
        <f t="shared" ca="1" si="32"/>
        <v>0</v>
      </c>
      <c r="GC64" s="757">
        <f t="shared" ca="1" si="32"/>
        <v>0</v>
      </c>
      <c r="GD64" s="757">
        <f t="shared" ca="1" si="32"/>
        <v>0</v>
      </c>
      <c r="GE64" s="757">
        <f t="shared" ca="1" si="32"/>
        <v>0</v>
      </c>
      <c r="GF64" s="757">
        <f t="shared" ca="1" si="32"/>
        <v>0</v>
      </c>
      <c r="GG64" s="757">
        <f t="shared" ca="1" si="32"/>
        <v>0</v>
      </c>
      <c r="GH64" s="757">
        <f t="shared" ca="1" si="32"/>
        <v>0</v>
      </c>
      <c r="GI64" s="757">
        <f t="shared" ca="1" si="32"/>
        <v>0</v>
      </c>
      <c r="GJ64" s="757">
        <f t="shared" ca="1" si="32"/>
        <v>0</v>
      </c>
      <c r="GK64" s="757">
        <f t="shared" ca="1" si="32"/>
        <v>0</v>
      </c>
      <c r="GL64" s="757">
        <f t="shared" ca="1" si="32"/>
        <v>0</v>
      </c>
      <c r="GM64" s="757">
        <f t="shared" ca="1" si="32"/>
        <v>0</v>
      </c>
      <c r="GN64" s="757">
        <f t="shared" ca="1" si="32"/>
        <v>0</v>
      </c>
      <c r="GO64" s="757">
        <f t="shared" ca="1" si="32"/>
        <v>0</v>
      </c>
      <c r="GP64" s="757">
        <f t="shared" ref="GP64:IL64" ca="1" si="33">IFERROR(GP53/GP63,0)</f>
        <v>0</v>
      </c>
      <c r="GQ64" s="757">
        <f t="shared" ca="1" si="33"/>
        <v>0</v>
      </c>
      <c r="GR64" s="757">
        <f t="shared" ca="1" si="33"/>
        <v>0</v>
      </c>
      <c r="GS64" s="757">
        <f t="shared" ca="1" si="33"/>
        <v>0</v>
      </c>
      <c r="GT64" s="757">
        <f t="shared" ca="1" si="33"/>
        <v>0</v>
      </c>
      <c r="GU64" s="757">
        <f t="shared" ca="1" si="33"/>
        <v>0</v>
      </c>
      <c r="GV64" s="757">
        <f t="shared" ca="1" si="33"/>
        <v>0</v>
      </c>
      <c r="GW64" s="757">
        <f t="shared" ca="1" si="33"/>
        <v>0</v>
      </c>
      <c r="GX64" s="757">
        <f t="shared" ca="1" si="33"/>
        <v>0</v>
      </c>
      <c r="GY64" s="757">
        <f t="shared" ca="1" si="33"/>
        <v>0</v>
      </c>
      <c r="GZ64" s="757">
        <f t="shared" ca="1" si="33"/>
        <v>0</v>
      </c>
      <c r="HA64" s="757">
        <f t="shared" ca="1" si="33"/>
        <v>0</v>
      </c>
      <c r="HB64" s="757">
        <f t="shared" ca="1" si="33"/>
        <v>0</v>
      </c>
      <c r="HC64" s="757">
        <f t="shared" ca="1" si="33"/>
        <v>0</v>
      </c>
      <c r="HD64" s="757">
        <f t="shared" ca="1" si="33"/>
        <v>0</v>
      </c>
      <c r="HE64" s="757">
        <f t="shared" ca="1" si="33"/>
        <v>0</v>
      </c>
      <c r="HF64" s="757">
        <f t="shared" ca="1" si="33"/>
        <v>0</v>
      </c>
      <c r="HG64" s="757">
        <f t="shared" ca="1" si="33"/>
        <v>0</v>
      </c>
      <c r="HH64" s="757">
        <f t="shared" ca="1" si="33"/>
        <v>0</v>
      </c>
      <c r="HI64" s="757">
        <f t="shared" ca="1" si="33"/>
        <v>0</v>
      </c>
      <c r="HJ64" s="757">
        <f t="shared" ca="1" si="33"/>
        <v>0</v>
      </c>
      <c r="HK64" s="757">
        <f t="shared" ca="1" si="33"/>
        <v>0</v>
      </c>
      <c r="HL64" s="757">
        <f t="shared" ca="1" si="33"/>
        <v>0</v>
      </c>
      <c r="HM64" s="757">
        <f t="shared" ca="1" si="33"/>
        <v>0</v>
      </c>
      <c r="HN64" s="757">
        <f t="shared" ca="1" si="33"/>
        <v>0</v>
      </c>
      <c r="HO64" s="757">
        <f t="shared" ca="1" si="33"/>
        <v>0</v>
      </c>
      <c r="HP64" s="757">
        <f t="shared" ca="1" si="33"/>
        <v>0</v>
      </c>
      <c r="HQ64" s="757">
        <f t="shared" ca="1" si="33"/>
        <v>0</v>
      </c>
      <c r="HR64" s="757">
        <f t="shared" ca="1" si="33"/>
        <v>0</v>
      </c>
      <c r="HS64" s="757">
        <f t="shared" ca="1" si="33"/>
        <v>0</v>
      </c>
      <c r="HT64" s="757">
        <f t="shared" ca="1" si="33"/>
        <v>0</v>
      </c>
      <c r="HU64" s="757">
        <f t="shared" ca="1" si="33"/>
        <v>0</v>
      </c>
      <c r="HV64" s="757">
        <f t="shared" ca="1" si="33"/>
        <v>0</v>
      </c>
      <c r="HW64" s="757">
        <f t="shared" ca="1" si="33"/>
        <v>0</v>
      </c>
      <c r="HX64" s="757">
        <f t="shared" ca="1" si="33"/>
        <v>0</v>
      </c>
      <c r="HY64" s="757">
        <f t="shared" ca="1" si="33"/>
        <v>0</v>
      </c>
      <c r="HZ64" s="757">
        <f t="shared" ca="1" si="33"/>
        <v>0</v>
      </c>
      <c r="IA64" s="757">
        <f t="shared" ca="1" si="33"/>
        <v>0</v>
      </c>
      <c r="IB64" s="757">
        <f t="shared" ca="1" si="33"/>
        <v>0</v>
      </c>
      <c r="IC64" s="757">
        <f t="shared" ca="1" si="33"/>
        <v>0</v>
      </c>
      <c r="ID64" s="757">
        <f t="shared" ca="1" si="33"/>
        <v>0</v>
      </c>
      <c r="IE64" s="757">
        <f t="shared" ca="1" si="33"/>
        <v>0</v>
      </c>
      <c r="IF64" s="757">
        <f t="shared" ca="1" si="33"/>
        <v>0</v>
      </c>
      <c r="IG64" s="757">
        <f t="shared" ca="1" si="33"/>
        <v>0</v>
      </c>
      <c r="IH64" s="757">
        <f t="shared" ca="1" si="33"/>
        <v>0</v>
      </c>
      <c r="II64" s="757">
        <f t="shared" ca="1" si="33"/>
        <v>0</v>
      </c>
      <c r="IJ64" s="757">
        <f t="shared" ca="1" si="33"/>
        <v>0</v>
      </c>
      <c r="IK64" s="757">
        <f t="shared" ca="1" si="33"/>
        <v>0</v>
      </c>
      <c r="IL64" s="757">
        <f t="shared" ca="1" si="33"/>
        <v>0</v>
      </c>
      <c r="IN64" s="757"/>
      <c r="IO64" s="757"/>
      <c r="IP64" s="757"/>
      <c r="IQ64" s="757"/>
      <c r="IR64" s="757"/>
      <c r="IS64" s="757"/>
      <c r="IT64" s="757"/>
      <c r="IU64" s="757"/>
      <c r="IV64" s="757"/>
      <c r="IW64" s="757"/>
      <c r="IX64" s="757"/>
    </row>
    <row r="65" spans="1:258" s="593" customFormat="1" ht="6" customHeight="1">
      <c r="B65" s="776"/>
      <c r="C65" s="751"/>
      <c r="D65" s="775"/>
      <c r="F65" s="757"/>
      <c r="G65" s="757"/>
      <c r="H65" s="757"/>
      <c r="I65" s="757"/>
      <c r="J65" s="757"/>
      <c r="K65" s="757"/>
      <c r="L65" s="757"/>
      <c r="M65" s="757"/>
      <c r="N65" s="757"/>
      <c r="O65" s="757"/>
      <c r="P65" s="757"/>
      <c r="Q65" s="757"/>
      <c r="R65" s="757"/>
      <c r="S65" s="757"/>
      <c r="T65" s="757"/>
      <c r="U65" s="757"/>
      <c r="V65" s="757"/>
      <c r="W65" s="757"/>
      <c r="X65" s="757"/>
      <c r="Y65" s="757"/>
      <c r="Z65" s="757"/>
      <c r="AA65" s="757"/>
      <c r="AB65" s="757"/>
      <c r="AC65" s="757"/>
      <c r="AD65" s="757"/>
      <c r="AE65" s="757"/>
      <c r="AF65" s="757"/>
      <c r="AG65" s="757"/>
      <c r="AH65" s="757"/>
      <c r="AI65" s="757"/>
      <c r="AJ65" s="757"/>
      <c r="AK65" s="757"/>
      <c r="AL65" s="757"/>
      <c r="AM65" s="757"/>
      <c r="AN65" s="757"/>
      <c r="AO65" s="757"/>
      <c r="AP65" s="757"/>
      <c r="AQ65" s="757"/>
      <c r="AR65" s="757"/>
      <c r="AS65" s="757"/>
      <c r="AT65" s="757"/>
      <c r="AU65" s="757"/>
      <c r="AV65" s="757"/>
      <c r="AW65" s="757"/>
      <c r="AX65" s="757"/>
      <c r="AY65" s="757"/>
      <c r="AZ65" s="757"/>
      <c r="BA65" s="757"/>
      <c r="BB65" s="757"/>
      <c r="BC65" s="757"/>
      <c r="BD65" s="757"/>
      <c r="BE65" s="757"/>
      <c r="BF65" s="757"/>
      <c r="BG65" s="757"/>
      <c r="BH65" s="757"/>
      <c r="BI65" s="757"/>
      <c r="BJ65" s="757"/>
      <c r="BK65" s="757"/>
      <c r="BL65" s="757"/>
      <c r="BM65" s="757"/>
      <c r="BN65" s="757"/>
      <c r="BO65" s="757"/>
      <c r="BP65" s="757"/>
      <c r="BQ65" s="757"/>
      <c r="BR65" s="757"/>
      <c r="BS65" s="757"/>
      <c r="BT65" s="757"/>
      <c r="BU65" s="757"/>
      <c r="BV65" s="757"/>
      <c r="BW65" s="757"/>
      <c r="BX65" s="757"/>
      <c r="BY65" s="757"/>
      <c r="BZ65" s="757"/>
      <c r="CA65" s="757"/>
      <c r="CB65" s="757"/>
      <c r="CC65" s="757"/>
      <c r="CD65" s="757"/>
      <c r="CE65" s="757"/>
      <c r="CF65" s="757"/>
      <c r="CG65" s="757"/>
      <c r="CH65" s="757"/>
      <c r="CI65" s="757"/>
      <c r="CJ65" s="757"/>
      <c r="CK65" s="757"/>
      <c r="CL65" s="757"/>
      <c r="CM65" s="757"/>
      <c r="CN65" s="757"/>
      <c r="CO65" s="757"/>
      <c r="CP65" s="757"/>
      <c r="CQ65" s="757"/>
      <c r="CR65" s="757"/>
      <c r="CS65" s="757"/>
      <c r="CT65" s="757"/>
      <c r="CU65" s="757"/>
      <c r="CV65" s="757"/>
      <c r="CW65" s="757"/>
      <c r="CX65" s="757"/>
      <c r="CY65" s="757"/>
      <c r="CZ65" s="757"/>
      <c r="DA65" s="757"/>
      <c r="DB65" s="757"/>
      <c r="DC65" s="757"/>
      <c r="DD65" s="757"/>
      <c r="DE65" s="757"/>
      <c r="DF65" s="757"/>
      <c r="DG65" s="757"/>
      <c r="DH65" s="757"/>
      <c r="DI65" s="757"/>
      <c r="DJ65" s="757"/>
      <c r="DK65" s="757"/>
      <c r="DL65" s="757"/>
      <c r="DM65" s="757"/>
      <c r="DN65" s="757"/>
      <c r="DO65" s="757"/>
      <c r="DP65" s="757"/>
      <c r="DQ65" s="757"/>
      <c r="DR65" s="757"/>
      <c r="DS65" s="757"/>
      <c r="DT65" s="757"/>
      <c r="DU65" s="757"/>
      <c r="DV65" s="757"/>
      <c r="DW65" s="757"/>
      <c r="DX65" s="757"/>
      <c r="DY65" s="757"/>
      <c r="DZ65" s="757"/>
      <c r="EA65" s="757"/>
      <c r="EB65" s="757"/>
      <c r="EC65" s="757"/>
      <c r="ED65" s="757"/>
      <c r="EE65" s="757"/>
      <c r="EF65" s="757"/>
      <c r="EG65" s="757"/>
      <c r="EH65" s="757"/>
      <c r="EI65" s="757"/>
      <c r="EJ65" s="757"/>
      <c r="EK65" s="757"/>
      <c r="EL65" s="757"/>
      <c r="EM65" s="757"/>
      <c r="EN65" s="757"/>
      <c r="EO65" s="757"/>
      <c r="EP65" s="757"/>
      <c r="EQ65" s="757"/>
      <c r="ER65" s="757"/>
      <c r="ES65" s="757"/>
      <c r="ET65" s="757"/>
      <c r="EU65" s="757"/>
      <c r="EV65" s="757"/>
      <c r="EW65" s="757"/>
      <c r="EX65" s="757"/>
      <c r="EY65" s="757"/>
      <c r="EZ65" s="757"/>
      <c r="FA65" s="757"/>
      <c r="FB65" s="757"/>
      <c r="FC65" s="757"/>
      <c r="FD65" s="757"/>
      <c r="FE65" s="757"/>
      <c r="FF65" s="757"/>
      <c r="FG65" s="757"/>
      <c r="FH65" s="757"/>
      <c r="FI65" s="757"/>
      <c r="FJ65" s="757"/>
      <c r="FK65" s="757"/>
      <c r="FL65" s="757"/>
      <c r="FM65" s="757"/>
      <c r="FN65" s="757"/>
      <c r="FO65" s="757"/>
      <c r="FP65" s="757"/>
      <c r="FQ65" s="757"/>
      <c r="FR65" s="757"/>
      <c r="FS65" s="757"/>
      <c r="FT65" s="757"/>
      <c r="FU65" s="757"/>
      <c r="FV65" s="757"/>
      <c r="FW65" s="757"/>
      <c r="FX65" s="757"/>
      <c r="FY65" s="757"/>
      <c r="FZ65" s="757"/>
      <c r="GA65" s="757"/>
      <c r="GB65" s="757"/>
      <c r="GC65" s="757"/>
      <c r="GD65" s="757"/>
      <c r="GE65" s="757"/>
      <c r="GF65" s="757"/>
      <c r="GG65" s="757"/>
      <c r="GH65" s="757"/>
      <c r="GI65" s="757"/>
      <c r="GJ65" s="757"/>
      <c r="GK65" s="757"/>
      <c r="GL65" s="757"/>
      <c r="GM65" s="757"/>
      <c r="GN65" s="757"/>
      <c r="GO65" s="757"/>
      <c r="GP65" s="757"/>
      <c r="GQ65" s="757"/>
      <c r="GR65" s="757"/>
      <c r="GS65" s="757"/>
      <c r="GT65" s="757"/>
      <c r="GU65" s="757"/>
      <c r="GV65" s="757"/>
      <c r="GW65" s="757"/>
      <c r="GX65" s="757"/>
      <c r="GY65" s="757"/>
      <c r="GZ65" s="757"/>
      <c r="HA65" s="757"/>
      <c r="HB65" s="757"/>
      <c r="HC65" s="757"/>
      <c r="HD65" s="757"/>
      <c r="HE65" s="757"/>
      <c r="HF65" s="757"/>
      <c r="HG65" s="757"/>
      <c r="HH65" s="757"/>
      <c r="HI65" s="757"/>
      <c r="HJ65" s="757"/>
      <c r="HK65" s="757"/>
      <c r="HL65" s="757"/>
      <c r="HM65" s="757"/>
      <c r="HN65" s="757"/>
      <c r="HO65" s="757"/>
      <c r="HP65" s="757"/>
      <c r="HQ65" s="757"/>
      <c r="HR65" s="757"/>
      <c r="HS65" s="757"/>
      <c r="HT65" s="757"/>
      <c r="HU65" s="757"/>
      <c r="HV65" s="757"/>
      <c r="HW65" s="757"/>
      <c r="HX65" s="757"/>
      <c r="HY65" s="757"/>
      <c r="HZ65" s="757"/>
      <c r="IA65" s="757"/>
      <c r="IB65" s="757"/>
      <c r="IC65" s="757"/>
      <c r="ID65" s="757"/>
      <c r="IE65" s="757"/>
      <c r="IF65" s="757"/>
      <c r="IG65" s="757"/>
      <c r="IH65" s="757"/>
      <c r="II65" s="757"/>
      <c r="IJ65" s="757"/>
      <c r="IK65" s="757"/>
      <c r="IL65" s="757"/>
      <c r="IN65" s="757"/>
      <c r="IO65" s="757"/>
      <c r="IP65" s="757"/>
      <c r="IQ65" s="757"/>
      <c r="IR65" s="757"/>
      <c r="IS65" s="757"/>
      <c r="IT65" s="757"/>
      <c r="IU65" s="757"/>
      <c r="IV65" s="757"/>
      <c r="IW65" s="757"/>
      <c r="IX65" s="757"/>
    </row>
    <row r="66" spans="1:258" s="676" customFormat="1">
      <c r="B66" s="1225" t="s">
        <v>688</v>
      </c>
      <c r="C66" s="1225"/>
      <c r="D66" s="1226"/>
      <c r="E66" s="1227">
        <f ca="1">SUM(F66:IL66)</f>
        <v>191129371.07747096</v>
      </c>
      <c r="F66" s="1228">
        <f>-SUM(F54,F55,F56,F57,F58,F60)</f>
        <v>0</v>
      </c>
      <c r="G66" s="725">
        <f t="shared" ref="G66:BR66" si="34">-SUM(G54,G55,G56,G57,G58,G60)</f>
        <v>0</v>
      </c>
      <c r="H66" s="725">
        <f t="shared" si="34"/>
        <v>0</v>
      </c>
      <c r="I66" s="725">
        <f t="shared" si="34"/>
        <v>0</v>
      </c>
      <c r="J66" s="725">
        <f t="shared" si="34"/>
        <v>0</v>
      </c>
      <c r="K66" s="725">
        <f t="shared" si="34"/>
        <v>0</v>
      </c>
      <c r="L66" s="725">
        <f t="shared" si="34"/>
        <v>0</v>
      </c>
      <c r="M66" s="725">
        <f t="shared" si="34"/>
        <v>0</v>
      </c>
      <c r="N66" s="725">
        <f t="shared" si="34"/>
        <v>0</v>
      </c>
      <c r="O66" s="725">
        <f t="shared" si="34"/>
        <v>0</v>
      </c>
      <c r="P66" s="725">
        <f t="shared" si="34"/>
        <v>0</v>
      </c>
      <c r="Q66" s="725">
        <f t="shared" si="34"/>
        <v>0</v>
      </c>
      <c r="R66" s="725">
        <f t="shared" si="34"/>
        <v>0</v>
      </c>
      <c r="S66" s="725">
        <f t="shared" si="34"/>
        <v>0</v>
      </c>
      <c r="T66" s="725">
        <f t="shared" si="34"/>
        <v>0</v>
      </c>
      <c r="U66" s="725">
        <f t="shared" si="34"/>
        <v>0</v>
      </c>
      <c r="V66" s="725">
        <f t="shared" si="34"/>
        <v>0</v>
      </c>
      <c r="W66" s="725">
        <f t="shared" si="34"/>
        <v>0</v>
      </c>
      <c r="X66" s="725">
        <f t="shared" si="34"/>
        <v>0</v>
      </c>
      <c r="Y66" s="725">
        <f t="shared" si="34"/>
        <v>0</v>
      </c>
      <c r="Z66" s="725">
        <f t="shared" si="34"/>
        <v>0</v>
      </c>
      <c r="AA66" s="725">
        <f t="shared" si="34"/>
        <v>0</v>
      </c>
      <c r="AB66" s="725">
        <f t="shared" si="34"/>
        <v>0</v>
      </c>
      <c r="AC66" s="725">
        <f t="shared" si="34"/>
        <v>0</v>
      </c>
      <c r="AD66" s="725">
        <f t="shared" si="34"/>
        <v>0</v>
      </c>
      <c r="AE66" s="725">
        <f t="shared" si="34"/>
        <v>0</v>
      </c>
      <c r="AF66" s="725">
        <f t="shared" si="34"/>
        <v>0</v>
      </c>
      <c r="AG66" s="725">
        <f t="shared" si="34"/>
        <v>0</v>
      </c>
      <c r="AH66" s="725">
        <f t="shared" si="34"/>
        <v>0</v>
      </c>
      <c r="AI66" s="725">
        <f t="shared" si="34"/>
        <v>0</v>
      </c>
      <c r="AJ66" s="725">
        <f t="shared" si="34"/>
        <v>0</v>
      </c>
      <c r="AK66" s="725">
        <f t="shared" si="34"/>
        <v>0</v>
      </c>
      <c r="AL66" s="725">
        <f t="shared" ca="1" si="34"/>
        <v>874171.81977951247</v>
      </c>
      <c r="AM66" s="725">
        <f t="shared" ca="1" si="34"/>
        <v>885286.13400958339</v>
      </c>
      <c r="AN66" s="725">
        <f t="shared" ca="1" si="34"/>
        <v>893758.99640076282</v>
      </c>
      <c r="AO66" s="725">
        <f t="shared" ca="1" si="34"/>
        <v>900763.29861746647</v>
      </c>
      <c r="AP66" s="725">
        <f t="shared" ca="1" si="34"/>
        <v>903713.52715240105</v>
      </c>
      <c r="AQ66" s="725">
        <f t="shared" ca="1" si="34"/>
        <v>906626.54362907878</v>
      </c>
      <c r="AR66" s="725">
        <f t="shared" ca="1" si="34"/>
        <v>909416.59838899178</v>
      </c>
      <c r="AS66" s="725">
        <f t="shared" ca="1" si="34"/>
        <v>912253.85113899549</v>
      </c>
      <c r="AT66" s="725">
        <f t="shared" ca="1" si="34"/>
        <v>914939.34355139558</v>
      </c>
      <c r="AU66" s="725">
        <f t="shared" ca="1" si="34"/>
        <v>917681.65802054445</v>
      </c>
      <c r="AV66" s="725">
        <f t="shared" ca="1" si="34"/>
        <v>920149.59409422206</v>
      </c>
      <c r="AW66" s="725">
        <f t="shared" ca="1" si="34"/>
        <v>-80170368.887043059</v>
      </c>
      <c r="AX66" s="725">
        <f t="shared" ca="1" si="34"/>
        <v>990003.70681716304</v>
      </c>
      <c r="AY66" s="725">
        <f t="shared" ca="1" si="34"/>
        <v>990003.70681716304</v>
      </c>
      <c r="AZ66" s="725">
        <f t="shared" ca="1" si="34"/>
        <v>990003.70681716304</v>
      </c>
      <c r="BA66" s="725">
        <f t="shared" ca="1" si="34"/>
        <v>990003.70681716304</v>
      </c>
      <c r="BB66" s="725">
        <f t="shared" ca="1" si="34"/>
        <v>990003.70681716304</v>
      </c>
      <c r="BC66" s="725">
        <f t="shared" ca="1" si="34"/>
        <v>990003.70681716304</v>
      </c>
      <c r="BD66" s="725">
        <f t="shared" ca="1" si="34"/>
        <v>990003.70681716304</v>
      </c>
      <c r="BE66" s="725">
        <f t="shared" ca="1" si="34"/>
        <v>990003.70681716304</v>
      </c>
      <c r="BF66" s="725">
        <f t="shared" ca="1" si="34"/>
        <v>990003.70681716304</v>
      </c>
      <c r="BG66" s="725">
        <f t="shared" ca="1" si="34"/>
        <v>990003.70681716304</v>
      </c>
      <c r="BH66" s="725">
        <f t="shared" ca="1" si="34"/>
        <v>990003.70681716304</v>
      </c>
      <c r="BI66" s="725">
        <f t="shared" ca="1" si="34"/>
        <v>990003.70681716304</v>
      </c>
      <c r="BJ66" s="725">
        <f t="shared" ca="1" si="34"/>
        <v>990003.70681716304</v>
      </c>
      <c r="BK66" s="725">
        <f t="shared" ca="1" si="34"/>
        <v>990003.70681716304</v>
      </c>
      <c r="BL66" s="725">
        <f t="shared" ca="1" si="34"/>
        <v>990003.70681716304</v>
      </c>
      <c r="BM66" s="725">
        <f t="shared" ca="1" si="34"/>
        <v>990003.70681716304</v>
      </c>
      <c r="BN66" s="725">
        <f t="shared" ca="1" si="34"/>
        <v>990003.70681716304</v>
      </c>
      <c r="BO66" s="725">
        <f t="shared" ca="1" si="34"/>
        <v>990003.70681716304</v>
      </c>
      <c r="BP66" s="725">
        <f t="shared" ca="1" si="34"/>
        <v>990003.70681716304</v>
      </c>
      <c r="BQ66" s="725">
        <f t="shared" ca="1" si="34"/>
        <v>990003.70681716304</v>
      </c>
      <c r="BR66" s="725">
        <f t="shared" ca="1" si="34"/>
        <v>990003.70681716304</v>
      </c>
      <c r="BS66" s="725">
        <f t="shared" ref="BS66:ED66" ca="1" si="35">-SUM(BS54,BS55,BS56,BS57,BS58,BS60)</f>
        <v>990003.70681716304</v>
      </c>
      <c r="BT66" s="725">
        <f t="shared" ca="1" si="35"/>
        <v>990003.70681716304</v>
      </c>
      <c r="BU66" s="725">
        <f t="shared" ca="1" si="35"/>
        <v>238590893.34293625</v>
      </c>
      <c r="BV66" s="725">
        <f t="shared" si="35"/>
        <v>0</v>
      </c>
      <c r="BW66" s="725">
        <f t="shared" si="35"/>
        <v>0</v>
      </c>
      <c r="BX66" s="725">
        <f t="shared" si="35"/>
        <v>0</v>
      </c>
      <c r="BY66" s="725">
        <f t="shared" si="35"/>
        <v>0</v>
      </c>
      <c r="BZ66" s="725">
        <f t="shared" si="35"/>
        <v>0</v>
      </c>
      <c r="CA66" s="725">
        <f t="shared" si="35"/>
        <v>0</v>
      </c>
      <c r="CB66" s="725">
        <f t="shared" si="35"/>
        <v>0</v>
      </c>
      <c r="CC66" s="725">
        <f t="shared" si="35"/>
        <v>0</v>
      </c>
      <c r="CD66" s="725">
        <f t="shared" si="35"/>
        <v>0</v>
      </c>
      <c r="CE66" s="725">
        <f t="shared" si="35"/>
        <v>0</v>
      </c>
      <c r="CF66" s="725">
        <f t="shared" si="35"/>
        <v>0</v>
      </c>
      <c r="CG66" s="725">
        <f t="shared" si="35"/>
        <v>0</v>
      </c>
      <c r="CH66" s="725">
        <f t="shared" si="35"/>
        <v>0</v>
      </c>
      <c r="CI66" s="725">
        <f t="shared" si="35"/>
        <v>0</v>
      </c>
      <c r="CJ66" s="725">
        <f t="shared" si="35"/>
        <v>0</v>
      </c>
      <c r="CK66" s="725">
        <f t="shared" si="35"/>
        <v>0</v>
      </c>
      <c r="CL66" s="725">
        <f t="shared" si="35"/>
        <v>0</v>
      </c>
      <c r="CM66" s="725">
        <f t="shared" si="35"/>
        <v>0</v>
      </c>
      <c r="CN66" s="725">
        <f t="shared" si="35"/>
        <v>0</v>
      </c>
      <c r="CO66" s="725">
        <f t="shared" si="35"/>
        <v>0</v>
      </c>
      <c r="CP66" s="725">
        <f t="shared" si="35"/>
        <v>0</v>
      </c>
      <c r="CQ66" s="725">
        <f t="shared" si="35"/>
        <v>0</v>
      </c>
      <c r="CR66" s="725">
        <f t="shared" si="35"/>
        <v>0</v>
      </c>
      <c r="CS66" s="725">
        <f t="shared" si="35"/>
        <v>0</v>
      </c>
      <c r="CT66" s="725">
        <f t="shared" si="35"/>
        <v>0</v>
      </c>
      <c r="CU66" s="725">
        <f t="shared" si="35"/>
        <v>0</v>
      </c>
      <c r="CV66" s="725">
        <f t="shared" si="35"/>
        <v>0</v>
      </c>
      <c r="CW66" s="725">
        <f t="shared" si="35"/>
        <v>0</v>
      </c>
      <c r="CX66" s="725">
        <f t="shared" si="35"/>
        <v>0</v>
      </c>
      <c r="CY66" s="725">
        <f t="shared" si="35"/>
        <v>0</v>
      </c>
      <c r="CZ66" s="725">
        <f t="shared" si="35"/>
        <v>0</v>
      </c>
      <c r="DA66" s="725">
        <f t="shared" si="35"/>
        <v>0</v>
      </c>
      <c r="DB66" s="725">
        <f t="shared" si="35"/>
        <v>0</v>
      </c>
      <c r="DC66" s="725">
        <f t="shared" si="35"/>
        <v>0</v>
      </c>
      <c r="DD66" s="725">
        <f t="shared" si="35"/>
        <v>0</v>
      </c>
      <c r="DE66" s="725">
        <f t="shared" si="35"/>
        <v>0</v>
      </c>
      <c r="DF66" s="725">
        <f t="shared" si="35"/>
        <v>0</v>
      </c>
      <c r="DG66" s="725">
        <f t="shared" si="35"/>
        <v>0</v>
      </c>
      <c r="DH66" s="725">
        <f t="shared" si="35"/>
        <v>0</v>
      </c>
      <c r="DI66" s="725">
        <f t="shared" si="35"/>
        <v>0</v>
      </c>
      <c r="DJ66" s="725">
        <f t="shared" si="35"/>
        <v>0</v>
      </c>
      <c r="DK66" s="725">
        <f t="shared" si="35"/>
        <v>0</v>
      </c>
      <c r="DL66" s="725">
        <f t="shared" si="35"/>
        <v>0</v>
      </c>
      <c r="DM66" s="725">
        <f t="shared" si="35"/>
        <v>0</v>
      </c>
      <c r="DN66" s="725">
        <f t="shared" si="35"/>
        <v>0</v>
      </c>
      <c r="DO66" s="725">
        <f t="shared" si="35"/>
        <v>0</v>
      </c>
      <c r="DP66" s="725">
        <f t="shared" si="35"/>
        <v>0</v>
      </c>
      <c r="DQ66" s="725">
        <f t="shared" si="35"/>
        <v>0</v>
      </c>
      <c r="DR66" s="725">
        <f t="shared" si="35"/>
        <v>0</v>
      </c>
      <c r="DS66" s="725">
        <f t="shared" si="35"/>
        <v>0</v>
      </c>
      <c r="DT66" s="725">
        <f t="shared" si="35"/>
        <v>0</v>
      </c>
      <c r="DU66" s="725">
        <f t="shared" si="35"/>
        <v>0</v>
      </c>
      <c r="DV66" s="725">
        <f t="shared" si="35"/>
        <v>0</v>
      </c>
      <c r="DW66" s="725">
        <f t="shared" si="35"/>
        <v>0</v>
      </c>
      <c r="DX66" s="725">
        <f t="shared" si="35"/>
        <v>0</v>
      </c>
      <c r="DY66" s="725">
        <f t="shared" si="35"/>
        <v>0</v>
      </c>
      <c r="DZ66" s="725">
        <f t="shared" si="35"/>
        <v>0</v>
      </c>
      <c r="EA66" s="725">
        <f t="shared" si="35"/>
        <v>0</v>
      </c>
      <c r="EB66" s="725">
        <f t="shared" si="35"/>
        <v>0</v>
      </c>
      <c r="EC66" s="725">
        <f t="shared" si="35"/>
        <v>0</v>
      </c>
      <c r="ED66" s="725">
        <f t="shared" si="35"/>
        <v>0</v>
      </c>
      <c r="EE66" s="725">
        <f t="shared" ref="EE66:GP66" si="36">-SUM(EE54,EE55,EE56,EE57,EE58,EE60)</f>
        <v>0</v>
      </c>
      <c r="EF66" s="725">
        <f t="shared" si="36"/>
        <v>0</v>
      </c>
      <c r="EG66" s="725">
        <f t="shared" si="36"/>
        <v>0</v>
      </c>
      <c r="EH66" s="725">
        <f t="shared" si="36"/>
        <v>0</v>
      </c>
      <c r="EI66" s="725">
        <f t="shared" si="36"/>
        <v>0</v>
      </c>
      <c r="EJ66" s="725">
        <f t="shared" si="36"/>
        <v>0</v>
      </c>
      <c r="EK66" s="725">
        <f t="shared" si="36"/>
        <v>0</v>
      </c>
      <c r="EL66" s="725">
        <f t="shared" si="36"/>
        <v>0</v>
      </c>
      <c r="EM66" s="725">
        <f t="shared" si="36"/>
        <v>0</v>
      </c>
      <c r="EN66" s="725">
        <f t="shared" si="36"/>
        <v>0</v>
      </c>
      <c r="EO66" s="725">
        <f t="shared" si="36"/>
        <v>0</v>
      </c>
      <c r="EP66" s="725">
        <f t="shared" si="36"/>
        <v>0</v>
      </c>
      <c r="EQ66" s="725">
        <f t="shared" si="36"/>
        <v>0</v>
      </c>
      <c r="ER66" s="725">
        <f t="shared" si="36"/>
        <v>0</v>
      </c>
      <c r="ES66" s="725">
        <f t="shared" si="36"/>
        <v>0</v>
      </c>
      <c r="ET66" s="725">
        <f t="shared" si="36"/>
        <v>0</v>
      </c>
      <c r="EU66" s="725">
        <f t="shared" si="36"/>
        <v>0</v>
      </c>
      <c r="EV66" s="725">
        <f t="shared" si="36"/>
        <v>0</v>
      </c>
      <c r="EW66" s="725">
        <f t="shared" si="36"/>
        <v>0</v>
      </c>
      <c r="EX66" s="725">
        <f t="shared" si="36"/>
        <v>0</v>
      </c>
      <c r="EY66" s="725">
        <f t="shared" si="36"/>
        <v>0</v>
      </c>
      <c r="EZ66" s="725">
        <f t="shared" si="36"/>
        <v>0</v>
      </c>
      <c r="FA66" s="725">
        <f t="shared" si="36"/>
        <v>0</v>
      </c>
      <c r="FB66" s="725">
        <f t="shared" si="36"/>
        <v>0</v>
      </c>
      <c r="FC66" s="725">
        <f t="shared" si="36"/>
        <v>0</v>
      </c>
      <c r="FD66" s="725">
        <f t="shared" si="36"/>
        <v>0</v>
      </c>
      <c r="FE66" s="725">
        <f t="shared" si="36"/>
        <v>0</v>
      </c>
      <c r="FF66" s="725">
        <f t="shared" si="36"/>
        <v>0</v>
      </c>
      <c r="FG66" s="725">
        <f t="shared" si="36"/>
        <v>0</v>
      </c>
      <c r="FH66" s="725">
        <f t="shared" si="36"/>
        <v>0</v>
      </c>
      <c r="FI66" s="725">
        <f t="shared" si="36"/>
        <v>0</v>
      </c>
      <c r="FJ66" s="725">
        <f t="shared" si="36"/>
        <v>0</v>
      </c>
      <c r="FK66" s="725">
        <f t="shared" si="36"/>
        <v>0</v>
      </c>
      <c r="FL66" s="725">
        <f t="shared" si="36"/>
        <v>0</v>
      </c>
      <c r="FM66" s="725">
        <f t="shared" si="36"/>
        <v>0</v>
      </c>
      <c r="FN66" s="725">
        <f t="shared" si="36"/>
        <v>0</v>
      </c>
      <c r="FO66" s="725">
        <f t="shared" si="36"/>
        <v>0</v>
      </c>
      <c r="FP66" s="725">
        <f t="shared" si="36"/>
        <v>0</v>
      </c>
      <c r="FQ66" s="725">
        <f t="shared" si="36"/>
        <v>0</v>
      </c>
      <c r="FR66" s="725">
        <f t="shared" si="36"/>
        <v>0</v>
      </c>
      <c r="FS66" s="725">
        <f t="shared" si="36"/>
        <v>0</v>
      </c>
      <c r="FT66" s="725">
        <f t="shared" si="36"/>
        <v>0</v>
      </c>
      <c r="FU66" s="725">
        <f t="shared" si="36"/>
        <v>0</v>
      </c>
      <c r="FV66" s="725">
        <f t="shared" si="36"/>
        <v>0</v>
      </c>
      <c r="FW66" s="725">
        <f t="shared" si="36"/>
        <v>0</v>
      </c>
      <c r="FX66" s="725">
        <f t="shared" si="36"/>
        <v>0</v>
      </c>
      <c r="FY66" s="725">
        <f t="shared" si="36"/>
        <v>0</v>
      </c>
      <c r="FZ66" s="725">
        <f t="shared" si="36"/>
        <v>0</v>
      </c>
      <c r="GA66" s="725">
        <f t="shared" si="36"/>
        <v>0</v>
      </c>
      <c r="GB66" s="725">
        <f t="shared" si="36"/>
        <v>0</v>
      </c>
      <c r="GC66" s="725">
        <f t="shared" si="36"/>
        <v>0</v>
      </c>
      <c r="GD66" s="725">
        <f t="shared" si="36"/>
        <v>0</v>
      </c>
      <c r="GE66" s="725">
        <f t="shared" si="36"/>
        <v>0</v>
      </c>
      <c r="GF66" s="725">
        <f t="shared" si="36"/>
        <v>0</v>
      </c>
      <c r="GG66" s="725">
        <f t="shared" si="36"/>
        <v>0</v>
      </c>
      <c r="GH66" s="725">
        <f t="shared" si="36"/>
        <v>0</v>
      </c>
      <c r="GI66" s="725">
        <f t="shared" si="36"/>
        <v>0</v>
      </c>
      <c r="GJ66" s="725">
        <f t="shared" si="36"/>
        <v>0</v>
      </c>
      <c r="GK66" s="725">
        <f t="shared" si="36"/>
        <v>0</v>
      </c>
      <c r="GL66" s="725">
        <f t="shared" si="36"/>
        <v>0</v>
      </c>
      <c r="GM66" s="725">
        <f t="shared" si="36"/>
        <v>0</v>
      </c>
      <c r="GN66" s="725">
        <f t="shared" si="36"/>
        <v>0</v>
      </c>
      <c r="GO66" s="725">
        <f t="shared" si="36"/>
        <v>0</v>
      </c>
      <c r="GP66" s="725">
        <f t="shared" si="36"/>
        <v>0</v>
      </c>
      <c r="GQ66" s="725">
        <f t="shared" ref="GQ66:IL66" si="37">-SUM(GQ54,GQ55,GQ56,GQ57,GQ58,GQ60)</f>
        <v>0</v>
      </c>
      <c r="GR66" s="725">
        <f t="shared" si="37"/>
        <v>0</v>
      </c>
      <c r="GS66" s="725">
        <f t="shared" si="37"/>
        <v>0</v>
      </c>
      <c r="GT66" s="725">
        <f t="shared" si="37"/>
        <v>0</v>
      </c>
      <c r="GU66" s="725">
        <f t="shared" si="37"/>
        <v>0</v>
      </c>
      <c r="GV66" s="725">
        <f t="shared" si="37"/>
        <v>0</v>
      </c>
      <c r="GW66" s="725">
        <f t="shared" si="37"/>
        <v>0</v>
      </c>
      <c r="GX66" s="725">
        <f t="shared" si="37"/>
        <v>0</v>
      </c>
      <c r="GY66" s="725">
        <f t="shared" si="37"/>
        <v>0</v>
      </c>
      <c r="GZ66" s="725">
        <f t="shared" si="37"/>
        <v>0</v>
      </c>
      <c r="HA66" s="725">
        <f t="shared" si="37"/>
        <v>0</v>
      </c>
      <c r="HB66" s="725">
        <f t="shared" si="37"/>
        <v>0</v>
      </c>
      <c r="HC66" s="725">
        <f t="shared" si="37"/>
        <v>0</v>
      </c>
      <c r="HD66" s="725">
        <f t="shared" si="37"/>
        <v>0</v>
      </c>
      <c r="HE66" s="725">
        <f t="shared" si="37"/>
        <v>0</v>
      </c>
      <c r="HF66" s="725">
        <f t="shared" si="37"/>
        <v>0</v>
      </c>
      <c r="HG66" s="725">
        <f t="shared" si="37"/>
        <v>0</v>
      </c>
      <c r="HH66" s="725">
        <f t="shared" si="37"/>
        <v>0</v>
      </c>
      <c r="HI66" s="725">
        <f t="shared" si="37"/>
        <v>0</v>
      </c>
      <c r="HJ66" s="725">
        <f t="shared" si="37"/>
        <v>0</v>
      </c>
      <c r="HK66" s="725">
        <f t="shared" si="37"/>
        <v>0</v>
      </c>
      <c r="HL66" s="725">
        <f t="shared" si="37"/>
        <v>0</v>
      </c>
      <c r="HM66" s="725">
        <f t="shared" si="37"/>
        <v>0</v>
      </c>
      <c r="HN66" s="725">
        <f t="shared" si="37"/>
        <v>0</v>
      </c>
      <c r="HO66" s="725">
        <f t="shared" si="37"/>
        <v>0</v>
      </c>
      <c r="HP66" s="725">
        <f t="shared" si="37"/>
        <v>0</v>
      </c>
      <c r="HQ66" s="725">
        <f t="shared" si="37"/>
        <v>0</v>
      </c>
      <c r="HR66" s="725">
        <f t="shared" si="37"/>
        <v>0</v>
      </c>
      <c r="HS66" s="725">
        <f t="shared" si="37"/>
        <v>0</v>
      </c>
      <c r="HT66" s="725">
        <f t="shared" si="37"/>
        <v>0</v>
      </c>
      <c r="HU66" s="725">
        <f t="shared" si="37"/>
        <v>0</v>
      </c>
      <c r="HV66" s="725">
        <f t="shared" si="37"/>
        <v>0</v>
      </c>
      <c r="HW66" s="725">
        <f t="shared" si="37"/>
        <v>0</v>
      </c>
      <c r="HX66" s="725">
        <f t="shared" si="37"/>
        <v>0</v>
      </c>
      <c r="HY66" s="725">
        <f t="shared" si="37"/>
        <v>0</v>
      </c>
      <c r="HZ66" s="725">
        <f t="shared" si="37"/>
        <v>0</v>
      </c>
      <c r="IA66" s="725">
        <f t="shared" si="37"/>
        <v>0</v>
      </c>
      <c r="IB66" s="725">
        <f t="shared" si="37"/>
        <v>0</v>
      </c>
      <c r="IC66" s="725">
        <f t="shared" si="37"/>
        <v>0</v>
      </c>
      <c r="ID66" s="725">
        <f t="shared" si="37"/>
        <v>0</v>
      </c>
      <c r="IE66" s="725">
        <f t="shared" si="37"/>
        <v>0</v>
      </c>
      <c r="IF66" s="725">
        <f t="shared" si="37"/>
        <v>0</v>
      </c>
      <c r="IG66" s="725">
        <f t="shared" si="37"/>
        <v>0</v>
      </c>
      <c r="IH66" s="725">
        <f t="shared" si="37"/>
        <v>0</v>
      </c>
      <c r="II66" s="725">
        <f t="shared" si="37"/>
        <v>0</v>
      </c>
      <c r="IJ66" s="725">
        <f t="shared" si="37"/>
        <v>0</v>
      </c>
      <c r="IK66" s="725">
        <f t="shared" si="37"/>
        <v>0</v>
      </c>
      <c r="IL66" s="725">
        <f t="shared" si="37"/>
        <v>0</v>
      </c>
      <c r="IN66" s="725">
        <f t="shared" ref="IN66:IX68" si="38">SUMIF($F$50:$IL$50,IN$50,$F66:$IL66)</f>
        <v>0</v>
      </c>
      <c r="IO66" s="725">
        <f t="shared" ca="1" si="38"/>
        <v>-70231607.5222601</v>
      </c>
      <c r="IP66" s="725">
        <f t="shared" ca="1" si="38"/>
        <v>11880044.481805956</v>
      </c>
      <c r="IQ66" s="725">
        <f t="shared" ca="1" si="38"/>
        <v>249480934.11792505</v>
      </c>
      <c r="IR66" s="725">
        <f t="shared" si="38"/>
        <v>0</v>
      </c>
      <c r="IS66" s="725">
        <f t="shared" si="38"/>
        <v>0</v>
      </c>
      <c r="IT66" s="725">
        <f t="shared" si="38"/>
        <v>0</v>
      </c>
      <c r="IU66" s="725">
        <f t="shared" si="38"/>
        <v>0</v>
      </c>
      <c r="IV66" s="725">
        <f t="shared" si="38"/>
        <v>0</v>
      </c>
      <c r="IW66" s="725">
        <f t="shared" si="38"/>
        <v>0</v>
      </c>
      <c r="IX66" s="725">
        <f t="shared" si="38"/>
        <v>0</v>
      </c>
    </row>
    <row r="67" spans="1:258" s="676" customFormat="1">
      <c r="B67" s="747" t="s">
        <v>689</v>
      </c>
      <c r="C67" s="747"/>
      <c r="D67" s="748"/>
      <c r="E67" s="804">
        <f ca="1">SUM(F67:IL67)</f>
        <v>0</v>
      </c>
      <c r="F67" s="725">
        <f>+-IF(F$48&gt;$R$12,0,Development!AJ266)</f>
        <v>0</v>
      </c>
      <c r="G67" s="725">
        <f ca="1">+-IF(G$48&gt;$R$12,0,Development!AK266)</f>
        <v>0</v>
      </c>
      <c r="H67" s="725">
        <f ca="1">+-IF(H$48&gt;$R$12,0,Development!AL266)</f>
        <v>0</v>
      </c>
      <c r="I67" s="725">
        <f ca="1">+-IF(I$48&gt;$R$12,0,Development!AM266)</f>
        <v>0</v>
      </c>
      <c r="J67" s="725">
        <f ca="1">+-IF(J$48&gt;$R$12,0,Development!AN266)</f>
        <v>0</v>
      </c>
      <c r="K67" s="725">
        <f ca="1">+-IF(K$48&gt;$R$12,0,Development!AO266)</f>
        <v>0</v>
      </c>
      <c r="L67" s="725">
        <f ca="1">+-IF(L$48&gt;$R$12,0,Development!AP266)</f>
        <v>0</v>
      </c>
      <c r="M67" s="725">
        <f ca="1">+-IF(M$48&gt;$R$12,0,Development!AQ266)</f>
        <v>0</v>
      </c>
      <c r="N67" s="725">
        <f ca="1">+-IF(N$48&gt;$R$12,0,Development!AR266)</f>
        <v>0</v>
      </c>
      <c r="O67" s="725">
        <f ca="1">+-IF(O$48&gt;$R$12,0,Development!AS266)</f>
        <v>0</v>
      </c>
      <c r="P67" s="725">
        <f ca="1">+-IF(P$48&gt;$R$12,0,Development!AT266)</f>
        <v>0</v>
      </c>
      <c r="Q67" s="725">
        <f ca="1">+-IF(Q$48&gt;$R$12,0,Development!AU266)</f>
        <v>0</v>
      </c>
      <c r="R67" s="725">
        <f ca="1">+-IF(R$48&gt;$R$12,0,Development!AV266)</f>
        <v>0</v>
      </c>
      <c r="S67" s="725">
        <f ca="1">+-IF(S$48&gt;$R$12,0,Development!AW266)</f>
        <v>0</v>
      </c>
      <c r="T67" s="725">
        <f ca="1">+-IF(T$48&gt;$R$12,0,Development!AX266)</f>
        <v>0</v>
      </c>
      <c r="U67" s="725">
        <f ca="1">+-IF(U$48&gt;$R$12,0,Development!AY266)</f>
        <v>0</v>
      </c>
      <c r="V67" s="725">
        <f ca="1">+-IF(V$48&gt;$R$12,0,Development!AZ266)</f>
        <v>0</v>
      </c>
      <c r="W67" s="725">
        <f ca="1">+-IF(W$48&gt;$R$12,0,Development!BA266)</f>
        <v>0</v>
      </c>
      <c r="X67" s="725">
        <f ca="1">+-IF(X$48&gt;$R$12,0,Development!BB266)</f>
        <v>0</v>
      </c>
      <c r="Y67" s="725">
        <f ca="1">+-IF(Y$48&gt;$R$12,0,Development!BC266)</f>
        <v>0</v>
      </c>
      <c r="Z67" s="725">
        <f ca="1">+-IF(Z$48&gt;$R$12,0,Development!BD266)</f>
        <v>0</v>
      </c>
      <c r="AA67" s="725">
        <f ca="1">+-IF(AA$48&gt;$R$12,0,Development!BE266)</f>
        <v>0</v>
      </c>
      <c r="AB67" s="725">
        <f ca="1">+-IF(AB$48&gt;$R$12,0,Development!BF266)</f>
        <v>0</v>
      </c>
      <c r="AC67" s="725">
        <f ca="1">+-IF(AC$48&gt;$R$12,0,Development!BG266)</f>
        <v>0</v>
      </c>
      <c r="AD67" s="725">
        <f ca="1">+-IF(AD$48&gt;$R$12,0,Development!BH266)</f>
        <v>0</v>
      </c>
      <c r="AE67" s="725">
        <f ca="1">+-IF(AE$48&gt;$R$12,0,Development!BI266)</f>
        <v>0</v>
      </c>
      <c r="AF67" s="725">
        <f ca="1">+-IF(AF$48&gt;$R$12,0,Development!BJ266)</f>
        <v>0</v>
      </c>
      <c r="AG67" s="725">
        <f ca="1">+-IF(AG$48&gt;$R$12,0,Development!BK266)</f>
        <v>0</v>
      </c>
      <c r="AH67" s="725">
        <f ca="1">+-IF(AH$48&gt;$R$12,0,Development!BL266)</f>
        <v>0</v>
      </c>
      <c r="AI67" s="725">
        <f ca="1">+-IF(AI$48&gt;$R$12,0,Development!BM266)</f>
        <v>0</v>
      </c>
      <c r="AJ67" s="725">
        <f ca="1">+-IF(AJ$48&gt;$R$12,0,Development!BN266)</f>
        <v>0</v>
      </c>
      <c r="AK67" s="725">
        <f ca="1">+-IF(AK$48&gt;$R$12,0,Development!BO266)</f>
        <v>0</v>
      </c>
      <c r="AL67" s="725">
        <f ca="1">+-IF(AL$48&gt;$R$12,0,Development!BP266)</f>
        <v>0</v>
      </c>
      <c r="AM67" s="725">
        <f ca="1">+-IF(AM$48&gt;$R$12,0,Development!BQ266)</f>
        <v>0</v>
      </c>
      <c r="AN67" s="725">
        <f ca="1">+-IF(AN$48&gt;$R$12,0,Development!BR266)</f>
        <v>0</v>
      </c>
      <c r="AO67" s="725">
        <f ca="1">+-IF(AO$48&gt;$R$12,0,Development!BS266)</f>
        <v>0</v>
      </c>
      <c r="AP67" s="725">
        <f ca="1">+-IF(AP$48&gt;$R$12,0,Development!BT266)</f>
        <v>0</v>
      </c>
      <c r="AQ67" s="725">
        <f ca="1">+-IF(AQ$48&gt;$R$12,0,Development!BU266)</f>
        <v>0</v>
      </c>
      <c r="AR67" s="725">
        <f ca="1">+-IF(AR$48&gt;$R$12,0,Development!BV266)</f>
        <v>0</v>
      </c>
      <c r="AS67" s="725">
        <f ca="1">+-IF(AS$48&gt;$R$12,0,Development!BW266)</f>
        <v>0</v>
      </c>
      <c r="AT67" s="725">
        <f ca="1">+-IF(AT$48&gt;$R$12,0,Development!BX266)</f>
        <v>0</v>
      </c>
      <c r="AU67" s="725">
        <f ca="1">+-IF(AU$48&gt;$R$12,0,Development!BY266)</f>
        <v>0</v>
      </c>
      <c r="AV67" s="725">
        <f ca="1">+-IF(AV$48&gt;$R$12,0,Development!BZ266)</f>
        <v>0</v>
      </c>
      <c r="AW67" s="725">
        <f ca="1">+-IF(AW$48&gt;$R$12,0,Development!CA266)</f>
        <v>0</v>
      </c>
      <c r="AX67" s="725">
        <f ca="1">+-IF(AX$48&gt;$R$12,0,Development!CB266)</f>
        <v>0</v>
      </c>
      <c r="AY67" s="725">
        <f ca="1">+-IF(AY$48&gt;$R$12,0,Development!CC266)</f>
        <v>0</v>
      </c>
      <c r="AZ67" s="725">
        <f ca="1">+-IF(AZ$48&gt;$R$12,0,Development!CD266)</f>
        <v>0</v>
      </c>
      <c r="BA67" s="725">
        <f ca="1">+-IF(BA$48&gt;$R$12,0,Development!CE266)</f>
        <v>0</v>
      </c>
      <c r="BB67" s="725">
        <f ca="1">+-IF(BB$48&gt;$R$12,0,Development!CF266)</f>
        <v>0</v>
      </c>
      <c r="BC67" s="725">
        <f ca="1">+-IF(BC$48&gt;$R$12,0,Development!CG266)</f>
        <v>0</v>
      </c>
      <c r="BD67" s="725">
        <f ca="1">+-IF(BD$48&gt;$R$12,0,Development!CH266)</f>
        <v>0</v>
      </c>
      <c r="BE67" s="725">
        <f ca="1">+-IF(BE$48&gt;$R$12,0,Development!CI266)</f>
        <v>0</v>
      </c>
      <c r="BF67" s="725">
        <f ca="1">+-IF(BF$48&gt;$R$12,0,Development!CJ266)</f>
        <v>0</v>
      </c>
      <c r="BG67" s="725">
        <f ca="1">+-IF(BG$48&gt;$R$12,0,Development!CK266)</f>
        <v>0</v>
      </c>
      <c r="BH67" s="725">
        <f ca="1">+-IF(BH$48&gt;$R$12,0,Development!CL266)</f>
        <v>0</v>
      </c>
      <c r="BI67" s="725">
        <f ca="1">+-IF(BI$48&gt;$R$12,0,Development!CM266)</f>
        <v>0</v>
      </c>
      <c r="BJ67" s="725">
        <f ca="1">+-IF(BJ$48&gt;$R$12,0,Development!CN266)</f>
        <v>0</v>
      </c>
      <c r="BK67" s="725">
        <f ca="1">+-IF(BK$48&gt;$R$12,0,Development!CO266)</f>
        <v>0</v>
      </c>
      <c r="BL67" s="725">
        <f ca="1">+-IF(BL$48&gt;$R$12,0,Development!CP266)</f>
        <v>0</v>
      </c>
      <c r="BM67" s="725">
        <f ca="1">+-IF(BM$48&gt;$R$12,0,Development!CQ266)</f>
        <v>0</v>
      </c>
      <c r="BN67" s="725">
        <f ca="1">+-IF(BN$48&gt;$R$12,0,Development!CR266)</f>
        <v>0</v>
      </c>
      <c r="BO67" s="725">
        <f ca="1">+-IF(BO$48&gt;$R$12,0,Development!CS266)</f>
        <v>0</v>
      </c>
      <c r="BP67" s="725">
        <f ca="1">+-IF(BP$48&gt;$R$12,0,Development!CT266)</f>
        <v>0</v>
      </c>
      <c r="BQ67" s="725">
        <f ca="1">+-IF(BQ$48&gt;$R$12,0,Development!CU266)</f>
        <v>0</v>
      </c>
      <c r="BR67" s="725">
        <f ca="1">+-IF(BR$48&gt;$R$12,0,Development!CV266)</f>
        <v>0</v>
      </c>
      <c r="BS67" s="725">
        <f ca="1">+-IF(BS$48&gt;$R$12,0,Development!CW266)</f>
        <v>0</v>
      </c>
      <c r="BT67" s="725">
        <f ca="1">+-IF(BT$48&gt;$R$12,0,Development!CX266)</f>
        <v>0</v>
      </c>
      <c r="BU67" s="725">
        <f ca="1">+-IF(BU$48&gt;$R$12,0,Development!CY266)</f>
        <v>0</v>
      </c>
      <c r="BV67" s="725">
        <f>+-IF(BV$48&gt;$R$12,0,Development!CZ266)</f>
        <v>0</v>
      </c>
      <c r="BW67" s="725">
        <f>+-IF(BW$48&gt;$R$12,0,Development!DA266)</f>
        <v>0</v>
      </c>
      <c r="BX67" s="725">
        <f>+-IF(BX$48&gt;$R$12,0,Development!DB266)</f>
        <v>0</v>
      </c>
      <c r="BY67" s="725">
        <f>+-IF(BY$48&gt;$R$12,0,Development!DC266)</f>
        <v>0</v>
      </c>
      <c r="BZ67" s="725">
        <f>+-IF(BZ$48&gt;$R$12,0,Development!DD266)</f>
        <v>0</v>
      </c>
      <c r="CA67" s="725">
        <f>+-IF(CA$48&gt;$R$12,0,Development!DE266)</f>
        <v>0</v>
      </c>
      <c r="CB67" s="725">
        <f>+-IF(CB$48&gt;$R$12,0,Development!DF266)</f>
        <v>0</v>
      </c>
      <c r="CC67" s="725">
        <f>+-IF(CC$48&gt;$R$12,0,Development!DG266)</f>
        <v>0</v>
      </c>
      <c r="CD67" s="725">
        <f>+-IF(CD$48&gt;$R$12,0,Development!DH266)</f>
        <v>0</v>
      </c>
      <c r="CE67" s="725">
        <f>+-IF(CE$48&gt;$R$12,0,Development!DI266)</f>
        <v>0</v>
      </c>
      <c r="CF67" s="725">
        <f>+-IF(CF$48&gt;$R$12,0,Development!DJ266)</f>
        <v>0</v>
      </c>
      <c r="CG67" s="725">
        <f>+-IF(CG$48&gt;$R$12,0,Development!DK266)</f>
        <v>0</v>
      </c>
      <c r="CH67" s="725">
        <f>+-IF(CH$48&gt;$R$12,0,Development!DL266)</f>
        <v>0</v>
      </c>
      <c r="CI67" s="725">
        <f>+-IF(CI$48&gt;$R$12,0,Development!DM266)</f>
        <v>0</v>
      </c>
      <c r="CJ67" s="725">
        <f>+-IF(CJ$48&gt;$R$12,0,Development!DN266)</f>
        <v>0</v>
      </c>
      <c r="CK67" s="725">
        <f>+-IF(CK$48&gt;$R$12,0,Development!DO266)</f>
        <v>0</v>
      </c>
      <c r="CL67" s="725">
        <f>+-IF(CL$48&gt;$R$12,0,Development!DP266)</f>
        <v>0</v>
      </c>
      <c r="CM67" s="725">
        <f>+-IF(CM$48&gt;$R$12,0,Development!DQ266)</f>
        <v>0</v>
      </c>
      <c r="CN67" s="725">
        <f>+-IF(CN$48&gt;$R$12,0,Development!DR266)</f>
        <v>0</v>
      </c>
      <c r="CO67" s="725">
        <f>+-IF(CO$48&gt;$R$12,0,Development!DS266)</f>
        <v>0</v>
      </c>
      <c r="CP67" s="725">
        <f>+-IF(CP$48&gt;$R$12,0,Development!DT266)</f>
        <v>0</v>
      </c>
      <c r="CQ67" s="725">
        <f>+-IF(CQ$48&gt;$R$12,0,Development!DU266)</f>
        <v>0</v>
      </c>
      <c r="CR67" s="725">
        <f>+-IF(CR$48&gt;$R$12,0,Development!DV266)</f>
        <v>0</v>
      </c>
      <c r="CS67" s="725">
        <f>+-IF(CS$48&gt;$R$12,0,Development!DW266)</f>
        <v>0</v>
      </c>
      <c r="CT67" s="725">
        <f>+-IF(CT$48&gt;$R$12,0,Development!DX266)</f>
        <v>0</v>
      </c>
      <c r="CU67" s="725">
        <f>+-IF(CU$48&gt;$R$12,0,Development!DY266)</f>
        <v>0</v>
      </c>
      <c r="CV67" s="725">
        <f>+-IF(CV$48&gt;$R$12,0,Development!DZ266)</f>
        <v>0</v>
      </c>
      <c r="CW67" s="725">
        <f>+-IF(CW$48&gt;$R$12,0,Development!EA266)</f>
        <v>0</v>
      </c>
      <c r="CX67" s="725">
        <f>+-IF(CX$48&gt;$R$12,0,Development!EB266)</f>
        <v>0</v>
      </c>
      <c r="CY67" s="725">
        <f>+-IF(CY$48&gt;$R$12,0,Development!EC266)</f>
        <v>0</v>
      </c>
      <c r="CZ67" s="725">
        <f>+-IF(CZ$48&gt;$R$12,0,Development!ED266)</f>
        <v>0</v>
      </c>
      <c r="DA67" s="725">
        <f>+-IF(DA$48&gt;$R$12,0,Development!EE266)</f>
        <v>0</v>
      </c>
      <c r="DB67" s="725">
        <f>+-IF(DB$48&gt;$R$12,0,Development!EF266)</f>
        <v>0</v>
      </c>
      <c r="DC67" s="725">
        <f>+-IF(DC$48&gt;$R$12,0,Development!EG266)</f>
        <v>0</v>
      </c>
      <c r="DD67" s="725">
        <f>+-IF(DD$48&gt;$R$12,0,Development!EH266)</f>
        <v>0</v>
      </c>
      <c r="DE67" s="725">
        <f>+-IF(DE$48&gt;$R$12,0,Development!EI266)</f>
        <v>0</v>
      </c>
      <c r="DF67" s="725">
        <f>+-IF(DF$48&gt;$R$12,0,Development!EJ266)</f>
        <v>0</v>
      </c>
      <c r="DG67" s="725">
        <f>+-IF(DG$48&gt;$R$12,0,Development!EK266)</f>
        <v>0</v>
      </c>
      <c r="DH67" s="725">
        <f>+-IF(DH$48&gt;$R$12,0,Development!EL266)</f>
        <v>0</v>
      </c>
      <c r="DI67" s="725">
        <f>+-IF(DI$48&gt;$R$12,0,Development!EM266)</f>
        <v>0</v>
      </c>
      <c r="DJ67" s="725">
        <f>+-IF(DJ$48&gt;$R$12,0,Development!EN266)</f>
        <v>0</v>
      </c>
      <c r="DK67" s="725">
        <f>+-IF(DK$48&gt;$R$12,0,Development!EO266)</f>
        <v>0</v>
      </c>
      <c r="DL67" s="725">
        <f>+-IF(DL$48&gt;$R$12,0,Development!EP266)</f>
        <v>0</v>
      </c>
      <c r="DM67" s="725">
        <f>+-IF(DM$48&gt;$R$12,0,Development!EQ266)</f>
        <v>0</v>
      </c>
      <c r="DN67" s="725">
        <f>+-IF(DN$48&gt;$R$12,0,Development!ER266)</f>
        <v>0</v>
      </c>
      <c r="DO67" s="725">
        <f>+-IF(DO$48&gt;$R$12,0,Development!ES266)</f>
        <v>0</v>
      </c>
      <c r="DP67" s="725">
        <f>+-IF(DP$48&gt;$R$12,0,Development!ET266)</f>
        <v>0</v>
      </c>
      <c r="DQ67" s="725">
        <f>+-IF(DQ$48&gt;$R$12,0,Development!EU266)</f>
        <v>0</v>
      </c>
      <c r="DR67" s="725">
        <f>+-IF(DR$48&gt;$R$12,0,Development!EV266)</f>
        <v>0</v>
      </c>
      <c r="DS67" s="725">
        <f>+-IF(DS$48&gt;$R$12,0,Development!EW266)</f>
        <v>0</v>
      </c>
      <c r="DT67" s="725">
        <f>+-IF(DT$48&gt;$R$12,0,Development!EX266)</f>
        <v>0</v>
      </c>
      <c r="DU67" s="725">
        <f>+-IF(DU$48&gt;$R$12,0,Development!EY266)</f>
        <v>0</v>
      </c>
      <c r="DV67" s="725">
        <f>+-IF(DV$48&gt;$R$12,0,Development!EZ266)</f>
        <v>0</v>
      </c>
      <c r="DW67" s="725">
        <f>+-IF(DW$48&gt;$R$12,0,Development!FA266)</f>
        <v>0</v>
      </c>
      <c r="DX67" s="725">
        <f>+-IF(DX$48&gt;$R$12,0,Development!FB266)</f>
        <v>0</v>
      </c>
      <c r="DY67" s="725">
        <f>+-IF(DY$48&gt;$R$12,0,Development!FC266)</f>
        <v>0</v>
      </c>
      <c r="DZ67" s="725">
        <f>+-IF(DZ$48&gt;$R$12,0,Development!FD266)</f>
        <v>0</v>
      </c>
      <c r="EA67" s="725">
        <f>+-IF(EA$48&gt;$R$12,0,Development!FE266)</f>
        <v>0</v>
      </c>
      <c r="EB67" s="725">
        <f>+-IF(EB$48&gt;$R$12,0,Development!FF266)</f>
        <v>0</v>
      </c>
      <c r="EC67" s="725">
        <f>+-IF(EC$48&gt;$R$12,0,Development!FG266)</f>
        <v>0</v>
      </c>
      <c r="ED67" s="725">
        <f>+-IF(ED$48&gt;$R$12,0,Development!FH266)</f>
        <v>0</v>
      </c>
      <c r="EE67" s="725">
        <f>+-IF(EE$48&gt;$R$12,0,Development!FI266)</f>
        <v>0</v>
      </c>
      <c r="EF67" s="725">
        <f>+-IF(EF$48&gt;$R$12,0,Development!FJ266)</f>
        <v>0</v>
      </c>
      <c r="EG67" s="725">
        <f>+-IF(EG$48&gt;$R$12,0,Development!FK266)</f>
        <v>0</v>
      </c>
      <c r="EH67" s="725">
        <f>+-IF(EH$48&gt;$R$12,0,Development!FL266)</f>
        <v>0</v>
      </c>
      <c r="EI67" s="725">
        <f>+-IF(EI$48&gt;$R$12,0,Development!FM266)</f>
        <v>0</v>
      </c>
      <c r="EJ67" s="725">
        <f>+-IF(EJ$48&gt;$R$12,0,Development!FN266)</f>
        <v>0</v>
      </c>
      <c r="EK67" s="725">
        <f>+-IF(EK$48&gt;$R$12,0,Development!FO266)</f>
        <v>0</v>
      </c>
      <c r="EL67" s="725">
        <f>+-IF(EL$48&gt;$R$12,0,Development!FP266)</f>
        <v>0</v>
      </c>
      <c r="EM67" s="725">
        <f>+-IF(EM$48&gt;$R$12,0,Development!FQ266)</f>
        <v>0</v>
      </c>
      <c r="EN67" s="725">
        <f>+-IF(EN$48&gt;$R$12,0,Development!FR266)</f>
        <v>0</v>
      </c>
      <c r="EO67" s="725">
        <f>+-IF(EO$48&gt;$R$12,0,Development!FS266)</f>
        <v>0</v>
      </c>
      <c r="EP67" s="725">
        <f>+-IF(EP$48&gt;$R$12,0,Development!FT266)</f>
        <v>0</v>
      </c>
      <c r="EQ67" s="725">
        <f>+-IF(EQ$48&gt;$R$12,0,Development!FU266)</f>
        <v>0</v>
      </c>
      <c r="ER67" s="725">
        <f>+-IF(ER$48&gt;$R$12,0,Development!FV266)</f>
        <v>0</v>
      </c>
      <c r="ES67" s="725">
        <f>+-IF(ES$48&gt;$R$12,0,Development!FW266)</f>
        <v>0</v>
      </c>
      <c r="ET67" s="725">
        <f>+-IF(ET$48&gt;$R$12,0,Development!FX266)</f>
        <v>0</v>
      </c>
      <c r="EU67" s="725">
        <f>+-IF(EU$48&gt;$R$12,0,Development!FY266)</f>
        <v>0</v>
      </c>
      <c r="EV67" s="725">
        <f>+-IF(EV$48&gt;$R$12,0,Development!FZ266)</f>
        <v>0</v>
      </c>
      <c r="EW67" s="725">
        <f>+-IF(EW$48&gt;$R$12,0,Development!GA266)</f>
        <v>0</v>
      </c>
      <c r="EX67" s="725">
        <f>+-IF(EX$48&gt;$R$12,0,Development!GB266)</f>
        <v>0</v>
      </c>
      <c r="EY67" s="725">
        <f>+-IF(EY$48&gt;$R$12,0,Development!GC266)</f>
        <v>0</v>
      </c>
      <c r="EZ67" s="725">
        <f>+-IF(EZ$48&gt;$R$12,0,Development!GD266)</f>
        <v>0</v>
      </c>
      <c r="FA67" s="725">
        <f>+-IF(FA$48&gt;$R$12,0,Development!GE266)</f>
        <v>0</v>
      </c>
      <c r="FB67" s="725">
        <f>+-IF(FB$48&gt;$R$12,0,Development!GF266)</f>
        <v>0</v>
      </c>
      <c r="FC67" s="725">
        <f>+-IF(FC$48&gt;$R$12,0,Development!GG266)</f>
        <v>0</v>
      </c>
      <c r="FD67" s="725">
        <f>+-IF(FD$48&gt;$R$12,0,Development!GH266)</f>
        <v>0</v>
      </c>
      <c r="FE67" s="725">
        <f>+-IF(FE$48&gt;$R$12,0,Development!GI266)</f>
        <v>0</v>
      </c>
      <c r="FF67" s="725">
        <f>+-IF(FF$48&gt;$R$12,0,Development!GJ266)</f>
        <v>0</v>
      </c>
      <c r="FG67" s="725">
        <f>+-IF(FG$48&gt;$R$12,0,Development!GK266)</f>
        <v>0</v>
      </c>
      <c r="FH67" s="725">
        <f>+-IF(FH$48&gt;$R$12,0,Development!GL266)</f>
        <v>0</v>
      </c>
      <c r="FI67" s="725">
        <f>+-IF(FI$48&gt;$R$12,0,Development!GM266)</f>
        <v>0</v>
      </c>
      <c r="FJ67" s="725">
        <f>+-IF(FJ$48&gt;$R$12,0,Development!GN266)</f>
        <v>0</v>
      </c>
      <c r="FK67" s="725">
        <f>+-IF(FK$48&gt;$R$12,0,Development!GO266)</f>
        <v>0</v>
      </c>
      <c r="FL67" s="725">
        <f>+-IF(FL$48&gt;$R$12,0,Development!GP266)</f>
        <v>0</v>
      </c>
      <c r="FM67" s="725">
        <f>+-IF(FM$48&gt;$R$12,0,Development!GQ266)</f>
        <v>0</v>
      </c>
      <c r="FN67" s="725">
        <f>+-IF(FN$48&gt;$R$12,0,Development!GR266)</f>
        <v>0</v>
      </c>
      <c r="FO67" s="725">
        <f>+-IF(FO$48&gt;$R$12,0,Development!GS266)</f>
        <v>0</v>
      </c>
      <c r="FP67" s="725">
        <f>+-IF(FP$48&gt;$R$12,0,Development!GT266)</f>
        <v>0</v>
      </c>
      <c r="FQ67" s="725">
        <f>+-IF(FQ$48&gt;$R$12,0,Development!GU266)</f>
        <v>0</v>
      </c>
      <c r="FR67" s="725">
        <f>+-IF(FR$48&gt;$R$12,0,Development!GV266)</f>
        <v>0</v>
      </c>
      <c r="FS67" s="725">
        <f>+-IF(FS$48&gt;$R$12,0,Development!GW266)</f>
        <v>0</v>
      </c>
      <c r="FT67" s="725">
        <f>+-IF(FT$48&gt;$R$12,0,Development!GX266)</f>
        <v>0</v>
      </c>
      <c r="FU67" s="725">
        <f>+-IF(FU$48&gt;$R$12,0,Development!GY266)</f>
        <v>0</v>
      </c>
      <c r="FV67" s="725">
        <f>+-IF(FV$48&gt;$R$12,0,Development!GZ266)</f>
        <v>0</v>
      </c>
      <c r="FW67" s="725">
        <f>+-IF(FW$48&gt;$R$12,0,Development!HA266)</f>
        <v>0</v>
      </c>
      <c r="FX67" s="725">
        <f>+-IF(FX$48&gt;$R$12,0,Development!HB266)</f>
        <v>0</v>
      </c>
      <c r="FY67" s="725">
        <f>+-IF(FY$48&gt;$R$12,0,Development!HC266)</f>
        <v>0</v>
      </c>
      <c r="FZ67" s="725">
        <f>+-IF(FZ$48&gt;$R$12,0,Development!HD266)</f>
        <v>0</v>
      </c>
      <c r="GA67" s="725">
        <f>+-IF(GA$48&gt;$R$12,0,Development!HE266)</f>
        <v>0</v>
      </c>
      <c r="GB67" s="725">
        <f>+-IF(GB$48&gt;$R$12,0,Development!HF266)</f>
        <v>0</v>
      </c>
      <c r="GC67" s="725">
        <f>+-IF(GC$48&gt;$R$12,0,Development!HG266)</f>
        <v>0</v>
      </c>
      <c r="GD67" s="725">
        <f>+-IF(GD$48&gt;$R$12,0,Development!HH266)</f>
        <v>0</v>
      </c>
      <c r="GE67" s="725">
        <f>+-IF(GE$48&gt;$R$12,0,Development!HI266)</f>
        <v>0</v>
      </c>
      <c r="GF67" s="725">
        <f>+-IF(GF$48&gt;$R$12,0,Development!HJ266)</f>
        <v>0</v>
      </c>
      <c r="GG67" s="725">
        <f>+-IF(GG$48&gt;$R$12,0,Development!HK266)</f>
        <v>0</v>
      </c>
      <c r="GH67" s="725">
        <f>+-IF(GH$48&gt;$R$12,0,Development!HL266)</f>
        <v>0</v>
      </c>
      <c r="GI67" s="725">
        <f>+-IF(GI$48&gt;$R$12,0,Development!HM266)</f>
        <v>0</v>
      </c>
      <c r="GJ67" s="725">
        <f>+-IF(GJ$48&gt;$R$12,0,Development!HN266)</f>
        <v>0</v>
      </c>
      <c r="GK67" s="725">
        <f>+-IF(GK$48&gt;$R$12,0,Development!HO266)</f>
        <v>0</v>
      </c>
      <c r="GL67" s="725">
        <f>+-IF(GL$48&gt;$R$12,0,Development!HP266)</f>
        <v>0</v>
      </c>
      <c r="GM67" s="725">
        <f>+-IF(GM$48&gt;$R$12,0,Development!HQ266)</f>
        <v>0</v>
      </c>
      <c r="GN67" s="725">
        <f>+-IF(GN$48&gt;$R$12,0,Development!HR266)</f>
        <v>0</v>
      </c>
      <c r="GO67" s="725">
        <f>+-IF(GO$48&gt;$R$12,0,Development!HS266)</f>
        <v>0</v>
      </c>
      <c r="GP67" s="725">
        <f>+-IF(GP$48&gt;$R$12,0,Development!HT266)</f>
        <v>0</v>
      </c>
      <c r="GQ67" s="725">
        <f>+-IF(GQ$48&gt;$R$12,0,Development!HU266)</f>
        <v>0</v>
      </c>
      <c r="GR67" s="725">
        <f>+-IF(GR$48&gt;$R$12,0,Development!HV266)</f>
        <v>0</v>
      </c>
      <c r="GS67" s="725">
        <f>+-IF(GS$48&gt;$R$12,0,Development!HW266)</f>
        <v>0</v>
      </c>
      <c r="GT67" s="725">
        <f>+-IF(GT$48&gt;$R$12,0,Development!HX266)</f>
        <v>0</v>
      </c>
      <c r="GU67" s="725">
        <f>+-IF(GU$48&gt;$R$12,0,Development!HY266)</f>
        <v>0</v>
      </c>
      <c r="GV67" s="725">
        <f>+-IF(GV$48&gt;$R$12,0,Development!HZ266)</f>
        <v>0</v>
      </c>
      <c r="GW67" s="725">
        <f>+-IF(GW$48&gt;$R$12,0,Development!IA266)</f>
        <v>0</v>
      </c>
      <c r="GX67" s="725">
        <f>+-IF(GX$48&gt;$R$12,0,Development!IB266)</f>
        <v>0</v>
      </c>
      <c r="GY67" s="725">
        <f>+-IF(GY$48&gt;$R$12,0,Development!IC266)</f>
        <v>0</v>
      </c>
      <c r="GZ67" s="725">
        <f>+-IF(GZ$48&gt;$R$12,0,Development!ID266)</f>
        <v>0</v>
      </c>
      <c r="HA67" s="725">
        <f>+-IF(HA$48&gt;$R$12,0,Development!IE266)</f>
        <v>0</v>
      </c>
      <c r="HB67" s="725">
        <f>+-IF(HB$48&gt;$R$12,0,Development!IF266)</f>
        <v>0</v>
      </c>
      <c r="HC67" s="725">
        <f>+-IF(HC$48&gt;$R$12,0,Development!IG266)</f>
        <v>0</v>
      </c>
      <c r="HD67" s="725">
        <f>+-IF(HD$48&gt;$R$12,0,Development!IH266)</f>
        <v>0</v>
      </c>
      <c r="HE67" s="725">
        <f>+-IF(HE$48&gt;$R$12,0,Development!II266)</f>
        <v>0</v>
      </c>
      <c r="HF67" s="725">
        <f>+-IF(HF$48&gt;$R$12,0,Development!IJ266)</f>
        <v>0</v>
      </c>
      <c r="HG67" s="725">
        <f>+-IF(HG$48&gt;$R$12,0,Development!IK266)</f>
        <v>0</v>
      </c>
      <c r="HH67" s="725">
        <f>+-IF(HH$48&gt;$R$12,0,Development!IL266)</f>
        <v>0</v>
      </c>
      <c r="HI67" s="725">
        <f>+-IF(HI$48&gt;$R$12,0,Development!IM266)</f>
        <v>0</v>
      </c>
      <c r="HJ67" s="725">
        <f>+-IF(HJ$48&gt;$R$12,0,Development!IN266)</f>
        <v>0</v>
      </c>
      <c r="HK67" s="725">
        <f>+-IF(HK$48&gt;$R$12,0,Development!IO266)</f>
        <v>0</v>
      </c>
      <c r="HL67" s="725">
        <f>+-IF(HL$48&gt;$R$12,0,Development!IP266)</f>
        <v>0</v>
      </c>
      <c r="HM67" s="725">
        <f>+-IF(HM$48&gt;$R$12,0,Development!IQ266)</f>
        <v>0</v>
      </c>
      <c r="HN67" s="725">
        <f>+-IF(HN$48&gt;$R$12,0,Development!IR266)</f>
        <v>0</v>
      </c>
      <c r="HO67" s="725">
        <f>+-IF(HO$48&gt;$R$12,0,Development!IS266)</f>
        <v>0</v>
      </c>
      <c r="HP67" s="725">
        <f>+-IF(HP$48&gt;$R$12,0,Development!IT266)</f>
        <v>0</v>
      </c>
      <c r="HQ67" s="725">
        <f>+-IF(HQ$48&gt;$R$12,0,Development!IU266)</f>
        <v>0</v>
      </c>
      <c r="HR67" s="725">
        <f>+-IF(HR$48&gt;$R$12,0,Development!IV266)</f>
        <v>0</v>
      </c>
      <c r="HS67" s="725">
        <f>+-IF(HS$48&gt;$R$12,0,Development!IW266)</f>
        <v>0</v>
      </c>
      <c r="HT67" s="725">
        <f>+-IF(HT$48&gt;$R$12,0,Development!IX266)</f>
        <v>0</v>
      </c>
      <c r="HU67" s="725">
        <f>+-IF(HU$48&gt;$R$12,0,Development!IY266)</f>
        <v>0</v>
      </c>
      <c r="HV67" s="725">
        <f>+-IF(HV$48&gt;$R$12,0,Development!IZ266)</f>
        <v>0</v>
      </c>
      <c r="HW67" s="725">
        <f>+-IF(HW$48&gt;$R$12,0,Development!JA266)</f>
        <v>0</v>
      </c>
      <c r="HX67" s="725">
        <f>+-IF(HX$48&gt;$R$12,0,Development!JB266)</f>
        <v>0</v>
      </c>
      <c r="HY67" s="725">
        <f>+-IF(HY$48&gt;$R$12,0,Development!JC266)</f>
        <v>0</v>
      </c>
      <c r="HZ67" s="725">
        <f>+-IF(HZ$48&gt;$R$12,0,Development!JD266)</f>
        <v>0</v>
      </c>
      <c r="IA67" s="725">
        <f>+-IF(IA$48&gt;$R$12,0,Development!JE266)</f>
        <v>0</v>
      </c>
      <c r="IB67" s="725">
        <f>+-IF(IB$48&gt;$R$12,0,Development!JF266)</f>
        <v>0</v>
      </c>
      <c r="IC67" s="725">
        <f>+-IF(IC$48&gt;$R$12,0,Development!JG266)</f>
        <v>0</v>
      </c>
      <c r="ID67" s="725">
        <f>+-IF(ID$48&gt;$R$12,0,Development!JH266)</f>
        <v>0</v>
      </c>
      <c r="IE67" s="725">
        <f>+-IF(IE$48&gt;$R$12,0,Development!JI266)</f>
        <v>0</v>
      </c>
      <c r="IF67" s="725">
        <f>+-IF(IF$48&gt;$R$12,0,Development!JJ266)</f>
        <v>0</v>
      </c>
      <c r="IG67" s="725">
        <f>+-IF(IG$48&gt;$R$12,0,Development!JK266)</f>
        <v>0</v>
      </c>
      <c r="IH67" s="725">
        <f>+-IF(IH$48&gt;$R$12,0,Development!JL266)</f>
        <v>0</v>
      </c>
      <c r="II67" s="725">
        <f>+-IF(II$48&gt;$R$12,0,Development!JM266)</f>
        <v>0</v>
      </c>
      <c r="IJ67" s="725">
        <f>+-IF(IJ$48&gt;$R$12,0,Development!JN266)</f>
        <v>0</v>
      </c>
      <c r="IK67" s="725">
        <f>+-IF(IK$48&gt;$R$12,0,Development!JO266)</f>
        <v>0</v>
      </c>
      <c r="IL67" s="725">
        <f>+-IF(IL$48&gt;$R$12,0,Development!JP266)</f>
        <v>0</v>
      </c>
      <c r="IN67" s="725">
        <f t="shared" ca="1" si="38"/>
        <v>0</v>
      </c>
      <c r="IO67" s="725">
        <f t="shared" ca="1" si="38"/>
        <v>0</v>
      </c>
      <c r="IP67" s="725">
        <f t="shared" ca="1" si="38"/>
        <v>0</v>
      </c>
      <c r="IQ67" s="725">
        <f t="shared" ca="1" si="38"/>
        <v>0</v>
      </c>
      <c r="IR67" s="725">
        <f t="shared" si="38"/>
        <v>0</v>
      </c>
      <c r="IS67" s="725">
        <f t="shared" si="38"/>
        <v>0</v>
      </c>
      <c r="IT67" s="725">
        <f t="shared" si="38"/>
        <v>0</v>
      </c>
      <c r="IU67" s="725">
        <f t="shared" si="38"/>
        <v>0</v>
      </c>
      <c r="IV67" s="725">
        <f t="shared" si="38"/>
        <v>0</v>
      </c>
      <c r="IW67" s="725">
        <f t="shared" si="38"/>
        <v>0</v>
      </c>
      <c r="IX67" s="725">
        <f t="shared" si="38"/>
        <v>0</v>
      </c>
    </row>
    <row r="68" spans="1:258" s="676" customFormat="1">
      <c r="B68" s="747" t="s">
        <v>690</v>
      </c>
      <c r="C68" s="747"/>
      <c r="D68" s="748"/>
      <c r="E68" s="804">
        <f ca="1">SUM(F68:IL68)</f>
        <v>-155320080.9239563</v>
      </c>
      <c r="F68" s="725">
        <f>+-IF(F$48&gt;$R$12,0,Development!AJ267)</f>
        <v>0</v>
      </c>
      <c r="G68" s="725">
        <f ca="1">+-IF(G$48&gt;$R$12,0,Development!AK267)</f>
        <v>0</v>
      </c>
      <c r="H68" s="725">
        <f ca="1">+-IF(H$48&gt;$R$12,0,Development!AL267)</f>
        <v>0</v>
      </c>
      <c r="I68" s="725">
        <f ca="1">+-IF(I$48&gt;$R$12,0,Development!AM267)</f>
        <v>0</v>
      </c>
      <c r="J68" s="725">
        <f ca="1">+-IF(J$48&gt;$R$12,0,Development!AN267)</f>
        <v>0</v>
      </c>
      <c r="K68" s="725">
        <f ca="1">+-IF(K$48&gt;$R$12,0,Development!AO267)</f>
        <v>0</v>
      </c>
      <c r="L68" s="725">
        <f ca="1">+-IF(L$48&gt;$R$12,0,Development!AP267)</f>
        <v>0</v>
      </c>
      <c r="M68" s="725">
        <f ca="1">+-IF(M$48&gt;$R$12,0,Development!AQ267)</f>
        <v>0</v>
      </c>
      <c r="N68" s="725">
        <f ca="1">+-IF(N$48&gt;$R$12,0,Development!AR267)</f>
        <v>0</v>
      </c>
      <c r="O68" s="725">
        <f ca="1">+-IF(O$48&gt;$R$12,0,Development!AS267)</f>
        <v>0</v>
      </c>
      <c r="P68" s="725">
        <f ca="1">+-IF(P$48&gt;$R$12,0,Development!AT267)</f>
        <v>0</v>
      </c>
      <c r="Q68" s="725">
        <f ca="1">+-IF(Q$48&gt;$R$12,0,Development!AU267)</f>
        <v>-4072312.4694922725</v>
      </c>
      <c r="R68" s="725">
        <f ca="1">+-IF(R$48&gt;$R$12,0,Development!AV267)</f>
        <v>-5875344.0572992247</v>
      </c>
      <c r="S68" s="725">
        <f ca="1">+-IF(S$48&gt;$R$12,0,Development!AW267)</f>
        <v>-6125675.8000053829</v>
      </c>
      <c r="T68" s="725">
        <f ca="1">+-IF(T$48&gt;$R$12,0,Development!AX267)</f>
        <v>-6344185.392711197</v>
      </c>
      <c r="U68" s="725">
        <f ca="1">+-IF(U$48&gt;$R$12,0,Development!AY267)</f>
        <v>-6597422.4646184966</v>
      </c>
      <c r="V68" s="725">
        <f ca="1">+-IF(V$48&gt;$R$12,0,Development!AZ267)</f>
        <v>-6851612.1479613045</v>
      </c>
      <c r="W68" s="725">
        <f ca="1">+-IF(W$48&gt;$R$12,0,Development!BA267)</f>
        <v>-7102938.9203092502</v>
      </c>
      <c r="X68" s="725">
        <f ca="1">+-IF(X$48&gt;$R$12,0,Development!BB267)</f>
        <v>-7354437.3889884129</v>
      </c>
      <c r="Y68" s="725">
        <f ca="1">+-IF(Y$48&gt;$R$12,0,Development!BC267)</f>
        <v>-7607498.9166600425</v>
      </c>
      <c r="Z68" s="725">
        <f ca="1">+-IF(Z$48&gt;$R$12,0,Development!BD267)</f>
        <v>-7862107.8684815606</v>
      </c>
      <c r="AA68" s="725">
        <f ca="1">+-IF(AA$48&gt;$R$12,0,Development!BE267)</f>
        <v>-8118352.1446291581</v>
      </c>
      <c r="AB68" s="725">
        <f ca="1">+-IF(AB$48&gt;$R$12,0,Development!BF267)</f>
        <v>-8376212.6918339841</v>
      </c>
      <c r="AC68" s="725">
        <f ca="1">+-IF(AC$48&gt;$R$12,0,Development!BG267)</f>
        <v>-8635650.2980159465</v>
      </c>
      <c r="AD68" s="725">
        <f ca="1">+-IF(AD$48&gt;$R$12,0,Development!BH267)</f>
        <v>-8789522.0007446148</v>
      </c>
      <c r="AE68" s="725">
        <f ca="1">+-IF(AE$48&gt;$R$12,0,Development!BI267)</f>
        <v>-8300907.7281325655</v>
      </c>
      <c r="AF68" s="725">
        <f ca="1">+-IF(AF$48&gt;$R$12,0,Development!BJ267)</f>
        <v>-7702323.5800939556</v>
      </c>
      <c r="AG68" s="725">
        <f ca="1">+-IF(AG$48&gt;$R$12,0,Development!BK267)</f>
        <v>-7100619.0888990033</v>
      </c>
      <c r="AH68" s="725">
        <f ca="1">+-IF(AH$48&gt;$R$12,0,Development!BL267)</f>
        <v>-6495570.133867342</v>
      </c>
      <c r="AI68" s="725">
        <f ca="1">+-IF(AI$48&gt;$R$12,0,Development!BM267)</f>
        <v>-6873409.9474616284</v>
      </c>
      <c r="AJ68" s="725">
        <f ca="1">+-IF(AJ$48&gt;$R$12,0,Development!BN267)</f>
        <v>-8457230.8218466043</v>
      </c>
      <c r="AK68" s="725">
        <f ca="1">+-IF(AK$48&gt;$R$12,0,Development!BO267)</f>
        <v>-5827322.9170365082</v>
      </c>
      <c r="AL68" s="725">
        <f ca="1">+-IF(AL$48&gt;$R$12,0,Development!BP267)</f>
        <v>-1608353.0529629765</v>
      </c>
      <c r="AM68" s="725">
        <f ca="1">+-IF(AM$48&gt;$R$12,0,Development!BQ267)</f>
        <v>-1146011.623652407</v>
      </c>
      <c r="AN68" s="725">
        <f ca="1">+-IF(AN$48&gt;$R$12,0,Development!BR267)</f>
        <v>-873001.39434183727</v>
      </c>
      <c r="AO68" s="725">
        <f ca="1">+-IF(AO$48&gt;$R$12,0,Development!BS267)</f>
        <v>-168662.67687654696</v>
      </c>
      <c r="AP68" s="725">
        <f ca="1">+-IF(AP$48&gt;$R$12,0,Development!BT267)</f>
        <v>-179569.24897098012</v>
      </c>
      <c r="AQ68" s="725">
        <f ca="1">+-IF(AQ$48&gt;$R$12,0,Development!BU267)</f>
        <v>-168662.67687654696</v>
      </c>
      <c r="AR68" s="725">
        <f ca="1">+-IF(AR$48&gt;$R$12,0,Development!BV267)</f>
        <v>-154120.58075063603</v>
      </c>
      <c r="AS68" s="725">
        <f ca="1">+-IF(AS$48&gt;$R$12,0,Development!BW267)</f>
        <v>-139578.48462472513</v>
      </c>
      <c r="AT68" s="725">
        <f ca="1">+-IF(AT$48&gt;$R$12,0,Development!BX267)</f>
        <v>-125036.38849881424</v>
      </c>
      <c r="AU68" s="725">
        <f ca="1">+-IF(AU$48&gt;$R$12,0,Development!BY267)</f>
        <v>-110494.29237290329</v>
      </c>
      <c r="AV68" s="725">
        <f ca="1">+-IF(AV$48&gt;$R$12,0,Development!BZ267)</f>
        <v>-95952.196246992404</v>
      </c>
      <c r="AW68" s="725">
        <f ca="1">+-IF(AW$48&gt;$R$12,0,Development!CA267)</f>
        <v>-79981.528692510037</v>
      </c>
      <c r="AX68" s="725">
        <f ca="1">+-IF(AX$48&gt;$R$12,0,Development!CB267)</f>
        <v>0</v>
      </c>
      <c r="AY68" s="725">
        <f ca="1">+-IF(AY$48&gt;$R$12,0,Development!CC267)</f>
        <v>0</v>
      </c>
      <c r="AZ68" s="725">
        <f ca="1">+-IF(AZ$48&gt;$R$12,0,Development!CD267)</f>
        <v>0</v>
      </c>
      <c r="BA68" s="725">
        <f ca="1">+-IF(BA$48&gt;$R$12,0,Development!CE267)</f>
        <v>0</v>
      </c>
      <c r="BB68" s="725">
        <f ca="1">+-IF(BB$48&gt;$R$12,0,Development!CF267)</f>
        <v>0</v>
      </c>
      <c r="BC68" s="725">
        <f ca="1">+-IF(BC$48&gt;$R$12,0,Development!CG267)</f>
        <v>0</v>
      </c>
      <c r="BD68" s="725">
        <f ca="1">+-IF(BD$48&gt;$R$12,0,Development!CH267)</f>
        <v>0</v>
      </c>
      <c r="BE68" s="725">
        <f ca="1">+-IF(BE$48&gt;$R$12,0,Development!CI267)</f>
        <v>0</v>
      </c>
      <c r="BF68" s="725">
        <f ca="1">+-IF(BF$48&gt;$R$12,0,Development!CJ267)</f>
        <v>0</v>
      </c>
      <c r="BG68" s="725">
        <f ca="1">+-IF(BG$48&gt;$R$12,0,Development!CK267)</f>
        <v>0</v>
      </c>
      <c r="BH68" s="725">
        <f ca="1">+-IF(BH$48&gt;$R$12,0,Development!CL267)</f>
        <v>0</v>
      </c>
      <c r="BI68" s="725">
        <f ca="1">+-IF(BI$48&gt;$R$12,0,Development!CM267)</f>
        <v>0</v>
      </c>
      <c r="BJ68" s="725">
        <f ca="1">+-IF(BJ$48&gt;$R$12,0,Development!CN267)</f>
        <v>0</v>
      </c>
      <c r="BK68" s="725">
        <f ca="1">+-IF(BK$48&gt;$R$12,0,Development!CO267)</f>
        <v>0</v>
      </c>
      <c r="BL68" s="725">
        <f ca="1">+-IF(BL$48&gt;$R$12,0,Development!CP267)</f>
        <v>0</v>
      </c>
      <c r="BM68" s="725">
        <f ca="1">+-IF(BM$48&gt;$R$12,0,Development!CQ267)</f>
        <v>0</v>
      </c>
      <c r="BN68" s="725">
        <f ca="1">+-IF(BN$48&gt;$R$12,0,Development!CR267)</f>
        <v>0</v>
      </c>
      <c r="BO68" s="725">
        <f ca="1">+-IF(BO$48&gt;$R$12,0,Development!CS267)</f>
        <v>0</v>
      </c>
      <c r="BP68" s="725">
        <f ca="1">+-IF(BP$48&gt;$R$12,0,Development!CT267)</f>
        <v>0</v>
      </c>
      <c r="BQ68" s="725">
        <f ca="1">+-IF(BQ$48&gt;$R$12,0,Development!CU267)</f>
        <v>0</v>
      </c>
      <c r="BR68" s="725">
        <f ca="1">+-IF(BR$48&gt;$R$12,0,Development!CV267)</f>
        <v>0</v>
      </c>
      <c r="BS68" s="725">
        <f ca="1">+-IF(BS$48&gt;$R$12,0,Development!CW267)</f>
        <v>0</v>
      </c>
      <c r="BT68" s="725">
        <f ca="1">+-IF(BT$48&gt;$R$12,0,Development!CX267)</f>
        <v>0</v>
      </c>
      <c r="BU68" s="725">
        <f ca="1">+-IF(BU$48&gt;$R$12,0,Development!CY267)</f>
        <v>0</v>
      </c>
      <c r="BV68" s="725">
        <f>+-IF(BV$48&gt;$R$12,0,Development!CZ267)</f>
        <v>0</v>
      </c>
      <c r="BW68" s="725">
        <f>+-IF(BW$48&gt;$R$12,0,Development!DA267)</f>
        <v>0</v>
      </c>
      <c r="BX68" s="725">
        <f>+-IF(BX$48&gt;$R$12,0,Development!DB267)</f>
        <v>0</v>
      </c>
      <c r="BY68" s="725">
        <f>+-IF(BY$48&gt;$R$12,0,Development!DC267)</f>
        <v>0</v>
      </c>
      <c r="BZ68" s="725">
        <f>+-IF(BZ$48&gt;$R$12,0,Development!DD267)</f>
        <v>0</v>
      </c>
      <c r="CA68" s="725">
        <f>+-IF(CA$48&gt;$R$12,0,Development!DE267)</f>
        <v>0</v>
      </c>
      <c r="CB68" s="725">
        <f>+-IF(CB$48&gt;$R$12,0,Development!DF267)</f>
        <v>0</v>
      </c>
      <c r="CC68" s="725">
        <f>+-IF(CC$48&gt;$R$12,0,Development!DG267)</f>
        <v>0</v>
      </c>
      <c r="CD68" s="725">
        <f>+-IF(CD$48&gt;$R$12,0,Development!DH267)</f>
        <v>0</v>
      </c>
      <c r="CE68" s="725">
        <f>+-IF(CE$48&gt;$R$12,0,Development!DI267)</f>
        <v>0</v>
      </c>
      <c r="CF68" s="725">
        <f>+-IF(CF$48&gt;$R$12,0,Development!DJ267)</f>
        <v>0</v>
      </c>
      <c r="CG68" s="725">
        <f>+-IF(CG$48&gt;$R$12,0,Development!DK267)</f>
        <v>0</v>
      </c>
      <c r="CH68" s="725">
        <f>+-IF(CH$48&gt;$R$12,0,Development!DL267)</f>
        <v>0</v>
      </c>
      <c r="CI68" s="725">
        <f>+-IF(CI$48&gt;$R$12,0,Development!DM267)</f>
        <v>0</v>
      </c>
      <c r="CJ68" s="725">
        <f>+-IF(CJ$48&gt;$R$12,0,Development!DN267)</f>
        <v>0</v>
      </c>
      <c r="CK68" s="725">
        <f>+-IF(CK$48&gt;$R$12,0,Development!DO267)</f>
        <v>0</v>
      </c>
      <c r="CL68" s="725">
        <f>+-IF(CL$48&gt;$R$12,0,Development!DP267)</f>
        <v>0</v>
      </c>
      <c r="CM68" s="725">
        <f>+-IF(CM$48&gt;$R$12,0,Development!DQ267)</f>
        <v>0</v>
      </c>
      <c r="CN68" s="725">
        <f>+-IF(CN$48&gt;$R$12,0,Development!DR267)</f>
        <v>0</v>
      </c>
      <c r="CO68" s="725">
        <f>+-IF(CO$48&gt;$R$12,0,Development!DS267)</f>
        <v>0</v>
      </c>
      <c r="CP68" s="725">
        <f>+-IF(CP$48&gt;$R$12,0,Development!DT267)</f>
        <v>0</v>
      </c>
      <c r="CQ68" s="725">
        <f>+-IF(CQ$48&gt;$R$12,0,Development!DU267)</f>
        <v>0</v>
      </c>
      <c r="CR68" s="725">
        <f>+-IF(CR$48&gt;$R$12,0,Development!DV267)</f>
        <v>0</v>
      </c>
      <c r="CS68" s="725">
        <f>+-IF(CS$48&gt;$R$12,0,Development!DW267)</f>
        <v>0</v>
      </c>
      <c r="CT68" s="725">
        <f>+-IF(CT$48&gt;$R$12,0,Development!DX267)</f>
        <v>0</v>
      </c>
      <c r="CU68" s="725">
        <f>+-IF(CU$48&gt;$R$12,0,Development!DY267)</f>
        <v>0</v>
      </c>
      <c r="CV68" s="725">
        <f>+-IF(CV$48&gt;$R$12,0,Development!DZ267)</f>
        <v>0</v>
      </c>
      <c r="CW68" s="725">
        <f>+-IF(CW$48&gt;$R$12,0,Development!EA267)</f>
        <v>0</v>
      </c>
      <c r="CX68" s="725">
        <f>+-IF(CX$48&gt;$R$12,0,Development!EB267)</f>
        <v>0</v>
      </c>
      <c r="CY68" s="725">
        <f>+-IF(CY$48&gt;$R$12,0,Development!EC267)</f>
        <v>0</v>
      </c>
      <c r="CZ68" s="725">
        <f>+-IF(CZ$48&gt;$R$12,0,Development!ED267)</f>
        <v>0</v>
      </c>
      <c r="DA68" s="725">
        <f>+-IF(DA$48&gt;$R$12,0,Development!EE267)</f>
        <v>0</v>
      </c>
      <c r="DB68" s="725">
        <f>+-IF(DB$48&gt;$R$12,0,Development!EF267)</f>
        <v>0</v>
      </c>
      <c r="DC68" s="725">
        <f>+-IF(DC$48&gt;$R$12,0,Development!EG267)</f>
        <v>0</v>
      </c>
      <c r="DD68" s="725">
        <f>+-IF(DD$48&gt;$R$12,0,Development!EH267)</f>
        <v>0</v>
      </c>
      <c r="DE68" s="725">
        <f>+-IF(DE$48&gt;$R$12,0,Development!EI267)</f>
        <v>0</v>
      </c>
      <c r="DF68" s="725">
        <f>+-IF(DF$48&gt;$R$12,0,Development!EJ267)</f>
        <v>0</v>
      </c>
      <c r="DG68" s="725">
        <f>+-IF(DG$48&gt;$R$12,0,Development!EK267)</f>
        <v>0</v>
      </c>
      <c r="DH68" s="725">
        <f>+-IF(DH$48&gt;$R$12,0,Development!EL267)</f>
        <v>0</v>
      </c>
      <c r="DI68" s="725">
        <f>+-IF(DI$48&gt;$R$12,0,Development!EM267)</f>
        <v>0</v>
      </c>
      <c r="DJ68" s="725">
        <f>+-IF(DJ$48&gt;$R$12,0,Development!EN267)</f>
        <v>0</v>
      </c>
      <c r="DK68" s="725">
        <f>+-IF(DK$48&gt;$R$12,0,Development!EO267)</f>
        <v>0</v>
      </c>
      <c r="DL68" s="725">
        <f>+-IF(DL$48&gt;$R$12,0,Development!EP267)</f>
        <v>0</v>
      </c>
      <c r="DM68" s="725">
        <f>+-IF(DM$48&gt;$R$12,0,Development!EQ267)</f>
        <v>0</v>
      </c>
      <c r="DN68" s="725">
        <f>+-IF(DN$48&gt;$R$12,0,Development!ER267)</f>
        <v>0</v>
      </c>
      <c r="DO68" s="725">
        <f>+-IF(DO$48&gt;$R$12,0,Development!ES267)</f>
        <v>0</v>
      </c>
      <c r="DP68" s="725">
        <f>+-IF(DP$48&gt;$R$12,0,Development!ET267)</f>
        <v>0</v>
      </c>
      <c r="DQ68" s="725">
        <f>+-IF(DQ$48&gt;$R$12,0,Development!EU267)</f>
        <v>0</v>
      </c>
      <c r="DR68" s="725">
        <f>+-IF(DR$48&gt;$R$12,0,Development!EV267)</f>
        <v>0</v>
      </c>
      <c r="DS68" s="725">
        <f>+-IF(DS$48&gt;$R$12,0,Development!EW267)</f>
        <v>0</v>
      </c>
      <c r="DT68" s="725">
        <f>+-IF(DT$48&gt;$R$12,0,Development!EX267)</f>
        <v>0</v>
      </c>
      <c r="DU68" s="725">
        <f>+-IF(DU$48&gt;$R$12,0,Development!EY267)</f>
        <v>0</v>
      </c>
      <c r="DV68" s="725">
        <f>+-IF(DV$48&gt;$R$12,0,Development!EZ267)</f>
        <v>0</v>
      </c>
      <c r="DW68" s="725">
        <f>+-IF(DW$48&gt;$R$12,0,Development!FA267)</f>
        <v>0</v>
      </c>
      <c r="DX68" s="725">
        <f>+-IF(DX$48&gt;$R$12,0,Development!FB267)</f>
        <v>0</v>
      </c>
      <c r="DY68" s="725">
        <f>+-IF(DY$48&gt;$R$12,0,Development!FC267)</f>
        <v>0</v>
      </c>
      <c r="DZ68" s="725">
        <f>+-IF(DZ$48&gt;$R$12,0,Development!FD267)</f>
        <v>0</v>
      </c>
      <c r="EA68" s="725">
        <f>+-IF(EA$48&gt;$R$12,0,Development!FE267)</f>
        <v>0</v>
      </c>
      <c r="EB68" s="725">
        <f>+-IF(EB$48&gt;$R$12,0,Development!FF267)</f>
        <v>0</v>
      </c>
      <c r="EC68" s="725">
        <f>+-IF(EC$48&gt;$R$12,0,Development!FG267)</f>
        <v>0</v>
      </c>
      <c r="ED68" s="725">
        <f>+-IF(ED$48&gt;$R$12,0,Development!FH267)</f>
        <v>0</v>
      </c>
      <c r="EE68" s="725">
        <f>+-IF(EE$48&gt;$R$12,0,Development!FI267)</f>
        <v>0</v>
      </c>
      <c r="EF68" s="725">
        <f>+-IF(EF$48&gt;$R$12,0,Development!FJ267)</f>
        <v>0</v>
      </c>
      <c r="EG68" s="725">
        <f>+-IF(EG$48&gt;$R$12,0,Development!FK267)</f>
        <v>0</v>
      </c>
      <c r="EH68" s="725">
        <f>+-IF(EH$48&gt;$R$12,0,Development!FL267)</f>
        <v>0</v>
      </c>
      <c r="EI68" s="725">
        <f>+-IF(EI$48&gt;$R$12,0,Development!FM267)</f>
        <v>0</v>
      </c>
      <c r="EJ68" s="725">
        <f>+-IF(EJ$48&gt;$R$12,0,Development!FN267)</f>
        <v>0</v>
      </c>
      <c r="EK68" s="725">
        <f>+-IF(EK$48&gt;$R$12,0,Development!FO267)</f>
        <v>0</v>
      </c>
      <c r="EL68" s="725">
        <f>+-IF(EL$48&gt;$R$12,0,Development!FP267)</f>
        <v>0</v>
      </c>
      <c r="EM68" s="725">
        <f>+-IF(EM$48&gt;$R$12,0,Development!FQ267)</f>
        <v>0</v>
      </c>
      <c r="EN68" s="725">
        <f>+-IF(EN$48&gt;$R$12,0,Development!FR267)</f>
        <v>0</v>
      </c>
      <c r="EO68" s="725">
        <f>+-IF(EO$48&gt;$R$12,0,Development!FS267)</f>
        <v>0</v>
      </c>
      <c r="EP68" s="725">
        <f>+-IF(EP$48&gt;$R$12,0,Development!FT267)</f>
        <v>0</v>
      </c>
      <c r="EQ68" s="725">
        <f>+-IF(EQ$48&gt;$R$12,0,Development!FU267)</f>
        <v>0</v>
      </c>
      <c r="ER68" s="725">
        <f>+-IF(ER$48&gt;$R$12,0,Development!FV267)</f>
        <v>0</v>
      </c>
      <c r="ES68" s="725">
        <f>+-IF(ES$48&gt;$R$12,0,Development!FW267)</f>
        <v>0</v>
      </c>
      <c r="ET68" s="725">
        <f>+-IF(ET$48&gt;$R$12,0,Development!FX267)</f>
        <v>0</v>
      </c>
      <c r="EU68" s="725">
        <f>+-IF(EU$48&gt;$R$12,0,Development!FY267)</f>
        <v>0</v>
      </c>
      <c r="EV68" s="725">
        <f>+-IF(EV$48&gt;$R$12,0,Development!FZ267)</f>
        <v>0</v>
      </c>
      <c r="EW68" s="725">
        <f>+-IF(EW$48&gt;$R$12,0,Development!GA267)</f>
        <v>0</v>
      </c>
      <c r="EX68" s="725">
        <f>+-IF(EX$48&gt;$R$12,0,Development!GB267)</f>
        <v>0</v>
      </c>
      <c r="EY68" s="725">
        <f>+-IF(EY$48&gt;$R$12,0,Development!GC267)</f>
        <v>0</v>
      </c>
      <c r="EZ68" s="725">
        <f>+-IF(EZ$48&gt;$R$12,0,Development!GD267)</f>
        <v>0</v>
      </c>
      <c r="FA68" s="725">
        <f>+-IF(FA$48&gt;$R$12,0,Development!GE267)</f>
        <v>0</v>
      </c>
      <c r="FB68" s="725">
        <f>+-IF(FB$48&gt;$R$12,0,Development!GF267)</f>
        <v>0</v>
      </c>
      <c r="FC68" s="725">
        <f>+-IF(FC$48&gt;$R$12,0,Development!GG267)</f>
        <v>0</v>
      </c>
      <c r="FD68" s="725">
        <f>+-IF(FD$48&gt;$R$12,0,Development!GH267)</f>
        <v>0</v>
      </c>
      <c r="FE68" s="725">
        <f>+-IF(FE$48&gt;$R$12,0,Development!GI267)</f>
        <v>0</v>
      </c>
      <c r="FF68" s="725">
        <f>+-IF(FF$48&gt;$R$12,0,Development!GJ267)</f>
        <v>0</v>
      </c>
      <c r="FG68" s="725">
        <f>+-IF(FG$48&gt;$R$12,0,Development!GK267)</f>
        <v>0</v>
      </c>
      <c r="FH68" s="725">
        <f>+-IF(FH$48&gt;$R$12,0,Development!GL267)</f>
        <v>0</v>
      </c>
      <c r="FI68" s="725">
        <f>+-IF(FI$48&gt;$R$12,0,Development!GM267)</f>
        <v>0</v>
      </c>
      <c r="FJ68" s="725">
        <f>+-IF(FJ$48&gt;$R$12,0,Development!GN267)</f>
        <v>0</v>
      </c>
      <c r="FK68" s="725">
        <f>+-IF(FK$48&gt;$R$12,0,Development!GO267)</f>
        <v>0</v>
      </c>
      <c r="FL68" s="725">
        <f>+-IF(FL$48&gt;$R$12,0,Development!GP267)</f>
        <v>0</v>
      </c>
      <c r="FM68" s="725">
        <f>+-IF(FM$48&gt;$R$12,0,Development!GQ267)</f>
        <v>0</v>
      </c>
      <c r="FN68" s="725">
        <f>+-IF(FN$48&gt;$R$12,0,Development!GR267)</f>
        <v>0</v>
      </c>
      <c r="FO68" s="725">
        <f>+-IF(FO$48&gt;$R$12,0,Development!GS267)</f>
        <v>0</v>
      </c>
      <c r="FP68" s="725">
        <f>+-IF(FP$48&gt;$R$12,0,Development!GT267)</f>
        <v>0</v>
      </c>
      <c r="FQ68" s="725">
        <f>+-IF(FQ$48&gt;$R$12,0,Development!GU267)</f>
        <v>0</v>
      </c>
      <c r="FR68" s="725">
        <f>+-IF(FR$48&gt;$R$12,0,Development!GV267)</f>
        <v>0</v>
      </c>
      <c r="FS68" s="725">
        <f>+-IF(FS$48&gt;$R$12,0,Development!GW267)</f>
        <v>0</v>
      </c>
      <c r="FT68" s="725">
        <f>+-IF(FT$48&gt;$R$12,0,Development!GX267)</f>
        <v>0</v>
      </c>
      <c r="FU68" s="725">
        <f>+-IF(FU$48&gt;$R$12,0,Development!GY267)</f>
        <v>0</v>
      </c>
      <c r="FV68" s="725">
        <f>+-IF(FV$48&gt;$R$12,0,Development!GZ267)</f>
        <v>0</v>
      </c>
      <c r="FW68" s="725">
        <f>+-IF(FW$48&gt;$R$12,0,Development!HA267)</f>
        <v>0</v>
      </c>
      <c r="FX68" s="725">
        <f>+-IF(FX$48&gt;$R$12,0,Development!HB267)</f>
        <v>0</v>
      </c>
      <c r="FY68" s="725">
        <f>+-IF(FY$48&gt;$R$12,0,Development!HC267)</f>
        <v>0</v>
      </c>
      <c r="FZ68" s="725">
        <f>+-IF(FZ$48&gt;$R$12,0,Development!HD267)</f>
        <v>0</v>
      </c>
      <c r="GA68" s="725">
        <f>+-IF(GA$48&gt;$R$12,0,Development!HE267)</f>
        <v>0</v>
      </c>
      <c r="GB68" s="725">
        <f>+-IF(GB$48&gt;$R$12,0,Development!HF267)</f>
        <v>0</v>
      </c>
      <c r="GC68" s="725">
        <f>+-IF(GC$48&gt;$R$12,0,Development!HG267)</f>
        <v>0</v>
      </c>
      <c r="GD68" s="725">
        <f>+-IF(GD$48&gt;$R$12,0,Development!HH267)</f>
        <v>0</v>
      </c>
      <c r="GE68" s="725">
        <f>+-IF(GE$48&gt;$R$12,0,Development!HI267)</f>
        <v>0</v>
      </c>
      <c r="GF68" s="725">
        <f>+-IF(GF$48&gt;$R$12,0,Development!HJ267)</f>
        <v>0</v>
      </c>
      <c r="GG68" s="725">
        <f>+-IF(GG$48&gt;$R$12,0,Development!HK267)</f>
        <v>0</v>
      </c>
      <c r="GH68" s="725">
        <f>+-IF(GH$48&gt;$R$12,0,Development!HL267)</f>
        <v>0</v>
      </c>
      <c r="GI68" s="725">
        <f>+-IF(GI$48&gt;$R$12,0,Development!HM267)</f>
        <v>0</v>
      </c>
      <c r="GJ68" s="725">
        <f>+-IF(GJ$48&gt;$R$12,0,Development!HN267)</f>
        <v>0</v>
      </c>
      <c r="GK68" s="725">
        <f>+-IF(GK$48&gt;$R$12,0,Development!HO267)</f>
        <v>0</v>
      </c>
      <c r="GL68" s="725">
        <f>+-IF(GL$48&gt;$R$12,0,Development!HP267)</f>
        <v>0</v>
      </c>
      <c r="GM68" s="725">
        <f>+-IF(GM$48&gt;$R$12,0,Development!HQ267)</f>
        <v>0</v>
      </c>
      <c r="GN68" s="725">
        <f>+-IF(GN$48&gt;$R$12,0,Development!HR267)</f>
        <v>0</v>
      </c>
      <c r="GO68" s="725">
        <f>+-IF(GO$48&gt;$R$12,0,Development!HS267)</f>
        <v>0</v>
      </c>
      <c r="GP68" s="725">
        <f>+-IF(GP$48&gt;$R$12,0,Development!HT267)</f>
        <v>0</v>
      </c>
      <c r="GQ68" s="725">
        <f>+-IF(GQ$48&gt;$R$12,0,Development!HU267)</f>
        <v>0</v>
      </c>
      <c r="GR68" s="725">
        <f>+-IF(GR$48&gt;$R$12,0,Development!HV267)</f>
        <v>0</v>
      </c>
      <c r="GS68" s="725">
        <f>+-IF(GS$48&gt;$R$12,0,Development!HW267)</f>
        <v>0</v>
      </c>
      <c r="GT68" s="725">
        <f>+-IF(GT$48&gt;$R$12,0,Development!HX267)</f>
        <v>0</v>
      </c>
      <c r="GU68" s="725">
        <f>+-IF(GU$48&gt;$R$12,0,Development!HY267)</f>
        <v>0</v>
      </c>
      <c r="GV68" s="725">
        <f>+-IF(GV$48&gt;$R$12,0,Development!HZ267)</f>
        <v>0</v>
      </c>
      <c r="GW68" s="725">
        <f>+-IF(GW$48&gt;$R$12,0,Development!IA267)</f>
        <v>0</v>
      </c>
      <c r="GX68" s="725">
        <f>+-IF(GX$48&gt;$R$12,0,Development!IB267)</f>
        <v>0</v>
      </c>
      <c r="GY68" s="725">
        <f>+-IF(GY$48&gt;$R$12,0,Development!IC267)</f>
        <v>0</v>
      </c>
      <c r="GZ68" s="725">
        <f>+-IF(GZ$48&gt;$R$12,0,Development!ID267)</f>
        <v>0</v>
      </c>
      <c r="HA68" s="725">
        <f>+-IF(HA$48&gt;$R$12,0,Development!IE267)</f>
        <v>0</v>
      </c>
      <c r="HB68" s="725">
        <f>+-IF(HB$48&gt;$R$12,0,Development!IF267)</f>
        <v>0</v>
      </c>
      <c r="HC68" s="725">
        <f>+-IF(HC$48&gt;$R$12,0,Development!IG267)</f>
        <v>0</v>
      </c>
      <c r="HD68" s="725">
        <f>+-IF(HD$48&gt;$R$12,0,Development!IH267)</f>
        <v>0</v>
      </c>
      <c r="HE68" s="725">
        <f>+-IF(HE$48&gt;$R$12,0,Development!II267)</f>
        <v>0</v>
      </c>
      <c r="HF68" s="725">
        <f>+-IF(HF$48&gt;$R$12,0,Development!IJ267)</f>
        <v>0</v>
      </c>
      <c r="HG68" s="725">
        <f>+-IF(HG$48&gt;$R$12,0,Development!IK267)</f>
        <v>0</v>
      </c>
      <c r="HH68" s="725">
        <f>+-IF(HH$48&gt;$R$12,0,Development!IL267)</f>
        <v>0</v>
      </c>
      <c r="HI68" s="725">
        <f>+-IF(HI$48&gt;$R$12,0,Development!IM267)</f>
        <v>0</v>
      </c>
      <c r="HJ68" s="725">
        <f>+-IF(HJ$48&gt;$R$12,0,Development!IN267)</f>
        <v>0</v>
      </c>
      <c r="HK68" s="725">
        <f>+-IF(HK$48&gt;$R$12,0,Development!IO267)</f>
        <v>0</v>
      </c>
      <c r="HL68" s="725">
        <f>+-IF(HL$48&gt;$R$12,0,Development!IP267)</f>
        <v>0</v>
      </c>
      <c r="HM68" s="725">
        <f>+-IF(HM$48&gt;$R$12,0,Development!IQ267)</f>
        <v>0</v>
      </c>
      <c r="HN68" s="725">
        <f>+-IF(HN$48&gt;$R$12,0,Development!IR267)</f>
        <v>0</v>
      </c>
      <c r="HO68" s="725">
        <f>+-IF(HO$48&gt;$R$12,0,Development!IS267)</f>
        <v>0</v>
      </c>
      <c r="HP68" s="725">
        <f>+-IF(HP$48&gt;$R$12,0,Development!IT267)</f>
        <v>0</v>
      </c>
      <c r="HQ68" s="725">
        <f>+-IF(HQ$48&gt;$R$12,0,Development!IU267)</f>
        <v>0</v>
      </c>
      <c r="HR68" s="725">
        <f>+-IF(HR$48&gt;$R$12,0,Development!IV267)</f>
        <v>0</v>
      </c>
      <c r="HS68" s="725">
        <f>+-IF(HS$48&gt;$R$12,0,Development!IW267)</f>
        <v>0</v>
      </c>
      <c r="HT68" s="725">
        <f>+-IF(HT$48&gt;$R$12,0,Development!IX267)</f>
        <v>0</v>
      </c>
      <c r="HU68" s="725">
        <f>+-IF(HU$48&gt;$R$12,0,Development!IY267)</f>
        <v>0</v>
      </c>
      <c r="HV68" s="725">
        <f>+-IF(HV$48&gt;$R$12,0,Development!IZ267)</f>
        <v>0</v>
      </c>
      <c r="HW68" s="725">
        <f>+-IF(HW$48&gt;$R$12,0,Development!JA267)</f>
        <v>0</v>
      </c>
      <c r="HX68" s="725">
        <f>+-IF(HX$48&gt;$R$12,0,Development!JB267)</f>
        <v>0</v>
      </c>
      <c r="HY68" s="725">
        <f>+-IF(HY$48&gt;$R$12,0,Development!JC267)</f>
        <v>0</v>
      </c>
      <c r="HZ68" s="725">
        <f>+-IF(HZ$48&gt;$R$12,0,Development!JD267)</f>
        <v>0</v>
      </c>
      <c r="IA68" s="725">
        <f>+-IF(IA$48&gt;$R$12,0,Development!JE267)</f>
        <v>0</v>
      </c>
      <c r="IB68" s="725">
        <f>+-IF(IB$48&gt;$R$12,0,Development!JF267)</f>
        <v>0</v>
      </c>
      <c r="IC68" s="725">
        <f>+-IF(IC$48&gt;$R$12,0,Development!JG267)</f>
        <v>0</v>
      </c>
      <c r="ID68" s="725">
        <f>+-IF(ID$48&gt;$R$12,0,Development!JH267)</f>
        <v>0</v>
      </c>
      <c r="IE68" s="725">
        <f>+-IF(IE$48&gt;$R$12,0,Development!JI267)</f>
        <v>0</v>
      </c>
      <c r="IF68" s="725">
        <f>+-IF(IF$48&gt;$R$12,0,Development!JJ267)</f>
        <v>0</v>
      </c>
      <c r="IG68" s="725">
        <f>+-IF(IG$48&gt;$R$12,0,Development!JK267)</f>
        <v>0</v>
      </c>
      <c r="IH68" s="725">
        <f>+-IF(IH$48&gt;$R$12,0,Development!JL267)</f>
        <v>0</v>
      </c>
      <c r="II68" s="725">
        <f>+-IF(II$48&gt;$R$12,0,Development!JM267)</f>
        <v>0</v>
      </c>
      <c r="IJ68" s="725">
        <f>+-IF(IJ$48&gt;$R$12,0,Development!JN267)</f>
        <v>0</v>
      </c>
      <c r="IK68" s="725">
        <f>+-IF(IK$48&gt;$R$12,0,Development!JO267)</f>
        <v>0</v>
      </c>
      <c r="IL68" s="725">
        <f>+-IF(IL$48&gt;$R$12,0,Development!JP267)</f>
        <v>0</v>
      </c>
      <c r="IN68" s="725">
        <f t="shared" ca="1" si="38"/>
        <v>-150470656.77908844</v>
      </c>
      <c r="IO68" s="725">
        <f t="shared" ca="1" si="38"/>
        <v>-4849424.1448678747</v>
      </c>
      <c r="IP68" s="725">
        <f t="shared" ca="1" si="38"/>
        <v>0</v>
      </c>
      <c r="IQ68" s="725">
        <f t="shared" ca="1" si="38"/>
        <v>0</v>
      </c>
      <c r="IR68" s="725">
        <f t="shared" si="38"/>
        <v>0</v>
      </c>
      <c r="IS68" s="725">
        <f t="shared" si="38"/>
        <v>0</v>
      </c>
      <c r="IT68" s="725">
        <f t="shared" si="38"/>
        <v>0</v>
      </c>
      <c r="IU68" s="725">
        <f t="shared" si="38"/>
        <v>0</v>
      </c>
      <c r="IV68" s="725">
        <f t="shared" si="38"/>
        <v>0</v>
      </c>
      <c r="IW68" s="725">
        <f t="shared" si="38"/>
        <v>0</v>
      </c>
      <c r="IX68" s="725">
        <f t="shared" si="38"/>
        <v>0</v>
      </c>
    </row>
    <row r="69" spans="1:258" s="676" customFormat="1" ht="6" customHeight="1" thickBot="1">
      <c r="B69" s="747"/>
      <c r="C69" s="747"/>
      <c r="D69" s="748"/>
      <c r="E69" s="804"/>
      <c r="F69" s="725"/>
      <c r="G69" s="725"/>
      <c r="H69" s="725"/>
      <c r="I69" s="725"/>
      <c r="J69" s="725"/>
      <c r="K69" s="725"/>
      <c r="L69" s="725"/>
      <c r="M69" s="725"/>
      <c r="N69" s="725"/>
      <c r="O69" s="725"/>
      <c r="P69" s="725"/>
      <c r="Q69" s="725"/>
      <c r="R69" s="725"/>
      <c r="S69" s="725"/>
      <c r="T69" s="725"/>
      <c r="U69" s="725"/>
      <c r="V69" s="725"/>
      <c r="W69" s="725"/>
      <c r="X69" s="725"/>
      <c r="Y69" s="725"/>
      <c r="Z69" s="725"/>
      <c r="AA69" s="725"/>
      <c r="AB69" s="725"/>
      <c r="AC69" s="725"/>
      <c r="AD69" s="725"/>
      <c r="AE69" s="725"/>
      <c r="AF69" s="725"/>
      <c r="AG69" s="725"/>
      <c r="AH69" s="725"/>
      <c r="AI69" s="725"/>
      <c r="AJ69" s="725"/>
      <c r="AK69" s="725"/>
      <c r="AL69" s="725"/>
      <c r="AM69" s="725"/>
      <c r="AN69" s="725"/>
      <c r="AO69" s="725"/>
      <c r="AP69" s="725"/>
      <c r="AQ69" s="725"/>
      <c r="AR69" s="725"/>
      <c r="AS69" s="725"/>
      <c r="AT69" s="725"/>
      <c r="AU69" s="725"/>
      <c r="AV69" s="725"/>
      <c r="AW69" s="725"/>
      <c r="AX69" s="725"/>
      <c r="AY69" s="725"/>
      <c r="AZ69" s="725"/>
      <c r="BA69" s="725"/>
      <c r="BB69" s="725"/>
      <c r="BC69" s="725"/>
      <c r="BD69" s="725"/>
      <c r="BE69" s="725"/>
      <c r="BF69" s="725"/>
      <c r="BG69" s="725"/>
      <c r="BH69" s="725"/>
      <c r="BI69" s="725"/>
      <c r="BJ69" s="725"/>
      <c r="BK69" s="725"/>
      <c r="BL69" s="725"/>
      <c r="BM69" s="725"/>
      <c r="BN69" s="725"/>
      <c r="BO69" s="725"/>
      <c r="BP69" s="725"/>
      <c r="BQ69" s="725"/>
      <c r="BR69" s="725"/>
      <c r="BS69" s="725"/>
      <c r="BT69" s="725"/>
      <c r="BU69" s="725"/>
      <c r="BV69" s="725"/>
      <c r="BW69" s="725"/>
      <c r="BX69" s="725"/>
      <c r="BY69" s="725"/>
      <c r="BZ69" s="725"/>
      <c r="CA69" s="725"/>
      <c r="CB69" s="725"/>
      <c r="CC69" s="725"/>
      <c r="CD69" s="725"/>
      <c r="CE69" s="725"/>
      <c r="CF69" s="725"/>
      <c r="CG69" s="725"/>
      <c r="CH69" s="725"/>
      <c r="CI69" s="725"/>
      <c r="CJ69" s="725"/>
      <c r="CK69" s="725"/>
      <c r="CL69" s="725"/>
      <c r="CM69" s="725"/>
      <c r="CN69" s="725"/>
      <c r="CO69" s="725"/>
      <c r="CP69" s="725"/>
      <c r="CQ69" s="725"/>
      <c r="CR69" s="725"/>
      <c r="CS69" s="725"/>
      <c r="CT69" s="725"/>
      <c r="CU69" s="725"/>
      <c r="CV69" s="725"/>
      <c r="CW69" s="725"/>
      <c r="CX69" s="725"/>
      <c r="CY69" s="725"/>
      <c r="CZ69" s="725"/>
      <c r="DA69" s="725"/>
      <c r="DB69" s="725"/>
      <c r="DC69" s="725"/>
      <c r="DD69" s="725"/>
      <c r="DE69" s="725"/>
      <c r="DF69" s="725"/>
      <c r="DG69" s="725"/>
      <c r="DH69" s="725"/>
      <c r="DI69" s="725"/>
      <c r="DJ69" s="725"/>
      <c r="DK69" s="725"/>
      <c r="DL69" s="725"/>
      <c r="DM69" s="725"/>
      <c r="DN69" s="725"/>
      <c r="DO69" s="725"/>
      <c r="DP69" s="725"/>
      <c r="DQ69" s="725"/>
      <c r="DR69" s="725"/>
      <c r="DS69" s="725"/>
      <c r="DT69" s="725"/>
      <c r="DU69" s="725"/>
      <c r="DV69" s="725"/>
      <c r="DW69" s="725"/>
      <c r="DX69" s="725"/>
      <c r="DY69" s="725"/>
      <c r="DZ69" s="725"/>
      <c r="EA69" s="725"/>
      <c r="EB69" s="725"/>
      <c r="EC69" s="725"/>
      <c r="ED69" s="725"/>
      <c r="EE69" s="725"/>
      <c r="EF69" s="725"/>
      <c r="EG69" s="725"/>
      <c r="EH69" s="725"/>
      <c r="EI69" s="725"/>
      <c r="EJ69" s="725"/>
      <c r="EK69" s="725"/>
      <c r="EL69" s="725"/>
      <c r="EM69" s="725"/>
      <c r="EN69" s="725"/>
      <c r="EO69" s="725"/>
      <c r="EP69" s="725"/>
      <c r="EQ69" s="725"/>
      <c r="ER69" s="725"/>
      <c r="ES69" s="725"/>
      <c r="ET69" s="725"/>
      <c r="EU69" s="725"/>
      <c r="EV69" s="725"/>
      <c r="EW69" s="725"/>
      <c r="EX69" s="725"/>
      <c r="EY69" s="725"/>
      <c r="EZ69" s="725"/>
      <c r="FA69" s="725"/>
      <c r="FB69" s="725"/>
      <c r="FC69" s="725"/>
      <c r="FD69" s="725"/>
      <c r="FE69" s="725"/>
      <c r="FF69" s="725"/>
      <c r="FG69" s="725"/>
      <c r="FH69" s="725"/>
      <c r="FI69" s="725"/>
      <c r="FJ69" s="725"/>
      <c r="FK69" s="725"/>
      <c r="FL69" s="725"/>
      <c r="FM69" s="725"/>
      <c r="FN69" s="725"/>
      <c r="FO69" s="725"/>
      <c r="FP69" s="725"/>
      <c r="FQ69" s="725"/>
      <c r="FR69" s="725"/>
      <c r="FS69" s="725"/>
      <c r="FT69" s="725"/>
      <c r="FU69" s="725"/>
      <c r="FV69" s="725"/>
      <c r="FW69" s="725"/>
      <c r="FX69" s="725"/>
      <c r="FY69" s="725"/>
      <c r="FZ69" s="725"/>
      <c r="GA69" s="725"/>
      <c r="GB69" s="725"/>
      <c r="GC69" s="725"/>
      <c r="GD69" s="725"/>
      <c r="GE69" s="725"/>
      <c r="GF69" s="725"/>
      <c r="GG69" s="725"/>
      <c r="GH69" s="725"/>
      <c r="GI69" s="725"/>
      <c r="GJ69" s="725"/>
      <c r="GK69" s="725"/>
      <c r="GL69" s="725"/>
      <c r="GM69" s="725"/>
      <c r="GN69" s="725"/>
      <c r="GO69" s="725"/>
      <c r="GP69" s="725"/>
      <c r="GQ69" s="725"/>
      <c r="GR69" s="725"/>
      <c r="GS69" s="725"/>
      <c r="GT69" s="725"/>
      <c r="GU69" s="725"/>
      <c r="GV69" s="725"/>
      <c r="GW69" s="725"/>
      <c r="GX69" s="725"/>
      <c r="GY69" s="725"/>
      <c r="GZ69" s="725"/>
      <c r="HA69" s="725"/>
      <c r="HB69" s="725"/>
      <c r="HC69" s="725"/>
      <c r="HD69" s="725"/>
      <c r="HE69" s="725"/>
      <c r="HF69" s="725"/>
      <c r="HG69" s="725"/>
      <c r="HH69" s="725"/>
      <c r="HI69" s="725"/>
      <c r="HJ69" s="725"/>
      <c r="HK69" s="725"/>
      <c r="HL69" s="725"/>
      <c r="HM69" s="725"/>
      <c r="HN69" s="725"/>
      <c r="HO69" s="725"/>
      <c r="HP69" s="725"/>
      <c r="HQ69" s="725"/>
      <c r="HR69" s="725"/>
      <c r="HS69" s="725"/>
      <c r="HT69" s="725"/>
      <c r="HU69" s="725"/>
      <c r="HV69" s="725"/>
      <c r="HW69" s="725"/>
      <c r="HX69" s="725"/>
      <c r="HY69" s="725"/>
      <c r="HZ69" s="725"/>
      <c r="IA69" s="725"/>
      <c r="IB69" s="725"/>
      <c r="IC69" s="725"/>
      <c r="ID69" s="725"/>
      <c r="IE69" s="725"/>
      <c r="IF69" s="725"/>
      <c r="IG69" s="725"/>
      <c r="IH69" s="725"/>
      <c r="II69" s="725"/>
      <c r="IJ69" s="725"/>
      <c r="IK69" s="725"/>
      <c r="IL69" s="725"/>
      <c r="IN69" s="725"/>
      <c r="IO69" s="725"/>
      <c r="IP69" s="725"/>
      <c r="IQ69" s="725"/>
      <c r="IR69" s="725"/>
      <c r="IS69" s="725"/>
      <c r="IT69" s="725"/>
      <c r="IU69" s="725"/>
      <c r="IV69" s="725"/>
      <c r="IW69" s="725"/>
      <c r="IX69" s="725"/>
    </row>
    <row r="70" spans="1:258" s="676" customFormat="1" ht="13.5" thickTop="1" thickBot="1">
      <c r="B70" s="836" t="s">
        <v>691</v>
      </c>
      <c r="C70" s="836"/>
      <c r="D70" s="837"/>
      <c r="E70" s="838">
        <f ca="1">SUM(F70:IL70)</f>
        <v>209832202.04798433</v>
      </c>
      <c r="F70" s="839">
        <f>F61+SUM(F65:F69)</f>
        <v>0</v>
      </c>
      <c r="G70" s="839">
        <f ca="1">G61+SUM(G65:G69)</f>
        <v>-37227421.310907088</v>
      </c>
      <c r="H70" s="839">
        <f t="shared" ref="H70:BR70" ca="1" si="39">H61+SUM(H65:H69)</f>
        <v>-7024833.8638499873</v>
      </c>
      <c r="I70" s="839">
        <f t="shared" ca="1" si="39"/>
        <v>-3933016.6601161035</v>
      </c>
      <c r="J70" s="839">
        <f t="shared" ca="1" si="39"/>
        <v>-4172744.4248333648</v>
      </c>
      <c r="K70" s="839">
        <f t="shared" ca="1" si="39"/>
        <v>-4369615.0466934834</v>
      </c>
      <c r="L70" s="839">
        <f t="shared" ca="1" si="39"/>
        <v>-4511542.8114107437</v>
      </c>
      <c r="M70" s="839">
        <f t="shared" ca="1" si="39"/>
        <v>-4730527.7189851487</v>
      </c>
      <c r="N70" s="839">
        <f t="shared" ca="1" si="39"/>
        <v>-5149460.5974232377</v>
      </c>
      <c r="O70" s="839">
        <f t="shared" ca="1" si="39"/>
        <v>-5367248.8348623673</v>
      </c>
      <c r="P70" s="839">
        <f t="shared" ca="1" si="39"/>
        <v>-5584568.8100746488</v>
      </c>
      <c r="Q70" s="839">
        <f t="shared" ca="1" si="39"/>
        <v>-5635222.1186202625</v>
      </c>
      <c r="R70" s="839">
        <f t="shared" ca="1" si="39"/>
        <v>-5875344.0572992247</v>
      </c>
      <c r="S70" s="839">
        <f t="shared" ca="1" si="39"/>
        <v>-6125675.8000053829</v>
      </c>
      <c r="T70" s="839">
        <f t="shared" ca="1" si="39"/>
        <v>-6344185.392711197</v>
      </c>
      <c r="U70" s="839">
        <f t="shared" ca="1" si="39"/>
        <v>-6597422.4646184966</v>
      </c>
      <c r="V70" s="839">
        <f t="shared" ca="1" si="39"/>
        <v>-6851612.1479613045</v>
      </c>
      <c r="W70" s="839">
        <f t="shared" ca="1" si="39"/>
        <v>-7102938.9203092502</v>
      </c>
      <c r="X70" s="839">
        <f t="shared" ca="1" si="39"/>
        <v>-7354437.3889884129</v>
      </c>
      <c r="Y70" s="839">
        <f t="shared" ca="1" si="39"/>
        <v>-7607498.9166600425</v>
      </c>
      <c r="Z70" s="839">
        <f t="shared" ca="1" si="39"/>
        <v>-7862107.8684815606</v>
      </c>
      <c r="AA70" s="839">
        <f t="shared" ca="1" si="39"/>
        <v>-8118352.1446291581</v>
      </c>
      <c r="AB70" s="839">
        <f t="shared" ca="1" si="39"/>
        <v>-8376212.6918339841</v>
      </c>
      <c r="AC70" s="839">
        <f t="shared" ca="1" si="39"/>
        <v>-8635650.2980159465</v>
      </c>
      <c r="AD70" s="839">
        <f t="shared" ca="1" si="39"/>
        <v>-8789522.0007446148</v>
      </c>
      <c r="AE70" s="839">
        <f t="shared" ca="1" si="39"/>
        <v>-8300907.7281325655</v>
      </c>
      <c r="AF70" s="839">
        <f t="shared" ca="1" si="39"/>
        <v>-7702323.5800939556</v>
      </c>
      <c r="AG70" s="839">
        <f t="shared" ca="1" si="39"/>
        <v>-7100619.0888990033</v>
      </c>
      <c r="AH70" s="839">
        <f t="shared" ca="1" si="39"/>
        <v>-6495570.133867342</v>
      </c>
      <c r="AI70" s="839">
        <f t="shared" ca="1" si="39"/>
        <v>-6873409.9474616284</v>
      </c>
      <c r="AJ70" s="839">
        <f t="shared" ca="1" si="39"/>
        <v>-8457230.8218466043</v>
      </c>
      <c r="AK70" s="839">
        <f t="shared" ca="1" si="39"/>
        <v>-5827322.9170365082</v>
      </c>
      <c r="AL70" s="839">
        <f t="shared" ca="1" si="39"/>
        <v>-305902.44809517008</v>
      </c>
      <c r="AM70" s="839">
        <f t="shared" ca="1" si="39"/>
        <v>121442.50589087186</v>
      </c>
      <c r="AN70" s="839">
        <f t="shared" ca="1" si="39"/>
        <v>394452.73520144157</v>
      </c>
      <c r="AO70" s="839">
        <f t="shared" ca="1" si="39"/>
        <v>1103932.7647304763</v>
      </c>
      <c r="AP70" s="839">
        <f t="shared" ca="1" si="39"/>
        <v>1093026.1926360428</v>
      </c>
      <c r="AQ70" s="839">
        <f t="shared" ca="1" si="39"/>
        <v>1103932.7647304763</v>
      </c>
      <c r="AR70" s="839">
        <f t="shared" ca="1" si="39"/>
        <v>1118474.8608563871</v>
      </c>
      <c r="AS70" s="839">
        <f t="shared" ca="1" si="39"/>
        <v>1133016.9569822981</v>
      </c>
      <c r="AT70" s="839">
        <f t="shared" ca="1" si="39"/>
        <v>1147559.0531082088</v>
      </c>
      <c r="AU70" s="839">
        <f t="shared" ca="1" si="39"/>
        <v>1162101.1492341198</v>
      </c>
      <c r="AV70" s="839">
        <f t="shared" ca="1" si="39"/>
        <v>1176643.2453600308</v>
      </c>
      <c r="AW70" s="839">
        <f t="shared" ca="1" si="39"/>
        <v>1192613.9129144847</v>
      </c>
      <c r="AX70" s="839">
        <f t="shared" ca="1" si="39"/>
        <v>1658054.9886531346</v>
      </c>
      <c r="AY70" s="839">
        <f t="shared" ca="1" si="39"/>
        <v>1658054.9886531346</v>
      </c>
      <c r="AZ70" s="839">
        <f t="shared" ca="1" si="39"/>
        <v>1658054.9886531346</v>
      </c>
      <c r="BA70" s="839">
        <f t="shared" ca="1" si="39"/>
        <v>1658054.9886531346</v>
      </c>
      <c r="BB70" s="839">
        <f t="shared" ca="1" si="39"/>
        <v>1658054.9886531346</v>
      </c>
      <c r="BC70" s="839">
        <f t="shared" ca="1" si="39"/>
        <v>1658054.9886531346</v>
      </c>
      <c r="BD70" s="839">
        <f t="shared" ca="1" si="39"/>
        <v>1658054.9886531346</v>
      </c>
      <c r="BE70" s="839">
        <f t="shared" ca="1" si="39"/>
        <v>1658054.9886531346</v>
      </c>
      <c r="BF70" s="839">
        <f t="shared" ca="1" si="39"/>
        <v>1658054.9886531346</v>
      </c>
      <c r="BG70" s="839">
        <f t="shared" ca="1" si="39"/>
        <v>1658054.9886531346</v>
      </c>
      <c r="BH70" s="839">
        <f t="shared" ca="1" si="39"/>
        <v>1658054.9886531346</v>
      </c>
      <c r="BI70" s="839">
        <f t="shared" ca="1" si="39"/>
        <v>1658054.9886531346</v>
      </c>
      <c r="BJ70" s="839">
        <f t="shared" ca="1" si="39"/>
        <v>1711029.8455243262</v>
      </c>
      <c r="BK70" s="839">
        <f t="shared" ca="1" si="39"/>
        <v>1711029.8455243262</v>
      </c>
      <c r="BL70" s="839">
        <f t="shared" ca="1" si="39"/>
        <v>1711029.8455243262</v>
      </c>
      <c r="BM70" s="839">
        <f t="shared" ca="1" si="39"/>
        <v>1711029.8455243262</v>
      </c>
      <c r="BN70" s="839">
        <f t="shared" ca="1" si="39"/>
        <v>1711029.8455243262</v>
      </c>
      <c r="BO70" s="839">
        <f t="shared" ca="1" si="39"/>
        <v>1711029.8455243262</v>
      </c>
      <c r="BP70" s="839">
        <f t="shared" ca="1" si="39"/>
        <v>1711029.8455243262</v>
      </c>
      <c r="BQ70" s="839">
        <f t="shared" ca="1" si="39"/>
        <v>1711029.8455243262</v>
      </c>
      <c r="BR70" s="839">
        <f t="shared" ca="1" si="39"/>
        <v>1711029.8455243262</v>
      </c>
      <c r="BS70" s="839">
        <f t="shared" ref="BS70:ED70" ca="1" si="40">BS61+SUM(BS65:BS69)</f>
        <v>1711029.8455243262</v>
      </c>
      <c r="BT70" s="839">
        <f t="shared" ca="1" si="40"/>
        <v>1711029.8455243262</v>
      </c>
      <c r="BU70" s="839">
        <f t="shared" ca="1" si="40"/>
        <v>394777466.69720203</v>
      </c>
      <c r="BV70" s="839">
        <f t="shared" si="40"/>
        <v>0</v>
      </c>
      <c r="BW70" s="839">
        <f t="shared" si="40"/>
        <v>0</v>
      </c>
      <c r="BX70" s="839">
        <f t="shared" si="40"/>
        <v>0</v>
      </c>
      <c r="BY70" s="839">
        <f t="shared" si="40"/>
        <v>0</v>
      </c>
      <c r="BZ70" s="839">
        <f t="shared" si="40"/>
        <v>0</v>
      </c>
      <c r="CA70" s="839">
        <f t="shared" si="40"/>
        <v>0</v>
      </c>
      <c r="CB70" s="839">
        <f t="shared" si="40"/>
        <v>0</v>
      </c>
      <c r="CC70" s="839">
        <f t="shared" si="40"/>
        <v>0</v>
      </c>
      <c r="CD70" s="839">
        <f t="shared" si="40"/>
        <v>0</v>
      </c>
      <c r="CE70" s="839">
        <f t="shared" si="40"/>
        <v>0</v>
      </c>
      <c r="CF70" s="839">
        <f t="shared" si="40"/>
        <v>0</v>
      </c>
      <c r="CG70" s="839">
        <f t="shared" si="40"/>
        <v>0</v>
      </c>
      <c r="CH70" s="839">
        <f t="shared" si="40"/>
        <v>0</v>
      </c>
      <c r="CI70" s="839">
        <f t="shared" si="40"/>
        <v>0</v>
      </c>
      <c r="CJ70" s="839">
        <f t="shared" si="40"/>
        <v>0</v>
      </c>
      <c r="CK70" s="839">
        <f t="shared" si="40"/>
        <v>0</v>
      </c>
      <c r="CL70" s="839">
        <f t="shared" si="40"/>
        <v>0</v>
      </c>
      <c r="CM70" s="839">
        <f t="shared" si="40"/>
        <v>0</v>
      </c>
      <c r="CN70" s="839">
        <f t="shared" si="40"/>
        <v>0</v>
      </c>
      <c r="CO70" s="839">
        <f t="shared" si="40"/>
        <v>0</v>
      </c>
      <c r="CP70" s="839">
        <f t="shared" si="40"/>
        <v>0</v>
      </c>
      <c r="CQ70" s="839">
        <f t="shared" si="40"/>
        <v>0</v>
      </c>
      <c r="CR70" s="839">
        <f t="shared" si="40"/>
        <v>0</v>
      </c>
      <c r="CS70" s="839">
        <f t="shared" si="40"/>
        <v>0</v>
      </c>
      <c r="CT70" s="839">
        <f t="shared" si="40"/>
        <v>0</v>
      </c>
      <c r="CU70" s="839">
        <f t="shared" si="40"/>
        <v>0</v>
      </c>
      <c r="CV70" s="839">
        <f t="shared" si="40"/>
        <v>0</v>
      </c>
      <c r="CW70" s="839">
        <f t="shared" si="40"/>
        <v>0</v>
      </c>
      <c r="CX70" s="839">
        <f t="shared" si="40"/>
        <v>0</v>
      </c>
      <c r="CY70" s="839">
        <f t="shared" si="40"/>
        <v>0</v>
      </c>
      <c r="CZ70" s="839">
        <f t="shared" si="40"/>
        <v>0</v>
      </c>
      <c r="DA70" s="839">
        <f t="shared" si="40"/>
        <v>0</v>
      </c>
      <c r="DB70" s="839">
        <f t="shared" si="40"/>
        <v>0</v>
      </c>
      <c r="DC70" s="839">
        <f t="shared" si="40"/>
        <v>0</v>
      </c>
      <c r="DD70" s="839">
        <f t="shared" si="40"/>
        <v>0</v>
      </c>
      <c r="DE70" s="839">
        <f t="shared" si="40"/>
        <v>0</v>
      </c>
      <c r="DF70" s="839">
        <f t="shared" si="40"/>
        <v>0</v>
      </c>
      <c r="DG70" s="839">
        <f t="shared" si="40"/>
        <v>0</v>
      </c>
      <c r="DH70" s="839">
        <f t="shared" si="40"/>
        <v>0</v>
      </c>
      <c r="DI70" s="839">
        <f t="shared" si="40"/>
        <v>0</v>
      </c>
      <c r="DJ70" s="839">
        <f t="shared" si="40"/>
        <v>0</v>
      </c>
      <c r="DK70" s="839">
        <f t="shared" si="40"/>
        <v>0</v>
      </c>
      <c r="DL70" s="839">
        <f t="shared" si="40"/>
        <v>0</v>
      </c>
      <c r="DM70" s="839">
        <f t="shared" si="40"/>
        <v>0</v>
      </c>
      <c r="DN70" s="839">
        <f t="shared" si="40"/>
        <v>0</v>
      </c>
      <c r="DO70" s="839">
        <f t="shared" si="40"/>
        <v>0</v>
      </c>
      <c r="DP70" s="839">
        <f t="shared" si="40"/>
        <v>0</v>
      </c>
      <c r="DQ70" s="839">
        <f t="shared" si="40"/>
        <v>0</v>
      </c>
      <c r="DR70" s="839">
        <f t="shared" si="40"/>
        <v>0</v>
      </c>
      <c r="DS70" s="839">
        <f t="shared" si="40"/>
        <v>0</v>
      </c>
      <c r="DT70" s="839">
        <f t="shared" si="40"/>
        <v>0</v>
      </c>
      <c r="DU70" s="839">
        <f t="shared" si="40"/>
        <v>0</v>
      </c>
      <c r="DV70" s="839">
        <f t="shared" si="40"/>
        <v>0</v>
      </c>
      <c r="DW70" s="839">
        <f t="shared" si="40"/>
        <v>0</v>
      </c>
      <c r="DX70" s="839">
        <f t="shared" si="40"/>
        <v>0</v>
      </c>
      <c r="DY70" s="839">
        <f t="shared" si="40"/>
        <v>0</v>
      </c>
      <c r="DZ70" s="839">
        <f t="shared" si="40"/>
        <v>0</v>
      </c>
      <c r="EA70" s="839">
        <f t="shared" si="40"/>
        <v>0</v>
      </c>
      <c r="EB70" s="839">
        <f t="shared" si="40"/>
        <v>0</v>
      </c>
      <c r="EC70" s="839">
        <f t="shared" si="40"/>
        <v>0</v>
      </c>
      <c r="ED70" s="839">
        <f t="shared" si="40"/>
        <v>0</v>
      </c>
      <c r="EE70" s="839">
        <f t="shared" ref="EE70:GP70" si="41">EE61+SUM(EE65:EE69)</f>
        <v>0</v>
      </c>
      <c r="EF70" s="839">
        <f t="shared" si="41"/>
        <v>0</v>
      </c>
      <c r="EG70" s="839">
        <f t="shared" si="41"/>
        <v>0</v>
      </c>
      <c r="EH70" s="839">
        <f t="shared" si="41"/>
        <v>0</v>
      </c>
      <c r="EI70" s="839">
        <f t="shared" si="41"/>
        <v>0</v>
      </c>
      <c r="EJ70" s="839">
        <f t="shared" si="41"/>
        <v>0</v>
      </c>
      <c r="EK70" s="839">
        <f t="shared" si="41"/>
        <v>0</v>
      </c>
      <c r="EL70" s="839">
        <f t="shared" si="41"/>
        <v>0</v>
      </c>
      <c r="EM70" s="839">
        <f t="shared" si="41"/>
        <v>0</v>
      </c>
      <c r="EN70" s="839">
        <f t="shared" si="41"/>
        <v>0</v>
      </c>
      <c r="EO70" s="839">
        <f t="shared" si="41"/>
        <v>0</v>
      </c>
      <c r="EP70" s="839">
        <f t="shared" si="41"/>
        <v>0</v>
      </c>
      <c r="EQ70" s="839">
        <f t="shared" si="41"/>
        <v>0</v>
      </c>
      <c r="ER70" s="839">
        <f t="shared" si="41"/>
        <v>0</v>
      </c>
      <c r="ES70" s="839">
        <f t="shared" si="41"/>
        <v>0</v>
      </c>
      <c r="ET70" s="839">
        <f t="shared" si="41"/>
        <v>0</v>
      </c>
      <c r="EU70" s="839">
        <f t="shared" si="41"/>
        <v>0</v>
      </c>
      <c r="EV70" s="839">
        <f t="shared" si="41"/>
        <v>0</v>
      </c>
      <c r="EW70" s="839">
        <f t="shared" si="41"/>
        <v>0</v>
      </c>
      <c r="EX70" s="839">
        <f t="shared" si="41"/>
        <v>0</v>
      </c>
      <c r="EY70" s="839">
        <f t="shared" si="41"/>
        <v>0</v>
      </c>
      <c r="EZ70" s="839">
        <f t="shared" si="41"/>
        <v>0</v>
      </c>
      <c r="FA70" s="839">
        <f t="shared" si="41"/>
        <v>0</v>
      </c>
      <c r="FB70" s="839">
        <f t="shared" si="41"/>
        <v>0</v>
      </c>
      <c r="FC70" s="839">
        <f t="shared" si="41"/>
        <v>0</v>
      </c>
      <c r="FD70" s="839">
        <f t="shared" si="41"/>
        <v>0</v>
      </c>
      <c r="FE70" s="839">
        <f t="shared" si="41"/>
        <v>0</v>
      </c>
      <c r="FF70" s="839">
        <f t="shared" si="41"/>
        <v>0</v>
      </c>
      <c r="FG70" s="839">
        <f t="shared" si="41"/>
        <v>0</v>
      </c>
      <c r="FH70" s="839">
        <f t="shared" si="41"/>
        <v>0</v>
      </c>
      <c r="FI70" s="839">
        <f t="shared" si="41"/>
        <v>0</v>
      </c>
      <c r="FJ70" s="839">
        <f t="shared" si="41"/>
        <v>0</v>
      </c>
      <c r="FK70" s="839">
        <f t="shared" si="41"/>
        <v>0</v>
      </c>
      <c r="FL70" s="839">
        <f t="shared" si="41"/>
        <v>0</v>
      </c>
      <c r="FM70" s="839">
        <f t="shared" si="41"/>
        <v>0</v>
      </c>
      <c r="FN70" s="839">
        <f t="shared" si="41"/>
        <v>0</v>
      </c>
      <c r="FO70" s="839">
        <f t="shared" si="41"/>
        <v>0</v>
      </c>
      <c r="FP70" s="839">
        <f t="shared" si="41"/>
        <v>0</v>
      </c>
      <c r="FQ70" s="839">
        <f t="shared" si="41"/>
        <v>0</v>
      </c>
      <c r="FR70" s="839">
        <f t="shared" si="41"/>
        <v>0</v>
      </c>
      <c r="FS70" s="839">
        <f t="shared" si="41"/>
        <v>0</v>
      </c>
      <c r="FT70" s="839">
        <f t="shared" si="41"/>
        <v>0</v>
      </c>
      <c r="FU70" s="839">
        <f t="shared" si="41"/>
        <v>0</v>
      </c>
      <c r="FV70" s="839">
        <f t="shared" si="41"/>
        <v>0</v>
      </c>
      <c r="FW70" s="839">
        <f t="shared" si="41"/>
        <v>0</v>
      </c>
      <c r="FX70" s="839">
        <f t="shared" si="41"/>
        <v>0</v>
      </c>
      <c r="FY70" s="839">
        <f t="shared" si="41"/>
        <v>0</v>
      </c>
      <c r="FZ70" s="839">
        <f t="shared" si="41"/>
        <v>0</v>
      </c>
      <c r="GA70" s="839">
        <f t="shared" si="41"/>
        <v>0</v>
      </c>
      <c r="GB70" s="839">
        <f t="shared" si="41"/>
        <v>0</v>
      </c>
      <c r="GC70" s="839">
        <f t="shared" si="41"/>
        <v>0</v>
      </c>
      <c r="GD70" s="839">
        <f t="shared" si="41"/>
        <v>0</v>
      </c>
      <c r="GE70" s="839">
        <f t="shared" si="41"/>
        <v>0</v>
      </c>
      <c r="GF70" s="839">
        <f t="shared" si="41"/>
        <v>0</v>
      </c>
      <c r="GG70" s="839">
        <f t="shared" si="41"/>
        <v>0</v>
      </c>
      <c r="GH70" s="839">
        <f t="shared" si="41"/>
        <v>0</v>
      </c>
      <c r="GI70" s="839">
        <f t="shared" si="41"/>
        <v>0</v>
      </c>
      <c r="GJ70" s="839">
        <f t="shared" si="41"/>
        <v>0</v>
      </c>
      <c r="GK70" s="839">
        <f t="shared" si="41"/>
        <v>0</v>
      </c>
      <c r="GL70" s="839">
        <f t="shared" si="41"/>
        <v>0</v>
      </c>
      <c r="GM70" s="839">
        <f t="shared" si="41"/>
        <v>0</v>
      </c>
      <c r="GN70" s="839">
        <f t="shared" si="41"/>
        <v>0</v>
      </c>
      <c r="GO70" s="839">
        <f t="shared" si="41"/>
        <v>0</v>
      </c>
      <c r="GP70" s="839">
        <f t="shared" si="41"/>
        <v>0</v>
      </c>
      <c r="GQ70" s="839">
        <f t="shared" ref="GQ70:IL70" si="42">GQ61+SUM(GQ65:GQ69)</f>
        <v>0</v>
      </c>
      <c r="GR70" s="839">
        <f t="shared" si="42"/>
        <v>0</v>
      </c>
      <c r="GS70" s="839">
        <f t="shared" si="42"/>
        <v>0</v>
      </c>
      <c r="GT70" s="839">
        <f t="shared" si="42"/>
        <v>0</v>
      </c>
      <c r="GU70" s="839">
        <f t="shared" si="42"/>
        <v>0</v>
      </c>
      <c r="GV70" s="839">
        <f t="shared" si="42"/>
        <v>0</v>
      </c>
      <c r="GW70" s="839">
        <f t="shared" si="42"/>
        <v>0</v>
      </c>
      <c r="GX70" s="839">
        <f t="shared" si="42"/>
        <v>0</v>
      </c>
      <c r="GY70" s="839">
        <f t="shared" si="42"/>
        <v>0</v>
      </c>
      <c r="GZ70" s="839">
        <f t="shared" si="42"/>
        <v>0</v>
      </c>
      <c r="HA70" s="839">
        <f t="shared" si="42"/>
        <v>0</v>
      </c>
      <c r="HB70" s="839">
        <f t="shared" si="42"/>
        <v>0</v>
      </c>
      <c r="HC70" s="839">
        <f t="shared" si="42"/>
        <v>0</v>
      </c>
      <c r="HD70" s="839">
        <f t="shared" si="42"/>
        <v>0</v>
      </c>
      <c r="HE70" s="839">
        <f t="shared" si="42"/>
        <v>0</v>
      </c>
      <c r="HF70" s="839">
        <f t="shared" si="42"/>
        <v>0</v>
      </c>
      <c r="HG70" s="839">
        <f t="shared" si="42"/>
        <v>0</v>
      </c>
      <c r="HH70" s="839">
        <f t="shared" si="42"/>
        <v>0</v>
      </c>
      <c r="HI70" s="839">
        <f t="shared" si="42"/>
        <v>0</v>
      </c>
      <c r="HJ70" s="839">
        <f t="shared" si="42"/>
        <v>0</v>
      </c>
      <c r="HK70" s="839">
        <f t="shared" si="42"/>
        <v>0</v>
      </c>
      <c r="HL70" s="839">
        <f t="shared" si="42"/>
        <v>0</v>
      </c>
      <c r="HM70" s="839">
        <f t="shared" si="42"/>
        <v>0</v>
      </c>
      <c r="HN70" s="839">
        <f t="shared" si="42"/>
        <v>0</v>
      </c>
      <c r="HO70" s="839">
        <f t="shared" si="42"/>
        <v>0</v>
      </c>
      <c r="HP70" s="839">
        <f t="shared" si="42"/>
        <v>0</v>
      </c>
      <c r="HQ70" s="839">
        <f t="shared" si="42"/>
        <v>0</v>
      </c>
      <c r="HR70" s="839">
        <f t="shared" si="42"/>
        <v>0</v>
      </c>
      <c r="HS70" s="839">
        <f t="shared" si="42"/>
        <v>0</v>
      </c>
      <c r="HT70" s="839">
        <f t="shared" si="42"/>
        <v>0</v>
      </c>
      <c r="HU70" s="839">
        <f t="shared" si="42"/>
        <v>0</v>
      </c>
      <c r="HV70" s="839">
        <f t="shared" si="42"/>
        <v>0</v>
      </c>
      <c r="HW70" s="839">
        <f t="shared" si="42"/>
        <v>0</v>
      </c>
      <c r="HX70" s="839">
        <f t="shared" si="42"/>
        <v>0</v>
      </c>
      <c r="HY70" s="839">
        <f t="shared" si="42"/>
        <v>0</v>
      </c>
      <c r="HZ70" s="839">
        <f t="shared" si="42"/>
        <v>0</v>
      </c>
      <c r="IA70" s="839">
        <f t="shared" si="42"/>
        <v>0</v>
      </c>
      <c r="IB70" s="839">
        <f t="shared" si="42"/>
        <v>0</v>
      </c>
      <c r="IC70" s="839">
        <f t="shared" si="42"/>
        <v>0</v>
      </c>
      <c r="ID70" s="839">
        <f t="shared" si="42"/>
        <v>0</v>
      </c>
      <c r="IE70" s="839">
        <f t="shared" si="42"/>
        <v>0</v>
      </c>
      <c r="IF70" s="839">
        <f t="shared" si="42"/>
        <v>0</v>
      </c>
      <c r="IG70" s="839">
        <f t="shared" si="42"/>
        <v>0</v>
      </c>
      <c r="IH70" s="839">
        <f t="shared" si="42"/>
        <v>0</v>
      </c>
      <c r="II70" s="839">
        <f t="shared" si="42"/>
        <v>0</v>
      </c>
      <c r="IJ70" s="839">
        <f t="shared" si="42"/>
        <v>0</v>
      </c>
      <c r="IK70" s="839">
        <f t="shared" si="42"/>
        <v>0</v>
      </c>
      <c r="IL70" s="839">
        <f t="shared" si="42"/>
        <v>0</v>
      </c>
      <c r="IN70" s="839">
        <f t="shared" ref="IN70:IX70" ca="1" si="43">SUMIF($F$50:$IL$50,IN$50,$F70:$IL70)</f>
        <v>-234104546.50737259</v>
      </c>
      <c r="IO70" s="839">
        <f t="shared" ca="1" si="43"/>
        <v>10441293.693549667</v>
      </c>
      <c r="IP70" s="839">
        <f t="shared" ca="1" si="43"/>
        <v>19896659.863837615</v>
      </c>
      <c r="IQ70" s="839">
        <f t="shared" ca="1" si="43"/>
        <v>413598794.99796963</v>
      </c>
      <c r="IR70" s="839">
        <f t="shared" si="43"/>
        <v>0</v>
      </c>
      <c r="IS70" s="839">
        <f t="shared" si="43"/>
        <v>0</v>
      </c>
      <c r="IT70" s="839">
        <f t="shared" si="43"/>
        <v>0</v>
      </c>
      <c r="IU70" s="839">
        <f t="shared" si="43"/>
        <v>0</v>
      </c>
      <c r="IV70" s="839">
        <f t="shared" si="43"/>
        <v>0</v>
      </c>
      <c r="IW70" s="839">
        <f t="shared" si="43"/>
        <v>0</v>
      </c>
      <c r="IX70" s="839">
        <f t="shared" si="43"/>
        <v>0</v>
      </c>
    </row>
    <row r="71" spans="1:258" s="676" customFormat="1">
      <c r="B71" s="773" t="s">
        <v>656</v>
      </c>
      <c r="C71" s="747"/>
      <c r="D71" s="774">
        <f ca="1">IF(ISERROR((1+IRR(F70:IL70,0.01))^VLOOKUP(_WF_Periodicity,_WF_Period_lookup,2,FALSE)-1),0,(1+IRR(F70:IL70,0.01))^VLOOKUP(_WF_Periodicity,_WF_Period_lookup,2,FALSE)-1)</f>
        <v>0.16414992474416579</v>
      </c>
      <c r="E71" s="750"/>
      <c r="F71" s="749"/>
      <c r="G71" s="749"/>
      <c r="H71" s="749"/>
      <c r="I71" s="749"/>
      <c r="J71" s="749"/>
      <c r="K71" s="749"/>
      <c r="L71" s="749"/>
      <c r="M71" s="749"/>
      <c r="N71" s="749"/>
      <c r="O71" s="749"/>
      <c r="P71" s="749"/>
      <c r="Q71" s="749"/>
      <c r="R71" s="749"/>
      <c r="S71" s="749"/>
      <c r="T71" s="749"/>
      <c r="U71" s="749"/>
      <c r="V71" s="749"/>
      <c r="W71" s="749"/>
      <c r="X71" s="749"/>
      <c r="Y71" s="749"/>
      <c r="Z71" s="749"/>
      <c r="AA71" s="749"/>
      <c r="AB71" s="749"/>
      <c r="AC71" s="749"/>
      <c r="AD71" s="749"/>
      <c r="AE71" s="749"/>
      <c r="AF71" s="749"/>
      <c r="AG71" s="749"/>
      <c r="AH71" s="749"/>
      <c r="AI71" s="749"/>
      <c r="AJ71" s="749"/>
      <c r="AK71" s="749"/>
      <c r="AL71" s="749"/>
      <c r="AM71" s="749"/>
      <c r="AN71" s="749"/>
      <c r="AO71" s="749"/>
      <c r="AP71" s="749"/>
      <c r="AQ71" s="749"/>
      <c r="AR71" s="749"/>
      <c r="AS71" s="749"/>
      <c r="AT71" s="749"/>
      <c r="AU71" s="749"/>
      <c r="AV71" s="749"/>
      <c r="AW71" s="749"/>
      <c r="AX71" s="749"/>
      <c r="AY71" s="749"/>
      <c r="AZ71" s="749"/>
      <c r="BA71" s="749"/>
      <c r="BB71" s="749"/>
      <c r="BC71" s="749"/>
      <c r="BD71" s="749"/>
      <c r="BE71" s="749"/>
      <c r="BF71" s="749"/>
      <c r="BG71" s="749"/>
      <c r="BH71" s="749"/>
      <c r="BI71" s="749"/>
      <c r="BJ71" s="749"/>
      <c r="BK71" s="749"/>
      <c r="BL71" s="749"/>
      <c r="BM71" s="749"/>
      <c r="BN71" s="749"/>
      <c r="BO71" s="749"/>
      <c r="BP71" s="749"/>
      <c r="BQ71" s="749"/>
      <c r="BR71" s="749"/>
      <c r="BS71" s="749"/>
      <c r="BT71" s="749"/>
      <c r="BU71" s="749"/>
      <c r="BV71" s="749"/>
      <c r="BW71" s="749"/>
      <c r="BX71" s="749"/>
      <c r="BY71" s="749"/>
      <c r="BZ71" s="749"/>
      <c r="CA71" s="749"/>
      <c r="CB71" s="749"/>
      <c r="CC71" s="749"/>
      <c r="CD71" s="749"/>
      <c r="CE71" s="749"/>
      <c r="CF71" s="749"/>
      <c r="CG71" s="749"/>
      <c r="CH71" s="749"/>
      <c r="CI71" s="749"/>
      <c r="CJ71" s="749"/>
      <c r="CK71" s="749"/>
      <c r="CL71" s="749"/>
      <c r="CM71" s="749"/>
      <c r="CN71" s="749"/>
      <c r="CO71" s="749"/>
      <c r="CP71" s="749"/>
      <c r="CQ71" s="749"/>
      <c r="CR71" s="749"/>
      <c r="CS71" s="749"/>
      <c r="CT71" s="749"/>
      <c r="CU71" s="749"/>
      <c r="CV71" s="749"/>
      <c r="CW71" s="749"/>
      <c r="CX71" s="749"/>
      <c r="CY71" s="749"/>
      <c r="CZ71" s="749"/>
      <c r="DA71" s="749"/>
      <c r="DB71" s="749"/>
      <c r="DC71" s="749"/>
      <c r="DD71" s="749"/>
      <c r="DE71" s="749"/>
      <c r="DF71" s="749"/>
      <c r="DG71" s="749"/>
      <c r="DH71" s="749"/>
      <c r="DI71" s="749"/>
      <c r="DJ71" s="749"/>
      <c r="DK71" s="749"/>
      <c r="DL71" s="749"/>
      <c r="DM71" s="749"/>
      <c r="DN71" s="749"/>
      <c r="DO71" s="749"/>
      <c r="DP71" s="749"/>
      <c r="DQ71" s="749"/>
      <c r="DR71" s="749"/>
      <c r="DS71" s="749"/>
      <c r="DT71" s="749"/>
      <c r="DU71" s="749"/>
      <c r="DV71" s="749"/>
      <c r="DW71" s="749"/>
      <c r="DX71" s="749"/>
      <c r="DY71" s="749"/>
      <c r="DZ71" s="749"/>
      <c r="EA71" s="749"/>
      <c r="EB71" s="749"/>
      <c r="EC71" s="749"/>
      <c r="ED71" s="749"/>
      <c r="EE71" s="749"/>
      <c r="EF71" s="749"/>
      <c r="EG71" s="749"/>
      <c r="EH71" s="749"/>
      <c r="EI71" s="749"/>
      <c r="EJ71" s="749"/>
      <c r="EK71" s="749"/>
      <c r="EL71" s="749"/>
      <c r="EM71" s="749"/>
      <c r="EN71" s="749"/>
      <c r="EO71" s="749"/>
      <c r="EP71" s="749"/>
      <c r="EQ71" s="749"/>
      <c r="ER71" s="749"/>
      <c r="ES71" s="749"/>
      <c r="ET71" s="749"/>
      <c r="EU71" s="749"/>
      <c r="EV71" s="749"/>
      <c r="EW71" s="749"/>
      <c r="EX71" s="749"/>
      <c r="EY71" s="749"/>
      <c r="EZ71" s="749"/>
      <c r="FA71" s="749"/>
      <c r="FB71" s="749"/>
      <c r="FC71" s="749"/>
      <c r="FD71" s="749"/>
      <c r="FE71" s="749"/>
      <c r="FF71" s="749"/>
      <c r="FG71" s="749"/>
      <c r="FH71" s="749"/>
      <c r="FI71" s="749"/>
      <c r="FJ71" s="749"/>
      <c r="FK71" s="749"/>
      <c r="FL71" s="749"/>
      <c r="FM71" s="749"/>
      <c r="FN71" s="749"/>
      <c r="FO71" s="749"/>
      <c r="FP71" s="749"/>
      <c r="FQ71" s="749"/>
      <c r="FR71" s="749"/>
      <c r="FS71" s="749"/>
      <c r="FT71" s="749"/>
      <c r="FU71" s="749"/>
      <c r="FV71" s="749"/>
      <c r="FW71" s="749"/>
      <c r="FX71" s="749"/>
      <c r="FY71" s="749"/>
      <c r="FZ71" s="749"/>
      <c r="GA71" s="749"/>
      <c r="GB71" s="749"/>
      <c r="GC71" s="749"/>
      <c r="GD71" s="749"/>
      <c r="GE71" s="749"/>
      <c r="GF71" s="749"/>
      <c r="GG71" s="749"/>
      <c r="GH71" s="749"/>
      <c r="GI71" s="749"/>
      <c r="GJ71" s="749"/>
      <c r="GK71" s="749"/>
      <c r="GL71" s="749"/>
      <c r="GM71" s="749"/>
      <c r="GN71" s="749"/>
      <c r="GO71" s="749"/>
      <c r="GP71" s="749"/>
      <c r="GQ71" s="749"/>
      <c r="GR71" s="749"/>
      <c r="GS71" s="749"/>
      <c r="GT71" s="749"/>
      <c r="GU71" s="749"/>
      <c r="GV71" s="749"/>
      <c r="GW71" s="749"/>
      <c r="GX71" s="749"/>
      <c r="GY71" s="749"/>
      <c r="GZ71" s="749"/>
      <c r="HA71" s="749"/>
      <c r="HB71" s="749"/>
      <c r="HC71" s="749"/>
      <c r="HD71" s="749"/>
      <c r="HE71" s="749"/>
      <c r="HF71" s="749"/>
      <c r="HG71" s="749"/>
      <c r="HH71" s="749"/>
      <c r="HI71" s="749"/>
      <c r="HJ71" s="749"/>
      <c r="HK71" s="749"/>
      <c r="HL71" s="749"/>
      <c r="HM71" s="749"/>
      <c r="HN71" s="749"/>
      <c r="HO71" s="749"/>
      <c r="HP71" s="749"/>
      <c r="HQ71" s="749"/>
      <c r="HR71" s="749"/>
      <c r="HS71" s="749"/>
      <c r="HT71" s="749"/>
      <c r="HU71" s="749"/>
      <c r="HV71" s="749"/>
      <c r="HW71" s="749"/>
      <c r="HX71" s="749"/>
      <c r="HY71" s="749"/>
      <c r="HZ71" s="749"/>
      <c r="IA71" s="749"/>
      <c r="IB71" s="749"/>
      <c r="IC71" s="749"/>
      <c r="ID71" s="749"/>
      <c r="IE71" s="749"/>
      <c r="IF71" s="749"/>
      <c r="IG71" s="749"/>
      <c r="IH71" s="749"/>
      <c r="II71" s="749"/>
      <c r="IJ71" s="749"/>
      <c r="IK71" s="749"/>
      <c r="IL71" s="749"/>
      <c r="IN71" s="774">
        <f ca="1">XIRR(IN70:IX70,$IN$48:$IX$48)</f>
        <v>0.2476639568805695</v>
      </c>
      <c r="IO71" s="749"/>
      <c r="IP71" s="749"/>
      <c r="IQ71" s="749"/>
      <c r="IR71" s="749"/>
      <c r="IS71" s="749"/>
      <c r="IT71" s="749"/>
      <c r="IU71" s="749"/>
      <c r="IV71" s="749"/>
      <c r="IW71" s="749"/>
      <c r="IX71" s="749"/>
    </row>
    <row r="72" spans="1:258">
      <c r="B72" s="779" t="s">
        <v>657</v>
      </c>
      <c r="C72" s="580"/>
      <c r="D72" s="868">
        <f ca="1">IFERROR(-SUMIF($F70:$IL70,"&gt;0")/SUMIF($F70:$IL70,"&lt;0"),0)</f>
        <v>1.8951486718403379</v>
      </c>
      <c r="DV72" s="591"/>
      <c r="IN72" s="868">
        <f ca="1">IFERROR(-SUMIF($IN70:$IX70,"&gt;0")/SUMIF($IN70:$IX70,"&lt;0"),0)</f>
        <v>1.8963183551045479</v>
      </c>
    </row>
    <row r="73" spans="1:258">
      <c r="B73" s="779"/>
      <c r="C73" s="580"/>
      <c r="D73" s="868"/>
      <c r="DV73" s="591"/>
      <c r="IN73" s="868"/>
    </row>
    <row r="75" spans="1:258" ht="13" thickBot="1">
      <c r="A75" s="1474" t="s">
        <v>692</v>
      </c>
      <c r="B75" s="1467"/>
      <c r="C75" s="1467"/>
      <c r="D75" s="1467"/>
      <c r="E75" s="1467"/>
      <c r="F75" s="1467"/>
      <c r="G75" s="1467"/>
      <c r="H75" s="1467"/>
      <c r="I75" s="1467"/>
      <c r="J75" s="1467"/>
      <c r="K75" s="1467"/>
      <c r="L75" s="1467"/>
      <c r="M75" s="1467"/>
      <c r="N75" s="1467"/>
      <c r="O75" s="1467"/>
      <c r="P75" s="1467"/>
      <c r="Q75" s="1467"/>
      <c r="R75" s="1467"/>
      <c r="S75" s="1467"/>
      <c r="T75" s="1467"/>
      <c r="U75" s="1467"/>
      <c r="V75" s="1467"/>
      <c r="W75" s="1467"/>
      <c r="X75" s="1467"/>
      <c r="Y75" s="1467"/>
      <c r="Z75" s="1467"/>
      <c r="AA75" s="1467"/>
      <c r="AB75" s="1467"/>
      <c r="AC75" s="1467"/>
      <c r="AD75" s="1467"/>
      <c r="AE75" s="1467"/>
      <c r="AF75" s="1467"/>
      <c r="AG75" s="1467"/>
      <c r="AH75" s="1467"/>
      <c r="AI75" s="1467"/>
      <c r="AJ75" s="1467"/>
      <c r="AK75" s="1467"/>
      <c r="AL75" s="1467"/>
      <c r="AM75" s="1467"/>
      <c r="AN75" s="1467"/>
      <c r="AO75" s="1467"/>
      <c r="AP75" s="1467"/>
      <c r="AQ75" s="1467"/>
      <c r="AR75" s="1467"/>
      <c r="AS75" s="1467"/>
      <c r="AT75" s="1467"/>
      <c r="AU75" s="1467"/>
      <c r="AV75" s="1467"/>
      <c r="AW75" s="1467"/>
      <c r="AX75" s="1467"/>
      <c r="AY75" s="1467"/>
      <c r="AZ75" s="1467"/>
      <c r="BA75" s="1467"/>
      <c r="BB75" s="1467"/>
      <c r="BC75" s="1467"/>
      <c r="BD75" s="1467"/>
      <c r="BE75" s="1467"/>
      <c r="BF75" s="1467"/>
      <c r="BG75" s="1467"/>
      <c r="BH75" s="1467"/>
      <c r="BI75" s="1467"/>
      <c r="BJ75" s="1467"/>
      <c r="BK75" s="1467"/>
      <c r="BL75" s="1467"/>
      <c r="BM75" s="1467"/>
      <c r="BN75" s="1467"/>
      <c r="BO75" s="1467"/>
      <c r="BP75" s="1467"/>
      <c r="BQ75" s="1467"/>
      <c r="BR75" s="1467"/>
      <c r="BS75" s="1467"/>
      <c r="BT75" s="1467"/>
      <c r="BU75" s="1467"/>
      <c r="BV75" s="1467"/>
      <c r="BW75" s="1467"/>
      <c r="BX75" s="1467"/>
      <c r="BY75" s="1467"/>
      <c r="BZ75" s="1467"/>
      <c r="CA75" s="1467"/>
      <c r="CB75" s="1467"/>
      <c r="CC75" s="1467"/>
      <c r="CD75" s="1467"/>
      <c r="CE75" s="1467"/>
      <c r="CF75" s="1467"/>
      <c r="CG75" s="1467"/>
      <c r="CH75" s="1467"/>
      <c r="CI75" s="1467"/>
      <c r="CJ75" s="1467"/>
      <c r="CK75" s="1467"/>
      <c r="CL75" s="1467"/>
      <c r="CM75" s="1467"/>
      <c r="CN75" s="1467"/>
      <c r="CO75" s="1467"/>
      <c r="CP75" s="1467"/>
      <c r="CQ75" s="1467"/>
      <c r="CR75" s="1467"/>
      <c r="CS75" s="1467"/>
      <c r="CT75" s="1467"/>
      <c r="CU75" s="1467"/>
      <c r="CV75" s="1467"/>
      <c r="CW75" s="1467"/>
      <c r="CX75" s="1467"/>
      <c r="CY75" s="1467"/>
      <c r="CZ75" s="1467"/>
      <c r="DA75" s="1467"/>
      <c r="DB75" s="1467"/>
      <c r="DC75" s="1467"/>
      <c r="DD75" s="1467"/>
      <c r="DE75" s="1467"/>
      <c r="DF75" s="1467"/>
      <c r="DG75" s="1467"/>
      <c r="DH75" s="1467"/>
      <c r="DI75" s="1467"/>
      <c r="DJ75" s="1467"/>
      <c r="DK75" s="1467"/>
      <c r="DL75" s="1467"/>
      <c r="DM75" s="1467"/>
      <c r="DN75" s="1467"/>
      <c r="DO75" s="1467"/>
      <c r="DP75" s="1467"/>
      <c r="DQ75" s="1467"/>
      <c r="DR75" s="1467"/>
      <c r="DS75" s="1467"/>
      <c r="DT75" s="1467"/>
      <c r="DU75" s="1467"/>
      <c r="DV75" s="1467"/>
      <c r="DW75" s="1467"/>
      <c r="DX75" s="1467"/>
      <c r="DY75" s="1467"/>
      <c r="DZ75" s="1467"/>
      <c r="EA75" s="1467"/>
      <c r="EB75" s="1467"/>
      <c r="EC75" s="1467"/>
      <c r="ED75" s="1467"/>
      <c r="EE75" s="1467"/>
      <c r="EF75" s="1467"/>
      <c r="EG75" s="1467"/>
      <c r="EH75" s="1467"/>
      <c r="EI75" s="1467"/>
      <c r="EJ75" s="1467"/>
      <c r="EK75" s="1467"/>
      <c r="EL75" s="1467"/>
      <c r="EM75" s="1467"/>
      <c r="EN75" s="1467"/>
      <c r="EO75" s="1467"/>
      <c r="EP75" s="1467"/>
      <c r="EQ75" s="1467"/>
      <c r="ER75" s="1467"/>
      <c r="ES75" s="1467"/>
      <c r="ET75" s="1467"/>
      <c r="EU75" s="1467"/>
      <c r="EV75" s="1467"/>
      <c r="EW75" s="1467"/>
      <c r="EX75" s="1467"/>
      <c r="EY75" s="1467"/>
      <c r="EZ75" s="1467"/>
      <c r="FA75" s="1467"/>
      <c r="FB75" s="1467"/>
      <c r="FC75" s="1467"/>
      <c r="FD75" s="1467"/>
      <c r="FE75" s="1467"/>
      <c r="FF75" s="1467"/>
      <c r="FG75" s="1467"/>
      <c r="FH75" s="1467"/>
      <c r="FI75" s="1467"/>
      <c r="FJ75" s="1467"/>
      <c r="FK75" s="1467"/>
      <c r="FL75" s="1467"/>
      <c r="FM75" s="1467"/>
      <c r="FN75" s="1467"/>
      <c r="FO75" s="1467"/>
      <c r="FP75" s="1467"/>
      <c r="FQ75" s="1467"/>
      <c r="FR75" s="1467"/>
      <c r="FS75" s="1467"/>
      <c r="FT75" s="1467"/>
      <c r="FU75" s="1467"/>
      <c r="FV75" s="1467"/>
      <c r="FW75" s="1467"/>
      <c r="FX75" s="1467"/>
      <c r="FY75" s="1467"/>
      <c r="FZ75" s="1467"/>
      <c r="GA75" s="1467"/>
      <c r="GB75" s="1467"/>
      <c r="GC75" s="1467"/>
      <c r="GD75" s="1467"/>
      <c r="GE75" s="1467"/>
      <c r="GF75" s="1467"/>
      <c r="GG75" s="1467"/>
      <c r="GH75" s="1467"/>
      <c r="GI75" s="1467"/>
      <c r="GJ75" s="1467"/>
      <c r="GK75" s="1467"/>
      <c r="GL75" s="1467"/>
      <c r="GM75" s="1467"/>
      <c r="GN75" s="1467"/>
      <c r="GO75" s="1467"/>
      <c r="GP75" s="1467"/>
      <c r="GQ75" s="1467"/>
      <c r="GR75" s="1467"/>
      <c r="GS75" s="1467"/>
      <c r="GT75" s="1467"/>
      <c r="GU75" s="1467"/>
      <c r="GV75" s="1467"/>
      <c r="GW75" s="1467"/>
      <c r="GX75" s="1467"/>
      <c r="GY75" s="1467"/>
      <c r="GZ75" s="1467"/>
      <c r="HA75" s="1467"/>
      <c r="HB75" s="1467"/>
      <c r="HC75" s="1467"/>
      <c r="HD75" s="1467"/>
      <c r="HE75" s="1467"/>
      <c r="HF75" s="1467"/>
      <c r="HG75" s="1467"/>
      <c r="HH75" s="1467"/>
      <c r="HI75" s="1467"/>
      <c r="HJ75" s="1467"/>
      <c r="HK75" s="1467"/>
      <c r="HL75" s="1467"/>
      <c r="HM75" s="1467"/>
      <c r="HN75" s="1467"/>
      <c r="HO75" s="1467"/>
      <c r="HP75" s="1467"/>
      <c r="HQ75" s="1467"/>
      <c r="HR75" s="1467"/>
      <c r="HS75" s="1467"/>
      <c r="HT75" s="1467"/>
      <c r="HU75" s="1467"/>
      <c r="HV75" s="1467"/>
      <c r="HW75" s="1467"/>
      <c r="HX75" s="1467"/>
      <c r="HY75" s="1467"/>
      <c r="HZ75" s="1467"/>
      <c r="IA75" s="1467"/>
      <c r="IB75" s="1467"/>
      <c r="IC75" s="1467"/>
      <c r="ID75" s="1467"/>
      <c r="IE75" s="1467"/>
      <c r="IF75" s="1467"/>
      <c r="IG75" s="1467"/>
      <c r="IH75" s="1467"/>
      <c r="II75" s="1467"/>
      <c r="IJ75" s="1467"/>
      <c r="IK75" s="1467"/>
      <c r="IL75" s="1467"/>
      <c r="IN75" s="1467"/>
      <c r="IO75" s="1467"/>
      <c r="IP75" s="1467"/>
      <c r="IQ75" s="1467"/>
      <c r="IR75" s="1467"/>
      <c r="IS75" s="1467"/>
      <c r="IT75" s="1467"/>
      <c r="IU75" s="1467"/>
      <c r="IV75" s="1467"/>
      <c r="IW75" s="1467"/>
      <c r="IX75" s="1467"/>
    </row>
    <row r="77" spans="1:258" s="593" customFormat="1" ht="14">
      <c r="B77" s="758"/>
      <c r="C77" s="759"/>
      <c r="D77" s="760"/>
      <c r="E77" s="769"/>
      <c r="F77" s="761">
        <v>0</v>
      </c>
      <c r="G77" s="761">
        <v>1</v>
      </c>
      <c r="H77" s="761">
        <v>2</v>
      </c>
      <c r="I77" s="761">
        <v>3</v>
      </c>
      <c r="J77" s="761">
        <v>4</v>
      </c>
      <c r="K77" s="761">
        <v>5</v>
      </c>
      <c r="L77" s="761">
        <v>6</v>
      </c>
      <c r="M77" s="761">
        <v>7</v>
      </c>
      <c r="N77" s="761">
        <v>8</v>
      </c>
      <c r="O77" s="761">
        <v>9</v>
      </c>
      <c r="P77" s="761">
        <v>10</v>
      </c>
      <c r="Q77" s="761">
        <v>11</v>
      </c>
      <c r="R77" s="761">
        <v>12</v>
      </c>
      <c r="S77" s="761">
        <v>13</v>
      </c>
      <c r="T77" s="761">
        <v>14</v>
      </c>
      <c r="U77" s="761">
        <v>15</v>
      </c>
      <c r="V77" s="761">
        <v>16</v>
      </c>
      <c r="W77" s="761">
        <v>17</v>
      </c>
      <c r="X77" s="761">
        <v>18</v>
      </c>
      <c r="Y77" s="761">
        <v>19</v>
      </c>
      <c r="Z77" s="761">
        <v>20</v>
      </c>
      <c r="AA77" s="761">
        <v>21</v>
      </c>
      <c r="AB77" s="761">
        <v>22</v>
      </c>
      <c r="AC77" s="761">
        <v>23</v>
      </c>
      <c r="AD77" s="761">
        <v>24</v>
      </c>
      <c r="AE77" s="761">
        <v>25</v>
      </c>
      <c r="AF77" s="761">
        <v>26</v>
      </c>
      <c r="AG77" s="761">
        <v>27</v>
      </c>
      <c r="AH77" s="761">
        <v>28</v>
      </c>
      <c r="AI77" s="761">
        <v>29</v>
      </c>
      <c r="AJ77" s="761">
        <v>30</v>
      </c>
      <c r="AK77" s="761">
        <v>31</v>
      </c>
      <c r="AL77" s="761">
        <v>32</v>
      </c>
      <c r="AM77" s="761">
        <v>33</v>
      </c>
      <c r="AN77" s="761">
        <v>34</v>
      </c>
      <c r="AO77" s="761">
        <v>35</v>
      </c>
      <c r="AP77" s="761">
        <v>36</v>
      </c>
      <c r="AQ77" s="761">
        <v>37</v>
      </c>
      <c r="AR77" s="761">
        <v>38</v>
      </c>
      <c r="AS77" s="761">
        <v>39</v>
      </c>
      <c r="AT77" s="761">
        <v>40</v>
      </c>
      <c r="AU77" s="761">
        <v>41</v>
      </c>
      <c r="AV77" s="761">
        <v>42</v>
      </c>
      <c r="AW77" s="761">
        <v>43</v>
      </c>
      <c r="AX77" s="761">
        <v>44</v>
      </c>
      <c r="AY77" s="761">
        <f t="shared" ref="AY77:DJ77" si="44">+AX77+1</f>
        <v>45</v>
      </c>
      <c r="AZ77" s="761">
        <f t="shared" si="44"/>
        <v>46</v>
      </c>
      <c r="BA77" s="761">
        <f t="shared" si="44"/>
        <v>47</v>
      </c>
      <c r="BB77" s="761">
        <f t="shared" si="44"/>
        <v>48</v>
      </c>
      <c r="BC77" s="761">
        <f t="shared" si="44"/>
        <v>49</v>
      </c>
      <c r="BD77" s="761">
        <f t="shared" si="44"/>
        <v>50</v>
      </c>
      <c r="BE77" s="761">
        <f t="shared" si="44"/>
        <v>51</v>
      </c>
      <c r="BF77" s="761">
        <f t="shared" si="44"/>
        <v>52</v>
      </c>
      <c r="BG77" s="761">
        <f t="shared" si="44"/>
        <v>53</v>
      </c>
      <c r="BH77" s="761">
        <f t="shared" si="44"/>
        <v>54</v>
      </c>
      <c r="BI77" s="761">
        <f t="shared" si="44"/>
        <v>55</v>
      </c>
      <c r="BJ77" s="761">
        <f t="shared" si="44"/>
        <v>56</v>
      </c>
      <c r="BK77" s="761">
        <f t="shared" si="44"/>
        <v>57</v>
      </c>
      <c r="BL77" s="761">
        <f t="shared" si="44"/>
        <v>58</v>
      </c>
      <c r="BM77" s="761">
        <f t="shared" si="44"/>
        <v>59</v>
      </c>
      <c r="BN77" s="761">
        <f t="shared" si="44"/>
        <v>60</v>
      </c>
      <c r="BO77" s="761">
        <f t="shared" si="44"/>
        <v>61</v>
      </c>
      <c r="BP77" s="761">
        <f t="shared" si="44"/>
        <v>62</v>
      </c>
      <c r="BQ77" s="761">
        <f t="shared" si="44"/>
        <v>63</v>
      </c>
      <c r="BR77" s="761">
        <f t="shared" si="44"/>
        <v>64</v>
      </c>
      <c r="BS77" s="761">
        <f t="shared" si="44"/>
        <v>65</v>
      </c>
      <c r="BT77" s="761">
        <f t="shared" si="44"/>
        <v>66</v>
      </c>
      <c r="BU77" s="761">
        <f t="shared" si="44"/>
        <v>67</v>
      </c>
      <c r="BV77" s="761">
        <f t="shared" si="44"/>
        <v>68</v>
      </c>
      <c r="BW77" s="761">
        <f t="shared" si="44"/>
        <v>69</v>
      </c>
      <c r="BX77" s="761">
        <f t="shared" si="44"/>
        <v>70</v>
      </c>
      <c r="BY77" s="761">
        <f t="shared" si="44"/>
        <v>71</v>
      </c>
      <c r="BZ77" s="761">
        <f t="shared" si="44"/>
        <v>72</v>
      </c>
      <c r="CA77" s="761">
        <f t="shared" si="44"/>
        <v>73</v>
      </c>
      <c r="CB77" s="761">
        <f t="shared" si="44"/>
        <v>74</v>
      </c>
      <c r="CC77" s="761">
        <f t="shared" si="44"/>
        <v>75</v>
      </c>
      <c r="CD77" s="761">
        <f t="shared" si="44"/>
        <v>76</v>
      </c>
      <c r="CE77" s="761">
        <f t="shared" si="44"/>
        <v>77</v>
      </c>
      <c r="CF77" s="761">
        <f t="shared" si="44"/>
        <v>78</v>
      </c>
      <c r="CG77" s="761">
        <f t="shared" si="44"/>
        <v>79</v>
      </c>
      <c r="CH77" s="761">
        <f t="shared" si="44"/>
        <v>80</v>
      </c>
      <c r="CI77" s="761">
        <f t="shared" si="44"/>
        <v>81</v>
      </c>
      <c r="CJ77" s="761">
        <f t="shared" si="44"/>
        <v>82</v>
      </c>
      <c r="CK77" s="761">
        <f t="shared" si="44"/>
        <v>83</v>
      </c>
      <c r="CL77" s="761">
        <f t="shared" si="44"/>
        <v>84</v>
      </c>
      <c r="CM77" s="761">
        <f t="shared" si="44"/>
        <v>85</v>
      </c>
      <c r="CN77" s="761">
        <f t="shared" si="44"/>
        <v>86</v>
      </c>
      <c r="CO77" s="761">
        <f t="shared" si="44"/>
        <v>87</v>
      </c>
      <c r="CP77" s="761">
        <f t="shared" si="44"/>
        <v>88</v>
      </c>
      <c r="CQ77" s="761">
        <f t="shared" si="44"/>
        <v>89</v>
      </c>
      <c r="CR77" s="761">
        <f t="shared" si="44"/>
        <v>90</v>
      </c>
      <c r="CS77" s="761">
        <f t="shared" si="44"/>
        <v>91</v>
      </c>
      <c r="CT77" s="761">
        <f t="shared" si="44"/>
        <v>92</v>
      </c>
      <c r="CU77" s="761">
        <f t="shared" si="44"/>
        <v>93</v>
      </c>
      <c r="CV77" s="761">
        <f t="shared" si="44"/>
        <v>94</v>
      </c>
      <c r="CW77" s="761">
        <f t="shared" si="44"/>
        <v>95</v>
      </c>
      <c r="CX77" s="761">
        <f t="shared" si="44"/>
        <v>96</v>
      </c>
      <c r="CY77" s="761">
        <f t="shared" si="44"/>
        <v>97</v>
      </c>
      <c r="CZ77" s="761">
        <f t="shared" si="44"/>
        <v>98</v>
      </c>
      <c r="DA77" s="761">
        <f t="shared" si="44"/>
        <v>99</v>
      </c>
      <c r="DB77" s="761">
        <f t="shared" si="44"/>
        <v>100</v>
      </c>
      <c r="DC77" s="761">
        <f t="shared" si="44"/>
        <v>101</v>
      </c>
      <c r="DD77" s="761">
        <f t="shared" si="44"/>
        <v>102</v>
      </c>
      <c r="DE77" s="761">
        <f t="shared" si="44"/>
        <v>103</v>
      </c>
      <c r="DF77" s="761">
        <f t="shared" si="44"/>
        <v>104</v>
      </c>
      <c r="DG77" s="761">
        <f t="shared" si="44"/>
        <v>105</v>
      </c>
      <c r="DH77" s="761">
        <f t="shared" si="44"/>
        <v>106</v>
      </c>
      <c r="DI77" s="761">
        <f t="shared" si="44"/>
        <v>107</v>
      </c>
      <c r="DJ77" s="761">
        <f t="shared" si="44"/>
        <v>108</v>
      </c>
      <c r="DK77" s="761">
        <f t="shared" ref="DK77:FV77" si="45">+DJ77+1</f>
        <v>109</v>
      </c>
      <c r="DL77" s="761">
        <f t="shared" si="45"/>
        <v>110</v>
      </c>
      <c r="DM77" s="761">
        <f t="shared" si="45"/>
        <v>111</v>
      </c>
      <c r="DN77" s="761">
        <f t="shared" si="45"/>
        <v>112</v>
      </c>
      <c r="DO77" s="761">
        <f t="shared" si="45"/>
        <v>113</v>
      </c>
      <c r="DP77" s="761">
        <f t="shared" si="45"/>
        <v>114</v>
      </c>
      <c r="DQ77" s="761">
        <f t="shared" si="45"/>
        <v>115</v>
      </c>
      <c r="DR77" s="761">
        <f t="shared" si="45"/>
        <v>116</v>
      </c>
      <c r="DS77" s="761">
        <f t="shared" si="45"/>
        <v>117</v>
      </c>
      <c r="DT77" s="761">
        <f t="shared" si="45"/>
        <v>118</v>
      </c>
      <c r="DU77" s="761">
        <f t="shared" si="45"/>
        <v>119</v>
      </c>
      <c r="DV77" s="761">
        <f t="shared" si="45"/>
        <v>120</v>
      </c>
      <c r="DW77" s="761">
        <f t="shared" si="45"/>
        <v>121</v>
      </c>
      <c r="DX77" s="761">
        <f t="shared" si="45"/>
        <v>122</v>
      </c>
      <c r="DY77" s="761">
        <f t="shared" si="45"/>
        <v>123</v>
      </c>
      <c r="DZ77" s="761">
        <f t="shared" si="45"/>
        <v>124</v>
      </c>
      <c r="EA77" s="761">
        <f t="shared" si="45"/>
        <v>125</v>
      </c>
      <c r="EB77" s="761">
        <f t="shared" si="45"/>
        <v>126</v>
      </c>
      <c r="EC77" s="761">
        <f t="shared" si="45"/>
        <v>127</v>
      </c>
      <c r="ED77" s="761">
        <f t="shared" si="45"/>
        <v>128</v>
      </c>
      <c r="EE77" s="761">
        <f t="shared" si="45"/>
        <v>129</v>
      </c>
      <c r="EF77" s="761">
        <f t="shared" si="45"/>
        <v>130</v>
      </c>
      <c r="EG77" s="761">
        <f t="shared" si="45"/>
        <v>131</v>
      </c>
      <c r="EH77" s="761">
        <f t="shared" si="45"/>
        <v>132</v>
      </c>
      <c r="EI77" s="761">
        <f t="shared" si="45"/>
        <v>133</v>
      </c>
      <c r="EJ77" s="761">
        <f t="shared" si="45"/>
        <v>134</v>
      </c>
      <c r="EK77" s="761">
        <f t="shared" si="45"/>
        <v>135</v>
      </c>
      <c r="EL77" s="761">
        <f t="shared" si="45"/>
        <v>136</v>
      </c>
      <c r="EM77" s="761">
        <f t="shared" si="45"/>
        <v>137</v>
      </c>
      <c r="EN77" s="761">
        <f t="shared" si="45"/>
        <v>138</v>
      </c>
      <c r="EO77" s="761">
        <f t="shared" si="45"/>
        <v>139</v>
      </c>
      <c r="EP77" s="761">
        <f t="shared" si="45"/>
        <v>140</v>
      </c>
      <c r="EQ77" s="761">
        <f t="shared" si="45"/>
        <v>141</v>
      </c>
      <c r="ER77" s="761">
        <f t="shared" si="45"/>
        <v>142</v>
      </c>
      <c r="ES77" s="761">
        <f t="shared" si="45"/>
        <v>143</v>
      </c>
      <c r="ET77" s="761">
        <f t="shared" si="45"/>
        <v>144</v>
      </c>
      <c r="EU77" s="761">
        <f t="shared" si="45"/>
        <v>145</v>
      </c>
      <c r="EV77" s="761">
        <f t="shared" si="45"/>
        <v>146</v>
      </c>
      <c r="EW77" s="761">
        <f t="shared" si="45"/>
        <v>147</v>
      </c>
      <c r="EX77" s="761">
        <f t="shared" si="45"/>
        <v>148</v>
      </c>
      <c r="EY77" s="761">
        <f t="shared" si="45"/>
        <v>149</v>
      </c>
      <c r="EZ77" s="761">
        <f t="shared" si="45"/>
        <v>150</v>
      </c>
      <c r="FA77" s="761">
        <f t="shared" si="45"/>
        <v>151</v>
      </c>
      <c r="FB77" s="761">
        <f t="shared" si="45"/>
        <v>152</v>
      </c>
      <c r="FC77" s="761">
        <f t="shared" si="45"/>
        <v>153</v>
      </c>
      <c r="FD77" s="761">
        <f t="shared" si="45"/>
        <v>154</v>
      </c>
      <c r="FE77" s="761">
        <f t="shared" si="45"/>
        <v>155</v>
      </c>
      <c r="FF77" s="761">
        <f t="shared" si="45"/>
        <v>156</v>
      </c>
      <c r="FG77" s="761">
        <f t="shared" si="45"/>
        <v>157</v>
      </c>
      <c r="FH77" s="761">
        <f t="shared" si="45"/>
        <v>158</v>
      </c>
      <c r="FI77" s="761">
        <f t="shared" si="45"/>
        <v>159</v>
      </c>
      <c r="FJ77" s="761">
        <f t="shared" si="45"/>
        <v>160</v>
      </c>
      <c r="FK77" s="761">
        <f t="shared" si="45"/>
        <v>161</v>
      </c>
      <c r="FL77" s="761">
        <f t="shared" si="45"/>
        <v>162</v>
      </c>
      <c r="FM77" s="761">
        <f t="shared" si="45"/>
        <v>163</v>
      </c>
      <c r="FN77" s="761">
        <f t="shared" si="45"/>
        <v>164</v>
      </c>
      <c r="FO77" s="761">
        <f t="shared" si="45"/>
        <v>165</v>
      </c>
      <c r="FP77" s="761">
        <f t="shared" si="45"/>
        <v>166</v>
      </c>
      <c r="FQ77" s="761">
        <f t="shared" si="45"/>
        <v>167</v>
      </c>
      <c r="FR77" s="761">
        <f t="shared" si="45"/>
        <v>168</v>
      </c>
      <c r="FS77" s="761">
        <f t="shared" si="45"/>
        <v>169</v>
      </c>
      <c r="FT77" s="761">
        <f t="shared" si="45"/>
        <v>170</v>
      </c>
      <c r="FU77" s="761">
        <f t="shared" si="45"/>
        <v>171</v>
      </c>
      <c r="FV77" s="761">
        <f t="shared" si="45"/>
        <v>172</v>
      </c>
      <c r="FW77" s="761">
        <f t="shared" ref="FW77:IH77" si="46">+FV77+1</f>
        <v>173</v>
      </c>
      <c r="FX77" s="761">
        <f t="shared" si="46"/>
        <v>174</v>
      </c>
      <c r="FY77" s="761">
        <f t="shared" si="46"/>
        <v>175</v>
      </c>
      <c r="FZ77" s="761">
        <f t="shared" si="46"/>
        <v>176</v>
      </c>
      <c r="GA77" s="761">
        <f t="shared" si="46"/>
        <v>177</v>
      </c>
      <c r="GB77" s="761">
        <f t="shared" si="46"/>
        <v>178</v>
      </c>
      <c r="GC77" s="761">
        <f t="shared" si="46"/>
        <v>179</v>
      </c>
      <c r="GD77" s="761">
        <f t="shared" si="46"/>
        <v>180</v>
      </c>
      <c r="GE77" s="761">
        <f t="shared" si="46"/>
        <v>181</v>
      </c>
      <c r="GF77" s="761">
        <f t="shared" si="46"/>
        <v>182</v>
      </c>
      <c r="GG77" s="761">
        <f t="shared" si="46"/>
        <v>183</v>
      </c>
      <c r="GH77" s="761">
        <f t="shared" si="46"/>
        <v>184</v>
      </c>
      <c r="GI77" s="761">
        <f t="shared" si="46"/>
        <v>185</v>
      </c>
      <c r="GJ77" s="761">
        <f t="shared" si="46"/>
        <v>186</v>
      </c>
      <c r="GK77" s="761">
        <f t="shared" si="46"/>
        <v>187</v>
      </c>
      <c r="GL77" s="761">
        <f t="shared" si="46"/>
        <v>188</v>
      </c>
      <c r="GM77" s="761">
        <f t="shared" si="46"/>
        <v>189</v>
      </c>
      <c r="GN77" s="761">
        <f t="shared" si="46"/>
        <v>190</v>
      </c>
      <c r="GO77" s="761">
        <f t="shared" si="46"/>
        <v>191</v>
      </c>
      <c r="GP77" s="761">
        <f t="shared" si="46"/>
        <v>192</v>
      </c>
      <c r="GQ77" s="761">
        <f t="shared" si="46"/>
        <v>193</v>
      </c>
      <c r="GR77" s="761">
        <f t="shared" si="46"/>
        <v>194</v>
      </c>
      <c r="GS77" s="761">
        <f t="shared" si="46"/>
        <v>195</v>
      </c>
      <c r="GT77" s="761">
        <f t="shared" si="46"/>
        <v>196</v>
      </c>
      <c r="GU77" s="761">
        <f t="shared" si="46"/>
        <v>197</v>
      </c>
      <c r="GV77" s="761">
        <f t="shared" si="46"/>
        <v>198</v>
      </c>
      <c r="GW77" s="761">
        <f t="shared" si="46"/>
        <v>199</v>
      </c>
      <c r="GX77" s="761">
        <f t="shared" si="46"/>
        <v>200</v>
      </c>
      <c r="GY77" s="761">
        <f t="shared" si="46"/>
        <v>201</v>
      </c>
      <c r="GZ77" s="761">
        <f t="shared" si="46"/>
        <v>202</v>
      </c>
      <c r="HA77" s="761">
        <f t="shared" si="46"/>
        <v>203</v>
      </c>
      <c r="HB77" s="761">
        <f t="shared" si="46"/>
        <v>204</v>
      </c>
      <c r="HC77" s="761">
        <f t="shared" si="46"/>
        <v>205</v>
      </c>
      <c r="HD77" s="761">
        <f t="shared" si="46"/>
        <v>206</v>
      </c>
      <c r="HE77" s="761">
        <f t="shared" si="46"/>
        <v>207</v>
      </c>
      <c r="HF77" s="761">
        <f t="shared" si="46"/>
        <v>208</v>
      </c>
      <c r="HG77" s="761">
        <f t="shared" si="46"/>
        <v>209</v>
      </c>
      <c r="HH77" s="761">
        <f t="shared" si="46"/>
        <v>210</v>
      </c>
      <c r="HI77" s="761">
        <f t="shared" si="46"/>
        <v>211</v>
      </c>
      <c r="HJ77" s="761">
        <f t="shared" si="46"/>
        <v>212</v>
      </c>
      <c r="HK77" s="761">
        <f t="shared" si="46"/>
        <v>213</v>
      </c>
      <c r="HL77" s="761">
        <f t="shared" si="46"/>
        <v>214</v>
      </c>
      <c r="HM77" s="761">
        <f t="shared" si="46"/>
        <v>215</v>
      </c>
      <c r="HN77" s="761">
        <f t="shared" si="46"/>
        <v>216</v>
      </c>
      <c r="HO77" s="761">
        <f t="shared" si="46"/>
        <v>217</v>
      </c>
      <c r="HP77" s="761">
        <f t="shared" si="46"/>
        <v>218</v>
      </c>
      <c r="HQ77" s="761">
        <f t="shared" si="46"/>
        <v>219</v>
      </c>
      <c r="HR77" s="761">
        <f t="shared" si="46"/>
        <v>220</v>
      </c>
      <c r="HS77" s="761">
        <f t="shared" si="46"/>
        <v>221</v>
      </c>
      <c r="HT77" s="761">
        <f t="shared" si="46"/>
        <v>222</v>
      </c>
      <c r="HU77" s="761">
        <f t="shared" si="46"/>
        <v>223</v>
      </c>
      <c r="HV77" s="761">
        <f t="shared" si="46"/>
        <v>224</v>
      </c>
      <c r="HW77" s="761">
        <f t="shared" si="46"/>
        <v>225</v>
      </c>
      <c r="HX77" s="761">
        <f t="shared" si="46"/>
        <v>226</v>
      </c>
      <c r="HY77" s="761">
        <f t="shared" si="46"/>
        <v>227</v>
      </c>
      <c r="HZ77" s="761">
        <f t="shared" si="46"/>
        <v>228</v>
      </c>
      <c r="IA77" s="761">
        <f t="shared" si="46"/>
        <v>229</v>
      </c>
      <c r="IB77" s="761">
        <f t="shared" si="46"/>
        <v>230</v>
      </c>
      <c r="IC77" s="761">
        <f t="shared" si="46"/>
        <v>231</v>
      </c>
      <c r="ID77" s="761">
        <f t="shared" si="46"/>
        <v>232</v>
      </c>
      <c r="IE77" s="761">
        <f t="shared" si="46"/>
        <v>233</v>
      </c>
      <c r="IF77" s="761">
        <f t="shared" si="46"/>
        <v>234</v>
      </c>
      <c r="IG77" s="761">
        <f t="shared" si="46"/>
        <v>235</v>
      </c>
      <c r="IH77" s="761">
        <f t="shared" si="46"/>
        <v>236</v>
      </c>
      <c r="II77" s="761">
        <f>+IH77+1</f>
        <v>237</v>
      </c>
      <c r="IJ77" s="761">
        <f>+II77+1</f>
        <v>238</v>
      </c>
      <c r="IK77" s="761">
        <f>+IJ77+1</f>
        <v>239</v>
      </c>
      <c r="IL77" s="761">
        <f>+IK77+1</f>
        <v>240</v>
      </c>
      <c r="IN77" s="761">
        <v>0</v>
      </c>
      <c r="IO77" s="761">
        <f t="shared" ref="IO77:IX77" si="47">+IN77+1</f>
        <v>1</v>
      </c>
      <c r="IP77" s="761">
        <f t="shared" si="47"/>
        <v>2</v>
      </c>
      <c r="IQ77" s="761">
        <f t="shared" si="47"/>
        <v>3</v>
      </c>
      <c r="IR77" s="761">
        <f t="shared" si="47"/>
        <v>4</v>
      </c>
      <c r="IS77" s="761">
        <f t="shared" si="47"/>
        <v>5</v>
      </c>
      <c r="IT77" s="761">
        <f t="shared" si="47"/>
        <v>6</v>
      </c>
      <c r="IU77" s="761">
        <f t="shared" si="47"/>
        <v>7</v>
      </c>
      <c r="IV77" s="761">
        <f t="shared" si="47"/>
        <v>8</v>
      </c>
      <c r="IW77" s="761">
        <f t="shared" si="47"/>
        <v>9</v>
      </c>
      <c r="IX77" s="761">
        <f t="shared" si="47"/>
        <v>10</v>
      </c>
    </row>
    <row r="78" spans="1:258" s="593" customFormat="1" ht="14">
      <c r="B78" s="758"/>
      <c r="C78" s="759"/>
      <c r="D78" s="762"/>
      <c r="E78" s="770"/>
      <c r="F78" s="763">
        <f t="shared" ref="F78:BQ78" si="48">F48</f>
        <v>46753</v>
      </c>
      <c r="G78" s="764">
        <f t="shared" si="48"/>
        <v>46783</v>
      </c>
      <c r="H78" s="764">
        <f t="shared" si="48"/>
        <v>46812</v>
      </c>
      <c r="I78" s="764">
        <f t="shared" si="48"/>
        <v>46843</v>
      </c>
      <c r="J78" s="764">
        <f t="shared" si="48"/>
        <v>46873</v>
      </c>
      <c r="K78" s="764">
        <f t="shared" si="48"/>
        <v>46904</v>
      </c>
      <c r="L78" s="764">
        <f t="shared" si="48"/>
        <v>46934</v>
      </c>
      <c r="M78" s="764">
        <f t="shared" si="48"/>
        <v>46965</v>
      </c>
      <c r="N78" s="764">
        <f t="shared" si="48"/>
        <v>46996</v>
      </c>
      <c r="O78" s="764">
        <f t="shared" si="48"/>
        <v>47026</v>
      </c>
      <c r="P78" s="764">
        <f t="shared" si="48"/>
        <v>47057</v>
      </c>
      <c r="Q78" s="764">
        <f t="shared" si="48"/>
        <v>47087</v>
      </c>
      <c r="R78" s="764">
        <f t="shared" si="48"/>
        <v>47118</v>
      </c>
      <c r="S78" s="764">
        <f t="shared" si="48"/>
        <v>47149</v>
      </c>
      <c r="T78" s="764">
        <f t="shared" si="48"/>
        <v>47177</v>
      </c>
      <c r="U78" s="764">
        <f t="shared" si="48"/>
        <v>47208</v>
      </c>
      <c r="V78" s="764">
        <f t="shared" si="48"/>
        <v>47238</v>
      </c>
      <c r="W78" s="764">
        <f t="shared" si="48"/>
        <v>47269</v>
      </c>
      <c r="X78" s="764">
        <f t="shared" si="48"/>
        <v>47299</v>
      </c>
      <c r="Y78" s="764">
        <f t="shared" si="48"/>
        <v>47330</v>
      </c>
      <c r="Z78" s="764">
        <f t="shared" si="48"/>
        <v>47361</v>
      </c>
      <c r="AA78" s="764">
        <f t="shared" si="48"/>
        <v>47391</v>
      </c>
      <c r="AB78" s="764">
        <f t="shared" si="48"/>
        <v>47422</v>
      </c>
      <c r="AC78" s="764">
        <f t="shared" si="48"/>
        <v>47452</v>
      </c>
      <c r="AD78" s="764">
        <f t="shared" si="48"/>
        <v>47483</v>
      </c>
      <c r="AE78" s="764">
        <f t="shared" si="48"/>
        <v>47514</v>
      </c>
      <c r="AF78" s="764">
        <f t="shared" si="48"/>
        <v>47542</v>
      </c>
      <c r="AG78" s="764">
        <f t="shared" si="48"/>
        <v>47573</v>
      </c>
      <c r="AH78" s="764">
        <f t="shared" si="48"/>
        <v>47603</v>
      </c>
      <c r="AI78" s="764">
        <f t="shared" si="48"/>
        <v>47634</v>
      </c>
      <c r="AJ78" s="764">
        <f t="shared" si="48"/>
        <v>47664</v>
      </c>
      <c r="AK78" s="764">
        <f t="shared" si="48"/>
        <v>47695</v>
      </c>
      <c r="AL78" s="764">
        <f t="shared" si="48"/>
        <v>47726</v>
      </c>
      <c r="AM78" s="764">
        <f t="shared" si="48"/>
        <v>47756</v>
      </c>
      <c r="AN78" s="764">
        <f t="shared" si="48"/>
        <v>47787</v>
      </c>
      <c r="AO78" s="764">
        <f t="shared" si="48"/>
        <v>47817</v>
      </c>
      <c r="AP78" s="764">
        <f t="shared" si="48"/>
        <v>47848</v>
      </c>
      <c r="AQ78" s="764">
        <f t="shared" si="48"/>
        <v>47879</v>
      </c>
      <c r="AR78" s="764">
        <f t="shared" si="48"/>
        <v>47907</v>
      </c>
      <c r="AS78" s="764">
        <f t="shared" si="48"/>
        <v>47938</v>
      </c>
      <c r="AT78" s="764">
        <f t="shared" si="48"/>
        <v>47968</v>
      </c>
      <c r="AU78" s="764">
        <f t="shared" si="48"/>
        <v>47999</v>
      </c>
      <c r="AV78" s="764">
        <f t="shared" si="48"/>
        <v>48029</v>
      </c>
      <c r="AW78" s="764">
        <f t="shared" si="48"/>
        <v>48060</v>
      </c>
      <c r="AX78" s="764">
        <f t="shared" si="48"/>
        <v>48091</v>
      </c>
      <c r="AY78" s="764">
        <f t="shared" si="48"/>
        <v>48121</v>
      </c>
      <c r="AZ78" s="764">
        <f t="shared" si="48"/>
        <v>48152</v>
      </c>
      <c r="BA78" s="764">
        <f t="shared" si="48"/>
        <v>48182</v>
      </c>
      <c r="BB78" s="764">
        <f t="shared" si="48"/>
        <v>48213</v>
      </c>
      <c r="BC78" s="764">
        <f t="shared" si="48"/>
        <v>48244</v>
      </c>
      <c r="BD78" s="764">
        <f t="shared" si="48"/>
        <v>48273</v>
      </c>
      <c r="BE78" s="764">
        <f t="shared" si="48"/>
        <v>48304</v>
      </c>
      <c r="BF78" s="764">
        <f t="shared" si="48"/>
        <v>48334</v>
      </c>
      <c r="BG78" s="764">
        <f t="shared" si="48"/>
        <v>48365</v>
      </c>
      <c r="BH78" s="764">
        <f t="shared" si="48"/>
        <v>48395</v>
      </c>
      <c r="BI78" s="764">
        <f t="shared" si="48"/>
        <v>48426</v>
      </c>
      <c r="BJ78" s="764">
        <f t="shared" si="48"/>
        <v>48457</v>
      </c>
      <c r="BK78" s="764">
        <f t="shared" si="48"/>
        <v>48487</v>
      </c>
      <c r="BL78" s="764">
        <f t="shared" si="48"/>
        <v>48518</v>
      </c>
      <c r="BM78" s="764">
        <f t="shared" si="48"/>
        <v>48548</v>
      </c>
      <c r="BN78" s="764">
        <f t="shared" si="48"/>
        <v>48579</v>
      </c>
      <c r="BO78" s="764">
        <f t="shared" si="48"/>
        <v>48610</v>
      </c>
      <c r="BP78" s="764">
        <f t="shared" si="48"/>
        <v>48638</v>
      </c>
      <c r="BQ78" s="764">
        <f t="shared" si="48"/>
        <v>48669</v>
      </c>
      <c r="BR78" s="764">
        <f t="shared" ref="BR78:EC78" si="49">BR48</f>
        <v>48699</v>
      </c>
      <c r="BS78" s="764">
        <f t="shared" si="49"/>
        <v>48730</v>
      </c>
      <c r="BT78" s="764">
        <f t="shared" si="49"/>
        <v>48760</v>
      </c>
      <c r="BU78" s="764">
        <f t="shared" si="49"/>
        <v>48791</v>
      </c>
      <c r="BV78" s="764">
        <f t="shared" si="49"/>
        <v>48822</v>
      </c>
      <c r="BW78" s="764">
        <f t="shared" si="49"/>
        <v>48852</v>
      </c>
      <c r="BX78" s="764">
        <f t="shared" si="49"/>
        <v>48883</v>
      </c>
      <c r="BY78" s="764">
        <f t="shared" si="49"/>
        <v>48913</v>
      </c>
      <c r="BZ78" s="764">
        <f t="shared" si="49"/>
        <v>48944</v>
      </c>
      <c r="CA78" s="764">
        <f t="shared" si="49"/>
        <v>48975</v>
      </c>
      <c r="CB78" s="764">
        <f t="shared" si="49"/>
        <v>49003</v>
      </c>
      <c r="CC78" s="764">
        <f t="shared" si="49"/>
        <v>49034</v>
      </c>
      <c r="CD78" s="764">
        <f t="shared" si="49"/>
        <v>49064</v>
      </c>
      <c r="CE78" s="764">
        <f t="shared" si="49"/>
        <v>49095</v>
      </c>
      <c r="CF78" s="764">
        <f t="shared" si="49"/>
        <v>49125</v>
      </c>
      <c r="CG78" s="764">
        <f t="shared" si="49"/>
        <v>49156</v>
      </c>
      <c r="CH78" s="764">
        <f t="shared" si="49"/>
        <v>49187</v>
      </c>
      <c r="CI78" s="764">
        <f t="shared" si="49"/>
        <v>49217</v>
      </c>
      <c r="CJ78" s="764">
        <f t="shared" si="49"/>
        <v>49248</v>
      </c>
      <c r="CK78" s="764">
        <f t="shared" si="49"/>
        <v>49278</v>
      </c>
      <c r="CL78" s="764">
        <f t="shared" si="49"/>
        <v>49309</v>
      </c>
      <c r="CM78" s="764">
        <f t="shared" si="49"/>
        <v>49340</v>
      </c>
      <c r="CN78" s="764">
        <f t="shared" si="49"/>
        <v>49368</v>
      </c>
      <c r="CO78" s="764">
        <f t="shared" si="49"/>
        <v>49399</v>
      </c>
      <c r="CP78" s="764">
        <f t="shared" si="49"/>
        <v>49429</v>
      </c>
      <c r="CQ78" s="764">
        <f t="shared" si="49"/>
        <v>49460</v>
      </c>
      <c r="CR78" s="764">
        <f t="shared" si="49"/>
        <v>49490</v>
      </c>
      <c r="CS78" s="764">
        <f t="shared" si="49"/>
        <v>49521</v>
      </c>
      <c r="CT78" s="764">
        <f t="shared" si="49"/>
        <v>49552</v>
      </c>
      <c r="CU78" s="764">
        <f t="shared" si="49"/>
        <v>49582</v>
      </c>
      <c r="CV78" s="764">
        <f t="shared" si="49"/>
        <v>49613</v>
      </c>
      <c r="CW78" s="764">
        <f t="shared" si="49"/>
        <v>49643</v>
      </c>
      <c r="CX78" s="764">
        <f t="shared" si="49"/>
        <v>49674</v>
      </c>
      <c r="CY78" s="764">
        <f t="shared" si="49"/>
        <v>49705</v>
      </c>
      <c r="CZ78" s="764">
        <f t="shared" si="49"/>
        <v>49734</v>
      </c>
      <c r="DA78" s="764">
        <f t="shared" si="49"/>
        <v>49765</v>
      </c>
      <c r="DB78" s="764">
        <f t="shared" si="49"/>
        <v>49795</v>
      </c>
      <c r="DC78" s="764">
        <f t="shared" si="49"/>
        <v>49826</v>
      </c>
      <c r="DD78" s="764">
        <f t="shared" si="49"/>
        <v>49856</v>
      </c>
      <c r="DE78" s="764">
        <f t="shared" si="49"/>
        <v>49887</v>
      </c>
      <c r="DF78" s="764">
        <f t="shared" si="49"/>
        <v>49918</v>
      </c>
      <c r="DG78" s="764">
        <f t="shared" si="49"/>
        <v>49948</v>
      </c>
      <c r="DH78" s="764">
        <f t="shared" si="49"/>
        <v>49979</v>
      </c>
      <c r="DI78" s="764">
        <f t="shared" si="49"/>
        <v>50009</v>
      </c>
      <c r="DJ78" s="764">
        <f t="shared" si="49"/>
        <v>50040</v>
      </c>
      <c r="DK78" s="764">
        <f t="shared" si="49"/>
        <v>50071</v>
      </c>
      <c r="DL78" s="764">
        <f t="shared" si="49"/>
        <v>50099</v>
      </c>
      <c r="DM78" s="764">
        <f t="shared" si="49"/>
        <v>50130</v>
      </c>
      <c r="DN78" s="764">
        <f t="shared" si="49"/>
        <v>50160</v>
      </c>
      <c r="DO78" s="764">
        <f t="shared" si="49"/>
        <v>50191</v>
      </c>
      <c r="DP78" s="764">
        <f t="shared" si="49"/>
        <v>50221</v>
      </c>
      <c r="DQ78" s="764">
        <f t="shared" si="49"/>
        <v>50252</v>
      </c>
      <c r="DR78" s="764">
        <f t="shared" si="49"/>
        <v>50283</v>
      </c>
      <c r="DS78" s="764">
        <f t="shared" si="49"/>
        <v>50313</v>
      </c>
      <c r="DT78" s="764">
        <f t="shared" si="49"/>
        <v>50344</v>
      </c>
      <c r="DU78" s="764">
        <f t="shared" si="49"/>
        <v>50374</v>
      </c>
      <c r="DV78" s="764">
        <f t="shared" si="49"/>
        <v>50405</v>
      </c>
      <c r="DW78" s="764">
        <f t="shared" si="49"/>
        <v>50436</v>
      </c>
      <c r="DX78" s="764">
        <f t="shared" si="49"/>
        <v>50464</v>
      </c>
      <c r="DY78" s="764">
        <f t="shared" si="49"/>
        <v>50495</v>
      </c>
      <c r="DZ78" s="764">
        <f t="shared" si="49"/>
        <v>50525</v>
      </c>
      <c r="EA78" s="764">
        <f t="shared" si="49"/>
        <v>50556</v>
      </c>
      <c r="EB78" s="764">
        <f t="shared" si="49"/>
        <v>50586</v>
      </c>
      <c r="EC78" s="764">
        <f t="shared" si="49"/>
        <v>50617</v>
      </c>
      <c r="ED78" s="764">
        <f t="shared" ref="ED78:GO78" si="50">ED48</f>
        <v>50648</v>
      </c>
      <c r="EE78" s="764">
        <f t="shared" si="50"/>
        <v>50678</v>
      </c>
      <c r="EF78" s="764">
        <f t="shared" si="50"/>
        <v>50709</v>
      </c>
      <c r="EG78" s="764">
        <f t="shared" si="50"/>
        <v>50739</v>
      </c>
      <c r="EH78" s="764">
        <f t="shared" si="50"/>
        <v>50770</v>
      </c>
      <c r="EI78" s="764">
        <f t="shared" si="50"/>
        <v>50801</v>
      </c>
      <c r="EJ78" s="764">
        <f t="shared" si="50"/>
        <v>50829</v>
      </c>
      <c r="EK78" s="764">
        <f t="shared" si="50"/>
        <v>50860</v>
      </c>
      <c r="EL78" s="764">
        <f t="shared" si="50"/>
        <v>50890</v>
      </c>
      <c r="EM78" s="764">
        <f t="shared" si="50"/>
        <v>50921</v>
      </c>
      <c r="EN78" s="764">
        <f t="shared" si="50"/>
        <v>50951</v>
      </c>
      <c r="EO78" s="764">
        <f t="shared" si="50"/>
        <v>50982</v>
      </c>
      <c r="EP78" s="764">
        <f t="shared" si="50"/>
        <v>51013</v>
      </c>
      <c r="EQ78" s="764">
        <f t="shared" si="50"/>
        <v>51043</v>
      </c>
      <c r="ER78" s="764">
        <f t="shared" si="50"/>
        <v>51074</v>
      </c>
      <c r="ES78" s="764">
        <f t="shared" si="50"/>
        <v>51104</v>
      </c>
      <c r="ET78" s="764">
        <f t="shared" si="50"/>
        <v>51135</v>
      </c>
      <c r="EU78" s="764">
        <f t="shared" si="50"/>
        <v>51166</v>
      </c>
      <c r="EV78" s="764">
        <f t="shared" si="50"/>
        <v>51195</v>
      </c>
      <c r="EW78" s="764">
        <f t="shared" si="50"/>
        <v>51226</v>
      </c>
      <c r="EX78" s="764">
        <f t="shared" si="50"/>
        <v>51256</v>
      </c>
      <c r="EY78" s="764">
        <f t="shared" si="50"/>
        <v>51287</v>
      </c>
      <c r="EZ78" s="764">
        <f t="shared" si="50"/>
        <v>51317</v>
      </c>
      <c r="FA78" s="764">
        <f t="shared" si="50"/>
        <v>51348</v>
      </c>
      <c r="FB78" s="764">
        <f t="shared" si="50"/>
        <v>51379</v>
      </c>
      <c r="FC78" s="764">
        <f t="shared" si="50"/>
        <v>51409</v>
      </c>
      <c r="FD78" s="764">
        <f t="shared" si="50"/>
        <v>51440</v>
      </c>
      <c r="FE78" s="764">
        <f t="shared" si="50"/>
        <v>51470</v>
      </c>
      <c r="FF78" s="764">
        <f t="shared" si="50"/>
        <v>51501</v>
      </c>
      <c r="FG78" s="764">
        <f t="shared" si="50"/>
        <v>51532</v>
      </c>
      <c r="FH78" s="764">
        <f t="shared" si="50"/>
        <v>51560</v>
      </c>
      <c r="FI78" s="764">
        <f t="shared" si="50"/>
        <v>51591</v>
      </c>
      <c r="FJ78" s="764">
        <f t="shared" si="50"/>
        <v>51621</v>
      </c>
      <c r="FK78" s="764">
        <f t="shared" si="50"/>
        <v>51652</v>
      </c>
      <c r="FL78" s="764">
        <f t="shared" si="50"/>
        <v>51682</v>
      </c>
      <c r="FM78" s="764">
        <f t="shared" si="50"/>
        <v>51713</v>
      </c>
      <c r="FN78" s="764">
        <f t="shared" si="50"/>
        <v>51744</v>
      </c>
      <c r="FO78" s="764">
        <f t="shared" si="50"/>
        <v>51774</v>
      </c>
      <c r="FP78" s="764">
        <f t="shared" si="50"/>
        <v>51805</v>
      </c>
      <c r="FQ78" s="764">
        <f t="shared" si="50"/>
        <v>51835</v>
      </c>
      <c r="FR78" s="764">
        <f t="shared" si="50"/>
        <v>51866</v>
      </c>
      <c r="FS78" s="764">
        <f t="shared" si="50"/>
        <v>51897</v>
      </c>
      <c r="FT78" s="764">
        <f t="shared" si="50"/>
        <v>51925</v>
      </c>
      <c r="FU78" s="764">
        <f t="shared" si="50"/>
        <v>51956</v>
      </c>
      <c r="FV78" s="764">
        <f t="shared" si="50"/>
        <v>51986</v>
      </c>
      <c r="FW78" s="764">
        <f t="shared" si="50"/>
        <v>52017</v>
      </c>
      <c r="FX78" s="764">
        <f t="shared" si="50"/>
        <v>52047</v>
      </c>
      <c r="FY78" s="764">
        <f t="shared" si="50"/>
        <v>52078</v>
      </c>
      <c r="FZ78" s="764">
        <f t="shared" si="50"/>
        <v>52109</v>
      </c>
      <c r="GA78" s="764">
        <f t="shared" si="50"/>
        <v>52139</v>
      </c>
      <c r="GB78" s="764">
        <f t="shared" si="50"/>
        <v>52170</v>
      </c>
      <c r="GC78" s="764">
        <f t="shared" si="50"/>
        <v>52200</v>
      </c>
      <c r="GD78" s="764">
        <f t="shared" si="50"/>
        <v>52231</v>
      </c>
      <c r="GE78" s="764">
        <f t="shared" si="50"/>
        <v>52262</v>
      </c>
      <c r="GF78" s="764">
        <f t="shared" si="50"/>
        <v>52290</v>
      </c>
      <c r="GG78" s="764">
        <f t="shared" si="50"/>
        <v>52321</v>
      </c>
      <c r="GH78" s="764">
        <f t="shared" si="50"/>
        <v>52351</v>
      </c>
      <c r="GI78" s="764">
        <f t="shared" si="50"/>
        <v>52382</v>
      </c>
      <c r="GJ78" s="764">
        <f t="shared" si="50"/>
        <v>52412</v>
      </c>
      <c r="GK78" s="764">
        <f t="shared" si="50"/>
        <v>52443</v>
      </c>
      <c r="GL78" s="764">
        <f t="shared" si="50"/>
        <v>52474</v>
      </c>
      <c r="GM78" s="764">
        <f t="shared" si="50"/>
        <v>52504</v>
      </c>
      <c r="GN78" s="764">
        <f t="shared" si="50"/>
        <v>52535</v>
      </c>
      <c r="GO78" s="764">
        <f t="shared" si="50"/>
        <v>52565</v>
      </c>
      <c r="GP78" s="764">
        <f t="shared" ref="GP78:IL78" si="51">GP48</f>
        <v>52596</v>
      </c>
      <c r="GQ78" s="764">
        <f t="shared" si="51"/>
        <v>52627</v>
      </c>
      <c r="GR78" s="764">
        <f t="shared" si="51"/>
        <v>52656</v>
      </c>
      <c r="GS78" s="764">
        <f t="shared" si="51"/>
        <v>52687</v>
      </c>
      <c r="GT78" s="764">
        <f t="shared" si="51"/>
        <v>52717</v>
      </c>
      <c r="GU78" s="764">
        <f t="shared" si="51"/>
        <v>52748</v>
      </c>
      <c r="GV78" s="764">
        <f t="shared" si="51"/>
        <v>52778</v>
      </c>
      <c r="GW78" s="764">
        <f t="shared" si="51"/>
        <v>52809</v>
      </c>
      <c r="GX78" s="764">
        <f t="shared" si="51"/>
        <v>52840</v>
      </c>
      <c r="GY78" s="764">
        <f t="shared" si="51"/>
        <v>52870</v>
      </c>
      <c r="GZ78" s="764">
        <f t="shared" si="51"/>
        <v>52901</v>
      </c>
      <c r="HA78" s="764">
        <f t="shared" si="51"/>
        <v>52931</v>
      </c>
      <c r="HB78" s="764">
        <f t="shared" si="51"/>
        <v>52962</v>
      </c>
      <c r="HC78" s="764">
        <f t="shared" si="51"/>
        <v>52993</v>
      </c>
      <c r="HD78" s="764">
        <f t="shared" si="51"/>
        <v>53021</v>
      </c>
      <c r="HE78" s="764">
        <f t="shared" si="51"/>
        <v>53052</v>
      </c>
      <c r="HF78" s="764">
        <f t="shared" si="51"/>
        <v>53082</v>
      </c>
      <c r="HG78" s="764">
        <f t="shared" si="51"/>
        <v>53113</v>
      </c>
      <c r="HH78" s="764">
        <f t="shared" si="51"/>
        <v>53143</v>
      </c>
      <c r="HI78" s="764">
        <f t="shared" si="51"/>
        <v>53174</v>
      </c>
      <c r="HJ78" s="764">
        <f t="shared" si="51"/>
        <v>53205</v>
      </c>
      <c r="HK78" s="764">
        <f t="shared" si="51"/>
        <v>53235</v>
      </c>
      <c r="HL78" s="764">
        <f t="shared" si="51"/>
        <v>53266</v>
      </c>
      <c r="HM78" s="764">
        <f t="shared" si="51"/>
        <v>53296</v>
      </c>
      <c r="HN78" s="764">
        <f t="shared" si="51"/>
        <v>53327</v>
      </c>
      <c r="HO78" s="764">
        <f t="shared" si="51"/>
        <v>53358</v>
      </c>
      <c r="HP78" s="764">
        <f t="shared" si="51"/>
        <v>53386</v>
      </c>
      <c r="HQ78" s="764">
        <f t="shared" si="51"/>
        <v>53417</v>
      </c>
      <c r="HR78" s="764">
        <f t="shared" si="51"/>
        <v>53447</v>
      </c>
      <c r="HS78" s="764">
        <f t="shared" si="51"/>
        <v>53478</v>
      </c>
      <c r="HT78" s="764">
        <f t="shared" si="51"/>
        <v>53508</v>
      </c>
      <c r="HU78" s="764">
        <f t="shared" si="51"/>
        <v>53539</v>
      </c>
      <c r="HV78" s="764">
        <f t="shared" si="51"/>
        <v>53570</v>
      </c>
      <c r="HW78" s="764">
        <f t="shared" si="51"/>
        <v>53600</v>
      </c>
      <c r="HX78" s="764">
        <f t="shared" si="51"/>
        <v>53631</v>
      </c>
      <c r="HY78" s="764">
        <f t="shared" si="51"/>
        <v>53661</v>
      </c>
      <c r="HZ78" s="764">
        <f t="shared" si="51"/>
        <v>53692</v>
      </c>
      <c r="IA78" s="764">
        <f t="shared" si="51"/>
        <v>53723</v>
      </c>
      <c r="IB78" s="764">
        <f t="shared" si="51"/>
        <v>53751</v>
      </c>
      <c r="IC78" s="764">
        <f t="shared" si="51"/>
        <v>53782</v>
      </c>
      <c r="ID78" s="764">
        <f t="shared" si="51"/>
        <v>53812</v>
      </c>
      <c r="IE78" s="764">
        <f t="shared" si="51"/>
        <v>53843</v>
      </c>
      <c r="IF78" s="764">
        <f t="shared" si="51"/>
        <v>53873</v>
      </c>
      <c r="IG78" s="764">
        <f t="shared" si="51"/>
        <v>53904</v>
      </c>
      <c r="IH78" s="764">
        <f t="shared" si="51"/>
        <v>53935</v>
      </c>
      <c r="II78" s="764">
        <f t="shared" si="51"/>
        <v>53965</v>
      </c>
      <c r="IJ78" s="764">
        <f t="shared" si="51"/>
        <v>53996</v>
      </c>
      <c r="IK78" s="764">
        <f t="shared" si="51"/>
        <v>54026</v>
      </c>
      <c r="IL78" s="764">
        <f t="shared" si="51"/>
        <v>54057</v>
      </c>
      <c r="IN78" s="763">
        <f>+$R$8</f>
        <v>46753</v>
      </c>
      <c r="IO78" s="764">
        <f>DATE(YEAR($F$48),MONTH($F$48)+IO$47*12,1)-1</f>
        <v>47118</v>
      </c>
      <c r="IP78" s="764">
        <f t="shared" ref="IP78:IX78" si="52">DATE(YEAR($F$48),MONTH($F$48)+IP$47*12,1)-1</f>
        <v>47483</v>
      </c>
      <c r="IQ78" s="764">
        <f t="shared" si="52"/>
        <v>47848</v>
      </c>
      <c r="IR78" s="764">
        <f t="shared" si="52"/>
        <v>48213</v>
      </c>
      <c r="IS78" s="764">
        <f t="shared" si="52"/>
        <v>48579</v>
      </c>
      <c r="IT78" s="764">
        <f t="shared" si="52"/>
        <v>48944</v>
      </c>
      <c r="IU78" s="764">
        <f t="shared" si="52"/>
        <v>49309</v>
      </c>
      <c r="IV78" s="764">
        <f t="shared" si="52"/>
        <v>49674</v>
      </c>
      <c r="IW78" s="764">
        <f t="shared" si="52"/>
        <v>50040</v>
      </c>
      <c r="IX78" s="764">
        <f t="shared" si="52"/>
        <v>50405</v>
      </c>
    </row>
    <row r="79" spans="1:258" s="1007" customFormat="1" ht="14">
      <c r="B79" s="1043"/>
      <c r="C79" s="1044"/>
      <c r="D79" s="1045"/>
      <c r="E79" s="1046"/>
      <c r="F79" s="1045"/>
      <c r="G79" s="1045">
        <f t="shared" ref="G79:BR79" si="53">+G49</f>
        <v>46783</v>
      </c>
      <c r="H79" s="1045">
        <f t="shared" si="53"/>
        <v>46811</v>
      </c>
      <c r="I79" s="1045">
        <f t="shared" si="53"/>
        <v>46843</v>
      </c>
      <c r="J79" s="1045">
        <f t="shared" si="53"/>
        <v>46873</v>
      </c>
      <c r="K79" s="1045">
        <f t="shared" si="53"/>
        <v>46904</v>
      </c>
      <c r="L79" s="1045">
        <f t="shared" si="53"/>
        <v>46934</v>
      </c>
      <c r="M79" s="1045">
        <f t="shared" si="53"/>
        <v>46965</v>
      </c>
      <c r="N79" s="1045">
        <f t="shared" si="53"/>
        <v>46996</v>
      </c>
      <c r="O79" s="1045">
        <f t="shared" si="53"/>
        <v>47026</v>
      </c>
      <c r="P79" s="1045">
        <f t="shared" si="53"/>
        <v>47057</v>
      </c>
      <c r="Q79" s="1045">
        <f t="shared" si="53"/>
        <v>47087</v>
      </c>
      <c r="R79" s="1045">
        <f t="shared" si="53"/>
        <v>47118</v>
      </c>
      <c r="S79" s="1045">
        <f t="shared" si="53"/>
        <v>47149</v>
      </c>
      <c r="T79" s="1045">
        <f t="shared" si="53"/>
        <v>47177</v>
      </c>
      <c r="U79" s="1045">
        <f t="shared" si="53"/>
        <v>47208</v>
      </c>
      <c r="V79" s="1045">
        <f t="shared" si="53"/>
        <v>47238</v>
      </c>
      <c r="W79" s="1045">
        <f t="shared" si="53"/>
        <v>47269</v>
      </c>
      <c r="X79" s="1045">
        <f t="shared" si="53"/>
        <v>47299</v>
      </c>
      <c r="Y79" s="1045">
        <f t="shared" si="53"/>
        <v>47330</v>
      </c>
      <c r="Z79" s="1045">
        <f t="shared" si="53"/>
        <v>47361</v>
      </c>
      <c r="AA79" s="1045">
        <f t="shared" si="53"/>
        <v>47391</v>
      </c>
      <c r="AB79" s="1045">
        <f t="shared" si="53"/>
        <v>47422</v>
      </c>
      <c r="AC79" s="1045">
        <f t="shared" si="53"/>
        <v>47452</v>
      </c>
      <c r="AD79" s="1045">
        <f t="shared" si="53"/>
        <v>47483</v>
      </c>
      <c r="AE79" s="1045">
        <f t="shared" si="53"/>
        <v>47514</v>
      </c>
      <c r="AF79" s="1045">
        <f t="shared" si="53"/>
        <v>47542</v>
      </c>
      <c r="AG79" s="1045">
        <f t="shared" si="53"/>
        <v>47573</v>
      </c>
      <c r="AH79" s="1045">
        <f t="shared" si="53"/>
        <v>47603</v>
      </c>
      <c r="AI79" s="1045">
        <f t="shared" si="53"/>
        <v>47634</v>
      </c>
      <c r="AJ79" s="1045">
        <f t="shared" si="53"/>
        <v>47664</v>
      </c>
      <c r="AK79" s="1045">
        <f t="shared" si="53"/>
        <v>47695</v>
      </c>
      <c r="AL79" s="1045">
        <f t="shared" si="53"/>
        <v>47726</v>
      </c>
      <c r="AM79" s="1045">
        <f t="shared" si="53"/>
        <v>47756</v>
      </c>
      <c r="AN79" s="1045">
        <f t="shared" si="53"/>
        <v>47787</v>
      </c>
      <c r="AO79" s="1045">
        <f t="shared" si="53"/>
        <v>47817</v>
      </c>
      <c r="AP79" s="1045">
        <f t="shared" si="53"/>
        <v>47848</v>
      </c>
      <c r="AQ79" s="1045">
        <f t="shared" si="53"/>
        <v>47879</v>
      </c>
      <c r="AR79" s="1045">
        <f t="shared" si="53"/>
        <v>47907</v>
      </c>
      <c r="AS79" s="1045">
        <f t="shared" si="53"/>
        <v>47938</v>
      </c>
      <c r="AT79" s="1045">
        <f t="shared" si="53"/>
        <v>47968</v>
      </c>
      <c r="AU79" s="1045">
        <f t="shared" si="53"/>
        <v>47999</v>
      </c>
      <c r="AV79" s="1045">
        <f t="shared" si="53"/>
        <v>48029</v>
      </c>
      <c r="AW79" s="1045">
        <f t="shared" si="53"/>
        <v>48060</v>
      </c>
      <c r="AX79" s="1045">
        <f t="shared" si="53"/>
        <v>48091</v>
      </c>
      <c r="AY79" s="1045">
        <f t="shared" si="53"/>
        <v>48121</v>
      </c>
      <c r="AZ79" s="1045">
        <f t="shared" si="53"/>
        <v>48152</v>
      </c>
      <c r="BA79" s="1045">
        <f t="shared" si="53"/>
        <v>48182</v>
      </c>
      <c r="BB79" s="1045">
        <f t="shared" si="53"/>
        <v>48213</v>
      </c>
      <c r="BC79" s="1045">
        <f t="shared" si="53"/>
        <v>48244</v>
      </c>
      <c r="BD79" s="1045">
        <f t="shared" si="53"/>
        <v>48272</v>
      </c>
      <c r="BE79" s="1045">
        <f t="shared" si="53"/>
        <v>48304</v>
      </c>
      <c r="BF79" s="1045">
        <f t="shared" si="53"/>
        <v>48334</v>
      </c>
      <c r="BG79" s="1045">
        <f t="shared" si="53"/>
        <v>48365</v>
      </c>
      <c r="BH79" s="1045">
        <f t="shared" si="53"/>
        <v>48395</v>
      </c>
      <c r="BI79" s="1045">
        <f t="shared" si="53"/>
        <v>48426</v>
      </c>
      <c r="BJ79" s="1045">
        <f t="shared" si="53"/>
        <v>48457</v>
      </c>
      <c r="BK79" s="1045">
        <f t="shared" si="53"/>
        <v>48487</v>
      </c>
      <c r="BL79" s="1045">
        <f t="shared" si="53"/>
        <v>48518</v>
      </c>
      <c r="BM79" s="1045">
        <f t="shared" si="53"/>
        <v>48548</v>
      </c>
      <c r="BN79" s="1045">
        <f t="shared" si="53"/>
        <v>48579</v>
      </c>
      <c r="BO79" s="1045">
        <f t="shared" si="53"/>
        <v>48610</v>
      </c>
      <c r="BP79" s="1045">
        <f t="shared" si="53"/>
        <v>48638</v>
      </c>
      <c r="BQ79" s="1045">
        <f t="shared" si="53"/>
        <v>48669</v>
      </c>
      <c r="BR79" s="1045">
        <f t="shared" si="53"/>
        <v>48699</v>
      </c>
      <c r="BS79" s="1045">
        <f t="shared" ref="BS79:ED79" si="54">+BS49</f>
        <v>48730</v>
      </c>
      <c r="BT79" s="1045">
        <f t="shared" si="54"/>
        <v>48760</v>
      </c>
      <c r="BU79" s="1045">
        <f t="shared" si="54"/>
        <v>48791</v>
      </c>
      <c r="BV79" s="1045">
        <f t="shared" si="54"/>
        <v>48822</v>
      </c>
      <c r="BW79" s="1045">
        <f t="shared" si="54"/>
        <v>48852</v>
      </c>
      <c r="BX79" s="1045">
        <f t="shared" si="54"/>
        <v>48883</v>
      </c>
      <c r="BY79" s="1045">
        <f t="shared" si="54"/>
        <v>48913</v>
      </c>
      <c r="BZ79" s="1045">
        <f t="shared" si="54"/>
        <v>48944</v>
      </c>
      <c r="CA79" s="1045">
        <f t="shared" si="54"/>
        <v>48975</v>
      </c>
      <c r="CB79" s="1045">
        <f t="shared" si="54"/>
        <v>49003</v>
      </c>
      <c r="CC79" s="1045">
        <f t="shared" si="54"/>
        <v>49034</v>
      </c>
      <c r="CD79" s="1045">
        <f t="shared" si="54"/>
        <v>49064</v>
      </c>
      <c r="CE79" s="1045">
        <f t="shared" si="54"/>
        <v>49095</v>
      </c>
      <c r="CF79" s="1045">
        <f t="shared" si="54"/>
        <v>49125</v>
      </c>
      <c r="CG79" s="1045">
        <f t="shared" si="54"/>
        <v>49156</v>
      </c>
      <c r="CH79" s="1045">
        <f t="shared" si="54"/>
        <v>49187</v>
      </c>
      <c r="CI79" s="1045">
        <f t="shared" si="54"/>
        <v>49217</v>
      </c>
      <c r="CJ79" s="1045">
        <f t="shared" si="54"/>
        <v>49248</v>
      </c>
      <c r="CK79" s="1045">
        <f t="shared" si="54"/>
        <v>49278</v>
      </c>
      <c r="CL79" s="1045">
        <f t="shared" si="54"/>
        <v>49309</v>
      </c>
      <c r="CM79" s="1045">
        <f t="shared" si="54"/>
        <v>49340</v>
      </c>
      <c r="CN79" s="1045">
        <f t="shared" si="54"/>
        <v>49368</v>
      </c>
      <c r="CO79" s="1045">
        <f t="shared" si="54"/>
        <v>49399</v>
      </c>
      <c r="CP79" s="1045">
        <f t="shared" si="54"/>
        <v>49429</v>
      </c>
      <c r="CQ79" s="1045">
        <f t="shared" si="54"/>
        <v>49460</v>
      </c>
      <c r="CR79" s="1045">
        <f t="shared" si="54"/>
        <v>49490</v>
      </c>
      <c r="CS79" s="1045">
        <f t="shared" si="54"/>
        <v>49521</v>
      </c>
      <c r="CT79" s="1045">
        <f t="shared" si="54"/>
        <v>49552</v>
      </c>
      <c r="CU79" s="1045">
        <f t="shared" si="54"/>
        <v>49582</v>
      </c>
      <c r="CV79" s="1045">
        <f t="shared" si="54"/>
        <v>49613</v>
      </c>
      <c r="CW79" s="1045">
        <f t="shared" si="54"/>
        <v>49643</v>
      </c>
      <c r="CX79" s="1045">
        <f t="shared" si="54"/>
        <v>49674</v>
      </c>
      <c r="CY79" s="1045">
        <f t="shared" si="54"/>
        <v>49705</v>
      </c>
      <c r="CZ79" s="1045">
        <f t="shared" si="54"/>
        <v>49733</v>
      </c>
      <c r="DA79" s="1045">
        <f t="shared" si="54"/>
        <v>49765</v>
      </c>
      <c r="DB79" s="1045">
        <f t="shared" si="54"/>
        <v>49795</v>
      </c>
      <c r="DC79" s="1045">
        <f t="shared" si="54"/>
        <v>49826</v>
      </c>
      <c r="DD79" s="1045">
        <f t="shared" si="54"/>
        <v>49856</v>
      </c>
      <c r="DE79" s="1045">
        <f t="shared" si="54"/>
        <v>49887</v>
      </c>
      <c r="DF79" s="1045">
        <f t="shared" si="54"/>
        <v>49918</v>
      </c>
      <c r="DG79" s="1045">
        <f t="shared" si="54"/>
        <v>49948</v>
      </c>
      <c r="DH79" s="1045">
        <f t="shared" si="54"/>
        <v>49979</v>
      </c>
      <c r="DI79" s="1045">
        <f t="shared" si="54"/>
        <v>50009</v>
      </c>
      <c r="DJ79" s="1045">
        <f t="shared" si="54"/>
        <v>50040</v>
      </c>
      <c r="DK79" s="1045">
        <f t="shared" si="54"/>
        <v>50071</v>
      </c>
      <c r="DL79" s="1045">
        <f t="shared" si="54"/>
        <v>50099</v>
      </c>
      <c r="DM79" s="1045">
        <f t="shared" si="54"/>
        <v>50130</v>
      </c>
      <c r="DN79" s="1045">
        <f t="shared" si="54"/>
        <v>50160</v>
      </c>
      <c r="DO79" s="1045">
        <f t="shared" si="54"/>
        <v>50191</v>
      </c>
      <c r="DP79" s="1045">
        <f t="shared" si="54"/>
        <v>50221</v>
      </c>
      <c r="DQ79" s="1045">
        <f t="shared" si="54"/>
        <v>50252</v>
      </c>
      <c r="DR79" s="1045">
        <f t="shared" si="54"/>
        <v>50283</v>
      </c>
      <c r="DS79" s="1045">
        <f t="shared" si="54"/>
        <v>50313</v>
      </c>
      <c r="DT79" s="1045">
        <f t="shared" si="54"/>
        <v>50344</v>
      </c>
      <c r="DU79" s="1045">
        <f t="shared" si="54"/>
        <v>50374</v>
      </c>
      <c r="DV79" s="1045">
        <f t="shared" si="54"/>
        <v>50405</v>
      </c>
      <c r="DW79" s="1045">
        <f t="shared" si="54"/>
        <v>50436</v>
      </c>
      <c r="DX79" s="1045">
        <f t="shared" si="54"/>
        <v>50464</v>
      </c>
      <c r="DY79" s="1045">
        <f t="shared" si="54"/>
        <v>50495</v>
      </c>
      <c r="DZ79" s="1045">
        <f t="shared" si="54"/>
        <v>50525</v>
      </c>
      <c r="EA79" s="1045">
        <f t="shared" si="54"/>
        <v>50556</v>
      </c>
      <c r="EB79" s="1045">
        <f t="shared" si="54"/>
        <v>50586</v>
      </c>
      <c r="EC79" s="1045">
        <f t="shared" si="54"/>
        <v>50617</v>
      </c>
      <c r="ED79" s="1045">
        <f t="shared" si="54"/>
        <v>50648</v>
      </c>
      <c r="EE79" s="1045">
        <f t="shared" ref="EE79:GP79" si="55">+EE49</f>
        <v>50678</v>
      </c>
      <c r="EF79" s="1045">
        <f t="shared" si="55"/>
        <v>50709</v>
      </c>
      <c r="EG79" s="1045">
        <f t="shared" si="55"/>
        <v>50739</v>
      </c>
      <c r="EH79" s="1045">
        <f t="shared" si="55"/>
        <v>50770</v>
      </c>
      <c r="EI79" s="1045">
        <f t="shared" si="55"/>
        <v>50801</v>
      </c>
      <c r="EJ79" s="1045">
        <f t="shared" si="55"/>
        <v>50829</v>
      </c>
      <c r="EK79" s="1045">
        <f t="shared" si="55"/>
        <v>50860</v>
      </c>
      <c r="EL79" s="1045">
        <f t="shared" si="55"/>
        <v>50890</v>
      </c>
      <c r="EM79" s="1045">
        <f t="shared" si="55"/>
        <v>50921</v>
      </c>
      <c r="EN79" s="1045">
        <f t="shared" si="55"/>
        <v>50951</v>
      </c>
      <c r="EO79" s="1045">
        <f t="shared" si="55"/>
        <v>50982</v>
      </c>
      <c r="EP79" s="1045">
        <f t="shared" si="55"/>
        <v>51013</v>
      </c>
      <c r="EQ79" s="1045">
        <f t="shared" si="55"/>
        <v>51043</v>
      </c>
      <c r="ER79" s="1045">
        <f t="shared" si="55"/>
        <v>51074</v>
      </c>
      <c r="ES79" s="1045">
        <f t="shared" si="55"/>
        <v>51104</v>
      </c>
      <c r="ET79" s="1045">
        <f t="shared" si="55"/>
        <v>51135</v>
      </c>
      <c r="EU79" s="1045">
        <f t="shared" si="55"/>
        <v>51166</v>
      </c>
      <c r="EV79" s="1045">
        <f t="shared" si="55"/>
        <v>51194</v>
      </c>
      <c r="EW79" s="1045">
        <f t="shared" si="55"/>
        <v>51226</v>
      </c>
      <c r="EX79" s="1045">
        <f t="shared" si="55"/>
        <v>51256</v>
      </c>
      <c r="EY79" s="1045">
        <f t="shared" si="55"/>
        <v>51287</v>
      </c>
      <c r="EZ79" s="1045">
        <f t="shared" si="55"/>
        <v>51317</v>
      </c>
      <c r="FA79" s="1045">
        <f t="shared" si="55"/>
        <v>51348</v>
      </c>
      <c r="FB79" s="1045">
        <f t="shared" si="55"/>
        <v>51379</v>
      </c>
      <c r="FC79" s="1045">
        <f t="shared" si="55"/>
        <v>51409</v>
      </c>
      <c r="FD79" s="1045">
        <f t="shared" si="55"/>
        <v>51440</v>
      </c>
      <c r="FE79" s="1045">
        <f t="shared" si="55"/>
        <v>51470</v>
      </c>
      <c r="FF79" s="1045">
        <f t="shared" si="55"/>
        <v>51501</v>
      </c>
      <c r="FG79" s="1045">
        <f t="shared" si="55"/>
        <v>51532</v>
      </c>
      <c r="FH79" s="1045">
        <f t="shared" si="55"/>
        <v>51560</v>
      </c>
      <c r="FI79" s="1045">
        <f t="shared" si="55"/>
        <v>51591</v>
      </c>
      <c r="FJ79" s="1045">
        <f t="shared" si="55"/>
        <v>51621</v>
      </c>
      <c r="FK79" s="1045">
        <f t="shared" si="55"/>
        <v>51652</v>
      </c>
      <c r="FL79" s="1045">
        <f t="shared" si="55"/>
        <v>51682</v>
      </c>
      <c r="FM79" s="1045">
        <f t="shared" si="55"/>
        <v>51713</v>
      </c>
      <c r="FN79" s="1045">
        <f t="shared" si="55"/>
        <v>51744</v>
      </c>
      <c r="FO79" s="1045">
        <f t="shared" si="55"/>
        <v>51774</v>
      </c>
      <c r="FP79" s="1045">
        <f t="shared" si="55"/>
        <v>51805</v>
      </c>
      <c r="FQ79" s="1045">
        <f t="shared" si="55"/>
        <v>51835</v>
      </c>
      <c r="FR79" s="1045">
        <f t="shared" si="55"/>
        <v>51866</v>
      </c>
      <c r="FS79" s="1045">
        <f t="shared" si="55"/>
        <v>51897</v>
      </c>
      <c r="FT79" s="1045">
        <f t="shared" si="55"/>
        <v>51925</v>
      </c>
      <c r="FU79" s="1045">
        <f t="shared" si="55"/>
        <v>51956</v>
      </c>
      <c r="FV79" s="1045">
        <f t="shared" si="55"/>
        <v>51986</v>
      </c>
      <c r="FW79" s="1045">
        <f t="shared" si="55"/>
        <v>52017</v>
      </c>
      <c r="FX79" s="1045">
        <f t="shared" si="55"/>
        <v>52047</v>
      </c>
      <c r="FY79" s="1045">
        <f t="shared" si="55"/>
        <v>52078</v>
      </c>
      <c r="FZ79" s="1045">
        <f t="shared" si="55"/>
        <v>52109</v>
      </c>
      <c r="GA79" s="1045">
        <f t="shared" si="55"/>
        <v>52139</v>
      </c>
      <c r="GB79" s="1045">
        <f t="shared" si="55"/>
        <v>52170</v>
      </c>
      <c r="GC79" s="1045">
        <f t="shared" si="55"/>
        <v>52200</v>
      </c>
      <c r="GD79" s="1045">
        <f t="shared" si="55"/>
        <v>52231</v>
      </c>
      <c r="GE79" s="1045">
        <f t="shared" si="55"/>
        <v>52262</v>
      </c>
      <c r="GF79" s="1045">
        <f t="shared" si="55"/>
        <v>52290</v>
      </c>
      <c r="GG79" s="1045">
        <f t="shared" si="55"/>
        <v>52321</v>
      </c>
      <c r="GH79" s="1045">
        <f t="shared" si="55"/>
        <v>52351</v>
      </c>
      <c r="GI79" s="1045">
        <f t="shared" si="55"/>
        <v>52382</v>
      </c>
      <c r="GJ79" s="1045">
        <f t="shared" si="55"/>
        <v>52412</v>
      </c>
      <c r="GK79" s="1045">
        <f t="shared" si="55"/>
        <v>52443</v>
      </c>
      <c r="GL79" s="1045">
        <f t="shared" si="55"/>
        <v>52474</v>
      </c>
      <c r="GM79" s="1045">
        <f t="shared" si="55"/>
        <v>52504</v>
      </c>
      <c r="GN79" s="1045">
        <f t="shared" si="55"/>
        <v>52535</v>
      </c>
      <c r="GO79" s="1045">
        <f t="shared" si="55"/>
        <v>52565</v>
      </c>
      <c r="GP79" s="1045">
        <f t="shared" si="55"/>
        <v>52596</v>
      </c>
      <c r="GQ79" s="1045">
        <f t="shared" ref="GQ79:IL79" si="56">+GQ49</f>
        <v>52627</v>
      </c>
      <c r="GR79" s="1045">
        <f t="shared" si="56"/>
        <v>52655</v>
      </c>
      <c r="GS79" s="1045">
        <f t="shared" si="56"/>
        <v>52687</v>
      </c>
      <c r="GT79" s="1045">
        <f t="shared" si="56"/>
        <v>52717</v>
      </c>
      <c r="GU79" s="1045">
        <f t="shared" si="56"/>
        <v>52748</v>
      </c>
      <c r="GV79" s="1045">
        <f t="shared" si="56"/>
        <v>52778</v>
      </c>
      <c r="GW79" s="1045">
        <f t="shared" si="56"/>
        <v>52809</v>
      </c>
      <c r="GX79" s="1045">
        <f t="shared" si="56"/>
        <v>52840</v>
      </c>
      <c r="GY79" s="1045">
        <f t="shared" si="56"/>
        <v>52870</v>
      </c>
      <c r="GZ79" s="1045">
        <f t="shared" si="56"/>
        <v>52901</v>
      </c>
      <c r="HA79" s="1045">
        <f t="shared" si="56"/>
        <v>52931</v>
      </c>
      <c r="HB79" s="1045">
        <f t="shared" si="56"/>
        <v>52962</v>
      </c>
      <c r="HC79" s="1045">
        <f t="shared" si="56"/>
        <v>52993</v>
      </c>
      <c r="HD79" s="1045">
        <f t="shared" si="56"/>
        <v>53021</v>
      </c>
      <c r="HE79" s="1045">
        <f t="shared" si="56"/>
        <v>53052</v>
      </c>
      <c r="HF79" s="1045">
        <f t="shared" si="56"/>
        <v>53082</v>
      </c>
      <c r="HG79" s="1045">
        <f t="shared" si="56"/>
        <v>53113</v>
      </c>
      <c r="HH79" s="1045">
        <f t="shared" si="56"/>
        <v>53143</v>
      </c>
      <c r="HI79" s="1045">
        <f t="shared" si="56"/>
        <v>53174</v>
      </c>
      <c r="HJ79" s="1045">
        <f t="shared" si="56"/>
        <v>53205</v>
      </c>
      <c r="HK79" s="1045">
        <f t="shared" si="56"/>
        <v>53235</v>
      </c>
      <c r="HL79" s="1045">
        <f t="shared" si="56"/>
        <v>53266</v>
      </c>
      <c r="HM79" s="1045">
        <f t="shared" si="56"/>
        <v>53296</v>
      </c>
      <c r="HN79" s="1045">
        <f t="shared" si="56"/>
        <v>53327</v>
      </c>
      <c r="HO79" s="1045">
        <f t="shared" si="56"/>
        <v>53358</v>
      </c>
      <c r="HP79" s="1045">
        <f t="shared" si="56"/>
        <v>53386</v>
      </c>
      <c r="HQ79" s="1045">
        <f t="shared" si="56"/>
        <v>53417</v>
      </c>
      <c r="HR79" s="1045">
        <f t="shared" si="56"/>
        <v>53447</v>
      </c>
      <c r="HS79" s="1045">
        <f t="shared" si="56"/>
        <v>53478</v>
      </c>
      <c r="HT79" s="1045">
        <f t="shared" si="56"/>
        <v>53508</v>
      </c>
      <c r="HU79" s="1045">
        <f t="shared" si="56"/>
        <v>53539</v>
      </c>
      <c r="HV79" s="1045">
        <f t="shared" si="56"/>
        <v>53570</v>
      </c>
      <c r="HW79" s="1045">
        <f t="shared" si="56"/>
        <v>53600</v>
      </c>
      <c r="HX79" s="1045">
        <f t="shared" si="56"/>
        <v>53631</v>
      </c>
      <c r="HY79" s="1045">
        <f t="shared" si="56"/>
        <v>53661</v>
      </c>
      <c r="HZ79" s="1045">
        <f t="shared" si="56"/>
        <v>53692</v>
      </c>
      <c r="IA79" s="1045">
        <f t="shared" si="56"/>
        <v>53723</v>
      </c>
      <c r="IB79" s="1045">
        <f t="shared" si="56"/>
        <v>53751</v>
      </c>
      <c r="IC79" s="1045">
        <f t="shared" si="56"/>
        <v>53782</v>
      </c>
      <c r="ID79" s="1045">
        <f t="shared" si="56"/>
        <v>53812</v>
      </c>
      <c r="IE79" s="1045">
        <f t="shared" si="56"/>
        <v>53843</v>
      </c>
      <c r="IF79" s="1045">
        <f t="shared" si="56"/>
        <v>53873</v>
      </c>
      <c r="IG79" s="1045">
        <f t="shared" si="56"/>
        <v>53904</v>
      </c>
      <c r="IH79" s="1045">
        <f t="shared" si="56"/>
        <v>53935</v>
      </c>
      <c r="II79" s="1045">
        <f t="shared" si="56"/>
        <v>53965</v>
      </c>
      <c r="IJ79" s="1045">
        <f t="shared" si="56"/>
        <v>53996</v>
      </c>
      <c r="IK79" s="1045">
        <f t="shared" si="56"/>
        <v>54026</v>
      </c>
      <c r="IL79" s="1045">
        <f t="shared" si="56"/>
        <v>54057</v>
      </c>
    </row>
    <row r="80" spans="1:258" s="593" customFormat="1" ht="14">
      <c r="B80" s="765"/>
      <c r="C80" s="766"/>
      <c r="D80" s="767"/>
      <c r="E80" s="771" t="s">
        <v>653</v>
      </c>
      <c r="F80" s="768">
        <f t="shared" ref="F80:BQ80" si="57">F50</f>
        <v>0</v>
      </c>
      <c r="G80" s="768">
        <f t="shared" si="57"/>
        <v>0</v>
      </c>
      <c r="H80" s="768">
        <f t="shared" si="57"/>
        <v>0</v>
      </c>
      <c r="I80" s="768">
        <f t="shared" si="57"/>
        <v>0</v>
      </c>
      <c r="J80" s="768">
        <f t="shared" si="57"/>
        <v>0</v>
      </c>
      <c r="K80" s="768">
        <f t="shared" si="57"/>
        <v>0</v>
      </c>
      <c r="L80" s="768">
        <f t="shared" si="57"/>
        <v>0</v>
      </c>
      <c r="M80" s="768">
        <f t="shared" si="57"/>
        <v>0</v>
      </c>
      <c r="N80" s="768">
        <f t="shared" si="57"/>
        <v>0</v>
      </c>
      <c r="O80" s="768">
        <f t="shared" si="57"/>
        <v>0</v>
      </c>
      <c r="P80" s="768">
        <f t="shared" si="57"/>
        <v>0</v>
      </c>
      <c r="Q80" s="768">
        <f t="shared" si="57"/>
        <v>0</v>
      </c>
      <c r="R80" s="768">
        <f t="shared" si="57"/>
        <v>0</v>
      </c>
      <c r="S80" s="768">
        <f t="shared" si="57"/>
        <v>0</v>
      </c>
      <c r="T80" s="768">
        <f t="shared" si="57"/>
        <v>0</v>
      </c>
      <c r="U80" s="768">
        <f t="shared" si="57"/>
        <v>0</v>
      </c>
      <c r="V80" s="768">
        <f t="shared" si="57"/>
        <v>0</v>
      </c>
      <c r="W80" s="768">
        <f t="shared" si="57"/>
        <v>0</v>
      </c>
      <c r="X80" s="768">
        <f t="shared" si="57"/>
        <v>0</v>
      </c>
      <c r="Y80" s="768">
        <f t="shared" si="57"/>
        <v>0</v>
      </c>
      <c r="Z80" s="768">
        <f t="shared" si="57"/>
        <v>0</v>
      </c>
      <c r="AA80" s="768">
        <f t="shared" si="57"/>
        <v>0</v>
      </c>
      <c r="AB80" s="768">
        <f t="shared" si="57"/>
        <v>0</v>
      </c>
      <c r="AC80" s="768">
        <f t="shared" si="57"/>
        <v>0</v>
      </c>
      <c r="AD80" s="768">
        <f t="shared" si="57"/>
        <v>0</v>
      </c>
      <c r="AE80" s="768">
        <f t="shared" si="57"/>
        <v>0</v>
      </c>
      <c r="AF80" s="768">
        <f t="shared" si="57"/>
        <v>0</v>
      </c>
      <c r="AG80" s="768">
        <f t="shared" si="57"/>
        <v>0</v>
      </c>
      <c r="AH80" s="768">
        <f t="shared" si="57"/>
        <v>0</v>
      </c>
      <c r="AI80" s="768">
        <f t="shared" si="57"/>
        <v>0</v>
      </c>
      <c r="AJ80" s="768">
        <f t="shared" si="57"/>
        <v>0</v>
      </c>
      <c r="AK80" s="768">
        <f t="shared" si="57"/>
        <v>0</v>
      </c>
      <c r="AL80" s="768">
        <f t="shared" si="57"/>
        <v>1</v>
      </c>
      <c r="AM80" s="768">
        <f t="shared" si="57"/>
        <v>1</v>
      </c>
      <c r="AN80" s="768">
        <f t="shared" si="57"/>
        <v>1</v>
      </c>
      <c r="AO80" s="768">
        <f t="shared" si="57"/>
        <v>1</v>
      </c>
      <c r="AP80" s="768">
        <f t="shared" si="57"/>
        <v>1</v>
      </c>
      <c r="AQ80" s="768">
        <f t="shared" si="57"/>
        <v>1</v>
      </c>
      <c r="AR80" s="768">
        <f t="shared" si="57"/>
        <v>1</v>
      </c>
      <c r="AS80" s="768">
        <f t="shared" si="57"/>
        <v>1</v>
      </c>
      <c r="AT80" s="768">
        <f t="shared" si="57"/>
        <v>1</v>
      </c>
      <c r="AU80" s="768">
        <f t="shared" si="57"/>
        <v>1</v>
      </c>
      <c r="AV80" s="768">
        <f t="shared" si="57"/>
        <v>1</v>
      </c>
      <c r="AW80" s="768">
        <f t="shared" si="57"/>
        <v>1</v>
      </c>
      <c r="AX80" s="768">
        <f t="shared" si="57"/>
        <v>2</v>
      </c>
      <c r="AY80" s="768">
        <f t="shared" si="57"/>
        <v>2</v>
      </c>
      <c r="AZ80" s="768">
        <f t="shared" si="57"/>
        <v>2</v>
      </c>
      <c r="BA80" s="768">
        <f t="shared" si="57"/>
        <v>2</v>
      </c>
      <c r="BB80" s="768">
        <f t="shared" si="57"/>
        <v>2</v>
      </c>
      <c r="BC80" s="768">
        <f t="shared" si="57"/>
        <v>2</v>
      </c>
      <c r="BD80" s="768">
        <f t="shared" si="57"/>
        <v>2</v>
      </c>
      <c r="BE80" s="768">
        <f t="shared" si="57"/>
        <v>2</v>
      </c>
      <c r="BF80" s="768">
        <f t="shared" si="57"/>
        <v>2</v>
      </c>
      <c r="BG80" s="768">
        <f t="shared" si="57"/>
        <v>2</v>
      </c>
      <c r="BH80" s="768">
        <f t="shared" si="57"/>
        <v>2</v>
      </c>
      <c r="BI80" s="768">
        <f t="shared" si="57"/>
        <v>2</v>
      </c>
      <c r="BJ80" s="768">
        <f t="shared" si="57"/>
        <v>3</v>
      </c>
      <c r="BK80" s="768">
        <f t="shared" si="57"/>
        <v>3</v>
      </c>
      <c r="BL80" s="768">
        <f t="shared" si="57"/>
        <v>3</v>
      </c>
      <c r="BM80" s="768">
        <f t="shared" si="57"/>
        <v>3</v>
      </c>
      <c r="BN80" s="768">
        <f t="shared" si="57"/>
        <v>3</v>
      </c>
      <c r="BO80" s="768">
        <f t="shared" si="57"/>
        <v>3</v>
      </c>
      <c r="BP80" s="768">
        <f t="shared" si="57"/>
        <v>3</v>
      </c>
      <c r="BQ80" s="768">
        <f t="shared" si="57"/>
        <v>3</v>
      </c>
      <c r="BR80" s="768">
        <f t="shared" ref="BR80:EC80" si="58">BR50</f>
        <v>3</v>
      </c>
      <c r="BS80" s="768">
        <f t="shared" si="58"/>
        <v>3</v>
      </c>
      <c r="BT80" s="768">
        <f t="shared" si="58"/>
        <v>3</v>
      </c>
      <c r="BU80" s="768">
        <f t="shared" si="58"/>
        <v>3</v>
      </c>
      <c r="BV80" s="768">
        <f t="shared" si="58"/>
        <v>4</v>
      </c>
      <c r="BW80" s="768">
        <f t="shared" si="58"/>
        <v>4</v>
      </c>
      <c r="BX80" s="768">
        <f t="shared" si="58"/>
        <v>4</v>
      </c>
      <c r="BY80" s="768">
        <f t="shared" si="58"/>
        <v>4</v>
      </c>
      <c r="BZ80" s="768">
        <f t="shared" si="58"/>
        <v>4</v>
      </c>
      <c r="CA80" s="768">
        <f t="shared" si="58"/>
        <v>4</v>
      </c>
      <c r="CB80" s="768">
        <f t="shared" si="58"/>
        <v>4</v>
      </c>
      <c r="CC80" s="768">
        <f t="shared" si="58"/>
        <v>4</v>
      </c>
      <c r="CD80" s="768">
        <f t="shared" si="58"/>
        <v>4</v>
      </c>
      <c r="CE80" s="768">
        <f t="shared" si="58"/>
        <v>4</v>
      </c>
      <c r="CF80" s="768">
        <f t="shared" si="58"/>
        <v>4</v>
      </c>
      <c r="CG80" s="768">
        <f t="shared" si="58"/>
        <v>4</v>
      </c>
      <c r="CH80" s="768">
        <f t="shared" si="58"/>
        <v>5</v>
      </c>
      <c r="CI80" s="768">
        <f t="shared" si="58"/>
        <v>5</v>
      </c>
      <c r="CJ80" s="768">
        <f t="shared" si="58"/>
        <v>5</v>
      </c>
      <c r="CK80" s="768">
        <f t="shared" si="58"/>
        <v>5</v>
      </c>
      <c r="CL80" s="768">
        <f t="shared" si="58"/>
        <v>5</v>
      </c>
      <c r="CM80" s="768">
        <f t="shared" si="58"/>
        <v>5</v>
      </c>
      <c r="CN80" s="768">
        <f t="shared" si="58"/>
        <v>5</v>
      </c>
      <c r="CO80" s="768">
        <f t="shared" si="58"/>
        <v>5</v>
      </c>
      <c r="CP80" s="768">
        <f t="shared" si="58"/>
        <v>5</v>
      </c>
      <c r="CQ80" s="768">
        <f t="shared" si="58"/>
        <v>5</v>
      </c>
      <c r="CR80" s="768">
        <f t="shared" si="58"/>
        <v>5</v>
      </c>
      <c r="CS80" s="768">
        <f t="shared" si="58"/>
        <v>5</v>
      </c>
      <c r="CT80" s="768">
        <f t="shared" si="58"/>
        <v>6</v>
      </c>
      <c r="CU80" s="768">
        <f t="shared" si="58"/>
        <v>6</v>
      </c>
      <c r="CV80" s="768">
        <f t="shared" si="58"/>
        <v>6</v>
      </c>
      <c r="CW80" s="768">
        <f t="shared" si="58"/>
        <v>6</v>
      </c>
      <c r="CX80" s="768">
        <f t="shared" si="58"/>
        <v>6</v>
      </c>
      <c r="CY80" s="768">
        <f t="shared" si="58"/>
        <v>6</v>
      </c>
      <c r="CZ80" s="768">
        <f t="shared" si="58"/>
        <v>6</v>
      </c>
      <c r="DA80" s="768">
        <f t="shared" si="58"/>
        <v>6</v>
      </c>
      <c r="DB80" s="768">
        <f t="shared" si="58"/>
        <v>6</v>
      </c>
      <c r="DC80" s="768">
        <f t="shared" si="58"/>
        <v>6</v>
      </c>
      <c r="DD80" s="768">
        <f t="shared" si="58"/>
        <v>6</v>
      </c>
      <c r="DE80" s="768">
        <f t="shared" si="58"/>
        <v>6</v>
      </c>
      <c r="DF80" s="768">
        <f t="shared" si="58"/>
        <v>7</v>
      </c>
      <c r="DG80" s="768">
        <f t="shared" si="58"/>
        <v>7</v>
      </c>
      <c r="DH80" s="768">
        <f t="shared" si="58"/>
        <v>7</v>
      </c>
      <c r="DI80" s="768">
        <f t="shared" si="58"/>
        <v>7</v>
      </c>
      <c r="DJ80" s="768">
        <f t="shared" si="58"/>
        <v>7</v>
      </c>
      <c r="DK80" s="768">
        <f t="shared" si="58"/>
        <v>7</v>
      </c>
      <c r="DL80" s="768">
        <f t="shared" si="58"/>
        <v>7</v>
      </c>
      <c r="DM80" s="768">
        <f t="shared" si="58"/>
        <v>7</v>
      </c>
      <c r="DN80" s="768">
        <f t="shared" si="58"/>
        <v>7</v>
      </c>
      <c r="DO80" s="768">
        <f t="shared" si="58"/>
        <v>7</v>
      </c>
      <c r="DP80" s="768">
        <f t="shared" si="58"/>
        <v>7</v>
      </c>
      <c r="DQ80" s="768">
        <f t="shared" si="58"/>
        <v>7</v>
      </c>
      <c r="DR80" s="768">
        <f t="shared" si="58"/>
        <v>8</v>
      </c>
      <c r="DS80" s="768">
        <f t="shared" si="58"/>
        <v>8</v>
      </c>
      <c r="DT80" s="768">
        <f t="shared" si="58"/>
        <v>8</v>
      </c>
      <c r="DU80" s="768">
        <f t="shared" si="58"/>
        <v>8</v>
      </c>
      <c r="DV80" s="768">
        <f t="shared" si="58"/>
        <v>8</v>
      </c>
      <c r="DW80" s="768">
        <f t="shared" si="58"/>
        <v>8</v>
      </c>
      <c r="DX80" s="768">
        <f t="shared" si="58"/>
        <v>8</v>
      </c>
      <c r="DY80" s="768">
        <f t="shared" si="58"/>
        <v>8</v>
      </c>
      <c r="DZ80" s="768">
        <f t="shared" si="58"/>
        <v>8</v>
      </c>
      <c r="EA80" s="768">
        <f t="shared" si="58"/>
        <v>8</v>
      </c>
      <c r="EB80" s="768">
        <f t="shared" si="58"/>
        <v>8</v>
      </c>
      <c r="EC80" s="768">
        <f t="shared" si="58"/>
        <v>8</v>
      </c>
      <c r="ED80" s="768">
        <f t="shared" ref="ED80:GO80" si="59">ED50</f>
        <v>9</v>
      </c>
      <c r="EE80" s="768">
        <f t="shared" si="59"/>
        <v>9</v>
      </c>
      <c r="EF80" s="768">
        <f t="shared" si="59"/>
        <v>9</v>
      </c>
      <c r="EG80" s="768">
        <f t="shared" si="59"/>
        <v>9</v>
      </c>
      <c r="EH80" s="768">
        <f t="shared" si="59"/>
        <v>9</v>
      </c>
      <c r="EI80" s="768">
        <f t="shared" si="59"/>
        <v>9</v>
      </c>
      <c r="EJ80" s="768">
        <f t="shared" si="59"/>
        <v>9</v>
      </c>
      <c r="EK80" s="768">
        <f t="shared" si="59"/>
        <v>9</v>
      </c>
      <c r="EL80" s="768">
        <f t="shared" si="59"/>
        <v>9</v>
      </c>
      <c r="EM80" s="768">
        <f t="shared" si="59"/>
        <v>9</v>
      </c>
      <c r="EN80" s="768">
        <f t="shared" si="59"/>
        <v>9</v>
      </c>
      <c r="EO80" s="768">
        <f t="shared" si="59"/>
        <v>9</v>
      </c>
      <c r="EP80" s="768">
        <f t="shared" si="59"/>
        <v>10</v>
      </c>
      <c r="EQ80" s="768">
        <f t="shared" si="59"/>
        <v>10</v>
      </c>
      <c r="ER80" s="768">
        <f t="shared" si="59"/>
        <v>10</v>
      </c>
      <c r="ES80" s="768">
        <f t="shared" si="59"/>
        <v>10</v>
      </c>
      <c r="ET80" s="768">
        <f t="shared" si="59"/>
        <v>10</v>
      </c>
      <c r="EU80" s="768">
        <f t="shared" si="59"/>
        <v>10</v>
      </c>
      <c r="EV80" s="768">
        <f t="shared" si="59"/>
        <v>10</v>
      </c>
      <c r="EW80" s="768">
        <f t="shared" si="59"/>
        <v>10</v>
      </c>
      <c r="EX80" s="768">
        <f t="shared" si="59"/>
        <v>10</v>
      </c>
      <c r="EY80" s="768">
        <f t="shared" si="59"/>
        <v>10</v>
      </c>
      <c r="EZ80" s="768">
        <f t="shared" si="59"/>
        <v>10</v>
      </c>
      <c r="FA80" s="768">
        <f t="shared" si="59"/>
        <v>10</v>
      </c>
      <c r="FB80" s="768">
        <f t="shared" si="59"/>
        <v>11</v>
      </c>
      <c r="FC80" s="768">
        <f t="shared" si="59"/>
        <v>11</v>
      </c>
      <c r="FD80" s="768">
        <f t="shared" si="59"/>
        <v>11</v>
      </c>
      <c r="FE80" s="768">
        <f t="shared" si="59"/>
        <v>11</v>
      </c>
      <c r="FF80" s="768">
        <f t="shared" si="59"/>
        <v>11</v>
      </c>
      <c r="FG80" s="768">
        <f t="shared" si="59"/>
        <v>11</v>
      </c>
      <c r="FH80" s="768">
        <f t="shared" si="59"/>
        <v>11</v>
      </c>
      <c r="FI80" s="768">
        <f t="shared" si="59"/>
        <v>11</v>
      </c>
      <c r="FJ80" s="768">
        <f t="shared" si="59"/>
        <v>11</v>
      </c>
      <c r="FK80" s="768">
        <f t="shared" si="59"/>
        <v>11</v>
      </c>
      <c r="FL80" s="768">
        <f t="shared" si="59"/>
        <v>11</v>
      </c>
      <c r="FM80" s="768">
        <f t="shared" si="59"/>
        <v>11</v>
      </c>
      <c r="FN80" s="768">
        <f t="shared" si="59"/>
        <v>12</v>
      </c>
      <c r="FO80" s="768">
        <f t="shared" si="59"/>
        <v>12</v>
      </c>
      <c r="FP80" s="768">
        <f t="shared" si="59"/>
        <v>12</v>
      </c>
      <c r="FQ80" s="768">
        <f t="shared" si="59"/>
        <v>12</v>
      </c>
      <c r="FR80" s="768">
        <f t="shared" si="59"/>
        <v>12</v>
      </c>
      <c r="FS80" s="768">
        <f t="shared" si="59"/>
        <v>12</v>
      </c>
      <c r="FT80" s="768">
        <f t="shared" si="59"/>
        <v>12</v>
      </c>
      <c r="FU80" s="768">
        <f t="shared" si="59"/>
        <v>12</v>
      </c>
      <c r="FV80" s="768">
        <f t="shared" si="59"/>
        <v>12</v>
      </c>
      <c r="FW80" s="768">
        <f t="shared" si="59"/>
        <v>12</v>
      </c>
      <c r="FX80" s="768">
        <f t="shared" si="59"/>
        <v>12</v>
      </c>
      <c r="FY80" s="768">
        <f t="shared" si="59"/>
        <v>12</v>
      </c>
      <c r="FZ80" s="768">
        <f t="shared" si="59"/>
        <v>13</v>
      </c>
      <c r="GA80" s="768">
        <f t="shared" si="59"/>
        <v>13</v>
      </c>
      <c r="GB80" s="768">
        <f t="shared" si="59"/>
        <v>13</v>
      </c>
      <c r="GC80" s="768">
        <f t="shared" si="59"/>
        <v>13</v>
      </c>
      <c r="GD80" s="768">
        <f t="shared" si="59"/>
        <v>13</v>
      </c>
      <c r="GE80" s="768">
        <f t="shared" si="59"/>
        <v>13</v>
      </c>
      <c r="GF80" s="768">
        <f t="shared" si="59"/>
        <v>13</v>
      </c>
      <c r="GG80" s="768">
        <f t="shared" si="59"/>
        <v>13</v>
      </c>
      <c r="GH80" s="768">
        <f t="shared" si="59"/>
        <v>13</v>
      </c>
      <c r="GI80" s="768">
        <f t="shared" si="59"/>
        <v>13</v>
      </c>
      <c r="GJ80" s="768">
        <f t="shared" si="59"/>
        <v>13</v>
      </c>
      <c r="GK80" s="768">
        <f t="shared" si="59"/>
        <v>13</v>
      </c>
      <c r="GL80" s="768">
        <f t="shared" si="59"/>
        <v>14</v>
      </c>
      <c r="GM80" s="768">
        <f t="shared" si="59"/>
        <v>14</v>
      </c>
      <c r="GN80" s="768">
        <f t="shared" si="59"/>
        <v>14</v>
      </c>
      <c r="GO80" s="768">
        <f t="shared" si="59"/>
        <v>14</v>
      </c>
      <c r="GP80" s="768">
        <f t="shared" ref="GP80:IL80" si="60">GP50</f>
        <v>14</v>
      </c>
      <c r="GQ80" s="768">
        <f t="shared" si="60"/>
        <v>14</v>
      </c>
      <c r="GR80" s="768">
        <f t="shared" si="60"/>
        <v>14</v>
      </c>
      <c r="GS80" s="768">
        <f t="shared" si="60"/>
        <v>14</v>
      </c>
      <c r="GT80" s="768">
        <f t="shared" si="60"/>
        <v>14</v>
      </c>
      <c r="GU80" s="768">
        <f t="shared" si="60"/>
        <v>14</v>
      </c>
      <c r="GV80" s="768">
        <f t="shared" si="60"/>
        <v>14</v>
      </c>
      <c r="GW80" s="768">
        <f t="shared" si="60"/>
        <v>14</v>
      </c>
      <c r="GX80" s="768">
        <f t="shared" si="60"/>
        <v>15</v>
      </c>
      <c r="GY80" s="768">
        <f t="shared" si="60"/>
        <v>15</v>
      </c>
      <c r="GZ80" s="768">
        <f t="shared" si="60"/>
        <v>15</v>
      </c>
      <c r="HA80" s="768">
        <f t="shared" si="60"/>
        <v>15</v>
      </c>
      <c r="HB80" s="768">
        <f t="shared" si="60"/>
        <v>15</v>
      </c>
      <c r="HC80" s="768">
        <f t="shared" si="60"/>
        <v>15</v>
      </c>
      <c r="HD80" s="768">
        <f t="shared" si="60"/>
        <v>15</v>
      </c>
      <c r="HE80" s="768">
        <f t="shared" si="60"/>
        <v>15</v>
      </c>
      <c r="HF80" s="768">
        <f t="shared" si="60"/>
        <v>15</v>
      </c>
      <c r="HG80" s="768">
        <f t="shared" si="60"/>
        <v>15</v>
      </c>
      <c r="HH80" s="768">
        <f t="shared" si="60"/>
        <v>15</v>
      </c>
      <c r="HI80" s="768">
        <f t="shared" si="60"/>
        <v>15</v>
      </c>
      <c r="HJ80" s="768">
        <f t="shared" si="60"/>
        <v>16</v>
      </c>
      <c r="HK80" s="768">
        <f t="shared" si="60"/>
        <v>16</v>
      </c>
      <c r="HL80" s="768">
        <f t="shared" si="60"/>
        <v>16</v>
      </c>
      <c r="HM80" s="768">
        <f t="shared" si="60"/>
        <v>16</v>
      </c>
      <c r="HN80" s="768">
        <f t="shared" si="60"/>
        <v>16</v>
      </c>
      <c r="HO80" s="768">
        <f t="shared" si="60"/>
        <v>16</v>
      </c>
      <c r="HP80" s="768">
        <f t="shared" si="60"/>
        <v>16</v>
      </c>
      <c r="HQ80" s="768">
        <f t="shared" si="60"/>
        <v>16</v>
      </c>
      <c r="HR80" s="768">
        <f t="shared" si="60"/>
        <v>16</v>
      </c>
      <c r="HS80" s="768">
        <f t="shared" si="60"/>
        <v>16</v>
      </c>
      <c r="HT80" s="768">
        <f t="shared" si="60"/>
        <v>16</v>
      </c>
      <c r="HU80" s="768">
        <f t="shared" si="60"/>
        <v>16</v>
      </c>
      <c r="HV80" s="768">
        <f t="shared" si="60"/>
        <v>17</v>
      </c>
      <c r="HW80" s="768">
        <f t="shared" si="60"/>
        <v>17</v>
      </c>
      <c r="HX80" s="768">
        <f t="shared" si="60"/>
        <v>17</v>
      </c>
      <c r="HY80" s="768">
        <f t="shared" si="60"/>
        <v>17</v>
      </c>
      <c r="HZ80" s="768">
        <f t="shared" si="60"/>
        <v>17</v>
      </c>
      <c r="IA80" s="768">
        <f t="shared" si="60"/>
        <v>17</v>
      </c>
      <c r="IB80" s="768">
        <f t="shared" si="60"/>
        <v>17</v>
      </c>
      <c r="IC80" s="768">
        <f t="shared" si="60"/>
        <v>17</v>
      </c>
      <c r="ID80" s="768">
        <f t="shared" si="60"/>
        <v>17</v>
      </c>
      <c r="IE80" s="768">
        <f t="shared" si="60"/>
        <v>17</v>
      </c>
      <c r="IF80" s="768">
        <f t="shared" si="60"/>
        <v>17</v>
      </c>
      <c r="IG80" s="768">
        <f t="shared" si="60"/>
        <v>17</v>
      </c>
      <c r="IH80" s="768">
        <f t="shared" si="60"/>
        <v>18</v>
      </c>
      <c r="II80" s="768">
        <f t="shared" si="60"/>
        <v>18</v>
      </c>
      <c r="IJ80" s="768">
        <f t="shared" si="60"/>
        <v>18</v>
      </c>
      <c r="IK80" s="768">
        <f t="shared" si="60"/>
        <v>18</v>
      </c>
      <c r="IL80" s="768">
        <f t="shared" si="60"/>
        <v>18</v>
      </c>
      <c r="IM80" s="1010"/>
      <c r="IN80" s="768">
        <f t="shared" ref="IN80:IX80" si="61">IN50</f>
        <v>0</v>
      </c>
      <c r="IO80" s="768">
        <f t="shared" si="61"/>
        <v>1</v>
      </c>
      <c r="IP80" s="768">
        <f t="shared" si="61"/>
        <v>2</v>
      </c>
      <c r="IQ80" s="768">
        <f t="shared" si="61"/>
        <v>3</v>
      </c>
      <c r="IR80" s="768">
        <f t="shared" si="61"/>
        <v>4</v>
      </c>
      <c r="IS80" s="768">
        <f t="shared" si="61"/>
        <v>5</v>
      </c>
      <c r="IT80" s="768">
        <f t="shared" si="61"/>
        <v>6</v>
      </c>
      <c r="IU80" s="768">
        <f t="shared" si="61"/>
        <v>7</v>
      </c>
      <c r="IV80" s="768">
        <f t="shared" si="61"/>
        <v>8</v>
      </c>
      <c r="IW80" s="768">
        <f t="shared" si="61"/>
        <v>9</v>
      </c>
      <c r="IX80" s="768">
        <f t="shared" si="61"/>
        <v>10</v>
      </c>
    </row>
    <row r="81" spans="1:258" ht="14">
      <c r="D81" s="726" t="s">
        <v>693</v>
      </c>
      <c r="E81" s="781" t="s">
        <v>655</v>
      </c>
    </row>
    <row r="82" spans="1:258">
      <c r="B82" s="569" t="s">
        <v>694</v>
      </c>
      <c r="D82" s="782">
        <f ca="1">IFERROR(E82/E84,0)</f>
        <v>0.64651401198344438</v>
      </c>
      <c r="E82" s="805">
        <f ca="1">SUM(F82:IL82)</f>
        <v>112508250.94593509</v>
      </c>
      <c r="F82" s="591">
        <f t="shared" ref="F82:BQ82" si="62">F137+F155+F174+F181</f>
        <v>0</v>
      </c>
      <c r="G82" s="591">
        <f t="shared" ca="1" si="62"/>
        <v>-33504679.17981638</v>
      </c>
      <c r="H82" s="591">
        <f t="shared" ca="1" si="62"/>
        <v>-6322350.4774649888</v>
      </c>
      <c r="I82" s="591">
        <f t="shared" ca="1" si="62"/>
        <v>-3539714.9941044934</v>
      </c>
      <c r="J82" s="591">
        <f t="shared" ca="1" si="62"/>
        <v>-3755469.9823500286</v>
      </c>
      <c r="K82" s="591">
        <f t="shared" ca="1" si="62"/>
        <v>-3932653.5420241351</v>
      </c>
      <c r="L82" s="591">
        <f t="shared" ca="1" si="62"/>
        <v>-4060388.5302696694</v>
      </c>
      <c r="M82" s="591">
        <f t="shared" ca="1" si="62"/>
        <v>-4257474.9470866341</v>
      </c>
      <c r="N82" s="591">
        <f t="shared" ca="1" si="62"/>
        <v>-4634514.5376809137</v>
      </c>
      <c r="O82" s="591">
        <f t="shared" ca="1" si="62"/>
        <v>-4830523.9513761308</v>
      </c>
      <c r="P82" s="591">
        <f t="shared" ca="1" si="62"/>
        <v>-5026111.9290671842</v>
      </c>
      <c r="Q82" s="591">
        <f t="shared" ca="1" si="62"/>
        <v>-1406618.6842151911</v>
      </c>
      <c r="R82" s="591">
        <f t="shared" ca="1" si="62"/>
        <v>0</v>
      </c>
      <c r="S82" s="591">
        <f t="shared" ca="1" si="62"/>
        <v>0</v>
      </c>
      <c r="T82" s="591">
        <f t="shared" ca="1" si="62"/>
        <v>0</v>
      </c>
      <c r="U82" s="591">
        <f t="shared" ca="1" si="62"/>
        <v>0</v>
      </c>
      <c r="V82" s="591">
        <f t="shared" ca="1" si="62"/>
        <v>0</v>
      </c>
      <c r="W82" s="591">
        <f t="shared" ca="1" si="62"/>
        <v>0</v>
      </c>
      <c r="X82" s="591">
        <f t="shared" ca="1" si="62"/>
        <v>0</v>
      </c>
      <c r="Y82" s="591">
        <f t="shared" ca="1" si="62"/>
        <v>0</v>
      </c>
      <c r="Z82" s="591">
        <f t="shared" ca="1" si="62"/>
        <v>0</v>
      </c>
      <c r="AA82" s="591">
        <f t="shared" ca="1" si="62"/>
        <v>0</v>
      </c>
      <c r="AB82" s="591">
        <f t="shared" ca="1" si="62"/>
        <v>0</v>
      </c>
      <c r="AC82" s="591">
        <f t="shared" ca="1" si="62"/>
        <v>0</v>
      </c>
      <c r="AD82" s="591">
        <f t="shared" ca="1" si="62"/>
        <v>0</v>
      </c>
      <c r="AE82" s="591">
        <f t="shared" ca="1" si="62"/>
        <v>0</v>
      </c>
      <c r="AF82" s="591">
        <f t="shared" ca="1" si="62"/>
        <v>0</v>
      </c>
      <c r="AG82" s="591">
        <f t="shared" ca="1" si="62"/>
        <v>0</v>
      </c>
      <c r="AH82" s="591">
        <f t="shared" ca="1" si="62"/>
        <v>0</v>
      </c>
      <c r="AI82" s="591">
        <f t="shared" ca="1" si="62"/>
        <v>0</v>
      </c>
      <c r="AJ82" s="591">
        <f t="shared" ca="1" si="62"/>
        <v>0</v>
      </c>
      <c r="AK82" s="591">
        <f t="shared" ca="1" si="62"/>
        <v>0</v>
      </c>
      <c r="AL82" s="591">
        <f t="shared" ca="1" si="62"/>
        <v>385450.90657946456</v>
      </c>
      <c r="AM82" s="591">
        <f t="shared" ca="1" si="62"/>
        <v>343951.19598032592</v>
      </c>
      <c r="AN82" s="591">
        <f t="shared" ca="1" si="62"/>
        <v>336325.6198282644</v>
      </c>
      <c r="AO82" s="591">
        <f t="shared" ca="1" si="62"/>
        <v>334648.92869060102</v>
      </c>
      <c r="AP82" s="591">
        <f t="shared" ca="1" si="62"/>
        <v>331993.7230091599</v>
      </c>
      <c r="AQ82" s="591">
        <f t="shared" ca="1" si="62"/>
        <v>329372.00818014995</v>
      </c>
      <c r="AR82" s="591">
        <f t="shared" ca="1" si="62"/>
        <v>326860.95889622823</v>
      </c>
      <c r="AS82" s="591">
        <f t="shared" ca="1" si="62"/>
        <v>324307.4314212249</v>
      </c>
      <c r="AT82" s="591">
        <f t="shared" ca="1" si="62"/>
        <v>321890.48825006478</v>
      </c>
      <c r="AU82" s="591">
        <f t="shared" ca="1" si="62"/>
        <v>319422.40522783081</v>
      </c>
      <c r="AV82" s="591">
        <f t="shared" ca="1" si="62"/>
        <v>317201.26276152098</v>
      </c>
      <c r="AW82" s="591">
        <f t="shared" ca="1" si="62"/>
        <v>73298667.895785049</v>
      </c>
      <c r="AX82" s="591">
        <f t="shared" ca="1" si="62"/>
        <v>601246.1536523744</v>
      </c>
      <c r="AY82" s="591">
        <f t="shared" ca="1" si="62"/>
        <v>601246.1536523744</v>
      </c>
      <c r="AZ82" s="591">
        <f t="shared" ca="1" si="62"/>
        <v>601246.1536523744</v>
      </c>
      <c r="BA82" s="591">
        <f t="shared" ca="1" si="62"/>
        <v>601246.1536523744</v>
      </c>
      <c r="BB82" s="591">
        <f t="shared" ca="1" si="62"/>
        <v>601246.1536523744</v>
      </c>
      <c r="BC82" s="591">
        <f t="shared" ca="1" si="62"/>
        <v>601246.1536523744</v>
      </c>
      <c r="BD82" s="591">
        <f t="shared" ca="1" si="62"/>
        <v>601246.1536523744</v>
      </c>
      <c r="BE82" s="591">
        <f t="shared" ca="1" si="62"/>
        <v>601246.1536523744</v>
      </c>
      <c r="BF82" s="591">
        <f t="shared" ca="1" si="62"/>
        <v>601246.1536523744</v>
      </c>
      <c r="BG82" s="591">
        <f t="shared" ca="1" si="62"/>
        <v>601246.1536523744</v>
      </c>
      <c r="BH82" s="591">
        <f t="shared" ca="1" si="62"/>
        <v>601246.1536523744</v>
      </c>
      <c r="BI82" s="591">
        <f t="shared" ca="1" si="62"/>
        <v>601246.1536523744</v>
      </c>
      <c r="BJ82" s="591">
        <f t="shared" ca="1" si="62"/>
        <v>648923.52483644686</v>
      </c>
      <c r="BK82" s="591">
        <f t="shared" ca="1" si="62"/>
        <v>648923.52483644686</v>
      </c>
      <c r="BL82" s="591">
        <f t="shared" ca="1" si="62"/>
        <v>648923.52483644686</v>
      </c>
      <c r="BM82" s="591">
        <f t="shared" ca="1" si="62"/>
        <v>648923.52483644686</v>
      </c>
      <c r="BN82" s="591">
        <f t="shared" ca="1" si="62"/>
        <v>648923.52483644686</v>
      </c>
      <c r="BO82" s="591">
        <f t="shared" ca="1" si="62"/>
        <v>648923.52483644686</v>
      </c>
      <c r="BP82" s="591">
        <f t="shared" ca="1" si="62"/>
        <v>648923.52483644686</v>
      </c>
      <c r="BQ82" s="591">
        <f t="shared" ca="1" si="62"/>
        <v>648923.52483644686</v>
      </c>
      <c r="BR82" s="591">
        <f t="shared" ref="BR82:EC82" ca="1" si="63">BR137+BR155+BR174+BR181</f>
        <v>648923.52483644686</v>
      </c>
      <c r="BS82" s="591">
        <f t="shared" ca="1" si="63"/>
        <v>648923.52483644686</v>
      </c>
      <c r="BT82" s="591">
        <f t="shared" ca="1" si="63"/>
        <v>648923.52483644686</v>
      </c>
      <c r="BU82" s="591">
        <f t="shared" ca="1" si="63"/>
        <v>96455546.259751529</v>
      </c>
      <c r="BV82" s="591">
        <f t="shared" si="63"/>
        <v>0</v>
      </c>
      <c r="BW82" s="591">
        <f t="shared" si="63"/>
        <v>0</v>
      </c>
      <c r="BX82" s="591">
        <f t="shared" si="63"/>
        <v>0</v>
      </c>
      <c r="BY82" s="591">
        <f t="shared" si="63"/>
        <v>0</v>
      </c>
      <c r="BZ82" s="591">
        <f t="shared" si="63"/>
        <v>0</v>
      </c>
      <c r="CA82" s="591">
        <f t="shared" si="63"/>
        <v>0</v>
      </c>
      <c r="CB82" s="591">
        <f t="shared" si="63"/>
        <v>0</v>
      </c>
      <c r="CC82" s="591">
        <f t="shared" si="63"/>
        <v>0</v>
      </c>
      <c r="CD82" s="591">
        <f t="shared" si="63"/>
        <v>0</v>
      </c>
      <c r="CE82" s="591">
        <f t="shared" si="63"/>
        <v>0</v>
      </c>
      <c r="CF82" s="591">
        <f t="shared" si="63"/>
        <v>0</v>
      </c>
      <c r="CG82" s="591">
        <f t="shared" si="63"/>
        <v>0</v>
      </c>
      <c r="CH82" s="591">
        <f t="shared" si="63"/>
        <v>0</v>
      </c>
      <c r="CI82" s="591">
        <f t="shared" si="63"/>
        <v>0</v>
      </c>
      <c r="CJ82" s="591">
        <f t="shared" si="63"/>
        <v>0</v>
      </c>
      <c r="CK82" s="591">
        <f t="shared" si="63"/>
        <v>0</v>
      </c>
      <c r="CL82" s="591">
        <f t="shared" si="63"/>
        <v>0</v>
      </c>
      <c r="CM82" s="591">
        <f t="shared" si="63"/>
        <v>0</v>
      </c>
      <c r="CN82" s="591">
        <f t="shared" si="63"/>
        <v>0</v>
      </c>
      <c r="CO82" s="591">
        <f t="shared" si="63"/>
        <v>0</v>
      </c>
      <c r="CP82" s="591">
        <f t="shared" si="63"/>
        <v>0</v>
      </c>
      <c r="CQ82" s="591">
        <f t="shared" si="63"/>
        <v>0</v>
      </c>
      <c r="CR82" s="591">
        <f t="shared" si="63"/>
        <v>0</v>
      </c>
      <c r="CS82" s="591">
        <f t="shared" si="63"/>
        <v>0</v>
      </c>
      <c r="CT82" s="591">
        <f t="shared" si="63"/>
        <v>0</v>
      </c>
      <c r="CU82" s="591">
        <f t="shared" si="63"/>
        <v>0</v>
      </c>
      <c r="CV82" s="591">
        <f t="shared" si="63"/>
        <v>0</v>
      </c>
      <c r="CW82" s="591">
        <f t="shared" si="63"/>
        <v>0</v>
      </c>
      <c r="CX82" s="591">
        <f t="shared" si="63"/>
        <v>0</v>
      </c>
      <c r="CY82" s="591">
        <f t="shared" si="63"/>
        <v>0</v>
      </c>
      <c r="CZ82" s="591">
        <f t="shared" si="63"/>
        <v>0</v>
      </c>
      <c r="DA82" s="591">
        <f t="shared" si="63"/>
        <v>0</v>
      </c>
      <c r="DB82" s="591">
        <f t="shared" si="63"/>
        <v>0</v>
      </c>
      <c r="DC82" s="591">
        <f t="shared" si="63"/>
        <v>0</v>
      </c>
      <c r="DD82" s="591">
        <f t="shared" si="63"/>
        <v>0</v>
      </c>
      <c r="DE82" s="591">
        <f t="shared" si="63"/>
        <v>0</v>
      </c>
      <c r="DF82" s="591">
        <f t="shared" si="63"/>
        <v>0</v>
      </c>
      <c r="DG82" s="591">
        <f t="shared" si="63"/>
        <v>0</v>
      </c>
      <c r="DH82" s="591">
        <f t="shared" si="63"/>
        <v>0</v>
      </c>
      <c r="DI82" s="591">
        <f t="shared" si="63"/>
        <v>0</v>
      </c>
      <c r="DJ82" s="591">
        <f t="shared" si="63"/>
        <v>0</v>
      </c>
      <c r="DK82" s="591">
        <f t="shared" si="63"/>
        <v>0</v>
      </c>
      <c r="DL82" s="591">
        <f t="shared" si="63"/>
        <v>0</v>
      </c>
      <c r="DM82" s="591">
        <f t="shared" si="63"/>
        <v>0</v>
      </c>
      <c r="DN82" s="591">
        <f t="shared" si="63"/>
        <v>0</v>
      </c>
      <c r="DO82" s="591">
        <f t="shared" si="63"/>
        <v>0</v>
      </c>
      <c r="DP82" s="591">
        <f t="shared" si="63"/>
        <v>0</v>
      </c>
      <c r="DQ82" s="591">
        <f t="shared" si="63"/>
        <v>0</v>
      </c>
      <c r="DR82" s="591">
        <f t="shared" si="63"/>
        <v>0</v>
      </c>
      <c r="DS82" s="591">
        <f t="shared" si="63"/>
        <v>0</v>
      </c>
      <c r="DT82" s="591">
        <f t="shared" si="63"/>
        <v>0</v>
      </c>
      <c r="DU82" s="591">
        <f t="shared" si="63"/>
        <v>0</v>
      </c>
      <c r="DV82" s="591">
        <f t="shared" si="63"/>
        <v>0</v>
      </c>
      <c r="DW82" s="591">
        <f t="shared" si="63"/>
        <v>0</v>
      </c>
      <c r="DX82" s="591">
        <f t="shared" si="63"/>
        <v>0</v>
      </c>
      <c r="DY82" s="591">
        <f t="shared" si="63"/>
        <v>0</v>
      </c>
      <c r="DZ82" s="591">
        <f t="shared" si="63"/>
        <v>0</v>
      </c>
      <c r="EA82" s="591">
        <f t="shared" si="63"/>
        <v>0</v>
      </c>
      <c r="EB82" s="591">
        <f t="shared" si="63"/>
        <v>0</v>
      </c>
      <c r="EC82" s="591">
        <f t="shared" si="63"/>
        <v>0</v>
      </c>
      <c r="ED82" s="591">
        <f t="shared" ref="ED82:GO82" si="64">ED137+ED155+ED174+ED181</f>
        <v>0</v>
      </c>
      <c r="EE82" s="591">
        <f t="shared" si="64"/>
        <v>0</v>
      </c>
      <c r="EF82" s="591">
        <f t="shared" si="64"/>
        <v>0</v>
      </c>
      <c r="EG82" s="591">
        <f t="shared" si="64"/>
        <v>0</v>
      </c>
      <c r="EH82" s="591">
        <f t="shared" si="64"/>
        <v>0</v>
      </c>
      <c r="EI82" s="591">
        <f t="shared" si="64"/>
        <v>0</v>
      </c>
      <c r="EJ82" s="591">
        <f t="shared" si="64"/>
        <v>0</v>
      </c>
      <c r="EK82" s="591">
        <f t="shared" si="64"/>
        <v>0</v>
      </c>
      <c r="EL82" s="591">
        <f t="shared" si="64"/>
        <v>0</v>
      </c>
      <c r="EM82" s="591">
        <f t="shared" si="64"/>
        <v>0</v>
      </c>
      <c r="EN82" s="591">
        <f t="shared" si="64"/>
        <v>0</v>
      </c>
      <c r="EO82" s="591">
        <f t="shared" si="64"/>
        <v>0</v>
      </c>
      <c r="EP82" s="591">
        <f t="shared" si="64"/>
        <v>0</v>
      </c>
      <c r="EQ82" s="591">
        <f t="shared" si="64"/>
        <v>0</v>
      </c>
      <c r="ER82" s="591">
        <f t="shared" si="64"/>
        <v>0</v>
      </c>
      <c r="ES82" s="591">
        <f t="shared" si="64"/>
        <v>0</v>
      </c>
      <c r="ET82" s="591">
        <f t="shared" si="64"/>
        <v>0</v>
      </c>
      <c r="EU82" s="591">
        <f t="shared" si="64"/>
        <v>0</v>
      </c>
      <c r="EV82" s="591">
        <f t="shared" si="64"/>
        <v>0</v>
      </c>
      <c r="EW82" s="591">
        <f t="shared" si="64"/>
        <v>0</v>
      </c>
      <c r="EX82" s="591">
        <f t="shared" si="64"/>
        <v>0</v>
      </c>
      <c r="EY82" s="591">
        <f t="shared" si="64"/>
        <v>0</v>
      </c>
      <c r="EZ82" s="591">
        <f t="shared" si="64"/>
        <v>0</v>
      </c>
      <c r="FA82" s="591">
        <f t="shared" si="64"/>
        <v>0</v>
      </c>
      <c r="FB82" s="591">
        <f t="shared" si="64"/>
        <v>0</v>
      </c>
      <c r="FC82" s="591">
        <f t="shared" si="64"/>
        <v>0</v>
      </c>
      <c r="FD82" s="591">
        <f t="shared" si="64"/>
        <v>0</v>
      </c>
      <c r="FE82" s="591">
        <f t="shared" si="64"/>
        <v>0</v>
      </c>
      <c r="FF82" s="591">
        <f t="shared" si="64"/>
        <v>0</v>
      </c>
      <c r="FG82" s="591">
        <f t="shared" si="64"/>
        <v>0</v>
      </c>
      <c r="FH82" s="591">
        <f t="shared" si="64"/>
        <v>0</v>
      </c>
      <c r="FI82" s="591">
        <f t="shared" si="64"/>
        <v>0</v>
      </c>
      <c r="FJ82" s="591">
        <f t="shared" si="64"/>
        <v>0</v>
      </c>
      <c r="FK82" s="591">
        <f t="shared" si="64"/>
        <v>0</v>
      </c>
      <c r="FL82" s="591">
        <f t="shared" si="64"/>
        <v>0</v>
      </c>
      <c r="FM82" s="591">
        <f t="shared" si="64"/>
        <v>0</v>
      </c>
      <c r="FN82" s="591">
        <f t="shared" si="64"/>
        <v>0</v>
      </c>
      <c r="FO82" s="591">
        <f t="shared" si="64"/>
        <v>0</v>
      </c>
      <c r="FP82" s="591">
        <f t="shared" si="64"/>
        <v>0</v>
      </c>
      <c r="FQ82" s="591">
        <f t="shared" si="64"/>
        <v>0</v>
      </c>
      <c r="FR82" s="591">
        <f t="shared" si="64"/>
        <v>0</v>
      </c>
      <c r="FS82" s="591">
        <f t="shared" si="64"/>
        <v>0</v>
      </c>
      <c r="FT82" s="591">
        <f t="shared" si="64"/>
        <v>0</v>
      </c>
      <c r="FU82" s="591">
        <f t="shared" si="64"/>
        <v>0</v>
      </c>
      <c r="FV82" s="591">
        <f t="shared" si="64"/>
        <v>0</v>
      </c>
      <c r="FW82" s="591">
        <f t="shared" si="64"/>
        <v>0</v>
      </c>
      <c r="FX82" s="591">
        <f t="shared" si="64"/>
        <v>0</v>
      </c>
      <c r="FY82" s="591">
        <f t="shared" si="64"/>
        <v>0</v>
      </c>
      <c r="FZ82" s="591">
        <f t="shared" si="64"/>
        <v>0</v>
      </c>
      <c r="GA82" s="591">
        <f t="shared" si="64"/>
        <v>0</v>
      </c>
      <c r="GB82" s="591">
        <f t="shared" si="64"/>
        <v>0</v>
      </c>
      <c r="GC82" s="591">
        <f t="shared" si="64"/>
        <v>0</v>
      </c>
      <c r="GD82" s="591">
        <f t="shared" si="64"/>
        <v>0</v>
      </c>
      <c r="GE82" s="591">
        <f t="shared" si="64"/>
        <v>0</v>
      </c>
      <c r="GF82" s="591">
        <f t="shared" si="64"/>
        <v>0</v>
      </c>
      <c r="GG82" s="591">
        <f t="shared" si="64"/>
        <v>0</v>
      </c>
      <c r="GH82" s="591">
        <f t="shared" si="64"/>
        <v>0</v>
      </c>
      <c r="GI82" s="591">
        <f t="shared" si="64"/>
        <v>0</v>
      </c>
      <c r="GJ82" s="591">
        <f t="shared" si="64"/>
        <v>0</v>
      </c>
      <c r="GK82" s="591">
        <f t="shared" si="64"/>
        <v>0</v>
      </c>
      <c r="GL82" s="591">
        <f t="shared" si="64"/>
        <v>0</v>
      </c>
      <c r="GM82" s="591">
        <f t="shared" si="64"/>
        <v>0</v>
      </c>
      <c r="GN82" s="591">
        <f t="shared" si="64"/>
        <v>0</v>
      </c>
      <c r="GO82" s="591">
        <f t="shared" si="64"/>
        <v>0</v>
      </c>
      <c r="GP82" s="591">
        <f t="shared" ref="GP82:IL82" si="65">GP137+GP155+GP174+GP181</f>
        <v>0</v>
      </c>
      <c r="GQ82" s="591">
        <f t="shared" si="65"/>
        <v>0</v>
      </c>
      <c r="GR82" s="591">
        <f t="shared" si="65"/>
        <v>0</v>
      </c>
      <c r="GS82" s="591">
        <f t="shared" si="65"/>
        <v>0</v>
      </c>
      <c r="GT82" s="591">
        <f t="shared" si="65"/>
        <v>0</v>
      </c>
      <c r="GU82" s="591">
        <f t="shared" si="65"/>
        <v>0</v>
      </c>
      <c r="GV82" s="591">
        <f t="shared" si="65"/>
        <v>0</v>
      </c>
      <c r="GW82" s="591">
        <f t="shared" si="65"/>
        <v>0</v>
      </c>
      <c r="GX82" s="591">
        <f t="shared" si="65"/>
        <v>0</v>
      </c>
      <c r="GY82" s="591">
        <f t="shared" si="65"/>
        <v>0</v>
      </c>
      <c r="GZ82" s="591">
        <f t="shared" si="65"/>
        <v>0</v>
      </c>
      <c r="HA82" s="591">
        <f t="shared" si="65"/>
        <v>0</v>
      </c>
      <c r="HB82" s="591">
        <f t="shared" si="65"/>
        <v>0</v>
      </c>
      <c r="HC82" s="591">
        <f t="shared" si="65"/>
        <v>0</v>
      </c>
      <c r="HD82" s="591">
        <f t="shared" si="65"/>
        <v>0</v>
      </c>
      <c r="HE82" s="591">
        <f t="shared" si="65"/>
        <v>0</v>
      </c>
      <c r="HF82" s="591">
        <f t="shared" si="65"/>
        <v>0</v>
      </c>
      <c r="HG82" s="591">
        <f t="shared" si="65"/>
        <v>0</v>
      </c>
      <c r="HH82" s="591">
        <f t="shared" si="65"/>
        <v>0</v>
      </c>
      <c r="HI82" s="591">
        <f t="shared" si="65"/>
        <v>0</v>
      </c>
      <c r="HJ82" s="591">
        <f t="shared" si="65"/>
        <v>0</v>
      </c>
      <c r="HK82" s="591">
        <f t="shared" si="65"/>
        <v>0</v>
      </c>
      <c r="HL82" s="591">
        <f t="shared" si="65"/>
        <v>0</v>
      </c>
      <c r="HM82" s="591">
        <f t="shared" si="65"/>
        <v>0</v>
      </c>
      <c r="HN82" s="591">
        <f t="shared" si="65"/>
        <v>0</v>
      </c>
      <c r="HO82" s="591">
        <f t="shared" si="65"/>
        <v>0</v>
      </c>
      <c r="HP82" s="591">
        <f t="shared" si="65"/>
        <v>0</v>
      </c>
      <c r="HQ82" s="591">
        <f t="shared" si="65"/>
        <v>0</v>
      </c>
      <c r="HR82" s="591">
        <f t="shared" si="65"/>
        <v>0</v>
      </c>
      <c r="HS82" s="591">
        <f t="shared" si="65"/>
        <v>0</v>
      </c>
      <c r="HT82" s="591">
        <f t="shared" si="65"/>
        <v>0</v>
      </c>
      <c r="HU82" s="591">
        <f t="shared" si="65"/>
        <v>0</v>
      </c>
      <c r="HV82" s="591">
        <f t="shared" si="65"/>
        <v>0</v>
      </c>
      <c r="HW82" s="591">
        <f t="shared" si="65"/>
        <v>0</v>
      </c>
      <c r="HX82" s="591">
        <f t="shared" si="65"/>
        <v>0</v>
      </c>
      <c r="HY82" s="591">
        <f t="shared" si="65"/>
        <v>0</v>
      </c>
      <c r="HZ82" s="591">
        <f t="shared" si="65"/>
        <v>0</v>
      </c>
      <c r="IA82" s="591">
        <f t="shared" si="65"/>
        <v>0</v>
      </c>
      <c r="IB82" s="591">
        <f t="shared" si="65"/>
        <v>0</v>
      </c>
      <c r="IC82" s="591">
        <f t="shared" si="65"/>
        <v>0</v>
      </c>
      <c r="ID82" s="591">
        <f t="shared" si="65"/>
        <v>0</v>
      </c>
      <c r="IE82" s="591">
        <f t="shared" si="65"/>
        <v>0</v>
      </c>
      <c r="IF82" s="591">
        <f t="shared" si="65"/>
        <v>0</v>
      </c>
      <c r="IG82" s="591">
        <f t="shared" si="65"/>
        <v>0</v>
      </c>
      <c r="IH82" s="591">
        <f t="shared" si="65"/>
        <v>0</v>
      </c>
      <c r="II82" s="591">
        <f t="shared" si="65"/>
        <v>0</v>
      </c>
      <c r="IJ82" s="591">
        <f t="shared" si="65"/>
        <v>0</v>
      </c>
      <c r="IK82" s="591">
        <f t="shared" si="65"/>
        <v>0</v>
      </c>
      <c r="IL82" s="591">
        <f t="shared" si="65"/>
        <v>0</v>
      </c>
      <c r="IN82" s="591">
        <f t="shared" ref="IN82:IX84" ca="1" si="66">SUMIF($F$50:$IL$50,IN$50,$F82:$IL82)</f>
        <v>-75270500.755455732</v>
      </c>
      <c r="IO82" s="591">
        <f t="shared" ca="1" si="66"/>
        <v>76970092.824609891</v>
      </c>
      <c r="IP82" s="591">
        <f t="shared" ca="1" si="66"/>
        <v>7214953.8438284947</v>
      </c>
      <c r="IQ82" s="591">
        <f t="shared" ca="1" si="66"/>
        <v>103593705.03295244</v>
      </c>
      <c r="IR82" s="591">
        <f t="shared" si="66"/>
        <v>0</v>
      </c>
      <c r="IS82" s="591">
        <f t="shared" si="66"/>
        <v>0</v>
      </c>
      <c r="IT82" s="591">
        <f t="shared" si="66"/>
        <v>0</v>
      </c>
      <c r="IU82" s="591">
        <f t="shared" si="66"/>
        <v>0</v>
      </c>
      <c r="IV82" s="591">
        <f t="shared" si="66"/>
        <v>0</v>
      </c>
      <c r="IW82" s="591">
        <f t="shared" si="66"/>
        <v>0</v>
      </c>
      <c r="IX82" s="591">
        <f t="shared" si="66"/>
        <v>0</v>
      </c>
    </row>
    <row r="83" spans="1:258" ht="13" thickBot="1">
      <c r="B83" s="569" t="s">
        <v>695</v>
      </c>
      <c r="D83" s="777">
        <f ca="1">IFERROR(E83/E84,0)</f>
        <v>0.35348598801655562</v>
      </c>
      <c r="E83" s="806">
        <f ca="1">SUM(F83:IL83)</f>
        <v>61514660.948534645</v>
      </c>
      <c r="F83" s="591">
        <f t="shared" ref="F83:BQ83" si="67">F138+F156+F175+F182</f>
        <v>0</v>
      </c>
      <c r="G83" s="591">
        <f t="shared" ca="1" si="67"/>
        <v>-3722742.1310907081</v>
      </c>
      <c r="H83" s="591">
        <f t="shared" ca="1" si="67"/>
        <v>-702483.38638499856</v>
      </c>
      <c r="I83" s="591">
        <f t="shared" ca="1" si="67"/>
        <v>-393301.66601161024</v>
      </c>
      <c r="J83" s="591">
        <f t="shared" ca="1" si="67"/>
        <v>-417274.44248333637</v>
      </c>
      <c r="K83" s="591">
        <f t="shared" ca="1" si="67"/>
        <v>-436961.50466934824</v>
      </c>
      <c r="L83" s="591">
        <f t="shared" ca="1" si="67"/>
        <v>-451154.28114107426</v>
      </c>
      <c r="M83" s="591">
        <f t="shared" ca="1" si="67"/>
        <v>-473052.77189851477</v>
      </c>
      <c r="N83" s="591">
        <f t="shared" ca="1" si="67"/>
        <v>-514946.05974232365</v>
      </c>
      <c r="O83" s="591">
        <f t="shared" ca="1" si="67"/>
        <v>-536724.88348623656</v>
      </c>
      <c r="P83" s="591">
        <f t="shared" ca="1" si="67"/>
        <v>-558456.88100746472</v>
      </c>
      <c r="Q83" s="591">
        <f t="shared" ca="1" si="67"/>
        <v>-156290.96491279895</v>
      </c>
      <c r="R83" s="591">
        <f t="shared" ca="1" si="67"/>
        <v>0</v>
      </c>
      <c r="S83" s="591">
        <f t="shared" ca="1" si="67"/>
        <v>0</v>
      </c>
      <c r="T83" s="591">
        <f t="shared" ca="1" si="67"/>
        <v>0</v>
      </c>
      <c r="U83" s="591">
        <f t="shared" ca="1" si="67"/>
        <v>0</v>
      </c>
      <c r="V83" s="591">
        <f t="shared" ca="1" si="67"/>
        <v>0</v>
      </c>
      <c r="W83" s="591">
        <f t="shared" ca="1" si="67"/>
        <v>0</v>
      </c>
      <c r="X83" s="591">
        <f t="shared" ca="1" si="67"/>
        <v>0</v>
      </c>
      <c r="Y83" s="591">
        <f t="shared" ca="1" si="67"/>
        <v>0</v>
      </c>
      <c r="Z83" s="591">
        <f t="shared" ca="1" si="67"/>
        <v>0</v>
      </c>
      <c r="AA83" s="591">
        <f t="shared" ca="1" si="67"/>
        <v>0</v>
      </c>
      <c r="AB83" s="591">
        <f t="shared" ca="1" si="67"/>
        <v>0</v>
      </c>
      <c r="AC83" s="591">
        <f t="shared" ca="1" si="67"/>
        <v>0</v>
      </c>
      <c r="AD83" s="591">
        <f t="shared" ca="1" si="67"/>
        <v>0</v>
      </c>
      <c r="AE83" s="591">
        <f t="shared" ca="1" si="67"/>
        <v>0</v>
      </c>
      <c r="AF83" s="591">
        <f t="shared" ca="1" si="67"/>
        <v>0</v>
      </c>
      <c r="AG83" s="591">
        <f t="shared" ca="1" si="67"/>
        <v>0</v>
      </c>
      <c r="AH83" s="591">
        <f t="shared" ca="1" si="67"/>
        <v>0</v>
      </c>
      <c r="AI83" s="591">
        <f t="shared" ca="1" si="67"/>
        <v>0</v>
      </c>
      <c r="AJ83" s="591">
        <f t="shared" ca="1" si="67"/>
        <v>0</v>
      </c>
      <c r="AK83" s="591">
        <f t="shared" ca="1" si="67"/>
        <v>0</v>
      </c>
      <c r="AL83" s="591">
        <f t="shared" ca="1" si="67"/>
        <v>42827.878508829388</v>
      </c>
      <c r="AM83" s="591">
        <f t="shared" ca="1" si="67"/>
        <v>38216.799553369536</v>
      </c>
      <c r="AN83" s="591">
        <f t="shared" ca="1" si="67"/>
        <v>37369.513314251592</v>
      </c>
      <c r="AO83" s="591">
        <f t="shared" ca="1" si="67"/>
        <v>37183.21429895566</v>
      </c>
      <c r="AP83" s="591">
        <f t="shared" ca="1" si="67"/>
        <v>36888.191445462202</v>
      </c>
      <c r="AQ83" s="591">
        <f t="shared" ca="1" si="67"/>
        <v>36596.889797794429</v>
      </c>
      <c r="AR83" s="591">
        <f t="shared" ca="1" si="67"/>
        <v>36317.884321803125</v>
      </c>
      <c r="AS83" s="591">
        <f t="shared" ca="1" si="67"/>
        <v>36034.159046802757</v>
      </c>
      <c r="AT83" s="591">
        <f t="shared" ca="1" si="67"/>
        <v>35765.609805562744</v>
      </c>
      <c r="AU83" s="591">
        <f t="shared" ca="1" si="67"/>
        <v>35491.37835864786</v>
      </c>
      <c r="AV83" s="591">
        <f t="shared" ca="1" si="67"/>
        <v>35244.584751280097</v>
      </c>
      <c r="AW83" s="591">
        <f t="shared" ca="1" si="67"/>
        <v>8144296.4328650031</v>
      </c>
      <c r="AX83" s="591">
        <f t="shared" ca="1" si="67"/>
        <v>66805.128183597131</v>
      </c>
      <c r="AY83" s="591">
        <f t="shared" ca="1" si="67"/>
        <v>66805.128183597131</v>
      </c>
      <c r="AZ83" s="591">
        <f t="shared" ca="1" si="67"/>
        <v>66805.128183597131</v>
      </c>
      <c r="BA83" s="591">
        <f t="shared" ca="1" si="67"/>
        <v>66805.128183597131</v>
      </c>
      <c r="BB83" s="591">
        <f t="shared" ca="1" si="67"/>
        <v>66805.128183597131</v>
      </c>
      <c r="BC83" s="591">
        <f t="shared" ca="1" si="67"/>
        <v>66805.128183597131</v>
      </c>
      <c r="BD83" s="591">
        <f t="shared" ca="1" si="67"/>
        <v>66805.128183597131</v>
      </c>
      <c r="BE83" s="591">
        <f t="shared" ca="1" si="67"/>
        <v>66805.128183597131</v>
      </c>
      <c r="BF83" s="591">
        <f t="shared" ca="1" si="67"/>
        <v>66805.128183597131</v>
      </c>
      <c r="BG83" s="591">
        <f t="shared" ca="1" si="67"/>
        <v>66805.128183597131</v>
      </c>
      <c r="BH83" s="591">
        <f t="shared" ca="1" si="67"/>
        <v>66805.128183597131</v>
      </c>
      <c r="BI83" s="591">
        <f t="shared" ca="1" si="67"/>
        <v>66805.128183597131</v>
      </c>
      <c r="BJ83" s="591">
        <f t="shared" ca="1" si="67"/>
        <v>72102.613870716305</v>
      </c>
      <c r="BK83" s="591">
        <f t="shared" ca="1" si="67"/>
        <v>72102.613870716305</v>
      </c>
      <c r="BL83" s="591">
        <f t="shared" ca="1" si="67"/>
        <v>72102.613870716305</v>
      </c>
      <c r="BM83" s="591">
        <f t="shared" ca="1" si="67"/>
        <v>72102.613870716305</v>
      </c>
      <c r="BN83" s="591">
        <f t="shared" ca="1" si="67"/>
        <v>72102.613870716305</v>
      </c>
      <c r="BO83" s="591">
        <f t="shared" ca="1" si="67"/>
        <v>72102.613870716305</v>
      </c>
      <c r="BP83" s="591">
        <f t="shared" ca="1" si="67"/>
        <v>72102.613870716305</v>
      </c>
      <c r="BQ83" s="591">
        <f t="shared" ca="1" si="67"/>
        <v>72102.613870716305</v>
      </c>
      <c r="BR83" s="591">
        <f t="shared" ref="BR83:EC83" ca="1" si="68">BR138+BR156+BR175+BR182</f>
        <v>72102.613870716305</v>
      </c>
      <c r="BS83" s="591">
        <f t="shared" ca="1" si="68"/>
        <v>72102.613870716305</v>
      </c>
      <c r="BT83" s="591">
        <f t="shared" ca="1" si="68"/>
        <v>72102.613870716305</v>
      </c>
      <c r="BU83" s="591">
        <f t="shared" ca="1" si="68"/>
        <v>59731027.094514251</v>
      </c>
      <c r="BV83" s="591">
        <f t="shared" si="68"/>
        <v>0</v>
      </c>
      <c r="BW83" s="591">
        <f t="shared" si="68"/>
        <v>0</v>
      </c>
      <c r="BX83" s="591">
        <f t="shared" si="68"/>
        <v>0</v>
      </c>
      <c r="BY83" s="591">
        <f t="shared" si="68"/>
        <v>0</v>
      </c>
      <c r="BZ83" s="591">
        <f t="shared" si="68"/>
        <v>0</v>
      </c>
      <c r="CA83" s="591">
        <f t="shared" si="68"/>
        <v>0</v>
      </c>
      <c r="CB83" s="591">
        <f t="shared" si="68"/>
        <v>0</v>
      </c>
      <c r="CC83" s="591">
        <f t="shared" si="68"/>
        <v>0</v>
      </c>
      <c r="CD83" s="591">
        <f t="shared" si="68"/>
        <v>0</v>
      </c>
      <c r="CE83" s="591">
        <f t="shared" si="68"/>
        <v>0</v>
      </c>
      <c r="CF83" s="591">
        <f t="shared" si="68"/>
        <v>0</v>
      </c>
      <c r="CG83" s="591">
        <f t="shared" si="68"/>
        <v>0</v>
      </c>
      <c r="CH83" s="591">
        <f t="shared" si="68"/>
        <v>0</v>
      </c>
      <c r="CI83" s="591">
        <f t="shared" si="68"/>
        <v>0</v>
      </c>
      <c r="CJ83" s="591">
        <f t="shared" si="68"/>
        <v>0</v>
      </c>
      <c r="CK83" s="591">
        <f t="shared" si="68"/>
        <v>0</v>
      </c>
      <c r="CL83" s="591">
        <f t="shared" si="68"/>
        <v>0</v>
      </c>
      <c r="CM83" s="591">
        <f t="shared" si="68"/>
        <v>0</v>
      </c>
      <c r="CN83" s="591">
        <f t="shared" si="68"/>
        <v>0</v>
      </c>
      <c r="CO83" s="591">
        <f t="shared" si="68"/>
        <v>0</v>
      </c>
      <c r="CP83" s="591">
        <f t="shared" si="68"/>
        <v>0</v>
      </c>
      <c r="CQ83" s="591">
        <f t="shared" si="68"/>
        <v>0</v>
      </c>
      <c r="CR83" s="591">
        <f t="shared" si="68"/>
        <v>0</v>
      </c>
      <c r="CS83" s="591">
        <f t="shared" si="68"/>
        <v>0</v>
      </c>
      <c r="CT83" s="591">
        <f t="shared" si="68"/>
        <v>0</v>
      </c>
      <c r="CU83" s="591">
        <f t="shared" si="68"/>
        <v>0</v>
      </c>
      <c r="CV83" s="591">
        <f t="shared" si="68"/>
        <v>0</v>
      </c>
      <c r="CW83" s="591">
        <f t="shared" si="68"/>
        <v>0</v>
      </c>
      <c r="CX83" s="591">
        <f t="shared" si="68"/>
        <v>0</v>
      </c>
      <c r="CY83" s="591">
        <f t="shared" si="68"/>
        <v>0</v>
      </c>
      <c r="CZ83" s="591">
        <f t="shared" si="68"/>
        <v>0</v>
      </c>
      <c r="DA83" s="591">
        <f t="shared" si="68"/>
        <v>0</v>
      </c>
      <c r="DB83" s="591">
        <f t="shared" si="68"/>
        <v>0</v>
      </c>
      <c r="DC83" s="591">
        <f t="shared" si="68"/>
        <v>0</v>
      </c>
      <c r="DD83" s="591">
        <f t="shared" si="68"/>
        <v>0</v>
      </c>
      <c r="DE83" s="591">
        <f t="shared" si="68"/>
        <v>0</v>
      </c>
      <c r="DF83" s="591">
        <f t="shared" si="68"/>
        <v>0</v>
      </c>
      <c r="DG83" s="591">
        <f t="shared" si="68"/>
        <v>0</v>
      </c>
      <c r="DH83" s="591">
        <f t="shared" si="68"/>
        <v>0</v>
      </c>
      <c r="DI83" s="591">
        <f t="shared" si="68"/>
        <v>0</v>
      </c>
      <c r="DJ83" s="591">
        <f t="shared" si="68"/>
        <v>0</v>
      </c>
      <c r="DK83" s="591">
        <f t="shared" si="68"/>
        <v>0</v>
      </c>
      <c r="DL83" s="591">
        <f t="shared" si="68"/>
        <v>0</v>
      </c>
      <c r="DM83" s="591">
        <f t="shared" si="68"/>
        <v>0</v>
      </c>
      <c r="DN83" s="591">
        <f t="shared" si="68"/>
        <v>0</v>
      </c>
      <c r="DO83" s="591">
        <f t="shared" si="68"/>
        <v>0</v>
      </c>
      <c r="DP83" s="591">
        <f t="shared" si="68"/>
        <v>0</v>
      </c>
      <c r="DQ83" s="591">
        <f t="shared" si="68"/>
        <v>0</v>
      </c>
      <c r="DR83" s="591">
        <f t="shared" si="68"/>
        <v>0</v>
      </c>
      <c r="DS83" s="591">
        <f t="shared" si="68"/>
        <v>0</v>
      </c>
      <c r="DT83" s="591">
        <f t="shared" si="68"/>
        <v>0</v>
      </c>
      <c r="DU83" s="591">
        <f t="shared" si="68"/>
        <v>0</v>
      </c>
      <c r="DV83" s="591">
        <f t="shared" si="68"/>
        <v>0</v>
      </c>
      <c r="DW83" s="591">
        <f t="shared" si="68"/>
        <v>0</v>
      </c>
      <c r="DX83" s="591">
        <f t="shared" si="68"/>
        <v>0</v>
      </c>
      <c r="DY83" s="591">
        <f t="shared" si="68"/>
        <v>0</v>
      </c>
      <c r="DZ83" s="591">
        <f t="shared" si="68"/>
        <v>0</v>
      </c>
      <c r="EA83" s="591">
        <f t="shared" si="68"/>
        <v>0</v>
      </c>
      <c r="EB83" s="591">
        <f t="shared" si="68"/>
        <v>0</v>
      </c>
      <c r="EC83" s="591">
        <f t="shared" si="68"/>
        <v>0</v>
      </c>
      <c r="ED83" s="591">
        <f t="shared" ref="ED83:GO83" si="69">ED138+ED156+ED175+ED182</f>
        <v>0</v>
      </c>
      <c r="EE83" s="591">
        <f t="shared" si="69"/>
        <v>0</v>
      </c>
      <c r="EF83" s="591">
        <f t="shared" si="69"/>
        <v>0</v>
      </c>
      <c r="EG83" s="591">
        <f t="shared" si="69"/>
        <v>0</v>
      </c>
      <c r="EH83" s="591">
        <f t="shared" si="69"/>
        <v>0</v>
      </c>
      <c r="EI83" s="591">
        <f t="shared" si="69"/>
        <v>0</v>
      </c>
      <c r="EJ83" s="591">
        <f t="shared" si="69"/>
        <v>0</v>
      </c>
      <c r="EK83" s="591">
        <f t="shared" si="69"/>
        <v>0</v>
      </c>
      <c r="EL83" s="591">
        <f t="shared" si="69"/>
        <v>0</v>
      </c>
      <c r="EM83" s="591">
        <f t="shared" si="69"/>
        <v>0</v>
      </c>
      <c r="EN83" s="591">
        <f t="shared" si="69"/>
        <v>0</v>
      </c>
      <c r="EO83" s="591">
        <f t="shared" si="69"/>
        <v>0</v>
      </c>
      <c r="EP83" s="591">
        <f t="shared" si="69"/>
        <v>0</v>
      </c>
      <c r="EQ83" s="591">
        <f t="shared" si="69"/>
        <v>0</v>
      </c>
      <c r="ER83" s="591">
        <f t="shared" si="69"/>
        <v>0</v>
      </c>
      <c r="ES83" s="591">
        <f t="shared" si="69"/>
        <v>0</v>
      </c>
      <c r="ET83" s="591">
        <f t="shared" si="69"/>
        <v>0</v>
      </c>
      <c r="EU83" s="591">
        <f t="shared" si="69"/>
        <v>0</v>
      </c>
      <c r="EV83" s="591">
        <f t="shared" si="69"/>
        <v>0</v>
      </c>
      <c r="EW83" s="591">
        <f t="shared" si="69"/>
        <v>0</v>
      </c>
      <c r="EX83" s="591">
        <f t="shared" si="69"/>
        <v>0</v>
      </c>
      <c r="EY83" s="591">
        <f t="shared" si="69"/>
        <v>0</v>
      </c>
      <c r="EZ83" s="591">
        <f t="shared" si="69"/>
        <v>0</v>
      </c>
      <c r="FA83" s="591">
        <f t="shared" si="69"/>
        <v>0</v>
      </c>
      <c r="FB83" s="591">
        <f t="shared" si="69"/>
        <v>0</v>
      </c>
      <c r="FC83" s="591">
        <f t="shared" si="69"/>
        <v>0</v>
      </c>
      <c r="FD83" s="591">
        <f t="shared" si="69"/>
        <v>0</v>
      </c>
      <c r="FE83" s="591">
        <f t="shared" si="69"/>
        <v>0</v>
      </c>
      <c r="FF83" s="591">
        <f t="shared" si="69"/>
        <v>0</v>
      </c>
      <c r="FG83" s="591">
        <f t="shared" si="69"/>
        <v>0</v>
      </c>
      <c r="FH83" s="591">
        <f t="shared" si="69"/>
        <v>0</v>
      </c>
      <c r="FI83" s="591">
        <f t="shared" si="69"/>
        <v>0</v>
      </c>
      <c r="FJ83" s="591">
        <f t="shared" si="69"/>
        <v>0</v>
      </c>
      <c r="FK83" s="591">
        <f t="shared" si="69"/>
        <v>0</v>
      </c>
      <c r="FL83" s="591">
        <f t="shared" si="69"/>
        <v>0</v>
      </c>
      <c r="FM83" s="591">
        <f t="shared" si="69"/>
        <v>0</v>
      </c>
      <c r="FN83" s="591">
        <f t="shared" si="69"/>
        <v>0</v>
      </c>
      <c r="FO83" s="591">
        <f t="shared" si="69"/>
        <v>0</v>
      </c>
      <c r="FP83" s="591">
        <f t="shared" si="69"/>
        <v>0</v>
      </c>
      <c r="FQ83" s="591">
        <f t="shared" si="69"/>
        <v>0</v>
      </c>
      <c r="FR83" s="591">
        <f t="shared" si="69"/>
        <v>0</v>
      </c>
      <c r="FS83" s="591">
        <f t="shared" si="69"/>
        <v>0</v>
      </c>
      <c r="FT83" s="591">
        <f t="shared" si="69"/>
        <v>0</v>
      </c>
      <c r="FU83" s="591">
        <f t="shared" si="69"/>
        <v>0</v>
      </c>
      <c r="FV83" s="591">
        <f t="shared" si="69"/>
        <v>0</v>
      </c>
      <c r="FW83" s="591">
        <f t="shared" si="69"/>
        <v>0</v>
      </c>
      <c r="FX83" s="591">
        <f t="shared" si="69"/>
        <v>0</v>
      </c>
      <c r="FY83" s="591">
        <f t="shared" si="69"/>
        <v>0</v>
      </c>
      <c r="FZ83" s="591">
        <f t="shared" si="69"/>
        <v>0</v>
      </c>
      <c r="GA83" s="591">
        <f t="shared" si="69"/>
        <v>0</v>
      </c>
      <c r="GB83" s="591">
        <f t="shared" si="69"/>
        <v>0</v>
      </c>
      <c r="GC83" s="591">
        <f t="shared" si="69"/>
        <v>0</v>
      </c>
      <c r="GD83" s="591">
        <f t="shared" si="69"/>
        <v>0</v>
      </c>
      <c r="GE83" s="591">
        <f t="shared" si="69"/>
        <v>0</v>
      </c>
      <c r="GF83" s="591">
        <f t="shared" si="69"/>
        <v>0</v>
      </c>
      <c r="GG83" s="591">
        <f t="shared" si="69"/>
        <v>0</v>
      </c>
      <c r="GH83" s="591">
        <f t="shared" si="69"/>
        <v>0</v>
      </c>
      <c r="GI83" s="591">
        <f t="shared" si="69"/>
        <v>0</v>
      </c>
      <c r="GJ83" s="591">
        <f t="shared" si="69"/>
        <v>0</v>
      </c>
      <c r="GK83" s="591">
        <f t="shared" si="69"/>
        <v>0</v>
      </c>
      <c r="GL83" s="591">
        <f t="shared" si="69"/>
        <v>0</v>
      </c>
      <c r="GM83" s="591">
        <f t="shared" si="69"/>
        <v>0</v>
      </c>
      <c r="GN83" s="591">
        <f t="shared" si="69"/>
        <v>0</v>
      </c>
      <c r="GO83" s="591">
        <f t="shared" si="69"/>
        <v>0</v>
      </c>
      <c r="GP83" s="591">
        <f t="shared" ref="GP83:IL83" si="70">GP138+GP156+GP175+GP182</f>
        <v>0</v>
      </c>
      <c r="GQ83" s="591">
        <f t="shared" si="70"/>
        <v>0</v>
      </c>
      <c r="GR83" s="591">
        <f t="shared" si="70"/>
        <v>0</v>
      </c>
      <c r="GS83" s="591">
        <f t="shared" si="70"/>
        <v>0</v>
      </c>
      <c r="GT83" s="591">
        <f t="shared" si="70"/>
        <v>0</v>
      </c>
      <c r="GU83" s="591">
        <f t="shared" si="70"/>
        <v>0</v>
      </c>
      <c r="GV83" s="591">
        <f t="shared" si="70"/>
        <v>0</v>
      </c>
      <c r="GW83" s="591">
        <f t="shared" si="70"/>
        <v>0</v>
      </c>
      <c r="GX83" s="591">
        <f t="shared" si="70"/>
        <v>0</v>
      </c>
      <c r="GY83" s="591">
        <f t="shared" si="70"/>
        <v>0</v>
      </c>
      <c r="GZ83" s="591">
        <f t="shared" si="70"/>
        <v>0</v>
      </c>
      <c r="HA83" s="591">
        <f t="shared" si="70"/>
        <v>0</v>
      </c>
      <c r="HB83" s="591">
        <f t="shared" si="70"/>
        <v>0</v>
      </c>
      <c r="HC83" s="591">
        <f t="shared" si="70"/>
        <v>0</v>
      </c>
      <c r="HD83" s="591">
        <f t="shared" si="70"/>
        <v>0</v>
      </c>
      <c r="HE83" s="591">
        <f t="shared" si="70"/>
        <v>0</v>
      </c>
      <c r="HF83" s="591">
        <f t="shared" si="70"/>
        <v>0</v>
      </c>
      <c r="HG83" s="591">
        <f t="shared" si="70"/>
        <v>0</v>
      </c>
      <c r="HH83" s="591">
        <f t="shared" si="70"/>
        <v>0</v>
      </c>
      <c r="HI83" s="591">
        <f t="shared" si="70"/>
        <v>0</v>
      </c>
      <c r="HJ83" s="591">
        <f t="shared" si="70"/>
        <v>0</v>
      </c>
      <c r="HK83" s="591">
        <f t="shared" si="70"/>
        <v>0</v>
      </c>
      <c r="HL83" s="591">
        <f t="shared" si="70"/>
        <v>0</v>
      </c>
      <c r="HM83" s="591">
        <f t="shared" si="70"/>
        <v>0</v>
      </c>
      <c r="HN83" s="591">
        <f t="shared" si="70"/>
        <v>0</v>
      </c>
      <c r="HO83" s="591">
        <f t="shared" si="70"/>
        <v>0</v>
      </c>
      <c r="HP83" s="591">
        <f t="shared" si="70"/>
        <v>0</v>
      </c>
      <c r="HQ83" s="591">
        <f t="shared" si="70"/>
        <v>0</v>
      </c>
      <c r="HR83" s="591">
        <f t="shared" si="70"/>
        <v>0</v>
      </c>
      <c r="HS83" s="591">
        <f t="shared" si="70"/>
        <v>0</v>
      </c>
      <c r="HT83" s="591">
        <f t="shared" si="70"/>
        <v>0</v>
      </c>
      <c r="HU83" s="591">
        <f t="shared" si="70"/>
        <v>0</v>
      </c>
      <c r="HV83" s="591">
        <f t="shared" si="70"/>
        <v>0</v>
      </c>
      <c r="HW83" s="591">
        <f t="shared" si="70"/>
        <v>0</v>
      </c>
      <c r="HX83" s="591">
        <f t="shared" si="70"/>
        <v>0</v>
      </c>
      <c r="HY83" s="591">
        <f t="shared" si="70"/>
        <v>0</v>
      </c>
      <c r="HZ83" s="591">
        <f t="shared" si="70"/>
        <v>0</v>
      </c>
      <c r="IA83" s="591">
        <f t="shared" si="70"/>
        <v>0</v>
      </c>
      <c r="IB83" s="591">
        <f t="shared" si="70"/>
        <v>0</v>
      </c>
      <c r="IC83" s="591">
        <f t="shared" si="70"/>
        <v>0</v>
      </c>
      <c r="ID83" s="591">
        <f t="shared" si="70"/>
        <v>0</v>
      </c>
      <c r="IE83" s="591">
        <f t="shared" si="70"/>
        <v>0</v>
      </c>
      <c r="IF83" s="591">
        <f t="shared" si="70"/>
        <v>0</v>
      </c>
      <c r="IG83" s="591">
        <f t="shared" si="70"/>
        <v>0</v>
      </c>
      <c r="IH83" s="591">
        <f t="shared" si="70"/>
        <v>0</v>
      </c>
      <c r="II83" s="591">
        <f t="shared" si="70"/>
        <v>0</v>
      </c>
      <c r="IJ83" s="591">
        <f t="shared" si="70"/>
        <v>0</v>
      </c>
      <c r="IK83" s="591">
        <f t="shared" si="70"/>
        <v>0</v>
      </c>
      <c r="IL83" s="591">
        <f t="shared" si="70"/>
        <v>0</v>
      </c>
      <c r="IN83" s="591">
        <f t="shared" ca="1" si="66"/>
        <v>-8363388.9728284152</v>
      </c>
      <c r="IO83" s="591">
        <f t="shared" ca="1" si="66"/>
        <v>8552232.5360677633</v>
      </c>
      <c r="IP83" s="591">
        <f t="shared" ca="1" si="66"/>
        <v>801661.53820316552</v>
      </c>
      <c r="IQ83" s="591">
        <f t="shared" ca="1" si="66"/>
        <v>60524155.847092129</v>
      </c>
      <c r="IR83" s="591">
        <f t="shared" si="66"/>
        <v>0</v>
      </c>
      <c r="IS83" s="591">
        <f t="shared" si="66"/>
        <v>0</v>
      </c>
      <c r="IT83" s="591">
        <f t="shared" si="66"/>
        <v>0</v>
      </c>
      <c r="IU83" s="591">
        <f t="shared" si="66"/>
        <v>0</v>
      </c>
      <c r="IV83" s="591">
        <f t="shared" si="66"/>
        <v>0</v>
      </c>
      <c r="IW83" s="591">
        <f t="shared" si="66"/>
        <v>0</v>
      </c>
      <c r="IX83" s="591">
        <f t="shared" si="66"/>
        <v>0</v>
      </c>
    </row>
    <row r="84" spans="1:258" s="593" customFormat="1" ht="13.5" thickTop="1" thickBot="1">
      <c r="B84" s="830" t="s">
        <v>696</v>
      </c>
      <c r="C84" s="830"/>
      <c r="D84" s="831">
        <f ca="1">SUM(D82:D83)</f>
        <v>1</v>
      </c>
      <c r="E84" s="832">
        <f ca="1">SUM(F84:IL84)</f>
        <v>174022911.89446974</v>
      </c>
      <c r="F84" s="833">
        <f t="shared" ref="F84:BQ84" si="71">SUM(F82:F83)</f>
        <v>0</v>
      </c>
      <c r="G84" s="833">
        <f ca="1">SUM(G82:G83)</f>
        <v>-37227421.310907088</v>
      </c>
      <c r="H84" s="833">
        <f t="shared" ca="1" si="71"/>
        <v>-7024833.8638499873</v>
      </c>
      <c r="I84" s="833">
        <f t="shared" ca="1" si="71"/>
        <v>-3933016.6601161035</v>
      </c>
      <c r="J84" s="833">
        <f t="shared" ca="1" si="71"/>
        <v>-4172744.4248333648</v>
      </c>
      <c r="K84" s="833">
        <f t="shared" ca="1" si="71"/>
        <v>-4369615.0466934834</v>
      </c>
      <c r="L84" s="833">
        <f t="shared" ca="1" si="71"/>
        <v>-4511542.8114107437</v>
      </c>
      <c r="M84" s="833">
        <f t="shared" ca="1" si="71"/>
        <v>-4730527.7189851487</v>
      </c>
      <c r="N84" s="833">
        <f t="shared" ca="1" si="71"/>
        <v>-5149460.5974232377</v>
      </c>
      <c r="O84" s="833">
        <f t="shared" ca="1" si="71"/>
        <v>-5367248.8348623673</v>
      </c>
      <c r="P84" s="833">
        <f t="shared" ca="1" si="71"/>
        <v>-5584568.8100746488</v>
      </c>
      <c r="Q84" s="833">
        <f t="shared" ca="1" si="71"/>
        <v>-1562909.64912799</v>
      </c>
      <c r="R84" s="833">
        <f t="shared" ca="1" si="71"/>
        <v>0</v>
      </c>
      <c r="S84" s="833">
        <f t="shared" ca="1" si="71"/>
        <v>0</v>
      </c>
      <c r="T84" s="833">
        <f t="shared" ca="1" si="71"/>
        <v>0</v>
      </c>
      <c r="U84" s="833">
        <f t="shared" ca="1" si="71"/>
        <v>0</v>
      </c>
      <c r="V84" s="833">
        <f t="shared" ca="1" si="71"/>
        <v>0</v>
      </c>
      <c r="W84" s="833">
        <f t="shared" ca="1" si="71"/>
        <v>0</v>
      </c>
      <c r="X84" s="833">
        <f t="shared" ca="1" si="71"/>
        <v>0</v>
      </c>
      <c r="Y84" s="833">
        <f t="shared" ca="1" si="71"/>
        <v>0</v>
      </c>
      <c r="Z84" s="833">
        <f t="shared" ca="1" si="71"/>
        <v>0</v>
      </c>
      <c r="AA84" s="833">
        <f t="shared" ca="1" si="71"/>
        <v>0</v>
      </c>
      <c r="AB84" s="833">
        <f t="shared" ca="1" si="71"/>
        <v>0</v>
      </c>
      <c r="AC84" s="833">
        <f t="shared" ca="1" si="71"/>
        <v>0</v>
      </c>
      <c r="AD84" s="833">
        <f t="shared" ca="1" si="71"/>
        <v>0</v>
      </c>
      <c r="AE84" s="833">
        <f t="shared" ca="1" si="71"/>
        <v>0</v>
      </c>
      <c r="AF84" s="833">
        <f t="shared" ca="1" si="71"/>
        <v>0</v>
      </c>
      <c r="AG84" s="833">
        <f t="shared" ca="1" si="71"/>
        <v>0</v>
      </c>
      <c r="AH84" s="833">
        <f t="shared" ca="1" si="71"/>
        <v>0</v>
      </c>
      <c r="AI84" s="833">
        <f t="shared" ca="1" si="71"/>
        <v>0</v>
      </c>
      <c r="AJ84" s="833">
        <f t="shared" ca="1" si="71"/>
        <v>0</v>
      </c>
      <c r="AK84" s="833">
        <f t="shared" ca="1" si="71"/>
        <v>0</v>
      </c>
      <c r="AL84" s="833">
        <f t="shared" ca="1" si="71"/>
        <v>428278.78508829395</v>
      </c>
      <c r="AM84" s="833">
        <f t="shared" ca="1" si="71"/>
        <v>382167.99553369544</v>
      </c>
      <c r="AN84" s="833">
        <f t="shared" ca="1" si="71"/>
        <v>373695.13314251602</v>
      </c>
      <c r="AO84" s="833">
        <f t="shared" ca="1" si="71"/>
        <v>371832.14298955665</v>
      </c>
      <c r="AP84" s="833">
        <f t="shared" ca="1" si="71"/>
        <v>368881.91445462208</v>
      </c>
      <c r="AQ84" s="833">
        <f t="shared" ca="1" si="71"/>
        <v>365968.89797794435</v>
      </c>
      <c r="AR84" s="833">
        <f t="shared" ca="1" si="71"/>
        <v>363178.84321803134</v>
      </c>
      <c r="AS84" s="833">
        <f t="shared" ca="1" si="71"/>
        <v>360341.59046802763</v>
      </c>
      <c r="AT84" s="833">
        <f t="shared" ca="1" si="71"/>
        <v>357656.09805562755</v>
      </c>
      <c r="AU84" s="833">
        <f t="shared" ca="1" si="71"/>
        <v>354913.78358647868</v>
      </c>
      <c r="AV84" s="833">
        <f t="shared" ca="1" si="71"/>
        <v>352445.84751280106</v>
      </c>
      <c r="AW84" s="833">
        <f t="shared" ca="1" si="71"/>
        <v>81442964.328650057</v>
      </c>
      <c r="AX84" s="833">
        <f t="shared" ca="1" si="71"/>
        <v>668051.28183597152</v>
      </c>
      <c r="AY84" s="833">
        <f t="shared" ca="1" si="71"/>
        <v>668051.28183597152</v>
      </c>
      <c r="AZ84" s="833">
        <f t="shared" ca="1" si="71"/>
        <v>668051.28183597152</v>
      </c>
      <c r="BA84" s="833">
        <f t="shared" ca="1" si="71"/>
        <v>668051.28183597152</v>
      </c>
      <c r="BB84" s="833">
        <f t="shared" ca="1" si="71"/>
        <v>668051.28183597152</v>
      </c>
      <c r="BC84" s="833">
        <f t="shared" ca="1" si="71"/>
        <v>668051.28183597152</v>
      </c>
      <c r="BD84" s="833">
        <f t="shared" ca="1" si="71"/>
        <v>668051.28183597152</v>
      </c>
      <c r="BE84" s="833">
        <f t="shared" ca="1" si="71"/>
        <v>668051.28183597152</v>
      </c>
      <c r="BF84" s="833">
        <f t="shared" ca="1" si="71"/>
        <v>668051.28183597152</v>
      </c>
      <c r="BG84" s="833">
        <f t="shared" ca="1" si="71"/>
        <v>668051.28183597152</v>
      </c>
      <c r="BH84" s="833">
        <f t="shared" ca="1" si="71"/>
        <v>668051.28183597152</v>
      </c>
      <c r="BI84" s="833">
        <f t="shared" ca="1" si="71"/>
        <v>668051.28183597152</v>
      </c>
      <c r="BJ84" s="833">
        <f t="shared" ca="1" si="71"/>
        <v>721026.13870716316</v>
      </c>
      <c r="BK84" s="833">
        <f t="shared" ca="1" si="71"/>
        <v>721026.13870716316</v>
      </c>
      <c r="BL84" s="833">
        <f t="shared" ca="1" si="71"/>
        <v>721026.13870716316</v>
      </c>
      <c r="BM84" s="833">
        <f t="shared" ca="1" si="71"/>
        <v>721026.13870716316</v>
      </c>
      <c r="BN84" s="833">
        <f t="shared" ca="1" si="71"/>
        <v>721026.13870716316</v>
      </c>
      <c r="BO84" s="833">
        <f t="shared" ca="1" si="71"/>
        <v>721026.13870716316</v>
      </c>
      <c r="BP84" s="833">
        <f t="shared" ca="1" si="71"/>
        <v>721026.13870716316</v>
      </c>
      <c r="BQ84" s="833">
        <f t="shared" ca="1" si="71"/>
        <v>721026.13870716316</v>
      </c>
      <c r="BR84" s="833">
        <f t="shared" ref="BR84:EC84" ca="1" si="72">SUM(BR82:BR83)</f>
        <v>721026.13870716316</v>
      </c>
      <c r="BS84" s="833">
        <f t="shared" ca="1" si="72"/>
        <v>721026.13870716316</v>
      </c>
      <c r="BT84" s="833">
        <f t="shared" ca="1" si="72"/>
        <v>721026.13870716316</v>
      </c>
      <c r="BU84" s="833">
        <f t="shared" ca="1" si="72"/>
        <v>156186573.35426578</v>
      </c>
      <c r="BV84" s="833">
        <f t="shared" si="72"/>
        <v>0</v>
      </c>
      <c r="BW84" s="833">
        <f t="shared" si="72"/>
        <v>0</v>
      </c>
      <c r="BX84" s="833">
        <f t="shared" si="72"/>
        <v>0</v>
      </c>
      <c r="BY84" s="833">
        <f t="shared" si="72"/>
        <v>0</v>
      </c>
      <c r="BZ84" s="833">
        <f t="shared" si="72"/>
        <v>0</v>
      </c>
      <c r="CA84" s="833">
        <f t="shared" si="72"/>
        <v>0</v>
      </c>
      <c r="CB84" s="833">
        <f t="shared" si="72"/>
        <v>0</v>
      </c>
      <c r="CC84" s="833">
        <f t="shared" si="72"/>
        <v>0</v>
      </c>
      <c r="CD84" s="833">
        <f t="shared" si="72"/>
        <v>0</v>
      </c>
      <c r="CE84" s="833">
        <f t="shared" si="72"/>
        <v>0</v>
      </c>
      <c r="CF84" s="833">
        <f t="shared" si="72"/>
        <v>0</v>
      </c>
      <c r="CG84" s="833">
        <f t="shared" si="72"/>
        <v>0</v>
      </c>
      <c r="CH84" s="833">
        <f t="shared" si="72"/>
        <v>0</v>
      </c>
      <c r="CI84" s="833">
        <f t="shared" si="72"/>
        <v>0</v>
      </c>
      <c r="CJ84" s="833">
        <f t="shared" si="72"/>
        <v>0</v>
      </c>
      <c r="CK84" s="833">
        <f t="shared" si="72"/>
        <v>0</v>
      </c>
      <c r="CL84" s="833">
        <f t="shared" si="72"/>
        <v>0</v>
      </c>
      <c r="CM84" s="833">
        <f t="shared" si="72"/>
        <v>0</v>
      </c>
      <c r="CN84" s="833">
        <f t="shared" si="72"/>
        <v>0</v>
      </c>
      <c r="CO84" s="833">
        <f t="shared" si="72"/>
        <v>0</v>
      </c>
      <c r="CP84" s="833">
        <f t="shared" si="72"/>
        <v>0</v>
      </c>
      <c r="CQ84" s="833">
        <f t="shared" si="72"/>
        <v>0</v>
      </c>
      <c r="CR84" s="833">
        <f t="shared" si="72"/>
        <v>0</v>
      </c>
      <c r="CS84" s="833">
        <f t="shared" si="72"/>
        <v>0</v>
      </c>
      <c r="CT84" s="833">
        <f t="shared" si="72"/>
        <v>0</v>
      </c>
      <c r="CU84" s="833">
        <f t="shared" si="72"/>
        <v>0</v>
      </c>
      <c r="CV84" s="833">
        <f t="shared" si="72"/>
        <v>0</v>
      </c>
      <c r="CW84" s="833">
        <f t="shared" si="72"/>
        <v>0</v>
      </c>
      <c r="CX84" s="833">
        <f t="shared" si="72"/>
        <v>0</v>
      </c>
      <c r="CY84" s="833">
        <f t="shared" si="72"/>
        <v>0</v>
      </c>
      <c r="CZ84" s="833">
        <f t="shared" si="72"/>
        <v>0</v>
      </c>
      <c r="DA84" s="833">
        <f t="shared" si="72"/>
        <v>0</v>
      </c>
      <c r="DB84" s="833">
        <f t="shared" si="72"/>
        <v>0</v>
      </c>
      <c r="DC84" s="833">
        <f t="shared" si="72"/>
        <v>0</v>
      </c>
      <c r="DD84" s="833">
        <f t="shared" si="72"/>
        <v>0</v>
      </c>
      <c r="DE84" s="833">
        <f t="shared" si="72"/>
        <v>0</v>
      </c>
      <c r="DF84" s="833">
        <f t="shared" si="72"/>
        <v>0</v>
      </c>
      <c r="DG84" s="833">
        <f t="shared" si="72"/>
        <v>0</v>
      </c>
      <c r="DH84" s="833">
        <f t="shared" si="72"/>
        <v>0</v>
      </c>
      <c r="DI84" s="833">
        <f t="shared" si="72"/>
        <v>0</v>
      </c>
      <c r="DJ84" s="833">
        <f t="shared" si="72"/>
        <v>0</v>
      </c>
      <c r="DK84" s="833">
        <f t="shared" si="72"/>
        <v>0</v>
      </c>
      <c r="DL84" s="833">
        <f t="shared" si="72"/>
        <v>0</v>
      </c>
      <c r="DM84" s="833">
        <f t="shared" si="72"/>
        <v>0</v>
      </c>
      <c r="DN84" s="833">
        <f t="shared" si="72"/>
        <v>0</v>
      </c>
      <c r="DO84" s="833">
        <f t="shared" si="72"/>
        <v>0</v>
      </c>
      <c r="DP84" s="833">
        <f t="shared" si="72"/>
        <v>0</v>
      </c>
      <c r="DQ84" s="833">
        <f t="shared" si="72"/>
        <v>0</v>
      </c>
      <c r="DR84" s="833">
        <f t="shared" si="72"/>
        <v>0</v>
      </c>
      <c r="DS84" s="833">
        <f t="shared" si="72"/>
        <v>0</v>
      </c>
      <c r="DT84" s="833">
        <f t="shared" si="72"/>
        <v>0</v>
      </c>
      <c r="DU84" s="833">
        <f t="shared" si="72"/>
        <v>0</v>
      </c>
      <c r="DV84" s="833">
        <f t="shared" si="72"/>
        <v>0</v>
      </c>
      <c r="DW84" s="833">
        <f t="shared" si="72"/>
        <v>0</v>
      </c>
      <c r="DX84" s="833">
        <f t="shared" si="72"/>
        <v>0</v>
      </c>
      <c r="DY84" s="833">
        <f t="shared" si="72"/>
        <v>0</v>
      </c>
      <c r="DZ84" s="833">
        <f t="shared" si="72"/>
        <v>0</v>
      </c>
      <c r="EA84" s="833">
        <f t="shared" si="72"/>
        <v>0</v>
      </c>
      <c r="EB84" s="833">
        <f t="shared" si="72"/>
        <v>0</v>
      </c>
      <c r="EC84" s="833">
        <f t="shared" si="72"/>
        <v>0</v>
      </c>
      <c r="ED84" s="833">
        <f t="shared" ref="ED84:GO84" si="73">SUM(ED82:ED83)</f>
        <v>0</v>
      </c>
      <c r="EE84" s="833">
        <f t="shared" si="73"/>
        <v>0</v>
      </c>
      <c r="EF84" s="833">
        <f t="shared" si="73"/>
        <v>0</v>
      </c>
      <c r="EG84" s="833">
        <f t="shared" si="73"/>
        <v>0</v>
      </c>
      <c r="EH84" s="833">
        <f t="shared" si="73"/>
        <v>0</v>
      </c>
      <c r="EI84" s="833">
        <f t="shared" si="73"/>
        <v>0</v>
      </c>
      <c r="EJ84" s="833">
        <f t="shared" si="73"/>
        <v>0</v>
      </c>
      <c r="EK84" s="833">
        <f t="shared" si="73"/>
        <v>0</v>
      </c>
      <c r="EL84" s="833">
        <f t="shared" si="73"/>
        <v>0</v>
      </c>
      <c r="EM84" s="833">
        <f t="shared" si="73"/>
        <v>0</v>
      </c>
      <c r="EN84" s="833">
        <f t="shared" si="73"/>
        <v>0</v>
      </c>
      <c r="EO84" s="833">
        <f t="shared" si="73"/>
        <v>0</v>
      </c>
      <c r="EP84" s="833">
        <f t="shared" si="73"/>
        <v>0</v>
      </c>
      <c r="EQ84" s="833">
        <f t="shared" si="73"/>
        <v>0</v>
      </c>
      <c r="ER84" s="833">
        <f t="shared" si="73"/>
        <v>0</v>
      </c>
      <c r="ES84" s="833">
        <f t="shared" si="73"/>
        <v>0</v>
      </c>
      <c r="ET84" s="833">
        <f t="shared" si="73"/>
        <v>0</v>
      </c>
      <c r="EU84" s="833">
        <f t="shared" si="73"/>
        <v>0</v>
      </c>
      <c r="EV84" s="833">
        <f t="shared" si="73"/>
        <v>0</v>
      </c>
      <c r="EW84" s="833">
        <f t="shared" si="73"/>
        <v>0</v>
      </c>
      <c r="EX84" s="833">
        <f t="shared" si="73"/>
        <v>0</v>
      </c>
      <c r="EY84" s="833">
        <f t="shared" si="73"/>
        <v>0</v>
      </c>
      <c r="EZ84" s="833">
        <f t="shared" si="73"/>
        <v>0</v>
      </c>
      <c r="FA84" s="833">
        <f t="shared" si="73"/>
        <v>0</v>
      </c>
      <c r="FB84" s="833">
        <f t="shared" si="73"/>
        <v>0</v>
      </c>
      <c r="FC84" s="833">
        <f t="shared" si="73"/>
        <v>0</v>
      </c>
      <c r="FD84" s="833">
        <f t="shared" si="73"/>
        <v>0</v>
      </c>
      <c r="FE84" s="833">
        <f t="shared" si="73"/>
        <v>0</v>
      </c>
      <c r="FF84" s="833">
        <f t="shared" si="73"/>
        <v>0</v>
      </c>
      <c r="FG84" s="833">
        <f t="shared" si="73"/>
        <v>0</v>
      </c>
      <c r="FH84" s="833">
        <f t="shared" si="73"/>
        <v>0</v>
      </c>
      <c r="FI84" s="833">
        <f t="shared" si="73"/>
        <v>0</v>
      </c>
      <c r="FJ84" s="833">
        <f t="shared" si="73"/>
        <v>0</v>
      </c>
      <c r="FK84" s="833">
        <f t="shared" si="73"/>
        <v>0</v>
      </c>
      <c r="FL84" s="833">
        <f t="shared" si="73"/>
        <v>0</v>
      </c>
      <c r="FM84" s="833">
        <f t="shared" si="73"/>
        <v>0</v>
      </c>
      <c r="FN84" s="833">
        <f t="shared" si="73"/>
        <v>0</v>
      </c>
      <c r="FO84" s="833">
        <f t="shared" si="73"/>
        <v>0</v>
      </c>
      <c r="FP84" s="833">
        <f t="shared" si="73"/>
        <v>0</v>
      </c>
      <c r="FQ84" s="833">
        <f t="shared" si="73"/>
        <v>0</v>
      </c>
      <c r="FR84" s="833">
        <f t="shared" si="73"/>
        <v>0</v>
      </c>
      <c r="FS84" s="833">
        <f t="shared" si="73"/>
        <v>0</v>
      </c>
      <c r="FT84" s="833">
        <f t="shared" si="73"/>
        <v>0</v>
      </c>
      <c r="FU84" s="833">
        <f t="shared" si="73"/>
        <v>0</v>
      </c>
      <c r="FV84" s="833">
        <f t="shared" si="73"/>
        <v>0</v>
      </c>
      <c r="FW84" s="833">
        <f t="shared" si="73"/>
        <v>0</v>
      </c>
      <c r="FX84" s="833">
        <f t="shared" si="73"/>
        <v>0</v>
      </c>
      <c r="FY84" s="833">
        <f t="shared" si="73"/>
        <v>0</v>
      </c>
      <c r="FZ84" s="833">
        <f t="shared" si="73"/>
        <v>0</v>
      </c>
      <c r="GA84" s="833">
        <f t="shared" si="73"/>
        <v>0</v>
      </c>
      <c r="GB84" s="833">
        <f t="shared" si="73"/>
        <v>0</v>
      </c>
      <c r="GC84" s="833">
        <f t="shared" si="73"/>
        <v>0</v>
      </c>
      <c r="GD84" s="833">
        <f t="shared" si="73"/>
        <v>0</v>
      </c>
      <c r="GE84" s="833">
        <f t="shared" si="73"/>
        <v>0</v>
      </c>
      <c r="GF84" s="833">
        <f t="shared" si="73"/>
        <v>0</v>
      </c>
      <c r="GG84" s="833">
        <f t="shared" si="73"/>
        <v>0</v>
      </c>
      <c r="GH84" s="833">
        <f t="shared" si="73"/>
        <v>0</v>
      </c>
      <c r="GI84" s="833">
        <f t="shared" si="73"/>
        <v>0</v>
      </c>
      <c r="GJ84" s="833">
        <f t="shared" si="73"/>
        <v>0</v>
      </c>
      <c r="GK84" s="833">
        <f t="shared" si="73"/>
        <v>0</v>
      </c>
      <c r="GL84" s="833">
        <f t="shared" si="73"/>
        <v>0</v>
      </c>
      <c r="GM84" s="833">
        <f t="shared" si="73"/>
        <v>0</v>
      </c>
      <c r="GN84" s="833">
        <f t="shared" si="73"/>
        <v>0</v>
      </c>
      <c r="GO84" s="833">
        <f t="shared" si="73"/>
        <v>0</v>
      </c>
      <c r="GP84" s="833">
        <f t="shared" ref="GP84:IL84" si="74">SUM(GP82:GP83)</f>
        <v>0</v>
      </c>
      <c r="GQ84" s="833">
        <f t="shared" si="74"/>
        <v>0</v>
      </c>
      <c r="GR84" s="833">
        <f t="shared" si="74"/>
        <v>0</v>
      </c>
      <c r="GS84" s="833">
        <f t="shared" si="74"/>
        <v>0</v>
      </c>
      <c r="GT84" s="833">
        <f t="shared" si="74"/>
        <v>0</v>
      </c>
      <c r="GU84" s="833">
        <f t="shared" si="74"/>
        <v>0</v>
      </c>
      <c r="GV84" s="833">
        <f t="shared" si="74"/>
        <v>0</v>
      </c>
      <c r="GW84" s="833">
        <f t="shared" si="74"/>
        <v>0</v>
      </c>
      <c r="GX84" s="833">
        <f t="shared" si="74"/>
        <v>0</v>
      </c>
      <c r="GY84" s="833">
        <f t="shared" si="74"/>
        <v>0</v>
      </c>
      <c r="GZ84" s="833">
        <f t="shared" si="74"/>
        <v>0</v>
      </c>
      <c r="HA84" s="833">
        <f t="shared" si="74"/>
        <v>0</v>
      </c>
      <c r="HB84" s="833">
        <f t="shared" si="74"/>
        <v>0</v>
      </c>
      <c r="HC84" s="833">
        <f t="shared" si="74"/>
        <v>0</v>
      </c>
      <c r="HD84" s="833">
        <f t="shared" si="74"/>
        <v>0</v>
      </c>
      <c r="HE84" s="833">
        <f t="shared" si="74"/>
        <v>0</v>
      </c>
      <c r="HF84" s="833">
        <f t="shared" si="74"/>
        <v>0</v>
      </c>
      <c r="HG84" s="833">
        <f t="shared" si="74"/>
        <v>0</v>
      </c>
      <c r="HH84" s="833">
        <f t="shared" si="74"/>
        <v>0</v>
      </c>
      <c r="HI84" s="833">
        <f t="shared" si="74"/>
        <v>0</v>
      </c>
      <c r="HJ84" s="833">
        <f t="shared" si="74"/>
        <v>0</v>
      </c>
      <c r="HK84" s="833">
        <f t="shared" si="74"/>
        <v>0</v>
      </c>
      <c r="HL84" s="833">
        <f t="shared" si="74"/>
        <v>0</v>
      </c>
      <c r="HM84" s="833">
        <f t="shared" si="74"/>
        <v>0</v>
      </c>
      <c r="HN84" s="833">
        <f t="shared" si="74"/>
        <v>0</v>
      </c>
      <c r="HO84" s="833">
        <f t="shared" si="74"/>
        <v>0</v>
      </c>
      <c r="HP84" s="833">
        <f t="shared" si="74"/>
        <v>0</v>
      </c>
      <c r="HQ84" s="833">
        <f t="shared" si="74"/>
        <v>0</v>
      </c>
      <c r="HR84" s="833">
        <f t="shared" si="74"/>
        <v>0</v>
      </c>
      <c r="HS84" s="833">
        <f t="shared" si="74"/>
        <v>0</v>
      </c>
      <c r="HT84" s="833">
        <f t="shared" si="74"/>
        <v>0</v>
      </c>
      <c r="HU84" s="833">
        <f t="shared" si="74"/>
        <v>0</v>
      </c>
      <c r="HV84" s="833">
        <f t="shared" si="74"/>
        <v>0</v>
      </c>
      <c r="HW84" s="833">
        <f t="shared" si="74"/>
        <v>0</v>
      </c>
      <c r="HX84" s="833">
        <f t="shared" si="74"/>
        <v>0</v>
      </c>
      <c r="HY84" s="833">
        <f t="shared" si="74"/>
        <v>0</v>
      </c>
      <c r="HZ84" s="833">
        <f t="shared" si="74"/>
        <v>0</v>
      </c>
      <c r="IA84" s="833">
        <f t="shared" si="74"/>
        <v>0</v>
      </c>
      <c r="IB84" s="833">
        <f t="shared" si="74"/>
        <v>0</v>
      </c>
      <c r="IC84" s="833">
        <f t="shared" si="74"/>
        <v>0</v>
      </c>
      <c r="ID84" s="833">
        <f t="shared" si="74"/>
        <v>0</v>
      </c>
      <c r="IE84" s="833">
        <f t="shared" si="74"/>
        <v>0</v>
      </c>
      <c r="IF84" s="833">
        <f t="shared" si="74"/>
        <v>0</v>
      </c>
      <c r="IG84" s="833">
        <f t="shared" si="74"/>
        <v>0</v>
      </c>
      <c r="IH84" s="833">
        <f t="shared" si="74"/>
        <v>0</v>
      </c>
      <c r="II84" s="833">
        <f t="shared" si="74"/>
        <v>0</v>
      </c>
      <c r="IJ84" s="833">
        <f t="shared" si="74"/>
        <v>0</v>
      </c>
      <c r="IK84" s="833">
        <f t="shared" si="74"/>
        <v>0</v>
      </c>
      <c r="IL84" s="833">
        <f t="shared" si="74"/>
        <v>0</v>
      </c>
      <c r="IN84" s="833">
        <f t="shared" ca="1" si="66"/>
        <v>-83633889.72828415</v>
      </c>
      <c r="IO84" s="833">
        <f t="shared" ca="1" si="66"/>
        <v>85522325.36067766</v>
      </c>
      <c r="IP84" s="833">
        <f t="shared" ca="1" si="66"/>
        <v>8016615.3820316577</v>
      </c>
      <c r="IQ84" s="833">
        <f t="shared" ca="1" si="66"/>
        <v>164117860.88004458</v>
      </c>
      <c r="IR84" s="833">
        <f t="shared" si="66"/>
        <v>0</v>
      </c>
      <c r="IS84" s="833">
        <f t="shared" si="66"/>
        <v>0</v>
      </c>
      <c r="IT84" s="833">
        <f t="shared" si="66"/>
        <v>0</v>
      </c>
      <c r="IU84" s="833">
        <f t="shared" si="66"/>
        <v>0</v>
      </c>
      <c r="IV84" s="833">
        <f t="shared" si="66"/>
        <v>0</v>
      </c>
      <c r="IW84" s="833">
        <f t="shared" si="66"/>
        <v>0</v>
      </c>
      <c r="IX84" s="833">
        <f t="shared" si="66"/>
        <v>0</v>
      </c>
    </row>
    <row r="85" spans="1:258">
      <c r="B85" s="778" t="s">
        <v>697</v>
      </c>
      <c r="C85" s="778"/>
      <c r="D85" s="780"/>
      <c r="E85" s="807">
        <f ca="1">SUM(F85:IL85)</f>
        <v>0</v>
      </c>
      <c r="F85" s="843">
        <f t="shared" ref="F85:BQ85" si="75">F84-F61</f>
        <v>0</v>
      </c>
      <c r="G85" s="807">
        <f t="shared" ca="1" si="75"/>
        <v>0</v>
      </c>
      <c r="H85" s="807">
        <f t="shared" ca="1" si="75"/>
        <v>0</v>
      </c>
      <c r="I85" s="807">
        <f t="shared" ca="1" si="75"/>
        <v>0</v>
      </c>
      <c r="J85" s="807">
        <f t="shared" ca="1" si="75"/>
        <v>0</v>
      </c>
      <c r="K85" s="807">
        <f t="shared" ca="1" si="75"/>
        <v>0</v>
      </c>
      <c r="L85" s="807">
        <f t="shared" ca="1" si="75"/>
        <v>0</v>
      </c>
      <c r="M85" s="807">
        <f t="shared" ca="1" si="75"/>
        <v>0</v>
      </c>
      <c r="N85" s="807">
        <f t="shared" ca="1" si="75"/>
        <v>0</v>
      </c>
      <c r="O85" s="807">
        <f t="shared" ca="1" si="75"/>
        <v>0</v>
      </c>
      <c r="P85" s="807">
        <f t="shared" ca="1" si="75"/>
        <v>0</v>
      </c>
      <c r="Q85" s="807">
        <f t="shared" ca="1" si="75"/>
        <v>0</v>
      </c>
      <c r="R85" s="807">
        <f t="shared" ca="1" si="75"/>
        <v>0</v>
      </c>
      <c r="S85" s="807">
        <f t="shared" ca="1" si="75"/>
        <v>0</v>
      </c>
      <c r="T85" s="807">
        <f t="shared" ca="1" si="75"/>
        <v>0</v>
      </c>
      <c r="U85" s="807">
        <f t="shared" ca="1" si="75"/>
        <v>0</v>
      </c>
      <c r="V85" s="807">
        <f t="shared" ca="1" si="75"/>
        <v>0</v>
      </c>
      <c r="W85" s="807">
        <f t="shared" ca="1" si="75"/>
        <v>0</v>
      </c>
      <c r="X85" s="807">
        <f t="shared" ca="1" si="75"/>
        <v>0</v>
      </c>
      <c r="Y85" s="807">
        <f t="shared" ca="1" si="75"/>
        <v>0</v>
      </c>
      <c r="Z85" s="807">
        <f t="shared" ca="1" si="75"/>
        <v>0</v>
      </c>
      <c r="AA85" s="807">
        <f t="shared" ca="1" si="75"/>
        <v>0</v>
      </c>
      <c r="AB85" s="807">
        <f t="shared" ca="1" si="75"/>
        <v>0</v>
      </c>
      <c r="AC85" s="807">
        <f t="shared" ca="1" si="75"/>
        <v>0</v>
      </c>
      <c r="AD85" s="807">
        <f t="shared" ca="1" si="75"/>
        <v>0</v>
      </c>
      <c r="AE85" s="807">
        <f t="shared" ca="1" si="75"/>
        <v>0</v>
      </c>
      <c r="AF85" s="807">
        <f t="shared" ca="1" si="75"/>
        <v>0</v>
      </c>
      <c r="AG85" s="807">
        <f t="shared" ca="1" si="75"/>
        <v>0</v>
      </c>
      <c r="AH85" s="807">
        <f t="shared" ca="1" si="75"/>
        <v>0</v>
      </c>
      <c r="AI85" s="807">
        <f t="shared" ca="1" si="75"/>
        <v>0</v>
      </c>
      <c r="AJ85" s="807">
        <f t="shared" ca="1" si="75"/>
        <v>0</v>
      </c>
      <c r="AK85" s="807">
        <f t="shared" ca="1" si="75"/>
        <v>0</v>
      </c>
      <c r="AL85" s="807">
        <f t="shared" ca="1" si="75"/>
        <v>0</v>
      </c>
      <c r="AM85" s="807">
        <f t="shared" ca="1" si="75"/>
        <v>0</v>
      </c>
      <c r="AN85" s="807">
        <f t="shared" ca="1" si="75"/>
        <v>0</v>
      </c>
      <c r="AO85" s="807">
        <f t="shared" ca="1" si="75"/>
        <v>0</v>
      </c>
      <c r="AP85" s="807">
        <f t="shared" ca="1" si="75"/>
        <v>0</v>
      </c>
      <c r="AQ85" s="807">
        <f t="shared" ca="1" si="75"/>
        <v>0</v>
      </c>
      <c r="AR85" s="807">
        <f t="shared" ca="1" si="75"/>
        <v>0</v>
      </c>
      <c r="AS85" s="807">
        <f t="shared" ca="1" si="75"/>
        <v>0</v>
      </c>
      <c r="AT85" s="807">
        <f t="shared" ca="1" si="75"/>
        <v>0</v>
      </c>
      <c r="AU85" s="807">
        <f t="shared" ca="1" si="75"/>
        <v>0</v>
      </c>
      <c r="AV85" s="807">
        <f t="shared" ca="1" si="75"/>
        <v>0</v>
      </c>
      <c r="AW85" s="807">
        <f t="shared" ca="1" si="75"/>
        <v>0</v>
      </c>
      <c r="AX85" s="807">
        <f t="shared" ca="1" si="75"/>
        <v>0</v>
      </c>
      <c r="AY85" s="807">
        <f t="shared" ca="1" si="75"/>
        <v>0</v>
      </c>
      <c r="AZ85" s="807">
        <f t="shared" ca="1" si="75"/>
        <v>0</v>
      </c>
      <c r="BA85" s="807">
        <f t="shared" ca="1" si="75"/>
        <v>0</v>
      </c>
      <c r="BB85" s="807">
        <f t="shared" ca="1" si="75"/>
        <v>0</v>
      </c>
      <c r="BC85" s="807">
        <f t="shared" ca="1" si="75"/>
        <v>0</v>
      </c>
      <c r="BD85" s="807">
        <f t="shared" ca="1" si="75"/>
        <v>0</v>
      </c>
      <c r="BE85" s="807">
        <f t="shared" ca="1" si="75"/>
        <v>0</v>
      </c>
      <c r="BF85" s="807">
        <f t="shared" ca="1" si="75"/>
        <v>0</v>
      </c>
      <c r="BG85" s="807">
        <f t="shared" ca="1" si="75"/>
        <v>0</v>
      </c>
      <c r="BH85" s="807">
        <f t="shared" ca="1" si="75"/>
        <v>0</v>
      </c>
      <c r="BI85" s="807">
        <f t="shared" ca="1" si="75"/>
        <v>0</v>
      </c>
      <c r="BJ85" s="807">
        <f t="shared" ca="1" si="75"/>
        <v>0</v>
      </c>
      <c r="BK85" s="807">
        <f t="shared" ca="1" si="75"/>
        <v>0</v>
      </c>
      <c r="BL85" s="807">
        <f t="shared" ca="1" si="75"/>
        <v>0</v>
      </c>
      <c r="BM85" s="807">
        <f t="shared" ca="1" si="75"/>
        <v>0</v>
      </c>
      <c r="BN85" s="807">
        <f t="shared" ca="1" si="75"/>
        <v>0</v>
      </c>
      <c r="BO85" s="807">
        <f t="shared" ca="1" si="75"/>
        <v>0</v>
      </c>
      <c r="BP85" s="807">
        <f t="shared" ca="1" si="75"/>
        <v>0</v>
      </c>
      <c r="BQ85" s="807">
        <f t="shared" ca="1" si="75"/>
        <v>0</v>
      </c>
      <c r="BR85" s="807">
        <f t="shared" ref="BR85:EC85" ca="1" si="76">BR84-BR61</f>
        <v>0</v>
      </c>
      <c r="BS85" s="807">
        <f t="shared" ca="1" si="76"/>
        <v>0</v>
      </c>
      <c r="BT85" s="807">
        <f t="shared" ca="1" si="76"/>
        <v>0</v>
      </c>
      <c r="BU85" s="807">
        <f t="shared" ca="1" si="76"/>
        <v>0</v>
      </c>
      <c r="BV85" s="807">
        <f t="shared" si="76"/>
        <v>0</v>
      </c>
      <c r="BW85" s="807">
        <f t="shared" si="76"/>
        <v>0</v>
      </c>
      <c r="BX85" s="807">
        <f t="shared" si="76"/>
        <v>0</v>
      </c>
      <c r="BY85" s="807">
        <f t="shared" si="76"/>
        <v>0</v>
      </c>
      <c r="BZ85" s="807">
        <f t="shared" si="76"/>
        <v>0</v>
      </c>
      <c r="CA85" s="807">
        <f t="shared" si="76"/>
        <v>0</v>
      </c>
      <c r="CB85" s="807">
        <f t="shared" si="76"/>
        <v>0</v>
      </c>
      <c r="CC85" s="807">
        <f t="shared" si="76"/>
        <v>0</v>
      </c>
      <c r="CD85" s="807">
        <f t="shared" si="76"/>
        <v>0</v>
      </c>
      <c r="CE85" s="807">
        <f t="shared" si="76"/>
        <v>0</v>
      </c>
      <c r="CF85" s="807">
        <f t="shared" si="76"/>
        <v>0</v>
      </c>
      <c r="CG85" s="807">
        <f t="shared" si="76"/>
        <v>0</v>
      </c>
      <c r="CH85" s="807">
        <f t="shared" si="76"/>
        <v>0</v>
      </c>
      <c r="CI85" s="807">
        <f t="shared" si="76"/>
        <v>0</v>
      </c>
      <c r="CJ85" s="807">
        <f t="shared" si="76"/>
        <v>0</v>
      </c>
      <c r="CK85" s="807">
        <f t="shared" si="76"/>
        <v>0</v>
      </c>
      <c r="CL85" s="807">
        <f t="shared" si="76"/>
        <v>0</v>
      </c>
      <c r="CM85" s="807">
        <f t="shared" si="76"/>
        <v>0</v>
      </c>
      <c r="CN85" s="807">
        <f t="shared" si="76"/>
        <v>0</v>
      </c>
      <c r="CO85" s="807">
        <f t="shared" si="76"/>
        <v>0</v>
      </c>
      <c r="CP85" s="807">
        <f t="shared" si="76"/>
        <v>0</v>
      </c>
      <c r="CQ85" s="807">
        <f t="shared" si="76"/>
        <v>0</v>
      </c>
      <c r="CR85" s="807">
        <f t="shared" si="76"/>
        <v>0</v>
      </c>
      <c r="CS85" s="807">
        <f t="shared" si="76"/>
        <v>0</v>
      </c>
      <c r="CT85" s="807">
        <f t="shared" si="76"/>
        <v>0</v>
      </c>
      <c r="CU85" s="807">
        <f t="shared" si="76"/>
        <v>0</v>
      </c>
      <c r="CV85" s="807">
        <f t="shared" si="76"/>
        <v>0</v>
      </c>
      <c r="CW85" s="807">
        <f t="shared" si="76"/>
        <v>0</v>
      </c>
      <c r="CX85" s="807">
        <f t="shared" si="76"/>
        <v>0</v>
      </c>
      <c r="CY85" s="807">
        <f t="shared" si="76"/>
        <v>0</v>
      </c>
      <c r="CZ85" s="807">
        <f t="shared" si="76"/>
        <v>0</v>
      </c>
      <c r="DA85" s="807">
        <f t="shared" si="76"/>
        <v>0</v>
      </c>
      <c r="DB85" s="807">
        <f t="shared" si="76"/>
        <v>0</v>
      </c>
      <c r="DC85" s="807">
        <f t="shared" si="76"/>
        <v>0</v>
      </c>
      <c r="DD85" s="807">
        <f t="shared" si="76"/>
        <v>0</v>
      </c>
      <c r="DE85" s="807">
        <f t="shared" si="76"/>
        <v>0</v>
      </c>
      <c r="DF85" s="807">
        <f t="shared" si="76"/>
        <v>0</v>
      </c>
      <c r="DG85" s="807">
        <f t="shared" si="76"/>
        <v>0</v>
      </c>
      <c r="DH85" s="807">
        <f t="shared" si="76"/>
        <v>0</v>
      </c>
      <c r="DI85" s="807">
        <f t="shared" si="76"/>
        <v>0</v>
      </c>
      <c r="DJ85" s="807">
        <f t="shared" si="76"/>
        <v>0</v>
      </c>
      <c r="DK85" s="807">
        <f t="shared" si="76"/>
        <v>0</v>
      </c>
      <c r="DL85" s="807">
        <f t="shared" si="76"/>
        <v>0</v>
      </c>
      <c r="DM85" s="807">
        <f t="shared" si="76"/>
        <v>0</v>
      </c>
      <c r="DN85" s="807">
        <f t="shared" si="76"/>
        <v>0</v>
      </c>
      <c r="DO85" s="807">
        <f t="shared" si="76"/>
        <v>0</v>
      </c>
      <c r="DP85" s="807">
        <f t="shared" si="76"/>
        <v>0</v>
      </c>
      <c r="DQ85" s="807">
        <f t="shared" si="76"/>
        <v>0</v>
      </c>
      <c r="DR85" s="807">
        <f t="shared" si="76"/>
        <v>0</v>
      </c>
      <c r="DS85" s="807">
        <f t="shared" si="76"/>
        <v>0</v>
      </c>
      <c r="DT85" s="807">
        <f t="shared" si="76"/>
        <v>0</v>
      </c>
      <c r="DU85" s="807">
        <f t="shared" si="76"/>
        <v>0</v>
      </c>
      <c r="DV85" s="807">
        <f t="shared" si="76"/>
        <v>0</v>
      </c>
      <c r="DW85" s="807">
        <f t="shared" si="76"/>
        <v>0</v>
      </c>
      <c r="DX85" s="807">
        <f t="shared" si="76"/>
        <v>0</v>
      </c>
      <c r="DY85" s="807">
        <f t="shared" si="76"/>
        <v>0</v>
      </c>
      <c r="DZ85" s="807">
        <f t="shared" si="76"/>
        <v>0</v>
      </c>
      <c r="EA85" s="807">
        <f t="shared" si="76"/>
        <v>0</v>
      </c>
      <c r="EB85" s="807">
        <f t="shared" si="76"/>
        <v>0</v>
      </c>
      <c r="EC85" s="807">
        <f t="shared" si="76"/>
        <v>0</v>
      </c>
      <c r="ED85" s="807">
        <f t="shared" ref="ED85:GO85" si="77">ED84-ED61</f>
        <v>0</v>
      </c>
      <c r="EE85" s="807">
        <f t="shared" si="77"/>
        <v>0</v>
      </c>
      <c r="EF85" s="807">
        <f t="shared" si="77"/>
        <v>0</v>
      </c>
      <c r="EG85" s="807">
        <f t="shared" si="77"/>
        <v>0</v>
      </c>
      <c r="EH85" s="807">
        <f t="shared" si="77"/>
        <v>0</v>
      </c>
      <c r="EI85" s="807">
        <f t="shared" si="77"/>
        <v>0</v>
      </c>
      <c r="EJ85" s="807">
        <f t="shared" si="77"/>
        <v>0</v>
      </c>
      <c r="EK85" s="807">
        <f t="shared" si="77"/>
        <v>0</v>
      </c>
      <c r="EL85" s="807">
        <f t="shared" si="77"/>
        <v>0</v>
      </c>
      <c r="EM85" s="807">
        <f t="shared" si="77"/>
        <v>0</v>
      </c>
      <c r="EN85" s="807">
        <f t="shared" si="77"/>
        <v>0</v>
      </c>
      <c r="EO85" s="807">
        <f t="shared" si="77"/>
        <v>0</v>
      </c>
      <c r="EP85" s="807">
        <f t="shared" si="77"/>
        <v>0</v>
      </c>
      <c r="EQ85" s="807">
        <f t="shared" si="77"/>
        <v>0</v>
      </c>
      <c r="ER85" s="807">
        <f t="shared" si="77"/>
        <v>0</v>
      </c>
      <c r="ES85" s="807">
        <f t="shared" si="77"/>
        <v>0</v>
      </c>
      <c r="ET85" s="807">
        <f t="shared" si="77"/>
        <v>0</v>
      </c>
      <c r="EU85" s="807">
        <f t="shared" si="77"/>
        <v>0</v>
      </c>
      <c r="EV85" s="807">
        <f t="shared" si="77"/>
        <v>0</v>
      </c>
      <c r="EW85" s="807">
        <f t="shared" si="77"/>
        <v>0</v>
      </c>
      <c r="EX85" s="807">
        <f t="shared" si="77"/>
        <v>0</v>
      </c>
      <c r="EY85" s="807">
        <f t="shared" si="77"/>
        <v>0</v>
      </c>
      <c r="EZ85" s="807">
        <f t="shared" si="77"/>
        <v>0</v>
      </c>
      <c r="FA85" s="807">
        <f t="shared" si="77"/>
        <v>0</v>
      </c>
      <c r="FB85" s="807">
        <f t="shared" si="77"/>
        <v>0</v>
      </c>
      <c r="FC85" s="807">
        <f t="shared" si="77"/>
        <v>0</v>
      </c>
      <c r="FD85" s="807">
        <f t="shared" si="77"/>
        <v>0</v>
      </c>
      <c r="FE85" s="807">
        <f t="shared" si="77"/>
        <v>0</v>
      </c>
      <c r="FF85" s="807">
        <f t="shared" si="77"/>
        <v>0</v>
      </c>
      <c r="FG85" s="807">
        <f t="shared" si="77"/>
        <v>0</v>
      </c>
      <c r="FH85" s="807">
        <f t="shared" si="77"/>
        <v>0</v>
      </c>
      <c r="FI85" s="807">
        <f t="shared" si="77"/>
        <v>0</v>
      </c>
      <c r="FJ85" s="807">
        <f t="shared" si="77"/>
        <v>0</v>
      </c>
      <c r="FK85" s="807">
        <f t="shared" si="77"/>
        <v>0</v>
      </c>
      <c r="FL85" s="807">
        <f t="shared" si="77"/>
        <v>0</v>
      </c>
      <c r="FM85" s="807">
        <f t="shared" si="77"/>
        <v>0</v>
      </c>
      <c r="FN85" s="807">
        <f t="shared" si="77"/>
        <v>0</v>
      </c>
      <c r="FO85" s="807">
        <f t="shared" si="77"/>
        <v>0</v>
      </c>
      <c r="FP85" s="807">
        <f t="shared" si="77"/>
        <v>0</v>
      </c>
      <c r="FQ85" s="807">
        <f t="shared" si="77"/>
        <v>0</v>
      </c>
      <c r="FR85" s="807">
        <f t="shared" si="77"/>
        <v>0</v>
      </c>
      <c r="FS85" s="807">
        <f t="shared" si="77"/>
        <v>0</v>
      </c>
      <c r="FT85" s="807">
        <f t="shared" si="77"/>
        <v>0</v>
      </c>
      <c r="FU85" s="807">
        <f t="shared" si="77"/>
        <v>0</v>
      </c>
      <c r="FV85" s="807">
        <f t="shared" si="77"/>
        <v>0</v>
      </c>
      <c r="FW85" s="807">
        <f t="shared" si="77"/>
        <v>0</v>
      </c>
      <c r="FX85" s="807">
        <f t="shared" si="77"/>
        <v>0</v>
      </c>
      <c r="FY85" s="807">
        <f t="shared" si="77"/>
        <v>0</v>
      </c>
      <c r="FZ85" s="807">
        <f t="shared" si="77"/>
        <v>0</v>
      </c>
      <c r="GA85" s="807">
        <f t="shared" si="77"/>
        <v>0</v>
      </c>
      <c r="GB85" s="807">
        <f t="shared" si="77"/>
        <v>0</v>
      </c>
      <c r="GC85" s="807">
        <f t="shared" si="77"/>
        <v>0</v>
      </c>
      <c r="GD85" s="807">
        <f t="shared" si="77"/>
        <v>0</v>
      </c>
      <c r="GE85" s="807">
        <f t="shared" si="77"/>
        <v>0</v>
      </c>
      <c r="GF85" s="807">
        <f t="shared" si="77"/>
        <v>0</v>
      </c>
      <c r="GG85" s="807">
        <f t="shared" si="77"/>
        <v>0</v>
      </c>
      <c r="GH85" s="807">
        <f t="shared" si="77"/>
        <v>0</v>
      </c>
      <c r="GI85" s="807">
        <f t="shared" si="77"/>
        <v>0</v>
      </c>
      <c r="GJ85" s="807">
        <f t="shared" si="77"/>
        <v>0</v>
      </c>
      <c r="GK85" s="807">
        <f t="shared" si="77"/>
        <v>0</v>
      </c>
      <c r="GL85" s="807">
        <f t="shared" si="77"/>
        <v>0</v>
      </c>
      <c r="GM85" s="807">
        <f t="shared" si="77"/>
        <v>0</v>
      </c>
      <c r="GN85" s="807">
        <f t="shared" si="77"/>
        <v>0</v>
      </c>
      <c r="GO85" s="807">
        <f t="shared" si="77"/>
        <v>0</v>
      </c>
      <c r="GP85" s="807">
        <f t="shared" ref="GP85:IL85" si="78">GP84-GP61</f>
        <v>0</v>
      </c>
      <c r="GQ85" s="807">
        <f t="shared" si="78"/>
        <v>0</v>
      </c>
      <c r="GR85" s="807">
        <f t="shared" si="78"/>
        <v>0</v>
      </c>
      <c r="GS85" s="807">
        <f t="shared" si="78"/>
        <v>0</v>
      </c>
      <c r="GT85" s="807">
        <f t="shared" si="78"/>
        <v>0</v>
      </c>
      <c r="GU85" s="807">
        <f t="shared" si="78"/>
        <v>0</v>
      </c>
      <c r="GV85" s="807">
        <f t="shared" si="78"/>
        <v>0</v>
      </c>
      <c r="GW85" s="807">
        <f t="shared" si="78"/>
        <v>0</v>
      </c>
      <c r="GX85" s="807">
        <f t="shared" si="78"/>
        <v>0</v>
      </c>
      <c r="GY85" s="807">
        <f t="shared" si="78"/>
        <v>0</v>
      </c>
      <c r="GZ85" s="807">
        <f t="shared" si="78"/>
        <v>0</v>
      </c>
      <c r="HA85" s="807">
        <f t="shared" si="78"/>
        <v>0</v>
      </c>
      <c r="HB85" s="807">
        <f t="shared" si="78"/>
        <v>0</v>
      </c>
      <c r="HC85" s="807">
        <f t="shared" si="78"/>
        <v>0</v>
      </c>
      <c r="HD85" s="807">
        <f t="shared" si="78"/>
        <v>0</v>
      </c>
      <c r="HE85" s="807">
        <f t="shared" si="78"/>
        <v>0</v>
      </c>
      <c r="HF85" s="807">
        <f t="shared" si="78"/>
        <v>0</v>
      </c>
      <c r="HG85" s="807">
        <f t="shared" si="78"/>
        <v>0</v>
      </c>
      <c r="HH85" s="807">
        <f t="shared" si="78"/>
        <v>0</v>
      </c>
      <c r="HI85" s="807">
        <f t="shared" si="78"/>
        <v>0</v>
      </c>
      <c r="HJ85" s="807">
        <f t="shared" si="78"/>
        <v>0</v>
      </c>
      <c r="HK85" s="807">
        <f t="shared" si="78"/>
        <v>0</v>
      </c>
      <c r="HL85" s="807">
        <f t="shared" si="78"/>
        <v>0</v>
      </c>
      <c r="HM85" s="807">
        <f t="shared" si="78"/>
        <v>0</v>
      </c>
      <c r="HN85" s="807">
        <f t="shared" si="78"/>
        <v>0</v>
      </c>
      <c r="HO85" s="807">
        <f t="shared" si="78"/>
        <v>0</v>
      </c>
      <c r="HP85" s="807">
        <f t="shared" si="78"/>
        <v>0</v>
      </c>
      <c r="HQ85" s="807">
        <f t="shared" si="78"/>
        <v>0</v>
      </c>
      <c r="HR85" s="807">
        <f t="shared" si="78"/>
        <v>0</v>
      </c>
      <c r="HS85" s="807">
        <f t="shared" si="78"/>
        <v>0</v>
      </c>
      <c r="HT85" s="807">
        <f t="shared" si="78"/>
        <v>0</v>
      </c>
      <c r="HU85" s="807">
        <f t="shared" si="78"/>
        <v>0</v>
      </c>
      <c r="HV85" s="807">
        <f t="shared" si="78"/>
        <v>0</v>
      </c>
      <c r="HW85" s="807">
        <f t="shared" si="78"/>
        <v>0</v>
      </c>
      <c r="HX85" s="807">
        <f t="shared" si="78"/>
        <v>0</v>
      </c>
      <c r="HY85" s="807">
        <f t="shared" si="78"/>
        <v>0</v>
      </c>
      <c r="HZ85" s="807">
        <f t="shared" si="78"/>
        <v>0</v>
      </c>
      <c r="IA85" s="807">
        <f t="shared" si="78"/>
        <v>0</v>
      </c>
      <c r="IB85" s="807">
        <f t="shared" si="78"/>
        <v>0</v>
      </c>
      <c r="IC85" s="807">
        <f t="shared" si="78"/>
        <v>0</v>
      </c>
      <c r="ID85" s="807">
        <f t="shared" si="78"/>
        <v>0</v>
      </c>
      <c r="IE85" s="807">
        <f t="shared" si="78"/>
        <v>0</v>
      </c>
      <c r="IF85" s="807">
        <f t="shared" si="78"/>
        <v>0</v>
      </c>
      <c r="IG85" s="807">
        <f t="shared" si="78"/>
        <v>0</v>
      </c>
      <c r="IH85" s="807">
        <f t="shared" si="78"/>
        <v>0</v>
      </c>
      <c r="II85" s="807">
        <f t="shared" si="78"/>
        <v>0</v>
      </c>
      <c r="IJ85" s="807">
        <f t="shared" si="78"/>
        <v>0</v>
      </c>
      <c r="IK85" s="807">
        <f t="shared" si="78"/>
        <v>0</v>
      </c>
      <c r="IL85" s="807">
        <f t="shared" si="78"/>
        <v>0</v>
      </c>
      <c r="IN85" s="807"/>
    </row>
    <row r="86" spans="1:258">
      <c r="B86" s="779" t="s">
        <v>656</v>
      </c>
      <c r="D86" s="774">
        <f ca="1">IF(ISERROR((1+IRR(F84:IL84,0.01))^VLOOKUP(_WF_Periodicity,_WF_Period_lookup,2,FALSE)-1),0,(1+IRR(F84:IL84,0.01))^VLOOKUP(_WF_Periodicity,_WF_Period_lookup,2,FALSE)-1)</f>
        <v>0.29012798174017673</v>
      </c>
      <c r="IN86" s="774">
        <f ca="1">XIRR(IN84:IX84,$IN$48:$IX$48)</f>
        <v>0.73204096555709874</v>
      </c>
    </row>
    <row r="87" spans="1:258">
      <c r="B87" s="779" t="s">
        <v>657</v>
      </c>
      <c r="C87" s="580"/>
      <c r="D87" s="868">
        <f ca="1">IFERROR(-SUMIF($F$84:$IL$84,"&gt;0")/SUMIF($F$84:$IL$84,"&lt;0"),0)</f>
        <v>3.0807702769756138</v>
      </c>
      <c r="DV87" s="591"/>
      <c r="IN87" s="868">
        <f ca="1">IFERROR(-SUMIF($IN84:$IX84,"&gt;0")/SUMIF($IN84:$IX84,"&lt;0"),0)</f>
        <v>3.0807702769756138</v>
      </c>
    </row>
    <row r="89" spans="1:258">
      <c r="DV89" s="585"/>
    </row>
    <row r="90" spans="1:258" ht="13" thickBot="1">
      <c r="A90" s="1474" t="s">
        <v>698</v>
      </c>
      <c r="B90" s="1467"/>
      <c r="C90" s="1467"/>
      <c r="D90" s="1467"/>
      <c r="E90" s="1467"/>
      <c r="F90" s="1475"/>
      <c r="G90" s="1475"/>
      <c r="H90" s="1475"/>
      <c r="I90" s="1475"/>
      <c r="J90" s="1475"/>
      <c r="K90" s="1475"/>
      <c r="L90" s="1475"/>
      <c r="M90" s="1475"/>
      <c r="N90" s="1475"/>
      <c r="O90" s="1475"/>
      <c r="P90" s="1475"/>
      <c r="Q90" s="1475"/>
      <c r="R90" s="1475"/>
      <c r="S90" s="1475"/>
      <c r="T90" s="1475"/>
      <c r="U90" s="1475"/>
      <c r="V90" s="1475"/>
      <c r="W90" s="1475"/>
      <c r="X90" s="1475"/>
      <c r="Y90" s="1475"/>
      <c r="Z90" s="1475"/>
      <c r="AA90" s="1475"/>
      <c r="AB90" s="1475"/>
      <c r="AC90" s="1475"/>
      <c r="AD90" s="1475"/>
      <c r="AE90" s="1475"/>
      <c r="AF90" s="1475"/>
      <c r="AG90" s="1475"/>
      <c r="AH90" s="1475"/>
      <c r="AI90" s="1475"/>
      <c r="AJ90" s="1475"/>
      <c r="AK90" s="1475"/>
      <c r="AL90" s="1475"/>
      <c r="AM90" s="1475"/>
      <c r="AN90" s="1475"/>
      <c r="AO90" s="1475"/>
      <c r="AP90" s="1475"/>
      <c r="AQ90" s="1475"/>
      <c r="AR90" s="1475"/>
      <c r="AS90" s="1475"/>
      <c r="AT90" s="1475"/>
      <c r="AU90" s="1475"/>
      <c r="AV90" s="1475"/>
      <c r="AW90" s="1475"/>
      <c r="AX90" s="1475"/>
      <c r="AY90" s="1475"/>
      <c r="AZ90" s="1475"/>
      <c r="BA90" s="1475"/>
      <c r="BB90" s="1475"/>
      <c r="BC90" s="1475"/>
      <c r="BD90" s="1475"/>
      <c r="BE90" s="1475"/>
      <c r="BF90" s="1475"/>
      <c r="BG90" s="1475"/>
      <c r="BH90" s="1475"/>
      <c r="BI90" s="1475"/>
      <c r="BJ90" s="1475"/>
      <c r="BK90" s="1475"/>
      <c r="BL90" s="1475"/>
      <c r="BM90" s="1475"/>
      <c r="BN90" s="1475"/>
      <c r="BO90" s="1475"/>
      <c r="BP90" s="1475"/>
      <c r="BQ90" s="1475"/>
      <c r="BR90" s="1475"/>
      <c r="BS90" s="1475"/>
      <c r="BT90" s="1475"/>
      <c r="BU90" s="1475"/>
      <c r="BV90" s="1475"/>
      <c r="BW90" s="1475"/>
      <c r="BX90" s="1475"/>
      <c r="BY90" s="1475"/>
      <c r="BZ90" s="1475"/>
      <c r="CA90" s="1475"/>
      <c r="CB90" s="1475"/>
      <c r="CC90" s="1475"/>
      <c r="CD90" s="1475"/>
      <c r="CE90" s="1475"/>
      <c r="CF90" s="1475"/>
      <c r="CG90" s="1475"/>
      <c r="CH90" s="1475"/>
      <c r="CI90" s="1475"/>
      <c r="CJ90" s="1475"/>
      <c r="CK90" s="1475"/>
      <c r="CL90" s="1475"/>
      <c r="CM90" s="1475"/>
      <c r="CN90" s="1475"/>
      <c r="CO90" s="1475"/>
      <c r="CP90" s="1475"/>
      <c r="CQ90" s="1475"/>
      <c r="CR90" s="1475"/>
      <c r="CS90" s="1475"/>
      <c r="CT90" s="1475"/>
      <c r="CU90" s="1475"/>
      <c r="CV90" s="1475"/>
      <c r="CW90" s="1475"/>
      <c r="CX90" s="1475"/>
      <c r="CY90" s="1475"/>
      <c r="CZ90" s="1475"/>
      <c r="DA90" s="1475"/>
      <c r="DB90" s="1475"/>
      <c r="DC90" s="1475"/>
      <c r="DD90" s="1475"/>
      <c r="DE90" s="1475"/>
      <c r="DF90" s="1475"/>
      <c r="DG90" s="1475"/>
      <c r="DH90" s="1475"/>
      <c r="DI90" s="1475"/>
      <c r="DJ90" s="1475"/>
      <c r="DK90" s="1475"/>
      <c r="DL90" s="1475"/>
      <c r="DM90" s="1475"/>
      <c r="DN90" s="1475"/>
      <c r="DO90" s="1475"/>
      <c r="DP90" s="1475"/>
      <c r="DQ90" s="1475"/>
      <c r="DR90" s="1475"/>
      <c r="DS90" s="1475"/>
      <c r="DT90" s="1475"/>
      <c r="DU90" s="1475"/>
      <c r="DV90" s="1475"/>
      <c r="DW90" s="1467"/>
      <c r="DX90" s="1467"/>
      <c r="DY90" s="1467"/>
      <c r="DZ90" s="1467"/>
      <c r="EA90" s="1467"/>
      <c r="EB90" s="1467"/>
      <c r="EC90" s="1467"/>
      <c r="ED90" s="1467"/>
      <c r="EE90" s="1467"/>
      <c r="EF90" s="1467"/>
      <c r="EG90" s="1467"/>
      <c r="EH90" s="1467"/>
      <c r="EI90" s="1467"/>
      <c r="EJ90" s="1467"/>
      <c r="EK90" s="1467"/>
      <c r="EL90" s="1467"/>
      <c r="EM90" s="1467"/>
      <c r="EN90" s="1467"/>
      <c r="EO90" s="1467"/>
      <c r="EP90" s="1467"/>
      <c r="EQ90" s="1467"/>
      <c r="ER90" s="1467"/>
      <c r="ES90" s="1467"/>
      <c r="ET90" s="1467"/>
      <c r="EU90" s="1467"/>
      <c r="EV90" s="1467"/>
      <c r="EW90" s="1467"/>
      <c r="EX90" s="1467"/>
      <c r="EY90" s="1467"/>
      <c r="EZ90" s="1467"/>
      <c r="FA90" s="1467"/>
      <c r="FB90" s="1467"/>
      <c r="FC90" s="1467"/>
      <c r="FD90" s="1467"/>
      <c r="FE90" s="1467"/>
      <c r="FF90" s="1467"/>
      <c r="FG90" s="1467"/>
      <c r="FH90" s="1467"/>
      <c r="FI90" s="1467"/>
      <c r="FJ90" s="1467"/>
      <c r="FK90" s="1467"/>
      <c r="FL90" s="1467"/>
      <c r="FM90" s="1467"/>
      <c r="FN90" s="1467"/>
      <c r="FO90" s="1467"/>
      <c r="FP90" s="1467"/>
      <c r="FQ90" s="1467"/>
      <c r="FR90" s="1467"/>
      <c r="FS90" s="1467"/>
      <c r="FT90" s="1467"/>
      <c r="FU90" s="1467"/>
      <c r="FV90" s="1467"/>
      <c r="FW90" s="1467"/>
      <c r="FX90" s="1467"/>
      <c r="FY90" s="1467"/>
      <c r="FZ90" s="1467"/>
      <c r="GA90" s="1467"/>
      <c r="GB90" s="1467"/>
      <c r="GC90" s="1467"/>
      <c r="GD90" s="1467"/>
      <c r="GE90" s="1467"/>
      <c r="GF90" s="1467"/>
      <c r="GG90" s="1467"/>
      <c r="GH90" s="1467"/>
      <c r="GI90" s="1467"/>
      <c r="GJ90" s="1467"/>
      <c r="GK90" s="1467"/>
      <c r="GL90" s="1467"/>
      <c r="GM90" s="1467"/>
      <c r="GN90" s="1467"/>
      <c r="GO90" s="1467"/>
      <c r="GP90" s="1467"/>
      <c r="GQ90" s="1467"/>
      <c r="GR90" s="1467"/>
      <c r="GS90" s="1467"/>
      <c r="GT90" s="1467"/>
      <c r="GU90" s="1467"/>
      <c r="GV90" s="1467"/>
      <c r="GW90" s="1467"/>
      <c r="GX90" s="1467"/>
      <c r="GY90" s="1467"/>
      <c r="GZ90" s="1467"/>
      <c r="HA90" s="1467"/>
      <c r="HB90" s="1467"/>
      <c r="HC90" s="1467"/>
      <c r="HD90" s="1467"/>
      <c r="HE90" s="1467"/>
      <c r="HF90" s="1467"/>
      <c r="HG90" s="1467"/>
      <c r="HH90" s="1467"/>
      <c r="HI90" s="1467"/>
      <c r="HJ90" s="1467"/>
      <c r="HK90" s="1467"/>
      <c r="HL90" s="1467"/>
      <c r="HM90" s="1467"/>
      <c r="HN90" s="1467"/>
      <c r="HO90" s="1467"/>
      <c r="HP90" s="1467"/>
      <c r="HQ90" s="1467"/>
      <c r="HR90" s="1467"/>
      <c r="HS90" s="1467"/>
      <c r="HT90" s="1467"/>
      <c r="HU90" s="1467"/>
      <c r="HV90" s="1467"/>
      <c r="HW90" s="1467"/>
      <c r="HX90" s="1467"/>
      <c r="HY90" s="1467"/>
      <c r="HZ90" s="1467"/>
      <c r="IA90" s="1467"/>
      <c r="IB90" s="1467"/>
      <c r="IC90" s="1467"/>
      <c r="ID90" s="1467"/>
      <c r="IE90" s="1467"/>
      <c r="IF90" s="1467"/>
      <c r="IG90" s="1467"/>
      <c r="IH90" s="1467"/>
      <c r="II90" s="1467"/>
      <c r="IJ90" s="1467"/>
      <c r="IK90" s="1467"/>
      <c r="IL90" s="1467"/>
    </row>
    <row r="91" spans="1:258">
      <c r="A91" s="580"/>
    </row>
    <row r="92" spans="1:258" s="593" customFormat="1">
      <c r="A92" s="751"/>
    </row>
    <row r="93" spans="1:258" s="593" customFormat="1" ht="14">
      <c r="A93" s="751"/>
      <c r="B93" s="759"/>
      <c r="C93" s="759"/>
      <c r="D93" s="797"/>
      <c r="E93" s="769"/>
      <c r="F93" s="761">
        <f t="shared" ref="F93:BQ93" si="79">+F47</f>
        <v>0</v>
      </c>
      <c r="G93" s="761">
        <f t="shared" si="79"/>
        <v>1</v>
      </c>
      <c r="H93" s="761">
        <f t="shared" si="79"/>
        <v>2</v>
      </c>
      <c r="I93" s="761">
        <f t="shared" si="79"/>
        <v>3</v>
      </c>
      <c r="J93" s="761">
        <f t="shared" si="79"/>
        <v>4</v>
      </c>
      <c r="K93" s="761">
        <f t="shared" si="79"/>
        <v>5</v>
      </c>
      <c r="L93" s="761">
        <f t="shared" si="79"/>
        <v>6</v>
      </c>
      <c r="M93" s="761">
        <f t="shared" si="79"/>
        <v>7</v>
      </c>
      <c r="N93" s="761">
        <f t="shared" si="79"/>
        <v>8</v>
      </c>
      <c r="O93" s="761">
        <f t="shared" si="79"/>
        <v>9</v>
      </c>
      <c r="P93" s="761">
        <f t="shared" si="79"/>
        <v>10</v>
      </c>
      <c r="Q93" s="761">
        <f t="shared" si="79"/>
        <v>11</v>
      </c>
      <c r="R93" s="761">
        <f t="shared" si="79"/>
        <v>12</v>
      </c>
      <c r="S93" s="761">
        <f t="shared" si="79"/>
        <v>13</v>
      </c>
      <c r="T93" s="761">
        <f t="shared" si="79"/>
        <v>14</v>
      </c>
      <c r="U93" s="761">
        <f t="shared" si="79"/>
        <v>15</v>
      </c>
      <c r="V93" s="761">
        <f t="shared" si="79"/>
        <v>16</v>
      </c>
      <c r="W93" s="761">
        <f t="shared" si="79"/>
        <v>17</v>
      </c>
      <c r="X93" s="761">
        <f t="shared" si="79"/>
        <v>18</v>
      </c>
      <c r="Y93" s="761">
        <f t="shared" si="79"/>
        <v>19</v>
      </c>
      <c r="Z93" s="761">
        <f t="shared" si="79"/>
        <v>20</v>
      </c>
      <c r="AA93" s="761">
        <f t="shared" si="79"/>
        <v>21</v>
      </c>
      <c r="AB93" s="761">
        <f t="shared" si="79"/>
        <v>22</v>
      </c>
      <c r="AC93" s="761">
        <f t="shared" si="79"/>
        <v>23</v>
      </c>
      <c r="AD93" s="761">
        <f t="shared" si="79"/>
        <v>24</v>
      </c>
      <c r="AE93" s="761">
        <f t="shared" si="79"/>
        <v>25</v>
      </c>
      <c r="AF93" s="761">
        <f t="shared" si="79"/>
        <v>26</v>
      </c>
      <c r="AG93" s="761">
        <f t="shared" si="79"/>
        <v>27</v>
      </c>
      <c r="AH93" s="761">
        <f t="shared" si="79"/>
        <v>28</v>
      </c>
      <c r="AI93" s="761">
        <f t="shared" si="79"/>
        <v>29</v>
      </c>
      <c r="AJ93" s="761">
        <f t="shared" si="79"/>
        <v>30</v>
      </c>
      <c r="AK93" s="761">
        <f t="shared" si="79"/>
        <v>31</v>
      </c>
      <c r="AL93" s="761">
        <f t="shared" si="79"/>
        <v>32</v>
      </c>
      <c r="AM93" s="761">
        <f t="shared" si="79"/>
        <v>33</v>
      </c>
      <c r="AN93" s="761">
        <f t="shared" si="79"/>
        <v>34</v>
      </c>
      <c r="AO93" s="761">
        <f t="shared" si="79"/>
        <v>35</v>
      </c>
      <c r="AP93" s="761">
        <f t="shared" si="79"/>
        <v>36</v>
      </c>
      <c r="AQ93" s="761">
        <f t="shared" si="79"/>
        <v>37</v>
      </c>
      <c r="AR93" s="761">
        <f t="shared" si="79"/>
        <v>38</v>
      </c>
      <c r="AS93" s="761">
        <f t="shared" si="79"/>
        <v>39</v>
      </c>
      <c r="AT93" s="761">
        <f t="shared" si="79"/>
        <v>40</v>
      </c>
      <c r="AU93" s="761">
        <f t="shared" si="79"/>
        <v>41</v>
      </c>
      <c r="AV93" s="761">
        <f t="shared" si="79"/>
        <v>42</v>
      </c>
      <c r="AW93" s="761">
        <f t="shared" si="79"/>
        <v>43</v>
      </c>
      <c r="AX93" s="761">
        <f t="shared" si="79"/>
        <v>44</v>
      </c>
      <c r="AY93" s="761">
        <f t="shared" si="79"/>
        <v>45</v>
      </c>
      <c r="AZ93" s="761">
        <f t="shared" si="79"/>
        <v>46</v>
      </c>
      <c r="BA93" s="761">
        <f t="shared" si="79"/>
        <v>47</v>
      </c>
      <c r="BB93" s="761">
        <f t="shared" si="79"/>
        <v>48</v>
      </c>
      <c r="BC93" s="761">
        <f t="shared" si="79"/>
        <v>49</v>
      </c>
      <c r="BD93" s="761">
        <f t="shared" si="79"/>
        <v>50</v>
      </c>
      <c r="BE93" s="761">
        <f t="shared" si="79"/>
        <v>51</v>
      </c>
      <c r="BF93" s="761">
        <f t="shared" si="79"/>
        <v>52</v>
      </c>
      <c r="BG93" s="761">
        <f t="shared" si="79"/>
        <v>53</v>
      </c>
      <c r="BH93" s="761">
        <f t="shared" si="79"/>
        <v>54</v>
      </c>
      <c r="BI93" s="761">
        <f t="shared" si="79"/>
        <v>55</v>
      </c>
      <c r="BJ93" s="761">
        <f t="shared" si="79"/>
        <v>56</v>
      </c>
      <c r="BK93" s="761">
        <f t="shared" si="79"/>
        <v>57</v>
      </c>
      <c r="BL93" s="761">
        <f t="shared" si="79"/>
        <v>58</v>
      </c>
      <c r="BM93" s="761">
        <f t="shared" si="79"/>
        <v>59</v>
      </c>
      <c r="BN93" s="761">
        <f t="shared" si="79"/>
        <v>60</v>
      </c>
      <c r="BO93" s="761">
        <f t="shared" si="79"/>
        <v>61</v>
      </c>
      <c r="BP93" s="761">
        <f t="shared" si="79"/>
        <v>62</v>
      </c>
      <c r="BQ93" s="761">
        <f t="shared" si="79"/>
        <v>63</v>
      </c>
      <c r="BR93" s="761">
        <f t="shared" ref="BR93:EC93" si="80">+BR47</f>
        <v>64</v>
      </c>
      <c r="BS93" s="761">
        <f t="shared" si="80"/>
        <v>65</v>
      </c>
      <c r="BT93" s="761">
        <f t="shared" si="80"/>
        <v>66</v>
      </c>
      <c r="BU93" s="761">
        <f t="shared" si="80"/>
        <v>67</v>
      </c>
      <c r="BV93" s="761">
        <f t="shared" si="80"/>
        <v>68</v>
      </c>
      <c r="BW93" s="761">
        <f t="shared" si="80"/>
        <v>69</v>
      </c>
      <c r="BX93" s="761">
        <f t="shared" si="80"/>
        <v>70</v>
      </c>
      <c r="BY93" s="761">
        <f t="shared" si="80"/>
        <v>71</v>
      </c>
      <c r="BZ93" s="761">
        <f t="shared" si="80"/>
        <v>72</v>
      </c>
      <c r="CA93" s="761">
        <f t="shared" si="80"/>
        <v>73</v>
      </c>
      <c r="CB93" s="761">
        <f t="shared" si="80"/>
        <v>74</v>
      </c>
      <c r="CC93" s="761">
        <f t="shared" si="80"/>
        <v>75</v>
      </c>
      <c r="CD93" s="761">
        <f t="shared" si="80"/>
        <v>76</v>
      </c>
      <c r="CE93" s="761">
        <f t="shared" si="80"/>
        <v>77</v>
      </c>
      <c r="CF93" s="761">
        <f t="shared" si="80"/>
        <v>78</v>
      </c>
      <c r="CG93" s="761">
        <f t="shared" si="80"/>
        <v>79</v>
      </c>
      <c r="CH93" s="761">
        <f t="shared" si="80"/>
        <v>80</v>
      </c>
      <c r="CI93" s="761">
        <f t="shared" si="80"/>
        <v>81</v>
      </c>
      <c r="CJ93" s="761">
        <f t="shared" si="80"/>
        <v>82</v>
      </c>
      <c r="CK93" s="761">
        <f t="shared" si="80"/>
        <v>83</v>
      </c>
      <c r="CL93" s="761">
        <f t="shared" si="80"/>
        <v>84</v>
      </c>
      <c r="CM93" s="761">
        <f t="shared" si="80"/>
        <v>85</v>
      </c>
      <c r="CN93" s="761">
        <f t="shared" si="80"/>
        <v>86</v>
      </c>
      <c r="CO93" s="761">
        <f t="shared" si="80"/>
        <v>87</v>
      </c>
      <c r="CP93" s="761">
        <f t="shared" si="80"/>
        <v>88</v>
      </c>
      <c r="CQ93" s="761">
        <f t="shared" si="80"/>
        <v>89</v>
      </c>
      <c r="CR93" s="761">
        <f t="shared" si="80"/>
        <v>90</v>
      </c>
      <c r="CS93" s="761">
        <f t="shared" si="80"/>
        <v>91</v>
      </c>
      <c r="CT93" s="761">
        <f t="shared" si="80"/>
        <v>92</v>
      </c>
      <c r="CU93" s="761">
        <f t="shared" si="80"/>
        <v>93</v>
      </c>
      <c r="CV93" s="761">
        <f t="shared" si="80"/>
        <v>94</v>
      </c>
      <c r="CW93" s="761">
        <f t="shared" si="80"/>
        <v>95</v>
      </c>
      <c r="CX93" s="761">
        <f t="shared" si="80"/>
        <v>96</v>
      </c>
      <c r="CY93" s="761">
        <f t="shared" si="80"/>
        <v>97</v>
      </c>
      <c r="CZ93" s="761">
        <f t="shared" si="80"/>
        <v>98</v>
      </c>
      <c r="DA93" s="761">
        <f t="shared" si="80"/>
        <v>99</v>
      </c>
      <c r="DB93" s="761">
        <f t="shared" si="80"/>
        <v>100</v>
      </c>
      <c r="DC93" s="761">
        <f t="shared" si="80"/>
        <v>101</v>
      </c>
      <c r="DD93" s="761">
        <f t="shared" si="80"/>
        <v>102</v>
      </c>
      <c r="DE93" s="761">
        <f t="shared" si="80"/>
        <v>103</v>
      </c>
      <c r="DF93" s="761">
        <f t="shared" si="80"/>
        <v>104</v>
      </c>
      <c r="DG93" s="761">
        <f t="shared" si="80"/>
        <v>105</v>
      </c>
      <c r="DH93" s="761">
        <f t="shared" si="80"/>
        <v>106</v>
      </c>
      <c r="DI93" s="761">
        <f t="shared" si="80"/>
        <v>107</v>
      </c>
      <c r="DJ93" s="761">
        <f t="shared" si="80"/>
        <v>108</v>
      </c>
      <c r="DK93" s="761">
        <f t="shared" si="80"/>
        <v>109</v>
      </c>
      <c r="DL93" s="761">
        <f t="shared" si="80"/>
        <v>110</v>
      </c>
      <c r="DM93" s="761">
        <f t="shared" si="80"/>
        <v>111</v>
      </c>
      <c r="DN93" s="761">
        <f t="shared" si="80"/>
        <v>112</v>
      </c>
      <c r="DO93" s="761">
        <f t="shared" si="80"/>
        <v>113</v>
      </c>
      <c r="DP93" s="761">
        <f t="shared" si="80"/>
        <v>114</v>
      </c>
      <c r="DQ93" s="761">
        <f t="shared" si="80"/>
        <v>115</v>
      </c>
      <c r="DR93" s="761">
        <f t="shared" si="80"/>
        <v>116</v>
      </c>
      <c r="DS93" s="761">
        <f t="shared" si="80"/>
        <v>117</v>
      </c>
      <c r="DT93" s="761">
        <f t="shared" si="80"/>
        <v>118</v>
      </c>
      <c r="DU93" s="761">
        <f t="shared" si="80"/>
        <v>119</v>
      </c>
      <c r="DV93" s="761">
        <f t="shared" si="80"/>
        <v>120</v>
      </c>
      <c r="DW93" s="761">
        <f t="shared" si="80"/>
        <v>121</v>
      </c>
      <c r="DX93" s="761">
        <f t="shared" si="80"/>
        <v>122</v>
      </c>
      <c r="DY93" s="761">
        <f t="shared" si="80"/>
        <v>123</v>
      </c>
      <c r="DZ93" s="761">
        <f t="shared" si="80"/>
        <v>124</v>
      </c>
      <c r="EA93" s="761">
        <f t="shared" si="80"/>
        <v>125</v>
      </c>
      <c r="EB93" s="761">
        <f t="shared" si="80"/>
        <v>126</v>
      </c>
      <c r="EC93" s="761">
        <f t="shared" si="80"/>
        <v>127</v>
      </c>
      <c r="ED93" s="761">
        <f t="shared" ref="ED93:GO93" si="81">+ED47</f>
        <v>128</v>
      </c>
      <c r="EE93" s="761">
        <f t="shared" si="81"/>
        <v>129</v>
      </c>
      <c r="EF93" s="761">
        <f t="shared" si="81"/>
        <v>130</v>
      </c>
      <c r="EG93" s="761">
        <f t="shared" si="81"/>
        <v>131</v>
      </c>
      <c r="EH93" s="761">
        <f t="shared" si="81"/>
        <v>132</v>
      </c>
      <c r="EI93" s="761">
        <f t="shared" si="81"/>
        <v>133</v>
      </c>
      <c r="EJ93" s="761">
        <f t="shared" si="81"/>
        <v>134</v>
      </c>
      <c r="EK93" s="761">
        <f t="shared" si="81"/>
        <v>135</v>
      </c>
      <c r="EL93" s="761">
        <f t="shared" si="81"/>
        <v>136</v>
      </c>
      <c r="EM93" s="761">
        <f t="shared" si="81"/>
        <v>137</v>
      </c>
      <c r="EN93" s="761">
        <f t="shared" si="81"/>
        <v>138</v>
      </c>
      <c r="EO93" s="761">
        <f t="shared" si="81"/>
        <v>139</v>
      </c>
      <c r="EP93" s="761">
        <f t="shared" si="81"/>
        <v>140</v>
      </c>
      <c r="EQ93" s="761">
        <f t="shared" si="81"/>
        <v>141</v>
      </c>
      <c r="ER93" s="761">
        <f t="shared" si="81"/>
        <v>142</v>
      </c>
      <c r="ES93" s="761">
        <f t="shared" si="81"/>
        <v>143</v>
      </c>
      <c r="ET93" s="761">
        <f t="shared" si="81"/>
        <v>144</v>
      </c>
      <c r="EU93" s="761">
        <f t="shared" si="81"/>
        <v>145</v>
      </c>
      <c r="EV93" s="761">
        <f t="shared" si="81"/>
        <v>146</v>
      </c>
      <c r="EW93" s="761">
        <f t="shared" si="81"/>
        <v>147</v>
      </c>
      <c r="EX93" s="761">
        <f t="shared" si="81"/>
        <v>148</v>
      </c>
      <c r="EY93" s="761">
        <f t="shared" si="81"/>
        <v>149</v>
      </c>
      <c r="EZ93" s="761">
        <f t="shared" si="81"/>
        <v>150</v>
      </c>
      <c r="FA93" s="761">
        <f t="shared" si="81"/>
        <v>151</v>
      </c>
      <c r="FB93" s="761">
        <f t="shared" si="81"/>
        <v>152</v>
      </c>
      <c r="FC93" s="761">
        <f t="shared" si="81"/>
        <v>153</v>
      </c>
      <c r="FD93" s="761">
        <f t="shared" si="81"/>
        <v>154</v>
      </c>
      <c r="FE93" s="761">
        <f t="shared" si="81"/>
        <v>155</v>
      </c>
      <c r="FF93" s="761">
        <f t="shared" si="81"/>
        <v>156</v>
      </c>
      <c r="FG93" s="761">
        <f t="shared" si="81"/>
        <v>157</v>
      </c>
      <c r="FH93" s="761">
        <f t="shared" si="81"/>
        <v>158</v>
      </c>
      <c r="FI93" s="761">
        <f t="shared" si="81"/>
        <v>159</v>
      </c>
      <c r="FJ93" s="761">
        <f t="shared" si="81"/>
        <v>160</v>
      </c>
      <c r="FK93" s="761">
        <f t="shared" si="81"/>
        <v>161</v>
      </c>
      <c r="FL93" s="761">
        <f t="shared" si="81"/>
        <v>162</v>
      </c>
      <c r="FM93" s="761">
        <f t="shared" si="81"/>
        <v>163</v>
      </c>
      <c r="FN93" s="761">
        <f t="shared" si="81"/>
        <v>164</v>
      </c>
      <c r="FO93" s="761">
        <f t="shared" si="81"/>
        <v>165</v>
      </c>
      <c r="FP93" s="761">
        <f t="shared" si="81"/>
        <v>166</v>
      </c>
      <c r="FQ93" s="761">
        <f t="shared" si="81"/>
        <v>167</v>
      </c>
      <c r="FR93" s="761">
        <f t="shared" si="81"/>
        <v>168</v>
      </c>
      <c r="FS93" s="761">
        <f t="shared" si="81"/>
        <v>169</v>
      </c>
      <c r="FT93" s="761">
        <f t="shared" si="81"/>
        <v>170</v>
      </c>
      <c r="FU93" s="761">
        <f t="shared" si="81"/>
        <v>171</v>
      </c>
      <c r="FV93" s="761">
        <f t="shared" si="81"/>
        <v>172</v>
      </c>
      <c r="FW93" s="761">
        <f t="shared" si="81"/>
        <v>173</v>
      </c>
      <c r="FX93" s="761">
        <f t="shared" si="81"/>
        <v>174</v>
      </c>
      <c r="FY93" s="761">
        <f t="shared" si="81"/>
        <v>175</v>
      </c>
      <c r="FZ93" s="761">
        <f t="shared" si="81"/>
        <v>176</v>
      </c>
      <c r="GA93" s="761">
        <f t="shared" si="81"/>
        <v>177</v>
      </c>
      <c r="GB93" s="761">
        <f t="shared" si="81"/>
        <v>178</v>
      </c>
      <c r="GC93" s="761">
        <f t="shared" si="81"/>
        <v>179</v>
      </c>
      <c r="GD93" s="761">
        <f t="shared" si="81"/>
        <v>180</v>
      </c>
      <c r="GE93" s="761">
        <f t="shared" si="81"/>
        <v>181</v>
      </c>
      <c r="GF93" s="761">
        <f t="shared" si="81"/>
        <v>182</v>
      </c>
      <c r="GG93" s="761">
        <f t="shared" si="81"/>
        <v>183</v>
      </c>
      <c r="GH93" s="761">
        <f t="shared" si="81"/>
        <v>184</v>
      </c>
      <c r="GI93" s="761">
        <f t="shared" si="81"/>
        <v>185</v>
      </c>
      <c r="GJ93" s="761">
        <f t="shared" si="81"/>
        <v>186</v>
      </c>
      <c r="GK93" s="761">
        <f t="shared" si="81"/>
        <v>187</v>
      </c>
      <c r="GL93" s="761">
        <f t="shared" si="81"/>
        <v>188</v>
      </c>
      <c r="GM93" s="761">
        <f t="shared" si="81"/>
        <v>189</v>
      </c>
      <c r="GN93" s="761">
        <f t="shared" si="81"/>
        <v>190</v>
      </c>
      <c r="GO93" s="761">
        <f t="shared" si="81"/>
        <v>191</v>
      </c>
      <c r="GP93" s="761">
        <f t="shared" ref="GP93:IL93" si="82">+GP47</f>
        <v>192</v>
      </c>
      <c r="GQ93" s="761">
        <f t="shared" si="82"/>
        <v>193</v>
      </c>
      <c r="GR93" s="761">
        <f t="shared" si="82"/>
        <v>194</v>
      </c>
      <c r="GS93" s="761">
        <f t="shared" si="82"/>
        <v>195</v>
      </c>
      <c r="GT93" s="761">
        <f t="shared" si="82"/>
        <v>196</v>
      </c>
      <c r="GU93" s="761">
        <f t="shared" si="82"/>
        <v>197</v>
      </c>
      <c r="GV93" s="761">
        <f t="shared" si="82"/>
        <v>198</v>
      </c>
      <c r="GW93" s="761">
        <f t="shared" si="82"/>
        <v>199</v>
      </c>
      <c r="GX93" s="761">
        <f t="shared" si="82"/>
        <v>200</v>
      </c>
      <c r="GY93" s="761">
        <f t="shared" si="82"/>
        <v>201</v>
      </c>
      <c r="GZ93" s="761">
        <f t="shared" si="82"/>
        <v>202</v>
      </c>
      <c r="HA93" s="761">
        <f t="shared" si="82"/>
        <v>203</v>
      </c>
      <c r="HB93" s="761">
        <f t="shared" si="82"/>
        <v>204</v>
      </c>
      <c r="HC93" s="761">
        <f t="shared" si="82"/>
        <v>205</v>
      </c>
      <c r="HD93" s="761">
        <f t="shared" si="82"/>
        <v>206</v>
      </c>
      <c r="HE93" s="761">
        <f t="shared" si="82"/>
        <v>207</v>
      </c>
      <c r="HF93" s="761">
        <f t="shared" si="82"/>
        <v>208</v>
      </c>
      <c r="HG93" s="761">
        <f t="shared" si="82"/>
        <v>209</v>
      </c>
      <c r="HH93" s="761">
        <f t="shared" si="82"/>
        <v>210</v>
      </c>
      <c r="HI93" s="761">
        <f t="shared" si="82"/>
        <v>211</v>
      </c>
      <c r="HJ93" s="761">
        <f t="shared" si="82"/>
        <v>212</v>
      </c>
      <c r="HK93" s="761">
        <f t="shared" si="82"/>
        <v>213</v>
      </c>
      <c r="HL93" s="761">
        <f t="shared" si="82"/>
        <v>214</v>
      </c>
      <c r="HM93" s="761">
        <f t="shared" si="82"/>
        <v>215</v>
      </c>
      <c r="HN93" s="761">
        <f t="shared" si="82"/>
        <v>216</v>
      </c>
      <c r="HO93" s="761">
        <f t="shared" si="82"/>
        <v>217</v>
      </c>
      <c r="HP93" s="761">
        <f t="shared" si="82"/>
        <v>218</v>
      </c>
      <c r="HQ93" s="761">
        <f t="shared" si="82"/>
        <v>219</v>
      </c>
      <c r="HR93" s="761">
        <f t="shared" si="82"/>
        <v>220</v>
      </c>
      <c r="HS93" s="761">
        <f t="shared" si="82"/>
        <v>221</v>
      </c>
      <c r="HT93" s="761">
        <f t="shared" si="82"/>
        <v>222</v>
      </c>
      <c r="HU93" s="761">
        <f t="shared" si="82"/>
        <v>223</v>
      </c>
      <c r="HV93" s="761">
        <f t="shared" si="82"/>
        <v>224</v>
      </c>
      <c r="HW93" s="761">
        <f t="shared" si="82"/>
        <v>225</v>
      </c>
      <c r="HX93" s="761">
        <f t="shared" si="82"/>
        <v>226</v>
      </c>
      <c r="HY93" s="761">
        <f t="shared" si="82"/>
        <v>227</v>
      </c>
      <c r="HZ93" s="761">
        <f t="shared" si="82"/>
        <v>228</v>
      </c>
      <c r="IA93" s="761">
        <f t="shared" si="82"/>
        <v>229</v>
      </c>
      <c r="IB93" s="761">
        <f t="shared" si="82"/>
        <v>230</v>
      </c>
      <c r="IC93" s="761">
        <f t="shared" si="82"/>
        <v>231</v>
      </c>
      <c r="ID93" s="761">
        <f t="shared" si="82"/>
        <v>232</v>
      </c>
      <c r="IE93" s="761">
        <f t="shared" si="82"/>
        <v>233</v>
      </c>
      <c r="IF93" s="761">
        <f t="shared" si="82"/>
        <v>234</v>
      </c>
      <c r="IG93" s="761">
        <f t="shared" si="82"/>
        <v>235</v>
      </c>
      <c r="IH93" s="761">
        <f t="shared" si="82"/>
        <v>236</v>
      </c>
      <c r="II93" s="761">
        <f t="shared" si="82"/>
        <v>237</v>
      </c>
      <c r="IJ93" s="761">
        <f t="shared" si="82"/>
        <v>238</v>
      </c>
      <c r="IK93" s="761">
        <f t="shared" si="82"/>
        <v>239</v>
      </c>
      <c r="IL93" s="761">
        <f t="shared" si="82"/>
        <v>240</v>
      </c>
    </row>
    <row r="94" spans="1:258" s="593" customFormat="1" ht="14">
      <c r="B94" s="759"/>
      <c r="C94" s="759"/>
      <c r="D94" s="796"/>
      <c r="E94" s="802"/>
      <c r="F94" s="764">
        <f t="shared" ref="F94:BQ94" si="83">+F48</f>
        <v>46753</v>
      </c>
      <c r="G94" s="764">
        <f t="shared" si="83"/>
        <v>46783</v>
      </c>
      <c r="H94" s="764">
        <f t="shared" si="83"/>
        <v>46812</v>
      </c>
      <c r="I94" s="764">
        <f t="shared" si="83"/>
        <v>46843</v>
      </c>
      <c r="J94" s="764">
        <f t="shared" si="83"/>
        <v>46873</v>
      </c>
      <c r="K94" s="764">
        <f t="shared" si="83"/>
        <v>46904</v>
      </c>
      <c r="L94" s="764">
        <f t="shared" si="83"/>
        <v>46934</v>
      </c>
      <c r="M94" s="764">
        <f t="shared" si="83"/>
        <v>46965</v>
      </c>
      <c r="N94" s="764">
        <f t="shared" si="83"/>
        <v>46996</v>
      </c>
      <c r="O94" s="764">
        <f t="shared" si="83"/>
        <v>47026</v>
      </c>
      <c r="P94" s="764">
        <f t="shared" si="83"/>
        <v>47057</v>
      </c>
      <c r="Q94" s="764">
        <f t="shared" si="83"/>
        <v>47087</v>
      </c>
      <c r="R94" s="764">
        <f t="shared" si="83"/>
        <v>47118</v>
      </c>
      <c r="S94" s="764">
        <f t="shared" si="83"/>
        <v>47149</v>
      </c>
      <c r="T94" s="764">
        <f t="shared" si="83"/>
        <v>47177</v>
      </c>
      <c r="U94" s="764">
        <f t="shared" si="83"/>
        <v>47208</v>
      </c>
      <c r="V94" s="764">
        <f t="shared" si="83"/>
        <v>47238</v>
      </c>
      <c r="W94" s="764">
        <f t="shared" si="83"/>
        <v>47269</v>
      </c>
      <c r="X94" s="764">
        <f t="shared" si="83"/>
        <v>47299</v>
      </c>
      <c r="Y94" s="764">
        <f t="shared" si="83"/>
        <v>47330</v>
      </c>
      <c r="Z94" s="764">
        <f t="shared" si="83"/>
        <v>47361</v>
      </c>
      <c r="AA94" s="764">
        <f t="shared" si="83"/>
        <v>47391</v>
      </c>
      <c r="AB94" s="764">
        <f t="shared" si="83"/>
        <v>47422</v>
      </c>
      <c r="AC94" s="764">
        <f t="shared" si="83"/>
        <v>47452</v>
      </c>
      <c r="AD94" s="764">
        <f t="shared" si="83"/>
        <v>47483</v>
      </c>
      <c r="AE94" s="764">
        <f t="shared" si="83"/>
        <v>47514</v>
      </c>
      <c r="AF94" s="764">
        <f t="shared" si="83"/>
        <v>47542</v>
      </c>
      <c r="AG94" s="764">
        <f t="shared" si="83"/>
        <v>47573</v>
      </c>
      <c r="AH94" s="764">
        <f t="shared" si="83"/>
        <v>47603</v>
      </c>
      <c r="AI94" s="764">
        <f t="shared" si="83"/>
        <v>47634</v>
      </c>
      <c r="AJ94" s="764">
        <f t="shared" si="83"/>
        <v>47664</v>
      </c>
      <c r="AK94" s="764">
        <f t="shared" si="83"/>
        <v>47695</v>
      </c>
      <c r="AL94" s="764">
        <f t="shared" si="83"/>
        <v>47726</v>
      </c>
      <c r="AM94" s="764">
        <f t="shared" si="83"/>
        <v>47756</v>
      </c>
      <c r="AN94" s="764">
        <f t="shared" si="83"/>
        <v>47787</v>
      </c>
      <c r="AO94" s="764">
        <f t="shared" si="83"/>
        <v>47817</v>
      </c>
      <c r="AP94" s="764">
        <f t="shared" si="83"/>
        <v>47848</v>
      </c>
      <c r="AQ94" s="764">
        <f t="shared" si="83"/>
        <v>47879</v>
      </c>
      <c r="AR94" s="764">
        <f t="shared" si="83"/>
        <v>47907</v>
      </c>
      <c r="AS94" s="764">
        <f t="shared" si="83"/>
        <v>47938</v>
      </c>
      <c r="AT94" s="764">
        <f t="shared" si="83"/>
        <v>47968</v>
      </c>
      <c r="AU94" s="764">
        <f t="shared" si="83"/>
        <v>47999</v>
      </c>
      <c r="AV94" s="764">
        <f t="shared" si="83"/>
        <v>48029</v>
      </c>
      <c r="AW94" s="764">
        <f t="shared" si="83"/>
        <v>48060</v>
      </c>
      <c r="AX94" s="764">
        <f t="shared" si="83"/>
        <v>48091</v>
      </c>
      <c r="AY94" s="764">
        <f t="shared" si="83"/>
        <v>48121</v>
      </c>
      <c r="AZ94" s="764">
        <f t="shared" si="83"/>
        <v>48152</v>
      </c>
      <c r="BA94" s="764">
        <f t="shared" si="83"/>
        <v>48182</v>
      </c>
      <c r="BB94" s="764">
        <f t="shared" si="83"/>
        <v>48213</v>
      </c>
      <c r="BC94" s="764">
        <f t="shared" si="83"/>
        <v>48244</v>
      </c>
      <c r="BD94" s="764">
        <f t="shared" si="83"/>
        <v>48273</v>
      </c>
      <c r="BE94" s="764">
        <f t="shared" si="83"/>
        <v>48304</v>
      </c>
      <c r="BF94" s="764">
        <f t="shared" si="83"/>
        <v>48334</v>
      </c>
      <c r="BG94" s="764">
        <f t="shared" si="83"/>
        <v>48365</v>
      </c>
      <c r="BH94" s="764">
        <f t="shared" si="83"/>
        <v>48395</v>
      </c>
      <c r="BI94" s="764">
        <f t="shared" si="83"/>
        <v>48426</v>
      </c>
      <c r="BJ94" s="764">
        <f t="shared" si="83"/>
        <v>48457</v>
      </c>
      <c r="BK94" s="764">
        <f t="shared" si="83"/>
        <v>48487</v>
      </c>
      <c r="BL94" s="764">
        <f t="shared" si="83"/>
        <v>48518</v>
      </c>
      <c r="BM94" s="764">
        <f t="shared" si="83"/>
        <v>48548</v>
      </c>
      <c r="BN94" s="764">
        <f t="shared" si="83"/>
        <v>48579</v>
      </c>
      <c r="BO94" s="764">
        <f t="shared" si="83"/>
        <v>48610</v>
      </c>
      <c r="BP94" s="764">
        <f t="shared" si="83"/>
        <v>48638</v>
      </c>
      <c r="BQ94" s="764">
        <f t="shared" si="83"/>
        <v>48669</v>
      </c>
      <c r="BR94" s="764">
        <f t="shared" ref="BR94:EC94" si="84">+BR48</f>
        <v>48699</v>
      </c>
      <c r="BS94" s="764">
        <f t="shared" si="84"/>
        <v>48730</v>
      </c>
      <c r="BT94" s="764">
        <f t="shared" si="84"/>
        <v>48760</v>
      </c>
      <c r="BU94" s="764">
        <f t="shared" si="84"/>
        <v>48791</v>
      </c>
      <c r="BV94" s="764">
        <f t="shared" si="84"/>
        <v>48822</v>
      </c>
      <c r="BW94" s="764">
        <f t="shared" si="84"/>
        <v>48852</v>
      </c>
      <c r="BX94" s="764">
        <f t="shared" si="84"/>
        <v>48883</v>
      </c>
      <c r="BY94" s="764">
        <f t="shared" si="84"/>
        <v>48913</v>
      </c>
      <c r="BZ94" s="764">
        <f t="shared" si="84"/>
        <v>48944</v>
      </c>
      <c r="CA94" s="764">
        <f t="shared" si="84"/>
        <v>48975</v>
      </c>
      <c r="CB94" s="764">
        <f t="shared" si="84"/>
        <v>49003</v>
      </c>
      <c r="CC94" s="764">
        <f t="shared" si="84"/>
        <v>49034</v>
      </c>
      <c r="CD94" s="764">
        <f t="shared" si="84"/>
        <v>49064</v>
      </c>
      <c r="CE94" s="764">
        <f t="shared" si="84"/>
        <v>49095</v>
      </c>
      <c r="CF94" s="764">
        <f t="shared" si="84"/>
        <v>49125</v>
      </c>
      <c r="CG94" s="764">
        <f t="shared" si="84"/>
        <v>49156</v>
      </c>
      <c r="CH94" s="764">
        <f t="shared" si="84"/>
        <v>49187</v>
      </c>
      <c r="CI94" s="764">
        <f t="shared" si="84"/>
        <v>49217</v>
      </c>
      <c r="CJ94" s="764">
        <f t="shared" si="84"/>
        <v>49248</v>
      </c>
      <c r="CK94" s="764">
        <f t="shared" si="84"/>
        <v>49278</v>
      </c>
      <c r="CL94" s="764">
        <f t="shared" si="84"/>
        <v>49309</v>
      </c>
      <c r="CM94" s="764">
        <f t="shared" si="84"/>
        <v>49340</v>
      </c>
      <c r="CN94" s="764">
        <f t="shared" si="84"/>
        <v>49368</v>
      </c>
      <c r="CO94" s="764">
        <f t="shared" si="84"/>
        <v>49399</v>
      </c>
      <c r="CP94" s="764">
        <f t="shared" si="84"/>
        <v>49429</v>
      </c>
      <c r="CQ94" s="764">
        <f t="shared" si="84"/>
        <v>49460</v>
      </c>
      <c r="CR94" s="764">
        <f t="shared" si="84"/>
        <v>49490</v>
      </c>
      <c r="CS94" s="764">
        <f t="shared" si="84"/>
        <v>49521</v>
      </c>
      <c r="CT94" s="764">
        <f t="shared" si="84"/>
        <v>49552</v>
      </c>
      <c r="CU94" s="764">
        <f t="shared" si="84"/>
        <v>49582</v>
      </c>
      <c r="CV94" s="764">
        <f t="shared" si="84"/>
        <v>49613</v>
      </c>
      <c r="CW94" s="764">
        <f t="shared" si="84"/>
        <v>49643</v>
      </c>
      <c r="CX94" s="764">
        <f t="shared" si="84"/>
        <v>49674</v>
      </c>
      <c r="CY94" s="764">
        <f t="shared" si="84"/>
        <v>49705</v>
      </c>
      <c r="CZ94" s="764">
        <f t="shared" si="84"/>
        <v>49734</v>
      </c>
      <c r="DA94" s="764">
        <f t="shared" si="84"/>
        <v>49765</v>
      </c>
      <c r="DB94" s="764">
        <f t="shared" si="84"/>
        <v>49795</v>
      </c>
      <c r="DC94" s="764">
        <f t="shared" si="84"/>
        <v>49826</v>
      </c>
      <c r="DD94" s="764">
        <f t="shared" si="84"/>
        <v>49856</v>
      </c>
      <c r="DE94" s="764">
        <f t="shared" si="84"/>
        <v>49887</v>
      </c>
      <c r="DF94" s="764">
        <f t="shared" si="84"/>
        <v>49918</v>
      </c>
      <c r="DG94" s="764">
        <f t="shared" si="84"/>
        <v>49948</v>
      </c>
      <c r="DH94" s="764">
        <f t="shared" si="84"/>
        <v>49979</v>
      </c>
      <c r="DI94" s="764">
        <f t="shared" si="84"/>
        <v>50009</v>
      </c>
      <c r="DJ94" s="764">
        <f t="shared" si="84"/>
        <v>50040</v>
      </c>
      <c r="DK94" s="764">
        <f t="shared" si="84"/>
        <v>50071</v>
      </c>
      <c r="DL94" s="764">
        <f t="shared" si="84"/>
        <v>50099</v>
      </c>
      <c r="DM94" s="764">
        <f t="shared" si="84"/>
        <v>50130</v>
      </c>
      <c r="DN94" s="764">
        <f t="shared" si="84"/>
        <v>50160</v>
      </c>
      <c r="DO94" s="764">
        <f t="shared" si="84"/>
        <v>50191</v>
      </c>
      <c r="DP94" s="764">
        <f t="shared" si="84"/>
        <v>50221</v>
      </c>
      <c r="DQ94" s="764">
        <f t="shared" si="84"/>
        <v>50252</v>
      </c>
      <c r="DR94" s="764">
        <f t="shared" si="84"/>
        <v>50283</v>
      </c>
      <c r="DS94" s="764">
        <f t="shared" si="84"/>
        <v>50313</v>
      </c>
      <c r="DT94" s="764">
        <f t="shared" si="84"/>
        <v>50344</v>
      </c>
      <c r="DU94" s="764">
        <f t="shared" si="84"/>
        <v>50374</v>
      </c>
      <c r="DV94" s="764">
        <f t="shared" si="84"/>
        <v>50405</v>
      </c>
      <c r="DW94" s="764">
        <f t="shared" si="84"/>
        <v>50436</v>
      </c>
      <c r="DX94" s="764">
        <f t="shared" si="84"/>
        <v>50464</v>
      </c>
      <c r="DY94" s="764">
        <f t="shared" si="84"/>
        <v>50495</v>
      </c>
      <c r="DZ94" s="764">
        <f t="shared" si="84"/>
        <v>50525</v>
      </c>
      <c r="EA94" s="764">
        <f t="shared" si="84"/>
        <v>50556</v>
      </c>
      <c r="EB94" s="764">
        <f t="shared" si="84"/>
        <v>50586</v>
      </c>
      <c r="EC94" s="764">
        <f t="shared" si="84"/>
        <v>50617</v>
      </c>
      <c r="ED94" s="764">
        <f t="shared" ref="ED94:GO94" si="85">+ED48</f>
        <v>50648</v>
      </c>
      <c r="EE94" s="764">
        <f t="shared" si="85"/>
        <v>50678</v>
      </c>
      <c r="EF94" s="764">
        <f t="shared" si="85"/>
        <v>50709</v>
      </c>
      <c r="EG94" s="764">
        <f t="shared" si="85"/>
        <v>50739</v>
      </c>
      <c r="EH94" s="764">
        <f t="shared" si="85"/>
        <v>50770</v>
      </c>
      <c r="EI94" s="764">
        <f t="shared" si="85"/>
        <v>50801</v>
      </c>
      <c r="EJ94" s="764">
        <f t="shared" si="85"/>
        <v>50829</v>
      </c>
      <c r="EK94" s="764">
        <f t="shared" si="85"/>
        <v>50860</v>
      </c>
      <c r="EL94" s="764">
        <f t="shared" si="85"/>
        <v>50890</v>
      </c>
      <c r="EM94" s="764">
        <f t="shared" si="85"/>
        <v>50921</v>
      </c>
      <c r="EN94" s="764">
        <f t="shared" si="85"/>
        <v>50951</v>
      </c>
      <c r="EO94" s="764">
        <f t="shared" si="85"/>
        <v>50982</v>
      </c>
      <c r="EP94" s="764">
        <f t="shared" si="85"/>
        <v>51013</v>
      </c>
      <c r="EQ94" s="764">
        <f t="shared" si="85"/>
        <v>51043</v>
      </c>
      <c r="ER94" s="764">
        <f t="shared" si="85"/>
        <v>51074</v>
      </c>
      <c r="ES94" s="764">
        <f t="shared" si="85"/>
        <v>51104</v>
      </c>
      <c r="ET94" s="764">
        <f t="shared" si="85"/>
        <v>51135</v>
      </c>
      <c r="EU94" s="764">
        <f t="shared" si="85"/>
        <v>51166</v>
      </c>
      <c r="EV94" s="764">
        <f t="shared" si="85"/>
        <v>51195</v>
      </c>
      <c r="EW94" s="764">
        <f t="shared" si="85"/>
        <v>51226</v>
      </c>
      <c r="EX94" s="764">
        <f t="shared" si="85"/>
        <v>51256</v>
      </c>
      <c r="EY94" s="764">
        <f t="shared" si="85"/>
        <v>51287</v>
      </c>
      <c r="EZ94" s="764">
        <f t="shared" si="85"/>
        <v>51317</v>
      </c>
      <c r="FA94" s="764">
        <f t="shared" si="85"/>
        <v>51348</v>
      </c>
      <c r="FB94" s="764">
        <f t="shared" si="85"/>
        <v>51379</v>
      </c>
      <c r="FC94" s="764">
        <f t="shared" si="85"/>
        <v>51409</v>
      </c>
      <c r="FD94" s="764">
        <f t="shared" si="85"/>
        <v>51440</v>
      </c>
      <c r="FE94" s="764">
        <f t="shared" si="85"/>
        <v>51470</v>
      </c>
      <c r="FF94" s="764">
        <f t="shared" si="85"/>
        <v>51501</v>
      </c>
      <c r="FG94" s="764">
        <f t="shared" si="85"/>
        <v>51532</v>
      </c>
      <c r="FH94" s="764">
        <f t="shared" si="85"/>
        <v>51560</v>
      </c>
      <c r="FI94" s="764">
        <f t="shared" si="85"/>
        <v>51591</v>
      </c>
      <c r="FJ94" s="764">
        <f t="shared" si="85"/>
        <v>51621</v>
      </c>
      <c r="FK94" s="764">
        <f t="shared" si="85"/>
        <v>51652</v>
      </c>
      <c r="FL94" s="764">
        <f t="shared" si="85"/>
        <v>51682</v>
      </c>
      <c r="FM94" s="764">
        <f t="shared" si="85"/>
        <v>51713</v>
      </c>
      <c r="FN94" s="764">
        <f t="shared" si="85"/>
        <v>51744</v>
      </c>
      <c r="FO94" s="764">
        <f t="shared" si="85"/>
        <v>51774</v>
      </c>
      <c r="FP94" s="764">
        <f t="shared" si="85"/>
        <v>51805</v>
      </c>
      <c r="FQ94" s="764">
        <f t="shared" si="85"/>
        <v>51835</v>
      </c>
      <c r="FR94" s="764">
        <f t="shared" si="85"/>
        <v>51866</v>
      </c>
      <c r="FS94" s="764">
        <f t="shared" si="85"/>
        <v>51897</v>
      </c>
      <c r="FT94" s="764">
        <f t="shared" si="85"/>
        <v>51925</v>
      </c>
      <c r="FU94" s="764">
        <f t="shared" si="85"/>
        <v>51956</v>
      </c>
      <c r="FV94" s="764">
        <f t="shared" si="85"/>
        <v>51986</v>
      </c>
      <c r="FW94" s="764">
        <f t="shared" si="85"/>
        <v>52017</v>
      </c>
      <c r="FX94" s="764">
        <f t="shared" si="85"/>
        <v>52047</v>
      </c>
      <c r="FY94" s="764">
        <f t="shared" si="85"/>
        <v>52078</v>
      </c>
      <c r="FZ94" s="764">
        <f t="shared" si="85"/>
        <v>52109</v>
      </c>
      <c r="GA94" s="764">
        <f t="shared" si="85"/>
        <v>52139</v>
      </c>
      <c r="GB94" s="764">
        <f t="shared" si="85"/>
        <v>52170</v>
      </c>
      <c r="GC94" s="764">
        <f t="shared" si="85"/>
        <v>52200</v>
      </c>
      <c r="GD94" s="764">
        <f t="shared" si="85"/>
        <v>52231</v>
      </c>
      <c r="GE94" s="764">
        <f t="shared" si="85"/>
        <v>52262</v>
      </c>
      <c r="GF94" s="764">
        <f t="shared" si="85"/>
        <v>52290</v>
      </c>
      <c r="GG94" s="764">
        <f t="shared" si="85"/>
        <v>52321</v>
      </c>
      <c r="GH94" s="764">
        <f t="shared" si="85"/>
        <v>52351</v>
      </c>
      <c r="GI94" s="764">
        <f t="shared" si="85"/>
        <v>52382</v>
      </c>
      <c r="GJ94" s="764">
        <f t="shared" si="85"/>
        <v>52412</v>
      </c>
      <c r="GK94" s="764">
        <f t="shared" si="85"/>
        <v>52443</v>
      </c>
      <c r="GL94" s="764">
        <f t="shared" si="85"/>
        <v>52474</v>
      </c>
      <c r="GM94" s="764">
        <f t="shared" si="85"/>
        <v>52504</v>
      </c>
      <c r="GN94" s="764">
        <f t="shared" si="85"/>
        <v>52535</v>
      </c>
      <c r="GO94" s="764">
        <f t="shared" si="85"/>
        <v>52565</v>
      </c>
      <c r="GP94" s="764">
        <f t="shared" ref="GP94:IL94" si="86">+GP48</f>
        <v>52596</v>
      </c>
      <c r="GQ94" s="764">
        <f t="shared" si="86"/>
        <v>52627</v>
      </c>
      <c r="GR94" s="764">
        <f t="shared" si="86"/>
        <v>52656</v>
      </c>
      <c r="GS94" s="764">
        <f t="shared" si="86"/>
        <v>52687</v>
      </c>
      <c r="GT94" s="764">
        <f t="shared" si="86"/>
        <v>52717</v>
      </c>
      <c r="GU94" s="764">
        <f t="shared" si="86"/>
        <v>52748</v>
      </c>
      <c r="GV94" s="764">
        <f t="shared" si="86"/>
        <v>52778</v>
      </c>
      <c r="GW94" s="764">
        <f t="shared" si="86"/>
        <v>52809</v>
      </c>
      <c r="GX94" s="764">
        <f t="shared" si="86"/>
        <v>52840</v>
      </c>
      <c r="GY94" s="764">
        <f t="shared" si="86"/>
        <v>52870</v>
      </c>
      <c r="GZ94" s="764">
        <f t="shared" si="86"/>
        <v>52901</v>
      </c>
      <c r="HA94" s="764">
        <f t="shared" si="86"/>
        <v>52931</v>
      </c>
      <c r="HB94" s="764">
        <f t="shared" si="86"/>
        <v>52962</v>
      </c>
      <c r="HC94" s="764">
        <f t="shared" si="86"/>
        <v>52993</v>
      </c>
      <c r="HD94" s="764">
        <f t="shared" si="86"/>
        <v>53021</v>
      </c>
      <c r="HE94" s="764">
        <f t="shared" si="86"/>
        <v>53052</v>
      </c>
      <c r="HF94" s="764">
        <f t="shared" si="86"/>
        <v>53082</v>
      </c>
      <c r="HG94" s="764">
        <f t="shared" si="86"/>
        <v>53113</v>
      </c>
      <c r="HH94" s="764">
        <f t="shared" si="86"/>
        <v>53143</v>
      </c>
      <c r="HI94" s="764">
        <f t="shared" si="86"/>
        <v>53174</v>
      </c>
      <c r="HJ94" s="764">
        <f t="shared" si="86"/>
        <v>53205</v>
      </c>
      <c r="HK94" s="764">
        <f t="shared" si="86"/>
        <v>53235</v>
      </c>
      <c r="HL94" s="764">
        <f t="shared" si="86"/>
        <v>53266</v>
      </c>
      <c r="HM94" s="764">
        <f t="shared" si="86"/>
        <v>53296</v>
      </c>
      <c r="HN94" s="764">
        <f t="shared" si="86"/>
        <v>53327</v>
      </c>
      <c r="HO94" s="764">
        <f t="shared" si="86"/>
        <v>53358</v>
      </c>
      <c r="HP94" s="764">
        <f t="shared" si="86"/>
        <v>53386</v>
      </c>
      <c r="HQ94" s="764">
        <f t="shared" si="86"/>
        <v>53417</v>
      </c>
      <c r="HR94" s="764">
        <f t="shared" si="86"/>
        <v>53447</v>
      </c>
      <c r="HS94" s="764">
        <f t="shared" si="86"/>
        <v>53478</v>
      </c>
      <c r="HT94" s="764">
        <f t="shared" si="86"/>
        <v>53508</v>
      </c>
      <c r="HU94" s="764">
        <f t="shared" si="86"/>
        <v>53539</v>
      </c>
      <c r="HV94" s="764">
        <f t="shared" si="86"/>
        <v>53570</v>
      </c>
      <c r="HW94" s="764">
        <f t="shared" si="86"/>
        <v>53600</v>
      </c>
      <c r="HX94" s="764">
        <f t="shared" si="86"/>
        <v>53631</v>
      </c>
      <c r="HY94" s="764">
        <f t="shared" si="86"/>
        <v>53661</v>
      </c>
      <c r="HZ94" s="764">
        <f t="shared" si="86"/>
        <v>53692</v>
      </c>
      <c r="IA94" s="764">
        <f t="shared" si="86"/>
        <v>53723</v>
      </c>
      <c r="IB94" s="764">
        <f t="shared" si="86"/>
        <v>53751</v>
      </c>
      <c r="IC94" s="764">
        <f t="shared" si="86"/>
        <v>53782</v>
      </c>
      <c r="ID94" s="764">
        <f t="shared" si="86"/>
        <v>53812</v>
      </c>
      <c r="IE94" s="764">
        <f t="shared" si="86"/>
        <v>53843</v>
      </c>
      <c r="IF94" s="764">
        <f t="shared" si="86"/>
        <v>53873</v>
      </c>
      <c r="IG94" s="764">
        <f t="shared" si="86"/>
        <v>53904</v>
      </c>
      <c r="IH94" s="764">
        <f t="shared" si="86"/>
        <v>53935</v>
      </c>
      <c r="II94" s="764">
        <f t="shared" si="86"/>
        <v>53965</v>
      </c>
      <c r="IJ94" s="764">
        <f t="shared" si="86"/>
        <v>53996</v>
      </c>
      <c r="IK94" s="764">
        <f t="shared" si="86"/>
        <v>54026</v>
      </c>
      <c r="IL94" s="764">
        <f t="shared" si="86"/>
        <v>54057</v>
      </c>
    </row>
    <row r="95" spans="1:258" s="593" customFormat="1" ht="14">
      <c r="B95" s="863"/>
      <c r="C95" s="863"/>
      <c r="D95" s="1349"/>
      <c r="E95" s="864"/>
      <c r="F95" s="865"/>
      <c r="G95" s="865"/>
      <c r="H95" s="865"/>
      <c r="I95" s="865"/>
      <c r="J95" s="865"/>
      <c r="K95" s="865"/>
      <c r="L95" s="865"/>
      <c r="M95" s="865"/>
      <c r="N95" s="865"/>
      <c r="O95" s="865"/>
      <c r="P95" s="865"/>
      <c r="Q95" s="865"/>
      <c r="R95" s="865"/>
      <c r="S95" s="865"/>
      <c r="T95" s="865"/>
      <c r="U95" s="865"/>
      <c r="V95" s="865"/>
      <c r="W95" s="865"/>
      <c r="X95" s="865"/>
      <c r="Y95" s="865"/>
      <c r="Z95" s="865"/>
      <c r="AA95" s="865"/>
      <c r="AB95" s="865"/>
      <c r="AC95" s="865"/>
      <c r="AD95" s="865"/>
      <c r="AE95" s="865"/>
      <c r="AF95" s="865"/>
      <c r="AG95" s="865"/>
      <c r="AH95" s="865"/>
      <c r="AI95" s="865"/>
      <c r="AJ95" s="865"/>
      <c r="AK95" s="865"/>
      <c r="AL95" s="865"/>
      <c r="AM95" s="865"/>
      <c r="AN95" s="865"/>
      <c r="AO95" s="865"/>
      <c r="AP95" s="865"/>
      <c r="AQ95" s="865"/>
      <c r="AR95" s="865"/>
      <c r="AS95" s="865"/>
      <c r="AT95" s="865"/>
      <c r="AU95" s="865"/>
      <c r="AV95" s="865"/>
      <c r="AW95" s="865"/>
      <c r="AX95" s="865"/>
      <c r="AY95" s="865"/>
      <c r="AZ95" s="865"/>
      <c r="BA95" s="865"/>
      <c r="BB95" s="865"/>
      <c r="BC95" s="865"/>
      <c r="BD95" s="865"/>
      <c r="BE95" s="865"/>
      <c r="BF95" s="865"/>
      <c r="BG95" s="865"/>
      <c r="BH95" s="865"/>
      <c r="BI95" s="865"/>
      <c r="BJ95" s="865"/>
      <c r="BK95" s="865"/>
      <c r="BL95" s="865"/>
      <c r="BM95" s="865"/>
      <c r="BN95" s="865"/>
      <c r="BO95" s="865"/>
      <c r="BP95" s="865"/>
      <c r="BQ95" s="865"/>
      <c r="BR95" s="865"/>
      <c r="BS95" s="865"/>
      <c r="BT95" s="865"/>
      <c r="BU95" s="865"/>
      <c r="BV95" s="865"/>
      <c r="BW95" s="865"/>
      <c r="BX95" s="865"/>
      <c r="BY95" s="865"/>
      <c r="BZ95" s="865"/>
      <c r="CA95" s="865"/>
      <c r="CB95" s="865"/>
      <c r="CC95" s="865"/>
      <c r="CD95" s="865"/>
      <c r="CE95" s="865"/>
      <c r="CF95" s="865"/>
      <c r="CG95" s="865"/>
      <c r="CH95" s="865"/>
      <c r="CI95" s="865"/>
      <c r="CJ95" s="865"/>
      <c r="CK95" s="865"/>
      <c r="CL95" s="865"/>
      <c r="CM95" s="865"/>
      <c r="CN95" s="865"/>
      <c r="CO95" s="865"/>
      <c r="CP95" s="865"/>
      <c r="CQ95" s="865"/>
      <c r="CR95" s="865"/>
      <c r="CS95" s="865"/>
      <c r="CT95" s="865"/>
      <c r="CU95" s="865"/>
      <c r="CV95" s="865"/>
      <c r="CW95" s="865"/>
      <c r="CX95" s="865"/>
      <c r="CY95" s="865"/>
      <c r="CZ95" s="865"/>
      <c r="DA95" s="865"/>
      <c r="DB95" s="865"/>
      <c r="DC95" s="865"/>
      <c r="DD95" s="865"/>
      <c r="DE95" s="865"/>
      <c r="DF95" s="865"/>
      <c r="DG95" s="865"/>
      <c r="DH95" s="865"/>
      <c r="DI95" s="865"/>
      <c r="DJ95" s="865"/>
      <c r="DK95" s="865"/>
      <c r="DL95" s="865"/>
      <c r="DM95" s="865"/>
      <c r="DN95" s="865"/>
      <c r="DO95" s="865"/>
      <c r="DP95" s="865"/>
      <c r="DQ95" s="865"/>
      <c r="DR95" s="865"/>
      <c r="DS95" s="865"/>
      <c r="DT95" s="865"/>
      <c r="DU95" s="865"/>
      <c r="DV95" s="865"/>
      <c r="DW95" s="865"/>
      <c r="DX95" s="865"/>
      <c r="DY95" s="865"/>
      <c r="DZ95" s="865"/>
      <c r="EA95" s="865"/>
      <c r="EB95" s="865"/>
      <c r="EC95" s="865"/>
      <c r="ED95" s="865"/>
      <c r="EE95" s="865"/>
      <c r="EF95" s="865"/>
      <c r="EG95" s="865"/>
      <c r="EH95" s="865"/>
      <c r="EI95" s="865"/>
      <c r="EJ95" s="865"/>
      <c r="EK95" s="865"/>
      <c r="EL95" s="865"/>
      <c r="EM95" s="865"/>
      <c r="EN95" s="865"/>
      <c r="EO95" s="865"/>
      <c r="EP95" s="865"/>
      <c r="EQ95" s="865"/>
      <c r="ER95" s="865"/>
      <c r="ES95" s="865"/>
      <c r="ET95" s="865"/>
      <c r="EU95" s="865"/>
      <c r="EV95" s="865"/>
      <c r="EW95" s="865"/>
      <c r="EX95" s="865"/>
      <c r="EY95" s="865"/>
      <c r="EZ95" s="865"/>
      <c r="FA95" s="865"/>
      <c r="FB95" s="865"/>
      <c r="FC95" s="865"/>
      <c r="FD95" s="865"/>
      <c r="FE95" s="865"/>
      <c r="FF95" s="865"/>
      <c r="FG95" s="865"/>
      <c r="FH95" s="865"/>
      <c r="FI95" s="865"/>
      <c r="FJ95" s="865"/>
      <c r="FK95" s="865"/>
      <c r="FL95" s="865"/>
      <c r="FM95" s="865"/>
      <c r="FN95" s="865"/>
      <c r="FO95" s="865"/>
      <c r="FP95" s="865"/>
      <c r="FQ95" s="865"/>
      <c r="FR95" s="865"/>
      <c r="FS95" s="865"/>
      <c r="FT95" s="865"/>
      <c r="FU95" s="865"/>
      <c r="FV95" s="865"/>
      <c r="FW95" s="865"/>
      <c r="FX95" s="865"/>
      <c r="FY95" s="865"/>
      <c r="FZ95" s="865"/>
      <c r="GA95" s="865"/>
      <c r="GB95" s="865"/>
      <c r="GC95" s="865"/>
      <c r="GD95" s="865"/>
      <c r="GE95" s="865"/>
      <c r="GF95" s="865"/>
      <c r="GG95" s="865"/>
      <c r="GH95" s="865"/>
      <c r="GI95" s="865"/>
      <c r="GJ95" s="865"/>
      <c r="GK95" s="865"/>
      <c r="GL95" s="865"/>
      <c r="GM95" s="865"/>
      <c r="GN95" s="865"/>
      <c r="GO95" s="865"/>
      <c r="GP95" s="865"/>
      <c r="GQ95" s="865"/>
      <c r="GR95" s="865"/>
      <c r="GS95" s="865"/>
      <c r="GT95" s="865"/>
      <c r="GU95" s="865"/>
      <c r="GV95" s="865"/>
      <c r="GW95" s="865"/>
      <c r="GX95" s="865"/>
      <c r="GY95" s="865"/>
      <c r="GZ95" s="865"/>
      <c r="HA95" s="865"/>
      <c r="HB95" s="865"/>
      <c r="HC95" s="865"/>
      <c r="HD95" s="865"/>
      <c r="HE95" s="865"/>
      <c r="HF95" s="865"/>
      <c r="HG95" s="865"/>
      <c r="HH95" s="865"/>
      <c r="HI95" s="865"/>
      <c r="HJ95" s="865"/>
      <c r="HK95" s="865"/>
      <c r="HL95" s="865"/>
      <c r="HM95" s="865"/>
      <c r="HN95" s="865"/>
      <c r="HO95" s="865"/>
      <c r="HP95" s="865"/>
      <c r="HQ95" s="865"/>
      <c r="HR95" s="865"/>
      <c r="HS95" s="865"/>
      <c r="HT95" s="865"/>
      <c r="HU95" s="865"/>
      <c r="HV95" s="865"/>
      <c r="HW95" s="865"/>
      <c r="HX95" s="865"/>
      <c r="HY95" s="865"/>
      <c r="HZ95" s="865"/>
      <c r="IA95" s="865"/>
      <c r="IB95" s="865"/>
      <c r="IC95" s="865"/>
      <c r="ID95" s="865"/>
      <c r="IE95" s="865"/>
      <c r="IF95" s="865"/>
      <c r="IG95" s="865"/>
      <c r="IH95" s="865"/>
      <c r="II95" s="865"/>
      <c r="IJ95" s="865"/>
      <c r="IK95" s="865"/>
      <c r="IL95" s="865"/>
    </row>
    <row r="96" spans="1:258" s="593" customFormat="1" ht="14">
      <c r="B96" s="792" t="s">
        <v>661</v>
      </c>
      <c r="C96" s="800"/>
      <c r="D96" s="801" t="s">
        <v>656</v>
      </c>
      <c r="E96" s="803" t="s">
        <v>655</v>
      </c>
      <c r="F96" s="754"/>
      <c r="G96" s="754"/>
      <c r="H96" s="754"/>
      <c r="I96" s="754"/>
      <c r="J96" s="754"/>
      <c r="K96" s="754"/>
      <c r="L96" s="754"/>
      <c r="M96" s="754"/>
      <c r="N96" s="754"/>
      <c r="O96" s="754"/>
      <c r="P96" s="754"/>
      <c r="Q96" s="754"/>
      <c r="R96" s="754"/>
      <c r="S96" s="754"/>
      <c r="T96" s="754"/>
      <c r="U96" s="754"/>
      <c r="V96" s="754"/>
      <c r="W96" s="754"/>
      <c r="X96" s="754"/>
      <c r="Y96" s="754"/>
      <c r="Z96" s="754"/>
      <c r="AA96" s="754"/>
      <c r="AB96" s="754"/>
      <c r="AC96" s="754"/>
      <c r="AD96" s="754"/>
      <c r="AE96" s="754"/>
      <c r="AF96" s="754"/>
      <c r="AG96" s="754"/>
      <c r="AH96" s="754"/>
      <c r="AI96" s="754"/>
      <c r="AJ96" s="754"/>
      <c r="AK96" s="754"/>
      <c r="AL96" s="754"/>
      <c r="AM96" s="754"/>
      <c r="AN96" s="754"/>
      <c r="AO96" s="754"/>
      <c r="AP96" s="754"/>
      <c r="AQ96" s="754"/>
      <c r="AR96" s="754"/>
      <c r="AS96" s="754"/>
      <c r="AT96" s="754"/>
      <c r="AU96" s="754"/>
      <c r="AV96" s="754"/>
      <c r="AW96" s="754"/>
      <c r="AX96" s="754"/>
      <c r="AY96" s="754"/>
      <c r="AZ96" s="754"/>
      <c r="BA96" s="754"/>
      <c r="BB96" s="754"/>
      <c r="BC96" s="754"/>
      <c r="BD96" s="754"/>
      <c r="BE96" s="754"/>
      <c r="BF96" s="754"/>
      <c r="BG96" s="754"/>
      <c r="BH96" s="754"/>
      <c r="BI96" s="754"/>
      <c r="BJ96" s="754"/>
      <c r="BK96" s="754"/>
      <c r="BL96" s="754"/>
      <c r="BM96" s="754"/>
      <c r="BN96" s="754"/>
      <c r="BO96" s="754"/>
      <c r="BP96" s="754"/>
      <c r="BQ96" s="754"/>
      <c r="BR96" s="754"/>
      <c r="BS96" s="754"/>
      <c r="BT96" s="754"/>
      <c r="BU96" s="754"/>
      <c r="BV96" s="754"/>
      <c r="BW96" s="754"/>
      <c r="BX96" s="754"/>
      <c r="BY96" s="754"/>
      <c r="BZ96" s="754"/>
      <c r="CA96" s="754"/>
      <c r="CB96" s="754"/>
      <c r="CC96" s="754"/>
      <c r="CD96" s="754"/>
      <c r="CE96" s="754"/>
      <c r="CF96" s="754"/>
      <c r="CG96" s="754"/>
      <c r="CH96" s="754"/>
      <c r="CI96" s="754"/>
      <c r="CJ96" s="754"/>
      <c r="CK96" s="754"/>
      <c r="CL96" s="754"/>
      <c r="CM96" s="754"/>
      <c r="CN96" s="754"/>
      <c r="CO96" s="754"/>
      <c r="CP96" s="754"/>
      <c r="CQ96" s="754"/>
      <c r="CR96" s="754"/>
      <c r="CS96" s="754"/>
      <c r="CT96" s="754"/>
      <c r="CU96" s="754"/>
      <c r="CV96" s="754"/>
      <c r="CW96" s="754"/>
      <c r="CX96" s="754"/>
      <c r="CY96" s="754"/>
      <c r="CZ96" s="754"/>
      <c r="DA96" s="754"/>
      <c r="DB96" s="754"/>
      <c r="DC96" s="754"/>
      <c r="DD96" s="754"/>
      <c r="DE96" s="754"/>
      <c r="DF96" s="754"/>
      <c r="DG96" s="754"/>
      <c r="DH96" s="754"/>
      <c r="DI96" s="754"/>
      <c r="DJ96" s="754"/>
      <c r="DK96" s="754"/>
      <c r="DL96" s="754"/>
      <c r="DM96" s="754"/>
      <c r="DN96" s="754"/>
      <c r="DO96" s="754"/>
      <c r="DP96" s="754"/>
      <c r="DQ96" s="754"/>
      <c r="DR96" s="754"/>
      <c r="DS96" s="754"/>
      <c r="DT96" s="754"/>
      <c r="DU96" s="754"/>
      <c r="DV96" s="754"/>
      <c r="DW96" s="754"/>
      <c r="DX96" s="754"/>
      <c r="DY96" s="754"/>
      <c r="DZ96" s="754"/>
      <c r="EA96" s="754"/>
      <c r="EB96" s="754"/>
      <c r="EC96" s="754"/>
      <c r="ED96" s="754"/>
      <c r="EE96" s="754"/>
      <c r="EF96" s="754"/>
      <c r="EG96" s="754"/>
      <c r="EH96" s="754"/>
      <c r="EI96" s="754"/>
      <c r="EJ96" s="754"/>
      <c r="EK96" s="754"/>
      <c r="EL96" s="754"/>
      <c r="EM96" s="754"/>
      <c r="EN96" s="754"/>
      <c r="EO96" s="754"/>
      <c r="EP96" s="754"/>
      <c r="EQ96" s="754"/>
      <c r="ER96" s="754"/>
      <c r="ES96" s="754"/>
      <c r="ET96" s="754"/>
      <c r="EU96" s="754"/>
      <c r="EV96" s="754"/>
      <c r="EW96" s="754"/>
      <c r="EX96" s="754"/>
      <c r="EY96" s="754"/>
      <c r="EZ96" s="754"/>
      <c r="FA96" s="754"/>
      <c r="FB96" s="754"/>
      <c r="FC96" s="754"/>
      <c r="FD96" s="754"/>
      <c r="FE96" s="754"/>
      <c r="FF96" s="754"/>
      <c r="FG96" s="754"/>
      <c r="FH96" s="754"/>
      <c r="FI96" s="754"/>
      <c r="FJ96" s="754"/>
      <c r="FK96" s="754"/>
      <c r="FL96" s="754"/>
      <c r="FM96" s="754"/>
      <c r="FN96" s="754"/>
      <c r="FO96" s="754"/>
      <c r="FP96" s="754"/>
      <c r="FQ96" s="754"/>
      <c r="FR96" s="754"/>
      <c r="FS96" s="754"/>
      <c r="FT96" s="754"/>
      <c r="FU96" s="754"/>
      <c r="FV96" s="754"/>
      <c r="FW96" s="754"/>
      <c r="FX96" s="754"/>
      <c r="FY96" s="754"/>
      <c r="FZ96" s="754"/>
      <c r="GA96" s="754"/>
      <c r="GB96" s="754"/>
      <c r="GC96" s="754"/>
      <c r="GD96" s="754"/>
      <c r="GE96" s="754"/>
      <c r="GF96" s="754"/>
      <c r="GG96" s="754"/>
      <c r="GH96" s="754"/>
      <c r="GI96" s="754"/>
      <c r="GJ96" s="754"/>
      <c r="GK96" s="754"/>
      <c r="GL96" s="754"/>
      <c r="GM96" s="754"/>
      <c r="GN96" s="754"/>
      <c r="GO96" s="754"/>
      <c r="GP96" s="754"/>
      <c r="GQ96" s="754"/>
      <c r="GR96" s="754"/>
      <c r="GS96" s="754"/>
      <c r="GT96" s="754"/>
      <c r="GU96" s="754"/>
      <c r="GV96" s="754"/>
      <c r="GW96" s="754"/>
      <c r="GX96" s="754"/>
      <c r="GY96" s="754"/>
      <c r="GZ96" s="754"/>
      <c r="HA96" s="754"/>
      <c r="HB96" s="754"/>
      <c r="HC96" s="754"/>
      <c r="HD96" s="754"/>
      <c r="HE96" s="754"/>
      <c r="HF96" s="754"/>
      <c r="HG96" s="754"/>
      <c r="HH96" s="754"/>
      <c r="HI96" s="754"/>
      <c r="HJ96" s="754"/>
      <c r="HK96" s="754"/>
      <c r="HL96" s="754"/>
      <c r="HM96" s="754"/>
      <c r="HN96" s="754"/>
      <c r="HO96" s="754"/>
      <c r="HP96" s="754"/>
      <c r="HQ96" s="754"/>
      <c r="HR96" s="754"/>
      <c r="HS96" s="754"/>
      <c r="HT96" s="754"/>
      <c r="HU96" s="754"/>
      <c r="HV96" s="754"/>
      <c r="HW96" s="754"/>
      <c r="HX96" s="754"/>
      <c r="HY96" s="754"/>
      <c r="HZ96" s="754"/>
      <c r="IA96" s="754"/>
      <c r="IB96" s="754"/>
      <c r="IC96" s="754"/>
      <c r="ID96" s="754"/>
      <c r="IE96" s="754"/>
      <c r="IF96" s="754"/>
      <c r="IG96" s="754"/>
      <c r="IH96" s="754"/>
      <c r="II96" s="754"/>
      <c r="IJ96" s="754"/>
      <c r="IK96" s="754"/>
      <c r="IL96" s="754"/>
    </row>
    <row r="97" spans="1:246" s="593" customFormat="1">
      <c r="B97" s="793" t="s">
        <v>699</v>
      </c>
      <c r="C97" s="794"/>
      <c r="D97" s="798">
        <f ca="1">IF(ISERROR((1+IRR(F97:IL97,0.01))^VLOOKUP(_WF_Periodicity,_WF_Period_lookup,2,FALSE)-1),0,(1+IRR(F97:IL97,0.01))^VLOOKUP(_WF_Periodicity,_WF_Period_lookup,2,FALSE)-1)</f>
        <v>0.1100160659167877</v>
      </c>
      <c r="E97" s="791">
        <f ca="1">SUM(F97:IL97)</f>
        <v>35426900.175932914</v>
      </c>
      <c r="F97" s="790">
        <f>+F137</f>
        <v>0</v>
      </c>
      <c r="G97" s="790">
        <f ca="1">+G137</f>
        <v>-33504679.17981638</v>
      </c>
      <c r="H97" s="790">
        <f ca="1">+H137</f>
        <v>-6322350.4774649888</v>
      </c>
      <c r="I97" s="790">
        <f t="shared" ref="I97:BR97" ca="1" si="87">+I137</f>
        <v>-3539714.9941044934</v>
      </c>
      <c r="J97" s="790">
        <f t="shared" ca="1" si="87"/>
        <v>-3755469.9823500286</v>
      </c>
      <c r="K97" s="790">
        <f t="shared" ca="1" si="87"/>
        <v>-3932653.5420241351</v>
      </c>
      <c r="L97" s="790">
        <f t="shared" ca="1" si="87"/>
        <v>-4060388.5302696694</v>
      </c>
      <c r="M97" s="790">
        <f t="shared" ca="1" si="87"/>
        <v>-4257474.9470866341</v>
      </c>
      <c r="N97" s="790">
        <f t="shared" ca="1" si="87"/>
        <v>-4634514.5376809137</v>
      </c>
      <c r="O97" s="790">
        <f t="shared" ca="1" si="87"/>
        <v>-4830523.9513761308</v>
      </c>
      <c r="P97" s="790">
        <f t="shared" ca="1" si="87"/>
        <v>-5026111.9290671842</v>
      </c>
      <c r="Q97" s="790">
        <f t="shared" ca="1" si="87"/>
        <v>-1406618.6842151911</v>
      </c>
      <c r="R97" s="790">
        <f t="shared" ca="1" si="87"/>
        <v>0</v>
      </c>
      <c r="S97" s="790">
        <f t="shared" ca="1" si="87"/>
        <v>0</v>
      </c>
      <c r="T97" s="790">
        <f t="shared" ca="1" si="87"/>
        <v>0</v>
      </c>
      <c r="U97" s="790">
        <f t="shared" ca="1" si="87"/>
        <v>0</v>
      </c>
      <c r="V97" s="790">
        <f t="shared" ca="1" si="87"/>
        <v>0</v>
      </c>
      <c r="W97" s="790">
        <f t="shared" ca="1" si="87"/>
        <v>0</v>
      </c>
      <c r="X97" s="790">
        <f t="shared" ca="1" si="87"/>
        <v>0</v>
      </c>
      <c r="Y97" s="790">
        <f t="shared" ca="1" si="87"/>
        <v>0</v>
      </c>
      <c r="Z97" s="790">
        <f t="shared" ca="1" si="87"/>
        <v>0</v>
      </c>
      <c r="AA97" s="790">
        <f t="shared" ca="1" si="87"/>
        <v>0</v>
      </c>
      <c r="AB97" s="790">
        <f t="shared" ca="1" si="87"/>
        <v>0</v>
      </c>
      <c r="AC97" s="790">
        <f t="shared" ca="1" si="87"/>
        <v>0</v>
      </c>
      <c r="AD97" s="790">
        <f t="shared" ca="1" si="87"/>
        <v>0</v>
      </c>
      <c r="AE97" s="790">
        <f t="shared" ca="1" si="87"/>
        <v>0</v>
      </c>
      <c r="AF97" s="790">
        <f t="shared" ca="1" si="87"/>
        <v>0</v>
      </c>
      <c r="AG97" s="790">
        <f t="shared" ca="1" si="87"/>
        <v>0</v>
      </c>
      <c r="AH97" s="790">
        <f t="shared" ca="1" si="87"/>
        <v>0</v>
      </c>
      <c r="AI97" s="790">
        <f t="shared" ca="1" si="87"/>
        <v>0</v>
      </c>
      <c r="AJ97" s="790">
        <f t="shared" ca="1" si="87"/>
        <v>0</v>
      </c>
      <c r="AK97" s="790">
        <f t="shared" ca="1" si="87"/>
        <v>0</v>
      </c>
      <c r="AL97" s="790">
        <f t="shared" ca="1" si="87"/>
        <v>385450.90657946456</v>
      </c>
      <c r="AM97" s="790">
        <f t="shared" ca="1" si="87"/>
        <v>343951.19598032592</v>
      </c>
      <c r="AN97" s="790">
        <f t="shared" ca="1" si="87"/>
        <v>336325.6198282644</v>
      </c>
      <c r="AO97" s="790">
        <f t="shared" ca="1" si="87"/>
        <v>334648.92869060102</v>
      </c>
      <c r="AP97" s="790">
        <f t="shared" ca="1" si="87"/>
        <v>331993.7230091599</v>
      </c>
      <c r="AQ97" s="790">
        <f t="shared" ca="1" si="87"/>
        <v>329372.00818014995</v>
      </c>
      <c r="AR97" s="790">
        <f t="shared" ca="1" si="87"/>
        <v>326860.95889622823</v>
      </c>
      <c r="AS97" s="790">
        <f t="shared" ca="1" si="87"/>
        <v>324307.4314212249</v>
      </c>
      <c r="AT97" s="790">
        <f t="shared" ca="1" si="87"/>
        <v>321890.48825006478</v>
      </c>
      <c r="AU97" s="790">
        <f t="shared" ca="1" si="87"/>
        <v>319422.40522783081</v>
      </c>
      <c r="AV97" s="790">
        <f t="shared" ca="1" si="87"/>
        <v>317201.26276152098</v>
      </c>
      <c r="AW97" s="790">
        <f t="shared" ca="1" si="87"/>
        <v>73298667.895785049</v>
      </c>
      <c r="AX97" s="790">
        <f t="shared" ca="1" si="87"/>
        <v>601246.1536523744</v>
      </c>
      <c r="AY97" s="790">
        <f t="shared" ca="1" si="87"/>
        <v>601246.1536523744</v>
      </c>
      <c r="AZ97" s="790">
        <f t="shared" ca="1" si="87"/>
        <v>601246.1536523744</v>
      </c>
      <c r="BA97" s="790">
        <f t="shared" ca="1" si="87"/>
        <v>601246.1536523744</v>
      </c>
      <c r="BB97" s="790">
        <f t="shared" ca="1" si="87"/>
        <v>601246.1536523744</v>
      </c>
      <c r="BC97" s="790">
        <f t="shared" ca="1" si="87"/>
        <v>601246.1536523744</v>
      </c>
      <c r="BD97" s="790">
        <f t="shared" ca="1" si="87"/>
        <v>601246.1536523744</v>
      </c>
      <c r="BE97" s="790">
        <f t="shared" ca="1" si="87"/>
        <v>601246.1536523744</v>
      </c>
      <c r="BF97" s="790">
        <f t="shared" ca="1" si="87"/>
        <v>601246.1536523744</v>
      </c>
      <c r="BG97" s="790">
        <f t="shared" ca="1" si="87"/>
        <v>601246.1536523744</v>
      </c>
      <c r="BH97" s="790">
        <f t="shared" ca="1" si="87"/>
        <v>601246.1536523744</v>
      </c>
      <c r="BI97" s="790">
        <f t="shared" ca="1" si="87"/>
        <v>601246.1536523744</v>
      </c>
      <c r="BJ97" s="790">
        <f t="shared" ca="1" si="87"/>
        <v>648923.52483644686</v>
      </c>
      <c r="BK97" s="790">
        <f t="shared" ca="1" si="87"/>
        <v>648923.52483644686</v>
      </c>
      <c r="BL97" s="790">
        <f t="shared" ca="1" si="87"/>
        <v>648923.52483644686</v>
      </c>
      <c r="BM97" s="790">
        <f t="shared" ca="1" si="87"/>
        <v>648923.52483644686</v>
      </c>
      <c r="BN97" s="790">
        <f t="shared" ca="1" si="87"/>
        <v>648923.52483644686</v>
      </c>
      <c r="BO97" s="790">
        <f t="shared" ca="1" si="87"/>
        <v>648923.52483644686</v>
      </c>
      <c r="BP97" s="790">
        <f t="shared" ca="1" si="87"/>
        <v>648923.52483644686</v>
      </c>
      <c r="BQ97" s="790">
        <f t="shared" ca="1" si="87"/>
        <v>648923.52483644686</v>
      </c>
      <c r="BR97" s="790">
        <f t="shared" ca="1" si="87"/>
        <v>648923.52483644686</v>
      </c>
      <c r="BS97" s="790">
        <f t="shared" ref="BS97:ED97" ca="1" si="88">+BS137</f>
        <v>648923.52483644686</v>
      </c>
      <c r="BT97" s="790">
        <f t="shared" ca="1" si="88"/>
        <v>648923.52483644686</v>
      </c>
      <c r="BU97" s="790">
        <f t="shared" ca="1" si="88"/>
        <v>19374195.489749353</v>
      </c>
      <c r="BV97" s="790">
        <f t="shared" si="88"/>
        <v>0</v>
      </c>
      <c r="BW97" s="790">
        <f t="shared" si="88"/>
        <v>0</v>
      </c>
      <c r="BX97" s="790">
        <f t="shared" si="88"/>
        <v>0</v>
      </c>
      <c r="BY97" s="790">
        <f t="shared" si="88"/>
        <v>0</v>
      </c>
      <c r="BZ97" s="790">
        <f t="shared" si="88"/>
        <v>0</v>
      </c>
      <c r="CA97" s="790">
        <f t="shared" si="88"/>
        <v>0</v>
      </c>
      <c r="CB97" s="790">
        <f t="shared" si="88"/>
        <v>0</v>
      </c>
      <c r="CC97" s="790">
        <f t="shared" si="88"/>
        <v>0</v>
      </c>
      <c r="CD97" s="790">
        <f t="shared" si="88"/>
        <v>0</v>
      </c>
      <c r="CE97" s="790">
        <f t="shared" si="88"/>
        <v>0</v>
      </c>
      <c r="CF97" s="790">
        <f t="shared" si="88"/>
        <v>0</v>
      </c>
      <c r="CG97" s="790">
        <f t="shared" si="88"/>
        <v>0</v>
      </c>
      <c r="CH97" s="790">
        <f t="shared" si="88"/>
        <v>0</v>
      </c>
      <c r="CI97" s="790">
        <f t="shared" si="88"/>
        <v>0</v>
      </c>
      <c r="CJ97" s="790">
        <f t="shared" si="88"/>
        <v>0</v>
      </c>
      <c r="CK97" s="790">
        <f t="shared" si="88"/>
        <v>0</v>
      </c>
      <c r="CL97" s="790">
        <f t="shared" si="88"/>
        <v>0</v>
      </c>
      <c r="CM97" s="790">
        <f t="shared" si="88"/>
        <v>0</v>
      </c>
      <c r="CN97" s="790">
        <f t="shared" si="88"/>
        <v>0</v>
      </c>
      <c r="CO97" s="790">
        <f t="shared" si="88"/>
        <v>0</v>
      </c>
      <c r="CP97" s="790">
        <f t="shared" si="88"/>
        <v>0</v>
      </c>
      <c r="CQ97" s="790">
        <f t="shared" si="88"/>
        <v>0</v>
      </c>
      <c r="CR97" s="790">
        <f t="shared" si="88"/>
        <v>0</v>
      </c>
      <c r="CS97" s="790">
        <f t="shared" si="88"/>
        <v>0</v>
      </c>
      <c r="CT97" s="790">
        <f t="shared" si="88"/>
        <v>0</v>
      </c>
      <c r="CU97" s="790">
        <f t="shared" si="88"/>
        <v>0</v>
      </c>
      <c r="CV97" s="790">
        <f t="shared" si="88"/>
        <v>0</v>
      </c>
      <c r="CW97" s="790">
        <f t="shared" si="88"/>
        <v>0</v>
      </c>
      <c r="CX97" s="790">
        <f t="shared" si="88"/>
        <v>0</v>
      </c>
      <c r="CY97" s="790">
        <f t="shared" si="88"/>
        <v>0</v>
      </c>
      <c r="CZ97" s="790">
        <f t="shared" si="88"/>
        <v>0</v>
      </c>
      <c r="DA97" s="790">
        <f t="shared" si="88"/>
        <v>0</v>
      </c>
      <c r="DB97" s="790">
        <f t="shared" si="88"/>
        <v>0</v>
      </c>
      <c r="DC97" s="790">
        <f t="shared" si="88"/>
        <v>0</v>
      </c>
      <c r="DD97" s="790">
        <f t="shared" si="88"/>
        <v>0</v>
      </c>
      <c r="DE97" s="790">
        <f t="shared" si="88"/>
        <v>0</v>
      </c>
      <c r="DF97" s="790">
        <f t="shared" si="88"/>
        <v>0</v>
      </c>
      <c r="DG97" s="790">
        <f t="shared" si="88"/>
        <v>0</v>
      </c>
      <c r="DH97" s="790">
        <f t="shared" si="88"/>
        <v>0</v>
      </c>
      <c r="DI97" s="790">
        <f t="shared" si="88"/>
        <v>0</v>
      </c>
      <c r="DJ97" s="790">
        <f t="shared" si="88"/>
        <v>0</v>
      </c>
      <c r="DK97" s="790">
        <f t="shared" si="88"/>
        <v>0</v>
      </c>
      <c r="DL97" s="790">
        <f t="shared" si="88"/>
        <v>0</v>
      </c>
      <c r="DM97" s="790">
        <f t="shared" si="88"/>
        <v>0</v>
      </c>
      <c r="DN97" s="790">
        <f t="shared" si="88"/>
        <v>0</v>
      </c>
      <c r="DO97" s="790">
        <f t="shared" si="88"/>
        <v>0</v>
      </c>
      <c r="DP97" s="790">
        <f t="shared" si="88"/>
        <v>0</v>
      </c>
      <c r="DQ97" s="790">
        <f t="shared" si="88"/>
        <v>0</v>
      </c>
      <c r="DR97" s="790">
        <f t="shared" si="88"/>
        <v>0</v>
      </c>
      <c r="DS97" s="790">
        <f t="shared" si="88"/>
        <v>0</v>
      </c>
      <c r="DT97" s="790">
        <f t="shared" si="88"/>
        <v>0</v>
      </c>
      <c r="DU97" s="790">
        <f t="shared" si="88"/>
        <v>0</v>
      </c>
      <c r="DV97" s="790">
        <f t="shared" si="88"/>
        <v>0</v>
      </c>
      <c r="DW97" s="790">
        <f t="shared" si="88"/>
        <v>0</v>
      </c>
      <c r="DX97" s="790">
        <f t="shared" si="88"/>
        <v>0</v>
      </c>
      <c r="DY97" s="790">
        <f t="shared" si="88"/>
        <v>0</v>
      </c>
      <c r="DZ97" s="790">
        <f t="shared" si="88"/>
        <v>0</v>
      </c>
      <c r="EA97" s="790">
        <f t="shared" si="88"/>
        <v>0</v>
      </c>
      <c r="EB97" s="790">
        <f t="shared" si="88"/>
        <v>0</v>
      </c>
      <c r="EC97" s="790">
        <f t="shared" si="88"/>
        <v>0</v>
      </c>
      <c r="ED97" s="790">
        <f t="shared" si="88"/>
        <v>0</v>
      </c>
      <c r="EE97" s="790">
        <f t="shared" ref="EE97:GP97" si="89">+EE137</f>
        <v>0</v>
      </c>
      <c r="EF97" s="790">
        <f t="shared" si="89"/>
        <v>0</v>
      </c>
      <c r="EG97" s="790">
        <f t="shared" si="89"/>
        <v>0</v>
      </c>
      <c r="EH97" s="790">
        <f t="shared" si="89"/>
        <v>0</v>
      </c>
      <c r="EI97" s="790">
        <f t="shared" si="89"/>
        <v>0</v>
      </c>
      <c r="EJ97" s="790">
        <f t="shared" si="89"/>
        <v>0</v>
      </c>
      <c r="EK97" s="790">
        <f t="shared" si="89"/>
        <v>0</v>
      </c>
      <c r="EL97" s="790">
        <f t="shared" si="89"/>
        <v>0</v>
      </c>
      <c r="EM97" s="790">
        <f t="shared" si="89"/>
        <v>0</v>
      </c>
      <c r="EN97" s="790">
        <f t="shared" si="89"/>
        <v>0</v>
      </c>
      <c r="EO97" s="790">
        <f t="shared" si="89"/>
        <v>0</v>
      </c>
      <c r="EP97" s="790">
        <f t="shared" si="89"/>
        <v>0</v>
      </c>
      <c r="EQ97" s="790">
        <f t="shared" si="89"/>
        <v>0</v>
      </c>
      <c r="ER97" s="790">
        <f t="shared" si="89"/>
        <v>0</v>
      </c>
      <c r="ES97" s="790">
        <f t="shared" si="89"/>
        <v>0</v>
      </c>
      <c r="ET97" s="790">
        <f t="shared" si="89"/>
        <v>0</v>
      </c>
      <c r="EU97" s="790">
        <f t="shared" si="89"/>
        <v>0</v>
      </c>
      <c r="EV97" s="790">
        <f t="shared" si="89"/>
        <v>0</v>
      </c>
      <c r="EW97" s="790">
        <f t="shared" si="89"/>
        <v>0</v>
      </c>
      <c r="EX97" s="790">
        <f t="shared" si="89"/>
        <v>0</v>
      </c>
      <c r="EY97" s="790">
        <f t="shared" si="89"/>
        <v>0</v>
      </c>
      <c r="EZ97" s="790">
        <f t="shared" si="89"/>
        <v>0</v>
      </c>
      <c r="FA97" s="790">
        <f t="shared" si="89"/>
        <v>0</v>
      </c>
      <c r="FB97" s="790">
        <f t="shared" si="89"/>
        <v>0</v>
      </c>
      <c r="FC97" s="790">
        <f t="shared" si="89"/>
        <v>0</v>
      </c>
      <c r="FD97" s="790">
        <f t="shared" si="89"/>
        <v>0</v>
      </c>
      <c r="FE97" s="790">
        <f t="shared" si="89"/>
        <v>0</v>
      </c>
      <c r="FF97" s="790">
        <f t="shared" si="89"/>
        <v>0</v>
      </c>
      <c r="FG97" s="790">
        <f t="shared" si="89"/>
        <v>0</v>
      </c>
      <c r="FH97" s="790">
        <f t="shared" si="89"/>
        <v>0</v>
      </c>
      <c r="FI97" s="790">
        <f t="shared" si="89"/>
        <v>0</v>
      </c>
      <c r="FJ97" s="790">
        <f t="shared" si="89"/>
        <v>0</v>
      </c>
      <c r="FK97" s="790">
        <f t="shared" si="89"/>
        <v>0</v>
      </c>
      <c r="FL97" s="790">
        <f t="shared" si="89"/>
        <v>0</v>
      </c>
      <c r="FM97" s="790">
        <f t="shared" si="89"/>
        <v>0</v>
      </c>
      <c r="FN97" s="790">
        <f t="shared" si="89"/>
        <v>0</v>
      </c>
      <c r="FO97" s="790">
        <f t="shared" si="89"/>
        <v>0</v>
      </c>
      <c r="FP97" s="790">
        <f t="shared" si="89"/>
        <v>0</v>
      </c>
      <c r="FQ97" s="790">
        <f t="shared" si="89"/>
        <v>0</v>
      </c>
      <c r="FR97" s="790">
        <f t="shared" si="89"/>
        <v>0</v>
      </c>
      <c r="FS97" s="790">
        <f t="shared" si="89"/>
        <v>0</v>
      </c>
      <c r="FT97" s="790">
        <f t="shared" si="89"/>
        <v>0</v>
      </c>
      <c r="FU97" s="790">
        <f t="shared" si="89"/>
        <v>0</v>
      </c>
      <c r="FV97" s="790">
        <f t="shared" si="89"/>
        <v>0</v>
      </c>
      <c r="FW97" s="790">
        <f t="shared" si="89"/>
        <v>0</v>
      </c>
      <c r="FX97" s="790">
        <f t="shared" si="89"/>
        <v>0</v>
      </c>
      <c r="FY97" s="790">
        <f t="shared" si="89"/>
        <v>0</v>
      </c>
      <c r="FZ97" s="790">
        <f t="shared" si="89"/>
        <v>0</v>
      </c>
      <c r="GA97" s="790">
        <f t="shared" si="89"/>
        <v>0</v>
      </c>
      <c r="GB97" s="790">
        <f t="shared" si="89"/>
        <v>0</v>
      </c>
      <c r="GC97" s="790">
        <f t="shared" si="89"/>
        <v>0</v>
      </c>
      <c r="GD97" s="790">
        <f t="shared" si="89"/>
        <v>0</v>
      </c>
      <c r="GE97" s="790">
        <f t="shared" si="89"/>
        <v>0</v>
      </c>
      <c r="GF97" s="790">
        <f t="shared" si="89"/>
        <v>0</v>
      </c>
      <c r="GG97" s="790">
        <f t="shared" si="89"/>
        <v>0</v>
      </c>
      <c r="GH97" s="790">
        <f t="shared" si="89"/>
        <v>0</v>
      </c>
      <c r="GI97" s="790">
        <f t="shared" si="89"/>
        <v>0</v>
      </c>
      <c r="GJ97" s="790">
        <f t="shared" si="89"/>
        <v>0</v>
      </c>
      <c r="GK97" s="790">
        <f t="shared" si="89"/>
        <v>0</v>
      </c>
      <c r="GL97" s="790">
        <f t="shared" si="89"/>
        <v>0</v>
      </c>
      <c r="GM97" s="790">
        <f t="shared" si="89"/>
        <v>0</v>
      </c>
      <c r="GN97" s="790">
        <f t="shared" si="89"/>
        <v>0</v>
      </c>
      <c r="GO97" s="790">
        <f t="shared" si="89"/>
        <v>0</v>
      </c>
      <c r="GP97" s="790">
        <f t="shared" si="89"/>
        <v>0</v>
      </c>
      <c r="GQ97" s="790">
        <f t="shared" ref="GQ97:IL97" si="90">+GQ137</f>
        <v>0</v>
      </c>
      <c r="GR97" s="790">
        <f t="shared" si="90"/>
        <v>0</v>
      </c>
      <c r="GS97" s="790">
        <f t="shared" si="90"/>
        <v>0</v>
      </c>
      <c r="GT97" s="790">
        <f t="shared" si="90"/>
        <v>0</v>
      </c>
      <c r="GU97" s="790">
        <f t="shared" si="90"/>
        <v>0</v>
      </c>
      <c r="GV97" s="790">
        <f t="shared" si="90"/>
        <v>0</v>
      </c>
      <c r="GW97" s="790">
        <f t="shared" si="90"/>
        <v>0</v>
      </c>
      <c r="GX97" s="790">
        <f t="shared" si="90"/>
        <v>0</v>
      </c>
      <c r="GY97" s="790">
        <f t="shared" si="90"/>
        <v>0</v>
      </c>
      <c r="GZ97" s="790">
        <f t="shared" si="90"/>
        <v>0</v>
      </c>
      <c r="HA97" s="790">
        <f t="shared" si="90"/>
        <v>0</v>
      </c>
      <c r="HB97" s="790">
        <f t="shared" si="90"/>
        <v>0</v>
      </c>
      <c r="HC97" s="790">
        <f t="shared" si="90"/>
        <v>0</v>
      </c>
      <c r="HD97" s="790">
        <f t="shared" si="90"/>
        <v>0</v>
      </c>
      <c r="HE97" s="790">
        <f t="shared" si="90"/>
        <v>0</v>
      </c>
      <c r="HF97" s="790">
        <f t="shared" si="90"/>
        <v>0</v>
      </c>
      <c r="HG97" s="790">
        <f t="shared" si="90"/>
        <v>0</v>
      </c>
      <c r="HH97" s="790">
        <f t="shared" si="90"/>
        <v>0</v>
      </c>
      <c r="HI97" s="790">
        <f t="shared" si="90"/>
        <v>0</v>
      </c>
      <c r="HJ97" s="790">
        <f t="shared" si="90"/>
        <v>0</v>
      </c>
      <c r="HK97" s="790">
        <f t="shared" si="90"/>
        <v>0</v>
      </c>
      <c r="HL97" s="790">
        <f t="shared" si="90"/>
        <v>0</v>
      </c>
      <c r="HM97" s="790">
        <f t="shared" si="90"/>
        <v>0</v>
      </c>
      <c r="HN97" s="790">
        <f t="shared" si="90"/>
        <v>0</v>
      </c>
      <c r="HO97" s="790">
        <f t="shared" si="90"/>
        <v>0</v>
      </c>
      <c r="HP97" s="790">
        <f t="shared" si="90"/>
        <v>0</v>
      </c>
      <c r="HQ97" s="790">
        <f t="shared" si="90"/>
        <v>0</v>
      </c>
      <c r="HR97" s="790">
        <f t="shared" si="90"/>
        <v>0</v>
      </c>
      <c r="HS97" s="790">
        <f t="shared" si="90"/>
        <v>0</v>
      </c>
      <c r="HT97" s="790">
        <f t="shared" si="90"/>
        <v>0</v>
      </c>
      <c r="HU97" s="790">
        <f t="shared" si="90"/>
        <v>0</v>
      </c>
      <c r="HV97" s="790">
        <f t="shared" si="90"/>
        <v>0</v>
      </c>
      <c r="HW97" s="790">
        <f t="shared" si="90"/>
        <v>0</v>
      </c>
      <c r="HX97" s="790">
        <f t="shared" si="90"/>
        <v>0</v>
      </c>
      <c r="HY97" s="790">
        <f t="shared" si="90"/>
        <v>0</v>
      </c>
      <c r="HZ97" s="790">
        <f t="shared" si="90"/>
        <v>0</v>
      </c>
      <c r="IA97" s="790">
        <f t="shared" si="90"/>
        <v>0</v>
      </c>
      <c r="IB97" s="790">
        <f t="shared" si="90"/>
        <v>0</v>
      </c>
      <c r="IC97" s="790">
        <f t="shared" si="90"/>
        <v>0</v>
      </c>
      <c r="ID97" s="790">
        <f t="shared" si="90"/>
        <v>0</v>
      </c>
      <c r="IE97" s="790">
        <f t="shared" si="90"/>
        <v>0</v>
      </c>
      <c r="IF97" s="790">
        <f t="shared" si="90"/>
        <v>0</v>
      </c>
      <c r="IG97" s="790">
        <f t="shared" si="90"/>
        <v>0</v>
      </c>
      <c r="IH97" s="790">
        <f t="shared" si="90"/>
        <v>0</v>
      </c>
      <c r="II97" s="790">
        <f t="shared" si="90"/>
        <v>0</v>
      </c>
      <c r="IJ97" s="790">
        <f t="shared" si="90"/>
        <v>0</v>
      </c>
      <c r="IK97" s="790">
        <f t="shared" si="90"/>
        <v>0</v>
      </c>
      <c r="IL97" s="790">
        <f t="shared" si="90"/>
        <v>0</v>
      </c>
    </row>
    <row r="98" spans="1:246" s="593" customFormat="1">
      <c r="B98" s="793" t="s">
        <v>700</v>
      </c>
      <c r="C98" s="794"/>
      <c r="D98" s="798">
        <f ca="1">IF(ISERROR((1+IRR(F98:IL98,0.01))^VLOOKUP(_WF_Periodicity,_WF_Period_lookup,2,FALSE)-1),0,(1+IRR(F98:IL98,0.01))^VLOOKUP(_WF_Periodicity,_WF_Period_lookup,2,FALSE)-1)</f>
        <v>0.15003060210482011</v>
      </c>
      <c r="E98" s="791">
        <f ca="1">SUM(F98:IL98)</f>
        <v>54517902.958700761</v>
      </c>
      <c r="F98" s="790">
        <f t="shared" ref="F98:BQ98" si="91">F97+F155</f>
        <v>0</v>
      </c>
      <c r="G98" s="790">
        <f t="shared" ca="1" si="91"/>
        <v>-33504679.17981638</v>
      </c>
      <c r="H98" s="790">
        <f t="shared" ca="1" si="91"/>
        <v>-6322350.4774649888</v>
      </c>
      <c r="I98" s="790">
        <f t="shared" ca="1" si="91"/>
        <v>-3539714.9941044934</v>
      </c>
      <c r="J98" s="790">
        <f t="shared" ca="1" si="91"/>
        <v>-3755469.9823500286</v>
      </c>
      <c r="K98" s="790">
        <f t="shared" ca="1" si="91"/>
        <v>-3932653.5420241351</v>
      </c>
      <c r="L98" s="790">
        <f t="shared" ca="1" si="91"/>
        <v>-4060388.5302696694</v>
      </c>
      <c r="M98" s="790">
        <f t="shared" ca="1" si="91"/>
        <v>-4257474.9470866341</v>
      </c>
      <c r="N98" s="790">
        <f t="shared" ca="1" si="91"/>
        <v>-4634514.5376809137</v>
      </c>
      <c r="O98" s="790">
        <f t="shared" ca="1" si="91"/>
        <v>-4830523.9513761308</v>
      </c>
      <c r="P98" s="790">
        <f t="shared" ca="1" si="91"/>
        <v>-5026111.9290671842</v>
      </c>
      <c r="Q98" s="790">
        <f t="shared" ca="1" si="91"/>
        <v>-1406618.6842151911</v>
      </c>
      <c r="R98" s="790">
        <f t="shared" ca="1" si="91"/>
        <v>0</v>
      </c>
      <c r="S98" s="790">
        <f t="shared" ca="1" si="91"/>
        <v>0</v>
      </c>
      <c r="T98" s="790">
        <f t="shared" ca="1" si="91"/>
        <v>0</v>
      </c>
      <c r="U98" s="790">
        <f t="shared" ca="1" si="91"/>
        <v>0</v>
      </c>
      <c r="V98" s="790">
        <f t="shared" ca="1" si="91"/>
        <v>0</v>
      </c>
      <c r="W98" s="790">
        <f t="shared" ca="1" si="91"/>
        <v>0</v>
      </c>
      <c r="X98" s="790">
        <f t="shared" ca="1" si="91"/>
        <v>0</v>
      </c>
      <c r="Y98" s="790">
        <f t="shared" ca="1" si="91"/>
        <v>0</v>
      </c>
      <c r="Z98" s="790">
        <f t="shared" ca="1" si="91"/>
        <v>0</v>
      </c>
      <c r="AA98" s="790">
        <f t="shared" ca="1" si="91"/>
        <v>0</v>
      </c>
      <c r="AB98" s="790">
        <f t="shared" ca="1" si="91"/>
        <v>0</v>
      </c>
      <c r="AC98" s="790">
        <f t="shared" ca="1" si="91"/>
        <v>0</v>
      </c>
      <c r="AD98" s="790">
        <f t="shared" ca="1" si="91"/>
        <v>0</v>
      </c>
      <c r="AE98" s="790">
        <f t="shared" ca="1" si="91"/>
        <v>0</v>
      </c>
      <c r="AF98" s="790">
        <f t="shared" ca="1" si="91"/>
        <v>0</v>
      </c>
      <c r="AG98" s="790">
        <f t="shared" ca="1" si="91"/>
        <v>0</v>
      </c>
      <c r="AH98" s="790">
        <f t="shared" ca="1" si="91"/>
        <v>0</v>
      </c>
      <c r="AI98" s="790">
        <f t="shared" ca="1" si="91"/>
        <v>0</v>
      </c>
      <c r="AJ98" s="790">
        <f t="shared" ca="1" si="91"/>
        <v>0</v>
      </c>
      <c r="AK98" s="790">
        <f t="shared" ca="1" si="91"/>
        <v>0</v>
      </c>
      <c r="AL98" s="790">
        <f t="shared" ca="1" si="91"/>
        <v>385450.90657946456</v>
      </c>
      <c r="AM98" s="790">
        <f t="shared" ca="1" si="91"/>
        <v>343951.19598032592</v>
      </c>
      <c r="AN98" s="790">
        <f t="shared" ca="1" si="91"/>
        <v>336325.6198282644</v>
      </c>
      <c r="AO98" s="790">
        <f t="shared" ca="1" si="91"/>
        <v>334648.92869060102</v>
      </c>
      <c r="AP98" s="790">
        <f t="shared" ca="1" si="91"/>
        <v>331993.7230091599</v>
      </c>
      <c r="AQ98" s="790">
        <f t="shared" ca="1" si="91"/>
        <v>329372.00818014995</v>
      </c>
      <c r="AR98" s="790">
        <f t="shared" ca="1" si="91"/>
        <v>326860.95889622823</v>
      </c>
      <c r="AS98" s="790">
        <f t="shared" ca="1" si="91"/>
        <v>324307.4314212249</v>
      </c>
      <c r="AT98" s="790">
        <f t="shared" ca="1" si="91"/>
        <v>321890.48825006478</v>
      </c>
      <c r="AU98" s="790">
        <f t="shared" ca="1" si="91"/>
        <v>319422.40522783081</v>
      </c>
      <c r="AV98" s="790">
        <f t="shared" ca="1" si="91"/>
        <v>317201.26276152098</v>
      </c>
      <c r="AW98" s="790">
        <f t="shared" ca="1" si="91"/>
        <v>73298667.895785049</v>
      </c>
      <c r="AX98" s="790">
        <f t="shared" ca="1" si="91"/>
        <v>601246.1536523744</v>
      </c>
      <c r="AY98" s="790">
        <f t="shared" ca="1" si="91"/>
        <v>601246.1536523744</v>
      </c>
      <c r="AZ98" s="790">
        <f t="shared" ca="1" si="91"/>
        <v>601246.1536523744</v>
      </c>
      <c r="BA98" s="790">
        <f t="shared" ca="1" si="91"/>
        <v>601246.1536523744</v>
      </c>
      <c r="BB98" s="790">
        <f t="shared" ca="1" si="91"/>
        <v>601246.1536523744</v>
      </c>
      <c r="BC98" s="790">
        <f t="shared" ca="1" si="91"/>
        <v>601246.1536523744</v>
      </c>
      <c r="BD98" s="790">
        <f t="shared" ca="1" si="91"/>
        <v>601246.1536523744</v>
      </c>
      <c r="BE98" s="790">
        <f t="shared" ca="1" si="91"/>
        <v>601246.1536523744</v>
      </c>
      <c r="BF98" s="790">
        <f t="shared" ca="1" si="91"/>
        <v>601246.1536523744</v>
      </c>
      <c r="BG98" s="790">
        <f t="shared" ca="1" si="91"/>
        <v>601246.1536523744</v>
      </c>
      <c r="BH98" s="790">
        <f t="shared" ca="1" si="91"/>
        <v>601246.1536523744</v>
      </c>
      <c r="BI98" s="790">
        <f t="shared" ca="1" si="91"/>
        <v>601246.1536523744</v>
      </c>
      <c r="BJ98" s="790">
        <f t="shared" ca="1" si="91"/>
        <v>648923.52483644686</v>
      </c>
      <c r="BK98" s="790">
        <f t="shared" ca="1" si="91"/>
        <v>648923.52483644686</v>
      </c>
      <c r="BL98" s="790">
        <f t="shared" ca="1" si="91"/>
        <v>648923.52483644686</v>
      </c>
      <c r="BM98" s="790">
        <f t="shared" ca="1" si="91"/>
        <v>648923.52483644686</v>
      </c>
      <c r="BN98" s="790">
        <f t="shared" ca="1" si="91"/>
        <v>648923.52483644686</v>
      </c>
      <c r="BO98" s="790">
        <f t="shared" ca="1" si="91"/>
        <v>648923.52483644686</v>
      </c>
      <c r="BP98" s="790">
        <f t="shared" ca="1" si="91"/>
        <v>648923.52483644686</v>
      </c>
      <c r="BQ98" s="790">
        <f t="shared" ca="1" si="91"/>
        <v>648923.52483644686</v>
      </c>
      <c r="BR98" s="790">
        <f t="shared" ref="BR98:EC98" ca="1" si="92">BR97+BR155</f>
        <v>648923.52483644686</v>
      </c>
      <c r="BS98" s="790">
        <f t="shared" ca="1" si="92"/>
        <v>648923.52483644686</v>
      </c>
      <c r="BT98" s="790">
        <f t="shared" ca="1" si="92"/>
        <v>648923.52483644686</v>
      </c>
      <c r="BU98" s="790">
        <f t="shared" ca="1" si="92"/>
        <v>38465198.272517204</v>
      </c>
      <c r="BV98" s="790">
        <f t="shared" si="92"/>
        <v>0</v>
      </c>
      <c r="BW98" s="790">
        <f t="shared" si="92"/>
        <v>0</v>
      </c>
      <c r="BX98" s="790">
        <f t="shared" si="92"/>
        <v>0</v>
      </c>
      <c r="BY98" s="790">
        <f t="shared" si="92"/>
        <v>0</v>
      </c>
      <c r="BZ98" s="790">
        <f t="shared" si="92"/>
        <v>0</v>
      </c>
      <c r="CA98" s="790">
        <f t="shared" si="92"/>
        <v>0</v>
      </c>
      <c r="CB98" s="790">
        <f t="shared" si="92"/>
        <v>0</v>
      </c>
      <c r="CC98" s="790">
        <f t="shared" si="92"/>
        <v>0</v>
      </c>
      <c r="CD98" s="790">
        <f t="shared" si="92"/>
        <v>0</v>
      </c>
      <c r="CE98" s="790">
        <f t="shared" si="92"/>
        <v>0</v>
      </c>
      <c r="CF98" s="790">
        <f t="shared" si="92"/>
        <v>0</v>
      </c>
      <c r="CG98" s="790">
        <f t="shared" si="92"/>
        <v>0</v>
      </c>
      <c r="CH98" s="790">
        <f t="shared" si="92"/>
        <v>0</v>
      </c>
      <c r="CI98" s="790">
        <f t="shared" si="92"/>
        <v>0</v>
      </c>
      <c r="CJ98" s="790">
        <f t="shared" si="92"/>
        <v>0</v>
      </c>
      <c r="CK98" s="790">
        <f t="shared" si="92"/>
        <v>0</v>
      </c>
      <c r="CL98" s="790">
        <f t="shared" si="92"/>
        <v>0</v>
      </c>
      <c r="CM98" s="790">
        <f t="shared" si="92"/>
        <v>0</v>
      </c>
      <c r="CN98" s="790">
        <f t="shared" si="92"/>
        <v>0</v>
      </c>
      <c r="CO98" s="790">
        <f t="shared" si="92"/>
        <v>0</v>
      </c>
      <c r="CP98" s="790">
        <f t="shared" si="92"/>
        <v>0</v>
      </c>
      <c r="CQ98" s="790">
        <f t="shared" si="92"/>
        <v>0</v>
      </c>
      <c r="CR98" s="790">
        <f t="shared" si="92"/>
        <v>0</v>
      </c>
      <c r="CS98" s="790">
        <f t="shared" si="92"/>
        <v>0</v>
      </c>
      <c r="CT98" s="790">
        <f t="shared" si="92"/>
        <v>0</v>
      </c>
      <c r="CU98" s="790">
        <f t="shared" si="92"/>
        <v>0</v>
      </c>
      <c r="CV98" s="790">
        <f t="shared" si="92"/>
        <v>0</v>
      </c>
      <c r="CW98" s="790">
        <f t="shared" si="92"/>
        <v>0</v>
      </c>
      <c r="CX98" s="790">
        <f t="shared" si="92"/>
        <v>0</v>
      </c>
      <c r="CY98" s="790">
        <f t="shared" si="92"/>
        <v>0</v>
      </c>
      <c r="CZ98" s="790">
        <f t="shared" si="92"/>
        <v>0</v>
      </c>
      <c r="DA98" s="790">
        <f t="shared" si="92"/>
        <v>0</v>
      </c>
      <c r="DB98" s="790">
        <f t="shared" si="92"/>
        <v>0</v>
      </c>
      <c r="DC98" s="790">
        <f t="shared" si="92"/>
        <v>0</v>
      </c>
      <c r="DD98" s="790">
        <f t="shared" si="92"/>
        <v>0</v>
      </c>
      <c r="DE98" s="790">
        <f t="shared" si="92"/>
        <v>0</v>
      </c>
      <c r="DF98" s="790">
        <f t="shared" si="92"/>
        <v>0</v>
      </c>
      <c r="DG98" s="790">
        <f t="shared" si="92"/>
        <v>0</v>
      </c>
      <c r="DH98" s="790">
        <f t="shared" si="92"/>
        <v>0</v>
      </c>
      <c r="DI98" s="790">
        <f t="shared" si="92"/>
        <v>0</v>
      </c>
      <c r="DJ98" s="790">
        <f t="shared" si="92"/>
        <v>0</v>
      </c>
      <c r="DK98" s="790">
        <f t="shared" si="92"/>
        <v>0</v>
      </c>
      <c r="DL98" s="790">
        <f t="shared" si="92"/>
        <v>0</v>
      </c>
      <c r="DM98" s="790">
        <f t="shared" si="92"/>
        <v>0</v>
      </c>
      <c r="DN98" s="790">
        <f t="shared" si="92"/>
        <v>0</v>
      </c>
      <c r="DO98" s="790">
        <f t="shared" si="92"/>
        <v>0</v>
      </c>
      <c r="DP98" s="790">
        <f t="shared" si="92"/>
        <v>0</v>
      </c>
      <c r="DQ98" s="790">
        <f t="shared" si="92"/>
        <v>0</v>
      </c>
      <c r="DR98" s="790">
        <f t="shared" si="92"/>
        <v>0</v>
      </c>
      <c r="DS98" s="790">
        <f t="shared" si="92"/>
        <v>0</v>
      </c>
      <c r="DT98" s="790">
        <f t="shared" si="92"/>
        <v>0</v>
      </c>
      <c r="DU98" s="790">
        <f t="shared" si="92"/>
        <v>0</v>
      </c>
      <c r="DV98" s="790">
        <f t="shared" si="92"/>
        <v>0</v>
      </c>
      <c r="DW98" s="790">
        <f t="shared" si="92"/>
        <v>0</v>
      </c>
      <c r="DX98" s="790">
        <f t="shared" si="92"/>
        <v>0</v>
      </c>
      <c r="DY98" s="790">
        <f t="shared" si="92"/>
        <v>0</v>
      </c>
      <c r="DZ98" s="790">
        <f t="shared" si="92"/>
        <v>0</v>
      </c>
      <c r="EA98" s="790">
        <f t="shared" si="92"/>
        <v>0</v>
      </c>
      <c r="EB98" s="790">
        <f t="shared" si="92"/>
        <v>0</v>
      </c>
      <c r="EC98" s="790">
        <f t="shared" si="92"/>
        <v>0</v>
      </c>
      <c r="ED98" s="790">
        <f t="shared" ref="ED98:GO98" si="93">ED97+ED155</f>
        <v>0</v>
      </c>
      <c r="EE98" s="790">
        <f t="shared" si="93"/>
        <v>0</v>
      </c>
      <c r="EF98" s="790">
        <f t="shared" si="93"/>
        <v>0</v>
      </c>
      <c r="EG98" s="790">
        <f t="shared" si="93"/>
        <v>0</v>
      </c>
      <c r="EH98" s="790">
        <f t="shared" si="93"/>
        <v>0</v>
      </c>
      <c r="EI98" s="790">
        <f t="shared" si="93"/>
        <v>0</v>
      </c>
      <c r="EJ98" s="790">
        <f t="shared" si="93"/>
        <v>0</v>
      </c>
      <c r="EK98" s="790">
        <f t="shared" si="93"/>
        <v>0</v>
      </c>
      <c r="EL98" s="790">
        <f t="shared" si="93"/>
        <v>0</v>
      </c>
      <c r="EM98" s="790">
        <f t="shared" si="93"/>
        <v>0</v>
      </c>
      <c r="EN98" s="790">
        <f t="shared" si="93"/>
        <v>0</v>
      </c>
      <c r="EO98" s="790">
        <f t="shared" si="93"/>
        <v>0</v>
      </c>
      <c r="EP98" s="790">
        <f t="shared" si="93"/>
        <v>0</v>
      </c>
      <c r="EQ98" s="790">
        <f t="shared" si="93"/>
        <v>0</v>
      </c>
      <c r="ER98" s="790">
        <f t="shared" si="93"/>
        <v>0</v>
      </c>
      <c r="ES98" s="790">
        <f t="shared" si="93"/>
        <v>0</v>
      </c>
      <c r="ET98" s="790">
        <f t="shared" si="93"/>
        <v>0</v>
      </c>
      <c r="EU98" s="790">
        <f t="shared" si="93"/>
        <v>0</v>
      </c>
      <c r="EV98" s="790">
        <f t="shared" si="93"/>
        <v>0</v>
      </c>
      <c r="EW98" s="790">
        <f t="shared" si="93"/>
        <v>0</v>
      </c>
      <c r="EX98" s="790">
        <f t="shared" si="93"/>
        <v>0</v>
      </c>
      <c r="EY98" s="790">
        <f t="shared" si="93"/>
        <v>0</v>
      </c>
      <c r="EZ98" s="790">
        <f t="shared" si="93"/>
        <v>0</v>
      </c>
      <c r="FA98" s="790">
        <f t="shared" si="93"/>
        <v>0</v>
      </c>
      <c r="FB98" s="790">
        <f t="shared" si="93"/>
        <v>0</v>
      </c>
      <c r="FC98" s="790">
        <f t="shared" si="93"/>
        <v>0</v>
      </c>
      <c r="FD98" s="790">
        <f t="shared" si="93"/>
        <v>0</v>
      </c>
      <c r="FE98" s="790">
        <f t="shared" si="93"/>
        <v>0</v>
      </c>
      <c r="FF98" s="790">
        <f t="shared" si="93"/>
        <v>0</v>
      </c>
      <c r="FG98" s="790">
        <f t="shared" si="93"/>
        <v>0</v>
      </c>
      <c r="FH98" s="790">
        <f t="shared" si="93"/>
        <v>0</v>
      </c>
      <c r="FI98" s="790">
        <f t="shared" si="93"/>
        <v>0</v>
      </c>
      <c r="FJ98" s="790">
        <f t="shared" si="93"/>
        <v>0</v>
      </c>
      <c r="FK98" s="790">
        <f t="shared" si="93"/>
        <v>0</v>
      </c>
      <c r="FL98" s="790">
        <f t="shared" si="93"/>
        <v>0</v>
      </c>
      <c r="FM98" s="790">
        <f t="shared" si="93"/>
        <v>0</v>
      </c>
      <c r="FN98" s="790">
        <f t="shared" si="93"/>
        <v>0</v>
      </c>
      <c r="FO98" s="790">
        <f t="shared" si="93"/>
        <v>0</v>
      </c>
      <c r="FP98" s="790">
        <f t="shared" si="93"/>
        <v>0</v>
      </c>
      <c r="FQ98" s="790">
        <f t="shared" si="93"/>
        <v>0</v>
      </c>
      <c r="FR98" s="790">
        <f t="shared" si="93"/>
        <v>0</v>
      </c>
      <c r="FS98" s="790">
        <f t="shared" si="93"/>
        <v>0</v>
      </c>
      <c r="FT98" s="790">
        <f t="shared" si="93"/>
        <v>0</v>
      </c>
      <c r="FU98" s="790">
        <f t="shared" si="93"/>
        <v>0</v>
      </c>
      <c r="FV98" s="790">
        <f t="shared" si="93"/>
        <v>0</v>
      </c>
      <c r="FW98" s="790">
        <f t="shared" si="93"/>
        <v>0</v>
      </c>
      <c r="FX98" s="790">
        <f t="shared" si="93"/>
        <v>0</v>
      </c>
      <c r="FY98" s="790">
        <f t="shared" si="93"/>
        <v>0</v>
      </c>
      <c r="FZ98" s="790">
        <f t="shared" si="93"/>
        <v>0</v>
      </c>
      <c r="GA98" s="790">
        <f t="shared" si="93"/>
        <v>0</v>
      </c>
      <c r="GB98" s="790">
        <f t="shared" si="93"/>
        <v>0</v>
      </c>
      <c r="GC98" s="790">
        <f t="shared" si="93"/>
        <v>0</v>
      </c>
      <c r="GD98" s="790">
        <f t="shared" si="93"/>
        <v>0</v>
      </c>
      <c r="GE98" s="790">
        <f t="shared" si="93"/>
        <v>0</v>
      </c>
      <c r="GF98" s="790">
        <f t="shared" si="93"/>
        <v>0</v>
      </c>
      <c r="GG98" s="790">
        <f t="shared" si="93"/>
        <v>0</v>
      </c>
      <c r="GH98" s="790">
        <f t="shared" si="93"/>
        <v>0</v>
      </c>
      <c r="GI98" s="790">
        <f t="shared" si="93"/>
        <v>0</v>
      </c>
      <c r="GJ98" s="790">
        <f t="shared" si="93"/>
        <v>0</v>
      </c>
      <c r="GK98" s="790">
        <f t="shared" si="93"/>
        <v>0</v>
      </c>
      <c r="GL98" s="790">
        <f t="shared" si="93"/>
        <v>0</v>
      </c>
      <c r="GM98" s="790">
        <f t="shared" si="93"/>
        <v>0</v>
      </c>
      <c r="GN98" s="790">
        <f t="shared" si="93"/>
        <v>0</v>
      </c>
      <c r="GO98" s="790">
        <f t="shared" si="93"/>
        <v>0</v>
      </c>
      <c r="GP98" s="790">
        <f t="shared" ref="GP98:IL98" si="94">GP97+GP155</f>
        <v>0</v>
      </c>
      <c r="GQ98" s="790">
        <f t="shared" si="94"/>
        <v>0</v>
      </c>
      <c r="GR98" s="790">
        <f t="shared" si="94"/>
        <v>0</v>
      </c>
      <c r="GS98" s="790">
        <f t="shared" si="94"/>
        <v>0</v>
      </c>
      <c r="GT98" s="790">
        <f t="shared" si="94"/>
        <v>0</v>
      </c>
      <c r="GU98" s="790">
        <f t="shared" si="94"/>
        <v>0</v>
      </c>
      <c r="GV98" s="790">
        <f t="shared" si="94"/>
        <v>0</v>
      </c>
      <c r="GW98" s="790">
        <f t="shared" si="94"/>
        <v>0</v>
      </c>
      <c r="GX98" s="790">
        <f t="shared" si="94"/>
        <v>0</v>
      </c>
      <c r="GY98" s="790">
        <f t="shared" si="94"/>
        <v>0</v>
      </c>
      <c r="GZ98" s="790">
        <f t="shared" si="94"/>
        <v>0</v>
      </c>
      <c r="HA98" s="790">
        <f t="shared" si="94"/>
        <v>0</v>
      </c>
      <c r="HB98" s="790">
        <f t="shared" si="94"/>
        <v>0</v>
      </c>
      <c r="HC98" s="790">
        <f t="shared" si="94"/>
        <v>0</v>
      </c>
      <c r="HD98" s="790">
        <f t="shared" si="94"/>
        <v>0</v>
      </c>
      <c r="HE98" s="790">
        <f t="shared" si="94"/>
        <v>0</v>
      </c>
      <c r="HF98" s="790">
        <f t="shared" si="94"/>
        <v>0</v>
      </c>
      <c r="HG98" s="790">
        <f t="shared" si="94"/>
        <v>0</v>
      </c>
      <c r="HH98" s="790">
        <f t="shared" si="94"/>
        <v>0</v>
      </c>
      <c r="HI98" s="790">
        <f t="shared" si="94"/>
        <v>0</v>
      </c>
      <c r="HJ98" s="790">
        <f t="shared" si="94"/>
        <v>0</v>
      </c>
      <c r="HK98" s="790">
        <f t="shared" si="94"/>
        <v>0</v>
      </c>
      <c r="HL98" s="790">
        <f t="shared" si="94"/>
        <v>0</v>
      </c>
      <c r="HM98" s="790">
        <f t="shared" si="94"/>
        <v>0</v>
      </c>
      <c r="HN98" s="790">
        <f t="shared" si="94"/>
        <v>0</v>
      </c>
      <c r="HO98" s="790">
        <f t="shared" si="94"/>
        <v>0</v>
      </c>
      <c r="HP98" s="790">
        <f t="shared" si="94"/>
        <v>0</v>
      </c>
      <c r="HQ98" s="790">
        <f t="shared" si="94"/>
        <v>0</v>
      </c>
      <c r="HR98" s="790">
        <f t="shared" si="94"/>
        <v>0</v>
      </c>
      <c r="HS98" s="790">
        <f t="shared" si="94"/>
        <v>0</v>
      </c>
      <c r="HT98" s="790">
        <f t="shared" si="94"/>
        <v>0</v>
      </c>
      <c r="HU98" s="790">
        <f t="shared" si="94"/>
        <v>0</v>
      </c>
      <c r="HV98" s="790">
        <f t="shared" si="94"/>
        <v>0</v>
      </c>
      <c r="HW98" s="790">
        <f t="shared" si="94"/>
        <v>0</v>
      </c>
      <c r="HX98" s="790">
        <f t="shared" si="94"/>
        <v>0</v>
      </c>
      <c r="HY98" s="790">
        <f t="shared" si="94"/>
        <v>0</v>
      </c>
      <c r="HZ98" s="790">
        <f t="shared" si="94"/>
        <v>0</v>
      </c>
      <c r="IA98" s="790">
        <f t="shared" si="94"/>
        <v>0</v>
      </c>
      <c r="IB98" s="790">
        <f t="shared" si="94"/>
        <v>0</v>
      </c>
      <c r="IC98" s="790">
        <f t="shared" si="94"/>
        <v>0</v>
      </c>
      <c r="ID98" s="790">
        <f t="shared" si="94"/>
        <v>0</v>
      </c>
      <c r="IE98" s="790">
        <f t="shared" si="94"/>
        <v>0</v>
      </c>
      <c r="IF98" s="790">
        <f t="shared" si="94"/>
        <v>0</v>
      </c>
      <c r="IG98" s="790">
        <f t="shared" si="94"/>
        <v>0</v>
      </c>
      <c r="IH98" s="790">
        <f t="shared" si="94"/>
        <v>0</v>
      </c>
      <c r="II98" s="790">
        <f t="shared" si="94"/>
        <v>0</v>
      </c>
      <c r="IJ98" s="790">
        <f t="shared" si="94"/>
        <v>0</v>
      </c>
      <c r="IK98" s="790">
        <f t="shared" si="94"/>
        <v>0</v>
      </c>
      <c r="IL98" s="790">
        <f t="shared" si="94"/>
        <v>0</v>
      </c>
    </row>
    <row r="99" spans="1:246" s="593" customFormat="1">
      <c r="B99" s="793" t="s">
        <v>701</v>
      </c>
      <c r="C99" s="794"/>
      <c r="D99" s="798">
        <f ca="1">IF(ISERROR((1+IRR(F99:IL99,0.01))^VLOOKUP(_WF_Periodicity,_WF_Period_lookup,2,FALSE)-1),0,(1+IRR(F99:IL99,0.01))^VLOOKUP(_WF_Periodicity,_WF_Period_lookup,2,FALSE)-1)</f>
        <v>0.18004333951245677</v>
      </c>
      <c r="E99" s="791">
        <f ca="1">SUM(F99:IL99)</f>
        <v>71457095.145515636</v>
      </c>
      <c r="F99" s="790">
        <f t="shared" ref="F99:BQ99" si="95">F98+F174</f>
        <v>0</v>
      </c>
      <c r="G99" s="790">
        <f t="shared" ca="1" si="95"/>
        <v>-33504679.17981638</v>
      </c>
      <c r="H99" s="790">
        <f t="shared" ca="1" si="95"/>
        <v>-6322350.4774649888</v>
      </c>
      <c r="I99" s="790">
        <f t="shared" ca="1" si="95"/>
        <v>-3539714.9941044934</v>
      </c>
      <c r="J99" s="790">
        <f t="shared" ca="1" si="95"/>
        <v>-3755469.9823500286</v>
      </c>
      <c r="K99" s="790">
        <f t="shared" ca="1" si="95"/>
        <v>-3932653.5420241351</v>
      </c>
      <c r="L99" s="790">
        <f t="shared" ca="1" si="95"/>
        <v>-4060388.5302696694</v>
      </c>
      <c r="M99" s="790">
        <f t="shared" ca="1" si="95"/>
        <v>-4257474.9470866341</v>
      </c>
      <c r="N99" s="790">
        <f t="shared" ca="1" si="95"/>
        <v>-4634514.5376809137</v>
      </c>
      <c r="O99" s="790">
        <f t="shared" ca="1" si="95"/>
        <v>-4830523.9513761308</v>
      </c>
      <c r="P99" s="790">
        <f t="shared" ca="1" si="95"/>
        <v>-5026111.9290671842</v>
      </c>
      <c r="Q99" s="790">
        <f t="shared" ca="1" si="95"/>
        <v>-1406618.6842151911</v>
      </c>
      <c r="R99" s="790">
        <f t="shared" ca="1" si="95"/>
        <v>0</v>
      </c>
      <c r="S99" s="790">
        <f t="shared" ca="1" si="95"/>
        <v>0</v>
      </c>
      <c r="T99" s="790">
        <f t="shared" ca="1" si="95"/>
        <v>0</v>
      </c>
      <c r="U99" s="790">
        <f t="shared" ca="1" si="95"/>
        <v>0</v>
      </c>
      <c r="V99" s="790">
        <f t="shared" ca="1" si="95"/>
        <v>0</v>
      </c>
      <c r="W99" s="790">
        <f t="shared" ca="1" si="95"/>
        <v>0</v>
      </c>
      <c r="X99" s="790">
        <f t="shared" ca="1" si="95"/>
        <v>0</v>
      </c>
      <c r="Y99" s="790">
        <f t="shared" ca="1" si="95"/>
        <v>0</v>
      </c>
      <c r="Z99" s="790">
        <f t="shared" ca="1" si="95"/>
        <v>0</v>
      </c>
      <c r="AA99" s="790">
        <f t="shared" ca="1" si="95"/>
        <v>0</v>
      </c>
      <c r="AB99" s="790">
        <f t="shared" ca="1" si="95"/>
        <v>0</v>
      </c>
      <c r="AC99" s="790">
        <f t="shared" ca="1" si="95"/>
        <v>0</v>
      </c>
      <c r="AD99" s="790">
        <f t="shared" ca="1" si="95"/>
        <v>0</v>
      </c>
      <c r="AE99" s="790">
        <f t="shared" ca="1" si="95"/>
        <v>0</v>
      </c>
      <c r="AF99" s="790">
        <f t="shared" ca="1" si="95"/>
        <v>0</v>
      </c>
      <c r="AG99" s="790">
        <f t="shared" ca="1" si="95"/>
        <v>0</v>
      </c>
      <c r="AH99" s="790">
        <f t="shared" ca="1" si="95"/>
        <v>0</v>
      </c>
      <c r="AI99" s="790">
        <f t="shared" ca="1" si="95"/>
        <v>0</v>
      </c>
      <c r="AJ99" s="790">
        <f t="shared" ca="1" si="95"/>
        <v>0</v>
      </c>
      <c r="AK99" s="790">
        <f t="shared" ca="1" si="95"/>
        <v>0</v>
      </c>
      <c r="AL99" s="790">
        <f t="shared" ca="1" si="95"/>
        <v>385450.90657946456</v>
      </c>
      <c r="AM99" s="790">
        <f t="shared" ca="1" si="95"/>
        <v>343951.19598032592</v>
      </c>
      <c r="AN99" s="790">
        <f t="shared" ca="1" si="95"/>
        <v>336325.6198282644</v>
      </c>
      <c r="AO99" s="790">
        <f t="shared" ca="1" si="95"/>
        <v>334648.92869060102</v>
      </c>
      <c r="AP99" s="790">
        <f t="shared" ca="1" si="95"/>
        <v>331993.7230091599</v>
      </c>
      <c r="AQ99" s="790">
        <f t="shared" ca="1" si="95"/>
        <v>329372.00818014995</v>
      </c>
      <c r="AR99" s="790">
        <f t="shared" ca="1" si="95"/>
        <v>326860.95889622823</v>
      </c>
      <c r="AS99" s="790">
        <f t="shared" ca="1" si="95"/>
        <v>324307.4314212249</v>
      </c>
      <c r="AT99" s="790">
        <f t="shared" ca="1" si="95"/>
        <v>321890.48825006478</v>
      </c>
      <c r="AU99" s="790">
        <f t="shared" ca="1" si="95"/>
        <v>319422.40522783081</v>
      </c>
      <c r="AV99" s="790">
        <f t="shared" ca="1" si="95"/>
        <v>317201.26276152098</v>
      </c>
      <c r="AW99" s="790">
        <f t="shared" ca="1" si="95"/>
        <v>73298667.895785049</v>
      </c>
      <c r="AX99" s="790">
        <f t="shared" ca="1" si="95"/>
        <v>601246.1536523744</v>
      </c>
      <c r="AY99" s="790">
        <f t="shared" ca="1" si="95"/>
        <v>601246.1536523744</v>
      </c>
      <c r="AZ99" s="790">
        <f t="shared" ca="1" si="95"/>
        <v>601246.1536523744</v>
      </c>
      <c r="BA99" s="790">
        <f t="shared" ca="1" si="95"/>
        <v>601246.1536523744</v>
      </c>
      <c r="BB99" s="790">
        <f t="shared" ca="1" si="95"/>
        <v>601246.1536523744</v>
      </c>
      <c r="BC99" s="790">
        <f t="shared" ca="1" si="95"/>
        <v>601246.1536523744</v>
      </c>
      <c r="BD99" s="790">
        <f t="shared" ca="1" si="95"/>
        <v>601246.1536523744</v>
      </c>
      <c r="BE99" s="790">
        <f t="shared" ca="1" si="95"/>
        <v>601246.1536523744</v>
      </c>
      <c r="BF99" s="790">
        <f t="shared" ca="1" si="95"/>
        <v>601246.1536523744</v>
      </c>
      <c r="BG99" s="790">
        <f t="shared" ca="1" si="95"/>
        <v>601246.1536523744</v>
      </c>
      <c r="BH99" s="790">
        <f t="shared" ca="1" si="95"/>
        <v>601246.1536523744</v>
      </c>
      <c r="BI99" s="790">
        <f t="shared" ca="1" si="95"/>
        <v>601246.1536523744</v>
      </c>
      <c r="BJ99" s="790">
        <f t="shared" ca="1" si="95"/>
        <v>648923.52483644686</v>
      </c>
      <c r="BK99" s="790">
        <f t="shared" ca="1" si="95"/>
        <v>648923.52483644686</v>
      </c>
      <c r="BL99" s="790">
        <f t="shared" ca="1" si="95"/>
        <v>648923.52483644686</v>
      </c>
      <c r="BM99" s="790">
        <f t="shared" ca="1" si="95"/>
        <v>648923.52483644686</v>
      </c>
      <c r="BN99" s="790">
        <f t="shared" ca="1" si="95"/>
        <v>648923.52483644686</v>
      </c>
      <c r="BO99" s="790">
        <f t="shared" ca="1" si="95"/>
        <v>648923.52483644686</v>
      </c>
      <c r="BP99" s="790">
        <f t="shared" ca="1" si="95"/>
        <v>648923.52483644686</v>
      </c>
      <c r="BQ99" s="790">
        <f t="shared" ca="1" si="95"/>
        <v>648923.52483644686</v>
      </c>
      <c r="BR99" s="790">
        <f t="shared" ref="BR99:EC99" ca="1" si="96">BR98+BR174</f>
        <v>648923.52483644686</v>
      </c>
      <c r="BS99" s="790">
        <f t="shared" ca="1" si="96"/>
        <v>648923.52483644686</v>
      </c>
      <c r="BT99" s="790">
        <f t="shared" ca="1" si="96"/>
        <v>648923.52483644686</v>
      </c>
      <c r="BU99" s="790">
        <f t="shared" ca="1" si="96"/>
        <v>55404390.459332079</v>
      </c>
      <c r="BV99" s="790">
        <f t="shared" si="96"/>
        <v>0</v>
      </c>
      <c r="BW99" s="790">
        <f t="shared" si="96"/>
        <v>0</v>
      </c>
      <c r="BX99" s="790">
        <f t="shared" si="96"/>
        <v>0</v>
      </c>
      <c r="BY99" s="790">
        <f t="shared" si="96"/>
        <v>0</v>
      </c>
      <c r="BZ99" s="790">
        <f t="shared" si="96"/>
        <v>0</v>
      </c>
      <c r="CA99" s="790">
        <f t="shared" si="96"/>
        <v>0</v>
      </c>
      <c r="CB99" s="790">
        <f t="shared" si="96"/>
        <v>0</v>
      </c>
      <c r="CC99" s="790">
        <f t="shared" si="96"/>
        <v>0</v>
      </c>
      <c r="CD99" s="790">
        <f t="shared" si="96"/>
        <v>0</v>
      </c>
      <c r="CE99" s="790">
        <f t="shared" si="96"/>
        <v>0</v>
      </c>
      <c r="CF99" s="790">
        <f t="shared" si="96"/>
        <v>0</v>
      </c>
      <c r="CG99" s="790">
        <f t="shared" si="96"/>
        <v>0</v>
      </c>
      <c r="CH99" s="790">
        <f t="shared" si="96"/>
        <v>0</v>
      </c>
      <c r="CI99" s="790">
        <f t="shared" si="96"/>
        <v>0</v>
      </c>
      <c r="CJ99" s="790">
        <f t="shared" si="96"/>
        <v>0</v>
      </c>
      <c r="CK99" s="790">
        <f t="shared" si="96"/>
        <v>0</v>
      </c>
      <c r="CL99" s="790">
        <f t="shared" si="96"/>
        <v>0</v>
      </c>
      <c r="CM99" s="790">
        <f t="shared" si="96"/>
        <v>0</v>
      </c>
      <c r="CN99" s="790">
        <f t="shared" si="96"/>
        <v>0</v>
      </c>
      <c r="CO99" s="790">
        <f t="shared" si="96"/>
        <v>0</v>
      </c>
      <c r="CP99" s="790">
        <f t="shared" si="96"/>
        <v>0</v>
      </c>
      <c r="CQ99" s="790">
        <f t="shared" si="96"/>
        <v>0</v>
      </c>
      <c r="CR99" s="790">
        <f t="shared" si="96"/>
        <v>0</v>
      </c>
      <c r="CS99" s="790">
        <f t="shared" si="96"/>
        <v>0</v>
      </c>
      <c r="CT99" s="790">
        <f t="shared" si="96"/>
        <v>0</v>
      </c>
      <c r="CU99" s="790">
        <f t="shared" si="96"/>
        <v>0</v>
      </c>
      <c r="CV99" s="790">
        <f t="shared" si="96"/>
        <v>0</v>
      </c>
      <c r="CW99" s="790">
        <f t="shared" si="96"/>
        <v>0</v>
      </c>
      <c r="CX99" s="790">
        <f t="shared" si="96"/>
        <v>0</v>
      </c>
      <c r="CY99" s="790">
        <f t="shared" si="96"/>
        <v>0</v>
      </c>
      <c r="CZ99" s="790">
        <f t="shared" si="96"/>
        <v>0</v>
      </c>
      <c r="DA99" s="790">
        <f t="shared" si="96"/>
        <v>0</v>
      </c>
      <c r="DB99" s="790">
        <f t="shared" si="96"/>
        <v>0</v>
      </c>
      <c r="DC99" s="790">
        <f t="shared" si="96"/>
        <v>0</v>
      </c>
      <c r="DD99" s="790">
        <f t="shared" si="96"/>
        <v>0</v>
      </c>
      <c r="DE99" s="790">
        <f t="shared" si="96"/>
        <v>0</v>
      </c>
      <c r="DF99" s="790">
        <f t="shared" si="96"/>
        <v>0</v>
      </c>
      <c r="DG99" s="790">
        <f t="shared" si="96"/>
        <v>0</v>
      </c>
      <c r="DH99" s="790">
        <f t="shared" si="96"/>
        <v>0</v>
      </c>
      <c r="DI99" s="790">
        <f t="shared" si="96"/>
        <v>0</v>
      </c>
      <c r="DJ99" s="790">
        <f t="shared" si="96"/>
        <v>0</v>
      </c>
      <c r="DK99" s="790">
        <f t="shared" si="96"/>
        <v>0</v>
      </c>
      <c r="DL99" s="790">
        <f t="shared" si="96"/>
        <v>0</v>
      </c>
      <c r="DM99" s="790">
        <f t="shared" si="96"/>
        <v>0</v>
      </c>
      <c r="DN99" s="790">
        <f t="shared" si="96"/>
        <v>0</v>
      </c>
      <c r="DO99" s="790">
        <f t="shared" si="96"/>
        <v>0</v>
      </c>
      <c r="DP99" s="790">
        <f t="shared" si="96"/>
        <v>0</v>
      </c>
      <c r="DQ99" s="790">
        <f t="shared" si="96"/>
        <v>0</v>
      </c>
      <c r="DR99" s="790">
        <f t="shared" si="96"/>
        <v>0</v>
      </c>
      <c r="DS99" s="790">
        <f t="shared" si="96"/>
        <v>0</v>
      </c>
      <c r="DT99" s="790">
        <f t="shared" si="96"/>
        <v>0</v>
      </c>
      <c r="DU99" s="790">
        <f t="shared" si="96"/>
        <v>0</v>
      </c>
      <c r="DV99" s="790">
        <f t="shared" si="96"/>
        <v>0</v>
      </c>
      <c r="DW99" s="790">
        <f t="shared" si="96"/>
        <v>0</v>
      </c>
      <c r="DX99" s="790">
        <f t="shared" si="96"/>
        <v>0</v>
      </c>
      <c r="DY99" s="790">
        <f t="shared" si="96"/>
        <v>0</v>
      </c>
      <c r="DZ99" s="790">
        <f t="shared" si="96"/>
        <v>0</v>
      </c>
      <c r="EA99" s="790">
        <f t="shared" si="96"/>
        <v>0</v>
      </c>
      <c r="EB99" s="790">
        <f t="shared" si="96"/>
        <v>0</v>
      </c>
      <c r="EC99" s="790">
        <f t="shared" si="96"/>
        <v>0</v>
      </c>
      <c r="ED99" s="790">
        <f t="shared" ref="ED99:GO99" si="97">ED98+ED174</f>
        <v>0</v>
      </c>
      <c r="EE99" s="790">
        <f t="shared" si="97"/>
        <v>0</v>
      </c>
      <c r="EF99" s="790">
        <f t="shared" si="97"/>
        <v>0</v>
      </c>
      <c r="EG99" s="790">
        <f t="shared" si="97"/>
        <v>0</v>
      </c>
      <c r="EH99" s="790">
        <f t="shared" si="97"/>
        <v>0</v>
      </c>
      <c r="EI99" s="790">
        <f t="shared" si="97"/>
        <v>0</v>
      </c>
      <c r="EJ99" s="790">
        <f t="shared" si="97"/>
        <v>0</v>
      </c>
      <c r="EK99" s="790">
        <f t="shared" si="97"/>
        <v>0</v>
      </c>
      <c r="EL99" s="790">
        <f t="shared" si="97"/>
        <v>0</v>
      </c>
      <c r="EM99" s="790">
        <f t="shared" si="97"/>
        <v>0</v>
      </c>
      <c r="EN99" s="790">
        <f t="shared" si="97"/>
        <v>0</v>
      </c>
      <c r="EO99" s="790">
        <f t="shared" si="97"/>
        <v>0</v>
      </c>
      <c r="EP99" s="790">
        <f t="shared" si="97"/>
        <v>0</v>
      </c>
      <c r="EQ99" s="790">
        <f t="shared" si="97"/>
        <v>0</v>
      </c>
      <c r="ER99" s="790">
        <f t="shared" si="97"/>
        <v>0</v>
      </c>
      <c r="ES99" s="790">
        <f t="shared" si="97"/>
        <v>0</v>
      </c>
      <c r="ET99" s="790">
        <f t="shared" si="97"/>
        <v>0</v>
      </c>
      <c r="EU99" s="790">
        <f t="shared" si="97"/>
        <v>0</v>
      </c>
      <c r="EV99" s="790">
        <f t="shared" si="97"/>
        <v>0</v>
      </c>
      <c r="EW99" s="790">
        <f t="shared" si="97"/>
        <v>0</v>
      </c>
      <c r="EX99" s="790">
        <f t="shared" si="97"/>
        <v>0</v>
      </c>
      <c r="EY99" s="790">
        <f t="shared" si="97"/>
        <v>0</v>
      </c>
      <c r="EZ99" s="790">
        <f t="shared" si="97"/>
        <v>0</v>
      </c>
      <c r="FA99" s="790">
        <f t="shared" si="97"/>
        <v>0</v>
      </c>
      <c r="FB99" s="790">
        <f t="shared" si="97"/>
        <v>0</v>
      </c>
      <c r="FC99" s="790">
        <f t="shared" si="97"/>
        <v>0</v>
      </c>
      <c r="FD99" s="790">
        <f t="shared" si="97"/>
        <v>0</v>
      </c>
      <c r="FE99" s="790">
        <f t="shared" si="97"/>
        <v>0</v>
      </c>
      <c r="FF99" s="790">
        <f t="shared" si="97"/>
        <v>0</v>
      </c>
      <c r="FG99" s="790">
        <f t="shared" si="97"/>
        <v>0</v>
      </c>
      <c r="FH99" s="790">
        <f t="shared" si="97"/>
        <v>0</v>
      </c>
      <c r="FI99" s="790">
        <f t="shared" si="97"/>
        <v>0</v>
      </c>
      <c r="FJ99" s="790">
        <f t="shared" si="97"/>
        <v>0</v>
      </c>
      <c r="FK99" s="790">
        <f t="shared" si="97"/>
        <v>0</v>
      </c>
      <c r="FL99" s="790">
        <f t="shared" si="97"/>
        <v>0</v>
      </c>
      <c r="FM99" s="790">
        <f t="shared" si="97"/>
        <v>0</v>
      </c>
      <c r="FN99" s="790">
        <f t="shared" si="97"/>
        <v>0</v>
      </c>
      <c r="FO99" s="790">
        <f t="shared" si="97"/>
        <v>0</v>
      </c>
      <c r="FP99" s="790">
        <f t="shared" si="97"/>
        <v>0</v>
      </c>
      <c r="FQ99" s="790">
        <f t="shared" si="97"/>
        <v>0</v>
      </c>
      <c r="FR99" s="790">
        <f t="shared" si="97"/>
        <v>0</v>
      </c>
      <c r="FS99" s="790">
        <f t="shared" si="97"/>
        <v>0</v>
      </c>
      <c r="FT99" s="790">
        <f t="shared" si="97"/>
        <v>0</v>
      </c>
      <c r="FU99" s="790">
        <f t="shared" si="97"/>
        <v>0</v>
      </c>
      <c r="FV99" s="790">
        <f t="shared" si="97"/>
        <v>0</v>
      </c>
      <c r="FW99" s="790">
        <f t="shared" si="97"/>
        <v>0</v>
      </c>
      <c r="FX99" s="790">
        <f t="shared" si="97"/>
        <v>0</v>
      </c>
      <c r="FY99" s="790">
        <f t="shared" si="97"/>
        <v>0</v>
      </c>
      <c r="FZ99" s="790">
        <f t="shared" si="97"/>
        <v>0</v>
      </c>
      <c r="GA99" s="790">
        <f t="shared" si="97"/>
        <v>0</v>
      </c>
      <c r="GB99" s="790">
        <f t="shared" si="97"/>
        <v>0</v>
      </c>
      <c r="GC99" s="790">
        <f t="shared" si="97"/>
        <v>0</v>
      </c>
      <c r="GD99" s="790">
        <f t="shared" si="97"/>
        <v>0</v>
      </c>
      <c r="GE99" s="790">
        <f t="shared" si="97"/>
        <v>0</v>
      </c>
      <c r="GF99" s="790">
        <f t="shared" si="97"/>
        <v>0</v>
      </c>
      <c r="GG99" s="790">
        <f t="shared" si="97"/>
        <v>0</v>
      </c>
      <c r="GH99" s="790">
        <f t="shared" si="97"/>
        <v>0</v>
      </c>
      <c r="GI99" s="790">
        <f t="shared" si="97"/>
        <v>0</v>
      </c>
      <c r="GJ99" s="790">
        <f t="shared" si="97"/>
        <v>0</v>
      </c>
      <c r="GK99" s="790">
        <f t="shared" si="97"/>
        <v>0</v>
      </c>
      <c r="GL99" s="790">
        <f t="shared" si="97"/>
        <v>0</v>
      </c>
      <c r="GM99" s="790">
        <f t="shared" si="97"/>
        <v>0</v>
      </c>
      <c r="GN99" s="790">
        <f t="shared" si="97"/>
        <v>0</v>
      </c>
      <c r="GO99" s="790">
        <f t="shared" si="97"/>
        <v>0</v>
      </c>
      <c r="GP99" s="790">
        <f t="shared" ref="GP99:IL99" si="98">GP98+GP174</f>
        <v>0</v>
      </c>
      <c r="GQ99" s="790">
        <f t="shared" si="98"/>
        <v>0</v>
      </c>
      <c r="GR99" s="790">
        <f t="shared" si="98"/>
        <v>0</v>
      </c>
      <c r="GS99" s="790">
        <f t="shared" si="98"/>
        <v>0</v>
      </c>
      <c r="GT99" s="790">
        <f t="shared" si="98"/>
        <v>0</v>
      </c>
      <c r="GU99" s="790">
        <f t="shared" si="98"/>
        <v>0</v>
      </c>
      <c r="GV99" s="790">
        <f t="shared" si="98"/>
        <v>0</v>
      </c>
      <c r="GW99" s="790">
        <f t="shared" si="98"/>
        <v>0</v>
      </c>
      <c r="GX99" s="790">
        <f t="shared" si="98"/>
        <v>0</v>
      </c>
      <c r="GY99" s="790">
        <f t="shared" si="98"/>
        <v>0</v>
      </c>
      <c r="GZ99" s="790">
        <f t="shared" si="98"/>
        <v>0</v>
      </c>
      <c r="HA99" s="790">
        <f t="shared" si="98"/>
        <v>0</v>
      </c>
      <c r="HB99" s="790">
        <f t="shared" si="98"/>
        <v>0</v>
      </c>
      <c r="HC99" s="790">
        <f t="shared" si="98"/>
        <v>0</v>
      </c>
      <c r="HD99" s="790">
        <f t="shared" si="98"/>
        <v>0</v>
      </c>
      <c r="HE99" s="790">
        <f t="shared" si="98"/>
        <v>0</v>
      </c>
      <c r="HF99" s="790">
        <f t="shared" si="98"/>
        <v>0</v>
      </c>
      <c r="HG99" s="790">
        <f t="shared" si="98"/>
        <v>0</v>
      </c>
      <c r="HH99" s="790">
        <f t="shared" si="98"/>
        <v>0</v>
      </c>
      <c r="HI99" s="790">
        <f t="shared" si="98"/>
        <v>0</v>
      </c>
      <c r="HJ99" s="790">
        <f t="shared" si="98"/>
        <v>0</v>
      </c>
      <c r="HK99" s="790">
        <f t="shared" si="98"/>
        <v>0</v>
      </c>
      <c r="HL99" s="790">
        <f t="shared" si="98"/>
        <v>0</v>
      </c>
      <c r="HM99" s="790">
        <f t="shared" si="98"/>
        <v>0</v>
      </c>
      <c r="HN99" s="790">
        <f t="shared" si="98"/>
        <v>0</v>
      </c>
      <c r="HO99" s="790">
        <f t="shared" si="98"/>
        <v>0</v>
      </c>
      <c r="HP99" s="790">
        <f t="shared" si="98"/>
        <v>0</v>
      </c>
      <c r="HQ99" s="790">
        <f t="shared" si="98"/>
        <v>0</v>
      </c>
      <c r="HR99" s="790">
        <f t="shared" si="98"/>
        <v>0</v>
      </c>
      <c r="HS99" s="790">
        <f t="shared" si="98"/>
        <v>0</v>
      </c>
      <c r="HT99" s="790">
        <f t="shared" si="98"/>
        <v>0</v>
      </c>
      <c r="HU99" s="790">
        <f t="shared" si="98"/>
        <v>0</v>
      </c>
      <c r="HV99" s="790">
        <f t="shared" si="98"/>
        <v>0</v>
      </c>
      <c r="HW99" s="790">
        <f t="shared" si="98"/>
        <v>0</v>
      </c>
      <c r="HX99" s="790">
        <f t="shared" si="98"/>
        <v>0</v>
      </c>
      <c r="HY99" s="790">
        <f t="shared" si="98"/>
        <v>0</v>
      </c>
      <c r="HZ99" s="790">
        <f t="shared" si="98"/>
        <v>0</v>
      </c>
      <c r="IA99" s="790">
        <f t="shared" si="98"/>
        <v>0</v>
      </c>
      <c r="IB99" s="790">
        <f t="shared" si="98"/>
        <v>0</v>
      </c>
      <c r="IC99" s="790">
        <f t="shared" si="98"/>
        <v>0</v>
      </c>
      <c r="ID99" s="790">
        <f t="shared" si="98"/>
        <v>0</v>
      </c>
      <c r="IE99" s="790">
        <f t="shared" si="98"/>
        <v>0</v>
      </c>
      <c r="IF99" s="790">
        <f t="shared" si="98"/>
        <v>0</v>
      </c>
      <c r="IG99" s="790">
        <f t="shared" si="98"/>
        <v>0</v>
      </c>
      <c r="IH99" s="790">
        <f t="shared" si="98"/>
        <v>0</v>
      </c>
      <c r="II99" s="790">
        <f t="shared" si="98"/>
        <v>0</v>
      </c>
      <c r="IJ99" s="790">
        <f t="shared" si="98"/>
        <v>0</v>
      </c>
      <c r="IK99" s="790">
        <f t="shared" si="98"/>
        <v>0</v>
      </c>
      <c r="IL99" s="790">
        <f t="shared" si="98"/>
        <v>0</v>
      </c>
    </row>
    <row r="100" spans="1:246" s="593" customFormat="1">
      <c r="A100" s="825"/>
      <c r="B100" s="793" t="s">
        <v>633</v>
      </c>
      <c r="C100" s="794"/>
      <c r="D100" s="798">
        <f ca="1">IF(ISERROR((1+IRR(F100:IL100,0.01))^VLOOKUP(_WF_Periodicity,_WF_Period_lookup,2,FALSE)-1),0,(1+IRR(F100:IL100,0.01))^VLOOKUP(_WF_Periodicity,_WF_Period_lookup,2,FALSE)-1)</f>
        <v>0.23942650656057207</v>
      </c>
      <c r="E100" s="791">
        <f ca="1">SUM(F100:IL100)</f>
        <v>112508250.94593509</v>
      </c>
      <c r="F100" s="790">
        <f t="shared" ref="F100:BQ100" si="99">F99+F181</f>
        <v>0</v>
      </c>
      <c r="G100" s="790">
        <f t="shared" ca="1" si="99"/>
        <v>-33504679.17981638</v>
      </c>
      <c r="H100" s="790">
        <f t="shared" ca="1" si="99"/>
        <v>-6322350.4774649888</v>
      </c>
      <c r="I100" s="790">
        <f t="shared" ca="1" si="99"/>
        <v>-3539714.9941044934</v>
      </c>
      <c r="J100" s="790">
        <f t="shared" ca="1" si="99"/>
        <v>-3755469.9823500286</v>
      </c>
      <c r="K100" s="790">
        <f t="shared" ca="1" si="99"/>
        <v>-3932653.5420241351</v>
      </c>
      <c r="L100" s="790">
        <f t="shared" ca="1" si="99"/>
        <v>-4060388.5302696694</v>
      </c>
      <c r="M100" s="790">
        <f t="shared" ca="1" si="99"/>
        <v>-4257474.9470866341</v>
      </c>
      <c r="N100" s="790">
        <f t="shared" ca="1" si="99"/>
        <v>-4634514.5376809137</v>
      </c>
      <c r="O100" s="790">
        <f t="shared" ca="1" si="99"/>
        <v>-4830523.9513761308</v>
      </c>
      <c r="P100" s="790">
        <f t="shared" ca="1" si="99"/>
        <v>-5026111.9290671842</v>
      </c>
      <c r="Q100" s="790">
        <f t="shared" ca="1" si="99"/>
        <v>-1406618.6842151911</v>
      </c>
      <c r="R100" s="790">
        <f t="shared" ca="1" si="99"/>
        <v>0</v>
      </c>
      <c r="S100" s="790">
        <f t="shared" ca="1" si="99"/>
        <v>0</v>
      </c>
      <c r="T100" s="790">
        <f t="shared" ca="1" si="99"/>
        <v>0</v>
      </c>
      <c r="U100" s="790">
        <f t="shared" ca="1" si="99"/>
        <v>0</v>
      </c>
      <c r="V100" s="790">
        <f t="shared" ca="1" si="99"/>
        <v>0</v>
      </c>
      <c r="W100" s="790">
        <f t="shared" ca="1" si="99"/>
        <v>0</v>
      </c>
      <c r="X100" s="790">
        <f t="shared" ca="1" si="99"/>
        <v>0</v>
      </c>
      <c r="Y100" s="790">
        <f t="shared" ca="1" si="99"/>
        <v>0</v>
      </c>
      <c r="Z100" s="790">
        <f t="shared" ca="1" si="99"/>
        <v>0</v>
      </c>
      <c r="AA100" s="790">
        <f t="shared" ca="1" si="99"/>
        <v>0</v>
      </c>
      <c r="AB100" s="790">
        <f t="shared" ca="1" si="99"/>
        <v>0</v>
      </c>
      <c r="AC100" s="790">
        <f t="shared" ca="1" si="99"/>
        <v>0</v>
      </c>
      <c r="AD100" s="790">
        <f t="shared" ca="1" si="99"/>
        <v>0</v>
      </c>
      <c r="AE100" s="790">
        <f t="shared" ca="1" si="99"/>
        <v>0</v>
      </c>
      <c r="AF100" s="790">
        <f t="shared" ca="1" si="99"/>
        <v>0</v>
      </c>
      <c r="AG100" s="790">
        <f t="shared" ca="1" si="99"/>
        <v>0</v>
      </c>
      <c r="AH100" s="790">
        <f t="shared" ca="1" si="99"/>
        <v>0</v>
      </c>
      <c r="AI100" s="790">
        <f t="shared" ca="1" si="99"/>
        <v>0</v>
      </c>
      <c r="AJ100" s="790">
        <f t="shared" ca="1" si="99"/>
        <v>0</v>
      </c>
      <c r="AK100" s="790">
        <f t="shared" ca="1" si="99"/>
        <v>0</v>
      </c>
      <c r="AL100" s="790">
        <f t="shared" ca="1" si="99"/>
        <v>385450.90657946456</v>
      </c>
      <c r="AM100" s="790">
        <f t="shared" ca="1" si="99"/>
        <v>343951.19598032592</v>
      </c>
      <c r="AN100" s="790">
        <f t="shared" ca="1" si="99"/>
        <v>336325.6198282644</v>
      </c>
      <c r="AO100" s="790">
        <f t="shared" ca="1" si="99"/>
        <v>334648.92869060102</v>
      </c>
      <c r="AP100" s="790">
        <f t="shared" ca="1" si="99"/>
        <v>331993.7230091599</v>
      </c>
      <c r="AQ100" s="790">
        <f t="shared" ca="1" si="99"/>
        <v>329372.00818014995</v>
      </c>
      <c r="AR100" s="790">
        <f t="shared" ca="1" si="99"/>
        <v>326860.95889622823</v>
      </c>
      <c r="AS100" s="790">
        <f t="shared" ca="1" si="99"/>
        <v>324307.4314212249</v>
      </c>
      <c r="AT100" s="790">
        <f t="shared" ca="1" si="99"/>
        <v>321890.48825006478</v>
      </c>
      <c r="AU100" s="790">
        <f t="shared" ca="1" si="99"/>
        <v>319422.40522783081</v>
      </c>
      <c r="AV100" s="790">
        <f t="shared" ca="1" si="99"/>
        <v>317201.26276152098</v>
      </c>
      <c r="AW100" s="790">
        <f t="shared" ca="1" si="99"/>
        <v>73298667.895785049</v>
      </c>
      <c r="AX100" s="790">
        <f t="shared" ca="1" si="99"/>
        <v>601246.1536523744</v>
      </c>
      <c r="AY100" s="790">
        <f t="shared" ca="1" si="99"/>
        <v>601246.1536523744</v>
      </c>
      <c r="AZ100" s="790">
        <f t="shared" ca="1" si="99"/>
        <v>601246.1536523744</v>
      </c>
      <c r="BA100" s="790">
        <f t="shared" ca="1" si="99"/>
        <v>601246.1536523744</v>
      </c>
      <c r="BB100" s="790">
        <f t="shared" ca="1" si="99"/>
        <v>601246.1536523744</v>
      </c>
      <c r="BC100" s="790">
        <f t="shared" ca="1" si="99"/>
        <v>601246.1536523744</v>
      </c>
      <c r="BD100" s="790">
        <f t="shared" ca="1" si="99"/>
        <v>601246.1536523744</v>
      </c>
      <c r="BE100" s="790">
        <f t="shared" ca="1" si="99"/>
        <v>601246.1536523744</v>
      </c>
      <c r="BF100" s="790">
        <f t="shared" ca="1" si="99"/>
        <v>601246.1536523744</v>
      </c>
      <c r="BG100" s="790">
        <f t="shared" ca="1" si="99"/>
        <v>601246.1536523744</v>
      </c>
      <c r="BH100" s="790">
        <f t="shared" ca="1" si="99"/>
        <v>601246.1536523744</v>
      </c>
      <c r="BI100" s="790">
        <f t="shared" ca="1" si="99"/>
        <v>601246.1536523744</v>
      </c>
      <c r="BJ100" s="790">
        <f t="shared" ca="1" si="99"/>
        <v>648923.52483644686</v>
      </c>
      <c r="BK100" s="790">
        <f t="shared" ca="1" si="99"/>
        <v>648923.52483644686</v>
      </c>
      <c r="BL100" s="790">
        <f t="shared" ca="1" si="99"/>
        <v>648923.52483644686</v>
      </c>
      <c r="BM100" s="790">
        <f t="shared" ca="1" si="99"/>
        <v>648923.52483644686</v>
      </c>
      <c r="BN100" s="790">
        <f t="shared" ca="1" si="99"/>
        <v>648923.52483644686</v>
      </c>
      <c r="BO100" s="790">
        <f t="shared" ca="1" si="99"/>
        <v>648923.52483644686</v>
      </c>
      <c r="BP100" s="790">
        <f t="shared" ca="1" si="99"/>
        <v>648923.52483644686</v>
      </c>
      <c r="BQ100" s="790">
        <f t="shared" ca="1" si="99"/>
        <v>648923.52483644686</v>
      </c>
      <c r="BR100" s="790">
        <f t="shared" ref="BR100:EC100" ca="1" si="100">BR99+BR181</f>
        <v>648923.52483644686</v>
      </c>
      <c r="BS100" s="790">
        <f t="shared" ca="1" si="100"/>
        <v>648923.52483644686</v>
      </c>
      <c r="BT100" s="790">
        <f t="shared" ca="1" si="100"/>
        <v>648923.52483644686</v>
      </c>
      <c r="BU100" s="790">
        <f t="shared" ca="1" si="100"/>
        <v>96455546.259751529</v>
      </c>
      <c r="BV100" s="790">
        <f t="shared" si="100"/>
        <v>0</v>
      </c>
      <c r="BW100" s="790">
        <f t="shared" si="100"/>
        <v>0</v>
      </c>
      <c r="BX100" s="790">
        <f t="shared" si="100"/>
        <v>0</v>
      </c>
      <c r="BY100" s="790">
        <f t="shared" si="100"/>
        <v>0</v>
      </c>
      <c r="BZ100" s="790">
        <f t="shared" si="100"/>
        <v>0</v>
      </c>
      <c r="CA100" s="790">
        <f t="shared" si="100"/>
        <v>0</v>
      </c>
      <c r="CB100" s="790">
        <f t="shared" si="100"/>
        <v>0</v>
      </c>
      <c r="CC100" s="790">
        <f t="shared" si="100"/>
        <v>0</v>
      </c>
      <c r="CD100" s="790">
        <f t="shared" si="100"/>
        <v>0</v>
      </c>
      <c r="CE100" s="790">
        <f t="shared" si="100"/>
        <v>0</v>
      </c>
      <c r="CF100" s="790">
        <f t="shared" si="100"/>
        <v>0</v>
      </c>
      <c r="CG100" s="790">
        <f t="shared" si="100"/>
        <v>0</v>
      </c>
      <c r="CH100" s="790">
        <f t="shared" si="100"/>
        <v>0</v>
      </c>
      <c r="CI100" s="790">
        <f t="shared" si="100"/>
        <v>0</v>
      </c>
      <c r="CJ100" s="790">
        <f t="shared" si="100"/>
        <v>0</v>
      </c>
      <c r="CK100" s="790">
        <f t="shared" si="100"/>
        <v>0</v>
      </c>
      <c r="CL100" s="790">
        <f t="shared" si="100"/>
        <v>0</v>
      </c>
      <c r="CM100" s="790">
        <f t="shared" si="100"/>
        <v>0</v>
      </c>
      <c r="CN100" s="790">
        <f t="shared" si="100"/>
        <v>0</v>
      </c>
      <c r="CO100" s="790">
        <f t="shared" si="100"/>
        <v>0</v>
      </c>
      <c r="CP100" s="790">
        <f t="shared" si="100"/>
        <v>0</v>
      </c>
      <c r="CQ100" s="790">
        <f t="shared" si="100"/>
        <v>0</v>
      </c>
      <c r="CR100" s="790">
        <f t="shared" si="100"/>
        <v>0</v>
      </c>
      <c r="CS100" s="790">
        <f t="shared" si="100"/>
        <v>0</v>
      </c>
      <c r="CT100" s="790">
        <f t="shared" si="100"/>
        <v>0</v>
      </c>
      <c r="CU100" s="790">
        <f t="shared" si="100"/>
        <v>0</v>
      </c>
      <c r="CV100" s="790">
        <f t="shared" si="100"/>
        <v>0</v>
      </c>
      <c r="CW100" s="790">
        <f t="shared" si="100"/>
        <v>0</v>
      </c>
      <c r="CX100" s="790">
        <f t="shared" si="100"/>
        <v>0</v>
      </c>
      <c r="CY100" s="790">
        <f t="shared" si="100"/>
        <v>0</v>
      </c>
      <c r="CZ100" s="790">
        <f t="shared" si="100"/>
        <v>0</v>
      </c>
      <c r="DA100" s="790">
        <f t="shared" si="100"/>
        <v>0</v>
      </c>
      <c r="DB100" s="790">
        <f t="shared" si="100"/>
        <v>0</v>
      </c>
      <c r="DC100" s="790">
        <f t="shared" si="100"/>
        <v>0</v>
      </c>
      <c r="DD100" s="790">
        <f t="shared" si="100"/>
        <v>0</v>
      </c>
      <c r="DE100" s="790">
        <f t="shared" si="100"/>
        <v>0</v>
      </c>
      <c r="DF100" s="790">
        <f t="shared" si="100"/>
        <v>0</v>
      </c>
      <c r="DG100" s="790">
        <f t="shared" si="100"/>
        <v>0</v>
      </c>
      <c r="DH100" s="790">
        <f t="shared" si="100"/>
        <v>0</v>
      </c>
      <c r="DI100" s="790">
        <f t="shared" si="100"/>
        <v>0</v>
      </c>
      <c r="DJ100" s="790">
        <f t="shared" si="100"/>
        <v>0</v>
      </c>
      <c r="DK100" s="790">
        <f t="shared" si="100"/>
        <v>0</v>
      </c>
      <c r="DL100" s="790">
        <f t="shared" si="100"/>
        <v>0</v>
      </c>
      <c r="DM100" s="790">
        <f t="shared" si="100"/>
        <v>0</v>
      </c>
      <c r="DN100" s="790">
        <f t="shared" si="100"/>
        <v>0</v>
      </c>
      <c r="DO100" s="790">
        <f t="shared" si="100"/>
        <v>0</v>
      </c>
      <c r="DP100" s="790">
        <f t="shared" si="100"/>
        <v>0</v>
      </c>
      <c r="DQ100" s="790">
        <f t="shared" si="100"/>
        <v>0</v>
      </c>
      <c r="DR100" s="790">
        <f t="shared" si="100"/>
        <v>0</v>
      </c>
      <c r="DS100" s="790">
        <f t="shared" si="100"/>
        <v>0</v>
      </c>
      <c r="DT100" s="790">
        <f t="shared" si="100"/>
        <v>0</v>
      </c>
      <c r="DU100" s="790">
        <f t="shared" si="100"/>
        <v>0</v>
      </c>
      <c r="DV100" s="790">
        <f t="shared" si="100"/>
        <v>0</v>
      </c>
      <c r="DW100" s="790">
        <f t="shared" si="100"/>
        <v>0</v>
      </c>
      <c r="DX100" s="790">
        <f t="shared" si="100"/>
        <v>0</v>
      </c>
      <c r="DY100" s="790">
        <f t="shared" si="100"/>
        <v>0</v>
      </c>
      <c r="DZ100" s="790">
        <f t="shared" si="100"/>
        <v>0</v>
      </c>
      <c r="EA100" s="790">
        <f t="shared" si="100"/>
        <v>0</v>
      </c>
      <c r="EB100" s="790">
        <f t="shared" si="100"/>
        <v>0</v>
      </c>
      <c r="EC100" s="790">
        <f t="shared" si="100"/>
        <v>0</v>
      </c>
      <c r="ED100" s="790">
        <f t="shared" ref="ED100:GO100" si="101">ED99+ED181</f>
        <v>0</v>
      </c>
      <c r="EE100" s="790">
        <f t="shared" si="101"/>
        <v>0</v>
      </c>
      <c r="EF100" s="790">
        <f t="shared" si="101"/>
        <v>0</v>
      </c>
      <c r="EG100" s="790">
        <f t="shared" si="101"/>
        <v>0</v>
      </c>
      <c r="EH100" s="790">
        <f t="shared" si="101"/>
        <v>0</v>
      </c>
      <c r="EI100" s="790">
        <f t="shared" si="101"/>
        <v>0</v>
      </c>
      <c r="EJ100" s="790">
        <f t="shared" si="101"/>
        <v>0</v>
      </c>
      <c r="EK100" s="790">
        <f t="shared" si="101"/>
        <v>0</v>
      </c>
      <c r="EL100" s="790">
        <f t="shared" si="101"/>
        <v>0</v>
      </c>
      <c r="EM100" s="790">
        <f t="shared" si="101"/>
        <v>0</v>
      </c>
      <c r="EN100" s="790">
        <f t="shared" si="101"/>
        <v>0</v>
      </c>
      <c r="EO100" s="790">
        <f t="shared" si="101"/>
        <v>0</v>
      </c>
      <c r="EP100" s="790">
        <f t="shared" si="101"/>
        <v>0</v>
      </c>
      <c r="EQ100" s="790">
        <f t="shared" si="101"/>
        <v>0</v>
      </c>
      <c r="ER100" s="790">
        <f t="shared" si="101"/>
        <v>0</v>
      </c>
      <c r="ES100" s="790">
        <f t="shared" si="101"/>
        <v>0</v>
      </c>
      <c r="ET100" s="790">
        <f t="shared" si="101"/>
        <v>0</v>
      </c>
      <c r="EU100" s="790">
        <f t="shared" si="101"/>
        <v>0</v>
      </c>
      <c r="EV100" s="790">
        <f t="shared" si="101"/>
        <v>0</v>
      </c>
      <c r="EW100" s="790">
        <f t="shared" si="101"/>
        <v>0</v>
      </c>
      <c r="EX100" s="790">
        <f t="shared" si="101"/>
        <v>0</v>
      </c>
      <c r="EY100" s="790">
        <f t="shared" si="101"/>
        <v>0</v>
      </c>
      <c r="EZ100" s="790">
        <f t="shared" si="101"/>
        <v>0</v>
      </c>
      <c r="FA100" s="790">
        <f t="shared" si="101"/>
        <v>0</v>
      </c>
      <c r="FB100" s="790">
        <f t="shared" si="101"/>
        <v>0</v>
      </c>
      <c r="FC100" s="790">
        <f t="shared" si="101"/>
        <v>0</v>
      </c>
      <c r="FD100" s="790">
        <f t="shared" si="101"/>
        <v>0</v>
      </c>
      <c r="FE100" s="790">
        <f t="shared" si="101"/>
        <v>0</v>
      </c>
      <c r="FF100" s="790">
        <f t="shared" si="101"/>
        <v>0</v>
      </c>
      <c r="FG100" s="790">
        <f t="shared" si="101"/>
        <v>0</v>
      </c>
      <c r="FH100" s="790">
        <f t="shared" si="101"/>
        <v>0</v>
      </c>
      <c r="FI100" s="790">
        <f t="shared" si="101"/>
        <v>0</v>
      </c>
      <c r="FJ100" s="790">
        <f t="shared" si="101"/>
        <v>0</v>
      </c>
      <c r="FK100" s="790">
        <f t="shared" si="101"/>
        <v>0</v>
      </c>
      <c r="FL100" s="790">
        <f t="shared" si="101"/>
        <v>0</v>
      </c>
      <c r="FM100" s="790">
        <f t="shared" si="101"/>
        <v>0</v>
      </c>
      <c r="FN100" s="790">
        <f t="shared" si="101"/>
        <v>0</v>
      </c>
      <c r="FO100" s="790">
        <f t="shared" si="101"/>
        <v>0</v>
      </c>
      <c r="FP100" s="790">
        <f t="shared" si="101"/>
        <v>0</v>
      </c>
      <c r="FQ100" s="790">
        <f t="shared" si="101"/>
        <v>0</v>
      </c>
      <c r="FR100" s="790">
        <f t="shared" si="101"/>
        <v>0</v>
      </c>
      <c r="FS100" s="790">
        <f t="shared" si="101"/>
        <v>0</v>
      </c>
      <c r="FT100" s="790">
        <f t="shared" si="101"/>
        <v>0</v>
      </c>
      <c r="FU100" s="790">
        <f t="shared" si="101"/>
        <v>0</v>
      </c>
      <c r="FV100" s="790">
        <f t="shared" si="101"/>
        <v>0</v>
      </c>
      <c r="FW100" s="790">
        <f t="shared" si="101"/>
        <v>0</v>
      </c>
      <c r="FX100" s="790">
        <f t="shared" si="101"/>
        <v>0</v>
      </c>
      <c r="FY100" s="790">
        <f t="shared" si="101"/>
        <v>0</v>
      </c>
      <c r="FZ100" s="790">
        <f t="shared" si="101"/>
        <v>0</v>
      </c>
      <c r="GA100" s="790">
        <f t="shared" si="101"/>
        <v>0</v>
      </c>
      <c r="GB100" s="790">
        <f t="shared" si="101"/>
        <v>0</v>
      </c>
      <c r="GC100" s="790">
        <f t="shared" si="101"/>
        <v>0</v>
      </c>
      <c r="GD100" s="790">
        <f t="shared" si="101"/>
        <v>0</v>
      </c>
      <c r="GE100" s="790">
        <f t="shared" si="101"/>
        <v>0</v>
      </c>
      <c r="GF100" s="790">
        <f t="shared" si="101"/>
        <v>0</v>
      </c>
      <c r="GG100" s="790">
        <f t="shared" si="101"/>
        <v>0</v>
      </c>
      <c r="GH100" s="790">
        <f t="shared" si="101"/>
        <v>0</v>
      </c>
      <c r="GI100" s="790">
        <f t="shared" si="101"/>
        <v>0</v>
      </c>
      <c r="GJ100" s="790">
        <f t="shared" si="101"/>
        <v>0</v>
      </c>
      <c r="GK100" s="790">
        <f t="shared" si="101"/>
        <v>0</v>
      </c>
      <c r="GL100" s="790">
        <f t="shared" si="101"/>
        <v>0</v>
      </c>
      <c r="GM100" s="790">
        <f t="shared" si="101"/>
        <v>0</v>
      </c>
      <c r="GN100" s="790">
        <f t="shared" si="101"/>
        <v>0</v>
      </c>
      <c r="GO100" s="790">
        <f t="shared" si="101"/>
        <v>0</v>
      </c>
      <c r="GP100" s="790">
        <f t="shared" ref="GP100:IL100" si="102">GP99+GP181</f>
        <v>0</v>
      </c>
      <c r="GQ100" s="790">
        <f t="shared" si="102"/>
        <v>0</v>
      </c>
      <c r="GR100" s="790">
        <f t="shared" si="102"/>
        <v>0</v>
      </c>
      <c r="GS100" s="790">
        <f t="shared" si="102"/>
        <v>0</v>
      </c>
      <c r="GT100" s="790">
        <f t="shared" si="102"/>
        <v>0</v>
      </c>
      <c r="GU100" s="790">
        <f t="shared" si="102"/>
        <v>0</v>
      </c>
      <c r="GV100" s="790">
        <f t="shared" si="102"/>
        <v>0</v>
      </c>
      <c r="GW100" s="790">
        <f t="shared" si="102"/>
        <v>0</v>
      </c>
      <c r="GX100" s="790">
        <f t="shared" si="102"/>
        <v>0</v>
      </c>
      <c r="GY100" s="790">
        <f t="shared" si="102"/>
        <v>0</v>
      </c>
      <c r="GZ100" s="790">
        <f t="shared" si="102"/>
        <v>0</v>
      </c>
      <c r="HA100" s="790">
        <f t="shared" si="102"/>
        <v>0</v>
      </c>
      <c r="HB100" s="790">
        <f t="shared" si="102"/>
        <v>0</v>
      </c>
      <c r="HC100" s="790">
        <f t="shared" si="102"/>
        <v>0</v>
      </c>
      <c r="HD100" s="790">
        <f t="shared" si="102"/>
        <v>0</v>
      </c>
      <c r="HE100" s="790">
        <f t="shared" si="102"/>
        <v>0</v>
      </c>
      <c r="HF100" s="790">
        <f t="shared" si="102"/>
        <v>0</v>
      </c>
      <c r="HG100" s="790">
        <f t="shared" si="102"/>
        <v>0</v>
      </c>
      <c r="HH100" s="790">
        <f t="shared" si="102"/>
        <v>0</v>
      </c>
      <c r="HI100" s="790">
        <f t="shared" si="102"/>
        <v>0</v>
      </c>
      <c r="HJ100" s="790">
        <f t="shared" si="102"/>
        <v>0</v>
      </c>
      <c r="HK100" s="790">
        <f t="shared" si="102"/>
        <v>0</v>
      </c>
      <c r="HL100" s="790">
        <f t="shared" si="102"/>
        <v>0</v>
      </c>
      <c r="HM100" s="790">
        <f t="shared" si="102"/>
        <v>0</v>
      </c>
      <c r="HN100" s="790">
        <f t="shared" si="102"/>
        <v>0</v>
      </c>
      <c r="HO100" s="790">
        <f t="shared" si="102"/>
        <v>0</v>
      </c>
      <c r="HP100" s="790">
        <f t="shared" si="102"/>
        <v>0</v>
      </c>
      <c r="HQ100" s="790">
        <f t="shared" si="102"/>
        <v>0</v>
      </c>
      <c r="HR100" s="790">
        <f t="shared" si="102"/>
        <v>0</v>
      </c>
      <c r="HS100" s="790">
        <f t="shared" si="102"/>
        <v>0</v>
      </c>
      <c r="HT100" s="790">
        <f t="shared" si="102"/>
        <v>0</v>
      </c>
      <c r="HU100" s="790">
        <f t="shared" si="102"/>
        <v>0</v>
      </c>
      <c r="HV100" s="790">
        <f t="shared" si="102"/>
        <v>0</v>
      </c>
      <c r="HW100" s="790">
        <f t="shared" si="102"/>
        <v>0</v>
      </c>
      <c r="HX100" s="790">
        <f t="shared" si="102"/>
        <v>0</v>
      </c>
      <c r="HY100" s="790">
        <f t="shared" si="102"/>
        <v>0</v>
      </c>
      <c r="HZ100" s="790">
        <f t="shared" si="102"/>
        <v>0</v>
      </c>
      <c r="IA100" s="790">
        <f t="shared" si="102"/>
        <v>0</v>
      </c>
      <c r="IB100" s="790">
        <f t="shared" si="102"/>
        <v>0</v>
      </c>
      <c r="IC100" s="790">
        <f t="shared" si="102"/>
        <v>0</v>
      </c>
      <c r="ID100" s="790">
        <f t="shared" si="102"/>
        <v>0</v>
      </c>
      <c r="IE100" s="790">
        <f t="shared" si="102"/>
        <v>0</v>
      </c>
      <c r="IF100" s="790">
        <f t="shared" si="102"/>
        <v>0</v>
      </c>
      <c r="IG100" s="790">
        <f t="shared" si="102"/>
        <v>0</v>
      </c>
      <c r="IH100" s="790">
        <f t="shared" si="102"/>
        <v>0</v>
      </c>
      <c r="II100" s="790">
        <f t="shared" si="102"/>
        <v>0</v>
      </c>
      <c r="IJ100" s="790">
        <f t="shared" si="102"/>
        <v>0</v>
      </c>
      <c r="IK100" s="790">
        <f t="shared" si="102"/>
        <v>0</v>
      </c>
      <c r="IL100" s="790">
        <f t="shared" si="102"/>
        <v>0</v>
      </c>
    </row>
    <row r="101" spans="1:246" s="593" customFormat="1">
      <c r="B101" s="827" t="s">
        <v>702</v>
      </c>
      <c r="C101" s="751"/>
      <c r="D101" s="799">
        <f ca="1">+D100</f>
        <v>0.23942650656057207</v>
      </c>
      <c r="E101" s="826">
        <f ca="1">+E100</f>
        <v>112508250.94593509</v>
      </c>
      <c r="F101" s="790"/>
      <c r="G101" s="790"/>
      <c r="H101" s="790"/>
      <c r="I101" s="790"/>
      <c r="J101" s="790"/>
      <c r="K101" s="790"/>
      <c r="L101" s="790"/>
      <c r="M101" s="790"/>
      <c r="N101" s="790"/>
      <c r="O101" s="790"/>
      <c r="P101" s="790"/>
      <c r="Q101" s="790"/>
      <c r="R101" s="790"/>
      <c r="S101" s="790"/>
      <c r="T101" s="790"/>
      <c r="U101" s="790"/>
      <c r="V101" s="790"/>
      <c r="W101" s="790"/>
      <c r="X101" s="790"/>
      <c r="Y101" s="790"/>
      <c r="Z101" s="790"/>
      <c r="AA101" s="790"/>
      <c r="AB101" s="790"/>
      <c r="AC101" s="790"/>
      <c r="AD101" s="790"/>
      <c r="AE101" s="790"/>
      <c r="AF101" s="790"/>
      <c r="AG101" s="790"/>
      <c r="AH101" s="790"/>
      <c r="AI101" s="790"/>
      <c r="AJ101" s="790"/>
      <c r="AK101" s="790"/>
      <c r="AL101" s="790"/>
      <c r="AM101" s="790"/>
      <c r="AN101" s="790"/>
      <c r="AO101" s="790"/>
      <c r="AP101" s="790"/>
      <c r="AQ101" s="790"/>
      <c r="AR101" s="790"/>
      <c r="AS101" s="790"/>
      <c r="AT101" s="790"/>
      <c r="AU101" s="790"/>
      <c r="AV101" s="790"/>
      <c r="AW101" s="790"/>
      <c r="AX101" s="790"/>
      <c r="AY101" s="790"/>
      <c r="AZ101" s="790"/>
      <c r="BA101" s="790"/>
      <c r="BB101" s="790"/>
      <c r="BC101" s="790"/>
      <c r="BD101" s="790"/>
      <c r="BE101" s="790"/>
      <c r="BF101" s="790"/>
      <c r="BG101" s="790"/>
      <c r="BH101" s="790"/>
      <c r="BI101" s="790"/>
      <c r="BJ101" s="790"/>
      <c r="BK101" s="790"/>
      <c r="BL101" s="790"/>
      <c r="BM101" s="790"/>
      <c r="BN101" s="790"/>
      <c r="BO101" s="790"/>
      <c r="BP101" s="790"/>
      <c r="BQ101" s="790"/>
      <c r="BR101" s="790"/>
      <c r="BS101" s="790"/>
      <c r="BT101" s="790"/>
      <c r="BU101" s="790"/>
      <c r="BV101" s="790"/>
      <c r="BW101" s="790"/>
      <c r="BX101" s="790"/>
      <c r="BY101" s="790"/>
      <c r="BZ101" s="790"/>
      <c r="CA101" s="790"/>
      <c r="CB101" s="790"/>
      <c r="CC101" s="790"/>
      <c r="CD101" s="790"/>
      <c r="CE101" s="790"/>
      <c r="CF101" s="790"/>
      <c r="CG101" s="790"/>
      <c r="CH101" s="790"/>
      <c r="CI101" s="790"/>
      <c r="CJ101" s="790"/>
      <c r="CK101" s="790"/>
      <c r="CL101" s="790"/>
      <c r="CM101" s="790"/>
      <c r="CN101" s="790"/>
      <c r="CO101" s="790"/>
      <c r="CP101" s="790"/>
      <c r="CQ101" s="790"/>
      <c r="CR101" s="790"/>
      <c r="CS101" s="790"/>
      <c r="CT101" s="790"/>
      <c r="CU101" s="790"/>
      <c r="CV101" s="790"/>
      <c r="CW101" s="790"/>
      <c r="CX101" s="790"/>
      <c r="CY101" s="790"/>
      <c r="CZ101" s="790"/>
      <c r="DA101" s="790"/>
      <c r="DB101" s="790"/>
      <c r="DC101" s="790"/>
      <c r="DD101" s="790"/>
      <c r="DE101" s="790"/>
      <c r="DF101" s="790"/>
      <c r="DG101" s="790"/>
      <c r="DH101" s="790"/>
      <c r="DI101" s="790"/>
      <c r="DJ101" s="790"/>
      <c r="DK101" s="790"/>
      <c r="DL101" s="790"/>
      <c r="DM101" s="790"/>
      <c r="DN101" s="790"/>
      <c r="DO101" s="790"/>
      <c r="DP101" s="790"/>
      <c r="DQ101" s="790"/>
      <c r="DR101" s="790"/>
      <c r="DS101" s="790"/>
      <c r="DT101" s="790"/>
      <c r="DU101" s="790"/>
      <c r="DV101" s="790"/>
      <c r="DW101" s="790"/>
      <c r="DX101" s="790"/>
      <c r="DY101" s="790"/>
      <c r="DZ101" s="790"/>
      <c r="EA101" s="790"/>
      <c r="EB101" s="790"/>
      <c r="EC101" s="790"/>
      <c r="ED101" s="790"/>
      <c r="EE101" s="790"/>
      <c r="EF101" s="790"/>
      <c r="EG101" s="790"/>
      <c r="EH101" s="790"/>
      <c r="EI101" s="790"/>
      <c r="EJ101" s="790"/>
      <c r="EK101" s="790"/>
      <c r="EL101" s="790"/>
      <c r="EM101" s="790"/>
      <c r="EN101" s="790"/>
      <c r="EO101" s="790"/>
      <c r="EP101" s="790"/>
      <c r="EQ101" s="790"/>
      <c r="ER101" s="790"/>
      <c r="ES101" s="790"/>
      <c r="ET101" s="790"/>
      <c r="EU101" s="790"/>
      <c r="EV101" s="790"/>
      <c r="EW101" s="790"/>
      <c r="EX101" s="790"/>
      <c r="EY101" s="790"/>
      <c r="EZ101" s="790"/>
      <c r="FA101" s="790"/>
      <c r="FB101" s="790"/>
      <c r="FC101" s="790"/>
      <c r="FD101" s="790"/>
      <c r="FE101" s="790"/>
      <c r="FF101" s="790"/>
      <c r="FG101" s="790"/>
      <c r="FH101" s="790"/>
      <c r="FI101" s="790"/>
      <c r="FJ101" s="790"/>
      <c r="FK101" s="790"/>
      <c r="FL101" s="790"/>
      <c r="FM101" s="790"/>
      <c r="FN101" s="790"/>
      <c r="FO101" s="790"/>
      <c r="FP101" s="790"/>
      <c r="FQ101" s="790"/>
      <c r="FR101" s="790"/>
      <c r="FS101" s="790"/>
      <c r="FT101" s="790"/>
      <c r="FU101" s="790"/>
      <c r="FV101" s="790"/>
      <c r="FW101" s="790"/>
      <c r="FX101" s="790"/>
      <c r="FY101" s="790"/>
      <c r="FZ101" s="790"/>
      <c r="GA101" s="790"/>
      <c r="GB101" s="790"/>
      <c r="GC101" s="790"/>
      <c r="GD101" s="790"/>
      <c r="GE101" s="790"/>
      <c r="GF101" s="790"/>
      <c r="GG101" s="790"/>
      <c r="GH101" s="790"/>
      <c r="GI101" s="790"/>
      <c r="GJ101" s="790"/>
      <c r="GK101" s="790"/>
      <c r="GL101" s="790"/>
      <c r="GM101" s="790"/>
      <c r="GN101" s="790"/>
      <c r="GO101" s="790"/>
      <c r="GP101" s="790"/>
      <c r="GQ101" s="790"/>
      <c r="GR101" s="790"/>
      <c r="GS101" s="790"/>
      <c r="GT101" s="790"/>
      <c r="GU101" s="790"/>
      <c r="GV101" s="790"/>
      <c r="GW101" s="790"/>
      <c r="GX101" s="790"/>
      <c r="GY101" s="790"/>
      <c r="GZ101" s="790"/>
      <c r="HA101" s="790"/>
      <c r="HB101" s="790"/>
      <c r="HC101" s="790"/>
      <c r="HD101" s="790"/>
      <c r="HE101" s="790"/>
      <c r="HF101" s="790"/>
      <c r="HG101" s="790"/>
      <c r="HH101" s="790"/>
      <c r="HI101" s="790"/>
      <c r="HJ101" s="790"/>
      <c r="HK101" s="790"/>
      <c r="HL101" s="790"/>
      <c r="HM101" s="790"/>
      <c r="HN101" s="790"/>
      <c r="HO101" s="790"/>
      <c r="HP101" s="790"/>
      <c r="HQ101" s="790"/>
      <c r="HR101" s="790"/>
      <c r="HS101" s="790"/>
      <c r="HT101" s="790"/>
      <c r="HU101" s="790"/>
      <c r="HV101" s="790"/>
      <c r="HW101" s="790"/>
      <c r="HX101" s="790"/>
      <c r="HY101" s="790"/>
      <c r="HZ101" s="790"/>
      <c r="IA101" s="790"/>
      <c r="IB101" s="790"/>
      <c r="IC101" s="790"/>
      <c r="ID101" s="790"/>
      <c r="IE101" s="790"/>
      <c r="IF101" s="790"/>
      <c r="IG101" s="790"/>
      <c r="IH101" s="790"/>
      <c r="II101" s="790"/>
      <c r="IJ101" s="790"/>
      <c r="IK101" s="790"/>
      <c r="IL101" s="790"/>
    </row>
    <row r="102" spans="1:246" s="593" customFormat="1">
      <c r="B102" s="1628" t="s">
        <v>657</v>
      </c>
      <c r="C102" s="1629"/>
      <c r="D102" s="866">
        <f ca="1">IFERROR(-SUMIF($F$100:$IL$100,"&gt;0")/SUMIF($F$100:$IL$100,"&lt;0"),0)</f>
        <v>2.494719044203785</v>
      </c>
      <c r="E102" s="828"/>
      <c r="F102" s="1630"/>
      <c r="G102" s="1630"/>
      <c r="H102" s="1630"/>
      <c r="I102" s="1630"/>
      <c r="J102" s="1630"/>
      <c r="K102" s="1630"/>
      <c r="L102" s="1630"/>
      <c r="M102" s="1630"/>
      <c r="N102" s="1630"/>
      <c r="O102" s="1630"/>
      <c r="P102" s="1630"/>
      <c r="Q102" s="1630"/>
      <c r="R102" s="1630"/>
      <c r="S102" s="1630"/>
      <c r="T102" s="1630"/>
      <c r="U102" s="1630"/>
      <c r="V102" s="1630"/>
      <c r="W102" s="1630"/>
      <c r="X102" s="1630"/>
      <c r="Y102" s="1630"/>
      <c r="Z102" s="1630"/>
      <c r="AA102" s="1630"/>
      <c r="AB102" s="1630"/>
      <c r="AC102" s="1630"/>
      <c r="AD102" s="1630"/>
      <c r="AE102" s="1630"/>
      <c r="AF102" s="1630"/>
      <c r="AG102" s="1630"/>
      <c r="AH102" s="1630"/>
      <c r="AI102" s="1630"/>
      <c r="AJ102" s="1630"/>
      <c r="AK102" s="1630"/>
      <c r="AL102" s="1630"/>
      <c r="AM102" s="1630"/>
      <c r="AN102" s="1630"/>
      <c r="AO102" s="1630"/>
      <c r="AP102" s="1630"/>
      <c r="AQ102" s="1630"/>
      <c r="AR102" s="1630"/>
      <c r="AS102" s="1630"/>
      <c r="AT102" s="1630"/>
      <c r="AU102" s="1630"/>
      <c r="AV102" s="1630"/>
      <c r="AW102" s="1630"/>
      <c r="AX102" s="1630"/>
      <c r="AY102" s="1630"/>
      <c r="AZ102" s="1630"/>
      <c r="BA102" s="1630"/>
      <c r="BB102" s="1630"/>
      <c r="BC102" s="1630"/>
      <c r="BD102" s="1630"/>
      <c r="BE102" s="1630"/>
      <c r="BF102" s="1630"/>
      <c r="BG102" s="1630"/>
      <c r="BH102" s="1630"/>
      <c r="BI102" s="1630"/>
      <c r="BJ102" s="1630"/>
      <c r="BK102" s="1630"/>
      <c r="BL102" s="1630"/>
      <c r="BM102" s="1630"/>
      <c r="BN102" s="1630"/>
      <c r="BO102" s="1630"/>
      <c r="BP102" s="1630"/>
      <c r="BQ102" s="1630"/>
      <c r="BR102" s="1630"/>
      <c r="BS102" s="1630"/>
      <c r="BT102" s="1630"/>
      <c r="BU102" s="1630"/>
      <c r="BV102" s="1630"/>
      <c r="BW102" s="1630"/>
      <c r="BX102" s="1630"/>
      <c r="BY102" s="1630"/>
      <c r="BZ102" s="1630"/>
      <c r="CA102" s="1630"/>
      <c r="CB102" s="1630"/>
      <c r="CC102" s="1630"/>
      <c r="CD102" s="1630"/>
      <c r="CE102" s="1630"/>
      <c r="CF102" s="1630"/>
      <c r="CG102" s="1630"/>
      <c r="CH102" s="1630"/>
      <c r="CI102" s="1630"/>
      <c r="CJ102" s="1630"/>
      <c r="CK102" s="1630"/>
      <c r="CL102" s="1630"/>
      <c r="CM102" s="1630"/>
      <c r="CN102" s="1630"/>
      <c r="CO102" s="1630"/>
      <c r="CP102" s="1630"/>
      <c r="CQ102" s="1630"/>
      <c r="CR102" s="1630"/>
      <c r="CS102" s="1630"/>
      <c r="CT102" s="1630"/>
      <c r="CU102" s="1630"/>
      <c r="CV102" s="1630"/>
      <c r="CW102" s="1630"/>
      <c r="CX102" s="1630"/>
      <c r="CY102" s="1630"/>
      <c r="CZ102" s="1630"/>
      <c r="DA102" s="1630"/>
      <c r="DB102" s="1630"/>
      <c r="DC102" s="1630"/>
      <c r="DD102" s="1630"/>
      <c r="DE102" s="1630"/>
      <c r="DF102" s="1630"/>
      <c r="DG102" s="1630"/>
      <c r="DH102" s="1630"/>
      <c r="DI102" s="1630"/>
      <c r="DJ102" s="1630"/>
      <c r="DK102" s="1630"/>
      <c r="DL102" s="1630"/>
      <c r="DM102" s="1630"/>
      <c r="DN102" s="1630"/>
      <c r="DO102" s="1630"/>
      <c r="DP102" s="1630"/>
      <c r="DQ102" s="1630"/>
      <c r="DR102" s="1630"/>
      <c r="DS102" s="1630"/>
      <c r="DT102" s="1630"/>
      <c r="DU102" s="1630"/>
      <c r="DV102" s="1630"/>
      <c r="DW102" s="1630"/>
      <c r="DX102" s="1630"/>
      <c r="DY102" s="1630"/>
      <c r="DZ102" s="1630"/>
      <c r="EA102" s="1630"/>
      <c r="EB102" s="1630"/>
      <c r="EC102" s="1630"/>
      <c r="ED102" s="1630"/>
      <c r="EE102" s="1630"/>
      <c r="EF102" s="1630"/>
      <c r="EG102" s="1630"/>
      <c r="EH102" s="1630"/>
      <c r="EI102" s="1630"/>
      <c r="EJ102" s="1630"/>
      <c r="EK102" s="1630"/>
      <c r="EL102" s="1630"/>
      <c r="EM102" s="1630"/>
      <c r="EN102" s="1630"/>
      <c r="EO102" s="1630"/>
      <c r="EP102" s="1630"/>
      <c r="EQ102" s="1630"/>
      <c r="ER102" s="1630"/>
      <c r="ES102" s="1630"/>
      <c r="ET102" s="1630"/>
      <c r="EU102" s="1630"/>
      <c r="EV102" s="1630"/>
      <c r="EW102" s="1630"/>
      <c r="EX102" s="1630"/>
      <c r="EY102" s="1630"/>
      <c r="EZ102" s="1630"/>
      <c r="FA102" s="1630"/>
      <c r="FB102" s="1630"/>
      <c r="FC102" s="1630"/>
      <c r="FD102" s="1630"/>
      <c r="FE102" s="1630"/>
      <c r="FF102" s="1630"/>
      <c r="FG102" s="1630"/>
      <c r="FH102" s="1630"/>
      <c r="FI102" s="1630"/>
      <c r="FJ102" s="1630"/>
      <c r="FK102" s="1630"/>
      <c r="FL102" s="1630"/>
      <c r="FM102" s="1630"/>
      <c r="FN102" s="1630"/>
      <c r="FO102" s="1630"/>
      <c r="FP102" s="1630"/>
      <c r="FQ102" s="1630"/>
      <c r="FR102" s="1630"/>
      <c r="FS102" s="1630"/>
      <c r="FT102" s="1630"/>
      <c r="FU102" s="1630"/>
      <c r="FV102" s="1630"/>
      <c r="FW102" s="1630"/>
      <c r="FX102" s="1630"/>
      <c r="FY102" s="1630"/>
      <c r="FZ102" s="1630"/>
      <c r="GA102" s="1630"/>
      <c r="GB102" s="1630"/>
      <c r="GC102" s="1630"/>
      <c r="GD102" s="1630"/>
      <c r="GE102" s="1630"/>
      <c r="GF102" s="1630"/>
      <c r="GG102" s="1630"/>
      <c r="GH102" s="1630"/>
      <c r="GI102" s="1630"/>
      <c r="GJ102" s="1630"/>
      <c r="GK102" s="1630"/>
      <c r="GL102" s="1630"/>
      <c r="GM102" s="1630"/>
      <c r="GN102" s="1630"/>
      <c r="GO102" s="1630"/>
      <c r="GP102" s="1630"/>
      <c r="GQ102" s="1630"/>
      <c r="GR102" s="1630"/>
      <c r="GS102" s="1630"/>
      <c r="GT102" s="1630"/>
      <c r="GU102" s="1630"/>
      <c r="GV102" s="1630"/>
      <c r="GW102" s="1630"/>
      <c r="GX102" s="1630"/>
      <c r="GY102" s="1630"/>
      <c r="GZ102" s="1630"/>
      <c r="HA102" s="1630"/>
      <c r="HB102" s="1630"/>
      <c r="HC102" s="1630"/>
      <c r="HD102" s="1630"/>
      <c r="HE102" s="1630"/>
      <c r="HF102" s="1630"/>
      <c r="HG102" s="1630"/>
      <c r="HH102" s="1630"/>
      <c r="HI102" s="1630"/>
      <c r="HJ102" s="1630"/>
      <c r="HK102" s="1630"/>
      <c r="HL102" s="1630"/>
      <c r="HM102" s="1630"/>
      <c r="HN102" s="1630"/>
      <c r="HO102" s="1630"/>
      <c r="HP102" s="1630"/>
      <c r="HQ102" s="1630"/>
      <c r="HR102" s="1630"/>
      <c r="HS102" s="1630"/>
      <c r="HT102" s="1630"/>
      <c r="HU102" s="1630"/>
      <c r="HV102" s="1630"/>
      <c r="HW102" s="1630"/>
      <c r="HX102" s="1630"/>
      <c r="HY102" s="1630"/>
      <c r="HZ102" s="1630"/>
      <c r="IA102" s="1630"/>
      <c r="IB102" s="1630"/>
      <c r="IC102" s="1630"/>
      <c r="ID102" s="1630"/>
      <c r="IE102" s="1630"/>
      <c r="IF102" s="1630"/>
      <c r="IG102" s="1630"/>
      <c r="IH102" s="1630"/>
      <c r="II102" s="1630"/>
      <c r="IJ102" s="1630"/>
      <c r="IK102" s="1630"/>
      <c r="IL102" s="1630"/>
    </row>
    <row r="103" spans="1:246" s="593" customFormat="1">
      <c r="B103" s="827"/>
      <c r="C103" s="751"/>
      <c r="D103" s="1350"/>
      <c r="E103" s="826"/>
      <c r="F103" s="790"/>
      <c r="G103" s="790"/>
      <c r="H103" s="790"/>
      <c r="I103" s="790"/>
      <c r="J103" s="790"/>
      <c r="K103" s="790"/>
      <c r="L103" s="790"/>
      <c r="M103" s="790"/>
      <c r="N103" s="790"/>
      <c r="O103" s="790"/>
      <c r="P103" s="790"/>
      <c r="Q103" s="790"/>
      <c r="R103" s="790"/>
      <c r="S103" s="790"/>
      <c r="T103" s="790"/>
      <c r="U103" s="790"/>
      <c r="V103" s="790"/>
      <c r="W103" s="790"/>
      <c r="X103" s="790"/>
      <c r="Y103" s="790"/>
      <c r="Z103" s="790"/>
      <c r="AA103" s="790"/>
      <c r="AB103" s="790"/>
      <c r="AC103" s="790"/>
      <c r="AD103" s="790"/>
      <c r="AE103" s="790"/>
      <c r="AF103" s="790"/>
      <c r="AG103" s="790"/>
      <c r="AH103" s="790"/>
      <c r="AI103" s="790"/>
      <c r="AJ103" s="790"/>
      <c r="AK103" s="790"/>
      <c r="AL103" s="790"/>
      <c r="AM103" s="790"/>
      <c r="AN103" s="790"/>
      <c r="AO103" s="790"/>
      <c r="AP103" s="790"/>
      <c r="AQ103" s="790"/>
      <c r="AR103" s="790"/>
      <c r="AS103" s="790"/>
      <c r="AT103" s="790"/>
      <c r="AU103" s="790"/>
      <c r="AV103" s="790"/>
      <c r="AW103" s="790"/>
      <c r="AX103" s="790"/>
      <c r="AY103" s="790"/>
      <c r="AZ103" s="790"/>
      <c r="BA103" s="790"/>
      <c r="BB103" s="790"/>
      <c r="BC103" s="790"/>
      <c r="BD103" s="790"/>
      <c r="BE103" s="790"/>
      <c r="BF103" s="790"/>
      <c r="BG103" s="790"/>
      <c r="BH103" s="790"/>
      <c r="BI103" s="790"/>
      <c r="BJ103" s="790"/>
      <c r="BK103" s="790"/>
      <c r="BL103" s="790"/>
      <c r="BM103" s="790"/>
      <c r="BN103" s="790"/>
      <c r="BO103" s="790"/>
      <c r="BP103" s="790"/>
      <c r="BQ103" s="790"/>
      <c r="BR103" s="790"/>
      <c r="BS103" s="790"/>
      <c r="BT103" s="790"/>
      <c r="BU103" s="790"/>
      <c r="BV103" s="790"/>
      <c r="BW103" s="790"/>
      <c r="BX103" s="790"/>
      <c r="BY103" s="790"/>
      <c r="BZ103" s="790"/>
      <c r="CA103" s="790"/>
      <c r="CB103" s="790"/>
      <c r="CC103" s="790"/>
      <c r="CD103" s="790"/>
      <c r="CE103" s="790"/>
      <c r="CF103" s="790"/>
      <c r="CG103" s="790"/>
      <c r="CH103" s="790"/>
      <c r="CI103" s="790"/>
      <c r="CJ103" s="790"/>
      <c r="CK103" s="790"/>
      <c r="CL103" s="790"/>
      <c r="CM103" s="790"/>
      <c r="CN103" s="790"/>
      <c r="CO103" s="790"/>
      <c r="CP103" s="790"/>
      <c r="CQ103" s="790"/>
      <c r="CR103" s="790"/>
      <c r="CS103" s="790"/>
      <c r="CT103" s="790"/>
      <c r="CU103" s="790"/>
      <c r="CV103" s="790"/>
      <c r="CW103" s="790"/>
      <c r="CX103" s="790"/>
      <c r="CY103" s="790"/>
      <c r="CZ103" s="790"/>
      <c r="DA103" s="790"/>
      <c r="DB103" s="790"/>
      <c r="DC103" s="790"/>
      <c r="DD103" s="790"/>
      <c r="DE103" s="790"/>
      <c r="DF103" s="790"/>
      <c r="DG103" s="790"/>
      <c r="DH103" s="790"/>
      <c r="DI103" s="790"/>
      <c r="DJ103" s="790"/>
      <c r="DK103" s="790"/>
      <c r="DL103" s="790"/>
      <c r="DM103" s="790"/>
      <c r="DN103" s="790"/>
      <c r="DO103" s="790"/>
      <c r="DP103" s="790"/>
      <c r="DQ103" s="790"/>
      <c r="DR103" s="790"/>
      <c r="DS103" s="790"/>
      <c r="DT103" s="790"/>
      <c r="DU103" s="790"/>
      <c r="DV103" s="790"/>
      <c r="DW103" s="790"/>
      <c r="DX103" s="790"/>
      <c r="DY103" s="790"/>
      <c r="DZ103" s="790"/>
      <c r="EA103" s="790"/>
      <c r="EB103" s="790"/>
      <c r="EC103" s="790"/>
      <c r="ED103" s="790"/>
      <c r="EE103" s="790"/>
      <c r="EF103" s="790"/>
      <c r="EG103" s="790"/>
      <c r="EH103" s="790"/>
      <c r="EI103" s="790"/>
      <c r="EJ103" s="790"/>
      <c r="EK103" s="790"/>
      <c r="EL103" s="790"/>
      <c r="EM103" s="790"/>
      <c r="EN103" s="790"/>
      <c r="EO103" s="790"/>
      <c r="EP103" s="790"/>
      <c r="EQ103" s="790"/>
      <c r="ER103" s="790"/>
      <c r="ES103" s="790"/>
      <c r="ET103" s="790"/>
      <c r="EU103" s="790"/>
      <c r="EV103" s="790"/>
      <c r="EW103" s="790"/>
      <c r="EX103" s="790"/>
      <c r="EY103" s="790"/>
      <c r="EZ103" s="790"/>
      <c r="FA103" s="790"/>
      <c r="FB103" s="790"/>
      <c r="FC103" s="790"/>
      <c r="FD103" s="790"/>
      <c r="FE103" s="790"/>
      <c r="FF103" s="790"/>
      <c r="FG103" s="790"/>
      <c r="FH103" s="790"/>
      <c r="FI103" s="790"/>
      <c r="FJ103" s="790"/>
      <c r="FK103" s="790"/>
      <c r="FL103" s="790"/>
      <c r="FM103" s="790"/>
      <c r="FN103" s="790"/>
      <c r="FO103" s="790"/>
      <c r="FP103" s="790"/>
      <c r="FQ103" s="790"/>
      <c r="FR103" s="790"/>
      <c r="FS103" s="790"/>
      <c r="FT103" s="790"/>
      <c r="FU103" s="790"/>
      <c r="FV103" s="790"/>
      <c r="FW103" s="790"/>
      <c r="FX103" s="790"/>
      <c r="FY103" s="790"/>
      <c r="FZ103" s="790"/>
      <c r="GA103" s="790"/>
      <c r="GB103" s="790"/>
      <c r="GC103" s="790"/>
      <c r="GD103" s="790"/>
      <c r="GE103" s="790"/>
      <c r="GF103" s="790"/>
      <c r="GG103" s="790"/>
      <c r="GH103" s="790"/>
      <c r="GI103" s="790"/>
      <c r="GJ103" s="790"/>
      <c r="GK103" s="790"/>
      <c r="GL103" s="790"/>
      <c r="GM103" s="790"/>
      <c r="GN103" s="790"/>
      <c r="GO103" s="790"/>
      <c r="GP103" s="790"/>
      <c r="GQ103" s="790"/>
      <c r="GR103" s="790"/>
      <c r="GS103" s="790"/>
      <c r="GT103" s="790"/>
      <c r="GU103" s="790"/>
      <c r="GV103" s="790"/>
      <c r="GW103" s="790"/>
      <c r="GX103" s="790"/>
      <c r="GY103" s="790"/>
      <c r="GZ103" s="790"/>
      <c r="HA103" s="790"/>
      <c r="HB103" s="790"/>
      <c r="HC103" s="790"/>
      <c r="HD103" s="790"/>
      <c r="HE103" s="790"/>
      <c r="HF103" s="790"/>
      <c r="HG103" s="790"/>
      <c r="HH103" s="790"/>
      <c r="HI103" s="790"/>
      <c r="HJ103" s="790"/>
      <c r="HK103" s="790"/>
      <c r="HL103" s="790"/>
      <c r="HM103" s="790"/>
      <c r="HN103" s="790"/>
      <c r="HO103" s="790"/>
      <c r="HP103" s="790"/>
      <c r="HQ103" s="790"/>
      <c r="HR103" s="790"/>
      <c r="HS103" s="790"/>
      <c r="HT103" s="790"/>
      <c r="HU103" s="790"/>
      <c r="HV103" s="790"/>
      <c r="HW103" s="790"/>
      <c r="HX103" s="790"/>
      <c r="HY103" s="790"/>
      <c r="HZ103" s="790"/>
      <c r="IA103" s="790"/>
      <c r="IB103" s="790"/>
      <c r="IC103" s="790"/>
      <c r="ID103" s="790"/>
      <c r="IE103" s="790"/>
      <c r="IF103" s="790"/>
      <c r="IG103" s="790"/>
      <c r="IH103" s="790"/>
      <c r="II103" s="790"/>
      <c r="IJ103" s="790"/>
      <c r="IK103" s="790"/>
      <c r="IL103" s="790"/>
    </row>
    <row r="104" spans="1:246" s="593" customFormat="1" ht="14">
      <c r="B104" s="792" t="s">
        <v>665</v>
      </c>
      <c r="C104" s="800"/>
      <c r="D104" s="801" t="s">
        <v>656</v>
      </c>
      <c r="E104" s="808" t="s">
        <v>655</v>
      </c>
      <c r="F104" s="790"/>
      <c r="G104" s="790"/>
      <c r="H104" s="790"/>
      <c r="I104" s="790"/>
      <c r="J104" s="790"/>
      <c r="K104" s="790"/>
      <c r="L104" s="790"/>
      <c r="M104" s="790"/>
      <c r="N104" s="790"/>
      <c r="O104" s="790"/>
      <c r="P104" s="790"/>
      <c r="Q104" s="790"/>
      <c r="R104" s="790"/>
      <c r="S104" s="790"/>
      <c r="T104" s="790"/>
      <c r="U104" s="790"/>
      <c r="V104" s="790"/>
      <c r="W104" s="790"/>
      <c r="X104" s="790"/>
      <c r="Y104" s="790"/>
      <c r="Z104" s="790"/>
      <c r="AA104" s="790"/>
      <c r="AB104" s="790"/>
      <c r="AC104" s="790"/>
      <c r="AD104" s="790"/>
      <c r="AE104" s="790"/>
      <c r="AF104" s="790"/>
      <c r="AG104" s="790"/>
      <c r="AH104" s="790"/>
      <c r="AI104" s="790"/>
      <c r="AJ104" s="790"/>
      <c r="AK104" s="790"/>
      <c r="AL104" s="790"/>
      <c r="AM104" s="790"/>
      <c r="AN104" s="790"/>
      <c r="AO104" s="790"/>
      <c r="AP104" s="790"/>
      <c r="AQ104" s="790"/>
      <c r="AR104" s="790"/>
      <c r="AS104" s="790"/>
      <c r="AT104" s="790"/>
      <c r="AU104" s="790"/>
      <c r="AV104" s="790"/>
      <c r="AW104" s="790"/>
      <c r="AX104" s="790"/>
      <c r="AY104" s="790"/>
      <c r="AZ104" s="790"/>
      <c r="BA104" s="790"/>
      <c r="BB104" s="790"/>
      <c r="BC104" s="790"/>
      <c r="BD104" s="790"/>
      <c r="BE104" s="790"/>
      <c r="BF104" s="790"/>
      <c r="BG104" s="790"/>
      <c r="BH104" s="790"/>
      <c r="BI104" s="790"/>
      <c r="BJ104" s="790"/>
      <c r="BK104" s="790"/>
      <c r="BL104" s="790"/>
      <c r="BM104" s="790"/>
      <c r="BN104" s="790"/>
      <c r="BO104" s="790"/>
      <c r="BP104" s="790"/>
      <c r="BQ104" s="790"/>
      <c r="BR104" s="790"/>
      <c r="BS104" s="790"/>
      <c r="BT104" s="790"/>
      <c r="BU104" s="790"/>
      <c r="BV104" s="790"/>
      <c r="BW104" s="790"/>
      <c r="BX104" s="790"/>
      <c r="BY104" s="790"/>
      <c r="BZ104" s="790"/>
      <c r="CA104" s="790"/>
      <c r="CB104" s="790"/>
      <c r="CC104" s="790"/>
      <c r="CD104" s="790"/>
      <c r="CE104" s="790"/>
      <c r="CF104" s="790"/>
      <c r="CG104" s="790"/>
      <c r="CH104" s="790"/>
      <c r="CI104" s="790"/>
      <c r="CJ104" s="790"/>
      <c r="CK104" s="790"/>
      <c r="CL104" s="790"/>
      <c r="CM104" s="790"/>
      <c r="CN104" s="790"/>
      <c r="CO104" s="790"/>
      <c r="CP104" s="790"/>
      <c r="CQ104" s="790"/>
      <c r="CR104" s="790"/>
      <c r="CS104" s="790"/>
      <c r="CT104" s="790"/>
      <c r="CU104" s="790"/>
      <c r="CV104" s="790"/>
      <c r="CW104" s="790"/>
      <c r="CX104" s="790"/>
      <c r="CY104" s="790"/>
      <c r="CZ104" s="790"/>
      <c r="DA104" s="790"/>
      <c r="DB104" s="790"/>
      <c r="DC104" s="790"/>
      <c r="DD104" s="790"/>
      <c r="DE104" s="790"/>
      <c r="DF104" s="790"/>
      <c r="DG104" s="790"/>
      <c r="DH104" s="790"/>
      <c r="DI104" s="790"/>
      <c r="DJ104" s="790"/>
      <c r="DK104" s="790"/>
      <c r="DL104" s="790"/>
      <c r="DM104" s="790"/>
      <c r="DN104" s="790"/>
      <c r="DO104" s="790"/>
      <c r="DP104" s="790"/>
      <c r="DQ104" s="790"/>
      <c r="DR104" s="790"/>
      <c r="DS104" s="790"/>
      <c r="DT104" s="790"/>
      <c r="DU104" s="790"/>
      <c r="DV104" s="790"/>
      <c r="DW104" s="790"/>
      <c r="DX104" s="790"/>
      <c r="DY104" s="790"/>
      <c r="DZ104" s="790"/>
      <c r="EA104" s="790"/>
      <c r="EB104" s="790"/>
      <c r="EC104" s="790"/>
      <c r="ED104" s="790"/>
      <c r="EE104" s="790"/>
      <c r="EF104" s="790"/>
      <c r="EG104" s="790"/>
      <c r="EH104" s="790"/>
      <c r="EI104" s="790"/>
      <c r="EJ104" s="790"/>
      <c r="EK104" s="790"/>
      <c r="EL104" s="790"/>
      <c r="EM104" s="790"/>
      <c r="EN104" s="790"/>
      <c r="EO104" s="790"/>
      <c r="EP104" s="790"/>
      <c r="EQ104" s="790"/>
      <c r="ER104" s="790"/>
      <c r="ES104" s="790"/>
      <c r="ET104" s="790"/>
      <c r="EU104" s="790"/>
      <c r="EV104" s="790"/>
      <c r="EW104" s="790"/>
      <c r="EX104" s="790"/>
      <c r="EY104" s="790"/>
      <c r="EZ104" s="790"/>
      <c r="FA104" s="790"/>
      <c r="FB104" s="790"/>
      <c r="FC104" s="790"/>
      <c r="FD104" s="790"/>
      <c r="FE104" s="790"/>
      <c r="FF104" s="790"/>
      <c r="FG104" s="790"/>
      <c r="FH104" s="790"/>
      <c r="FI104" s="790"/>
      <c r="FJ104" s="790"/>
      <c r="FK104" s="790"/>
      <c r="FL104" s="790"/>
      <c r="FM104" s="790"/>
      <c r="FN104" s="790"/>
      <c r="FO104" s="790"/>
      <c r="FP104" s="790"/>
      <c r="FQ104" s="790"/>
      <c r="FR104" s="790"/>
      <c r="FS104" s="790"/>
      <c r="FT104" s="790"/>
      <c r="FU104" s="790"/>
      <c r="FV104" s="790"/>
      <c r="FW104" s="790"/>
      <c r="FX104" s="790"/>
      <c r="FY104" s="790"/>
      <c r="FZ104" s="790"/>
      <c r="GA104" s="790"/>
      <c r="GB104" s="790"/>
      <c r="GC104" s="790"/>
      <c r="GD104" s="790"/>
      <c r="GE104" s="790"/>
      <c r="GF104" s="790"/>
      <c r="GG104" s="790"/>
      <c r="GH104" s="790"/>
      <c r="GI104" s="790"/>
      <c r="GJ104" s="790"/>
      <c r="GK104" s="790"/>
      <c r="GL104" s="790"/>
      <c r="GM104" s="790"/>
      <c r="GN104" s="790"/>
      <c r="GO104" s="790"/>
      <c r="GP104" s="790"/>
      <c r="GQ104" s="790"/>
      <c r="GR104" s="790"/>
      <c r="GS104" s="790"/>
      <c r="GT104" s="790"/>
      <c r="GU104" s="790"/>
      <c r="GV104" s="790"/>
      <c r="GW104" s="790"/>
      <c r="GX104" s="790"/>
      <c r="GY104" s="790"/>
      <c r="GZ104" s="790"/>
      <c r="HA104" s="790"/>
      <c r="HB104" s="790"/>
      <c r="HC104" s="790"/>
      <c r="HD104" s="790"/>
      <c r="HE104" s="790"/>
      <c r="HF104" s="790"/>
      <c r="HG104" s="790"/>
      <c r="HH104" s="790"/>
      <c r="HI104" s="790"/>
      <c r="HJ104" s="790"/>
      <c r="HK104" s="790"/>
      <c r="HL104" s="790"/>
      <c r="HM104" s="790"/>
      <c r="HN104" s="790"/>
      <c r="HO104" s="790"/>
      <c r="HP104" s="790"/>
      <c r="HQ104" s="790"/>
      <c r="HR104" s="790"/>
      <c r="HS104" s="790"/>
      <c r="HT104" s="790"/>
      <c r="HU104" s="790"/>
      <c r="HV104" s="790"/>
      <c r="HW104" s="790"/>
      <c r="HX104" s="790"/>
      <c r="HY104" s="790"/>
      <c r="HZ104" s="790"/>
      <c r="IA104" s="790"/>
      <c r="IB104" s="790"/>
      <c r="IC104" s="790"/>
      <c r="ID104" s="790"/>
      <c r="IE104" s="790"/>
      <c r="IF104" s="790"/>
      <c r="IG104" s="790"/>
      <c r="IH104" s="790"/>
      <c r="II104" s="790"/>
      <c r="IJ104" s="790"/>
      <c r="IK104" s="790"/>
      <c r="IL104" s="790"/>
    </row>
    <row r="105" spans="1:246" s="790" customFormat="1">
      <c r="B105" s="790" t="s">
        <v>703</v>
      </c>
      <c r="D105" s="798">
        <f ca="1">IF(ISERROR((1+IRR(F105:IL105,0.01))^VLOOKUP(_WF_Periodicity,_WF_Period_lookup,2,FALSE)-1),0,(1+IRR(F105:IL105,0.01))^VLOOKUP(_WF_Periodicity,_WF_Period_lookup,2,FALSE)-1)</f>
        <v>0.11001606591679081</v>
      </c>
      <c r="E105" s="791">
        <f ca="1">SUM(F105:IL105)</f>
        <v>3936322.2417703192</v>
      </c>
      <c r="F105" s="790">
        <f>+F138</f>
        <v>0</v>
      </c>
      <c r="G105" s="790">
        <f ca="1">+G138</f>
        <v>-3722742.1310907081</v>
      </c>
      <c r="H105" s="790">
        <f t="shared" ref="H105:BR105" ca="1" si="103">+H138</f>
        <v>-702483.38638499856</v>
      </c>
      <c r="I105" s="790">
        <f t="shared" ca="1" si="103"/>
        <v>-393301.66601161024</v>
      </c>
      <c r="J105" s="790">
        <f t="shared" ca="1" si="103"/>
        <v>-417274.44248333637</v>
      </c>
      <c r="K105" s="790">
        <f t="shared" ca="1" si="103"/>
        <v>-436961.50466934824</v>
      </c>
      <c r="L105" s="790">
        <f t="shared" ca="1" si="103"/>
        <v>-451154.28114107426</v>
      </c>
      <c r="M105" s="790">
        <f t="shared" ca="1" si="103"/>
        <v>-473052.77189851477</v>
      </c>
      <c r="N105" s="790">
        <f t="shared" ca="1" si="103"/>
        <v>-514946.05974232365</v>
      </c>
      <c r="O105" s="790">
        <f t="shared" ca="1" si="103"/>
        <v>-536724.88348623656</v>
      </c>
      <c r="P105" s="790">
        <f t="shared" ca="1" si="103"/>
        <v>-558456.88100746472</v>
      </c>
      <c r="Q105" s="790">
        <f t="shared" ca="1" si="103"/>
        <v>-156290.96491279895</v>
      </c>
      <c r="R105" s="790">
        <f t="shared" ca="1" si="103"/>
        <v>0</v>
      </c>
      <c r="S105" s="790">
        <f t="shared" ca="1" si="103"/>
        <v>0</v>
      </c>
      <c r="T105" s="790">
        <f t="shared" ca="1" si="103"/>
        <v>0</v>
      </c>
      <c r="U105" s="790">
        <f t="shared" ca="1" si="103"/>
        <v>0</v>
      </c>
      <c r="V105" s="790">
        <f t="shared" ca="1" si="103"/>
        <v>0</v>
      </c>
      <c r="W105" s="790">
        <f t="shared" ca="1" si="103"/>
        <v>0</v>
      </c>
      <c r="X105" s="790">
        <f t="shared" ca="1" si="103"/>
        <v>0</v>
      </c>
      <c r="Y105" s="790">
        <f t="shared" ca="1" si="103"/>
        <v>0</v>
      </c>
      <c r="Z105" s="790">
        <f t="shared" ca="1" si="103"/>
        <v>0</v>
      </c>
      <c r="AA105" s="790">
        <f t="shared" ca="1" si="103"/>
        <v>0</v>
      </c>
      <c r="AB105" s="790">
        <f t="shared" ca="1" si="103"/>
        <v>0</v>
      </c>
      <c r="AC105" s="790">
        <f t="shared" ca="1" si="103"/>
        <v>0</v>
      </c>
      <c r="AD105" s="790">
        <f t="shared" ca="1" si="103"/>
        <v>0</v>
      </c>
      <c r="AE105" s="790">
        <f t="shared" ca="1" si="103"/>
        <v>0</v>
      </c>
      <c r="AF105" s="790">
        <f t="shared" ca="1" si="103"/>
        <v>0</v>
      </c>
      <c r="AG105" s="790">
        <f t="shared" ca="1" si="103"/>
        <v>0</v>
      </c>
      <c r="AH105" s="790">
        <f t="shared" ca="1" si="103"/>
        <v>0</v>
      </c>
      <c r="AI105" s="790">
        <f t="shared" ca="1" si="103"/>
        <v>0</v>
      </c>
      <c r="AJ105" s="790">
        <f t="shared" ca="1" si="103"/>
        <v>0</v>
      </c>
      <c r="AK105" s="790">
        <f t="shared" ca="1" si="103"/>
        <v>0</v>
      </c>
      <c r="AL105" s="790">
        <f t="shared" ca="1" si="103"/>
        <v>42827.878508829388</v>
      </c>
      <c r="AM105" s="790">
        <f t="shared" ca="1" si="103"/>
        <v>38216.799553369536</v>
      </c>
      <c r="AN105" s="790">
        <f t="shared" ca="1" si="103"/>
        <v>37369.513314251592</v>
      </c>
      <c r="AO105" s="790">
        <f t="shared" ca="1" si="103"/>
        <v>37183.21429895566</v>
      </c>
      <c r="AP105" s="790">
        <f t="shared" ca="1" si="103"/>
        <v>36888.191445462202</v>
      </c>
      <c r="AQ105" s="790">
        <f t="shared" ca="1" si="103"/>
        <v>36596.889797794429</v>
      </c>
      <c r="AR105" s="790">
        <f t="shared" ca="1" si="103"/>
        <v>36317.884321803125</v>
      </c>
      <c r="AS105" s="790">
        <f t="shared" ca="1" si="103"/>
        <v>36034.159046802757</v>
      </c>
      <c r="AT105" s="790">
        <f t="shared" ca="1" si="103"/>
        <v>35765.609805562744</v>
      </c>
      <c r="AU105" s="790">
        <f t="shared" ca="1" si="103"/>
        <v>35491.37835864786</v>
      </c>
      <c r="AV105" s="790">
        <f t="shared" ca="1" si="103"/>
        <v>35244.584751280097</v>
      </c>
      <c r="AW105" s="790">
        <f t="shared" ca="1" si="103"/>
        <v>8144296.4328650031</v>
      </c>
      <c r="AX105" s="790">
        <f t="shared" ca="1" si="103"/>
        <v>66805.128183597131</v>
      </c>
      <c r="AY105" s="790">
        <f t="shared" ca="1" si="103"/>
        <v>66805.128183597131</v>
      </c>
      <c r="AZ105" s="790">
        <f t="shared" ca="1" si="103"/>
        <v>66805.128183597131</v>
      </c>
      <c r="BA105" s="790">
        <f t="shared" ca="1" si="103"/>
        <v>66805.128183597131</v>
      </c>
      <c r="BB105" s="790">
        <f t="shared" ca="1" si="103"/>
        <v>66805.128183597131</v>
      </c>
      <c r="BC105" s="790">
        <f t="shared" ca="1" si="103"/>
        <v>66805.128183597131</v>
      </c>
      <c r="BD105" s="790">
        <f t="shared" ca="1" si="103"/>
        <v>66805.128183597131</v>
      </c>
      <c r="BE105" s="790">
        <f t="shared" ca="1" si="103"/>
        <v>66805.128183597131</v>
      </c>
      <c r="BF105" s="790">
        <f t="shared" ca="1" si="103"/>
        <v>66805.128183597131</v>
      </c>
      <c r="BG105" s="790">
        <f t="shared" ca="1" si="103"/>
        <v>66805.128183597131</v>
      </c>
      <c r="BH105" s="790">
        <f t="shared" ca="1" si="103"/>
        <v>66805.128183597131</v>
      </c>
      <c r="BI105" s="790">
        <f t="shared" ca="1" si="103"/>
        <v>66805.128183597131</v>
      </c>
      <c r="BJ105" s="790">
        <f t="shared" ca="1" si="103"/>
        <v>72102.613870716305</v>
      </c>
      <c r="BK105" s="790">
        <f t="shared" ca="1" si="103"/>
        <v>72102.613870716305</v>
      </c>
      <c r="BL105" s="790">
        <f t="shared" ca="1" si="103"/>
        <v>72102.613870716305</v>
      </c>
      <c r="BM105" s="790">
        <f t="shared" ca="1" si="103"/>
        <v>72102.613870716305</v>
      </c>
      <c r="BN105" s="790">
        <f t="shared" ca="1" si="103"/>
        <v>72102.613870716305</v>
      </c>
      <c r="BO105" s="790">
        <f t="shared" ca="1" si="103"/>
        <v>72102.613870716305</v>
      </c>
      <c r="BP105" s="790">
        <f t="shared" ca="1" si="103"/>
        <v>72102.613870716305</v>
      </c>
      <c r="BQ105" s="790">
        <f t="shared" ca="1" si="103"/>
        <v>72102.613870716305</v>
      </c>
      <c r="BR105" s="790">
        <f t="shared" ca="1" si="103"/>
        <v>72102.613870716305</v>
      </c>
      <c r="BS105" s="790">
        <f t="shared" ref="BS105:ED105" ca="1" si="104">+BS138</f>
        <v>72102.613870716305</v>
      </c>
      <c r="BT105" s="790">
        <f t="shared" ca="1" si="104"/>
        <v>72102.613870716305</v>
      </c>
      <c r="BU105" s="790">
        <f t="shared" ca="1" si="104"/>
        <v>2152688.3877499276</v>
      </c>
      <c r="BV105" s="790">
        <f t="shared" si="104"/>
        <v>0</v>
      </c>
      <c r="BW105" s="790">
        <f t="shared" si="104"/>
        <v>0</v>
      </c>
      <c r="BX105" s="790">
        <f t="shared" si="104"/>
        <v>0</v>
      </c>
      <c r="BY105" s="790">
        <f t="shared" si="104"/>
        <v>0</v>
      </c>
      <c r="BZ105" s="790">
        <f t="shared" si="104"/>
        <v>0</v>
      </c>
      <c r="CA105" s="790">
        <f t="shared" si="104"/>
        <v>0</v>
      </c>
      <c r="CB105" s="790">
        <f t="shared" si="104"/>
        <v>0</v>
      </c>
      <c r="CC105" s="790">
        <f t="shared" si="104"/>
        <v>0</v>
      </c>
      <c r="CD105" s="790">
        <f t="shared" si="104"/>
        <v>0</v>
      </c>
      <c r="CE105" s="790">
        <f t="shared" si="104"/>
        <v>0</v>
      </c>
      <c r="CF105" s="790">
        <f t="shared" si="104"/>
        <v>0</v>
      </c>
      <c r="CG105" s="790">
        <f t="shared" si="104"/>
        <v>0</v>
      </c>
      <c r="CH105" s="790">
        <f t="shared" si="104"/>
        <v>0</v>
      </c>
      <c r="CI105" s="790">
        <f t="shared" si="104"/>
        <v>0</v>
      </c>
      <c r="CJ105" s="790">
        <f t="shared" si="104"/>
        <v>0</v>
      </c>
      <c r="CK105" s="790">
        <f t="shared" si="104"/>
        <v>0</v>
      </c>
      <c r="CL105" s="790">
        <f t="shared" si="104"/>
        <v>0</v>
      </c>
      <c r="CM105" s="790">
        <f t="shared" si="104"/>
        <v>0</v>
      </c>
      <c r="CN105" s="790">
        <f t="shared" si="104"/>
        <v>0</v>
      </c>
      <c r="CO105" s="790">
        <f t="shared" si="104"/>
        <v>0</v>
      </c>
      <c r="CP105" s="790">
        <f t="shared" si="104"/>
        <v>0</v>
      </c>
      <c r="CQ105" s="790">
        <f t="shared" si="104"/>
        <v>0</v>
      </c>
      <c r="CR105" s="790">
        <f t="shared" si="104"/>
        <v>0</v>
      </c>
      <c r="CS105" s="790">
        <f t="shared" si="104"/>
        <v>0</v>
      </c>
      <c r="CT105" s="790">
        <f t="shared" si="104"/>
        <v>0</v>
      </c>
      <c r="CU105" s="790">
        <f t="shared" si="104"/>
        <v>0</v>
      </c>
      <c r="CV105" s="790">
        <f t="shared" si="104"/>
        <v>0</v>
      </c>
      <c r="CW105" s="790">
        <f t="shared" si="104"/>
        <v>0</v>
      </c>
      <c r="CX105" s="790">
        <f t="shared" si="104"/>
        <v>0</v>
      </c>
      <c r="CY105" s="790">
        <f t="shared" si="104"/>
        <v>0</v>
      </c>
      <c r="CZ105" s="790">
        <f t="shared" si="104"/>
        <v>0</v>
      </c>
      <c r="DA105" s="790">
        <f t="shared" si="104"/>
        <v>0</v>
      </c>
      <c r="DB105" s="790">
        <f t="shared" si="104"/>
        <v>0</v>
      </c>
      <c r="DC105" s="790">
        <f t="shared" si="104"/>
        <v>0</v>
      </c>
      <c r="DD105" s="790">
        <f t="shared" si="104"/>
        <v>0</v>
      </c>
      <c r="DE105" s="790">
        <f t="shared" si="104"/>
        <v>0</v>
      </c>
      <c r="DF105" s="790">
        <f t="shared" si="104"/>
        <v>0</v>
      </c>
      <c r="DG105" s="790">
        <f t="shared" si="104"/>
        <v>0</v>
      </c>
      <c r="DH105" s="790">
        <f t="shared" si="104"/>
        <v>0</v>
      </c>
      <c r="DI105" s="790">
        <f t="shared" si="104"/>
        <v>0</v>
      </c>
      <c r="DJ105" s="790">
        <f t="shared" si="104"/>
        <v>0</v>
      </c>
      <c r="DK105" s="790">
        <f t="shared" si="104"/>
        <v>0</v>
      </c>
      <c r="DL105" s="790">
        <f t="shared" si="104"/>
        <v>0</v>
      </c>
      <c r="DM105" s="790">
        <f t="shared" si="104"/>
        <v>0</v>
      </c>
      <c r="DN105" s="790">
        <f t="shared" si="104"/>
        <v>0</v>
      </c>
      <c r="DO105" s="790">
        <f t="shared" si="104"/>
        <v>0</v>
      </c>
      <c r="DP105" s="790">
        <f t="shared" si="104"/>
        <v>0</v>
      </c>
      <c r="DQ105" s="790">
        <f t="shared" si="104"/>
        <v>0</v>
      </c>
      <c r="DR105" s="790">
        <f t="shared" si="104"/>
        <v>0</v>
      </c>
      <c r="DS105" s="790">
        <f t="shared" si="104"/>
        <v>0</v>
      </c>
      <c r="DT105" s="790">
        <f t="shared" si="104"/>
        <v>0</v>
      </c>
      <c r="DU105" s="790">
        <f t="shared" si="104"/>
        <v>0</v>
      </c>
      <c r="DV105" s="790">
        <f t="shared" si="104"/>
        <v>0</v>
      </c>
      <c r="DW105" s="790">
        <f t="shared" si="104"/>
        <v>0</v>
      </c>
      <c r="DX105" s="790">
        <f t="shared" si="104"/>
        <v>0</v>
      </c>
      <c r="DY105" s="790">
        <f t="shared" si="104"/>
        <v>0</v>
      </c>
      <c r="DZ105" s="790">
        <f t="shared" si="104"/>
        <v>0</v>
      </c>
      <c r="EA105" s="790">
        <f t="shared" si="104"/>
        <v>0</v>
      </c>
      <c r="EB105" s="790">
        <f t="shared" si="104"/>
        <v>0</v>
      </c>
      <c r="EC105" s="790">
        <f t="shared" si="104"/>
        <v>0</v>
      </c>
      <c r="ED105" s="790">
        <f t="shared" si="104"/>
        <v>0</v>
      </c>
      <c r="EE105" s="790">
        <f t="shared" ref="EE105:GP105" si="105">+EE138</f>
        <v>0</v>
      </c>
      <c r="EF105" s="790">
        <f t="shared" si="105"/>
        <v>0</v>
      </c>
      <c r="EG105" s="790">
        <f t="shared" si="105"/>
        <v>0</v>
      </c>
      <c r="EH105" s="790">
        <f t="shared" si="105"/>
        <v>0</v>
      </c>
      <c r="EI105" s="790">
        <f t="shared" si="105"/>
        <v>0</v>
      </c>
      <c r="EJ105" s="790">
        <f t="shared" si="105"/>
        <v>0</v>
      </c>
      <c r="EK105" s="790">
        <f t="shared" si="105"/>
        <v>0</v>
      </c>
      <c r="EL105" s="790">
        <f t="shared" si="105"/>
        <v>0</v>
      </c>
      <c r="EM105" s="790">
        <f t="shared" si="105"/>
        <v>0</v>
      </c>
      <c r="EN105" s="790">
        <f t="shared" si="105"/>
        <v>0</v>
      </c>
      <c r="EO105" s="790">
        <f t="shared" si="105"/>
        <v>0</v>
      </c>
      <c r="EP105" s="790">
        <f t="shared" si="105"/>
        <v>0</v>
      </c>
      <c r="EQ105" s="790">
        <f t="shared" si="105"/>
        <v>0</v>
      </c>
      <c r="ER105" s="790">
        <f t="shared" si="105"/>
        <v>0</v>
      </c>
      <c r="ES105" s="790">
        <f t="shared" si="105"/>
        <v>0</v>
      </c>
      <c r="ET105" s="790">
        <f t="shared" si="105"/>
        <v>0</v>
      </c>
      <c r="EU105" s="790">
        <f t="shared" si="105"/>
        <v>0</v>
      </c>
      <c r="EV105" s="790">
        <f t="shared" si="105"/>
        <v>0</v>
      </c>
      <c r="EW105" s="790">
        <f t="shared" si="105"/>
        <v>0</v>
      </c>
      <c r="EX105" s="790">
        <f t="shared" si="105"/>
        <v>0</v>
      </c>
      <c r="EY105" s="790">
        <f t="shared" si="105"/>
        <v>0</v>
      </c>
      <c r="EZ105" s="790">
        <f t="shared" si="105"/>
        <v>0</v>
      </c>
      <c r="FA105" s="790">
        <f t="shared" si="105"/>
        <v>0</v>
      </c>
      <c r="FB105" s="790">
        <f t="shared" si="105"/>
        <v>0</v>
      </c>
      <c r="FC105" s="790">
        <f t="shared" si="105"/>
        <v>0</v>
      </c>
      <c r="FD105" s="790">
        <f t="shared" si="105"/>
        <v>0</v>
      </c>
      <c r="FE105" s="790">
        <f t="shared" si="105"/>
        <v>0</v>
      </c>
      <c r="FF105" s="790">
        <f t="shared" si="105"/>
        <v>0</v>
      </c>
      <c r="FG105" s="790">
        <f t="shared" si="105"/>
        <v>0</v>
      </c>
      <c r="FH105" s="790">
        <f t="shared" si="105"/>
        <v>0</v>
      </c>
      <c r="FI105" s="790">
        <f t="shared" si="105"/>
        <v>0</v>
      </c>
      <c r="FJ105" s="790">
        <f t="shared" si="105"/>
        <v>0</v>
      </c>
      <c r="FK105" s="790">
        <f t="shared" si="105"/>
        <v>0</v>
      </c>
      <c r="FL105" s="790">
        <f t="shared" si="105"/>
        <v>0</v>
      </c>
      <c r="FM105" s="790">
        <f t="shared" si="105"/>
        <v>0</v>
      </c>
      <c r="FN105" s="790">
        <f t="shared" si="105"/>
        <v>0</v>
      </c>
      <c r="FO105" s="790">
        <f t="shared" si="105"/>
        <v>0</v>
      </c>
      <c r="FP105" s="790">
        <f t="shared" si="105"/>
        <v>0</v>
      </c>
      <c r="FQ105" s="790">
        <f t="shared" si="105"/>
        <v>0</v>
      </c>
      <c r="FR105" s="790">
        <f t="shared" si="105"/>
        <v>0</v>
      </c>
      <c r="FS105" s="790">
        <f t="shared" si="105"/>
        <v>0</v>
      </c>
      <c r="FT105" s="790">
        <f t="shared" si="105"/>
        <v>0</v>
      </c>
      <c r="FU105" s="790">
        <f t="shared" si="105"/>
        <v>0</v>
      </c>
      <c r="FV105" s="790">
        <f t="shared" si="105"/>
        <v>0</v>
      </c>
      <c r="FW105" s="790">
        <f t="shared" si="105"/>
        <v>0</v>
      </c>
      <c r="FX105" s="790">
        <f t="shared" si="105"/>
        <v>0</v>
      </c>
      <c r="FY105" s="790">
        <f t="shared" si="105"/>
        <v>0</v>
      </c>
      <c r="FZ105" s="790">
        <f t="shared" si="105"/>
        <v>0</v>
      </c>
      <c r="GA105" s="790">
        <f t="shared" si="105"/>
        <v>0</v>
      </c>
      <c r="GB105" s="790">
        <f t="shared" si="105"/>
        <v>0</v>
      </c>
      <c r="GC105" s="790">
        <f t="shared" si="105"/>
        <v>0</v>
      </c>
      <c r="GD105" s="790">
        <f t="shared" si="105"/>
        <v>0</v>
      </c>
      <c r="GE105" s="790">
        <f t="shared" si="105"/>
        <v>0</v>
      </c>
      <c r="GF105" s="790">
        <f t="shared" si="105"/>
        <v>0</v>
      </c>
      <c r="GG105" s="790">
        <f t="shared" si="105"/>
        <v>0</v>
      </c>
      <c r="GH105" s="790">
        <f t="shared" si="105"/>
        <v>0</v>
      </c>
      <c r="GI105" s="790">
        <f t="shared" si="105"/>
        <v>0</v>
      </c>
      <c r="GJ105" s="790">
        <f t="shared" si="105"/>
        <v>0</v>
      </c>
      <c r="GK105" s="790">
        <f t="shared" si="105"/>
        <v>0</v>
      </c>
      <c r="GL105" s="790">
        <f t="shared" si="105"/>
        <v>0</v>
      </c>
      <c r="GM105" s="790">
        <f t="shared" si="105"/>
        <v>0</v>
      </c>
      <c r="GN105" s="790">
        <f t="shared" si="105"/>
        <v>0</v>
      </c>
      <c r="GO105" s="790">
        <f t="shared" si="105"/>
        <v>0</v>
      </c>
      <c r="GP105" s="790">
        <f t="shared" si="105"/>
        <v>0</v>
      </c>
      <c r="GQ105" s="790">
        <f t="shared" ref="GQ105:IL105" si="106">+GQ138</f>
        <v>0</v>
      </c>
      <c r="GR105" s="790">
        <f t="shared" si="106"/>
        <v>0</v>
      </c>
      <c r="GS105" s="790">
        <f t="shared" si="106"/>
        <v>0</v>
      </c>
      <c r="GT105" s="790">
        <f t="shared" si="106"/>
        <v>0</v>
      </c>
      <c r="GU105" s="790">
        <f t="shared" si="106"/>
        <v>0</v>
      </c>
      <c r="GV105" s="790">
        <f t="shared" si="106"/>
        <v>0</v>
      </c>
      <c r="GW105" s="790">
        <f t="shared" si="106"/>
        <v>0</v>
      </c>
      <c r="GX105" s="790">
        <f t="shared" si="106"/>
        <v>0</v>
      </c>
      <c r="GY105" s="790">
        <f t="shared" si="106"/>
        <v>0</v>
      </c>
      <c r="GZ105" s="790">
        <f t="shared" si="106"/>
        <v>0</v>
      </c>
      <c r="HA105" s="790">
        <f t="shared" si="106"/>
        <v>0</v>
      </c>
      <c r="HB105" s="790">
        <f t="shared" si="106"/>
        <v>0</v>
      </c>
      <c r="HC105" s="790">
        <f t="shared" si="106"/>
        <v>0</v>
      </c>
      <c r="HD105" s="790">
        <f t="shared" si="106"/>
        <v>0</v>
      </c>
      <c r="HE105" s="790">
        <f t="shared" si="106"/>
        <v>0</v>
      </c>
      <c r="HF105" s="790">
        <f t="shared" si="106"/>
        <v>0</v>
      </c>
      <c r="HG105" s="790">
        <f t="shared" si="106"/>
        <v>0</v>
      </c>
      <c r="HH105" s="790">
        <f t="shared" si="106"/>
        <v>0</v>
      </c>
      <c r="HI105" s="790">
        <f t="shared" si="106"/>
        <v>0</v>
      </c>
      <c r="HJ105" s="790">
        <f t="shared" si="106"/>
        <v>0</v>
      </c>
      <c r="HK105" s="790">
        <f t="shared" si="106"/>
        <v>0</v>
      </c>
      <c r="HL105" s="790">
        <f t="shared" si="106"/>
        <v>0</v>
      </c>
      <c r="HM105" s="790">
        <f t="shared" si="106"/>
        <v>0</v>
      </c>
      <c r="HN105" s="790">
        <f t="shared" si="106"/>
        <v>0</v>
      </c>
      <c r="HO105" s="790">
        <f t="shared" si="106"/>
        <v>0</v>
      </c>
      <c r="HP105" s="790">
        <f t="shared" si="106"/>
        <v>0</v>
      </c>
      <c r="HQ105" s="790">
        <f t="shared" si="106"/>
        <v>0</v>
      </c>
      <c r="HR105" s="790">
        <f t="shared" si="106"/>
        <v>0</v>
      </c>
      <c r="HS105" s="790">
        <f t="shared" si="106"/>
        <v>0</v>
      </c>
      <c r="HT105" s="790">
        <f t="shared" si="106"/>
        <v>0</v>
      </c>
      <c r="HU105" s="790">
        <f t="shared" si="106"/>
        <v>0</v>
      </c>
      <c r="HV105" s="790">
        <f t="shared" si="106"/>
        <v>0</v>
      </c>
      <c r="HW105" s="790">
        <f t="shared" si="106"/>
        <v>0</v>
      </c>
      <c r="HX105" s="790">
        <f t="shared" si="106"/>
        <v>0</v>
      </c>
      <c r="HY105" s="790">
        <f t="shared" si="106"/>
        <v>0</v>
      </c>
      <c r="HZ105" s="790">
        <f t="shared" si="106"/>
        <v>0</v>
      </c>
      <c r="IA105" s="790">
        <f t="shared" si="106"/>
        <v>0</v>
      </c>
      <c r="IB105" s="790">
        <f t="shared" si="106"/>
        <v>0</v>
      </c>
      <c r="IC105" s="790">
        <f t="shared" si="106"/>
        <v>0</v>
      </c>
      <c r="ID105" s="790">
        <f t="shared" si="106"/>
        <v>0</v>
      </c>
      <c r="IE105" s="790">
        <f t="shared" si="106"/>
        <v>0</v>
      </c>
      <c r="IF105" s="790">
        <f t="shared" si="106"/>
        <v>0</v>
      </c>
      <c r="IG105" s="790">
        <f t="shared" si="106"/>
        <v>0</v>
      </c>
      <c r="IH105" s="790">
        <f t="shared" si="106"/>
        <v>0</v>
      </c>
      <c r="II105" s="790">
        <f t="shared" si="106"/>
        <v>0</v>
      </c>
      <c r="IJ105" s="790">
        <f t="shared" si="106"/>
        <v>0</v>
      </c>
      <c r="IK105" s="790">
        <f t="shared" si="106"/>
        <v>0</v>
      </c>
      <c r="IL105" s="790">
        <f t="shared" si="106"/>
        <v>0</v>
      </c>
    </row>
    <row r="106" spans="1:246" s="790" customFormat="1">
      <c r="B106" s="790" t="s">
        <v>704</v>
      </c>
      <c r="D106" s="798">
        <f ca="1">IF(ISERROR((1+IRR(F106:IL106,0.01))^VLOOKUP(_WF_Periodicity,_WF_Period_lookup,2,FALSE)-1),0,(1+IRR(F106:IL106,0.01))^VLOOKUP(_WF_Periodicity,_WF_Period_lookup,2,FALSE)-1)</f>
        <v>0.21267595573679565</v>
      </c>
      <c r="E106" s="791">
        <f ca="1">SUM(F106:IL106)</f>
        <v>10299989.83602627</v>
      </c>
      <c r="F106" s="790">
        <f t="shared" ref="F106:BQ106" si="107">F105+F156</f>
        <v>0</v>
      </c>
      <c r="G106" s="790">
        <f t="shared" ca="1" si="107"/>
        <v>-3722742.1310907081</v>
      </c>
      <c r="H106" s="790">
        <f t="shared" ca="1" si="107"/>
        <v>-702483.38638499856</v>
      </c>
      <c r="I106" s="790">
        <f t="shared" ca="1" si="107"/>
        <v>-393301.66601161024</v>
      </c>
      <c r="J106" s="790">
        <f t="shared" ca="1" si="107"/>
        <v>-417274.44248333637</v>
      </c>
      <c r="K106" s="790">
        <f t="shared" ca="1" si="107"/>
        <v>-436961.50466934824</v>
      </c>
      <c r="L106" s="790">
        <f t="shared" ca="1" si="107"/>
        <v>-451154.28114107426</v>
      </c>
      <c r="M106" s="790">
        <f t="shared" ca="1" si="107"/>
        <v>-473052.77189851477</v>
      </c>
      <c r="N106" s="790">
        <f t="shared" ca="1" si="107"/>
        <v>-514946.05974232365</v>
      </c>
      <c r="O106" s="790">
        <f t="shared" ca="1" si="107"/>
        <v>-536724.88348623656</v>
      </c>
      <c r="P106" s="790">
        <f t="shared" ca="1" si="107"/>
        <v>-558456.88100746472</v>
      </c>
      <c r="Q106" s="790">
        <f t="shared" ca="1" si="107"/>
        <v>-156290.96491279895</v>
      </c>
      <c r="R106" s="790">
        <f t="shared" ca="1" si="107"/>
        <v>0</v>
      </c>
      <c r="S106" s="790">
        <f t="shared" ca="1" si="107"/>
        <v>0</v>
      </c>
      <c r="T106" s="790">
        <f t="shared" ca="1" si="107"/>
        <v>0</v>
      </c>
      <c r="U106" s="790">
        <f t="shared" ca="1" si="107"/>
        <v>0</v>
      </c>
      <c r="V106" s="790">
        <f t="shared" ca="1" si="107"/>
        <v>0</v>
      </c>
      <c r="W106" s="790">
        <f t="shared" ca="1" si="107"/>
        <v>0</v>
      </c>
      <c r="X106" s="790">
        <f t="shared" ca="1" si="107"/>
        <v>0</v>
      </c>
      <c r="Y106" s="790">
        <f t="shared" ca="1" si="107"/>
        <v>0</v>
      </c>
      <c r="Z106" s="790">
        <f t="shared" ca="1" si="107"/>
        <v>0</v>
      </c>
      <c r="AA106" s="790">
        <f t="shared" ca="1" si="107"/>
        <v>0</v>
      </c>
      <c r="AB106" s="790">
        <f t="shared" ca="1" si="107"/>
        <v>0</v>
      </c>
      <c r="AC106" s="790">
        <f t="shared" ca="1" si="107"/>
        <v>0</v>
      </c>
      <c r="AD106" s="790">
        <f t="shared" ca="1" si="107"/>
        <v>0</v>
      </c>
      <c r="AE106" s="790">
        <f t="shared" ca="1" si="107"/>
        <v>0</v>
      </c>
      <c r="AF106" s="790">
        <f t="shared" ca="1" si="107"/>
        <v>0</v>
      </c>
      <c r="AG106" s="790">
        <f t="shared" ca="1" si="107"/>
        <v>0</v>
      </c>
      <c r="AH106" s="790">
        <f t="shared" ca="1" si="107"/>
        <v>0</v>
      </c>
      <c r="AI106" s="790">
        <f t="shared" ca="1" si="107"/>
        <v>0</v>
      </c>
      <c r="AJ106" s="790">
        <f t="shared" ca="1" si="107"/>
        <v>0</v>
      </c>
      <c r="AK106" s="790">
        <f t="shared" ca="1" si="107"/>
        <v>0</v>
      </c>
      <c r="AL106" s="790">
        <f t="shared" ca="1" si="107"/>
        <v>42827.878508829388</v>
      </c>
      <c r="AM106" s="790">
        <f t="shared" ca="1" si="107"/>
        <v>38216.799553369536</v>
      </c>
      <c r="AN106" s="790">
        <f t="shared" ca="1" si="107"/>
        <v>37369.513314251592</v>
      </c>
      <c r="AO106" s="790">
        <f t="shared" ca="1" si="107"/>
        <v>37183.21429895566</v>
      </c>
      <c r="AP106" s="790">
        <f t="shared" ca="1" si="107"/>
        <v>36888.191445462202</v>
      </c>
      <c r="AQ106" s="790">
        <f t="shared" ca="1" si="107"/>
        <v>36596.889797794429</v>
      </c>
      <c r="AR106" s="790">
        <f t="shared" ca="1" si="107"/>
        <v>36317.884321803125</v>
      </c>
      <c r="AS106" s="790">
        <f t="shared" ca="1" si="107"/>
        <v>36034.159046802757</v>
      </c>
      <c r="AT106" s="790">
        <f t="shared" ca="1" si="107"/>
        <v>35765.609805562744</v>
      </c>
      <c r="AU106" s="790">
        <f t="shared" ca="1" si="107"/>
        <v>35491.37835864786</v>
      </c>
      <c r="AV106" s="790">
        <f t="shared" ca="1" si="107"/>
        <v>35244.584751280097</v>
      </c>
      <c r="AW106" s="790">
        <f t="shared" ca="1" si="107"/>
        <v>8144296.4328650031</v>
      </c>
      <c r="AX106" s="790">
        <f t="shared" ca="1" si="107"/>
        <v>66805.128183597131</v>
      </c>
      <c r="AY106" s="790">
        <f t="shared" ca="1" si="107"/>
        <v>66805.128183597131</v>
      </c>
      <c r="AZ106" s="790">
        <f t="shared" ca="1" si="107"/>
        <v>66805.128183597131</v>
      </c>
      <c r="BA106" s="790">
        <f t="shared" ca="1" si="107"/>
        <v>66805.128183597131</v>
      </c>
      <c r="BB106" s="790">
        <f t="shared" ca="1" si="107"/>
        <v>66805.128183597131</v>
      </c>
      <c r="BC106" s="790">
        <f t="shared" ca="1" si="107"/>
        <v>66805.128183597131</v>
      </c>
      <c r="BD106" s="790">
        <f t="shared" ca="1" si="107"/>
        <v>66805.128183597131</v>
      </c>
      <c r="BE106" s="790">
        <f t="shared" ca="1" si="107"/>
        <v>66805.128183597131</v>
      </c>
      <c r="BF106" s="790">
        <f t="shared" ca="1" si="107"/>
        <v>66805.128183597131</v>
      </c>
      <c r="BG106" s="790">
        <f t="shared" ca="1" si="107"/>
        <v>66805.128183597131</v>
      </c>
      <c r="BH106" s="790">
        <f t="shared" ca="1" si="107"/>
        <v>66805.128183597131</v>
      </c>
      <c r="BI106" s="790">
        <f t="shared" ca="1" si="107"/>
        <v>66805.128183597131</v>
      </c>
      <c r="BJ106" s="790">
        <f t="shared" ca="1" si="107"/>
        <v>72102.613870716305</v>
      </c>
      <c r="BK106" s="790">
        <f t="shared" ca="1" si="107"/>
        <v>72102.613870716305</v>
      </c>
      <c r="BL106" s="790">
        <f t="shared" ca="1" si="107"/>
        <v>72102.613870716305</v>
      </c>
      <c r="BM106" s="790">
        <f t="shared" ca="1" si="107"/>
        <v>72102.613870716305</v>
      </c>
      <c r="BN106" s="790">
        <f t="shared" ca="1" si="107"/>
        <v>72102.613870716305</v>
      </c>
      <c r="BO106" s="790">
        <f t="shared" ca="1" si="107"/>
        <v>72102.613870716305</v>
      </c>
      <c r="BP106" s="790">
        <f t="shared" ca="1" si="107"/>
        <v>72102.613870716305</v>
      </c>
      <c r="BQ106" s="790">
        <f t="shared" ca="1" si="107"/>
        <v>72102.613870716305</v>
      </c>
      <c r="BR106" s="790">
        <f t="shared" ref="BR106:EC106" ca="1" si="108">BR105+BR156</f>
        <v>72102.613870716305</v>
      </c>
      <c r="BS106" s="790">
        <f t="shared" ca="1" si="108"/>
        <v>72102.613870716305</v>
      </c>
      <c r="BT106" s="790">
        <f t="shared" ca="1" si="108"/>
        <v>72102.613870716305</v>
      </c>
      <c r="BU106" s="790">
        <f t="shared" ca="1" si="108"/>
        <v>8516355.9820058774</v>
      </c>
      <c r="BV106" s="790">
        <f t="shared" si="108"/>
        <v>0</v>
      </c>
      <c r="BW106" s="790">
        <f t="shared" si="108"/>
        <v>0</v>
      </c>
      <c r="BX106" s="790">
        <f t="shared" si="108"/>
        <v>0</v>
      </c>
      <c r="BY106" s="790">
        <f t="shared" si="108"/>
        <v>0</v>
      </c>
      <c r="BZ106" s="790">
        <f t="shared" si="108"/>
        <v>0</v>
      </c>
      <c r="CA106" s="790">
        <f t="shared" si="108"/>
        <v>0</v>
      </c>
      <c r="CB106" s="790">
        <f t="shared" si="108"/>
        <v>0</v>
      </c>
      <c r="CC106" s="790">
        <f t="shared" si="108"/>
        <v>0</v>
      </c>
      <c r="CD106" s="790">
        <f t="shared" si="108"/>
        <v>0</v>
      </c>
      <c r="CE106" s="790">
        <f t="shared" si="108"/>
        <v>0</v>
      </c>
      <c r="CF106" s="790">
        <f t="shared" si="108"/>
        <v>0</v>
      </c>
      <c r="CG106" s="790">
        <f t="shared" si="108"/>
        <v>0</v>
      </c>
      <c r="CH106" s="790">
        <f t="shared" si="108"/>
        <v>0</v>
      </c>
      <c r="CI106" s="790">
        <f t="shared" si="108"/>
        <v>0</v>
      </c>
      <c r="CJ106" s="790">
        <f t="shared" si="108"/>
        <v>0</v>
      </c>
      <c r="CK106" s="790">
        <f t="shared" si="108"/>
        <v>0</v>
      </c>
      <c r="CL106" s="790">
        <f t="shared" si="108"/>
        <v>0</v>
      </c>
      <c r="CM106" s="790">
        <f t="shared" si="108"/>
        <v>0</v>
      </c>
      <c r="CN106" s="790">
        <f t="shared" si="108"/>
        <v>0</v>
      </c>
      <c r="CO106" s="790">
        <f t="shared" si="108"/>
        <v>0</v>
      </c>
      <c r="CP106" s="790">
        <f t="shared" si="108"/>
        <v>0</v>
      </c>
      <c r="CQ106" s="790">
        <f t="shared" si="108"/>
        <v>0</v>
      </c>
      <c r="CR106" s="790">
        <f t="shared" si="108"/>
        <v>0</v>
      </c>
      <c r="CS106" s="790">
        <f t="shared" si="108"/>
        <v>0</v>
      </c>
      <c r="CT106" s="790">
        <f t="shared" si="108"/>
        <v>0</v>
      </c>
      <c r="CU106" s="790">
        <f t="shared" si="108"/>
        <v>0</v>
      </c>
      <c r="CV106" s="790">
        <f t="shared" si="108"/>
        <v>0</v>
      </c>
      <c r="CW106" s="790">
        <f t="shared" si="108"/>
        <v>0</v>
      </c>
      <c r="CX106" s="790">
        <f t="shared" si="108"/>
        <v>0</v>
      </c>
      <c r="CY106" s="790">
        <f t="shared" si="108"/>
        <v>0</v>
      </c>
      <c r="CZ106" s="790">
        <f t="shared" si="108"/>
        <v>0</v>
      </c>
      <c r="DA106" s="790">
        <f t="shared" si="108"/>
        <v>0</v>
      </c>
      <c r="DB106" s="790">
        <f t="shared" si="108"/>
        <v>0</v>
      </c>
      <c r="DC106" s="790">
        <f t="shared" si="108"/>
        <v>0</v>
      </c>
      <c r="DD106" s="790">
        <f t="shared" si="108"/>
        <v>0</v>
      </c>
      <c r="DE106" s="790">
        <f t="shared" si="108"/>
        <v>0</v>
      </c>
      <c r="DF106" s="790">
        <f t="shared" si="108"/>
        <v>0</v>
      </c>
      <c r="DG106" s="790">
        <f t="shared" si="108"/>
        <v>0</v>
      </c>
      <c r="DH106" s="790">
        <f t="shared" si="108"/>
        <v>0</v>
      </c>
      <c r="DI106" s="790">
        <f t="shared" si="108"/>
        <v>0</v>
      </c>
      <c r="DJ106" s="790">
        <f t="shared" si="108"/>
        <v>0</v>
      </c>
      <c r="DK106" s="790">
        <f t="shared" si="108"/>
        <v>0</v>
      </c>
      <c r="DL106" s="790">
        <f t="shared" si="108"/>
        <v>0</v>
      </c>
      <c r="DM106" s="790">
        <f t="shared" si="108"/>
        <v>0</v>
      </c>
      <c r="DN106" s="790">
        <f t="shared" si="108"/>
        <v>0</v>
      </c>
      <c r="DO106" s="790">
        <f t="shared" si="108"/>
        <v>0</v>
      </c>
      <c r="DP106" s="790">
        <f t="shared" si="108"/>
        <v>0</v>
      </c>
      <c r="DQ106" s="790">
        <f t="shared" si="108"/>
        <v>0</v>
      </c>
      <c r="DR106" s="790">
        <f t="shared" si="108"/>
        <v>0</v>
      </c>
      <c r="DS106" s="790">
        <f t="shared" si="108"/>
        <v>0</v>
      </c>
      <c r="DT106" s="790">
        <f t="shared" si="108"/>
        <v>0</v>
      </c>
      <c r="DU106" s="790">
        <f t="shared" si="108"/>
        <v>0</v>
      </c>
      <c r="DV106" s="790">
        <f t="shared" si="108"/>
        <v>0</v>
      </c>
      <c r="DW106" s="790">
        <f t="shared" si="108"/>
        <v>0</v>
      </c>
      <c r="DX106" s="790">
        <f t="shared" si="108"/>
        <v>0</v>
      </c>
      <c r="DY106" s="790">
        <f t="shared" si="108"/>
        <v>0</v>
      </c>
      <c r="DZ106" s="790">
        <f t="shared" si="108"/>
        <v>0</v>
      </c>
      <c r="EA106" s="790">
        <f t="shared" si="108"/>
        <v>0</v>
      </c>
      <c r="EB106" s="790">
        <f t="shared" si="108"/>
        <v>0</v>
      </c>
      <c r="EC106" s="790">
        <f t="shared" si="108"/>
        <v>0</v>
      </c>
      <c r="ED106" s="790">
        <f t="shared" ref="ED106:GO106" si="109">ED105+ED156</f>
        <v>0</v>
      </c>
      <c r="EE106" s="790">
        <f t="shared" si="109"/>
        <v>0</v>
      </c>
      <c r="EF106" s="790">
        <f t="shared" si="109"/>
        <v>0</v>
      </c>
      <c r="EG106" s="790">
        <f t="shared" si="109"/>
        <v>0</v>
      </c>
      <c r="EH106" s="790">
        <f t="shared" si="109"/>
        <v>0</v>
      </c>
      <c r="EI106" s="790">
        <f t="shared" si="109"/>
        <v>0</v>
      </c>
      <c r="EJ106" s="790">
        <f t="shared" si="109"/>
        <v>0</v>
      </c>
      <c r="EK106" s="790">
        <f t="shared" si="109"/>
        <v>0</v>
      </c>
      <c r="EL106" s="790">
        <f t="shared" si="109"/>
        <v>0</v>
      </c>
      <c r="EM106" s="790">
        <f t="shared" si="109"/>
        <v>0</v>
      </c>
      <c r="EN106" s="790">
        <f t="shared" si="109"/>
        <v>0</v>
      </c>
      <c r="EO106" s="790">
        <f t="shared" si="109"/>
        <v>0</v>
      </c>
      <c r="EP106" s="790">
        <f t="shared" si="109"/>
        <v>0</v>
      </c>
      <c r="EQ106" s="790">
        <f t="shared" si="109"/>
        <v>0</v>
      </c>
      <c r="ER106" s="790">
        <f t="shared" si="109"/>
        <v>0</v>
      </c>
      <c r="ES106" s="790">
        <f t="shared" si="109"/>
        <v>0</v>
      </c>
      <c r="ET106" s="790">
        <f t="shared" si="109"/>
        <v>0</v>
      </c>
      <c r="EU106" s="790">
        <f t="shared" si="109"/>
        <v>0</v>
      </c>
      <c r="EV106" s="790">
        <f t="shared" si="109"/>
        <v>0</v>
      </c>
      <c r="EW106" s="790">
        <f t="shared" si="109"/>
        <v>0</v>
      </c>
      <c r="EX106" s="790">
        <f t="shared" si="109"/>
        <v>0</v>
      </c>
      <c r="EY106" s="790">
        <f t="shared" si="109"/>
        <v>0</v>
      </c>
      <c r="EZ106" s="790">
        <f t="shared" si="109"/>
        <v>0</v>
      </c>
      <c r="FA106" s="790">
        <f t="shared" si="109"/>
        <v>0</v>
      </c>
      <c r="FB106" s="790">
        <f t="shared" si="109"/>
        <v>0</v>
      </c>
      <c r="FC106" s="790">
        <f t="shared" si="109"/>
        <v>0</v>
      </c>
      <c r="FD106" s="790">
        <f t="shared" si="109"/>
        <v>0</v>
      </c>
      <c r="FE106" s="790">
        <f t="shared" si="109"/>
        <v>0</v>
      </c>
      <c r="FF106" s="790">
        <f t="shared" si="109"/>
        <v>0</v>
      </c>
      <c r="FG106" s="790">
        <f t="shared" si="109"/>
        <v>0</v>
      </c>
      <c r="FH106" s="790">
        <f t="shared" si="109"/>
        <v>0</v>
      </c>
      <c r="FI106" s="790">
        <f t="shared" si="109"/>
        <v>0</v>
      </c>
      <c r="FJ106" s="790">
        <f t="shared" si="109"/>
        <v>0</v>
      </c>
      <c r="FK106" s="790">
        <f t="shared" si="109"/>
        <v>0</v>
      </c>
      <c r="FL106" s="790">
        <f t="shared" si="109"/>
        <v>0</v>
      </c>
      <c r="FM106" s="790">
        <f t="shared" si="109"/>
        <v>0</v>
      </c>
      <c r="FN106" s="790">
        <f t="shared" si="109"/>
        <v>0</v>
      </c>
      <c r="FO106" s="790">
        <f t="shared" si="109"/>
        <v>0</v>
      </c>
      <c r="FP106" s="790">
        <f t="shared" si="109"/>
        <v>0</v>
      </c>
      <c r="FQ106" s="790">
        <f t="shared" si="109"/>
        <v>0</v>
      </c>
      <c r="FR106" s="790">
        <f t="shared" si="109"/>
        <v>0</v>
      </c>
      <c r="FS106" s="790">
        <f t="shared" si="109"/>
        <v>0</v>
      </c>
      <c r="FT106" s="790">
        <f t="shared" si="109"/>
        <v>0</v>
      </c>
      <c r="FU106" s="790">
        <f t="shared" si="109"/>
        <v>0</v>
      </c>
      <c r="FV106" s="790">
        <f t="shared" si="109"/>
        <v>0</v>
      </c>
      <c r="FW106" s="790">
        <f t="shared" si="109"/>
        <v>0</v>
      </c>
      <c r="FX106" s="790">
        <f t="shared" si="109"/>
        <v>0</v>
      </c>
      <c r="FY106" s="790">
        <f t="shared" si="109"/>
        <v>0</v>
      </c>
      <c r="FZ106" s="790">
        <f t="shared" si="109"/>
        <v>0</v>
      </c>
      <c r="GA106" s="790">
        <f t="shared" si="109"/>
        <v>0</v>
      </c>
      <c r="GB106" s="790">
        <f t="shared" si="109"/>
        <v>0</v>
      </c>
      <c r="GC106" s="790">
        <f t="shared" si="109"/>
        <v>0</v>
      </c>
      <c r="GD106" s="790">
        <f t="shared" si="109"/>
        <v>0</v>
      </c>
      <c r="GE106" s="790">
        <f t="shared" si="109"/>
        <v>0</v>
      </c>
      <c r="GF106" s="790">
        <f t="shared" si="109"/>
        <v>0</v>
      </c>
      <c r="GG106" s="790">
        <f t="shared" si="109"/>
        <v>0</v>
      </c>
      <c r="GH106" s="790">
        <f t="shared" si="109"/>
        <v>0</v>
      </c>
      <c r="GI106" s="790">
        <f t="shared" si="109"/>
        <v>0</v>
      </c>
      <c r="GJ106" s="790">
        <f t="shared" si="109"/>
        <v>0</v>
      </c>
      <c r="GK106" s="790">
        <f t="shared" si="109"/>
        <v>0</v>
      </c>
      <c r="GL106" s="790">
        <f t="shared" si="109"/>
        <v>0</v>
      </c>
      <c r="GM106" s="790">
        <f t="shared" si="109"/>
        <v>0</v>
      </c>
      <c r="GN106" s="790">
        <f t="shared" si="109"/>
        <v>0</v>
      </c>
      <c r="GO106" s="790">
        <f t="shared" si="109"/>
        <v>0</v>
      </c>
      <c r="GP106" s="790">
        <f t="shared" ref="GP106:IL106" si="110">GP105+GP156</f>
        <v>0</v>
      </c>
      <c r="GQ106" s="790">
        <f t="shared" si="110"/>
        <v>0</v>
      </c>
      <c r="GR106" s="790">
        <f t="shared" si="110"/>
        <v>0</v>
      </c>
      <c r="GS106" s="790">
        <f t="shared" si="110"/>
        <v>0</v>
      </c>
      <c r="GT106" s="790">
        <f t="shared" si="110"/>
        <v>0</v>
      </c>
      <c r="GU106" s="790">
        <f t="shared" si="110"/>
        <v>0</v>
      </c>
      <c r="GV106" s="790">
        <f t="shared" si="110"/>
        <v>0</v>
      </c>
      <c r="GW106" s="790">
        <f t="shared" si="110"/>
        <v>0</v>
      </c>
      <c r="GX106" s="790">
        <f t="shared" si="110"/>
        <v>0</v>
      </c>
      <c r="GY106" s="790">
        <f t="shared" si="110"/>
        <v>0</v>
      </c>
      <c r="GZ106" s="790">
        <f t="shared" si="110"/>
        <v>0</v>
      </c>
      <c r="HA106" s="790">
        <f t="shared" si="110"/>
        <v>0</v>
      </c>
      <c r="HB106" s="790">
        <f t="shared" si="110"/>
        <v>0</v>
      </c>
      <c r="HC106" s="790">
        <f t="shared" si="110"/>
        <v>0</v>
      </c>
      <c r="HD106" s="790">
        <f t="shared" si="110"/>
        <v>0</v>
      </c>
      <c r="HE106" s="790">
        <f t="shared" si="110"/>
        <v>0</v>
      </c>
      <c r="HF106" s="790">
        <f t="shared" si="110"/>
        <v>0</v>
      </c>
      <c r="HG106" s="790">
        <f t="shared" si="110"/>
        <v>0</v>
      </c>
      <c r="HH106" s="790">
        <f t="shared" si="110"/>
        <v>0</v>
      </c>
      <c r="HI106" s="790">
        <f t="shared" si="110"/>
        <v>0</v>
      </c>
      <c r="HJ106" s="790">
        <f t="shared" si="110"/>
        <v>0</v>
      </c>
      <c r="HK106" s="790">
        <f t="shared" si="110"/>
        <v>0</v>
      </c>
      <c r="HL106" s="790">
        <f t="shared" si="110"/>
        <v>0</v>
      </c>
      <c r="HM106" s="790">
        <f t="shared" si="110"/>
        <v>0</v>
      </c>
      <c r="HN106" s="790">
        <f t="shared" si="110"/>
        <v>0</v>
      </c>
      <c r="HO106" s="790">
        <f t="shared" si="110"/>
        <v>0</v>
      </c>
      <c r="HP106" s="790">
        <f t="shared" si="110"/>
        <v>0</v>
      </c>
      <c r="HQ106" s="790">
        <f t="shared" si="110"/>
        <v>0</v>
      </c>
      <c r="HR106" s="790">
        <f t="shared" si="110"/>
        <v>0</v>
      </c>
      <c r="HS106" s="790">
        <f t="shared" si="110"/>
        <v>0</v>
      </c>
      <c r="HT106" s="790">
        <f t="shared" si="110"/>
        <v>0</v>
      </c>
      <c r="HU106" s="790">
        <f t="shared" si="110"/>
        <v>0</v>
      </c>
      <c r="HV106" s="790">
        <f t="shared" si="110"/>
        <v>0</v>
      </c>
      <c r="HW106" s="790">
        <f t="shared" si="110"/>
        <v>0</v>
      </c>
      <c r="HX106" s="790">
        <f t="shared" si="110"/>
        <v>0</v>
      </c>
      <c r="HY106" s="790">
        <f t="shared" si="110"/>
        <v>0</v>
      </c>
      <c r="HZ106" s="790">
        <f t="shared" si="110"/>
        <v>0</v>
      </c>
      <c r="IA106" s="790">
        <f t="shared" si="110"/>
        <v>0</v>
      </c>
      <c r="IB106" s="790">
        <f t="shared" si="110"/>
        <v>0</v>
      </c>
      <c r="IC106" s="790">
        <f t="shared" si="110"/>
        <v>0</v>
      </c>
      <c r="ID106" s="790">
        <f t="shared" si="110"/>
        <v>0</v>
      </c>
      <c r="IE106" s="790">
        <f t="shared" si="110"/>
        <v>0</v>
      </c>
      <c r="IF106" s="790">
        <f t="shared" si="110"/>
        <v>0</v>
      </c>
      <c r="IG106" s="790">
        <f t="shared" si="110"/>
        <v>0</v>
      </c>
      <c r="IH106" s="790">
        <f t="shared" si="110"/>
        <v>0</v>
      </c>
      <c r="II106" s="790">
        <f t="shared" si="110"/>
        <v>0</v>
      </c>
      <c r="IJ106" s="790">
        <f t="shared" si="110"/>
        <v>0</v>
      </c>
      <c r="IK106" s="790">
        <f t="shared" si="110"/>
        <v>0</v>
      </c>
      <c r="IL106" s="790">
        <f t="shared" si="110"/>
        <v>0</v>
      </c>
    </row>
    <row r="107" spans="1:246" s="790" customFormat="1">
      <c r="B107" s="790" t="s">
        <v>705</v>
      </c>
      <c r="D107" s="798">
        <f ca="1">IF(ISERROR((1+IRR(F107:IL107,0.01))^VLOOKUP(_WF_Periodicity,_WF_Period_lookup,2,FALSE)-1),0,(1+IRR(F107:IL107,0.01))^VLOOKUP(_WF_Periodicity,_WF_Period_lookup,2,FALSE)-1)</f>
        <v>0.31731514964973351</v>
      </c>
      <c r="E107" s="791">
        <f ca="1">SUM(F107:IL107)</f>
        <v>20463505.148115192</v>
      </c>
      <c r="F107" s="790">
        <f t="shared" ref="F107:BQ107" si="111">F106+F175</f>
        <v>0</v>
      </c>
      <c r="G107" s="790">
        <f t="shared" ca="1" si="111"/>
        <v>-3722742.1310907081</v>
      </c>
      <c r="H107" s="790">
        <f t="shared" ca="1" si="111"/>
        <v>-702483.38638499856</v>
      </c>
      <c r="I107" s="790">
        <f t="shared" ca="1" si="111"/>
        <v>-393301.66601161024</v>
      </c>
      <c r="J107" s="790">
        <f t="shared" ca="1" si="111"/>
        <v>-417274.44248333637</v>
      </c>
      <c r="K107" s="790">
        <f t="shared" ca="1" si="111"/>
        <v>-436961.50466934824</v>
      </c>
      <c r="L107" s="790">
        <f t="shared" ca="1" si="111"/>
        <v>-451154.28114107426</v>
      </c>
      <c r="M107" s="790">
        <f t="shared" ca="1" si="111"/>
        <v>-473052.77189851477</v>
      </c>
      <c r="N107" s="790">
        <f t="shared" ca="1" si="111"/>
        <v>-514946.05974232365</v>
      </c>
      <c r="O107" s="790">
        <f t="shared" ca="1" si="111"/>
        <v>-536724.88348623656</v>
      </c>
      <c r="P107" s="790">
        <f t="shared" ca="1" si="111"/>
        <v>-558456.88100746472</v>
      </c>
      <c r="Q107" s="790">
        <f t="shared" ca="1" si="111"/>
        <v>-156290.96491279895</v>
      </c>
      <c r="R107" s="790">
        <f t="shared" ca="1" si="111"/>
        <v>0</v>
      </c>
      <c r="S107" s="790">
        <f t="shared" ca="1" si="111"/>
        <v>0</v>
      </c>
      <c r="T107" s="790">
        <f t="shared" ca="1" si="111"/>
        <v>0</v>
      </c>
      <c r="U107" s="790">
        <f t="shared" ca="1" si="111"/>
        <v>0</v>
      </c>
      <c r="V107" s="790">
        <f t="shared" ca="1" si="111"/>
        <v>0</v>
      </c>
      <c r="W107" s="790">
        <f t="shared" ca="1" si="111"/>
        <v>0</v>
      </c>
      <c r="X107" s="790">
        <f t="shared" ca="1" si="111"/>
        <v>0</v>
      </c>
      <c r="Y107" s="790">
        <f t="shared" ca="1" si="111"/>
        <v>0</v>
      </c>
      <c r="Z107" s="790">
        <f t="shared" ca="1" si="111"/>
        <v>0</v>
      </c>
      <c r="AA107" s="790">
        <f t="shared" ca="1" si="111"/>
        <v>0</v>
      </c>
      <c r="AB107" s="790">
        <f t="shared" ca="1" si="111"/>
        <v>0</v>
      </c>
      <c r="AC107" s="790">
        <f t="shared" ca="1" si="111"/>
        <v>0</v>
      </c>
      <c r="AD107" s="790">
        <f t="shared" ca="1" si="111"/>
        <v>0</v>
      </c>
      <c r="AE107" s="790">
        <f t="shared" ca="1" si="111"/>
        <v>0</v>
      </c>
      <c r="AF107" s="790">
        <f t="shared" ca="1" si="111"/>
        <v>0</v>
      </c>
      <c r="AG107" s="790">
        <f t="shared" ca="1" si="111"/>
        <v>0</v>
      </c>
      <c r="AH107" s="790">
        <f t="shared" ca="1" si="111"/>
        <v>0</v>
      </c>
      <c r="AI107" s="790">
        <f t="shared" ca="1" si="111"/>
        <v>0</v>
      </c>
      <c r="AJ107" s="790">
        <f t="shared" ca="1" si="111"/>
        <v>0</v>
      </c>
      <c r="AK107" s="790">
        <f t="shared" ca="1" si="111"/>
        <v>0</v>
      </c>
      <c r="AL107" s="790">
        <f t="shared" ca="1" si="111"/>
        <v>42827.878508829388</v>
      </c>
      <c r="AM107" s="790">
        <f t="shared" ca="1" si="111"/>
        <v>38216.799553369536</v>
      </c>
      <c r="AN107" s="790">
        <f t="shared" ca="1" si="111"/>
        <v>37369.513314251592</v>
      </c>
      <c r="AO107" s="790">
        <f t="shared" ca="1" si="111"/>
        <v>37183.21429895566</v>
      </c>
      <c r="AP107" s="790">
        <f t="shared" ca="1" si="111"/>
        <v>36888.191445462202</v>
      </c>
      <c r="AQ107" s="790">
        <f t="shared" ca="1" si="111"/>
        <v>36596.889797794429</v>
      </c>
      <c r="AR107" s="790">
        <f t="shared" ca="1" si="111"/>
        <v>36317.884321803125</v>
      </c>
      <c r="AS107" s="790">
        <f t="shared" ca="1" si="111"/>
        <v>36034.159046802757</v>
      </c>
      <c r="AT107" s="790">
        <f t="shared" ca="1" si="111"/>
        <v>35765.609805562744</v>
      </c>
      <c r="AU107" s="790">
        <f t="shared" ca="1" si="111"/>
        <v>35491.37835864786</v>
      </c>
      <c r="AV107" s="790">
        <f t="shared" ca="1" si="111"/>
        <v>35244.584751280097</v>
      </c>
      <c r="AW107" s="790">
        <f t="shared" ca="1" si="111"/>
        <v>8144296.4328650031</v>
      </c>
      <c r="AX107" s="790">
        <f t="shared" ca="1" si="111"/>
        <v>66805.128183597131</v>
      </c>
      <c r="AY107" s="790">
        <f t="shared" ca="1" si="111"/>
        <v>66805.128183597131</v>
      </c>
      <c r="AZ107" s="790">
        <f t="shared" ca="1" si="111"/>
        <v>66805.128183597131</v>
      </c>
      <c r="BA107" s="790">
        <f t="shared" ca="1" si="111"/>
        <v>66805.128183597131</v>
      </c>
      <c r="BB107" s="790">
        <f t="shared" ca="1" si="111"/>
        <v>66805.128183597131</v>
      </c>
      <c r="BC107" s="790">
        <f t="shared" ca="1" si="111"/>
        <v>66805.128183597131</v>
      </c>
      <c r="BD107" s="790">
        <f t="shared" ca="1" si="111"/>
        <v>66805.128183597131</v>
      </c>
      <c r="BE107" s="790">
        <f t="shared" ca="1" si="111"/>
        <v>66805.128183597131</v>
      </c>
      <c r="BF107" s="790">
        <f t="shared" ca="1" si="111"/>
        <v>66805.128183597131</v>
      </c>
      <c r="BG107" s="790">
        <f t="shared" ca="1" si="111"/>
        <v>66805.128183597131</v>
      </c>
      <c r="BH107" s="790">
        <f t="shared" ca="1" si="111"/>
        <v>66805.128183597131</v>
      </c>
      <c r="BI107" s="790">
        <f t="shared" ca="1" si="111"/>
        <v>66805.128183597131</v>
      </c>
      <c r="BJ107" s="790">
        <f t="shared" ca="1" si="111"/>
        <v>72102.613870716305</v>
      </c>
      <c r="BK107" s="790">
        <f t="shared" ca="1" si="111"/>
        <v>72102.613870716305</v>
      </c>
      <c r="BL107" s="790">
        <f t="shared" ca="1" si="111"/>
        <v>72102.613870716305</v>
      </c>
      <c r="BM107" s="790">
        <f t="shared" ca="1" si="111"/>
        <v>72102.613870716305</v>
      </c>
      <c r="BN107" s="790">
        <f t="shared" ca="1" si="111"/>
        <v>72102.613870716305</v>
      </c>
      <c r="BO107" s="790">
        <f t="shared" ca="1" si="111"/>
        <v>72102.613870716305</v>
      </c>
      <c r="BP107" s="790">
        <f t="shared" ca="1" si="111"/>
        <v>72102.613870716305</v>
      </c>
      <c r="BQ107" s="790">
        <f t="shared" ca="1" si="111"/>
        <v>72102.613870716305</v>
      </c>
      <c r="BR107" s="790">
        <f t="shared" ref="BR107:EC107" ca="1" si="112">BR106+BR175</f>
        <v>72102.613870716305</v>
      </c>
      <c r="BS107" s="790">
        <f t="shared" ca="1" si="112"/>
        <v>72102.613870716305</v>
      </c>
      <c r="BT107" s="790">
        <f t="shared" ca="1" si="112"/>
        <v>72102.613870716305</v>
      </c>
      <c r="BU107" s="790">
        <f t="shared" ca="1" si="112"/>
        <v>18679871.294094801</v>
      </c>
      <c r="BV107" s="790">
        <f t="shared" si="112"/>
        <v>0</v>
      </c>
      <c r="BW107" s="790">
        <f t="shared" si="112"/>
        <v>0</v>
      </c>
      <c r="BX107" s="790">
        <f t="shared" si="112"/>
        <v>0</v>
      </c>
      <c r="BY107" s="790">
        <f t="shared" si="112"/>
        <v>0</v>
      </c>
      <c r="BZ107" s="790">
        <f t="shared" si="112"/>
        <v>0</v>
      </c>
      <c r="CA107" s="790">
        <f t="shared" si="112"/>
        <v>0</v>
      </c>
      <c r="CB107" s="790">
        <f t="shared" si="112"/>
        <v>0</v>
      </c>
      <c r="CC107" s="790">
        <f t="shared" si="112"/>
        <v>0</v>
      </c>
      <c r="CD107" s="790">
        <f t="shared" si="112"/>
        <v>0</v>
      </c>
      <c r="CE107" s="790">
        <f t="shared" si="112"/>
        <v>0</v>
      </c>
      <c r="CF107" s="790">
        <f t="shared" si="112"/>
        <v>0</v>
      </c>
      <c r="CG107" s="790">
        <f t="shared" si="112"/>
        <v>0</v>
      </c>
      <c r="CH107" s="790">
        <f t="shared" si="112"/>
        <v>0</v>
      </c>
      <c r="CI107" s="790">
        <f t="shared" si="112"/>
        <v>0</v>
      </c>
      <c r="CJ107" s="790">
        <f t="shared" si="112"/>
        <v>0</v>
      </c>
      <c r="CK107" s="790">
        <f t="shared" si="112"/>
        <v>0</v>
      </c>
      <c r="CL107" s="790">
        <f t="shared" si="112"/>
        <v>0</v>
      </c>
      <c r="CM107" s="790">
        <f t="shared" si="112"/>
        <v>0</v>
      </c>
      <c r="CN107" s="790">
        <f t="shared" si="112"/>
        <v>0</v>
      </c>
      <c r="CO107" s="790">
        <f t="shared" si="112"/>
        <v>0</v>
      </c>
      <c r="CP107" s="790">
        <f t="shared" si="112"/>
        <v>0</v>
      </c>
      <c r="CQ107" s="790">
        <f t="shared" si="112"/>
        <v>0</v>
      </c>
      <c r="CR107" s="790">
        <f t="shared" si="112"/>
        <v>0</v>
      </c>
      <c r="CS107" s="790">
        <f t="shared" si="112"/>
        <v>0</v>
      </c>
      <c r="CT107" s="790">
        <f t="shared" si="112"/>
        <v>0</v>
      </c>
      <c r="CU107" s="790">
        <f t="shared" si="112"/>
        <v>0</v>
      </c>
      <c r="CV107" s="790">
        <f t="shared" si="112"/>
        <v>0</v>
      </c>
      <c r="CW107" s="790">
        <f t="shared" si="112"/>
        <v>0</v>
      </c>
      <c r="CX107" s="790">
        <f t="shared" si="112"/>
        <v>0</v>
      </c>
      <c r="CY107" s="790">
        <f t="shared" si="112"/>
        <v>0</v>
      </c>
      <c r="CZ107" s="790">
        <f t="shared" si="112"/>
        <v>0</v>
      </c>
      <c r="DA107" s="790">
        <f t="shared" si="112"/>
        <v>0</v>
      </c>
      <c r="DB107" s="790">
        <f t="shared" si="112"/>
        <v>0</v>
      </c>
      <c r="DC107" s="790">
        <f t="shared" si="112"/>
        <v>0</v>
      </c>
      <c r="DD107" s="790">
        <f t="shared" si="112"/>
        <v>0</v>
      </c>
      <c r="DE107" s="790">
        <f t="shared" si="112"/>
        <v>0</v>
      </c>
      <c r="DF107" s="790">
        <f t="shared" si="112"/>
        <v>0</v>
      </c>
      <c r="DG107" s="790">
        <f t="shared" si="112"/>
        <v>0</v>
      </c>
      <c r="DH107" s="790">
        <f t="shared" si="112"/>
        <v>0</v>
      </c>
      <c r="DI107" s="790">
        <f t="shared" si="112"/>
        <v>0</v>
      </c>
      <c r="DJ107" s="790">
        <f t="shared" si="112"/>
        <v>0</v>
      </c>
      <c r="DK107" s="790">
        <f t="shared" si="112"/>
        <v>0</v>
      </c>
      <c r="DL107" s="790">
        <f t="shared" si="112"/>
        <v>0</v>
      </c>
      <c r="DM107" s="790">
        <f t="shared" si="112"/>
        <v>0</v>
      </c>
      <c r="DN107" s="790">
        <f t="shared" si="112"/>
        <v>0</v>
      </c>
      <c r="DO107" s="790">
        <f t="shared" si="112"/>
        <v>0</v>
      </c>
      <c r="DP107" s="790">
        <f t="shared" si="112"/>
        <v>0</v>
      </c>
      <c r="DQ107" s="790">
        <f t="shared" si="112"/>
        <v>0</v>
      </c>
      <c r="DR107" s="790">
        <f t="shared" si="112"/>
        <v>0</v>
      </c>
      <c r="DS107" s="790">
        <f t="shared" si="112"/>
        <v>0</v>
      </c>
      <c r="DT107" s="790">
        <f t="shared" si="112"/>
        <v>0</v>
      </c>
      <c r="DU107" s="790">
        <f t="shared" si="112"/>
        <v>0</v>
      </c>
      <c r="DV107" s="790">
        <f t="shared" si="112"/>
        <v>0</v>
      </c>
      <c r="DW107" s="790">
        <f t="shared" si="112"/>
        <v>0</v>
      </c>
      <c r="DX107" s="790">
        <f t="shared" si="112"/>
        <v>0</v>
      </c>
      <c r="DY107" s="790">
        <f t="shared" si="112"/>
        <v>0</v>
      </c>
      <c r="DZ107" s="790">
        <f t="shared" si="112"/>
        <v>0</v>
      </c>
      <c r="EA107" s="790">
        <f t="shared" si="112"/>
        <v>0</v>
      </c>
      <c r="EB107" s="790">
        <f t="shared" si="112"/>
        <v>0</v>
      </c>
      <c r="EC107" s="790">
        <f t="shared" si="112"/>
        <v>0</v>
      </c>
      <c r="ED107" s="790">
        <f t="shared" ref="ED107:GO107" si="113">ED106+ED175</f>
        <v>0</v>
      </c>
      <c r="EE107" s="790">
        <f t="shared" si="113"/>
        <v>0</v>
      </c>
      <c r="EF107" s="790">
        <f t="shared" si="113"/>
        <v>0</v>
      </c>
      <c r="EG107" s="790">
        <f t="shared" si="113"/>
        <v>0</v>
      </c>
      <c r="EH107" s="790">
        <f t="shared" si="113"/>
        <v>0</v>
      </c>
      <c r="EI107" s="790">
        <f t="shared" si="113"/>
        <v>0</v>
      </c>
      <c r="EJ107" s="790">
        <f t="shared" si="113"/>
        <v>0</v>
      </c>
      <c r="EK107" s="790">
        <f t="shared" si="113"/>
        <v>0</v>
      </c>
      <c r="EL107" s="790">
        <f t="shared" si="113"/>
        <v>0</v>
      </c>
      <c r="EM107" s="790">
        <f t="shared" si="113"/>
        <v>0</v>
      </c>
      <c r="EN107" s="790">
        <f t="shared" si="113"/>
        <v>0</v>
      </c>
      <c r="EO107" s="790">
        <f t="shared" si="113"/>
        <v>0</v>
      </c>
      <c r="EP107" s="790">
        <f t="shared" si="113"/>
        <v>0</v>
      </c>
      <c r="EQ107" s="790">
        <f t="shared" si="113"/>
        <v>0</v>
      </c>
      <c r="ER107" s="790">
        <f t="shared" si="113"/>
        <v>0</v>
      </c>
      <c r="ES107" s="790">
        <f t="shared" si="113"/>
        <v>0</v>
      </c>
      <c r="ET107" s="790">
        <f t="shared" si="113"/>
        <v>0</v>
      </c>
      <c r="EU107" s="790">
        <f t="shared" si="113"/>
        <v>0</v>
      </c>
      <c r="EV107" s="790">
        <f t="shared" si="113"/>
        <v>0</v>
      </c>
      <c r="EW107" s="790">
        <f t="shared" si="113"/>
        <v>0</v>
      </c>
      <c r="EX107" s="790">
        <f t="shared" si="113"/>
        <v>0</v>
      </c>
      <c r="EY107" s="790">
        <f t="shared" si="113"/>
        <v>0</v>
      </c>
      <c r="EZ107" s="790">
        <f t="shared" si="113"/>
        <v>0</v>
      </c>
      <c r="FA107" s="790">
        <f t="shared" si="113"/>
        <v>0</v>
      </c>
      <c r="FB107" s="790">
        <f t="shared" si="113"/>
        <v>0</v>
      </c>
      <c r="FC107" s="790">
        <f t="shared" si="113"/>
        <v>0</v>
      </c>
      <c r="FD107" s="790">
        <f t="shared" si="113"/>
        <v>0</v>
      </c>
      <c r="FE107" s="790">
        <f t="shared" si="113"/>
        <v>0</v>
      </c>
      <c r="FF107" s="790">
        <f t="shared" si="113"/>
        <v>0</v>
      </c>
      <c r="FG107" s="790">
        <f t="shared" si="113"/>
        <v>0</v>
      </c>
      <c r="FH107" s="790">
        <f t="shared" si="113"/>
        <v>0</v>
      </c>
      <c r="FI107" s="790">
        <f t="shared" si="113"/>
        <v>0</v>
      </c>
      <c r="FJ107" s="790">
        <f t="shared" si="113"/>
        <v>0</v>
      </c>
      <c r="FK107" s="790">
        <f t="shared" si="113"/>
        <v>0</v>
      </c>
      <c r="FL107" s="790">
        <f t="shared" si="113"/>
        <v>0</v>
      </c>
      <c r="FM107" s="790">
        <f t="shared" si="113"/>
        <v>0</v>
      </c>
      <c r="FN107" s="790">
        <f t="shared" si="113"/>
        <v>0</v>
      </c>
      <c r="FO107" s="790">
        <f t="shared" si="113"/>
        <v>0</v>
      </c>
      <c r="FP107" s="790">
        <f t="shared" si="113"/>
        <v>0</v>
      </c>
      <c r="FQ107" s="790">
        <f t="shared" si="113"/>
        <v>0</v>
      </c>
      <c r="FR107" s="790">
        <f t="shared" si="113"/>
        <v>0</v>
      </c>
      <c r="FS107" s="790">
        <f t="shared" si="113"/>
        <v>0</v>
      </c>
      <c r="FT107" s="790">
        <f t="shared" si="113"/>
        <v>0</v>
      </c>
      <c r="FU107" s="790">
        <f t="shared" si="113"/>
        <v>0</v>
      </c>
      <c r="FV107" s="790">
        <f t="shared" si="113"/>
        <v>0</v>
      </c>
      <c r="FW107" s="790">
        <f t="shared" si="113"/>
        <v>0</v>
      </c>
      <c r="FX107" s="790">
        <f t="shared" si="113"/>
        <v>0</v>
      </c>
      <c r="FY107" s="790">
        <f t="shared" si="113"/>
        <v>0</v>
      </c>
      <c r="FZ107" s="790">
        <f t="shared" si="113"/>
        <v>0</v>
      </c>
      <c r="GA107" s="790">
        <f t="shared" si="113"/>
        <v>0</v>
      </c>
      <c r="GB107" s="790">
        <f t="shared" si="113"/>
        <v>0</v>
      </c>
      <c r="GC107" s="790">
        <f t="shared" si="113"/>
        <v>0</v>
      </c>
      <c r="GD107" s="790">
        <f t="shared" si="113"/>
        <v>0</v>
      </c>
      <c r="GE107" s="790">
        <f t="shared" si="113"/>
        <v>0</v>
      </c>
      <c r="GF107" s="790">
        <f t="shared" si="113"/>
        <v>0</v>
      </c>
      <c r="GG107" s="790">
        <f t="shared" si="113"/>
        <v>0</v>
      </c>
      <c r="GH107" s="790">
        <f t="shared" si="113"/>
        <v>0</v>
      </c>
      <c r="GI107" s="790">
        <f t="shared" si="113"/>
        <v>0</v>
      </c>
      <c r="GJ107" s="790">
        <f t="shared" si="113"/>
        <v>0</v>
      </c>
      <c r="GK107" s="790">
        <f t="shared" si="113"/>
        <v>0</v>
      </c>
      <c r="GL107" s="790">
        <f t="shared" si="113"/>
        <v>0</v>
      </c>
      <c r="GM107" s="790">
        <f t="shared" si="113"/>
        <v>0</v>
      </c>
      <c r="GN107" s="790">
        <f t="shared" si="113"/>
        <v>0</v>
      </c>
      <c r="GO107" s="790">
        <f t="shared" si="113"/>
        <v>0</v>
      </c>
      <c r="GP107" s="790">
        <f t="shared" ref="GP107:IL107" si="114">GP106+GP175</f>
        <v>0</v>
      </c>
      <c r="GQ107" s="790">
        <f t="shared" si="114"/>
        <v>0</v>
      </c>
      <c r="GR107" s="790">
        <f t="shared" si="114"/>
        <v>0</v>
      </c>
      <c r="GS107" s="790">
        <f t="shared" si="114"/>
        <v>0</v>
      </c>
      <c r="GT107" s="790">
        <f t="shared" si="114"/>
        <v>0</v>
      </c>
      <c r="GU107" s="790">
        <f t="shared" si="114"/>
        <v>0</v>
      </c>
      <c r="GV107" s="790">
        <f t="shared" si="114"/>
        <v>0</v>
      </c>
      <c r="GW107" s="790">
        <f t="shared" si="114"/>
        <v>0</v>
      </c>
      <c r="GX107" s="790">
        <f t="shared" si="114"/>
        <v>0</v>
      </c>
      <c r="GY107" s="790">
        <f t="shared" si="114"/>
        <v>0</v>
      </c>
      <c r="GZ107" s="790">
        <f t="shared" si="114"/>
        <v>0</v>
      </c>
      <c r="HA107" s="790">
        <f t="shared" si="114"/>
        <v>0</v>
      </c>
      <c r="HB107" s="790">
        <f t="shared" si="114"/>
        <v>0</v>
      </c>
      <c r="HC107" s="790">
        <f t="shared" si="114"/>
        <v>0</v>
      </c>
      <c r="HD107" s="790">
        <f t="shared" si="114"/>
        <v>0</v>
      </c>
      <c r="HE107" s="790">
        <f t="shared" si="114"/>
        <v>0</v>
      </c>
      <c r="HF107" s="790">
        <f t="shared" si="114"/>
        <v>0</v>
      </c>
      <c r="HG107" s="790">
        <f t="shared" si="114"/>
        <v>0</v>
      </c>
      <c r="HH107" s="790">
        <f t="shared" si="114"/>
        <v>0</v>
      </c>
      <c r="HI107" s="790">
        <f t="shared" si="114"/>
        <v>0</v>
      </c>
      <c r="HJ107" s="790">
        <f t="shared" si="114"/>
        <v>0</v>
      </c>
      <c r="HK107" s="790">
        <f t="shared" si="114"/>
        <v>0</v>
      </c>
      <c r="HL107" s="790">
        <f t="shared" si="114"/>
        <v>0</v>
      </c>
      <c r="HM107" s="790">
        <f t="shared" si="114"/>
        <v>0</v>
      </c>
      <c r="HN107" s="790">
        <f t="shared" si="114"/>
        <v>0</v>
      </c>
      <c r="HO107" s="790">
        <f t="shared" si="114"/>
        <v>0</v>
      </c>
      <c r="HP107" s="790">
        <f t="shared" si="114"/>
        <v>0</v>
      </c>
      <c r="HQ107" s="790">
        <f t="shared" si="114"/>
        <v>0</v>
      </c>
      <c r="HR107" s="790">
        <f t="shared" si="114"/>
        <v>0</v>
      </c>
      <c r="HS107" s="790">
        <f t="shared" si="114"/>
        <v>0</v>
      </c>
      <c r="HT107" s="790">
        <f t="shared" si="114"/>
        <v>0</v>
      </c>
      <c r="HU107" s="790">
        <f t="shared" si="114"/>
        <v>0</v>
      </c>
      <c r="HV107" s="790">
        <f t="shared" si="114"/>
        <v>0</v>
      </c>
      <c r="HW107" s="790">
        <f t="shared" si="114"/>
        <v>0</v>
      </c>
      <c r="HX107" s="790">
        <f t="shared" si="114"/>
        <v>0</v>
      </c>
      <c r="HY107" s="790">
        <f t="shared" si="114"/>
        <v>0</v>
      </c>
      <c r="HZ107" s="790">
        <f t="shared" si="114"/>
        <v>0</v>
      </c>
      <c r="IA107" s="790">
        <f t="shared" si="114"/>
        <v>0</v>
      </c>
      <c r="IB107" s="790">
        <f t="shared" si="114"/>
        <v>0</v>
      </c>
      <c r="IC107" s="790">
        <f t="shared" si="114"/>
        <v>0</v>
      </c>
      <c r="ID107" s="790">
        <f t="shared" si="114"/>
        <v>0</v>
      </c>
      <c r="IE107" s="790">
        <f t="shared" si="114"/>
        <v>0</v>
      </c>
      <c r="IF107" s="790">
        <f t="shared" si="114"/>
        <v>0</v>
      </c>
      <c r="IG107" s="790">
        <f t="shared" si="114"/>
        <v>0</v>
      </c>
      <c r="IH107" s="790">
        <f t="shared" si="114"/>
        <v>0</v>
      </c>
      <c r="II107" s="790">
        <f t="shared" si="114"/>
        <v>0</v>
      </c>
      <c r="IJ107" s="790">
        <f t="shared" si="114"/>
        <v>0</v>
      </c>
      <c r="IK107" s="790">
        <f t="shared" si="114"/>
        <v>0</v>
      </c>
      <c r="IL107" s="790">
        <f t="shared" si="114"/>
        <v>0</v>
      </c>
    </row>
    <row r="108" spans="1:246" s="790" customFormat="1">
      <c r="B108" s="790" t="s">
        <v>633</v>
      </c>
      <c r="D108" s="798">
        <f ca="1">IF(ISERROR((1+IRR(F108:IL108,0.01))^VLOOKUP(_WF_Periodicity,_WF_Period_lookup,2,FALSE)-1),0,(1+IRR(F108:IL108,0.01))^VLOOKUP(_WF_Periodicity,_WF_Period_lookup,2,FALSE)-1)</f>
        <v>0.54453548502142768</v>
      </c>
      <c r="E108" s="791">
        <f ca="1">SUM(F108:IL108)</f>
        <v>61514660.948534645</v>
      </c>
      <c r="F108" s="790">
        <f t="shared" ref="F108:BQ108" si="115">F107+F182</f>
        <v>0</v>
      </c>
      <c r="G108" s="790">
        <f t="shared" ca="1" si="115"/>
        <v>-3722742.1310907081</v>
      </c>
      <c r="H108" s="790">
        <f t="shared" ca="1" si="115"/>
        <v>-702483.38638499856</v>
      </c>
      <c r="I108" s="790">
        <f t="shared" ca="1" si="115"/>
        <v>-393301.66601161024</v>
      </c>
      <c r="J108" s="790">
        <f t="shared" ca="1" si="115"/>
        <v>-417274.44248333637</v>
      </c>
      <c r="K108" s="790">
        <f t="shared" ca="1" si="115"/>
        <v>-436961.50466934824</v>
      </c>
      <c r="L108" s="790">
        <f t="shared" ca="1" si="115"/>
        <v>-451154.28114107426</v>
      </c>
      <c r="M108" s="790">
        <f t="shared" ca="1" si="115"/>
        <v>-473052.77189851477</v>
      </c>
      <c r="N108" s="790">
        <f t="shared" ca="1" si="115"/>
        <v>-514946.05974232365</v>
      </c>
      <c r="O108" s="790">
        <f t="shared" ca="1" si="115"/>
        <v>-536724.88348623656</v>
      </c>
      <c r="P108" s="790">
        <f t="shared" ca="1" si="115"/>
        <v>-558456.88100746472</v>
      </c>
      <c r="Q108" s="790">
        <f t="shared" ca="1" si="115"/>
        <v>-156290.96491279895</v>
      </c>
      <c r="R108" s="790">
        <f t="shared" ca="1" si="115"/>
        <v>0</v>
      </c>
      <c r="S108" s="790">
        <f t="shared" ca="1" si="115"/>
        <v>0</v>
      </c>
      <c r="T108" s="790">
        <f t="shared" ca="1" si="115"/>
        <v>0</v>
      </c>
      <c r="U108" s="790">
        <f t="shared" ca="1" si="115"/>
        <v>0</v>
      </c>
      <c r="V108" s="790">
        <f t="shared" ca="1" si="115"/>
        <v>0</v>
      </c>
      <c r="W108" s="790">
        <f t="shared" ca="1" si="115"/>
        <v>0</v>
      </c>
      <c r="X108" s="790">
        <f t="shared" ca="1" si="115"/>
        <v>0</v>
      </c>
      <c r="Y108" s="790">
        <f t="shared" ca="1" si="115"/>
        <v>0</v>
      </c>
      <c r="Z108" s="790">
        <f t="shared" ca="1" si="115"/>
        <v>0</v>
      </c>
      <c r="AA108" s="790">
        <f t="shared" ca="1" si="115"/>
        <v>0</v>
      </c>
      <c r="AB108" s="790">
        <f t="shared" ca="1" si="115"/>
        <v>0</v>
      </c>
      <c r="AC108" s="790">
        <f t="shared" ca="1" si="115"/>
        <v>0</v>
      </c>
      <c r="AD108" s="790">
        <f t="shared" ca="1" si="115"/>
        <v>0</v>
      </c>
      <c r="AE108" s="790">
        <f t="shared" ca="1" si="115"/>
        <v>0</v>
      </c>
      <c r="AF108" s="790">
        <f t="shared" ca="1" si="115"/>
        <v>0</v>
      </c>
      <c r="AG108" s="790">
        <f t="shared" ca="1" si="115"/>
        <v>0</v>
      </c>
      <c r="AH108" s="790">
        <f t="shared" ca="1" si="115"/>
        <v>0</v>
      </c>
      <c r="AI108" s="790">
        <f t="shared" ca="1" si="115"/>
        <v>0</v>
      </c>
      <c r="AJ108" s="790">
        <f t="shared" ca="1" si="115"/>
        <v>0</v>
      </c>
      <c r="AK108" s="790">
        <f t="shared" ca="1" si="115"/>
        <v>0</v>
      </c>
      <c r="AL108" s="790">
        <f t="shared" ca="1" si="115"/>
        <v>42827.878508829388</v>
      </c>
      <c r="AM108" s="790">
        <f t="shared" ca="1" si="115"/>
        <v>38216.799553369536</v>
      </c>
      <c r="AN108" s="790">
        <f t="shared" ca="1" si="115"/>
        <v>37369.513314251592</v>
      </c>
      <c r="AO108" s="790">
        <f t="shared" ca="1" si="115"/>
        <v>37183.21429895566</v>
      </c>
      <c r="AP108" s="790">
        <f t="shared" ca="1" si="115"/>
        <v>36888.191445462202</v>
      </c>
      <c r="AQ108" s="790">
        <f t="shared" ca="1" si="115"/>
        <v>36596.889797794429</v>
      </c>
      <c r="AR108" s="790">
        <f t="shared" ca="1" si="115"/>
        <v>36317.884321803125</v>
      </c>
      <c r="AS108" s="790">
        <f t="shared" ca="1" si="115"/>
        <v>36034.159046802757</v>
      </c>
      <c r="AT108" s="790">
        <f t="shared" ca="1" si="115"/>
        <v>35765.609805562744</v>
      </c>
      <c r="AU108" s="790">
        <f t="shared" ca="1" si="115"/>
        <v>35491.37835864786</v>
      </c>
      <c r="AV108" s="790">
        <f t="shared" ca="1" si="115"/>
        <v>35244.584751280097</v>
      </c>
      <c r="AW108" s="790">
        <f t="shared" ca="1" si="115"/>
        <v>8144296.4328650031</v>
      </c>
      <c r="AX108" s="790">
        <f t="shared" ca="1" si="115"/>
        <v>66805.128183597131</v>
      </c>
      <c r="AY108" s="790">
        <f t="shared" ca="1" si="115"/>
        <v>66805.128183597131</v>
      </c>
      <c r="AZ108" s="790">
        <f t="shared" ca="1" si="115"/>
        <v>66805.128183597131</v>
      </c>
      <c r="BA108" s="790">
        <f t="shared" ca="1" si="115"/>
        <v>66805.128183597131</v>
      </c>
      <c r="BB108" s="790">
        <f t="shared" ca="1" si="115"/>
        <v>66805.128183597131</v>
      </c>
      <c r="BC108" s="790">
        <f t="shared" ca="1" si="115"/>
        <v>66805.128183597131</v>
      </c>
      <c r="BD108" s="790">
        <f t="shared" ca="1" si="115"/>
        <v>66805.128183597131</v>
      </c>
      <c r="BE108" s="790">
        <f t="shared" ca="1" si="115"/>
        <v>66805.128183597131</v>
      </c>
      <c r="BF108" s="790">
        <f t="shared" ca="1" si="115"/>
        <v>66805.128183597131</v>
      </c>
      <c r="BG108" s="790">
        <f t="shared" ca="1" si="115"/>
        <v>66805.128183597131</v>
      </c>
      <c r="BH108" s="790">
        <f t="shared" ca="1" si="115"/>
        <v>66805.128183597131</v>
      </c>
      <c r="BI108" s="790">
        <f t="shared" ca="1" si="115"/>
        <v>66805.128183597131</v>
      </c>
      <c r="BJ108" s="790">
        <f t="shared" ca="1" si="115"/>
        <v>72102.613870716305</v>
      </c>
      <c r="BK108" s="790">
        <f t="shared" ca="1" si="115"/>
        <v>72102.613870716305</v>
      </c>
      <c r="BL108" s="790">
        <f t="shared" ca="1" si="115"/>
        <v>72102.613870716305</v>
      </c>
      <c r="BM108" s="790">
        <f t="shared" ca="1" si="115"/>
        <v>72102.613870716305</v>
      </c>
      <c r="BN108" s="790">
        <f t="shared" ca="1" si="115"/>
        <v>72102.613870716305</v>
      </c>
      <c r="BO108" s="790">
        <f t="shared" ca="1" si="115"/>
        <v>72102.613870716305</v>
      </c>
      <c r="BP108" s="790">
        <f t="shared" ca="1" si="115"/>
        <v>72102.613870716305</v>
      </c>
      <c r="BQ108" s="790">
        <f t="shared" ca="1" si="115"/>
        <v>72102.613870716305</v>
      </c>
      <c r="BR108" s="790">
        <f t="shared" ref="BR108:EC108" ca="1" si="116">BR107+BR182</f>
        <v>72102.613870716305</v>
      </c>
      <c r="BS108" s="790">
        <f t="shared" ca="1" si="116"/>
        <v>72102.613870716305</v>
      </c>
      <c r="BT108" s="790">
        <f t="shared" ca="1" si="116"/>
        <v>72102.613870716305</v>
      </c>
      <c r="BU108" s="790">
        <f t="shared" ca="1" si="116"/>
        <v>59731027.094514251</v>
      </c>
      <c r="BV108" s="790">
        <f t="shared" si="116"/>
        <v>0</v>
      </c>
      <c r="BW108" s="790">
        <f t="shared" si="116"/>
        <v>0</v>
      </c>
      <c r="BX108" s="790">
        <f t="shared" si="116"/>
        <v>0</v>
      </c>
      <c r="BY108" s="790">
        <f t="shared" si="116"/>
        <v>0</v>
      </c>
      <c r="BZ108" s="790">
        <f t="shared" si="116"/>
        <v>0</v>
      </c>
      <c r="CA108" s="790">
        <f t="shared" si="116"/>
        <v>0</v>
      </c>
      <c r="CB108" s="790">
        <f t="shared" si="116"/>
        <v>0</v>
      </c>
      <c r="CC108" s="790">
        <f t="shared" si="116"/>
        <v>0</v>
      </c>
      <c r="CD108" s="790">
        <f t="shared" si="116"/>
        <v>0</v>
      </c>
      <c r="CE108" s="790">
        <f t="shared" si="116"/>
        <v>0</v>
      </c>
      <c r="CF108" s="790">
        <f t="shared" si="116"/>
        <v>0</v>
      </c>
      <c r="CG108" s="790">
        <f t="shared" si="116"/>
        <v>0</v>
      </c>
      <c r="CH108" s="790">
        <f t="shared" si="116"/>
        <v>0</v>
      </c>
      <c r="CI108" s="790">
        <f t="shared" si="116"/>
        <v>0</v>
      </c>
      <c r="CJ108" s="790">
        <f t="shared" si="116"/>
        <v>0</v>
      </c>
      <c r="CK108" s="790">
        <f t="shared" si="116"/>
        <v>0</v>
      </c>
      <c r="CL108" s="790">
        <f t="shared" si="116"/>
        <v>0</v>
      </c>
      <c r="CM108" s="790">
        <f t="shared" si="116"/>
        <v>0</v>
      </c>
      <c r="CN108" s="790">
        <f t="shared" si="116"/>
        <v>0</v>
      </c>
      <c r="CO108" s="790">
        <f t="shared" si="116"/>
        <v>0</v>
      </c>
      <c r="CP108" s="790">
        <f t="shared" si="116"/>
        <v>0</v>
      </c>
      <c r="CQ108" s="790">
        <f t="shared" si="116"/>
        <v>0</v>
      </c>
      <c r="CR108" s="790">
        <f t="shared" si="116"/>
        <v>0</v>
      </c>
      <c r="CS108" s="790">
        <f t="shared" si="116"/>
        <v>0</v>
      </c>
      <c r="CT108" s="790">
        <f t="shared" si="116"/>
        <v>0</v>
      </c>
      <c r="CU108" s="790">
        <f t="shared" si="116"/>
        <v>0</v>
      </c>
      <c r="CV108" s="790">
        <f t="shared" si="116"/>
        <v>0</v>
      </c>
      <c r="CW108" s="790">
        <f t="shared" si="116"/>
        <v>0</v>
      </c>
      <c r="CX108" s="790">
        <f t="shared" si="116"/>
        <v>0</v>
      </c>
      <c r="CY108" s="790">
        <f t="shared" si="116"/>
        <v>0</v>
      </c>
      <c r="CZ108" s="790">
        <f t="shared" si="116"/>
        <v>0</v>
      </c>
      <c r="DA108" s="790">
        <f t="shared" si="116"/>
        <v>0</v>
      </c>
      <c r="DB108" s="790">
        <f t="shared" si="116"/>
        <v>0</v>
      </c>
      <c r="DC108" s="790">
        <f t="shared" si="116"/>
        <v>0</v>
      </c>
      <c r="DD108" s="790">
        <f t="shared" si="116"/>
        <v>0</v>
      </c>
      <c r="DE108" s="790">
        <f t="shared" si="116"/>
        <v>0</v>
      </c>
      <c r="DF108" s="790">
        <f t="shared" si="116"/>
        <v>0</v>
      </c>
      <c r="DG108" s="790">
        <f t="shared" si="116"/>
        <v>0</v>
      </c>
      <c r="DH108" s="790">
        <f t="shared" si="116"/>
        <v>0</v>
      </c>
      <c r="DI108" s="790">
        <f t="shared" si="116"/>
        <v>0</v>
      </c>
      <c r="DJ108" s="790">
        <f t="shared" si="116"/>
        <v>0</v>
      </c>
      <c r="DK108" s="790">
        <f t="shared" si="116"/>
        <v>0</v>
      </c>
      <c r="DL108" s="790">
        <f t="shared" si="116"/>
        <v>0</v>
      </c>
      <c r="DM108" s="790">
        <f t="shared" si="116"/>
        <v>0</v>
      </c>
      <c r="DN108" s="790">
        <f t="shared" si="116"/>
        <v>0</v>
      </c>
      <c r="DO108" s="790">
        <f t="shared" si="116"/>
        <v>0</v>
      </c>
      <c r="DP108" s="790">
        <f t="shared" si="116"/>
        <v>0</v>
      </c>
      <c r="DQ108" s="790">
        <f t="shared" si="116"/>
        <v>0</v>
      </c>
      <c r="DR108" s="790">
        <f t="shared" si="116"/>
        <v>0</v>
      </c>
      <c r="DS108" s="790">
        <f t="shared" si="116"/>
        <v>0</v>
      </c>
      <c r="DT108" s="790">
        <f t="shared" si="116"/>
        <v>0</v>
      </c>
      <c r="DU108" s="790">
        <f t="shared" si="116"/>
        <v>0</v>
      </c>
      <c r="DV108" s="790">
        <f t="shared" si="116"/>
        <v>0</v>
      </c>
      <c r="DW108" s="790">
        <f t="shared" si="116"/>
        <v>0</v>
      </c>
      <c r="DX108" s="790">
        <f t="shared" si="116"/>
        <v>0</v>
      </c>
      <c r="DY108" s="790">
        <f t="shared" si="116"/>
        <v>0</v>
      </c>
      <c r="DZ108" s="790">
        <f t="shared" si="116"/>
        <v>0</v>
      </c>
      <c r="EA108" s="790">
        <f t="shared" si="116"/>
        <v>0</v>
      </c>
      <c r="EB108" s="790">
        <f t="shared" si="116"/>
        <v>0</v>
      </c>
      <c r="EC108" s="790">
        <f t="shared" si="116"/>
        <v>0</v>
      </c>
      <c r="ED108" s="790">
        <f t="shared" ref="ED108:GO108" si="117">ED107+ED182</f>
        <v>0</v>
      </c>
      <c r="EE108" s="790">
        <f t="shared" si="117"/>
        <v>0</v>
      </c>
      <c r="EF108" s="790">
        <f t="shared" si="117"/>
        <v>0</v>
      </c>
      <c r="EG108" s="790">
        <f t="shared" si="117"/>
        <v>0</v>
      </c>
      <c r="EH108" s="790">
        <f t="shared" si="117"/>
        <v>0</v>
      </c>
      <c r="EI108" s="790">
        <f t="shared" si="117"/>
        <v>0</v>
      </c>
      <c r="EJ108" s="790">
        <f t="shared" si="117"/>
        <v>0</v>
      </c>
      <c r="EK108" s="790">
        <f t="shared" si="117"/>
        <v>0</v>
      </c>
      <c r="EL108" s="790">
        <f t="shared" si="117"/>
        <v>0</v>
      </c>
      <c r="EM108" s="790">
        <f t="shared" si="117"/>
        <v>0</v>
      </c>
      <c r="EN108" s="790">
        <f t="shared" si="117"/>
        <v>0</v>
      </c>
      <c r="EO108" s="790">
        <f t="shared" si="117"/>
        <v>0</v>
      </c>
      <c r="EP108" s="790">
        <f t="shared" si="117"/>
        <v>0</v>
      </c>
      <c r="EQ108" s="790">
        <f t="shared" si="117"/>
        <v>0</v>
      </c>
      <c r="ER108" s="790">
        <f t="shared" si="117"/>
        <v>0</v>
      </c>
      <c r="ES108" s="790">
        <f t="shared" si="117"/>
        <v>0</v>
      </c>
      <c r="ET108" s="790">
        <f t="shared" si="117"/>
        <v>0</v>
      </c>
      <c r="EU108" s="790">
        <f t="shared" si="117"/>
        <v>0</v>
      </c>
      <c r="EV108" s="790">
        <f t="shared" si="117"/>
        <v>0</v>
      </c>
      <c r="EW108" s="790">
        <f t="shared" si="117"/>
        <v>0</v>
      </c>
      <c r="EX108" s="790">
        <f t="shared" si="117"/>
        <v>0</v>
      </c>
      <c r="EY108" s="790">
        <f t="shared" si="117"/>
        <v>0</v>
      </c>
      <c r="EZ108" s="790">
        <f t="shared" si="117"/>
        <v>0</v>
      </c>
      <c r="FA108" s="790">
        <f t="shared" si="117"/>
        <v>0</v>
      </c>
      <c r="FB108" s="790">
        <f t="shared" si="117"/>
        <v>0</v>
      </c>
      <c r="FC108" s="790">
        <f t="shared" si="117"/>
        <v>0</v>
      </c>
      <c r="FD108" s="790">
        <f t="shared" si="117"/>
        <v>0</v>
      </c>
      <c r="FE108" s="790">
        <f t="shared" si="117"/>
        <v>0</v>
      </c>
      <c r="FF108" s="790">
        <f t="shared" si="117"/>
        <v>0</v>
      </c>
      <c r="FG108" s="790">
        <f t="shared" si="117"/>
        <v>0</v>
      </c>
      <c r="FH108" s="790">
        <f t="shared" si="117"/>
        <v>0</v>
      </c>
      <c r="FI108" s="790">
        <f t="shared" si="117"/>
        <v>0</v>
      </c>
      <c r="FJ108" s="790">
        <f t="shared" si="117"/>
        <v>0</v>
      </c>
      <c r="FK108" s="790">
        <f t="shared" si="117"/>
        <v>0</v>
      </c>
      <c r="FL108" s="790">
        <f t="shared" si="117"/>
        <v>0</v>
      </c>
      <c r="FM108" s="790">
        <f t="shared" si="117"/>
        <v>0</v>
      </c>
      <c r="FN108" s="790">
        <f t="shared" si="117"/>
        <v>0</v>
      </c>
      <c r="FO108" s="790">
        <f t="shared" si="117"/>
        <v>0</v>
      </c>
      <c r="FP108" s="790">
        <f t="shared" si="117"/>
        <v>0</v>
      </c>
      <c r="FQ108" s="790">
        <f t="shared" si="117"/>
        <v>0</v>
      </c>
      <c r="FR108" s="790">
        <f t="shared" si="117"/>
        <v>0</v>
      </c>
      <c r="FS108" s="790">
        <f t="shared" si="117"/>
        <v>0</v>
      </c>
      <c r="FT108" s="790">
        <f t="shared" si="117"/>
        <v>0</v>
      </c>
      <c r="FU108" s="790">
        <f t="shared" si="117"/>
        <v>0</v>
      </c>
      <c r="FV108" s="790">
        <f t="shared" si="117"/>
        <v>0</v>
      </c>
      <c r="FW108" s="790">
        <f t="shared" si="117"/>
        <v>0</v>
      </c>
      <c r="FX108" s="790">
        <f t="shared" si="117"/>
        <v>0</v>
      </c>
      <c r="FY108" s="790">
        <f t="shared" si="117"/>
        <v>0</v>
      </c>
      <c r="FZ108" s="790">
        <f t="shared" si="117"/>
        <v>0</v>
      </c>
      <c r="GA108" s="790">
        <f t="shared" si="117"/>
        <v>0</v>
      </c>
      <c r="GB108" s="790">
        <f t="shared" si="117"/>
        <v>0</v>
      </c>
      <c r="GC108" s="790">
        <f t="shared" si="117"/>
        <v>0</v>
      </c>
      <c r="GD108" s="790">
        <f t="shared" si="117"/>
        <v>0</v>
      </c>
      <c r="GE108" s="790">
        <f t="shared" si="117"/>
        <v>0</v>
      </c>
      <c r="GF108" s="790">
        <f t="shared" si="117"/>
        <v>0</v>
      </c>
      <c r="GG108" s="790">
        <f t="shared" si="117"/>
        <v>0</v>
      </c>
      <c r="GH108" s="790">
        <f t="shared" si="117"/>
        <v>0</v>
      </c>
      <c r="GI108" s="790">
        <f t="shared" si="117"/>
        <v>0</v>
      </c>
      <c r="GJ108" s="790">
        <f t="shared" si="117"/>
        <v>0</v>
      </c>
      <c r="GK108" s="790">
        <f t="shared" si="117"/>
        <v>0</v>
      </c>
      <c r="GL108" s="790">
        <f t="shared" si="117"/>
        <v>0</v>
      </c>
      <c r="GM108" s="790">
        <f t="shared" si="117"/>
        <v>0</v>
      </c>
      <c r="GN108" s="790">
        <f t="shared" si="117"/>
        <v>0</v>
      </c>
      <c r="GO108" s="790">
        <f t="shared" si="117"/>
        <v>0</v>
      </c>
      <c r="GP108" s="790">
        <f t="shared" ref="GP108:IL108" si="118">GP107+GP182</f>
        <v>0</v>
      </c>
      <c r="GQ108" s="790">
        <f t="shared" si="118"/>
        <v>0</v>
      </c>
      <c r="GR108" s="790">
        <f t="shared" si="118"/>
        <v>0</v>
      </c>
      <c r="GS108" s="790">
        <f t="shared" si="118"/>
        <v>0</v>
      </c>
      <c r="GT108" s="790">
        <f t="shared" si="118"/>
        <v>0</v>
      </c>
      <c r="GU108" s="790">
        <f t="shared" si="118"/>
        <v>0</v>
      </c>
      <c r="GV108" s="790">
        <f t="shared" si="118"/>
        <v>0</v>
      </c>
      <c r="GW108" s="790">
        <f t="shared" si="118"/>
        <v>0</v>
      </c>
      <c r="GX108" s="790">
        <f t="shared" si="118"/>
        <v>0</v>
      </c>
      <c r="GY108" s="790">
        <f t="shared" si="118"/>
        <v>0</v>
      </c>
      <c r="GZ108" s="790">
        <f t="shared" si="118"/>
        <v>0</v>
      </c>
      <c r="HA108" s="790">
        <f t="shared" si="118"/>
        <v>0</v>
      </c>
      <c r="HB108" s="790">
        <f t="shared" si="118"/>
        <v>0</v>
      </c>
      <c r="HC108" s="790">
        <f t="shared" si="118"/>
        <v>0</v>
      </c>
      <c r="HD108" s="790">
        <f t="shared" si="118"/>
        <v>0</v>
      </c>
      <c r="HE108" s="790">
        <f t="shared" si="118"/>
        <v>0</v>
      </c>
      <c r="HF108" s="790">
        <f t="shared" si="118"/>
        <v>0</v>
      </c>
      <c r="HG108" s="790">
        <f t="shared" si="118"/>
        <v>0</v>
      </c>
      <c r="HH108" s="790">
        <f t="shared" si="118"/>
        <v>0</v>
      </c>
      <c r="HI108" s="790">
        <f t="shared" si="118"/>
        <v>0</v>
      </c>
      <c r="HJ108" s="790">
        <f t="shared" si="118"/>
        <v>0</v>
      </c>
      <c r="HK108" s="790">
        <f t="shared" si="118"/>
        <v>0</v>
      </c>
      <c r="HL108" s="790">
        <f t="shared" si="118"/>
        <v>0</v>
      </c>
      <c r="HM108" s="790">
        <f t="shared" si="118"/>
        <v>0</v>
      </c>
      <c r="HN108" s="790">
        <f t="shared" si="118"/>
        <v>0</v>
      </c>
      <c r="HO108" s="790">
        <f t="shared" si="118"/>
        <v>0</v>
      </c>
      <c r="HP108" s="790">
        <f t="shared" si="118"/>
        <v>0</v>
      </c>
      <c r="HQ108" s="790">
        <f t="shared" si="118"/>
        <v>0</v>
      </c>
      <c r="HR108" s="790">
        <f t="shared" si="118"/>
        <v>0</v>
      </c>
      <c r="HS108" s="790">
        <f t="shared" si="118"/>
        <v>0</v>
      </c>
      <c r="HT108" s="790">
        <f t="shared" si="118"/>
        <v>0</v>
      </c>
      <c r="HU108" s="790">
        <f t="shared" si="118"/>
        <v>0</v>
      </c>
      <c r="HV108" s="790">
        <f t="shared" si="118"/>
        <v>0</v>
      </c>
      <c r="HW108" s="790">
        <f t="shared" si="118"/>
        <v>0</v>
      </c>
      <c r="HX108" s="790">
        <f t="shared" si="118"/>
        <v>0</v>
      </c>
      <c r="HY108" s="790">
        <f t="shared" si="118"/>
        <v>0</v>
      </c>
      <c r="HZ108" s="790">
        <f t="shared" si="118"/>
        <v>0</v>
      </c>
      <c r="IA108" s="790">
        <f t="shared" si="118"/>
        <v>0</v>
      </c>
      <c r="IB108" s="790">
        <f t="shared" si="118"/>
        <v>0</v>
      </c>
      <c r="IC108" s="790">
        <f t="shared" si="118"/>
        <v>0</v>
      </c>
      <c r="ID108" s="790">
        <f t="shared" si="118"/>
        <v>0</v>
      </c>
      <c r="IE108" s="790">
        <f t="shared" si="118"/>
        <v>0</v>
      </c>
      <c r="IF108" s="790">
        <f t="shared" si="118"/>
        <v>0</v>
      </c>
      <c r="IG108" s="790">
        <f t="shared" si="118"/>
        <v>0</v>
      </c>
      <c r="IH108" s="790">
        <f t="shared" si="118"/>
        <v>0</v>
      </c>
      <c r="II108" s="790">
        <f t="shared" si="118"/>
        <v>0</v>
      </c>
      <c r="IJ108" s="790">
        <f t="shared" si="118"/>
        <v>0</v>
      </c>
      <c r="IK108" s="790">
        <f t="shared" si="118"/>
        <v>0</v>
      </c>
      <c r="IL108" s="790">
        <f t="shared" si="118"/>
        <v>0</v>
      </c>
    </row>
    <row r="109" spans="1:246" s="790" customFormat="1">
      <c r="B109" s="829" t="s">
        <v>702</v>
      </c>
      <c r="C109" s="795"/>
      <c r="D109" s="799">
        <f ca="1">+D108</f>
        <v>0.54453548502142768</v>
      </c>
      <c r="E109" s="826">
        <f ca="1">+E108</f>
        <v>61514660.948534645</v>
      </c>
    </row>
    <row r="110" spans="1:246" s="593" customFormat="1" ht="13" thickBot="1">
      <c r="B110" s="827" t="s">
        <v>657</v>
      </c>
      <c r="C110" s="751"/>
      <c r="D110" s="867">
        <f ca="1">IFERROR(-SUMIF($F$108:$IL$108,"&gt;0")/SUMIF($F$108:$IL$108,"&lt;0"),0)</f>
        <v>8.3552313719220681</v>
      </c>
      <c r="E110" s="791"/>
      <c r="F110" s="790"/>
      <c r="G110" s="790"/>
      <c r="H110" s="790"/>
      <c r="I110" s="790"/>
      <c r="J110" s="790"/>
      <c r="K110" s="790"/>
      <c r="L110" s="790"/>
      <c r="M110" s="790"/>
      <c r="N110" s="790"/>
      <c r="O110" s="790"/>
      <c r="P110" s="790"/>
      <c r="Q110" s="790"/>
      <c r="R110" s="790"/>
      <c r="S110" s="790"/>
      <c r="T110" s="790"/>
      <c r="U110" s="790"/>
      <c r="V110" s="790"/>
      <c r="W110" s="790"/>
      <c r="X110" s="790"/>
      <c r="Y110" s="790"/>
      <c r="Z110" s="790"/>
      <c r="AA110" s="790"/>
      <c r="AB110" s="790"/>
      <c r="AC110" s="790"/>
      <c r="AD110" s="790"/>
      <c r="AE110" s="790"/>
      <c r="AF110" s="790"/>
      <c r="AG110" s="790"/>
      <c r="AH110" s="790"/>
      <c r="AI110" s="790"/>
      <c r="AJ110" s="790"/>
      <c r="AK110" s="790"/>
      <c r="AL110" s="790"/>
      <c r="AM110" s="790"/>
      <c r="AN110" s="790"/>
      <c r="AO110" s="790"/>
      <c r="AP110" s="790"/>
      <c r="AQ110" s="790"/>
      <c r="AR110" s="790"/>
      <c r="AS110" s="790"/>
      <c r="AT110" s="790"/>
      <c r="AU110" s="790"/>
      <c r="AV110" s="790"/>
      <c r="AW110" s="790"/>
      <c r="AX110" s="790"/>
      <c r="AY110" s="790"/>
      <c r="AZ110" s="790"/>
      <c r="BA110" s="790"/>
      <c r="BB110" s="790"/>
      <c r="BC110" s="790"/>
      <c r="BD110" s="790"/>
      <c r="BE110" s="790"/>
      <c r="BF110" s="790"/>
      <c r="BG110" s="790"/>
      <c r="BH110" s="790"/>
      <c r="BI110" s="790"/>
      <c r="BJ110" s="790"/>
      <c r="BK110" s="790"/>
      <c r="BL110" s="790"/>
      <c r="BM110" s="790"/>
      <c r="BN110" s="790"/>
      <c r="BO110" s="790"/>
      <c r="BP110" s="790"/>
      <c r="BQ110" s="790"/>
      <c r="BR110" s="790"/>
      <c r="BS110" s="790"/>
      <c r="BT110" s="790"/>
      <c r="BU110" s="790"/>
      <c r="BV110" s="790"/>
      <c r="BW110" s="790"/>
      <c r="BX110" s="790"/>
      <c r="BY110" s="790"/>
      <c r="BZ110" s="790"/>
      <c r="CA110" s="790"/>
      <c r="CB110" s="790"/>
      <c r="CC110" s="790"/>
      <c r="CD110" s="790"/>
      <c r="CE110" s="790"/>
      <c r="CF110" s="790"/>
      <c r="CG110" s="790"/>
      <c r="CH110" s="790"/>
      <c r="CI110" s="790"/>
      <c r="CJ110" s="790"/>
      <c r="CK110" s="790"/>
      <c r="CL110" s="790"/>
      <c r="CM110" s="790"/>
      <c r="CN110" s="790"/>
      <c r="CO110" s="790"/>
      <c r="CP110" s="790"/>
      <c r="CQ110" s="790"/>
      <c r="CR110" s="790"/>
      <c r="CS110" s="790"/>
      <c r="CT110" s="790"/>
      <c r="CU110" s="790"/>
      <c r="CV110" s="790"/>
      <c r="CW110" s="790"/>
      <c r="CX110" s="790"/>
      <c r="CY110" s="790"/>
      <c r="CZ110" s="790"/>
      <c r="DA110" s="790"/>
      <c r="DB110" s="790"/>
      <c r="DC110" s="790"/>
      <c r="DD110" s="790"/>
      <c r="DE110" s="790"/>
      <c r="DF110" s="790"/>
      <c r="DG110" s="790"/>
      <c r="DH110" s="790"/>
      <c r="DI110" s="790"/>
      <c r="DJ110" s="790"/>
      <c r="DK110" s="790"/>
      <c r="DL110" s="790"/>
      <c r="DM110" s="790"/>
      <c r="DN110" s="790"/>
      <c r="DO110" s="790"/>
      <c r="DP110" s="790"/>
      <c r="DQ110" s="790"/>
      <c r="DR110" s="790"/>
      <c r="DS110" s="790"/>
      <c r="DT110" s="790"/>
      <c r="DU110" s="790"/>
      <c r="DV110" s="790"/>
      <c r="DW110" s="790"/>
      <c r="DX110" s="790"/>
      <c r="DY110" s="790"/>
      <c r="DZ110" s="790"/>
      <c r="EA110" s="790"/>
      <c r="EB110" s="790"/>
      <c r="EC110" s="790"/>
      <c r="ED110" s="790"/>
      <c r="EE110" s="790"/>
      <c r="EF110" s="790"/>
      <c r="EG110" s="790"/>
      <c r="EH110" s="790"/>
      <c r="EI110" s="790"/>
      <c r="EJ110" s="790"/>
      <c r="EK110" s="790"/>
      <c r="EL110" s="790"/>
      <c r="EM110" s="790"/>
      <c r="EN110" s="790"/>
      <c r="EO110" s="790"/>
      <c r="EP110" s="790"/>
      <c r="EQ110" s="790"/>
      <c r="ER110" s="790"/>
      <c r="ES110" s="790"/>
      <c r="ET110" s="790"/>
      <c r="EU110" s="790"/>
      <c r="EV110" s="790"/>
      <c r="EW110" s="790"/>
      <c r="EX110" s="790"/>
      <c r="EY110" s="790"/>
      <c r="EZ110" s="790"/>
      <c r="FA110" s="790"/>
      <c r="FB110" s="790"/>
      <c r="FC110" s="790"/>
      <c r="FD110" s="790"/>
      <c r="FE110" s="790"/>
      <c r="FF110" s="790"/>
      <c r="FG110" s="790"/>
      <c r="FH110" s="790"/>
      <c r="FI110" s="790"/>
      <c r="FJ110" s="790"/>
      <c r="FK110" s="790"/>
      <c r="FL110" s="790"/>
      <c r="FM110" s="790"/>
      <c r="FN110" s="790"/>
      <c r="FO110" s="790"/>
      <c r="FP110" s="790"/>
      <c r="FQ110" s="790"/>
      <c r="FR110" s="790"/>
      <c r="FS110" s="790"/>
      <c r="FT110" s="790"/>
      <c r="FU110" s="790"/>
      <c r="FV110" s="790"/>
      <c r="FW110" s="790"/>
      <c r="FX110" s="790"/>
      <c r="FY110" s="790"/>
      <c r="FZ110" s="790"/>
      <c r="GA110" s="790"/>
      <c r="GB110" s="790"/>
      <c r="GC110" s="790"/>
      <c r="GD110" s="790"/>
      <c r="GE110" s="790"/>
      <c r="GF110" s="790"/>
      <c r="GG110" s="790"/>
      <c r="GH110" s="790"/>
      <c r="GI110" s="790"/>
      <c r="GJ110" s="790"/>
      <c r="GK110" s="790"/>
      <c r="GL110" s="790"/>
      <c r="GM110" s="790"/>
      <c r="GN110" s="790"/>
      <c r="GO110" s="790"/>
      <c r="GP110" s="790"/>
      <c r="GQ110" s="790"/>
      <c r="GR110" s="790"/>
      <c r="GS110" s="790"/>
      <c r="GT110" s="790"/>
      <c r="GU110" s="790"/>
      <c r="GV110" s="790"/>
      <c r="GW110" s="790"/>
      <c r="GX110" s="790"/>
      <c r="GY110" s="790"/>
      <c r="GZ110" s="790"/>
      <c r="HA110" s="790"/>
      <c r="HB110" s="790"/>
      <c r="HC110" s="790"/>
      <c r="HD110" s="790"/>
      <c r="HE110" s="790"/>
      <c r="HF110" s="790"/>
      <c r="HG110" s="790"/>
      <c r="HH110" s="790"/>
      <c r="HI110" s="790"/>
      <c r="HJ110" s="790"/>
      <c r="HK110" s="790"/>
      <c r="HL110" s="790"/>
      <c r="HM110" s="790"/>
      <c r="HN110" s="790"/>
      <c r="HO110" s="790"/>
      <c r="HP110" s="790"/>
      <c r="HQ110" s="790"/>
      <c r="HR110" s="790"/>
      <c r="HS110" s="790"/>
      <c r="HT110" s="790"/>
      <c r="HU110" s="790"/>
      <c r="HV110" s="790"/>
      <c r="HW110" s="790"/>
      <c r="HX110" s="790"/>
      <c r="HY110" s="790"/>
      <c r="HZ110" s="790"/>
      <c r="IA110" s="790"/>
      <c r="IB110" s="790"/>
      <c r="IC110" s="790"/>
      <c r="ID110" s="790"/>
      <c r="IE110" s="790"/>
      <c r="IF110" s="790"/>
      <c r="IG110" s="790"/>
      <c r="IH110" s="790"/>
      <c r="II110" s="790"/>
      <c r="IJ110" s="790"/>
      <c r="IK110" s="790"/>
      <c r="IL110" s="790"/>
    </row>
    <row r="111" spans="1:246" ht="13.5" thickTop="1" thickBot="1">
      <c r="B111" s="830" t="s">
        <v>696</v>
      </c>
      <c r="C111" s="830"/>
      <c r="D111" s="834"/>
      <c r="E111" s="835">
        <f ca="1">SUM(F111:IL111)</f>
        <v>174022911.89446974</v>
      </c>
      <c r="F111" s="833">
        <f t="shared" ref="F111:BQ111" si="119">SUM(F100,F108)</f>
        <v>0</v>
      </c>
      <c r="G111" s="833">
        <f t="shared" ca="1" si="119"/>
        <v>-37227421.310907088</v>
      </c>
      <c r="H111" s="833">
        <f t="shared" ca="1" si="119"/>
        <v>-7024833.8638499873</v>
      </c>
      <c r="I111" s="833">
        <f t="shared" ca="1" si="119"/>
        <v>-3933016.6601161035</v>
      </c>
      <c r="J111" s="833">
        <f t="shared" ca="1" si="119"/>
        <v>-4172744.4248333648</v>
      </c>
      <c r="K111" s="833">
        <f t="shared" ca="1" si="119"/>
        <v>-4369615.0466934834</v>
      </c>
      <c r="L111" s="833">
        <f t="shared" ca="1" si="119"/>
        <v>-4511542.8114107437</v>
      </c>
      <c r="M111" s="833">
        <f t="shared" ca="1" si="119"/>
        <v>-4730527.7189851487</v>
      </c>
      <c r="N111" s="833">
        <f t="shared" ca="1" si="119"/>
        <v>-5149460.5974232377</v>
      </c>
      <c r="O111" s="833">
        <f t="shared" ca="1" si="119"/>
        <v>-5367248.8348623673</v>
      </c>
      <c r="P111" s="833">
        <f t="shared" ca="1" si="119"/>
        <v>-5584568.8100746488</v>
      </c>
      <c r="Q111" s="833">
        <f t="shared" ca="1" si="119"/>
        <v>-1562909.64912799</v>
      </c>
      <c r="R111" s="833">
        <f t="shared" ca="1" si="119"/>
        <v>0</v>
      </c>
      <c r="S111" s="833">
        <f t="shared" ca="1" si="119"/>
        <v>0</v>
      </c>
      <c r="T111" s="833">
        <f t="shared" ca="1" si="119"/>
        <v>0</v>
      </c>
      <c r="U111" s="833">
        <f t="shared" ca="1" si="119"/>
        <v>0</v>
      </c>
      <c r="V111" s="833">
        <f t="shared" ca="1" si="119"/>
        <v>0</v>
      </c>
      <c r="W111" s="833">
        <f t="shared" ca="1" si="119"/>
        <v>0</v>
      </c>
      <c r="X111" s="833">
        <f t="shared" ca="1" si="119"/>
        <v>0</v>
      </c>
      <c r="Y111" s="833">
        <f t="shared" ca="1" si="119"/>
        <v>0</v>
      </c>
      <c r="Z111" s="833">
        <f t="shared" ca="1" si="119"/>
        <v>0</v>
      </c>
      <c r="AA111" s="833">
        <f t="shared" ca="1" si="119"/>
        <v>0</v>
      </c>
      <c r="AB111" s="833">
        <f t="shared" ca="1" si="119"/>
        <v>0</v>
      </c>
      <c r="AC111" s="833">
        <f t="shared" ca="1" si="119"/>
        <v>0</v>
      </c>
      <c r="AD111" s="833">
        <f t="shared" ca="1" si="119"/>
        <v>0</v>
      </c>
      <c r="AE111" s="833">
        <f t="shared" ca="1" si="119"/>
        <v>0</v>
      </c>
      <c r="AF111" s="833">
        <f t="shared" ca="1" si="119"/>
        <v>0</v>
      </c>
      <c r="AG111" s="833">
        <f t="shared" ca="1" si="119"/>
        <v>0</v>
      </c>
      <c r="AH111" s="833">
        <f t="shared" ca="1" si="119"/>
        <v>0</v>
      </c>
      <c r="AI111" s="833">
        <f t="shared" ca="1" si="119"/>
        <v>0</v>
      </c>
      <c r="AJ111" s="833">
        <f t="shared" ca="1" si="119"/>
        <v>0</v>
      </c>
      <c r="AK111" s="833">
        <f t="shared" ca="1" si="119"/>
        <v>0</v>
      </c>
      <c r="AL111" s="833">
        <f t="shared" ca="1" si="119"/>
        <v>428278.78508829395</v>
      </c>
      <c r="AM111" s="833">
        <f t="shared" ca="1" si="119"/>
        <v>382167.99553369544</v>
      </c>
      <c r="AN111" s="833">
        <f t="shared" ca="1" si="119"/>
        <v>373695.13314251602</v>
      </c>
      <c r="AO111" s="833">
        <f t="shared" ca="1" si="119"/>
        <v>371832.14298955665</v>
      </c>
      <c r="AP111" s="833">
        <f t="shared" ca="1" si="119"/>
        <v>368881.91445462208</v>
      </c>
      <c r="AQ111" s="833">
        <f t="shared" ca="1" si="119"/>
        <v>365968.89797794435</v>
      </c>
      <c r="AR111" s="833">
        <f t="shared" ca="1" si="119"/>
        <v>363178.84321803134</v>
      </c>
      <c r="AS111" s="833">
        <f t="shared" ca="1" si="119"/>
        <v>360341.59046802763</v>
      </c>
      <c r="AT111" s="833">
        <f t="shared" ca="1" si="119"/>
        <v>357656.09805562755</v>
      </c>
      <c r="AU111" s="833">
        <f t="shared" ca="1" si="119"/>
        <v>354913.78358647868</v>
      </c>
      <c r="AV111" s="833">
        <f t="shared" ca="1" si="119"/>
        <v>352445.84751280106</v>
      </c>
      <c r="AW111" s="833">
        <f t="shared" ca="1" si="119"/>
        <v>81442964.328650057</v>
      </c>
      <c r="AX111" s="833">
        <f t="shared" ca="1" si="119"/>
        <v>668051.28183597152</v>
      </c>
      <c r="AY111" s="833">
        <f t="shared" ca="1" si="119"/>
        <v>668051.28183597152</v>
      </c>
      <c r="AZ111" s="833">
        <f t="shared" ca="1" si="119"/>
        <v>668051.28183597152</v>
      </c>
      <c r="BA111" s="833">
        <f t="shared" ca="1" si="119"/>
        <v>668051.28183597152</v>
      </c>
      <c r="BB111" s="833">
        <f t="shared" ca="1" si="119"/>
        <v>668051.28183597152</v>
      </c>
      <c r="BC111" s="833">
        <f t="shared" ca="1" si="119"/>
        <v>668051.28183597152</v>
      </c>
      <c r="BD111" s="833">
        <f t="shared" ca="1" si="119"/>
        <v>668051.28183597152</v>
      </c>
      <c r="BE111" s="833">
        <f t="shared" ca="1" si="119"/>
        <v>668051.28183597152</v>
      </c>
      <c r="BF111" s="833">
        <f t="shared" ca="1" si="119"/>
        <v>668051.28183597152</v>
      </c>
      <c r="BG111" s="833">
        <f t="shared" ca="1" si="119"/>
        <v>668051.28183597152</v>
      </c>
      <c r="BH111" s="833">
        <f t="shared" ca="1" si="119"/>
        <v>668051.28183597152</v>
      </c>
      <c r="BI111" s="833">
        <f t="shared" ca="1" si="119"/>
        <v>668051.28183597152</v>
      </c>
      <c r="BJ111" s="833">
        <f t="shared" ca="1" si="119"/>
        <v>721026.13870716316</v>
      </c>
      <c r="BK111" s="833">
        <f t="shared" ca="1" si="119"/>
        <v>721026.13870716316</v>
      </c>
      <c r="BL111" s="833">
        <f t="shared" ca="1" si="119"/>
        <v>721026.13870716316</v>
      </c>
      <c r="BM111" s="833">
        <f t="shared" ca="1" si="119"/>
        <v>721026.13870716316</v>
      </c>
      <c r="BN111" s="833">
        <f t="shared" ca="1" si="119"/>
        <v>721026.13870716316</v>
      </c>
      <c r="BO111" s="833">
        <f t="shared" ca="1" si="119"/>
        <v>721026.13870716316</v>
      </c>
      <c r="BP111" s="833">
        <f t="shared" ca="1" si="119"/>
        <v>721026.13870716316</v>
      </c>
      <c r="BQ111" s="833">
        <f t="shared" ca="1" si="119"/>
        <v>721026.13870716316</v>
      </c>
      <c r="BR111" s="833">
        <f t="shared" ref="BR111:EC111" ca="1" si="120">SUM(BR100,BR108)</f>
        <v>721026.13870716316</v>
      </c>
      <c r="BS111" s="833">
        <f t="shared" ca="1" si="120"/>
        <v>721026.13870716316</v>
      </c>
      <c r="BT111" s="833">
        <f t="shared" ca="1" si="120"/>
        <v>721026.13870716316</v>
      </c>
      <c r="BU111" s="833">
        <f t="shared" ca="1" si="120"/>
        <v>156186573.35426578</v>
      </c>
      <c r="BV111" s="833">
        <f t="shared" si="120"/>
        <v>0</v>
      </c>
      <c r="BW111" s="833">
        <f t="shared" si="120"/>
        <v>0</v>
      </c>
      <c r="BX111" s="833">
        <f t="shared" si="120"/>
        <v>0</v>
      </c>
      <c r="BY111" s="833">
        <f t="shared" si="120"/>
        <v>0</v>
      </c>
      <c r="BZ111" s="833">
        <f t="shared" si="120"/>
        <v>0</v>
      </c>
      <c r="CA111" s="833">
        <f t="shared" si="120"/>
        <v>0</v>
      </c>
      <c r="CB111" s="833">
        <f t="shared" si="120"/>
        <v>0</v>
      </c>
      <c r="CC111" s="833">
        <f t="shared" si="120"/>
        <v>0</v>
      </c>
      <c r="CD111" s="833">
        <f t="shared" si="120"/>
        <v>0</v>
      </c>
      <c r="CE111" s="833">
        <f t="shared" si="120"/>
        <v>0</v>
      </c>
      <c r="CF111" s="833">
        <f t="shared" si="120"/>
        <v>0</v>
      </c>
      <c r="CG111" s="833">
        <f t="shared" si="120"/>
        <v>0</v>
      </c>
      <c r="CH111" s="833">
        <f t="shared" si="120"/>
        <v>0</v>
      </c>
      <c r="CI111" s="833">
        <f t="shared" si="120"/>
        <v>0</v>
      </c>
      <c r="CJ111" s="833">
        <f t="shared" si="120"/>
        <v>0</v>
      </c>
      <c r="CK111" s="833">
        <f t="shared" si="120"/>
        <v>0</v>
      </c>
      <c r="CL111" s="833">
        <f t="shared" si="120"/>
        <v>0</v>
      </c>
      <c r="CM111" s="833">
        <f t="shared" si="120"/>
        <v>0</v>
      </c>
      <c r="CN111" s="833">
        <f t="shared" si="120"/>
        <v>0</v>
      </c>
      <c r="CO111" s="833">
        <f t="shared" si="120"/>
        <v>0</v>
      </c>
      <c r="CP111" s="833">
        <f t="shared" si="120"/>
        <v>0</v>
      </c>
      <c r="CQ111" s="833">
        <f t="shared" si="120"/>
        <v>0</v>
      </c>
      <c r="CR111" s="833">
        <f t="shared" si="120"/>
        <v>0</v>
      </c>
      <c r="CS111" s="833">
        <f t="shared" si="120"/>
        <v>0</v>
      </c>
      <c r="CT111" s="833">
        <f t="shared" si="120"/>
        <v>0</v>
      </c>
      <c r="CU111" s="833">
        <f t="shared" si="120"/>
        <v>0</v>
      </c>
      <c r="CV111" s="833">
        <f t="shared" si="120"/>
        <v>0</v>
      </c>
      <c r="CW111" s="833">
        <f t="shared" si="120"/>
        <v>0</v>
      </c>
      <c r="CX111" s="833">
        <f t="shared" si="120"/>
        <v>0</v>
      </c>
      <c r="CY111" s="833">
        <f t="shared" si="120"/>
        <v>0</v>
      </c>
      <c r="CZ111" s="833">
        <f t="shared" si="120"/>
        <v>0</v>
      </c>
      <c r="DA111" s="833">
        <f t="shared" si="120"/>
        <v>0</v>
      </c>
      <c r="DB111" s="833">
        <f t="shared" si="120"/>
        <v>0</v>
      </c>
      <c r="DC111" s="833">
        <f t="shared" si="120"/>
        <v>0</v>
      </c>
      <c r="DD111" s="833">
        <f t="shared" si="120"/>
        <v>0</v>
      </c>
      <c r="DE111" s="833">
        <f t="shared" si="120"/>
        <v>0</v>
      </c>
      <c r="DF111" s="833">
        <f t="shared" si="120"/>
        <v>0</v>
      </c>
      <c r="DG111" s="833">
        <f t="shared" si="120"/>
        <v>0</v>
      </c>
      <c r="DH111" s="833">
        <f t="shared" si="120"/>
        <v>0</v>
      </c>
      <c r="DI111" s="833">
        <f t="shared" si="120"/>
        <v>0</v>
      </c>
      <c r="DJ111" s="833">
        <f t="shared" si="120"/>
        <v>0</v>
      </c>
      <c r="DK111" s="833">
        <f t="shared" si="120"/>
        <v>0</v>
      </c>
      <c r="DL111" s="833">
        <f t="shared" si="120"/>
        <v>0</v>
      </c>
      <c r="DM111" s="833">
        <f t="shared" si="120"/>
        <v>0</v>
      </c>
      <c r="DN111" s="833">
        <f t="shared" si="120"/>
        <v>0</v>
      </c>
      <c r="DO111" s="833">
        <f t="shared" si="120"/>
        <v>0</v>
      </c>
      <c r="DP111" s="833">
        <f t="shared" si="120"/>
        <v>0</v>
      </c>
      <c r="DQ111" s="833">
        <f t="shared" si="120"/>
        <v>0</v>
      </c>
      <c r="DR111" s="833">
        <f t="shared" si="120"/>
        <v>0</v>
      </c>
      <c r="DS111" s="833">
        <f t="shared" si="120"/>
        <v>0</v>
      </c>
      <c r="DT111" s="833">
        <f t="shared" si="120"/>
        <v>0</v>
      </c>
      <c r="DU111" s="833">
        <f t="shared" si="120"/>
        <v>0</v>
      </c>
      <c r="DV111" s="833">
        <f t="shared" si="120"/>
        <v>0</v>
      </c>
      <c r="DW111" s="833">
        <f t="shared" si="120"/>
        <v>0</v>
      </c>
      <c r="DX111" s="833">
        <f t="shared" si="120"/>
        <v>0</v>
      </c>
      <c r="DY111" s="833">
        <f t="shared" si="120"/>
        <v>0</v>
      </c>
      <c r="DZ111" s="833">
        <f t="shared" si="120"/>
        <v>0</v>
      </c>
      <c r="EA111" s="833">
        <f t="shared" si="120"/>
        <v>0</v>
      </c>
      <c r="EB111" s="833">
        <f t="shared" si="120"/>
        <v>0</v>
      </c>
      <c r="EC111" s="833">
        <f t="shared" si="120"/>
        <v>0</v>
      </c>
      <c r="ED111" s="833">
        <f t="shared" ref="ED111:GO111" si="121">SUM(ED100,ED108)</f>
        <v>0</v>
      </c>
      <c r="EE111" s="833">
        <f t="shared" si="121"/>
        <v>0</v>
      </c>
      <c r="EF111" s="833">
        <f t="shared" si="121"/>
        <v>0</v>
      </c>
      <c r="EG111" s="833">
        <f t="shared" si="121"/>
        <v>0</v>
      </c>
      <c r="EH111" s="833">
        <f t="shared" si="121"/>
        <v>0</v>
      </c>
      <c r="EI111" s="833">
        <f t="shared" si="121"/>
        <v>0</v>
      </c>
      <c r="EJ111" s="833">
        <f t="shared" si="121"/>
        <v>0</v>
      </c>
      <c r="EK111" s="833">
        <f t="shared" si="121"/>
        <v>0</v>
      </c>
      <c r="EL111" s="833">
        <f t="shared" si="121"/>
        <v>0</v>
      </c>
      <c r="EM111" s="833">
        <f t="shared" si="121"/>
        <v>0</v>
      </c>
      <c r="EN111" s="833">
        <f t="shared" si="121"/>
        <v>0</v>
      </c>
      <c r="EO111" s="833">
        <f t="shared" si="121"/>
        <v>0</v>
      </c>
      <c r="EP111" s="833">
        <f t="shared" si="121"/>
        <v>0</v>
      </c>
      <c r="EQ111" s="833">
        <f t="shared" si="121"/>
        <v>0</v>
      </c>
      <c r="ER111" s="833">
        <f t="shared" si="121"/>
        <v>0</v>
      </c>
      <c r="ES111" s="833">
        <f t="shared" si="121"/>
        <v>0</v>
      </c>
      <c r="ET111" s="833">
        <f t="shared" si="121"/>
        <v>0</v>
      </c>
      <c r="EU111" s="833">
        <f t="shared" si="121"/>
        <v>0</v>
      </c>
      <c r="EV111" s="833">
        <f t="shared" si="121"/>
        <v>0</v>
      </c>
      <c r="EW111" s="833">
        <f t="shared" si="121"/>
        <v>0</v>
      </c>
      <c r="EX111" s="833">
        <f t="shared" si="121"/>
        <v>0</v>
      </c>
      <c r="EY111" s="833">
        <f t="shared" si="121"/>
        <v>0</v>
      </c>
      <c r="EZ111" s="833">
        <f t="shared" si="121"/>
        <v>0</v>
      </c>
      <c r="FA111" s="833">
        <f t="shared" si="121"/>
        <v>0</v>
      </c>
      <c r="FB111" s="833">
        <f t="shared" si="121"/>
        <v>0</v>
      </c>
      <c r="FC111" s="833">
        <f t="shared" si="121"/>
        <v>0</v>
      </c>
      <c r="FD111" s="833">
        <f t="shared" si="121"/>
        <v>0</v>
      </c>
      <c r="FE111" s="833">
        <f t="shared" si="121"/>
        <v>0</v>
      </c>
      <c r="FF111" s="833">
        <f t="shared" si="121"/>
        <v>0</v>
      </c>
      <c r="FG111" s="833">
        <f t="shared" si="121"/>
        <v>0</v>
      </c>
      <c r="FH111" s="833">
        <f t="shared" si="121"/>
        <v>0</v>
      </c>
      <c r="FI111" s="833">
        <f t="shared" si="121"/>
        <v>0</v>
      </c>
      <c r="FJ111" s="833">
        <f t="shared" si="121"/>
        <v>0</v>
      </c>
      <c r="FK111" s="833">
        <f t="shared" si="121"/>
        <v>0</v>
      </c>
      <c r="FL111" s="833">
        <f t="shared" si="121"/>
        <v>0</v>
      </c>
      <c r="FM111" s="833">
        <f t="shared" si="121"/>
        <v>0</v>
      </c>
      <c r="FN111" s="833">
        <f t="shared" si="121"/>
        <v>0</v>
      </c>
      <c r="FO111" s="833">
        <f t="shared" si="121"/>
        <v>0</v>
      </c>
      <c r="FP111" s="833">
        <f t="shared" si="121"/>
        <v>0</v>
      </c>
      <c r="FQ111" s="833">
        <f t="shared" si="121"/>
        <v>0</v>
      </c>
      <c r="FR111" s="833">
        <f t="shared" si="121"/>
        <v>0</v>
      </c>
      <c r="FS111" s="833">
        <f t="shared" si="121"/>
        <v>0</v>
      </c>
      <c r="FT111" s="833">
        <f t="shared" si="121"/>
        <v>0</v>
      </c>
      <c r="FU111" s="833">
        <f t="shared" si="121"/>
        <v>0</v>
      </c>
      <c r="FV111" s="833">
        <f t="shared" si="121"/>
        <v>0</v>
      </c>
      <c r="FW111" s="833">
        <f t="shared" si="121"/>
        <v>0</v>
      </c>
      <c r="FX111" s="833">
        <f t="shared" si="121"/>
        <v>0</v>
      </c>
      <c r="FY111" s="833">
        <f t="shared" si="121"/>
        <v>0</v>
      </c>
      <c r="FZ111" s="833">
        <f t="shared" si="121"/>
        <v>0</v>
      </c>
      <c r="GA111" s="833">
        <f t="shared" si="121"/>
        <v>0</v>
      </c>
      <c r="GB111" s="833">
        <f t="shared" si="121"/>
        <v>0</v>
      </c>
      <c r="GC111" s="833">
        <f t="shared" si="121"/>
        <v>0</v>
      </c>
      <c r="GD111" s="833">
        <f t="shared" si="121"/>
        <v>0</v>
      </c>
      <c r="GE111" s="833">
        <f t="shared" si="121"/>
        <v>0</v>
      </c>
      <c r="GF111" s="833">
        <f t="shared" si="121"/>
        <v>0</v>
      </c>
      <c r="GG111" s="833">
        <f t="shared" si="121"/>
        <v>0</v>
      </c>
      <c r="GH111" s="833">
        <f t="shared" si="121"/>
        <v>0</v>
      </c>
      <c r="GI111" s="833">
        <f t="shared" si="121"/>
        <v>0</v>
      </c>
      <c r="GJ111" s="833">
        <f t="shared" si="121"/>
        <v>0</v>
      </c>
      <c r="GK111" s="833">
        <f t="shared" si="121"/>
        <v>0</v>
      </c>
      <c r="GL111" s="833">
        <f t="shared" si="121"/>
        <v>0</v>
      </c>
      <c r="GM111" s="833">
        <f t="shared" si="121"/>
        <v>0</v>
      </c>
      <c r="GN111" s="833">
        <f t="shared" si="121"/>
        <v>0</v>
      </c>
      <c r="GO111" s="833">
        <f t="shared" si="121"/>
        <v>0</v>
      </c>
      <c r="GP111" s="833">
        <f t="shared" ref="GP111:IL111" si="122">SUM(GP100,GP108)</f>
        <v>0</v>
      </c>
      <c r="GQ111" s="833">
        <f t="shared" si="122"/>
        <v>0</v>
      </c>
      <c r="GR111" s="833">
        <f t="shared" si="122"/>
        <v>0</v>
      </c>
      <c r="GS111" s="833">
        <f t="shared" si="122"/>
        <v>0</v>
      </c>
      <c r="GT111" s="833">
        <f t="shared" si="122"/>
        <v>0</v>
      </c>
      <c r="GU111" s="833">
        <f t="shared" si="122"/>
        <v>0</v>
      </c>
      <c r="GV111" s="833">
        <f t="shared" si="122"/>
        <v>0</v>
      </c>
      <c r="GW111" s="833">
        <f t="shared" si="122"/>
        <v>0</v>
      </c>
      <c r="GX111" s="833">
        <f t="shared" si="122"/>
        <v>0</v>
      </c>
      <c r="GY111" s="833">
        <f t="shared" si="122"/>
        <v>0</v>
      </c>
      <c r="GZ111" s="833">
        <f t="shared" si="122"/>
        <v>0</v>
      </c>
      <c r="HA111" s="833">
        <f t="shared" si="122"/>
        <v>0</v>
      </c>
      <c r="HB111" s="833">
        <f t="shared" si="122"/>
        <v>0</v>
      </c>
      <c r="HC111" s="833">
        <f t="shared" si="122"/>
        <v>0</v>
      </c>
      <c r="HD111" s="833">
        <f t="shared" si="122"/>
        <v>0</v>
      </c>
      <c r="HE111" s="833">
        <f t="shared" si="122"/>
        <v>0</v>
      </c>
      <c r="HF111" s="833">
        <f t="shared" si="122"/>
        <v>0</v>
      </c>
      <c r="HG111" s="833">
        <f t="shared" si="122"/>
        <v>0</v>
      </c>
      <c r="HH111" s="833">
        <f t="shared" si="122"/>
        <v>0</v>
      </c>
      <c r="HI111" s="833">
        <f t="shared" si="122"/>
        <v>0</v>
      </c>
      <c r="HJ111" s="833">
        <f t="shared" si="122"/>
        <v>0</v>
      </c>
      <c r="HK111" s="833">
        <f t="shared" si="122"/>
        <v>0</v>
      </c>
      <c r="HL111" s="833">
        <f t="shared" si="122"/>
        <v>0</v>
      </c>
      <c r="HM111" s="833">
        <f t="shared" si="122"/>
        <v>0</v>
      </c>
      <c r="HN111" s="833">
        <f t="shared" si="122"/>
        <v>0</v>
      </c>
      <c r="HO111" s="833">
        <f t="shared" si="122"/>
        <v>0</v>
      </c>
      <c r="HP111" s="833">
        <f t="shared" si="122"/>
        <v>0</v>
      </c>
      <c r="HQ111" s="833">
        <f t="shared" si="122"/>
        <v>0</v>
      </c>
      <c r="HR111" s="833">
        <f t="shared" si="122"/>
        <v>0</v>
      </c>
      <c r="HS111" s="833">
        <f t="shared" si="122"/>
        <v>0</v>
      </c>
      <c r="HT111" s="833">
        <f t="shared" si="122"/>
        <v>0</v>
      </c>
      <c r="HU111" s="833">
        <f t="shared" si="122"/>
        <v>0</v>
      </c>
      <c r="HV111" s="833">
        <f t="shared" si="122"/>
        <v>0</v>
      </c>
      <c r="HW111" s="833">
        <f t="shared" si="122"/>
        <v>0</v>
      </c>
      <c r="HX111" s="833">
        <f t="shared" si="122"/>
        <v>0</v>
      </c>
      <c r="HY111" s="833">
        <f t="shared" si="122"/>
        <v>0</v>
      </c>
      <c r="HZ111" s="833">
        <f t="shared" si="122"/>
        <v>0</v>
      </c>
      <c r="IA111" s="833">
        <f t="shared" si="122"/>
        <v>0</v>
      </c>
      <c r="IB111" s="833">
        <f t="shared" si="122"/>
        <v>0</v>
      </c>
      <c r="IC111" s="833">
        <f t="shared" si="122"/>
        <v>0</v>
      </c>
      <c r="ID111" s="833">
        <f t="shared" si="122"/>
        <v>0</v>
      </c>
      <c r="IE111" s="833">
        <f t="shared" si="122"/>
        <v>0</v>
      </c>
      <c r="IF111" s="833">
        <f t="shared" si="122"/>
        <v>0</v>
      </c>
      <c r="IG111" s="833">
        <f t="shared" si="122"/>
        <v>0</v>
      </c>
      <c r="IH111" s="833">
        <f t="shared" si="122"/>
        <v>0</v>
      </c>
      <c r="II111" s="833">
        <f t="shared" si="122"/>
        <v>0</v>
      </c>
      <c r="IJ111" s="833">
        <f t="shared" si="122"/>
        <v>0</v>
      </c>
      <c r="IK111" s="833">
        <f t="shared" si="122"/>
        <v>0</v>
      </c>
      <c r="IL111" s="833">
        <f t="shared" si="122"/>
        <v>0</v>
      </c>
    </row>
    <row r="112" spans="1:246">
      <c r="E112" s="591"/>
      <c r="F112" s="591"/>
      <c r="G112" s="591"/>
      <c r="H112" s="591"/>
      <c r="I112" s="591"/>
      <c r="J112" s="591"/>
      <c r="K112" s="591"/>
      <c r="L112" s="591"/>
      <c r="M112" s="591"/>
      <c r="N112" s="591"/>
      <c r="O112" s="591"/>
      <c r="P112" s="591"/>
      <c r="Q112" s="591"/>
      <c r="R112" s="591"/>
      <c r="S112" s="591"/>
      <c r="T112" s="591"/>
      <c r="U112" s="591"/>
      <c r="V112" s="591"/>
      <c r="W112" s="591"/>
      <c r="X112" s="591"/>
      <c r="Y112" s="591"/>
      <c r="Z112" s="591"/>
      <c r="AA112" s="591"/>
      <c r="AB112" s="591"/>
      <c r="AC112" s="591"/>
      <c r="AD112" s="591"/>
      <c r="AE112" s="591"/>
      <c r="AF112" s="591"/>
      <c r="AG112" s="591"/>
      <c r="AH112" s="591"/>
      <c r="AI112" s="591"/>
      <c r="AJ112" s="591"/>
      <c r="AK112" s="591"/>
      <c r="AL112" s="591"/>
      <c r="AM112" s="591"/>
      <c r="AN112" s="591"/>
      <c r="AO112" s="591"/>
      <c r="AP112" s="591"/>
      <c r="AQ112" s="591"/>
      <c r="AR112" s="591"/>
      <c r="AS112" s="591"/>
      <c r="AT112" s="591"/>
      <c r="AU112" s="591"/>
      <c r="AV112" s="591"/>
      <c r="AW112" s="591"/>
      <c r="AX112" s="591"/>
      <c r="AY112" s="591"/>
      <c r="AZ112" s="591"/>
      <c r="BA112" s="591"/>
      <c r="BB112" s="591"/>
      <c r="BC112" s="591"/>
      <c r="BD112" s="591"/>
      <c r="BE112" s="591"/>
      <c r="BF112" s="591"/>
      <c r="BG112" s="591"/>
      <c r="BH112" s="591"/>
      <c r="BI112" s="591"/>
      <c r="BJ112" s="591"/>
      <c r="BK112" s="591"/>
      <c r="BL112" s="591"/>
      <c r="BM112" s="591"/>
      <c r="BN112" s="591"/>
      <c r="BO112" s="591"/>
      <c r="BP112" s="591"/>
      <c r="BQ112" s="591"/>
      <c r="BR112" s="591"/>
      <c r="BS112" s="591"/>
      <c r="BT112" s="591"/>
      <c r="BU112" s="591"/>
      <c r="BV112" s="591"/>
      <c r="BW112" s="591"/>
      <c r="BX112" s="591"/>
      <c r="BY112" s="591"/>
      <c r="BZ112" s="591"/>
      <c r="CA112" s="591"/>
      <c r="CB112" s="591"/>
      <c r="CC112" s="591"/>
      <c r="CD112" s="591"/>
      <c r="CE112" s="591"/>
      <c r="CF112" s="591"/>
      <c r="CG112" s="591"/>
      <c r="CH112" s="591"/>
      <c r="CI112" s="591"/>
      <c r="CJ112" s="591"/>
      <c r="CK112" s="591"/>
      <c r="CL112" s="591"/>
      <c r="CM112" s="591"/>
      <c r="CN112" s="591"/>
      <c r="CO112" s="591"/>
      <c r="CP112" s="591"/>
      <c r="CQ112" s="591"/>
      <c r="CR112" s="591"/>
      <c r="CS112" s="591"/>
      <c r="CT112" s="591"/>
      <c r="CU112" s="591"/>
      <c r="CV112" s="591"/>
      <c r="CW112" s="591"/>
      <c r="CX112" s="591"/>
      <c r="CY112" s="591"/>
      <c r="CZ112" s="591"/>
      <c r="DA112" s="591"/>
      <c r="DB112" s="591"/>
      <c r="DC112" s="591"/>
      <c r="DD112" s="591"/>
      <c r="DE112" s="591"/>
      <c r="DF112" s="591"/>
      <c r="DG112" s="591"/>
      <c r="DH112" s="591"/>
      <c r="DI112" s="591"/>
      <c r="DJ112" s="591"/>
      <c r="DK112" s="591"/>
      <c r="DL112" s="591"/>
      <c r="DM112" s="591"/>
      <c r="DN112" s="591"/>
      <c r="DO112" s="591"/>
      <c r="DP112" s="591"/>
      <c r="DQ112" s="591"/>
      <c r="DR112" s="591"/>
      <c r="DS112" s="591"/>
      <c r="DT112" s="591"/>
      <c r="DU112" s="591"/>
      <c r="DV112" s="591"/>
      <c r="DW112" s="591"/>
      <c r="DX112" s="591"/>
      <c r="DY112" s="591"/>
      <c r="DZ112" s="591"/>
      <c r="EA112" s="591"/>
      <c r="EB112" s="591"/>
      <c r="EC112" s="591"/>
      <c r="ED112" s="591"/>
      <c r="EE112" s="591"/>
      <c r="EF112" s="591"/>
      <c r="EG112" s="591"/>
      <c r="EH112" s="591"/>
      <c r="EI112" s="591"/>
      <c r="EJ112" s="591"/>
      <c r="EK112" s="591"/>
      <c r="EL112" s="591"/>
      <c r="EM112" s="591"/>
      <c r="EN112" s="591"/>
      <c r="EO112" s="591"/>
      <c r="EP112" s="591"/>
      <c r="EQ112" s="591"/>
      <c r="ER112" s="591"/>
      <c r="ES112" s="591"/>
      <c r="ET112" s="591"/>
      <c r="EU112" s="591"/>
      <c r="EV112" s="591"/>
      <c r="EW112" s="591"/>
      <c r="EX112" s="591"/>
      <c r="EY112" s="591"/>
      <c r="EZ112" s="591"/>
      <c r="FA112" s="591"/>
      <c r="FB112" s="591"/>
      <c r="FC112" s="591"/>
      <c r="FD112" s="591"/>
      <c r="FE112" s="591"/>
      <c r="FF112" s="591"/>
      <c r="FG112" s="591"/>
      <c r="FH112" s="591"/>
      <c r="FI112" s="591"/>
      <c r="FJ112" s="591"/>
      <c r="FK112" s="591"/>
      <c r="FL112" s="591"/>
      <c r="FM112" s="591"/>
      <c r="FN112" s="591"/>
      <c r="FO112" s="591"/>
      <c r="FP112" s="591"/>
      <c r="FQ112" s="591"/>
      <c r="FR112" s="591"/>
      <c r="FS112" s="591"/>
      <c r="FT112" s="591"/>
      <c r="FU112" s="591"/>
      <c r="FV112" s="591"/>
      <c r="FW112" s="591"/>
      <c r="FX112" s="591"/>
      <c r="FY112" s="591"/>
      <c r="FZ112" s="591"/>
      <c r="GA112" s="591"/>
      <c r="GB112" s="591"/>
      <c r="GC112" s="591"/>
      <c r="GD112" s="591"/>
      <c r="GE112" s="591"/>
      <c r="GF112" s="591"/>
      <c r="GG112" s="591"/>
      <c r="GH112" s="591"/>
      <c r="GI112" s="591"/>
      <c r="GJ112" s="591"/>
      <c r="GK112" s="591"/>
      <c r="GL112" s="591"/>
      <c r="GM112" s="591"/>
      <c r="GN112" s="591"/>
      <c r="GO112" s="591"/>
      <c r="GP112" s="591"/>
      <c r="GQ112" s="591"/>
      <c r="GR112" s="591"/>
      <c r="GS112" s="591"/>
      <c r="GT112" s="591"/>
      <c r="GU112" s="591"/>
      <c r="GV112" s="591"/>
      <c r="GW112" s="591"/>
      <c r="GX112" s="591"/>
      <c r="GY112" s="591"/>
      <c r="GZ112" s="591"/>
      <c r="HA112" s="591"/>
      <c r="HB112" s="591"/>
      <c r="HC112" s="591"/>
      <c r="HD112" s="591"/>
      <c r="HE112" s="591"/>
      <c r="HF112" s="591"/>
      <c r="HG112" s="591"/>
      <c r="HH112" s="591"/>
      <c r="HI112" s="591"/>
      <c r="HJ112" s="591"/>
      <c r="HK112" s="591"/>
      <c r="HL112" s="591"/>
      <c r="HM112" s="591"/>
      <c r="HN112" s="591"/>
      <c r="HO112" s="591"/>
      <c r="HP112" s="591"/>
      <c r="HQ112" s="591"/>
      <c r="HR112" s="591"/>
      <c r="HS112" s="591"/>
      <c r="HT112" s="591"/>
      <c r="HU112" s="591"/>
      <c r="HV112" s="591"/>
      <c r="HW112" s="591"/>
      <c r="HX112" s="591"/>
      <c r="HY112" s="591"/>
      <c r="HZ112" s="591"/>
      <c r="IA112" s="591"/>
      <c r="IB112" s="591"/>
      <c r="IC112" s="591"/>
      <c r="ID112" s="591"/>
      <c r="IE112" s="591"/>
      <c r="IF112" s="591"/>
      <c r="IG112" s="591"/>
      <c r="IH112" s="591"/>
      <c r="II112" s="591"/>
      <c r="IJ112" s="591"/>
      <c r="IK112" s="591"/>
      <c r="IL112" s="591"/>
    </row>
    <row r="113" spans="1:247">
      <c r="E113" s="591"/>
      <c r="F113" s="591"/>
      <c r="G113" s="591"/>
      <c r="H113" s="591"/>
      <c r="I113" s="591"/>
      <c r="J113" s="591"/>
      <c r="K113" s="591"/>
      <c r="L113" s="591"/>
      <c r="M113" s="591"/>
      <c r="N113" s="591"/>
      <c r="O113" s="591"/>
      <c r="P113" s="591"/>
      <c r="Q113" s="591"/>
      <c r="R113" s="591"/>
      <c r="S113" s="591"/>
      <c r="T113" s="591"/>
      <c r="U113" s="591"/>
      <c r="V113" s="591"/>
      <c r="W113" s="591"/>
      <c r="X113" s="591"/>
      <c r="Y113" s="591"/>
      <c r="Z113" s="591"/>
      <c r="AA113" s="591"/>
      <c r="AB113" s="591"/>
      <c r="AC113" s="591"/>
      <c r="AD113" s="591"/>
      <c r="AE113" s="591"/>
      <c r="AF113" s="591"/>
      <c r="AG113" s="591"/>
      <c r="AH113" s="591"/>
      <c r="AI113" s="591"/>
      <c r="AJ113" s="591"/>
      <c r="AK113" s="591"/>
      <c r="AL113" s="591"/>
      <c r="AM113" s="591"/>
      <c r="AN113" s="591"/>
      <c r="AO113" s="591"/>
      <c r="AP113" s="591"/>
      <c r="AQ113" s="591"/>
      <c r="AR113" s="591"/>
      <c r="AS113" s="591"/>
      <c r="AT113" s="591"/>
      <c r="AU113" s="591"/>
      <c r="AV113" s="591"/>
      <c r="AW113" s="591"/>
      <c r="AX113" s="591"/>
      <c r="AY113" s="591"/>
      <c r="AZ113" s="591"/>
      <c r="BA113" s="591"/>
      <c r="BB113" s="591"/>
      <c r="BC113" s="591"/>
      <c r="BD113" s="591"/>
      <c r="BE113" s="591"/>
      <c r="BF113" s="591"/>
      <c r="BG113" s="591"/>
      <c r="BH113" s="591"/>
      <c r="BI113" s="591"/>
      <c r="BJ113" s="591"/>
      <c r="BK113" s="591"/>
      <c r="BL113" s="591"/>
      <c r="BM113" s="591"/>
      <c r="BN113" s="591"/>
      <c r="BO113" s="591"/>
      <c r="BP113" s="591"/>
      <c r="BQ113" s="591"/>
      <c r="BR113" s="591"/>
      <c r="BS113" s="591"/>
      <c r="BT113" s="591"/>
      <c r="BU113" s="591"/>
      <c r="BV113" s="591"/>
      <c r="BW113" s="591"/>
      <c r="BX113" s="591"/>
      <c r="BY113" s="591"/>
      <c r="BZ113" s="591"/>
      <c r="CA113" s="591"/>
      <c r="CB113" s="591"/>
      <c r="CC113" s="591"/>
      <c r="CD113" s="591"/>
      <c r="CE113" s="591"/>
      <c r="CF113" s="591"/>
      <c r="CG113" s="591"/>
      <c r="CH113" s="591"/>
      <c r="CI113" s="591"/>
      <c r="CJ113" s="591"/>
      <c r="CK113" s="591"/>
      <c r="CL113" s="591"/>
      <c r="CM113" s="591"/>
      <c r="CN113" s="591"/>
      <c r="CO113" s="591"/>
      <c r="CP113" s="591"/>
      <c r="CQ113" s="591"/>
      <c r="CR113" s="591"/>
      <c r="CS113" s="591"/>
      <c r="CT113" s="591"/>
      <c r="CU113" s="591"/>
      <c r="CV113" s="591"/>
      <c r="CW113" s="591"/>
      <c r="CX113" s="591"/>
      <c r="CY113" s="591"/>
      <c r="CZ113" s="591"/>
      <c r="DA113" s="591"/>
      <c r="DB113" s="591"/>
      <c r="DC113" s="591"/>
      <c r="DD113" s="591"/>
      <c r="DE113" s="591"/>
      <c r="DF113" s="591"/>
      <c r="DG113" s="591"/>
      <c r="DH113" s="591"/>
      <c r="DI113" s="591"/>
      <c r="DJ113" s="591"/>
      <c r="DK113" s="591"/>
      <c r="DL113" s="591"/>
      <c r="DM113" s="591"/>
      <c r="DN113" s="591"/>
      <c r="DO113" s="591"/>
      <c r="DP113" s="591"/>
      <c r="DQ113" s="591"/>
      <c r="DR113" s="591"/>
      <c r="DS113" s="591"/>
      <c r="DT113" s="591"/>
      <c r="DU113" s="591"/>
      <c r="DV113" s="591"/>
      <c r="DW113" s="591"/>
      <c r="DX113" s="591"/>
      <c r="DY113" s="591"/>
      <c r="DZ113" s="591"/>
      <c r="EA113" s="591"/>
      <c r="EB113" s="591"/>
      <c r="EC113" s="591"/>
      <c r="ED113" s="591"/>
      <c r="EE113" s="591"/>
      <c r="EF113" s="591"/>
      <c r="EG113" s="591"/>
      <c r="EH113" s="591"/>
      <c r="EI113" s="591"/>
      <c r="EJ113" s="591"/>
      <c r="EK113" s="591"/>
      <c r="EL113" s="591"/>
      <c r="EM113" s="591"/>
      <c r="EN113" s="591"/>
      <c r="EO113" s="591"/>
      <c r="EP113" s="591"/>
      <c r="EQ113" s="591"/>
      <c r="ER113" s="591"/>
      <c r="ES113" s="591"/>
      <c r="ET113" s="591"/>
      <c r="EU113" s="591"/>
      <c r="EV113" s="591"/>
      <c r="EW113" s="591"/>
      <c r="EX113" s="591"/>
      <c r="EY113" s="591"/>
      <c r="EZ113" s="591"/>
      <c r="FA113" s="591"/>
      <c r="FB113" s="591"/>
      <c r="FC113" s="591"/>
      <c r="FD113" s="591"/>
      <c r="FE113" s="591"/>
      <c r="FF113" s="591"/>
      <c r="FG113" s="591"/>
      <c r="FH113" s="591"/>
      <c r="FI113" s="591"/>
      <c r="FJ113" s="591"/>
      <c r="FK113" s="591"/>
      <c r="FL113" s="591"/>
      <c r="FM113" s="591"/>
      <c r="FN113" s="591"/>
      <c r="FO113" s="591"/>
      <c r="FP113" s="591"/>
      <c r="FQ113" s="591"/>
      <c r="FR113" s="591"/>
      <c r="FS113" s="591"/>
      <c r="FT113" s="591"/>
      <c r="FU113" s="591"/>
      <c r="FV113" s="591"/>
      <c r="FW113" s="591"/>
      <c r="FX113" s="591"/>
      <c r="FY113" s="591"/>
      <c r="FZ113" s="591"/>
      <c r="GA113" s="591"/>
      <c r="GB113" s="591"/>
      <c r="GC113" s="591"/>
      <c r="GD113" s="591"/>
      <c r="GE113" s="591"/>
      <c r="GF113" s="591"/>
      <c r="GG113" s="591"/>
      <c r="GH113" s="591"/>
      <c r="GI113" s="591"/>
      <c r="GJ113" s="591"/>
      <c r="GK113" s="591"/>
      <c r="GL113" s="591"/>
      <c r="GM113" s="591"/>
      <c r="GN113" s="591"/>
      <c r="GO113" s="591"/>
      <c r="GP113" s="591"/>
      <c r="GQ113" s="591"/>
      <c r="GR113" s="591"/>
      <c r="GS113" s="591"/>
      <c r="GT113" s="591"/>
      <c r="GU113" s="591"/>
      <c r="GV113" s="591"/>
      <c r="GW113" s="591"/>
      <c r="GX113" s="591"/>
      <c r="GY113" s="591"/>
      <c r="GZ113" s="591"/>
      <c r="HA113" s="591"/>
      <c r="HB113" s="591"/>
      <c r="HC113" s="591"/>
      <c r="HD113" s="591"/>
      <c r="HE113" s="591"/>
      <c r="HF113" s="591"/>
      <c r="HG113" s="591"/>
      <c r="HH113" s="591"/>
      <c r="HI113" s="591"/>
      <c r="HJ113" s="591"/>
      <c r="HK113" s="591"/>
      <c r="HL113" s="591"/>
      <c r="HM113" s="591"/>
      <c r="HN113" s="591"/>
      <c r="HO113" s="591"/>
      <c r="HP113" s="591"/>
      <c r="HQ113" s="591"/>
      <c r="HR113" s="591"/>
      <c r="HS113" s="591"/>
      <c r="HT113" s="591"/>
      <c r="HU113" s="591"/>
      <c r="HV113" s="591"/>
      <c r="HW113" s="591"/>
      <c r="HX113" s="591"/>
      <c r="HY113" s="591"/>
      <c r="HZ113" s="591"/>
      <c r="IA113" s="591"/>
      <c r="IB113" s="591"/>
      <c r="IC113" s="591"/>
      <c r="ID113" s="591"/>
      <c r="IE113" s="591"/>
      <c r="IF113" s="591"/>
      <c r="IG113" s="591"/>
      <c r="IH113" s="591"/>
      <c r="II113" s="591"/>
      <c r="IJ113" s="591"/>
      <c r="IK113" s="591"/>
      <c r="IL113" s="591"/>
    </row>
    <row r="114" spans="1:247">
      <c r="E114" s="591"/>
      <c r="F114" s="591"/>
      <c r="G114" s="591"/>
      <c r="H114" s="591"/>
      <c r="I114" s="591"/>
      <c r="J114" s="591"/>
      <c r="K114" s="591"/>
      <c r="L114" s="591"/>
      <c r="M114" s="591"/>
      <c r="N114" s="591"/>
      <c r="O114" s="591"/>
      <c r="P114" s="591"/>
      <c r="Q114" s="591"/>
      <c r="R114" s="591"/>
      <c r="S114" s="591"/>
      <c r="T114" s="591"/>
      <c r="U114" s="591"/>
      <c r="V114" s="591"/>
      <c r="W114" s="591"/>
      <c r="X114" s="591"/>
      <c r="Y114" s="591"/>
      <c r="Z114" s="591"/>
      <c r="AA114" s="591"/>
      <c r="AB114" s="591"/>
      <c r="AC114" s="591"/>
      <c r="AD114" s="591"/>
      <c r="AE114" s="591"/>
      <c r="AF114" s="591"/>
      <c r="AG114" s="591"/>
      <c r="AH114" s="591"/>
      <c r="AI114" s="591"/>
      <c r="AJ114" s="591"/>
      <c r="AK114" s="591"/>
      <c r="AL114" s="591"/>
      <c r="AM114" s="591"/>
      <c r="AN114" s="591"/>
      <c r="AO114" s="591"/>
      <c r="AP114" s="591"/>
      <c r="AQ114" s="591"/>
      <c r="AR114" s="591"/>
      <c r="AS114" s="591"/>
      <c r="AT114" s="591"/>
      <c r="AU114" s="591"/>
      <c r="AV114" s="591"/>
      <c r="AW114" s="591"/>
      <c r="AX114" s="591"/>
      <c r="AY114" s="591"/>
      <c r="AZ114" s="591"/>
      <c r="BA114" s="591"/>
      <c r="BB114" s="591"/>
      <c r="BC114" s="591"/>
      <c r="BD114" s="591"/>
      <c r="BE114" s="591"/>
      <c r="BF114" s="591"/>
      <c r="BG114" s="591"/>
      <c r="BH114" s="591"/>
      <c r="BI114" s="591"/>
      <c r="BJ114" s="591"/>
      <c r="BK114" s="591"/>
      <c r="BL114" s="591"/>
      <c r="BM114" s="591"/>
      <c r="BN114" s="591"/>
      <c r="BO114" s="591"/>
      <c r="BP114" s="591"/>
      <c r="BQ114" s="591"/>
      <c r="BR114" s="591"/>
      <c r="BS114" s="591"/>
      <c r="BT114" s="591"/>
      <c r="BU114" s="591"/>
      <c r="BV114" s="591"/>
      <c r="BW114" s="591"/>
      <c r="BX114" s="591"/>
      <c r="BY114" s="591"/>
      <c r="BZ114" s="591"/>
      <c r="CA114" s="591"/>
      <c r="CB114" s="591"/>
      <c r="CC114" s="591"/>
      <c r="CD114" s="591"/>
      <c r="CE114" s="591"/>
      <c r="CF114" s="591"/>
      <c r="CG114" s="591"/>
      <c r="CH114" s="591"/>
      <c r="CI114" s="591"/>
      <c r="CJ114" s="591"/>
      <c r="CK114" s="591"/>
      <c r="CL114" s="591"/>
      <c r="CM114" s="591"/>
      <c r="CN114" s="591"/>
      <c r="CO114" s="591"/>
      <c r="CP114" s="591"/>
      <c r="CQ114" s="591"/>
      <c r="CR114" s="591"/>
      <c r="CS114" s="591"/>
      <c r="CT114" s="591"/>
      <c r="CU114" s="591"/>
      <c r="CV114" s="591"/>
      <c r="CW114" s="591"/>
      <c r="CX114" s="591"/>
      <c r="CY114" s="591"/>
      <c r="CZ114" s="591"/>
      <c r="DA114" s="591"/>
      <c r="DB114" s="591"/>
      <c r="DC114" s="591"/>
      <c r="DD114" s="591"/>
      <c r="DE114" s="591"/>
      <c r="DF114" s="591"/>
      <c r="DG114" s="591"/>
      <c r="DH114" s="591"/>
      <c r="DI114" s="591"/>
      <c r="DJ114" s="591"/>
      <c r="DK114" s="591"/>
      <c r="DL114" s="591"/>
      <c r="DM114" s="591"/>
      <c r="DN114" s="591"/>
      <c r="DO114" s="591"/>
      <c r="DP114" s="591"/>
      <c r="DQ114" s="591"/>
      <c r="DR114" s="591"/>
      <c r="DS114" s="591"/>
      <c r="DT114" s="591"/>
      <c r="DU114" s="591"/>
      <c r="DV114" s="591"/>
      <c r="DW114" s="591"/>
      <c r="DX114" s="591"/>
      <c r="DY114" s="591"/>
      <c r="DZ114" s="591"/>
      <c r="EA114" s="591"/>
      <c r="EB114" s="591"/>
      <c r="EC114" s="591"/>
      <c r="ED114" s="591"/>
      <c r="EE114" s="591"/>
      <c r="EF114" s="591"/>
      <c r="EG114" s="591"/>
      <c r="EH114" s="591"/>
      <c r="EI114" s="591"/>
      <c r="EJ114" s="591"/>
      <c r="EK114" s="591"/>
      <c r="EL114" s="591"/>
      <c r="EM114" s="591"/>
      <c r="EN114" s="591"/>
      <c r="EO114" s="591"/>
      <c r="EP114" s="591"/>
      <c r="EQ114" s="591"/>
      <c r="ER114" s="591"/>
      <c r="ES114" s="591"/>
      <c r="ET114" s="591"/>
      <c r="EU114" s="591"/>
      <c r="EV114" s="591"/>
      <c r="EW114" s="591"/>
      <c r="EX114" s="591"/>
      <c r="EY114" s="591"/>
      <c r="EZ114" s="591"/>
      <c r="FA114" s="591"/>
      <c r="FB114" s="591"/>
      <c r="FC114" s="591"/>
      <c r="FD114" s="591"/>
      <c r="FE114" s="591"/>
      <c r="FF114" s="591"/>
      <c r="FG114" s="591"/>
      <c r="FH114" s="591"/>
      <c r="FI114" s="591"/>
      <c r="FJ114" s="591"/>
      <c r="FK114" s="591"/>
      <c r="FL114" s="591"/>
      <c r="FM114" s="591"/>
      <c r="FN114" s="591"/>
      <c r="FO114" s="591"/>
      <c r="FP114" s="591"/>
      <c r="FQ114" s="591"/>
      <c r="FR114" s="591"/>
      <c r="FS114" s="591"/>
      <c r="FT114" s="591"/>
      <c r="FU114" s="591"/>
      <c r="FV114" s="591"/>
      <c r="FW114" s="591"/>
      <c r="FX114" s="591"/>
      <c r="FY114" s="591"/>
      <c r="FZ114" s="591"/>
      <c r="GA114" s="591"/>
      <c r="GB114" s="591"/>
      <c r="GC114" s="591"/>
      <c r="GD114" s="591"/>
      <c r="GE114" s="591"/>
      <c r="GF114" s="591"/>
      <c r="GG114" s="591"/>
      <c r="GH114" s="591"/>
      <c r="GI114" s="591"/>
      <c r="GJ114" s="591"/>
      <c r="GK114" s="591"/>
      <c r="GL114" s="591"/>
      <c r="GM114" s="591"/>
      <c r="GN114" s="591"/>
      <c r="GO114" s="591"/>
      <c r="GP114" s="591"/>
      <c r="GQ114" s="591"/>
      <c r="GR114" s="591"/>
      <c r="GS114" s="591"/>
      <c r="GT114" s="591"/>
      <c r="GU114" s="591"/>
      <c r="GV114" s="591"/>
      <c r="GW114" s="591"/>
      <c r="GX114" s="591"/>
      <c r="GY114" s="591"/>
      <c r="GZ114" s="591"/>
      <c r="HA114" s="591"/>
      <c r="HB114" s="591"/>
      <c r="HC114" s="591"/>
      <c r="HD114" s="591"/>
      <c r="HE114" s="591"/>
      <c r="HF114" s="591"/>
      <c r="HG114" s="591"/>
      <c r="HH114" s="591"/>
      <c r="HI114" s="591"/>
      <c r="HJ114" s="591"/>
      <c r="HK114" s="591"/>
      <c r="HL114" s="591"/>
      <c r="HM114" s="591"/>
      <c r="HN114" s="591"/>
      <c r="HO114" s="591"/>
      <c r="HP114" s="591"/>
      <c r="HQ114" s="591"/>
      <c r="HR114" s="591"/>
      <c r="HS114" s="591"/>
      <c r="HT114" s="591"/>
      <c r="HU114" s="591"/>
      <c r="HV114" s="591"/>
      <c r="HW114" s="591"/>
      <c r="HX114" s="591"/>
      <c r="HY114" s="591"/>
      <c r="HZ114" s="591"/>
      <c r="IA114" s="591"/>
      <c r="IB114" s="591"/>
      <c r="IC114" s="591"/>
      <c r="ID114" s="591"/>
      <c r="IE114" s="591"/>
      <c r="IF114" s="591"/>
      <c r="IG114" s="591"/>
      <c r="IH114" s="591"/>
      <c r="II114" s="591"/>
      <c r="IJ114" s="591"/>
      <c r="IK114" s="591"/>
      <c r="IL114" s="591"/>
    </row>
    <row r="115" spans="1:247" ht="13" thickBot="1">
      <c r="A115" s="1474" t="s">
        <v>706</v>
      </c>
      <c r="B115" s="1467"/>
      <c r="C115" s="1467"/>
      <c r="D115" s="1476"/>
      <c r="E115" s="1475"/>
      <c r="F115" s="1475"/>
      <c r="G115" s="1475"/>
      <c r="H115" s="1475"/>
      <c r="I115" s="1475"/>
      <c r="J115" s="1475"/>
      <c r="K115" s="1475"/>
      <c r="L115" s="1475"/>
      <c r="M115" s="1475"/>
      <c r="N115" s="1475"/>
      <c r="O115" s="1475"/>
      <c r="P115" s="1475"/>
      <c r="Q115" s="1475"/>
      <c r="R115" s="1475"/>
      <c r="S115" s="1475"/>
      <c r="T115" s="1475"/>
      <c r="U115" s="1475"/>
      <c r="V115" s="1475"/>
      <c r="W115" s="1475"/>
      <c r="X115" s="1475"/>
      <c r="Y115" s="1475"/>
      <c r="Z115" s="1475"/>
      <c r="AA115" s="1475"/>
      <c r="AB115" s="1475"/>
      <c r="AC115" s="1475"/>
      <c r="AD115" s="1475"/>
      <c r="AE115" s="1475"/>
      <c r="AF115" s="1475"/>
      <c r="AG115" s="1475"/>
      <c r="AH115" s="1475"/>
      <c r="AI115" s="1475"/>
      <c r="AJ115" s="1475"/>
      <c r="AK115" s="1475"/>
      <c r="AL115" s="1475"/>
      <c r="AM115" s="1475"/>
      <c r="AN115" s="1475"/>
      <c r="AO115" s="1475"/>
      <c r="AP115" s="1475"/>
      <c r="AQ115" s="1475"/>
      <c r="AR115" s="1475"/>
      <c r="AS115" s="1475"/>
      <c r="AT115" s="1475"/>
      <c r="AU115" s="1475"/>
      <c r="AV115" s="1475"/>
      <c r="AW115" s="1475"/>
      <c r="AX115" s="1475"/>
      <c r="AY115" s="1475"/>
      <c r="AZ115" s="1475"/>
      <c r="BA115" s="1475"/>
      <c r="BB115" s="1475"/>
      <c r="BC115" s="1475"/>
      <c r="BD115" s="1475"/>
      <c r="BE115" s="1475"/>
      <c r="BF115" s="1475"/>
      <c r="BG115" s="1475"/>
      <c r="BH115" s="1475"/>
      <c r="BI115" s="1475"/>
      <c r="BJ115" s="1475"/>
      <c r="BK115" s="1475"/>
      <c r="BL115" s="1475"/>
      <c r="BM115" s="1475"/>
      <c r="BN115" s="1475"/>
      <c r="BO115" s="1475"/>
      <c r="BP115" s="1475"/>
      <c r="BQ115" s="1475"/>
      <c r="BR115" s="1475"/>
      <c r="BS115" s="1475"/>
      <c r="BT115" s="1475"/>
      <c r="BU115" s="1475"/>
      <c r="BV115" s="1475"/>
      <c r="BW115" s="1475"/>
      <c r="BX115" s="1475"/>
      <c r="BY115" s="1475"/>
      <c r="BZ115" s="1475"/>
      <c r="CA115" s="1475"/>
      <c r="CB115" s="1475"/>
      <c r="CC115" s="1475"/>
      <c r="CD115" s="1475"/>
      <c r="CE115" s="1475"/>
      <c r="CF115" s="1475"/>
      <c r="CG115" s="1475"/>
      <c r="CH115" s="1475"/>
      <c r="CI115" s="1475"/>
      <c r="CJ115" s="1475"/>
      <c r="CK115" s="1475"/>
      <c r="CL115" s="1475"/>
      <c r="CM115" s="1475"/>
      <c r="CN115" s="1475"/>
      <c r="CO115" s="1475"/>
      <c r="CP115" s="1475"/>
      <c r="CQ115" s="1475"/>
      <c r="CR115" s="1475"/>
      <c r="CS115" s="1475"/>
      <c r="CT115" s="1475"/>
      <c r="CU115" s="1475"/>
      <c r="CV115" s="1475"/>
      <c r="CW115" s="1475"/>
      <c r="CX115" s="1475"/>
      <c r="CY115" s="1475"/>
      <c r="CZ115" s="1475"/>
      <c r="DA115" s="1475"/>
      <c r="DB115" s="1475"/>
      <c r="DC115" s="1475"/>
      <c r="DD115" s="1475"/>
      <c r="DE115" s="1475"/>
      <c r="DF115" s="1475"/>
      <c r="DG115" s="1475"/>
      <c r="DH115" s="1475"/>
      <c r="DI115" s="1475"/>
      <c r="DJ115" s="1475"/>
      <c r="DK115" s="1475"/>
      <c r="DL115" s="1475"/>
      <c r="DM115" s="1475"/>
      <c r="DN115" s="1475"/>
      <c r="DO115" s="1475"/>
      <c r="DP115" s="1475"/>
      <c r="DQ115" s="1475"/>
      <c r="DR115" s="1475"/>
      <c r="DS115" s="1475"/>
      <c r="DT115" s="1475"/>
      <c r="DU115" s="1475"/>
      <c r="DV115" s="1475"/>
      <c r="DW115" s="1475"/>
      <c r="DX115" s="1475"/>
      <c r="DY115" s="1475"/>
      <c r="DZ115" s="1475"/>
      <c r="EA115" s="1475"/>
      <c r="EB115" s="1475"/>
      <c r="EC115" s="1475"/>
      <c r="ED115" s="1475"/>
      <c r="EE115" s="1475"/>
      <c r="EF115" s="1475"/>
      <c r="EG115" s="1475"/>
      <c r="EH115" s="1475"/>
      <c r="EI115" s="1475"/>
      <c r="EJ115" s="1475"/>
      <c r="EK115" s="1475"/>
      <c r="EL115" s="1475"/>
      <c r="EM115" s="1475"/>
      <c r="EN115" s="1475"/>
      <c r="EO115" s="1475"/>
      <c r="EP115" s="1475"/>
      <c r="EQ115" s="1475"/>
      <c r="ER115" s="1475"/>
      <c r="ES115" s="1475"/>
      <c r="ET115" s="1475"/>
      <c r="EU115" s="1475"/>
      <c r="EV115" s="1475"/>
      <c r="EW115" s="1475"/>
      <c r="EX115" s="1475"/>
      <c r="EY115" s="1475"/>
      <c r="EZ115" s="1475"/>
      <c r="FA115" s="1475"/>
      <c r="FB115" s="1475"/>
      <c r="FC115" s="1475"/>
      <c r="FD115" s="1475"/>
      <c r="FE115" s="1475"/>
      <c r="FF115" s="1475"/>
      <c r="FG115" s="1475"/>
      <c r="FH115" s="1475"/>
      <c r="FI115" s="1475"/>
      <c r="FJ115" s="1475"/>
      <c r="FK115" s="1475"/>
      <c r="FL115" s="1475"/>
      <c r="FM115" s="1475"/>
      <c r="FN115" s="1475"/>
      <c r="FO115" s="1475"/>
      <c r="FP115" s="1475"/>
      <c r="FQ115" s="1475"/>
      <c r="FR115" s="1475"/>
      <c r="FS115" s="1475"/>
      <c r="FT115" s="1475"/>
      <c r="FU115" s="1475"/>
      <c r="FV115" s="1475"/>
      <c r="FW115" s="1475"/>
      <c r="FX115" s="1475"/>
      <c r="FY115" s="1475"/>
      <c r="FZ115" s="1475"/>
      <c r="GA115" s="1475"/>
      <c r="GB115" s="1475"/>
      <c r="GC115" s="1475"/>
      <c r="GD115" s="1475"/>
      <c r="GE115" s="1475"/>
      <c r="GF115" s="1475"/>
      <c r="GG115" s="1475"/>
      <c r="GH115" s="1475"/>
      <c r="GI115" s="1475"/>
      <c r="GJ115" s="1475"/>
      <c r="GK115" s="1475"/>
      <c r="GL115" s="1475"/>
      <c r="GM115" s="1475"/>
      <c r="GN115" s="1475"/>
      <c r="GO115" s="1475"/>
      <c r="GP115" s="1475"/>
      <c r="GQ115" s="1475"/>
      <c r="GR115" s="1475"/>
      <c r="GS115" s="1475"/>
      <c r="GT115" s="1475"/>
      <c r="GU115" s="1475"/>
      <c r="GV115" s="1475"/>
      <c r="GW115" s="1475"/>
      <c r="GX115" s="1475"/>
      <c r="GY115" s="1475"/>
      <c r="GZ115" s="1475"/>
      <c r="HA115" s="1475"/>
      <c r="HB115" s="1475"/>
      <c r="HC115" s="1475"/>
      <c r="HD115" s="1475"/>
      <c r="HE115" s="1475"/>
      <c r="HF115" s="1475"/>
      <c r="HG115" s="1475"/>
      <c r="HH115" s="1475"/>
      <c r="HI115" s="1475"/>
      <c r="HJ115" s="1475"/>
      <c r="HK115" s="1475"/>
      <c r="HL115" s="1475"/>
      <c r="HM115" s="1475"/>
      <c r="HN115" s="1475"/>
      <c r="HO115" s="1475"/>
      <c r="HP115" s="1475"/>
      <c r="HQ115" s="1475"/>
      <c r="HR115" s="1475"/>
      <c r="HS115" s="1475"/>
      <c r="HT115" s="1475"/>
      <c r="HU115" s="1475"/>
      <c r="HV115" s="1475"/>
      <c r="HW115" s="1475"/>
      <c r="HX115" s="1475"/>
      <c r="HY115" s="1475"/>
      <c r="HZ115" s="1475"/>
      <c r="IA115" s="1475"/>
      <c r="IB115" s="1475"/>
      <c r="IC115" s="1475"/>
      <c r="ID115" s="1475"/>
      <c r="IE115" s="1475"/>
      <c r="IF115" s="1475"/>
      <c r="IG115" s="1475"/>
      <c r="IH115" s="1475"/>
      <c r="II115" s="1475"/>
      <c r="IJ115" s="1475"/>
      <c r="IK115" s="1475"/>
      <c r="IL115" s="1475"/>
      <c r="IM115" s="1477"/>
    </row>
    <row r="116" spans="1:247">
      <c r="E116" s="591"/>
      <c r="F116" s="591"/>
      <c r="G116" s="591"/>
      <c r="H116" s="591"/>
      <c r="I116" s="591"/>
      <c r="J116" s="591"/>
      <c r="K116" s="591"/>
      <c r="L116" s="591"/>
      <c r="M116" s="591"/>
      <c r="N116" s="591"/>
      <c r="O116" s="591"/>
      <c r="P116" s="591"/>
      <c r="Q116" s="591"/>
      <c r="R116" s="591"/>
      <c r="S116" s="591"/>
      <c r="T116" s="591"/>
      <c r="U116" s="591"/>
      <c r="V116" s="591"/>
      <c r="W116" s="591"/>
      <c r="X116" s="591"/>
      <c r="Y116" s="591"/>
      <c r="Z116" s="591"/>
      <c r="AA116" s="591"/>
      <c r="AB116" s="591"/>
      <c r="AC116" s="591"/>
      <c r="AD116" s="591"/>
      <c r="AE116" s="591"/>
      <c r="AF116" s="591"/>
      <c r="AG116" s="591"/>
      <c r="AH116" s="591"/>
      <c r="AI116" s="591"/>
      <c r="AJ116" s="591"/>
      <c r="AK116" s="591"/>
      <c r="AL116" s="591"/>
      <c r="AM116" s="591"/>
      <c r="AN116" s="591"/>
      <c r="AO116" s="591"/>
      <c r="AP116" s="591"/>
      <c r="AQ116" s="591"/>
      <c r="AR116" s="591"/>
      <c r="AS116" s="591"/>
      <c r="AT116" s="591"/>
      <c r="AU116" s="591"/>
      <c r="AV116" s="591"/>
      <c r="AW116" s="591"/>
      <c r="AX116" s="591"/>
      <c r="AY116" s="591"/>
      <c r="AZ116" s="591"/>
      <c r="BA116" s="591"/>
      <c r="BB116" s="591"/>
      <c r="BC116" s="591"/>
      <c r="BD116" s="591"/>
      <c r="BE116" s="591"/>
      <c r="BF116" s="591"/>
      <c r="BG116" s="591"/>
      <c r="BH116" s="591"/>
      <c r="BI116" s="591"/>
      <c r="BJ116" s="591"/>
      <c r="BK116" s="591"/>
      <c r="BL116" s="591"/>
      <c r="BM116" s="591"/>
      <c r="BN116" s="591"/>
      <c r="BO116" s="591"/>
      <c r="BP116" s="591"/>
      <c r="BQ116" s="591"/>
      <c r="BR116" s="591"/>
      <c r="BS116" s="591"/>
      <c r="BT116" s="591"/>
      <c r="BU116" s="591"/>
      <c r="BV116" s="591"/>
      <c r="BW116" s="591"/>
      <c r="BX116" s="591"/>
      <c r="BY116" s="591"/>
      <c r="BZ116" s="591"/>
      <c r="CA116" s="591"/>
      <c r="CB116" s="591"/>
      <c r="CC116" s="591"/>
      <c r="CD116" s="591"/>
      <c r="CE116" s="591"/>
      <c r="CF116" s="591"/>
      <c r="CG116" s="591"/>
      <c r="CH116" s="591"/>
      <c r="CI116" s="591"/>
      <c r="CJ116" s="591"/>
      <c r="CK116" s="591"/>
      <c r="CL116" s="591"/>
      <c r="CM116" s="591"/>
      <c r="CN116" s="591"/>
      <c r="CO116" s="591"/>
      <c r="CP116" s="591"/>
      <c r="CQ116" s="591"/>
      <c r="CR116" s="591"/>
      <c r="CS116" s="591"/>
      <c r="CT116" s="591"/>
      <c r="CU116" s="591"/>
      <c r="CV116" s="591"/>
      <c r="CW116" s="591"/>
      <c r="CX116" s="591"/>
      <c r="CY116" s="591"/>
      <c r="CZ116" s="591"/>
      <c r="DA116" s="591"/>
      <c r="DB116" s="591"/>
      <c r="DC116" s="591"/>
      <c r="DD116" s="591"/>
      <c r="DE116" s="591"/>
      <c r="DF116" s="591"/>
      <c r="DG116" s="591"/>
      <c r="DH116" s="591"/>
      <c r="DI116" s="591"/>
      <c r="DJ116" s="591"/>
      <c r="DK116" s="591"/>
      <c r="DL116" s="591"/>
      <c r="DM116" s="591"/>
      <c r="DN116" s="591"/>
      <c r="DO116" s="591"/>
      <c r="DP116" s="591"/>
      <c r="DQ116" s="591"/>
      <c r="DR116" s="591"/>
      <c r="DS116" s="591"/>
      <c r="DT116" s="591"/>
      <c r="DU116" s="591"/>
      <c r="DV116" s="591"/>
      <c r="DW116" s="591"/>
      <c r="DX116" s="591"/>
      <c r="DY116" s="591"/>
      <c r="DZ116" s="591"/>
      <c r="EA116" s="591"/>
      <c r="EB116" s="591"/>
      <c r="EC116" s="591"/>
      <c r="ED116" s="591"/>
      <c r="EE116" s="591"/>
      <c r="EF116" s="591"/>
      <c r="EG116" s="591"/>
      <c r="EH116" s="591"/>
      <c r="EI116" s="591"/>
      <c r="EJ116" s="591"/>
      <c r="EK116" s="591"/>
      <c r="EL116" s="591"/>
      <c r="EM116" s="591"/>
      <c r="EN116" s="591"/>
      <c r="EO116" s="591"/>
      <c r="EP116" s="591"/>
      <c r="EQ116" s="591"/>
      <c r="ER116" s="591"/>
      <c r="ES116" s="591"/>
      <c r="ET116" s="591"/>
      <c r="EU116" s="591"/>
      <c r="EV116" s="591"/>
      <c r="EW116" s="591"/>
      <c r="EX116" s="591"/>
      <c r="EY116" s="591"/>
      <c r="EZ116" s="591"/>
      <c r="FA116" s="591"/>
      <c r="FB116" s="591"/>
      <c r="FC116" s="591"/>
      <c r="FD116" s="591"/>
      <c r="FE116" s="591"/>
      <c r="FF116" s="591"/>
      <c r="FG116" s="591"/>
      <c r="FH116" s="591"/>
      <c r="FI116" s="591"/>
      <c r="FJ116" s="591"/>
      <c r="FK116" s="591"/>
      <c r="FL116" s="591"/>
      <c r="FM116" s="591"/>
      <c r="FN116" s="591"/>
      <c r="FO116" s="591"/>
      <c r="FP116" s="591"/>
      <c r="FQ116" s="591"/>
      <c r="FR116" s="591"/>
      <c r="FS116" s="591"/>
      <c r="FT116" s="591"/>
      <c r="FU116" s="591"/>
      <c r="FV116" s="591"/>
      <c r="FW116" s="591"/>
      <c r="FX116" s="591"/>
      <c r="FY116" s="591"/>
      <c r="FZ116" s="591"/>
      <c r="GA116" s="591"/>
      <c r="GB116" s="591"/>
      <c r="GC116" s="591"/>
      <c r="GD116" s="591"/>
      <c r="GE116" s="591"/>
      <c r="GF116" s="591"/>
      <c r="GG116" s="591"/>
      <c r="GH116" s="591"/>
      <c r="GI116" s="591"/>
      <c r="GJ116" s="591"/>
      <c r="GK116" s="591"/>
      <c r="GL116" s="591"/>
      <c r="GM116" s="591"/>
      <c r="GN116" s="591"/>
      <c r="GO116" s="591"/>
      <c r="GP116" s="591"/>
      <c r="GQ116" s="591"/>
      <c r="GR116" s="591"/>
      <c r="GS116" s="591"/>
      <c r="GT116" s="591"/>
      <c r="GU116" s="591"/>
      <c r="GV116" s="591"/>
      <c r="GW116" s="591"/>
      <c r="GX116" s="591"/>
      <c r="GY116" s="591"/>
      <c r="GZ116" s="591"/>
      <c r="HA116" s="591"/>
      <c r="HB116" s="591"/>
      <c r="HC116" s="591"/>
      <c r="HD116" s="591"/>
      <c r="HE116" s="591"/>
      <c r="HF116" s="591"/>
      <c r="HG116" s="591"/>
      <c r="HH116" s="591"/>
      <c r="HI116" s="591"/>
      <c r="HJ116" s="591"/>
      <c r="HK116" s="591"/>
      <c r="HL116" s="591"/>
      <c r="HM116" s="591"/>
      <c r="HN116" s="591"/>
      <c r="HO116" s="591"/>
      <c r="HP116" s="591"/>
      <c r="HQ116" s="591"/>
      <c r="HR116" s="591"/>
      <c r="HS116" s="591"/>
      <c r="HT116" s="591"/>
      <c r="HU116" s="591"/>
      <c r="HV116" s="591"/>
      <c r="HW116" s="591"/>
      <c r="HX116" s="591"/>
      <c r="HY116" s="591"/>
      <c r="HZ116" s="591"/>
      <c r="IA116" s="591"/>
      <c r="IB116" s="591"/>
      <c r="IC116" s="591"/>
      <c r="ID116" s="591"/>
      <c r="IE116" s="591"/>
      <c r="IF116" s="591"/>
      <c r="IG116" s="591"/>
      <c r="IH116" s="591"/>
      <c r="II116" s="591"/>
      <c r="IJ116" s="591"/>
      <c r="IK116" s="591"/>
      <c r="IL116" s="591"/>
    </row>
    <row r="117" spans="1:247" s="821" customFormat="1">
      <c r="B117" s="821" t="s">
        <v>707</v>
      </c>
      <c r="D117" s="619"/>
      <c r="E117" s="821">
        <f ca="1">+SUM(F117:IL117)</f>
        <v>174022911.89446974</v>
      </c>
      <c r="F117" s="821">
        <f t="shared" ref="F117:BQ117" si="123">+F61</f>
        <v>0</v>
      </c>
      <c r="G117" s="821">
        <f t="shared" ca="1" si="123"/>
        <v>-37227421.310907088</v>
      </c>
      <c r="H117" s="821">
        <f t="shared" ca="1" si="123"/>
        <v>-7024833.8638499873</v>
      </c>
      <c r="I117" s="821">
        <f t="shared" ca="1" si="123"/>
        <v>-3933016.6601161035</v>
      </c>
      <c r="J117" s="821">
        <f t="shared" ca="1" si="123"/>
        <v>-4172744.4248333648</v>
      </c>
      <c r="K117" s="821">
        <f t="shared" ca="1" si="123"/>
        <v>-4369615.0466934834</v>
      </c>
      <c r="L117" s="821">
        <f t="shared" ca="1" si="123"/>
        <v>-4511542.8114107437</v>
      </c>
      <c r="M117" s="821">
        <f t="shared" ca="1" si="123"/>
        <v>-4730527.7189851487</v>
      </c>
      <c r="N117" s="821">
        <f t="shared" ca="1" si="123"/>
        <v>-5149460.5974232377</v>
      </c>
      <c r="O117" s="821">
        <f t="shared" ca="1" si="123"/>
        <v>-5367248.8348623673</v>
      </c>
      <c r="P117" s="821">
        <f t="shared" ca="1" si="123"/>
        <v>-5584568.8100746488</v>
      </c>
      <c r="Q117" s="821">
        <f t="shared" ca="1" si="123"/>
        <v>-1562909.64912799</v>
      </c>
      <c r="R117" s="821">
        <f t="shared" ca="1" si="123"/>
        <v>0</v>
      </c>
      <c r="S117" s="821">
        <f t="shared" ca="1" si="123"/>
        <v>0</v>
      </c>
      <c r="T117" s="821">
        <f t="shared" ca="1" si="123"/>
        <v>0</v>
      </c>
      <c r="U117" s="821">
        <f t="shared" ca="1" si="123"/>
        <v>0</v>
      </c>
      <c r="V117" s="821">
        <f t="shared" ca="1" si="123"/>
        <v>0</v>
      </c>
      <c r="W117" s="821">
        <f t="shared" ca="1" si="123"/>
        <v>0</v>
      </c>
      <c r="X117" s="821">
        <f t="shared" ca="1" si="123"/>
        <v>0</v>
      </c>
      <c r="Y117" s="821">
        <f t="shared" ca="1" si="123"/>
        <v>0</v>
      </c>
      <c r="Z117" s="821">
        <f t="shared" ca="1" si="123"/>
        <v>0</v>
      </c>
      <c r="AA117" s="821">
        <f t="shared" ca="1" si="123"/>
        <v>0</v>
      </c>
      <c r="AB117" s="821">
        <f t="shared" ca="1" si="123"/>
        <v>0</v>
      </c>
      <c r="AC117" s="821">
        <f t="shared" ca="1" si="123"/>
        <v>0</v>
      </c>
      <c r="AD117" s="821">
        <f t="shared" ca="1" si="123"/>
        <v>0</v>
      </c>
      <c r="AE117" s="821">
        <f t="shared" ca="1" si="123"/>
        <v>0</v>
      </c>
      <c r="AF117" s="821">
        <f t="shared" ca="1" si="123"/>
        <v>0</v>
      </c>
      <c r="AG117" s="821">
        <f t="shared" ca="1" si="123"/>
        <v>0</v>
      </c>
      <c r="AH117" s="821">
        <f t="shared" ca="1" si="123"/>
        <v>0</v>
      </c>
      <c r="AI117" s="821">
        <f t="shared" ca="1" si="123"/>
        <v>0</v>
      </c>
      <c r="AJ117" s="821">
        <f t="shared" ca="1" si="123"/>
        <v>0</v>
      </c>
      <c r="AK117" s="821">
        <f t="shared" ca="1" si="123"/>
        <v>0</v>
      </c>
      <c r="AL117" s="821">
        <f t="shared" ca="1" si="123"/>
        <v>428278.78508829395</v>
      </c>
      <c r="AM117" s="821">
        <f t="shared" ca="1" si="123"/>
        <v>382167.99553369544</v>
      </c>
      <c r="AN117" s="821">
        <f t="shared" ca="1" si="123"/>
        <v>373695.13314251602</v>
      </c>
      <c r="AO117" s="821">
        <f t="shared" ca="1" si="123"/>
        <v>371832.14298955665</v>
      </c>
      <c r="AP117" s="821">
        <f t="shared" ca="1" si="123"/>
        <v>368881.91445462208</v>
      </c>
      <c r="AQ117" s="821">
        <f t="shared" ca="1" si="123"/>
        <v>365968.89797794435</v>
      </c>
      <c r="AR117" s="821">
        <f t="shared" ca="1" si="123"/>
        <v>363178.84321803134</v>
      </c>
      <c r="AS117" s="821">
        <f t="shared" ca="1" si="123"/>
        <v>360341.59046802763</v>
      </c>
      <c r="AT117" s="821">
        <f t="shared" ca="1" si="123"/>
        <v>357656.09805562755</v>
      </c>
      <c r="AU117" s="821">
        <f t="shared" ca="1" si="123"/>
        <v>354913.78358647868</v>
      </c>
      <c r="AV117" s="821">
        <f t="shared" ca="1" si="123"/>
        <v>352445.84751280106</v>
      </c>
      <c r="AW117" s="821">
        <f t="shared" ca="1" si="123"/>
        <v>81442964.328650057</v>
      </c>
      <c r="AX117" s="821">
        <f t="shared" ca="1" si="123"/>
        <v>668051.28183597152</v>
      </c>
      <c r="AY117" s="821">
        <f t="shared" ca="1" si="123"/>
        <v>668051.28183597152</v>
      </c>
      <c r="AZ117" s="821">
        <f t="shared" ca="1" si="123"/>
        <v>668051.28183597152</v>
      </c>
      <c r="BA117" s="821">
        <f t="shared" ca="1" si="123"/>
        <v>668051.28183597152</v>
      </c>
      <c r="BB117" s="821">
        <f t="shared" ca="1" si="123"/>
        <v>668051.28183597152</v>
      </c>
      <c r="BC117" s="821">
        <f t="shared" ca="1" si="123"/>
        <v>668051.28183597152</v>
      </c>
      <c r="BD117" s="821">
        <f t="shared" ca="1" si="123"/>
        <v>668051.28183597152</v>
      </c>
      <c r="BE117" s="821">
        <f t="shared" ca="1" si="123"/>
        <v>668051.28183597152</v>
      </c>
      <c r="BF117" s="821">
        <f t="shared" ca="1" si="123"/>
        <v>668051.28183597152</v>
      </c>
      <c r="BG117" s="821">
        <f t="shared" ca="1" si="123"/>
        <v>668051.28183597152</v>
      </c>
      <c r="BH117" s="821">
        <f t="shared" ca="1" si="123"/>
        <v>668051.28183597152</v>
      </c>
      <c r="BI117" s="821">
        <f t="shared" ca="1" si="123"/>
        <v>668051.28183597152</v>
      </c>
      <c r="BJ117" s="821">
        <f t="shared" ca="1" si="123"/>
        <v>721026.13870716316</v>
      </c>
      <c r="BK117" s="821">
        <f t="shared" ca="1" si="123"/>
        <v>721026.13870716316</v>
      </c>
      <c r="BL117" s="821">
        <f t="shared" ca="1" si="123"/>
        <v>721026.13870716316</v>
      </c>
      <c r="BM117" s="821">
        <f t="shared" ca="1" si="123"/>
        <v>721026.13870716316</v>
      </c>
      <c r="BN117" s="821">
        <f t="shared" ca="1" si="123"/>
        <v>721026.13870716316</v>
      </c>
      <c r="BO117" s="821">
        <f t="shared" ca="1" si="123"/>
        <v>721026.13870716316</v>
      </c>
      <c r="BP117" s="821">
        <f t="shared" ca="1" si="123"/>
        <v>721026.13870716316</v>
      </c>
      <c r="BQ117" s="821">
        <f t="shared" ca="1" si="123"/>
        <v>721026.13870716316</v>
      </c>
      <c r="BR117" s="821">
        <f t="shared" ref="BR117:EC117" ca="1" si="124">+BR61</f>
        <v>721026.13870716316</v>
      </c>
      <c r="BS117" s="821">
        <f t="shared" ca="1" si="124"/>
        <v>721026.13870716316</v>
      </c>
      <c r="BT117" s="821">
        <f t="shared" ca="1" si="124"/>
        <v>721026.13870716316</v>
      </c>
      <c r="BU117" s="821">
        <f t="shared" ca="1" si="124"/>
        <v>156186573.35426578</v>
      </c>
      <c r="BV117" s="821">
        <f t="shared" si="124"/>
        <v>0</v>
      </c>
      <c r="BW117" s="821">
        <f t="shared" si="124"/>
        <v>0</v>
      </c>
      <c r="BX117" s="821">
        <f t="shared" si="124"/>
        <v>0</v>
      </c>
      <c r="BY117" s="821">
        <f t="shared" si="124"/>
        <v>0</v>
      </c>
      <c r="BZ117" s="821">
        <f t="shared" si="124"/>
        <v>0</v>
      </c>
      <c r="CA117" s="821">
        <f t="shared" si="124"/>
        <v>0</v>
      </c>
      <c r="CB117" s="821">
        <f t="shared" si="124"/>
        <v>0</v>
      </c>
      <c r="CC117" s="821">
        <f t="shared" si="124"/>
        <v>0</v>
      </c>
      <c r="CD117" s="821">
        <f t="shared" si="124"/>
        <v>0</v>
      </c>
      <c r="CE117" s="821">
        <f t="shared" si="124"/>
        <v>0</v>
      </c>
      <c r="CF117" s="821">
        <f t="shared" si="124"/>
        <v>0</v>
      </c>
      <c r="CG117" s="821">
        <f t="shared" si="124"/>
        <v>0</v>
      </c>
      <c r="CH117" s="821">
        <f t="shared" si="124"/>
        <v>0</v>
      </c>
      <c r="CI117" s="821">
        <f t="shared" si="124"/>
        <v>0</v>
      </c>
      <c r="CJ117" s="821">
        <f t="shared" si="124"/>
        <v>0</v>
      </c>
      <c r="CK117" s="821">
        <f t="shared" si="124"/>
        <v>0</v>
      </c>
      <c r="CL117" s="821">
        <f t="shared" si="124"/>
        <v>0</v>
      </c>
      <c r="CM117" s="821">
        <f t="shared" si="124"/>
        <v>0</v>
      </c>
      <c r="CN117" s="821">
        <f t="shared" si="124"/>
        <v>0</v>
      </c>
      <c r="CO117" s="821">
        <f t="shared" si="124"/>
        <v>0</v>
      </c>
      <c r="CP117" s="821">
        <f t="shared" si="124"/>
        <v>0</v>
      </c>
      <c r="CQ117" s="821">
        <f t="shared" si="124"/>
        <v>0</v>
      </c>
      <c r="CR117" s="821">
        <f t="shared" si="124"/>
        <v>0</v>
      </c>
      <c r="CS117" s="821">
        <f t="shared" si="124"/>
        <v>0</v>
      </c>
      <c r="CT117" s="821">
        <f t="shared" si="124"/>
        <v>0</v>
      </c>
      <c r="CU117" s="821">
        <f t="shared" si="124"/>
        <v>0</v>
      </c>
      <c r="CV117" s="821">
        <f t="shared" si="124"/>
        <v>0</v>
      </c>
      <c r="CW117" s="821">
        <f t="shared" si="124"/>
        <v>0</v>
      </c>
      <c r="CX117" s="821">
        <f t="shared" si="124"/>
        <v>0</v>
      </c>
      <c r="CY117" s="821">
        <f t="shared" si="124"/>
        <v>0</v>
      </c>
      <c r="CZ117" s="821">
        <f t="shared" si="124"/>
        <v>0</v>
      </c>
      <c r="DA117" s="821">
        <f t="shared" si="124"/>
        <v>0</v>
      </c>
      <c r="DB117" s="821">
        <f t="shared" si="124"/>
        <v>0</v>
      </c>
      <c r="DC117" s="821">
        <f t="shared" si="124"/>
        <v>0</v>
      </c>
      <c r="DD117" s="821">
        <f t="shared" si="124"/>
        <v>0</v>
      </c>
      <c r="DE117" s="821">
        <f t="shared" si="124"/>
        <v>0</v>
      </c>
      <c r="DF117" s="821">
        <f t="shared" si="124"/>
        <v>0</v>
      </c>
      <c r="DG117" s="821">
        <f t="shared" si="124"/>
        <v>0</v>
      </c>
      <c r="DH117" s="821">
        <f t="shared" si="124"/>
        <v>0</v>
      </c>
      <c r="DI117" s="821">
        <f t="shared" si="124"/>
        <v>0</v>
      </c>
      <c r="DJ117" s="821">
        <f t="shared" si="124"/>
        <v>0</v>
      </c>
      <c r="DK117" s="821">
        <f t="shared" si="124"/>
        <v>0</v>
      </c>
      <c r="DL117" s="821">
        <f t="shared" si="124"/>
        <v>0</v>
      </c>
      <c r="DM117" s="821">
        <f t="shared" si="124"/>
        <v>0</v>
      </c>
      <c r="DN117" s="821">
        <f t="shared" si="124"/>
        <v>0</v>
      </c>
      <c r="DO117" s="821">
        <f t="shared" si="124"/>
        <v>0</v>
      </c>
      <c r="DP117" s="821">
        <f t="shared" si="124"/>
        <v>0</v>
      </c>
      <c r="DQ117" s="821">
        <f t="shared" si="124"/>
        <v>0</v>
      </c>
      <c r="DR117" s="821">
        <f t="shared" si="124"/>
        <v>0</v>
      </c>
      <c r="DS117" s="821">
        <f t="shared" si="124"/>
        <v>0</v>
      </c>
      <c r="DT117" s="821">
        <f t="shared" si="124"/>
        <v>0</v>
      </c>
      <c r="DU117" s="821">
        <f t="shared" si="124"/>
        <v>0</v>
      </c>
      <c r="DV117" s="821">
        <f t="shared" si="124"/>
        <v>0</v>
      </c>
      <c r="DW117" s="821">
        <f t="shared" si="124"/>
        <v>0</v>
      </c>
      <c r="DX117" s="821">
        <f t="shared" si="124"/>
        <v>0</v>
      </c>
      <c r="DY117" s="821">
        <f t="shared" si="124"/>
        <v>0</v>
      </c>
      <c r="DZ117" s="821">
        <f t="shared" si="124"/>
        <v>0</v>
      </c>
      <c r="EA117" s="821">
        <f t="shared" si="124"/>
        <v>0</v>
      </c>
      <c r="EB117" s="821">
        <f t="shared" si="124"/>
        <v>0</v>
      </c>
      <c r="EC117" s="821">
        <f t="shared" si="124"/>
        <v>0</v>
      </c>
      <c r="ED117" s="821">
        <f t="shared" ref="ED117:GO117" si="125">+ED61</f>
        <v>0</v>
      </c>
      <c r="EE117" s="821">
        <f t="shared" si="125"/>
        <v>0</v>
      </c>
      <c r="EF117" s="821">
        <f t="shared" si="125"/>
        <v>0</v>
      </c>
      <c r="EG117" s="821">
        <f t="shared" si="125"/>
        <v>0</v>
      </c>
      <c r="EH117" s="821">
        <f t="shared" si="125"/>
        <v>0</v>
      </c>
      <c r="EI117" s="821">
        <f t="shared" si="125"/>
        <v>0</v>
      </c>
      <c r="EJ117" s="821">
        <f t="shared" si="125"/>
        <v>0</v>
      </c>
      <c r="EK117" s="821">
        <f t="shared" si="125"/>
        <v>0</v>
      </c>
      <c r="EL117" s="821">
        <f t="shared" si="125"/>
        <v>0</v>
      </c>
      <c r="EM117" s="821">
        <f t="shared" si="125"/>
        <v>0</v>
      </c>
      <c r="EN117" s="821">
        <f t="shared" si="125"/>
        <v>0</v>
      </c>
      <c r="EO117" s="821">
        <f t="shared" si="125"/>
        <v>0</v>
      </c>
      <c r="EP117" s="821">
        <f t="shared" si="125"/>
        <v>0</v>
      </c>
      <c r="EQ117" s="821">
        <f t="shared" si="125"/>
        <v>0</v>
      </c>
      <c r="ER117" s="821">
        <f t="shared" si="125"/>
        <v>0</v>
      </c>
      <c r="ES117" s="821">
        <f t="shared" si="125"/>
        <v>0</v>
      </c>
      <c r="ET117" s="821">
        <f t="shared" si="125"/>
        <v>0</v>
      </c>
      <c r="EU117" s="821">
        <f t="shared" si="125"/>
        <v>0</v>
      </c>
      <c r="EV117" s="821">
        <f t="shared" si="125"/>
        <v>0</v>
      </c>
      <c r="EW117" s="821">
        <f t="shared" si="125"/>
        <v>0</v>
      </c>
      <c r="EX117" s="821">
        <f t="shared" si="125"/>
        <v>0</v>
      </c>
      <c r="EY117" s="821">
        <f t="shared" si="125"/>
        <v>0</v>
      </c>
      <c r="EZ117" s="821">
        <f t="shared" si="125"/>
        <v>0</v>
      </c>
      <c r="FA117" s="821">
        <f t="shared" si="125"/>
        <v>0</v>
      </c>
      <c r="FB117" s="821">
        <f t="shared" si="125"/>
        <v>0</v>
      </c>
      <c r="FC117" s="821">
        <f t="shared" si="125"/>
        <v>0</v>
      </c>
      <c r="FD117" s="821">
        <f t="shared" si="125"/>
        <v>0</v>
      </c>
      <c r="FE117" s="821">
        <f t="shared" si="125"/>
        <v>0</v>
      </c>
      <c r="FF117" s="821">
        <f t="shared" si="125"/>
        <v>0</v>
      </c>
      <c r="FG117" s="821">
        <f t="shared" si="125"/>
        <v>0</v>
      </c>
      <c r="FH117" s="821">
        <f t="shared" si="125"/>
        <v>0</v>
      </c>
      <c r="FI117" s="821">
        <f t="shared" si="125"/>
        <v>0</v>
      </c>
      <c r="FJ117" s="821">
        <f t="shared" si="125"/>
        <v>0</v>
      </c>
      <c r="FK117" s="821">
        <f t="shared" si="125"/>
        <v>0</v>
      </c>
      <c r="FL117" s="821">
        <f t="shared" si="125"/>
        <v>0</v>
      </c>
      <c r="FM117" s="821">
        <f t="shared" si="125"/>
        <v>0</v>
      </c>
      <c r="FN117" s="821">
        <f t="shared" si="125"/>
        <v>0</v>
      </c>
      <c r="FO117" s="821">
        <f t="shared" si="125"/>
        <v>0</v>
      </c>
      <c r="FP117" s="821">
        <f t="shared" si="125"/>
        <v>0</v>
      </c>
      <c r="FQ117" s="821">
        <f t="shared" si="125"/>
        <v>0</v>
      </c>
      <c r="FR117" s="821">
        <f t="shared" si="125"/>
        <v>0</v>
      </c>
      <c r="FS117" s="821">
        <f t="shared" si="125"/>
        <v>0</v>
      </c>
      <c r="FT117" s="821">
        <f t="shared" si="125"/>
        <v>0</v>
      </c>
      <c r="FU117" s="821">
        <f t="shared" si="125"/>
        <v>0</v>
      </c>
      <c r="FV117" s="821">
        <f t="shared" si="125"/>
        <v>0</v>
      </c>
      <c r="FW117" s="821">
        <f t="shared" si="125"/>
        <v>0</v>
      </c>
      <c r="FX117" s="821">
        <f t="shared" si="125"/>
        <v>0</v>
      </c>
      <c r="FY117" s="821">
        <f t="shared" si="125"/>
        <v>0</v>
      </c>
      <c r="FZ117" s="821">
        <f t="shared" si="125"/>
        <v>0</v>
      </c>
      <c r="GA117" s="821">
        <f t="shared" si="125"/>
        <v>0</v>
      </c>
      <c r="GB117" s="821">
        <f t="shared" si="125"/>
        <v>0</v>
      </c>
      <c r="GC117" s="821">
        <f t="shared" si="125"/>
        <v>0</v>
      </c>
      <c r="GD117" s="821">
        <f t="shared" si="125"/>
        <v>0</v>
      </c>
      <c r="GE117" s="821">
        <f t="shared" si="125"/>
        <v>0</v>
      </c>
      <c r="GF117" s="821">
        <f t="shared" si="125"/>
        <v>0</v>
      </c>
      <c r="GG117" s="821">
        <f t="shared" si="125"/>
        <v>0</v>
      </c>
      <c r="GH117" s="821">
        <f t="shared" si="125"/>
        <v>0</v>
      </c>
      <c r="GI117" s="821">
        <f t="shared" si="125"/>
        <v>0</v>
      </c>
      <c r="GJ117" s="821">
        <f t="shared" si="125"/>
        <v>0</v>
      </c>
      <c r="GK117" s="821">
        <f t="shared" si="125"/>
        <v>0</v>
      </c>
      <c r="GL117" s="821">
        <f t="shared" si="125"/>
        <v>0</v>
      </c>
      <c r="GM117" s="821">
        <f t="shared" si="125"/>
        <v>0</v>
      </c>
      <c r="GN117" s="821">
        <f t="shared" si="125"/>
        <v>0</v>
      </c>
      <c r="GO117" s="821">
        <f t="shared" si="125"/>
        <v>0</v>
      </c>
      <c r="GP117" s="821">
        <f t="shared" ref="GP117:IL117" si="126">+GP61</f>
        <v>0</v>
      </c>
      <c r="GQ117" s="821">
        <f t="shared" si="126"/>
        <v>0</v>
      </c>
      <c r="GR117" s="821">
        <f t="shared" si="126"/>
        <v>0</v>
      </c>
      <c r="GS117" s="821">
        <f t="shared" si="126"/>
        <v>0</v>
      </c>
      <c r="GT117" s="821">
        <f t="shared" si="126"/>
        <v>0</v>
      </c>
      <c r="GU117" s="821">
        <f t="shared" si="126"/>
        <v>0</v>
      </c>
      <c r="GV117" s="821">
        <f t="shared" si="126"/>
        <v>0</v>
      </c>
      <c r="GW117" s="821">
        <f t="shared" si="126"/>
        <v>0</v>
      </c>
      <c r="GX117" s="821">
        <f t="shared" si="126"/>
        <v>0</v>
      </c>
      <c r="GY117" s="821">
        <f t="shared" si="126"/>
        <v>0</v>
      </c>
      <c r="GZ117" s="821">
        <f t="shared" si="126"/>
        <v>0</v>
      </c>
      <c r="HA117" s="821">
        <f t="shared" si="126"/>
        <v>0</v>
      </c>
      <c r="HB117" s="821">
        <f t="shared" si="126"/>
        <v>0</v>
      </c>
      <c r="HC117" s="821">
        <f t="shared" si="126"/>
        <v>0</v>
      </c>
      <c r="HD117" s="821">
        <f t="shared" si="126"/>
        <v>0</v>
      </c>
      <c r="HE117" s="821">
        <f t="shared" si="126"/>
        <v>0</v>
      </c>
      <c r="HF117" s="821">
        <f t="shared" si="126"/>
        <v>0</v>
      </c>
      <c r="HG117" s="821">
        <f t="shared" si="126"/>
        <v>0</v>
      </c>
      <c r="HH117" s="821">
        <f t="shared" si="126"/>
        <v>0</v>
      </c>
      <c r="HI117" s="821">
        <f t="shared" si="126"/>
        <v>0</v>
      </c>
      <c r="HJ117" s="821">
        <f t="shared" si="126"/>
        <v>0</v>
      </c>
      <c r="HK117" s="821">
        <f t="shared" si="126"/>
        <v>0</v>
      </c>
      <c r="HL117" s="821">
        <f t="shared" si="126"/>
        <v>0</v>
      </c>
      <c r="HM117" s="821">
        <f t="shared" si="126"/>
        <v>0</v>
      </c>
      <c r="HN117" s="821">
        <f t="shared" si="126"/>
        <v>0</v>
      </c>
      <c r="HO117" s="821">
        <f t="shared" si="126"/>
        <v>0</v>
      </c>
      <c r="HP117" s="821">
        <f t="shared" si="126"/>
        <v>0</v>
      </c>
      <c r="HQ117" s="821">
        <f t="shared" si="126"/>
        <v>0</v>
      </c>
      <c r="HR117" s="821">
        <f t="shared" si="126"/>
        <v>0</v>
      </c>
      <c r="HS117" s="821">
        <f t="shared" si="126"/>
        <v>0</v>
      </c>
      <c r="HT117" s="821">
        <f t="shared" si="126"/>
        <v>0</v>
      </c>
      <c r="HU117" s="821">
        <f t="shared" si="126"/>
        <v>0</v>
      </c>
      <c r="HV117" s="821">
        <f t="shared" si="126"/>
        <v>0</v>
      </c>
      <c r="HW117" s="821">
        <f t="shared" si="126"/>
        <v>0</v>
      </c>
      <c r="HX117" s="821">
        <f t="shared" si="126"/>
        <v>0</v>
      </c>
      <c r="HY117" s="821">
        <f t="shared" si="126"/>
        <v>0</v>
      </c>
      <c r="HZ117" s="821">
        <f t="shared" si="126"/>
        <v>0</v>
      </c>
      <c r="IA117" s="821">
        <f t="shared" si="126"/>
        <v>0</v>
      </c>
      <c r="IB117" s="821">
        <f t="shared" si="126"/>
        <v>0</v>
      </c>
      <c r="IC117" s="821">
        <f t="shared" si="126"/>
        <v>0</v>
      </c>
      <c r="ID117" s="821">
        <f t="shared" si="126"/>
        <v>0</v>
      </c>
      <c r="IE117" s="821">
        <f t="shared" si="126"/>
        <v>0</v>
      </c>
      <c r="IF117" s="821">
        <f t="shared" si="126"/>
        <v>0</v>
      </c>
      <c r="IG117" s="821">
        <f t="shared" si="126"/>
        <v>0</v>
      </c>
      <c r="IH117" s="821">
        <f t="shared" si="126"/>
        <v>0</v>
      </c>
      <c r="II117" s="821">
        <f t="shared" si="126"/>
        <v>0</v>
      </c>
      <c r="IJ117" s="821">
        <f t="shared" si="126"/>
        <v>0</v>
      </c>
      <c r="IK117" s="821">
        <f t="shared" si="126"/>
        <v>0</v>
      </c>
      <c r="IL117" s="821">
        <f t="shared" si="126"/>
        <v>0</v>
      </c>
      <c r="IM117" s="1048"/>
    </row>
    <row r="118" spans="1:247" s="821" customFormat="1">
      <c r="B118" s="822" t="s">
        <v>708</v>
      </c>
      <c r="D118" s="619">
        <f ca="1">+IFERROR(E118/$E$117,"")</f>
        <v>0.89999999999999991</v>
      </c>
      <c r="E118" s="821">
        <f ca="1">+SUM(F118:IL118)</f>
        <v>156620620.70502275</v>
      </c>
      <c r="F118" s="823">
        <f t="shared" ref="F118:BR118" si="127">F$117*_WF_Tier1_LP</f>
        <v>0</v>
      </c>
      <c r="G118" s="823">
        <f t="shared" ca="1" si="127"/>
        <v>-33504679.17981638</v>
      </c>
      <c r="H118" s="823">
        <f t="shared" ca="1" si="127"/>
        <v>-6322350.4774649888</v>
      </c>
      <c r="I118" s="823">
        <f t="shared" ca="1" si="127"/>
        <v>-3539714.9941044934</v>
      </c>
      <c r="J118" s="823">
        <f t="shared" ca="1" si="127"/>
        <v>-3755469.9823500286</v>
      </c>
      <c r="K118" s="823">
        <f t="shared" ca="1" si="127"/>
        <v>-3932653.5420241351</v>
      </c>
      <c r="L118" s="823">
        <f t="shared" ref="L118:R118" ca="1" si="128">L$117*_WF_Tier1_LP</f>
        <v>-4060388.5302696694</v>
      </c>
      <c r="M118" s="823">
        <f t="shared" ca="1" si="128"/>
        <v>-4257474.9470866341</v>
      </c>
      <c r="N118" s="823">
        <f t="shared" ca="1" si="128"/>
        <v>-4634514.5376809137</v>
      </c>
      <c r="O118" s="823">
        <f t="shared" ca="1" si="128"/>
        <v>-4830523.9513761308</v>
      </c>
      <c r="P118" s="823">
        <f t="shared" ca="1" si="128"/>
        <v>-5026111.9290671842</v>
      </c>
      <c r="Q118" s="823">
        <f t="shared" ca="1" si="128"/>
        <v>-1406618.6842151911</v>
      </c>
      <c r="R118" s="823">
        <f t="shared" ca="1" si="128"/>
        <v>0</v>
      </c>
      <c r="S118" s="823">
        <f t="shared" ca="1" si="127"/>
        <v>0</v>
      </c>
      <c r="T118" s="823">
        <f t="shared" ca="1" si="127"/>
        <v>0</v>
      </c>
      <c r="U118" s="823">
        <f t="shared" ca="1" si="127"/>
        <v>0</v>
      </c>
      <c r="V118" s="823">
        <f t="shared" ca="1" si="127"/>
        <v>0</v>
      </c>
      <c r="W118" s="823">
        <f t="shared" ca="1" si="127"/>
        <v>0</v>
      </c>
      <c r="X118" s="823">
        <f t="shared" ca="1" si="127"/>
        <v>0</v>
      </c>
      <c r="Y118" s="823">
        <f t="shared" ca="1" si="127"/>
        <v>0</v>
      </c>
      <c r="Z118" s="823">
        <f t="shared" ca="1" si="127"/>
        <v>0</v>
      </c>
      <c r="AA118" s="823">
        <f t="shared" ca="1" si="127"/>
        <v>0</v>
      </c>
      <c r="AB118" s="823">
        <f t="shared" ca="1" si="127"/>
        <v>0</v>
      </c>
      <c r="AC118" s="823">
        <f t="shared" ca="1" si="127"/>
        <v>0</v>
      </c>
      <c r="AD118" s="823">
        <f t="shared" ca="1" si="127"/>
        <v>0</v>
      </c>
      <c r="AE118" s="823">
        <f t="shared" ca="1" si="127"/>
        <v>0</v>
      </c>
      <c r="AF118" s="823">
        <f t="shared" ca="1" si="127"/>
        <v>0</v>
      </c>
      <c r="AG118" s="823">
        <f t="shared" ca="1" si="127"/>
        <v>0</v>
      </c>
      <c r="AH118" s="823">
        <f t="shared" ca="1" si="127"/>
        <v>0</v>
      </c>
      <c r="AI118" s="823">
        <f t="shared" ca="1" si="127"/>
        <v>0</v>
      </c>
      <c r="AJ118" s="823">
        <f t="shared" ca="1" si="127"/>
        <v>0</v>
      </c>
      <c r="AK118" s="823">
        <f t="shared" ca="1" si="127"/>
        <v>0</v>
      </c>
      <c r="AL118" s="823">
        <f t="shared" ca="1" si="127"/>
        <v>385450.90657946456</v>
      </c>
      <c r="AM118" s="823">
        <f t="shared" ca="1" si="127"/>
        <v>343951.19598032592</v>
      </c>
      <c r="AN118" s="823">
        <f t="shared" ca="1" si="127"/>
        <v>336325.6198282644</v>
      </c>
      <c r="AO118" s="823">
        <f t="shared" ca="1" si="127"/>
        <v>334648.92869060102</v>
      </c>
      <c r="AP118" s="823">
        <f t="shared" ca="1" si="127"/>
        <v>331993.7230091599</v>
      </c>
      <c r="AQ118" s="823">
        <f t="shared" ca="1" si="127"/>
        <v>329372.00818014995</v>
      </c>
      <c r="AR118" s="823">
        <f t="shared" ca="1" si="127"/>
        <v>326860.95889622823</v>
      </c>
      <c r="AS118" s="823">
        <f t="shared" ca="1" si="127"/>
        <v>324307.4314212249</v>
      </c>
      <c r="AT118" s="823">
        <f t="shared" ca="1" si="127"/>
        <v>321890.48825006478</v>
      </c>
      <c r="AU118" s="823">
        <f t="shared" ca="1" si="127"/>
        <v>319422.40522783081</v>
      </c>
      <c r="AV118" s="823">
        <f t="shared" ca="1" si="127"/>
        <v>317201.26276152098</v>
      </c>
      <c r="AW118" s="823">
        <f t="shared" ca="1" si="127"/>
        <v>73298667.895785049</v>
      </c>
      <c r="AX118" s="823">
        <f t="shared" ca="1" si="127"/>
        <v>601246.1536523744</v>
      </c>
      <c r="AY118" s="823">
        <f t="shared" ca="1" si="127"/>
        <v>601246.1536523744</v>
      </c>
      <c r="AZ118" s="823">
        <f t="shared" ca="1" si="127"/>
        <v>601246.1536523744</v>
      </c>
      <c r="BA118" s="823">
        <f t="shared" ca="1" si="127"/>
        <v>601246.1536523744</v>
      </c>
      <c r="BB118" s="823">
        <f t="shared" ca="1" si="127"/>
        <v>601246.1536523744</v>
      </c>
      <c r="BC118" s="823">
        <f t="shared" ca="1" si="127"/>
        <v>601246.1536523744</v>
      </c>
      <c r="BD118" s="823">
        <f t="shared" ca="1" si="127"/>
        <v>601246.1536523744</v>
      </c>
      <c r="BE118" s="823">
        <f t="shared" ca="1" si="127"/>
        <v>601246.1536523744</v>
      </c>
      <c r="BF118" s="823">
        <f t="shared" ca="1" si="127"/>
        <v>601246.1536523744</v>
      </c>
      <c r="BG118" s="823">
        <f t="shared" ca="1" si="127"/>
        <v>601246.1536523744</v>
      </c>
      <c r="BH118" s="823">
        <f t="shared" ca="1" si="127"/>
        <v>601246.1536523744</v>
      </c>
      <c r="BI118" s="823">
        <f t="shared" ca="1" si="127"/>
        <v>601246.1536523744</v>
      </c>
      <c r="BJ118" s="823">
        <f t="shared" ca="1" si="127"/>
        <v>648923.52483644686</v>
      </c>
      <c r="BK118" s="823">
        <f t="shared" ca="1" si="127"/>
        <v>648923.52483644686</v>
      </c>
      <c r="BL118" s="823">
        <f t="shared" ca="1" si="127"/>
        <v>648923.52483644686</v>
      </c>
      <c r="BM118" s="823">
        <f t="shared" ca="1" si="127"/>
        <v>648923.52483644686</v>
      </c>
      <c r="BN118" s="823">
        <f t="shared" ca="1" si="127"/>
        <v>648923.52483644686</v>
      </c>
      <c r="BO118" s="823">
        <f t="shared" ca="1" si="127"/>
        <v>648923.52483644686</v>
      </c>
      <c r="BP118" s="823">
        <f t="shared" ca="1" si="127"/>
        <v>648923.52483644686</v>
      </c>
      <c r="BQ118" s="823">
        <f t="shared" ca="1" si="127"/>
        <v>648923.52483644686</v>
      </c>
      <c r="BR118" s="823">
        <f t="shared" ca="1" si="127"/>
        <v>648923.52483644686</v>
      </c>
      <c r="BS118" s="823">
        <f t="shared" ref="BS118:ED118" ca="1" si="129">BS$117*_WF_Tier1_LP</f>
        <v>648923.52483644686</v>
      </c>
      <c r="BT118" s="823">
        <f t="shared" ca="1" si="129"/>
        <v>648923.52483644686</v>
      </c>
      <c r="BU118" s="823">
        <f t="shared" ca="1" si="129"/>
        <v>140567916.01883921</v>
      </c>
      <c r="BV118" s="823">
        <f t="shared" si="129"/>
        <v>0</v>
      </c>
      <c r="BW118" s="823">
        <f t="shared" si="129"/>
        <v>0</v>
      </c>
      <c r="BX118" s="823">
        <f t="shared" si="129"/>
        <v>0</v>
      </c>
      <c r="BY118" s="823">
        <f t="shared" si="129"/>
        <v>0</v>
      </c>
      <c r="BZ118" s="823">
        <f t="shared" si="129"/>
        <v>0</v>
      </c>
      <c r="CA118" s="823">
        <f t="shared" si="129"/>
        <v>0</v>
      </c>
      <c r="CB118" s="823">
        <f t="shared" si="129"/>
        <v>0</v>
      </c>
      <c r="CC118" s="823">
        <f t="shared" si="129"/>
        <v>0</v>
      </c>
      <c r="CD118" s="823">
        <f t="shared" si="129"/>
        <v>0</v>
      </c>
      <c r="CE118" s="823">
        <f t="shared" si="129"/>
        <v>0</v>
      </c>
      <c r="CF118" s="823">
        <f t="shared" si="129"/>
        <v>0</v>
      </c>
      <c r="CG118" s="823">
        <f t="shared" si="129"/>
        <v>0</v>
      </c>
      <c r="CH118" s="823">
        <f t="shared" si="129"/>
        <v>0</v>
      </c>
      <c r="CI118" s="823">
        <f t="shared" si="129"/>
        <v>0</v>
      </c>
      <c r="CJ118" s="823">
        <f t="shared" si="129"/>
        <v>0</v>
      </c>
      <c r="CK118" s="823">
        <f t="shared" si="129"/>
        <v>0</v>
      </c>
      <c r="CL118" s="823">
        <f t="shared" si="129"/>
        <v>0</v>
      </c>
      <c r="CM118" s="823">
        <f t="shared" si="129"/>
        <v>0</v>
      </c>
      <c r="CN118" s="823">
        <f t="shared" si="129"/>
        <v>0</v>
      </c>
      <c r="CO118" s="823">
        <f t="shared" si="129"/>
        <v>0</v>
      </c>
      <c r="CP118" s="823">
        <f t="shared" si="129"/>
        <v>0</v>
      </c>
      <c r="CQ118" s="823">
        <f t="shared" si="129"/>
        <v>0</v>
      </c>
      <c r="CR118" s="823">
        <f t="shared" si="129"/>
        <v>0</v>
      </c>
      <c r="CS118" s="823">
        <f t="shared" si="129"/>
        <v>0</v>
      </c>
      <c r="CT118" s="823">
        <f t="shared" si="129"/>
        <v>0</v>
      </c>
      <c r="CU118" s="823">
        <f t="shared" si="129"/>
        <v>0</v>
      </c>
      <c r="CV118" s="823">
        <f t="shared" si="129"/>
        <v>0</v>
      </c>
      <c r="CW118" s="823">
        <f t="shared" si="129"/>
        <v>0</v>
      </c>
      <c r="CX118" s="823">
        <f t="shared" si="129"/>
        <v>0</v>
      </c>
      <c r="CY118" s="823">
        <f t="shared" si="129"/>
        <v>0</v>
      </c>
      <c r="CZ118" s="823">
        <f t="shared" si="129"/>
        <v>0</v>
      </c>
      <c r="DA118" s="823">
        <f t="shared" si="129"/>
        <v>0</v>
      </c>
      <c r="DB118" s="823">
        <f t="shared" si="129"/>
        <v>0</v>
      </c>
      <c r="DC118" s="823">
        <f t="shared" si="129"/>
        <v>0</v>
      </c>
      <c r="DD118" s="823">
        <f t="shared" si="129"/>
        <v>0</v>
      </c>
      <c r="DE118" s="823">
        <f t="shared" si="129"/>
        <v>0</v>
      </c>
      <c r="DF118" s="823">
        <f t="shared" si="129"/>
        <v>0</v>
      </c>
      <c r="DG118" s="823">
        <f t="shared" si="129"/>
        <v>0</v>
      </c>
      <c r="DH118" s="823">
        <f t="shared" si="129"/>
        <v>0</v>
      </c>
      <c r="DI118" s="823">
        <f t="shared" si="129"/>
        <v>0</v>
      </c>
      <c r="DJ118" s="823">
        <f t="shared" si="129"/>
        <v>0</v>
      </c>
      <c r="DK118" s="823">
        <f t="shared" si="129"/>
        <v>0</v>
      </c>
      <c r="DL118" s="823">
        <f t="shared" si="129"/>
        <v>0</v>
      </c>
      <c r="DM118" s="823">
        <f t="shared" si="129"/>
        <v>0</v>
      </c>
      <c r="DN118" s="823">
        <f t="shared" si="129"/>
        <v>0</v>
      </c>
      <c r="DO118" s="823">
        <f t="shared" si="129"/>
        <v>0</v>
      </c>
      <c r="DP118" s="823">
        <f t="shared" si="129"/>
        <v>0</v>
      </c>
      <c r="DQ118" s="823">
        <f t="shared" si="129"/>
        <v>0</v>
      </c>
      <c r="DR118" s="823">
        <f t="shared" si="129"/>
        <v>0</v>
      </c>
      <c r="DS118" s="823">
        <f t="shared" si="129"/>
        <v>0</v>
      </c>
      <c r="DT118" s="823">
        <f t="shared" si="129"/>
        <v>0</v>
      </c>
      <c r="DU118" s="823">
        <f t="shared" si="129"/>
        <v>0</v>
      </c>
      <c r="DV118" s="823">
        <f t="shared" si="129"/>
        <v>0</v>
      </c>
      <c r="DW118" s="823">
        <f t="shared" si="129"/>
        <v>0</v>
      </c>
      <c r="DX118" s="823">
        <f t="shared" si="129"/>
        <v>0</v>
      </c>
      <c r="DY118" s="823">
        <f t="shared" si="129"/>
        <v>0</v>
      </c>
      <c r="DZ118" s="823">
        <f t="shared" si="129"/>
        <v>0</v>
      </c>
      <c r="EA118" s="823">
        <f t="shared" si="129"/>
        <v>0</v>
      </c>
      <c r="EB118" s="823">
        <f t="shared" si="129"/>
        <v>0</v>
      </c>
      <c r="EC118" s="823">
        <f t="shared" si="129"/>
        <v>0</v>
      </c>
      <c r="ED118" s="823">
        <f t="shared" si="129"/>
        <v>0</v>
      </c>
      <c r="EE118" s="823">
        <f t="shared" ref="EE118:GP118" si="130">EE$117*_WF_Tier1_LP</f>
        <v>0</v>
      </c>
      <c r="EF118" s="823">
        <f t="shared" si="130"/>
        <v>0</v>
      </c>
      <c r="EG118" s="823">
        <f t="shared" si="130"/>
        <v>0</v>
      </c>
      <c r="EH118" s="823">
        <f t="shared" si="130"/>
        <v>0</v>
      </c>
      <c r="EI118" s="823">
        <f t="shared" si="130"/>
        <v>0</v>
      </c>
      <c r="EJ118" s="823">
        <f t="shared" si="130"/>
        <v>0</v>
      </c>
      <c r="EK118" s="823">
        <f t="shared" si="130"/>
        <v>0</v>
      </c>
      <c r="EL118" s="823">
        <f t="shared" si="130"/>
        <v>0</v>
      </c>
      <c r="EM118" s="823">
        <f t="shared" si="130"/>
        <v>0</v>
      </c>
      <c r="EN118" s="823">
        <f t="shared" si="130"/>
        <v>0</v>
      </c>
      <c r="EO118" s="823">
        <f t="shared" si="130"/>
        <v>0</v>
      </c>
      <c r="EP118" s="823">
        <f t="shared" si="130"/>
        <v>0</v>
      </c>
      <c r="EQ118" s="823">
        <f t="shared" si="130"/>
        <v>0</v>
      </c>
      <c r="ER118" s="823">
        <f t="shared" si="130"/>
        <v>0</v>
      </c>
      <c r="ES118" s="823">
        <f t="shared" si="130"/>
        <v>0</v>
      </c>
      <c r="ET118" s="823">
        <f t="shared" si="130"/>
        <v>0</v>
      </c>
      <c r="EU118" s="823">
        <f t="shared" si="130"/>
        <v>0</v>
      </c>
      <c r="EV118" s="823">
        <f t="shared" si="130"/>
        <v>0</v>
      </c>
      <c r="EW118" s="823">
        <f t="shared" si="130"/>
        <v>0</v>
      </c>
      <c r="EX118" s="823">
        <f t="shared" si="130"/>
        <v>0</v>
      </c>
      <c r="EY118" s="823">
        <f t="shared" si="130"/>
        <v>0</v>
      </c>
      <c r="EZ118" s="823">
        <f t="shared" si="130"/>
        <v>0</v>
      </c>
      <c r="FA118" s="823">
        <f t="shared" si="130"/>
        <v>0</v>
      </c>
      <c r="FB118" s="823">
        <f t="shared" si="130"/>
        <v>0</v>
      </c>
      <c r="FC118" s="823">
        <f t="shared" si="130"/>
        <v>0</v>
      </c>
      <c r="FD118" s="823">
        <f t="shared" si="130"/>
        <v>0</v>
      </c>
      <c r="FE118" s="823">
        <f t="shared" si="130"/>
        <v>0</v>
      </c>
      <c r="FF118" s="823">
        <f t="shared" si="130"/>
        <v>0</v>
      </c>
      <c r="FG118" s="823">
        <f t="shared" si="130"/>
        <v>0</v>
      </c>
      <c r="FH118" s="823">
        <f t="shared" si="130"/>
        <v>0</v>
      </c>
      <c r="FI118" s="823">
        <f t="shared" si="130"/>
        <v>0</v>
      </c>
      <c r="FJ118" s="823">
        <f t="shared" si="130"/>
        <v>0</v>
      </c>
      <c r="FK118" s="823">
        <f t="shared" si="130"/>
        <v>0</v>
      </c>
      <c r="FL118" s="823">
        <f t="shared" si="130"/>
        <v>0</v>
      </c>
      <c r="FM118" s="823">
        <f t="shared" si="130"/>
        <v>0</v>
      </c>
      <c r="FN118" s="823">
        <f t="shared" si="130"/>
        <v>0</v>
      </c>
      <c r="FO118" s="823">
        <f t="shared" si="130"/>
        <v>0</v>
      </c>
      <c r="FP118" s="823">
        <f t="shared" si="130"/>
        <v>0</v>
      </c>
      <c r="FQ118" s="823">
        <f t="shared" si="130"/>
        <v>0</v>
      </c>
      <c r="FR118" s="823">
        <f t="shared" si="130"/>
        <v>0</v>
      </c>
      <c r="FS118" s="823">
        <f t="shared" si="130"/>
        <v>0</v>
      </c>
      <c r="FT118" s="823">
        <f t="shared" si="130"/>
        <v>0</v>
      </c>
      <c r="FU118" s="823">
        <f t="shared" si="130"/>
        <v>0</v>
      </c>
      <c r="FV118" s="823">
        <f t="shared" si="130"/>
        <v>0</v>
      </c>
      <c r="FW118" s="823">
        <f t="shared" si="130"/>
        <v>0</v>
      </c>
      <c r="FX118" s="823">
        <f t="shared" si="130"/>
        <v>0</v>
      </c>
      <c r="FY118" s="823">
        <f t="shared" si="130"/>
        <v>0</v>
      </c>
      <c r="FZ118" s="823">
        <f t="shared" si="130"/>
        <v>0</v>
      </c>
      <c r="GA118" s="823">
        <f t="shared" si="130"/>
        <v>0</v>
      </c>
      <c r="GB118" s="823">
        <f t="shared" si="130"/>
        <v>0</v>
      </c>
      <c r="GC118" s="823">
        <f t="shared" si="130"/>
        <v>0</v>
      </c>
      <c r="GD118" s="823">
        <f t="shared" si="130"/>
        <v>0</v>
      </c>
      <c r="GE118" s="823">
        <f t="shared" si="130"/>
        <v>0</v>
      </c>
      <c r="GF118" s="823">
        <f t="shared" si="130"/>
        <v>0</v>
      </c>
      <c r="GG118" s="823">
        <f t="shared" si="130"/>
        <v>0</v>
      </c>
      <c r="GH118" s="823">
        <f t="shared" si="130"/>
        <v>0</v>
      </c>
      <c r="GI118" s="823">
        <f t="shared" si="130"/>
        <v>0</v>
      </c>
      <c r="GJ118" s="823">
        <f t="shared" si="130"/>
        <v>0</v>
      </c>
      <c r="GK118" s="823">
        <f t="shared" si="130"/>
        <v>0</v>
      </c>
      <c r="GL118" s="823">
        <f t="shared" si="130"/>
        <v>0</v>
      </c>
      <c r="GM118" s="823">
        <f t="shared" si="130"/>
        <v>0</v>
      </c>
      <c r="GN118" s="823">
        <f t="shared" si="130"/>
        <v>0</v>
      </c>
      <c r="GO118" s="823">
        <f t="shared" si="130"/>
        <v>0</v>
      </c>
      <c r="GP118" s="823">
        <f t="shared" si="130"/>
        <v>0</v>
      </c>
      <c r="GQ118" s="823">
        <f t="shared" ref="GQ118:IL118" si="131">GQ$117*_WF_Tier1_LP</f>
        <v>0</v>
      </c>
      <c r="GR118" s="823">
        <f t="shared" si="131"/>
        <v>0</v>
      </c>
      <c r="GS118" s="823">
        <f t="shared" si="131"/>
        <v>0</v>
      </c>
      <c r="GT118" s="823">
        <f t="shared" si="131"/>
        <v>0</v>
      </c>
      <c r="GU118" s="823">
        <f t="shared" si="131"/>
        <v>0</v>
      </c>
      <c r="GV118" s="823">
        <f t="shared" si="131"/>
        <v>0</v>
      </c>
      <c r="GW118" s="823">
        <f t="shared" si="131"/>
        <v>0</v>
      </c>
      <c r="GX118" s="823">
        <f t="shared" si="131"/>
        <v>0</v>
      </c>
      <c r="GY118" s="823">
        <f t="shared" si="131"/>
        <v>0</v>
      </c>
      <c r="GZ118" s="823">
        <f t="shared" si="131"/>
        <v>0</v>
      </c>
      <c r="HA118" s="823">
        <f t="shared" si="131"/>
        <v>0</v>
      </c>
      <c r="HB118" s="823">
        <f t="shared" si="131"/>
        <v>0</v>
      </c>
      <c r="HC118" s="823">
        <f t="shared" si="131"/>
        <v>0</v>
      </c>
      <c r="HD118" s="823">
        <f t="shared" si="131"/>
        <v>0</v>
      </c>
      <c r="HE118" s="823">
        <f t="shared" si="131"/>
        <v>0</v>
      </c>
      <c r="HF118" s="823">
        <f t="shared" si="131"/>
        <v>0</v>
      </c>
      <c r="HG118" s="823">
        <f t="shared" si="131"/>
        <v>0</v>
      </c>
      <c r="HH118" s="823">
        <f t="shared" si="131"/>
        <v>0</v>
      </c>
      <c r="HI118" s="823">
        <f t="shared" si="131"/>
        <v>0</v>
      </c>
      <c r="HJ118" s="823">
        <f t="shared" si="131"/>
        <v>0</v>
      </c>
      <c r="HK118" s="823">
        <f t="shared" si="131"/>
        <v>0</v>
      </c>
      <c r="HL118" s="823">
        <f t="shared" si="131"/>
        <v>0</v>
      </c>
      <c r="HM118" s="823">
        <f t="shared" si="131"/>
        <v>0</v>
      </c>
      <c r="HN118" s="823">
        <f t="shared" si="131"/>
        <v>0</v>
      </c>
      <c r="HO118" s="823">
        <f t="shared" si="131"/>
        <v>0</v>
      </c>
      <c r="HP118" s="823">
        <f t="shared" si="131"/>
        <v>0</v>
      </c>
      <c r="HQ118" s="823">
        <f t="shared" si="131"/>
        <v>0</v>
      </c>
      <c r="HR118" s="823">
        <f t="shared" si="131"/>
        <v>0</v>
      </c>
      <c r="HS118" s="823">
        <f t="shared" si="131"/>
        <v>0</v>
      </c>
      <c r="HT118" s="823">
        <f t="shared" si="131"/>
        <v>0</v>
      </c>
      <c r="HU118" s="823">
        <f t="shared" si="131"/>
        <v>0</v>
      </c>
      <c r="HV118" s="823">
        <f t="shared" si="131"/>
        <v>0</v>
      </c>
      <c r="HW118" s="823">
        <f t="shared" si="131"/>
        <v>0</v>
      </c>
      <c r="HX118" s="823">
        <f t="shared" si="131"/>
        <v>0</v>
      </c>
      <c r="HY118" s="823">
        <f t="shared" si="131"/>
        <v>0</v>
      </c>
      <c r="HZ118" s="823">
        <f t="shared" si="131"/>
        <v>0</v>
      </c>
      <c r="IA118" s="823">
        <f t="shared" si="131"/>
        <v>0</v>
      </c>
      <c r="IB118" s="823">
        <f t="shared" si="131"/>
        <v>0</v>
      </c>
      <c r="IC118" s="823">
        <f t="shared" si="131"/>
        <v>0</v>
      </c>
      <c r="ID118" s="823">
        <f t="shared" si="131"/>
        <v>0</v>
      </c>
      <c r="IE118" s="823">
        <f t="shared" si="131"/>
        <v>0</v>
      </c>
      <c r="IF118" s="823">
        <f t="shared" si="131"/>
        <v>0</v>
      </c>
      <c r="IG118" s="823">
        <f t="shared" si="131"/>
        <v>0</v>
      </c>
      <c r="IH118" s="823">
        <f t="shared" si="131"/>
        <v>0</v>
      </c>
      <c r="II118" s="823">
        <f t="shared" si="131"/>
        <v>0</v>
      </c>
      <c r="IJ118" s="823">
        <f t="shared" si="131"/>
        <v>0</v>
      </c>
      <c r="IK118" s="823">
        <f t="shared" si="131"/>
        <v>0</v>
      </c>
      <c r="IL118" s="823">
        <f t="shared" si="131"/>
        <v>0</v>
      </c>
      <c r="IM118" s="1048"/>
    </row>
    <row r="119" spans="1:247" s="814" customFormat="1">
      <c r="B119" s="824" t="s">
        <v>709</v>
      </c>
      <c r="D119" s="619">
        <f ca="1">+IFERROR(E119/$E$117,"")</f>
        <v>9.9999999999999964E-2</v>
      </c>
      <c r="E119" s="821">
        <f ca="1">+SUM(F119:IL119)</f>
        <v>17402291.189446967</v>
      </c>
      <c r="F119" s="823">
        <f t="shared" ref="F119:BR119" si="132">F$117*_WF_Tier1_GP</f>
        <v>0</v>
      </c>
      <c r="G119" s="823">
        <f t="shared" ca="1" si="132"/>
        <v>-3722742.1310907081</v>
      </c>
      <c r="H119" s="815">
        <f t="shared" ca="1" si="132"/>
        <v>-702483.38638499856</v>
      </c>
      <c r="I119" s="815">
        <f t="shared" ca="1" si="132"/>
        <v>-393301.66601161024</v>
      </c>
      <c r="J119" s="815">
        <f t="shared" ca="1" si="132"/>
        <v>-417274.44248333637</v>
      </c>
      <c r="K119" s="815">
        <f t="shared" ca="1" si="132"/>
        <v>-436961.50466934824</v>
      </c>
      <c r="L119" s="815">
        <f t="shared" ref="L119:R119" ca="1" si="133">L$117*_WF_Tier1_GP</f>
        <v>-451154.28114107426</v>
      </c>
      <c r="M119" s="815">
        <f t="shared" ca="1" si="133"/>
        <v>-473052.77189851477</v>
      </c>
      <c r="N119" s="815">
        <f t="shared" ca="1" si="133"/>
        <v>-514946.05974232365</v>
      </c>
      <c r="O119" s="815">
        <f t="shared" ca="1" si="133"/>
        <v>-536724.88348623656</v>
      </c>
      <c r="P119" s="815">
        <f t="shared" ca="1" si="133"/>
        <v>-558456.88100746472</v>
      </c>
      <c r="Q119" s="815">
        <f t="shared" ca="1" si="133"/>
        <v>-156290.96491279895</v>
      </c>
      <c r="R119" s="815">
        <f t="shared" ca="1" si="133"/>
        <v>0</v>
      </c>
      <c r="S119" s="815">
        <f t="shared" ca="1" si="132"/>
        <v>0</v>
      </c>
      <c r="T119" s="815">
        <f t="shared" ca="1" si="132"/>
        <v>0</v>
      </c>
      <c r="U119" s="815">
        <f t="shared" ca="1" si="132"/>
        <v>0</v>
      </c>
      <c r="V119" s="815">
        <f t="shared" ca="1" si="132"/>
        <v>0</v>
      </c>
      <c r="W119" s="815">
        <f t="shared" ca="1" si="132"/>
        <v>0</v>
      </c>
      <c r="X119" s="815">
        <f t="shared" ca="1" si="132"/>
        <v>0</v>
      </c>
      <c r="Y119" s="815">
        <f t="shared" ca="1" si="132"/>
        <v>0</v>
      </c>
      <c r="Z119" s="815">
        <f t="shared" ca="1" si="132"/>
        <v>0</v>
      </c>
      <c r="AA119" s="815">
        <f t="shared" ca="1" si="132"/>
        <v>0</v>
      </c>
      <c r="AB119" s="815">
        <f t="shared" ca="1" si="132"/>
        <v>0</v>
      </c>
      <c r="AC119" s="815">
        <f t="shared" ca="1" si="132"/>
        <v>0</v>
      </c>
      <c r="AD119" s="815">
        <f t="shared" ca="1" si="132"/>
        <v>0</v>
      </c>
      <c r="AE119" s="815">
        <f t="shared" ca="1" si="132"/>
        <v>0</v>
      </c>
      <c r="AF119" s="815">
        <f t="shared" ca="1" si="132"/>
        <v>0</v>
      </c>
      <c r="AG119" s="815">
        <f t="shared" ca="1" si="132"/>
        <v>0</v>
      </c>
      <c r="AH119" s="815">
        <f t="shared" ca="1" si="132"/>
        <v>0</v>
      </c>
      <c r="AI119" s="815">
        <f t="shared" ca="1" si="132"/>
        <v>0</v>
      </c>
      <c r="AJ119" s="815">
        <f t="shared" ca="1" si="132"/>
        <v>0</v>
      </c>
      <c r="AK119" s="815">
        <f t="shared" ca="1" si="132"/>
        <v>0</v>
      </c>
      <c r="AL119" s="815">
        <f t="shared" ca="1" si="132"/>
        <v>42827.878508829388</v>
      </c>
      <c r="AM119" s="815">
        <f t="shared" ca="1" si="132"/>
        <v>38216.799553369536</v>
      </c>
      <c r="AN119" s="815">
        <f t="shared" ca="1" si="132"/>
        <v>37369.513314251592</v>
      </c>
      <c r="AO119" s="815">
        <f t="shared" ca="1" si="132"/>
        <v>37183.21429895566</v>
      </c>
      <c r="AP119" s="815">
        <f t="shared" ca="1" si="132"/>
        <v>36888.191445462202</v>
      </c>
      <c r="AQ119" s="815">
        <f t="shared" ca="1" si="132"/>
        <v>36596.889797794429</v>
      </c>
      <c r="AR119" s="815">
        <f t="shared" ca="1" si="132"/>
        <v>36317.884321803125</v>
      </c>
      <c r="AS119" s="815">
        <f t="shared" ca="1" si="132"/>
        <v>36034.159046802757</v>
      </c>
      <c r="AT119" s="815">
        <f t="shared" ca="1" si="132"/>
        <v>35765.609805562744</v>
      </c>
      <c r="AU119" s="815">
        <f t="shared" ca="1" si="132"/>
        <v>35491.37835864786</v>
      </c>
      <c r="AV119" s="815">
        <f t="shared" ca="1" si="132"/>
        <v>35244.584751280097</v>
      </c>
      <c r="AW119" s="815">
        <f t="shared" ca="1" si="132"/>
        <v>8144296.4328650041</v>
      </c>
      <c r="AX119" s="815">
        <f t="shared" ca="1" si="132"/>
        <v>66805.128183597131</v>
      </c>
      <c r="AY119" s="815">
        <f t="shared" ca="1" si="132"/>
        <v>66805.128183597131</v>
      </c>
      <c r="AZ119" s="815">
        <f t="shared" ca="1" si="132"/>
        <v>66805.128183597131</v>
      </c>
      <c r="BA119" s="815">
        <f t="shared" ca="1" si="132"/>
        <v>66805.128183597131</v>
      </c>
      <c r="BB119" s="815">
        <f t="shared" ca="1" si="132"/>
        <v>66805.128183597131</v>
      </c>
      <c r="BC119" s="815">
        <f t="shared" ca="1" si="132"/>
        <v>66805.128183597131</v>
      </c>
      <c r="BD119" s="815">
        <f t="shared" ca="1" si="132"/>
        <v>66805.128183597131</v>
      </c>
      <c r="BE119" s="815">
        <f t="shared" ca="1" si="132"/>
        <v>66805.128183597131</v>
      </c>
      <c r="BF119" s="815">
        <f t="shared" ca="1" si="132"/>
        <v>66805.128183597131</v>
      </c>
      <c r="BG119" s="815">
        <f t="shared" ca="1" si="132"/>
        <v>66805.128183597131</v>
      </c>
      <c r="BH119" s="815">
        <f t="shared" ca="1" si="132"/>
        <v>66805.128183597131</v>
      </c>
      <c r="BI119" s="815">
        <f t="shared" ca="1" si="132"/>
        <v>66805.128183597131</v>
      </c>
      <c r="BJ119" s="815">
        <f t="shared" ca="1" si="132"/>
        <v>72102.613870716305</v>
      </c>
      <c r="BK119" s="815">
        <f t="shared" ca="1" si="132"/>
        <v>72102.613870716305</v>
      </c>
      <c r="BL119" s="815">
        <f t="shared" ca="1" si="132"/>
        <v>72102.613870716305</v>
      </c>
      <c r="BM119" s="815">
        <f t="shared" ca="1" si="132"/>
        <v>72102.613870716305</v>
      </c>
      <c r="BN119" s="815">
        <f t="shared" ca="1" si="132"/>
        <v>72102.613870716305</v>
      </c>
      <c r="BO119" s="815">
        <f t="shared" ca="1" si="132"/>
        <v>72102.613870716305</v>
      </c>
      <c r="BP119" s="815">
        <f t="shared" ca="1" si="132"/>
        <v>72102.613870716305</v>
      </c>
      <c r="BQ119" s="815">
        <f t="shared" ca="1" si="132"/>
        <v>72102.613870716305</v>
      </c>
      <c r="BR119" s="815">
        <f t="shared" ca="1" si="132"/>
        <v>72102.613870716305</v>
      </c>
      <c r="BS119" s="815">
        <f t="shared" ref="BS119:ED119" ca="1" si="134">BS$117*_WF_Tier1_GP</f>
        <v>72102.613870716305</v>
      </c>
      <c r="BT119" s="815">
        <f t="shared" ca="1" si="134"/>
        <v>72102.613870716305</v>
      </c>
      <c r="BU119" s="815">
        <f t="shared" ca="1" si="134"/>
        <v>15618657.335426575</v>
      </c>
      <c r="BV119" s="815">
        <f t="shared" si="134"/>
        <v>0</v>
      </c>
      <c r="BW119" s="815">
        <f t="shared" si="134"/>
        <v>0</v>
      </c>
      <c r="BX119" s="815">
        <f t="shared" si="134"/>
        <v>0</v>
      </c>
      <c r="BY119" s="815">
        <f t="shared" si="134"/>
        <v>0</v>
      </c>
      <c r="BZ119" s="815">
        <f t="shared" si="134"/>
        <v>0</v>
      </c>
      <c r="CA119" s="815">
        <f t="shared" si="134"/>
        <v>0</v>
      </c>
      <c r="CB119" s="815">
        <f t="shared" si="134"/>
        <v>0</v>
      </c>
      <c r="CC119" s="815">
        <f t="shared" si="134"/>
        <v>0</v>
      </c>
      <c r="CD119" s="815">
        <f t="shared" si="134"/>
        <v>0</v>
      </c>
      <c r="CE119" s="815">
        <f t="shared" si="134"/>
        <v>0</v>
      </c>
      <c r="CF119" s="815">
        <f t="shared" si="134"/>
        <v>0</v>
      </c>
      <c r="CG119" s="815">
        <f t="shared" si="134"/>
        <v>0</v>
      </c>
      <c r="CH119" s="815">
        <f t="shared" si="134"/>
        <v>0</v>
      </c>
      <c r="CI119" s="815">
        <f t="shared" si="134"/>
        <v>0</v>
      </c>
      <c r="CJ119" s="815">
        <f t="shared" si="134"/>
        <v>0</v>
      </c>
      <c r="CK119" s="815">
        <f t="shared" si="134"/>
        <v>0</v>
      </c>
      <c r="CL119" s="815">
        <f t="shared" si="134"/>
        <v>0</v>
      </c>
      <c r="CM119" s="815">
        <f t="shared" si="134"/>
        <v>0</v>
      </c>
      <c r="CN119" s="815">
        <f t="shared" si="134"/>
        <v>0</v>
      </c>
      <c r="CO119" s="815">
        <f t="shared" si="134"/>
        <v>0</v>
      </c>
      <c r="CP119" s="815">
        <f t="shared" si="134"/>
        <v>0</v>
      </c>
      <c r="CQ119" s="815">
        <f t="shared" si="134"/>
        <v>0</v>
      </c>
      <c r="CR119" s="815">
        <f t="shared" si="134"/>
        <v>0</v>
      </c>
      <c r="CS119" s="815">
        <f t="shared" si="134"/>
        <v>0</v>
      </c>
      <c r="CT119" s="815">
        <f t="shared" si="134"/>
        <v>0</v>
      </c>
      <c r="CU119" s="815">
        <f t="shared" si="134"/>
        <v>0</v>
      </c>
      <c r="CV119" s="815">
        <f t="shared" si="134"/>
        <v>0</v>
      </c>
      <c r="CW119" s="815">
        <f t="shared" si="134"/>
        <v>0</v>
      </c>
      <c r="CX119" s="815">
        <f t="shared" si="134"/>
        <v>0</v>
      </c>
      <c r="CY119" s="815">
        <f t="shared" si="134"/>
        <v>0</v>
      </c>
      <c r="CZ119" s="815">
        <f t="shared" si="134"/>
        <v>0</v>
      </c>
      <c r="DA119" s="815">
        <f t="shared" si="134"/>
        <v>0</v>
      </c>
      <c r="DB119" s="815">
        <f t="shared" si="134"/>
        <v>0</v>
      </c>
      <c r="DC119" s="815">
        <f t="shared" si="134"/>
        <v>0</v>
      </c>
      <c r="DD119" s="815">
        <f t="shared" si="134"/>
        <v>0</v>
      </c>
      <c r="DE119" s="815">
        <f t="shared" si="134"/>
        <v>0</v>
      </c>
      <c r="DF119" s="815">
        <f t="shared" si="134"/>
        <v>0</v>
      </c>
      <c r="DG119" s="815">
        <f t="shared" si="134"/>
        <v>0</v>
      </c>
      <c r="DH119" s="815">
        <f t="shared" si="134"/>
        <v>0</v>
      </c>
      <c r="DI119" s="815">
        <f t="shared" si="134"/>
        <v>0</v>
      </c>
      <c r="DJ119" s="815">
        <f t="shared" si="134"/>
        <v>0</v>
      </c>
      <c r="DK119" s="815">
        <f t="shared" si="134"/>
        <v>0</v>
      </c>
      <c r="DL119" s="815">
        <f t="shared" si="134"/>
        <v>0</v>
      </c>
      <c r="DM119" s="815">
        <f t="shared" si="134"/>
        <v>0</v>
      </c>
      <c r="DN119" s="815">
        <f t="shared" si="134"/>
        <v>0</v>
      </c>
      <c r="DO119" s="815">
        <f t="shared" si="134"/>
        <v>0</v>
      </c>
      <c r="DP119" s="815">
        <f t="shared" si="134"/>
        <v>0</v>
      </c>
      <c r="DQ119" s="815">
        <f t="shared" si="134"/>
        <v>0</v>
      </c>
      <c r="DR119" s="815">
        <f t="shared" si="134"/>
        <v>0</v>
      </c>
      <c r="DS119" s="815">
        <f t="shared" si="134"/>
        <v>0</v>
      </c>
      <c r="DT119" s="815">
        <f t="shared" si="134"/>
        <v>0</v>
      </c>
      <c r="DU119" s="815">
        <f t="shared" si="134"/>
        <v>0</v>
      </c>
      <c r="DV119" s="815">
        <f t="shared" si="134"/>
        <v>0</v>
      </c>
      <c r="DW119" s="815">
        <f t="shared" si="134"/>
        <v>0</v>
      </c>
      <c r="DX119" s="815">
        <f t="shared" si="134"/>
        <v>0</v>
      </c>
      <c r="DY119" s="815">
        <f t="shared" si="134"/>
        <v>0</v>
      </c>
      <c r="DZ119" s="815">
        <f t="shared" si="134"/>
        <v>0</v>
      </c>
      <c r="EA119" s="815">
        <f t="shared" si="134"/>
        <v>0</v>
      </c>
      <c r="EB119" s="815">
        <f t="shared" si="134"/>
        <v>0</v>
      </c>
      <c r="EC119" s="815">
        <f t="shared" si="134"/>
        <v>0</v>
      </c>
      <c r="ED119" s="815">
        <f t="shared" si="134"/>
        <v>0</v>
      </c>
      <c r="EE119" s="815">
        <f t="shared" ref="EE119:GP119" si="135">EE$117*_WF_Tier1_GP</f>
        <v>0</v>
      </c>
      <c r="EF119" s="815">
        <f t="shared" si="135"/>
        <v>0</v>
      </c>
      <c r="EG119" s="815">
        <f t="shared" si="135"/>
        <v>0</v>
      </c>
      <c r="EH119" s="815">
        <f t="shared" si="135"/>
        <v>0</v>
      </c>
      <c r="EI119" s="815">
        <f t="shared" si="135"/>
        <v>0</v>
      </c>
      <c r="EJ119" s="815">
        <f t="shared" si="135"/>
        <v>0</v>
      </c>
      <c r="EK119" s="815">
        <f t="shared" si="135"/>
        <v>0</v>
      </c>
      <c r="EL119" s="815">
        <f t="shared" si="135"/>
        <v>0</v>
      </c>
      <c r="EM119" s="815">
        <f t="shared" si="135"/>
        <v>0</v>
      </c>
      <c r="EN119" s="815">
        <f t="shared" si="135"/>
        <v>0</v>
      </c>
      <c r="EO119" s="815">
        <f t="shared" si="135"/>
        <v>0</v>
      </c>
      <c r="EP119" s="815">
        <f t="shared" si="135"/>
        <v>0</v>
      </c>
      <c r="EQ119" s="815">
        <f t="shared" si="135"/>
        <v>0</v>
      </c>
      <c r="ER119" s="815">
        <f t="shared" si="135"/>
        <v>0</v>
      </c>
      <c r="ES119" s="815">
        <f t="shared" si="135"/>
        <v>0</v>
      </c>
      <c r="ET119" s="815">
        <f t="shared" si="135"/>
        <v>0</v>
      </c>
      <c r="EU119" s="815">
        <f t="shared" si="135"/>
        <v>0</v>
      </c>
      <c r="EV119" s="815">
        <f t="shared" si="135"/>
        <v>0</v>
      </c>
      <c r="EW119" s="815">
        <f t="shared" si="135"/>
        <v>0</v>
      </c>
      <c r="EX119" s="815">
        <f t="shared" si="135"/>
        <v>0</v>
      </c>
      <c r="EY119" s="815">
        <f t="shared" si="135"/>
        <v>0</v>
      </c>
      <c r="EZ119" s="815">
        <f t="shared" si="135"/>
        <v>0</v>
      </c>
      <c r="FA119" s="815">
        <f t="shared" si="135"/>
        <v>0</v>
      </c>
      <c r="FB119" s="815">
        <f t="shared" si="135"/>
        <v>0</v>
      </c>
      <c r="FC119" s="815">
        <f t="shared" si="135"/>
        <v>0</v>
      </c>
      <c r="FD119" s="815">
        <f t="shared" si="135"/>
        <v>0</v>
      </c>
      <c r="FE119" s="815">
        <f t="shared" si="135"/>
        <v>0</v>
      </c>
      <c r="FF119" s="815">
        <f t="shared" si="135"/>
        <v>0</v>
      </c>
      <c r="FG119" s="815">
        <f t="shared" si="135"/>
        <v>0</v>
      </c>
      <c r="FH119" s="815">
        <f t="shared" si="135"/>
        <v>0</v>
      </c>
      <c r="FI119" s="815">
        <f t="shared" si="135"/>
        <v>0</v>
      </c>
      <c r="FJ119" s="815">
        <f t="shared" si="135"/>
        <v>0</v>
      </c>
      <c r="FK119" s="815">
        <f t="shared" si="135"/>
        <v>0</v>
      </c>
      <c r="FL119" s="815">
        <f t="shared" si="135"/>
        <v>0</v>
      </c>
      <c r="FM119" s="815">
        <f t="shared" si="135"/>
        <v>0</v>
      </c>
      <c r="FN119" s="815">
        <f t="shared" si="135"/>
        <v>0</v>
      </c>
      <c r="FO119" s="815">
        <f t="shared" si="135"/>
        <v>0</v>
      </c>
      <c r="FP119" s="815">
        <f t="shared" si="135"/>
        <v>0</v>
      </c>
      <c r="FQ119" s="815">
        <f t="shared" si="135"/>
        <v>0</v>
      </c>
      <c r="FR119" s="815">
        <f t="shared" si="135"/>
        <v>0</v>
      </c>
      <c r="FS119" s="815">
        <f t="shared" si="135"/>
        <v>0</v>
      </c>
      <c r="FT119" s="815">
        <f t="shared" si="135"/>
        <v>0</v>
      </c>
      <c r="FU119" s="815">
        <f t="shared" si="135"/>
        <v>0</v>
      </c>
      <c r="FV119" s="815">
        <f t="shared" si="135"/>
        <v>0</v>
      </c>
      <c r="FW119" s="815">
        <f t="shared" si="135"/>
        <v>0</v>
      </c>
      <c r="FX119" s="815">
        <f t="shared" si="135"/>
        <v>0</v>
      </c>
      <c r="FY119" s="815">
        <f t="shared" si="135"/>
        <v>0</v>
      </c>
      <c r="FZ119" s="815">
        <f t="shared" si="135"/>
        <v>0</v>
      </c>
      <c r="GA119" s="815">
        <f t="shared" si="135"/>
        <v>0</v>
      </c>
      <c r="GB119" s="815">
        <f t="shared" si="135"/>
        <v>0</v>
      </c>
      <c r="GC119" s="815">
        <f t="shared" si="135"/>
        <v>0</v>
      </c>
      <c r="GD119" s="815">
        <f t="shared" si="135"/>
        <v>0</v>
      </c>
      <c r="GE119" s="815">
        <f t="shared" si="135"/>
        <v>0</v>
      </c>
      <c r="GF119" s="815">
        <f t="shared" si="135"/>
        <v>0</v>
      </c>
      <c r="GG119" s="815">
        <f t="shared" si="135"/>
        <v>0</v>
      </c>
      <c r="GH119" s="815">
        <f t="shared" si="135"/>
        <v>0</v>
      </c>
      <c r="GI119" s="815">
        <f t="shared" si="135"/>
        <v>0</v>
      </c>
      <c r="GJ119" s="815">
        <f t="shared" si="135"/>
        <v>0</v>
      </c>
      <c r="GK119" s="815">
        <f t="shared" si="135"/>
        <v>0</v>
      </c>
      <c r="GL119" s="815">
        <f t="shared" si="135"/>
        <v>0</v>
      </c>
      <c r="GM119" s="815">
        <f t="shared" si="135"/>
        <v>0</v>
      </c>
      <c r="GN119" s="815">
        <f t="shared" si="135"/>
        <v>0</v>
      </c>
      <c r="GO119" s="815">
        <f t="shared" si="135"/>
        <v>0</v>
      </c>
      <c r="GP119" s="815">
        <f t="shared" si="135"/>
        <v>0</v>
      </c>
      <c r="GQ119" s="815">
        <f t="shared" ref="GQ119:IL119" si="136">GQ$117*_WF_Tier1_GP</f>
        <v>0</v>
      </c>
      <c r="GR119" s="815">
        <f t="shared" si="136"/>
        <v>0</v>
      </c>
      <c r="GS119" s="815">
        <f t="shared" si="136"/>
        <v>0</v>
      </c>
      <c r="GT119" s="815">
        <f t="shared" si="136"/>
        <v>0</v>
      </c>
      <c r="GU119" s="815">
        <f t="shared" si="136"/>
        <v>0</v>
      </c>
      <c r="GV119" s="815">
        <f t="shared" si="136"/>
        <v>0</v>
      </c>
      <c r="GW119" s="815">
        <f t="shared" si="136"/>
        <v>0</v>
      </c>
      <c r="GX119" s="815">
        <f t="shared" si="136"/>
        <v>0</v>
      </c>
      <c r="GY119" s="815">
        <f t="shared" si="136"/>
        <v>0</v>
      </c>
      <c r="GZ119" s="815">
        <f t="shared" si="136"/>
        <v>0</v>
      </c>
      <c r="HA119" s="815">
        <f t="shared" si="136"/>
        <v>0</v>
      </c>
      <c r="HB119" s="815">
        <f t="shared" si="136"/>
        <v>0</v>
      </c>
      <c r="HC119" s="815">
        <f t="shared" si="136"/>
        <v>0</v>
      </c>
      <c r="HD119" s="815">
        <f t="shared" si="136"/>
        <v>0</v>
      </c>
      <c r="HE119" s="815">
        <f t="shared" si="136"/>
        <v>0</v>
      </c>
      <c r="HF119" s="815">
        <f t="shared" si="136"/>
        <v>0</v>
      </c>
      <c r="HG119" s="815">
        <f t="shared" si="136"/>
        <v>0</v>
      </c>
      <c r="HH119" s="815">
        <f t="shared" si="136"/>
        <v>0</v>
      </c>
      <c r="HI119" s="815">
        <f t="shared" si="136"/>
        <v>0</v>
      </c>
      <c r="HJ119" s="815">
        <f t="shared" si="136"/>
        <v>0</v>
      </c>
      <c r="HK119" s="815">
        <f t="shared" si="136"/>
        <v>0</v>
      </c>
      <c r="HL119" s="815">
        <f t="shared" si="136"/>
        <v>0</v>
      </c>
      <c r="HM119" s="815">
        <f t="shared" si="136"/>
        <v>0</v>
      </c>
      <c r="HN119" s="815">
        <f t="shared" si="136"/>
        <v>0</v>
      </c>
      <c r="HO119" s="815">
        <f t="shared" si="136"/>
        <v>0</v>
      </c>
      <c r="HP119" s="815">
        <f t="shared" si="136"/>
        <v>0</v>
      </c>
      <c r="HQ119" s="815">
        <f t="shared" si="136"/>
        <v>0</v>
      </c>
      <c r="HR119" s="815">
        <f t="shared" si="136"/>
        <v>0</v>
      </c>
      <c r="HS119" s="815">
        <f t="shared" si="136"/>
        <v>0</v>
      </c>
      <c r="HT119" s="815">
        <f t="shared" si="136"/>
        <v>0</v>
      </c>
      <c r="HU119" s="815">
        <f t="shared" si="136"/>
        <v>0</v>
      </c>
      <c r="HV119" s="815">
        <f t="shared" si="136"/>
        <v>0</v>
      </c>
      <c r="HW119" s="815">
        <f t="shared" si="136"/>
        <v>0</v>
      </c>
      <c r="HX119" s="815">
        <f t="shared" si="136"/>
        <v>0</v>
      </c>
      <c r="HY119" s="815">
        <f t="shared" si="136"/>
        <v>0</v>
      </c>
      <c r="HZ119" s="815">
        <f t="shared" si="136"/>
        <v>0</v>
      </c>
      <c r="IA119" s="815">
        <f t="shared" si="136"/>
        <v>0</v>
      </c>
      <c r="IB119" s="815">
        <f t="shared" si="136"/>
        <v>0</v>
      </c>
      <c r="IC119" s="815">
        <f t="shared" si="136"/>
        <v>0</v>
      </c>
      <c r="ID119" s="815">
        <f t="shared" si="136"/>
        <v>0</v>
      </c>
      <c r="IE119" s="815">
        <f t="shared" si="136"/>
        <v>0</v>
      </c>
      <c r="IF119" s="815">
        <f t="shared" si="136"/>
        <v>0</v>
      </c>
      <c r="IG119" s="815">
        <f t="shared" si="136"/>
        <v>0</v>
      </c>
      <c r="IH119" s="815">
        <f t="shared" si="136"/>
        <v>0</v>
      </c>
      <c r="II119" s="815">
        <f t="shared" si="136"/>
        <v>0</v>
      </c>
      <c r="IJ119" s="815">
        <f t="shared" si="136"/>
        <v>0</v>
      </c>
      <c r="IK119" s="815">
        <f t="shared" si="136"/>
        <v>0</v>
      </c>
      <c r="IL119" s="815">
        <f t="shared" si="136"/>
        <v>0</v>
      </c>
      <c r="IM119" s="813"/>
    </row>
    <row r="120" spans="1:247" s="809" customFormat="1">
      <c r="D120" s="810"/>
      <c r="E120" s="811"/>
      <c r="G120" s="812"/>
      <c r="H120" s="725"/>
      <c r="I120" s="725"/>
      <c r="J120" s="725"/>
      <c r="K120" s="725"/>
      <c r="L120" s="725"/>
      <c r="M120" s="725"/>
      <c r="N120" s="725"/>
      <c r="O120" s="725"/>
      <c r="P120" s="725"/>
      <c r="Q120" s="725"/>
      <c r="R120" s="725"/>
      <c r="S120" s="725"/>
      <c r="T120" s="725"/>
      <c r="U120" s="725"/>
      <c r="V120" s="725"/>
      <c r="W120" s="725"/>
      <c r="X120" s="725"/>
      <c r="Y120" s="725"/>
      <c r="Z120" s="725"/>
      <c r="AA120" s="725"/>
      <c r="AB120" s="725"/>
      <c r="AC120" s="725"/>
      <c r="AD120" s="725"/>
      <c r="AE120" s="725"/>
      <c r="AF120" s="725"/>
      <c r="AG120" s="725"/>
      <c r="AH120" s="725"/>
      <c r="AI120" s="725"/>
      <c r="AJ120" s="725"/>
      <c r="AK120" s="725"/>
      <c r="AL120" s="725"/>
      <c r="AM120" s="725"/>
      <c r="AN120" s="725"/>
      <c r="AO120" s="725"/>
      <c r="AP120" s="725"/>
      <c r="AQ120" s="725"/>
      <c r="AR120" s="725"/>
      <c r="AS120" s="725"/>
      <c r="AT120" s="725"/>
      <c r="AU120" s="725"/>
      <c r="AV120" s="725"/>
      <c r="AW120" s="725"/>
      <c r="AX120" s="725"/>
      <c r="AY120" s="725"/>
      <c r="AZ120" s="725"/>
      <c r="BA120" s="725"/>
      <c r="BB120" s="725"/>
      <c r="BC120" s="725"/>
      <c r="BD120" s="725"/>
      <c r="BE120" s="725"/>
      <c r="BF120" s="725"/>
      <c r="BG120" s="725"/>
      <c r="BH120" s="725"/>
      <c r="BI120" s="725"/>
      <c r="BJ120" s="725"/>
      <c r="BK120" s="725"/>
      <c r="BL120" s="725"/>
      <c r="BM120" s="725"/>
      <c r="BN120" s="725"/>
      <c r="BO120" s="725"/>
      <c r="BP120" s="725"/>
      <c r="BQ120" s="725"/>
      <c r="BR120" s="725"/>
      <c r="BS120" s="725"/>
      <c r="BT120" s="725"/>
      <c r="BU120" s="725"/>
      <c r="BV120" s="725"/>
      <c r="BW120" s="725"/>
      <c r="BX120" s="725"/>
      <c r="BY120" s="725"/>
      <c r="BZ120" s="725"/>
      <c r="CA120" s="725"/>
      <c r="CB120" s="725"/>
      <c r="CC120" s="725"/>
      <c r="CD120" s="725"/>
      <c r="CE120" s="725"/>
      <c r="CF120" s="725"/>
      <c r="CG120" s="725"/>
      <c r="CH120" s="725"/>
      <c r="CI120" s="725"/>
      <c r="CJ120" s="725"/>
      <c r="CK120" s="725"/>
      <c r="CL120" s="725"/>
      <c r="CM120" s="725"/>
      <c r="CN120" s="725"/>
      <c r="CO120" s="725"/>
      <c r="CP120" s="725"/>
      <c r="CQ120" s="725"/>
      <c r="CR120" s="725"/>
      <c r="CS120" s="725"/>
      <c r="CT120" s="725"/>
      <c r="CU120" s="725"/>
      <c r="CV120" s="725"/>
      <c r="CW120" s="725"/>
      <c r="CX120" s="725"/>
      <c r="CY120" s="725"/>
      <c r="CZ120" s="725"/>
      <c r="DA120" s="725"/>
      <c r="DB120" s="725"/>
      <c r="DC120" s="725"/>
      <c r="DD120" s="725"/>
      <c r="DE120" s="725"/>
      <c r="DF120" s="725"/>
      <c r="DG120" s="725"/>
      <c r="DH120" s="725"/>
      <c r="DI120" s="725"/>
      <c r="DJ120" s="725"/>
      <c r="DK120" s="725"/>
      <c r="DL120" s="725"/>
      <c r="DM120" s="725"/>
      <c r="DN120" s="725"/>
      <c r="DO120" s="725"/>
      <c r="DP120" s="725"/>
      <c r="DQ120" s="725"/>
      <c r="DR120" s="725"/>
      <c r="DS120" s="725"/>
      <c r="DT120" s="725"/>
      <c r="DU120" s="725"/>
      <c r="DV120" s="725"/>
      <c r="DW120" s="725"/>
      <c r="DX120" s="725"/>
      <c r="DY120" s="725"/>
      <c r="DZ120" s="725"/>
      <c r="EA120" s="725"/>
      <c r="EB120" s="725"/>
      <c r="EC120" s="725"/>
      <c r="ED120" s="725"/>
      <c r="EE120" s="725"/>
      <c r="EF120" s="725"/>
      <c r="EG120" s="725"/>
      <c r="EH120" s="725"/>
      <c r="EI120" s="725"/>
      <c r="EJ120" s="725"/>
      <c r="EK120" s="725"/>
      <c r="EL120" s="725"/>
      <c r="EM120" s="725"/>
      <c r="EN120" s="725"/>
      <c r="EO120" s="725"/>
      <c r="EP120" s="725"/>
      <c r="EQ120" s="725"/>
      <c r="ER120" s="725"/>
      <c r="ES120" s="725"/>
      <c r="ET120" s="725"/>
      <c r="EU120" s="725"/>
      <c r="EV120" s="725"/>
      <c r="EW120" s="725"/>
      <c r="EX120" s="725"/>
      <c r="EY120" s="725"/>
      <c r="EZ120" s="725"/>
      <c r="FA120" s="725"/>
      <c r="FB120" s="725"/>
      <c r="FC120" s="725"/>
      <c r="FD120" s="725"/>
      <c r="FE120" s="725"/>
      <c r="FF120" s="725"/>
      <c r="FG120" s="725"/>
      <c r="FH120" s="725"/>
      <c r="FI120" s="725"/>
      <c r="FJ120" s="725"/>
      <c r="FK120" s="725"/>
      <c r="FL120" s="725"/>
      <c r="FM120" s="725"/>
      <c r="FN120" s="725"/>
      <c r="FO120" s="725"/>
      <c r="FP120" s="725"/>
      <c r="FQ120" s="725"/>
      <c r="FR120" s="725"/>
      <c r="FS120" s="725"/>
      <c r="FT120" s="725"/>
      <c r="FU120" s="725"/>
      <c r="FV120" s="725"/>
      <c r="FW120" s="725"/>
      <c r="FX120" s="725"/>
      <c r="FY120" s="725"/>
      <c r="FZ120" s="725"/>
      <c r="GA120" s="725"/>
      <c r="GB120" s="725"/>
      <c r="GC120" s="725"/>
      <c r="GD120" s="725"/>
      <c r="GE120" s="725"/>
      <c r="GF120" s="725"/>
      <c r="GG120" s="725"/>
      <c r="GH120" s="725"/>
      <c r="GI120" s="725"/>
      <c r="GJ120" s="725"/>
      <c r="GK120" s="725"/>
      <c r="GL120" s="725"/>
      <c r="GM120" s="725"/>
      <c r="GN120" s="725"/>
      <c r="GO120" s="725"/>
      <c r="GP120" s="725"/>
      <c r="GQ120" s="725"/>
      <c r="GR120" s="725"/>
      <c r="GS120" s="725"/>
      <c r="GT120" s="725"/>
      <c r="GU120" s="725"/>
      <c r="GV120" s="725"/>
      <c r="GW120" s="725"/>
      <c r="GX120" s="725"/>
      <c r="GY120" s="725"/>
      <c r="GZ120" s="725"/>
      <c r="HA120" s="725"/>
      <c r="HB120" s="725"/>
      <c r="HC120" s="725"/>
      <c r="HD120" s="725"/>
      <c r="HE120" s="725"/>
      <c r="HF120" s="725"/>
      <c r="HG120" s="725"/>
      <c r="HH120" s="725"/>
      <c r="HI120" s="725"/>
      <c r="HJ120" s="725"/>
      <c r="HK120" s="725"/>
      <c r="HL120" s="725"/>
      <c r="HM120" s="725"/>
      <c r="HN120" s="725"/>
      <c r="HO120" s="725"/>
      <c r="HP120" s="725"/>
      <c r="HQ120" s="725"/>
      <c r="HR120" s="725"/>
      <c r="HS120" s="725"/>
      <c r="HT120" s="725"/>
      <c r="HU120" s="725"/>
      <c r="HV120" s="725"/>
      <c r="HW120" s="725"/>
      <c r="HX120" s="725"/>
      <c r="HY120" s="725"/>
      <c r="HZ120" s="725"/>
      <c r="IA120" s="725"/>
      <c r="IB120" s="725"/>
      <c r="IC120" s="725"/>
      <c r="ID120" s="725"/>
      <c r="IE120" s="725"/>
      <c r="IF120" s="725"/>
      <c r="IG120" s="725"/>
      <c r="IH120" s="725"/>
      <c r="II120" s="725"/>
      <c r="IJ120" s="725"/>
      <c r="IK120" s="725"/>
      <c r="IL120" s="725"/>
    </row>
    <row r="121" spans="1:247" s="809" customFormat="1">
      <c r="A121" s="813" t="s">
        <v>710</v>
      </c>
      <c r="D121" s="810"/>
      <c r="G121" s="709"/>
      <c r="H121" s="709"/>
      <c r="I121" s="709"/>
      <c r="J121" s="709"/>
      <c r="K121" s="709"/>
    </row>
    <row r="122" spans="1:247" s="809" customFormat="1">
      <c r="B122" s="809" t="s">
        <v>711</v>
      </c>
      <c r="D122" s="810"/>
      <c r="E122" s="809">
        <f>F122</f>
        <v>0</v>
      </c>
      <c r="F122" s="709">
        <v>0</v>
      </c>
      <c r="G122" s="709">
        <f t="shared" ref="G122:AT122" si="137">F127</f>
        <v>0</v>
      </c>
      <c r="H122" s="709">
        <f t="shared" ca="1" si="137"/>
        <v>33504679.17981638</v>
      </c>
      <c r="I122" s="709">
        <f t="shared" ca="1" si="137"/>
        <v>40096334.609845392</v>
      </c>
      <c r="J122" s="709">
        <f t="shared" ca="1" si="137"/>
        <v>44004589.235363841</v>
      </c>
      <c r="K122" s="709">
        <f t="shared" ca="1" si="137"/>
        <v>48139133.582052521</v>
      </c>
      <c r="L122" s="709">
        <f ca="1">K127</f>
        <v>52500362.612855412</v>
      </c>
      <c r="M122" s="709">
        <f t="shared" ca="1" si="137"/>
        <v>57013011.735277668</v>
      </c>
      <c r="N122" s="709">
        <f t="shared" ca="1" si="137"/>
        <v>61778064.977880307</v>
      </c>
      <c r="O122" s="709">
        <f ca="1">N127</f>
        <v>66962580.365671493</v>
      </c>
      <c r="P122" s="709">
        <f t="shared" ca="1" si="137"/>
        <v>72369948.642325252</v>
      </c>
      <c r="Q122" s="709">
        <f t="shared" ca="1" si="137"/>
        <v>78040359.373725712</v>
      </c>
      <c r="R122" s="709">
        <f t="shared" ca="1" si="137"/>
        <v>80119251.112556323</v>
      </c>
      <c r="S122" s="709">
        <f ca="1">R127</f>
        <v>80832540.79292883</v>
      </c>
      <c r="T122" s="709">
        <f t="shared" ca="1" si="137"/>
        <v>81552180.78438215</v>
      </c>
      <c r="U122" s="709">
        <f t="shared" ca="1" si="137"/>
        <v>82207683.439989179</v>
      </c>
      <c r="V122" s="709">
        <f t="shared" ca="1" si="137"/>
        <v>82939566.120254084</v>
      </c>
      <c r="W122" s="709">
        <f t="shared" ca="1" si="137"/>
        <v>83654043.038499981</v>
      </c>
      <c r="X122" s="709">
        <f t="shared" ca="1" si="137"/>
        <v>84398802.441417664</v>
      </c>
      <c r="Y122" s="709">
        <f t="shared" ca="1" si="137"/>
        <v>85125849.845844135</v>
      </c>
      <c r="Z122" s="709">
        <f t="shared" ca="1" si="137"/>
        <v>85883712.524099559</v>
      </c>
      <c r="AA122" s="709">
        <f t="shared" ca="1" si="137"/>
        <v>86648322.340153098</v>
      </c>
      <c r="AB122" s="709">
        <f t="shared" ca="1" si="137"/>
        <v>87394748.071715385</v>
      </c>
      <c r="AC122" s="709">
        <f t="shared" ca="1" si="137"/>
        <v>88172810.410699725</v>
      </c>
      <c r="AD122" s="709">
        <f t="shared" ca="1" si="137"/>
        <v>88932368.734937593</v>
      </c>
      <c r="AE122" s="709">
        <f t="shared" ca="1" si="137"/>
        <v>89724120.280151084</v>
      </c>
      <c r="AF122" s="709">
        <f t="shared" ca="1" si="137"/>
        <v>90522920.670664266</v>
      </c>
      <c r="AG122" s="709">
        <f t="shared" ca="1" si="137"/>
        <v>91250528.618388057</v>
      </c>
      <c r="AH122" s="709">
        <f t="shared" ca="1" si="137"/>
        <v>92062918.393482089</v>
      </c>
      <c r="AI122" s="709">
        <f t="shared" ca="1" si="137"/>
        <v>92855987.772735029</v>
      </c>
      <c r="AJ122" s="709">
        <f t="shared" ca="1" si="137"/>
        <v>93682670.709973663</v>
      </c>
      <c r="AK122" s="709">
        <f t="shared" ca="1" si="137"/>
        <v>94489693.32888703</v>
      </c>
      <c r="AL122" s="709">
        <f t="shared" ca="1" si="137"/>
        <v>95330920.90175055</v>
      </c>
      <c r="AM122" s="709">
        <f t="shared" ca="1" si="137"/>
        <v>95794186.890990511</v>
      </c>
      <c r="AN122" s="709">
        <f t="shared" ca="1" si="137"/>
        <v>96275447.817973435</v>
      </c>
      <c r="AO122" s="709">
        <f t="shared" ca="1" si="137"/>
        <v>96796248.075486764</v>
      </c>
      <c r="AP122" s="709">
        <f t="shared" ca="1" si="137"/>
        <v>97295443.453655273</v>
      </c>
      <c r="AQ122" s="709">
        <f ca="1">AP127</f>
        <v>97829656.476204216</v>
      </c>
      <c r="AR122" s="709">
        <f t="shared" ca="1" si="137"/>
        <v>98371247.232027322</v>
      </c>
      <c r="AS122" s="709">
        <f t="shared" ca="1" si="137"/>
        <v>98835077.744232967</v>
      </c>
      <c r="AT122" s="709">
        <f t="shared" ca="1" si="137"/>
        <v>99390684.191621423</v>
      </c>
      <c r="AU122" s="709">
        <f ca="1">AT127</f>
        <v>99924987.593276933</v>
      </c>
      <c r="AV122" s="709">
        <f ca="1">AU127</f>
        <v>100495182.37083459</v>
      </c>
      <c r="AW122" s="709">
        <f t="shared" ref="AW122:DH122" ca="1" si="138">AV127</f>
        <v>101043689.61798699</v>
      </c>
      <c r="AX122" s="709">
        <f t="shared" ca="1" si="138"/>
        <v>28644598.541386381</v>
      </c>
      <c r="AY122" s="709">
        <f t="shared" ca="1" si="138"/>
        <v>28298370.953862142</v>
      </c>
      <c r="AZ122" s="709">
        <f t="shared" ca="1" si="138"/>
        <v>27940899.078473765</v>
      </c>
      <c r="BA122" s="709">
        <f t="shared" ca="1" si="138"/>
        <v>27588406.560136907</v>
      </c>
      <c r="BB122" s="709">
        <f t="shared" ca="1" si="138"/>
        <v>27224818.747617181</v>
      </c>
      <c r="BC122" s="709">
        <f t="shared" ca="1" si="138"/>
        <v>26865951.073456656</v>
      </c>
      <c r="BD122" s="709">
        <f t="shared" ca="1" si="138"/>
        <v>26503888.454198129</v>
      </c>
      <c r="BE122" s="709">
        <f t="shared" ca="1" si="138"/>
        <v>26115676.079637121</v>
      </c>
      <c r="BF122" s="709">
        <f t="shared" ca="1" si="138"/>
        <v>25754468.36665938</v>
      </c>
      <c r="BG122" s="709">
        <f t="shared" ca="1" si="138"/>
        <v>25375082.22566963</v>
      </c>
      <c r="BH122" s="709">
        <f t="shared" ca="1" si="138"/>
        <v>24999746.624585282</v>
      </c>
      <c r="BI122" s="709">
        <f t="shared" ca="1" si="138"/>
        <v>24613858.987510677</v>
      </c>
      <c r="BJ122" s="709">
        <f t="shared" ca="1" si="138"/>
        <v>24231746.330067232</v>
      </c>
      <c r="BK122" s="709">
        <f t="shared" ca="1" si="138"/>
        <v>23798554.40974066</v>
      </c>
      <c r="BL122" s="709">
        <f t="shared" ca="1" si="138"/>
        <v>23354641.817668501</v>
      </c>
      <c r="BM122" s="709">
        <f t="shared" ca="1" si="138"/>
        <v>22913641.167372357</v>
      </c>
      <c r="BN122" s="709">
        <f t="shared" ca="1" si="138"/>
        <v>22462105.55391369</v>
      </c>
      <c r="BO122" s="709">
        <f t="shared" ca="1" si="138"/>
        <v>22013158.787079338</v>
      </c>
      <c r="BP122" s="709">
        <f t="shared" ca="1" si="138"/>
        <v>21560215.114490464</v>
      </c>
      <c r="BQ122" s="709">
        <f t="shared" ca="1" si="138"/>
        <v>21084588.957389321</v>
      </c>
      <c r="BR122" s="709">
        <f t="shared" ca="1" si="138"/>
        <v>20623378.366827231</v>
      </c>
      <c r="BS122" s="709">
        <f t="shared" ca="1" si="138"/>
        <v>20152113.449439798</v>
      </c>
      <c r="BT122" s="709">
        <f t="shared" ca="1" si="138"/>
        <v>19682601.169236522</v>
      </c>
      <c r="BU122" s="709">
        <f t="shared" ca="1" si="138"/>
        <v>19203231.994444173</v>
      </c>
      <c r="BV122" s="709">
        <f t="shared" ca="1" si="138"/>
        <v>0</v>
      </c>
      <c r="BW122" s="709">
        <f t="shared" ca="1" si="138"/>
        <v>0</v>
      </c>
      <c r="BX122" s="709">
        <f t="shared" ca="1" si="138"/>
        <v>0</v>
      </c>
      <c r="BY122" s="709">
        <f t="shared" ca="1" si="138"/>
        <v>0</v>
      </c>
      <c r="BZ122" s="709">
        <f t="shared" ca="1" si="138"/>
        <v>0</v>
      </c>
      <c r="CA122" s="709">
        <f t="shared" ca="1" si="138"/>
        <v>0</v>
      </c>
      <c r="CB122" s="709">
        <f t="shared" ca="1" si="138"/>
        <v>0</v>
      </c>
      <c r="CC122" s="709">
        <f t="shared" ca="1" si="138"/>
        <v>0</v>
      </c>
      <c r="CD122" s="709">
        <f t="shared" ca="1" si="138"/>
        <v>0</v>
      </c>
      <c r="CE122" s="709">
        <f t="shared" ca="1" si="138"/>
        <v>0</v>
      </c>
      <c r="CF122" s="709">
        <f t="shared" ca="1" si="138"/>
        <v>0</v>
      </c>
      <c r="CG122" s="709">
        <f t="shared" ca="1" si="138"/>
        <v>0</v>
      </c>
      <c r="CH122" s="709">
        <f t="shared" ca="1" si="138"/>
        <v>0</v>
      </c>
      <c r="CI122" s="709">
        <f t="shared" ca="1" si="138"/>
        <v>0</v>
      </c>
      <c r="CJ122" s="709">
        <f t="shared" ca="1" si="138"/>
        <v>0</v>
      </c>
      <c r="CK122" s="709">
        <f t="shared" ca="1" si="138"/>
        <v>0</v>
      </c>
      <c r="CL122" s="709">
        <f t="shared" ca="1" si="138"/>
        <v>0</v>
      </c>
      <c r="CM122" s="709">
        <f t="shared" ca="1" si="138"/>
        <v>0</v>
      </c>
      <c r="CN122" s="709">
        <f t="shared" ca="1" si="138"/>
        <v>0</v>
      </c>
      <c r="CO122" s="709">
        <f t="shared" ca="1" si="138"/>
        <v>0</v>
      </c>
      <c r="CP122" s="709">
        <f t="shared" ca="1" si="138"/>
        <v>0</v>
      </c>
      <c r="CQ122" s="709">
        <f t="shared" ca="1" si="138"/>
        <v>0</v>
      </c>
      <c r="CR122" s="709">
        <f t="shared" ca="1" si="138"/>
        <v>0</v>
      </c>
      <c r="CS122" s="709">
        <f t="shared" ca="1" si="138"/>
        <v>0</v>
      </c>
      <c r="CT122" s="709">
        <f t="shared" ca="1" si="138"/>
        <v>0</v>
      </c>
      <c r="CU122" s="709">
        <f t="shared" ca="1" si="138"/>
        <v>0</v>
      </c>
      <c r="CV122" s="709">
        <f t="shared" ca="1" si="138"/>
        <v>0</v>
      </c>
      <c r="CW122" s="709">
        <f t="shared" ca="1" si="138"/>
        <v>0</v>
      </c>
      <c r="CX122" s="709">
        <f t="shared" ca="1" si="138"/>
        <v>0</v>
      </c>
      <c r="CY122" s="709">
        <f t="shared" ca="1" si="138"/>
        <v>0</v>
      </c>
      <c r="CZ122" s="709">
        <f t="shared" ca="1" si="138"/>
        <v>0</v>
      </c>
      <c r="DA122" s="709">
        <f t="shared" ca="1" si="138"/>
        <v>0</v>
      </c>
      <c r="DB122" s="709">
        <f t="shared" ca="1" si="138"/>
        <v>0</v>
      </c>
      <c r="DC122" s="709">
        <f t="shared" ca="1" si="138"/>
        <v>0</v>
      </c>
      <c r="DD122" s="709">
        <f t="shared" ca="1" si="138"/>
        <v>0</v>
      </c>
      <c r="DE122" s="709">
        <f t="shared" ca="1" si="138"/>
        <v>0</v>
      </c>
      <c r="DF122" s="709">
        <f t="shared" ca="1" si="138"/>
        <v>0</v>
      </c>
      <c r="DG122" s="709">
        <f t="shared" ca="1" si="138"/>
        <v>0</v>
      </c>
      <c r="DH122" s="709">
        <f t="shared" ca="1" si="138"/>
        <v>0</v>
      </c>
      <c r="DI122" s="709">
        <f t="shared" ref="DI122:FT122" ca="1" si="139">DH127</f>
        <v>0</v>
      </c>
      <c r="DJ122" s="709">
        <f t="shared" ca="1" si="139"/>
        <v>0</v>
      </c>
      <c r="DK122" s="709">
        <f t="shared" ca="1" si="139"/>
        <v>0</v>
      </c>
      <c r="DL122" s="709">
        <f t="shared" ca="1" si="139"/>
        <v>0</v>
      </c>
      <c r="DM122" s="709">
        <f t="shared" ca="1" si="139"/>
        <v>0</v>
      </c>
      <c r="DN122" s="709">
        <f t="shared" ca="1" si="139"/>
        <v>0</v>
      </c>
      <c r="DO122" s="709">
        <f t="shared" ca="1" si="139"/>
        <v>0</v>
      </c>
      <c r="DP122" s="709">
        <f t="shared" ca="1" si="139"/>
        <v>0</v>
      </c>
      <c r="DQ122" s="709">
        <f t="shared" ca="1" si="139"/>
        <v>0</v>
      </c>
      <c r="DR122" s="709">
        <f t="shared" ca="1" si="139"/>
        <v>0</v>
      </c>
      <c r="DS122" s="709">
        <f t="shared" ca="1" si="139"/>
        <v>0</v>
      </c>
      <c r="DT122" s="709">
        <f t="shared" ca="1" si="139"/>
        <v>0</v>
      </c>
      <c r="DU122" s="709">
        <f t="shared" ca="1" si="139"/>
        <v>0</v>
      </c>
      <c r="DV122" s="709">
        <f t="shared" ca="1" si="139"/>
        <v>0</v>
      </c>
      <c r="DW122" s="709">
        <f t="shared" ca="1" si="139"/>
        <v>0</v>
      </c>
      <c r="DX122" s="709">
        <f t="shared" ca="1" si="139"/>
        <v>0</v>
      </c>
      <c r="DY122" s="709">
        <f t="shared" ca="1" si="139"/>
        <v>0</v>
      </c>
      <c r="DZ122" s="709">
        <f t="shared" ca="1" si="139"/>
        <v>0</v>
      </c>
      <c r="EA122" s="709">
        <f t="shared" ca="1" si="139"/>
        <v>0</v>
      </c>
      <c r="EB122" s="709">
        <f t="shared" ca="1" si="139"/>
        <v>0</v>
      </c>
      <c r="EC122" s="709">
        <f t="shared" ca="1" si="139"/>
        <v>0</v>
      </c>
      <c r="ED122" s="709">
        <f t="shared" ca="1" si="139"/>
        <v>0</v>
      </c>
      <c r="EE122" s="709">
        <f t="shared" ca="1" si="139"/>
        <v>0</v>
      </c>
      <c r="EF122" s="709">
        <f t="shared" ca="1" si="139"/>
        <v>0</v>
      </c>
      <c r="EG122" s="709">
        <f t="shared" ca="1" si="139"/>
        <v>0</v>
      </c>
      <c r="EH122" s="709">
        <f t="shared" ca="1" si="139"/>
        <v>0</v>
      </c>
      <c r="EI122" s="709">
        <f t="shared" ca="1" si="139"/>
        <v>0</v>
      </c>
      <c r="EJ122" s="709">
        <f t="shared" ca="1" si="139"/>
        <v>0</v>
      </c>
      <c r="EK122" s="709">
        <f t="shared" ca="1" si="139"/>
        <v>0</v>
      </c>
      <c r="EL122" s="709">
        <f t="shared" ca="1" si="139"/>
        <v>0</v>
      </c>
      <c r="EM122" s="709">
        <f t="shared" ca="1" si="139"/>
        <v>0</v>
      </c>
      <c r="EN122" s="709">
        <f t="shared" ca="1" si="139"/>
        <v>0</v>
      </c>
      <c r="EO122" s="709">
        <f t="shared" ca="1" si="139"/>
        <v>0</v>
      </c>
      <c r="EP122" s="709">
        <f t="shared" ca="1" si="139"/>
        <v>0</v>
      </c>
      <c r="EQ122" s="709">
        <f t="shared" ca="1" si="139"/>
        <v>0</v>
      </c>
      <c r="ER122" s="709">
        <f t="shared" ca="1" si="139"/>
        <v>0</v>
      </c>
      <c r="ES122" s="709">
        <f t="shared" ca="1" si="139"/>
        <v>0</v>
      </c>
      <c r="ET122" s="709">
        <f t="shared" ca="1" si="139"/>
        <v>0</v>
      </c>
      <c r="EU122" s="709">
        <f t="shared" ca="1" si="139"/>
        <v>0</v>
      </c>
      <c r="EV122" s="709">
        <f t="shared" ca="1" si="139"/>
        <v>0</v>
      </c>
      <c r="EW122" s="709">
        <f t="shared" ca="1" si="139"/>
        <v>0</v>
      </c>
      <c r="EX122" s="709">
        <f t="shared" ca="1" si="139"/>
        <v>0</v>
      </c>
      <c r="EY122" s="709">
        <f t="shared" ca="1" si="139"/>
        <v>0</v>
      </c>
      <c r="EZ122" s="709">
        <f t="shared" ca="1" si="139"/>
        <v>0</v>
      </c>
      <c r="FA122" s="709">
        <f t="shared" ca="1" si="139"/>
        <v>0</v>
      </c>
      <c r="FB122" s="709">
        <f t="shared" ca="1" si="139"/>
        <v>0</v>
      </c>
      <c r="FC122" s="709">
        <f t="shared" ca="1" si="139"/>
        <v>0</v>
      </c>
      <c r="FD122" s="709">
        <f t="shared" ca="1" si="139"/>
        <v>0</v>
      </c>
      <c r="FE122" s="709">
        <f t="shared" ca="1" si="139"/>
        <v>0</v>
      </c>
      <c r="FF122" s="709">
        <f t="shared" ca="1" si="139"/>
        <v>0</v>
      </c>
      <c r="FG122" s="709">
        <f t="shared" ca="1" si="139"/>
        <v>0</v>
      </c>
      <c r="FH122" s="709">
        <f t="shared" ca="1" si="139"/>
        <v>0</v>
      </c>
      <c r="FI122" s="709">
        <f t="shared" ca="1" si="139"/>
        <v>0</v>
      </c>
      <c r="FJ122" s="709">
        <f t="shared" ca="1" si="139"/>
        <v>0</v>
      </c>
      <c r="FK122" s="709">
        <f t="shared" ca="1" si="139"/>
        <v>0</v>
      </c>
      <c r="FL122" s="709">
        <f t="shared" ca="1" si="139"/>
        <v>0</v>
      </c>
      <c r="FM122" s="709">
        <f t="shared" ca="1" si="139"/>
        <v>0</v>
      </c>
      <c r="FN122" s="709">
        <f t="shared" ca="1" si="139"/>
        <v>0</v>
      </c>
      <c r="FO122" s="709">
        <f t="shared" ca="1" si="139"/>
        <v>0</v>
      </c>
      <c r="FP122" s="709">
        <f t="shared" ca="1" si="139"/>
        <v>0</v>
      </c>
      <c r="FQ122" s="709">
        <f t="shared" ca="1" si="139"/>
        <v>0</v>
      </c>
      <c r="FR122" s="709">
        <f t="shared" ca="1" si="139"/>
        <v>0</v>
      </c>
      <c r="FS122" s="709">
        <f t="shared" ca="1" si="139"/>
        <v>0</v>
      </c>
      <c r="FT122" s="709">
        <f t="shared" ca="1" si="139"/>
        <v>0</v>
      </c>
      <c r="FU122" s="709">
        <f t="shared" ref="FU122:IF122" ca="1" si="140">FT127</f>
        <v>0</v>
      </c>
      <c r="FV122" s="709">
        <f t="shared" ca="1" si="140"/>
        <v>0</v>
      </c>
      <c r="FW122" s="709">
        <f t="shared" ca="1" si="140"/>
        <v>0</v>
      </c>
      <c r="FX122" s="709">
        <f t="shared" ca="1" si="140"/>
        <v>0</v>
      </c>
      <c r="FY122" s="709">
        <f t="shared" ca="1" si="140"/>
        <v>0</v>
      </c>
      <c r="FZ122" s="709">
        <f t="shared" ca="1" si="140"/>
        <v>0</v>
      </c>
      <c r="GA122" s="709">
        <f t="shared" ca="1" si="140"/>
        <v>0</v>
      </c>
      <c r="GB122" s="709">
        <f t="shared" ca="1" si="140"/>
        <v>0</v>
      </c>
      <c r="GC122" s="709">
        <f t="shared" ca="1" si="140"/>
        <v>0</v>
      </c>
      <c r="GD122" s="709">
        <f t="shared" ca="1" si="140"/>
        <v>0</v>
      </c>
      <c r="GE122" s="709">
        <f t="shared" ca="1" si="140"/>
        <v>0</v>
      </c>
      <c r="GF122" s="709">
        <f t="shared" ca="1" si="140"/>
        <v>0</v>
      </c>
      <c r="GG122" s="709">
        <f t="shared" ca="1" si="140"/>
        <v>0</v>
      </c>
      <c r="GH122" s="709">
        <f t="shared" ca="1" si="140"/>
        <v>0</v>
      </c>
      <c r="GI122" s="709">
        <f t="shared" ca="1" si="140"/>
        <v>0</v>
      </c>
      <c r="GJ122" s="709">
        <f t="shared" ca="1" si="140"/>
        <v>0</v>
      </c>
      <c r="GK122" s="709">
        <f t="shared" ca="1" si="140"/>
        <v>0</v>
      </c>
      <c r="GL122" s="709">
        <f t="shared" ca="1" si="140"/>
        <v>0</v>
      </c>
      <c r="GM122" s="709">
        <f t="shared" ca="1" si="140"/>
        <v>0</v>
      </c>
      <c r="GN122" s="709">
        <f t="shared" ca="1" si="140"/>
        <v>0</v>
      </c>
      <c r="GO122" s="709">
        <f t="shared" ca="1" si="140"/>
        <v>0</v>
      </c>
      <c r="GP122" s="709">
        <f t="shared" ca="1" si="140"/>
        <v>0</v>
      </c>
      <c r="GQ122" s="709">
        <f t="shared" ca="1" si="140"/>
        <v>0</v>
      </c>
      <c r="GR122" s="709">
        <f t="shared" ca="1" si="140"/>
        <v>0</v>
      </c>
      <c r="GS122" s="709">
        <f t="shared" ca="1" si="140"/>
        <v>0</v>
      </c>
      <c r="GT122" s="709">
        <f t="shared" ca="1" si="140"/>
        <v>0</v>
      </c>
      <c r="GU122" s="709">
        <f t="shared" ca="1" si="140"/>
        <v>0</v>
      </c>
      <c r="GV122" s="709">
        <f t="shared" ca="1" si="140"/>
        <v>0</v>
      </c>
      <c r="GW122" s="709">
        <f t="shared" ca="1" si="140"/>
        <v>0</v>
      </c>
      <c r="GX122" s="709">
        <f t="shared" ca="1" si="140"/>
        <v>0</v>
      </c>
      <c r="GY122" s="709">
        <f t="shared" ca="1" si="140"/>
        <v>0</v>
      </c>
      <c r="GZ122" s="709">
        <f t="shared" ca="1" si="140"/>
        <v>0</v>
      </c>
      <c r="HA122" s="709">
        <f t="shared" ca="1" si="140"/>
        <v>0</v>
      </c>
      <c r="HB122" s="709">
        <f t="shared" ca="1" si="140"/>
        <v>0</v>
      </c>
      <c r="HC122" s="709">
        <f t="shared" ca="1" si="140"/>
        <v>0</v>
      </c>
      <c r="HD122" s="709">
        <f t="shared" ca="1" si="140"/>
        <v>0</v>
      </c>
      <c r="HE122" s="709">
        <f t="shared" ca="1" si="140"/>
        <v>0</v>
      </c>
      <c r="HF122" s="709">
        <f t="shared" ca="1" si="140"/>
        <v>0</v>
      </c>
      <c r="HG122" s="709">
        <f t="shared" ca="1" si="140"/>
        <v>0</v>
      </c>
      <c r="HH122" s="709">
        <f t="shared" ca="1" si="140"/>
        <v>0</v>
      </c>
      <c r="HI122" s="709">
        <f t="shared" ca="1" si="140"/>
        <v>0</v>
      </c>
      <c r="HJ122" s="709">
        <f t="shared" ca="1" si="140"/>
        <v>0</v>
      </c>
      <c r="HK122" s="709">
        <f t="shared" ca="1" si="140"/>
        <v>0</v>
      </c>
      <c r="HL122" s="709">
        <f t="shared" ca="1" si="140"/>
        <v>0</v>
      </c>
      <c r="HM122" s="709">
        <f t="shared" ca="1" si="140"/>
        <v>0</v>
      </c>
      <c r="HN122" s="709">
        <f t="shared" ca="1" si="140"/>
        <v>0</v>
      </c>
      <c r="HO122" s="709">
        <f t="shared" ca="1" si="140"/>
        <v>0</v>
      </c>
      <c r="HP122" s="709">
        <f t="shared" ca="1" si="140"/>
        <v>0</v>
      </c>
      <c r="HQ122" s="709">
        <f t="shared" ca="1" si="140"/>
        <v>0</v>
      </c>
      <c r="HR122" s="709">
        <f t="shared" ca="1" si="140"/>
        <v>0</v>
      </c>
      <c r="HS122" s="709">
        <f t="shared" ca="1" si="140"/>
        <v>0</v>
      </c>
      <c r="HT122" s="709">
        <f t="shared" ca="1" si="140"/>
        <v>0</v>
      </c>
      <c r="HU122" s="709">
        <f t="shared" ca="1" si="140"/>
        <v>0</v>
      </c>
      <c r="HV122" s="709">
        <f t="shared" ca="1" si="140"/>
        <v>0</v>
      </c>
      <c r="HW122" s="709">
        <f t="shared" ca="1" si="140"/>
        <v>0</v>
      </c>
      <c r="HX122" s="709">
        <f t="shared" ca="1" si="140"/>
        <v>0</v>
      </c>
      <c r="HY122" s="709">
        <f t="shared" ca="1" si="140"/>
        <v>0</v>
      </c>
      <c r="HZ122" s="709">
        <f t="shared" ca="1" si="140"/>
        <v>0</v>
      </c>
      <c r="IA122" s="709">
        <f t="shared" ca="1" si="140"/>
        <v>0</v>
      </c>
      <c r="IB122" s="709">
        <f t="shared" ca="1" si="140"/>
        <v>0</v>
      </c>
      <c r="IC122" s="709">
        <f t="shared" ca="1" si="140"/>
        <v>0</v>
      </c>
      <c r="ID122" s="709">
        <f t="shared" ca="1" si="140"/>
        <v>0</v>
      </c>
      <c r="IE122" s="709">
        <f t="shared" ca="1" si="140"/>
        <v>0</v>
      </c>
      <c r="IF122" s="709">
        <f t="shared" ca="1" si="140"/>
        <v>0</v>
      </c>
      <c r="IG122" s="709">
        <f t="shared" ref="IG122:IL122" ca="1" si="141">IF127</f>
        <v>0</v>
      </c>
      <c r="IH122" s="709">
        <f t="shared" ca="1" si="141"/>
        <v>0</v>
      </c>
      <c r="II122" s="709">
        <f t="shared" ca="1" si="141"/>
        <v>0</v>
      </c>
      <c r="IJ122" s="709">
        <f t="shared" ca="1" si="141"/>
        <v>0</v>
      </c>
      <c r="IK122" s="709">
        <f t="shared" ca="1" si="141"/>
        <v>0</v>
      </c>
      <c r="IL122" s="709">
        <f t="shared" ca="1" si="141"/>
        <v>0</v>
      </c>
    </row>
    <row r="123" spans="1:247" s="809" customFormat="1">
      <c r="B123" s="809" t="s">
        <v>712</v>
      </c>
      <c r="D123" s="810"/>
      <c r="E123" s="809">
        <f ca="1">SUM(F123:IL123)</f>
        <v>35426900.175932869</v>
      </c>
      <c r="F123" s="709"/>
      <c r="G123" s="709">
        <f t="shared" ref="G123:BR123" si="142">IF($D$9="Annual",G122*$D$12/12,IF($D$9="Monthly",G122*((1+$D$12)^((G$79-F$79)/365)-1),0))</f>
        <v>0</v>
      </c>
      <c r="H123" s="709">
        <f t="shared" ca="1" si="142"/>
        <v>269304.95256402704</v>
      </c>
      <c r="I123" s="709">
        <f t="shared" ca="1" si="142"/>
        <v>368539.63141395227</v>
      </c>
      <c r="J123" s="709">
        <f t="shared" ca="1" si="142"/>
        <v>379074.3643386531</v>
      </c>
      <c r="K123" s="709">
        <f t="shared" ca="1" si="142"/>
        <v>428575.48877875536</v>
      </c>
      <c r="L123" s="709">
        <f t="shared" ca="1" si="142"/>
        <v>452260.59215258586</v>
      </c>
      <c r="M123" s="709">
        <f t="shared" ca="1" si="142"/>
        <v>507578.29551600595</v>
      </c>
      <c r="N123" s="709">
        <f t="shared" ca="1" si="142"/>
        <v>550000.85011027055</v>
      </c>
      <c r="O123" s="709">
        <f t="shared" ca="1" si="142"/>
        <v>576844.32527763408</v>
      </c>
      <c r="P123" s="709">
        <f t="shared" ca="1" si="142"/>
        <v>644298.80233327474</v>
      </c>
      <c r="Q123" s="709">
        <f t="shared" ca="1" si="142"/>
        <v>672273.05461542553</v>
      </c>
      <c r="R123" s="709">
        <f t="shared" ca="1" si="142"/>
        <v>713289.68037250708</v>
      </c>
      <c r="S123" s="709">
        <f t="shared" ca="1" si="142"/>
        <v>719639.99145331269</v>
      </c>
      <c r="T123" s="709">
        <f t="shared" ca="1" si="142"/>
        <v>655502.65560702374</v>
      </c>
      <c r="U123" s="709">
        <f t="shared" ca="1" si="142"/>
        <v>731882.68026489788</v>
      </c>
      <c r="V123" s="709">
        <f t="shared" ca="1" si="142"/>
        <v>714476.91824588971</v>
      </c>
      <c r="W123" s="709">
        <f t="shared" ca="1" si="142"/>
        <v>744759.40291768603</v>
      </c>
      <c r="X123" s="709">
        <f t="shared" ca="1" si="142"/>
        <v>727047.4044264633</v>
      </c>
      <c r="Y123" s="709">
        <f t="shared" ca="1" si="142"/>
        <v>757862.67825541645</v>
      </c>
      <c r="Z123" s="709">
        <f t="shared" ca="1" si="142"/>
        <v>764609.81605354231</v>
      </c>
      <c r="AA123" s="709">
        <f t="shared" ca="1" si="142"/>
        <v>746425.7315622837</v>
      </c>
      <c r="AB123" s="709">
        <f t="shared" ca="1" si="142"/>
        <v>778062.33898434485</v>
      </c>
      <c r="AC123" s="709">
        <f t="shared" ca="1" si="142"/>
        <v>759558.32423786551</v>
      </c>
      <c r="AD123" s="709">
        <f t="shared" ca="1" si="142"/>
        <v>791751.54521348351</v>
      </c>
      <c r="AE123" s="709">
        <f t="shared" ca="1" si="142"/>
        <v>798800.39051317773</v>
      </c>
      <c r="AF123" s="709">
        <f t="shared" ca="1" si="142"/>
        <v>727607.94772379694</v>
      </c>
      <c r="AG123" s="709">
        <f t="shared" ca="1" si="142"/>
        <v>812389.77509403729</v>
      </c>
      <c r="AH123" s="709">
        <f t="shared" ca="1" si="142"/>
        <v>793069.37925293797</v>
      </c>
      <c r="AI123" s="709">
        <f t="shared" ca="1" si="142"/>
        <v>826682.937238632</v>
      </c>
      <c r="AJ123" s="709">
        <f t="shared" ca="1" si="142"/>
        <v>807022.61891337472</v>
      </c>
      <c r="AK123" s="709">
        <f t="shared" ca="1" si="142"/>
        <v>841227.57286351267</v>
      </c>
      <c r="AL123" s="709">
        <f t="shared" ca="1" si="142"/>
        <v>848716.89581943233</v>
      </c>
      <c r="AM123" s="709">
        <f t="shared" ca="1" si="142"/>
        <v>825212.1229632498</v>
      </c>
      <c r="AN123" s="709">
        <f t="shared" ca="1" si="142"/>
        <v>857125.87734160561</v>
      </c>
      <c r="AO123" s="709">
        <f t="shared" ca="1" si="142"/>
        <v>833844.3068591078</v>
      </c>
      <c r="AP123" s="709">
        <f t="shared" ca="1" si="142"/>
        <v>866206.74555809388</v>
      </c>
      <c r="AQ123" s="709">
        <f t="shared" ca="1" si="142"/>
        <v>870962.76400326693</v>
      </c>
      <c r="AR123" s="709">
        <f t="shared" ca="1" si="142"/>
        <v>790691.47110187262</v>
      </c>
      <c r="AS123" s="709">
        <f t="shared" ca="1" si="142"/>
        <v>879913.87880967523</v>
      </c>
      <c r="AT123" s="709">
        <f t="shared" ca="1" si="142"/>
        <v>856193.88990556484</v>
      </c>
      <c r="AU123" s="709">
        <f t="shared" ca="1" si="142"/>
        <v>889617.18278548552</v>
      </c>
      <c r="AV123" s="709">
        <f t="shared" ca="1" si="142"/>
        <v>865708.50991392427</v>
      </c>
      <c r="AW123" s="709">
        <f t="shared" ca="1" si="142"/>
        <v>899576.81918443914</v>
      </c>
      <c r="AX123" s="709">
        <f t="shared" ca="1" si="142"/>
        <v>255018.56612813717</v>
      </c>
      <c r="AY123" s="709">
        <f t="shared" ca="1" si="142"/>
        <v>243774.27826400209</v>
      </c>
      <c r="AZ123" s="709">
        <f t="shared" ca="1" si="142"/>
        <v>248753.6353155153</v>
      </c>
      <c r="BA123" s="709">
        <f t="shared" ca="1" si="142"/>
        <v>237658.34113264972</v>
      </c>
      <c r="BB123" s="709">
        <f t="shared" ca="1" si="142"/>
        <v>242378.47949185228</v>
      </c>
      <c r="BC123" s="709">
        <f t="shared" ca="1" si="142"/>
        <v>239183.53439384614</v>
      </c>
      <c r="BD123" s="709">
        <f t="shared" ca="1" si="142"/>
        <v>213033.77909136598</v>
      </c>
      <c r="BE123" s="709">
        <f t="shared" ca="1" si="142"/>
        <v>240038.44067463366</v>
      </c>
      <c r="BF123" s="709">
        <f t="shared" ca="1" si="142"/>
        <v>221860.01266262319</v>
      </c>
      <c r="BG123" s="709">
        <f t="shared" ca="1" si="142"/>
        <v>225910.5525680253</v>
      </c>
      <c r="BH123" s="709">
        <f t="shared" ca="1" si="142"/>
        <v>215358.5165777698</v>
      </c>
      <c r="BI123" s="709">
        <f t="shared" ca="1" si="142"/>
        <v>219133.49620892724</v>
      </c>
      <c r="BJ123" s="709">
        <f t="shared" ca="1" si="142"/>
        <v>215731.60450987454</v>
      </c>
      <c r="BK123" s="709">
        <f t="shared" ca="1" si="142"/>
        <v>205010.93276428807</v>
      </c>
      <c r="BL123" s="709">
        <f t="shared" ca="1" si="142"/>
        <v>207922.87454030389</v>
      </c>
      <c r="BM123" s="709">
        <f t="shared" ca="1" si="142"/>
        <v>197387.91137778136</v>
      </c>
      <c r="BN123" s="709">
        <f t="shared" ca="1" si="142"/>
        <v>199976.75800209318</v>
      </c>
      <c r="BO123" s="709">
        <f t="shared" ca="1" si="142"/>
        <v>195979.85224757399</v>
      </c>
      <c r="BP123" s="709">
        <f t="shared" ca="1" si="142"/>
        <v>173297.36773530554</v>
      </c>
      <c r="BQ123" s="709">
        <f t="shared" ca="1" si="142"/>
        <v>187712.93427435614</v>
      </c>
      <c r="BR123" s="709">
        <f t="shared" ca="1" si="142"/>
        <v>177658.6074490129</v>
      </c>
      <c r="BS123" s="709">
        <f t="shared" ref="BS123:ED123" ca="1" si="143">IF($D$9="Annual",BS122*$D$12/12,IF($D$9="Monthly",BS122*((1+$D$12)^((BS$79-BR$79)/365)-1),0))</f>
        <v>179411.24463317241</v>
      </c>
      <c r="BT123" s="709">
        <f t="shared" ca="1" si="143"/>
        <v>169554.35004409659</v>
      </c>
      <c r="BU123" s="709">
        <f t="shared" ca="1" si="143"/>
        <v>170963.49530518157</v>
      </c>
      <c r="BV123" s="709">
        <f t="shared" ca="1" si="143"/>
        <v>0</v>
      </c>
      <c r="BW123" s="709">
        <f t="shared" ca="1" si="143"/>
        <v>0</v>
      </c>
      <c r="BX123" s="709">
        <f t="shared" ca="1" si="143"/>
        <v>0</v>
      </c>
      <c r="BY123" s="709">
        <f t="shared" ca="1" si="143"/>
        <v>0</v>
      </c>
      <c r="BZ123" s="709">
        <f t="shared" ca="1" si="143"/>
        <v>0</v>
      </c>
      <c r="CA123" s="709">
        <f t="shared" ca="1" si="143"/>
        <v>0</v>
      </c>
      <c r="CB123" s="709">
        <f t="shared" ca="1" si="143"/>
        <v>0</v>
      </c>
      <c r="CC123" s="709">
        <f t="shared" ca="1" si="143"/>
        <v>0</v>
      </c>
      <c r="CD123" s="709">
        <f t="shared" ca="1" si="143"/>
        <v>0</v>
      </c>
      <c r="CE123" s="709">
        <f t="shared" ca="1" si="143"/>
        <v>0</v>
      </c>
      <c r="CF123" s="709">
        <f t="shared" ca="1" si="143"/>
        <v>0</v>
      </c>
      <c r="CG123" s="709">
        <f t="shared" ca="1" si="143"/>
        <v>0</v>
      </c>
      <c r="CH123" s="709">
        <f t="shared" ca="1" si="143"/>
        <v>0</v>
      </c>
      <c r="CI123" s="709">
        <f t="shared" ca="1" si="143"/>
        <v>0</v>
      </c>
      <c r="CJ123" s="709">
        <f t="shared" ca="1" si="143"/>
        <v>0</v>
      </c>
      <c r="CK123" s="709">
        <f t="shared" ca="1" si="143"/>
        <v>0</v>
      </c>
      <c r="CL123" s="709">
        <f t="shared" ca="1" si="143"/>
        <v>0</v>
      </c>
      <c r="CM123" s="709">
        <f t="shared" ca="1" si="143"/>
        <v>0</v>
      </c>
      <c r="CN123" s="709">
        <f t="shared" ca="1" si="143"/>
        <v>0</v>
      </c>
      <c r="CO123" s="709">
        <f t="shared" ca="1" si="143"/>
        <v>0</v>
      </c>
      <c r="CP123" s="709">
        <f t="shared" ca="1" si="143"/>
        <v>0</v>
      </c>
      <c r="CQ123" s="709">
        <f t="shared" ca="1" si="143"/>
        <v>0</v>
      </c>
      <c r="CR123" s="709">
        <f t="shared" ca="1" si="143"/>
        <v>0</v>
      </c>
      <c r="CS123" s="709">
        <f t="shared" ca="1" si="143"/>
        <v>0</v>
      </c>
      <c r="CT123" s="709">
        <f t="shared" ca="1" si="143"/>
        <v>0</v>
      </c>
      <c r="CU123" s="709">
        <f t="shared" ca="1" si="143"/>
        <v>0</v>
      </c>
      <c r="CV123" s="709">
        <f t="shared" ca="1" si="143"/>
        <v>0</v>
      </c>
      <c r="CW123" s="709">
        <f t="shared" ca="1" si="143"/>
        <v>0</v>
      </c>
      <c r="CX123" s="709">
        <f t="shared" ca="1" si="143"/>
        <v>0</v>
      </c>
      <c r="CY123" s="709">
        <f t="shared" ca="1" si="143"/>
        <v>0</v>
      </c>
      <c r="CZ123" s="709">
        <f t="shared" ca="1" si="143"/>
        <v>0</v>
      </c>
      <c r="DA123" s="709">
        <f t="shared" ca="1" si="143"/>
        <v>0</v>
      </c>
      <c r="DB123" s="709">
        <f t="shared" ca="1" si="143"/>
        <v>0</v>
      </c>
      <c r="DC123" s="709">
        <f t="shared" ca="1" si="143"/>
        <v>0</v>
      </c>
      <c r="DD123" s="709">
        <f t="shared" ca="1" si="143"/>
        <v>0</v>
      </c>
      <c r="DE123" s="709">
        <f t="shared" ca="1" si="143"/>
        <v>0</v>
      </c>
      <c r="DF123" s="709">
        <f t="shared" ca="1" si="143"/>
        <v>0</v>
      </c>
      <c r="DG123" s="709">
        <f t="shared" ca="1" si="143"/>
        <v>0</v>
      </c>
      <c r="DH123" s="709">
        <f t="shared" ca="1" si="143"/>
        <v>0</v>
      </c>
      <c r="DI123" s="709">
        <f t="shared" ca="1" si="143"/>
        <v>0</v>
      </c>
      <c r="DJ123" s="709">
        <f t="shared" ca="1" si="143"/>
        <v>0</v>
      </c>
      <c r="DK123" s="709">
        <f t="shared" ca="1" si="143"/>
        <v>0</v>
      </c>
      <c r="DL123" s="709">
        <f t="shared" ca="1" si="143"/>
        <v>0</v>
      </c>
      <c r="DM123" s="709">
        <f t="shared" ca="1" si="143"/>
        <v>0</v>
      </c>
      <c r="DN123" s="709">
        <f t="shared" ca="1" si="143"/>
        <v>0</v>
      </c>
      <c r="DO123" s="709">
        <f t="shared" ca="1" si="143"/>
        <v>0</v>
      </c>
      <c r="DP123" s="709">
        <f t="shared" ca="1" si="143"/>
        <v>0</v>
      </c>
      <c r="DQ123" s="709">
        <f t="shared" ca="1" si="143"/>
        <v>0</v>
      </c>
      <c r="DR123" s="709">
        <f t="shared" ca="1" si="143"/>
        <v>0</v>
      </c>
      <c r="DS123" s="709">
        <f t="shared" ca="1" si="143"/>
        <v>0</v>
      </c>
      <c r="DT123" s="709">
        <f t="shared" ca="1" si="143"/>
        <v>0</v>
      </c>
      <c r="DU123" s="709">
        <f t="shared" ca="1" si="143"/>
        <v>0</v>
      </c>
      <c r="DV123" s="709">
        <f t="shared" ca="1" si="143"/>
        <v>0</v>
      </c>
      <c r="DW123" s="709">
        <f t="shared" ca="1" si="143"/>
        <v>0</v>
      </c>
      <c r="DX123" s="709">
        <f t="shared" ca="1" si="143"/>
        <v>0</v>
      </c>
      <c r="DY123" s="709">
        <f t="shared" ca="1" si="143"/>
        <v>0</v>
      </c>
      <c r="DZ123" s="709">
        <f t="shared" ca="1" si="143"/>
        <v>0</v>
      </c>
      <c r="EA123" s="709">
        <f t="shared" ca="1" si="143"/>
        <v>0</v>
      </c>
      <c r="EB123" s="709">
        <f t="shared" ca="1" si="143"/>
        <v>0</v>
      </c>
      <c r="EC123" s="709">
        <f t="shared" ca="1" si="143"/>
        <v>0</v>
      </c>
      <c r="ED123" s="709">
        <f t="shared" ca="1" si="143"/>
        <v>0</v>
      </c>
      <c r="EE123" s="709">
        <f t="shared" ref="EE123:GP123" ca="1" si="144">IF($D$9="Annual",EE122*$D$12/12,IF($D$9="Monthly",EE122*((1+$D$12)^((EE$79-ED$79)/365)-1),0))</f>
        <v>0</v>
      </c>
      <c r="EF123" s="709">
        <f t="shared" ca="1" si="144"/>
        <v>0</v>
      </c>
      <c r="EG123" s="709">
        <f t="shared" ca="1" si="144"/>
        <v>0</v>
      </c>
      <c r="EH123" s="709">
        <f t="shared" ca="1" si="144"/>
        <v>0</v>
      </c>
      <c r="EI123" s="709">
        <f t="shared" ca="1" si="144"/>
        <v>0</v>
      </c>
      <c r="EJ123" s="709">
        <f t="shared" ca="1" si="144"/>
        <v>0</v>
      </c>
      <c r="EK123" s="709">
        <f t="shared" ca="1" si="144"/>
        <v>0</v>
      </c>
      <c r="EL123" s="709">
        <f t="shared" ca="1" si="144"/>
        <v>0</v>
      </c>
      <c r="EM123" s="709">
        <f t="shared" ca="1" si="144"/>
        <v>0</v>
      </c>
      <c r="EN123" s="709">
        <f t="shared" ca="1" si="144"/>
        <v>0</v>
      </c>
      <c r="EO123" s="709">
        <f t="shared" ca="1" si="144"/>
        <v>0</v>
      </c>
      <c r="EP123" s="709">
        <f t="shared" ca="1" si="144"/>
        <v>0</v>
      </c>
      <c r="EQ123" s="709">
        <f t="shared" ca="1" si="144"/>
        <v>0</v>
      </c>
      <c r="ER123" s="709">
        <f t="shared" ca="1" si="144"/>
        <v>0</v>
      </c>
      <c r="ES123" s="709">
        <f t="shared" ca="1" si="144"/>
        <v>0</v>
      </c>
      <c r="ET123" s="709">
        <f t="shared" ca="1" si="144"/>
        <v>0</v>
      </c>
      <c r="EU123" s="709">
        <f t="shared" ca="1" si="144"/>
        <v>0</v>
      </c>
      <c r="EV123" s="709">
        <f t="shared" ca="1" si="144"/>
        <v>0</v>
      </c>
      <c r="EW123" s="709">
        <f t="shared" ca="1" si="144"/>
        <v>0</v>
      </c>
      <c r="EX123" s="709">
        <f t="shared" ca="1" si="144"/>
        <v>0</v>
      </c>
      <c r="EY123" s="709">
        <f t="shared" ca="1" si="144"/>
        <v>0</v>
      </c>
      <c r="EZ123" s="709">
        <f t="shared" ca="1" si="144"/>
        <v>0</v>
      </c>
      <c r="FA123" s="709">
        <f t="shared" ca="1" si="144"/>
        <v>0</v>
      </c>
      <c r="FB123" s="709">
        <f t="shared" ca="1" si="144"/>
        <v>0</v>
      </c>
      <c r="FC123" s="709">
        <f t="shared" ca="1" si="144"/>
        <v>0</v>
      </c>
      <c r="FD123" s="709">
        <f t="shared" ca="1" si="144"/>
        <v>0</v>
      </c>
      <c r="FE123" s="709">
        <f t="shared" ca="1" si="144"/>
        <v>0</v>
      </c>
      <c r="FF123" s="709">
        <f t="shared" ca="1" si="144"/>
        <v>0</v>
      </c>
      <c r="FG123" s="709">
        <f t="shared" ca="1" si="144"/>
        <v>0</v>
      </c>
      <c r="FH123" s="709">
        <f t="shared" ca="1" si="144"/>
        <v>0</v>
      </c>
      <c r="FI123" s="709">
        <f t="shared" ca="1" si="144"/>
        <v>0</v>
      </c>
      <c r="FJ123" s="709">
        <f t="shared" ca="1" si="144"/>
        <v>0</v>
      </c>
      <c r="FK123" s="709">
        <f t="shared" ca="1" si="144"/>
        <v>0</v>
      </c>
      <c r="FL123" s="709">
        <f t="shared" ca="1" si="144"/>
        <v>0</v>
      </c>
      <c r="FM123" s="709">
        <f t="shared" ca="1" si="144"/>
        <v>0</v>
      </c>
      <c r="FN123" s="709">
        <f t="shared" ca="1" si="144"/>
        <v>0</v>
      </c>
      <c r="FO123" s="709">
        <f t="shared" ca="1" si="144"/>
        <v>0</v>
      </c>
      <c r="FP123" s="709">
        <f t="shared" ca="1" si="144"/>
        <v>0</v>
      </c>
      <c r="FQ123" s="709">
        <f t="shared" ca="1" si="144"/>
        <v>0</v>
      </c>
      <c r="FR123" s="709">
        <f t="shared" ca="1" si="144"/>
        <v>0</v>
      </c>
      <c r="FS123" s="709">
        <f t="shared" ca="1" si="144"/>
        <v>0</v>
      </c>
      <c r="FT123" s="709">
        <f t="shared" ca="1" si="144"/>
        <v>0</v>
      </c>
      <c r="FU123" s="709">
        <f t="shared" ca="1" si="144"/>
        <v>0</v>
      </c>
      <c r="FV123" s="709">
        <f t="shared" ca="1" si="144"/>
        <v>0</v>
      </c>
      <c r="FW123" s="709">
        <f t="shared" ca="1" si="144"/>
        <v>0</v>
      </c>
      <c r="FX123" s="709">
        <f t="shared" ca="1" si="144"/>
        <v>0</v>
      </c>
      <c r="FY123" s="709">
        <f t="shared" ca="1" si="144"/>
        <v>0</v>
      </c>
      <c r="FZ123" s="709">
        <f t="shared" ca="1" si="144"/>
        <v>0</v>
      </c>
      <c r="GA123" s="709">
        <f t="shared" ca="1" si="144"/>
        <v>0</v>
      </c>
      <c r="GB123" s="709">
        <f t="shared" ca="1" si="144"/>
        <v>0</v>
      </c>
      <c r="GC123" s="709">
        <f t="shared" ca="1" si="144"/>
        <v>0</v>
      </c>
      <c r="GD123" s="709">
        <f t="shared" ca="1" si="144"/>
        <v>0</v>
      </c>
      <c r="GE123" s="709">
        <f t="shared" ca="1" si="144"/>
        <v>0</v>
      </c>
      <c r="GF123" s="709">
        <f t="shared" ca="1" si="144"/>
        <v>0</v>
      </c>
      <c r="GG123" s="709">
        <f t="shared" ca="1" si="144"/>
        <v>0</v>
      </c>
      <c r="GH123" s="709">
        <f t="shared" ca="1" si="144"/>
        <v>0</v>
      </c>
      <c r="GI123" s="709">
        <f t="shared" ca="1" si="144"/>
        <v>0</v>
      </c>
      <c r="GJ123" s="709">
        <f t="shared" ca="1" si="144"/>
        <v>0</v>
      </c>
      <c r="GK123" s="709">
        <f t="shared" ca="1" si="144"/>
        <v>0</v>
      </c>
      <c r="GL123" s="709">
        <f t="shared" ca="1" si="144"/>
        <v>0</v>
      </c>
      <c r="GM123" s="709">
        <f t="shared" ca="1" si="144"/>
        <v>0</v>
      </c>
      <c r="GN123" s="709">
        <f t="shared" ca="1" si="144"/>
        <v>0</v>
      </c>
      <c r="GO123" s="709">
        <f t="shared" ca="1" si="144"/>
        <v>0</v>
      </c>
      <c r="GP123" s="709">
        <f t="shared" ca="1" si="144"/>
        <v>0</v>
      </c>
      <c r="GQ123" s="709">
        <f t="shared" ref="GQ123:IL123" ca="1" si="145">IF($D$9="Annual",GQ122*$D$12/12,IF($D$9="Monthly",GQ122*((1+$D$12)^((GQ$79-GP$79)/365)-1),0))</f>
        <v>0</v>
      </c>
      <c r="GR123" s="709">
        <f t="shared" ca="1" si="145"/>
        <v>0</v>
      </c>
      <c r="GS123" s="709">
        <f t="shared" ca="1" si="145"/>
        <v>0</v>
      </c>
      <c r="GT123" s="709">
        <f t="shared" ca="1" si="145"/>
        <v>0</v>
      </c>
      <c r="GU123" s="709">
        <f t="shared" ca="1" si="145"/>
        <v>0</v>
      </c>
      <c r="GV123" s="709">
        <f t="shared" ca="1" si="145"/>
        <v>0</v>
      </c>
      <c r="GW123" s="709">
        <f t="shared" ca="1" si="145"/>
        <v>0</v>
      </c>
      <c r="GX123" s="709">
        <f t="shared" ca="1" si="145"/>
        <v>0</v>
      </c>
      <c r="GY123" s="709">
        <f t="shared" ca="1" si="145"/>
        <v>0</v>
      </c>
      <c r="GZ123" s="709">
        <f t="shared" ca="1" si="145"/>
        <v>0</v>
      </c>
      <c r="HA123" s="709">
        <f t="shared" ca="1" si="145"/>
        <v>0</v>
      </c>
      <c r="HB123" s="709">
        <f t="shared" ca="1" si="145"/>
        <v>0</v>
      </c>
      <c r="HC123" s="709">
        <f t="shared" ca="1" si="145"/>
        <v>0</v>
      </c>
      <c r="HD123" s="709">
        <f t="shared" ca="1" si="145"/>
        <v>0</v>
      </c>
      <c r="HE123" s="709">
        <f t="shared" ca="1" si="145"/>
        <v>0</v>
      </c>
      <c r="HF123" s="709">
        <f t="shared" ca="1" si="145"/>
        <v>0</v>
      </c>
      <c r="HG123" s="709">
        <f t="shared" ca="1" si="145"/>
        <v>0</v>
      </c>
      <c r="HH123" s="709">
        <f t="shared" ca="1" si="145"/>
        <v>0</v>
      </c>
      <c r="HI123" s="709">
        <f t="shared" ca="1" si="145"/>
        <v>0</v>
      </c>
      <c r="HJ123" s="709">
        <f t="shared" ca="1" si="145"/>
        <v>0</v>
      </c>
      <c r="HK123" s="709">
        <f t="shared" ca="1" si="145"/>
        <v>0</v>
      </c>
      <c r="HL123" s="709">
        <f t="shared" ca="1" si="145"/>
        <v>0</v>
      </c>
      <c r="HM123" s="709">
        <f t="shared" ca="1" si="145"/>
        <v>0</v>
      </c>
      <c r="HN123" s="709">
        <f t="shared" ca="1" si="145"/>
        <v>0</v>
      </c>
      <c r="HO123" s="709">
        <f t="shared" ca="1" si="145"/>
        <v>0</v>
      </c>
      <c r="HP123" s="709">
        <f t="shared" ca="1" si="145"/>
        <v>0</v>
      </c>
      <c r="HQ123" s="709">
        <f t="shared" ca="1" si="145"/>
        <v>0</v>
      </c>
      <c r="HR123" s="709">
        <f t="shared" ca="1" si="145"/>
        <v>0</v>
      </c>
      <c r="HS123" s="709">
        <f t="shared" ca="1" si="145"/>
        <v>0</v>
      </c>
      <c r="HT123" s="709">
        <f t="shared" ca="1" si="145"/>
        <v>0</v>
      </c>
      <c r="HU123" s="709">
        <f t="shared" ca="1" si="145"/>
        <v>0</v>
      </c>
      <c r="HV123" s="709">
        <f t="shared" ca="1" si="145"/>
        <v>0</v>
      </c>
      <c r="HW123" s="709">
        <f t="shared" ca="1" si="145"/>
        <v>0</v>
      </c>
      <c r="HX123" s="709">
        <f t="shared" ca="1" si="145"/>
        <v>0</v>
      </c>
      <c r="HY123" s="709">
        <f t="shared" ca="1" si="145"/>
        <v>0</v>
      </c>
      <c r="HZ123" s="709">
        <f t="shared" ca="1" si="145"/>
        <v>0</v>
      </c>
      <c r="IA123" s="709">
        <f t="shared" ca="1" si="145"/>
        <v>0</v>
      </c>
      <c r="IB123" s="709">
        <f t="shared" ca="1" si="145"/>
        <v>0</v>
      </c>
      <c r="IC123" s="709">
        <f t="shared" ca="1" si="145"/>
        <v>0</v>
      </c>
      <c r="ID123" s="709">
        <f t="shared" ca="1" si="145"/>
        <v>0</v>
      </c>
      <c r="IE123" s="709">
        <f t="shared" ca="1" si="145"/>
        <v>0</v>
      </c>
      <c r="IF123" s="709">
        <f t="shared" ca="1" si="145"/>
        <v>0</v>
      </c>
      <c r="IG123" s="709">
        <f t="shared" ca="1" si="145"/>
        <v>0</v>
      </c>
      <c r="IH123" s="709">
        <f t="shared" ca="1" si="145"/>
        <v>0</v>
      </c>
      <c r="II123" s="709">
        <f t="shared" ca="1" si="145"/>
        <v>0</v>
      </c>
      <c r="IJ123" s="709">
        <f t="shared" ca="1" si="145"/>
        <v>0</v>
      </c>
      <c r="IK123" s="709">
        <f t="shared" ca="1" si="145"/>
        <v>0</v>
      </c>
      <c r="IL123" s="709">
        <f t="shared" ca="1" si="145"/>
        <v>0</v>
      </c>
    </row>
    <row r="124" spans="1:247" s="809" customFormat="1">
      <c r="B124" s="809" t="s">
        <v>713</v>
      </c>
      <c r="D124" s="810"/>
      <c r="E124" s="809">
        <f ca="1">SUM(F124:IL124)</f>
        <v>-35426900.175932877</v>
      </c>
      <c r="F124" s="709"/>
      <c r="G124" s="709">
        <f ca="1">IF(G118&gt;0,-MIN(G118,SUM($F123:F$124,G123)),0)</f>
        <v>0</v>
      </c>
      <c r="H124" s="709">
        <f ca="1">IF(H118&gt;0,-MIN(H118,SUM($F123:G$124,H123)),0)</f>
        <v>0</v>
      </c>
      <c r="I124" s="709">
        <f ca="1">IF(I118&gt;0,-MIN(I118,SUM($F123:H$124,I123)),0)</f>
        <v>0</v>
      </c>
      <c r="J124" s="709">
        <f ca="1">IF(J118&gt;0,-MIN(J118,SUM($F123:I$124,J123)),0)</f>
        <v>0</v>
      </c>
      <c r="K124" s="709">
        <f ca="1">IF(K118&gt;0,-MIN(K118,SUM($F123:J$124,K123)),0)</f>
        <v>0</v>
      </c>
      <c r="L124" s="709">
        <f ca="1">IF(L118&gt;0,-MIN(L118,SUM($F123:K$124,L123)),0)</f>
        <v>0</v>
      </c>
      <c r="M124" s="709">
        <f ca="1">IF(M118&gt;0,-MIN(M118,SUM($F123:L$124,M123)),0)</f>
        <v>0</v>
      </c>
      <c r="N124" s="709">
        <f ca="1">IF(N118&gt;0,-MIN(N118,SUM($F123:M$124,N123)),0)</f>
        <v>0</v>
      </c>
      <c r="O124" s="709">
        <f ca="1">IF(O118&gt;0,-MIN(O118,SUM($F123:N$124,O123)),0)</f>
        <v>0</v>
      </c>
      <c r="P124" s="709">
        <f ca="1">IF(P118&gt;0,-MIN(P118,SUM($F123:O$124,P123)),0)</f>
        <v>0</v>
      </c>
      <c r="Q124" s="709">
        <f ca="1">IF(Q118&gt;0,-MIN(Q118,SUM($F123:P$124,Q123)),0)</f>
        <v>0</v>
      </c>
      <c r="R124" s="709">
        <f ca="1">IF(R118&gt;0,-MIN(R118,SUM($F123:Q$124,R123)),0)</f>
        <v>0</v>
      </c>
      <c r="S124" s="709">
        <f ca="1">IF(S118&gt;0,-MIN(S118,SUM($F123:R$124,S123)),0)</f>
        <v>0</v>
      </c>
      <c r="T124" s="709">
        <f ca="1">IF(T118&gt;0,-MIN(T118,SUM($F123:S$124,T123)),0)</f>
        <v>0</v>
      </c>
      <c r="U124" s="709">
        <f ca="1">IF(U118&gt;0,-MIN(U118,SUM($F123:T$124,U123)),0)</f>
        <v>0</v>
      </c>
      <c r="V124" s="709">
        <f ca="1">IF(V118&gt;0,-MIN(V118,SUM($F123:U$124,V123)),0)</f>
        <v>0</v>
      </c>
      <c r="W124" s="709">
        <f ca="1">IF(W118&gt;0,-MIN(W118,SUM($F123:V$124,W123)),0)</f>
        <v>0</v>
      </c>
      <c r="X124" s="709">
        <f ca="1">IF(X118&gt;0,-MIN(X118,SUM($F123:W$124,X123)),0)</f>
        <v>0</v>
      </c>
      <c r="Y124" s="709">
        <f ca="1">IF(Y118&gt;0,-MIN(Y118,SUM($F123:X$124,Y123)),0)</f>
        <v>0</v>
      </c>
      <c r="Z124" s="709">
        <f ca="1">IF(Z118&gt;0,-MIN(Z118,SUM($F123:Y$124,Z123)),0)</f>
        <v>0</v>
      </c>
      <c r="AA124" s="709">
        <f ca="1">IF(AA118&gt;0,-MIN(AA118,SUM($F123:Z$124,AA123)),0)</f>
        <v>0</v>
      </c>
      <c r="AB124" s="709">
        <f ca="1">IF(AB118&gt;0,-MIN(AB118,SUM($F123:AA$124,AB123)),0)</f>
        <v>0</v>
      </c>
      <c r="AC124" s="709">
        <f ca="1">IF(AC118&gt;0,-MIN(AC118,SUM($F123:AB$124,AC123)),0)</f>
        <v>0</v>
      </c>
      <c r="AD124" s="709">
        <f ca="1">IF(AD118&gt;0,-MIN(AD118,SUM($F123:AC$124,AD123)),0)</f>
        <v>0</v>
      </c>
      <c r="AE124" s="709">
        <f ca="1">IF(AE118&gt;0,-MIN(AE118,SUM($F123:AD$124,AE123)),0)</f>
        <v>0</v>
      </c>
      <c r="AF124" s="709">
        <f ca="1">IF(AF118&gt;0,-MIN(AF118,SUM($F123:AE$124,AF123)),0)</f>
        <v>0</v>
      </c>
      <c r="AG124" s="709">
        <f ca="1">IF(AG118&gt;0,-MIN(AG118,SUM($F123:AF$124,AG123)),0)</f>
        <v>0</v>
      </c>
      <c r="AH124" s="709">
        <f ca="1">IF(AH118&gt;0,-MIN(AH118,SUM($F123:AG$124,AH123)),0)</f>
        <v>0</v>
      </c>
      <c r="AI124" s="709">
        <f ca="1">IF(AI118&gt;0,-MIN(AI118,SUM($F123:AH$124,AI123)),0)</f>
        <v>0</v>
      </c>
      <c r="AJ124" s="709">
        <f ca="1">IF(AJ118&gt;0,-MIN(AJ118,SUM($F123:AI$124,AJ123)),0)</f>
        <v>0</v>
      </c>
      <c r="AK124" s="709">
        <f ca="1">IF(AK118&gt;0,-MIN(AK118,SUM($F123:AJ$124,AK123)),0)</f>
        <v>0</v>
      </c>
      <c r="AL124" s="709">
        <f ca="1">IF(AL118&gt;0,-MIN(AL118,SUM($F123:AK$124,AL123)),0)</f>
        <v>-385450.90657946456</v>
      </c>
      <c r="AM124" s="709">
        <f ca="1">IF(AM118&gt;0,-MIN(AM118,SUM($F123:AL$124,AM123)),0)</f>
        <v>-343951.19598032592</v>
      </c>
      <c r="AN124" s="709">
        <f ca="1">IF(AN118&gt;0,-MIN(AN118,SUM($F123:AM$124,AN123)),0)</f>
        <v>-336325.6198282644</v>
      </c>
      <c r="AO124" s="709">
        <f ca="1">IF(AO118&gt;0,-MIN(AO118,SUM($F123:AN$124,AO123)),0)</f>
        <v>-334648.92869060102</v>
      </c>
      <c r="AP124" s="709">
        <f ca="1">IF(AP118&gt;0,-MIN(AP118,SUM($F123:AO$124,AP123)),0)</f>
        <v>-331993.7230091599</v>
      </c>
      <c r="AQ124" s="709">
        <f ca="1">IF(AQ118&gt;0,-MIN(AQ118,SUM($F123:AP$124,AQ123)),0)</f>
        <v>-329372.00818014995</v>
      </c>
      <c r="AR124" s="709">
        <f ca="1">IF(AR118&gt;0,-MIN(AR118,SUM($F123:AQ$124,AR123)),0)</f>
        <v>-326860.95889622823</v>
      </c>
      <c r="AS124" s="709">
        <f ca="1">IF(AS118&gt;0,-MIN(AS118,SUM($F123:AR$124,AS123)),0)</f>
        <v>-324307.4314212249</v>
      </c>
      <c r="AT124" s="709">
        <f ca="1">IF(AT118&gt;0,-MIN(AT118,SUM($F123:AS$124,AT123)),0)</f>
        <v>-321890.48825006478</v>
      </c>
      <c r="AU124" s="709">
        <f ca="1">IF(AU118&gt;0,-MIN(AU118,SUM($F123:AT$124,AU123)),0)</f>
        <v>-319422.40522783081</v>
      </c>
      <c r="AV124" s="709">
        <f ca="1">IF(AV118&gt;0,-MIN(AV118,SUM($F123:AU$124,AV123)),0)</f>
        <v>-317201.26276152098</v>
      </c>
      <c r="AW124" s="709">
        <f ca="1">IF(AW118&gt;0,-MIN(AW118,SUM($F123:AV$124,AW123)),0)</f>
        <v>-26672765.681715649</v>
      </c>
      <c r="AX124" s="709">
        <f ca="1">IF(AX118&gt;0,-MIN(AX118,SUM($F123:AW$124,AX123)),0)</f>
        <v>-255018.56612813717</v>
      </c>
      <c r="AY124" s="709">
        <f ca="1">IF(AY118&gt;0,-MIN(AY118,SUM($F123:AX$124,AY123)),0)</f>
        <v>-243774.27826400337</v>
      </c>
      <c r="AZ124" s="709">
        <f ca="1">IF(AZ118&gt;0,-MIN(AZ118,SUM($F123:AY$124,AZ123)),0)</f>
        <v>-248753.63531551423</v>
      </c>
      <c r="BA124" s="709">
        <f ca="1">IF(BA118&gt;0,-MIN(BA118,SUM($F123:AZ$124,BA123)),0)</f>
        <v>-237658.34113264951</v>
      </c>
      <c r="BB124" s="709">
        <f ca="1">IF(BB118&gt;0,-MIN(BB118,SUM($F123:BA$124,BB123)),0)</f>
        <v>-242378.47949185089</v>
      </c>
      <c r="BC124" s="709">
        <f ca="1">IF(BC118&gt;0,-MIN(BC118,SUM($F123:BB$124,BC123)),0)</f>
        <v>-239183.53439384609</v>
      </c>
      <c r="BD124" s="709">
        <f ca="1">IF(BD118&gt;0,-MIN(BD118,SUM($F123:BC$124,BD123)),0)</f>
        <v>-213033.779091367</v>
      </c>
      <c r="BE124" s="709">
        <f ca="1">IF(BE118&gt;0,-MIN(BE118,SUM($F123:BD$124,BE123)),0)</f>
        <v>-240038.44067463337</v>
      </c>
      <c r="BF124" s="709">
        <f ca="1">IF(BF118&gt;0,-MIN(BF118,SUM($F123:BE$124,BF123)),0)</f>
        <v>-221860.01266262241</v>
      </c>
      <c r="BG124" s="709">
        <f ca="1">IF(BG118&gt;0,-MIN(BG118,SUM($F123:BF$124,BG123)),0)</f>
        <v>-225910.55256802516</v>
      </c>
      <c r="BH124" s="709">
        <f ca="1">IF(BH118&gt;0,-MIN(BH118,SUM($F123:BG$124,BH123)),0)</f>
        <v>-215358.51657777038</v>
      </c>
      <c r="BI124" s="709">
        <f ca="1">IF(BI118&gt;0,-MIN(BI118,SUM($F123:BH$124,BI123)),0)</f>
        <v>-219133.49620892655</v>
      </c>
      <c r="BJ124" s="709">
        <f ca="1">IF(BJ118&gt;0,-MIN(BJ118,SUM($F123:BI$124,BJ123)),0)</f>
        <v>-215731.60450987579</v>
      </c>
      <c r="BK124" s="709">
        <f ca="1">IF(BK118&gt;0,-MIN(BK118,SUM($F123:BJ$124,BK123)),0)</f>
        <v>-205010.93276428862</v>
      </c>
      <c r="BL124" s="709">
        <f ca="1">IF(BL118&gt;0,-MIN(BL118,SUM($F123:BK$124,BL123)),0)</f>
        <v>-207922.87454030386</v>
      </c>
      <c r="BM124" s="709">
        <f ca="1">IF(BM118&gt;0,-MIN(BM118,SUM($F123:BL$124,BM123)),0)</f>
        <v>-197387.91137778413</v>
      </c>
      <c r="BN124" s="709">
        <f ca="1">IF(BN118&gt;0,-MIN(BN118,SUM($F123:BM$124,BN123)),0)</f>
        <v>-199976.75800209196</v>
      </c>
      <c r="BO124" s="709">
        <f ca="1">IF(BO118&gt;0,-MIN(BO118,SUM($F123:BN$124,BO123)),0)</f>
        <v>-195979.85224757565</v>
      </c>
      <c r="BP124" s="709">
        <f ca="1">IF(BP118&gt;0,-MIN(BP118,SUM($F123:BO$124,BP123)),0)</f>
        <v>-173297.3677353049</v>
      </c>
      <c r="BQ124" s="709">
        <f ca="1">IF(BQ118&gt;0,-MIN(BQ118,SUM($F123:BP$124,BQ123)),0)</f>
        <v>-187712.93427435443</v>
      </c>
      <c r="BR124" s="709">
        <f ca="1">IF(BR118&gt;0,-MIN(BR118,SUM($F123:BQ$124,BR123)),0)</f>
        <v>-177658.60744901351</v>
      </c>
      <c r="BS124" s="709">
        <f ca="1">IF(BS118&gt;0,-MIN(BS118,SUM($F123:BR$124,BS123)),0)</f>
        <v>-179411.24463316909</v>
      </c>
      <c r="BT124" s="709">
        <f ca="1">IF(BT118&gt;0,-MIN(BT118,SUM($F123:BS$124,BT123)),0)</f>
        <v>-169554.35004410287</v>
      </c>
      <c r="BU124" s="709">
        <f ca="1">IF(BU118&gt;0,-MIN(BU118,SUM($F123:BT$124,BU123)),0)</f>
        <v>-170963.49530517907</v>
      </c>
      <c r="BV124" s="709">
        <f>IF(BV118&gt;0,-MIN(BV118,SUM($F123:BU$124,BV123)),0)</f>
        <v>0</v>
      </c>
      <c r="BW124" s="709">
        <f>IF(BW118&gt;0,-MIN(BW118,SUM($F123:BV$124,BW123)),0)</f>
        <v>0</v>
      </c>
      <c r="BX124" s="709">
        <f>IF(BX118&gt;0,-MIN(BX118,SUM($F123:BW$124,BX123)),0)</f>
        <v>0</v>
      </c>
      <c r="BY124" s="709">
        <f>IF(BY118&gt;0,-MIN(BY118,SUM($F123:BX$124,BY123)),0)</f>
        <v>0</v>
      </c>
      <c r="BZ124" s="709">
        <f>IF(BZ118&gt;0,-MIN(BZ118,SUM($F123:BY$124,BZ123)),0)</f>
        <v>0</v>
      </c>
      <c r="CA124" s="709">
        <f>IF(CA118&gt;0,-MIN(CA118,SUM($F123:BZ$124,CA123)),0)</f>
        <v>0</v>
      </c>
      <c r="CB124" s="709">
        <f>IF(CB118&gt;0,-MIN(CB118,SUM($F123:CA$124,CB123)),0)</f>
        <v>0</v>
      </c>
      <c r="CC124" s="709">
        <f>IF(CC118&gt;0,-MIN(CC118,SUM($F123:CB$124,CC123)),0)</f>
        <v>0</v>
      </c>
      <c r="CD124" s="709">
        <f>IF(CD118&gt;0,-MIN(CD118,SUM($F123:CC$124,CD123)),0)</f>
        <v>0</v>
      </c>
      <c r="CE124" s="709">
        <f>IF(CE118&gt;0,-MIN(CE118,SUM($F123:CD$124,CE123)),0)</f>
        <v>0</v>
      </c>
      <c r="CF124" s="709">
        <f>IF(CF118&gt;0,-MIN(CF118,SUM($F123:CE$124,CF123)),0)</f>
        <v>0</v>
      </c>
      <c r="CG124" s="709">
        <f>IF(CG118&gt;0,-MIN(CG118,SUM($F123:CF$124,CG123)),0)</f>
        <v>0</v>
      </c>
      <c r="CH124" s="709">
        <f>IF(CH118&gt;0,-MIN(CH118,SUM($F123:CG$124,CH123)),0)</f>
        <v>0</v>
      </c>
      <c r="CI124" s="709">
        <f>IF(CI118&gt;0,-MIN(CI118,SUM($F123:CH$124,CI123)),0)</f>
        <v>0</v>
      </c>
      <c r="CJ124" s="709">
        <f>IF(CJ118&gt;0,-MIN(CJ118,SUM($F123:CI$124,CJ123)),0)</f>
        <v>0</v>
      </c>
      <c r="CK124" s="709">
        <f>IF(CK118&gt;0,-MIN(CK118,SUM($F123:CJ$124,CK123)),0)</f>
        <v>0</v>
      </c>
      <c r="CL124" s="709">
        <f>IF(CL118&gt;0,-MIN(CL118,SUM($F123:CK$124,CL123)),0)</f>
        <v>0</v>
      </c>
      <c r="CM124" s="709">
        <f>IF(CM118&gt;0,-MIN(CM118,SUM($F123:CL$124,CM123)),0)</f>
        <v>0</v>
      </c>
      <c r="CN124" s="709">
        <f>IF(CN118&gt;0,-MIN(CN118,SUM($F123:CM$124,CN123)),0)</f>
        <v>0</v>
      </c>
      <c r="CO124" s="709">
        <f>IF(CO118&gt;0,-MIN(CO118,SUM($F123:CN$124,CO123)),0)</f>
        <v>0</v>
      </c>
      <c r="CP124" s="709">
        <f>IF(CP118&gt;0,-MIN(CP118,SUM($F123:CO$124,CP123)),0)</f>
        <v>0</v>
      </c>
      <c r="CQ124" s="709">
        <f>IF(CQ118&gt;0,-MIN(CQ118,SUM($F123:CP$124,CQ123)),0)</f>
        <v>0</v>
      </c>
      <c r="CR124" s="709">
        <f>IF(CR118&gt;0,-MIN(CR118,SUM($F123:CQ$124,CR123)),0)</f>
        <v>0</v>
      </c>
      <c r="CS124" s="709">
        <f>IF(CS118&gt;0,-MIN(CS118,SUM($F123:CR$124,CS123)),0)</f>
        <v>0</v>
      </c>
      <c r="CT124" s="709">
        <f>IF(CT118&gt;0,-MIN(CT118,SUM($F123:CS$124,CT123)),0)</f>
        <v>0</v>
      </c>
      <c r="CU124" s="709">
        <f>IF(CU118&gt;0,-MIN(CU118,SUM($F123:CT$124,CU123)),0)</f>
        <v>0</v>
      </c>
      <c r="CV124" s="709">
        <f>IF(CV118&gt;0,-MIN(CV118,SUM($F123:CU$124,CV123)),0)</f>
        <v>0</v>
      </c>
      <c r="CW124" s="709">
        <f>IF(CW118&gt;0,-MIN(CW118,SUM($F123:CV$124,CW123)),0)</f>
        <v>0</v>
      </c>
      <c r="CX124" s="709">
        <f>IF(CX118&gt;0,-MIN(CX118,SUM($F123:CW$124,CX123)),0)</f>
        <v>0</v>
      </c>
      <c r="CY124" s="709">
        <f>IF(CY118&gt;0,-MIN(CY118,SUM($F123:CX$124,CY123)),0)</f>
        <v>0</v>
      </c>
      <c r="CZ124" s="709">
        <f>IF(CZ118&gt;0,-MIN(CZ118,SUM($F123:CY$124,CZ123)),0)</f>
        <v>0</v>
      </c>
      <c r="DA124" s="709">
        <f>IF(DA118&gt;0,-MIN(DA118,SUM($F123:CZ$124,DA123)),0)</f>
        <v>0</v>
      </c>
      <c r="DB124" s="709">
        <f>IF(DB118&gt;0,-MIN(DB118,SUM($F123:DA$124,DB123)),0)</f>
        <v>0</v>
      </c>
      <c r="DC124" s="709">
        <f>IF(DC118&gt;0,-MIN(DC118,SUM($F123:DB$124,DC123)),0)</f>
        <v>0</v>
      </c>
      <c r="DD124" s="709">
        <f>IF(DD118&gt;0,-MIN(DD118,SUM($F123:DC$124,DD123)),0)</f>
        <v>0</v>
      </c>
      <c r="DE124" s="709">
        <f>IF(DE118&gt;0,-MIN(DE118,SUM($F123:DD$124,DE123)),0)</f>
        <v>0</v>
      </c>
      <c r="DF124" s="709">
        <f>IF(DF118&gt;0,-MIN(DF118,SUM($F123:DE$124,DF123)),0)</f>
        <v>0</v>
      </c>
      <c r="DG124" s="709">
        <f>IF(DG118&gt;0,-MIN(DG118,SUM($F123:DF$124,DG123)),0)</f>
        <v>0</v>
      </c>
      <c r="DH124" s="709">
        <f>IF(DH118&gt;0,-MIN(DH118,SUM($F123:DG$124,DH123)),0)</f>
        <v>0</v>
      </c>
      <c r="DI124" s="709">
        <f>IF(DI118&gt;0,-MIN(DI118,SUM($F123:DH$124,DI123)),0)</f>
        <v>0</v>
      </c>
      <c r="DJ124" s="709">
        <f>IF(DJ118&gt;0,-MIN(DJ118,SUM($F123:DI$124,DJ123)),0)</f>
        <v>0</v>
      </c>
      <c r="DK124" s="709">
        <f>IF(DK118&gt;0,-MIN(DK118,SUM($F123:DJ$124,DK123)),0)</f>
        <v>0</v>
      </c>
      <c r="DL124" s="709">
        <f>IF(DL118&gt;0,-MIN(DL118,SUM($F123:DK$124,DL123)),0)</f>
        <v>0</v>
      </c>
      <c r="DM124" s="709">
        <f>IF(DM118&gt;0,-MIN(DM118,SUM($F123:DL$124,DM123)),0)</f>
        <v>0</v>
      </c>
      <c r="DN124" s="709">
        <f>IF(DN118&gt;0,-MIN(DN118,SUM($F123:DM$124,DN123)),0)</f>
        <v>0</v>
      </c>
      <c r="DO124" s="709">
        <f>IF(DO118&gt;0,-MIN(DO118,SUM($F123:DN$124,DO123)),0)</f>
        <v>0</v>
      </c>
      <c r="DP124" s="709">
        <f>IF(DP118&gt;0,-MIN(DP118,SUM($F123:DO$124,DP123)),0)</f>
        <v>0</v>
      </c>
      <c r="DQ124" s="709">
        <f>IF(DQ118&gt;0,-MIN(DQ118,SUM($F123:DP$124,DQ123)),0)</f>
        <v>0</v>
      </c>
      <c r="DR124" s="709">
        <f>IF(DR118&gt;0,-MIN(DR118,SUM($F123:DQ$124,DR123)),0)</f>
        <v>0</v>
      </c>
      <c r="DS124" s="709">
        <f>IF(DS118&gt;0,-MIN(DS118,SUM($F123:DR$124,DS123)),0)</f>
        <v>0</v>
      </c>
      <c r="DT124" s="709">
        <f>IF(DT118&gt;0,-MIN(DT118,SUM($F123:DS$124,DT123)),0)</f>
        <v>0</v>
      </c>
      <c r="DU124" s="709">
        <f>IF(DU118&gt;0,-MIN(DU118,SUM($F123:DT$124,DU123)),0)</f>
        <v>0</v>
      </c>
      <c r="DV124" s="709">
        <f>IF(DV118&gt;0,-MIN(DV118,SUM($F123:DU$124,DV123)),0)</f>
        <v>0</v>
      </c>
      <c r="DW124" s="709">
        <f>IF(DW118&gt;0,-MIN(DW118,SUM($F123:DV$124,DW123)),0)</f>
        <v>0</v>
      </c>
      <c r="DX124" s="709">
        <f>IF(DX118&gt;0,-MIN(DX118,SUM($F123:DW$124,DX123)),0)</f>
        <v>0</v>
      </c>
      <c r="DY124" s="709">
        <f>IF(DY118&gt;0,-MIN(DY118,SUM($F123:DX$124,DY123)),0)</f>
        <v>0</v>
      </c>
      <c r="DZ124" s="709">
        <f>IF(DZ118&gt;0,-MIN(DZ118,SUM($F123:DY$124,DZ123)),0)</f>
        <v>0</v>
      </c>
      <c r="EA124" s="709">
        <f>IF(EA118&gt;0,-MIN(EA118,SUM($F123:DZ$124,EA123)),0)</f>
        <v>0</v>
      </c>
      <c r="EB124" s="709">
        <f>IF(EB118&gt;0,-MIN(EB118,SUM($F123:EA$124,EB123)),0)</f>
        <v>0</v>
      </c>
      <c r="EC124" s="709">
        <f>IF(EC118&gt;0,-MIN(EC118,SUM($F123:EB$124,EC123)),0)</f>
        <v>0</v>
      </c>
      <c r="ED124" s="709">
        <f>IF(ED118&gt;0,-MIN(ED118,SUM($F123:EC$124,ED123)),0)</f>
        <v>0</v>
      </c>
      <c r="EE124" s="709">
        <f>IF(EE118&gt;0,-MIN(EE118,SUM($F123:ED$124,EE123)),0)</f>
        <v>0</v>
      </c>
      <c r="EF124" s="709">
        <f>IF(EF118&gt;0,-MIN(EF118,SUM($F123:EE$124,EF123)),0)</f>
        <v>0</v>
      </c>
      <c r="EG124" s="709">
        <f>IF(EG118&gt;0,-MIN(EG118,SUM($F123:EF$124,EG123)),0)</f>
        <v>0</v>
      </c>
      <c r="EH124" s="709">
        <f>IF(EH118&gt;0,-MIN(EH118,SUM($F123:EG$124,EH123)),0)</f>
        <v>0</v>
      </c>
      <c r="EI124" s="709">
        <f>IF(EI118&gt;0,-MIN(EI118,SUM($F123:EH$124,EI123)),0)</f>
        <v>0</v>
      </c>
      <c r="EJ124" s="709">
        <f>IF(EJ118&gt;0,-MIN(EJ118,SUM($F123:EI$124,EJ123)),0)</f>
        <v>0</v>
      </c>
      <c r="EK124" s="709">
        <f>IF(EK118&gt;0,-MIN(EK118,SUM($F123:EJ$124,EK123)),0)</f>
        <v>0</v>
      </c>
      <c r="EL124" s="709">
        <f>IF(EL118&gt;0,-MIN(EL118,SUM($F123:EK$124,EL123)),0)</f>
        <v>0</v>
      </c>
      <c r="EM124" s="709">
        <f>IF(EM118&gt;0,-MIN(EM118,SUM($F123:EL$124,EM123)),0)</f>
        <v>0</v>
      </c>
      <c r="EN124" s="709">
        <f>IF(EN118&gt;0,-MIN(EN118,SUM($F123:EM$124,EN123)),0)</f>
        <v>0</v>
      </c>
      <c r="EO124" s="709">
        <f>IF(EO118&gt;0,-MIN(EO118,SUM($F123:EN$124,EO123)),0)</f>
        <v>0</v>
      </c>
      <c r="EP124" s="709">
        <f>IF(EP118&gt;0,-MIN(EP118,SUM($F123:EO$124,EP123)),0)</f>
        <v>0</v>
      </c>
      <c r="EQ124" s="709">
        <f>IF(EQ118&gt;0,-MIN(EQ118,SUM($F123:EP$124,EQ123)),0)</f>
        <v>0</v>
      </c>
      <c r="ER124" s="709">
        <f>IF(ER118&gt;0,-MIN(ER118,SUM($F123:EQ$124,ER123)),0)</f>
        <v>0</v>
      </c>
      <c r="ES124" s="709">
        <f>IF(ES118&gt;0,-MIN(ES118,SUM($F123:ER$124,ES123)),0)</f>
        <v>0</v>
      </c>
      <c r="ET124" s="709">
        <f>IF(ET118&gt;0,-MIN(ET118,SUM($F123:ES$124,ET123)),0)</f>
        <v>0</v>
      </c>
      <c r="EU124" s="709">
        <f>IF(EU118&gt;0,-MIN(EU118,SUM($F123:ET$124,EU123)),0)</f>
        <v>0</v>
      </c>
      <c r="EV124" s="709">
        <f>IF(EV118&gt;0,-MIN(EV118,SUM($F123:EU$124,EV123)),0)</f>
        <v>0</v>
      </c>
      <c r="EW124" s="709">
        <f>IF(EW118&gt;0,-MIN(EW118,SUM($F123:EV$124,EW123)),0)</f>
        <v>0</v>
      </c>
      <c r="EX124" s="709">
        <f>IF(EX118&gt;0,-MIN(EX118,SUM($F123:EW$124,EX123)),0)</f>
        <v>0</v>
      </c>
      <c r="EY124" s="709">
        <f>IF(EY118&gt;0,-MIN(EY118,SUM($F123:EX$124,EY123)),0)</f>
        <v>0</v>
      </c>
      <c r="EZ124" s="709">
        <f>IF(EZ118&gt;0,-MIN(EZ118,SUM($F123:EY$124,EZ123)),0)</f>
        <v>0</v>
      </c>
      <c r="FA124" s="709">
        <f>IF(FA118&gt;0,-MIN(FA118,SUM($F123:EZ$124,FA123)),0)</f>
        <v>0</v>
      </c>
      <c r="FB124" s="709">
        <f>IF(FB118&gt;0,-MIN(FB118,SUM($F123:FA$124,FB123)),0)</f>
        <v>0</v>
      </c>
      <c r="FC124" s="709">
        <f>IF(FC118&gt;0,-MIN(FC118,SUM($F123:FB$124,FC123)),0)</f>
        <v>0</v>
      </c>
      <c r="FD124" s="709">
        <f>IF(FD118&gt;0,-MIN(FD118,SUM($F123:FC$124,FD123)),0)</f>
        <v>0</v>
      </c>
      <c r="FE124" s="709">
        <f>IF(FE118&gt;0,-MIN(FE118,SUM($F123:FD$124,FE123)),0)</f>
        <v>0</v>
      </c>
      <c r="FF124" s="709">
        <f>IF(FF118&gt;0,-MIN(FF118,SUM($F123:FE$124,FF123)),0)</f>
        <v>0</v>
      </c>
      <c r="FG124" s="709">
        <f>IF(FG118&gt;0,-MIN(FG118,SUM($F123:FF$124,FG123)),0)</f>
        <v>0</v>
      </c>
      <c r="FH124" s="709">
        <f>IF(FH118&gt;0,-MIN(FH118,SUM($F123:FG$124,FH123)),0)</f>
        <v>0</v>
      </c>
      <c r="FI124" s="709">
        <f>IF(FI118&gt;0,-MIN(FI118,SUM($F123:FH$124,FI123)),0)</f>
        <v>0</v>
      </c>
      <c r="FJ124" s="709">
        <f>IF(FJ118&gt;0,-MIN(FJ118,SUM($F123:FI$124,FJ123)),0)</f>
        <v>0</v>
      </c>
      <c r="FK124" s="709">
        <f>IF(FK118&gt;0,-MIN(FK118,SUM($F123:FJ$124,FK123)),0)</f>
        <v>0</v>
      </c>
      <c r="FL124" s="709">
        <f>IF(FL118&gt;0,-MIN(FL118,SUM($F123:FK$124,FL123)),0)</f>
        <v>0</v>
      </c>
      <c r="FM124" s="709">
        <f>IF(FM118&gt;0,-MIN(FM118,SUM($F123:FL$124,FM123)),0)</f>
        <v>0</v>
      </c>
      <c r="FN124" s="709">
        <f>IF(FN118&gt;0,-MIN(FN118,SUM($F123:FM$124,FN123)),0)</f>
        <v>0</v>
      </c>
      <c r="FO124" s="709">
        <f>IF(FO118&gt;0,-MIN(FO118,SUM($F123:FN$124,FO123)),0)</f>
        <v>0</v>
      </c>
      <c r="FP124" s="709">
        <f>IF(FP118&gt;0,-MIN(FP118,SUM($F123:FO$124,FP123)),0)</f>
        <v>0</v>
      </c>
      <c r="FQ124" s="709">
        <f>IF(FQ118&gt;0,-MIN(FQ118,SUM($F123:FP$124,FQ123)),0)</f>
        <v>0</v>
      </c>
      <c r="FR124" s="709">
        <f>IF(FR118&gt;0,-MIN(FR118,SUM($F123:FQ$124,FR123)),0)</f>
        <v>0</v>
      </c>
      <c r="FS124" s="709">
        <f>IF(FS118&gt;0,-MIN(FS118,SUM($F123:FR$124,FS123)),0)</f>
        <v>0</v>
      </c>
      <c r="FT124" s="709">
        <f>IF(FT118&gt;0,-MIN(FT118,SUM($F123:FS$124,FT123)),0)</f>
        <v>0</v>
      </c>
      <c r="FU124" s="709">
        <f>IF(FU118&gt;0,-MIN(FU118,SUM($F123:FT$124,FU123)),0)</f>
        <v>0</v>
      </c>
      <c r="FV124" s="709">
        <f>IF(FV118&gt;0,-MIN(FV118,SUM($F123:FU$124,FV123)),0)</f>
        <v>0</v>
      </c>
      <c r="FW124" s="709">
        <f>IF(FW118&gt;0,-MIN(FW118,SUM($F123:FV$124,FW123)),0)</f>
        <v>0</v>
      </c>
      <c r="FX124" s="709">
        <f>IF(FX118&gt;0,-MIN(FX118,SUM($F123:FW$124,FX123)),0)</f>
        <v>0</v>
      </c>
      <c r="FY124" s="709">
        <f>IF(FY118&gt;0,-MIN(FY118,SUM($F123:FX$124,FY123)),0)</f>
        <v>0</v>
      </c>
      <c r="FZ124" s="709">
        <f>IF(FZ118&gt;0,-MIN(FZ118,SUM($F123:FY$124,FZ123)),0)</f>
        <v>0</v>
      </c>
      <c r="GA124" s="709">
        <f>IF(GA118&gt;0,-MIN(GA118,SUM($F123:FZ$124,GA123)),0)</f>
        <v>0</v>
      </c>
      <c r="GB124" s="709">
        <f>IF(GB118&gt;0,-MIN(GB118,SUM($F123:GA$124,GB123)),0)</f>
        <v>0</v>
      </c>
      <c r="GC124" s="709">
        <f>IF(GC118&gt;0,-MIN(GC118,SUM($F123:GB$124,GC123)),0)</f>
        <v>0</v>
      </c>
      <c r="GD124" s="709">
        <f>IF(GD118&gt;0,-MIN(GD118,SUM($F123:GC$124,GD123)),0)</f>
        <v>0</v>
      </c>
      <c r="GE124" s="709">
        <f>IF(GE118&gt;0,-MIN(GE118,SUM($F123:GD$124,GE123)),0)</f>
        <v>0</v>
      </c>
      <c r="GF124" s="709">
        <f>IF(GF118&gt;0,-MIN(GF118,SUM($F123:GE$124,GF123)),0)</f>
        <v>0</v>
      </c>
      <c r="GG124" s="709">
        <f>IF(GG118&gt;0,-MIN(GG118,SUM($F123:GF$124,GG123)),0)</f>
        <v>0</v>
      </c>
      <c r="GH124" s="709">
        <f>IF(GH118&gt;0,-MIN(GH118,SUM($F123:GG$124,GH123)),0)</f>
        <v>0</v>
      </c>
      <c r="GI124" s="709">
        <f>IF(GI118&gt;0,-MIN(GI118,SUM($F123:GH$124,GI123)),0)</f>
        <v>0</v>
      </c>
      <c r="GJ124" s="709">
        <f>IF(GJ118&gt;0,-MIN(GJ118,SUM($F123:GI$124,GJ123)),0)</f>
        <v>0</v>
      </c>
      <c r="GK124" s="709">
        <f>IF(GK118&gt;0,-MIN(GK118,SUM($F123:GJ$124,GK123)),0)</f>
        <v>0</v>
      </c>
      <c r="GL124" s="709">
        <f>IF(GL118&gt;0,-MIN(GL118,SUM($F123:GK$124,GL123)),0)</f>
        <v>0</v>
      </c>
      <c r="GM124" s="709">
        <f>IF(GM118&gt;0,-MIN(GM118,SUM($F123:GL$124,GM123)),0)</f>
        <v>0</v>
      </c>
      <c r="GN124" s="709">
        <f>IF(GN118&gt;0,-MIN(GN118,SUM($F123:GM$124,GN123)),0)</f>
        <v>0</v>
      </c>
      <c r="GO124" s="709">
        <f>IF(GO118&gt;0,-MIN(GO118,SUM($F123:GN$124,GO123)),0)</f>
        <v>0</v>
      </c>
      <c r="GP124" s="709">
        <f>IF(GP118&gt;0,-MIN(GP118,SUM($F123:GO$124,GP123)),0)</f>
        <v>0</v>
      </c>
      <c r="GQ124" s="709">
        <f>IF(GQ118&gt;0,-MIN(GQ118,SUM($F123:GP$124,GQ123)),0)</f>
        <v>0</v>
      </c>
      <c r="GR124" s="709">
        <f>IF(GR118&gt;0,-MIN(GR118,SUM($F123:GQ$124,GR123)),0)</f>
        <v>0</v>
      </c>
      <c r="GS124" s="709">
        <f>IF(GS118&gt;0,-MIN(GS118,SUM($F123:GR$124,GS123)),0)</f>
        <v>0</v>
      </c>
      <c r="GT124" s="709">
        <f>IF(GT118&gt;0,-MIN(GT118,SUM($F123:GS$124,GT123)),0)</f>
        <v>0</v>
      </c>
      <c r="GU124" s="709">
        <f>IF(GU118&gt;0,-MIN(GU118,SUM($F123:GT$124,GU123)),0)</f>
        <v>0</v>
      </c>
      <c r="GV124" s="709">
        <f>IF(GV118&gt;0,-MIN(GV118,SUM($F123:GU$124,GV123)),0)</f>
        <v>0</v>
      </c>
      <c r="GW124" s="709">
        <f>IF(GW118&gt;0,-MIN(GW118,SUM($F123:GV$124,GW123)),0)</f>
        <v>0</v>
      </c>
      <c r="GX124" s="709">
        <f>IF(GX118&gt;0,-MIN(GX118,SUM($F123:GW$124,GX123)),0)</f>
        <v>0</v>
      </c>
      <c r="GY124" s="709">
        <f>IF(GY118&gt;0,-MIN(GY118,SUM($F123:GX$124,GY123)),0)</f>
        <v>0</v>
      </c>
      <c r="GZ124" s="709">
        <f>IF(GZ118&gt;0,-MIN(GZ118,SUM($F123:GY$124,GZ123)),0)</f>
        <v>0</v>
      </c>
      <c r="HA124" s="709">
        <f>IF(HA118&gt;0,-MIN(HA118,SUM($F123:GZ$124,HA123)),0)</f>
        <v>0</v>
      </c>
      <c r="HB124" s="709">
        <f>IF(HB118&gt;0,-MIN(HB118,SUM($F123:HA$124,HB123)),0)</f>
        <v>0</v>
      </c>
      <c r="HC124" s="709">
        <f>IF(HC118&gt;0,-MIN(HC118,SUM($F123:HB$124,HC123)),0)</f>
        <v>0</v>
      </c>
      <c r="HD124" s="709">
        <f>IF(HD118&gt;0,-MIN(HD118,SUM($F123:HC$124,HD123)),0)</f>
        <v>0</v>
      </c>
      <c r="HE124" s="709">
        <f>IF(HE118&gt;0,-MIN(HE118,SUM($F123:HD$124,HE123)),0)</f>
        <v>0</v>
      </c>
      <c r="HF124" s="709">
        <f>IF(HF118&gt;0,-MIN(HF118,SUM($F123:HE$124,HF123)),0)</f>
        <v>0</v>
      </c>
      <c r="HG124" s="709">
        <f>IF(HG118&gt;0,-MIN(HG118,SUM($F123:HF$124,HG123)),0)</f>
        <v>0</v>
      </c>
      <c r="HH124" s="709">
        <f>IF(HH118&gt;0,-MIN(HH118,SUM($F123:HG$124,HH123)),0)</f>
        <v>0</v>
      </c>
      <c r="HI124" s="709">
        <f>IF(HI118&gt;0,-MIN(HI118,SUM($F123:HH$124,HI123)),0)</f>
        <v>0</v>
      </c>
      <c r="HJ124" s="709">
        <f>IF(HJ118&gt;0,-MIN(HJ118,SUM($F123:HI$124,HJ123)),0)</f>
        <v>0</v>
      </c>
      <c r="HK124" s="709">
        <f>IF(HK118&gt;0,-MIN(HK118,SUM($F123:HJ$124,HK123)),0)</f>
        <v>0</v>
      </c>
      <c r="HL124" s="709">
        <f>IF(HL118&gt;0,-MIN(HL118,SUM($F123:HK$124,HL123)),0)</f>
        <v>0</v>
      </c>
      <c r="HM124" s="709">
        <f>IF(HM118&gt;0,-MIN(HM118,SUM($F123:HL$124,HM123)),0)</f>
        <v>0</v>
      </c>
      <c r="HN124" s="709">
        <f>IF(HN118&gt;0,-MIN(HN118,SUM($F123:HM$124,HN123)),0)</f>
        <v>0</v>
      </c>
      <c r="HO124" s="709">
        <f>IF(HO118&gt;0,-MIN(HO118,SUM($F123:HN$124,HO123)),0)</f>
        <v>0</v>
      </c>
      <c r="HP124" s="709">
        <f>IF(HP118&gt;0,-MIN(HP118,SUM($F123:HO$124,HP123)),0)</f>
        <v>0</v>
      </c>
      <c r="HQ124" s="709">
        <f>IF(HQ118&gt;0,-MIN(HQ118,SUM($F123:HP$124,HQ123)),0)</f>
        <v>0</v>
      </c>
      <c r="HR124" s="709">
        <f>IF(HR118&gt;0,-MIN(HR118,SUM($F123:HQ$124,HR123)),0)</f>
        <v>0</v>
      </c>
      <c r="HS124" s="709">
        <f>IF(HS118&gt;0,-MIN(HS118,SUM($F123:HR$124,HS123)),0)</f>
        <v>0</v>
      </c>
      <c r="HT124" s="709">
        <f>IF(HT118&gt;0,-MIN(HT118,SUM($F123:HS$124,HT123)),0)</f>
        <v>0</v>
      </c>
      <c r="HU124" s="709">
        <f>IF(HU118&gt;0,-MIN(HU118,SUM($F123:HT$124,HU123)),0)</f>
        <v>0</v>
      </c>
      <c r="HV124" s="709">
        <f>IF(HV118&gt;0,-MIN(HV118,SUM($F123:HU$124,HV123)),0)</f>
        <v>0</v>
      </c>
      <c r="HW124" s="709">
        <f>IF(HW118&gt;0,-MIN(HW118,SUM($F123:HV$124,HW123)),0)</f>
        <v>0</v>
      </c>
      <c r="HX124" s="709">
        <f>IF(HX118&gt;0,-MIN(HX118,SUM($F123:HW$124,HX123)),0)</f>
        <v>0</v>
      </c>
      <c r="HY124" s="709">
        <f>IF(HY118&gt;0,-MIN(HY118,SUM($F123:HX$124,HY123)),0)</f>
        <v>0</v>
      </c>
      <c r="HZ124" s="709">
        <f>IF(HZ118&gt;0,-MIN(HZ118,SUM($F123:HY$124,HZ123)),0)</f>
        <v>0</v>
      </c>
      <c r="IA124" s="709">
        <f>IF(IA118&gt;0,-MIN(IA118,SUM($F123:HZ$124,IA123)),0)</f>
        <v>0</v>
      </c>
      <c r="IB124" s="709">
        <f>IF(IB118&gt;0,-MIN(IB118,SUM($F123:IA$124,IB123)),0)</f>
        <v>0</v>
      </c>
      <c r="IC124" s="709">
        <f>IF(IC118&gt;0,-MIN(IC118,SUM($F123:IB$124,IC123)),0)</f>
        <v>0</v>
      </c>
      <c r="ID124" s="709">
        <f>IF(ID118&gt;0,-MIN(ID118,SUM($F123:IC$124,ID123)),0)</f>
        <v>0</v>
      </c>
      <c r="IE124" s="709">
        <f>IF(IE118&gt;0,-MIN(IE118,SUM($F123:ID$124,IE123)),0)</f>
        <v>0</v>
      </c>
      <c r="IF124" s="709">
        <f>IF(IF118&gt;0,-MIN(IF118,SUM($F123:IE$124,IF123)),0)</f>
        <v>0</v>
      </c>
      <c r="IG124" s="709">
        <f>IF(IG118&gt;0,-MIN(IG118,SUM($F123:IF$124,IG123)),0)</f>
        <v>0</v>
      </c>
      <c r="IH124" s="709">
        <f>IF(IH118&gt;0,-MIN(IH118,SUM($F123:IG$124,IH123)),0)</f>
        <v>0</v>
      </c>
      <c r="II124" s="709">
        <f>IF(II118&gt;0,-MIN(II118,SUM($F123:IH$124,II123)),0)</f>
        <v>0</v>
      </c>
      <c r="IJ124" s="709">
        <f>IF(IJ118&gt;0,-MIN(IJ118,SUM($F123:II$124,IJ123)),0)</f>
        <v>0</v>
      </c>
      <c r="IK124" s="709">
        <f>IF(IK118&gt;0,-MIN(IK118,SUM($F123:IJ$124,IK123)),0)</f>
        <v>0</v>
      </c>
      <c r="IL124" s="709">
        <f>IF(IL118&gt;0,-MIN(IL118,SUM($F123:IK$124,IL123)),0)</f>
        <v>0</v>
      </c>
    </row>
    <row r="125" spans="1:247" s="809" customFormat="1">
      <c r="B125" s="809" t="s">
        <v>714</v>
      </c>
      <c r="D125" s="810"/>
      <c r="E125" s="809">
        <f ca="1">SUM(F125:IL125)</f>
        <v>75270500.755455732</v>
      </c>
      <c r="F125" s="709"/>
      <c r="G125" s="709">
        <f t="shared" ref="G125:BR125" ca="1" si="146">IF(G118&lt;0,-G118,0)</f>
        <v>33504679.17981638</v>
      </c>
      <c r="H125" s="709">
        <f t="shared" ca="1" si="146"/>
        <v>6322350.4774649888</v>
      </c>
      <c r="I125" s="709">
        <f t="shared" ca="1" si="146"/>
        <v>3539714.9941044934</v>
      </c>
      <c r="J125" s="709">
        <f t="shared" ca="1" si="146"/>
        <v>3755469.9823500286</v>
      </c>
      <c r="K125" s="709">
        <f t="shared" ca="1" si="146"/>
        <v>3932653.5420241351</v>
      </c>
      <c r="L125" s="709">
        <f t="shared" ca="1" si="146"/>
        <v>4060388.5302696694</v>
      </c>
      <c r="M125" s="709">
        <f t="shared" ca="1" si="146"/>
        <v>4257474.9470866341</v>
      </c>
      <c r="N125" s="709">
        <f t="shared" ca="1" si="146"/>
        <v>4634514.5376809137</v>
      </c>
      <c r="O125" s="709">
        <f t="shared" ca="1" si="146"/>
        <v>4830523.9513761308</v>
      </c>
      <c r="P125" s="709">
        <f t="shared" ca="1" si="146"/>
        <v>5026111.9290671842</v>
      </c>
      <c r="Q125" s="709">
        <f t="shared" ca="1" si="146"/>
        <v>1406618.6842151911</v>
      </c>
      <c r="R125" s="709">
        <f t="shared" ca="1" si="146"/>
        <v>0</v>
      </c>
      <c r="S125" s="709">
        <f t="shared" ca="1" si="146"/>
        <v>0</v>
      </c>
      <c r="T125" s="709">
        <f t="shared" ca="1" si="146"/>
        <v>0</v>
      </c>
      <c r="U125" s="709">
        <f t="shared" ca="1" si="146"/>
        <v>0</v>
      </c>
      <c r="V125" s="709">
        <f t="shared" ca="1" si="146"/>
        <v>0</v>
      </c>
      <c r="W125" s="709">
        <f t="shared" ca="1" si="146"/>
        <v>0</v>
      </c>
      <c r="X125" s="709">
        <f t="shared" ca="1" si="146"/>
        <v>0</v>
      </c>
      <c r="Y125" s="709">
        <f t="shared" ca="1" si="146"/>
        <v>0</v>
      </c>
      <c r="Z125" s="709">
        <f t="shared" ca="1" si="146"/>
        <v>0</v>
      </c>
      <c r="AA125" s="709">
        <f t="shared" ca="1" si="146"/>
        <v>0</v>
      </c>
      <c r="AB125" s="709">
        <f t="shared" ca="1" si="146"/>
        <v>0</v>
      </c>
      <c r="AC125" s="709">
        <f t="shared" ca="1" si="146"/>
        <v>0</v>
      </c>
      <c r="AD125" s="709">
        <f t="shared" ca="1" si="146"/>
        <v>0</v>
      </c>
      <c r="AE125" s="709">
        <f t="shared" ca="1" si="146"/>
        <v>0</v>
      </c>
      <c r="AF125" s="709">
        <f t="shared" ca="1" si="146"/>
        <v>0</v>
      </c>
      <c r="AG125" s="709">
        <f t="shared" ca="1" si="146"/>
        <v>0</v>
      </c>
      <c r="AH125" s="709">
        <f t="shared" ca="1" si="146"/>
        <v>0</v>
      </c>
      <c r="AI125" s="709">
        <f t="shared" ca="1" si="146"/>
        <v>0</v>
      </c>
      <c r="AJ125" s="709">
        <f t="shared" ca="1" si="146"/>
        <v>0</v>
      </c>
      <c r="AK125" s="709">
        <f t="shared" ca="1" si="146"/>
        <v>0</v>
      </c>
      <c r="AL125" s="709">
        <f t="shared" ca="1" si="146"/>
        <v>0</v>
      </c>
      <c r="AM125" s="709">
        <f t="shared" ca="1" si="146"/>
        <v>0</v>
      </c>
      <c r="AN125" s="709">
        <f t="shared" ca="1" si="146"/>
        <v>0</v>
      </c>
      <c r="AO125" s="709">
        <f t="shared" ca="1" si="146"/>
        <v>0</v>
      </c>
      <c r="AP125" s="709">
        <f t="shared" ca="1" si="146"/>
        <v>0</v>
      </c>
      <c r="AQ125" s="709">
        <f t="shared" ca="1" si="146"/>
        <v>0</v>
      </c>
      <c r="AR125" s="709">
        <f t="shared" ca="1" si="146"/>
        <v>0</v>
      </c>
      <c r="AS125" s="709">
        <f t="shared" ca="1" si="146"/>
        <v>0</v>
      </c>
      <c r="AT125" s="709">
        <f t="shared" ca="1" si="146"/>
        <v>0</v>
      </c>
      <c r="AU125" s="709">
        <f t="shared" ca="1" si="146"/>
        <v>0</v>
      </c>
      <c r="AV125" s="709">
        <f t="shared" ca="1" si="146"/>
        <v>0</v>
      </c>
      <c r="AW125" s="709">
        <f t="shared" ca="1" si="146"/>
        <v>0</v>
      </c>
      <c r="AX125" s="709">
        <f t="shared" ca="1" si="146"/>
        <v>0</v>
      </c>
      <c r="AY125" s="709">
        <f t="shared" ca="1" si="146"/>
        <v>0</v>
      </c>
      <c r="AZ125" s="709">
        <f t="shared" ca="1" si="146"/>
        <v>0</v>
      </c>
      <c r="BA125" s="709">
        <f t="shared" ca="1" si="146"/>
        <v>0</v>
      </c>
      <c r="BB125" s="709">
        <f t="shared" ca="1" si="146"/>
        <v>0</v>
      </c>
      <c r="BC125" s="709">
        <f t="shared" ca="1" si="146"/>
        <v>0</v>
      </c>
      <c r="BD125" s="709">
        <f t="shared" ca="1" si="146"/>
        <v>0</v>
      </c>
      <c r="BE125" s="709">
        <f t="shared" ca="1" si="146"/>
        <v>0</v>
      </c>
      <c r="BF125" s="709">
        <f t="shared" ca="1" si="146"/>
        <v>0</v>
      </c>
      <c r="BG125" s="709">
        <f t="shared" ca="1" si="146"/>
        <v>0</v>
      </c>
      <c r="BH125" s="709">
        <f t="shared" ca="1" si="146"/>
        <v>0</v>
      </c>
      <c r="BI125" s="709">
        <f t="shared" ca="1" si="146"/>
        <v>0</v>
      </c>
      <c r="BJ125" s="709">
        <f t="shared" ca="1" si="146"/>
        <v>0</v>
      </c>
      <c r="BK125" s="709">
        <f t="shared" ca="1" si="146"/>
        <v>0</v>
      </c>
      <c r="BL125" s="709">
        <f t="shared" ca="1" si="146"/>
        <v>0</v>
      </c>
      <c r="BM125" s="709">
        <f t="shared" ca="1" si="146"/>
        <v>0</v>
      </c>
      <c r="BN125" s="709">
        <f t="shared" ca="1" si="146"/>
        <v>0</v>
      </c>
      <c r="BO125" s="709">
        <f t="shared" ca="1" si="146"/>
        <v>0</v>
      </c>
      <c r="BP125" s="709">
        <f t="shared" ca="1" si="146"/>
        <v>0</v>
      </c>
      <c r="BQ125" s="709">
        <f t="shared" ca="1" si="146"/>
        <v>0</v>
      </c>
      <c r="BR125" s="709">
        <f t="shared" ca="1" si="146"/>
        <v>0</v>
      </c>
      <c r="BS125" s="709">
        <f t="shared" ref="BS125:ED125" ca="1" si="147">IF(BS118&lt;0,-BS118,0)</f>
        <v>0</v>
      </c>
      <c r="BT125" s="709">
        <f t="shared" ca="1" si="147"/>
        <v>0</v>
      </c>
      <c r="BU125" s="709">
        <f t="shared" ca="1" si="147"/>
        <v>0</v>
      </c>
      <c r="BV125" s="709">
        <f t="shared" si="147"/>
        <v>0</v>
      </c>
      <c r="BW125" s="709">
        <f t="shared" si="147"/>
        <v>0</v>
      </c>
      <c r="BX125" s="709">
        <f t="shared" si="147"/>
        <v>0</v>
      </c>
      <c r="BY125" s="709">
        <f t="shared" si="147"/>
        <v>0</v>
      </c>
      <c r="BZ125" s="709">
        <f t="shared" si="147"/>
        <v>0</v>
      </c>
      <c r="CA125" s="709">
        <f t="shared" si="147"/>
        <v>0</v>
      </c>
      <c r="CB125" s="709">
        <f t="shared" si="147"/>
        <v>0</v>
      </c>
      <c r="CC125" s="709">
        <f t="shared" si="147"/>
        <v>0</v>
      </c>
      <c r="CD125" s="709">
        <f t="shared" si="147"/>
        <v>0</v>
      </c>
      <c r="CE125" s="709">
        <f t="shared" si="147"/>
        <v>0</v>
      </c>
      <c r="CF125" s="709">
        <f t="shared" si="147"/>
        <v>0</v>
      </c>
      <c r="CG125" s="709">
        <f t="shared" si="147"/>
        <v>0</v>
      </c>
      <c r="CH125" s="709">
        <f t="shared" si="147"/>
        <v>0</v>
      </c>
      <c r="CI125" s="709">
        <f t="shared" si="147"/>
        <v>0</v>
      </c>
      <c r="CJ125" s="709">
        <f t="shared" si="147"/>
        <v>0</v>
      </c>
      <c r="CK125" s="709">
        <f t="shared" si="147"/>
        <v>0</v>
      </c>
      <c r="CL125" s="709">
        <f t="shared" si="147"/>
        <v>0</v>
      </c>
      <c r="CM125" s="709">
        <f t="shared" si="147"/>
        <v>0</v>
      </c>
      <c r="CN125" s="709">
        <f t="shared" si="147"/>
        <v>0</v>
      </c>
      <c r="CO125" s="709">
        <f t="shared" si="147"/>
        <v>0</v>
      </c>
      <c r="CP125" s="709">
        <f t="shared" si="147"/>
        <v>0</v>
      </c>
      <c r="CQ125" s="709">
        <f t="shared" si="147"/>
        <v>0</v>
      </c>
      <c r="CR125" s="709">
        <f t="shared" si="147"/>
        <v>0</v>
      </c>
      <c r="CS125" s="709">
        <f t="shared" si="147"/>
        <v>0</v>
      </c>
      <c r="CT125" s="709">
        <f t="shared" si="147"/>
        <v>0</v>
      </c>
      <c r="CU125" s="709">
        <f t="shared" si="147"/>
        <v>0</v>
      </c>
      <c r="CV125" s="709">
        <f t="shared" si="147"/>
        <v>0</v>
      </c>
      <c r="CW125" s="709">
        <f t="shared" si="147"/>
        <v>0</v>
      </c>
      <c r="CX125" s="709">
        <f t="shared" si="147"/>
        <v>0</v>
      </c>
      <c r="CY125" s="709">
        <f t="shared" si="147"/>
        <v>0</v>
      </c>
      <c r="CZ125" s="709">
        <f t="shared" si="147"/>
        <v>0</v>
      </c>
      <c r="DA125" s="709">
        <f t="shared" si="147"/>
        <v>0</v>
      </c>
      <c r="DB125" s="709">
        <f t="shared" si="147"/>
        <v>0</v>
      </c>
      <c r="DC125" s="709">
        <f t="shared" si="147"/>
        <v>0</v>
      </c>
      <c r="DD125" s="709">
        <f t="shared" si="147"/>
        <v>0</v>
      </c>
      <c r="DE125" s="709">
        <f t="shared" si="147"/>
        <v>0</v>
      </c>
      <c r="DF125" s="709">
        <f t="shared" si="147"/>
        <v>0</v>
      </c>
      <c r="DG125" s="709">
        <f t="shared" si="147"/>
        <v>0</v>
      </c>
      <c r="DH125" s="709">
        <f t="shared" si="147"/>
        <v>0</v>
      </c>
      <c r="DI125" s="709">
        <f t="shared" si="147"/>
        <v>0</v>
      </c>
      <c r="DJ125" s="709">
        <f t="shared" si="147"/>
        <v>0</v>
      </c>
      <c r="DK125" s="709">
        <f t="shared" si="147"/>
        <v>0</v>
      </c>
      <c r="DL125" s="709">
        <f t="shared" si="147"/>
        <v>0</v>
      </c>
      <c r="DM125" s="709">
        <f t="shared" si="147"/>
        <v>0</v>
      </c>
      <c r="DN125" s="709">
        <f t="shared" si="147"/>
        <v>0</v>
      </c>
      <c r="DO125" s="709">
        <f t="shared" si="147"/>
        <v>0</v>
      </c>
      <c r="DP125" s="709">
        <f t="shared" si="147"/>
        <v>0</v>
      </c>
      <c r="DQ125" s="709">
        <f t="shared" si="147"/>
        <v>0</v>
      </c>
      <c r="DR125" s="709">
        <f t="shared" si="147"/>
        <v>0</v>
      </c>
      <c r="DS125" s="709">
        <f t="shared" si="147"/>
        <v>0</v>
      </c>
      <c r="DT125" s="709">
        <f t="shared" si="147"/>
        <v>0</v>
      </c>
      <c r="DU125" s="709">
        <f t="shared" si="147"/>
        <v>0</v>
      </c>
      <c r="DV125" s="709">
        <f t="shared" si="147"/>
        <v>0</v>
      </c>
      <c r="DW125" s="709">
        <f t="shared" si="147"/>
        <v>0</v>
      </c>
      <c r="DX125" s="709">
        <f t="shared" si="147"/>
        <v>0</v>
      </c>
      <c r="DY125" s="709">
        <f t="shared" si="147"/>
        <v>0</v>
      </c>
      <c r="DZ125" s="709">
        <f t="shared" si="147"/>
        <v>0</v>
      </c>
      <c r="EA125" s="709">
        <f t="shared" si="147"/>
        <v>0</v>
      </c>
      <c r="EB125" s="709">
        <f t="shared" si="147"/>
        <v>0</v>
      </c>
      <c r="EC125" s="709">
        <f t="shared" si="147"/>
        <v>0</v>
      </c>
      <c r="ED125" s="709">
        <f t="shared" si="147"/>
        <v>0</v>
      </c>
      <c r="EE125" s="709">
        <f t="shared" ref="EE125:GP125" si="148">IF(EE118&lt;0,-EE118,0)</f>
        <v>0</v>
      </c>
      <c r="EF125" s="709">
        <f t="shared" si="148"/>
        <v>0</v>
      </c>
      <c r="EG125" s="709">
        <f t="shared" si="148"/>
        <v>0</v>
      </c>
      <c r="EH125" s="709">
        <f t="shared" si="148"/>
        <v>0</v>
      </c>
      <c r="EI125" s="709">
        <f t="shared" si="148"/>
        <v>0</v>
      </c>
      <c r="EJ125" s="709">
        <f t="shared" si="148"/>
        <v>0</v>
      </c>
      <c r="EK125" s="709">
        <f t="shared" si="148"/>
        <v>0</v>
      </c>
      <c r="EL125" s="709">
        <f t="shared" si="148"/>
        <v>0</v>
      </c>
      <c r="EM125" s="709">
        <f t="shared" si="148"/>
        <v>0</v>
      </c>
      <c r="EN125" s="709">
        <f t="shared" si="148"/>
        <v>0</v>
      </c>
      <c r="EO125" s="709">
        <f t="shared" si="148"/>
        <v>0</v>
      </c>
      <c r="EP125" s="709">
        <f t="shared" si="148"/>
        <v>0</v>
      </c>
      <c r="EQ125" s="709">
        <f t="shared" si="148"/>
        <v>0</v>
      </c>
      <c r="ER125" s="709">
        <f t="shared" si="148"/>
        <v>0</v>
      </c>
      <c r="ES125" s="709">
        <f t="shared" si="148"/>
        <v>0</v>
      </c>
      <c r="ET125" s="709">
        <f t="shared" si="148"/>
        <v>0</v>
      </c>
      <c r="EU125" s="709">
        <f t="shared" si="148"/>
        <v>0</v>
      </c>
      <c r="EV125" s="709">
        <f t="shared" si="148"/>
        <v>0</v>
      </c>
      <c r="EW125" s="709">
        <f t="shared" si="148"/>
        <v>0</v>
      </c>
      <c r="EX125" s="709">
        <f t="shared" si="148"/>
        <v>0</v>
      </c>
      <c r="EY125" s="709">
        <f t="shared" si="148"/>
        <v>0</v>
      </c>
      <c r="EZ125" s="709">
        <f t="shared" si="148"/>
        <v>0</v>
      </c>
      <c r="FA125" s="709">
        <f t="shared" si="148"/>
        <v>0</v>
      </c>
      <c r="FB125" s="709">
        <f t="shared" si="148"/>
        <v>0</v>
      </c>
      <c r="FC125" s="709">
        <f t="shared" si="148"/>
        <v>0</v>
      </c>
      <c r="FD125" s="709">
        <f t="shared" si="148"/>
        <v>0</v>
      </c>
      <c r="FE125" s="709">
        <f t="shared" si="148"/>
        <v>0</v>
      </c>
      <c r="FF125" s="709">
        <f t="shared" si="148"/>
        <v>0</v>
      </c>
      <c r="FG125" s="709">
        <f t="shared" si="148"/>
        <v>0</v>
      </c>
      <c r="FH125" s="709">
        <f t="shared" si="148"/>
        <v>0</v>
      </c>
      <c r="FI125" s="709">
        <f t="shared" si="148"/>
        <v>0</v>
      </c>
      <c r="FJ125" s="709">
        <f t="shared" si="148"/>
        <v>0</v>
      </c>
      <c r="FK125" s="709">
        <f t="shared" si="148"/>
        <v>0</v>
      </c>
      <c r="FL125" s="709">
        <f t="shared" si="148"/>
        <v>0</v>
      </c>
      <c r="FM125" s="709">
        <f t="shared" si="148"/>
        <v>0</v>
      </c>
      <c r="FN125" s="709">
        <f t="shared" si="148"/>
        <v>0</v>
      </c>
      <c r="FO125" s="709">
        <f t="shared" si="148"/>
        <v>0</v>
      </c>
      <c r="FP125" s="709">
        <f t="shared" si="148"/>
        <v>0</v>
      </c>
      <c r="FQ125" s="709">
        <f t="shared" si="148"/>
        <v>0</v>
      </c>
      <c r="FR125" s="709">
        <f t="shared" si="148"/>
        <v>0</v>
      </c>
      <c r="FS125" s="709">
        <f t="shared" si="148"/>
        <v>0</v>
      </c>
      <c r="FT125" s="709">
        <f t="shared" si="148"/>
        <v>0</v>
      </c>
      <c r="FU125" s="709">
        <f t="shared" si="148"/>
        <v>0</v>
      </c>
      <c r="FV125" s="709">
        <f t="shared" si="148"/>
        <v>0</v>
      </c>
      <c r="FW125" s="709">
        <f t="shared" si="148"/>
        <v>0</v>
      </c>
      <c r="FX125" s="709">
        <f t="shared" si="148"/>
        <v>0</v>
      </c>
      <c r="FY125" s="709">
        <f t="shared" si="148"/>
        <v>0</v>
      </c>
      <c r="FZ125" s="709">
        <f t="shared" si="148"/>
        <v>0</v>
      </c>
      <c r="GA125" s="709">
        <f t="shared" si="148"/>
        <v>0</v>
      </c>
      <c r="GB125" s="709">
        <f t="shared" si="148"/>
        <v>0</v>
      </c>
      <c r="GC125" s="709">
        <f t="shared" si="148"/>
        <v>0</v>
      </c>
      <c r="GD125" s="709">
        <f t="shared" si="148"/>
        <v>0</v>
      </c>
      <c r="GE125" s="709">
        <f t="shared" si="148"/>
        <v>0</v>
      </c>
      <c r="GF125" s="709">
        <f t="shared" si="148"/>
        <v>0</v>
      </c>
      <c r="GG125" s="709">
        <f t="shared" si="148"/>
        <v>0</v>
      </c>
      <c r="GH125" s="709">
        <f t="shared" si="148"/>
        <v>0</v>
      </c>
      <c r="GI125" s="709">
        <f t="shared" si="148"/>
        <v>0</v>
      </c>
      <c r="GJ125" s="709">
        <f t="shared" si="148"/>
        <v>0</v>
      </c>
      <c r="GK125" s="709">
        <f t="shared" si="148"/>
        <v>0</v>
      </c>
      <c r="GL125" s="709">
        <f t="shared" si="148"/>
        <v>0</v>
      </c>
      <c r="GM125" s="709">
        <f t="shared" si="148"/>
        <v>0</v>
      </c>
      <c r="GN125" s="709">
        <f t="shared" si="148"/>
        <v>0</v>
      </c>
      <c r="GO125" s="709">
        <f t="shared" si="148"/>
        <v>0</v>
      </c>
      <c r="GP125" s="709">
        <f t="shared" si="148"/>
        <v>0</v>
      </c>
      <c r="GQ125" s="709">
        <f t="shared" ref="GQ125:IL125" si="149">IF(GQ118&lt;0,-GQ118,0)</f>
        <v>0</v>
      </c>
      <c r="GR125" s="709">
        <f t="shared" si="149"/>
        <v>0</v>
      </c>
      <c r="GS125" s="709">
        <f t="shared" si="149"/>
        <v>0</v>
      </c>
      <c r="GT125" s="709">
        <f t="shared" si="149"/>
        <v>0</v>
      </c>
      <c r="GU125" s="709">
        <f t="shared" si="149"/>
        <v>0</v>
      </c>
      <c r="GV125" s="709">
        <f t="shared" si="149"/>
        <v>0</v>
      </c>
      <c r="GW125" s="709">
        <f t="shared" si="149"/>
        <v>0</v>
      </c>
      <c r="GX125" s="709">
        <f t="shared" si="149"/>
        <v>0</v>
      </c>
      <c r="GY125" s="709">
        <f t="shared" si="149"/>
        <v>0</v>
      </c>
      <c r="GZ125" s="709">
        <f t="shared" si="149"/>
        <v>0</v>
      </c>
      <c r="HA125" s="709">
        <f t="shared" si="149"/>
        <v>0</v>
      </c>
      <c r="HB125" s="709">
        <f t="shared" si="149"/>
        <v>0</v>
      </c>
      <c r="HC125" s="709">
        <f t="shared" si="149"/>
        <v>0</v>
      </c>
      <c r="HD125" s="709">
        <f t="shared" si="149"/>
        <v>0</v>
      </c>
      <c r="HE125" s="709">
        <f t="shared" si="149"/>
        <v>0</v>
      </c>
      <c r="HF125" s="709">
        <f t="shared" si="149"/>
        <v>0</v>
      </c>
      <c r="HG125" s="709">
        <f t="shared" si="149"/>
        <v>0</v>
      </c>
      <c r="HH125" s="709">
        <f t="shared" si="149"/>
        <v>0</v>
      </c>
      <c r="HI125" s="709">
        <f t="shared" si="149"/>
        <v>0</v>
      </c>
      <c r="HJ125" s="709">
        <f t="shared" si="149"/>
        <v>0</v>
      </c>
      <c r="HK125" s="709">
        <f t="shared" si="149"/>
        <v>0</v>
      </c>
      <c r="HL125" s="709">
        <f t="shared" si="149"/>
        <v>0</v>
      </c>
      <c r="HM125" s="709">
        <f t="shared" si="149"/>
        <v>0</v>
      </c>
      <c r="HN125" s="709">
        <f t="shared" si="149"/>
        <v>0</v>
      </c>
      <c r="HO125" s="709">
        <f t="shared" si="149"/>
        <v>0</v>
      </c>
      <c r="HP125" s="709">
        <f t="shared" si="149"/>
        <v>0</v>
      </c>
      <c r="HQ125" s="709">
        <f t="shared" si="149"/>
        <v>0</v>
      </c>
      <c r="HR125" s="709">
        <f t="shared" si="149"/>
        <v>0</v>
      </c>
      <c r="HS125" s="709">
        <f t="shared" si="149"/>
        <v>0</v>
      </c>
      <c r="HT125" s="709">
        <f t="shared" si="149"/>
        <v>0</v>
      </c>
      <c r="HU125" s="709">
        <f t="shared" si="149"/>
        <v>0</v>
      </c>
      <c r="HV125" s="709">
        <f t="shared" si="149"/>
        <v>0</v>
      </c>
      <c r="HW125" s="709">
        <f t="shared" si="149"/>
        <v>0</v>
      </c>
      <c r="HX125" s="709">
        <f t="shared" si="149"/>
        <v>0</v>
      </c>
      <c r="HY125" s="709">
        <f t="shared" si="149"/>
        <v>0</v>
      </c>
      <c r="HZ125" s="709">
        <f t="shared" si="149"/>
        <v>0</v>
      </c>
      <c r="IA125" s="709">
        <f t="shared" si="149"/>
        <v>0</v>
      </c>
      <c r="IB125" s="709">
        <f t="shared" si="149"/>
        <v>0</v>
      </c>
      <c r="IC125" s="709">
        <f t="shared" si="149"/>
        <v>0</v>
      </c>
      <c r="ID125" s="709">
        <f t="shared" si="149"/>
        <v>0</v>
      </c>
      <c r="IE125" s="709">
        <f t="shared" si="149"/>
        <v>0</v>
      </c>
      <c r="IF125" s="709">
        <f t="shared" si="149"/>
        <v>0</v>
      </c>
      <c r="IG125" s="709">
        <f t="shared" si="149"/>
        <v>0</v>
      </c>
      <c r="IH125" s="709">
        <f t="shared" si="149"/>
        <v>0</v>
      </c>
      <c r="II125" s="709">
        <f t="shared" si="149"/>
        <v>0</v>
      </c>
      <c r="IJ125" s="709">
        <f t="shared" si="149"/>
        <v>0</v>
      </c>
      <c r="IK125" s="709">
        <f t="shared" si="149"/>
        <v>0</v>
      </c>
      <c r="IL125" s="709">
        <f t="shared" si="149"/>
        <v>0</v>
      </c>
    </row>
    <row r="126" spans="1:247" s="809" customFormat="1">
      <c r="B126" s="809" t="s">
        <v>715</v>
      </c>
      <c r="D126" s="810"/>
      <c r="E126" s="809">
        <f ca="1">SUM(F126:IL126)</f>
        <v>-75270500.755455762</v>
      </c>
      <c r="F126" s="709"/>
      <c r="G126" s="709">
        <f t="shared" ref="G126:BR126" ca="1" si="150">-IF(G118&gt;0,MIN(SUM(G122:G124),G118+G124),0)</f>
        <v>0</v>
      </c>
      <c r="H126" s="709">
        <f t="shared" ca="1" si="150"/>
        <v>0</v>
      </c>
      <c r="I126" s="709">
        <f t="shared" ca="1" si="150"/>
        <v>0</v>
      </c>
      <c r="J126" s="709">
        <f t="shared" ca="1" si="150"/>
        <v>0</v>
      </c>
      <c r="K126" s="709">
        <f t="shared" ca="1" si="150"/>
        <v>0</v>
      </c>
      <c r="L126" s="709">
        <f t="shared" ca="1" si="150"/>
        <v>0</v>
      </c>
      <c r="M126" s="709">
        <f t="shared" ca="1" si="150"/>
        <v>0</v>
      </c>
      <c r="N126" s="709">
        <f t="shared" ca="1" si="150"/>
        <v>0</v>
      </c>
      <c r="O126" s="709">
        <f t="shared" ca="1" si="150"/>
        <v>0</v>
      </c>
      <c r="P126" s="709">
        <f t="shared" ca="1" si="150"/>
        <v>0</v>
      </c>
      <c r="Q126" s="709">
        <f t="shared" ca="1" si="150"/>
        <v>0</v>
      </c>
      <c r="R126" s="709">
        <f t="shared" ca="1" si="150"/>
        <v>0</v>
      </c>
      <c r="S126" s="709">
        <f t="shared" ca="1" si="150"/>
        <v>0</v>
      </c>
      <c r="T126" s="709">
        <f t="shared" ca="1" si="150"/>
        <v>0</v>
      </c>
      <c r="U126" s="709">
        <f t="shared" ca="1" si="150"/>
        <v>0</v>
      </c>
      <c r="V126" s="709">
        <f t="shared" ca="1" si="150"/>
        <v>0</v>
      </c>
      <c r="W126" s="709">
        <f t="shared" ca="1" si="150"/>
        <v>0</v>
      </c>
      <c r="X126" s="709">
        <f t="shared" ca="1" si="150"/>
        <v>0</v>
      </c>
      <c r="Y126" s="709">
        <f t="shared" ca="1" si="150"/>
        <v>0</v>
      </c>
      <c r="Z126" s="709">
        <f t="shared" ca="1" si="150"/>
        <v>0</v>
      </c>
      <c r="AA126" s="709">
        <f t="shared" ca="1" si="150"/>
        <v>0</v>
      </c>
      <c r="AB126" s="709">
        <f t="shared" ca="1" si="150"/>
        <v>0</v>
      </c>
      <c r="AC126" s="709">
        <f t="shared" ca="1" si="150"/>
        <v>0</v>
      </c>
      <c r="AD126" s="709">
        <f t="shared" ca="1" si="150"/>
        <v>0</v>
      </c>
      <c r="AE126" s="709">
        <f t="shared" ca="1" si="150"/>
        <v>0</v>
      </c>
      <c r="AF126" s="709">
        <f t="shared" ca="1" si="150"/>
        <v>0</v>
      </c>
      <c r="AG126" s="709">
        <f t="shared" ca="1" si="150"/>
        <v>0</v>
      </c>
      <c r="AH126" s="709">
        <f t="shared" ca="1" si="150"/>
        <v>0</v>
      </c>
      <c r="AI126" s="709">
        <f t="shared" ca="1" si="150"/>
        <v>0</v>
      </c>
      <c r="AJ126" s="709">
        <f t="shared" ca="1" si="150"/>
        <v>0</v>
      </c>
      <c r="AK126" s="709">
        <f t="shared" ca="1" si="150"/>
        <v>0</v>
      </c>
      <c r="AL126" s="709">
        <f t="shared" ca="1" si="150"/>
        <v>0</v>
      </c>
      <c r="AM126" s="709">
        <f t="shared" ca="1" si="150"/>
        <v>0</v>
      </c>
      <c r="AN126" s="709">
        <f t="shared" ca="1" si="150"/>
        <v>0</v>
      </c>
      <c r="AO126" s="709">
        <f t="shared" ca="1" si="150"/>
        <v>0</v>
      </c>
      <c r="AP126" s="709">
        <f t="shared" ca="1" si="150"/>
        <v>0</v>
      </c>
      <c r="AQ126" s="709">
        <f t="shared" ca="1" si="150"/>
        <v>0</v>
      </c>
      <c r="AR126" s="709">
        <f t="shared" ca="1" si="150"/>
        <v>0</v>
      </c>
      <c r="AS126" s="709">
        <f t="shared" ca="1" si="150"/>
        <v>0</v>
      </c>
      <c r="AT126" s="709">
        <f t="shared" ca="1" si="150"/>
        <v>0</v>
      </c>
      <c r="AU126" s="709">
        <f t="shared" ca="1" si="150"/>
        <v>0</v>
      </c>
      <c r="AV126" s="709">
        <f t="shared" ca="1" si="150"/>
        <v>0</v>
      </c>
      <c r="AW126" s="709">
        <f t="shared" ca="1" si="150"/>
        <v>-46625902.214069396</v>
      </c>
      <c r="AX126" s="709">
        <f t="shared" ca="1" si="150"/>
        <v>-346227.58752423723</v>
      </c>
      <c r="AY126" s="709">
        <f t="shared" ca="1" si="150"/>
        <v>-357471.87538837106</v>
      </c>
      <c r="AZ126" s="709">
        <f t="shared" ca="1" si="150"/>
        <v>-352492.51833686017</v>
      </c>
      <c r="BA126" s="709">
        <f t="shared" ca="1" si="150"/>
        <v>-363587.81251972489</v>
      </c>
      <c r="BB126" s="709">
        <f t="shared" ca="1" si="150"/>
        <v>-358867.67416052351</v>
      </c>
      <c r="BC126" s="709">
        <f t="shared" ca="1" si="150"/>
        <v>-362062.61925852834</v>
      </c>
      <c r="BD126" s="709">
        <f t="shared" ca="1" si="150"/>
        <v>-388212.37456100737</v>
      </c>
      <c r="BE126" s="709">
        <f t="shared" ca="1" si="150"/>
        <v>-361207.71297774103</v>
      </c>
      <c r="BF126" s="709">
        <f t="shared" ca="1" si="150"/>
        <v>-379386.14098975202</v>
      </c>
      <c r="BG126" s="709">
        <f t="shared" ca="1" si="150"/>
        <v>-375335.60108434921</v>
      </c>
      <c r="BH126" s="709">
        <f t="shared" ca="1" si="150"/>
        <v>-385887.63707460405</v>
      </c>
      <c r="BI126" s="709">
        <f t="shared" ca="1" si="150"/>
        <v>-382112.65744344785</v>
      </c>
      <c r="BJ126" s="709">
        <f t="shared" ca="1" si="150"/>
        <v>-433191.9203265711</v>
      </c>
      <c r="BK126" s="709">
        <f t="shared" ca="1" si="150"/>
        <v>-443912.59207215824</v>
      </c>
      <c r="BL126" s="709">
        <f t="shared" ca="1" si="150"/>
        <v>-441000.65029614302</v>
      </c>
      <c r="BM126" s="709">
        <f t="shared" ca="1" si="150"/>
        <v>-451535.61345866276</v>
      </c>
      <c r="BN126" s="709">
        <f t="shared" ca="1" si="150"/>
        <v>-448946.7668343549</v>
      </c>
      <c r="BO126" s="709">
        <f t="shared" ca="1" si="150"/>
        <v>-452943.67258887121</v>
      </c>
      <c r="BP126" s="709">
        <f t="shared" ca="1" si="150"/>
        <v>-475626.15710114199</v>
      </c>
      <c r="BQ126" s="709">
        <f t="shared" ca="1" si="150"/>
        <v>-461210.59056209243</v>
      </c>
      <c r="BR126" s="709">
        <f t="shared" ca="1" si="150"/>
        <v>-471264.91738743335</v>
      </c>
      <c r="BS126" s="709">
        <f t="shared" ref="BS126:ED126" ca="1" si="151">-IF(BS118&gt;0,MIN(SUM(BS122:BS124),BS118+BS124),0)</f>
        <v>-469512.28020327777</v>
      </c>
      <c r="BT126" s="709">
        <f t="shared" ca="1" si="151"/>
        <v>-479369.17479234398</v>
      </c>
      <c r="BU126" s="709">
        <f t="shared" ca="1" si="151"/>
        <v>-19203231.994444173</v>
      </c>
      <c r="BV126" s="709">
        <f t="shared" si="151"/>
        <v>0</v>
      </c>
      <c r="BW126" s="709">
        <f t="shared" si="151"/>
        <v>0</v>
      </c>
      <c r="BX126" s="709">
        <f t="shared" si="151"/>
        <v>0</v>
      </c>
      <c r="BY126" s="709">
        <f t="shared" si="151"/>
        <v>0</v>
      </c>
      <c r="BZ126" s="709">
        <f t="shared" si="151"/>
        <v>0</v>
      </c>
      <c r="CA126" s="709">
        <f t="shared" si="151"/>
        <v>0</v>
      </c>
      <c r="CB126" s="709">
        <f t="shared" si="151"/>
        <v>0</v>
      </c>
      <c r="CC126" s="709">
        <f t="shared" si="151"/>
        <v>0</v>
      </c>
      <c r="CD126" s="709">
        <f t="shared" si="151"/>
        <v>0</v>
      </c>
      <c r="CE126" s="709">
        <f t="shared" si="151"/>
        <v>0</v>
      </c>
      <c r="CF126" s="709">
        <f t="shared" si="151"/>
        <v>0</v>
      </c>
      <c r="CG126" s="709">
        <f t="shared" si="151"/>
        <v>0</v>
      </c>
      <c r="CH126" s="709">
        <f t="shared" si="151"/>
        <v>0</v>
      </c>
      <c r="CI126" s="709">
        <f t="shared" si="151"/>
        <v>0</v>
      </c>
      <c r="CJ126" s="709">
        <f t="shared" si="151"/>
        <v>0</v>
      </c>
      <c r="CK126" s="709">
        <f t="shared" si="151"/>
        <v>0</v>
      </c>
      <c r="CL126" s="709">
        <f t="shared" si="151"/>
        <v>0</v>
      </c>
      <c r="CM126" s="709">
        <f t="shared" si="151"/>
        <v>0</v>
      </c>
      <c r="CN126" s="709">
        <f t="shared" si="151"/>
        <v>0</v>
      </c>
      <c r="CO126" s="709">
        <f t="shared" si="151"/>
        <v>0</v>
      </c>
      <c r="CP126" s="709">
        <f t="shared" si="151"/>
        <v>0</v>
      </c>
      <c r="CQ126" s="709">
        <f t="shared" si="151"/>
        <v>0</v>
      </c>
      <c r="CR126" s="709">
        <f t="shared" si="151"/>
        <v>0</v>
      </c>
      <c r="CS126" s="709">
        <f t="shared" si="151"/>
        <v>0</v>
      </c>
      <c r="CT126" s="709">
        <f t="shared" si="151"/>
        <v>0</v>
      </c>
      <c r="CU126" s="709">
        <f t="shared" si="151"/>
        <v>0</v>
      </c>
      <c r="CV126" s="709">
        <f t="shared" si="151"/>
        <v>0</v>
      </c>
      <c r="CW126" s="709">
        <f t="shared" si="151"/>
        <v>0</v>
      </c>
      <c r="CX126" s="709">
        <f t="shared" si="151"/>
        <v>0</v>
      </c>
      <c r="CY126" s="709">
        <f t="shared" si="151"/>
        <v>0</v>
      </c>
      <c r="CZ126" s="709">
        <f t="shared" si="151"/>
        <v>0</v>
      </c>
      <c r="DA126" s="709">
        <f t="shared" si="151"/>
        <v>0</v>
      </c>
      <c r="DB126" s="709">
        <f t="shared" si="151"/>
        <v>0</v>
      </c>
      <c r="DC126" s="709">
        <f t="shared" si="151"/>
        <v>0</v>
      </c>
      <c r="DD126" s="709">
        <f t="shared" si="151"/>
        <v>0</v>
      </c>
      <c r="DE126" s="709">
        <f t="shared" si="151"/>
        <v>0</v>
      </c>
      <c r="DF126" s="709">
        <f t="shared" si="151"/>
        <v>0</v>
      </c>
      <c r="DG126" s="709">
        <f t="shared" si="151"/>
        <v>0</v>
      </c>
      <c r="DH126" s="709">
        <f t="shared" si="151"/>
        <v>0</v>
      </c>
      <c r="DI126" s="709">
        <f t="shared" si="151"/>
        <v>0</v>
      </c>
      <c r="DJ126" s="709">
        <f t="shared" si="151"/>
        <v>0</v>
      </c>
      <c r="DK126" s="709">
        <f t="shared" si="151"/>
        <v>0</v>
      </c>
      <c r="DL126" s="709">
        <f t="shared" si="151"/>
        <v>0</v>
      </c>
      <c r="DM126" s="709">
        <f t="shared" si="151"/>
        <v>0</v>
      </c>
      <c r="DN126" s="709">
        <f t="shared" si="151"/>
        <v>0</v>
      </c>
      <c r="DO126" s="709">
        <f t="shared" si="151"/>
        <v>0</v>
      </c>
      <c r="DP126" s="709">
        <f t="shared" si="151"/>
        <v>0</v>
      </c>
      <c r="DQ126" s="709">
        <f t="shared" si="151"/>
        <v>0</v>
      </c>
      <c r="DR126" s="709">
        <f t="shared" si="151"/>
        <v>0</v>
      </c>
      <c r="DS126" s="709">
        <f t="shared" si="151"/>
        <v>0</v>
      </c>
      <c r="DT126" s="709">
        <f t="shared" si="151"/>
        <v>0</v>
      </c>
      <c r="DU126" s="709">
        <f t="shared" si="151"/>
        <v>0</v>
      </c>
      <c r="DV126" s="709">
        <f t="shared" si="151"/>
        <v>0</v>
      </c>
      <c r="DW126" s="709">
        <f t="shared" si="151"/>
        <v>0</v>
      </c>
      <c r="DX126" s="709">
        <f t="shared" si="151"/>
        <v>0</v>
      </c>
      <c r="DY126" s="709">
        <f t="shared" si="151"/>
        <v>0</v>
      </c>
      <c r="DZ126" s="709">
        <f t="shared" si="151"/>
        <v>0</v>
      </c>
      <c r="EA126" s="709">
        <f t="shared" si="151"/>
        <v>0</v>
      </c>
      <c r="EB126" s="709">
        <f t="shared" si="151"/>
        <v>0</v>
      </c>
      <c r="EC126" s="709">
        <f t="shared" si="151"/>
        <v>0</v>
      </c>
      <c r="ED126" s="709">
        <f t="shared" si="151"/>
        <v>0</v>
      </c>
      <c r="EE126" s="709">
        <f t="shared" ref="EE126:GP126" si="152">-IF(EE118&gt;0,MIN(SUM(EE122:EE124),EE118+EE124),0)</f>
        <v>0</v>
      </c>
      <c r="EF126" s="709">
        <f t="shared" si="152"/>
        <v>0</v>
      </c>
      <c r="EG126" s="709">
        <f t="shared" si="152"/>
        <v>0</v>
      </c>
      <c r="EH126" s="709">
        <f t="shared" si="152"/>
        <v>0</v>
      </c>
      <c r="EI126" s="709">
        <f t="shared" si="152"/>
        <v>0</v>
      </c>
      <c r="EJ126" s="709">
        <f t="shared" si="152"/>
        <v>0</v>
      </c>
      <c r="EK126" s="709">
        <f t="shared" si="152"/>
        <v>0</v>
      </c>
      <c r="EL126" s="709">
        <f t="shared" si="152"/>
        <v>0</v>
      </c>
      <c r="EM126" s="709">
        <f t="shared" si="152"/>
        <v>0</v>
      </c>
      <c r="EN126" s="709">
        <f t="shared" si="152"/>
        <v>0</v>
      </c>
      <c r="EO126" s="709">
        <f t="shared" si="152"/>
        <v>0</v>
      </c>
      <c r="EP126" s="709">
        <f t="shared" si="152"/>
        <v>0</v>
      </c>
      <c r="EQ126" s="709">
        <f t="shared" si="152"/>
        <v>0</v>
      </c>
      <c r="ER126" s="709">
        <f t="shared" si="152"/>
        <v>0</v>
      </c>
      <c r="ES126" s="709">
        <f t="shared" si="152"/>
        <v>0</v>
      </c>
      <c r="ET126" s="709">
        <f t="shared" si="152"/>
        <v>0</v>
      </c>
      <c r="EU126" s="709">
        <f t="shared" si="152"/>
        <v>0</v>
      </c>
      <c r="EV126" s="709">
        <f t="shared" si="152"/>
        <v>0</v>
      </c>
      <c r="EW126" s="709">
        <f t="shared" si="152"/>
        <v>0</v>
      </c>
      <c r="EX126" s="709">
        <f t="shared" si="152"/>
        <v>0</v>
      </c>
      <c r="EY126" s="709">
        <f t="shared" si="152"/>
        <v>0</v>
      </c>
      <c r="EZ126" s="709">
        <f t="shared" si="152"/>
        <v>0</v>
      </c>
      <c r="FA126" s="709">
        <f t="shared" si="152"/>
        <v>0</v>
      </c>
      <c r="FB126" s="709">
        <f t="shared" si="152"/>
        <v>0</v>
      </c>
      <c r="FC126" s="709">
        <f t="shared" si="152"/>
        <v>0</v>
      </c>
      <c r="FD126" s="709">
        <f t="shared" si="152"/>
        <v>0</v>
      </c>
      <c r="FE126" s="709">
        <f t="shared" si="152"/>
        <v>0</v>
      </c>
      <c r="FF126" s="709">
        <f t="shared" si="152"/>
        <v>0</v>
      </c>
      <c r="FG126" s="709">
        <f t="shared" si="152"/>
        <v>0</v>
      </c>
      <c r="FH126" s="709">
        <f t="shared" si="152"/>
        <v>0</v>
      </c>
      <c r="FI126" s="709">
        <f t="shared" si="152"/>
        <v>0</v>
      </c>
      <c r="FJ126" s="709">
        <f t="shared" si="152"/>
        <v>0</v>
      </c>
      <c r="FK126" s="709">
        <f t="shared" si="152"/>
        <v>0</v>
      </c>
      <c r="FL126" s="709">
        <f t="shared" si="152"/>
        <v>0</v>
      </c>
      <c r="FM126" s="709">
        <f t="shared" si="152"/>
        <v>0</v>
      </c>
      <c r="FN126" s="709">
        <f t="shared" si="152"/>
        <v>0</v>
      </c>
      <c r="FO126" s="709">
        <f t="shared" si="152"/>
        <v>0</v>
      </c>
      <c r="FP126" s="709">
        <f t="shared" si="152"/>
        <v>0</v>
      </c>
      <c r="FQ126" s="709">
        <f t="shared" si="152"/>
        <v>0</v>
      </c>
      <c r="FR126" s="709">
        <f t="shared" si="152"/>
        <v>0</v>
      </c>
      <c r="FS126" s="709">
        <f t="shared" si="152"/>
        <v>0</v>
      </c>
      <c r="FT126" s="709">
        <f t="shared" si="152"/>
        <v>0</v>
      </c>
      <c r="FU126" s="709">
        <f t="shared" si="152"/>
        <v>0</v>
      </c>
      <c r="FV126" s="709">
        <f t="shared" si="152"/>
        <v>0</v>
      </c>
      <c r="FW126" s="709">
        <f t="shared" si="152"/>
        <v>0</v>
      </c>
      <c r="FX126" s="709">
        <f t="shared" si="152"/>
        <v>0</v>
      </c>
      <c r="FY126" s="709">
        <f t="shared" si="152"/>
        <v>0</v>
      </c>
      <c r="FZ126" s="709">
        <f t="shared" si="152"/>
        <v>0</v>
      </c>
      <c r="GA126" s="709">
        <f t="shared" si="152"/>
        <v>0</v>
      </c>
      <c r="GB126" s="709">
        <f t="shared" si="152"/>
        <v>0</v>
      </c>
      <c r="GC126" s="709">
        <f t="shared" si="152"/>
        <v>0</v>
      </c>
      <c r="GD126" s="709">
        <f t="shared" si="152"/>
        <v>0</v>
      </c>
      <c r="GE126" s="709">
        <f t="shared" si="152"/>
        <v>0</v>
      </c>
      <c r="GF126" s="709">
        <f t="shared" si="152"/>
        <v>0</v>
      </c>
      <c r="GG126" s="709">
        <f t="shared" si="152"/>
        <v>0</v>
      </c>
      <c r="GH126" s="709">
        <f t="shared" si="152"/>
        <v>0</v>
      </c>
      <c r="GI126" s="709">
        <f t="shared" si="152"/>
        <v>0</v>
      </c>
      <c r="GJ126" s="709">
        <f t="shared" si="152"/>
        <v>0</v>
      </c>
      <c r="GK126" s="709">
        <f t="shared" si="152"/>
        <v>0</v>
      </c>
      <c r="GL126" s="709">
        <f t="shared" si="152"/>
        <v>0</v>
      </c>
      <c r="GM126" s="709">
        <f t="shared" si="152"/>
        <v>0</v>
      </c>
      <c r="GN126" s="709">
        <f t="shared" si="152"/>
        <v>0</v>
      </c>
      <c r="GO126" s="709">
        <f t="shared" si="152"/>
        <v>0</v>
      </c>
      <c r="GP126" s="709">
        <f t="shared" si="152"/>
        <v>0</v>
      </c>
      <c r="GQ126" s="709">
        <f t="shared" ref="GQ126:IL126" si="153">-IF(GQ118&gt;0,MIN(SUM(GQ122:GQ124),GQ118+GQ124),0)</f>
        <v>0</v>
      </c>
      <c r="GR126" s="709">
        <f t="shared" si="153"/>
        <v>0</v>
      </c>
      <c r="GS126" s="709">
        <f t="shared" si="153"/>
        <v>0</v>
      </c>
      <c r="GT126" s="709">
        <f t="shared" si="153"/>
        <v>0</v>
      </c>
      <c r="GU126" s="709">
        <f t="shared" si="153"/>
        <v>0</v>
      </c>
      <c r="GV126" s="709">
        <f t="shared" si="153"/>
        <v>0</v>
      </c>
      <c r="GW126" s="709">
        <f t="shared" si="153"/>
        <v>0</v>
      </c>
      <c r="GX126" s="709">
        <f t="shared" si="153"/>
        <v>0</v>
      </c>
      <c r="GY126" s="709">
        <f t="shared" si="153"/>
        <v>0</v>
      </c>
      <c r="GZ126" s="709">
        <f t="shared" si="153"/>
        <v>0</v>
      </c>
      <c r="HA126" s="709">
        <f t="shared" si="153"/>
        <v>0</v>
      </c>
      <c r="HB126" s="709">
        <f t="shared" si="153"/>
        <v>0</v>
      </c>
      <c r="HC126" s="709">
        <f t="shared" si="153"/>
        <v>0</v>
      </c>
      <c r="HD126" s="709">
        <f t="shared" si="153"/>
        <v>0</v>
      </c>
      <c r="HE126" s="709">
        <f t="shared" si="153"/>
        <v>0</v>
      </c>
      <c r="HF126" s="709">
        <f t="shared" si="153"/>
        <v>0</v>
      </c>
      <c r="HG126" s="709">
        <f t="shared" si="153"/>
        <v>0</v>
      </c>
      <c r="HH126" s="709">
        <f t="shared" si="153"/>
        <v>0</v>
      </c>
      <c r="HI126" s="709">
        <f t="shared" si="153"/>
        <v>0</v>
      </c>
      <c r="HJ126" s="709">
        <f t="shared" si="153"/>
        <v>0</v>
      </c>
      <c r="HK126" s="709">
        <f t="shared" si="153"/>
        <v>0</v>
      </c>
      <c r="HL126" s="709">
        <f t="shared" si="153"/>
        <v>0</v>
      </c>
      <c r="HM126" s="709">
        <f t="shared" si="153"/>
        <v>0</v>
      </c>
      <c r="HN126" s="709">
        <f t="shared" si="153"/>
        <v>0</v>
      </c>
      <c r="HO126" s="709">
        <f t="shared" si="153"/>
        <v>0</v>
      </c>
      <c r="HP126" s="709">
        <f t="shared" si="153"/>
        <v>0</v>
      </c>
      <c r="HQ126" s="709">
        <f t="shared" si="153"/>
        <v>0</v>
      </c>
      <c r="HR126" s="709">
        <f t="shared" si="153"/>
        <v>0</v>
      </c>
      <c r="HS126" s="709">
        <f t="shared" si="153"/>
        <v>0</v>
      </c>
      <c r="HT126" s="709">
        <f t="shared" si="153"/>
        <v>0</v>
      </c>
      <c r="HU126" s="709">
        <f t="shared" si="153"/>
        <v>0</v>
      </c>
      <c r="HV126" s="709">
        <f t="shared" si="153"/>
        <v>0</v>
      </c>
      <c r="HW126" s="709">
        <f t="shared" si="153"/>
        <v>0</v>
      </c>
      <c r="HX126" s="709">
        <f t="shared" si="153"/>
        <v>0</v>
      </c>
      <c r="HY126" s="709">
        <f t="shared" si="153"/>
        <v>0</v>
      </c>
      <c r="HZ126" s="709">
        <f t="shared" si="153"/>
        <v>0</v>
      </c>
      <c r="IA126" s="709">
        <f t="shared" si="153"/>
        <v>0</v>
      </c>
      <c r="IB126" s="709">
        <f t="shared" si="153"/>
        <v>0</v>
      </c>
      <c r="IC126" s="709">
        <f t="shared" si="153"/>
        <v>0</v>
      </c>
      <c r="ID126" s="709">
        <f t="shared" si="153"/>
        <v>0</v>
      </c>
      <c r="IE126" s="709">
        <f t="shared" si="153"/>
        <v>0</v>
      </c>
      <c r="IF126" s="709">
        <f t="shared" si="153"/>
        <v>0</v>
      </c>
      <c r="IG126" s="709">
        <f t="shared" si="153"/>
        <v>0</v>
      </c>
      <c r="IH126" s="709">
        <f t="shared" si="153"/>
        <v>0</v>
      </c>
      <c r="II126" s="709">
        <f t="shared" si="153"/>
        <v>0</v>
      </c>
      <c r="IJ126" s="709">
        <f t="shared" si="153"/>
        <v>0</v>
      </c>
      <c r="IK126" s="709">
        <f t="shared" si="153"/>
        <v>0</v>
      </c>
      <c r="IL126" s="709">
        <f t="shared" si="153"/>
        <v>0</v>
      </c>
    </row>
    <row r="127" spans="1:247" s="809" customFormat="1">
      <c r="B127" s="809" t="s">
        <v>716</v>
      </c>
      <c r="D127" s="810"/>
      <c r="E127" s="1665">
        <f t="shared" ref="E127:BP127" ca="1" si="154">SUM(E122:E126)</f>
        <v>0</v>
      </c>
      <c r="F127" s="1665">
        <f t="shared" si="154"/>
        <v>0</v>
      </c>
      <c r="G127" s="1665">
        <f t="shared" ca="1" si="154"/>
        <v>33504679.17981638</v>
      </c>
      <c r="H127" s="1665">
        <f t="shared" ca="1" si="154"/>
        <v>40096334.609845392</v>
      </c>
      <c r="I127" s="1665">
        <f t="shared" ca="1" si="154"/>
        <v>44004589.235363841</v>
      </c>
      <c r="J127" s="1665">
        <f t="shared" ca="1" si="154"/>
        <v>48139133.582052521</v>
      </c>
      <c r="K127" s="1665">
        <f t="shared" ca="1" si="154"/>
        <v>52500362.612855412</v>
      </c>
      <c r="L127" s="1665">
        <f t="shared" ca="1" si="154"/>
        <v>57013011.735277668</v>
      </c>
      <c r="M127" s="1665">
        <f t="shared" ca="1" si="154"/>
        <v>61778064.977880307</v>
      </c>
      <c r="N127" s="1665">
        <f t="shared" ca="1" si="154"/>
        <v>66962580.365671493</v>
      </c>
      <c r="O127" s="1665">
        <f t="shared" ca="1" si="154"/>
        <v>72369948.642325252</v>
      </c>
      <c r="P127" s="1665">
        <f t="shared" ca="1" si="154"/>
        <v>78040359.373725712</v>
      </c>
      <c r="Q127" s="1665">
        <f t="shared" ca="1" si="154"/>
        <v>80119251.112556323</v>
      </c>
      <c r="R127" s="1665">
        <f t="shared" ca="1" si="154"/>
        <v>80832540.79292883</v>
      </c>
      <c r="S127" s="1665">
        <f t="shared" ca="1" si="154"/>
        <v>81552180.78438215</v>
      </c>
      <c r="T127" s="1665">
        <f t="shared" ca="1" si="154"/>
        <v>82207683.439989179</v>
      </c>
      <c r="U127" s="1665">
        <f t="shared" ca="1" si="154"/>
        <v>82939566.120254084</v>
      </c>
      <c r="V127" s="1665">
        <f t="shared" ca="1" si="154"/>
        <v>83654043.038499981</v>
      </c>
      <c r="W127" s="1665">
        <f t="shared" ca="1" si="154"/>
        <v>84398802.441417664</v>
      </c>
      <c r="X127" s="1665">
        <f t="shared" ca="1" si="154"/>
        <v>85125849.845844135</v>
      </c>
      <c r="Y127" s="1665">
        <f t="shared" ca="1" si="154"/>
        <v>85883712.524099559</v>
      </c>
      <c r="Z127" s="1665">
        <f t="shared" ca="1" si="154"/>
        <v>86648322.340153098</v>
      </c>
      <c r="AA127" s="1665">
        <f t="shared" ca="1" si="154"/>
        <v>87394748.071715385</v>
      </c>
      <c r="AB127" s="1665">
        <f t="shared" ca="1" si="154"/>
        <v>88172810.410699725</v>
      </c>
      <c r="AC127" s="1665">
        <f t="shared" ca="1" si="154"/>
        <v>88932368.734937593</v>
      </c>
      <c r="AD127" s="1665">
        <f t="shared" ca="1" si="154"/>
        <v>89724120.280151084</v>
      </c>
      <c r="AE127" s="1665">
        <f t="shared" ca="1" si="154"/>
        <v>90522920.670664266</v>
      </c>
      <c r="AF127" s="1665">
        <f t="shared" ca="1" si="154"/>
        <v>91250528.618388057</v>
      </c>
      <c r="AG127" s="1665">
        <f t="shared" ca="1" si="154"/>
        <v>92062918.393482089</v>
      </c>
      <c r="AH127" s="1665">
        <f t="shared" ca="1" si="154"/>
        <v>92855987.772735029</v>
      </c>
      <c r="AI127" s="1665">
        <f t="shared" ca="1" si="154"/>
        <v>93682670.709973663</v>
      </c>
      <c r="AJ127" s="1665">
        <f t="shared" ca="1" si="154"/>
        <v>94489693.32888703</v>
      </c>
      <c r="AK127" s="1665">
        <f t="shared" ca="1" si="154"/>
        <v>95330920.90175055</v>
      </c>
      <c r="AL127" s="1665">
        <f t="shared" ca="1" si="154"/>
        <v>95794186.890990511</v>
      </c>
      <c r="AM127" s="1665">
        <f t="shared" ca="1" si="154"/>
        <v>96275447.817973435</v>
      </c>
      <c r="AN127" s="1665">
        <f t="shared" ca="1" si="154"/>
        <v>96796248.075486764</v>
      </c>
      <c r="AO127" s="1665">
        <f t="shared" ca="1" si="154"/>
        <v>97295443.453655273</v>
      </c>
      <c r="AP127" s="1665">
        <f t="shared" ca="1" si="154"/>
        <v>97829656.476204216</v>
      </c>
      <c r="AQ127" s="1665">
        <f t="shared" ca="1" si="154"/>
        <v>98371247.232027322</v>
      </c>
      <c r="AR127" s="1665">
        <f t="shared" ca="1" si="154"/>
        <v>98835077.744232967</v>
      </c>
      <c r="AS127" s="1665">
        <f t="shared" ca="1" si="154"/>
        <v>99390684.191621423</v>
      </c>
      <c r="AT127" s="1665">
        <f t="shared" ca="1" si="154"/>
        <v>99924987.593276933</v>
      </c>
      <c r="AU127" s="1665">
        <f t="shared" ca="1" si="154"/>
        <v>100495182.37083459</v>
      </c>
      <c r="AV127" s="1665">
        <f t="shared" ca="1" si="154"/>
        <v>101043689.61798699</v>
      </c>
      <c r="AW127" s="1665">
        <f t="shared" ca="1" si="154"/>
        <v>28644598.541386381</v>
      </c>
      <c r="AX127" s="1665">
        <f t="shared" ca="1" si="154"/>
        <v>28298370.953862142</v>
      </c>
      <c r="AY127" s="1665">
        <f t="shared" ca="1" si="154"/>
        <v>27940899.078473765</v>
      </c>
      <c r="AZ127" s="1665">
        <f t="shared" ca="1" si="154"/>
        <v>27588406.560136907</v>
      </c>
      <c r="BA127" s="1665">
        <f t="shared" ca="1" si="154"/>
        <v>27224818.747617181</v>
      </c>
      <c r="BB127" s="1665">
        <f t="shared" ca="1" si="154"/>
        <v>26865951.073456656</v>
      </c>
      <c r="BC127" s="1665">
        <f t="shared" ca="1" si="154"/>
        <v>26503888.454198129</v>
      </c>
      <c r="BD127" s="1665">
        <f t="shared" ca="1" si="154"/>
        <v>26115676.079637121</v>
      </c>
      <c r="BE127" s="1665">
        <f t="shared" ca="1" si="154"/>
        <v>25754468.36665938</v>
      </c>
      <c r="BF127" s="1665">
        <f t="shared" ca="1" si="154"/>
        <v>25375082.22566963</v>
      </c>
      <c r="BG127" s="1665">
        <f t="shared" ca="1" si="154"/>
        <v>24999746.624585282</v>
      </c>
      <c r="BH127" s="1665">
        <f t="shared" ca="1" si="154"/>
        <v>24613858.987510677</v>
      </c>
      <c r="BI127" s="1665">
        <f t="shared" ca="1" si="154"/>
        <v>24231746.330067232</v>
      </c>
      <c r="BJ127" s="1665">
        <f t="shared" ca="1" si="154"/>
        <v>23798554.40974066</v>
      </c>
      <c r="BK127" s="1665">
        <f t="shared" ca="1" si="154"/>
        <v>23354641.817668501</v>
      </c>
      <c r="BL127" s="1665">
        <f t="shared" ca="1" si="154"/>
        <v>22913641.167372357</v>
      </c>
      <c r="BM127" s="1665">
        <f t="shared" ca="1" si="154"/>
        <v>22462105.55391369</v>
      </c>
      <c r="BN127" s="1665">
        <f t="shared" ca="1" si="154"/>
        <v>22013158.787079338</v>
      </c>
      <c r="BO127" s="1665">
        <f t="shared" ca="1" si="154"/>
        <v>21560215.114490464</v>
      </c>
      <c r="BP127" s="1665">
        <f t="shared" ca="1" si="154"/>
        <v>21084588.957389321</v>
      </c>
      <c r="BQ127" s="1665">
        <f t="shared" ref="BQ127:EB127" ca="1" si="155">SUM(BQ122:BQ126)</f>
        <v>20623378.366827231</v>
      </c>
      <c r="BR127" s="1665">
        <f t="shared" ca="1" si="155"/>
        <v>20152113.449439798</v>
      </c>
      <c r="BS127" s="1665">
        <f t="shared" ca="1" si="155"/>
        <v>19682601.169236522</v>
      </c>
      <c r="BT127" s="1665">
        <f t="shared" ca="1" si="155"/>
        <v>19203231.994444173</v>
      </c>
      <c r="BU127" s="1665">
        <f t="shared" ca="1" si="155"/>
        <v>0</v>
      </c>
      <c r="BV127" s="1665">
        <f t="shared" ca="1" si="155"/>
        <v>0</v>
      </c>
      <c r="BW127" s="1665">
        <f t="shared" ca="1" si="155"/>
        <v>0</v>
      </c>
      <c r="BX127" s="1665">
        <f t="shared" ca="1" si="155"/>
        <v>0</v>
      </c>
      <c r="BY127" s="1665">
        <f t="shared" ca="1" si="155"/>
        <v>0</v>
      </c>
      <c r="BZ127" s="1665">
        <f t="shared" ca="1" si="155"/>
        <v>0</v>
      </c>
      <c r="CA127" s="1665">
        <f t="shared" ca="1" si="155"/>
        <v>0</v>
      </c>
      <c r="CB127" s="1665">
        <f t="shared" ca="1" si="155"/>
        <v>0</v>
      </c>
      <c r="CC127" s="1665">
        <f t="shared" ca="1" si="155"/>
        <v>0</v>
      </c>
      <c r="CD127" s="1665">
        <f t="shared" ca="1" si="155"/>
        <v>0</v>
      </c>
      <c r="CE127" s="1665">
        <f t="shared" ca="1" si="155"/>
        <v>0</v>
      </c>
      <c r="CF127" s="1665">
        <f t="shared" ca="1" si="155"/>
        <v>0</v>
      </c>
      <c r="CG127" s="1665">
        <f t="shared" ca="1" si="155"/>
        <v>0</v>
      </c>
      <c r="CH127" s="1665">
        <f t="shared" ca="1" si="155"/>
        <v>0</v>
      </c>
      <c r="CI127" s="1665">
        <f t="shared" ca="1" si="155"/>
        <v>0</v>
      </c>
      <c r="CJ127" s="1665">
        <f t="shared" ca="1" si="155"/>
        <v>0</v>
      </c>
      <c r="CK127" s="1665">
        <f t="shared" ca="1" si="155"/>
        <v>0</v>
      </c>
      <c r="CL127" s="1665">
        <f t="shared" ca="1" si="155"/>
        <v>0</v>
      </c>
      <c r="CM127" s="1665">
        <f t="shared" ca="1" si="155"/>
        <v>0</v>
      </c>
      <c r="CN127" s="1665">
        <f t="shared" ca="1" si="155"/>
        <v>0</v>
      </c>
      <c r="CO127" s="1665">
        <f t="shared" ca="1" si="155"/>
        <v>0</v>
      </c>
      <c r="CP127" s="1665">
        <f t="shared" ca="1" si="155"/>
        <v>0</v>
      </c>
      <c r="CQ127" s="1665">
        <f t="shared" ca="1" si="155"/>
        <v>0</v>
      </c>
      <c r="CR127" s="1665">
        <f t="shared" ca="1" si="155"/>
        <v>0</v>
      </c>
      <c r="CS127" s="1665">
        <f t="shared" ca="1" si="155"/>
        <v>0</v>
      </c>
      <c r="CT127" s="1665">
        <f t="shared" ca="1" si="155"/>
        <v>0</v>
      </c>
      <c r="CU127" s="1665">
        <f t="shared" ca="1" si="155"/>
        <v>0</v>
      </c>
      <c r="CV127" s="1665">
        <f t="shared" ca="1" si="155"/>
        <v>0</v>
      </c>
      <c r="CW127" s="1665">
        <f t="shared" ca="1" si="155"/>
        <v>0</v>
      </c>
      <c r="CX127" s="1665">
        <f t="shared" ca="1" si="155"/>
        <v>0</v>
      </c>
      <c r="CY127" s="1665">
        <f t="shared" ca="1" si="155"/>
        <v>0</v>
      </c>
      <c r="CZ127" s="1665">
        <f t="shared" ca="1" si="155"/>
        <v>0</v>
      </c>
      <c r="DA127" s="1665">
        <f t="shared" ca="1" si="155"/>
        <v>0</v>
      </c>
      <c r="DB127" s="1665">
        <f t="shared" ca="1" si="155"/>
        <v>0</v>
      </c>
      <c r="DC127" s="1665">
        <f t="shared" ca="1" si="155"/>
        <v>0</v>
      </c>
      <c r="DD127" s="1665">
        <f t="shared" ca="1" si="155"/>
        <v>0</v>
      </c>
      <c r="DE127" s="1665">
        <f t="shared" ca="1" si="155"/>
        <v>0</v>
      </c>
      <c r="DF127" s="1665">
        <f t="shared" ca="1" si="155"/>
        <v>0</v>
      </c>
      <c r="DG127" s="1665">
        <f t="shared" ca="1" si="155"/>
        <v>0</v>
      </c>
      <c r="DH127" s="1665">
        <f t="shared" ca="1" si="155"/>
        <v>0</v>
      </c>
      <c r="DI127" s="1665">
        <f t="shared" ca="1" si="155"/>
        <v>0</v>
      </c>
      <c r="DJ127" s="1665">
        <f t="shared" ca="1" si="155"/>
        <v>0</v>
      </c>
      <c r="DK127" s="1665">
        <f t="shared" ca="1" si="155"/>
        <v>0</v>
      </c>
      <c r="DL127" s="1665">
        <f t="shared" ca="1" si="155"/>
        <v>0</v>
      </c>
      <c r="DM127" s="1665">
        <f t="shared" ca="1" si="155"/>
        <v>0</v>
      </c>
      <c r="DN127" s="1665">
        <f t="shared" ca="1" si="155"/>
        <v>0</v>
      </c>
      <c r="DO127" s="1665">
        <f t="shared" ca="1" si="155"/>
        <v>0</v>
      </c>
      <c r="DP127" s="1665">
        <f t="shared" ca="1" si="155"/>
        <v>0</v>
      </c>
      <c r="DQ127" s="1665">
        <f t="shared" ca="1" si="155"/>
        <v>0</v>
      </c>
      <c r="DR127" s="1665">
        <f t="shared" ca="1" si="155"/>
        <v>0</v>
      </c>
      <c r="DS127" s="1665">
        <f t="shared" ca="1" si="155"/>
        <v>0</v>
      </c>
      <c r="DT127" s="1665">
        <f t="shared" ca="1" si="155"/>
        <v>0</v>
      </c>
      <c r="DU127" s="1665">
        <f t="shared" ca="1" si="155"/>
        <v>0</v>
      </c>
      <c r="DV127" s="1665">
        <f t="shared" ca="1" si="155"/>
        <v>0</v>
      </c>
      <c r="DW127" s="1665">
        <f t="shared" ca="1" si="155"/>
        <v>0</v>
      </c>
      <c r="DX127" s="1665">
        <f t="shared" ca="1" si="155"/>
        <v>0</v>
      </c>
      <c r="DY127" s="1665">
        <f t="shared" ca="1" si="155"/>
        <v>0</v>
      </c>
      <c r="DZ127" s="1665">
        <f t="shared" ca="1" si="155"/>
        <v>0</v>
      </c>
      <c r="EA127" s="1665">
        <f t="shared" ca="1" si="155"/>
        <v>0</v>
      </c>
      <c r="EB127" s="1665">
        <f t="shared" ca="1" si="155"/>
        <v>0</v>
      </c>
      <c r="EC127" s="1665">
        <f t="shared" ref="EC127:GN127" ca="1" si="156">SUM(EC122:EC126)</f>
        <v>0</v>
      </c>
      <c r="ED127" s="1665">
        <f t="shared" ca="1" si="156"/>
        <v>0</v>
      </c>
      <c r="EE127" s="1665">
        <f t="shared" ca="1" si="156"/>
        <v>0</v>
      </c>
      <c r="EF127" s="1665">
        <f t="shared" ca="1" si="156"/>
        <v>0</v>
      </c>
      <c r="EG127" s="1665">
        <f t="shared" ca="1" si="156"/>
        <v>0</v>
      </c>
      <c r="EH127" s="1665">
        <f t="shared" ca="1" si="156"/>
        <v>0</v>
      </c>
      <c r="EI127" s="1665">
        <f t="shared" ca="1" si="156"/>
        <v>0</v>
      </c>
      <c r="EJ127" s="1665">
        <f t="shared" ca="1" si="156"/>
        <v>0</v>
      </c>
      <c r="EK127" s="1665">
        <f t="shared" ca="1" si="156"/>
        <v>0</v>
      </c>
      <c r="EL127" s="1665">
        <f t="shared" ca="1" si="156"/>
        <v>0</v>
      </c>
      <c r="EM127" s="1665">
        <f t="shared" ca="1" si="156"/>
        <v>0</v>
      </c>
      <c r="EN127" s="1665">
        <f t="shared" ca="1" si="156"/>
        <v>0</v>
      </c>
      <c r="EO127" s="1665">
        <f t="shared" ca="1" si="156"/>
        <v>0</v>
      </c>
      <c r="EP127" s="1665">
        <f t="shared" ca="1" si="156"/>
        <v>0</v>
      </c>
      <c r="EQ127" s="1665">
        <f t="shared" ca="1" si="156"/>
        <v>0</v>
      </c>
      <c r="ER127" s="1665">
        <f t="shared" ca="1" si="156"/>
        <v>0</v>
      </c>
      <c r="ES127" s="1665">
        <f t="shared" ca="1" si="156"/>
        <v>0</v>
      </c>
      <c r="ET127" s="1665">
        <f t="shared" ca="1" si="156"/>
        <v>0</v>
      </c>
      <c r="EU127" s="1665">
        <f t="shared" ca="1" si="156"/>
        <v>0</v>
      </c>
      <c r="EV127" s="1665">
        <f t="shared" ca="1" si="156"/>
        <v>0</v>
      </c>
      <c r="EW127" s="1665">
        <f t="shared" ca="1" si="156"/>
        <v>0</v>
      </c>
      <c r="EX127" s="1665">
        <f t="shared" ca="1" si="156"/>
        <v>0</v>
      </c>
      <c r="EY127" s="1665">
        <f t="shared" ca="1" si="156"/>
        <v>0</v>
      </c>
      <c r="EZ127" s="1665">
        <f t="shared" ca="1" si="156"/>
        <v>0</v>
      </c>
      <c r="FA127" s="1665">
        <f t="shared" ca="1" si="156"/>
        <v>0</v>
      </c>
      <c r="FB127" s="1665">
        <f t="shared" ca="1" si="156"/>
        <v>0</v>
      </c>
      <c r="FC127" s="1665">
        <f t="shared" ca="1" si="156"/>
        <v>0</v>
      </c>
      <c r="FD127" s="1665">
        <f t="shared" ca="1" si="156"/>
        <v>0</v>
      </c>
      <c r="FE127" s="1665">
        <f t="shared" ca="1" si="156"/>
        <v>0</v>
      </c>
      <c r="FF127" s="1665">
        <f t="shared" ca="1" si="156"/>
        <v>0</v>
      </c>
      <c r="FG127" s="1665">
        <f t="shared" ca="1" si="156"/>
        <v>0</v>
      </c>
      <c r="FH127" s="1665">
        <f t="shared" ca="1" si="156"/>
        <v>0</v>
      </c>
      <c r="FI127" s="1665">
        <f t="shared" ca="1" si="156"/>
        <v>0</v>
      </c>
      <c r="FJ127" s="1665">
        <f t="shared" ca="1" si="156"/>
        <v>0</v>
      </c>
      <c r="FK127" s="1665">
        <f t="shared" ca="1" si="156"/>
        <v>0</v>
      </c>
      <c r="FL127" s="1665">
        <f t="shared" ca="1" si="156"/>
        <v>0</v>
      </c>
      <c r="FM127" s="1665">
        <f t="shared" ca="1" si="156"/>
        <v>0</v>
      </c>
      <c r="FN127" s="1665">
        <f t="shared" ca="1" si="156"/>
        <v>0</v>
      </c>
      <c r="FO127" s="1665">
        <f t="shared" ca="1" si="156"/>
        <v>0</v>
      </c>
      <c r="FP127" s="1665">
        <f t="shared" ca="1" si="156"/>
        <v>0</v>
      </c>
      <c r="FQ127" s="1665">
        <f t="shared" ca="1" si="156"/>
        <v>0</v>
      </c>
      <c r="FR127" s="1665">
        <f t="shared" ca="1" si="156"/>
        <v>0</v>
      </c>
      <c r="FS127" s="1665">
        <f t="shared" ca="1" si="156"/>
        <v>0</v>
      </c>
      <c r="FT127" s="1665">
        <f t="shared" ca="1" si="156"/>
        <v>0</v>
      </c>
      <c r="FU127" s="1665">
        <f t="shared" ca="1" si="156"/>
        <v>0</v>
      </c>
      <c r="FV127" s="1665">
        <f t="shared" ca="1" si="156"/>
        <v>0</v>
      </c>
      <c r="FW127" s="1665">
        <f t="shared" ca="1" si="156"/>
        <v>0</v>
      </c>
      <c r="FX127" s="1665">
        <f t="shared" ca="1" si="156"/>
        <v>0</v>
      </c>
      <c r="FY127" s="1665">
        <f t="shared" ca="1" si="156"/>
        <v>0</v>
      </c>
      <c r="FZ127" s="1665">
        <f t="shared" ca="1" si="156"/>
        <v>0</v>
      </c>
      <c r="GA127" s="1665">
        <f t="shared" ca="1" si="156"/>
        <v>0</v>
      </c>
      <c r="GB127" s="1665">
        <f t="shared" ca="1" si="156"/>
        <v>0</v>
      </c>
      <c r="GC127" s="1665">
        <f t="shared" ca="1" si="156"/>
        <v>0</v>
      </c>
      <c r="GD127" s="1665">
        <f t="shared" ca="1" si="156"/>
        <v>0</v>
      </c>
      <c r="GE127" s="1665">
        <f t="shared" ca="1" si="156"/>
        <v>0</v>
      </c>
      <c r="GF127" s="1665">
        <f t="shared" ca="1" si="156"/>
        <v>0</v>
      </c>
      <c r="GG127" s="1665">
        <f t="shared" ca="1" si="156"/>
        <v>0</v>
      </c>
      <c r="GH127" s="1665">
        <f t="shared" ca="1" si="156"/>
        <v>0</v>
      </c>
      <c r="GI127" s="1665">
        <f t="shared" ca="1" si="156"/>
        <v>0</v>
      </c>
      <c r="GJ127" s="1665">
        <f t="shared" ca="1" si="156"/>
        <v>0</v>
      </c>
      <c r="GK127" s="1665">
        <f t="shared" ca="1" si="156"/>
        <v>0</v>
      </c>
      <c r="GL127" s="1665">
        <f t="shared" ca="1" si="156"/>
        <v>0</v>
      </c>
      <c r="GM127" s="1665">
        <f t="shared" ca="1" si="156"/>
        <v>0</v>
      </c>
      <c r="GN127" s="1665">
        <f t="shared" ca="1" si="156"/>
        <v>0</v>
      </c>
      <c r="GO127" s="1665">
        <f t="shared" ref="GO127:IL127" ca="1" si="157">SUM(GO122:GO126)</f>
        <v>0</v>
      </c>
      <c r="GP127" s="1665">
        <f t="shared" ca="1" si="157"/>
        <v>0</v>
      </c>
      <c r="GQ127" s="1665">
        <f t="shared" ca="1" si="157"/>
        <v>0</v>
      </c>
      <c r="GR127" s="1665">
        <f t="shared" ca="1" si="157"/>
        <v>0</v>
      </c>
      <c r="GS127" s="1665">
        <f t="shared" ca="1" si="157"/>
        <v>0</v>
      </c>
      <c r="GT127" s="1665">
        <f t="shared" ca="1" si="157"/>
        <v>0</v>
      </c>
      <c r="GU127" s="1665">
        <f t="shared" ca="1" si="157"/>
        <v>0</v>
      </c>
      <c r="GV127" s="1665">
        <f t="shared" ca="1" si="157"/>
        <v>0</v>
      </c>
      <c r="GW127" s="1665">
        <f t="shared" ca="1" si="157"/>
        <v>0</v>
      </c>
      <c r="GX127" s="1665">
        <f t="shared" ca="1" si="157"/>
        <v>0</v>
      </c>
      <c r="GY127" s="1665">
        <f t="shared" ca="1" si="157"/>
        <v>0</v>
      </c>
      <c r="GZ127" s="1665">
        <f t="shared" ca="1" si="157"/>
        <v>0</v>
      </c>
      <c r="HA127" s="1665">
        <f t="shared" ca="1" si="157"/>
        <v>0</v>
      </c>
      <c r="HB127" s="1665">
        <f t="shared" ca="1" si="157"/>
        <v>0</v>
      </c>
      <c r="HC127" s="1665">
        <f t="shared" ca="1" si="157"/>
        <v>0</v>
      </c>
      <c r="HD127" s="1665">
        <f t="shared" ca="1" si="157"/>
        <v>0</v>
      </c>
      <c r="HE127" s="1665">
        <f t="shared" ca="1" si="157"/>
        <v>0</v>
      </c>
      <c r="HF127" s="1665">
        <f t="shared" ca="1" si="157"/>
        <v>0</v>
      </c>
      <c r="HG127" s="1665">
        <f t="shared" ca="1" si="157"/>
        <v>0</v>
      </c>
      <c r="HH127" s="1665">
        <f t="shared" ca="1" si="157"/>
        <v>0</v>
      </c>
      <c r="HI127" s="1665">
        <f t="shared" ca="1" si="157"/>
        <v>0</v>
      </c>
      <c r="HJ127" s="1665">
        <f t="shared" ca="1" si="157"/>
        <v>0</v>
      </c>
      <c r="HK127" s="1665">
        <f t="shared" ca="1" si="157"/>
        <v>0</v>
      </c>
      <c r="HL127" s="1665">
        <f t="shared" ca="1" si="157"/>
        <v>0</v>
      </c>
      <c r="HM127" s="1665">
        <f t="shared" ca="1" si="157"/>
        <v>0</v>
      </c>
      <c r="HN127" s="1665">
        <f t="shared" ca="1" si="157"/>
        <v>0</v>
      </c>
      <c r="HO127" s="1665">
        <f t="shared" ca="1" si="157"/>
        <v>0</v>
      </c>
      <c r="HP127" s="1665">
        <f t="shared" ca="1" si="157"/>
        <v>0</v>
      </c>
      <c r="HQ127" s="1665">
        <f t="shared" ca="1" si="157"/>
        <v>0</v>
      </c>
      <c r="HR127" s="1665">
        <f t="shared" ca="1" si="157"/>
        <v>0</v>
      </c>
      <c r="HS127" s="1665">
        <f t="shared" ca="1" si="157"/>
        <v>0</v>
      </c>
      <c r="HT127" s="1665">
        <f t="shared" ca="1" si="157"/>
        <v>0</v>
      </c>
      <c r="HU127" s="1665">
        <f t="shared" ca="1" si="157"/>
        <v>0</v>
      </c>
      <c r="HV127" s="1665">
        <f t="shared" ca="1" si="157"/>
        <v>0</v>
      </c>
      <c r="HW127" s="1665">
        <f t="shared" ca="1" si="157"/>
        <v>0</v>
      </c>
      <c r="HX127" s="1665">
        <f t="shared" ca="1" si="157"/>
        <v>0</v>
      </c>
      <c r="HY127" s="1665">
        <f t="shared" ca="1" si="157"/>
        <v>0</v>
      </c>
      <c r="HZ127" s="1665">
        <f t="shared" ca="1" si="157"/>
        <v>0</v>
      </c>
      <c r="IA127" s="1665">
        <f t="shared" ca="1" si="157"/>
        <v>0</v>
      </c>
      <c r="IB127" s="1665">
        <f t="shared" ca="1" si="157"/>
        <v>0</v>
      </c>
      <c r="IC127" s="1665">
        <f t="shared" ca="1" si="157"/>
        <v>0</v>
      </c>
      <c r="ID127" s="1665">
        <f t="shared" ca="1" si="157"/>
        <v>0</v>
      </c>
      <c r="IE127" s="1665">
        <f t="shared" ca="1" si="157"/>
        <v>0</v>
      </c>
      <c r="IF127" s="1665">
        <f t="shared" ca="1" si="157"/>
        <v>0</v>
      </c>
      <c r="IG127" s="1665">
        <f t="shared" ca="1" si="157"/>
        <v>0</v>
      </c>
      <c r="IH127" s="1665">
        <f t="shared" ca="1" si="157"/>
        <v>0</v>
      </c>
      <c r="II127" s="1665">
        <f t="shared" ca="1" si="157"/>
        <v>0</v>
      </c>
      <c r="IJ127" s="1665">
        <f t="shared" ca="1" si="157"/>
        <v>0</v>
      </c>
      <c r="IK127" s="1665">
        <f t="shared" ca="1" si="157"/>
        <v>0</v>
      </c>
      <c r="IL127" s="1665">
        <f t="shared" ca="1" si="157"/>
        <v>0</v>
      </c>
    </row>
    <row r="128" spans="1:247" s="809" customFormat="1">
      <c r="D128" s="810"/>
      <c r="E128" s="811"/>
      <c r="G128" s="725"/>
      <c r="H128" s="725"/>
      <c r="I128" s="725"/>
      <c r="J128" s="725"/>
      <c r="K128" s="725"/>
      <c r="L128" s="725"/>
      <c r="M128" s="725"/>
      <c r="N128" s="725"/>
      <c r="O128" s="725"/>
      <c r="P128" s="725"/>
      <c r="Q128" s="725"/>
      <c r="R128" s="725"/>
      <c r="S128" s="725"/>
      <c r="T128" s="725"/>
      <c r="U128" s="725"/>
      <c r="V128" s="725"/>
      <c r="W128" s="725"/>
      <c r="X128" s="725"/>
      <c r="Y128" s="725"/>
      <c r="Z128" s="725"/>
      <c r="AA128" s="725"/>
      <c r="AB128" s="725"/>
      <c r="AC128" s="725"/>
      <c r="AD128" s="725"/>
      <c r="AE128" s="725"/>
      <c r="AF128" s="725"/>
      <c r="AG128" s="725"/>
      <c r="AH128" s="725"/>
      <c r="AI128" s="725"/>
      <c r="AJ128" s="725"/>
      <c r="AK128" s="725"/>
      <c r="AL128" s="725"/>
      <c r="AM128" s="725"/>
      <c r="AN128" s="725"/>
      <c r="AO128" s="725"/>
      <c r="AP128" s="725"/>
      <c r="AQ128" s="725"/>
      <c r="AR128" s="725"/>
      <c r="AS128" s="725"/>
      <c r="AT128" s="725"/>
      <c r="AU128" s="725"/>
      <c r="AV128" s="725"/>
      <c r="AW128" s="725"/>
      <c r="AX128" s="725"/>
      <c r="AY128" s="725"/>
      <c r="AZ128" s="725"/>
      <c r="BA128" s="725"/>
      <c r="BB128" s="725"/>
      <c r="BC128" s="725"/>
      <c r="BD128" s="725"/>
      <c r="BE128" s="725"/>
      <c r="BF128" s="725"/>
      <c r="BG128" s="725"/>
      <c r="BH128" s="725"/>
      <c r="BI128" s="725"/>
      <c r="BJ128" s="725"/>
      <c r="BK128" s="725"/>
      <c r="BL128" s="725"/>
      <c r="BM128" s="725"/>
      <c r="BN128" s="725"/>
      <c r="BO128" s="725"/>
      <c r="BP128" s="725"/>
      <c r="BQ128" s="725"/>
      <c r="BR128" s="725"/>
      <c r="BS128" s="725"/>
      <c r="BT128" s="725"/>
      <c r="BU128" s="725"/>
      <c r="BV128" s="725"/>
      <c r="BW128" s="725"/>
      <c r="BX128" s="725"/>
      <c r="BY128" s="725"/>
      <c r="BZ128" s="725"/>
      <c r="CA128" s="725"/>
      <c r="CB128" s="725"/>
      <c r="CC128" s="725"/>
      <c r="CD128" s="725"/>
      <c r="CE128" s="725"/>
      <c r="CF128" s="725"/>
      <c r="CG128" s="725"/>
      <c r="CH128" s="725"/>
      <c r="CI128" s="725"/>
      <c r="CJ128" s="725"/>
      <c r="CK128" s="725"/>
      <c r="CL128" s="725"/>
      <c r="CM128" s="725"/>
      <c r="CN128" s="725"/>
      <c r="CO128" s="725"/>
      <c r="CP128" s="725"/>
      <c r="CQ128" s="725"/>
      <c r="CR128" s="725"/>
      <c r="CS128" s="725"/>
      <c r="CT128" s="725"/>
      <c r="CU128" s="725"/>
      <c r="CV128" s="725"/>
      <c r="CW128" s="725"/>
      <c r="CX128" s="725"/>
      <c r="CY128" s="725"/>
      <c r="CZ128" s="725"/>
      <c r="DA128" s="725"/>
      <c r="DB128" s="725"/>
      <c r="DC128" s="725"/>
      <c r="DD128" s="725"/>
      <c r="DE128" s="725"/>
      <c r="DF128" s="725"/>
      <c r="DG128" s="725"/>
      <c r="DH128" s="725"/>
      <c r="DI128" s="725"/>
      <c r="DJ128" s="725"/>
      <c r="DK128" s="725"/>
      <c r="DL128" s="725"/>
      <c r="DM128" s="725"/>
      <c r="DN128" s="725"/>
      <c r="DO128" s="725"/>
      <c r="DP128" s="725"/>
      <c r="DQ128" s="725"/>
      <c r="DR128" s="725"/>
      <c r="DS128" s="725"/>
      <c r="DT128" s="725"/>
      <c r="DU128" s="725"/>
      <c r="DV128" s="725"/>
      <c r="DW128" s="725"/>
      <c r="DX128" s="725"/>
      <c r="DY128" s="725"/>
      <c r="DZ128" s="725"/>
      <c r="EA128" s="725"/>
      <c r="EB128" s="725"/>
      <c r="EC128" s="725"/>
      <c r="ED128" s="725"/>
      <c r="EE128" s="725"/>
      <c r="EF128" s="725"/>
      <c r="EG128" s="725"/>
      <c r="EH128" s="725"/>
      <c r="EI128" s="725"/>
      <c r="EJ128" s="725"/>
      <c r="EK128" s="725"/>
      <c r="EL128" s="725"/>
      <c r="EM128" s="725"/>
      <c r="EN128" s="725"/>
      <c r="EO128" s="725"/>
      <c r="EP128" s="725"/>
      <c r="EQ128" s="725"/>
      <c r="ER128" s="725"/>
      <c r="ES128" s="725"/>
      <c r="ET128" s="725"/>
      <c r="EU128" s="725"/>
      <c r="EV128" s="725"/>
      <c r="EW128" s="725"/>
      <c r="EX128" s="725"/>
      <c r="EY128" s="725"/>
      <c r="EZ128" s="725"/>
      <c r="FA128" s="725"/>
      <c r="FB128" s="725"/>
      <c r="FC128" s="725"/>
      <c r="FD128" s="725"/>
      <c r="FE128" s="725"/>
      <c r="FF128" s="725"/>
      <c r="FG128" s="725"/>
      <c r="FH128" s="725"/>
      <c r="FI128" s="725"/>
      <c r="FJ128" s="725"/>
      <c r="FK128" s="725"/>
      <c r="FL128" s="725"/>
      <c r="FM128" s="725"/>
      <c r="FN128" s="725"/>
      <c r="FO128" s="725"/>
      <c r="FP128" s="725"/>
      <c r="FQ128" s="725"/>
      <c r="FR128" s="725"/>
      <c r="FS128" s="725"/>
      <c r="FT128" s="725"/>
      <c r="FU128" s="725"/>
      <c r="FV128" s="725"/>
      <c r="FW128" s="725"/>
      <c r="FX128" s="725"/>
      <c r="FY128" s="725"/>
      <c r="FZ128" s="725"/>
      <c r="GA128" s="725"/>
      <c r="GB128" s="725"/>
      <c r="GC128" s="725"/>
      <c r="GD128" s="725"/>
      <c r="GE128" s="725"/>
      <c r="GF128" s="725"/>
      <c r="GG128" s="725"/>
      <c r="GH128" s="725"/>
      <c r="GI128" s="725"/>
      <c r="GJ128" s="725"/>
      <c r="GK128" s="725"/>
      <c r="GL128" s="725"/>
      <c r="GM128" s="725"/>
      <c r="GN128" s="725"/>
      <c r="GO128" s="725"/>
      <c r="GP128" s="725"/>
      <c r="GQ128" s="725"/>
      <c r="GR128" s="725"/>
      <c r="GS128" s="725"/>
      <c r="GT128" s="725"/>
      <c r="GU128" s="725"/>
      <c r="GV128" s="725"/>
      <c r="GW128" s="725"/>
      <c r="GX128" s="725"/>
      <c r="GY128" s="725"/>
      <c r="GZ128" s="725"/>
      <c r="HA128" s="725"/>
      <c r="HB128" s="725"/>
      <c r="HC128" s="725"/>
      <c r="HD128" s="725"/>
      <c r="HE128" s="725"/>
      <c r="HF128" s="725"/>
      <c r="HG128" s="725"/>
      <c r="HH128" s="725"/>
      <c r="HI128" s="725"/>
      <c r="HJ128" s="725"/>
      <c r="HK128" s="725"/>
      <c r="HL128" s="725"/>
      <c r="HM128" s="725"/>
      <c r="HN128" s="725"/>
      <c r="HO128" s="725"/>
      <c r="HP128" s="725"/>
      <c r="HQ128" s="725"/>
      <c r="HR128" s="725"/>
      <c r="HS128" s="725"/>
      <c r="HT128" s="725"/>
      <c r="HU128" s="725"/>
      <c r="HV128" s="725"/>
      <c r="HW128" s="725"/>
      <c r="HX128" s="725"/>
      <c r="HY128" s="725"/>
      <c r="HZ128" s="725"/>
      <c r="IA128" s="725"/>
      <c r="IB128" s="725"/>
      <c r="IC128" s="725"/>
      <c r="ID128" s="725"/>
      <c r="IE128" s="725"/>
      <c r="IF128" s="725"/>
      <c r="IG128" s="725"/>
      <c r="IH128" s="725"/>
      <c r="II128" s="725"/>
      <c r="IJ128" s="725"/>
      <c r="IK128" s="725"/>
      <c r="IL128" s="725"/>
    </row>
    <row r="129" spans="1:247" s="809" customFormat="1">
      <c r="A129" s="813" t="s">
        <v>717</v>
      </c>
      <c r="D129" s="810"/>
      <c r="G129" s="709"/>
      <c r="H129" s="709"/>
      <c r="I129" s="709"/>
      <c r="J129" s="709"/>
      <c r="K129" s="709"/>
    </row>
    <row r="130" spans="1:247" s="809" customFormat="1">
      <c r="A130" s="813"/>
      <c r="B130" s="809" t="s">
        <v>711</v>
      </c>
      <c r="D130" s="810"/>
      <c r="E130" s="809">
        <f>F130</f>
        <v>0</v>
      </c>
      <c r="F130" s="709">
        <v>0</v>
      </c>
      <c r="G130" s="709">
        <f t="shared" ref="G130:BR130" si="158">F135</f>
        <v>0</v>
      </c>
      <c r="H130" s="709">
        <f t="shared" ca="1" si="158"/>
        <v>3722742.1310907081</v>
      </c>
      <c r="I130" s="709">
        <f t="shared" ca="1" si="158"/>
        <v>4455148.2899828209</v>
      </c>
      <c r="J130" s="709">
        <f t="shared" ca="1" si="158"/>
        <v>4889398.8039293149</v>
      </c>
      <c r="K130" s="709">
        <f t="shared" ca="1" si="158"/>
        <v>5348792.6202280577</v>
      </c>
      <c r="L130" s="709">
        <f ca="1">K135</f>
        <v>5833373.6236506011</v>
      </c>
      <c r="M130" s="709">
        <f t="shared" ca="1" si="158"/>
        <v>6334779.081697518</v>
      </c>
      <c r="N130" s="709">
        <f t="shared" ca="1" si="158"/>
        <v>6864229.4419866996</v>
      </c>
      <c r="O130" s="709">
        <f ca="1">N135</f>
        <v>7440286.7072968315</v>
      </c>
      <c r="P130" s="709">
        <f t="shared" ca="1" si="158"/>
        <v>8041105.404702805</v>
      </c>
      <c r="Q130" s="709">
        <f t="shared" ca="1" si="158"/>
        <v>8671151.0415250789</v>
      </c>
      <c r="R130" s="709">
        <f t="shared" ca="1" si="158"/>
        <v>8902139.0125062577</v>
      </c>
      <c r="S130" s="709">
        <f ca="1">R135</f>
        <v>8981393.4214365371</v>
      </c>
      <c r="T130" s="709">
        <f t="shared" ca="1" si="158"/>
        <v>9061353.4204869047</v>
      </c>
      <c r="U130" s="709">
        <f t="shared" ca="1" si="158"/>
        <v>9134187.0488876849</v>
      </c>
      <c r="V130" s="709">
        <f t="shared" ca="1" si="158"/>
        <v>9215507.346694896</v>
      </c>
      <c r="W130" s="709">
        <f t="shared" ca="1" si="158"/>
        <v>9294893.6709444392</v>
      </c>
      <c r="X130" s="709">
        <f t="shared" ca="1" si="158"/>
        <v>9377644.7157130707</v>
      </c>
      <c r="Y130" s="709">
        <f t="shared" ca="1" si="158"/>
        <v>9458427.760649344</v>
      </c>
      <c r="Z130" s="709">
        <f t="shared" ca="1" si="158"/>
        <v>9542634.7248999458</v>
      </c>
      <c r="AA130" s="709">
        <f t="shared" ca="1" si="158"/>
        <v>9627591.3711281177</v>
      </c>
      <c r="AB130" s="709">
        <f t="shared" ca="1" si="158"/>
        <v>9710527.5635239277</v>
      </c>
      <c r="AC130" s="709">
        <f t="shared" ca="1" si="158"/>
        <v>9796978.9345221873</v>
      </c>
      <c r="AD130" s="709">
        <f t="shared" ca="1" si="158"/>
        <v>9881374.3038819507</v>
      </c>
      <c r="AE130" s="709">
        <f t="shared" ca="1" si="158"/>
        <v>9969346.6977945603</v>
      </c>
      <c r="AF130" s="709">
        <f t="shared" ca="1" si="158"/>
        <v>10058102.296740469</v>
      </c>
      <c r="AG130" s="709">
        <f t="shared" ca="1" si="158"/>
        <v>10138947.624265336</v>
      </c>
      <c r="AH130" s="709">
        <f t="shared" ca="1" si="158"/>
        <v>10229213.154831339</v>
      </c>
      <c r="AI130" s="709">
        <f t="shared" ca="1" si="158"/>
        <v>10317331.974748332</v>
      </c>
      <c r="AJ130" s="709">
        <f t="shared" ca="1" si="158"/>
        <v>10409185.634441514</v>
      </c>
      <c r="AK130" s="709">
        <f t="shared" ca="1" si="158"/>
        <v>10498854.814320777</v>
      </c>
      <c r="AL130" s="709">
        <f t="shared" ca="1" si="158"/>
        <v>10592324.544638945</v>
      </c>
      <c r="AM130" s="709">
        <f t="shared" ca="1" si="158"/>
        <v>10643798.543443386</v>
      </c>
      <c r="AN130" s="709">
        <f t="shared" ca="1" si="158"/>
        <v>10697271.979774822</v>
      </c>
      <c r="AO130" s="709">
        <f t="shared" ca="1" si="158"/>
        <v>10755138.675054083</v>
      </c>
      <c r="AP130" s="709">
        <f t="shared" ca="1" si="158"/>
        <v>10810604.828183915</v>
      </c>
      <c r="AQ130" s="709">
        <f t="shared" ca="1" si="158"/>
        <v>10869961.830689352</v>
      </c>
      <c r="AR130" s="709">
        <f t="shared" ca="1" si="158"/>
        <v>10930138.581336366</v>
      </c>
      <c r="AS130" s="709">
        <f t="shared" ca="1" si="158"/>
        <v>10981675.304914771</v>
      </c>
      <c r="AT130" s="709">
        <f t="shared" ca="1" si="158"/>
        <v>11043409.354624599</v>
      </c>
      <c r="AU130" s="709">
        <f t="shared" ca="1" si="158"/>
        <v>11102776.399252987</v>
      </c>
      <c r="AV130" s="709">
        <f t="shared" ca="1" si="158"/>
        <v>11166131.374537172</v>
      </c>
      <c r="AW130" s="709">
        <f t="shared" ca="1" si="158"/>
        <v>11227076.624220772</v>
      </c>
      <c r="AX130" s="709">
        <f t="shared" ca="1" si="158"/>
        <v>3182733.1712651514</v>
      </c>
      <c r="AY130" s="709">
        <f t="shared" ca="1" si="158"/>
        <v>3144263.4393180138</v>
      </c>
      <c r="AZ130" s="709">
        <f t="shared" ca="1" si="158"/>
        <v>3104544.342052639</v>
      </c>
      <c r="BA130" s="709">
        <f t="shared" ca="1" si="158"/>
        <v>3065378.5066818767</v>
      </c>
      <c r="BB130" s="709">
        <f t="shared" ca="1" si="158"/>
        <v>3024979.8608463518</v>
      </c>
      <c r="BC130" s="709">
        <f t="shared" ca="1" si="158"/>
        <v>2985105.6748285159</v>
      </c>
      <c r="BD130" s="709">
        <f t="shared" ca="1" si="158"/>
        <v>2944876.4949109014</v>
      </c>
      <c r="BE130" s="709">
        <f t="shared" ca="1" si="158"/>
        <v>2901741.7866263455</v>
      </c>
      <c r="BF130" s="709">
        <f t="shared" ca="1" si="158"/>
        <v>2861607.5962954857</v>
      </c>
      <c r="BG130" s="709">
        <f t="shared" ca="1" si="158"/>
        <v>2819453.5806299578</v>
      </c>
      <c r="BH130" s="709">
        <f t="shared" ca="1" si="158"/>
        <v>2777749.6249539191</v>
      </c>
      <c r="BI130" s="709">
        <f t="shared" ca="1" si="158"/>
        <v>2734873.2208345183</v>
      </c>
      <c r="BJ130" s="709">
        <f t="shared" ca="1" si="158"/>
        <v>2692416.2588963574</v>
      </c>
      <c r="BK130" s="709">
        <f t="shared" ca="1" si="158"/>
        <v>2644283.8233045158</v>
      </c>
      <c r="BL130" s="709">
        <f t="shared" ca="1" si="158"/>
        <v>2594960.2019631648</v>
      </c>
      <c r="BM130" s="709">
        <f t="shared" ca="1" si="158"/>
        <v>2545960.1297080382</v>
      </c>
      <c r="BN130" s="709">
        <f t="shared" ca="1" si="158"/>
        <v>2495789.5059904088</v>
      </c>
      <c r="BO130" s="709">
        <f t="shared" ca="1" si="158"/>
        <v>2445906.5318977027</v>
      </c>
      <c r="BP130" s="709">
        <f t="shared" ca="1" si="158"/>
        <v>2395579.4571656059</v>
      </c>
      <c r="BQ130" s="709">
        <f t="shared" ca="1" si="158"/>
        <v>2342732.1063765902</v>
      </c>
      <c r="BR130" s="709">
        <f t="shared" ca="1" si="158"/>
        <v>2291486.4852030245</v>
      </c>
      <c r="BS130" s="709">
        <f t="shared" ref="BS130:ED130" ca="1" si="159">BR135</f>
        <v>2239123.7166044209</v>
      </c>
      <c r="BT130" s="709">
        <f t="shared" ca="1" si="159"/>
        <v>2186955.685470724</v>
      </c>
      <c r="BU130" s="709">
        <f t="shared" ca="1" si="159"/>
        <v>2133692.4438271294</v>
      </c>
      <c r="BV130" s="709">
        <f t="shared" ca="1" si="159"/>
        <v>0</v>
      </c>
      <c r="BW130" s="709">
        <f t="shared" ca="1" si="159"/>
        <v>0</v>
      </c>
      <c r="BX130" s="709">
        <f t="shared" ca="1" si="159"/>
        <v>0</v>
      </c>
      <c r="BY130" s="709">
        <f t="shared" ca="1" si="159"/>
        <v>0</v>
      </c>
      <c r="BZ130" s="709">
        <f t="shared" ca="1" si="159"/>
        <v>0</v>
      </c>
      <c r="CA130" s="709">
        <f t="shared" ca="1" si="159"/>
        <v>0</v>
      </c>
      <c r="CB130" s="709">
        <f t="shared" ca="1" si="159"/>
        <v>0</v>
      </c>
      <c r="CC130" s="709">
        <f t="shared" ca="1" si="159"/>
        <v>0</v>
      </c>
      <c r="CD130" s="709">
        <f t="shared" ca="1" si="159"/>
        <v>0</v>
      </c>
      <c r="CE130" s="709">
        <f t="shared" ca="1" si="159"/>
        <v>0</v>
      </c>
      <c r="CF130" s="709">
        <f t="shared" ca="1" si="159"/>
        <v>0</v>
      </c>
      <c r="CG130" s="709">
        <f t="shared" ca="1" si="159"/>
        <v>0</v>
      </c>
      <c r="CH130" s="709">
        <f t="shared" ca="1" si="159"/>
        <v>0</v>
      </c>
      <c r="CI130" s="709">
        <f t="shared" ca="1" si="159"/>
        <v>0</v>
      </c>
      <c r="CJ130" s="709">
        <f t="shared" ca="1" si="159"/>
        <v>0</v>
      </c>
      <c r="CK130" s="709">
        <f t="shared" ca="1" si="159"/>
        <v>0</v>
      </c>
      <c r="CL130" s="709">
        <f t="shared" ca="1" si="159"/>
        <v>0</v>
      </c>
      <c r="CM130" s="709">
        <f t="shared" ca="1" si="159"/>
        <v>0</v>
      </c>
      <c r="CN130" s="709">
        <f t="shared" ca="1" si="159"/>
        <v>0</v>
      </c>
      <c r="CO130" s="709">
        <f t="shared" ca="1" si="159"/>
        <v>0</v>
      </c>
      <c r="CP130" s="709">
        <f t="shared" ca="1" si="159"/>
        <v>0</v>
      </c>
      <c r="CQ130" s="709">
        <f t="shared" ca="1" si="159"/>
        <v>0</v>
      </c>
      <c r="CR130" s="709">
        <f t="shared" ca="1" si="159"/>
        <v>0</v>
      </c>
      <c r="CS130" s="709">
        <f t="shared" ca="1" si="159"/>
        <v>0</v>
      </c>
      <c r="CT130" s="709">
        <f t="shared" ca="1" si="159"/>
        <v>0</v>
      </c>
      <c r="CU130" s="709">
        <f t="shared" ca="1" si="159"/>
        <v>0</v>
      </c>
      <c r="CV130" s="709">
        <f t="shared" ca="1" si="159"/>
        <v>0</v>
      </c>
      <c r="CW130" s="709">
        <f t="shared" ca="1" si="159"/>
        <v>0</v>
      </c>
      <c r="CX130" s="709">
        <f t="shared" ca="1" si="159"/>
        <v>0</v>
      </c>
      <c r="CY130" s="709">
        <f t="shared" ca="1" si="159"/>
        <v>0</v>
      </c>
      <c r="CZ130" s="709">
        <f t="shared" ca="1" si="159"/>
        <v>0</v>
      </c>
      <c r="DA130" s="709">
        <f t="shared" ca="1" si="159"/>
        <v>0</v>
      </c>
      <c r="DB130" s="709">
        <f t="shared" ca="1" si="159"/>
        <v>0</v>
      </c>
      <c r="DC130" s="709">
        <f t="shared" ca="1" si="159"/>
        <v>0</v>
      </c>
      <c r="DD130" s="709">
        <f t="shared" ca="1" si="159"/>
        <v>0</v>
      </c>
      <c r="DE130" s="709">
        <f t="shared" ca="1" si="159"/>
        <v>0</v>
      </c>
      <c r="DF130" s="709">
        <f t="shared" ca="1" si="159"/>
        <v>0</v>
      </c>
      <c r="DG130" s="709">
        <f t="shared" ca="1" si="159"/>
        <v>0</v>
      </c>
      <c r="DH130" s="709">
        <f t="shared" ca="1" si="159"/>
        <v>0</v>
      </c>
      <c r="DI130" s="709">
        <f t="shared" ca="1" si="159"/>
        <v>0</v>
      </c>
      <c r="DJ130" s="709">
        <f t="shared" ca="1" si="159"/>
        <v>0</v>
      </c>
      <c r="DK130" s="709">
        <f t="shared" ca="1" si="159"/>
        <v>0</v>
      </c>
      <c r="DL130" s="709">
        <f t="shared" ca="1" si="159"/>
        <v>0</v>
      </c>
      <c r="DM130" s="709">
        <f t="shared" ca="1" si="159"/>
        <v>0</v>
      </c>
      <c r="DN130" s="709">
        <f t="shared" ca="1" si="159"/>
        <v>0</v>
      </c>
      <c r="DO130" s="709">
        <f t="shared" ca="1" si="159"/>
        <v>0</v>
      </c>
      <c r="DP130" s="709">
        <f t="shared" ca="1" si="159"/>
        <v>0</v>
      </c>
      <c r="DQ130" s="709">
        <f t="shared" ca="1" si="159"/>
        <v>0</v>
      </c>
      <c r="DR130" s="709">
        <f t="shared" ca="1" si="159"/>
        <v>0</v>
      </c>
      <c r="DS130" s="709">
        <f t="shared" ca="1" si="159"/>
        <v>0</v>
      </c>
      <c r="DT130" s="709">
        <f t="shared" ca="1" si="159"/>
        <v>0</v>
      </c>
      <c r="DU130" s="709">
        <f t="shared" ca="1" si="159"/>
        <v>0</v>
      </c>
      <c r="DV130" s="709">
        <f t="shared" ca="1" si="159"/>
        <v>0</v>
      </c>
      <c r="DW130" s="709">
        <f t="shared" ca="1" si="159"/>
        <v>0</v>
      </c>
      <c r="DX130" s="709">
        <f t="shared" ca="1" si="159"/>
        <v>0</v>
      </c>
      <c r="DY130" s="709">
        <f t="shared" ca="1" si="159"/>
        <v>0</v>
      </c>
      <c r="DZ130" s="709">
        <f t="shared" ca="1" si="159"/>
        <v>0</v>
      </c>
      <c r="EA130" s="709">
        <f t="shared" ca="1" si="159"/>
        <v>0</v>
      </c>
      <c r="EB130" s="709">
        <f t="shared" ca="1" si="159"/>
        <v>0</v>
      </c>
      <c r="EC130" s="709">
        <f t="shared" ca="1" si="159"/>
        <v>0</v>
      </c>
      <c r="ED130" s="709">
        <f t="shared" ca="1" si="159"/>
        <v>0</v>
      </c>
      <c r="EE130" s="709">
        <f t="shared" ref="EE130:GP130" ca="1" si="160">ED135</f>
        <v>0</v>
      </c>
      <c r="EF130" s="709">
        <f t="shared" ca="1" si="160"/>
        <v>0</v>
      </c>
      <c r="EG130" s="709">
        <f t="shared" ca="1" si="160"/>
        <v>0</v>
      </c>
      <c r="EH130" s="709">
        <f t="shared" ca="1" si="160"/>
        <v>0</v>
      </c>
      <c r="EI130" s="709">
        <f t="shared" ca="1" si="160"/>
        <v>0</v>
      </c>
      <c r="EJ130" s="709">
        <f t="shared" ca="1" si="160"/>
        <v>0</v>
      </c>
      <c r="EK130" s="709">
        <f t="shared" ca="1" si="160"/>
        <v>0</v>
      </c>
      <c r="EL130" s="709">
        <f t="shared" ca="1" si="160"/>
        <v>0</v>
      </c>
      <c r="EM130" s="709">
        <f t="shared" ca="1" si="160"/>
        <v>0</v>
      </c>
      <c r="EN130" s="709">
        <f t="shared" ca="1" si="160"/>
        <v>0</v>
      </c>
      <c r="EO130" s="709">
        <f t="shared" ca="1" si="160"/>
        <v>0</v>
      </c>
      <c r="EP130" s="709">
        <f t="shared" ca="1" si="160"/>
        <v>0</v>
      </c>
      <c r="EQ130" s="709">
        <f t="shared" ca="1" si="160"/>
        <v>0</v>
      </c>
      <c r="ER130" s="709">
        <f t="shared" ca="1" si="160"/>
        <v>0</v>
      </c>
      <c r="ES130" s="709">
        <f t="shared" ca="1" si="160"/>
        <v>0</v>
      </c>
      <c r="ET130" s="709">
        <f t="shared" ca="1" si="160"/>
        <v>0</v>
      </c>
      <c r="EU130" s="709">
        <f t="shared" ca="1" si="160"/>
        <v>0</v>
      </c>
      <c r="EV130" s="709">
        <f t="shared" ca="1" si="160"/>
        <v>0</v>
      </c>
      <c r="EW130" s="709">
        <f t="shared" ca="1" si="160"/>
        <v>0</v>
      </c>
      <c r="EX130" s="709">
        <f t="shared" ca="1" si="160"/>
        <v>0</v>
      </c>
      <c r="EY130" s="709">
        <f t="shared" ca="1" si="160"/>
        <v>0</v>
      </c>
      <c r="EZ130" s="709">
        <f t="shared" ca="1" si="160"/>
        <v>0</v>
      </c>
      <c r="FA130" s="709">
        <f t="shared" ca="1" si="160"/>
        <v>0</v>
      </c>
      <c r="FB130" s="709">
        <f t="shared" ca="1" si="160"/>
        <v>0</v>
      </c>
      <c r="FC130" s="709">
        <f t="shared" ca="1" si="160"/>
        <v>0</v>
      </c>
      <c r="FD130" s="709">
        <f t="shared" ca="1" si="160"/>
        <v>0</v>
      </c>
      <c r="FE130" s="709">
        <f t="shared" ca="1" si="160"/>
        <v>0</v>
      </c>
      <c r="FF130" s="709">
        <f t="shared" ca="1" si="160"/>
        <v>0</v>
      </c>
      <c r="FG130" s="709">
        <f t="shared" ca="1" si="160"/>
        <v>0</v>
      </c>
      <c r="FH130" s="709">
        <f t="shared" ca="1" si="160"/>
        <v>0</v>
      </c>
      <c r="FI130" s="709">
        <f t="shared" ca="1" si="160"/>
        <v>0</v>
      </c>
      <c r="FJ130" s="709">
        <f t="shared" ca="1" si="160"/>
        <v>0</v>
      </c>
      <c r="FK130" s="709">
        <f t="shared" ca="1" si="160"/>
        <v>0</v>
      </c>
      <c r="FL130" s="709">
        <f t="shared" ca="1" si="160"/>
        <v>0</v>
      </c>
      <c r="FM130" s="709">
        <f t="shared" ca="1" si="160"/>
        <v>0</v>
      </c>
      <c r="FN130" s="709">
        <f t="shared" ca="1" si="160"/>
        <v>0</v>
      </c>
      <c r="FO130" s="709">
        <f t="shared" ca="1" si="160"/>
        <v>0</v>
      </c>
      <c r="FP130" s="709">
        <f t="shared" ca="1" si="160"/>
        <v>0</v>
      </c>
      <c r="FQ130" s="709">
        <f t="shared" ca="1" si="160"/>
        <v>0</v>
      </c>
      <c r="FR130" s="709">
        <f t="shared" ca="1" si="160"/>
        <v>0</v>
      </c>
      <c r="FS130" s="709">
        <f t="shared" ca="1" si="160"/>
        <v>0</v>
      </c>
      <c r="FT130" s="709">
        <f t="shared" ca="1" si="160"/>
        <v>0</v>
      </c>
      <c r="FU130" s="709">
        <f t="shared" ca="1" si="160"/>
        <v>0</v>
      </c>
      <c r="FV130" s="709">
        <f t="shared" ca="1" si="160"/>
        <v>0</v>
      </c>
      <c r="FW130" s="709">
        <f t="shared" ca="1" si="160"/>
        <v>0</v>
      </c>
      <c r="FX130" s="709">
        <f t="shared" ca="1" si="160"/>
        <v>0</v>
      </c>
      <c r="FY130" s="709">
        <f t="shared" ca="1" si="160"/>
        <v>0</v>
      </c>
      <c r="FZ130" s="709">
        <f t="shared" ca="1" si="160"/>
        <v>0</v>
      </c>
      <c r="GA130" s="709">
        <f t="shared" ca="1" si="160"/>
        <v>0</v>
      </c>
      <c r="GB130" s="709">
        <f t="shared" ca="1" si="160"/>
        <v>0</v>
      </c>
      <c r="GC130" s="709">
        <f t="shared" ca="1" si="160"/>
        <v>0</v>
      </c>
      <c r="GD130" s="709">
        <f t="shared" ca="1" si="160"/>
        <v>0</v>
      </c>
      <c r="GE130" s="709">
        <f t="shared" ca="1" si="160"/>
        <v>0</v>
      </c>
      <c r="GF130" s="709">
        <f t="shared" ca="1" si="160"/>
        <v>0</v>
      </c>
      <c r="GG130" s="709">
        <f t="shared" ca="1" si="160"/>
        <v>0</v>
      </c>
      <c r="GH130" s="709">
        <f t="shared" ca="1" si="160"/>
        <v>0</v>
      </c>
      <c r="GI130" s="709">
        <f t="shared" ca="1" si="160"/>
        <v>0</v>
      </c>
      <c r="GJ130" s="709">
        <f t="shared" ca="1" si="160"/>
        <v>0</v>
      </c>
      <c r="GK130" s="709">
        <f t="shared" ca="1" si="160"/>
        <v>0</v>
      </c>
      <c r="GL130" s="709">
        <f t="shared" ca="1" si="160"/>
        <v>0</v>
      </c>
      <c r="GM130" s="709">
        <f t="shared" ca="1" si="160"/>
        <v>0</v>
      </c>
      <c r="GN130" s="709">
        <f t="shared" ca="1" si="160"/>
        <v>0</v>
      </c>
      <c r="GO130" s="709">
        <f t="shared" ca="1" si="160"/>
        <v>0</v>
      </c>
      <c r="GP130" s="709">
        <f t="shared" ca="1" si="160"/>
        <v>0</v>
      </c>
      <c r="GQ130" s="709">
        <f t="shared" ref="GQ130:IL130" ca="1" si="161">GP135</f>
        <v>0</v>
      </c>
      <c r="GR130" s="709">
        <f t="shared" ca="1" si="161"/>
        <v>0</v>
      </c>
      <c r="GS130" s="709">
        <f t="shared" ca="1" si="161"/>
        <v>0</v>
      </c>
      <c r="GT130" s="709">
        <f t="shared" ca="1" si="161"/>
        <v>0</v>
      </c>
      <c r="GU130" s="709">
        <f t="shared" ca="1" si="161"/>
        <v>0</v>
      </c>
      <c r="GV130" s="709">
        <f t="shared" ca="1" si="161"/>
        <v>0</v>
      </c>
      <c r="GW130" s="709">
        <f t="shared" ca="1" si="161"/>
        <v>0</v>
      </c>
      <c r="GX130" s="709">
        <f t="shared" ca="1" si="161"/>
        <v>0</v>
      </c>
      <c r="GY130" s="709">
        <f t="shared" ca="1" si="161"/>
        <v>0</v>
      </c>
      <c r="GZ130" s="709">
        <f t="shared" ca="1" si="161"/>
        <v>0</v>
      </c>
      <c r="HA130" s="709">
        <f t="shared" ca="1" si="161"/>
        <v>0</v>
      </c>
      <c r="HB130" s="709">
        <f t="shared" ca="1" si="161"/>
        <v>0</v>
      </c>
      <c r="HC130" s="709">
        <f t="shared" ca="1" si="161"/>
        <v>0</v>
      </c>
      <c r="HD130" s="709">
        <f t="shared" ca="1" si="161"/>
        <v>0</v>
      </c>
      <c r="HE130" s="709">
        <f t="shared" ca="1" si="161"/>
        <v>0</v>
      </c>
      <c r="HF130" s="709">
        <f t="shared" ca="1" si="161"/>
        <v>0</v>
      </c>
      <c r="HG130" s="709">
        <f t="shared" ca="1" si="161"/>
        <v>0</v>
      </c>
      <c r="HH130" s="709">
        <f t="shared" ca="1" si="161"/>
        <v>0</v>
      </c>
      <c r="HI130" s="709">
        <f t="shared" ca="1" si="161"/>
        <v>0</v>
      </c>
      <c r="HJ130" s="709">
        <f t="shared" ca="1" si="161"/>
        <v>0</v>
      </c>
      <c r="HK130" s="709">
        <f t="shared" ca="1" si="161"/>
        <v>0</v>
      </c>
      <c r="HL130" s="709">
        <f t="shared" ca="1" si="161"/>
        <v>0</v>
      </c>
      <c r="HM130" s="709">
        <f t="shared" ca="1" si="161"/>
        <v>0</v>
      </c>
      <c r="HN130" s="709">
        <f t="shared" ca="1" si="161"/>
        <v>0</v>
      </c>
      <c r="HO130" s="709">
        <f t="shared" ca="1" si="161"/>
        <v>0</v>
      </c>
      <c r="HP130" s="709">
        <f t="shared" ca="1" si="161"/>
        <v>0</v>
      </c>
      <c r="HQ130" s="709">
        <f t="shared" ca="1" si="161"/>
        <v>0</v>
      </c>
      <c r="HR130" s="709">
        <f t="shared" ca="1" si="161"/>
        <v>0</v>
      </c>
      <c r="HS130" s="709">
        <f t="shared" ca="1" si="161"/>
        <v>0</v>
      </c>
      <c r="HT130" s="709">
        <f t="shared" ca="1" si="161"/>
        <v>0</v>
      </c>
      <c r="HU130" s="709">
        <f t="shared" ca="1" si="161"/>
        <v>0</v>
      </c>
      <c r="HV130" s="709">
        <f t="shared" ca="1" si="161"/>
        <v>0</v>
      </c>
      <c r="HW130" s="709">
        <f t="shared" ca="1" si="161"/>
        <v>0</v>
      </c>
      <c r="HX130" s="709">
        <f t="shared" ca="1" si="161"/>
        <v>0</v>
      </c>
      <c r="HY130" s="709">
        <f t="shared" ca="1" si="161"/>
        <v>0</v>
      </c>
      <c r="HZ130" s="709">
        <f t="shared" ca="1" si="161"/>
        <v>0</v>
      </c>
      <c r="IA130" s="709">
        <f t="shared" ca="1" si="161"/>
        <v>0</v>
      </c>
      <c r="IB130" s="709">
        <f t="shared" ca="1" si="161"/>
        <v>0</v>
      </c>
      <c r="IC130" s="709">
        <f t="shared" ca="1" si="161"/>
        <v>0</v>
      </c>
      <c r="ID130" s="709">
        <f t="shared" ca="1" si="161"/>
        <v>0</v>
      </c>
      <c r="IE130" s="709">
        <f t="shared" ca="1" si="161"/>
        <v>0</v>
      </c>
      <c r="IF130" s="709">
        <f t="shared" ca="1" si="161"/>
        <v>0</v>
      </c>
      <c r="IG130" s="709">
        <f t="shared" ca="1" si="161"/>
        <v>0</v>
      </c>
      <c r="IH130" s="709">
        <f t="shared" ca="1" si="161"/>
        <v>0</v>
      </c>
      <c r="II130" s="709">
        <f t="shared" ca="1" si="161"/>
        <v>0</v>
      </c>
      <c r="IJ130" s="709">
        <f t="shared" ca="1" si="161"/>
        <v>0</v>
      </c>
      <c r="IK130" s="709">
        <f t="shared" ca="1" si="161"/>
        <v>0</v>
      </c>
      <c r="IL130" s="709">
        <f t="shared" ca="1" si="161"/>
        <v>0</v>
      </c>
    </row>
    <row r="131" spans="1:247" s="809" customFormat="1">
      <c r="B131" s="809" t="s">
        <v>712</v>
      </c>
      <c r="D131" s="810"/>
      <c r="E131" s="809">
        <f ca="1">SUM(F131:IL131)</f>
        <v>3936322.2417703196</v>
      </c>
      <c r="F131" s="709"/>
      <c r="G131" s="709">
        <f t="shared" ref="G131:BR131" si="162">IF($D$9="Annual",G130*$D$12/12,IF($D$9="Monthly",G130*((1+$D$12)^((G$79-F$79)/365)-1),0))</f>
        <v>0</v>
      </c>
      <c r="H131" s="709">
        <f t="shared" ca="1" si="162"/>
        <v>29922.772507114114</v>
      </c>
      <c r="I131" s="709">
        <f t="shared" ca="1" si="162"/>
        <v>40948.847934883575</v>
      </c>
      <c r="J131" s="709">
        <f t="shared" ca="1" si="162"/>
        <v>42119.373815405896</v>
      </c>
      <c r="K131" s="709">
        <f t="shared" ca="1" si="162"/>
        <v>47619.498753195032</v>
      </c>
      <c r="L131" s="709">
        <f t="shared" ca="1" si="162"/>
        <v>50251.176905842869</v>
      </c>
      <c r="M131" s="709">
        <f t="shared" ca="1" si="162"/>
        <v>56397.588390667319</v>
      </c>
      <c r="N131" s="709">
        <f t="shared" ca="1" si="162"/>
        <v>61111.205567807825</v>
      </c>
      <c r="O131" s="709">
        <f t="shared" ca="1" si="162"/>
        <v>64093.813919737113</v>
      </c>
      <c r="P131" s="709">
        <f t="shared" ca="1" si="162"/>
        <v>71588.755814808304</v>
      </c>
      <c r="Q131" s="709">
        <f t="shared" ca="1" si="162"/>
        <v>74697.006068380622</v>
      </c>
      <c r="R131" s="709">
        <f t="shared" ca="1" si="162"/>
        <v>79254.408930278558</v>
      </c>
      <c r="S131" s="709">
        <f t="shared" ca="1" si="162"/>
        <v>79959.999050368075</v>
      </c>
      <c r="T131" s="709">
        <f t="shared" ca="1" si="162"/>
        <v>72833.628400780406</v>
      </c>
      <c r="U131" s="709">
        <f t="shared" ca="1" si="162"/>
        <v>81320.297807210853</v>
      </c>
      <c r="V131" s="709">
        <f t="shared" ca="1" si="162"/>
        <v>79386.324249543279</v>
      </c>
      <c r="W131" s="709">
        <f t="shared" ca="1" si="162"/>
        <v>82751.044768631749</v>
      </c>
      <c r="X131" s="709">
        <f t="shared" ca="1" si="162"/>
        <v>80783.044936273669</v>
      </c>
      <c r="Y131" s="709">
        <f t="shared" ca="1" si="162"/>
        <v>84206.964250601799</v>
      </c>
      <c r="Z131" s="709">
        <f t="shared" ca="1" si="162"/>
        <v>84956.646228171317</v>
      </c>
      <c r="AA131" s="709">
        <f t="shared" ca="1" si="162"/>
        <v>82936.192395809267</v>
      </c>
      <c r="AB131" s="709">
        <f t="shared" ca="1" si="162"/>
        <v>86451.370998260507</v>
      </c>
      <c r="AC131" s="709">
        <f t="shared" ca="1" si="162"/>
        <v>84395.369359762801</v>
      </c>
      <c r="AD131" s="709">
        <f t="shared" ca="1" si="162"/>
        <v>87972.393912609245</v>
      </c>
      <c r="AE131" s="709">
        <f t="shared" ca="1" si="162"/>
        <v>88755.598945908598</v>
      </c>
      <c r="AF131" s="709">
        <f t="shared" ca="1" si="162"/>
        <v>80845.327524866283</v>
      </c>
      <c r="AG131" s="709">
        <f t="shared" ca="1" si="162"/>
        <v>90265.530566004105</v>
      </c>
      <c r="AH131" s="709">
        <f t="shared" ca="1" si="162"/>
        <v>88118.819916993074</v>
      </c>
      <c r="AI131" s="709">
        <f t="shared" ca="1" si="162"/>
        <v>91853.659693181282</v>
      </c>
      <c r="AJ131" s="709">
        <f t="shared" ca="1" si="162"/>
        <v>89669.179879263815</v>
      </c>
      <c r="AK131" s="709">
        <f t="shared" ca="1" si="162"/>
        <v>93469.730318168033</v>
      </c>
      <c r="AL131" s="709">
        <f t="shared" ca="1" si="162"/>
        <v>94301.877313270204</v>
      </c>
      <c r="AM131" s="709">
        <f t="shared" ca="1" si="162"/>
        <v>91690.235884805501</v>
      </c>
      <c r="AN131" s="709">
        <f t="shared" ca="1" si="162"/>
        <v>95236.208593511692</v>
      </c>
      <c r="AO131" s="709">
        <f t="shared" ca="1" si="162"/>
        <v>92649.367428789745</v>
      </c>
      <c r="AP131" s="709">
        <f t="shared" ca="1" si="162"/>
        <v>96245.19395089928</v>
      </c>
      <c r="AQ131" s="709">
        <f t="shared" ca="1" si="162"/>
        <v>96773.640444807388</v>
      </c>
      <c r="AR131" s="709">
        <f t="shared" ca="1" si="162"/>
        <v>87854.607900208051</v>
      </c>
      <c r="AS131" s="709">
        <f t="shared" ca="1" si="162"/>
        <v>97768.208756630542</v>
      </c>
      <c r="AT131" s="709">
        <f t="shared" ca="1" si="162"/>
        <v>95132.654433951611</v>
      </c>
      <c r="AU131" s="709">
        <f t="shared" ca="1" si="162"/>
        <v>98846.353642831673</v>
      </c>
      <c r="AV131" s="709">
        <f t="shared" ca="1" si="162"/>
        <v>96189.834434880424</v>
      </c>
      <c r="AW131" s="709">
        <f t="shared" ca="1" si="162"/>
        <v>99952.979909382077</v>
      </c>
      <c r="AX131" s="709">
        <f t="shared" ca="1" si="162"/>
        <v>28335.39623645967</v>
      </c>
      <c r="AY131" s="709">
        <f t="shared" ca="1" si="162"/>
        <v>27086.030918222437</v>
      </c>
      <c r="AZ131" s="709">
        <f t="shared" ca="1" si="162"/>
        <v>27639.292812835018</v>
      </c>
      <c r="BA131" s="709">
        <f t="shared" ca="1" si="162"/>
        <v>26406.482348072175</v>
      </c>
      <c r="BB131" s="709">
        <f t="shared" ca="1" si="162"/>
        <v>26930.942165761353</v>
      </c>
      <c r="BC131" s="709">
        <f t="shared" ca="1" si="162"/>
        <v>26575.94826598289</v>
      </c>
      <c r="BD131" s="709">
        <f t="shared" ca="1" si="162"/>
        <v>23670.419899040651</v>
      </c>
      <c r="BE131" s="709">
        <f t="shared" ca="1" si="162"/>
        <v>26670.937852737061</v>
      </c>
      <c r="BF131" s="709">
        <f t="shared" ca="1" si="162"/>
        <v>24651.112518069236</v>
      </c>
      <c r="BG131" s="709">
        <f t="shared" ca="1" si="162"/>
        <v>25101.172507558356</v>
      </c>
      <c r="BH131" s="709">
        <f t="shared" ca="1" si="162"/>
        <v>23928.724064196635</v>
      </c>
      <c r="BI131" s="709">
        <f t="shared" ca="1" si="162"/>
        <v>24348.166245436347</v>
      </c>
      <c r="BJ131" s="709">
        <f t="shared" ca="1" si="162"/>
        <v>23970.178278874933</v>
      </c>
      <c r="BK131" s="709">
        <f t="shared" ca="1" si="162"/>
        <v>22778.992529365325</v>
      </c>
      <c r="BL131" s="709">
        <f t="shared" ca="1" si="162"/>
        <v>23102.541615589304</v>
      </c>
      <c r="BM131" s="709">
        <f t="shared" ca="1" si="162"/>
        <v>21931.990153086805</v>
      </c>
      <c r="BN131" s="709">
        <f t="shared" ca="1" si="162"/>
        <v>22219.639778010343</v>
      </c>
      <c r="BO131" s="709">
        <f t="shared" ca="1" si="162"/>
        <v>21775.539138619319</v>
      </c>
      <c r="BP131" s="709">
        <f t="shared" ca="1" si="162"/>
        <v>19255.263081700603</v>
      </c>
      <c r="BQ131" s="709">
        <f t="shared" ca="1" si="162"/>
        <v>20856.992697150672</v>
      </c>
      <c r="BR131" s="709">
        <f t="shared" ca="1" si="162"/>
        <v>19739.845272112532</v>
      </c>
      <c r="BS131" s="709">
        <f t="shared" ref="BS131:ED131" ca="1" si="163">IF($D$9="Annual",BS130*$D$12/12,IF($D$9="Monthly",BS130*((1+$D$12)^((BS$79-BR$79)/365)-1),0))</f>
        <v>19934.582737019147</v>
      </c>
      <c r="BT131" s="709">
        <f t="shared" ca="1" si="163"/>
        <v>18839.372227121836</v>
      </c>
      <c r="BU131" s="709">
        <f t="shared" ca="1" si="163"/>
        <v>18995.943922797942</v>
      </c>
      <c r="BV131" s="709">
        <f t="shared" ca="1" si="163"/>
        <v>0</v>
      </c>
      <c r="BW131" s="709">
        <f t="shared" ca="1" si="163"/>
        <v>0</v>
      </c>
      <c r="BX131" s="709">
        <f t="shared" ca="1" si="163"/>
        <v>0</v>
      </c>
      <c r="BY131" s="709">
        <f t="shared" ca="1" si="163"/>
        <v>0</v>
      </c>
      <c r="BZ131" s="709">
        <f t="shared" ca="1" si="163"/>
        <v>0</v>
      </c>
      <c r="CA131" s="709">
        <f t="shared" ca="1" si="163"/>
        <v>0</v>
      </c>
      <c r="CB131" s="709">
        <f t="shared" ca="1" si="163"/>
        <v>0</v>
      </c>
      <c r="CC131" s="709">
        <f t="shared" ca="1" si="163"/>
        <v>0</v>
      </c>
      <c r="CD131" s="709">
        <f t="shared" ca="1" si="163"/>
        <v>0</v>
      </c>
      <c r="CE131" s="709">
        <f t="shared" ca="1" si="163"/>
        <v>0</v>
      </c>
      <c r="CF131" s="709">
        <f t="shared" ca="1" si="163"/>
        <v>0</v>
      </c>
      <c r="CG131" s="709">
        <f t="shared" ca="1" si="163"/>
        <v>0</v>
      </c>
      <c r="CH131" s="709">
        <f t="shared" ca="1" si="163"/>
        <v>0</v>
      </c>
      <c r="CI131" s="709">
        <f t="shared" ca="1" si="163"/>
        <v>0</v>
      </c>
      <c r="CJ131" s="709">
        <f t="shared" ca="1" si="163"/>
        <v>0</v>
      </c>
      <c r="CK131" s="709">
        <f t="shared" ca="1" si="163"/>
        <v>0</v>
      </c>
      <c r="CL131" s="709">
        <f t="shared" ca="1" si="163"/>
        <v>0</v>
      </c>
      <c r="CM131" s="709">
        <f t="shared" ca="1" si="163"/>
        <v>0</v>
      </c>
      <c r="CN131" s="709">
        <f t="shared" ca="1" si="163"/>
        <v>0</v>
      </c>
      <c r="CO131" s="709">
        <f t="shared" ca="1" si="163"/>
        <v>0</v>
      </c>
      <c r="CP131" s="709">
        <f t="shared" ca="1" si="163"/>
        <v>0</v>
      </c>
      <c r="CQ131" s="709">
        <f t="shared" ca="1" si="163"/>
        <v>0</v>
      </c>
      <c r="CR131" s="709">
        <f t="shared" ca="1" si="163"/>
        <v>0</v>
      </c>
      <c r="CS131" s="709">
        <f t="shared" ca="1" si="163"/>
        <v>0</v>
      </c>
      <c r="CT131" s="709">
        <f t="shared" ca="1" si="163"/>
        <v>0</v>
      </c>
      <c r="CU131" s="709">
        <f t="shared" ca="1" si="163"/>
        <v>0</v>
      </c>
      <c r="CV131" s="709">
        <f t="shared" ca="1" si="163"/>
        <v>0</v>
      </c>
      <c r="CW131" s="709">
        <f t="shared" ca="1" si="163"/>
        <v>0</v>
      </c>
      <c r="CX131" s="709">
        <f t="shared" ca="1" si="163"/>
        <v>0</v>
      </c>
      <c r="CY131" s="709">
        <f t="shared" ca="1" si="163"/>
        <v>0</v>
      </c>
      <c r="CZ131" s="709">
        <f t="shared" ca="1" si="163"/>
        <v>0</v>
      </c>
      <c r="DA131" s="709">
        <f t="shared" ca="1" si="163"/>
        <v>0</v>
      </c>
      <c r="DB131" s="709">
        <f t="shared" ca="1" si="163"/>
        <v>0</v>
      </c>
      <c r="DC131" s="709">
        <f t="shared" ca="1" si="163"/>
        <v>0</v>
      </c>
      <c r="DD131" s="709">
        <f t="shared" ca="1" si="163"/>
        <v>0</v>
      </c>
      <c r="DE131" s="709">
        <f t="shared" ca="1" si="163"/>
        <v>0</v>
      </c>
      <c r="DF131" s="709">
        <f t="shared" ca="1" si="163"/>
        <v>0</v>
      </c>
      <c r="DG131" s="709">
        <f t="shared" ca="1" si="163"/>
        <v>0</v>
      </c>
      <c r="DH131" s="709">
        <f t="shared" ca="1" si="163"/>
        <v>0</v>
      </c>
      <c r="DI131" s="709">
        <f t="shared" ca="1" si="163"/>
        <v>0</v>
      </c>
      <c r="DJ131" s="709">
        <f t="shared" ca="1" si="163"/>
        <v>0</v>
      </c>
      <c r="DK131" s="709">
        <f t="shared" ca="1" si="163"/>
        <v>0</v>
      </c>
      <c r="DL131" s="709">
        <f t="shared" ca="1" si="163"/>
        <v>0</v>
      </c>
      <c r="DM131" s="709">
        <f t="shared" ca="1" si="163"/>
        <v>0</v>
      </c>
      <c r="DN131" s="709">
        <f t="shared" ca="1" si="163"/>
        <v>0</v>
      </c>
      <c r="DO131" s="709">
        <f t="shared" ca="1" si="163"/>
        <v>0</v>
      </c>
      <c r="DP131" s="709">
        <f t="shared" ca="1" si="163"/>
        <v>0</v>
      </c>
      <c r="DQ131" s="709">
        <f t="shared" ca="1" si="163"/>
        <v>0</v>
      </c>
      <c r="DR131" s="709">
        <f t="shared" ca="1" si="163"/>
        <v>0</v>
      </c>
      <c r="DS131" s="709">
        <f t="shared" ca="1" si="163"/>
        <v>0</v>
      </c>
      <c r="DT131" s="709">
        <f t="shared" ca="1" si="163"/>
        <v>0</v>
      </c>
      <c r="DU131" s="709">
        <f t="shared" ca="1" si="163"/>
        <v>0</v>
      </c>
      <c r="DV131" s="709">
        <f t="shared" ca="1" si="163"/>
        <v>0</v>
      </c>
      <c r="DW131" s="709">
        <f t="shared" ca="1" si="163"/>
        <v>0</v>
      </c>
      <c r="DX131" s="709">
        <f t="shared" ca="1" si="163"/>
        <v>0</v>
      </c>
      <c r="DY131" s="709">
        <f t="shared" ca="1" si="163"/>
        <v>0</v>
      </c>
      <c r="DZ131" s="709">
        <f t="shared" ca="1" si="163"/>
        <v>0</v>
      </c>
      <c r="EA131" s="709">
        <f t="shared" ca="1" si="163"/>
        <v>0</v>
      </c>
      <c r="EB131" s="709">
        <f t="shared" ca="1" si="163"/>
        <v>0</v>
      </c>
      <c r="EC131" s="709">
        <f t="shared" ca="1" si="163"/>
        <v>0</v>
      </c>
      <c r="ED131" s="709">
        <f t="shared" ca="1" si="163"/>
        <v>0</v>
      </c>
      <c r="EE131" s="709">
        <f t="shared" ref="EE131:GP131" ca="1" si="164">IF($D$9="Annual",EE130*$D$12/12,IF($D$9="Monthly",EE130*((1+$D$12)^((EE$79-ED$79)/365)-1),0))</f>
        <v>0</v>
      </c>
      <c r="EF131" s="709">
        <f t="shared" ca="1" si="164"/>
        <v>0</v>
      </c>
      <c r="EG131" s="709">
        <f t="shared" ca="1" si="164"/>
        <v>0</v>
      </c>
      <c r="EH131" s="709">
        <f t="shared" ca="1" si="164"/>
        <v>0</v>
      </c>
      <c r="EI131" s="709">
        <f t="shared" ca="1" si="164"/>
        <v>0</v>
      </c>
      <c r="EJ131" s="709">
        <f t="shared" ca="1" si="164"/>
        <v>0</v>
      </c>
      <c r="EK131" s="709">
        <f t="shared" ca="1" si="164"/>
        <v>0</v>
      </c>
      <c r="EL131" s="709">
        <f t="shared" ca="1" si="164"/>
        <v>0</v>
      </c>
      <c r="EM131" s="709">
        <f t="shared" ca="1" si="164"/>
        <v>0</v>
      </c>
      <c r="EN131" s="709">
        <f t="shared" ca="1" si="164"/>
        <v>0</v>
      </c>
      <c r="EO131" s="709">
        <f t="shared" ca="1" si="164"/>
        <v>0</v>
      </c>
      <c r="EP131" s="709">
        <f t="shared" ca="1" si="164"/>
        <v>0</v>
      </c>
      <c r="EQ131" s="709">
        <f t="shared" ca="1" si="164"/>
        <v>0</v>
      </c>
      <c r="ER131" s="709">
        <f t="shared" ca="1" si="164"/>
        <v>0</v>
      </c>
      <c r="ES131" s="709">
        <f t="shared" ca="1" si="164"/>
        <v>0</v>
      </c>
      <c r="ET131" s="709">
        <f t="shared" ca="1" si="164"/>
        <v>0</v>
      </c>
      <c r="EU131" s="709">
        <f t="shared" ca="1" si="164"/>
        <v>0</v>
      </c>
      <c r="EV131" s="709">
        <f t="shared" ca="1" si="164"/>
        <v>0</v>
      </c>
      <c r="EW131" s="709">
        <f t="shared" ca="1" si="164"/>
        <v>0</v>
      </c>
      <c r="EX131" s="709">
        <f t="shared" ca="1" si="164"/>
        <v>0</v>
      </c>
      <c r="EY131" s="709">
        <f t="shared" ca="1" si="164"/>
        <v>0</v>
      </c>
      <c r="EZ131" s="709">
        <f t="shared" ca="1" si="164"/>
        <v>0</v>
      </c>
      <c r="FA131" s="709">
        <f t="shared" ca="1" si="164"/>
        <v>0</v>
      </c>
      <c r="FB131" s="709">
        <f t="shared" ca="1" si="164"/>
        <v>0</v>
      </c>
      <c r="FC131" s="709">
        <f t="shared" ca="1" si="164"/>
        <v>0</v>
      </c>
      <c r="FD131" s="709">
        <f t="shared" ca="1" si="164"/>
        <v>0</v>
      </c>
      <c r="FE131" s="709">
        <f t="shared" ca="1" si="164"/>
        <v>0</v>
      </c>
      <c r="FF131" s="709">
        <f t="shared" ca="1" si="164"/>
        <v>0</v>
      </c>
      <c r="FG131" s="709">
        <f t="shared" ca="1" si="164"/>
        <v>0</v>
      </c>
      <c r="FH131" s="709">
        <f t="shared" ca="1" si="164"/>
        <v>0</v>
      </c>
      <c r="FI131" s="709">
        <f t="shared" ca="1" si="164"/>
        <v>0</v>
      </c>
      <c r="FJ131" s="709">
        <f t="shared" ca="1" si="164"/>
        <v>0</v>
      </c>
      <c r="FK131" s="709">
        <f t="shared" ca="1" si="164"/>
        <v>0</v>
      </c>
      <c r="FL131" s="709">
        <f t="shared" ca="1" si="164"/>
        <v>0</v>
      </c>
      <c r="FM131" s="709">
        <f t="shared" ca="1" si="164"/>
        <v>0</v>
      </c>
      <c r="FN131" s="709">
        <f t="shared" ca="1" si="164"/>
        <v>0</v>
      </c>
      <c r="FO131" s="709">
        <f t="shared" ca="1" si="164"/>
        <v>0</v>
      </c>
      <c r="FP131" s="709">
        <f t="shared" ca="1" si="164"/>
        <v>0</v>
      </c>
      <c r="FQ131" s="709">
        <f t="shared" ca="1" si="164"/>
        <v>0</v>
      </c>
      <c r="FR131" s="709">
        <f t="shared" ca="1" si="164"/>
        <v>0</v>
      </c>
      <c r="FS131" s="709">
        <f t="shared" ca="1" si="164"/>
        <v>0</v>
      </c>
      <c r="FT131" s="709">
        <f t="shared" ca="1" si="164"/>
        <v>0</v>
      </c>
      <c r="FU131" s="709">
        <f t="shared" ca="1" si="164"/>
        <v>0</v>
      </c>
      <c r="FV131" s="709">
        <f t="shared" ca="1" si="164"/>
        <v>0</v>
      </c>
      <c r="FW131" s="709">
        <f t="shared" ca="1" si="164"/>
        <v>0</v>
      </c>
      <c r="FX131" s="709">
        <f t="shared" ca="1" si="164"/>
        <v>0</v>
      </c>
      <c r="FY131" s="709">
        <f t="shared" ca="1" si="164"/>
        <v>0</v>
      </c>
      <c r="FZ131" s="709">
        <f t="shared" ca="1" si="164"/>
        <v>0</v>
      </c>
      <c r="GA131" s="709">
        <f t="shared" ca="1" si="164"/>
        <v>0</v>
      </c>
      <c r="GB131" s="709">
        <f t="shared" ca="1" si="164"/>
        <v>0</v>
      </c>
      <c r="GC131" s="709">
        <f t="shared" ca="1" si="164"/>
        <v>0</v>
      </c>
      <c r="GD131" s="709">
        <f t="shared" ca="1" si="164"/>
        <v>0</v>
      </c>
      <c r="GE131" s="709">
        <f t="shared" ca="1" si="164"/>
        <v>0</v>
      </c>
      <c r="GF131" s="709">
        <f t="shared" ca="1" si="164"/>
        <v>0</v>
      </c>
      <c r="GG131" s="709">
        <f t="shared" ca="1" si="164"/>
        <v>0</v>
      </c>
      <c r="GH131" s="709">
        <f t="shared" ca="1" si="164"/>
        <v>0</v>
      </c>
      <c r="GI131" s="709">
        <f t="shared" ca="1" si="164"/>
        <v>0</v>
      </c>
      <c r="GJ131" s="709">
        <f t="shared" ca="1" si="164"/>
        <v>0</v>
      </c>
      <c r="GK131" s="709">
        <f t="shared" ca="1" si="164"/>
        <v>0</v>
      </c>
      <c r="GL131" s="709">
        <f t="shared" ca="1" si="164"/>
        <v>0</v>
      </c>
      <c r="GM131" s="709">
        <f t="shared" ca="1" si="164"/>
        <v>0</v>
      </c>
      <c r="GN131" s="709">
        <f t="shared" ca="1" si="164"/>
        <v>0</v>
      </c>
      <c r="GO131" s="709">
        <f t="shared" ca="1" si="164"/>
        <v>0</v>
      </c>
      <c r="GP131" s="709">
        <f t="shared" ca="1" si="164"/>
        <v>0</v>
      </c>
      <c r="GQ131" s="709">
        <f t="shared" ref="GQ131:IL131" ca="1" si="165">IF($D$9="Annual",GQ130*$D$12/12,IF($D$9="Monthly",GQ130*((1+$D$12)^((GQ$79-GP$79)/365)-1),0))</f>
        <v>0</v>
      </c>
      <c r="GR131" s="709">
        <f t="shared" ca="1" si="165"/>
        <v>0</v>
      </c>
      <c r="GS131" s="709">
        <f t="shared" ca="1" si="165"/>
        <v>0</v>
      </c>
      <c r="GT131" s="709">
        <f t="shared" ca="1" si="165"/>
        <v>0</v>
      </c>
      <c r="GU131" s="709">
        <f t="shared" ca="1" si="165"/>
        <v>0</v>
      </c>
      <c r="GV131" s="709">
        <f t="shared" ca="1" si="165"/>
        <v>0</v>
      </c>
      <c r="GW131" s="709">
        <f t="shared" ca="1" si="165"/>
        <v>0</v>
      </c>
      <c r="GX131" s="709">
        <f t="shared" ca="1" si="165"/>
        <v>0</v>
      </c>
      <c r="GY131" s="709">
        <f t="shared" ca="1" si="165"/>
        <v>0</v>
      </c>
      <c r="GZ131" s="709">
        <f t="shared" ca="1" si="165"/>
        <v>0</v>
      </c>
      <c r="HA131" s="709">
        <f t="shared" ca="1" si="165"/>
        <v>0</v>
      </c>
      <c r="HB131" s="709">
        <f t="shared" ca="1" si="165"/>
        <v>0</v>
      </c>
      <c r="HC131" s="709">
        <f t="shared" ca="1" si="165"/>
        <v>0</v>
      </c>
      <c r="HD131" s="709">
        <f t="shared" ca="1" si="165"/>
        <v>0</v>
      </c>
      <c r="HE131" s="709">
        <f t="shared" ca="1" si="165"/>
        <v>0</v>
      </c>
      <c r="HF131" s="709">
        <f t="shared" ca="1" si="165"/>
        <v>0</v>
      </c>
      <c r="HG131" s="709">
        <f t="shared" ca="1" si="165"/>
        <v>0</v>
      </c>
      <c r="HH131" s="709">
        <f t="shared" ca="1" si="165"/>
        <v>0</v>
      </c>
      <c r="HI131" s="709">
        <f t="shared" ca="1" si="165"/>
        <v>0</v>
      </c>
      <c r="HJ131" s="709">
        <f t="shared" ca="1" si="165"/>
        <v>0</v>
      </c>
      <c r="HK131" s="709">
        <f t="shared" ca="1" si="165"/>
        <v>0</v>
      </c>
      <c r="HL131" s="709">
        <f t="shared" ca="1" si="165"/>
        <v>0</v>
      </c>
      <c r="HM131" s="709">
        <f t="shared" ca="1" si="165"/>
        <v>0</v>
      </c>
      <c r="HN131" s="709">
        <f t="shared" ca="1" si="165"/>
        <v>0</v>
      </c>
      <c r="HO131" s="709">
        <f t="shared" ca="1" si="165"/>
        <v>0</v>
      </c>
      <c r="HP131" s="709">
        <f t="shared" ca="1" si="165"/>
        <v>0</v>
      </c>
      <c r="HQ131" s="709">
        <f t="shared" ca="1" si="165"/>
        <v>0</v>
      </c>
      <c r="HR131" s="709">
        <f t="shared" ca="1" si="165"/>
        <v>0</v>
      </c>
      <c r="HS131" s="709">
        <f t="shared" ca="1" si="165"/>
        <v>0</v>
      </c>
      <c r="HT131" s="709">
        <f t="shared" ca="1" si="165"/>
        <v>0</v>
      </c>
      <c r="HU131" s="709">
        <f t="shared" ca="1" si="165"/>
        <v>0</v>
      </c>
      <c r="HV131" s="709">
        <f t="shared" ca="1" si="165"/>
        <v>0</v>
      </c>
      <c r="HW131" s="709">
        <f t="shared" ca="1" si="165"/>
        <v>0</v>
      </c>
      <c r="HX131" s="709">
        <f t="shared" ca="1" si="165"/>
        <v>0</v>
      </c>
      <c r="HY131" s="709">
        <f t="shared" ca="1" si="165"/>
        <v>0</v>
      </c>
      <c r="HZ131" s="709">
        <f t="shared" ca="1" si="165"/>
        <v>0</v>
      </c>
      <c r="IA131" s="709">
        <f t="shared" ca="1" si="165"/>
        <v>0</v>
      </c>
      <c r="IB131" s="709">
        <f t="shared" ca="1" si="165"/>
        <v>0</v>
      </c>
      <c r="IC131" s="709">
        <f t="shared" ca="1" si="165"/>
        <v>0</v>
      </c>
      <c r="ID131" s="709">
        <f t="shared" ca="1" si="165"/>
        <v>0</v>
      </c>
      <c r="IE131" s="709">
        <f t="shared" ca="1" si="165"/>
        <v>0</v>
      </c>
      <c r="IF131" s="709">
        <f t="shared" ca="1" si="165"/>
        <v>0</v>
      </c>
      <c r="IG131" s="709">
        <f t="shared" ca="1" si="165"/>
        <v>0</v>
      </c>
      <c r="IH131" s="709">
        <f t="shared" ca="1" si="165"/>
        <v>0</v>
      </c>
      <c r="II131" s="709">
        <f t="shared" ca="1" si="165"/>
        <v>0</v>
      </c>
      <c r="IJ131" s="709">
        <f t="shared" ca="1" si="165"/>
        <v>0</v>
      </c>
      <c r="IK131" s="709">
        <f t="shared" ca="1" si="165"/>
        <v>0</v>
      </c>
      <c r="IL131" s="709">
        <f t="shared" ca="1" si="165"/>
        <v>0</v>
      </c>
    </row>
    <row r="132" spans="1:247" s="809" customFormat="1">
      <c r="B132" s="809" t="s">
        <v>713</v>
      </c>
      <c r="D132" s="810"/>
      <c r="E132" s="809">
        <f ca="1">SUM(F132:IL132)</f>
        <v>-3936322.2417703187</v>
      </c>
      <c r="F132" s="709"/>
      <c r="G132" s="709">
        <f ca="1">IF(G119&gt;0,-MIN(G119,SUM($F$131:F132,G131)),0)</f>
        <v>0</v>
      </c>
      <c r="H132" s="709">
        <f ca="1">IF(H119&gt;0,-MIN(H119,SUM($F$131:G132,H131)),0)</f>
        <v>0</v>
      </c>
      <c r="I132" s="709">
        <f ca="1">IF(I119&gt;0,-MIN(I119,SUM($F$131:H132,I131)),0)</f>
        <v>0</v>
      </c>
      <c r="J132" s="709">
        <f ca="1">IF(J119&gt;0,-MIN(J119,SUM($F$131:I132,J131)),0)</f>
        <v>0</v>
      </c>
      <c r="K132" s="709">
        <f ca="1">IF(K119&gt;0,-MIN(K119,SUM($F$131:J132,K131)),0)</f>
        <v>0</v>
      </c>
      <c r="L132" s="709">
        <f ca="1">IF(L119&gt;0,-MIN(L119,SUM($F$131:K132,L131)),0)</f>
        <v>0</v>
      </c>
      <c r="M132" s="709">
        <f ca="1">IF(M119&gt;0,-MIN(M119,SUM($F$131:L132,M131)),0)</f>
        <v>0</v>
      </c>
      <c r="N132" s="709">
        <f ca="1">IF(N119&gt;0,-MIN(N119,SUM($F$131:M132,N131)),0)</f>
        <v>0</v>
      </c>
      <c r="O132" s="709">
        <f ca="1">IF(O119&gt;0,-MIN(O119,SUM($F$131:N132,O131)),0)</f>
        <v>0</v>
      </c>
      <c r="P132" s="709">
        <f ca="1">IF(P119&gt;0,-MIN(P119,SUM($F$131:O132,P131)),0)</f>
        <v>0</v>
      </c>
      <c r="Q132" s="709">
        <f ca="1">IF(Q119&gt;0,-MIN(Q119,SUM($F$131:P132,Q131)),0)</f>
        <v>0</v>
      </c>
      <c r="R132" s="709">
        <f ca="1">IF(R119&gt;0,-MIN(R119,SUM($F$131:Q132,R131)),0)</f>
        <v>0</v>
      </c>
      <c r="S132" s="709">
        <f ca="1">IF(S119&gt;0,-MIN(S119,SUM($F$131:R132,S131)),0)</f>
        <v>0</v>
      </c>
      <c r="T132" s="709">
        <f ca="1">IF(T119&gt;0,-MIN(T119,SUM($F$131:S132,T131)),0)</f>
        <v>0</v>
      </c>
      <c r="U132" s="709">
        <f ca="1">IF(U119&gt;0,-MIN(U119,SUM($F$131:T132,U131)),0)</f>
        <v>0</v>
      </c>
      <c r="V132" s="709">
        <f ca="1">IF(V119&gt;0,-MIN(V119,SUM($F$131:U132,V131)),0)</f>
        <v>0</v>
      </c>
      <c r="W132" s="709">
        <f ca="1">IF(W119&gt;0,-MIN(W119,SUM($F$131:V132,W131)),0)</f>
        <v>0</v>
      </c>
      <c r="X132" s="709">
        <f ca="1">IF(X119&gt;0,-MIN(X119,SUM($F$131:W132,X131)),0)</f>
        <v>0</v>
      </c>
      <c r="Y132" s="709">
        <f ca="1">IF(Y119&gt;0,-MIN(Y119,SUM($F$131:X132,Y131)),0)</f>
        <v>0</v>
      </c>
      <c r="Z132" s="709">
        <f ca="1">IF(Z119&gt;0,-MIN(Z119,SUM($F$131:Y132,Z131)),0)</f>
        <v>0</v>
      </c>
      <c r="AA132" s="709">
        <f ca="1">IF(AA119&gt;0,-MIN(AA119,SUM($F$131:Z132,AA131)),0)</f>
        <v>0</v>
      </c>
      <c r="AB132" s="709">
        <f ca="1">IF(AB119&gt;0,-MIN(AB119,SUM($F$131:AA132,AB131)),0)</f>
        <v>0</v>
      </c>
      <c r="AC132" s="709">
        <f ca="1">IF(AC119&gt;0,-MIN(AC119,SUM($F$131:AB132,AC131)),0)</f>
        <v>0</v>
      </c>
      <c r="AD132" s="709">
        <f ca="1">IF(AD119&gt;0,-MIN(AD119,SUM($F$131:AC132,AD131)),0)</f>
        <v>0</v>
      </c>
      <c r="AE132" s="709">
        <f ca="1">IF(AE119&gt;0,-MIN(AE119,SUM($F$131:AD132,AE131)),0)</f>
        <v>0</v>
      </c>
      <c r="AF132" s="709">
        <f ca="1">IF(AF119&gt;0,-MIN(AF119,SUM($F$131:AE132,AF131)),0)</f>
        <v>0</v>
      </c>
      <c r="AG132" s="709">
        <f ca="1">IF(AG119&gt;0,-MIN(AG119,SUM($F$131:AF132,AG131)),0)</f>
        <v>0</v>
      </c>
      <c r="AH132" s="709">
        <f ca="1">IF(AH119&gt;0,-MIN(AH119,SUM($F$131:AG132,AH131)),0)</f>
        <v>0</v>
      </c>
      <c r="AI132" s="709">
        <f ca="1">IF(AI119&gt;0,-MIN(AI119,SUM($F$131:AH132,AI131)),0)</f>
        <v>0</v>
      </c>
      <c r="AJ132" s="709">
        <f ca="1">IF(AJ119&gt;0,-MIN(AJ119,SUM($F$131:AI132,AJ131)),0)</f>
        <v>0</v>
      </c>
      <c r="AK132" s="709">
        <f ca="1">IF(AK119&gt;0,-MIN(AK119,SUM($F$131:AJ132,AK131)),0)</f>
        <v>0</v>
      </c>
      <c r="AL132" s="709">
        <f ca="1">IF(AL119&gt;0,-MIN(AL119,SUM($F$131:AK132,AL131)),0)</f>
        <v>-42827.878508829388</v>
      </c>
      <c r="AM132" s="709">
        <f ca="1">IF(AM119&gt;0,-MIN(AM119,SUM($F$131:AL132,AM131)),0)</f>
        <v>-38216.799553369536</v>
      </c>
      <c r="AN132" s="709">
        <f ca="1">IF(AN119&gt;0,-MIN(AN119,SUM($F$131:AM132,AN131)),0)</f>
        <v>-37369.513314251592</v>
      </c>
      <c r="AO132" s="709">
        <f ca="1">IF(AO119&gt;0,-MIN(AO119,SUM($F$131:AN132,AO131)),0)</f>
        <v>-37183.21429895566</v>
      </c>
      <c r="AP132" s="709">
        <f ca="1">IF(AP119&gt;0,-MIN(AP119,SUM($F$131:AO132,AP131)),0)</f>
        <v>-36888.191445462202</v>
      </c>
      <c r="AQ132" s="709">
        <f ca="1">IF(AQ119&gt;0,-MIN(AQ119,SUM($F$131:AP132,AQ131)),0)</f>
        <v>-36596.889797794429</v>
      </c>
      <c r="AR132" s="709">
        <f ca="1">IF(AR119&gt;0,-MIN(AR119,SUM($F$131:AQ132,AR131)),0)</f>
        <v>-36317.884321803125</v>
      </c>
      <c r="AS132" s="709">
        <f ca="1">IF(AS119&gt;0,-MIN(AS119,SUM($F$131:AR132,AS131)),0)</f>
        <v>-36034.159046802757</v>
      </c>
      <c r="AT132" s="709">
        <f ca="1">IF(AT119&gt;0,-MIN(AT119,SUM($F$131:AS132,AT131)),0)</f>
        <v>-35765.609805562744</v>
      </c>
      <c r="AU132" s="709">
        <f ca="1">IF(AU119&gt;0,-MIN(AU119,SUM($F$131:AT132,AU131)),0)</f>
        <v>-35491.37835864786</v>
      </c>
      <c r="AV132" s="709">
        <f ca="1">IF(AV119&gt;0,-MIN(AV119,SUM($F$131:AU132,AV131)),0)</f>
        <v>-35244.584751280097</v>
      </c>
      <c r="AW132" s="709">
        <f ca="1">IF(AW119&gt;0,-MIN(AW119,SUM($F$131:AV132,AW131)),0)</f>
        <v>-2963640.6313017388</v>
      </c>
      <c r="AX132" s="709">
        <f ca="1">IF(AX119&gt;0,-MIN(AX119,SUM($F$131:AW132,AX131)),0)</f>
        <v>-28335.39623645967</v>
      </c>
      <c r="AY132" s="709">
        <f ca="1">IF(AY119&gt;0,-MIN(AY119,SUM($F$131:AX132,AY131)),0)</f>
        <v>-27086.030918222492</v>
      </c>
      <c r="AZ132" s="709">
        <f ca="1">IF(AZ119&gt;0,-MIN(AZ119,SUM($F$131:AY132,AZ131)),0)</f>
        <v>-27639.292812834967</v>
      </c>
      <c r="BA132" s="709">
        <f ca="1">IF(BA119&gt;0,-MIN(BA119,SUM($F$131:AZ132,BA131)),0)</f>
        <v>-26406.482348072121</v>
      </c>
      <c r="BB132" s="709">
        <f ca="1">IF(BB119&gt;0,-MIN(BB119,SUM($F$131:BA132,BB131)),0)</f>
        <v>-26930.942165761524</v>
      </c>
      <c r="BC132" s="709">
        <f ca="1">IF(BC119&gt;0,-MIN(BC119,SUM($F$131:BB132,BC131)),0)</f>
        <v>-26575.948265982792</v>
      </c>
      <c r="BD132" s="709">
        <f ca="1">IF(BD119&gt;0,-MIN(BD119,SUM($F$131:BC132,BD131)),0)</f>
        <v>-23670.419899040542</v>
      </c>
      <c r="BE132" s="709">
        <f ca="1">IF(BE119&gt;0,-MIN(BE119,SUM($F$131:BD132,BE131)),0)</f>
        <v>-26670.937852737243</v>
      </c>
      <c r="BF132" s="709">
        <f ca="1">IF(BF119&gt;0,-MIN(BF119,SUM($F$131:BE132,BF131)),0)</f>
        <v>-24651.112518069196</v>
      </c>
      <c r="BG132" s="709">
        <f ca="1">IF(BG119&gt;0,-MIN(BG119,SUM($F$131:BF132,BG131)),0)</f>
        <v>-25101.172507558455</v>
      </c>
      <c r="BH132" s="709">
        <f ca="1">IF(BH119&gt;0,-MIN(BH119,SUM($F$131:BG132,BH131)),0)</f>
        <v>-23928.724064196787</v>
      </c>
      <c r="BI132" s="709">
        <f ca="1">IF(BI119&gt;0,-MIN(BI119,SUM($F$131:BH132,BI131)),0)</f>
        <v>-24348.166245436172</v>
      </c>
      <c r="BJ132" s="709">
        <f ca="1">IF(BJ119&gt;0,-MIN(BJ119,SUM($F$131:BI132,BJ131)),0)</f>
        <v>-23970.178278874875</v>
      </c>
      <c r="BK132" s="709">
        <f ca="1">IF(BK119&gt;0,-MIN(BK119,SUM($F$131:BJ132,BK131)),0)</f>
        <v>-22778.992529365463</v>
      </c>
      <c r="BL132" s="709">
        <f ca="1">IF(BL119&gt;0,-MIN(BL119,SUM($F$131:BK132,BL131)),0)</f>
        <v>-23102.541615589249</v>
      </c>
      <c r="BM132" s="709">
        <f ca="1">IF(BM119&gt;0,-MIN(BM119,SUM($F$131:BL132,BM131)),0)</f>
        <v>-21931.990153087016</v>
      </c>
      <c r="BN132" s="709">
        <f ca="1">IF(BN119&gt;0,-MIN(BN119,SUM($F$131:BM132,BN131)),0)</f>
        <v>-22219.639778010351</v>
      </c>
      <c r="BO132" s="709">
        <f ca="1">IF(BO119&gt;0,-MIN(BO119,SUM($F$131:BN132,BO131)),0)</f>
        <v>-21775.539138619526</v>
      </c>
      <c r="BP132" s="709">
        <f ca="1">IF(BP119&gt;0,-MIN(BP119,SUM($F$131:BO132,BP131)),0)</f>
        <v>-19255.26308170061</v>
      </c>
      <c r="BQ132" s="709">
        <f ca="1">IF(BQ119&gt;0,-MIN(BQ119,SUM($F$131:BP132,BQ131)),0)</f>
        <v>-20856.99269715061</v>
      </c>
      <c r="BR132" s="709">
        <f ca="1">IF(BR119&gt;0,-MIN(BR119,SUM($F$131:BQ132,BR131)),0)</f>
        <v>-19739.845272112278</v>
      </c>
      <c r="BS132" s="709">
        <f ca="1">IF(BS119&gt;0,-MIN(BS119,SUM($F$131:BR132,BS131)),0)</f>
        <v>-19934.582737019213</v>
      </c>
      <c r="BT132" s="709">
        <f ca="1">IF(BT119&gt;0,-MIN(BT119,SUM($F$131:BS132,BT131)),0)</f>
        <v>-18839.372227122007</v>
      </c>
      <c r="BU132" s="709">
        <f ca="1">IF(BU119&gt;0,-MIN(BU119,SUM($F$131:BT132,BU131)),0)</f>
        <v>-18995.94392279772</v>
      </c>
      <c r="BV132" s="709">
        <f>IF(BV119&gt;0,-MIN(BV119,SUM($F$131:BU132,BV131)),0)</f>
        <v>0</v>
      </c>
      <c r="BW132" s="709">
        <f>IF(BW119&gt;0,-MIN(BW119,SUM($F$131:BV132,BW131)),0)</f>
        <v>0</v>
      </c>
      <c r="BX132" s="709">
        <f>IF(BX119&gt;0,-MIN(BX119,SUM($F$131:BW132,BX131)),0)</f>
        <v>0</v>
      </c>
      <c r="BY132" s="709">
        <f>IF(BY119&gt;0,-MIN(BY119,SUM($F$131:BX132,BY131)),0)</f>
        <v>0</v>
      </c>
      <c r="BZ132" s="709">
        <f>IF(BZ119&gt;0,-MIN(BZ119,SUM($F$131:BY132,BZ131)),0)</f>
        <v>0</v>
      </c>
      <c r="CA132" s="709">
        <f>IF(CA119&gt;0,-MIN(CA119,SUM($F$131:BZ132,CA131)),0)</f>
        <v>0</v>
      </c>
      <c r="CB132" s="709">
        <f>IF(CB119&gt;0,-MIN(CB119,SUM($F$131:CA132,CB131)),0)</f>
        <v>0</v>
      </c>
      <c r="CC132" s="709">
        <f>IF(CC119&gt;0,-MIN(CC119,SUM($F$131:CB132,CC131)),0)</f>
        <v>0</v>
      </c>
      <c r="CD132" s="709">
        <f>IF(CD119&gt;0,-MIN(CD119,SUM($F$131:CC132,CD131)),0)</f>
        <v>0</v>
      </c>
      <c r="CE132" s="709">
        <f>IF(CE119&gt;0,-MIN(CE119,SUM($F$131:CD132,CE131)),0)</f>
        <v>0</v>
      </c>
      <c r="CF132" s="709">
        <f>IF(CF119&gt;0,-MIN(CF119,SUM($F$131:CE132,CF131)),0)</f>
        <v>0</v>
      </c>
      <c r="CG132" s="709">
        <f>IF(CG119&gt;0,-MIN(CG119,SUM($F$131:CF132,CG131)),0)</f>
        <v>0</v>
      </c>
      <c r="CH132" s="709">
        <f>IF(CH119&gt;0,-MIN(CH119,SUM($F$131:CG132,CH131)),0)</f>
        <v>0</v>
      </c>
      <c r="CI132" s="709">
        <f>IF(CI119&gt;0,-MIN(CI119,SUM($F$131:CH132,CI131)),0)</f>
        <v>0</v>
      </c>
      <c r="CJ132" s="709">
        <f>IF(CJ119&gt;0,-MIN(CJ119,SUM($F$131:CI132,CJ131)),0)</f>
        <v>0</v>
      </c>
      <c r="CK132" s="709">
        <f>IF(CK119&gt;0,-MIN(CK119,SUM($F$131:CJ132,CK131)),0)</f>
        <v>0</v>
      </c>
      <c r="CL132" s="709">
        <f>IF(CL119&gt;0,-MIN(CL119,SUM($F$131:CK132,CL131)),0)</f>
        <v>0</v>
      </c>
      <c r="CM132" s="709">
        <f>IF(CM119&gt;0,-MIN(CM119,SUM($F$131:CL132,CM131)),0)</f>
        <v>0</v>
      </c>
      <c r="CN132" s="709">
        <f>IF(CN119&gt;0,-MIN(CN119,SUM($F$131:CM132,CN131)),0)</f>
        <v>0</v>
      </c>
      <c r="CO132" s="709">
        <f>IF(CO119&gt;0,-MIN(CO119,SUM($F$131:CN132,CO131)),0)</f>
        <v>0</v>
      </c>
      <c r="CP132" s="709">
        <f>IF(CP119&gt;0,-MIN(CP119,SUM($F$131:CO132,CP131)),0)</f>
        <v>0</v>
      </c>
      <c r="CQ132" s="709">
        <f>IF(CQ119&gt;0,-MIN(CQ119,SUM($F$131:CP132,CQ131)),0)</f>
        <v>0</v>
      </c>
      <c r="CR132" s="709">
        <f>IF(CR119&gt;0,-MIN(CR119,SUM($F$131:CQ132,CR131)),0)</f>
        <v>0</v>
      </c>
      <c r="CS132" s="709">
        <f>IF(CS119&gt;0,-MIN(CS119,SUM($F$131:CR132,CS131)),0)</f>
        <v>0</v>
      </c>
      <c r="CT132" s="709">
        <f>IF(CT119&gt;0,-MIN(CT119,SUM($F$131:CS132,CT131)),0)</f>
        <v>0</v>
      </c>
      <c r="CU132" s="709">
        <f>IF(CU119&gt;0,-MIN(CU119,SUM($F$131:CT132,CU131)),0)</f>
        <v>0</v>
      </c>
      <c r="CV132" s="709">
        <f>IF(CV119&gt;0,-MIN(CV119,SUM($F$131:CU132,CV131)),0)</f>
        <v>0</v>
      </c>
      <c r="CW132" s="709">
        <f>IF(CW119&gt;0,-MIN(CW119,SUM($F$131:CV132,CW131)),0)</f>
        <v>0</v>
      </c>
      <c r="CX132" s="709">
        <f>IF(CX119&gt;0,-MIN(CX119,SUM($F$131:CW132,CX131)),0)</f>
        <v>0</v>
      </c>
      <c r="CY132" s="709">
        <f>IF(CY119&gt;0,-MIN(CY119,SUM($F$131:CX132,CY131)),0)</f>
        <v>0</v>
      </c>
      <c r="CZ132" s="709">
        <f>IF(CZ119&gt;0,-MIN(CZ119,SUM($F$131:CY132,CZ131)),0)</f>
        <v>0</v>
      </c>
      <c r="DA132" s="709">
        <f>IF(DA119&gt;0,-MIN(DA119,SUM($F$131:CZ132,DA131)),0)</f>
        <v>0</v>
      </c>
      <c r="DB132" s="709">
        <f>IF(DB119&gt;0,-MIN(DB119,SUM($F$131:DA132,DB131)),0)</f>
        <v>0</v>
      </c>
      <c r="DC132" s="709">
        <f>IF(DC119&gt;0,-MIN(DC119,SUM($F$131:DB132,DC131)),0)</f>
        <v>0</v>
      </c>
      <c r="DD132" s="709">
        <f>IF(DD119&gt;0,-MIN(DD119,SUM($F$131:DC132,DD131)),0)</f>
        <v>0</v>
      </c>
      <c r="DE132" s="709">
        <f>IF(DE119&gt;0,-MIN(DE119,SUM($F$131:DD132,DE131)),0)</f>
        <v>0</v>
      </c>
      <c r="DF132" s="709">
        <f>IF(DF119&gt;0,-MIN(DF119,SUM($F$131:DE132,DF131)),0)</f>
        <v>0</v>
      </c>
      <c r="DG132" s="709">
        <f>IF(DG119&gt;0,-MIN(DG119,SUM($F$131:DF132,DG131)),0)</f>
        <v>0</v>
      </c>
      <c r="DH132" s="709">
        <f>IF(DH119&gt;0,-MIN(DH119,SUM($F$131:DG132,DH131)),0)</f>
        <v>0</v>
      </c>
      <c r="DI132" s="709">
        <f>IF(DI119&gt;0,-MIN(DI119,SUM($F$131:DH132,DI131)),0)</f>
        <v>0</v>
      </c>
      <c r="DJ132" s="709">
        <f>IF(DJ119&gt;0,-MIN(DJ119,SUM($F$131:DI132,DJ131)),0)</f>
        <v>0</v>
      </c>
      <c r="DK132" s="709">
        <f>IF(DK119&gt;0,-MIN(DK119,SUM($F$131:DJ132,DK131)),0)</f>
        <v>0</v>
      </c>
      <c r="DL132" s="709">
        <f>IF(DL119&gt;0,-MIN(DL119,SUM($F$131:DK132,DL131)),0)</f>
        <v>0</v>
      </c>
      <c r="DM132" s="709">
        <f>IF(DM119&gt;0,-MIN(DM119,SUM($F$131:DL132,DM131)),0)</f>
        <v>0</v>
      </c>
      <c r="DN132" s="709">
        <f>IF(DN119&gt;0,-MIN(DN119,SUM($F$131:DM132,DN131)),0)</f>
        <v>0</v>
      </c>
      <c r="DO132" s="709">
        <f>IF(DO119&gt;0,-MIN(DO119,SUM($F$131:DN132,DO131)),0)</f>
        <v>0</v>
      </c>
      <c r="DP132" s="709">
        <f>IF(DP119&gt;0,-MIN(DP119,SUM($F$131:DO132,DP131)),0)</f>
        <v>0</v>
      </c>
      <c r="DQ132" s="709">
        <f>IF(DQ119&gt;0,-MIN(DQ119,SUM($F$131:DP132,DQ131)),0)</f>
        <v>0</v>
      </c>
      <c r="DR132" s="709">
        <f>IF(DR119&gt;0,-MIN(DR119,SUM($F$131:DQ132,DR131)),0)</f>
        <v>0</v>
      </c>
      <c r="DS132" s="709">
        <f>IF(DS119&gt;0,-MIN(DS119,SUM($F$131:DR132,DS131)),0)</f>
        <v>0</v>
      </c>
      <c r="DT132" s="709">
        <f>IF(DT119&gt;0,-MIN(DT119,SUM($F$131:DS132,DT131)),0)</f>
        <v>0</v>
      </c>
      <c r="DU132" s="709">
        <f>IF(DU119&gt;0,-MIN(DU119,SUM($F$131:DT132,DU131)),0)</f>
        <v>0</v>
      </c>
      <c r="DV132" s="709">
        <f>IF(DV119&gt;0,-MIN(DV119,SUM($F$131:DU132,DV131)),0)</f>
        <v>0</v>
      </c>
      <c r="DW132" s="709">
        <f>IF(DW119&gt;0,-MIN(DW119,SUM($F$131:DV132,DW131)),0)</f>
        <v>0</v>
      </c>
      <c r="DX132" s="709">
        <f>IF(DX119&gt;0,-MIN(DX119,SUM($F$131:DW132,DX131)),0)</f>
        <v>0</v>
      </c>
      <c r="DY132" s="709">
        <f>IF(DY119&gt;0,-MIN(DY119,SUM($F$131:DX132,DY131)),0)</f>
        <v>0</v>
      </c>
      <c r="DZ132" s="709">
        <f>IF(DZ119&gt;0,-MIN(DZ119,SUM($F$131:DY132,DZ131)),0)</f>
        <v>0</v>
      </c>
      <c r="EA132" s="709">
        <f>IF(EA119&gt;0,-MIN(EA119,SUM($F$131:DZ132,EA131)),0)</f>
        <v>0</v>
      </c>
      <c r="EB132" s="709">
        <f>IF(EB119&gt;0,-MIN(EB119,SUM($F$131:EA132,EB131)),0)</f>
        <v>0</v>
      </c>
      <c r="EC132" s="709">
        <f>IF(EC119&gt;0,-MIN(EC119,SUM($F$131:EB132,EC131)),0)</f>
        <v>0</v>
      </c>
      <c r="ED132" s="709">
        <f>IF(ED119&gt;0,-MIN(ED119,SUM($F$131:EC132,ED131)),0)</f>
        <v>0</v>
      </c>
      <c r="EE132" s="709">
        <f>IF(EE119&gt;0,-MIN(EE119,SUM($F$131:ED132,EE131)),0)</f>
        <v>0</v>
      </c>
      <c r="EF132" s="709">
        <f>IF(EF119&gt;0,-MIN(EF119,SUM($F$131:EE132,EF131)),0)</f>
        <v>0</v>
      </c>
      <c r="EG132" s="709">
        <f>IF(EG119&gt;0,-MIN(EG119,SUM($F$131:EF132,EG131)),0)</f>
        <v>0</v>
      </c>
      <c r="EH132" s="709">
        <f>IF(EH119&gt;0,-MIN(EH119,SUM($F$131:EG132,EH131)),0)</f>
        <v>0</v>
      </c>
      <c r="EI132" s="709">
        <f>IF(EI119&gt;0,-MIN(EI119,SUM($F$131:EH132,EI131)),0)</f>
        <v>0</v>
      </c>
      <c r="EJ132" s="709">
        <f>IF(EJ119&gt;0,-MIN(EJ119,SUM($F$131:EI132,EJ131)),0)</f>
        <v>0</v>
      </c>
      <c r="EK132" s="709">
        <f>IF(EK119&gt;0,-MIN(EK119,SUM($F$131:EJ132,EK131)),0)</f>
        <v>0</v>
      </c>
      <c r="EL132" s="709">
        <f>IF(EL119&gt;0,-MIN(EL119,SUM($F$131:EK132,EL131)),0)</f>
        <v>0</v>
      </c>
      <c r="EM132" s="709">
        <f>IF(EM119&gt;0,-MIN(EM119,SUM($F$131:EL132,EM131)),0)</f>
        <v>0</v>
      </c>
      <c r="EN132" s="709">
        <f>IF(EN119&gt;0,-MIN(EN119,SUM($F$131:EM132,EN131)),0)</f>
        <v>0</v>
      </c>
      <c r="EO132" s="709">
        <f>IF(EO119&gt;0,-MIN(EO119,SUM($F$131:EN132,EO131)),0)</f>
        <v>0</v>
      </c>
      <c r="EP132" s="709">
        <f>IF(EP119&gt;0,-MIN(EP119,SUM($F$131:EO132,EP131)),0)</f>
        <v>0</v>
      </c>
      <c r="EQ132" s="709">
        <f>IF(EQ119&gt;0,-MIN(EQ119,SUM($F$131:EP132,EQ131)),0)</f>
        <v>0</v>
      </c>
      <c r="ER132" s="709">
        <f>IF(ER119&gt;0,-MIN(ER119,SUM($F$131:EQ132,ER131)),0)</f>
        <v>0</v>
      </c>
      <c r="ES132" s="709">
        <f>IF(ES119&gt;0,-MIN(ES119,SUM($F$131:ER132,ES131)),0)</f>
        <v>0</v>
      </c>
      <c r="ET132" s="709">
        <f>IF(ET119&gt;0,-MIN(ET119,SUM($F$131:ES132,ET131)),0)</f>
        <v>0</v>
      </c>
      <c r="EU132" s="709">
        <f>IF(EU119&gt;0,-MIN(EU119,SUM($F$131:ET132,EU131)),0)</f>
        <v>0</v>
      </c>
      <c r="EV132" s="709">
        <f>IF(EV119&gt;0,-MIN(EV119,SUM($F$131:EU132,EV131)),0)</f>
        <v>0</v>
      </c>
      <c r="EW132" s="709">
        <f>IF(EW119&gt;0,-MIN(EW119,SUM($F$131:EV132,EW131)),0)</f>
        <v>0</v>
      </c>
      <c r="EX132" s="709">
        <f>IF(EX119&gt;0,-MIN(EX119,SUM($F$131:EW132,EX131)),0)</f>
        <v>0</v>
      </c>
      <c r="EY132" s="709">
        <f>IF(EY119&gt;0,-MIN(EY119,SUM($F$131:EX132,EY131)),0)</f>
        <v>0</v>
      </c>
      <c r="EZ132" s="709">
        <f>IF(EZ119&gt;0,-MIN(EZ119,SUM($F$131:EY132,EZ131)),0)</f>
        <v>0</v>
      </c>
      <c r="FA132" s="709">
        <f>IF(FA119&gt;0,-MIN(FA119,SUM($F$131:EZ132,FA131)),0)</f>
        <v>0</v>
      </c>
      <c r="FB132" s="709">
        <f>IF(FB119&gt;0,-MIN(FB119,SUM($F$131:FA132,FB131)),0)</f>
        <v>0</v>
      </c>
      <c r="FC132" s="709">
        <f>IF(FC119&gt;0,-MIN(FC119,SUM($F$131:FB132,FC131)),0)</f>
        <v>0</v>
      </c>
      <c r="FD132" s="709">
        <f>IF(FD119&gt;0,-MIN(FD119,SUM($F$131:FC132,FD131)),0)</f>
        <v>0</v>
      </c>
      <c r="FE132" s="709">
        <f>IF(FE119&gt;0,-MIN(FE119,SUM($F$131:FD132,FE131)),0)</f>
        <v>0</v>
      </c>
      <c r="FF132" s="709">
        <f>IF(FF119&gt;0,-MIN(FF119,SUM($F$131:FE132,FF131)),0)</f>
        <v>0</v>
      </c>
      <c r="FG132" s="709">
        <f>IF(FG119&gt;0,-MIN(FG119,SUM($F$131:FF132,FG131)),0)</f>
        <v>0</v>
      </c>
      <c r="FH132" s="709">
        <f>IF(FH119&gt;0,-MIN(FH119,SUM($F$131:FG132,FH131)),0)</f>
        <v>0</v>
      </c>
      <c r="FI132" s="709">
        <f>IF(FI119&gt;0,-MIN(FI119,SUM($F$131:FH132,FI131)),0)</f>
        <v>0</v>
      </c>
      <c r="FJ132" s="709">
        <f>IF(FJ119&gt;0,-MIN(FJ119,SUM($F$131:FI132,FJ131)),0)</f>
        <v>0</v>
      </c>
      <c r="FK132" s="709">
        <f>IF(FK119&gt;0,-MIN(FK119,SUM($F$131:FJ132,FK131)),0)</f>
        <v>0</v>
      </c>
      <c r="FL132" s="709">
        <f>IF(FL119&gt;0,-MIN(FL119,SUM($F$131:FK132,FL131)),0)</f>
        <v>0</v>
      </c>
      <c r="FM132" s="709">
        <f>IF(FM119&gt;0,-MIN(FM119,SUM($F$131:FL132,FM131)),0)</f>
        <v>0</v>
      </c>
      <c r="FN132" s="709">
        <f>IF(FN119&gt;0,-MIN(FN119,SUM($F$131:FM132,FN131)),0)</f>
        <v>0</v>
      </c>
      <c r="FO132" s="709">
        <f>IF(FO119&gt;0,-MIN(FO119,SUM($F$131:FN132,FO131)),0)</f>
        <v>0</v>
      </c>
      <c r="FP132" s="709">
        <f>IF(FP119&gt;0,-MIN(FP119,SUM($F$131:FO132,FP131)),0)</f>
        <v>0</v>
      </c>
      <c r="FQ132" s="709">
        <f>IF(FQ119&gt;0,-MIN(FQ119,SUM($F$131:FP132,FQ131)),0)</f>
        <v>0</v>
      </c>
      <c r="FR132" s="709">
        <f>IF(FR119&gt;0,-MIN(FR119,SUM($F$131:FQ132,FR131)),0)</f>
        <v>0</v>
      </c>
      <c r="FS132" s="709">
        <f>IF(FS119&gt;0,-MIN(FS119,SUM($F$131:FR132,FS131)),0)</f>
        <v>0</v>
      </c>
      <c r="FT132" s="709">
        <f>IF(FT119&gt;0,-MIN(FT119,SUM($F$131:FS132,FT131)),0)</f>
        <v>0</v>
      </c>
      <c r="FU132" s="709">
        <f>IF(FU119&gt;0,-MIN(FU119,SUM($F$131:FT132,FU131)),0)</f>
        <v>0</v>
      </c>
      <c r="FV132" s="709">
        <f>IF(FV119&gt;0,-MIN(FV119,SUM($F$131:FU132,FV131)),0)</f>
        <v>0</v>
      </c>
      <c r="FW132" s="709">
        <f>IF(FW119&gt;0,-MIN(FW119,SUM($F$131:FV132,FW131)),0)</f>
        <v>0</v>
      </c>
      <c r="FX132" s="709">
        <f>IF(FX119&gt;0,-MIN(FX119,SUM($F$131:FW132,FX131)),0)</f>
        <v>0</v>
      </c>
      <c r="FY132" s="709">
        <f>IF(FY119&gt;0,-MIN(FY119,SUM($F$131:FX132,FY131)),0)</f>
        <v>0</v>
      </c>
      <c r="FZ132" s="709">
        <f>IF(FZ119&gt;0,-MIN(FZ119,SUM($F$131:FY132,FZ131)),0)</f>
        <v>0</v>
      </c>
      <c r="GA132" s="709">
        <f>IF(GA119&gt;0,-MIN(GA119,SUM($F$131:FZ132,GA131)),0)</f>
        <v>0</v>
      </c>
      <c r="GB132" s="709">
        <f>IF(GB119&gt;0,-MIN(GB119,SUM($F$131:GA132,GB131)),0)</f>
        <v>0</v>
      </c>
      <c r="GC132" s="709">
        <f>IF(GC119&gt;0,-MIN(GC119,SUM($F$131:GB132,GC131)),0)</f>
        <v>0</v>
      </c>
      <c r="GD132" s="709">
        <f>IF(GD119&gt;0,-MIN(GD119,SUM($F$131:GC132,GD131)),0)</f>
        <v>0</v>
      </c>
      <c r="GE132" s="709">
        <f>IF(GE119&gt;0,-MIN(GE119,SUM($F$131:GD132,GE131)),0)</f>
        <v>0</v>
      </c>
      <c r="GF132" s="709">
        <f>IF(GF119&gt;0,-MIN(GF119,SUM($F$131:GE132,GF131)),0)</f>
        <v>0</v>
      </c>
      <c r="GG132" s="709">
        <f>IF(GG119&gt;0,-MIN(GG119,SUM($F$131:GF132,GG131)),0)</f>
        <v>0</v>
      </c>
      <c r="GH132" s="709">
        <f>IF(GH119&gt;0,-MIN(GH119,SUM($F$131:GG132,GH131)),0)</f>
        <v>0</v>
      </c>
      <c r="GI132" s="709">
        <f>IF(GI119&gt;0,-MIN(GI119,SUM($F$131:GH132,GI131)),0)</f>
        <v>0</v>
      </c>
      <c r="GJ132" s="709">
        <f>IF(GJ119&gt;0,-MIN(GJ119,SUM($F$131:GI132,GJ131)),0)</f>
        <v>0</v>
      </c>
      <c r="GK132" s="709">
        <f>IF(GK119&gt;0,-MIN(GK119,SUM($F$131:GJ132,GK131)),0)</f>
        <v>0</v>
      </c>
      <c r="GL132" s="709">
        <f>IF(GL119&gt;0,-MIN(GL119,SUM($F$131:GK132,GL131)),0)</f>
        <v>0</v>
      </c>
      <c r="GM132" s="709">
        <f>IF(GM119&gt;0,-MIN(GM119,SUM($F$131:GL132,GM131)),0)</f>
        <v>0</v>
      </c>
      <c r="GN132" s="709">
        <f>IF(GN119&gt;0,-MIN(GN119,SUM($F$131:GM132,GN131)),0)</f>
        <v>0</v>
      </c>
      <c r="GO132" s="709">
        <f>IF(GO119&gt;0,-MIN(GO119,SUM($F$131:GN132,GO131)),0)</f>
        <v>0</v>
      </c>
      <c r="GP132" s="709">
        <f>IF(GP119&gt;0,-MIN(GP119,SUM($F$131:GO132,GP131)),0)</f>
        <v>0</v>
      </c>
      <c r="GQ132" s="709">
        <f>IF(GQ119&gt;0,-MIN(GQ119,SUM($F$131:GP132,GQ131)),0)</f>
        <v>0</v>
      </c>
      <c r="GR132" s="709">
        <f>IF(GR119&gt;0,-MIN(GR119,SUM($F$131:GQ132,GR131)),0)</f>
        <v>0</v>
      </c>
      <c r="GS132" s="709">
        <f>IF(GS119&gt;0,-MIN(GS119,SUM($F$131:GR132,GS131)),0)</f>
        <v>0</v>
      </c>
      <c r="GT132" s="709">
        <f>IF(GT119&gt;0,-MIN(GT119,SUM($F$131:GS132,GT131)),0)</f>
        <v>0</v>
      </c>
      <c r="GU132" s="709">
        <f>IF(GU119&gt;0,-MIN(GU119,SUM($F$131:GT132,GU131)),0)</f>
        <v>0</v>
      </c>
      <c r="GV132" s="709">
        <f>IF(GV119&gt;0,-MIN(GV119,SUM($F$131:GU132,GV131)),0)</f>
        <v>0</v>
      </c>
      <c r="GW132" s="709">
        <f>IF(GW119&gt;0,-MIN(GW119,SUM($F$131:GV132,GW131)),0)</f>
        <v>0</v>
      </c>
      <c r="GX132" s="709">
        <f>IF(GX119&gt;0,-MIN(GX119,SUM($F$131:GW132,GX131)),0)</f>
        <v>0</v>
      </c>
      <c r="GY132" s="709">
        <f>IF(GY119&gt;0,-MIN(GY119,SUM($F$131:GX132,GY131)),0)</f>
        <v>0</v>
      </c>
      <c r="GZ132" s="709">
        <f>IF(GZ119&gt;0,-MIN(GZ119,SUM($F$131:GY132,GZ131)),0)</f>
        <v>0</v>
      </c>
      <c r="HA132" s="709">
        <f>IF(HA119&gt;0,-MIN(HA119,SUM($F$131:GZ132,HA131)),0)</f>
        <v>0</v>
      </c>
      <c r="HB132" s="709">
        <f>IF(HB119&gt;0,-MIN(HB119,SUM($F$131:HA132,HB131)),0)</f>
        <v>0</v>
      </c>
      <c r="HC132" s="709">
        <f>IF(HC119&gt;0,-MIN(HC119,SUM($F$131:HB132,HC131)),0)</f>
        <v>0</v>
      </c>
      <c r="HD132" s="709">
        <f>IF(HD119&gt;0,-MIN(HD119,SUM($F$131:HC132,HD131)),0)</f>
        <v>0</v>
      </c>
      <c r="HE132" s="709">
        <f>IF(HE119&gt;0,-MIN(HE119,SUM($F$131:HD132,HE131)),0)</f>
        <v>0</v>
      </c>
      <c r="HF132" s="709">
        <f>IF(HF119&gt;0,-MIN(HF119,SUM($F$131:HE132,HF131)),0)</f>
        <v>0</v>
      </c>
      <c r="HG132" s="709">
        <f>IF(HG119&gt;0,-MIN(HG119,SUM($F$131:HF132,HG131)),0)</f>
        <v>0</v>
      </c>
      <c r="HH132" s="709">
        <f>IF(HH119&gt;0,-MIN(HH119,SUM($F$131:HG132,HH131)),0)</f>
        <v>0</v>
      </c>
      <c r="HI132" s="709">
        <f>IF(HI119&gt;0,-MIN(HI119,SUM($F$131:HH132,HI131)),0)</f>
        <v>0</v>
      </c>
      <c r="HJ132" s="709">
        <f>IF(HJ119&gt;0,-MIN(HJ119,SUM($F$131:HI132,HJ131)),0)</f>
        <v>0</v>
      </c>
      <c r="HK132" s="709">
        <f>IF(HK119&gt;0,-MIN(HK119,SUM($F$131:HJ132,HK131)),0)</f>
        <v>0</v>
      </c>
      <c r="HL132" s="709">
        <f>IF(HL119&gt;0,-MIN(HL119,SUM($F$131:HK132,HL131)),0)</f>
        <v>0</v>
      </c>
      <c r="HM132" s="709">
        <f>IF(HM119&gt;0,-MIN(HM119,SUM($F$131:HL132,HM131)),0)</f>
        <v>0</v>
      </c>
      <c r="HN132" s="709">
        <f>IF(HN119&gt;0,-MIN(HN119,SUM($F$131:HM132,HN131)),0)</f>
        <v>0</v>
      </c>
      <c r="HO132" s="709">
        <f>IF(HO119&gt;0,-MIN(HO119,SUM($F$131:HN132,HO131)),0)</f>
        <v>0</v>
      </c>
      <c r="HP132" s="709">
        <f>IF(HP119&gt;0,-MIN(HP119,SUM($F$131:HO132,HP131)),0)</f>
        <v>0</v>
      </c>
      <c r="HQ132" s="709">
        <f>IF(HQ119&gt;0,-MIN(HQ119,SUM($F$131:HP132,HQ131)),0)</f>
        <v>0</v>
      </c>
      <c r="HR132" s="709">
        <f>IF(HR119&gt;0,-MIN(HR119,SUM($F$131:HQ132,HR131)),0)</f>
        <v>0</v>
      </c>
      <c r="HS132" s="709">
        <f>IF(HS119&gt;0,-MIN(HS119,SUM($F$131:HR132,HS131)),0)</f>
        <v>0</v>
      </c>
      <c r="HT132" s="709">
        <f>IF(HT119&gt;0,-MIN(HT119,SUM($F$131:HS132,HT131)),0)</f>
        <v>0</v>
      </c>
      <c r="HU132" s="709">
        <f>IF(HU119&gt;0,-MIN(HU119,SUM($F$131:HT132,HU131)),0)</f>
        <v>0</v>
      </c>
      <c r="HV132" s="709">
        <f>IF(HV119&gt;0,-MIN(HV119,SUM($F$131:HU132,HV131)),0)</f>
        <v>0</v>
      </c>
      <c r="HW132" s="709">
        <f>IF(HW119&gt;0,-MIN(HW119,SUM($F$131:HV132,HW131)),0)</f>
        <v>0</v>
      </c>
      <c r="HX132" s="709">
        <f>IF(HX119&gt;0,-MIN(HX119,SUM($F$131:HW132,HX131)),0)</f>
        <v>0</v>
      </c>
      <c r="HY132" s="709">
        <f>IF(HY119&gt;0,-MIN(HY119,SUM($F$131:HX132,HY131)),0)</f>
        <v>0</v>
      </c>
      <c r="HZ132" s="709">
        <f>IF(HZ119&gt;0,-MIN(HZ119,SUM($F$131:HY132,HZ131)),0)</f>
        <v>0</v>
      </c>
      <c r="IA132" s="709">
        <f>IF(IA119&gt;0,-MIN(IA119,SUM($F$131:HZ132,IA131)),0)</f>
        <v>0</v>
      </c>
      <c r="IB132" s="709">
        <f>IF(IB119&gt;0,-MIN(IB119,SUM($F$131:IA132,IB131)),0)</f>
        <v>0</v>
      </c>
      <c r="IC132" s="709">
        <f>IF(IC119&gt;0,-MIN(IC119,SUM($F$131:IB132,IC131)),0)</f>
        <v>0</v>
      </c>
      <c r="ID132" s="709">
        <f>IF(ID119&gt;0,-MIN(ID119,SUM($F$131:IC132,ID131)),0)</f>
        <v>0</v>
      </c>
      <c r="IE132" s="709">
        <f>IF(IE119&gt;0,-MIN(IE119,SUM($F$131:ID132,IE131)),0)</f>
        <v>0</v>
      </c>
      <c r="IF132" s="709">
        <f>IF(IF119&gt;0,-MIN(IF119,SUM($F$131:IE132,IF131)),0)</f>
        <v>0</v>
      </c>
      <c r="IG132" s="709">
        <f>IF(IG119&gt;0,-MIN(IG119,SUM($F$131:IF132,IG131)),0)</f>
        <v>0</v>
      </c>
      <c r="IH132" s="709">
        <f>IF(IH119&gt;0,-MIN(IH119,SUM($F$131:IG132,IH131)),0)</f>
        <v>0</v>
      </c>
      <c r="II132" s="709">
        <f>IF(II119&gt;0,-MIN(II119,SUM($F$131:IH132,II131)),0)</f>
        <v>0</v>
      </c>
      <c r="IJ132" s="709">
        <f>IF(IJ119&gt;0,-MIN(IJ119,SUM($F$131:II132,IJ131)),0)</f>
        <v>0</v>
      </c>
      <c r="IK132" s="709">
        <f>IF(IK119&gt;0,-MIN(IK119,SUM($F$131:IJ132,IK131)),0)</f>
        <v>0</v>
      </c>
      <c r="IL132" s="709">
        <f>IF(IL119&gt;0,-MIN(IL119,SUM($F$131:IK132,IL131)),0)</f>
        <v>0</v>
      </c>
    </row>
    <row r="133" spans="1:247" s="809" customFormat="1">
      <c r="B133" s="809" t="s">
        <v>714</v>
      </c>
      <c r="D133" s="810"/>
      <c r="E133" s="809">
        <f ca="1">SUM(F133:IL133)</f>
        <v>8363388.9728284152</v>
      </c>
      <c r="F133" s="709"/>
      <c r="G133" s="709">
        <f t="shared" ref="G133:BR133" ca="1" si="166">IF(G119&lt;0,-G119,0)</f>
        <v>3722742.1310907081</v>
      </c>
      <c r="H133" s="709">
        <f t="shared" ca="1" si="166"/>
        <v>702483.38638499856</v>
      </c>
      <c r="I133" s="709">
        <f t="shared" ca="1" si="166"/>
        <v>393301.66601161024</v>
      </c>
      <c r="J133" s="709">
        <f t="shared" ca="1" si="166"/>
        <v>417274.44248333637</v>
      </c>
      <c r="K133" s="709">
        <f t="shared" ca="1" si="166"/>
        <v>436961.50466934824</v>
      </c>
      <c r="L133" s="709">
        <f t="shared" ca="1" si="166"/>
        <v>451154.28114107426</v>
      </c>
      <c r="M133" s="709">
        <f t="shared" ca="1" si="166"/>
        <v>473052.77189851477</v>
      </c>
      <c r="N133" s="709">
        <f t="shared" ca="1" si="166"/>
        <v>514946.05974232365</v>
      </c>
      <c r="O133" s="709">
        <f t="shared" ca="1" si="166"/>
        <v>536724.88348623656</v>
      </c>
      <c r="P133" s="709">
        <f t="shared" ca="1" si="166"/>
        <v>558456.88100746472</v>
      </c>
      <c r="Q133" s="709">
        <f t="shared" ca="1" si="166"/>
        <v>156290.96491279895</v>
      </c>
      <c r="R133" s="709">
        <f t="shared" ca="1" si="166"/>
        <v>0</v>
      </c>
      <c r="S133" s="709">
        <f t="shared" ca="1" si="166"/>
        <v>0</v>
      </c>
      <c r="T133" s="709">
        <f t="shared" ca="1" si="166"/>
        <v>0</v>
      </c>
      <c r="U133" s="709">
        <f t="shared" ca="1" si="166"/>
        <v>0</v>
      </c>
      <c r="V133" s="709">
        <f t="shared" ca="1" si="166"/>
        <v>0</v>
      </c>
      <c r="W133" s="709">
        <f t="shared" ca="1" si="166"/>
        <v>0</v>
      </c>
      <c r="X133" s="709">
        <f t="shared" ca="1" si="166"/>
        <v>0</v>
      </c>
      <c r="Y133" s="709">
        <f t="shared" ca="1" si="166"/>
        <v>0</v>
      </c>
      <c r="Z133" s="709">
        <f t="shared" ca="1" si="166"/>
        <v>0</v>
      </c>
      <c r="AA133" s="709">
        <f t="shared" ca="1" si="166"/>
        <v>0</v>
      </c>
      <c r="AB133" s="709">
        <f t="shared" ca="1" si="166"/>
        <v>0</v>
      </c>
      <c r="AC133" s="709">
        <f t="shared" ca="1" si="166"/>
        <v>0</v>
      </c>
      <c r="AD133" s="709">
        <f t="shared" ca="1" si="166"/>
        <v>0</v>
      </c>
      <c r="AE133" s="709">
        <f t="shared" ca="1" si="166"/>
        <v>0</v>
      </c>
      <c r="AF133" s="709">
        <f t="shared" ca="1" si="166"/>
        <v>0</v>
      </c>
      <c r="AG133" s="709">
        <f t="shared" ca="1" si="166"/>
        <v>0</v>
      </c>
      <c r="AH133" s="709">
        <f t="shared" ca="1" si="166"/>
        <v>0</v>
      </c>
      <c r="AI133" s="709">
        <f t="shared" ca="1" si="166"/>
        <v>0</v>
      </c>
      <c r="AJ133" s="709">
        <f t="shared" ca="1" si="166"/>
        <v>0</v>
      </c>
      <c r="AK133" s="709">
        <f t="shared" ca="1" si="166"/>
        <v>0</v>
      </c>
      <c r="AL133" s="709">
        <f t="shared" ca="1" si="166"/>
        <v>0</v>
      </c>
      <c r="AM133" s="709">
        <f t="shared" ca="1" si="166"/>
        <v>0</v>
      </c>
      <c r="AN133" s="709">
        <f t="shared" ca="1" si="166"/>
        <v>0</v>
      </c>
      <c r="AO133" s="709">
        <f t="shared" ca="1" si="166"/>
        <v>0</v>
      </c>
      <c r="AP133" s="709">
        <f t="shared" ca="1" si="166"/>
        <v>0</v>
      </c>
      <c r="AQ133" s="709">
        <f t="shared" ca="1" si="166"/>
        <v>0</v>
      </c>
      <c r="AR133" s="709">
        <f t="shared" ca="1" si="166"/>
        <v>0</v>
      </c>
      <c r="AS133" s="709">
        <f t="shared" ca="1" si="166"/>
        <v>0</v>
      </c>
      <c r="AT133" s="709">
        <f t="shared" ca="1" si="166"/>
        <v>0</v>
      </c>
      <c r="AU133" s="709">
        <f t="shared" ca="1" si="166"/>
        <v>0</v>
      </c>
      <c r="AV133" s="709">
        <f t="shared" ca="1" si="166"/>
        <v>0</v>
      </c>
      <c r="AW133" s="709">
        <f t="shared" ca="1" si="166"/>
        <v>0</v>
      </c>
      <c r="AX133" s="709">
        <f t="shared" ca="1" si="166"/>
        <v>0</v>
      </c>
      <c r="AY133" s="709">
        <f t="shared" ca="1" si="166"/>
        <v>0</v>
      </c>
      <c r="AZ133" s="709">
        <f t="shared" ca="1" si="166"/>
        <v>0</v>
      </c>
      <c r="BA133" s="709">
        <f t="shared" ca="1" si="166"/>
        <v>0</v>
      </c>
      <c r="BB133" s="709">
        <f t="shared" ca="1" si="166"/>
        <v>0</v>
      </c>
      <c r="BC133" s="709">
        <f t="shared" ca="1" si="166"/>
        <v>0</v>
      </c>
      <c r="BD133" s="709">
        <f t="shared" ca="1" si="166"/>
        <v>0</v>
      </c>
      <c r="BE133" s="709">
        <f t="shared" ca="1" si="166"/>
        <v>0</v>
      </c>
      <c r="BF133" s="709">
        <f t="shared" ca="1" si="166"/>
        <v>0</v>
      </c>
      <c r="BG133" s="709">
        <f t="shared" ca="1" si="166"/>
        <v>0</v>
      </c>
      <c r="BH133" s="709">
        <f t="shared" ca="1" si="166"/>
        <v>0</v>
      </c>
      <c r="BI133" s="709">
        <f t="shared" ca="1" si="166"/>
        <v>0</v>
      </c>
      <c r="BJ133" s="709">
        <f t="shared" ca="1" si="166"/>
        <v>0</v>
      </c>
      <c r="BK133" s="709">
        <f t="shared" ca="1" si="166"/>
        <v>0</v>
      </c>
      <c r="BL133" s="709">
        <f t="shared" ca="1" si="166"/>
        <v>0</v>
      </c>
      <c r="BM133" s="709">
        <f t="shared" ca="1" si="166"/>
        <v>0</v>
      </c>
      <c r="BN133" s="709">
        <f t="shared" ca="1" si="166"/>
        <v>0</v>
      </c>
      <c r="BO133" s="709">
        <f t="shared" ca="1" si="166"/>
        <v>0</v>
      </c>
      <c r="BP133" s="709">
        <f t="shared" ca="1" si="166"/>
        <v>0</v>
      </c>
      <c r="BQ133" s="709">
        <f t="shared" ca="1" si="166"/>
        <v>0</v>
      </c>
      <c r="BR133" s="709">
        <f t="shared" ca="1" si="166"/>
        <v>0</v>
      </c>
      <c r="BS133" s="709">
        <f t="shared" ref="BS133:ED133" ca="1" si="167">IF(BS119&lt;0,-BS119,0)</f>
        <v>0</v>
      </c>
      <c r="BT133" s="709">
        <f t="shared" ca="1" si="167"/>
        <v>0</v>
      </c>
      <c r="BU133" s="709">
        <f t="shared" ca="1" si="167"/>
        <v>0</v>
      </c>
      <c r="BV133" s="709">
        <f t="shared" si="167"/>
        <v>0</v>
      </c>
      <c r="BW133" s="709">
        <f t="shared" si="167"/>
        <v>0</v>
      </c>
      <c r="BX133" s="709">
        <f t="shared" si="167"/>
        <v>0</v>
      </c>
      <c r="BY133" s="709">
        <f t="shared" si="167"/>
        <v>0</v>
      </c>
      <c r="BZ133" s="709">
        <f t="shared" si="167"/>
        <v>0</v>
      </c>
      <c r="CA133" s="709">
        <f t="shared" si="167"/>
        <v>0</v>
      </c>
      <c r="CB133" s="709">
        <f t="shared" si="167"/>
        <v>0</v>
      </c>
      <c r="CC133" s="709">
        <f t="shared" si="167"/>
        <v>0</v>
      </c>
      <c r="CD133" s="709">
        <f t="shared" si="167"/>
        <v>0</v>
      </c>
      <c r="CE133" s="709">
        <f t="shared" si="167"/>
        <v>0</v>
      </c>
      <c r="CF133" s="709">
        <f t="shared" si="167"/>
        <v>0</v>
      </c>
      <c r="CG133" s="709">
        <f t="shared" si="167"/>
        <v>0</v>
      </c>
      <c r="CH133" s="709">
        <f t="shared" si="167"/>
        <v>0</v>
      </c>
      <c r="CI133" s="709">
        <f t="shared" si="167"/>
        <v>0</v>
      </c>
      <c r="CJ133" s="709">
        <f t="shared" si="167"/>
        <v>0</v>
      </c>
      <c r="CK133" s="709">
        <f t="shared" si="167"/>
        <v>0</v>
      </c>
      <c r="CL133" s="709">
        <f t="shared" si="167"/>
        <v>0</v>
      </c>
      <c r="CM133" s="709">
        <f t="shared" si="167"/>
        <v>0</v>
      </c>
      <c r="CN133" s="709">
        <f t="shared" si="167"/>
        <v>0</v>
      </c>
      <c r="CO133" s="709">
        <f t="shared" si="167"/>
        <v>0</v>
      </c>
      <c r="CP133" s="709">
        <f t="shared" si="167"/>
        <v>0</v>
      </c>
      <c r="CQ133" s="709">
        <f t="shared" si="167"/>
        <v>0</v>
      </c>
      <c r="CR133" s="709">
        <f t="shared" si="167"/>
        <v>0</v>
      </c>
      <c r="CS133" s="709">
        <f t="shared" si="167"/>
        <v>0</v>
      </c>
      <c r="CT133" s="709">
        <f t="shared" si="167"/>
        <v>0</v>
      </c>
      <c r="CU133" s="709">
        <f t="shared" si="167"/>
        <v>0</v>
      </c>
      <c r="CV133" s="709">
        <f t="shared" si="167"/>
        <v>0</v>
      </c>
      <c r="CW133" s="709">
        <f t="shared" si="167"/>
        <v>0</v>
      </c>
      <c r="CX133" s="709">
        <f t="shared" si="167"/>
        <v>0</v>
      </c>
      <c r="CY133" s="709">
        <f t="shared" si="167"/>
        <v>0</v>
      </c>
      <c r="CZ133" s="709">
        <f t="shared" si="167"/>
        <v>0</v>
      </c>
      <c r="DA133" s="709">
        <f t="shared" si="167"/>
        <v>0</v>
      </c>
      <c r="DB133" s="709">
        <f t="shared" si="167"/>
        <v>0</v>
      </c>
      <c r="DC133" s="709">
        <f t="shared" si="167"/>
        <v>0</v>
      </c>
      <c r="DD133" s="709">
        <f t="shared" si="167"/>
        <v>0</v>
      </c>
      <c r="DE133" s="709">
        <f t="shared" si="167"/>
        <v>0</v>
      </c>
      <c r="DF133" s="709">
        <f t="shared" si="167"/>
        <v>0</v>
      </c>
      <c r="DG133" s="709">
        <f t="shared" si="167"/>
        <v>0</v>
      </c>
      <c r="DH133" s="709">
        <f t="shared" si="167"/>
        <v>0</v>
      </c>
      <c r="DI133" s="709">
        <f t="shared" si="167"/>
        <v>0</v>
      </c>
      <c r="DJ133" s="709">
        <f t="shared" si="167"/>
        <v>0</v>
      </c>
      <c r="DK133" s="709">
        <f t="shared" si="167"/>
        <v>0</v>
      </c>
      <c r="DL133" s="709">
        <f t="shared" si="167"/>
        <v>0</v>
      </c>
      <c r="DM133" s="709">
        <f t="shared" si="167"/>
        <v>0</v>
      </c>
      <c r="DN133" s="709">
        <f t="shared" si="167"/>
        <v>0</v>
      </c>
      <c r="DO133" s="709">
        <f t="shared" si="167"/>
        <v>0</v>
      </c>
      <c r="DP133" s="709">
        <f t="shared" si="167"/>
        <v>0</v>
      </c>
      <c r="DQ133" s="709">
        <f t="shared" si="167"/>
        <v>0</v>
      </c>
      <c r="DR133" s="709">
        <f t="shared" si="167"/>
        <v>0</v>
      </c>
      <c r="DS133" s="709">
        <f t="shared" si="167"/>
        <v>0</v>
      </c>
      <c r="DT133" s="709">
        <f t="shared" si="167"/>
        <v>0</v>
      </c>
      <c r="DU133" s="709">
        <f t="shared" si="167"/>
        <v>0</v>
      </c>
      <c r="DV133" s="709">
        <f t="shared" si="167"/>
        <v>0</v>
      </c>
      <c r="DW133" s="709">
        <f t="shared" si="167"/>
        <v>0</v>
      </c>
      <c r="DX133" s="709">
        <f t="shared" si="167"/>
        <v>0</v>
      </c>
      <c r="DY133" s="709">
        <f t="shared" si="167"/>
        <v>0</v>
      </c>
      <c r="DZ133" s="709">
        <f t="shared" si="167"/>
        <v>0</v>
      </c>
      <c r="EA133" s="709">
        <f t="shared" si="167"/>
        <v>0</v>
      </c>
      <c r="EB133" s="709">
        <f t="shared" si="167"/>
        <v>0</v>
      </c>
      <c r="EC133" s="709">
        <f t="shared" si="167"/>
        <v>0</v>
      </c>
      <c r="ED133" s="709">
        <f t="shared" si="167"/>
        <v>0</v>
      </c>
      <c r="EE133" s="709">
        <f t="shared" ref="EE133:GP133" si="168">IF(EE119&lt;0,-EE119,0)</f>
        <v>0</v>
      </c>
      <c r="EF133" s="709">
        <f t="shared" si="168"/>
        <v>0</v>
      </c>
      <c r="EG133" s="709">
        <f t="shared" si="168"/>
        <v>0</v>
      </c>
      <c r="EH133" s="709">
        <f t="shared" si="168"/>
        <v>0</v>
      </c>
      <c r="EI133" s="709">
        <f t="shared" si="168"/>
        <v>0</v>
      </c>
      <c r="EJ133" s="709">
        <f t="shared" si="168"/>
        <v>0</v>
      </c>
      <c r="EK133" s="709">
        <f t="shared" si="168"/>
        <v>0</v>
      </c>
      <c r="EL133" s="709">
        <f t="shared" si="168"/>
        <v>0</v>
      </c>
      <c r="EM133" s="709">
        <f t="shared" si="168"/>
        <v>0</v>
      </c>
      <c r="EN133" s="709">
        <f t="shared" si="168"/>
        <v>0</v>
      </c>
      <c r="EO133" s="709">
        <f t="shared" si="168"/>
        <v>0</v>
      </c>
      <c r="EP133" s="709">
        <f t="shared" si="168"/>
        <v>0</v>
      </c>
      <c r="EQ133" s="709">
        <f t="shared" si="168"/>
        <v>0</v>
      </c>
      <c r="ER133" s="709">
        <f t="shared" si="168"/>
        <v>0</v>
      </c>
      <c r="ES133" s="709">
        <f t="shared" si="168"/>
        <v>0</v>
      </c>
      <c r="ET133" s="709">
        <f t="shared" si="168"/>
        <v>0</v>
      </c>
      <c r="EU133" s="709">
        <f t="shared" si="168"/>
        <v>0</v>
      </c>
      <c r="EV133" s="709">
        <f t="shared" si="168"/>
        <v>0</v>
      </c>
      <c r="EW133" s="709">
        <f t="shared" si="168"/>
        <v>0</v>
      </c>
      <c r="EX133" s="709">
        <f t="shared" si="168"/>
        <v>0</v>
      </c>
      <c r="EY133" s="709">
        <f t="shared" si="168"/>
        <v>0</v>
      </c>
      <c r="EZ133" s="709">
        <f t="shared" si="168"/>
        <v>0</v>
      </c>
      <c r="FA133" s="709">
        <f t="shared" si="168"/>
        <v>0</v>
      </c>
      <c r="FB133" s="709">
        <f t="shared" si="168"/>
        <v>0</v>
      </c>
      <c r="FC133" s="709">
        <f t="shared" si="168"/>
        <v>0</v>
      </c>
      <c r="FD133" s="709">
        <f t="shared" si="168"/>
        <v>0</v>
      </c>
      <c r="FE133" s="709">
        <f t="shared" si="168"/>
        <v>0</v>
      </c>
      <c r="FF133" s="709">
        <f t="shared" si="168"/>
        <v>0</v>
      </c>
      <c r="FG133" s="709">
        <f t="shared" si="168"/>
        <v>0</v>
      </c>
      <c r="FH133" s="709">
        <f t="shared" si="168"/>
        <v>0</v>
      </c>
      <c r="FI133" s="709">
        <f t="shared" si="168"/>
        <v>0</v>
      </c>
      <c r="FJ133" s="709">
        <f t="shared" si="168"/>
        <v>0</v>
      </c>
      <c r="FK133" s="709">
        <f t="shared" si="168"/>
        <v>0</v>
      </c>
      <c r="FL133" s="709">
        <f t="shared" si="168"/>
        <v>0</v>
      </c>
      <c r="FM133" s="709">
        <f t="shared" si="168"/>
        <v>0</v>
      </c>
      <c r="FN133" s="709">
        <f t="shared" si="168"/>
        <v>0</v>
      </c>
      <c r="FO133" s="709">
        <f t="shared" si="168"/>
        <v>0</v>
      </c>
      <c r="FP133" s="709">
        <f t="shared" si="168"/>
        <v>0</v>
      </c>
      <c r="FQ133" s="709">
        <f t="shared" si="168"/>
        <v>0</v>
      </c>
      <c r="FR133" s="709">
        <f t="shared" si="168"/>
        <v>0</v>
      </c>
      <c r="FS133" s="709">
        <f t="shared" si="168"/>
        <v>0</v>
      </c>
      <c r="FT133" s="709">
        <f t="shared" si="168"/>
        <v>0</v>
      </c>
      <c r="FU133" s="709">
        <f t="shared" si="168"/>
        <v>0</v>
      </c>
      <c r="FV133" s="709">
        <f t="shared" si="168"/>
        <v>0</v>
      </c>
      <c r="FW133" s="709">
        <f t="shared" si="168"/>
        <v>0</v>
      </c>
      <c r="FX133" s="709">
        <f t="shared" si="168"/>
        <v>0</v>
      </c>
      <c r="FY133" s="709">
        <f t="shared" si="168"/>
        <v>0</v>
      </c>
      <c r="FZ133" s="709">
        <f t="shared" si="168"/>
        <v>0</v>
      </c>
      <c r="GA133" s="709">
        <f t="shared" si="168"/>
        <v>0</v>
      </c>
      <c r="GB133" s="709">
        <f t="shared" si="168"/>
        <v>0</v>
      </c>
      <c r="GC133" s="709">
        <f t="shared" si="168"/>
        <v>0</v>
      </c>
      <c r="GD133" s="709">
        <f t="shared" si="168"/>
        <v>0</v>
      </c>
      <c r="GE133" s="709">
        <f t="shared" si="168"/>
        <v>0</v>
      </c>
      <c r="GF133" s="709">
        <f t="shared" si="168"/>
        <v>0</v>
      </c>
      <c r="GG133" s="709">
        <f t="shared" si="168"/>
        <v>0</v>
      </c>
      <c r="GH133" s="709">
        <f t="shared" si="168"/>
        <v>0</v>
      </c>
      <c r="GI133" s="709">
        <f t="shared" si="168"/>
        <v>0</v>
      </c>
      <c r="GJ133" s="709">
        <f t="shared" si="168"/>
        <v>0</v>
      </c>
      <c r="GK133" s="709">
        <f t="shared" si="168"/>
        <v>0</v>
      </c>
      <c r="GL133" s="709">
        <f t="shared" si="168"/>
        <v>0</v>
      </c>
      <c r="GM133" s="709">
        <f t="shared" si="168"/>
        <v>0</v>
      </c>
      <c r="GN133" s="709">
        <f t="shared" si="168"/>
        <v>0</v>
      </c>
      <c r="GO133" s="709">
        <f t="shared" si="168"/>
        <v>0</v>
      </c>
      <c r="GP133" s="709">
        <f t="shared" si="168"/>
        <v>0</v>
      </c>
      <c r="GQ133" s="709">
        <f t="shared" ref="GQ133:IL133" si="169">IF(GQ119&lt;0,-GQ119,0)</f>
        <v>0</v>
      </c>
      <c r="GR133" s="709">
        <f t="shared" si="169"/>
        <v>0</v>
      </c>
      <c r="GS133" s="709">
        <f t="shared" si="169"/>
        <v>0</v>
      </c>
      <c r="GT133" s="709">
        <f t="shared" si="169"/>
        <v>0</v>
      </c>
      <c r="GU133" s="709">
        <f t="shared" si="169"/>
        <v>0</v>
      </c>
      <c r="GV133" s="709">
        <f t="shared" si="169"/>
        <v>0</v>
      </c>
      <c r="GW133" s="709">
        <f t="shared" si="169"/>
        <v>0</v>
      </c>
      <c r="GX133" s="709">
        <f t="shared" si="169"/>
        <v>0</v>
      </c>
      <c r="GY133" s="709">
        <f t="shared" si="169"/>
        <v>0</v>
      </c>
      <c r="GZ133" s="709">
        <f t="shared" si="169"/>
        <v>0</v>
      </c>
      <c r="HA133" s="709">
        <f t="shared" si="169"/>
        <v>0</v>
      </c>
      <c r="HB133" s="709">
        <f t="shared" si="169"/>
        <v>0</v>
      </c>
      <c r="HC133" s="709">
        <f t="shared" si="169"/>
        <v>0</v>
      </c>
      <c r="HD133" s="709">
        <f t="shared" si="169"/>
        <v>0</v>
      </c>
      <c r="HE133" s="709">
        <f t="shared" si="169"/>
        <v>0</v>
      </c>
      <c r="HF133" s="709">
        <f t="shared" si="169"/>
        <v>0</v>
      </c>
      <c r="HG133" s="709">
        <f t="shared" si="169"/>
        <v>0</v>
      </c>
      <c r="HH133" s="709">
        <f t="shared" si="169"/>
        <v>0</v>
      </c>
      <c r="HI133" s="709">
        <f t="shared" si="169"/>
        <v>0</v>
      </c>
      <c r="HJ133" s="709">
        <f t="shared" si="169"/>
        <v>0</v>
      </c>
      <c r="HK133" s="709">
        <f t="shared" si="169"/>
        <v>0</v>
      </c>
      <c r="HL133" s="709">
        <f t="shared" si="169"/>
        <v>0</v>
      </c>
      <c r="HM133" s="709">
        <f t="shared" si="169"/>
        <v>0</v>
      </c>
      <c r="HN133" s="709">
        <f t="shared" si="169"/>
        <v>0</v>
      </c>
      <c r="HO133" s="709">
        <f t="shared" si="169"/>
        <v>0</v>
      </c>
      <c r="HP133" s="709">
        <f t="shared" si="169"/>
        <v>0</v>
      </c>
      <c r="HQ133" s="709">
        <f t="shared" si="169"/>
        <v>0</v>
      </c>
      <c r="HR133" s="709">
        <f t="shared" si="169"/>
        <v>0</v>
      </c>
      <c r="HS133" s="709">
        <f t="shared" si="169"/>
        <v>0</v>
      </c>
      <c r="HT133" s="709">
        <f t="shared" si="169"/>
        <v>0</v>
      </c>
      <c r="HU133" s="709">
        <f t="shared" si="169"/>
        <v>0</v>
      </c>
      <c r="HV133" s="709">
        <f t="shared" si="169"/>
        <v>0</v>
      </c>
      <c r="HW133" s="709">
        <f t="shared" si="169"/>
        <v>0</v>
      </c>
      <c r="HX133" s="709">
        <f t="shared" si="169"/>
        <v>0</v>
      </c>
      <c r="HY133" s="709">
        <f t="shared" si="169"/>
        <v>0</v>
      </c>
      <c r="HZ133" s="709">
        <f t="shared" si="169"/>
        <v>0</v>
      </c>
      <c r="IA133" s="709">
        <f t="shared" si="169"/>
        <v>0</v>
      </c>
      <c r="IB133" s="709">
        <f t="shared" si="169"/>
        <v>0</v>
      </c>
      <c r="IC133" s="709">
        <f t="shared" si="169"/>
        <v>0</v>
      </c>
      <c r="ID133" s="709">
        <f t="shared" si="169"/>
        <v>0</v>
      </c>
      <c r="IE133" s="709">
        <f t="shared" si="169"/>
        <v>0</v>
      </c>
      <c r="IF133" s="709">
        <f t="shared" si="169"/>
        <v>0</v>
      </c>
      <c r="IG133" s="709">
        <f t="shared" si="169"/>
        <v>0</v>
      </c>
      <c r="IH133" s="709">
        <f t="shared" si="169"/>
        <v>0</v>
      </c>
      <c r="II133" s="709">
        <f t="shared" si="169"/>
        <v>0</v>
      </c>
      <c r="IJ133" s="709">
        <f t="shared" si="169"/>
        <v>0</v>
      </c>
      <c r="IK133" s="709">
        <f t="shared" si="169"/>
        <v>0</v>
      </c>
      <c r="IL133" s="709">
        <f t="shared" si="169"/>
        <v>0</v>
      </c>
    </row>
    <row r="134" spans="1:247" s="809" customFormat="1">
      <c r="B134" s="809" t="s">
        <v>715</v>
      </c>
      <c r="D134" s="810"/>
      <c r="E134" s="809">
        <f ca="1">SUM(F134:IL134)</f>
        <v>-8363388.972828418</v>
      </c>
      <c r="F134" s="709"/>
      <c r="G134" s="709">
        <f t="shared" ref="G134:BR134" ca="1" si="170">-IF(G119&gt;0,MIN(SUM(G130:G132),G119+G132),0)</f>
        <v>0</v>
      </c>
      <c r="H134" s="709">
        <f t="shared" ca="1" si="170"/>
        <v>0</v>
      </c>
      <c r="I134" s="709">
        <f t="shared" ca="1" si="170"/>
        <v>0</v>
      </c>
      <c r="J134" s="709">
        <f t="shared" ca="1" si="170"/>
        <v>0</v>
      </c>
      <c r="K134" s="709">
        <f t="shared" ca="1" si="170"/>
        <v>0</v>
      </c>
      <c r="L134" s="709">
        <f t="shared" ca="1" si="170"/>
        <v>0</v>
      </c>
      <c r="M134" s="709">
        <f t="shared" ca="1" si="170"/>
        <v>0</v>
      </c>
      <c r="N134" s="709">
        <f t="shared" ca="1" si="170"/>
        <v>0</v>
      </c>
      <c r="O134" s="709">
        <f t="shared" ca="1" si="170"/>
        <v>0</v>
      </c>
      <c r="P134" s="709">
        <f t="shared" ca="1" si="170"/>
        <v>0</v>
      </c>
      <c r="Q134" s="709">
        <f t="shared" ca="1" si="170"/>
        <v>0</v>
      </c>
      <c r="R134" s="709">
        <f t="shared" ca="1" si="170"/>
        <v>0</v>
      </c>
      <c r="S134" s="709">
        <f t="shared" ca="1" si="170"/>
        <v>0</v>
      </c>
      <c r="T134" s="709">
        <f t="shared" ca="1" si="170"/>
        <v>0</v>
      </c>
      <c r="U134" s="709">
        <f t="shared" ca="1" si="170"/>
        <v>0</v>
      </c>
      <c r="V134" s="709">
        <f t="shared" ca="1" si="170"/>
        <v>0</v>
      </c>
      <c r="W134" s="709">
        <f t="shared" ca="1" si="170"/>
        <v>0</v>
      </c>
      <c r="X134" s="709">
        <f t="shared" ca="1" si="170"/>
        <v>0</v>
      </c>
      <c r="Y134" s="709">
        <f t="shared" ca="1" si="170"/>
        <v>0</v>
      </c>
      <c r="Z134" s="709">
        <f t="shared" ca="1" si="170"/>
        <v>0</v>
      </c>
      <c r="AA134" s="709">
        <f t="shared" ca="1" si="170"/>
        <v>0</v>
      </c>
      <c r="AB134" s="709">
        <f t="shared" ca="1" si="170"/>
        <v>0</v>
      </c>
      <c r="AC134" s="709">
        <f t="shared" ca="1" si="170"/>
        <v>0</v>
      </c>
      <c r="AD134" s="709">
        <f t="shared" ca="1" si="170"/>
        <v>0</v>
      </c>
      <c r="AE134" s="709">
        <f t="shared" ca="1" si="170"/>
        <v>0</v>
      </c>
      <c r="AF134" s="709">
        <f t="shared" ca="1" si="170"/>
        <v>0</v>
      </c>
      <c r="AG134" s="709">
        <f t="shared" ca="1" si="170"/>
        <v>0</v>
      </c>
      <c r="AH134" s="709">
        <f t="shared" ca="1" si="170"/>
        <v>0</v>
      </c>
      <c r="AI134" s="709">
        <f t="shared" ca="1" si="170"/>
        <v>0</v>
      </c>
      <c r="AJ134" s="709">
        <f t="shared" ca="1" si="170"/>
        <v>0</v>
      </c>
      <c r="AK134" s="709">
        <f t="shared" ca="1" si="170"/>
        <v>0</v>
      </c>
      <c r="AL134" s="709">
        <f t="shared" ca="1" si="170"/>
        <v>0</v>
      </c>
      <c r="AM134" s="709">
        <f t="shared" ca="1" si="170"/>
        <v>0</v>
      </c>
      <c r="AN134" s="709">
        <f t="shared" ca="1" si="170"/>
        <v>0</v>
      </c>
      <c r="AO134" s="709">
        <f t="shared" ca="1" si="170"/>
        <v>0</v>
      </c>
      <c r="AP134" s="709">
        <f t="shared" ca="1" si="170"/>
        <v>0</v>
      </c>
      <c r="AQ134" s="709">
        <f t="shared" ca="1" si="170"/>
        <v>0</v>
      </c>
      <c r="AR134" s="709">
        <f t="shared" ca="1" si="170"/>
        <v>0</v>
      </c>
      <c r="AS134" s="709">
        <f t="shared" ca="1" si="170"/>
        <v>0</v>
      </c>
      <c r="AT134" s="709">
        <f t="shared" ca="1" si="170"/>
        <v>0</v>
      </c>
      <c r="AU134" s="709">
        <f t="shared" ca="1" si="170"/>
        <v>0</v>
      </c>
      <c r="AV134" s="709">
        <f t="shared" ca="1" si="170"/>
        <v>0</v>
      </c>
      <c r="AW134" s="709">
        <f t="shared" ca="1" si="170"/>
        <v>-5180655.8015632648</v>
      </c>
      <c r="AX134" s="709">
        <f t="shared" ca="1" si="170"/>
        <v>-38469.731947137465</v>
      </c>
      <c r="AY134" s="709">
        <f t="shared" ca="1" si="170"/>
        <v>-39719.097265374643</v>
      </c>
      <c r="AZ134" s="709">
        <f t="shared" ca="1" si="170"/>
        <v>-39165.835370762165</v>
      </c>
      <c r="BA134" s="709">
        <f t="shared" ca="1" si="170"/>
        <v>-40398.645835525007</v>
      </c>
      <c r="BB134" s="709">
        <f t="shared" ca="1" si="170"/>
        <v>-39874.186017835607</v>
      </c>
      <c r="BC134" s="709">
        <f t="shared" ca="1" si="170"/>
        <v>-40229.17991761434</v>
      </c>
      <c r="BD134" s="709">
        <f t="shared" ca="1" si="170"/>
        <v>-43134.708284556589</v>
      </c>
      <c r="BE134" s="709">
        <f t="shared" ca="1" si="170"/>
        <v>-40134.190330859885</v>
      </c>
      <c r="BF134" s="709">
        <f t="shared" ca="1" si="170"/>
        <v>-42154.015665527935</v>
      </c>
      <c r="BG134" s="709">
        <f t="shared" ca="1" si="170"/>
        <v>-41703.955676038677</v>
      </c>
      <c r="BH134" s="709">
        <f t="shared" ca="1" si="170"/>
        <v>-42876.404119400344</v>
      </c>
      <c r="BI134" s="709">
        <f t="shared" ca="1" si="170"/>
        <v>-42456.961938160959</v>
      </c>
      <c r="BJ134" s="709">
        <f t="shared" ca="1" si="170"/>
        <v>-48132.435591841429</v>
      </c>
      <c r="BK134" s="709">
        <f t="shared" ca="1" si="170"/>
        <v>-49323.621341350838</v>
      </c>
      <c r="BL134" s="709">
        <f t="shared" ca="1" si="170"/>
        <v>-49000.072255127059</v>
      </c>
      <c r="BM134" s="709">
        <f t="shared" ca="1" si="170"/>
        <v>-50170.623717629293</v>
      </c>
      <c r="BN134" s="709">
        <f t="shared" ca="1" si="170"/>
        <v>-49882.974092705954</v>
      </c>
      <c r="BO134" s="709">
        <f t="shared" ca="1" si="170"/>
        <v>-50327.074732096778</v>
      </c>
      <c r="BP134" s="709">
        <f t="shared" ca="1" si="170"/>
        <v>-52847.350789015691</v>
      </c>
      <c r="BQ134" s="709">
        <f t="shared" ca="1" si="170"/>
        <v>-51245.621173565698</v>
      </c>
      <c r="BR134" s="709">
        <f t="shared" ca="1" si="170"/>
        <v>-52362.768598604031</v>
      </c>
      <c r="BS134" s="709">
        <f t="shared" ref="BS134:ED134" ca="1" si="171">-IF(BS119&gt;0,MIN(SUM(BS130:BS132),BS119+BS132),0)</f>
        <v>-52168.031133697092</v>
      </c>
      <c r="BT134" s="709">
        <f t="shared" ca="1" si="171"/>
        <v>-53263.241643594301</v>
      </c>
      <c r="BU134" s="709">
        <f t="shared" ca="1" si="171"/>
        <v>-2133692.4438271299</v>
      </c>
      <c r="BV134" s="709">
        <f t="shared" si="171"/>
        <v>0</v>
      </c>
      <c r="BW134" s="709">
        <f t="shared" si="171"/>
        <v>0</v>
      </c>
      <c r="BX134" s="709">
        <f t="shared" si="171"/>
        <v>0</v>
      </c>
      <c r="BY134" s="709">
        <f t="shared" si="171"/>
        <v>0</v>
      </c>
      <c r="BZ134" s="709">
        <f t="shared" si="171"/>
        <v>0</v>
      </c>
      <c r="CA134" s="709">
        <f t="shared" si="171"/>
        <v>0</v>
      </c>
      <c r="CB134" s="709">
        <f t="shared" si="171"/>
        <v>0</v>
      </c>
      <c r="CC134" s="709">
        <f t="shared" si="171"/>
        <v>0</v>
      </c>
      <c r="CD134" s="709">
        <f t="shared" si="171"/>
        <v>0</v>
      </c>
      <c r="CE134" s="709">
        <f t="shared" si="171"/>
        <v>0</v>
      </c>
      <c r="CF134" s="709">
        <f t="shared" si="171"/>
        <v>0</v>
      </c>
      <c r="CG134" s="709">
        <f t="shared" si="171"/>
        <v>0</v>
      </c>
      <c r="CH134" s="709">
        <f t="shared" si="171"/>
        <v>0</v>
      </c>
      <c r="CI134" s="709">
        <f t="shared" si="171"/>
        <v>0</v>
      </c>
      <c r="CJ134" s="709">
        <f t="shared" si="171"/>
        <v>0</v>
      </c>
      <c r="CK134" s="709">
        <f t="shared" si="171"/>
        <v>0</v>
      </c>
      <c r="CL134" s="709">
        <f t="shared" si="171"/>
        <v>0</v>
      </c>
      <c r="CM134" s="709">
        <f t="shared" si="171"/>
        <v>0</v>
      </c>
      <c r="CN134" s="709">
        <f t="shared" si="171"/>
        <v>0</v>
      </c>
      <c r="CO134" s="709">
        <f t="shared" si="171"/>
        <v>0</v>
      </c>
      <c r="CP134" s="709">
        <f t="shared" si="171"/>
        <v>0</v>
      </c>
      <c r="CQ134" s="709">
        <f t="shared" si="171"/>
        <v>0</v>
      </c>
      <c r="CR134" s="709">
        <f t="shared" si="171"/>
        <v>0</v>
      </c>
      <c r="CS134" s="709">
        <f t="shared" si="171"/>
        <v>0</v>
      </c>
      <c r="CT134" s="709">
        <f t="shared" si="171"/>
        <v>0</v>
      </c>
      <c r="CU134" s="709">
        <f t="shared" si="171"/>
        <v>0</v>
      </c>
      <c r="CV134" s="709">
        <f t="shared" si="171"/>
        <v>0</v>
      </c>
      <c r="CW134" s="709">
        <f t="shared" si="171"/>
        <v>0</v>
      </c>
      <c r="CX134" s="709">
        <f t="shared" si="171"/>
        <v>0</v>
      </c>
      <c r="CY134" s="709">
        <f t="shared" si="171"/>
        <v>0</v>
      </c>
      <c r="CZ134" s="709">
        <f t="shared" si="171"/>
        <v>0</v>
      </c>
      <c r="DA134" s="709">
        <f t="shared" si="171"/>
        <v>0</v>
      </c>
      <c r="DB134" s="709">
        <f t="shared" si="171"/>
        <v>0</v>
      </c>
      <c r="DC134" s="709">
        <f t="shared" si="171"/>
        <v>0</v>
      </c>
      <c r="DD134" s="709">
        <f t="shared" si="171"/>
        <v>0</v>
      </c>
      <c r="DE134" s="709">
        <f t="shared" si="171"/>
        <v>0</v>
      </c>
      <c r="DF134" s="709">
        <f t="shared" si="171"/>
        <v>0</v>
      </c>
      <c r="DG134" s="709">
        <f t="shared" si="171"/>
        <v>0</v>
      </c>
      <c r="DH134" s="709">
        <f t="shared" si="171"/>
        <v>0</v>
      </c>
      <c r="DI134" s="709">
        <f t="shared" si="171"/>
        <v>0</v>
      </c>
      <c r="DJ134" s="709">
        <f t="shared" si="171"/>
        <v>0</v>
      </c>
      <c r="DK134" s="709">
        <f t="shared" si="171"/>
        <v>0</v>
      </c>
      <c r="DL134" s="709">
        <f t="shared" si="171"/>
        <v>0</v>
      </c>
      <c r="DM134" s="709">
        <f t="shared" si="171"/>
        <v>0</v>
      </c>
      <c r="DN134" s="709">
        <f t="shared" si="171"/>
        <v>0</v>
      </c>
      <c r="DO134" s="709">
        <f t="shared" si="171"/>
        <v>0</v>
      </c>
      <c r="DP134" s="709">
        <f t="shared" si="171"/>
        <v>0</v>
      </c>
      <c r="DQ134" s="709">
        <f t="shared" si="171"/>
        <v>0</v>
      </c>
      <c r="DR134" s="709">
        <f t="shared" si="171"/>
        <v>0</v>
      </c>
      <c r="DS134" s="709">
        <f t="shared" si="171"/>
        <v>0</v>
      </c>
      <c r="DT134" s="709">
        <f t="shared" si="171"/>
        <v>0</v>
      </c>
      <c r="DU134" s="709">
        <f t="shared" si="171"/>
        <v>0</v>
      </c>
      <c r="DV134" s="709">
        <f t="shared" si="171"/>
        <v>0</v>
      </c>
      <c r="DW134" s="709">
        <f t="shared" si="171"/>
        <v>0</v>
      </c>
      <c r="DX134" s="709">
        <f t="shared" si="171"/>
        <v>0</v>
      </c>
      <c r="DY134" s="709">
        <f t="shared" si="171"/>
        <v>0</v>
      </c>
      <c r="DZ134" s="709">
        <f t="shared" si="171"/>
        <v>0</v>
      </c>
      <c r="EA134" s="709">
        <f t="shared" si="171"/>
        <v>0</v>
      </c>
      <c r="EB134" s="709">
        <f t="shared" si="171"/>
        <v>0</v>
      </c>
      <c r="EC134" s="709">
        <f t="shared" si="171"/>
        <v>0</v>
      </c>
      <c r="ED134" s="709">
        <f t="shared" si="171"/>
        <v>0</v>
      </c>
      <c r="EE134" s="709">
        <f t="shared" ref="EE134:GP134" si="172">-IF(EE119&gt;0,MIN(SUM(EE130:EE132),EE119+EE132),0)</f>
        <v>0</v>
      </c>
      <c r="EF134" s="709">
        <f t="shared" si="172"/>
        <v>0</v>
      </c>
      <c r="EG134" s="709">
        <f t="shared" si="172"/>
        <v>0</v>
      </c>
      <c r="EH134" s="709">
        <f t="shared" si="172"/>
        <v>0</v>
      </c>
      <c r="EI134" s="709">
        <f t="shared" si="172"/>
        <v>0</v>
      </c>
      <c r="EJ134" s="709">
        <f t="shared" si="172"/>
        <v>0</v>
      </c>
      <c r="EK134" s="709">
        <f t="shared" si="172"/>
        <v>0</v>
      </c>
      <c r="EL134" s="709">
        <f t="shared" si="172"/>
        <v>0</v>
      </c>
      <c r="EM134" s="709">
        <f t="shared" si="172"/>
        <v>0</v>
      </c>
      <c r="EN134" s="709">
        <f t="shared" si="172"/>
        <v>0</v>
      </c>
      <c r="EO134" s="709">
        <f t="shared" si="172"/>
        <v>0</v>
      </c>
      <c r="EP134" s="709">
        <f t="shared" si="172"/>
        <v>0</v>
      </c>
      <c r="EQ134" s="709">
        <f t="shared" si="172"/>
        <v>0</v>
      </c>
      <c r="ER134" s="709">
        <f t="shared" si="172"/>
        <v>0</v>
      </c>
      <c r="ES134" s="709">
        <f t="shared" si="172"/>
        <v>0</v>
      </c>
      <c r="ET134" s="709">
        <f t="shared" si="172"/>
        <v>0</v>
      </c>
      <c r="EU134" s="709">
        <f t="shared" si="172"/>
        <v>0</v>
      </c>
      <c r="EV134" s="709">
        <f t="shared" si="172"/>
        <v>0</v>
      </c>
      <c r="EW134" s="709">
        <f t="shared" si="172"/>
        <v>0</v>
      </c>
      <c r="EX134" s="709">
        <f t="shared" si="172"/>
        <v>0</v>
      </c>
      <c r="EY134" s="709">
        <f t="shared" si="172"/>
        <v>0</v>
      </c>
      <c r="EZ134" s="709">
        <f t="shared" si="172"/>
        <v>0</v>
      </c>
      <c r="FA134" s="709">
        <f t="shared" si="172"/>
        <v>0</v>
      </c>
      <c r="FB134" s="709">
        <f t="shared" si="172"/>
        <v>0</v>
      </c>
      <c r="FC134" s="709">
        <f t="shared" si="172"/>
        <v>0</v>
      </c>
      <c r="FD134" s="709">
        <f t="shared" si="172"/>
        <v>0</v>
      </c>
      <c r="FE134" s="709">
        <f t="shared" si="172"/>
        <v>0</v>
      </c>
      <c r="FF134" s="709">
        <f t="shared" si="172"/>
        <v>0</v>
      </c>
      <c r="FG134" s="709">
        <f t="shared" si="172"/>
        <v>0</v>
      </c>
      <c r="FH134" s="709">
        <f t="shared" si="172"/>
        <v>0</v>
      </c>
      <c r="FI134" s="709">
        <f t="shared" si="172"/>
        <v>0</v>
      </c>
      <c r="FJ134" s="709">
        <f t="shared" si="172"/>
        <v>0</v>
      </c>
      <c r="FK134" s="709">
        <f t="shared" si="172"/>
        <v>0</v>
      </c>
      <c r="FL134" s="709">
        <f t="shared" si="172"/>
        <v>0</v>
      </c>
      <c r="FM134" s="709">
        <f t="shared" si="172"/>
        <v>0</v>
      </c>
      <c r="FN134" s="709">
        <f t="shared" si="172"/>
        <v>0</v>
      </c>
      <c r="FO134" s="709">
        <f t="shared" si="172"/>
        <v>0</v>
      </c>
      <c r="FP134" s="709">
        <f t="shared" si="172"/>
        <v>0</v>
      </c>
      <c r="FQ134" s="709">
        <f t="shared" si="172"/>
        <v>0</v>
      </c>
      <c r="FR134" s="709">
        <f t="shared" si="172"/>
        <v>0</v>
      </c>
      <c r="FS134" s="709">
        <f t="shared" si="172"/>
        <v>0</v>
      </c>
      <c r="FT134" s="709">
        <f t="shared" si="172"/>
        <v>0</v>
      </c>
      <c r="FU134" s="709">
        <f t="shared" si="172"/>
        <v>0</v>
      </c>
      <c r="FV134" s="709">
        <f t="shared" si="172"/>
        <v>0</v>
      </c>
      <c r="FW134" s="709">
        <f t="shared" si="172"/>
        <v>0</v>
      </c>
      <c r="FX134" s="709">
        <f t="shared" si="172"/>
        <v>0</v>
      </c>
      <c r="FY134" s="709">
        <f t="shared" si="172"/>
        <v>0</v>
      </c>
      <c r="FZ134" s="709">
        <f t="shared" si="172"/>
        <v>0</v>
      </c>
      <c r="GA134" s="709">
        <f t="shared" si="172"/>
        <v>0</v>
      </c>
      <c r="GB134" s="709">
        <f t="shared" si="172"/>
        <v>0</v>
      </c>
      <c r="GC134" s="709">
        <f t="shared" si="172"/>
        <v>0</v>
      </c>
      <c r="GD134" s="709">
        <f t="shared" si="172"/>
        <v>0</v>
      </c>
      <c r="GE134" s="709">
        <f t="shared" si="172"/>
        <v>0</v>
      </c>
      <c r="GF134" s="709">
        <f t="shared" si="172"/>
        <v>0</v>
      </c>
      <c r="GG134" s="709">
        <f t="shared" si="172"/>
        <v>0</v>
      </c>
      <c r="GH134" s="709">
        <f t="shared" si="172"/>
        <v>0</v>
      </c>
      <c r="GI134" s="709">
        <f t="shared" si="172"/>
        <v>0</v>
      </c>
      <c r="GJ134" s="709">
        <f t="shared" si="172"/>
        <v>0</v>
      </c>
      <c r="GK134" s="709">
        <f t="shared" si="172"/>
        <v>0</v>
      </c>
      <c r="GL134" s="709">
        <f t="shared" si="172"/>
        <v>0</v>
      </c>
      <c r="GM134" s="709">
        <f t="shared" si="172"/>
        <v>0</v>
      </c>
      <c r="GN134" s="709">
        <f t="shared" si="172"/>
        <v>0</v>
      </c>
      <c r="GO134" s="709">
        <f t="shared" si="172"/>
        <v>0</v>
      </c>
      <c r="GP134" s="709">
        <f t="shared" si="172"/>
        <v>0</v>
      </c>
      <c r="GQ134" s="709">
        <f t="shared" ref="GQ134:IL134" si="173">-IF(GQ119&gt;0,MIN(SUM(GQ130:GQ132),GQ119+GQ132),0)</f>
        <v>0</v>
      </c>
      <c r="GR134" s="709">
        <f t="shared" si="173"/>
        <v>0</v>
      </c>
      <c r="GS134" s="709">
        <f t="shared" si="173"/>
        <v>0</v>
      </c>
      <c r="GT134" s="709">
        <f t="shared" si="173"/>
        <v>0</v>
      </c>
      <c r="GU134" s="709">
        <f t="shared" si="173"/>
        <v>0</v>
      </c>
      <c r="GV134" s="709">
        <f t="shared" si="173"/>
        <v>0</v>
      </c>
      <c r="GW134" s="709">
        <f t="shared" si="173"/>
        <v>0</v>
      </c>
      <c r="GX134" s="709">
        <f t="shared" si="173"/>
        <v>0</v>
      </c>
      <c r="GY134" s="709">
        <f t="shared" si="173"/>
        <v>0</v>
      </c>
      <c r="GZ134" s="709">
        <f t="shared" si="173"/>
        <v>0</v>
      </c>
      <c r="HA134" s="709">
        <f t="shared" si="173"/>
        <v>0</v>
      </c>
      <c r="HB134" s="709">
        <f t="shared" si="173"/>
        <v>0</v>
      </c>
      <c r="HC134" s="709">
        <f t="shared" si="173"/>
        <v>0</v>
      </c>
      <c r="HD134" s="709">
        <f t="shared" si="173"/>
        <v>0</v>
      </c>
      <c r="HE134" s="709">
        <f t="shared" si="173"/>
        <v>0</v>
      </c>
      <c r="HF134" s="709">
        <f t="shared" si="173"/>
        <v>0</v>
      </c>
      <c r="HG134" s="709">
        <f t="shared" si="173"/>
        <v>0</v>
      </c>
      <c r="HH134" s="709">
        <f t="shared" si="173"/>
        <v>0</v>
      </c>
      <c r="HI134" s="709">
        <f t="shared" si="173"/>
        <v>0</v>
      </c>
      <c r="HJ134" s="709">
        <f t="shared" si="173"/>
        <v>0</v>
      </c>
      <c r="HK134" s="709">
        <f t="shared" si="173"/>
        <v>0</v>
      </c>
      <c r="HL134" s="709">
        <f t="shared" si="173"/>
        <v>0</v>
      </c>
      <c r="HM134" s="709">
        <f t="shared" si="173"/>
        <v>0</v>
      </c>
      <c r="HN134" s="709">
        <f t="shared" si="173"/>
        <v>0</v>
      </c>
      <c r="HO134" s="709">
        <f t="shared" si="173"/>
        <v>0</v>
      </c>
      <c r="HP134" s="709">
        <f t="shared" si="173"/>
        <v>0</v>
      </c>
      <c r="HQ134" s="709">
        <f t="shared" si="173"/>
        <v>0</v>
      </c>
      <c r="HR134" s="709">
        <f t="shared" si="173"/>
        <v>0</v>
      </c>
      <c r="HS134" s="709">
        <f t="shared" si="173"/>
        <v>0</v>
      </c>
      <c r="HT134" s="709">
        <f t="shared" si="173"/>
        <v>0</v>
      </c>
      <c r="HU134" s="709">
        <f t="shared" si="173"/>
        <v>0</v>
      </c>
      <c r="HV134" s="709">
        <f t="shared" si="173"/>
        <v>0</v>
      </c>
      <c r="HW134" s="709">
        <f t="shared" si="173"/>
        <v>0</v>
      </c>
      <c r="HX134" s="709">
        <f t="shared" si="173"/>
        <v>0</v>
      </c>
      <c r="HY134" s="709">
        <f t="shared" si="173"/>
        <v>0</v>
      </c>
      <c r="HZ134" s="709">
        <f t="shared" si="173"/>
        <v>0</v>
      </c>
      <c r="IA134" s="709">
        <f t="shared" si="173"/>
        <v>0</v>
      </c>
      <c r="IB134" s="709">
        <f t="shared" si="173"/>
        <v>0</v>
      </c>
      <c r="IC134" s="709">
        <f t="shared" si="173"/>
        <v>0</v>
      </c>
      <c r="ID134" s="709">
        <f t="shared" si="173"/>
        <v>0</v>
      </c>
      <c r="IE134" s="709">
        <f t="shared" si="173"/>
        <v>0</v>
      </c>
      <c r="IF134" s="709">
        <f t="shared" si="173"/>
        <v>0</v>
      </c>
      <c r="IG134" s="709">
        <f t="shared" si="173"/>
        <v>0</v>
      </c>
      <c r="IH134" s="709">
        <f t="shared" si="173"/>
        <v>0</v>
      </c>
      <c r="II134" s="709">
        <f t="shared" si="173"/>
        <v>0</v>
      </c>
      <c r="IJ134" s="709">
        <f t="shared" si="173"/>
        <v>0</v>
      </c>
      <c r="IK134" s="709">
        <f t="shared" si="173"/>
        <v>0</v>
      </c>
      <c r="IL134" s="709">
        <f t="shared" si="173"/>
        <v>0</v>
      </c>
    </row>
    <row r="135" spans="1:247" s="809" customFormat="1">
      <c r="B135" s="809" t="s">
        <v>716</v>
      </c>
      <c r="D135" s="810"/>
      <c r="E135" s="1665">
        <f t="shared" ref="E135:BP135" ca="1" si="174">SUM(E130:E134)</f>
        <v>0</v>
      </c>
      <c r="F135" s="1665">
        <f t="shared" si="174"/>
        <v>0</v>
      </c>
      <c r="G135" s="1665">
        <f ca="1">SUM(G130:G134)</f>
        <v>3722742.1310907081</v>
      </c>
      <c r="H135" s="1665">
        <f t="shared" ca="1" si="174"/>
        <v>4455148.2899828209</v>
      </c>
      <c r="I135" s="1665">
        <f t="shared" ca="1" si="174"/>
        <v>4889398.8039293149</v>
      </c>
      <c r="J135" s="1665">
        <f t="shared" ca="1" si="174"/>
        <v>5348792.6202280577</v>
      </c>
      <c r="K135" s="1665">
        <f t="shared" ca="1" si="174"/>
        <v>5833373.6236506011</v>
      </c>
      <c r="L135" s="1665">
        <f t="shared" ca="1" si="174"/>
        <v>6334779.081697518</v>
      </c>
      <c r="M135" s="1665">
        <f t="shared" ca="1" si="174"/>
        <v>6864229.4419866996</v>
      </c>
      <c r="N135" s="1665">
        <f t="shared" ca="1" si="174"/>
        <v>7440286.7072968315</v>
      </c>
      <c r="O135" s="1665">
        <f t="shared" ca="1" si="174"/>
        <v>8041105.404702805</v>
      </c>
      <c r="P135" s="1665">
        <f t="shared" ca="1" si="174"/>
        <v>8671151.0415250789</v>
      </c>
      <c r="Q135" s="1665">
        <f t="shared" ca="1" si="174"/>
        <v>8902139.0125062577</v>
      </c>
      <c r="R135" s="1665">
        <f t="shared" ca="1" si="174"/>
        <v>8981393.4214365371</v>
      </c>
      <c r="S135" s="1665">
        <f t="shared" ca="1" si="174"/>
        <v>9061353.4204869047</v>
      </c>
      <c r="T135" s="1665">
        <f t="shared" ca="1" si="174"/>
        <v>9134187.0488876849</v>
      </c>
      <c r="U135" s="1665">
        <f t="shared" ca="1" si="174"/>
        <v>9215507.346694896</v>
      </c>
      <c r="V135" s="1665">
        <f t="shared" ca="1" si="174"/>
        <v>9294893.6709444392</v>
      </c>
      <c r="W135" s="1665">
        <f t="shared" ca="1" si="174"/>
        <v>9377644.7157130707</v>
      </c>
      <c r="X135" s="1665">
        <f t="shared" ca="1" si="174"/>
        <v>9458427.760649344</v>
      </c>
      <c r="Y135" s="1665">
        <f t="shared" ca="1" si="174"/>
        <v>9542634.7248999458</v>
      </c>
      <c r="Z135" s="1665">
        <f t="shared" ca="1" si="174"/>
        <v>9627591.3711281177</v>
      </c>
      <c r="AA135" s="1665">
        <f t="shared" ca="1" si="174"/>
        <v>9710527.5635239277</v>
      </c>
      <c r="AB135" s="1665">
        <f t="shared" ca="1" si="174"/>
        <v>9796978.9345221873</v>
      </c>
      <c r="AC135" s="1665">
        <f t="shared" ca="1" si="174"/>
        <v>9881374.3038819507</v>
      </c>
      <c r="AD135" s="1665">
        <f t="shared" ca="1" si="174"/>
        <v>9969346.6977945603</v>
      </c>
      <c r="AE135" s="1665">
        <f t="shared" ca="1" si="174"/>
        <v>10058102.296740469</v>
      </c>
      <c r="AF135" s="1665">
        <f t="shared" ca="1" si="174"/>
        <v>10138947.624265336</v>
      </c>
      <c r="AG135" s="1665">
        <f t="shared" ca="1" si="174"/>
        <v>10229213.154831339</v>
      </c>
      <c r="AH135" s="1665">
        <f t="shared" ca="1" si="174"/>
        <v>10317331.974748332</v>
      </c>
      <c r="AI135" s="1665">
        <f t="shared" ca="1" si="174"/>
        <v>10409185.634441514</v>
      </c>
      <c r="AJ135" s="1665">
        <f t="shared" ca="1" si="174"/>
        <v>10498854.814320777</v>
      </c>
      <c r="AK135" s="1665">
        <f t="shared" ca="1" si="174"/>
        <v>10592324.544638945</v>
      </c>
      <c r="AL135" s="1665">
        <f t="shared" ca="1" si="174"/>
        <v>10643798.543443386</v>
      </c>
      <c r="AM135" s="1665">
        <f t="shared" ca="1" si="174"/>
        <v>10697271.979774822</v>
      </c>
      <c r="AN135" s="1665">
        <f t="shared" ca="1" si="174"/>
        <v>10755138.675054083</v>
      </c>
      <c r="AO135" s="1665">
        <f t="shared" ca="1" si="174"/>
        <v>10810604.828183915</v>
      </c>
      <c r="AP135" s="1665">
        <f t="shared" ca="1" si="174"/>
        <v>10869961.830689352</v>
      </c>
      <c r="AQ135" s="1665">
        <f t="shared" ca="1" si="174"/>
        <v>10930138.581336366</v>
      </c>
      <c r="AR135" s="1665">
        <f t="shared" ca="1" si="174"/>
        <v>10981675.304914771</v>
      </c>
      <c r="AS135" s="1665">
        <f t="shared" ca="1" si="174"/>
        <v>11043409.354624599</v>
      </c>
      <c r="AT135" s="1665">
        <f t="shared" ca="1" si="174"/>
        <v>11102776.399252987</v>
      </c>
      <c r="AU135" s="1665">
        <f t="shared" ca="1" si="174"/>
        <v>11166131.374537172</v>
      </c>
      <c r="AV135" s="1665">
        <f t="shared" ca="1" si="174"/>
        <v>11227076.624220772</v>
      </c>
      <c r="AW135" s="1665">
        <f t="shared" ca="1" si="174"/>
        <v>3182733.1712651514</v>
      </c>
      <c r="AX135" s="1665">
        <f t="shared" ca="1" si="174"/>
        <v>3144263.4393180138</v>
      </c>
      <c r="AY135" s="1665">
        <f t="shared" ca="1" si="174"/>
        <v>3104544.342052639</v>
      </c>
      <c r="AZ135" s="1665">
        <f t="shared" ca="1" si="174"/>
        <v>3065378.5066818767</v>
      </c>
      <c r="BA135" s="1665">
        <f t="shared" ca="1" si="174"/>
        <v>3024979.8608463518</v>
      </c>
      <c r="BB135" s="1665">
        <f t="shared" ca="1" si="174"/>
        <v>2985105.6748285159</v>
      </c>
      <c r="BC135" s="1665">
        <f t="shared" ca="1" si="174"/>
        <v>2944876.4949109014</v>
      </c>
      <c r="BD135" s="1665">
        <f t="shared" ca="1" si="174"/>
        <v>2901741.7866263455</v>
      </c>
      <c r="BE135" s="1665">
        <f t="shared" ca="1" si="174"/>
        <v>2861607.5962954857</v>
      </c>
      <c r="BF135" s="1665">
        <f t="shared" ca="1" si="174"/>
        <v>2819453.5806299578</v>
      </c>
      <c r="BG135" s="1665">
        <f t="shared" ca="1" si="174"/>
        <v>2777749.6249539191</v>
      </c>
      <c r="BH135" s="1665">
        <f t="shared" ca="1" si="174"/>
        <v>2734873.2208345183</v>
      </c>
      <c r="BI135" s="1665">
        <f t="shared" ca="1" si="174"/>
        <v>2692416.2588963574</v>
      </c>
      <c r="BJ135" s="1665">
        <f t="shared" ca="1" si="174"/>
        <v>2644283.8233045158</v>
      </c>
      <c r="BK135" s="1665">
        <f t="shared" ca="1" si="174"/>
        <v>2594960.2019631648</v>
      </c>
      <c r="BL135" s="1665">
        <f t="shared" ca="1" si="174"/>
        <v>2545960.1297080382</v>
      </c>
      <c r="BM135" s="1665">
        <f t="shared" ca="1" si="174"/>
        <v>2495789.5059904088</v>
      </c>
      <c r="BN135" s="1665">
        <f t="shared" ca="1" si="174"/>
        <v>2445906.5318977027</v>
      </c>
      <c r="BO135" s="1665">
        <f t="shared" ca="1" si="174"/>
        <v>2395579.4571656059</v>
      </c>
      <c r="BP135" s="1665">
        <f t="shared" ca="1" si="174"/>
        <v>2342732.1063765902</v>
      </c>
      <c r="BQ135" s="1665">
        <f t="shared" ref="BQ135:EB135" ca="1" si="175">SUM(BQ130:BQ134)</f>
        <v>2291486.4852030245</v>
      </c>
      <c r="BR135" s="1665">
        <f t="shared" ca="1" si="175"/>
        <v>2239123.7166044209</v>
      </c>
      <c r="BS135" s="1665">
        <f t="shared" ca="1" si="175"/>
        <v>2186955.685470724</v>
      </c>
      <c r="BT135" s="1665">
        <f t="shared" ca="1" si="175"/>
        <v>2133692.4438271294</v>
      </c>
      <c r="BU135" s="1665">
        <f t="shared" ca="1" si="175"/>
        <v>0</v>
      </c>
      <c r="BV135" s="1665">
        <f t="shared" ca="1" si="175"/>
        <v>0</v>
      </c>
      <c r="BW135" s="1665">
        <f t="shared" ca="1" si="175"/>
        <v>0</v>
      </c>
      <c r="BX135" s="1665">
        <f t="shared" ca="1" si="175"/>
        <v>0</v>
      </c>
      <c r="BY135" s="1665">
        <f t="shared" ca="1" si="175"/>
        <v>0</v>
      </c>
      <c r="BZ135" s="1665">
        <f t="shared" ca="1" si="175"/>
        <v>0</v>
      </c>
      <c r="CA135" s="1665">
        <f t="shared" ca="1" si="175"/>
        <v>0</v>
      </c>
      <c r="CB135" s="1665">
        <f t="shared" ca="1" si="175"/>
        <v>0</v>
      </c>
      <c r="CC135" s="1665">
        <f t="shared" ca="1" si="175"/>
        <v>0</v>
      </c>
      <c r="CD135" s="1665">
        <f t="shared" ca="1" si="175"/>
        <v>0</v>
      </c>
      <c r="CE135" s="1665">
        <f t="shared" ca="1" si="175"/>
        <v>0</v>
      </c>
      <c r="CF135" s="1665">
        <f t="shared" ca="1" si="175"/>
        <v>0</v>
      </c>
      <c r="CG135" s="1665">
        <f t="shared" ca="1" si="175"/>
        <v>0</v>
      </c>
      <c r="CH135" s="1665">
        <f t="shared" ca="1" si="175"/>
        <v>0</v>
      </c>
      <c r="CI135" s="1665">
        <f t="shared" ca="1" si="175"/>
        <v>0</v>
      </c>
      <c r="CJ135" s="1665">
        <f t="shared" ca="1" si="175"/>
        <v>0</v>
      </c>
      <c r="CK135" s="1665">
        <f t="shared" ca="1" si="175"/>
        <v>0</v>
      </c>
      <c r="CL135" s="1665">
        <f t="shared" ca="1" si="175"/>
        <v>0</v>
      </c>
      <c r="CM135" s="1665">
        <f t="shared" ca="1" si="175"/>
        <v>0</v>
      </c>
      <c r="CN135" s="1665">
        <f t="shared" ca="1" si="175"/>
        <v>0</v>
      </c>
      <c r="CO135" s="1665">
        <f t="shared" ca="1" si="175"/>
        <v>0</v>
      </c>
      <c r="CP135" s="1665">
        <f t="shared" ca="1" si="175"/>
        <v>0</v>
      </c>
      <c r="CQ135" s="1665">
        <f t="shared" ca="1" si="175"/>
        <v>0</v>
      </c>
      <c r="CR135" s="1665">
        <f t="shared" ca="1" si="175"/>
        <v>0</v>
      </c>
      <c r="CS135" s="1665">
        <f t="shared" ca="1" si="175"/>
        <v>0</v>
      </c>
      <c r="CT135" s="1665">
        <f t="shared" ca="1" si="175"/>
        <v>0</v>
      </c>
      <c r="CU135" s="1665">
        <f t="shared" ca="1" si="175"/>
        <v>0</v>
      </c>
      <c r="CV135" s="1665">
        <f t="shared" ca="1" si="175"/>
        <v>0</v>
      </c>
      <c r="CW135" s="1665">
        <f t="shared" ca="1" si="175"/>
        <v>0</v>
      </c>
      <c r="CX135" s="1665">
        <f t="shared" ca="1" si="175"/>
        <v>0</v>
      </c>
      <c r="CY135" s="1665">
        <f t="shared" ca="1" si="175"/>
        <v>0</v>
      </c>
      <c r="CZ135" s="1665">
        <f t="shared" ca="1" si="175"/>
        <v>0</v>
      </c>
      <c r="DA135" s="1665">
        <f t="shared" ca="1" si="175"/>
        <v>0</v>
      </c>
      <c r="DB135" s="1665">
        <f t="shared" ca="1" si="175"/>
        <v>0</v>
      </c>
      <c r="DC135" s="1665">
        <f t="shared" ca="1" si="175"/>
        <v>0</v>
      </c>
      <c r="DD135" s="1665">
        <f t="shared" ca="1" si="175"/>
        <v>0</v>
      </c>
      <c r="DE135" s="1665">
        <f t="shared" ca="1" si="175"/>
        <v>0</v>
      </c>
      <c r="DF135" s="1665">
        <f t="shared" ca="1" si="175"/>
        <v>0</v>
      </c>
      <c r="DG135" s="1665">
        <f t="shared" ca="1" si="175"/>
        <v>0</v>
      </c>
      <c r="DH135" s="1665">
        <f t="shared" ca="1" si="175"/>
        <v>0</v>
      </c>
      <c r="DI135" s="1665">
        <f t="shared" ca="1" si="175"/>
        <v>0</v>
      </c>
      <c r="DJ135" s="1665">
        <f t="shared" ca="1" si="175"/>
        <v>0</v>
      </c>
      <c r="DK135" s="1665">
        <f t="shared" ca="1" si="175"/>
        <v>0</v>
      </c>
      <c r="DL135" s="1665">
        <f t="shared" ca="1" si="175"/>
        <v>0</v>
      </c>
      <c r="DM135" s="1665">
        <f t="shared" ca="1" si="175"/>
        <v>0</v>
      </c>
      <c r="DN135" s="1665">
        <f t="shared" ca="1" si="175"/>
        <v>0</v>
      </c>
      <c r="DO135" s="1665">
        <f t="shared" ca="1" si="175"/>
        <v>0</v>
      </c>
      <c r="DP135" s="1665">
        <f t="shared" ca="1" si="175"/>
        <v>0</v>
      </c>
      <c r="DQ135" s="1665">
        <f t="shared" ca="1" si="175"/>
        <v>0</v>
      </c>
      <c r="DR135" s="1665">
        <f t="shared" ca="1" si="175"/>
        <v>0</v>
      </c>
      <c r="DS135" s="1665">
        <f t="shared" ca="1" si="175"/>
        <v>0</v>
      </c>
      <c r="DT135" s="1665">
        <f t="shared" ca="1" si="175"/>
        <v>0</v>
      </c>
      <c r="DU135" s="1665">
        <f t="shared" ca="1" si="175"/>
        <v>0</v>
      </c>
      <c r="DV135" s="1665">
        <f t="shared" ca="1" si="175"/>
        <v>0</v>
      </c>
      <c r="DW135" s="1665">
        <f t="shared" ca="1" si="175"/>
        <v>0</v>
      </c>
      <c r="DX135" s="1665">
        <f t="shared" ca="1" si="175"/>
        <v>0</v>
      </c>
      <c r="DY135" s="1665">
        <f t="shared" ca="1" si="175"/>
        <v>0</v>
      </c>
      <c r="DZ135" s="1665">
        <f t="shared" ca="1" si="175"/>
        <v>0</v>
      </c>
      <c r="EA135" s="1665">
        <f t="shared" ca="1" si="175"/>
        <v>0</v>
      </c>
      <c r="EB135" s="1665">
        <f t="shared" ca="1" si="175"/>
        <v>0</v>
      </c>
      <c r="EC135" s="1665">
        <f t="shared" ref="EC135:GN135" ca="1" si="176">SUM(EC130:EC134)</f>
        <v>0</v>
      </c>
      <c r="ED135" s="1665">
        <f t="shared" ca="1" si="176"/>
        <v>0</v>
      </c>
      <c r="EE135" s="1665">
        <f t="shared" ca="1" si="176"/>
        <v>0</v>
      </c>
      <c r="EF135" s="1665">
        <f t="shared" ca="1" si="176"/>
        <v>0</v>
      </c>
      <c r="EG135" s="1665">
        <f t="shared" ca="1" si="176"/>
        <v>0</v>
      </c>
      <c r="EH135" s="1665">
        <f t="shared" ca="1" si="176"/>
        <v>0</v>
      </c>
      <c r="EI135" s="1665">
        <f t="shared" ca="1" si="176"/>
        <v>0</v>
      </c>
      <c r="EJ135" s="1665">
        <f t="shared" ca="1" si="176"/>
        <v>0</v>
      </c>
      <c r="EK135" s="1665">
        <f t="shared" ca="1" si="176"/>
        <v>0</v>
      </c>
      <c r="EL135" s="1665">
        <f t="shared" ca="1" si="176"/>
        <v>0</v>
      </c>
      <c r="EM135" s="1665">
        <f t="shared" ca="1" si="176"/>
        <v>0</v>
      </c>
      <c r="EN135" s="1665">
        <f t="shared" ca="1" si="176"/>
        <v>0</v>
      </c>
      <c r="EO135" s="1665">
        <f t="shared" ca="1" si="176"/>
        <v>0</v>
      </c>
      <c r="EP135" s="1665">
        <f t="shared" ca="1" si="176"/>
        <v>0</v>
      </c>
      <c r="EQ135" s="1665">
        <f t="shared" ca="1" si="176"/>
        <v>0</v>
      </c>
      <c r="ER135" s="1665">
        <f t="shared" ca="1" si="176"/>
        <v>0</v>
      </c>
      <c r="ES135" s="1665">
        <f t="shared" ca="1" si="176"/>
        <v>0</v>
      </c>
      <c r="ET135" s="1665">
        <f t="shared" ca="1" si="176"/>
        <v>0</v>
      </c>
      <c r="EU135" s="1665">
        <f t="shared" ca="1" si="176"/>
        <v>0</v>
      </c>
      <c r="EV135" s="1665">
        <f t="shared" ca="1" si="176"/>
        <v>0</v>
      </c>
      <c r="EW135" s="1665">
        <f t="shared" ca="1" si="176"/>
        <v>0</v>
      </c>
      <c r="EX135" s="1665">
        <f t="shared" ca="1" si="176"/>
        <v>0</v>
      </c>
      <c r="EY135" s="1665">
        <f t="shared" ca="1" si="176"/>
        <v>0</v>
      </c>
      <c r="EZ135" s="1665">
        <f t="shared" ca="1" si="176"/>
        <v>0</v>
      </c>
      <c r="FA135" s="1665">
        <f t="shared" ca="1" si="176"/>
        <v>0</v>
      </c>
      <c r="FB135" s="1665">
        <f t="shared" ca="1" si="176"/>
        <v>0</v>
      </c>
      <c r="FC135" s="1665">
        <f t="shared" ca="1" si="176"/>
        <v>0</v>
      </c>
      <c r="FD135" s="1665">
        <f t="shared" ca="1" si="176"/>
        <v>0</v>
      </c>
      <c r="FE135" s="1665">
        <f t="shared" ca="1" si="176"/>
        <v>0</v>
      </c>
      <c r="FF135" s="1665">
        <f t="shared" ca="1" si="176"/>
        <v>0</v>
      </c>
      <c r="FG135" s="1665">
        <f t="shared" ca="1" si="176"/>
        <v>0</v>
      </c>
      <c r="FH135" s="1665">
        <f t="shared" ca="1" si="176"/>
        <v>0</v>
      </c>
      <c r="FI135" s="1665">
        <f t="shared" ca="1" si="176"/>
        <v>0</v>
      </c>
      <c r="FJ135" s="1665">
        <f t="shared" ca="1" si="176"/>
        <v>0</v>
      </c>
      <c r="FK135" s="1665">
        <f t="shared" ca="1" si="176"/>
        <v>0</v>
      </c>
      <c r="FL135" s="1665">
        <f t="shared" ca="1" si="176"/>
        <v>0</v>
      </c>
      <c r="FM135" s="1665">
        <f t="shared" ca="1" si="176"/>
        <v>0</v>
      </c>
      <c r="FN135" s="1665">
        <f t="shared" ca="1" si="176"/>
        <v>0</v>
      </c>
      <c r="FO135" s="1665">
        <f t="shared" ca="1" si="176"/>
        <v>0</v>
      </c>
      <c r="FP135" s="1665">
        <f t="shared" ca="1" si="176"/>
        <v>0</v>
      </c>
      <c r="FQ135" s="1665">
        <f t="shared" ca="1" si="176"/>
        <v>0</v>
      </c>
      <c r="FR135" s="1665">
        <f t="shared" ca="1" si="176"/>
        <v>0</v>
      </c>
      <c r="FS135" s="1665">
        <f t="shared" ca="1" si="176"/>
        <v>0</v>
      </c>
      <c r="FT135" s="1665">
        <f t="shared" ca="1" si="176"/>
        <v>0</v>
      </c>
      <c r="FU135" s="1665">
        <f t="shared" ca="1" si="176"/>
        <v>0</v>
      </c>
      <c r="FV135" s="1665">
        <f t="shared" ca="1" si="176"/>
        <v>0</v>
      </c>
      <c r="FW135" s="1665">
        <f t="shared" ca="1" si="176"/>
        <v>0</v>
      </c>
      <c r="FX135" s="1665">
        <f t="shared" ca="1" si="176"/>
        <v>0</v>
      </c>
      <c r="FY135" s="1665">
        <f t="shared" ca="1" si="176"/>
        <v>0</v>
      </c>
      <c r="FZ135" s="1665">
        <f t="shared" ca="1" si="176"/>
        <v>0</v>
      </c>
      <c r="GA135" s="1665">
        <f t="shared" ca="1" si="176"/>
        <v>0</v>
      </c>
      <c r="GB135" s="1665">
        <f t="shared" ca="1" si="176"/>
        <v>0</v>
      </c>
      <c r="GC135" s="1665">
        <f t="shared" ca="1" si="176"/>
        <v>0</v>
      </c>
      <c r="GD135" s="1665">
        <f t="shared" ca="1" si="176"/>
        <v>0</v>
      </c>
      <c r="GE135" s="1665">
        <f t="shared" ca="1" si="176"/>
        <v>0</v>
      </c>
      <c r="GF135" s="1665">
        <f t="shared" ca="1" si="176"/>
        <v>0</v>
      </c>
      <c r="GG135" s="1665">
        <f t="shared" ca="1" si="176"/>
        <v>0</v>
      </c>
      <c r="GH135" s="1665">
        <f t="shared" ca="1" si="176"/>
        <v>0</v>
      </c>
      <c r="GI135" s="1665">
        <f t="shared" ca="1" si="176"/>
        <v>0</v>
      </c>
      <c r="GJ135" s="1665">
        <f t="shared" ca="1" si="176"/>
        <v>0</v>
      </c>
      <c r="GK135" s="1665">
        <f t="shared" ca="1" si="176"/>
        <v>0</v>
      </c>
      <c r="GL135" s="1665">
        <f t="shared" ca="1" si="176"/>
        <v>0</v>
      </c>
      <c r="GM135" s="1665">
        <f t="shared" ca="1" si="176"/>
        <v>0</v>
      </c>
      <c r="GN135" s="1665">
        <f t="shared" ca="1" si="176"/>
        <v>0</v>
      </c>
      <c r="GO135" s="1665">
        <f t="shared" ref="GO135:IL135" ca="1" si="177">SUM(GO130:GO134)</f>
        <v>0</v>
      </c>
      <c r="GP135" s="1665">
        <f t="shared" ca="1" si="177"/>
        <v>0</v>
      </c>
      <c r="GQ135" s="1665">
        <f t="shared" ca="1" si="177"/>
        <v>0</v>
      </c>
      <c r="GR135" s="1665">
        <f t="shared" ca="1" si="177"/>
        <v>0</v>
      </c>
      <c r="GS135" s="1665">
        <f t="shared" ca="1" si="177"/>
        <v>0</v>
      </c>
      <c r="GT135" s="1665">
        <f t="shared" ca="1" si="177"/>
        <v>0</v>
      </c>
      <c r="GU135" s="1665">
        <f t="shared" ca="1" si="177"/>
        <v>0</v>
      </c>
      <c r="GV135" s="1665">
        <f t="shared" ca="1" si="177"/>
        <v>0</v>
      </c>
      <c r="GW135" s="1665">
        <f t="shared" ca="1" si="177"/>
        <v>0</v>
      </c>
      <c r="GX135" s="1665">
        <f t="shared" ca="1" si="177"/>
        <v>0</v>
      </c>
      <c r="GY135" s="1665">
        <f t="shared" ca="1" si="177"/>
        <v>0</v>
      </c>
      <c r="GZ135" s="1665">
        <f t="shared" ca="1" si="177"/>
        <v>0</v>
      </c>
      <c r="HA135" s="1665">
        <f t="shared" ca="1" si="177"/>
        <v>0</v>
      </c>
      <c r="HB135" s="1665">
        <f t="shared" ca="1" si="177"/>
        <v>0</v>
      </c>
      <c r="HC135" s="1665">
        <f t="shared" ca="1" si="177"/>
        <v>0</v>
      </c>
      <c r="HD135" s="1665">
        <f t="shared" ca="1" si="177"/>
        <v>0</v>
      </c>
      <c r="HE135" s="1665">
        <f t="shared" ca="1" si="177"/>
        <v>0</v>
      </c>
      <c r="HF135" s="1665">
        <f t="shared" ca="1" si="177"/>
        <v>0</v>
      </c>
      <c r="HG135" s="1665">
        <f t="shared" ca="1" si="177"/>
        <v>0</v>
      </c>
      <c r="HH135" s="1665">
        <f t="shared" ca="1" si="177"/>
        <v>0</v>
      </c>
      <c r="HI135" s="1665">
        <f t="shared" ca="1" si="177"/>
        <v>0</v>
      </c>
      <c r="HJ135" s="1665">
        <f t="shared" ca="1" si="177"/>
        <v>0</v>
      </c>
      <c r="HK135" s="1665">
        <f t="shared" ca="1" si="177"/>
        <v>0</v>
      </c>
      <c r="HL135" s="1665">
        <f t="shared" ca="1" si="177"/>
        <v>0</v>
      </c>
      <c r="HM135" s="1665">
        <f t="shared" ca="1" si="177"/>
        <v>0</v>
      </c>
      <c r="HN135" s="1665">
        <f t="shared" ca="1" si="177"/>
        <v>0</v>
      </c>
      <c r="HO135" s="1665">
        <f t="shared" ca="1" si="177"/>
        <v>0</v>
      </c>
      <c r="HP135" s="1665">
        <f t="shared" ca="1" si="177"/>
        <v>0</v>
      </c>
      <c r="HQ135" s="1665">
        <f t="shared" ca="1" si="177"/>
        <v>0</v>
      </c>
      <c r="HR135" s="1665">
        <f t="shared" ca="1" si="177"/>
        <v>0</v>
      </c>
      <c r="HS135" s="1665">
        <f t="shared" ca="1" si="177"/>
        <v>0</v>
      </c>
      <c r="HT135" s="1665">
        <f t="shared" ca="1" si="177"/>
        <v>0</v>
      </c>
      <c r="HU135" s="1665">
        <f t="shared" ca="1" si="177"/>
        <v>0</v>
      </c>
      <c r="HV135" s="1665">
        <f t="shared" ca="1" si="177"/>
        <v>0</v>
      </c>
      <c r="HW135" s="1665">
        <f t="shared" ca="1" si="177"/>
        <v>0</v>
      </c>
      <c r="HX135" s="1665">
        <f t="shared" ca="1" si="177"/>
        <v>0</v>
      </c>
      <c r="HY135" s="1665">
        <f t="shared" ca="1" si="177"/>
        <v>0</v>
      </c>
      <c r="HZ135" s="1665">
        <f t="shared" ca="1" si="177"/>
        <v>0</v>
      </c>
      <c r="IA135" s="1665">
        <f t="shared" ca="1" si="177"/>
        <v>0</v>
      </c>
      <c r="IB135" s="1665">
        <f t="shared" ca="1" si="177"/>
        <v>0</v>
      </c>
      <c r="IC135" s="1665">
        <f t="shared" ca="1" si="177"/>
        <v>0</v>
      </c>
      <c r="ID135" s="1665">
        <f t="shared" ca="1" si="177"/>
        <v>0</v>
      </c>
      <c r="IE135" s="1665">
        <f t="shared" ca="1" si="177"/>
        <v>0</v>
      </c>
      <c r="IF135" s="1665">
        <f t="shared" ca="1" si="177"/>
        <v>0</v>
      </c>
      <c r="IG135" s="1665">
        <f t="shared" ca="1" si="177"/>
        <v>0</v>
      </c>
      <c r="IH135" s="1665">
        <f t="shared" ca="1" si="177"/>
        <v>0</v>
      </c>
      <c r="II135" s="1665">
        <f t="shared" ca="1" si="177"/>
        <v>0</v>
      </c>
      <c r="IJ135" s="1665">
        <f t="shared" ca="1" si="177"/>
        <v>0</v>
      </c>
      <c r="IK135" s="1665">
        <f t="shared" ca="1" si="177"/>
        <v>0</v>
      </c>
      <c r="IL135" s="1665">
        <f t="shared" ca="1" si="177"/>
        <v>0</v>
      </c>
    </row>
    <row r="136" spans="1:247" s="809" customFormat="1">
      <c r="D136" s="810"/>
      <c r="F136" s="725"/>
      <c r="G136" s="725"/>
      <c r="H136" s="725"/>
      <c r="I136" s="725"/>
      <c r="J136" s="725"/>
      <c r="K136" s="725"/>
      <c r="L136" s="725"/>
      <c r="M136" s="725"/>
      <c r="N136" s="725"/>
      <c r="O136" s="725"/>
      <c r="P136" s="725"/>
      <c r="Q136" s="725"/>
      <c r="R136" s="725"/>
      <c r="S136" s="725"/>
      <c r="T136" s="725"/>
      <c r="U136" s="725"/>
      <c r="V136" s="725"/>
      <c r="W136" s="725"/>
      <c r="X136" s="725"/>
      <c r="Y136" s="725"/>
      <c r="Z136" s="725"/>
      <c r="AA136" s="725"/>
      <c r="AB136" s="725"/>
      <c r="AC136" s="725"/>
      <c r="AD136" s="725"/>
      <c r="AE136" s="725"/>
      <c r="AF136" s="725"/>
      <c r="AG136" s="725"/>
      <c r="AH136" s="725"/>
      <c r="AI136" s="725"/>
      <c r="AJ136" s="725"/>
      <c r="AK136" s="725"/>
      <c r="AL136" s="725"/>
      <c r="AM136" s="725"/>
      <c r="AN136" s="725"/>
      <c r="AO136" s="725"/>
      <c r="AP136" s="725"/>
      <c r="AQ136" s="725"/>
      <c r="AR136" s="725"/>
      <c r="AS136" s="725"/>
      <c r="AT136" s="725"/>
      <c r="AU136" s="725"/>
      <c r="AV136" s="725"/>
      <c r="AW136" s="725"/>
      <c r="AX136" s="725"/>
      <c r="AY136" s="725"/>
      <c r="AZ136" s="725"/>
      <c r="BA136" s="725"/>
      <c r="BB136" s="725"/>
      <c r="BC136" s="725"/>
      <c r="BD136" s="725"/>
      <c r="BE136" s="725"/>
      <c r="BF136" s="725"/>
      <c r="BG136" s="725"/>
      <c r="BH136" s="725"/>
      <c r="BI136" s="725"/>
      <c r="BJ136" s="725"/>
      <c r="BK136" s="725"/>
      <c r="BL136" s="725"/>
      <c r="BM136" s="725"/>
      <c r="BN136" s="725"/>
      <c r="BO136" s="725"/>
      <c r="BP136" s="725"/>
      <c r="BQ136" s="725"/>
      <c r="BR136" s="725"/>
      <c r="BS136" s="725"/>
      <c r="BT136" s="725"/>
      <c r="BU136" s="725"/>
      <c r="BV136" s="725"/>
      <c r="BW136" s="725"/>
      <c r="BX136" s="725"/>
      <c r="BY136" s="725"/>
      <c r="BZ136" s="725"/>
      <c r="CA136" s="725"/>
      <c r="CB136" s="725"/>
      <c r="CC136" s="725"/>
      <c r="CD136" s="725"/>
      <c r="CE136" s="725"/>
      <c r="CF136" s="725"/>
      <c r="CG136" s="725"/>
      <c r="CH136" s="725"/>
      <c r="CI136" s="725"/>
      <c r="CJ136" s="725"/>
      <c r="CK136" s="725"/>
      <c r="CL136" s="725"/>
      <c r="CM136" s="725"/>
      <c r="CN136" s="725"/>
      <c r="CO136" s="725"/>
      <c r="CP136" s="725"/>
      <c r="CQ136" s="725"/>
      <c r="CR136" s="725"/>
      <c r="CS136" s="725"/>
      <c r="CT136" s="725"/>
      <c r="CU136" s="725"/>
      <c r="CV136" s="725"/>
      <c r="CW136" s="725"/>
      <c r="CX136" s="725"/>
      <c r="CY136" s="725"/>
      <c r="CZ136" s="725"/>
      <c r="DA136" s="725"/>
      <c r="DB136" s="725"/>
      <c r="DC136" s="725"/>
      <c r="DD136" s="725"/>
      <c r="DE136" s="725"/>
      <c r="DF136" s="725"/>
      <c r="DG136" s="725"/>
      <c r="DH136" s="725"/>
      <c r="DI136" s="725"/>
      <c r="DJ136" s="725"/>
      <c r="DK136" s="725"/>
      <c r="DL136" s="725"/>
      <c r="DM136" s="725"/>
      <c r="DN136" s="725"/>
      <c r="DO136" s="725"/>
      <c r="DP136" s="725"/>
      <c r="DQ136" s="725"/>
      <c r="DR136" s="725"/>
      <c r="DS136" s="725"/>
      <c r="DT136" s="725"/>
      <c r="DU136" s="725"/>
      <c r="DV136" s="725"/>
      <c r="DW136" s="725"/>
      <c r="DX136" s="725"/>
      <c r="DY136" s="725"/>
      <c r="DZ136" s="725"/>
      <c r="EA136" s="725"/>
      <c r="EB136" s="725"/>
      <c r="EC136" s="725"/>
      <c r="ED136" s="725"/>
      <c r="EE136" s="725"/>
      <c r="EF136" s="725"/>
      <c r="EG136" s="725"/>
      <c r="EH136" s="725"/>
      <c r="EI136" s="725"/>
      <c r="EJ136" s="725"/>
      <c r="EK136" s="725"/>
      <c r="EL136" s="725"/>
      <c r="EM136" s="725"/>
      <c r="EN136" s="725"/>
      <c r="EO136" s="725"/>
      <c r="EP136" s="725"/>
      <c r="EQ136" s="725"/>
      <c r="ER136" s="725"/>
      <c r="ES136" s="725"/>
      <c r="ET136" s="725"/>
      <c r="EU136" s="725"/>
      <c r="EV136" s="725"/>
      <c r="EW136" s="725"/>
      <c r="EX136" s="725"/>
      <c r="EY136" s="725"/>
      <c r="EZ136" s="725"/>
      <c r="FA136" s="725"/>
      <c r="FB136" s="725"/>
      <c r="FC136" s="725"/>
      <c r="FD136" s="725"/>
      <c r="FE136" s="725"/>
      <c r="FF136" s="725"/>
      <c r="FG136" s="725"/>
      <c r="FH136" s="725"/>
      <c r="FI136" s="725"/>
      <c r="FJ136" s="725"/>
      <c r="FK136" s="725"/>
      <c r="FL136" s="725"/>
      <c r="FM136" s="725"/>
      <c r="FN136" s="725"/>
      <c r="FO136" s="725"/>
      <c r="FP136" s="725"/>
      <c r="FQ136" s="725"/>
      <c r="FR136" s="725"/>
      <c r="FS136" s="725"/>
      <c r="FT136" s="725"/>
      <c r="FU136" s="725"/>
      <c r="FV136" s="725"/>
      <c r="FW136" s="725"/>
      <c r="FX136" s="725"/>
      <c r="FY136" s="725"/>
      <c r="FZ136" s="725"/>
      <c r="GA136" s="725"/>
      <c r="GB136" s="725"/>
      <c r="GC136" s="725"/>
      <c r="GD136" s="725"/>
      <c r="GE136" s="725"/>
      <c r="GF136" s="725"/>
      <c r="GG136" s="725"/>
      <c r="GH136" s="725"/>
      <c r="GI136" s="725"/>
      <c r="GJ136" s="725"/>
      <c r="GK136" s="725"/>
      <c r="GL136" s="725"/>
      <c r="GM136" s="725"/>
      <c r="GN136" s="725"/>
      <c r="GO136" s="725"/>
      <c r="GP136" s="725"/>
      <c r="GQ136" s="725"/>
      <c r="GR136" s="725"/>
      <c r="GS136" s="725"/>
      <c r="GT136" s="725"/>
      <c r="GU136" s="725"/>
      <c r="GV136" s="725"/>
      <c r="GW136" s="725"/>
      <c r="GX136" s="725"/>
      <c r="GY136" s="725"/>
      <c r="GZ136" s="725"/>
      <c r="HA136" s="725"/>
      <c r="HB136" s="725"/>
      <c r="HC136" s="725"/>
      <c r="HD136" s="725"/>
      <c r="HE136" s="725"/>
      <c r="HF136" s="725"/>
      <c r="HG136" s="725"/>
      <c r="HH136" s="725"/>
      <c r="HI136" s="725"/>
      <c r="HJ136" s="725"/>
      <c r="HK136" s="725"/>
      <c r="HL136" s="725"/>
      <c r="HM136" s="725"/>
      <c r="HN136" s="725"/>
      <c r="HO136" s="725"/>
      <c r="HP136" s="725"/>
      <c r="HQ136" s="725"/>
      <c r="HR136" s="725"/>
      <c r="HS136" s="725"/>
      <c r="HT136" s="725"/>
      <c r="HU136" s="725"/>
      <c r="HV136" s="725"/>
      <c r="HW136" s="725"/>
      <c r="HX136" s="725"/>
      <c r="HY136" s="725"/>
      <c r="HZ136" s="725"/>
      <c r="IA136" s="725"/>
      <c r="IB136" s="725"/>
      <c r="IC136" s="725"/>
      <c r="ID136" s="725"/>
      <c r="IE136" s="725"/>
      <c r="IF136" s="725"/>
      <c r="IG136" s="725"/>
      <c r="IH136" s="725"/>
      <c r="II136" s="725"/>
      <c r="IJ136" s="725"/>
      <c r="IK136" s="725"/>
      <c r="IL136" s="725"/>
    </row>
    <row r="137" spans="1:247" s="813" customFormat="1">
      <c r="B137" s="813" t="s">
        <v>718</v>
      </c>
      <c r="D137" s="818">
        <f ca="1">IFERROR(E137/SUM($E$137:$E$138),"")</f>
        <v>0.90000000000000013</v>
      </c>
      <c r="E137" s="813">
        <f ca="1">SUM(G137:IL137)</f>
        <v>35426900.175932914</v>
      </c>
      <c r="F137" s="820">
        <f>-SUM(F124:F126)</f>
        <v>0</v>
      </c>
      <c r="G137" s="820">
        <f t="shared" ref="G137:BR137" ca="1" si="178">-SUM(G124:G126)</f>
        <v>-33504679.17981638</v>
      </c>
      <c r="H137" s="820">
        <f t="shared" ca="1" si="178"/>
        <v>-6322350.4774649888</v>
      </c>
      <c r="I137" s="820">
        <f t="shared" ca="1" si="178"/>
        <v>-3539714.9941044934</v>
      </c>
      <c r="J137" s="820">
        <f t="shared" ca="1" si="178"/>
        <v>-3755469.9823500286</v>
      </c>
      <c r="K137" s="820">
        <f t="shared" ca="1" si="178"/>
        <v>-3932653.5420241351</v>
      </c>
      <c r="L137" s="820">
        <f t="shared" ca="1" si="178"/>
        <v>-4060388.5302696694</v>
      </c>
      <c r="M137" s="820">
        <f t="shared" ca="1" si="178"/>
        <v>-4257474.9470866341</v>
      </c>
      <c r="N137" s="820">
        <f t="shared" ca="1" si="178"/>
        <v>-4634514.5376809137</v>
      </c>
      <c r="O137" s="820">
        <f t="shared" ca="1" si="178"/>
        <v>-4830523.9513761308</v>
      </c>
      <c r="P137" s="820">
        <f t="shared" ca="1" si="178"/>
        <v>-5026111.9290671842</v>
      </c>
      <c r="Q137" s="820">
        <f t="shared" ca="1" si="178"/>
        <v>-1406618.6842151911</v>
      </c>
      <c r="R137" s="820">
        <f t="shared" ca="1" si="178"/>
        <v>0</v>
      </c>
      <c r="S137" s="820">
        <f t="shared" ca="1" si="178"/>
        <v>0</v>
      </c>
      <c r="T137" s="820">
        <f t="shared" ca="1" si="178"/>
        <v>0</v>
      </c>
      <c r="U137" s="820">
        <f t="shared" ca="1" si="178"/>
        <v>0</v>
      </c>
      <c r="V137" s="820">
        <f t="shared" ca="1" si="178"/>
        <v>0</v>
      </c>
      <c r="W137" s="820">
        <f t="shared" ca="1" si="178"/>
        <v>0</v>
      </c>
      <c r="X137" s="820">
        <f t="shared" ca="1" si="178"/>
        <v>0</v>
      </c>
      <c r="Y137" s="820">
        <f t="shared" ca="1" si="178"/>
        <v>0</v>
      </c>
      <c r="Z137" s="820">
        <f t="shared" ca="1" si="178"/>
        <v>0</v>
      </c>
      <c r="AA137" s="820">
        <f t="shared" ca="1" si="178"/>
        <v>0</v>
      </c>
      <c r="AB137" s="820">
        <f t="shared" ca="1" si="178"/>
        <v>0</v>
      </c>
      <c r="AC137" s="820">
        <f t="shared" ca="1" si="178"/>
        <v>0</v>
      </c>
      <c r="AD137" s="820">
        <f t="shared" ca="1" si="178"/>
        <v>0</v>
      </c>
      <c r="AE137" s="820">
        <f t="shared" ca="1" si="178"/>
        <v>0</v>
      </c>
      <c r="AF137" s="820">
        <f t="shared" ca="1" si="178"/>
        <v>0</v>
      </c>
      <c r="AG137" s="820">
        <f t="shared" ca="1" si="178"/>
        <v>0</v>
      </c>
      <c r="AH137" s="820">
        <f t="shared" ca="1" si="178"/>
        <v>0</v>
      </c>
      <c r="AI137" s="820">
        <f t="shared" ca="1" si="178"/>
        <v>0</v>
      </c>
      <c r="AJ137" s="820">
        <f t="shared" ca="1" si="178"/>
        <v>0</v>
      </c>
      <c r="AK137" s="820">
        <f t="shared" ca="1" si="178"/>
        <v>0</v>
      </c>
      <c r="AL137" s="820">
        <f t="shared" ca="1" si="178"/>
        <v>385450.90657946456</v>
      </c>
      <c r="AM137" s="820">
        <f t="shared" ca="1" si="178"/>
        <v>343951.19598032592</v>
      </c>
      <c r="AN137" s="820">
        <f t="shared" ca="1" si="178"/>
        <v>336325.6198282644</v>
      </c>
      <c r="AO137" s="820">
        <f t="shared" ca="1" si="178"/>
        <v>334648.92869060102</v>
      </c>
      <c r="AP137" s="820">
        <f t="shared" ca="1" si="178"/>
        <v>331993.7230091599</v>
      </c>
      <c r="AQ137" s="820">
        <f t="shared" ca="1" si="178"/>
        <v>329372.00818014995</v>
      </c>
      <c r="AR137" s="820">
        <f t="shared" ca="1" si="178"/>
        <v>326860.95889622823</v>
      </c>
      <c r="AS137" s="820">
        <f t="shared" ca="1" si="178"/>
        <v>324307.4314212249</v>
      </c>
      <c r="AT137" s="820">
        <f t="shared" ca="1" si="178"/>
        <v>321890.48825006478</v>
      </c>
      <c r="AU137" s="820">
        <f t="shared" ca="1" si="178"/>
        <v>319422.40522783081</v>
      </c>
      <c r="AV137" s="820">
        <f t="shared" ca="1" si="178"/>
        <v>317201.26276152098</v>
      </c>
      <c r="AW137" s="820">
        <f t="shared" ca="1" si="178"/>
        <v>73298667.895785049</v>
      </c>
      <c r="AX137" s="820">
        <f t="shared" ca="1" si="178"/>
        <v>601246.1536523744</v>
      </c>
      <c r="AY137" s="820">
        <f t="shared" ca="1" si="178"/>
        <v>601246.1536523744</v>
      </c>
      <c r="AZ137" s="820">
        <f t="shared" ca="1" si="178"/>
        <v>601246.1536523744</v>
      </c>
      <c r="BA137" s="820">
        <f t="shared" ca="1" si="178"/>
        <v>601246.1536523744</v>
      </c>
      <c r="BB137" s="820">
        <f t="shared" ca="1" si="178"/>
        <v>601246.1536523744</v>
      </c>
      <c r="BC137" s="820">
        <f t="shared" ca="1" si="178"/>
        <v>601246.1536523744</v>
      </c>
      <c r="BD137" s="820">
        <f t="shared" ca="1" si="178"/>
        <v>601246.1536523744</v>
      </c>
      <c r="BE137" s="820">
        <f t="shared" ca="1" si="178"/>
        <v>601246.1536523744</v>
      </c>
      <c r="BF137" s="820">
        <f t="shared" ca="1" si="178"/>
        <v>601246.1536523744</v>
      </c>
      <c r="BG137" s="820">
        <f t="shared" ca="1" si="178"/>
        <v>601246.1536523744</v>
      </c>
      <c r="BH137" s="820">
        <f t="shared" ca="1" si="178"/>
        <v>601246.1536523744</v>
      </c>
      <c r="BI137" s="820">
        <f t="shared" ca="1" si="178"/>
        <v>601246.1536523744</v>
      </c>
      <c r="BJ137" s="820">
        <f t="shared" ca="1" si="178"/>
        <v>648923.52483644686</v>
      </c>
      <c r="BK137" s="820">
        <f t="shared" ca="1" si="178"/>
        <v>648923.52483644686</v>
      </c>
      <c r="BL137" s="820">
        <f t="shared" ca="1" si="178"/>
        <v>648923.52483644686</v>
      </c>
      <c r="BM137" s="820">
        <f t="shared" ca="1" si="178"/>
        <v>648923.52483644686</v>
      </c>
      <c r="BN137" s="820">
        <f t="shared" ca="1" si="178"/>
        <v>648923.52483644686</v>
      </c>
      <c r="BO137" s="820">
        <f t="shared" ca="1" si="178"/>
        <v>648923.52483644686</v>
      </c>
      <c r="BP137" s="820">
        <f t="shared" ca="1" si="178"/>
        <v>648923.52483644686</v>
      </c>
      <c r="BQ137" s="820">
        <f t="shared" ca="1" si="178"/>
        <v>648923.52483644686</v>
      </c>
      <c r="BR137" s="820">
        <f t="shared" ca="1" si="178"/>
        <v>648923.52483644686</v>
      </c>
      <c r="BS137" s="820">
        <f t="shared" ref="BS137:ED137" ca="1" si="179">-SUM(BS124:BS126)</f>
        <v>648923.52483644686</v>
      </c>
      <c r="BT137" s="820">
        <f t="shared" ca="1" si="179"/>
        <v>648923.52483644686</v>
      </c>
      <c r="BU137" s="820">
        <f t="shared" ca="1" si="179"/>
        <v>19374195.489749353</v>
      </c>
      <c r="BV137" s="820">
        <f t="shared" si="179"/>
        <v>0</v>
      </c>
      <c r="BW137" s="820">
        <f t="shared" si="179"/>
        <v>0</v>
      </c>
      <c r="BX137" s="820">
        <f t="shared" si="179"/>
        <v>0</v>
      </c>
      <c r="BY137" s="820">
        <f t="shared" si="179"/>
        <v>0</v>
      </c>
      <c r="BZ137" s="820">
        <f t="shared" si="179"/>
        <v>0</v>
      </c>
      <c r="CA137" s="820">
        <f t="shared" si="179"/>
        <v>0</v>
      </c>
      <c r="CB137" s="820">
        <f t="shared" si="179"/>
        <v>0</v>
      </c>
      <c r="CC137" s="820">
        <f t="shared" si="179"/>
        <v>0</v>
      </c>
      <c r="CD137" s="820">
        <f t="shared" si="179"/>
        <v>0</v>
      </c>
      <c r="CE137" s="820">
        <f t="shared" si="179"/>
        <v>0</v>
      </c>
      <c r="CF137" s="820">
        <f t="shared" si="179"/>
        <v>0</v>
      </c>
      <c r="CG137" s="820">
        <f t="shared" si="179"/>
        <v>0</v>
      </c>
      <c r="CH137" s="820">
        <f t="shared" si="179"/>
        <v>0</v>
      </c>
      <c r="CI137" s="820">
        <f t="shared" si="179"/>
        <v>0</v>
      </c>
      <c r="CJ137" s="820">
        <f t="shared" si="179"/>
        <v>0</v>
      </c>
      <c r="CK137" s="820">
        <f t="shared" si="179"/>
        <v>0</v>
      </c>
      <c r="CL137" s="820">
        <f t="shared" si="179"/>
        <v>0</v>
      </c>
      <c r="CM137" s="820">
        <f t="shared" si="179"/>
        <v>0</v>
      </c>
      <c r="CN137" s="820">
        <f t="shared" si="179"/>
        <v>0</v>
      </c>
      <c r="CO137" s="820">
        <f t="shared" si="179"/>
        <v>0</v>
      </c>
      <c r="CP137" s="820">
        <f t="shared" si="179"/>
        <v>0</v>
      </c>
      <c r="CQ137" s="820">
        <f t="shared" si="179"/>
        <v>0</v>
      </c>
      <c r="CR137" s="820">
        <f t="shared" si="179"/>
        <v>0</v>
      </c>
      <c r="CS137" s="820">
        <f t="shared" si="179"/>
        <v>0</v>
      </c>
      <c r="CT137" s="820">
        <f t="shared" si="179"/>
        <v>0</v>
      </c>
      <c r="CU137" s="820">
        <f t="shared" si="179"/>
        <v>0</v>
      </c>
      <c r="CV137" s="820">
        <f t="shared" si="179"/>
        <v>0</v>
      </c>
      <c r="CW137" s="820">
        <f t="shared" si="179"/>
        <v>0</v>
      </c>
      <c r="CX137" s="820">
        <f t="shared" si="179"/>
        <v>0</v>
      </c>
      <c r="CY137" s="820">
        <f t="shared" si="179"/>
        <v>0</v>
      </c>
      <c r="CZ137" s="820">
        <f t="shared" si="179"/>
        <v>0</v>
      </c>
      <c r="DA137" s="820">
        <f t="shared" si="179"/>
        <v>0</v>
      </c>
      <c r="DB137" s="820">
        <f t="shared" si="179"/>
        <v>0</v>
      </c>
      <c r="DC137" s="820">
        <f t="shared" si="179"/>
        <v>0</v>
      </c>
      <c r="DD137" s="820">
        <f t="shared" si="179"/>
        <v>0</v>
      </c>
      <c r="DE137" s="820">
        <f t="shared" si="179"/>
        <v>0</v>
      </c>
      <c r="DF137" s="820">
        <f t="shared" si="179"/>
        <v>0</v>
      </c>
      <c r="DG137" s="820">
        <f t="shared" si="179"/>
        <v>0</v>
      </c>
      <c r="DH137" s="820">
        <f t="shared" si="179"/>
        <v>0</v>
      </c>
      <c r="DI137" s="820">
        <f t="shared" si="179"/>
        <v>0</v>
      </c>
      <c r="DJ137" s="820">
        <f t="shared" si="179"/>
        <v>0</v>
      </c>
      <c r="DK137" s="820">
        <f t="shared" si="179"/>
        <v>0</v>
      </c>
      <c r="DL137" s="820">
        <f t="shared" si="179"/>
        <v>0</v>
      </c>
      <c r="DM137" s="820">
        <f t="shared" si="179"/>
        <v>0</v>
      </c>
      <c r="DN137" s="820">
        <f t="shared" si="179"/>
        <v>0</v>
      </c>
      <c r="DO137" s="820">
        <f t="shared" si="179"/>
        <v>0</v>
      </c>
      <c r="DP137" s="820">
        <f t="shared" si="179"/>
        <v>0</v>
      </c>
      <c r="DQ137" s="820">
        <f t="shared" si="179"/>
        <v>0</v>
      </c>
      <c r="DR137" s="820">
        <f t="shared" si="179"/>
        <v>0</v>
      </c>
      <c r="DS137" s="820">
        <f t="shared" si="179"/>
        <v>0</v>
      </c>
      <c r="DT137" s="820">
        <f t="shared" si="179"/>
        <v>0</v>
      </c>
      <c r="DU137" s="820">
        <f t="shared" si="179"/>
        <v>0</v>
      </c>
      <c r="DV137" s="820">
        <f t="shared" si="179"/>
        <v>0</v>
      </c>
      <c r="DW137" s="820">
        <f t="shared" si="179"/>
        <v>0</v>
      </c>
      <c r="DX137" s="820">
        <f t="shared" si="179"/>
        <v>0</v>
      </c>
      <c r="DY137" s="820">
        <f t="shared" si="179"/>
        <v>0</v>
      </c>
      <c r="DZ137" s="820">
        <f t="shared" si="179"/>
        <v>0</v>
      </c>
      <c r="EA137" s="820">
        <f t="shared" si="179"/>
        <v>0</v>
      </c>
      <c r="EB137" s="820">
        <f t="shared" si="179"/>
        <v>0</v>
      </c>
      <c r="EC137" s="820">
        <f t="shared" si="179"/>
        <v>0</v>
      </c>
      <c r="ED137" s="820">
        <f t="shared" si="179"/>
        <v>0</v>
      </c>
      <c r="EE137" s="820">
        <f t="shared" ref="EE137:GP137" si="180">-SUM(EE124:EE126)</f>
        <v>0</v>
      </c>
      <c r="EF137" s="820">
        <f t="shared" si="180"/>
        <v>0</v>
      </c>
      <c r="EG137" s="820">
        <f t="shared" si="180"/>
        <v>0</v>
      </c>
      <c r="EH137" s="820">
        <f t="shared" si="180"/>
        <v>0</v>
      </c>
      <c r="EI137" s="820">
        <f t="shared" si="180"/>
        <v>0</v>
      </c>
      <c r="EJ137" s="820">
        <f t="shared" si="180"/>
        <v>0</v>
      </c>
      <c r="EK137" s="820">
        <f t="shared" si="180"/>
        <v>0</v>
      </c>
      <c r="EL137" s="820">
        <f t="shared" si="180"/>
        <v>0</v>
      </c>
      <c r="EM137" s="820">
        <f t="shared" si="180"/>
        <v>0</v>
      </c>
      <c r="EN137" s="820">
        <f t="shared" si="180"/>
        <v>0</v>
      </c>
      <c r="EO137" s="820">
        <f t="shared" si="180"/>
        <v>0</v>
      </c>
      <c r="EP137" s="820">
        <f t="shared" si="180"/>
        <v>0</v>
      </c>
      <c r="EQ137" s="820">
        <f t="shared" si="180"/>
        <v>0</v>
      </c>
      <c r="ER137" s="820">
        <f t="shared" si="180"/>
        <v>0</v>
      </c>
      <c r="ES137" s="820">
        <f t="shared" si="180"/>
        <v>0</v>
      </c>
      <c r="ET137" s="820">
        <f t="shared" si="180"/>
        <v>0</v>
      </c>
      <c r="EU137" s="820">
        <f t="shared" si="180"/>
        <v>0</v>
      </c>
      <c r="EV137" s="820">
        <f t="shared" si="180"/>
        <v>0</v>
      </c>
      <c r="EW137" s="820">
        <f t="shared" si="180"/>
        <v>0</v>
      </c>
      <c r="EX137" s="820">
        <f t="shared" si="180"/>
        <v>0</v>
      </c>
      <c r="EY137" s="820">
        <f t="shared" si="180"/>
        <v>0</v>
      </c>
      <c r="EZ137" s="820">
        <f t="shared" si="180"/>
        <v>0</v>
      </c>
      <c r="FA137" s="820">
        <f t="shared" si="180"/>
        <v>0</v>
      </c>
      <c r="FB137" s="820">
        <f t="shared" si="180"/>
        <v>0</v>
      </c>
      <c r="FC137" s="820">
        <f t="shared" si="180"/>
        <v>0</v>
      </c>
      <c r="FD137" s="820">
        <f t="shared" si="180"/>
        <v>0</v>
      </c>
      <c r="FE137" s="820">
        <f t="shared" si="180"/>
        <v>0</v>
      </c>
      <c r="FF137" s="820">
        <f t="shared" si="180"/>
        <v>0</v>
      </c>
      <c r="FG137" s="820">
        <f t="shared" si="180"/>
        <v>0</v>
      </c>
      <c r="FH137" s="820">
        <f t="shared" si="180"/>
        <v>0</v>
      </c>
      <c r="FI137" s="820">
        <f t="shared" si="180"/>
        <v>0</v>
      </c>
      <c r="FJ137" s="820">
        <f t="shared" si="180"/>
        <v>0</v>
      </c>
      <c r="FK137" s="820">
        <f t="shared" si="180"/>
        <v>0</v>
      </c>
      <c r="FL137" s="820">
        <f t="shared" si="180"/>
        <v>0</v>
      </c>
      <c r="FM137" s="820">
        <f t="shared" si="180"/>
        <v>0</v>
      </c>
      <c r="FN137" s="820">
        <f t="shared" si="180"/>
        <v>0</v>
      </c>
      <c r="FO137" s="820">
        <f t="shared" si="180"/>
        <v>0</v>
      </c>
      <c r="FP137" s="820">
        <f t="shared" si="180"/>
        <v>0</v>
      </c>
      <c r="FQ137" s="820">
        <f t="shared" si="180"/>
        <v>0</v>
      </c>
      <c r="FR137" s="820">
        <f t="shared" si="180"/>
        <v>0</v>
      </c>
      <c r="FS137" s="820">
        <f t="shared" si="180"/>
        <v>0</v>
      </c>
      <c r="FT137" s="820">
        <f t="shared" si="180"/>
        <v>0</v>
      </c>
      <c r="FU137" s="820">
        <f t="shared" si="180"/>
        <v>0</v>
      </c>
      <c r="FV137" s="820">
        <f t="shared" si="180"/>
        <v>0</v>
      </c>
      <c r="FW137" s="820">
        <f t="shared" si="180"/>
        <v>0</v>
      </c>
      <c r="FX137" s="820">
        <f t="shared" si="180"/>
        <v>0</v>
      </c>
      <c r="FY137" s="820">
        <f t="shared" si="180"/>
        <v>0</v>
      </c>
      <c r="FZ137" s="820">
        <f t="shared" si="180"/>
        <v>0</v>
      </c>
      <c r="GA137" s="820">
        <f t="shared" si="180"/>
        <v>0</v>
      </c>
      <c r="GB137" s="820">
        <f t="shared" si="180"/>
        <v>0</v>
      </c>
      <c r="GC137" s="820">
        <f t="shared" si="180"/>
        <v>0</v>
      </c>
      <c r="GD137" s="820">
        <f t="shared" si="180"/>
        <v>0</v>
      </c>
      <c r="GE137" s="820">
        <f t="shared" si="180"/>
        <v>0</v>
      </c>
      <c r="GF137" s="820">
        <f t="shared" si="180"/>
        <v>0</v>
      </c>
      <c r="GG137" s="820">
        <f t="shared" si="180"/>
        <v>0</v>
      </c>
      <c r="GH137" s="820">
        <f t="shared" si="180"/>
        <v>0</v>
      </c>
      <c r="GI137" s="820">
        <f t="shared" si="180"/>
        <v>0</v>
      </c>
      <c r="GJ137" s="820">
        <f t="shared" si="180"/>
        <v>0</v>
      </c>
      <c r="GK137" s="820">
        <f t="shared" si="180"/>
        <v>0</v>
      </c>
      <c r="GL137" s="820">
        <f t="shared" si="180"/>
        <v>0</v>
      </c>
      <c r="GM137" s="820">
        <f t="shared" si="180"/>
        <v>0</v>
      </c>
      <c r="GN137" s="820">
        <f t="shared" si="180"/>
        <v>0</v>
      </c>
      <c r="GO137" s="820">
        <f t="shared" si="180"/>
        <v>0</v>
      </c>
      <c r="GP137" s="820">
        <f t="shared" si="180"/>
        <v>0</v>
      </c>
      <c r="GQ137" s="820">
        <f t="shared" ref="GQ137:IL137" si="181">-SUM(GQ124:GQ126)</f>
        <v>0</v>
      </c>
      <c r="GR137" s="820">
        <f t="shared" si="181"/>
        <v>0</v>
      </c>
      <c r="GS137" s="820">
        <f t="shared" si="181"/>
        <v>0</v>
      </c>
      <c r="GT137" s="820">
        <f t="shared" si="181"/>
        <v>0</v>
      </c>
      <c r="GU137" s="820">
        <f t="shared" si="181"/>
        <v>0</v>
      </c>
      <c r="GV137" s="820">
        <f t="shared" si="181"/>
        <v>0</v>
      </c>
      <c r="GW137" s="820">
        <f t="shared" si="181"/>
        <v>0</v>
      </c>
      <c r="GX137" s="820">
        <f t="shared" si="181"/>
        <v>0</v>
      </c>
      <c r="GY137" s="820">
        <f t="shared" si="181"/>
        <v>0</v>
      </c>
      <c r="GZ137" s="820">
        <f t="shared" si="181"/>
        <v>0</v>
      </c>
      <c r="HA137" s="820">
        <f t="shared" si="181"/>
        <v>0</v>
      </c>
      <c r="HB137" s="820">
        <f t="shared" si="181"/>
        <v>0</v>
      </c>
      <c r="HC137" s="820">
        <f t="shared" si="181"/>
        <v>0</v>
      </c>
      <c r="HD137" s="820">
        <f t="shared" si="181"/>
        <v>0</v>
      </c>
      <c r="HE137" s="820">
        <f t="shared" si="181"/>
        <v>0</v>
      </c>
      <c r="HF137" s="820">
        <f t="shared" si="181"/>
        <v>0</v>
      </c>
      <c r="HG137" s="820">
        <f t="shared" si="181"/>
        <v>0</v>
      </c>
      <c r="HH137" s="820">
        <f t="shared" si="181"/>
        <v>0</v>
      </c>
      <c r="HI137" s="820">
        <f t="shared" si="181"/>
        <v>0</v>
      </c>
      <c r="HJ137" s="820">
        <f t="shared" si="181"/>
        <v>0</v>
      </c>
      <c r="HK137" s="820">
        <f t="shared" si="181"/>
        <v>0</v>
      </c>
      <c r="HL137" s="820">
        <f t="shared" si="181"/>
        <v>0</v>
      </c>
      <c r="HM137" s="820">
        <f t="shared" si="181"/>
        <v>0</v>
      </c>
      <c r="HN137" s="820">
        <f t="shared" si="181"/>
        <v>0</v>
      </c>
      <c r="HO137" s="820">
        <f t="shared" si="181"/>
        <v>0</v>
      </c>
      <c r="HP137" s="820">
        <f t="shared" si="181"/>
        <v>0</v>
      </c>
      <c r="HQ137" s="820">
        <f t="shared" si="181"/>
        <v>0</v>
      </c>
      <c r="HR137" s="820">
        <f t="shared" si="181"/>
        <v>0</v>
      </c>
      <c r="HS137" s="820">
        <f t="shared" si="181"/>
        <v>0</v>
      </c>
      <c r="HT137" s="820">
        <f t="shared" si="181"/>
        <v>0</v>
      </c>
      <c r="HU137" s="820">
        <f t="shared" si="181"/>
        <v>0</v>
      </c>
      <c r="HV137" s="820">
        <f t="shared" si="181"/>
        <v>0</v>
      </c>
      <c r="HW137" s="820">
        <f t="shared" si="181"/>
        <v>0</v>
      </c>
      <c r="HX137" s="820">
        <f t="shared" si="181"/>
        <v>0</v>
      </c>
      <c r="HY137" s="820">
        <f t="shared" si="181"/>
        <v>0</v>
      </c>
      <c r="HZ137" s="820">
        <f t="shared" si="181"/>
        <v>0</v>
      </c>
      <c r="IA137" s="820">
        <f t="shared" si="181"/>
        <v>0</v>
      </c>
      <c r="IB137" s="820">
        <f t="shared" si="181"/>
        <v>0</v>
      </c>
      <c r="IC137" s="820">
        <f t="shared" si="181"/>
        <v>0</v>
      </c>
      <c r="ID137" s="820">
        <f t="shared" si="181"/>
        <v>0</v>
      </c>
      <c r="IE137" s="820">
        <f t="shared" si="181"/>
        <v>0</v>
      </c>
      <c r="IF137" s="820">
        <f t="shared" si="181"/>
        <v>0</v>
      </c>
      <c r="IG137" s="820">
        <f t="shared" si="181"/>
        <v>0</v>
      </c>
      <c r="IH137" s="820">
        <f t="shared" si="181"/>
        <v>0</v>
      </c>
      <c r="II137" s="820">
        <f t="shared" si="181"/>
        <v>0</v>
      </c>
      <c r="IJ137" s="820">
        <f t="shared" si="181"/>
        <v>0</v>
      </c>
      <c r="IK137" s="820">
        <f t="shared" si="181"/>
        <v>0</v>
      </c>
      <c r="IL137" s="820">
        <f t="shared" si="181"/>
        <v>0</v>
      </c>
    </row>
    <row r="138" spans="1:247" s="813" customFormat="1">
      <c r="B138" s="813" t="s">
        <v>719</v>
      </c>
      <c r="D138" s="818">
        <f ca="1">IFERROR(E138/SUM($E$137:$E$138),"")</f>
        <v>9.9999999999999895E-2</v>
      </c>
      <c r="E138" s="813">
        <f ca="1">SUM(G138:IL138)</f>
        <v>3936322.2417703192</v>
      </c>
      <c r="F138" s="820">
        <f>-SUM(F132:F134)</f>
        <v>0</v>
      </c>
      <c r="G138" s="820">
        <f ca="1">-SUM(G132:G134)</f>
        <v>-3722742.1310907081</v>
      </c>
      <c r="H138" s="820">
        <f t="shared" ref="H138:BS138" ca="1" si="182">-SUM(H132:H134)</f>
        <v>-702483.38638499856</v>
      </c>
      <c r="I138" s="820">
        <f t="shared" ca="1" si="182"/>
        <v>-393301.66601161024</v>
      </c>
      <c r="J138" s="820">
        <f t="shared" ca="1" si="182"/>
        <v>-417274.44248333637</v>
      </c>
      <c r="K138" s="820">
        <f t="shared" ca="1" si="182"/>
        <v>-436961.50466934824</v>
      </c>
      <c r="L138" s="820">
        <f t="shared" ca="1" si="182"/>
        <v>-451154.28114107426</v>
      </c>
      <c r="M138" s="820">
        <f t="shared" ca="1" si="182"/>
        <v>-473052.77189851477</v>
      </c>
      <c r="N138" s="820">
        <f t="shared" ca="1" si="182"/>
        <v>-514946.05974232365</v>
      </c>
      <c r="O138" s="820">
        <f t="shared" ca="1" si="182"/>
        <v>-536724.88348623656</v>
      </c>
      <c r="P138" s="820">
        <f t="shared" ca="1" si="182"/>
        <v>-558456.88100746472</v>
      </c>
      <c r="Q138" s="820">
        <f t="shared" ca="1" si="182"/>
        <v>-156290.96491279895</v>
      </c>
      <c r="R138" s="820">
        <f t="shared" ca="1" si="182"/>
        <v>0</v>
      </c>
      <c r="S138" s="820">
        <f t="shared" ca="1" si="182"/>
        <v>0</v>
      </c>
      <c r="T138" s="820">
        <f t="shared" ca="1" si="182"/>
        <v>0</v>
      </c>
      <c r="U138" s="820">
        <f t="shared" ca="1" si="182"/>
        <v>0</v>
      </c>
      <c r="V138" s="820">
        <f t="shared" ca="1" si="182"/>
        <v>0</v>
      </c>
      <c r="W138" s="820">
        <f t="shared" ca="1" si="182"/>
        <v>0</v>
      </c>
      <c r="X138" s="820">
        <f t="shared" ca="1" si="182"/>
        <v>0</v>
      </c>
      <c r="Y138" s="820">
        <f t="shared" ca="1" si="182"/>
        <v>0</v>
      </c>
      <c r="Z138" s="820">
        <f t="shared" ca="1" si="182"/>
        <v>0</v>
      </c>
      <c r="AA138" s="820">
        <f t="shared" ca="1" si="182"/>
        <v>0</v>
      </c>
      <c r="AB138" s="820">
        <f t="shared" ca="1" si="182"/>
        <v>0</v>
      </c>
      <c r="AC138" s="820">
        <f t="shared" ca="1" si="182"/>
        <v>0</v>
      </c>
      <c r="AD138" s="820">
        <f t="shared" ca="1" si="182"/>
        <v>0</v>
      </c>
      <c r="AE138" s="820">
        <f t="shared" ca="1" si="182"/>
        <v>0</v>
      </c>
      <c r="AF138" s="820">
        <f t="shared" ca="1" si="182"/>
        <v>0</v>
      </c>
      <c r="AG138" s="820">
        <f t="shared" ca="1" si="182"/>
        <v>0</v>
      </c>
      <c r="AH138" s="820">
        <f t="shared" ca="1" si="182"/>
        <v>0</v>
      </c>
      <c r="AI138" s="820">
        <f t="shared" ca="1" si="182"/>
        <v>0</v>
      </c>
      <c r="AJ138" s="820">
        <f t="shared" ca="1" si="182"/>
        <v>0</v>
      </c>
      <c r="AK138" s="820">
        <f t="shared" ca="1" si="182"/>
        <v>0</v>
      </c>
      <c r="AL138" s="820">
        <f t="shared" ca="1" si="182"/>
        <v>42827.878508829388</v>
      </c>
      <c r="AM138" s="820">
        <f t="shared" ca="1" si="182"/>
        <v>38216.799553369536</v>
      </c>
      <c r="AN138" s="820">
        <f t="shared" ca="1" si="182"/>
        <v>37369.513314251592</v>
      </c>
      <c r="AO138" s="820">
        <f t="shared" ca="1" si="182"/>
        <v>37183.21429895566</v>
      </c>
      <c r="AP138" s="820">
        <f t="shared" ca="1" si="182"/>
        <v>36888.191445462202</v>
      </c>
      <c r="AQ138" s="820">
        <f t="shared" ca="1" si="182"/>
        <v>36596.889797794429</v>
      </c>
      <c r="AR138" s="820">
        <f t="shared" ca="1" si="182"/>
        <v>36317.884321803125</v>
      </c>
      <c r="AS138" s="820">
        <f t="shared" ca="1" si="182"/>
        <v>36034.159046802757</v>
      </c>
      <c r="AT138" s="820">
        <f t="shared" ca="1" si="182"/>
        <v>35765.609805562744</v>
      </c>
      <c r="AU138" s="820">
        <f t="shared" ca="1" si="182"/>
        <v>35491.37835864786</v>
      </c>
      <c r="AV138" s="820">
        <f t="shared" ca="1" si="182"/>
        <v>35244.584751280097</v>
      </c>
      <c r="AW138" s="820">
        <f t="shared" ca="1" si="182"/>
        <v>8144296.4328650031</v>
      </c>
      <c r="AX138" s="820">
        <f t="shared" ca="1" si="182"/>
        <v>66805.128183597131</v>
      </c>
      <c r="AY138" s="820">
        <f t="shared" ca="1" si="182"/>
        <v>66805.128183597131</v>
      </c>
      <c r="AZ138" s="820">
        <f t="shared" ca="1" si="182"/>
        <v>66805.128183597131</v>
      </c>
      <c r="BA138" s="820">
        <f t="shared" ca="1" si="182"/>
        <v>66805.128183597131</v>
      </c>
      <c r="BB138" s="820">
        <f t="shared" ca="1" si="182"/>
        <v>66805.128183597131</v>
      </c>
      <c r="BC138" s="820">
        <f t="shared" ca="1" si="182"/>
        <v>66805.128183597131</v>
      </c>
      <c r="BD138" s="820">
        <f t="shared" ca="1" si="182"/>
        <v>66805.128183597131</v>
      </c>
      <c r="BE138" s="820">
        <f t="shared" ca="1" si="182"/>
        <v>66805.128183597131</v>
      </c>
      <c r="BF138" s="820">
        <f t="shared" ca="1" si="182"/>
        <v>66805.128183597131</v>
      </c>
      <c r="BG138" s="820">
        <f t="shared" ca="1" si="182"/>
        <v>66805.128183597131</v>
      </c>
      <c r="BH138" s="820">
        <f t="shared" ca="1" si="182"/>
        <v>66805.128183597131</v>
      </c>
      <c r="BI138" s="820">
        <f t="shared" ca="1" si="182"/>
        <v>66805.128183597131</v>
      </c>
      <c r="BJ138" s="820">
        <f t="shared" ca="1" si="182"/>
        <v>72102.613870716305</v>
      </c>
      <c r="BK138" s="820">
        <f t="shared" ca="1" si="182"/>
        <v>72102.613870716305</v>
      </c>
      <c r="BL138" s="820">
        <f t="shared" ca="1" si="182"/>
        <v>72102.613870716305</v>
      </c>
      <c r="BM138" s="820">
        <f t="shared" ca="1" si="182"/>
        <v>72102.613870716305</v>
      </c>
      <c r="BN138" s="820">
        <f t="shared" ca="1" si="182"/>
        <v>72102.613870716305</v>
      </c>
      <c r="BO138" s="820">
        <f t="shared" ca="1" si="182"/>
        <v>72102.613870716305</v>
      </c>
      <c r="BP138" s="820">
        <f t="shared" ca="1" si="182"/>
        <v>72102.613870716305</v>
      </c>
      <c r="BQ138" s="820">
        <f t="shared" ca="1" si="182"/>
        <v>72102.613870716305</v>
      </c>
      <c r="BR138" s="820">
        <f t="shared" ca="1" si="182"/>
        <v>72102.613870716305</v>
      </c>
      <c r="BS138" s="820">
        <f t="shared" ca="1" si="182"/>
        <v>72102.613870716305</v>
      </c>
      <c r="BT138" s="820">
        <f t="shared" ref="BT138:EE138" ca="1" si="183">-SUM(BT132:BT134)</f>
        <v>72102.613870716305</v>
      </c>
      <c r="BU138" s="820">
        <f t="shared" ca="1" si="183"/>
        <v>2152688.3877499276</v>
      </c>
      <c r="BV138" s="820">
        <f t="shared" si="183"/>
        <v>0</v>
      </c>
      <c r="BW138" s="820">
        <f t="shared" si="183"/>
        <v>0</v>
      </c>
      <c r="BX138" s="820">
        <f t="shared" si="183"/>
        <v>0</v>
      </c>
      <c r="BY138" s="820">
        <f t="shared" si="183"/>
        <v>0</v>
      </c>
      <c r="BZ138" s="820">
        <f t="shared" si="183"/>
        <v>0</v>
      </c>
      <c r="CA138" s="820">
        <f t="shared" si="183"/>
        <v>0</v>
      </c>
      <c r="CB138" s="820">
        <f t="shared" si="183"/>
        <v>0</v>
      </c>
      <c r="CC138" s="820">
        <f t="shared" si="183"/>
        <v>0</v>
      </c>
      <c r="CD138" s="820">
        <f t="shared" si="183"/>
        <v>0</v>
      </c>
      <c r="CE138" s="820">
        <f t="shared" si="183"/>
        <v>0</v>
      </c>
      <c r="CF138" s="820">
        <f t="shared" si="183"/>
        <v>0</v>
      </c>
      <c r="CG138" s="820">
        <f t="shared" si="183"/>
        <v>0</v>
      </c>
      <c r="CH138" s="820">
        <f t="shared" si="183"/>
        <v>0</v>
      </c>
      <c r="CI138" s="820">
        <f t="shared" si="183"/>
        <v>0</v>
      </c>
      <c r="CJ138" s="820">
        <f t="shared" si="183"/>
        <v>0</v>
      </c>
      <c r="CK138" s="820">
        <f t="shared" si="183"/>
        <v>0</v>
      </c>
      <c r="CL138" s="820">
        <f t="shared" si="183"/>
        <v>0</v>
      </c>
      <c r="CM138" s="820">
        <f t="shared" si="183"/>
        <v>0</v>
      </c>
      <c r="CN138" s="820">
        <f t="shared" si="183"/>
        <v>0</v>
      </c>
      <c r="CO138" s="820">
        <f t="shared" si="183"/>
        <v>0</v>
      </c>
      <c r="CP138" s="820">
        <f t="shared" si="183"/>
        <v>0</v>
      </c>
      <c r="CQ138" s="820">
        <f t="shared" si="183"/>
        <v>0</v>
      </c>
      <c r="CR138" s="820">
        <f t="shared" si="183"/>
        <v>0</v>
      </c>
      <c r="CS138" s="820">
        <f t="shared" si="183"/>
        <v>0</v>
      </c>
      <c r="CT138" s="820">
        <f t="shared" si="183"/>
        <v>0</v>
      </c>
      <c r="CU138" s="820">
        <f t="shared" si="183"/>
        <v>0</v>
      </c>
      <c r="CV138" s="820">
        <f t="shared" si="183"/>
        <v>0</v>
      </c>
      <c r="CW138" s="820">
        <f t="shared" si="183"/>
        <v>0</v>
      </c>
      <c r="CX138" s="820">
        <f t="shared" si="183"/>
        <v>0</v>
      </c>
      <c r="CY138" s="820">
        <f t="shared" si="183"/>
        <v>0</v>
      </c>
      <c r="CZ138" s="820">
        <f t="shared" si="183"/>
        <v>0</v>
      </c>
      <c r="DA138" s="820">
        <f t="shared" si="183"/>
        <v>0</v>
      </c>
      <c r="DB138" s="820">
        <f t="shared" si="183"/>
        <v>0</v>
      </c>
      <c r="DC138" s="820">
        <f t="shared" si="183"/>
        <v>0</v>
      </c>
      <c r="DD138" s="820">
        <f t="shared" si="183"/>
        <v>0</v>
      </c>
      <c r="DE138" s="820">
        <f t="shared" si="183"/>
        <v>0</v>
      </c>
      <c r="DF138" s="820">
        <f t="shared" si="183"/>
        <v>0</v>
      </c>
      <c r="DG138" s="820">
        <f t="shared" si="183"/>
        <v>0</v>
      </c>
      <c r="DH138" s="820">
        <f t="shared" si="183"/>
        <v>0</v>
      </c>
      <c r="DI138" s="820">
        <f t="shared" si="183"/>
        <v>0</v>
      </c>
      <c r="DJ138" s="820">
        <f t="shared" si="183"/>
        <v>0</v>
      </c>
      <c r="DK138" s="820">
        <f t="shared" si="183"/>
        <v>0</v>
      </c>
      <c r="DL138" s="820">
        <f t="shared" si="183"/>
        <v>0</v>
      </c>
      <c r="DM138" s="820">
        <f t="shared" si="183"/>
        <v>0</v>
      </c>
      <c r="DN138" s="820">
        <f t="shared" si="183"/>
        <v>0</v>
      </c>
      <c r="DO138" s="820">
        <f t="shared" si="183"/>
        <v>0</v>
      </c>
      <c r="DP138" s="820">
        <f t="shared" si="183"/>
        <v>0</v>
      </c>
      <c r="DQ138" s="820">
        <f t="shared" si="183"/>
        <v>0</v>
      </c>
      <c r="DR138" s="820">
        <f t="shared" si="183"/>
        <v>0</v>
      </c>
      <c r="DS138" s="820">
        <f t="shared" si="183"/>
        <v>0</v>
      </c>
      <c r="DT138" s="820">
        <f t="shared" si="183"/>
        <v>0</v>
      </c>
      <c r="DU138" s="820">
        <f t="shared" si="183"/>
        <v>0</v>
      </c>
      <c r="DV138" s="820">
        <f t="shared" si="183"/>
        <v>0</v>
      </c>
      <c r="DW138" s="820">
        <f t="shared" si="183"/>
        <v>0</v>
      </c>
      <c r="DX138" s="820">
        <f t="shared" si="183"/>
        <v>0</v>
      </c>
      <c r="DY138" s="820">
        <f t="shared" si="183"/>
        <v>0</v>
      </c>
      <c r="DZ138" s="820">
        <f t="shared" si="183"/>
        <v>0</v>
      </c>
      <c r="EA138" s="820">
        <f t="shared" si="183"/>
        <v>0</v>
      </c>
      <c r="EB138" s="820">
        <f t="shared" si="183"/>
        <v>0</v>
      </c>
      <c r="EC138" s="820">
        <f t="shared" si="183"/>
        <v>0</v>
      </c>
      <c r="ED138" s="820">
        <f t="shared" si="183"/>
        <v>0</v>
      </c>
      <c r="EE138" s="820">
        <f t="shared" si="183"/>
        <v>0</v>
      </c>
      <c r="EF138" s="820">
        <f t="shared" ref="EF138:GQ138" si="184">-SUM(EF132:EF134)</f>
        <v>0</v>
      </c>
      <c r="EG138" s="820">
        <f t="shared" si="184"/>
        <v>0</v>
      </c>
      <c r="EH138" s="820">
        <f t="shared" si="184"/>
        <v>0</v>
      </c>
      <c r="EI138" s="820">
        <f t="shared" si="184"/>
        <v>0</v>
      </c>
      <c r="EJ138" s="820">
        <f t="shared" si="184"/>
        <v>0</v>
      </c>
      <c r="EK138" s="820">
        <f t="shared" si="184"/>
        <v>0</v>
      </c>
      <c r="EL138" s="820">
        <f t="shared" si="184"/>
        <v>0</v>
      </c>
      <c r="EM138" s="820">
        <f t="shared" si="184"/>
        <v>0</v>
      </c>
      <c r="EN138" s="820">
        <f t="shared" si="184"/>
        <v>0</v>
      </c>
      <c r="EO138" s="820">
        <f t="shared" si="184"/>
        <v>0</v>
      </c>
      <c r="EP138" s="820">
        <f t="shared" si="184"/>
        <v>0</v>
      </c>
      <c r="EQ138" s="820">
        <f t="shared" si="184"/>
        <v>0</v>
      </c>
      <c r="ER138" s="820">
        <f t="shared" si="184"/>
        <v>0</v>
      </c>
      <c r="ES138" s="820">
        <f t="shared" si="184"/>
        <v>0</v>
      </c>
      <c r="ET138" s="820">
        <f t="shared" si="184"/>
        <v>0</v>
      </c>
      <c r="EU138" s="820">
        <f t="shared" si="184"/>
        <v>0</v>
      </c>
      <c r="EV138" s="820">
        <f t="shared" si="184"/>
        <v>0</v>
      </c>
      <c r="EW138" s="820">
        <f t="shared" si="184"/>
        <v>0</v>
      </c>
      <c r="EX138" s="820">
        <f t="shared" si="184"/>
        <v>0</v>
      </c>
      <c r="EY138" s="820">
        <f t="shared" si="184"/>
        <v>0</v>
      </c>
      <c r="EZ138" s="820">
        <f t="shared" si="184"/>
        <v>0</v>
      </c>
      <c r="FA138" s="820">
        <f t="shared" si="184"/>
        <v>0</v>
      </c>
      <c r="FB138" s="820">
        <f t="shared" si="184"/>
        <v>0</v>
      </c>
      <c r="FC138" s="820">
        <f t="shared" si="184"/>
        <v>0</v>
      </c>
      <c r="FD138" s="820">
        <f t="shared" si="184"/>
        <v>0</v>
      </c>
      <c r="FE138" s="820">
        <f t="shared" si="184"/>
        <v>0</v>
      </c>
      <c r="FF138" s="820">
        <f t="shared" si="184"/>
        <v>0</v>
      </c>
      <c r="FG138" s="820">
        <f t="shared" si="184"/>
        <v>0</v>
      </c>
      <c r="FH138" s="820">
        <f t="shared" si="184"/>
        <v>0</v>
      </c>
      <c r="FI138" s="820">
        <f t="shared" si="184"/>
        <v>0</v>
      </c>
      <c r="FJ138" s="820">
        <f t="shared" si="184"/>
        <v>0</v>
      </c>
      <c r="FK138" s="820">
        <f t="shared" si="184"/>
        <v>0</v>
      </c>
      <c r="FL138" s="820">
        <f t="shared" si="184"/>
        <v>0</v>
      </c>
      <c r="FM138" s="820">
        <f t="shared" si="184"/>
        <v>0</v>
      </c>
      <c r="FN138" s="820">
        <f t="shared" si="184"/>
        <v>0</v>
      </c>
      <c r="FO138" s="820">
        <f t="shared" si="184"/>
        <v>0</v>
      </c>
      <c r="FP138" s="820">
        <f t="shared" si="184"/>
        <v>0</v>
      </c>
      <c r="FQ138" s="820">
        <f t="shared" si="184"/>
        <v>0</v>
      </c>
      <c r="FR138" s="820">
        <f t="shared" si="184"/>
        <v>0</v>
      </c>
      <c r="FS138" s="820">
        <f t="shared" si="184"/>
        <v>0</v>
      </c>
      <c r="FT138" s="820">
        <f t="shared" si="184"/>
        <v>0</v>
      </c>
      <c r="FU138" s="820">
        <f t="shared" si="184"/>
        <v>0</v>
      </c>
      <c r="FV138" s="820">
        <f t="shared" si="184"/>
        <v>0</v>
      </c>
      <c r="FW138" s="820">
        <f t="shared" si="184"/>
        <v>0</v>
      </c>
      <c r="FX138" s="820">
        <f t="shared" si="184"/>
        <v>0</v>
      </c>
      <c r="FY138" s="820">
        <f t="shared" si="184"/>
        <v>0</v>
      </c>
      <c r="FZ138" s="820">
        <f t="shared" si="184"/>
        <v>0</v>
      </c>
      <c r="GA138" s="820">
        <f t="shared" si="184"/>
        <v>0</v>
      </c>
      <c r="GB138" s="820">
        <f t="shared" si="184"/>
        <v>0</v>
      </c>
      <c r="GC138" s="820">
        <f t="shared" si="184"/>
        <v>0</v>
      </c>
      <c r="GD138" s="820">
        <f t="shared" si="184"/>
        <v>0</v>
      </c>
      <c r="GE138" s="820">
        <f t="shared" si="184"/>
        <v>0</v>
      </c>
      <c r="GF138" s="820">
        <f t="shared" si="184"/>
        <v>0</v>
      </c>
      <c r="GG138" s="820">
        <f t="shared" si="184"/>
        <v>0</v>
      </c>
      <c r="GH138" s="820">
        <f t="shared" si="184"/>
        <v>0</v>
      </c>
      <c r="GI138" s="820">
        <f t="shared" si="184"/>
        <v>0</v>
      </c>
      <c r="GJ138" s="820">
        <f t="shared" si="184"/>
        <v>0</v>
      </c>
      <c r="GK138" s="820">
        <f t="shared" si="184"/>
        <v>0</v>
      </c>
      <c r="GL138" s="820">
        <f t="shared" si="184"/>
        <v>0</v>
      </c>
      <c r="GM138" s="820">
        <f t="shared" si="184"/>
        <v>0</v>
      </c>
      <c r="GN138" s="820">
        <f t="shared" si="184"/>
        <v>0</v>
      </c>
      <c r="GO138" s="820">
        <f t="shared" si="184"/>
        <v>0</v>
      </c>
      <c r="GP138" s="820">
        <f t="shared" si="184"/>
        <v>0</v>
      </c>
      <c r="GQ138" s="820">
        <f t="shared" si="184"/>
        <v>0</v>
      </c>
      <c r="GR138" s="820">
        <f t="shared" ref="GR138:IL138" si="185">-SUM(GR132:GR134)</f>
        <v>0</v>
      </c>
      <c r="GS138" s="820">
        <f t="shared" si="185"/>
        <v>0</v>
      </c>
      <c r="GT138" s="820">
        <f t="shared" si="185"/>
        <v>0</v>
      </c>
      <c r="GU138" s="820">
        <f t="shared" si="185"/>
        <v>0</v>
      </c>
      <c r="GV138" s="820">
        <f t="shared" si="185"/>
        <v>0</v>
      </c>
      <c r="GW138" s="820">
        <f t="shared" si="185"/>
        <v>0</v>
      </c>
      <c r="GX138" s="820">
        <f t="shared" si="185"/>
        <v>0</v>
      </c>
      <c r="GY138" s="820">
        <f t="shared" si="185"/>
        <v>0</v>
      </c>
      <c r="GZ138" s="820">
        <f t="shared" si="185"/>
        <v>0</v>
      </c>
      <c r="HA138" s="820">
        <f t="shared" si="185"/>
        <v>0</v>
      </c>
      <c r="HB138" s="820">
        <f t="shared" si="185"/>
        <v>0</v>
      </c>
      <c r="HC138" s="820">
        <f t="shared" si="185"/>
        <v>0</v>
      </c>
      <c r="HD138" s="820">
        <f t="shared" si="185"/>
        <v>0</v>
      </c>
      <c r="HE138" s="820">
        <f t="shared" si="185"/>
        <v>0</v>
      </c>
      <c r="HF138" s="820">
        <f t="shared" si="185"/>
        <v>0</v>
      </c>
      <c r="HG138" s="820">
        <f t="shared" si="185"/>
        <v>0</v>
      </c>
      <c r="HH138" s="820">
        <f t="shared" si="185"/>
        <v>0</v>
      </c>
      <c r="HI138" s="820">
        <f t="shared" si="185"/>
        <v>0</v>
      </c>
      <c r="HJ138" s="820">
        <f t="shared" si="185"/>
        <v>0</v>
      </c>
      <c r="HK138" s="820">
        <f t="shared" si="185"/>
        <v>0</v>
      </c>
      <c r="HL138" s="820">
        <f t="shared" si="185"/>
        <v>0</v>
      </c>
      <c r="HM138" s="820">
        <f t="shared" si="185"/>
        <v>0</v>
      </c>
      <c r="HN138" s="820">
        <f t="shared" si="185"/>
        <v>0</v>
      </c>
      <c r="HO138" s="820">
        <f t="shared" si="185"/>
        <v>0</v>
      </c>
      <c r="HP138" s="820">
        <f t="shared" si="185"/>
        <v>0</v>
      </c>
      <c r="HQ138" s="820">
        <f t="shared" si="185"/>
        <v>0</v>
      </c>
      <c r="HR138" s="820">
        <f t="shared" si="185"/>
        <v>0</v>
      </c>
      <c r="HS138" s="820">
        <f t="shared" si="185"/>
        <v>0</v>
      </c>
      <c r="HT138" s="820">
        <f t="shared" si="185"/>
        <v>0</v>
      </c>
      <c r="HU138" s="820">
        <f t="shared" si="185"/>
        <v>0</v>
      </c>
      <c r="HV138" s="820">
        <f t="shared" si="185"/>
        <v>0</v>
      </c>
      <c r="HW138" s="820">
        <f t="shared" si="185"/>
        <v>0</v>
      </c>
      <c r="HX138" s="820">
        <f t="shared" si="185"/>
        <v>0</v>
      </c>
      <c r="HY138" s="820">
        <f t="shared" si="185"/>
        <v>0</v>
      </c>
      <c r="HZ138" s="820">
        <f t="shared" si="185"/>
        <v>0</v>
      </c>
      <c r="IA138" s="820">
        <f t="shared" si="185"/>
        <v>0</v>
      </c>
      <c r="IB138" s="820">
        <f t="shared" si="185"/>
        <v>0</v>
      </c>
      <c r="IC138" s="820">
        <f t="shared" si="185"/>
        <v>0</v>
      </c>
      <c r="ID138" s="820">
        <f t="shared" si="185"/>
        <v>0</v>
      </c>
      <c r="IE138" s="820">
        <f t="shared" si="185"/>
        <v>0</v>
      </c>
      <c r="IF138" s="820">
        <f t="shared" si="185"/>
        <v>0</v>
      </c>
      <c r="IG138" s="820">
        <f t="shared" si="185"/>
        <v>0</v>
      </c>
      <c r="IH138" s="820">
        <f t="shared" si="185"/>
        <v>0</v>
      </c>
      <c r="II138" s="820">
        <f t="shared" si="185"/>
        <v>0</v>
      </c>
      <c r="IJ138" s="820">
        <f t="shared" si="185"/>
        <v>0</v>
      </c>
      <c r="IK138" s="820">
        <f t="shared" si="185"/>
        <v>0</v>
      </c>
      <c r="IL138" s="820">
        <f t="shared" si="185"/>
        <v>0</v>
      </c>
    </row>
    <row r="139" spans="1:247" s="809" customFormat="1">
      <c r="D139" s="810"/>
      <c r="F139" s="725"/>
      <c r="G139" s="725"/>
      <c r="H139" s="725"/>
      <c r="I139" s="725"/>
      <c r="J139" s="725"/>
      <c r="K139" s="725"/>
      <c r="L139" s="725"/>
      <c r="M139" s="725"/>
      <c r="N139" s="725"/>
      <c r="O139" s="725"/>
      <c r="P139" s="725"/>
      <c r="Q139" s="725"/>
      <c r="R139" s="725"/>
      <c r="S139" s="725"/>
      <c r="T139" s="725"/>
      <c r="U139" s="725"/>
      <c r="V139" s="725"/>
      <c r="W139" s="725"/>
      <c r="X139" s="725"/>
      <c r="Y139" s="725"/>
      <c r="Z139" s="725"/>
      <c r="AA139" s="725"/>
      <c r="AB139" s="725"/>
      <c r="AC139" s="725"/>
      <c r="AD139" s="725"/>
      <c r="AE139" s="725"/>
      <c r="AF139" s="725"/>
      <c r="AG139" s="725"/>
      <c r="AH139" s="725"/>
      <c r="AI139" s="725"/>
      <c r="AJ139" s="725"/>
      <c r="AK139" s="725"/>
      <c r="AL139" s="725"/>
      <c r="AM139" s="725"/>
      <c r="AN139" s="725"/>
      <c r="AO139" s="725"/>
      <c r="AP139" s="725"/>
      <c r="AQ139" s="725"/>
      <c r="AR139" s="725"/>
      <c r="AS139" s="725"/>
      <c r="AT139" s="725"/>
      <c r="AU139" s="725"/>
      <c r="AV139" s="725"/>
      <c r="AW139" s="725"/>
      <c r="AX139" s="725"/>
      <c r="AY139" s="725"/>
      <c r="AZ139" s="725"/>
      <c r="BA139" s="725"/>
      <c r="BB139" s="725"/>
      <c r="BC139" s="725"/>
      <c r="BD139" s="725"/>
      <c r="BE139" s="725"/>
      <c r="BF139" s="725"/>
      <c r="BG139" s="725"/>
      <c r="BH139" s="725"/>
      <c r="BI139" s="725"/>
      <c r="BJ139" s="725"/>
      <c r="BK139" s="725"/>
      <c r="BL139" s="725"/>
      <c r="BM139" s="725"/>
      <c r="BN139" s="725"/>
      <c r="BO139" s="725"/>
      <c r="BP139" s="725"/>
      <c r="BQ139" s="725"/>
      <c r="BR139" s="725"/>
      <c r="BS139" s="725"/>
      <c r="BT139" s="725"/>
      <c r="BU139" s="725"/>
      <c r="BV139" s="725"/>
      <c r="BW139" s="725"/>
      <c r="BX139" s="725"/>
      <c r="BY139" s="725"/>
      <c r="BZ139" s="725"/>
      <c r="CA139" s="725"/>
      <c r="CB139" s="725"/>
      <c r="CC139" s="725"/>
      <c r="CD139" s="725"/>
      <c r="CE139" s="725"/>
      <c r="CF139" s="725"/>
      <c r="CG139" s="725"/>
      <c r="CH139" s="725"/>
      <c r="CI139" s="725"/>
      <c r="CJ139" s="725"/>
      <c r="CK139" s="725"/>
      <c r="CL139" s="725"/>
      <c r="CM139" s="725"/>
      <c r="CN139" s="725"/>
      <c r="CO139" s="725"/>
      <c r="CP139" s="725"/>
      <c r="CQ139" s="725"/>
      <c r="CR139" s="725"/>
      <c r="CS139" s="725"/>
      <c r="CT139" s="725"/>
      <c r="CU139" s="725"/>
      <c r="CV139" s="725"/>
      <c r="CW139" s="725"/>
      <c r="CX139" s="725"/>
      <c r="CY139" s="725"/>
      <c r="CZ139" s="725"/>
      <c r="DA139" s="725"/>
      <c r="DB139" s="725"/>
      <c r="DC139" s="725"/>
      <c r="DD139" s="725"/>
      <c r="DE139" s="725"/>
      <c r="DF139" s="725"/>
      <c r="DG139" s="725"/>
      <c r="DH139" s="725"/>
      <c r="DI139" s="725"/>
      <c r="DJ139" s="725"/>
      <c r="DK139" s="725"/>
      <c r="DL139" s="725"/>
      <c r="DM139" s="725"/>
      <c r="DN139" s="725"/>
      <c r="DO139" s="725"/>
      <c r="DP139" s="725"/>
      <c r="DQ139" s="725"/>
      <c r="DR139" s="725"/>
      <c r="DS139" s="725"/>
      <c r="DT139" s="725"/>
      <c r="DU139" s="725"/>
      <c r="DV139" s="725"/>
      <c r="DW139" s="725"/>
      <c r="DX139" s="725"/>
      <c r="DY139" s="725"/>
      <c r="DZ139" s="725"/>
      <c r="EA139" s="725"/>
      <c r="EB139" s="725"/>
      <c r="EC139" s="725"/>
      <c r="ED139" s="725"/>
      <c r="EE139" s="725"/>
      <c r="EF139" s="725"/>
      <c r="EG139" s="725"/>
      <c r="EH139" s="725"/>
      <c r="EI139" s="725"/>
      <c r="EJ139" s="725"/>
      <c r="EK139" s="725"/>
      <c r="EL139" s="725"/>
      <c r="EM139" s="725"/>
      <c r="EN139" s="725"/>
      <c r="EO139" s="725"/>
      <c r="EP139" s="725"/>
      <c r="EQ139" s="725"/>
      <c r="ER139" s="725"/>
      <c r="ES139" s="725"/>
      <c r="ET139" s="725"/>
      <c r="EU139" s="725"/>
      <c r="EV139" s="725"/>
      <c r="EW139" s="725"/>
      <c r="EX139" s="725"/>
      <c r="EY139" s="725"/>
      <c r="EZ139" s="725"/>
      <c r="FA139" s="725"/>
      <c r="FB139" s="725"/>
      <c r="FC139" s="725"/>
      <c r="FD139" s="725"/>
      <c r="FE139" s="725"/>
      <c r="FF139" s="725"/>
      <c r="FG139" s="725"/>
      <c r="FH139" s="725"/>
      <c r="FI139" s="725"/>
      <c r="FJ139" s="725"/>
      <c r="FK139" s="725"/>
      <c r="FL139" s="725"/>
      <c r="FM139" s="725"/>
      <c r="FN139" s="725"/>
      <c r="FO139" s="725"/>
      <c r="FP139" s="725"/>
      <c r="FQ139" s="725"/>
      <c r="FR139" s="725"/>
      <c r="FS139" s="725"/>
      <c r="FT139" s="725"/>
      <c r="FU139" s="725"/>
      <c r="FV139" s="725"/>
      <c r="FW139" s="725"/>
      <c r="FX139" s="725"/>
      <c r="FY139" s="725"/>
      <c r="FZ139" s="725"/>
      <c r="GA139" s="725"/>
      <c r="GB139" s="725"/>
      <c r="GC139" s="725"/>
      <c r="GD139" s="725"/>
      <c r="GE139" s="725"/>
      <c r="GF139" s="725"/>
      <c r="GG139" s="725"/>
      <c r="GH139" s="725"/>
      <c r="GI139" s="725"/>
      <c r="GJ139" s="725"/>
      <c r="GK139" s="725"/>
      <c r="GL139" s="725"/>
      <c r="GM139" s="725"/>
      <c r="GN139" s="725"/>
      <c r="GO139" s="725"/>
      <c r="GP139" s="725"/>
      <c r="GQ139" s="725"/>
      <c r="GR139" s="725"/>
      <c r="GS139" s="725"/>
      <c r="GT139" s="725"/>
      <c r="GU139" s="725"/>
      <c r="GV139" s="725"/>
      <c r="GW139" s="725"/>
      <c r="GX139" s="725"/>
      <c r="GY139" s="725"/>
      <c r="GZ139" s="725"/>
      <c r="HA139" s="725"/>
      <c r="HB139" s="725"/>
      <c r="HC139" s="725"/>
      <c r="HD139" s="725"/>
      <c r="HE139" s="725"/>
      <c r="HF139" s="725"/>
      <c r="HG139" s="725"/>
      <c r="HH139" s="725"/>
      <c r="HI139" s="725"/>
      <c r="HJ139" s="725"/>
      <c r="HK139" s="725"/>
      <c r="HL139" s="725"/>
      <c r="HM139" s="725"/>
      <c r="HN139" s="725"/>
      <c r="HO139" s="725"/>
      <c r="HP139" s="725"/>
      <c r="HQ139" s="725"/>
      <c r="HR139" s="725"/>
      <c r="HS139" s="725"/>
      <c r="HT139" s="725"/>
      <c r="HU139" s="725"/>
      <c r="HV139" s="725"/>
      <c r="HW139" s="725"/>
      <c r="HX139" s="725"/>
      <c r="HY139" s="725"/>
      <c r="HZ139" s="725"/>
      <c r="IA139" s="725"/>
      <c r="IB139" s="725"/>
      <c r="IC139" s="725"/>
      <c r="ID139" s="725"/>
      <c r="IE139" s="725"/>
      <c r="IF139" s="725"/>
      <c r="IG139" s="725"/>
      <c r="IH139" s="725"/>
      <c r="II139" s="725"/>
      <c r="IJ139" s="725"/>
      <c r="IK139" s="725"/>
      <c r="IL139" s="725"/>
    </row>
    <row r="140" spans="1:247" s="1099" customFormat="1">
      <c r="B140" s="1100" t="s">
        <v>720</v>
      </c>
      <c r="C140" s="1100"/>
      <c r="D140" s="1101">
        <f ca="1">+IFERROR(E140/SUM($E$140:$E$141),"")</f>
        <v>1</v>
      </c>
      <c r="E140" s="1100">
        <f ca="1">SUM(G140:IL140)</f>
        <v>3936322.2417703192</v>
      </c>
      <c r="F140" s="1102">
        <f t="shared" ref="F140:BQ140" si="186">+F$138*(_WF_Tier1_GP/_WF_Tier1_GP)</f>
        <v>0</v>
      </c>
      <c r="G140" s="1102">
        <f t="shared" ca="1" si="186"/>
        <v>-3722742.1310907081</v>
      </c>
      <c r="H140" s="1102">
        <f t="shared" ca="1" si="186"/>
        <v>-702483.38638499856</v>
      </c>
      <c r="I140" s="1102">
        <f t="shared" ca="1" si="186"/>
        <v>-393301.66601161024</v>
      </c>
      <c r="J140" s="1102">
        <f t="shared" ca="1" si="186"/>
        <v>-417274.44248333637</v>
      </c>
      <c r="K140" s="1102">
        <f t="shared" ca="1" si="186"/>
        <v>-436961.50466934824</v>
      </c>
      <c r="L140" s="1102">
        <f t="shared" ca="1" si="186"/>
        <v>-451154.28114107426</v>
      </c>
      <c r="M140" s="1102">
        <f t="shared" ca="1" si="186"/>
        <v>-473052.77189851477</v>
      </c>
      <c r="N140" s="1102">
        <f t="shared" ca="1" si="186"/>
        <v>-514946.05974232365</v>
      </c>
      <c r="O140" s="1102">
        <f t="shared" ca="1" si="186"/>
        <v>-536724.88348623656</v>
      </c>
      <c r="P140" s="1102">
        <f t="shared" ca="1" si="186"/>
        <v>-558456.88100746472</v>
      </c>
      <c r="Q140" s="1102">
        <f t="shared" ca="1" si="186"/>
        <v>-156290.96491279895</v>
      </c>
      <c r="R140" s="1102">
        <f t="shared" ca="1" si="186"/>
        <v>0</v>
      </c>
      <c r="S140" s="1102">
        <f t="shared" ca="1" si="186"/>
        <v>0</v>
      </c>
      <c r="T140" s="1102">
        <f t="shared" ca="1" si="186"/>
        <v>0</v>
      </c>
      <c r="U140" s="1102">
        <f t="shared" ca="1" si="186"/>
        <v>0</v>
      </c>
      <c r="V140" s="1102">
        <f t="shared" ca="1" si="186"/>
        <v>0</v>
      </c>
      <c r="W140" s="1102">
        <f t="shared" ca="1" si="186"/>
        <v>0</v>
      </c>
      <c r="X140" s="1102">
        <f t="shared" ca="1" si="186"/>
        <v>0</v>
      </c>
      <c r="Y140" s="1102">
        <f t="shared" ca="1" si="186"/>
        <v>0</v>
      </c>
      <c r="Z140" s="1102">
        <f t="shared" ca="1" si="186"/>
        <v>0</v>
      </c>
      <c r="AA140" s="1102">
        <f t="shared" ca="1" si="186"/>
        <v>0</v>
      </c>
      <c r="AB140" s="1102">
        <f t="shared" ca="1" si="186"/>
        <v>0</v>
      </c>
      <c r="AC140" s="1102">
        <f t="shared" ca="1" si="186"/>
        <v>0</v>
      </c>
      <c r="AD140" s="1102">
        <f t="shared" ca="1" si="186"/>
        <v>0</v>
      </c>
      <c r="AE140" s="1102">
        <f t="shared" ca="1" si="186"/>
        <v>0</v>
      </c>
      <c r="AF140" s="1102">
        <f t="shared" ca="1" si="186"/>
        <v>0</v>
      </c>
      <c r="AG140" s="1102">
        <f t="shared" ca="1" si="186"/>
        <v>0</v>
      </c>
      <c r="AH140" s="1102">
        <f t="shared" ca="1" si="186"/>
        <v>0</v>
      </c>
      <c r="AI140" s="1102">
        <f t="shared" ca="1" si="186"/>
        <v>0</v>
      </c>
      <c r="AJ140" s="1102">
        <f t="shared" ca="1" si="186"/>
        <v>0</v>
      </c>
      <c r="AK140" s="1102">
        <f t="shared" ca="1" si="186"/>
        <v>0</v>
      </c>
      <c r="AL140" s="1102">
        <f t="shared" ca="1" si="186"/>
        <v>42827.878508829388</v>
      </c>
      <c r="AM140" s="1102">
        <f t="shared" ca="1" si="186"/>
        <v>38216.799553369536</v>
      </c>
      <c r="AN140" s="1102">
        <f t="shared" ca="1" si="186"/>
        <v>37369.513314251592</v>
      </c>
      <c r="AO140" s="1102">
        <f t="shared" ca="1" si="186"/>
        <v>37183.21429895566</v>
      </c>
      <c r="AP140" s="1102">
        <f t="shared" ca="1" si="186"/>
        <v>36888.191445462202</v>
      </c>
      <c r="AQ140" s="1102">
        <f t="shared" ca="1" si="186"/>
        <v>36596.889797794429</v>
      </c>
      <c r="AR140" s="1102">
        <f t="shared" ca="1" si="186"/>
        <v>36317.884321803125</v>
      </c>
      <c r="AS140" s="1102">
        <f t="shared" ca="1" si="186"/>
        <v>36034.159046802757</v>
      </c>
      <c r="AT140" s="1102">
        <f t="shared" ca="1" si="186"/>
        <v>35765.609805562744</v>
      </c>
      <c r="AU140" s="1102">
        <f t="shared" ca="1" si="186"/>
        <v>35491.37835864786</v>
      </c>
      <c r="AV140" s="1102">
        <f t="shared" ca="1" si="186"/>
        <v>35244.584751280097</v>
      </c>
      <c r="AW140" s="1102">
        <f t="shared" ca="1" si="186"/>
        <v>8144296.4328650031</v>
      </c>
      <c r="AX140" s="1102">
        <f t="shared" ca="1" si="186"/>
        <v>66805.128183597131</v>
      </c>
      <c r="AY140" s="1102">
        <f t="shared" ca="1" si="186"/>
        <v>66805.128183597131</v>
      </c>
      <c r="AZ140" s="1102">
        <f t="shared" ca="1" si="186"/>
        <v>66805.128183597131</v>
      </c>
      <c r="BA140" s="1102">
        <f t="shared" ca="1" si="186"/>
        <v>66805.128183597131</v>
      </c>
      <c r="BB140" s="1102">
        <f t="shared" ca="1" si="186"/>
        <v>66805.128183597131</v>
      </c>
      <c r="BC140" s="1102">
        <f t="shared" ca="1" si="186"/>
        <v>66805.128183597131</v>
      </c>
      <c r="BD140" s="1102">
        <f t="shared" ca="1" si="186"/>
        <v>66805.128183597131</v>
      </c>
      <c r="BE140" s="1102">
        <f t="shared" ca="1" si="186"/>
        <v>66805.128183597131</v>
      </c>
      <c r="BF140" s="1102">
        <f t="shared" ca="1" si="186"/>
        <v>66805.128183597131</v>
      </c>
      <c r="BG140" s="1102">
        <f t="shared" ca="1" si="186"/>
        <v>66805.128183597131</v>
      </c>
      <c r="BH140" s="1102">
        <f t="shared" ca="1" si="186"/>
        <v>66805.128183597131</v>
      </c>
      <c r="BI140" s="1102">
        <f t="shared" ca="1" si="186"/>
        <v>66805.128183597131</v>
      </c>
      <c r="BJ140" s="1102">
        <f t="shared" ca="1" si="186"/>
        <v>72102.613870716305</v>
      </c>
      <c r="BK140" s="1102">
        <f t="shared" ca="1" si="186"/>
        <v>72102.613870716305</v>
      </c>
      <c r="BL140" s="1102">
        <f t="shared" ca="1" si="186"/>
        <v>72102.613870716305</v>
      </c>
      <c r="BM140" s="1102">
        <f t="shared" ca="1" si="186"/>
        <v>72102.613870716305</v>
      </c>
      <c r="BN140" s="1102">
        <f t="shared" ca="1" si="186"/>
        <v>72102.613870716305</v>
      </c>
      <c r="BO140" s="1102">
        <f t="shared" ca="1" si="186"/>
        <v>72102.613870716305</v>
      </c>
      <c r="BP140" s="1102">
        <f t="shared" ca="1" si="186"/>
        <v>72102.613870716305</v>
      </c>
      <c r="BQ140" s="1102">
        <f t="shared" ca="1" si="186"/>
        <v>72102.613870716305</v>
      </c>
      <c r="BR140" s="1102">
        <f t="shared" ref="BR140:EC140" ca="1" si="187">+BR$138*(_WF_Tier1_GP/_WF_Tier1_GP)</f>
        <v>72102.613870716305</v>
      </c>
      <c r="BS140" s="1102">
        <f t="shared" ca="1" si="187"/>
        <v>72102.613870716305</v>
      </c>
      <c r="BT140" s="1102">
        <f t="shared" ca="1" si="187"/>
        <v>72102.613870716305</v>
      </c>
      <c r="BU140" s="1102">
        <f t="shared" ca="1" si="187"/>
        <v>2152688.3877499276</v>
      </c>
      <c r="BV140" s="1102">
        <f t="shared" si="187"/>
        <v>0</v>
      </c>
      <c r="BW140" s="1102">
        <f t="shared" si="187"/>
        <v>0</v>
      </c>
      <c r="BX140" s="1102">
        <f t="shared" si="187"/>
        <v>0</v>
      </c>
      <c r="BY140" s="1102">
        <f t="shared" si="187"/>
        <v>0</v>
      </c>
      <c r="BZ140" s="1102">
        <f t="shared" si="187"/>
        <v>0</v>
      </c>
      <c r="CA140" s="1102">
        <f t="shared" si="187"/>
        <v>0</v>
      </c>
      <c r="CB140" s="1102">
        <f t="shared" si="187"/>
        <v>0</v>
      </c>
      <c r="CC140" s="1102">
        <f t="shared" si="187"/>
        <v>0</v>
      </c>
      <c r="CD140" s="1102">
        <f t="shared" si="187"/>
        <v>0</v>
      </c>
      <c r="CE140" s="1102">
        <f t="shared" si="187"/>
        <v>0</v>
      </c>
      <c r="CF140" s="1102">
        <f t="shared" si="187"/>
        <v>0</v>
      </c>
      <c r="CG140" s="1102">
        <f t="shared" si="187"/>
        <v>0</v>
      </c>
      <c r="CH140" s="1102">
        <f t="shared" si="187"/>
        <v>0</v>
      </c>
      <c r="CI140" s="1102">
        <f t="shared" si="187"/>
        <v>0</v>
      </c>
      <c r="CJ140" s="1102">
        <f t="shared" si="187"/>
        <v>0</v>
      </c>
      <c r="CK140" s="1102">
        <f t="shared" si="187"/>
        <v>0</v>
      </c>
      <c r="CL140" s="1102">
        <f t="shared" si="187"/>
        <v>0</v>
      </c>
      <c r="CM140" s="1102">
        <f t="shared" si="187"/>
        <v>0</v>
      </c>
      <c r="CN140" s="1102">
        <f t="shared" si="187"/>
        <v>0</v>
      </c>
      <c r="CO140" s="1102">
        <f t="shared" si="187"/>
        <v>0</v>
      </c>
      <c r="CP140" s="1102">
        <f t="shared" si="187"/>
        <v>0</v>
      </c>
      <c r="CQ140" s="1102">
        <f t="shared" si="187"/>
        <v>0</v>
      </c>
      <c r="CR140" s="1102">
        <f t="shared" si="187"/>
        <v>0</v>
      </c>
      <c r="CS140" s="1102">
        <f t="shared" si="187"/>
        <v>0</v>
      </c>
      <c r="CT140" s="1102">
        <f t="shared" si="187"/>
        <v>0</v>
      </c>
      <c r="CU140" s="1102">
        <f t="shared" si="187"/>
        <v>0</v>
      </c>
      <c r="CV140" s="1102">
        <f t="shared" si="187"/>
        <v>0</v>
      </c>
      <c r="CW140" s="1102">
        <f t="shared" si="187"/>
        <v>0</v>
      </c>
      <c r="CX140" s="1102">
        <f t="shared" si="187"/>
        <v>0</v>
      </c>
      <c r="CY140" s="1102">
        <f t="shared" si="187"/>
        <v>0</v>
      </c>
      <c r="CZ140" s="1102">
        <f t="shared" si="187"/>
        <v>0</v>
      </c>
      <c r="DA140" s="1102">
        <f t="shared" si="187"/>
        <v>0</v>
      </c>
      <c r="DB140" s="1102">
        <f t="shared" si="187"/>
        <v>0</v>
      </c>
      <c r="DC140" s="1102">
        <f t="shared" si="187"/>
        <v>0</v>
      </c>
      <c r="DD140" s="1102">
        <f t="shared" si="187"/>
        <v>0</v>
      </c>
      <c r="DE140" s="1102">
        <f t="shared" si="187"/>
        <v>0</v>
      </c>
      <c r="DF140" s="1102">
        <f t="shared" si="187"/>
        <v>0</v>
      </c>
      <c r="DG140" s="1102">
        <f t="shared" si="187"/>
        <v>0</v>
      </c>
      <c r="DH140" s="1102">
        <f t="shared" si="187"/>
        <v>0</v>
      </c>
      <c r="DI140" s="1102">
        <f t="shared" si="187"/>
        <v>0</v>
      </c>
      <c r="DJ140" s="1102">
        <f t="shared" si="187"/>
        <v>0</v>
      </c>
      <c r="DK140" s="1102">
        <f t="shared" si="187"/>
        <v>0</v>
      </c>
      <c r="DL140" s="1102">
        <f t="shared" si="187"/>
        <v>0</v>
      </c>
      <c r="DM140" s="1102">
        <f t="shared" si="187"/>
        <v>0</v>
      </c>
      <c r="DN140" s="1102">
        <f t="shared" si="187"/>
        <v>0</v>
      </c>
      <c r="DO140" s="1102">
        <f t="shared" si="187"/>
        <v>0</v>
      </c>
      <c r="DP140" s="1102">
        <f t="shared" si="187"/>
        <v>0</v>
      </c>
      <c r="DQ140" s="1102">
        <f t="shared" si="187"/>
        <v>0</v>
      </c>
      <c r="DR140" s="1102">
        <f t="shared" si="187"/>
        <v>0</v>
      </c>
      <c r="DS140" s="1102">
        <f t="shared" si="187"/>
        <v>0</v>
      </c>
      <c r="DT140" s="1102">
        <f t="shared" si="187"/>
        <v>0</v>
      </c>
      <c r="DU140" s="1102">
        <f t="shared" si="187"/>
        <v>0</v>
      </c>
      <c r="DV140" s="1102">
        <f t="shared" si="187"/>
        <v>0</v>
      </c>
      <c r="DW140" s="1102">
        <f t="shared" si="187"/>
        <v>0</v>
      </c>
      <c r="DX140" s="1102">
        <f t="shared" si="187"/>
        <v>0</v>
      </c>
      <c r="DY140" s="1102">
        <f t="shared" si="187"/>
        <v>0</v>
      </c>
      <c r="DZ140" s="1102">
        <f t="shared" si="187"/>
        <v>0</v>
      </c>
      <c r="EA140" s="1102">
        <f t="shared" si="187"/>
        <v>0</v>
      </c>
      <c r="EB140" s="1102">
        <f t="shared" si="187"/>
        <v>0</v>
      </c>
      <c r="EC140" s="1102">
        <f t="shared" si="187"/>
        <v>0</v>
      </c>
      <c r="ED140" s="1102">
        <f t="shared" ref="ED140:GO140" si="188">+ED$138*(_WF_Tier1_GP/_WF_Tier1_GP)</f>
        <v>0</v>
      </c>
      <c r="EE140" s="1102">
        <f t="shared" si="188"/>
        <v>0</v>
      </c>
      <c r="EF140" s="1102">
        <f t="shared" si="188"/>
        <v>0</v>
      </c>
      <c r="EG140" s="1102">
        <f t="shared" si="188"/>
        <v>0</v>
      </c>
      <c r="EH140" s="1102">
        <f t="shared" si="188"/>
        <v>0</v>
      </c>
      <c r="EI140" s="1102">
        <f t="shared" si="188"/>
        <v>0</v>
      </c>
      <c r="EJ140" s="1102">
        <f t="shared" si="188"/>
        <v>0</v>
      </c>
      <c r="EK140" s="1102">
        <f t="shared" si="188"/>
        <v>0</v>
      </c>
      <c r="EL140" s="1102">
        <f t="shared" si="188"/>
        <v>0</v>
      </c>
      <c r="EM140" s="1102">
        <f t="shared" si="188"/>
        <v>0</v>
      </c>
      <c r="EN140" s="1102">
        <f t="shared" si="188"/>
        <v>0</v>
      </c>
      <c r="EO140" s="1102">
        <f t="shared" si="188"/>
        <v>0</v>
      </c>
      <c r="EP140" s="1102">
        <f t="shared" si="188"/>
        <v>0</v>
      </c>
      <c r="EQ140" s="1102">
        <f t="shared" si="188"/>
        <v>0</v>
      </c>
      <c r="ER140" s="1102">
        <f t="shared" si="188"/>
        <v>0</v>
      </c>
      <c r="ES140" s="1102">
        <f t="shared" si="188"/>
        <v>0</v>
      </c>
      <c r="ET140" s="1102">
        <f t="shared" si="188"/>
        <v>0</v>
      </c>
      <c r="EU140" s="1102">
        <f t="shared" si="188"/>
        <v>0</v>
      </c>
      <c r="EV140" s="1102">
        <f t="shared" si="188"/>
        <v>0</v>
      </c>
      <c r="EW140" s="1102">
        <f t="shared" si="188"/>
        <v>0</v>
      </c>
      <c r="EX140" s="1102">
        <f t="shared" si="188"/>
        <v>0</v>
      </c>
      <c r="EY140" s="1102">
        <f t="shared" si="188"/>
        <v>0</v>
      </c>
      <c r="EZ140" s="1102">
        <f t="shared" si="188"/>
        <v>0</v>
      </c>
      <c r="FA140" s="1102">
        <f t="shared" si="188"/>
        <v>0</v>
      </c>
      <c r="FB140" s="1102">
        <f t="shared" si="188"/>
        <v>0</v>
      </c>
      <c r="FC140" s="1102">
        <f t="shared" si="188"/>
        <v>0</v>
      </c>
      <c r="FD140" s="1102">
        <f t="shared" si="188"/>
        <v>0</v>
      </c>
      <c r="FE140" s="1102">
        <f t="shared" si="188"/>
        <v>0</v>
      </c>
      <c r="FF140" s="1102">
        <f t="shared" si="188"/>
        <v>0</v>
      </c>
      <c r="FG140" s="1102">
        <f t="shared" si="188"/>
        <v>0</v>
      </c>
      <c r="FH140" s="1102">
        <f t="shared" si="188"/>
        <v>0</v>
      </c>
      <c r="FI140" s="1102">
        <f t="shared" si="188"/>
        <v>0</v>
      </c>
      <c r="FJ140" s="1102">
        <f t="shared" si="188"/>
        <v>0</v>
      </c>
      <c r="FK140" s="1102">
        <f t="shared" si="188"/>
        <v>0</v>
      </c>
      <c r="FL140" s="1102">
        <f t="shared" si="188"/>
        <v>0</v>
      </c>
      <c r="FM140" s="1102">
        <f t="shared" si="188"/>
        <v>0</v>
      </c>
      <c r="FN140" s="1102">
        <f t="shared" si="188"/>
        <v>0</v>
      </c>
      <c r="FO140" s="1102">
        <f t="shared" si="188"/>
        <v>0</v>
      </c>
      <c r="FP140" s="1102">
        <f t="shared" si="188"/>
        <v>0</v>
      </c>
      <c r="FQ140" s="1102">
        <f t="shared" si="188"/>
        <v>0</v>
      </c>
      <c r="FR140" s="1102">
        <f t="shared" si="188"/>
        <v>0</v>
      </c>
      <c r="FS140" s="1102">
        <f t="shared" si="188"/>
        <v>0</v>
      </c>
      <c r="FT140" s="1102">
        <f t="shared" si="188"/>
        <v>0</v>
      </c>
      <c r="FU140" s="1102">
        <f t="shared" si="188"/>
        <v>0</v>
      </c>
      <c r="FV140" s="1102">
        <f t="shared" si="188"/>
        <v>0</v>
      </c>
      <c r="FW140" s="1102">
        <f t="shared" si="188"/>
        <v>0</v>
      </c>
      <c r="FX140" s="1102">
        <f t="shared" si="188"/>
        <v>0</v>
      </c>
      <c r="FY140" s="1102">
        <f t="shared" si="188"/>
        <v>0</v>
      </c>
      <c r="FZ140" s="1102">
        <f t="shared" si="188"/>
        <v>0</v>
      </c>
      <c r="GA140" s="1102">
        <f t="shared" si="188"/>
        <v>0</v>
      </c>
      <c r="GB140" s="1102">
        <f t="shared" si="188"/>
        <v>0</v>
      </c>
      <c r="GC140" s="1102">
        <f t="shared" si="188"/>
        <v>0</v>
      </c>
      <c r="GD140" s="1102">
        <f t="shared" si="188"/>
        <v>0</v>
      </c>
      <c r="GE140" s="1102">
        <f t="shared" si="188"/>
        <v>0</v>
      </c>
      <c r="GF140" s="1102">
        <f t="shared" si="188"/>
        <v>0</v>
      </c>
      <c r="GG140" s="1102">
        <f t="shared" si="188"/>
        <v>0</v>
      </c>
      <c r="GH140" s="1102">
        <f t="shared" si="188"/>
        <v>0</v>
      </c>
      <c r="GI140" s="1102">
        <f t="shared" si="188"/>
        <v>0</v>
      </c>
      <c r="GJ140" s="1102">
        <f t="shared" si="188"/>
        <v>0</v>
      </c>
      <c r="GK140" s="1102">
        <f t="shared" si="188"/>
        <v>0</v>
      </c>
      <c r="GL140" s="1102">
        <f t="shared" si="188"/>
        <v>0</v>
      </c>
      <c r="GM140" s="1102">
        <f t="shared" si="188"/>
        <v>0</v>
      </c>
      <c r="GN140" s="1102">
        <f t="shared" si="188"/>
        <v>0</v>
      </c>
      <c r="GO140" s="1102">
        <f t="shared" si="188"/>
        <v>0</v>
      </c>
      <c r="GP140" s="1102">
        <f t="shared" ref="GP140:IL140" si="189">+GP$138*(_WF_Tier1_GP/_WF_Tier1_GP)</f>
        <v>0</v>
      </c>
      <c r="GQ140" s="1102">
        <f t="shared" si="189"/>
        <v>0</v>
      </c>
      <c r="GR140" s="1102">
        <f t="shared" si="189"/>
        <v>0</v>
      </c>
      <c r="GS140" s="1102">
        <f t="shared" si="189"/>
        <v>0</v>
      </c>
      <c r="GT140" s="1102">
        <f t="shared" si="189"/>
        <v>0</v>
      </c>
      <c r="GU140" s="1102">
        <f t="shared" si="189"/>
        <v>0</v>
      </c>
      <c r="GV140" s="1102">
        <f t="shared" si="189"/>
        <v>0</v>
      </c>
      <c r="GW140" s="1102">
        <f t="shared" si="189"/>
        <v>0</v>
      </c>
      <c r="GX140" s="1102">
        <f t="shared" si="189"/>
        <v>0</v>
      </c>
      <c r="GY140" s="1102">
        <f t="shared" si="189"/>
        <v>0</v>
      </c>
      <c r="GZ140" s="1102">
        <f t="shared" si="189"/>
        <v>0</v>
      </c>
      <c r="HA140" s="1102">
        <f t="shared" si="189"/>
        <v>0</v>
      </c>
      <c r="HB140" s="1102">
        <f t="shared" si="189"/>
        <v>0</v>
      </c>
      <c r="HC140" s="1102">
        <f t="shared" si="189"/>
        <v>0</v>
      </c>
      <c r="HD140" s="1102">
        <f t="shared" si="189"/>
        <v>0</v>
      </c>
      <c r="HE140" s="1102">
        <f t="shared" si="189"/>
        <v>0</v>
      </c>
      <c r="HF140" s="1102">
        <f t="shared" si="189"/>
        <v>0</v>
      </c>
      <c r="HG140" s="1102">
        <f t="shared" si="189"/>
        <v>0</v>
      </c>
      <c r="HH140" s="1102">
        <f t="shared" si="189"/>
        <v>0</v>
      </c>
      <c r="HI140" s="1102">
        <f t="shared" si="189"/>
        <v>0</v>
      </c>
      <c r="HJ140" s="1102">
        <f t="shared" si="189"/>
        <v>0</v>
      </c>
      <c r="HK140" s="1102">
        <f t="shared" si="189"/>
        <v>0</v>
      </c>
      <c r="HL140" s="1102">
        <f t="shared" si="189"/>
        <v>0</v>
      </c>
      <c r="HM140" s="1102">
        <f t="shared" si="189"/>
        <v>0</v>
      </c>
      <c r="HN140" s="1102">
        <f t="shared" si="189"/>
        <v>0</v>
      </c>
      <c r="HO140" s="1102">
        <f t="shared" si="189"/>
        <v>0</v>
      </c>
      <c r="HP140" s="1102">
        <f t="shared" si="189"/>
        <v>0</v>
      </c>
      <c r="HQ140" s="1102">
        <f t="shared" si="189"/>
        <v>0</v>
      </c>
      <c r="HR140" s="1102">
        <f t="shared" si="189"/>
        <v>0</v>
      </c>
      <c r="HS140" s="1102">
        <f t="shared" si="189"/>
        <v>0</v>
      </c>
      <c r="HT140" s="1102">
        <f t="shared" si="189"/>
        <v>0</v>
      </c>
      <c r="HU140" s="1102">
        <f t="shared" si="189"/>
        <v>0</v>
      </c>
      <c r="HV140" s="1102">
        <f t="shared" si="189"/>
        <v>0</v>
      </c>
      <c r="HW140" s="1102">
        <f t="shared" si="189"/>
        <v>0</v>
      </c>
      <c r="HX140" s="1102">
        <f t="shared" si="189"/>
        <v>0</v>
      </c>
      <c r="HY140" s="1102">
        <f t="shared" si="189"/>
        <v>0</v>
      </c>
      <c r="HZ140" s="1102">
        <f t="shared" si="189"/>
        <v>0</v>
      </c>
      <c r="IA140" s="1102">
        <f t="shared" si="189"/>
        <v>0</v>
      </c>
      <c r="IB140" s="1102">
        <f t="shared" si="189"/>
        <v>0</v>
      </c>
      <c r="IC140" s="1102">
        <f t="shared" si="189"/>
        <v>0</v>
      </c>
      <c r="ID140" s="1102">
        <f t="shared" si="189"/>
        <v>0</v>
      </c>
      <c r="IE140" s="1102">
        <f t="shared" si="189"/>
        <v>0</v>
      </c>
      <c r="IF140" s="1102">
        <f t="shared" si="189"/>
        <v>0</v>
      </c>
      <c r="IG140" s="1102">
        <f t="shared" si="189"/>
        <v>0</v>
      </c>
      <c r="IH140" s="1102">
        <f t="shared" si="189"/>
        <v>0</v>
      </c>
      <c r="II140" s="1102">
        <f t="shared" si="189"/>
        <v>0</v>
      </c>
      <c r="IJ140" s="1102">
        <f t="shared" si="189"/>
        <v>0</v>
      </c>
      <c r="IK140" s="1102">
        <f t="shared" si="189"/>
        <v>0</v>
      </c>
      <c r="IL140" s="1102">
        <f t="shared" si="189"/>
        <v>0</v>
      </c>
    </row>
    <row r="141" spans="1:247" s="1099" customFormat="1">
      <c r="B141" s="1100" t="s">
        <v>721</v>
      </c>
      <c r="C141" s="1100"/>
      <c r="D141" s="1101">
        <f ca="1">+IFERROR(E141/SUM($E$140:$E$141),"")</f>
        <v>0</v>
      </c>
      <c r="E141" s="1100">
        <f ca="1">SUM(G141:IL141)</f>
        <v>0</v>
      </c>
      <c r="F141" s="1102">
        <f t="shared" ref="F141:BQ141" si="190">+F$138*((_WF_Tier1_GP-_WF_Tier1_GP)/_WF_Tier1_GP)</f>
        <v>0</v>
      </c>
      <c r="G141" s="1102">
        <f t="shared" ca="1" si="190"/>
        <v>0</v>
      </c>
      <c r="H141" s="1102">
        <f t="shared" ca="1" si="190"/>
        <v>0</v>
      </c>
      <c r="I141" s="1102">
        <f t="shared" ca="1" si="190"/>
        <v>0</v>
      </c>
      <c r="J141" s="1102">
        <f t="shared" ca="1" si="190"/>
        <v>0</v>
      </c>
      <c r="K141" s="1102">
        <f t="shared" ca="1" si="190"/>
        <v>0</v>
      </c>
      <c r="L141" s="1102">
        <f t="shared" ca="1" si="190"/>
        <v>0</v>
      </c>
      <c r="M141" s="1102">
        <f t="shared" ca="1" si="190"/>
        <v>0</v>
      </c>
      <c r="N141" s="1102">
        <f t="shared" ca="1" si="190"/>
        <v>0</v>
      </c>
      <c r="O141" s="1102">
        <f t="shared" ca="1" si="190"/>
        <v>0</v>
      </c>
      <c r="P141" s="1102">
        <f t="shared" ca="1" si="190"/>
        <v>0</v>
      </c>
      <c r="Q141" s="1102">
        <f t="shared" ca="1" si="190"/>
        <v>0</v>
      </c>
      <c r="R141" s="1102">
        <f t="shared" ca="1" si="190"/>
        <v>0</v>
      </c>
      <c r="S141" s="1102">
        <f t="shared" ca="1" si="190"/>
        <v>0</v>
      </c>
      <c r="T141" s="1102">
        <f t="shared" ca="1" si="190"/>
        <v>0</v>
      </c>
      <c r="U141" s="1102">
        <f t="shared" ca="1" si="190"/>
        <v>0</v>
      </c>
      <c r="V141" s="1102">
        <f t="shared" ca="1" si="190"/>
        <v>0</v>
      </c>
      <c r="W141" s="1102">
        <f t="shared" ca="1" si="190"/>
        <v>0</v>
      </c>
      <c r="X141" s="1102">
        <f t="shared" ca="1" si="190"/>
        <v>0</v>
      </c>
      <c r="Y141" s="1102">
        <f t="shared" ca="1" si="190"/>
        <v>0</v>
      </c>
      <c r="Z141" s="1102">
        <f t="shared" ca="1" si="190"/>
        <v>0</v>
      </c>
      <c r="AA141" s="1102">
        <f t="shared" ca="1" si="190"/>
        <v>0</v>
      </c>
      <c r="AB141" s="1102">
        <f t="shared" ca="1" si="190"/>
        <v>0</v>
      </c>
      <c r="AC141" s="1102">
        <f t="shared" ca="1" si="190"/>
        <v>0</v>
      </c>
      <c r="AD141" s="1102">
        <f t="shared" ca="1" si="190"/>
        <v>0</v>
      </c>
      <c r="AE141" s="1102">
        <f t="shared" ca="1" si="190"/>
        <v>0</v>
      </c>
      <c r="AF141" s="1102">
        <f t="shared" ca="1" si="190"/>
        <v>0</v>
      </c>
      <c r="AG141" s="1102">
        <f t="shared" ca="1" si="190"/>
        <v>0</v>
      </c>
      <c r="AH141" s="1102">
        <f t="shared" ca="1" si="190"/>
        <v>0</v>
      </c>
      <c r="AI141" s="1102">
        <f t="shared" ca="1" si="190"/>
        <v>0</v>
      </c>
      <c r="AJ141" s="1102">
        <f t="shared" ca="1" si="190"/>
        <v>0</v>
      </c>
      <c r="AK141" s="1102">
        <f t="shared" ca="1" si="190"/>
        <v>0</v>
      </c>
      <c r="AL141" s="1102">
        <f t="shared" ca="1" si="190"/>
        <v>0</v>
      </c>
      <c r="AM141" s="1102">
        <f t="shared" ca="1" si="190"/>
        <v>0</v>
      </c>
      <c r="AN141" s="1102">
        <f t="shared" ca="1" si="190"/>
        <v>0</v>
      </c>
      <c r="AO141" s="1102">
        <f t="shared" ca="1" si="190"/>
        <v>0</v>
      </c>
      <c r="AP141" s="1102">
        <f t="shared" ca="1" si="190"/>
        <v>0</v>
      </c>
      <c r="AQ141" s="1102">
        <f t="shared" ca="1" si="190"/>
        <v>0</v>
      </c>
      <c r="AR141" s="1102">
        <f t="shared" ca="1" si="190"/>
        <v>0</v>
      </c>
      <c r="AS141" s="1102">
        <f t="shared" ca="1" si="190"/>
        <v>0</v>
      </c>
      <c r="AT141" s="1102">
        <f t="shared" ca="1" si="190"/>
        <v>0</v>
      </c>
      <c r="AU141" s="1102">
        <f t="shared" ca="1" si="190"/>
        <v>0</v>
      </c>
      <c r="AV141" s="1102">
        <f t="shared" ca="1" si="190"/>
        <v>0</v>
      </c>
      <c r="AW141" s="1102">
        <f t="shared" ca="1" si="190"/>
        <v>0</v>
      </c>
      <c r="AX141" s="1102">
        <f t="shared" ca="1" si="190"/>
        <v>0</v>
      </c>
      <c r="AY141" s="1102">
        <f t="shared" ca="1" si="190"/>
        <v>0</v>
      </c>
      <c r="AZ141" s="1102">
        <f t="shared" ca="1" si="190"/>
        <v>0</v>
      </c>
      <c r="BA141" s="1102">
        <f t="shared" ca="1" si="190"/>
        <v>0</v>
      </c>
      <c r="BB141" s="1102">
        <f t="shared" ca="1" si="190"/>
        <v>0</v>
      </c>
      <c r="BC141" s="1102">
        <f t="shared" ca="1" si="190"/>
        <v>0</v>
      </c>
      <c r="BD141" s="1102">
        <f t="shared" ca="1" si="190"/>
        <v>0</v>
      </c>
      <c r="BE141" s="1102">
        <f t="shared" ca="1" si="190"/>
        <v>0</v>
      </c>
      <c r="BF141" s="1102">
        <f t="shared" ca="1" si="190"/>
        <v>0</v>
      </c>
      <c r="BG141" s="1102">
        <f t="shared" ca="1" si="190"/>
        <v>0</v>
      </c>
      <c r="BH141" s="1102">
        <f t="shared" ca="1" si="190"/>
        <v>0</v>
      </c>
      <c r="BI141" s="1102">
        <f t="shared" ca="1" si="190"/>
        <v>0</v>
      </c>
      <c r="BJ141" s="1102">
        <f t="shared" ca="1" si="190"/>
        <v>0</v>
      </c>
      <c r="BK141" s="1102">
        <f t="shared" ca="1" si="190"/>
        <v>0</v>
      </c>
      <c r="BL141" s="1102">
        <f t="shared" ca="1" si="190"/>
        <v>0</v>
      </c>
      <c r="BM141" s="1102">
        <f t="shared" ca="1" si="190"/>
        <v>0</v>
      </c>
      <c r="BN141" s="1102">
        <f t="shared" ca="1" si="190"/>
        <v>0</v>
      </c>
      <c r="BO141" s="1102">
        <f t="shared" ca="1" si="190"/>
        <v>0</v>
      </c>
      <c r="BP141" s="1102">
        <f t="shared" ca="1" si="190"/>
        <v>0</v>
      </c>
      <c r="BQ141" s="1102">
        <f t="shared" ca="1" si="190"/>
        <v>0</v>
      </c>
      <c r="BR141" s="1102">
        <f t="shared" ref="BR141:EC141" ca="1" si="191">+BR$138*((_WF_Tier1_GP-_WF_Tier1_GP)/_WF_Tier1_GP)</f>
        <v>0</v>
      </c>
      <c r="BS141" s="1102">
        <f t="shared" ca="1" si="191"/>
        <v>0</v>
      </c>
      <c r="BT141" s="1102">
        <f t="shared" ca="1" si="191"/>
        <v>0</v>
      </c>
      <c r="BU141" s="1102">
        <f t="shared" ca="1" si="191"/>
        <v>0</v>
      </c>
      <c r="BV141" s="1102">
        <f t="shared" si="191"/>
        <v>0</v>
      </c>
      <c r="BW141" s="1102">
        <f t="shared" si="191"/>
        <v>0</v>
      </c>
      <c r="BX141" s="1102">
        <f t="shared" si="191"/>
        <v>0</v>
      </c>
      <c r="BY141" s="1102">
        <f t="shared" si="191"/>
        <v>0</v>
      </c>
      <c r="BZ141" s="1102">
        <f t="shared" si="191"/>
        <v>0</v>
      </c>
      <c r="CA141" s="1102">
        <f t="shared" si="191"/>
        <v>0</v>
      </c>
      <c r="CB141" s="1102">
        <f t="shared" si="191"/>
        <v>0</v>
      </c>
      <c r="CC141" s="1102">
        <f t="shared" si="191"/>
        <v>0</v>
      </c>
      <c r="CD141" s="1102">
        <f t="shared" si="191"/>
        <v>0</v>
      </c>
      <c r="CE141" s="1102">
        <f t="shared" si="191"/>
        <v>0</v>
      </c>
      <c r="CF141" s="1102">
        <f t="shared" si="191"/>
        <v>0</v>
      </c>
      <c r="CG141" s="1102">
        <f t="shared" si="191"/>
        <v>0</v>
      </c>
      <c r="CH141" s="1102">
        <f t="shared" si="191"/>
        <v>0</v>
      </c>
      <c r="CI141" s="1102">
        <f t="shared" si="191"/>
        <v>0</v>
      </c>
      <c r="CJ141" s="1102">
        <f t="shared" si="191"/>
        <v>0</v>
      </c>
      <c r="CK141" s="1102">
        <f t="shared" si="191"/>
        <v>0</v>
      </c>
      <c r="CL141" s="1102">
        <f t="shared" si="191"/>
        <v>0</v>
      </c>
      <c r="CM141" s="1102">
        <f t="shared" si="191"/>
        <v>0</v>
      </c>
      <c r="CN141" s="1102">
        <f t="shared" si="191"/>
        <v>0</v>
      </c>
      <c r="CO141" s="1102">
        <f t="shared" si="191"/>
        <v>0</v>
      </c>
      <c r="CP141" s="1102">
        <f t="shared" si="191"/>
        <v>0</v>
      </c>
      <c r="CQ141" s="1102">
        <f t="shared" si="191"/>
        <v>0</v>
      </c>
      <c r="CR141" s="1102">
        <f t="shared" si="191"/>
        <v>0</v>
      </c>
      <c r="CS141" s="1102">
        <f t="shared" si="191"/>
        <v>0</v>
      </c>
      <c r="CT141" s="1102">
        <f t="shared" si="191"/>
        <v>0</v>
      </c>
      <c r="CU141" s="1102">
        <f t="shared" si="191"/>
        <v>0</v>
      </c>
      <c r="CV141" s="1102">
        <f t="shared" si="191"/>
        <v>0</v>
      </c>
      <c r="CW141" s="1102">
        <f t="shared" si="191"/>
        <v>0</v>
      </c>
      <c r="CX141" s="1102">
        <f t="shared" si="191"/>
        <v>0</v>
      </c>
      <c r="CY141" s="1102">
        <f t="shared" si="191"/>
        <v>0</v>
      </c>
      <c r="CZ141" s="1102">
        <f t="shared" si="191"/>
        <v>0</v>
      </c>
      <c r="DA141" s="1102">
        <f t="shared" si="191"/>
        <v>0</v>
      </c>
      <c r="DB141" s="1102">
        <f t="shared" si="191"/>
        <v>0</v>
      </c>
      <c r="DC141" s="1102">
        <f t="shared" si="191"/>
        <v>0</v>
      </c>
      <c r="DD141" s="1102">
        <f t="shared" si="191"/>
        <v>0</v>
      </c>
      <c r="DE141" s="1102">
        <f t="shared" si="191"/>
        <v>0</v>
      </c>
      <c r="DF141" s="1102">
        <f t="shared" si="191"/>
        <v>0</v>
      </c>
      <c r="DG141" s="1102">
        <f t="shared" si="191"/>
        <v>0</v>
      </c>
      <c r="DH141" s="1102">
        <f t="shared" si="191"/>
        <v>0</v>
      </c>
      <c r="DI141" s="1102">
        <f t="shared" si="191"/>
        <v>0</v>
      </c>
      <c r="DJ141" s="1102">
        <f t="shared" si="191"/>
        <v>0</v>
      </c>
      <c r="DK141" s="1102">
        <f t="shared" si="191"/>
        <v>0</v>
      </c>
      <c r="DL141" s="1102">
        <f t="shared" si="191"/>
        <v>0</v>
      </c>
      <c r="DM141" s="1102">
        <f t="shared" si="191"/>
        <v>0</v>
      </c>
      <c r="DN141" s="1102">
        <f t="shared" si="191"/>
        <v>0</v>
      </c>
      <c r="DO141" s="1102">
        <f t="shared" si="191"/>
        <v>0</v>
      </c>
      <c r="DP141" s="1102">
        <f t="shared" si="191"/>
        <v>0</v>
      </c>
      <c r="DQ141" s="1102">
        <f t="shared" si="191"/>
        <v>0</v>
      </c>
      <c r="DR141" s="1102">
        <f t="shared" si="191"/>
        <v>0</v>
      </c>
      <c r="DS141" s="1102">
        <f t="shared" si="191"/>
        <v>0</v>
      </c>
      <c r="DT141" s="1102">
        <f t="shared" si="191"/>
        <v>0</v>
      </c>
      <c r="DU141" s="1102">
        <f t="shared" si="191"/>
        <v>0</v>
      </c>
      <c r="DV141" s="1102">
        <f t="shared" si="191"/>
        <v>0</v>
      </c>
      <c r="DW141" s="1102">
        <f t="shared" si="191"/>
        <v>0</v>
      </c>
      <c r="DX141" s="1102">
        <f t="shared" si="191"/>
        <v>0</v>
      </c>
      <c r="DY141" s="1102">
        <f t="shared" si="191"/>
        <v>0</v>
      </c>
      <c r="DZ141" s="1102">
        <f t="shared" si="191"/>
        <v>0</v>
      </c>
      <c r="EA141" s="1102">
        <f t="shared" si="191"/>
        <v>0</v>
      </c>
      <c r="EB141" s="1102">
        <f t="shared" si="191"/>
        <v>0</v>
      </c>
      <c r="EC141" s="1102">
        <f t="shared" si="191"/>
        <v>0</v>
      </c>
      <c r="ED141" s="1102">
        <f t="shared" ref="ED141:GO141" si="192">+ED$138*((_WF_Tier1_GP-_WF_Tier1_GP)/_WF_Tier1_GP)</f>
        <v>0</v>
      </c>
      <c r="EE141" s="1102">
        <f t="shared" si="192"/>
        <v>0</v>
      </c>
      <c r="EF141" s="1102">
        <f t="shared" si="192"/>
        <v>0</v>
      </c>
      <c r="EG141" s="1102">
        <f t="shared" si="192"/>
        <v>0</v>
      </c>
      <c r="EH141" s="1102">
        <f t="shared" si="192"/>
        <v>0</v>
      </c>
      <c r="EI141" s="1102">
        <f t="shared" si="192"/>
        <v>0</v>
      </c>
      <c r="EJ141" s="1102">
        <f t="shared" si="192"/>
        <v>0</v>
      </c>
      <c r="EK141" s="1102">
        <f t="shared" si="192"/>
        <v>0</v>
      </c>
      <c r="EL141" s="1102">
        <f t="shared" si="192"/>
        <v>0</v>
      </c>
      <c r="EM141" s="1102">
        <f t="shared" si="192"/>
        <v>0</v>
      </c>
      <c r="EN141" s="1102">
        <f t="shared" si="192"/>
        <v>0</v>
      </c>
      <c r="EO141" s="1102">
        <f t="shared" si="192"/>
        <v>0</v>
      </c>
      <c r="EP141" s="1102">
        <f t="shared" si="192"/>
        <v>0</v>
      </c>
      <c r="EQ141" s="1102">
        <f t="shared" si="192"/>
        <v>0</v>
      </c>
      <c r="ER141" s="1102">
        <f t="shared" si="192"/>
        <v>0</v>
      </c>
      <c r="ES141" s="1102">
        <f t="shared" si="192"/>
        <v>0</v>
      </c>
      <c r="ET141" s="1102">
        <f t="shared" si="192"/>
        <v>0</v>
      </c>
      <c r="EU141" s="1102">
        <f t="shared" si="192"/>
        <v>0</v>
      </c>
      <c r="EV141" s="1102">
        <f t="shared" si="192"/>
        <v>0</v>
      </c>
      <c r="EW141" s="1102">
        <f t="shared" si="192"/>
        <v>0</v>
      </c>
      <c r="EX141" s="1102">
        <f t="shared" si="192"/>
        <v>0</v>
      </c>
      <c r="EY141" s="1102">
        <f t="shared" si="192"/>
        <v>0</v>
      </c>
      <c r="EZ141" s="1102">
        <f t="shared" si="192"/>
        <v>0</v>
      </c>
      <c r="FA141" s="1102">
        <f t="shared" si="192"/>
        <v>0</v>
      </c>
      <c r="FB141" s="1102">
        <f t="shared" si="192"/>
        <v>0</v>
      </c>
      <c r="FC141" s="1102">
        <f t="shared" si="192"/>
        <v>0</v>
      </c>
      <c r="FD141" s="1102">
        <f t="shared" si="192"/>
        <v>0</v>
      </c>
      <c r="FE141" s="1102">
        <f t="shared" si="192"/>
        <v>0</v>
      </c>
      <c r="FF141" s="1102">
        <f t="shared" si="192"/>
        <v>0</v>
      </c>
      <c r="FG141" s="1102">
        <f t="shared" si="192"/>
        <v>0</v>
      </c>
      <c r="FH141" s="1102">
        <f t="shared" si="192"/>
        <v>0</v>
      </c>
      <c r="FI141" s="1102">
        <f t="shared" si="192"/>
        <v>0</v>
      </c>
      <c r="FJ141" s="1102">
        <f t="shared" si="192"/>
        <v>0</v>
      </c>
      <c r="FK141" s="1102">
        <f t="shared" si="192"/>
        <v>0</v>
      </c>
      <c r="FL141" s="1102">
        <f t="shared" si="192"/>
        <v>0</v>
      </c>
      <c r="FM141" s="1102">
        <f t="shared" si="192"/>
        <v>0</v>
      </c>
      <c r="FN141" s="1102">
        <f t="shared" si="192"/>
        <v>0</v>
      </c>
      <c r="FO141" s="1102">
        <f t="shared" si="192"/>
        <v>0</v>
      </c>
      <c r="FP141" s="1102">
        <f t="shared" si="192"/>
        <v>0</v>
      </c>
      <c r="FQ141" s="1102">
        <f t="shared" si="192"/>
        <v>0</v>
      </c>
      <c r="FR141" s="1102">
        <f t="shared" si="192"/>
        <v>0</v>
      </c>
      <c r="FS141" s="1102">
        <f t="shared" si="192"/>
        <v>0</v>
      </c>
      <c r="FT141" s="1102">
        <f t="shared" si="192"/>
        <v>0</v>
      </c>
      <c r="FU141" s="1102">
        <f t="shared" si="192"/>
        <v>0</v>
      </c>
      <c r="FV141" s="1102">
        <f t="shared" si="192"/>
        <v>0</v>
      </c>
      <c r="FW141" s="1102">
        <f t="shared" si="192"/>
        <v>0</v>
      </c>
      <c r="FX141" s="1102">
        <f t="shared" si="192"/>
        <v>0</v>
      </c>
      <c r="FY141" s="1102">
        <f t="shared" si="192"/>
        <v>0</v>
      </c>
      <c r="FZ141" s="1102">
        <f t="shared" si="192"/>
        <v>0</v>
      </c>
      <c r="GA141" s="1102">
        <f t="shared" si="192"/>
        <v>0</v>
      </c>
      <c r="GB141" s="1102">
        <f t="shared" si="192"/>
        <v>0</v>
      </c>
      <c r="GC141" s="1102">
        <f t="shared" si="192"/>
        <v>0</v>
      </c>
      <c r="GD141" s="1102">
        <f t="shared" si="192"/>
        <v>0</v>
      </c>
      <c r="GE141" s="1102">
        <f t="shared" si="192"/>
        <v>0</v>
      </c>
      <c r="GF141" s="1102">
        <f t="shared" si="192"/>
        <v>0</v>
      </c>
      <c r="GG141" s="1102">
        <f t="shared" si="192"/>
        <v>0</v>
      </c>
      <c r="GH141" s="1102">
        <f t="shared" si="192"/>
        <v>0</v>
      </c>
      <c r="GI141" s="1102">
        <f t="shared" si="192"/>
        <v>0</v>
      </c>
      <c r="GJ141" s="1102">
        <f t="shared" si="192"/>
        <v>0</v>
      </c>
      <c r="GK141" s="1102">
        <f t="shared" si="192"/>
        <v>0</v>
      </c>
      <c r="GL141" s="1102">
        <f t="shared" si="192"/>
        <v>0</v>
      </c>
      <c r="GM141" s="1102">
        <f t="shared" si="192"/>
        <v>0</v>
      </c>
      <c r="GN141" s="1102">
        <f t="shared" si="192"/>
        <v>0</v>
      </c>
      <c r="GO141" s="1102">
        <f t="shared" si="192"/>
        <v>0</v>
      </c>
      <c r="GP141" s="1102">
        <f t="shared" ref="GP141:IL141" si="193">+GP$138*((_WF_Tier1_GP-_WF_Tier1_GP)/_WF_Tier1_GP)</f>
        <v>0</v>
      </c>
      <c r="GQ141" s="1102">
        <f t="shared" si="193"/>
        <v>0</v>
      </c>
      <c r="GR141" s="1102">
        <f t="shared" si="193"/>
        <v>0</v>
      </c>
      <c r="GS141" s="1102">
        <f t="shared" si="193"/>
        <v>0</v>
      </c>
      <c r="GT141" s="1102">
        <f t="shared" si="193"/>
        <v>0</v>
      </c>
      <c r="GU141" s="1102">
        <f t="shared" si="193"/>
        <v>0</v>
      </c>
      <c r="GV141" s="1102">
        <f t="shared" si="193"/>
        <v>0</v>
      </c>
      <c r="GW141" s="1102">
        <f t="shared" si="193"/>
        <v>0</v>
      </c>
      <c r="GX141" s="1102">
        <f t="shared" si="193"/>
        <v>0</v>
      </c>
      <c r="GY141" s="1102">
        <f t="shared" si="193"/>
        <v>0</v>
      </c>
      <c r="GZ141" s="1102">
        <f t="shared" si="193"/>
        <v>0</v>
      </c>
      <c r="HA141" s="1102">
        <f t="shared" si="193"/>
        <v>0</v>
      </c>
      <c r="HB141" s="1102">
        <f t="shared" si="193"/>
        <v>0</v>
      </c>
      <c r="HC141" s="1102">
        <f t="shared" si="193"/>
        <v>0</v>
      </c>
      <c r="HD141" s="1102">
        <f t="shared" si="193"/>
        <v>0</v>
      </c>
      <c r="HE141" s="1102">
        <f t="shared" si="193"/>
        <v>0</v>
      </c>
      <c r="HF141" s="1102">
        <f t="shared" si="193"/>
        <v>0</v>
      </c>
      <c r="HG141" s="1102">
        <f t="shared" si="193"/>
        <v>0</v>
      </c>
      <c r="HH141" s="1102">
        <f t="shared" si="193"/>
        <v>0</v>
      </c>
      <c r="HI141" s="1102">
        <f t="shared" si="193"/>
        <v>0</v>
      </c>
      <c r="HJ141" s="1102">
        <f t="shared" si="193"/>
        <v>0</v>
      </c>
      <c r="HK141" s="1102">
        <f t="shared" si="193"/>
        <v>0</v>
      </c>
      <c r="HL141" s="1102">
        <f t="shared" si="193"/>
        <v>0</v>
      </c>
      <c r="HM141" s="1102">
        <f t="shared" si="193"/>
        <v>0</v>
      </c>
      <c r="HN141" s="1102">
        <f t="shared" si="193"/>
        <v>0</v>
      </c>
      <c r="HO141" s="1102">
        <f t="shared" si="193"/>
        <v>0</v>
      </c>
      <c r="HP141" s="1102">
        <f t="shared" si="193"/>
        <v>0</v>
      </c>
      <c r="HQ141" s="1102">
        <f t="shared" si="193"/>
        <v>0</v>
      </c>
      <c r="HR141" s="1102">
        <f t="shared" si="193"/>
        <v>0</v>
      </c>
      <c r="HS141" s="1102">
        <f t="shared" si="193"/>
        <v>0</v>
      </c>
      <c r="HT141" s="1102">
        <f t="shared" si="193"/>
        <v>0</v>
      </c>
      <c r="HU141" s="1102">
        <f t="shared" si="193"/>
        <v>0</v>
      </c>
      <c r="HV141" s="1102">
        <f t="shared" si="193"/>
        <v>0</v>
      </c>
      <c r="HW141" s="1102">
        <f t="shared" si="193"/>
        <v>0</v>
      </c>
      <c r="HX141" s="1102">
        <f t="shared" si="193"/>
        <v>0</v>
      </c>
      <c r="HY141" s="1102">
        <f t="shared" si="193"/>
        <v>0</v>
      </c>
      <c r="HZ141" s="1102">
        <f t="shared" si="193"/>
        <v>0</v>
      </c>
      <c r="IA141" s="1102">
        <f t="shared" si="193"/>
        <v>0</v>
      </c>
      <c r="IB141" s="1102">
        <f t="shared" si="193"/>
        <v>0</v>
      </c>
      <c r="IC141" s="1102">
        <f t="shared" si="193"/>
        <v>0</v>
      </c>
      <c r="ID141" s="1102">
        <f t="shared" si="193"/>
        <v>0</v>
      </c>
      <c r="IE141" s="1102">
        <f t="shared" si="193"/>
        <v>0</v>
      </c>
      <c r="IF141" s="1102">
        <f t="shared" si="193"/>
        <v>0</v>
      </c>
      <c r="IG141" s="1102">
        <f t="shared" si="193"/>
        <v>0</v>
      </c>
      <c r="IH141" s="1102">
        <f t="shared" si="193"/>
        <v>0</v>
      </c>
      <c r="II141" s="1102">
        <f t="shared" si="193"/>
        <v>0</v>
      </c>
      <c r="IJ141" s="1102">
        <f t="shared" si="193"/>
        <v>0</v>
      </c>
      <c r="IK141" s="1102">
        <f t="shared" si="193"/>
        <v>0</v>
      </c>
      <c r="IL141" s="1102">
        <f t="shared" si="193"/>
        <v>0</v>
      </c>
    </row>
    <row r="142" spans="1:247" s="817" customFormat="1">
      <c r="D142" s="818"/>
    </row>
    <row r="143" spans="1:247" s="618" customFormat="1">
      <c r="B143" s="618" t="s">
        <v>722</v>
      </c>
      <c r="D143" s="619"/>
      <c r="E143" s="618">
        <f ca="1">SUM(G143:IL143)</f>
        <v>134659689.4767665</v>
      </c>
      <c r="F143" s="814">
        <f t="shared" ref="F143:BR143" si="194">+F$117-SUM(F$137:F$138)</f>
        <v>0</v>
      </c>
      <c r="G143" s="814">
        <f t="shared" ca="1" si="194"/>
        <v>0</v>
      </c>
      <c r="H143" s="815">
        <f t="shared" ca="1" si="194"/>
        <v>0</v>
      </c>
      <c r="I143" s="815">
        <f t="shared" ca="1" si="194"/>
        <v>0</v>
      </c>
      <c r="J143" s="815">
        <f t="shared" ca="1" si="194"/>
        <v>0</v>
      </c>
      <c r="K143" s="815">
        <f t="shared" ca="1" si="194"/>
        <v>0</v>
      </c>
      <c r="L143" s="815">
        <f t="shared" ref="L143:R143" ca="1" si="195">+L$117-SUM(L$137:L$138)</f>
        <v>0</v>
      </c>
      <c r="M143" s="815">
        <f t="shared" ca="1" si="195"/>
        <v>0</v>
      </c>
      <c r="N143" s="815">
        <f t="shared" ca="1" si="195"/>
        <v>0</v>
      </c>
      <c r="O143" s="815">
        <f t="shared" ca="1" si="195"/>
        <v>0</v>
      </c>
      <c r="P143" s="815">
        <f t="shared" ca="1" si="195"/>
        <v>0</v>
      </c>
      <c r="Q143" s="815">
        <f t="shared" ca="1" si="195"/>
        <v>0</v>
      </c>
      <c r="R143" s="815">
        <f t="shared" ca="1" si="195"/>
        <v>0</v>
      </c>
      <c r="S143" s="815">
        <f t="shared" ca="1" si="194"/>
        <v>0</v>
      </c>
      <c r="T143" s="815">
        <f t="shared" ca="1" si="194"/>
        <v>0</v>
      </c>
      <c r="U143" s="815">
        <f t="shared" ca="1" si="194"/>
        <v>0</v>
      </c>
      <c r="V143" s="815">
        <f t="shared" ca="1" si="194"/>
        <v>0</v>
      </c>
      <c r="W143" s="815">
        <f t="shared" ca="1" si="194"/>
        <v>0</v>
      </c>
      <c r="X143" s="815">
        <f t="shared" ca="1" si="194"/>
        <v>0</v>
      </c>
      <c r="Y143" s="815">
        <f t="shared" ca="1" si="194"/>
        <v>0</v>
      </c>
      <c r="Z143" s="815">
        <f t="shared" ca="1" si="194"/>
        <v>0</v>
      </c>
      <c r="AA143" s="815">
        <f t="shared" ca="1" si="194"/>
        <v>0</v>
      </c>
      <c r="AB143" s="815">
        <f t="shared" ca="1" si="194"/>
        <v>0</v>
      </c>
      <c r="AC143" s="815">
        <f t="shared" ca="1" si="194"/>
        <v>0</v>
      </c>
      <c r="AD143" s="815">
        <f t="shared" ca="1" si="194"/>
        <v>0</v>
      </c>
      <c r="AE143" s="815">
        <f t="shared" ca="1" si="194"/>
        <v>0</v>
      </c>
      <c r="AF143" s="815">
        <f t="shared" ca="1" si="194"/>
        <v>0</v>
      </c>
      <c r="AG143" s="815">
        <f t="shared" ca="1" si="194"/>
        <v>0</v>
      </c>
      <c r="AH143" s="815">
        <f t="shared" ca="1" si="194"/>
        <v>0</v>
      </c>
      <c r="AI143" s="815">
        <f t="shared" ca="1" si="194"/>
        <v>0</v>
      </c>
      <c r="AJ143" s="815">
        <f t="shared" ca="1" si="194"/>
        <v>0</v>
      </c>
      <c r="AK143" s="815">
        <f t="shared" ca="1" si="194"/>
        <v>0</v>
      </c>
      <c r="AL143" s="815">
        <f t="shared" ca="1" si="194"/>
        <v>0</v>
      </c>
      <c r="AM143" s="815">
        <f t="shared" ca="1" si="194"/>
        <v>0</v>
      </c>
      <c r="AN143" s="815">
        <f t="shared" ca="1" si="194"/>
        <v>0</v>
      </c>
      <c r="AO143" s="815">
        <f t="shared" ca="1" si="194"/>
        <v>0</v>
      </c>
      <c r="AP143" s="815">
        <f t="shared" ca="1" si="194"/>
        <v>0</v>
      </c>
      <c r="AQ143" s="815">
        <f t="shared" ca="1" si="194"/>
        <v>0</v>
      </c>
      <c r="AR143" s="815">
        <f t="shared" ca="1" si="194"/>
        <v>0</v>
      </c>
      <c r="AS143" s="815">
        <f t="shared" ca="1" si="194"/>
        <v>0</v>
      </c>
      <c r="AT143" s="815">
        <f t="shared" ca="1" si="194"/>
        <v>0</v>
      </c>
      <c r="AU143" s="815">
        <f t="shared" ca="1" si="194"/>
        <v>0</v>
      </c>
      <c r="AV143" s="815">
        <f t="shared" ca="1" si="194"/>
        <v>0</v>
      </c>
      <c r="AW143" s="815">
        <f t="shared" ca="1" si="194"/>
        <v>0</v>
      </c>
      <c r="AX143" s="815">
        <f t="shared" ca="1" si="194"/>
        <v>0</v>
      </c>
      <c r="AY143" s="815">
        <f t="shared" ca="1" si="194"/>
        <v>0</v>
      </c>
      <c r="AZ143" s="815">
        <f t="shared" ca="1" si="194"/>
        <v>0</v>
      </c>
      <c r="BA143" s="815">
        <f t="shared" ca="1" si="194"/>
        <v>0</v>
      </c>
      <c r="BB143" s="815">
        <f t="shared" ca="1" si="194"/>
        <v>0</v>
      </c>
      <c r="BC143" s="815">
        <f t="shared" ca="1" si="194"/>
        <v>0</v>
      </c>
      <c r="BD143" s="815">
        <f t="shared" ca="1" si="194"/>
        <v>0</v>
      </c>
      <c r="BE143" s="815">
        <f t="shared" ca="1" si="194"/>
        <v>0</v>
      </c>
      <c r="BF143" s="815">
        <f t="shared" ca="1" si="194"/>
        <v>0</v>
      </c>
      <c r="BG143" s="815">
        <f t="shared" ca="1" si="194"/>
        <v>0</v>
      </c>
      <c r="BH143" s="815">
        <f t="shared" ca="1" si="194"/>
        <v>0</v>
      </c>
      <c r="BI143" s="815">
        <f t="shared" ca="1" si="194"/>
        <v>0</v>
      </c>
      <c r="BJ143" s="815">
        <f t="shared" ca="1" si="194"/>
        <v>0</v>
      </c>
      <c r="BK143" s="815">
        <f t="shared" ca="1" si="194"/>
        <v>0</v>
      </c>
      <c r="BL143" s="815">
        <f t="shared" ca="1" si="194"/>
        <v>0</v>
      </c>
      <c r="BM143" s="815">
        <f t="shared" ca="1" si="194"/>
        <v>0</v>
      </c>
      <c r="BN143" s="815">
        <f t="shared" ca="1" si="194"/>
        <v>0</v>
      </c>
      <c r="BO143" s="815">
        <f t="shared" ca="1" si="194"/>
        <v>0</v>
      </c>
      <c r="BP143" s="815">
        <f t="shared" ca="1" si="194"/>
        <v>0</v>
      </c>
      <c r="BQ143" s="815">
        <f t="shared" ca="1" si="194"/>
        <v>0</v>
      </c>
      <c r="BR143" s="815">
        <f t="shared" ca="1" si="194"/>
        <v>0</v>
      </c>
      <c r="BS143" s="815">
        <f t="shared" ref="BS143:ED143" ca="1" si="196">+BS$117-SUM(BS$137:BS$138)</f>
        <v>0</v>
      </c>
      <c r="BT143" s="815">
        <f t="shared" ca="1" si="196"/>
        <v>0</v>
      </c>
      <c r="BU143" s="815">
        <f t="shared" ca="1" si="196"/>
        <v>134659689.4767665</v>
      </c>
      <c r="BV143" s="815">
        <f t="shared" si="196"/>
        <v>0</v>
      </c>
      <c r="BW143" s="815">
        <f t="shared" si="196"/>
        <v>0</v>
      </c>
      <c r="BX143" s="815">
        <f t="shared" si="196"/>
        <v>0</v>
      </c>
      <c r="BY143" s="815">
        <f t="shared" si="196"/>
        <v>0</v>
      </c>
      <c r="BZ143" s="815">
        <f t="shared" si="196"/>
        <v>0</v>
      </c>
      <c r="CA143" s="815">
        <f t="shared" si="196"/>
        <v>0</v>
      </c>
      <c r="CB143" s="815">
        <f t="shared" si="196"/>
        <v>0</v>
      </c>
      <c r="CC143" s="815">
        <f t="shared" si="196"/>
        <v>0</v>
      </c>
      <c r="CD143" s="815">
        <f t="shared" si="196"/>
        <v>0</v>
      </c>
      <c r="CE143" s="815">
        <f t="shared" si="196"/>
        <v>0</v>
      </c>
      <c r="CF143" s="815">
        <f t="shared" si="196"/>
        <v>0</v>
      </c>
      <c r="CG143" s="815">
        <f t="shared" si="196"/>
        <v>0</v>
      </c>
      <c r="CH143" s="815">
        <f t="shared" si="196"/>
        <v>0</v>
      </c>
      <c r="CI143" s="815">
        <f t="shared" si="196"/>
        <v>0</v>
      </c>
      <c r="CJ143" s="815">
        <f t="shared" si="196"/>
        <v>0</v>
      </c>
      <c r="CK143" s="815">
        <f t="shared" si="196"/>
        <v>0</v>
      </c>
      <c r="CL143" s="815">
        <f t="shared" si="196"/>
        <v>0</v>
      </c>
      <c r="CM143" s="815">
        <f t="shared" si="196"/>
        <v>0</v>
      </c>
      <c r="CN143" s="815">
        <f t="shared" si="196"/>
        <v>0</v>
      </c>
      <c r="CO143" s="815">
        <f t="shared" si="196"/>
        <v>0</v>
      </c>
      <c r="CP143" s="815">
        <f t="shared" si="196"/>
        <v>0</v>
      </c>
      <c r="CQ143" s="815">
        <f t="shared" si="196"/>
        <v>0</v>
      </c>
      <c r="CR143" s="815">
        <f t="shared" si="196"/>
        <v>0</v>
      </c>
      <c r="CS143" s="815">
        <f t="shared" si="196"/>
        <v>0</v>
      </c>
      <c r="CT143" s="815">
        <f t="shared" si="196"/>
        <v>0</v>
      </c>
      <c r="CU143" s="815">
        <f t="shared" si="196"/>
        <v>0</v>
      </c>
      <c r="CV143" s="815">
        <f t="shared" si="196"/>
        <v>0</v>
      </c>
      <c r="CW143" s="815">
        <f t="shared" si="196"/>
        <v>0</v>
      </c>
      <c r="CX143" s="815">
        <f t="shared" si="196"/>
        <v>0</v>
      </c>
      <c r="CY143" s="815">
        <f t="shared" si="196"/>
        <v>0</v>
      </c>
      <c r="CZ143" s="815">
        <f t="shared" si="196"/>
        <v>0</v>
      </c>
      <c r="DA143" s="815">
        <f t="shared" si="196"/>
        <v>0</v>
      </c>
      <c r="DB143" s="815">
        <f t="shared" si="196"/>
        <v>0</v>
      </c>
      <c r="DC143" s="815">
        <f t="shared" si="196"/>
        <v>0</v>
      </c>
      <c r="DD143" s="815">
        <f t="shared" si="196"/>
        <v>0</v>
      </c>
      <c r="DE143" s="815">
        <f t="shared" si="196"/>
        <v>0</v>
      </c>
      <c r="DF143" s="815">
        <f t="shared" si="196"/>
        <v>0</v>
      </c>
      <c r="DG143" s="815">
        <f t="shared" si="196"/>
        <v>0</v>
      </c>
      <c r="DH143" s="815">
        <f t="shared" si="196"/>
        <v>0</v>
      </c>
      <c r="DI143" s="815">
        <f t="shared" si="196"/>
        <v>0</v>
      </c>
      <c r="DJ143" s="815">
        <f t="shared" si="196"/>
        <v>0</v>
      </c>
      <c r="DK143" s="815">
        <f t="shared" si="196"/>
        <v>0</v>
      </c>
      <c r="DL143" s="815">
        <f t="shared" si="196"/>
        <v>0</v>
      </c>
      <c r="DM143" s="815">
        <f t="shared" si="196"/>
        <v>0</v>
      </c>
      <c r="DN143" s="815">
        <f t="shared" si="196"/>
        <v>0</v>
      </c>
      <c r="DO143" s="815">
        <f t="shared" si="196"/>
        <v>0</v>
      </c>
      <c r="DP143" s="815">
        <f t="shared" si="196"/>
        <v>0</v>
      </c>
      <c r="DQ143" s="815">
        <f t="shared" si="196"/>
        <v>0</v>
      </c>
      <c r="DR143" s="815">
        <f t="shared" si="196"/>
        <v>0</v>
      </c>
      <c r="DS143" s="815">
        <f t="shared" si="196"/>
        <v>0</v>
      </c>
      <c r="DT143" s="815">
        <f t="shared" si="196"/>
        <v>0</v>
      </c>
      <c r="DU143" s="815">
        <f t="shared" si="196"/>
        <v>0</v>
      </c>
      <c r="DV143" s="815">
        <f t="shared" si="196"/>
        <v>0</v>
      </c>
      <c r="DW143" s="815">
        <f t="shared" si="196"/>
        <v>0</v>
      </c>
      <c r="DX143" s="815">
        <f t="shared" si="196"/>
        <v>0</v>
      </c>
      <c r="DY143" s="815">
        <f t="shared" si="196"/>
        <v>0</v>
      </c>
      <c r="DZ143" s="815">
        <f t="shared" si="196"/>
        <v>0</v>
      </c>
      <c r="EA143" s="815">
        <f t="shared" si="196"/>
        <v>0</v>
      </c>
      <c r="EB143" s="815">
        <f t="shared" si="196"/>
        <v>0</v>
      </c>
      <c r="EC143" s="815">
        <f t="shared" si="196"/>
        <v>0</v>
      </c>
      <c r="ED143" s="815">
        <f t="shared" si="196"/>
        <v>0</v>
      </c>
      <c r="EE143" s="815">
        <f t="shared" ref="EE143:GP143" si="197">+EE$117-SUM(EE$137:EE$138)</f>
        <v>0</v>
      </c>
      <c r="EF143" s="815">
        <f t="shared" si="197"/>
        <v>0</v>
      </c>
      <c r="EG143" s="815">
        <f t="shared" si="197"/>
        <v>0</v>
      </c>
      <c r="EH143" s="815">
        <f t="shared" si="197"/>
        <v>0</v>
      </c>
      <c r="EI143" s="815">
        <f t="shared" si="197"/>
        <v>0</v>
      </c>
      <c r="EJ143" s="815">
        <f t="shared" si="197"/>
        <v>0</v>
      </c>
      <c r="EK143" s="815">
        <f t="shared" si="197"/>
        <v>0</v>
      </c>
      <c r="EL143" s="815">
        <f t="shared" si="197"/>
        <v>0</v>
      </c>
      <c r="EM143" s="815">
        <f t="shared" si="197"/>
        <v>0</v>
      </c>
      <c r="EN143" s="815">
        <f t="shared" si="197"/>
        <v>0</v>
      </c>
      <c r="EO143" s="815">
        <f t="shared" si="197"/>
        <v>0</v>
      </c>
      <c r="EP143" s="815">
        <f t="shared" si="197"/>
        <v>0</v>
      </c>
      <c r="EQ143" s="815">
        <f t="shared" si="197"/>
        <v>0</v>
      </c>
      <c r="ER143" s="815">
        <f t="shared" si="197"/>
        <v>0</v>
      </c>
      <c r="ES143" s="815">
        <f t="shared" si="197"/>
        <v>0</v>
      </c>
      <c r="ET143" s="815">
        <f t="shared" si="197"/>
        <v>0</v>
      </c>
      <c r="EU143" s="815">
        <f t="shared" si="197"/>
        <v>0</v>
      </c>
      <c r="EV143" s="815">
        <f t="shared" si="197"/>
        <v>0</v>
      </c>
      <c r="EW143" s="815">
        <f t="shared" si="197"/>
        <v>0</v>
      </c>
      <c r="EX143" s="815">
        <f t="shared" si="197"/>
        <v>0</v>
      </c>
      <c r="EY143" s="815">
        <f t="shared" si="197"/>
        <v>0</v>
      </c>
      <c r="EZ143" s="815">
        <f t="shared" si="197"/>
        <v>0</v>
      </c>
      <c r="FA143" s="815">
        <f t="shared" si="197"/>
        <v>0</v>
      </c>
      <c r="FB143" s="815">
        <f t="shared" si="197"/>
        <v>0</v>
      </c>
      <c r="FC143" s="815">
        <f t="shared" si="197"/>
        <v>0</v>
      </c>
      <c r="FD143" s="815">
        <f t="shared" si="197"/>
        <v>0</v>
      </c>
      <c r="FE143" s="815">
        <f t="shared" si="197"/>
        <v>0</v>
      </c>
      <c r="FF143" s="815">
        <f t="shared" si="197"/>
        <v>0</v>
      </c>
      <c r="FG143" s="815">
        <f t="shared" si="197"/>
        <v>0</v>
      </c>
      <c r="FH143" s="815">
        <f t="shared" si="197"/>
        <v>0</v>
      </c>
      <c r="FI143" s="815">
        <f t="shared" si="197"/>
        <v>0</v>
      </c>
      <c r="FJ143" s="815">
        <f t="shared" si="197"/>
        <v>0</v>
      </c>
      <c r="FK143" s="815">
        <f t="shared" si="197"/>
        <v>0</v>
      </c>
      <c r="FL143" s="815">
        <f t="shared" si="197"/>
        <v>0</v>
      </c>
      <c r="FM143" s="815">
        <f t="shared" si="197"/>
        <v>0</v>
      </c>
      <c r="FN143" s="815">
        <f t="shared" si="197"/>
        <v>0</v>
      </c>
      <c r="FO143" s="815">
        <f t="shared" si="197"/>
        <v>0</v>
      </c>
      <c r="FP143" s="815">
        <f t="shared" si="197"/>
        <v>0</v>
      </c>
      <c r="FQ143" s="815">
        <f t="shared" si="197"/>
        <v>0</v>
      </c>
      <c r="FR143" s="815">
        <f t="shared" si="197"/>
        <v>0</v>
      </c>
      <c r="FS143" s="815">
        <f t="shared" si="197"/>
        <v>0</v>
      </c>
      <c r="FT143" s="815">
        <f t="shared" si="197"/>
        <v>0</v>
      </c>
      <c r="FU143" s="815">
        <f t="shared" si="197"/>
        <v>0</v>
      </c>
      <c r="FV143" s="815">
        <f t="shared" si="197"/>
        <v>0</v>
      </c>
      <c r="FW143" s="815">
        <f t="shared" si="197"/>
        <v>0</v>
      </c>
      <c r="FX143" s="815">
        <f t="shared" si="197"/>
        <v>0</v>
      </c>
      <c r="FY143" s="815">
        <f t="shared" si="197"/>
        <v>0</v>
      </c>
      <c r="FZ143" s="815">
        <f t="shared" si="197"/>
        <v>0</v>
      </c>
      <c r="GA143" s="815">
        <f t="shared" si="197"/>
        <v>0</v>
      </c>
      <c r="GB143" s="815">
        <f t="shared" si="197"/>
        <v>0</v>
      </c>
      <c r="GC143" s="815">
        <f t="shared" si="197"/>
        <v>0</v>
      </c>
      <c r="GD143" s="815">
        <f t="shared" si="197"/>
        <v>0</v>
      </c>
      <c r="GE143" s="815">
        <f t="shared" si="197"/>
        <v>0</v>
      </c>
      <c r="GF143" s="815">
        <f t="shared" si="197"/>
        <v>0</v>
      </c>
      <c r="GG143" s="815">
        <f t="shared" si="197"/>
        <v>0</v>
      </c>
      <c r="GH143" s="815">
        <f t="shared" si="197"/>
        <v>0</v>
      </c>
      <c r="GI143" s="815">
        <f t="shared" si="197"/>
        <v>0</v>
      </c>
      <c r="GJ143" s="815">
        <f t="shared" si="197"/>
        <v>0</v>
      </c>
      <c r="GK143" s="815">
        <f t="shared" si="197"/>
        <v>0</v>
      </c>
      <c r="GL143" s="815">
        <f t="shared" si="197"/>
        <v>0</v>
      </c>
      <c r="GM143" s="815">
        <f t="shared" si="197"/>
        <v>0</v>
      </c>
      <c r="GN143" s="815">
        <f t="shared" si="197"/>
        <v>0</v>
      </c>
      <c r="GO143" s="815">
        <f t="shared" si="197"/>
        <v>0</v>
      </c>
      <c r="GP143" s="815">
        <f t="shared" si="197"/>
        <v>0</v>
      </c>
      <c r="GQ143" s="815">
        <f t="shared" ref="GQ143:IL143" si="198">+GQ$117-SUM(GQ$137:GQ$138)</f>
        <v>0</v>
      </c>
      <c r="GR143" s="815">
        <f t="shared" si="198"/>
        <v>0</v>
      </c>
      <c r="GS143" s="815">
        <f t="shared" si="198"/>
        <v>0</v>
      </c>
      <c r="GT143" s="815">
        <f t="shared" si="198"/>
        <v>0</v>
      </c>
      <c r="GU143" s="815">
        <f t="shared" si="198"/>
        <v>0</v>
      </c>
      <c r="GV143" s="815">
        <f t="shared" si="198"/>
        <v>0</v>
      </c>
      <c r="GW143" s="815">
        <f t="shared" si="198"/>
        <v>0</v>
      </c>
      <c r="GX143" s="815">
        <f t="shared" si="198"/>
        <v>0</v>
      </c>
      <c r="GY143" s="815">
        <f t="shared" si="198"/>
        <v>0</v>
      </c>
      <c r="GZ143" s="815">
        <f t="shared" si="198"/>
        <v>0</v>
      </c>
      <c r="HA143" s="815">
        <f t="shared" si="198"/>
        <v>0</v>
      </c>
      <c r="HB143" s="815">
        <f t="shared" si="198"/>
        <v>0</v>
      </c>
      <c r="HC143" s="815">
        <f t="shared" si="198"/>
        <v>0</v>
      </c>
      <c r="HD143" s="815">
        <f t="shared" si="198"/>
        <v>0</v>
      </c>
      <c r="HE143" s="815">
        <f t="shared" si="198"/>
        <v>0</v>
      </c>
      <c r="HF143" s="815">
        <f t="shared" si="198"/>
        <v>0</v>
      </c>
      <c r="HG143" s="815">
        <f t="shared" si="198"/>
        <v>0</v>
      </c>
      <c r="HH143" s="815">
        <f t="shared" si="198"/>
        <v>0</v>
      </c>
      <c r="HI143" s="815">
        <f t="shared" si="198"/>
        <v>0</v>
      </c>
      <c r="HJ143" s="815">
        <f t="shared" si="198"/>
        <v>0</v>
      </c>
      <c r="HK143" s="815">
        <f t="shared" si="198"/>
        <v>0</v>
      </c>
      <c r="HL143" s="815">
        <f t="shared" si="198"/>
        <v>0</v>
      </c>
      <c r="HM143" s="815">
        <f t="shared" si="198"/>
        <v>0</v>
      </c>
      <c r="HN143" s="815">
        <f t="shared" si="198"/>
        <v>0</v>
      </c>
      <c r="HO143" s="815">
        <f t="shared" si="198"/>
        <v>0</v>
      </c>
      <c r="HP143" s="815">
        <f t="shared" si="198"/>
        <v>0</v>
      </c>
      <c r="HQ143" s="815">
        <f t="shared" si="198"/>
        <v>0</v>
      </c>
      <c r="HR143" s="815">
        <f t="shared" si="198"/>
        <v>0</v>
      </c>
      <c r="HS143" s="815">
        <f t="shared" si="198"/>
        <v>0</v>
      </c>
      <c r="HT143" s="815">
        <f t="shared" si="198"/>
        <v>0</v>
      </c>
      <c r="HU143" s="815">
        <f t="shared" si="198"/>
        <v>0</v>
      </c>
      <c r="HV143" s="815">
        <f t="shared" si="198"/>
        <v>0</v>
      </c>
      <c r="HW143" s="815">
        <f t="shared" si="198"/>
        <v>0</v>
      </c>
      <c r="HX143" s="815">
        <f t="shared" si="198"/>
        <v>0</v>
      </c>
      <c r="HY143" s="815">
        <f t="shared" si="198"/>
        <v>0</v>
      </c>
      <c r="HZ143" s="815">
        <f t="shared" si="198"/>
        <v>0</v>
      </c>
      <c r="IA143" s="815">
        <f t="shared" si="198"/>
        <v>0</v>
      </c>
      <c r="IB143" s="815">
        <f t="shared" si="198"/>
        <v>0</v>
      </c>
      <c r="IC143" s="815">
        <f t="shared" si="198"/>
        <v>0</v>
      </c>
      <c r="ID143" s="815">
        <f t="shared" si="198"/>
        <v>0</v>
      </c>
      <c r="IE143" s="815">
        <f t="shared" si="198"/>
        <v>0</v>
      </c>
      <c r="IF143" s="815">
        <f t="shared" si="198"/>
        <v>0</v>
      </c>
      <c r="IG143" s="815">
        <f t="shared" si="198"/>
        <v>0</v>
      </c>
      <c r="IH143" s="815">
        <f t="shared" si="198"/>
        <v>0</v>
      </c>
      <c r="II143" s="815">
        <f t="shared" si="198"/>
        <v>0</v>
      </c>
      <c r="IJ143" s="815">
        <f t="shared" si="198"/>
        <v>0</v>
      </c>
      <c r="IK143" s="815">
        <f t="shared" si="198"/>
        <v>0</v>
      </c>
      <c r="IL143" s="815">
        <f t="shared" si="198"/>
        <v>0</v>
      </c>
      <c r="IM143" s="817"/>
    </row>
    <row r="144" spans="1:247" s="618" customFormat="1">
      <c r="B144" s="819" t="s">
        <v>723</v>
      </c>
      <c r="D144" s="619">
        <f ca="1">+IFERROR(E144/$E$143,"")</f>
        <v>0.75</v>
      </c>
      <c r="E144" s="618">
        <f ca="1">SUM(G144:IL144)</f>
        <v>100994767.10757488</v>
      </c>
      <c r="F144" s="815">
        <f>F143*_WF_Tier2_LP</f>
        <v>0</v>
      </c>
      <c r="G144" s="815">
        <f ca="1">G143*_WF_Tier2_LP</f>
        <v>0</v>
      </c>
      <c r="H144" s="815">
        <f t="shared" ref="H144:BR144" ca="1" si="199">H143*_WF_Tier2_LP</f>
        <v>0</v>
      </c>
      <c r="I144" s="815">
        <f t="shared" ca="1" si="199"/>
        <v>0</v>
      </c>
      <c r="J144" s="815">
        <f t="shared" ca="1" si="199"/>
        <v>0</v>
      </c>
      <c r="K144" s="815">
        <f t="shared" ca="1" si="199"/>
        <v>0</v>
      </c>
      <c r="L144" s="815">
        <f t="shared" ca="1" si="199"/>
        <v>0</v>
      </c>
      <c r="M144" s="815">
        <f t="shared" ca="1" si="199"/>
        <v>0</v>
      </c>
      <c r="N144" s="815">
        <f t="shared" ca="1" si="199"/>
        <v>0</v>
      </c>
      <c r="O144" s="815">
        <f t="shared" ca="1" si="199"/>
        <v>0</v>
      </c>
      <c r="P144" s="815">
        <f t="shared" ca="1" si="199"/>
        <v>0</v>
      </c>
      <c r="Q144" s="815">
        <f t="shared" ca="1" si="199"/>
        <v>0</v>
      </c>
      <c r="R144" s="815">
        <f t="shared" ca="1" si="199"/>
        <v>0</v>
      </c>
      <c r="S144" s="815">
        <f t="shared" ca="1" si="199"/>
        <v>0</v>
      </c>
      <c r="T144" s="815">
        <f t="shared" ca="1" si="199"/>
        <v>0</v>
      </c>
      <c r="U144" s="815">
        <f t="shared" ca="1" si="199"/>
        <v>0</v>
      </c>
      <c r="V144" s="815">
        <f t="shared" ca="1" si="199"/>
        <v>0</v>
      </c>
      <c r="W144" s="815">
        <f t="shared" ca="1" si="199"/>
        <v>0</v>
      </c>
      <c r="X144" s="815">
        <f t="shared" ca="1" si="199"/>
        <v>0</v>
      </c>
      <c r="Y144" s="815">
        <f t="shared" ca="1" si="199"/>
        <v>0</v>
      </c>
      <c r="Z144" s="815">
        <f t="shared" ca="1" si="199"/>
        <v>0</v>
      </c>
      <c r="AA144" s="815">
        <f t="shared" ca="1" si="199"/>
        <v>0</v>
      </c>
      <c r="AB144" s="815">
        <f t="shared" ca="1" si="199"/>
        <v>0</v>
      </c>
      <c r="AC144" s="815">
        <f t="shared" ca="1" si="199"/>
        <v>0</v>
      </c>
      <c r="AD144" s="815">
        <f t="shared" ca="1" si="199"/>
        <v>0</v>
      </c>
      <c r="AE144" s="815">
        <f t="shared" ca="1" si="199"/>
        <v>0</v>
      </c>
      <c r="AF144" s="815">
        <f t="shared" ca="1" si="199"/>
        <v>0</v>
      </c>
      <c r="AG144" s="815">
        <f t="shared" ca="1" si="199"/>
        <v>0</v>
      </c>
      <c r="AH144" s="815">
        <f t="shared" ca="1" si="199"/>
        <v>0</v>
      </c>
      <c r="AI144" s="815">
        <f t="shared" ca="1" si="199"/>
        <v>0</v>
      </c>
      <c r="AJ144" s="815">
        <f t="shared" ca="1" si="199"/>
        <v>0</v>
      </c>
      <c r="AK144" s="815">
        <f t="shared" ca="1" si="199"/>
        <v>0</v>
      </c>
      <c r="AL144" s="815">
        <f t="shared" ca="1" si="199"/>
        <v>0</v>
      </c>
      <c r="AM144" s="815">
        <f t="shared" ca="1" si="199"/>
        <v>0</v>
      </c>
      <c r="AN144" s="815">
        <f t="shared" ca="1" si="199"/>
        <v>0</v>
      </c>
      <c r="AO144" s="815">
        <f t="shared" ca="1" si="199"/>
        <v>0</v>
      </c>
      <c r="AP144" s="815">
        <f t="shared" ca="1" si="199"/>
        <v>0</v>
      </c>
      <c r="AQ144" s="815">
        <f t="shared" ca="1" si="199"/>
        <v>0</v>
      </c>
      <c r="AR144" s="815">
        <f t="shared" ca="1" si="199"/>
        <v>0</v>
      </c>
      <c r="AS144" s="815">
        <f t="shared" ca="1" si="199"/>
        <v>0</v>
      </c>
      <c r="AT144" s="815">
        <f t="shared" ca="1" si="199"/>
        <v>0</v>
      </c>
      <c r="AU144" s="815">
        <f t="shared" ca="1" si="199"/>
        <v>0</v>
      </c>
      <c r="AV144" s="815">
        <f t="shared" ca="1" si="199"/>
        <v>0</v>
      </c>
      <c r="AW144" s="815">
        <f t="shared" ca="1" si="199"/>
        <v>0</v>
      </c>
      <c r="AX144" s="815">
        <f t="shared" ca="1" si="199"/>
        <v>0</v>
      </c>
      <c r="AY144" s="815">
        <f t="shared" ca="1" si="199"/>
        <v>0</v>
      </c>
      <c r="AZ144" s="815">
        <f t="shared" ca="1" si="199"/>
        <v>0</v>
      </c>
      <c r="BA144" s="815">
        <f t="shared" ca="1" si="199"/>
        <v>0</v>
      </c>
      <c r="BB144" s="815">
        <f t="shared" ca="1" si="199"/>
        <v>0</v>
      </c>
      <c r="BC144" s="815">
        <f t="shared" ca="1" si="199"/>
        <v>0</v>
      </c>
      <c r="BD144" s="815">
        <f t="shared" ca="1" si="199"/>
        <v>0</v>
      </c>
      <c r="BE144" s="815">
        <f t="shared" ca="1" si="199"/>
        <v>0</v>
      </c>
      <c r="BF144" s="815">
        <f t="shared" ca="1" si="199"/>
        <v>0</v>
      </c>
      <c r="BG144" s="815">
        <f t="shared" ca="1" si="199"/>
        <v>0</v>
      </c>
      <c r="BH144" s="815">
        <f t="shared" ca="1" si="199"/>
        <v>0</v>
      </c>
      <c r="BI144" s="815">
        <f t="shared" ca="1" si="199"/>
        <v>0</v>
      </c>
      <c r="BJ144" s="815">
        <f t="shared" ca="1" si="199"/>
        <v>0</v>
      </c>
      <c r="BK144" s="815">
        <f t="shared" ca="1" si="199"/>
        <v>0</v>
      </c>
      <c r="BL144" s="815">
        <f t="shared" ca="1" si="199"/>
        <v>0</v>
      </c>
      <c r="BM144" s="815">
        <f t="shared" ca="1" si="199"/>
        <v>0</v>
      </c>
      <c r="BN144" s="815">
        <f t="shared" ca="1" si="199"/>
        <v>0</v>
      </c>
      <c r="BO144" s="815">
        <f t="shared" ca="1" si="199"/>
        <v>0</v>
      </c>
      <c r="BP144" s="815">
        <f t="shared" ca="1" si="199"/>
        <v>0</v>
      </c>
      <c r="BQ144" s="815">
        <f t="shared" ca="1" si="199"/>
        <v>0</v>
      </c>
      <c r="BR144" s="815">
        <f t="shared" ca="1" si="199"/>
        <v>0</v>
      </c>
      <c r="BS144" s="815">
        <f t="shared" ref="BS144:ED144" ca="1" si="200">BS143*_WF_Tier2_LP</f>
        <v>0</v>
      </c>
      <c r="BT144" s="815">
        <f t="shared" ca="1" si="200"/>
        <v>0</v>
      </c>
      <c r="BU144" s="815">
        <f t="shared" ca="1" si="200"/>
        <v>100994767.10757488</v>
      </c>
      <c r="BV144" s="815">
        <f t="shared" si="200"/>
        <v>0</v>
      </c>
      <c r="BW144" s="815">
        <f t="shared" si="200"/>
        <v>0</v>
      </c>
      <c r="BX144" s="815">
        <f t="shared" si="200"/>
        <v>0</v>
      </c>
      <c r="BY144" s="815">
        <f t="shared" si="200"/>
        <v>0</v>
      </c>
      <c r="BZ144" s="815">
        <f t="shared" si="200"/>
        <v>0</v>
      </c>
      <c r="CA144" s="815">
        <f t="shared" si="200"/>
        <v>0</v>
      </c>
      <c r="CB144" s="815">
        <f t="shared" si="200"/>
        <v>0</v>
      </c>
      <c r="CC144" s="815">
        <f t="shared" si="200"/>
        <v>0</v>
      </c>
      <c r="CD144" s="815">
        <f t="shared" si="200"/>
        <v>0</v>
      </c>
      <c r="CE144" s="815">
        <f t="shared" si="200"/>
        <v>0</v>
      </c>
      <c r="CF144" s="815">
        <f t="shared" si="200"/>
        <v>0</v>
      </c>
      <c r="CG144" s="815">
        <f t="shared" si="200"/>
        <v>0</v>
      </c>
      <c r="CH144" s="815">
        <f t="shared" si="200"/>
        <v>0</v>
      </c>
      <c r="CI144" s="815">
        <f t="shared" si="200"/>
        <v>0</v>
      </c>
      <c r="CJ144" s="815">
        <f t="shared" si="200"/>
        <v>0</v>
      </c>
      <c r="CK144" s="815">
        <f t="shared" si="200"/>
        <v>0</v>
      </c>
      <c r="CL144" s="815">
        <f t="shared" si="200"/>
        <v>0</v>
      </c>
      <c r="CM144" s="815">
        <f t="shared" si="200"/>
        <v>0</v>
      </c>
      <c r="CN144" s="815">
        <f t="shared" si="200"/>
        <v>0</v>
      </c>
      <c r="CO144" s="815">
        <f t="shared" si="200"/>
        <v>0</v>
      </c>
      <c r="CP144" s="815">
        <f t="shared" si="200"/>
        <v>0</v>
      </c>
      <c r="CQ144" s="815">
        <f t="shared" si="200"/>
        <v>0</v>
      </c>
      <c r="CR144" s="815">
        <f t="shared" si="200"/>
        <v>0</v>
      </c>
      <c r="CS144" s="815">
        <f t="shared" si="200"/>
        <v>0</v>
      </c>
      <c r="CT144" s="815">
        <f t="shared" si="200"/>
        <v>0</v>
      </c>
      <c r="CU144" s="815">
        <f t="shared" si="200"/>
        <v>0</v>
      </c>
      <c r="CV144" s="815">
        <f t="shared" si="200"/>
        <v>0</v>
      </c>
      <c r="CW144" s="815">
        <f t="shared" si="200"/>
        <v>0</v>
      </c>
      <c r="CX144" s="815">
        <f t="shared" si="200"/>
        <v>0</v>
      </c>
      <c r="CY144" s="815">
        <f t="shared" si="200"/>
        <v>0</v>
      </c>
      <c r="CZ144" s="815">
        <f t="shared" si="200"/>
        <v>0</v>
      </c>
      <c r="DA144" s="815">
        <f t="shared" si="200"/>
        <v>0</v>
      </c>
      <c r="DB144" s="815">
        <f t="shared" si="200"/>
        <v>0</v>
      </c>
      <c r="DC144" s="815">
        <f t="shared" si="200"/>
        <v>0</v>
      </c>
      <c r="DD144" s="815">
        <f t="shared" si="200"/>
        <v>0</v>
      </c>
      <c r="DE144" s="815">
        <f t="shared" si="200"/>
        <v>0</v>
      </c>
      <c r="DF144" s="815">
        <f t="shared" si="200"/>
        <v>0</v>
      </c>
      <c r="DG144" s="815">
        <f t="shared" si="200"/>
        <v>0</v>
      </c>
      <c r="DH144" s="815">
        <f t="shared" si="200"/>
        <v>0</v>
      </c>
      <c r="DI144" s="815">
        <f t="shared" si="200"/>
        <v>0</v>
      </c>
      <c r="DJ144" s="815">
        <f t="shared" si="200"/>
        <v>0</v>
      </c>
      <c r="DK144" s="815">
        <f t="shared" si="200"/>
        <v>0</v>
      </c>
      <c r="DL144" s="815">
        <f t="shared" si="200"/>
        <v>0</v>
      </c>
      <c r="DM144" s="815">
        <f t="shared" si="200"/>
        <v>0</v>
      </c>
      <c r="DN144" s="815">
        <f t="shared" si="200"/>
        <v>0</v>
      </c>
      <c r="DO144" s="815">
        <f t="shared" si="200"/>
        <v>0</v>
      </c>
      <c r="DP144" s="815">
        <f t="shared" si="200"/>
        <v>0</v>
      </c>
      <c r="DQ144" s="815">
        <f t="shared" si="200"/>
        <v>0</v>
      </c>
      <c r="DR144" s="815">
        <f t="shared" si="200"/>
        <v>0</v>
      </c>
      <c r="DS144" s="815">
        <f t="shared" si="200"/>
        <v>0</v>
      </c>
      <c r="DT144" s="815">
        <f t="shared" si="200"/>
        <v>0</v>
      </c>
      <c r="DU144" s="815">
        <f t="shared" si="200"/>
        <v>0</v>
      </c>
      <c r="DV144" s="815">
        <f t="shared" si="200"/>
        <v>0</v>
      </c>
      <c r="DW144" s="815">
        <f t="shared" si="200"/>
        <v>0</v>
      </c>
      <c r="DX144" s="815">
        <f t="shared" si="200"/>
        <v>0</v>
      </c>
      <c r="DY144" s="815">
        <f t="shared" si="200"/>
        <v>0</v>
      </c>
      <c r="DZ144" s="815">
        <f t="shared" si="200"/>
        <v>0</v>
      </c>
      <c r="EA144" s="815">
        <f t="shared" si="200"/>
        <v>0</v>
      </c>
      <c r="EB144" s="815">
        <f t="shared" si="200"/>
        <v>0</v>
      </c>
      <c r="EC144" s="815">
        <f t="shared" si="200"/>
        <v>0</v>
      </c>
      <c r="ED144" s="815">
        <f t="shared" si="200"/>
        <v>0</v>
      </c>
      <c r="EE144" s="815">
        <f t="shared" ref="EE144:GP144" si="201">EE143*_WF_Tier2_LP</f>
        <v>0</v>
      </c>
      <c r="EF144" s="815">
        <f t="shared" si="201"/>
        <v>0</v>
      </c>
      <c r="EG144" s="815">
        <f t="shared" si="201"/>
        <v>0</v>
      </c>
      <c r="EH144" s="815">
        <f t="shared" si="201"/>
        <v>0</v>
      </c>
      <c r="EI144" s="815">
        <f t="shared" si="201"/>
        <v>0</v>
      </c>
      <c r="EJ144" s="815">
        <f t="shared" si="201"/>
        <v>0</v>
      </c>
      <c r="EK144" s="815">
        <f t="shared" si="201"/>
        <v>0</v>
      </c>
      <c r="EL144" s="815">
        <f t="shared" si="201"/>
        <v>0</v>
      </c>
      <c r="EM144" s="815">
        <f t="shared" si="201"/>
        <v>0</v>
      </c>
      <c r="EN144" s="815">
        <f t="shared" si="201"/>
        <v>0</v>
      </c>
      <c r="EO144" s="815">
        <f t="shared" si="201"/>
        <v>0</v>
      </c>
      <c r="EP144" s="815">
        <f t="shared" si="201"/>
        <v>0</v>
      </c>
      <c r="EQ144" s="815">
        <f t="shared" si="201"/>
        <v>0</v>
      </c>
      <c r="ER144" s="815">
        <f t="shared" si="201"/>
        <v>0</v>
      </c>
      <c r="ES144" s="815">
        <f t="shared" si="201"/>
        <v>0</v>
      </c>
      <c r="ET144" s="815">
        <f t="shared" si="201"/>
        <v>0</v>
      </c>
      <c r="EU144" s="815">
        <f t="shared" si="201"/>
        <v>0</v>
      </c>
      <c r="EV144" s="815">
        <f t="shared" si="201"/>
        <v>0</v>
      </c>
      <c r="EW144" s="815">
        <f t="shared" si="201"/>
        <v>0</v>
      </c>
      <c r="EX144" s="815">
        <f t="shared" si="201"/>
        <v>0</v>
      </c>
      <c r="EY144" s="815">
        <f t="shared" si="201"/>
        <v>0</v>
      </c>
      <c r="EZ144" s="815">
        <f t="shared" si="201"/>
        <v>0</v>
      </c>
      <c r="FA144" s="815">
        <f t="shared" si="201"/>
        <v>0</v>
      </c>
      <c r="FB144" s="815">
        <f t="shared" si="201"/>
        <v>0</v>
      </c>
      <c r="FC144" s="815">
        <f t="shared" si="201"/>
        <v>0</v>
      </c>
      <c r="FD144" s="815">
        <f t="shared" si="201"/>
        <v>0</v>
      </c>
      <c r="FE144" s="815">
        <f t="shared" si="201"/>
        <v>0</v>
      </c>
      <c r="FF144" s="815">
        <f t="shared" si="201"/>
        <v>0</v>
      </c>
      <c r="FG144" s="815">
        <f t="shared" si="201"/>
        <v>0</v>
      </c>
      <c r="FH144" s="815">
        <f t="shared" si="201"/>
        <v>0</v>
      </c>
      <c r="FI144" s="815">
        <f t="shared" si="201"/>
        <v>0</v>
      </c>
      <c r="FJ144" s="815">
        <f t="shared" si="201"/>
        <v>0</v>
      </c>
      <c r="FK144" s="815">
        <f t="shared" si="201"/>
        <v>0</v>
      </c>
      <c r="FL144" s="815">
        <f t="shared" si="201"/>
        <v>0</v>
      </c>
      <c r="FM144" s="815">
        <f t="shared" si="201"/>
        <v>0</v>
      </c>
      <c r="FN144" s="815">
        <f t="shared" si="201"/>
        <v>0</v>
      </c>
      <c r="FO144" s="815">
        <f t="shared" si="201"/>
        <v>0</v>
      </c>
      <c r="FP144" s="815">
        <f t="shared" si="201"/>
        <v>0</v>
      </c>
      <c r="FQ144" s="815">
        <f t="shared" si="201"/>
        <v>0</v>
      </c>
      <c r="FR144" s="815">
        <f t="shared" si="201"/>
        <v>0</v>
      </c>
      <c r="FS144" s="815">
        <f t="shared" si="201"/>
        <v>0</v>
      </c>
      <c r="FT144" s="815">
        <f t="shared" si="201"/>
        <v>0</v>
      </c>
      <c r="FU144" s="815">
        <f t="shared" si="201"/>
        <v>0</v>
      </c>
      <c r="FV144" s="815">
        <f t="shared" si="201"/>
        <v>0</v>
      </c>
      <c r="FW144" s="815">
        <f t="shared" si="201"/>
        <v>0</v>
      </c>
      <c r="FX144" s="815">
        <f t="shared" si="201"/>
        <v>0</v>
      </c>
      <c r="FY144" s="815">
        <f t="shared" si="201"/>
        <v>0</v>
      </c>
      <c r="FZ144" s="815">
        <f t="shared" si="201"/>
        <v>0</v>
      </c>
      <c r="GA144" s="815">
        <f t="shared" si="201"/>
        <v>0</v>
      </c>
      <c r="GB144" s="815">
        <f t="shared" si="201"/>
        <v>0</v>
      </c>
      <c r="GC144" s="815">
        <f t="shared" si="201"/>
        <v>0</v>
      </c>
      <c r="GD144" s="815">
        <f t="shared" si="201"/>
        <v>0</v>
      </c>
      <c r="GE144" s="815">
        <f t="shared" si="201"/>
        <v>0</v>
      </c>
      <c r="GF144" s="815">
        <f t="shared" si="201"/>
        <v>0</v>
      </c>
      <c r="GG144" s="815">
        <f t="shared" si="201"/>
        <v>0</v>
      </c>
      <c r="GH144" s="815">
        <f t="shared" si="201"/>
        <v>0</v>
      </c>
      <c r="GI144" s="815">
        <f t="shared" si="201"/>
        <v>0</v>
      </c>
      <c r="GJ144" s="815">
        <f t="shared" si="201"/>
        <v>0</v>
      </c>
      <c r="GK144" s="815">
        <f t="shared" si="201"/>
        <v>0</v>
      </c>
      <c r="GL144" s="815">
        <f t="shared" si="201"/>
        <v>0</v>
      </c>
      <c r="GM144" s="815">
        <f t="shared" si="201"/>
        <v>0</v>
      </c>
      <c r="GN144" s="815">
        <f t="shared" si="201"/>
        <v>0</v>
      </c>
      <c r="GO144" s="815">
        <f t="shared" si="201"/>
        <v>0</v>
      </c>
      <c r="GP144" s="815">
        <f t="shared" si="201"/>
        <v>0</v>
      </c>
      <c r="GQ144" s="815">
        <f t="shared" ref="GQ144:IL144" si="202">GQ143*_WF_Tier2_LP</f>
        <v>0</v>
      </c>
      <c r="GR144" s="815">
        <f t="shared" si="202"/>
        <v>0</v>
      </c>
      <c r="GS144" s="815">
        <f t="shared" si="202"/>
        <v>0</v>
      </c>
      <c r="GT144" s="815">
        <f t="shared" si="202"/>
        <v>0</v>
      </c>
      <c r="GU144" s="815">
        <f t="shared" si="202"/>
        <v>0</v>
      </c>
      <c r="GV144" s="815">
        <f t="shared" si="202"/>
        <v>0</v>
      </c>
      <c r="GW144" s="815">
        <f t="shared" si="202"/>
        <v>0</v>
      </c>
      <c r="GX144" s="815">
        <f t="shared" si="202"/>
        <v>0</v>
      </c>
      <c r="GY144" s="815">
        <f t="shared" si="202"/>
        <v>0</v>
      </c>
      <c r="GZ144" s="815">
        <f t="shared" si="202"/>
        <v>0</v>
      </c>
      <c r="HA144" s="815">
        <f t="shared" si="202"/>
        <v>0</v>
      </c>
      <c r="HB144" s="815">
        <f t="shared" si="202"/>
        <v>0</v>
      </c>
      <c r="HC144" s="815">
        <f t="shared" si="202"/>
        <v>0</v>
      </c>
      <c r="HD144" s="815">
        <f t="shared" si="202"/>
        <v>0</v>
      </c>
      <c r="HE144" s="815">
        <f t="shared" si="202"/>
        <v>0</v>
      </c>
      <c r="HF144" s="815">
        <f t="shared" si="202"/>
        <v>0</v>
      </c>
      <c r="HG144" s="815">
        <f t="shared" si="202"/>
        <v>0</v>
      </c>
      <c r="HH144" s="815">
        <f t="shared" si="202"/>
        <v>0</v>
      </c>
      <c r="HI144" s="815">
        <f t="shared" si="202"/>
        <v>0</v>
      </c>
      <c r="HJ144" s="815">
        <f t="shared" si="202"/>
        <v>0</v>
      </c>
      <c r="HK144" s="815">
        <f t="shared" si="202"/>
        <v>0</v>
      </c>
      <c r="HL144" s="815">
        <f t="shared" si="202"/>
        <v>0</v>
      </c>
      <c r="HM144" s="815">
        <f t="shared" si="202"/>
        <v>0</v>
      </c>
      <c r="HN144" s="815">
        <f t="shared" si="202"/>
        <v>0</v>
      </c>
      <c r="HO144" s="815">
        <f t="shared" si="202"/>
        <v>0</v>
      </c>
      <c r="HP144" s="815">
        <f t="shared" si="202"/>
        <v>0</v>
      </c>
      <c r="HQ144" s="815">
        <f t="shared" si="202"/>
        <v>0</v>
      </c>
      <c r="HR144" s="815">
        <f t="shared" si="202"/>
        <v>0</v>
      </c>
      <c r="HS144" s="815">
        <f t="shared" si="202"/>
        <v>0</v>
      </c>
      <c r="HT144" s="815">
        <f t="shared" si="202"/>
        <v>0</v>
      </c>
      <c r="HU144" s="815">
        <f t="shared" si="202"/>
        <v>0</v>
      </c>
      <c r="HV144" s="815">
        <f t="shared" si="202"/>
        <v>0</v>
      </c>
      <c r="HW144" s="815">
        <f t="shared" si="202"/>
        <v>0</v>
      </c>
      <c r="HX144" s="815">
        <f t="shared" si="202"/>
        <v>0</v>
      </c>
      <c r="HY144" s="815">
        <f t="shared" si="202"/>
        <v>0</v>
      </c>
      <c r="HZ144" s="815">
        <f t="shared" si="202"/>
        <v>0</v>
      </c>
      <c r="IA144" s="815">
        <f t="shared" si="202"/>
        <v>0</v>
      </c>
      <c r="IB144" s="815">
        <f t="shared" si="202"/>
        <v>0</v>
      </c>
      <c r="IC144" s="815">
        <f t="shared" si="202"/>
        <v>0</v>
      </c>
      <c r="ID144" s="815">
        <f t="shared" si="202"/>
        <v>0</v>
      </c>
      <c r="IE144" s="815">
        <f t="shared" si="202"/>
        <v>0</v>
      </c>
      <c r="IF144" s="815">
        <f t="shared" si="202"/>
        <v>0</v>
      </c>
      <c r="IG144" s="815">
        <f t="shared" si="202"/>
        <v>0</v>
      </c>
      <c r="IH144" s="815">
        <f t="shared" si="202"/>
        <v>0</v>
      </c>
      <c r="II144" s="815">
        <f t="shared" si="202"/>
        <v>0</v>
      </c>
      <c r="IJ144" s="815">
        <f t="shared" si="202"/>
        <v>0</v>
      </c>
      <c r="IK144" s="815">
        <f t="shared" si="202"/>
        <v>0</v>
      </c>
      <c r="IL144" s="815">
        <f t="shared" si="202"/>
        <v>0</v>
      </c>
      <c r="IM144" s="817"/>
    </row>
    <row r="145" spans="1:247" s="618" customFormat="1">
      <c r="B145" s="819" t="s">
        <v>724</v>
      </c>
      <c r="D145" s="619">
        <f ca="1">+IFERROR(E145/$E$143,"")</f>
        <v>0.25</v>
      </c>
      <c r="E145" s="618">
        <f ca="1">SUM(G145:IL145)</f>
        <v>33664922.369191624</v>
      </c>
      <c r="F145" s="815">
        <f>F143*_WF_Tier2_GP</f>
        <v>0</v>
      </c>
      <c r="G145" s="815">
        <f t="shared" ref="G145:BR145" ca="1" si="203">G143*_WF_Tier2_GP</f>
        <v>0</v>
      </c>
      <c r="H145" s="815">
        <f t="shared" ca="1" si="203"/>
        <v>0</v>
      </c>
      <c r="I145" s="815">
        <f t="shared" ca="1" si="203"/>
        <v>0</v>
      </c>
      <c r="J145" s="815">
        <f t="shared" ca="1" si="203"/>
        <v>0</v>
      </c>
      <c r="K145" s="815">
        <f t="shared" ca="1" si="203"/>
        <v>0</v>
      </c>
      <c r="L145" s="815">
        <f t="shared" ca="1" si="203"/>
        <v>0</v>
      </c>
      <c r="M145" s="815">
        <f t="shared" ca="1" si="203"/>
        <v>0</v>
      </c>
      <c r="N145" s="815">
        <f t="shared" ca="1" si="203"/>
        <v>0</v>
      </c>
      <c r="O145" s="815">
        <f t="shared" ca="1" si="203"/>
        <v>0</v>
      </c>
      <c r="P145" s="815">
        <f t="shared" ca="1" si="203"/>
        <v>0</v>
      </c>
      <c r="Q145" s="815">
        <f t="shared" ca="1" si="203"/>
        <v>0</v>
      </c>
      <c r="R145" s="815">
        <f t="shared" ca="1" si="203"/>
        <v>0</v>
      </c>
      <c r="S145" s="815">
        <f t="shared" ca="1" si="203"/>
        <v>0</v>
      </c>
      <c r="T145" s="815">
        <f t="shared" ca="1" si="203"/>
        <v>0</v>
      </c>
      <c r="U145" s="815">
        <f t="shared" ca="1" si="203"/>
        <v>0</v>
      </c>
      <c r="V145" s="815">
        <f t="shared" ca="1" si="203"/>
        <v>0</v>
      </c>
      <c r="W145" s="815">
        <f t="shared" ca="1" si="203"/>
        <v>0</v>
      </c>
      <c r="X145" s="815">
        <f t="shared" ca="1" si="203"/>
        <v>0</v>
      </c>
      <c r="Y145" s="815">
        <f t="shared" ca="1" si="203"/>
        <v>0</v>
      </c>
      <c r="Z145" s="815">
        <f t="shared" ca="1" si="203"/>
        <v>0</v>
      </c>
      <c r="AA145" s="815">
        <f t="shared" ca="1" si="203"/>
        <v>0</v>
      </c>
      <c r="AB145" s="815">
        <f t="shared" ca="1" si="203"/>
        <v>0</v>
      </c>
      <c r="AC145" s="815">
        <f t="shared" ca="1" si="203"/>
        <v>0</v>
      </c>
      <c r="AD145" s="815">
        <f t="shared" ca="1" si="203"/>
        <v>0</v>
      </c>
      <c r="AE145" s="815">
        <f ca="1">AE143*_WF_Tier2_GP</f>
        <v>0</v>
      </c>
      <c r="AF145" s="815">
        <f t="shared" ca="1" si="203"/>
        <v>0</v>
      </c>
      <c r="AG145" s="815">
        <f t="shared" ca="1" si="203"/>
        <v>0</v>
      </c>
      <c r="AH145" s="815">
        <f t="shared" ca="1" si="203"/>
        <v>0</v>
      </c>
      <c r="AI145" s="815">
        <f t="shared" ca="1" si="203"/>
        <v>0</v>
      </c>
      <c r="AJ145" s="815">
        <f t="shared" ca="1" si="203"/>
        <v>0</v>
      </c>
      <c r="AK145" s="815">
        <f t="shared" ca="1" si="203"/>
        <v>0</v>
      </c>
      <c r="AL145" s="815">
        <f t="shared" ca="1" si="203"/>
        <v>0</v>
      </c>
      <c r="AM145" s="815">
        <f t="shared" ca="1" si="203"/>
        <v>0</v>
      </c>
      <c r="AN145" s="815">
        <f t="shared" ca="1" si="203"/>
        <v>0</v>
      </c>
      <c r="AO145" s="815">
        <f t="shared" ca="1" si="203"/>
        <v>0</v>
      </c>
      <c r="AP145" s="815">
        <f t="shared" ca="1" si="203"/>
        <v>0</v>
      </c>
      <c r="AQ145" s="815">
        <f t="shared" ca="1" si="203"/>
        <v>0</v>
      </c>
      <c r="AR145" s="815">
        <f t="shared" ca="1" si="203"/>
        <v>0</v>
      </c>
      <c r="AS145" s="815">
        <f t="shared" ca="1" si="203"/>
        <v>0</v>
      </c>
      <c r="AT145" s="815">
        <f t="shared" ca="1" si="203"/>
        <v>0</v>
      </c>
      <c r="AU145" s="815">
        <f t="shared" ca="1" si="203"/>
        <v>0</v>
      </c>
      <c r="AV145" s="815">
        <f t="shared" ca="1" si="203"/>
        <v>0</v>
      </c>
      <c r="AW145" s="815">
        <f t="shared" ca="1" si="203"/>
        <v>0</v>
      </c>
      <c r="AX145" s="815">
        <f t="shared" ca="1" si="203"/>
        <v>0</v>
      </c>
      <c r="AY145" s="815">
        <f t="shared" ca="1" si="203"/>
        <v>0</v>
      </c>
      <c r="AZ145" s="815">
        <f t="shared" ca="1" si="203"/>
        <v>0</v>
      </c>
      <c r="BA145" s="815">
        <f t="shared" ca="1" si="203"/>
        <v>0</v>
      </c>
      <c r="BB145" s="815">
        <f t="shared" ca="1" si="203"/>
        <v>0</v>
      </c>
      <c r="BC145" s="815">
        <f t="shared" ca="1" si="203"/>
        <v>0</v>
      </c>
      <c r="BD145" s="815">
        <f t="shared" ca="1" si="203"/>
        <v>0</v>
      </c>
      <c r="BE145" s="815">
        <f t="shared" ca="1" si="203"/>
        <v>0</v>
      </c>
      <c r="BF145" s="815">
        <f t="shared" ca="1" si="203"/>
        <v>0</v>
      </c>
      <c r="BG145" s="815">
        <f t="shared" ca="1" si="203"/>
        <v>0</v>
      </c>
      <c r="BH145" s="815">
        <f t="shared" ca="1" si="203"/>
        <v>0</v>
      </c>
      <c r="BI145" s="815">
        <f t="shared" ca="1" si="203"/>
        <v>0</v>
      </c>
      <c r="BJ145" s="815">
        <f t="shared" ca="1" si="203"/>
        <v>0</v>
      </c>
      <c r="BK145" s="815">
        <f t="shared" ca="1" si="203"/>
        <v>0</v>
      </c>
      <c r="BL145" s="815">
        <f t="shared" ca="1" si="203"/>
        <v>0</v>
      </c>
      <c r="BM145" s="815">
        <f t="shared" ca="1" si="203"/>
        <v>0</v>
      </c>
      <c r="BN145" s="815">
        <f t="shared" ca="1" si="203"/>
        <v>0</v>
      </c>
      <c r="BO145" s="815">
        <f t="shared" ca="1" si="203"/>
        <v>0</v>
      </c>
      <c r="BP145" s="815">
        <f t="shared" ca="1" si="203"/>
        <v>0</v>
      </c>
      <c r="BQ145" s="815">
        <f t="shared" ca="1" si="203"/>
        <v>0</v>
      </c>
      <c r="BR145" s="815">
        <f t="shared" ca="1" si="203"/>
        <v>0</v>
      </c>
      <c r="BS145" s="815">
        <f t="shared" ref="BS145:ED145" ca="1" si="204">BS143*_WF_Tier2_GP</f>
        <v>0</v>
      </c>
      <c r="BT145" s="815">
        <f t="shared" ca="1" si="204"/>
        <v>0</v>
      </c>
      <c r="BU145" s="815">
        <f t="shared" ca="1" si="204"/>
        <v>33664922.369191624</v>
      </c>
      <c r="BV145" s="815">
        <f t="shared" si="204"/>
        <v>0</v>
      </c>
      <c r="BW145" s="815">
        <f t="shared" si="204"/>
        <v>0</v>
      </c>
      <c r="BX145" s="815">
        <f t="shared" si="204"/>
        <v>0</v>
      </c>
      <c r="BY145" s="815">
        <f t="shared" si="204"/>
        <v>0</v>
      </c>
      <c r="BZ145" s="815">
        <f t="shared" si="204"/>
        <v>0</v>
      </c>
      <c r="CA145" s="815">
        <f t="shared" si="204"/>
        <v>0</v>
      </c>
      <c r="CB145" s="815">
        <f t="shared" si="204"/>
        <v>0</v>
      </c>
      <c r="CC145" s="815">
        <f t="shared" si="204"/>
        <v>0</v>
      </c>
      <c r="CD145" s="815">
        <f t="shared" si="204"/>
        <v>0</v>
      </c>
      <c r="CE145" s="815">
        <f t="shared" si="204"/>
        <v>0</v>
      </c>
      <c r="CF145" s="815">
        <f t="shared" si="204"/>
        <v>0</v>
      </c>
      <c r="CG145" s="815">
        <f t="shared" si="204"/>
        <v>0</v>
      </c>
      <c r="CH145" s="815">
        <f t="shared" si="204"/>
        <v>0</v>
      </c>
      <c r="CI145" s="815">
        <f t="shared" si="204"/>
        <v>0</v>
      </c>
      <c r="CJ145" s="815">
        <f t="shared" si="204"/>
        <v>0</v>
      </c>
      <c r="CK145" s="815">
        <f t="shared" si="204"/>
        <v>0</v>
      </c>
      <c r="CL145" s="815">
        <f t="shared" si="204"/>
        <v>0</v>
      </c>
      <c r="CM145" s="815">
        <f t="shared" si="204"/>
        <v>0</v>
      </c>
      <c r="CN145" s="815">
        <f t="shared" si="204"/>
        <v>0</v>
      </c>
      <c r="CO145" s="815">
        <f t="shared" si="204"/>
        <v>0</v>
      </c>
      <c r="CP145" s="815">
        <f t="shared" si="204"/>
        <v>0</v>
      </c>
      <c r="CQ145" s="815">
        <f t="shared" si="204"/>
        <v>0</v>
      </c>
      <c r="CR145" s="815">
        <f t="shared" si="204"/>
        <v>0</v>
      </c>
      <c r="CS145" s="815">
        <f t="shared" si="204"/>
        <v>0</v>
      </c>
      <c r="CT145" s="815">
        <f t="shared" si="204"/>
        <v>0</v>
      </c>
      <c r="CU145" s="815">
        <f t="shared" si="204"/>
        <v>0</v>
      </c>
      <c r="CV145" s="815">
        <f t="shared" si="204"/>
        <v>0</v>
      </c>
      <c r="CW145" s="815">
        <f t="shared" si="204"/>
        <v>0</v>
      </c>
      <c r="CX145" s="815">
        <f t="shared" si="204"/>
        <v>0</v>
      </c>
      <c r="CY145" s="815">
        <f t="shared" si="204"/>
        <v>0</v>
      </c>
      <c r="CZ145" s="815">
        <f t="shared" si="204"/>
        <v>0</v>
      </c>
      <c r="DA145" s="815">
        <f t="shared" si="204"/>
        <v>0</v>
      </c>
      <c r="DB145" s="815">
        <f t="shared" si="204"/>
        <v>0</v>
      </c>
      <c r="DC145" s="815">
        <f t="shared" si="204"/>
        <v>0</v>
      </c>
      <c r="DD145" s="815">
        <f t="shared" si="204"/>
        <v>0</v>
      </c>
      <c r="DE145" s="815">
        <f t="shared" si="204"/>
        <v>0</v>
      </c>
      <c r="DF145" s="815">
        <f t="shared" si="204"/>
        <v>0</v>
      </c>
      <c r="DG145" s="815">
        <f t="shared" si="204"/>
        <v>0</v>
      </c>
      <c r="DH145" s="815">
        <f t="shared" si="204"/>
        <v>0</v>
      </c>
      <c r="DI145" s="815">
        <f t="shared" si="204"/>
        <v>0</v>
      </c>
      <c r="DJ145" s="815">
        <f t="shared" si="204"/>
        <v>0</v>
      </c>
      <c r="DK145" s="815">
        <f t="shared" si="204"/>
        <v>0</v>
      </c>
      <c r="DL145" s="815">
        <f t="shared" si="204"/>
        <v>0</v>
      </c>
      <c r="DM145" s="815">
        <f t="shared" si="204"/>
        <v>0</v>
      </c>
      <c r="DN145" s="815">
        <f t="shared" si="204"/>
        <v>0</v>
      </c>
      <c r="DO145" s="815">
        <f t="shared" si="204"/>
        <v>0</v>
      </c>
      <c r="DP145" s="815">
        <f t="shared" si="204"/>
        <v>0</v>
      </c>
      <c r="DQ145" s="815">
        <f t="shared" si="204"/>
        <v>0</v>
      </c>
      <c r="DR145" s="815">
        <f t="shared" si="204"/>
        <v>0</v>
      </c>
      <c r="DS145" s="815">
        <f t="shared" si="204"/>
        <v>0</v>
      </c>
      <c r="DT145" s="815">
        <f t="shared" si="204"/>
        <v>0</v>
      </c>
      <c r="DU145" s="815">
        <f t="shared" si="204"/>
        <v>0</v>
      </c>
      <c r="DV145" s="815">
        <f t="shared" si="204"/>
        <v>0</v>
      </c>
      <c r="DW145" s="815">
        <f t="shared" si="204"/>
        <v>0</v>
      </c>
      <c r="DX145" s="815">
        <f t="shared" si="204"/>
        <v>0</v>
      </c>
      <c r="DY145" s="815">
        <f t="shared" si="204"/>
        <v>0</v>
      </c>
      <c r="DZ145" s="815">
        <f t="shared" si="204"/>
        <v>0</v>
      </c>
      <c r="EA145" s="815">
        <f t="shared" si="204"/>
        <v>0</v>
      </c>
      <c r="EB145" s="815">
        <f t="shared" si="204"/>
        <v>0</v>
      </c>
      <c r="EC145" s="815">
        <f t="shared" si="204"/>
        <v>0</v>
      </c>
      <c r="ED145" s="815">
        <f t="shared" si="204"/>
        <v>0</v>
      </c>
      <c r="EE145" s="815">
        <f t="shared" ref="EE145:GP145" si="205">EE143*_WF_Tier2_GP</f>
        <v>0</v>
      </c>
      <c r="EF145" s="815">
        <f t="shared" si="205"/>
        <v>0</v>
      </c>
      <c r="EG145" s="815">
        <f t="shared" si="205"/>
        <v>0</v>
      </c>
      <c r="EH145" s="815">
        <f t="shared" si="205"/>
        <v>0</v>
      </c>
      <c r="EI145" s="815">
        <f t="shared" si="205"/>
        <v>0</v>
      </c>
      <c r="EJ145" s="815">
        <f t="shared" si="205"/>
        <v>0</v>
      </c>
      <c r="EK145" s="815">
        <f t="shared" si="205"/>
        <v>0</v>
      </c>
      <c r="EL145" s="815">
        <f t="shared" si="205"/>
        <v>0</v>
      </c>
      <c r="EM145" s="815">
        <f t="shared" si="205"/>
        <v>0</v>
      </c>
      <c r="EN145" s="815">
        <f t="shared" si="205"/>
        <v>0</v>
      </c>
      <c r="EO145" s="815">
        <f t="shared" si="205"/>
        <v>0</v>
      </c>
      <c r="EP145" s="815">
        <f t="shared" si="205"/>
        <v>0</v>
      </c>
      <c r="EQ145" s="815">
        <f t="shared" si="205"/>
        <v>0</v>
      </c>
      <c r="ER145" s="815">
        <f t="shared" si="205"/>
        <v>0</v>
      </c>
      <c r="ES145" s="815">
        <f t="shared" si="205"/>
        <v>0</v>
      </c>
      <c r="ET145" s="815">
        <f t="shared" si="205"/>
        <v>0</v>
      </c>
      <c r="EU145" s="815">
        <f t="shared" si="205"/>
        <v>0</v>
      </c>
      <c r="EV145" s="815">
        <f t="shared" si="205"/>
        <v>0</v>
      </c>
      <c r="EW145" s="815">
        <f t="shared" si="205"/>
        <v>0</v>
      </c>
      <c r="EX145" s="815">
        <f t="shared" si="205"/>
        <v>0</v>
      </c>
      <c r="EY145" s="815">
        <f t="shared" si="205"/>
        <v>0</v>
      </c>
      <c r="EZ145" s="815">
        <f t="shared" si="205"/>
        <v>0</v>
      </c>
      <c r="FA145" s="815">
        <f t="shared" si="205"/>
        <v>0</v>
      </c>
      <c r="FB145" s="815">
        <f t="shared" si="205"/>
        <v>0</v>
      </c>
      <c r="FC145" s="815">
        <f t="shared" si="205"/>
        <v>0</v>
      </c>
      <c r="FD145" s="815">
        <f t="shared" si="205"/>
        <v>0</v>
      </c>
      <c r="FE145" s="815">
        <f t="shared" si="205"/>
        <v>0</v>
      </c>
      <c r="FF145" s="815">
        <f t="shared" si="205"/>
        <v>0</v>
      </c>
      <c r="FG145" s="815">
        <f t="shared" si="205"/>
        <v>0</v>
      </c>
      <c r="FH145" s="815">
        <f t="shared" si="205"/>
        <v>0</v>
      </c>
      <c r="FI145" s="815">
        <f t="shared" si="205"/>
        <v>0</v>
      </c>
      <c r="FJ145" s="815">
        <f t="shared" si="205"/>
        <v>0</v>
      </c>
      <c r="FK145" s="815">
        <f t="shared" si="205"/>
        <v>0</v>
      </c>
      <c r="FL145" s="815">
        <f t="shared" si="205"/>
        <v>0</v>
      </c>
      <c r="FM145" s="815">
        <f t="shared" si="205"/>
        <v>0</v>
      </c>
      <c r="FN145" s="815">
        <f t="shared" si="205"/>
        <v>0</v>
      </c>
      <c r="FO145" s="815">
        <f t="shared" si="205"/>
        <v>0</v>
      </c>
      <c r="FP145" s="815">
        <f t="shared" si="205"/>
        <v>0</v>
      </c>
      <c r="FQ145" s="815">
        <f t="shared" si="205"/>
        <v>0</v>
      </c>
      <c r="FR145" s="815">
        <f t="shared" si="205"/>
        <v>0</v>
      </c>
      <c r="FS145" s="815">
        <f t="shared" si="205"/>
        <v>0</v>
      </c>
      <c r="FT145" s="815">
        <f t="shared" si="205"/>
        <v>0</v>
      </c>
      <c r="FU145" s="815">
        <f t="shared" si="205"/>
        <v>0</v>
      </c>
      <c r="FV145" s="815">
        <f t="shared" si="205"/>
        <v>0</v>
      </c>
      <c r="FW145" s="815">
        <f t="shared" si="205"/>
        <v>0</v>
      </c>
      <c r="FX145" s="815">
        <f t="shared" si="205"/>
        <v>0</v>
      </c>
      <c r="FY145" s="815">
        <f t="shared" si="205"/>
        <v>0</v>
      </c>
      <c r="FZ145" s="815">
        <f t="shared" si="205"/>
        <v>0</v>
      </c>
      <c r="GA145" s="815">
        <f t="shared" si="205"/>
        <v>0</v>
      </c>
      <c r="GB145" s="815">
        <f t="shared" si="205"/>
        <v>0</v>
      </c>
      <c r="GC145" s="815">
        <f t="shared" si="205"/>
        <v>0</v>
      </c>
      <c r="GD145" s="815">
        <f t="shared" si="205"/>
        <v>0</v>
      </c>
      <c r="GE145" s="815">
        <f t="shared" si="205"/>
        <v>0</v>
      </c>
      <c r="GF145" s="815">
        <f t="shared" si="205"/>
        <v>0</v>
      </c>
      <c r="GG145" s="815">
        <f t="shared" si="205"/>
        <v>0</v>
      </c>
      <c r="GH145" s="815">
        <f t="shared" si="205"/>
        <v>0</v>
      </c>
      <c r="GI145" s="815">
        <f t="shared" si="205"/>
        <v>0</v>
      </c>
      <c r="GJ145" s="815">
        <f t="shared" si="205"/>
        <v>0</v>
      </c>
      <c r="GK145" s="815">
        <f t="shared" si="205"/>
        <v>0</v>
      </c>
      <c r="GL145" s="815">
        <f t="shared" si="205"/>
        <v>0</v>
      </c>
      <c r="GM145" s="815">
        <f t="shared" si="205"/>
        <v>0</v>
      </c>
      <c r="GN145" s="815">
        <f t="shared" si="205"/>
        <v>0</v>
      </c>
      <c r="GO145" s="815">
        <f t="shared" si="205"/>
        <v>0</v>
      </c>
      <c r="GP145" s="815">
        <f t="shared" si="205"/>
        <v>0</v>
      </c>
      <c r="GQ145" s="815">
        <f t="shared" ref="GQ145:IL145" si="206">GQ143*_WF_Tier2_GP</f>
        <v>0</v>
      </c>
      <c r="GR145" s="815">
        <f t="shared" si="206"/>
        <v>0</v>
      </c>
      <c r="GS145" s="815">
        <f t="shared" si="206"/>
        <v>0</v>
      </c>
      <c r="GT145" s="815">
        <f t="shared" si="206"/>
        <v>0</v>
      </c>
      <c r="GU145" s="815">
        <f t="shared" si="206"/>
        <v>0</v>
      </c>
      <c r="GV145" s="815">
        <f t="shared" si="206"/>
        <v>0</v>
      </c>
      <c r="GW145" s="815">
        <f t="shared" si="206"/>
        <v>0</v>
      </c>
      <c r="GX145" s="815">
        <f t="shared" si="206"/>
        <v>0</v>
      </c>
      <c r="GY145" s="815">
        <f t="shared" si="206"/>
        <v>0</v>
      </c>
      <c r="GZ145" s="815">
        <f t="shared" si="206"/>
        <v>0</v>
      </c>
      <c r="HA145" s="815">
        <f t="shared" si="206"/>
        <v>0</v>
      </c>
      <c r="HB145" s="815">
        <f t="shared" si="206"/>
        <v>0</v>
      </c>
      <c r="HC145" s="815">
        <f t="shared" si="206"/>
        <v>0</v>
      </c>
      <c r="HD145" s="815">
        <f t="shared" si="206"/>
        <v>0</v>
      </c>
      <c r="HE145" s="815">
        <f t="shared" si="206"/>
        <v>0</v>
      </c>
      <c r="HF145" s="815">
        <f t="shared" si="206"/>
        <v>0</v>
      </c>
      <c r="HG145" s="815">
        <f t="shared" si="206"/>
        <v>0</v>
      </c>
      <c r="HH145" s="815">
        <f t="shared" si="206"/>
        <v>0</v>
      </c>
      <c r="HI145" s="815">
        <f t="shared" si="206"/>
        <v>0</v>
      </c>
      <c r="HJ145" s="815">
        <f t="shared" si="206"/>
        <v>0</v>
      </c>
      <c r="HK145" s="815">
        <f t="shared" si="206"/>
        <v>0</v>
      </c>
      <c r="HL145" s="815">
        <f t="shared" si="206"/>
        <v>0</v>
      </c>
      <c r="HM145" s="815">
        <f t="shared" si="206"/>
        <v>0</v>
      </c>
      <c r="HN145" s="815">
        <f t="shared" si="206"/>
        <v>0</v>
      </c>
      <c r="HO145" s="815">
        <f t="shared" si="206"/>
        <v>0</v>
      </c>
      <c r="HP145" s="815">
        <f t="shared" si="206"/>
        <v>0</v>
      </c>
      <c r="HQ145" s="815">
        <f t="shared" si="206"/>
        <v>0</v>
      </c>
      <c r="HR145" s="815">
        <f t="shared" si="206"/>
        <v>0</v>
      </c>
      <c r="HS145" s="815">
        <f t="shared" si="206"/>
        <v>0</v>
      </c>
      <c r="HT145" s="815">
        <f t="shared" si="206"/>
        <v>0</v>
      </c>
      <c r="HU145" s="815">
        <f t="shared" si="206"/>
        <v>0</v>
      </c>
      <c r="HV145" s="815">
        <f t="shared" si="206"/>
        <v>0</v>
      </c>
      <c r="HW145" s="815">
        <f t="shared" si="206"/>
        <v>0</v>
      </c>
      <c r="HX145" s="815">
        <f t="shared" si="206"/>
        <v>0</v>
      </c>
      <c r="HY145" s="815">
        <f t="shared" si="206"/>
        <v>0</v>
      </c>
      <c r="HZ145" s="815">
        <f t="shared" si="206"/>
        <v>0</v>
      </c>
      <c r="IA145" s="815">
        <f t="shared" si="206"/>
        <v>0</v>
      </c>
      <c r="IB145" s="815">
        <f t="shared" si="206"/>
        <v>0</v>
      </c>
      <c r="IC145" s="815">
        <f t="shared" si="206"/>
        <v>0</v>
      </c>
      <c r="ID145" s="815">
        <f t="shared" si="206"/>
        <v>0</v>
      </c>
      <c r="IE145" s="815">
        <f t="shared" si="206"/>
        <v>0</v>
      </c>
      <c r="IF145" s="815">
        <f t="shared" si="206"/>
        <v>0</v>
      </c>
      <c r="IG145" s="815">
        <f t="shared" si="206"/>
        <v>0</v>
      </c>
      <c r="IH145" s="815">
        <f t="shared" si="206"/>
        <v>0</v>
      </c>
      <c r="II145" s="815">
        <f t="shared" si="206"/>
        <v>0</v>
      </c>
      <c r="IJ145" s="815">
        <f t="shared" si="206"/>
        <v>0</v>
      </c>
      <c r="IK145" s="815">
        <f t="shared" si="206"/>
        <v>0</v>
      </c>
      <c r="IL145" s="815">
        <f t="shared" si="206"/>
        <v>0</v>
      </c>
      <c r="IM145" s="817"/>
    </row>
    <row r="146" spans="1:247" s="709" customFormat="1">
      <c r="D146" s="810"/>
      <c r="F146" s="725"/>
      <c r="G146" s="725"/>
      <c r="H146" s="725"/>
      <c r="I146" s="725"/>
      <c r="J146" s="725"/>
      <c r="K146" s="725"/>
      <c r="L146" s="725"/>
      <c r="M146" s="725"/>
      <c r="N146" s="725"/>
      <c r="O146" s="725"/>
      <c r="P146" s="725"/>
      <c r="Q146" s="725"/>
      <c r="R146" s="725"/>
      <c r="S146" s="725"/>
      <c r="T146" s="725"/>
      <c r="U146" s="725"/>
      <c r="V146" s="725"/>
      <c r="W146" s="725"/>
      <c r="X146" s="725"/>
      <c r="Y146" s="725"/>
      <c r="Z146" s="725"/>
      <c r="AA146" s="725"/>
      <c r="AB146" s="725"/>
      <c r="AC146" s="725"/>
      <c r="AD146" s="725"/>
      <c r="AE146" s="725"/>
      <c r="AF146" s="725"/>
      <c r="AG146" s="725"/>
      <c r="AH146" s="725"/>
      <c r="AI146" s="725"/>
      <c r="AJ146" s="725"/>
      <c r="AK146" s="725"/>
      <c r="AL146" s="725"/>
      <c r="AM146" s="725"/>
      <c r="AN146" s="725"/>
      <c r="AO146" s="725"/>
      <c r="AP146" s="725"/>
      <c r="AQ146" s="725"/>
      <c r="AR146" s="725"/>
      <c r="AS146" s="725"/>
      <c r="AT146" s="725"/>
      <c r="AU146" s="725"/>
      <c r="AV146" s="725"/>
      <c r="AW146" s="725"/>
      <c r="AX146" s="725"/>
      <c r="AY146" s="725"/>
      <c r="AZ146" s="725"/>
      <c r="BA146" s="725"/>
      <c r="BB146" s="725"/>
      <c r="BC146" s="725"/>
      <c r="BD146" s="725"/>
      <c r="BE146" s="725"/>
      <c r="BF146" s="725"/>
      <c r="BG146" s="725"/>
      <c r="BH146" s="725"/>
      <c r="BI146" s="725"/>
      <c r="BJ146" s="725"/>
      <c r="BK146" s="725"/>
      <c r="BL146" s="725"/>
      <c r="BM146" s="725"/>
      <c r="BN146" s="725"/>
      <c r="BO146" s="725"/>
      <c r="BP146" s="725"/>
      <c r="BQ146" s="725"/>
      <c r="BR146" s="725"/>
      <c r="BS146" s="725"/>
      <c r="BT146" s="725"/>
      <c r="BU146" s="725"/>
      <c r="BV146" s="725"/>
      <c r="BW146" s="725"/>
      <c r="BX146" s="725"/>
      <c r="BY146" s="725"/>
      <c r="BZ146" s="725"/>
      <c r="CA146" s="725"/>
      <c r="CB146" s="725"/>
      <c r="CC146" s="725"/>
      <c r="CD146" s="725"/>
      <c r="CE146" s="725"/>
      <c r="CF146" s="725"/>
      <c r="CG146" s="725"/>
      <c r="CH146" s="725"/>
      <c r="CI146" s="725"/>
      <c r="CJ146" s="725"/>
      <c r="CK146" s="725"/>
      <c r="CL146" s="725"/>
      <c r="CM146" s="725"/>
      <c r="CN146" s="725"/>
      <c r="CO146" s="725"/>
      <c r="CP146" s="725"/>
      <c r="CQ146" s="725"/>
      <c r="CR146" s="725"/>
      <c r="CS146" s="725"/>
      <c r="CT146" s="725"/>
      <c r="CU146" s="725"/>
      <c r="CV146" s="725"/>
      <c r="CW146" s="725"/>
      <c r="CX146" s="725"/>
      <c r="CY146" s="725"/>
      <c r="CZ146" s="725"/>
      <c r="DA146" s="725"/>
      <c r="DB146" s="725"/>
      <c r="DC146" s="725"/>
      <c r="DD146" s="725"/>
      <c r="DE146" s="725"/>
      <c r="DF146" s="725"/>
      <c r="DG146" s="725"/>
      <c r="DH146" s="725"/>
      <c r="DI146" s="725"/>
      <c r="DJ146" s="725"/>
      <c r="DK146" s="725"/>
      <c r="DL146" s="725"/>
      <c r="DM146" s="725"/>
      <c r="DN146" s="725"/>
      <c r="DO146" s="725"/>
      <c r="DP146" s="725"/>
      <c r="DQ146" s="725"/>
      <c r="DR146" s="725"/>
      <c r="DS146" s="725"/>
      <c r="DT146" s="725"/>
      <c r="DU146" s="725"/>
      <c r="DV146" s="725"/>
      <c r="DW146" s="725"/>
      <c r="DX146" s="725"/>
      <c r="DY146" s="725"/>
      <c r="DZ146" s="725"/>
      <c r="EA146" s="725"/>
      <c r="EB146" s="725"/>
      <c r="EC146" s="725"/>
      <c r="ED146" s="725"/>
      <c r="EE146" s="725"/>
      <c r="EF146" s="725"/>
      <c r="EG146" s="725"/>
      <c r="EH146" s="725"/>
      <c r="EI146" s="725"/>
      <c r="EJ146" s="725"/>
      <c r="EK146" s="725"/>
      <c r="EL146" s="725"/>
      <c r="EM146" s="725"/>
      <c r="EN146" s="725"/>
      <c r="EO146" s="725"/>
      <c r="EP146" s="725"/>
      <c r="EQ146" s="725"/>
      <c r="ER146" s="725"/>
      <c r="ES146" s="725"/>
      <c r="ET146" s="725"/>
      <c r="EU146" s="725"/>
      <c r="EV146" s="725"/>
      <c r="EW146" s="725"/>
      <c r="EX146" s="725"/>
      <c r="EY146" s="725"/>
      <c r="EZ146" s="725"/>
      <c r="FA146" s="725"/>
      <c r="FB146" s="725"/>
      <c r="FC146" s="725"/>
      <c r="FD146" s="725"/>
      <c r="FE146" s="725"/>
      <c r="FF146" s="725"/>
      <c r="FG146" s="725"/>
      <c r="FH146" s="725"/>
      <c r="FI146" s="725"/>
      <c r="FJ146" s="725"/>
      <c r="FK146" s="725"/>
      <c r="FL146" s="725"/>
      <c r="FM146" s="725"/>
      <c r="FN146" s="725"/>
      <c r="FO146" s="725"/>
      <c r="FP146" s="725"/>
      <c r="FQ146" s="725"/>
      <c r="FR146" s="725"/>
      <c r="FS146" s="725"/>
      <c r="FT146" s="725"/>
      <c r="FU146" s="725"/>
      <c r="FV146" s="725"/>
      <c r="FW146" s="725"/>
      <c r="FX146" s="725"/>
      <c r="FY146" s="725"/>
      <c r="FZ146" s="725"/>
      <c r="GA146" s="725"/>
      <c r="GB146" s="725"/>
      <c r="GC146" s="725"/>
      <c r="GD146" s="725"/>
      <c r="GE146" s="725"/>
      <c r="GF146" s="725"/>
      <c r="GG146" s="725"/>
      <c r="GH146" s="725"/>
      <c r="GI146" s="725"/>
      <c r="GJ146" s="725"/>
      <c r="GK146" s="725"/>
      <c r="GL146" s="725"/>
      <c r="GM146" s="725"/>
      <c r="GN146" s="725"/>
      <c r="GO146" s="725"/>
      <c r="GP146" s="725"/>
      <c r="GQ146" s="725"/>
      <c r="GR146" s="725"/>
      <c r="GS146" s="725"/>
      <c r="GT146" s="725"/>
      <c r="GU146" s="725"/>
      <c r="GV146" s="725"/>
      <c r="GW146" s="725"/>
      <c r="GX146" s="725"/>
      <c r="GY146" s="725"/>
      <c r="GZ146" s="725"/>
      <c r="HA146" s="725"/>
      <c r="HB146" s="725"/>
      <c r="HC146" s="725"/>
      <c r="HD146" s="725"/>
      <c r="HE146" s="725"/>
      <c r="HF146" s="725"/>
      <c r="HG146" s="725"/>
      <c r="HH146" s="725"/>
      <c r="HI146" s="725"/>
      <c r="HJ146" s="725"/>
      <c r="HK146" s="725"/>
      <c r="HL146" s="725"/>
      <c r="HM146" s="725"/>
      <c r="HN146" s="725"/>
      <c r="HO146" s="725"/>
      <c r="HP146" s="725"/>
      <c r="HQ146" s="725"/>
      <c r="HR146" s="725"/>
      <c r="HS146" s="725"/>
      <c r="HT146" s="725"/>
      <c r="HU146" s="725"/>
      <c r="HV146" s="725"/>
      <c r="HW146" s="725"/>
      <c r="HX146" s="725"/>
      <c r="HY146" s="725"/>
      <c r="HZ146" s="725"/>
      <c r="IA146" s="725"/>
      <c r="IB146" s="725"/>
      <c r="IC146" s="725"/>
      <c r="ID146" s="725"/>
      <c r="IE146" s="725"/>
      <c r="IF146" s="725"/>
      <c r="IG146" s="725"/>
      <c r="IH146" s="725"/>
      <c r="II146" s="725"/>
      <c r="IJ146" s="725"/>
      <c r="IK146" s="725"/>
      <c r="IL146" s="725"/>
    </row>
    <row r="147" spans="1:247" s="709" customFormat="1">
      <c r="A147" s="817" t="s">
        <v>631</v>
      </c>
      <c r="B147" s="709" t="s">
        <v>711</v>
      </c>
      <c r="D147" s="810"/>
      <c r="E147" s="709">
        <f>F147</f>
        <v>0</v>
      </c>
      <c r="F147" s="725">
        <f>+F$122</f>
        <v>0</v>
      </c>
      <c r="G147" s="725">
        <f t="shared" ref="G147:BR147" si="207">F153</f>
        <v>0</v>
      </c>
      <c r="H147" s="725">
        <f t="shared" ca="1" si="207"/>
        <v>33504679.17981638</v>
      </c>
      <c r="I147" s="725">
        <f t="shared" ca="1" si="207"/>
        <v>40188181.449836254</v>
      </c>
      <c r="J147" s="725">
        <f t="shared" ca="1" si="207"/>
        <v>44223355.578959554</v>
      </c>
      <c r="K147" s="725">
        <f t="shared" ca="1" si="207"/>
        <v>48489760.769353285</v>
      </c>
      <c r="L147" s="725">
        <f ca="1">K153</f>
        <v>53001426.795655251</v>
      </c>
      <c r="M147" s="725">
        <f t="shared" ca="1" si="207"/>
        <v>57674168.112635106</v>
      </c>
      <c r="N147" s="725">
        <f t="shared" ca="1" si="207"/>
        <v>62620325.841977492</v>
      </c>
      <c r="O147" s="725">
        <f ca="1">N153</f>
        <v>68002584.848939568</v>
      </c>
      <c r="P147" s="725">
        <f t="shared" ca="1" si="207"/>
        <v>73618777.69365117</v>
      </c>
      <c r="Q147" s="725">
        <f t="shared" ca="1" si="207"/>
        <v>79523965.755196184</v>
      </c>
      <c r="R147" s="725">
        <f t="shared" ca="1" si="207"/>
        <v>81849365.781434253</v>
      </c>
      <c r="S147" s="725">
        <f ca="1">R153</f>
        <v>82826722.729906261</v>
      </c>
      <c r="T147" s="725">
        <f t="shared" ca="1" si="207"/>
        <v>83815750.222133949</v>
      </c>
      <c r="U147" s="725">
        <f t="shared" ca="1" si="207"/>
        <v>84719212.340800986</v>
      </c>
      <c r="V147" s="725">
        <f t="shared" ca="1" si="207"/>
        <v>85730837.905151293</v>
      </c>
      <c r="W147" s="725">
        <f t="shared" ca="1" si="207"/>
        <v>86721330.438505545</v>
      </c>
      <c r="X147" s="725">
        <f t="shared" ca="1" si="207"/>
        <v>87756863.140263349</v>
      </c>
      <c r="Y147" s="725">
        <f t="shared" ca="1" si="207"/>
        <v>88770763.386837274</v>
      </c>
      <c r="Z147" s="725">
        <f t="shared" ca="1" si="207"/>
        <v>89830768.208975673</v>
      </c>
      <c r="AA147" s="725">
        <f t="shared" ca="1" si="207"/>
        <v>90903430.466739148</v>
      </c>
      <c r="AB147" s="725">
        <f t="shared" ca="1" si="207"/>
        <v>91953684.626545772</v>
      </c>
      <c r="AC147" s="725">
        <f t="shared" ca="1" si="207"/>
        <v>93051696.465114519</v>
      </c>
      <c r="AD147" s="725">
        <f t="shared" ca="1" si="207"/>
        <v>94126770.648649409</v>
      </c>
      <c r="AE147" s="725">
        <f t="shared" ca="1" si="207"/>
        <v>95250731.139392227</v>
      </c>
      <c r="AF147" s="725">
        <f t="shared" ca="1" si="207"/>
        <v>96388112.755454078</v>
      </c>
      <c r="AG147" s="725">
        <f t="shared" ca="1" si="207"/>
        <v>97427094.191921175</v>
      </c>
      <c r="AH147" s="725">
        <f t="shared" ca="1" si="207"/>
        <v>98590463.590924025</v>
      </c>
      <c r="AI147" s="725">
        <f t="shared" ca="1" si="207"/>
        <v>99729530.004281417</v>
      </c>
      <c r="AJ147" s="725">
        <f t="shared" ca="1" si="207"/>
        <v>100920392.61130288</v>
      </c>
      <c r="AK147" s="725">
        <f t="shared" ca="1" si="207"/>
        <v>102086377.89486289</v>
      </c>
      <c r="AL147" s="725">
        <f t="shared" ca="1" si="207"/>
        <v>103305383.44032206</v>
      </c>
      <c r="AM147" s="725">
        <f t="shared" ca="1" si="207"/>
        <v>104153494.13017058</v>
      </c>
      <c r="AN147" s="725">
        <f t="shared" ca="1" si="207"/>
        <v>105012881.90508455</v>
      </c>
      <c r="AO147" s="725">
        <f ca="1">$AN$153</f>
        <v>105930506.98883383</v>
      </c>
      <c r="AP147" s="725">
        <f ca="1">AO153</f>
        <v>106819727.77599686</v>
      </c>
      <c r="AQ147" s="725">
        <f t="shared" ca="1" si="207"/>
        <v>107763260.16341044</v>
      </c>
      <c r="AR147" s="725">
        <f t="shared" ca="1" si="207"/>
        <v>108720680.91294029</v>
      </c>
      <c r="AS147" s="725">
        <f t="shared" ca="1" si="207"/>
        <v>109565735.92998183</v>
      </c>
      <c r="AT147" s="725">
        <f t="shared" ca="1" si="207"/>
        <v>110549744.48003773</v>
      </c>
      <c r="AU147" s="725">
        <f t="shared" ca="1" si="207"/>
        <v>111505092.13791244</v>
      </c>
      <c r="AV147" s="725">
        <f t="shared" ca="1" si="207"/>
        <v>112517143.41669598</v>
      </c>
      <c r="AW147" s="725">
        <f t="shared" ca="1" si="207"/>
        <v>113499910.67345235</v>
      </c>
      <c r="AX147" s="725">
        <f ca="1">AW153</f>
        <v>41556536.435578749</v>
      </c>
      <c r="AY147" s="725">
        <f t="shared" ca="1" si="207"/>
        <v>41451513.670488738</v>
      </c>
      <c r="AZ147" s="725">
        <f t="shared" ca="1" si="207"/>
        <v>41329178.207436115</v>
      </c>
      <c r="BA147" s="725">
        <f t="shared" ca="1" si="207"/>
        <v>41221440.575322434</v>
      </c>
      <c r="BB147" s="725">
        <f t="shared" ca="1" si="207"/>
        <v>41096446.959282435</v>
      </c>
      <c r="BC147" s="725">
        <f t="shared" ca="1" si="207"/>
        <v>40985930.30132857</v>
      </c>
      <c r="BD147" s="725">
        <f t="shared" ca="1" si="207"/>
        <v>40874093.972506866</v>
      </c>
      <c r="BE147" s="725">
        <f t="shared" ca="1" si="207"/>
        <v>40713435.601474434</v>
      </c>
      <c r="BF147" s="725">
        <f t="shared" ca="1" si="207"/>
        <v>40614124.167409435</v>
      </c>
      <c r="BG147" s="725">
        <f t="shared" ca="1" si="207"/>
        <v>40482113.912058301</v>
      </c>
      <c r="BH147" s="725">
        <f t="shared" ca="1" si="207"/>
        <v>40364261.550685748</v>
      </c>
      <c r="BI147" s="725">
        <f t="shared" ca="1" si="207"/>
        <v>40229364.503810391</v>
      </c>
      <c r="BJ147" s="725">
        <f t="shared" ca="1" si="207"/>
        <v>40108494.081295699</v>
      </c>
      <c r="BK147" s="725">
        <f t="shared" ca="1" si="207"/>
        <v>39938502.983227</v>
      </c>
      <c r="BL147" s="725">
        <f t="shared" ca="1" si="207"/>
        <v>39751009.557114176</v>
      </c>
      <c r="BM147" s="725">
        <f t="shared" ca="1" si="207"/>
        <v>39576749.763981745</v>
      </c>
      <c r="BN147" s="725">
        <f t="shared" ca="1" si="207"/>
        <v>39385076.816574894</v>
      </c>
      <c r="BO147" s="725">
        <f t="shared" ca="1" si="207"/>
        <v>39206447.448880404</v>
      </c>
      <c r="BP147" s="725">
        <f t="shared" ca="1" si="207"/>
        <v>39025685.08171732</v>
      </c>
      <c r="BQ147" s="725">
        <f t="shared" ca="1" si="207"/>
        <v>38797425.072185785</v>
      </c>
      <c r="BR147" s="725">
        <f t="shared" ca="1" si="207"/>
        <v>38611778.60044685</v>
      </c>
      <c r="BS147" s="725">
        <f t="shared" ref="BS147:ED147" ca="1" si="208">BR153</f>
        <v>38408956.844096355</v>
      </c>
      <c r="BT147" s="725">
        <f t="shared" ca="1" si="208"/>
        <v>38218671.703280896</v>
      </c>
      <c r="BU147" s="725">
        <f t="shared" ca="1" si="208"/>
        <v>38011308.18044395</v>
      </c>
      <c r="BV147" s="725">
        <f t="shared" ca="1" si="208"/>
        <v>-5.9604644775390625E-8</v>
      </c>
      <c r="BW147" s="725">
        <f t="shared" ca="1" si="208"/>
        <v>-6.0316379230218229E-8</v>
      </c>
      <c r="BX147" s="725">
        <f t="shared" ca="1" si="208"/>
        <v>-6.1013245430599847E-8</v>
      </c>
      <c r="BY147" s="725">
        <f t="shared" ca="1" si="208"/>
        <v>-6.1741799876942935E-8</v>
      </c>
      <c r="BZ147" s="725">
        <f t="shared" ca="1" si="208"/>
        <v>-6.2455134696341573E-8</v>
      </c>
      <c r="CA147" s="725">
        <f t="shared" ca="1" si="208"/>
        <v>-6.3200906630924734E-8</v>
      </c>
      <c r="CB147" s="725">
        <f t="shared" ca="1" si="208"/>
        <v>-6.3955583770518122E-8</v>
      </c>
      <c r="CC147" s="725">
        <f t="shared" ca="1" si="208"/>
        <v>-6.4644970276762633E-8</v>
      </c>
      <c r="CD147" s="725">
        <f t="shared" ca="1" si="208"/>
        <v>-6.5416890868700706E-8</v>
      </c>
      <c r="CE147" s="725">
        <f t="shared" ca="1" si="208"/>
        <v>-6.6172685907498581E-8</v>
      </c>
      <c r="CF147" s="725">
        <f t="shared" ca="1" si="208"/>
        <v>-6.6962848833665318E-8</v>
      </c>
      <c r="CG147" s="725">
        <f t="shared" ca="1" si="208"/>
        <v>-6.7736505121210942E-8</v>
      </c>
      <c r="CH147" s="725">
        <f t="shared" ca="1" si="208"/>
        <v>-6.8545341491699253E-8</v>
      </c>
      <c r="CI147" s="725">
        <f t="shared" ca="1" si="208"/>
        <v>-6.9363836114750993E-8</v>
      </c>
      <c r="CJ147" s="725">
        <f t="shared" ca="1" si="208"/>
        <v>-7.0165232245189848E-8</v>
      </c>
      <c r="CK147" s="725">
        <f t="shared" ca="1" si="208"/>
        <v>-7.1003069858484385E-8</v>
      </c>
      <c r="CL147" s="725">
        <f t="shared" ca="1" si="208"/>
        <v>-7.1823404900792809E-8</v>
      </c>
      <c r="CM147" s="725">
        <f t="shared" ca="1" si="208"/>
        <v>-7.2681042625563446E-8</v>
      </c>
      <c r="CN147" s="725">
        <f t="shared" ca="1" si="208"/>
        <v>-7.3548921336095841E-8</v>
      </c>
      <c r="CO147" s="725">
        <f t="shared" ca="1" si="208"/>
        <v>-7.4341715818277029E-8</v>
      </c>
      <c r="CP147" s="725">
        <f t="shared" ca="1" si="208"/>
        <v>-7.5229424499005818E-8</v>
      </c>
      <c r="CQ147" s="725">
        <f t="shared" ca="1" si="208"/>
        <v>-7.6098588793623377E-8</v>
      </c>
      <c r="CR147" s="725">
        <f t="shared" ca="1" si="208"/>
        <v>-7.7007276158715132E-8</v>
      </c>
      <c r="CS147" s="725">
        <f t="shared" ca="1" si="208"/>
        <v>-7.7896980889392608E-8</v>
      </c>
      <c r="CT147" s="725">
        <f t="shared" ca="1" si="208"/>
        <v>-7.8827142715454168E-8</v>
      </c>
      <c r="CU147" s="725">
        <f t="shared" ca="1" si="208"/>
        <v>-7.9768411531963675E-8</v>
      </c>
      <c r="CV147" s="725">
        <f t="shared" ca="1" si="208"/>
        <v>-8.0690017081968356E-8</v>
      </c>
      <c r="CW147" s="725">
        <f t="shared" ca="1" si="208"/>
        <v>-8.1653530337257087E-8</v>
      </c>
      <c r="CX147" s="725">
        <f t="shared" ca="1" si="208"/>
        <v>-8.2596915635911776E-8</v>
      </c>
      <c r="CY147" s="725">
        <f t="shared" ca="1" si="208"/>
        <v>-8.3583199019398003E-8</v>
      </c>
      <c r="CZ147" s="725">
        <f t="shared" ca="1" si="208"/>
        <v>-8.4581259536510253E-8</v>
      </c>
      <c r="DA147" s="725">
        <f t="shared" ca="1" si="208"/>
        <v>-8.5492973191018626E-8</v>
      </c>
      <c r="DB147" s="725">
        <f t="shared" ca="1" si="208"/>
        <v>-8.654697148154293E-8</v>
      </c>
      <c r="DC147" s="725">
        <f t="shared" ca="1" si="208"/>
        <v>-8.7546893226524978E-8</v>
      </c>
      <c r="DD147" s="725">
        <f t="shared" ca="1" si="208"/>
        <v>-8.8592283909704714E-8</v>
      </c>
      <c r="DE147" s="725">
        <f t="shared" ca="1" si="208"/>
        <v>-8.9615836202783262E-8</v>
      </c>
      <c r="DF147" s="725">
        <f t="shared" ca="1" si="208"/>
        <v>-9.0685931974078622E-8</v>
      </c>
      <c r="DG147" s="725">
        <f t="shared" ca="1" si="208"/>
        <v>-9.176880567624273E-8</v>
      </c>
      <c r="DH147" s="725">
        <f t="shared" ca="1" si="208"/>
        <v>-9.2829057961630627E-8</v>
      </c>
      <c r="DI147" s="725">
        <f t="shared" ca="1" si="208"/>
        <v>-9.3937522565512631E-8</v>
      </c>
      <c r="DJ147" s="725">
        <f t="shared" ca="1" si="208"/>
        <v>-9.5022831154306281E-8</v>
      </c>
      <c r="DK147" s="725">
        <f t="shared" ca="1" si="208"/>
        <v>-9.6157491434266698E-8</v>
      </c>
      <c r="DL147" s="725">
        <f t="shared" ca="1" si="208"/>
        <v>-9.7305700604901917E-8</v>
      </c>
      <c r="DM147" s="725">
        <f t="shared" ca="1" si="208"/>
        <v>-9.8354572853779901E-8</v>
      </c>
      <c r="DN147" s="725">
        <f t="shared" ca="1" si="208"/>
        <v>-9.9529017203774408E-8</v>
      </c>
      <c r="DO147" s="725">
        <f t="shared" ca="1" si="208"/>
        <v>-1.0067892721050377E-7</v>
      </c>
      <c r="DP147" s="725">
        <f t="shared" ca="1" si="208"/>
        <v>-1.0188112649616046E-7</v>
      </c>
      <c r="DQ147" s="725">
        <f t="shared" ca="1" si="208"/>
        <v>-1.0305821163320078E-7</v>
      </c>
      <c r="DR147" s="725">
        <f t="shared" ca="1" si="208"/>
        <v>-1.0428882177019045E-7</v>
      </c>
      <c r="DS147" s="725">
        <f t="shared" ca="1" si="208"/>
        <v>-1.0553412652767918E-7</v>
      </c>
      <c r="DT147" s="725">
        <f t="shared" ca="1" si="208"/>
        <v>-1.0675341665587526E-7</v>
      </c>
      <c r="DU147" s="725">
        <f t="shared" ca="1" si="208"/>
        <v>-1.0802815095033957E-7</v>
      </c>
      <c r="DV147" s="725">
        <f t="shared" ca="1" si="208"/>
        <v>-1.0927625582745226E-7</v>
      </c>
      <c r="DW147" s="725">
        <f t="shared" ca="1" si="208"/>
        <v>-1.1058111514940673E-7</v>
      </c>
      <c r="DX147" s="725">
        <f t="shared" ca="1" si="208"/>
        <v>-1.1190155569563724E-7</v>
      </c>
      <c r="DY147" s="725">
        <f t="shared" ca="1" si="208"/>
        <v>-1.1310775878184692E-7</v>
      </c>
      <c r="DZ147" s="725">
        <f t="shared" ca="1" si="208"/>
        <v>-1.144583697843406E-7</v>
      </c>
      <c r="EA147" s="725">
        <f t="shared" ca="1" si="208"/>
        <v>-1.1578076629207936E-7</v>
      </c>
      <c r="EB147" s="725">
        <f t="shared" ca="1" si="208"/>
        <v>-1.1716329547058456E-7</v>
      </c>
      <c r="EC147" s="725">
        <f t="shared" ca="1" si="208"/>
        <v>-1.1851694337818093E-7</v>
      </c>
      <c r="ED147" s="725">
        <f t="shared" ca="1" si="208"/>
        <v>-1.1993214503571905E-7</v>
      </c>
      <c r="EE147" s="725">
        <f t="shared" ref="EE147:GP147" ca="1" si="209">ED153</f>
        <v>-1.213642455068311E-7</v>
      </c>
      <c r="EF147" s="725">
        <f t="shared" ca="1" si="209"/>
        <v>-1.2276642915425661E-7</v>
      </c>
      <c r="EG147" s="725">
        <f t="shared" ca="1" si="209"/>
        <v>-1.2423237359289056E-7</v>
      </c>
      <c r="EH147" s="725">
        <f t="shared" ca="1" si="209"/>
        <v>-1.2566769420157016E-7</v>
      </c>
      <c r="EI147" s="725">
        <f t="shared" ca="1" si="209"/>
        <v>-1.2716828242181781E-7</v>
      </c>
      <c r="EJ147" s="725">
        <f t="shared" ca="1" si="209"/>
        <v>-1.2868678904998288E-7</v>
      </c>
      <c r="EK147" s="725">
        <f t="shared" ca="1" si="209"/>
        <v>-1.3007392259912402E-7</v>
      </c>
      <c r="EL147" s="725">
        <f t="shared" ca="1" si="209"/>
        <v>-1.3162712525199174E-7</v>
      </c>
      <c r="EM147" s="725">
        <f t="shared" ca="1" si="209"/>
        <v>-1.331478812358913E-7</v>
      </c>
      <c r="EN147" s="725">
        <f t="shared" ca="1" si="209"/>
        <v>-1.3473778979117229E-7</v>
      </c>
      <c r="EO147" s="725">
        <f t="shared" ca="1" si="209"/>
        <v>-1.3629448488490813E-7</v>
      </c>
      <c r="EP147" s="725">
        <f t="shared" ca="1" si="209"/>
        <v>-1.3792196679107696E-7</v>
      </c>
      <c r="EQ147" s="725">
        <f t="shared" ca="1" si="209"/>
        <v>-1.395688823328558E-7</v>
      </c>
      <c r="ER147" s="725">
        <f t="shared" ca="1" si="209"/>
        <v>-1.4118139352739513E-7</v>
      </c>
      <c r="ES147" s="725">
        <f t="shared" ca="1" si="209"/>
        <v>-1.4286722963182418E-7</v>
      </c>
      <c r="ET147" s="725">
        <f t="shared" ca="1" si="209"/>
        <v>-1.4451784833180573E-7</v>
      </c>
      <c r="EU147" s="725">
        <f t="shared" ca="1" si="209"/>
        <v>-1.4624352478509053E-7</v>
      </c>
      <c r="EV147" s="725">
        <f t="shared" ca="1" si="209"/>
        <v>-1.4798980740748037E-7</v>
      </c>
      <c r="EW147" s="725">
        <f t="shared" ca="1" si="209"/>
        <v>-1.4958501098899269E-7</v>
      </c>
      <c r="EX147" s="725">
        <f t="shared" ca="1" si="209"/>
        <v>-1.5142916659600602E-7</v>
      </c>
      <c r="EY147" s="725">
        <f t="shared" ca="1" si="209"/>
        <v>-1.5317870576429624E-7</v>
      </c>
      <c r="EZ147" s="725">
        <f t="shared" ca="1" si="209"/>
        <v>-1.5500780084655336E-7</v>
      </c>
      <c r="FA147" s="725">
        <f t="shared" ca="1" si="209"/>
        <v>-1.5679868581982328E-7</v>
      </c>
      <c r="FB147" s="725">
        <f t="shared" ca="1" si="209"/>
        <v>-1.5867100680403848E-7</v>
      </c>
      <c r="FC147" s="725">
        <f t="shared" ca="1" si="209"/>
        <v>-1.6056568502836449E-7</v>
      </c>
      <c r="FD147" s="725">
        <f t="shared" ca="1" si="209"/>
        <v>-1.624207831006528E-7</v>
      </c>
      <c r="FE147" s="725">
        <f t="shared" ca="1" si="209"/>
        <v>-1.6436023711381628E-7</v>
      </c>
      <c r="FF147" s="725">
        <f t="shared" ca="1" si="209"/>
        <v>-1.6625917560105795E-7</v>
      </c>
      <c r="FG147" s="725">
        <f t="shared" ca="1" si="209"/>
        <v>-1.6824446356229689E-7</v>
      </c>
      <c r="FH147" s="725">
        <f t="shared" ca="1" si="209"/>
        <v>-1.7025345769358501E-7</v>
      </c>
      <c r="FI147" s="725">
        <f t="shared" ca="1" si="209"/>
        <v>-1.7208864438809743E-7</v>
      </c>
      <c r="FJ147" s="725">
        <f t="shared" ca="1" si="209"/>
        <v>-1.7414354158540703E-7</v>
      </c>
      <c r="FK147" s="725">
        <f t="shared" ca="1" si="209"/>
        <v>-1.7615551162894076E-7</v>
      </c>
      <c r="FL147" s="725">
        <f t="shared" ca="1" si="209"/>
        <v>-1.7825897097353645E-7</v>
      </c>
      <c r="FM147" s="725">
        <f t="shared" ca="1" si="209"/>
        <v>-1.8031848869279686E-7</v>
      </c>
      <c r="FN147" s="725">
        <f t="shared" ca="1" si="209"/>
        <v>-1.8247165782464435E-7</v>
      </c>
      <c r="FO147" s="725">
        <f t="shared" ca="1" si="209"/>
        <v>-1.8465053778261926E-7</v>
      </c>
      <c r="FP147" s="725">
        <f t="shared" ca="1" si="209"/>
        <v>-1.867839005657508E-7</v>
      </c>
      <c r="FQ147" s="725">
        <f t="shared" ca="1" si="209"/>
        <v>-1.8901427268088882E-7</v>
      </c>
      <c r="FR147" s="725">
        <f t="shared" ca="1" si="209"/>
        <v>-1.9119805194121675E-7</v>
      </c>
      <c r="FS147" s="725">
        <f t="shared" ca="1" si="209"/>
        <v>-1.9348113309664153E-7</v>
      </c>
      <c r="FT147" s="725">
        <f t="shared" ca="1" si="209"/>
        <v>-1.9579147634762289E-7</v>
      </c>
      <c r="FU147" s="725">
        <f t="shared" ca="1" si="209"/>
        <v>-1.9790194104631215E-7</v>
      </c>
      <c r="FV147" s="725">
        <f t="shared" ca="1" si="209"/>
        <v>-2.0026507282321819E-7</v>
      </c>
      <c r="FW147" s="725">
        <f t="shared" ca="1" si="209"/>
        <v>-2.0257883837328199E-7</v>
      </c>
      <c r="FX147" s="725">
        <f t="shared" ca="1" si="209"/>
        <v>-2.0499781661956703E-7</v>
      </c>
      <c r="FY147" s="725">
        <f t="shared" ca="1" si="209"/>
        <v>-2.0736626199671651E-7</v>
      </c>
      <c r="FZ147" s="725">
        <f t="shared" ca="1" si="209"/>
        <v>-2.0984240649834111E-7</v>
      </c>
      <c r="GA147" s="725">
        <f t="shared" ca="1" si="209"/>
        <v>-2.1234811845001227E-7</v>
      </c>
      <c r="GB147" s="725">
        <f t="shared" ca="1" si="209"/>
        <v>-2.1480148565061353E-7</v>
      </c>
      <c r="GC147" s="725">
        <f t="shared" ca="1" si="209"/>
        <v>-2.1736641358302226E-7</v>
      </c>
      <c r="GD147" s="725">
        <f t="shared" ca="1" si="209"/>
        <v>-2.1987775973239938E-7</v>
      </c>
      <c r="GE147" s="725">
        <f t="shared" ca="1" si="209"/>
        <v>-2.2250330306113786E-7</v>
      </c>
      <c r="GF147" s="725">
        <f t="shared" ca="1" si="209"/>
        <v>-2.2516019779976643E-7</v>
      </c>
      <c r="GG147" s="725">
        <f t="shared" ca="1" si="209"/>
        <v>-2.2758723220325909E-7</v>
      </c>
      <c r="GH147" s="725">
        <f t="shared" ca="1" si="209"/>
        <v>-2.3030483374670102E-7</v>
      </c>
      <c r="GI147" s="725">
        <f t="shared" ca="1" si="209"/>
        <v>-2.329656641292744E-7</v>
      </c>
      <c r="GJ147" s="725">
        <f t="shared" ca="1" si="209"/>
        <v>-2.357474891125022E-7</v>
      </c>
      <c r="GK147" s="725">
        <f t="shared" ca="1" si="209"/>
        <v>-2.384712012962241E-7</v>
      </c>
      <c r="GL147" s="725">
        <f t="shared" ca="1" si="209"/>
        <v>-2.4131876747309238E-7</v>
      </c>
      <c r="GM147" s="725">
        <f t="shared" ca="1" si="209"/>
        <v>-2.4420033621751417E-7</v>
      </c>
      <c r="GN147" s="725">
        <f t="shared" ca="1" si="209"/>
        <v>-2.4702170849820562E-7</v>
      </c>
      <c r="GO147" s="725">
        <f t="shared" ca="1" si="209"/>
        <v>-2.4997137562047563E-7</v>
      </c>
      <c r="GP147" s="725">
        <f t="shared" ca="1" si="209"/>
        <v>-2.5285942369225936E-7</v>
      </c>
      <c r="GQ147" s="725">
        <f t="shared" ref="GQ147:IL147" ca="1" si="210">GP153</f>
        <v>-2.5587879852030859E-7</v>
      </c>
      <c r="GR147" s="725">
        <f t="shared" ca="1" si="210"/>
        <v>-2.5893422746973142E-7</v>
      </c>
      <c r="GS147" s="725">
        <f t="shared" ca="1" si="210"/>
        <v>-2.6172531703374797E-7</v>
      </c>
      <c r="GT147" s="725">
        <f t="shared" ca="1" si="210"/>
        <v>-2.6495199200414758E-7</v>
      </c>
      <c r="GU147" s="725">
        <f t="shared" ca="1" si="210"/>
        <v>-2.6801311885406577E-7</v>
      </c>
      <c r="GV147" s="725">
        <f t="shared" ca="1" si="210"/>
        <v>-2.7121344278440825E-7</v>
      </c>
      <c r="GW147" s="725">
        <f t="shared" ca="1" si="210"/>
        <v>-2.7434691140068918E-7</v>
      </c>
      <c r="GX147" s="725">
        <f t="shared" ca="1" si="210"/>
        <v>-2.7762286665812283E-7</v>
      </c>
      <c r="GY147" s="725">
        <f t="shared" ca="1" si="210"/>
        <v>-2.8093793984399942E-7</v>
      </c>
      <c r="GZ147" s="725">
        <f t="shared" ca="1" si="210"/>
        <v>-2.8418376058424778E-7</v>
      </c>
      <c r="HA147" s="725">
        <f t="shared" ca="1" si="210"/>
        <v>-2.8757717689722945E-7</v>
      </c>
      <c r="HB147" s="725">
        <f t="shared" ca="1" si="210"/>
        <v>-2.9089970416326341E-7</v>
      </c>
      <c r="HC147" s="725">
        <f t="shared" ca="1" si="210"/>
        <v>-2.943733150392674E-7</v>
      </c>
      <c r="HD147" s="725">
        <f t="shared" ca="1" si="210"/>
        <v>-2.9788840403417355E-7</v>
      </c>
      <c r="HE147" s="725">
        <f t="shared" ca="1" si="210"/>
        <v>-3.0109938631282394E-7</v>
      </c>
      <c r="HF147" s="725">
        <f t="shared" ca="1" si="210"/>
        <v>-3.0469479080476994E-7</v>
      </c>
      <c r="HG147" s="725">
        <f t="shared" ca="1" si="210"/>
        <v>-3.0821508668217588E-7</v>
      </c>
      <c r="HH147" s="725">
        <f t="shared" ca="1" si="210"/>
        <v>-3.1189545920206969E-7</v>
      </c>
      <c r="HI147" s="725">
        <f t="shared" ca="1" si="210"/>
        <v>-3.1549894811079274E-7</v>
      </c>
      <c r="HJ147" s="725">
        <f t="shared" ca="1" si="210"/>
        <v>-3.1926629665684142E-7</v>
      </c>
      <c r="HK147" s="725">
        <f t="shared" ca="1" si="210"/>
        <v>-3.230786308205995E-7</v>
      </c>
      <c r="HL147" s="725">
        <f t="shared" ca="1" si="210"/>
        <v>-3.268113246718851E-7</v>
      </c>
      <c r="HM147" s="725">
        <f t="shared" ca="1" si="210"/>
        <v>-3.3071375343181399E-7</v>
      </c>
      <c r="HN147" s="725">
        <f t="shared" ca="1" si="210"/>
        <v>-3.3453465978775301E-7</v>
      </c>
      <c r="HO147" s="725">
        <f t="shared" ca="1" si="210"/>
        <v>-3.3852931229515762E-7</v>
      </c>
      <c r="HP147" s="725">
        <f t="shared" ca="1" si="210"/>
        <v>-3.4257166463929974E-7</v>
      </c>
      <c r="HQ147" s="725">
        <f t="shared" ca="1" si="210"/>
        <v>-3.4626429425974767E-7</v>
      </c>
      <c r="HR147" s="725">
        <f t="shared" ca="1" si="210"/>
        <v>-3.5039900942548553E-7</v>
      </c>
      <c r="HS147" s="725">
        <f t="shared" ca="1" si="210"/>
        <v>-3.5444734968450238E-7</v>
      </c>
      <c r="HT147" s="725">
        <f t="shared" ca="1" si="210"/>
        <v>-3.5867977808238028E-7</v>
      </c>
      <c r="HU147" s="725">
        <f t="shared" ca="1" si="210"/>
        <v>-3.628237903274118E-7</v>
      </c>
      <c r="HV147" s="725">
        <f t="shared" ca="1" si="210"/>
        <v>-3.671562411553678E-7</v>
      </c>
      <c r="HW147" s="725">
        <f t="shared" ca="1" si="210"/>
        <v>-3.7154042544368958E-7</v>
      </c>
      <c r="HX147" s="725">
        <f t="shared" ca="1" si="210"/>
        <v>-3.7583302337266803E-7</v>
      </c>
      <c r="HY147" s="725">
        <f t="shared" ca="1" si="210"/>
        <v>-3.8032081644658627E-7</v>
      </c>
      <c r="HZ147" s="725">
        <f t="shared" ca="1" si="210"/>
        <v>-3.8471485875591619E-7</v>
      </c>
      <c r="IA147" s="725">
        <f t="shared" ca="1" si="210"/>
        <v>-3.8930870913943148E-7</v>
      </c>
      <c r="IB147" s="725">
        <f t="shared" ca="1" si="210"/>
        <v>-3.9395741433519492E-7</v>
      </c>
      <c r="IC147" s="725">
        <f t="shared" ca="1" si="210"/>
        <v>-3.9820393839871005E-7</v>
      </c>
      <c r="ID147" s="725">
        <f t="shared" ca="1" si="210"/>
        <v>-4.0295886083930859E-7</v>
      </c>
      <c r="IE147" s="725">
        <f t="shared" ca="1" si="210"/>
        <v>-4.0761445213717798E-7</v>
      </c>
      <c r="IF147" s="725">
        <f t="shared" ca="1" si="210"/>
        <v>-4.1248174479473758E-7</v>
      </c>
      <c r="IG147" s="725">
        <f t="shared" ca="1" si="210"/>
        <v>-4.1724735887652383E-7</v>
      </c>
      <c r="IH147" s="725">
        <f t="shared" ca="1" si="210"/>
        <v>-4.2222967732867328E-7</v>
      </c>
      <c r="II147" s="725">
        <f t="shared" ca="1" si="210"/>
        <v>-4.2727148926024329E-7</v>
      </c>
      <c r="IJ147" s="725">
        <f t="shared" ca="1" si="210"/>
        <v>-4.3220797687856851E-7</v>
      </c>
      <c r="IK147" s="725">
        <f t="shared" ca="1" si="210"/>
        <v>-4.373689389135745E-7</v>
      </c>
      <c r="IL147" s="725">
        <f t="shared" ca="1" si="210"/>
        <v>-4.4242208756930388E-7</v>
      </c>
    </row>
    <row r="148" spans="1:247" s="709" customFormat="1">
      <c r="B148" s="709" t="s">
        <v>712</v>
      </c>
      <c r="D148" s="810"/>
      <c r="E148" s="709">
        <f ca="1">SUM(F148:IL148)</f>
        <v>54517902.958700493</v>
      </c>
      <c r="F148" s="725"/>
      <c r="G148" s="709">
        <f t="shared" ref="G148:BR148" si="211">IF($F$9="Annual",G147*$F$12/12,IF($F$9="Monthly",G147*((1+$F$12)^((G$79-F$79)/365)-1),0))</f>
        <v>0</v>
      </c>
      <c r="H148" s="709">
        <f t="shared" ca="1" si="211"/>
        <v>361151.79255488771</v>
      </c>
      <c r="I148" s="709">
        <f t="shared" ca="1" si="211"/>
        <v>495459.13501880586</v>
      </c>
      <c r="J148" s="709">
        <f t="shared" ca="1" si="211"/>
        <v>510935.20804370561</v>
      </c>
      <c r="K148" s="709">
        <f t="shared" ca="1" si="211"/>
        <v>579012.48427783127</v>
      </c>
      <c r="L148" s="709">
        <f t="shared" ca="1" si="211"/>
        <v>612352.78671018628</v>
      </c>
      <c r="M148" s="709">
        <f t="shared" ca="1" si="211"/>
        <v>688682.78225575399</v>
      </c>
      <c r="N148" s="709">
        <f t="shared" ca="1" si="211"/>
        <v>747744.46928116377</v>
      </c>
      <c r="O148" s="709">
        <f t="shared" ca="1" si="211"/>
        <v>785668.89333548234</v>
      </c>
      <c r="P148" s="709">
        <f t="shared" ca="1" si="211"/>
        <v>879076.13247783133</v>
      </c>
      <c r="Q148" s="709">
        <f t="shared" ca="1" si="211"/>
        <v>918781.34202288464</v>
      </c>
      <c r="R148" s="709">
        <f t="shared" ca="1" si="211"/>
        <v>977356.94847201521</v>
      </c>
      <c r="S148" s="709">
        <f t="shared" ca="1" si="211"/>
        <v>989027.49222769076</v>
      </c>
      <c r="T148" s="709">
        <f t="shared" ca="1" si="211"/>
        <v>903462.11866704095</v>
      </c>
      <c r="U148" s="709">
        <f t="shared" ca="1" si="211"/>
        <v>1011625.5643503047</v>
      </c>
      <c r="V148" s="709">
        <f t="shared" ca="1" si="211"/>
        <v>990492.53335425502</v>
      </c>
      <c r="W148" s="709">
        <f t="shared" ca="1" si="211"/>
        <v>1035532.7017578004</v>
      </c>
      <c r="X148" s="709">
        <f t="shared" ca="1" si="211"/>
        <v>1013900.246573925</v>
      </c>
      <c r="Y148" s="709">
        <f t="shared" ca="1" si="211"/>
        <v>1060004.8221384063</v>
      </c>
      <c r="Z148" s="709">
        <f t="shared" ca="1" si="211"/>
        <v>1072662.2577634701</v>
      </c>
      <c r="AA148" s="709">
        <f t="shared" ca="1" si="211"/>
        <v>1050254.1598066273</v>
      </c>
      <c r="AB148" s="709">
        <f t="shared" ca="1" si="211"/>
        <v>1098011.838568751</v>
      </c>
      <c r="AC148" s="709">
        <f t="shared" ca="1" si="211"/>
        <v>1075074.1835348892</v>
      </c>
      <c r="AD148" s="709">
        <f t="shared" ca="1" si="211"/>
        <v>1123960.4907428178</v>
      </c>
      <c r="AE148" s="709">
        <f t="shared" ca="1" si="211"/>
        <v>1137381.6160618446</v>
      </c>
      <c r="AF148" s="709">
        <f t="shared" ca="1" si="211"/>
        <v>1038981.4364670975</v>
      </c>
      <c r="AG148" s="709">
        <f t="shared" ca="1" si="211"/>
        <v>1163369.399002851</v>
      </c>
      <c r="AH148" s="709">
        <f t="shared" ca="1" si="211"/>
        <v>1139066.4133573938</v>
      </c>
      <c r="AI148" s="709">
        <f t="shared" ca="1" si="211"/>
        <v>1190862.6070214708</v>
      </c>
      <c r="AJ148" s="709">
        <f t="shared" ca="1" si="211"/>
        <v>1165985.2835600141</v>
      </c>
      <c r="AK148" s="709">
        <f t="shared" ca="1" si="211"/>
        <v>1219005.5454591676</v>
      </c>
      <c r="AL148" s="709">
        <f t="shared" ca="1" si="211"/>
        <v>1233561.5964279911</v>
      </c>
      <c r="AM148" s="709">
        <f t="shared" ca="1" si="211"/>
        <v>1203338.9708942929</v>
      </c>
      <c r="AN148" s="709">
        <f t="shared" ca="1" si="211"/>
        <v>1253950.7035775478</v>
      </c>
      <c r="AO148" s="709">
        <f t="shared" ca="1" si="211"/>
        <v>1223869.7158536243</v>
      </c>
      <c r="AP148" s="709">
        <f t="shared" ca="1" si="211"/>
        <v>1275526.1104227244</v>
      </c>
      <c r="AQ148" s="709">
        <f t="shared" ca="1" si="211"/>
        <v>1286792.7577100052</v>
      </c>
      <c r="AR148" s="709">
        <f t="shared" ca="1" si="211"/>
        <v>1171915.9759377686</v>
      </c>
      <c r="AS148" s="709">
        <f t="shared" ca="1" si="211"/>
        <v>1308315.9814771288</v>
      </c>
      <c r="AT148" s="709">
        <f t="shared" ca="1" si="211"/>
        <v>1277238.1461247648</v>
      </c>
      <c r="AU148" s="709">
        <f t="shared" ca="1" si="211"/>
        <v>1331473.6840113769</v>
      </c>
      <c r="AV148" s="709">
        <f t="shared" ca="1" si="211"/>
        <v>1299968.5195178844</v>
      </c>
      <c r="AW148" s="709">
        <f t="shared" ca="1" si="211"/>
        <v>1355293.6579114427</v>
      </c>
      <c r="AX148" s="709">
        <f t="shared" ca="1" si="211"/>
        <v>496223.38856235973</v>
      </c>
      <c r="AY148" s="709">
        <f t="shared" ca="1" si="211"/>
        <v>478910.69059974642</v>
      </c>
      <c r="AZ148" s="709">
        <f t="shared" ca="1" si="211"/>
        <v>493508.52153869992</v>
      </c>
      <c r="BA148" s="709">
        <f t="shared" ca="1" si="211"/>
        <v>476252.53761236928</v>
      </c>
      <c r="BB148" s="709">
        <f t="shared" ca="1" si="211"/>
        <v>490729.49569851242</v>
      </c>
      <c r="BC148" s="709">
        <f t="shared" ca="1" si="211"/>
        <v>489409.82483067026</v>
      </c>
      <c r="BD148" s="709">
        <f t="shared" ca="1" si="211"/>
        <v>440587.78261994047</v>
      </c>
      <c r="BE148" s="709">
        <f t="shared" ca="1" si="211"/>
        <v>501934.71958738181</v>
      </c>
      <c r="BF148" s="709">
        <f t="shared" ca="1" si="211"/>
        <v>469235.89830123977</v>
      </c>
      <c r="BG148" s="709">
        <f t="shared" ca="1" si="211"/>
        <v>483393.79227982217</v>
      </c>
      <c r="BH148" s="709">
        <f t="shared" ca="1" si="211"/>
        <v>466349.10677701631</v>
      </c>
      <c r="BI148" s="709">
        <f t="shared" ca="1" si="211"/>
        <v>480375.73113768786</v>
      </c>
      <c r="BJ148" s="709">
        <f t="shared" ca="1" si="211"/>
        <v>478932.42676774395</v>
      </c>
      <c r="BK148" s="709">
        <f t="shared" ca="1" si="211"/>
        <v>461430.09872362419</v>
      </c>
      <c r="BL148" s="709">
        <f t="shared" ca="1" si="211"/>
        <v>474663.73170402145</v>
      </c>
      <c r="BM148" s="709">
        <f t="shared" ca="1" si="211"/>
        <v>457250.57742959796</v>
      </c>
      <c r="BN148" s="709">
        <f t="shared" ca="1" si="211"/>
        <v>470294.15714195929</v>
      </c>
      <c r="BO148" s="709">
        <f t="shared" ca="1" si="211"/>
        <v>468161.15767335537</v>
      </c>
      <c r="BP148" s="709">
        <f t="shared" ca="1" si="211"/>
        <v>420663.51530490885</v>
      </c>
      <c r="BQ148" s="709">
        <f t="shared" ca="1" si="211"/>
        <v>463277.05309751147</v>
      </c>
      <c r="BR148" s="709">
        <f t="shared" ca="1" si="211"/>
        <v>446101.76848594885</v>
      </c>
      <c r="BS148" s="709">
        <f t="shared" ref="BS148:ED148" ca="1" si="212">IF($F$9="Annual",BS147*$F$12/12,IF($F$9="Monthly",BS147*((1+$F$12)^((BS$79-BR$79)/365)-1),0))</f>
        <v>458638.38402098283</v>
      </c>
      <c r="BT148" s="709">
        <f t="shared" ca="1" si="212"/>
        <v>441560.0019994984</v>
      </c>
      <c r="BU148" s="709">
        <f t="shared" ca="1" si="212"/>
        <v>453890.09207319788</v>
      </c>
      <c r="BV148" s="709">
        <f t="shared" ca="1" si="212"/>
        <v>-7.1173445482760364E-10</v>
      </c>
      <c r="BW148" s="709">
        <f t="shared" ca="1" si="212"/>
        <v>-6.968662003816139E-10</v>
      </c>
      <c r="BX148" s="709">
        <f t="shared" ca="1" si="212"/>
        <v>-7.2855444634308146E-10</v>
      </c>
      <c r="BY148" s="709">
        <f t="shared" ca="1" si="212"/>
        <v>-7.1333481939863372E-10</v>
      </c>
      <c r="BZ148" s="709">
        <f t="shared" ca="1" si="212"/>
        <v>-7.4577193458316191E-10</v>
      </c>
      <c r="CA148" s="709">
        <f t="shared" ca="1" si="212"/>
        <v>-7.5467713959338335E-10</v>
      </c>
      <c r="CB148" s="709">
        <f t="shared" ca="1" si="212"/>
        <v>-6.8938650624451337E-10</v>
      </c>
      <c r="CC148" s="709">
        <f t="shared" ca="1" si="212"/>
        <v>-7.7192059193807621E-10</v>
      </c>
      <c r="CD148" s="709">
        <f t="shared" ca="1" si="212"/>
        <v>-7.5579503879787552E-10</v>
      </c>
      <c r="CE148" s="709">
        <f t="shared" ca="1" si="212"/>
        <v>-7.9016292616674011E-10</v>
      </c>
      <c r="CF148" s="709">
        <f t="shared" ca="1" si="212"/>
        <v>-7.7365628754562599E-10</v>
      </c>
      <c r="CG148" s="709">
        <f t="shared" ca="1" si="212"/>
        <v>-8.0883637048831484E-10</v>
      </c>
      <c r="CH148" s="709">
        <f t="shared" ca="1" si="212"/>
        <v>-8.1849462305174456E-10</v>
      </c>
      <c r="CI148" s="709">
        <f t="shared" ca="1" si="212"/>
        <v>-8.013961304388564E-10</v>
      </c>
      <c r="CJ148" s="709">
        <f t="shared" ca="1" si="212"/>
        <v>-8.3783761329454403E-10</v>
      </c>
      <c r="CK148" s="709">
        <f t="shared" ca="1" si="212"/>
        <v>-8.2033504230842887E-10</v>
      </c>
      <c r="CL148" s="709">
        <f t="shared" ca="1" si="212"/>
        <v>-8.576377247706362E-10</v>
      </c>
      <c r="CM148" s="709">
        <f t="shared" ca="1" si="212"/>
        <v>-8.6787871053239086E-10</v>
      </c>
      <c r="CN148" s="709">
        <f t="shared" ca="1" si="212"/>
        <v>-7.927944821811904E-10</v>
      </c>
      <c r="CO148" s="709">
        <f t="shared" ca="1" si="212"/>
        <v>-8.8770868072878773E-10</v>
      </c>
      <c r="CP148" s="709">
        <f t="shared" ca="1" si="212"/>
        <v>-8.691642946175569E-10</v>
      </c>
      <c r="CQ148" s="709">
        <f t="shared" ca="1" si="212"/>
        <v>-9.0868736509175122E-10</v>
      </c>
      <c r="CR148" s="709">
        <f t="shared" ca="1" si="212"/>
        <v>-8.8970473067747014E-10</v>
      </c>
      <c r="CS148" s="709">
        <f t="shared" ca="1" si="212"/>
        <v>-9.3016182606156243E-10</v>
      </c>
      <c r="CT148" s="709">
        <f t="shared" ca="1" si="212"/>
        <v>-9.4126881650950659E-10</v>
      </c>
      <c r="CU148" s="709">
        <f t="shared" ca="1" si="212"/>
        <v>-9.2160555000468527E-10</v>
      </c>
      <c r="CV148" s="709">
        <f t="shared" ca="1" si="212"/>
        <v>-9.6351325528872599E-10</v>
      </c>
      <c r="CW148" s="709">
        <f t="shared" ca="1" si="212"/>
        <v>-9.4338529865469365E-10</v>
      </c>
      <c r="CX148" s="709">
        <f t="shared" ca="1" si="212"/>
        <v>-9.862833834862323E-10</v>
      </c>
      <c r="CY148" s="709">
        <f t="shared" ca="1" si="212"/>
        <v>-9.9806051711224983E-10</v>
      </c>
      <c r="CZ148" s="709">
        <f t="shared" ca="1" si="212"/>
        <v>-9.1171365450836933E-10</v>
      </c>
      <c r="DA148" s="709">
        <f t="shared" ca="1" si="212"/>
        <v>-1.0539982905243063E-9</v>
      </c>
      <c r="DB148" s="709">
        <f t="shared" ca="1" si="212"/>
        <v>-9.999217449820473E-10</v>
      </c>
      <c r="DC148" s="709">
        <f t="shared" ca="1" si="212"/>
        <v>-1.0453906831797377E-9</v>
      </c>
      <c r="DD148" s="709">
        <f t="shared" ca="1" si="212"/>
        <v>-1.0235522930785472E-9</v>
      </c>
      <c r="DE148" s="709">
        <f t="shared" ca="1" si="212"/>
        <v>-1.0700957712953632E-9</v>
      </c>
      <c r="DF148" s="709">
        <f t="shared" ca="1" si="212"/>
        <v>-1.0828737021641112E-9</v>
      </c>
      <c r="DG148" s="709">
        <f t="shared" ca="1" si="212"/>
        <v>-1.0602522853878969E-9</v>
      </c>
      <c r="DH148" s="709">
        <f t="shared" ca="1" si="212"/>
        <v>-1.1084646038820084E-9</v>
      </c>
      <c r="DI148" s="709">
        <f t="shared" ca="1" si="212"/>
        <v>-1.0853085887936524E-9</v>
      </c>
      <c r="DJ148" s="709">
        <f t="shared" ca="1" si="212"/>
        <v>-1.1346602799604116E-9</v>
      </c>
      <c r="DK148" s="709">
        <f t="shared" ca="1" si="212"/>
        <v>-1.1482091706352134E-9</v>
      </c>
      <c r="DL148" s="709">
        <f t="shared" ca="1" si="212"/>
        <v>-1.0488722488779891E-9</v>
      </c>
      <c r="DM148" s="709">
        <f t="shared" ca="1" si="212"/>
        <v>-1.1744443499945024E-9</v>
      </c>
      <c r="DN148" s="709">
        <f t="shared" ca="1" si="212"/>
        <v>-1.1499100067293548E-9</v>
      </c>
      <c r="DO148" s="709">
        <f t="shared" ca="1" si="212"/>
        <v>-1.2021992856566988E-9</v>
      </c>
      <c r="DP148" s="709">
        <f t="shared" ca="1" si="212"/>
        <v>-1.1770851370403295E-9</v>
      </c>
      <c r="DQ148" s="709">
        <f t="shared" ca="1" si="212"/>
        <v>-1.230610136989668E-9</v>
      </c>
      <c r="DR148" s="709">
        <f t="shared" ca="1" si="212"/>
        <v>-1.2453047574887284E-9</v>
      </c>
      <c r="DS148" s="709">
        <f t="shared" ca="1" si="212"/>
        <v>-1.2192901281960818E-9</v>
      </c>
      <c r="DT148" s="709">
        <f t="shared" ca="1" si="212"/>
        <v>-1.2747342944643102E-9</v>
      </c>
      <c r="DU148" s="709">
        <f t="shared" ca="1" si="212"/>
        <v>-1.2481048771127007E-9</v>
      </c>
      <c r="DV148" s="709">
        <f t="shared" ca="1" si="212"/>
        <v>-1.3048593219544738E-9</v>
      </c>
      <c r="DW148" s="709">
        <f t="shared" ca="1" si="212"/>
        <v>-1.3204405462304958E-9</v>
      </c>
      <c r="DX148" s="709">
        <f t="shared" ca="1" si="212"/>
        <v>-1.2062030862096878E-9</v>
      </c>
      <c r="DY148" s="709">
        <f t="shared" ca="1" si="212"/>
        <v>-1.3506110024936783E-9</v>
      </c>
      <c r="DZ148" s="709">
        <f t="shared" ca="1" si="212"/>
        <v>-1.3223965077387583E-9</v>
      </c>
      <c r="EA148" s="709">
        <f t="shared" ca="1" si="212"/>
        <v>-1.3825291785052038E-9</v>
      </c>
      <c r="EB148" s="709">
        <f t="shared" ca="1" si="212"/>
        <v>-1.3536479075963794E-9</v>
      </c>
      <c r="EC148" s="709">
        <f t="shared" ca="1" si="212"/>
        <v>-1.4152016575381186E-9</v>
      </c>
      <c r="ED148" s="709">
        <f t="shared" ca="1" si="212"/>
        <v>-1.4321004711120379E-9</v>
      </c>
      <c r="EE148" s="709">
        <f t="shared" ref="EE148:GP148" ca="1" si="213">IF($F$9="Annual",EE147*$F$12/12,IF($F$9="Monthly",EE147*((1+$F$12)^((EE$79-ED$79)/365)-1),0))</f>
        <v>-1.4021836474254948E-9</v>
      </c>
      <c r="EF148" s="709">
        <f t="shared" ca="1" si="213"/>
        <v>-1.4659444386339575E-9</v>
      </c>
      <c r="EG148" s="709">
        <f t="shared" ca="1" si="213"/>
        <v>-1.4353206086796063E-9</v>
      </c>
      <c r="EH148" s="709">
        <f t="shared" ca="1" si="213"/>
        <v>-1.5005882202476457E-9</v>
      </c>
      <c r="EI148" s="709">
        <f t="shared" ca="1" si="213"/>
        <v>-1.5185066281650709E-9</v>
      </c>
      <c r="EJ148" s="709">
        <f t="shared" ca="1" si="213"/>
        <v>-1.3871335491411415E-9</v>
      </c>
      <c r="EK148" s="709">
        <f t="shared" ca="1" si="213"/>
        <v>-1.5532026528677307E-9</v>
      </c>
      <c r="EL148" s="709">
        <f t="shared" ca="1" si="213"/>
        <v>-1.5207559838995727E-9</v>
      </c>
      <c r="EM148" s="709">
        <f t="shared" ca="1" si="213"/>
        <v>-1.589908555280985E-9</v>
      </c>
      <c r="EN148" s="709">
        <f t="shared" ca="1" si="213"/>
        <v>-1.5566950937358368E-9</v>
      </c>
      <c r="EO148" s="709">
        <f t="shared" ca="1" si="213"/>
        <v>-1.6274819061688372E-9</v>
      </c>
      <c r="EP148" s="709">
        <f t="shared" ca="1" si="213"/>
        <v>-1.6469155417788444E-9</v>
      </c>
      <c r="EQ148" s="709">
        <f t="shared" ca="1" si="213"/>
        <v>-1.6125111945393194E-9</v>
      </c>
      <c r="ER148" s="709">
        <f t="shared" ca="1" si="213"/>
        <v>-1.6858361044290514E-9</v>
      </c>
      <c r="ES148" s="709">
        <f t="shared" ca="1" si="213"/>
        <v>-1.6506186999815477E-9</v>
      </c>
      <c r="ET148" s="709">
        <f t="shared" ca="1" si="213"/>
        <v>-1.725676453284793E-9</v>
      </c>
      <c r="EU148" s="709">
        <f t="shared" ca="1" si="213"/>
        <v>-1.7462826223898321E-9</v>
      </c>
      <c r="EV148" s="709">
        <f t="shared" ca="1" si="213"/>
        <v>-1.5952035815123135E-9</v>
      </c>
      <c r="EW148" s="709">
        <f t="shared" ca="1" si="213"/>
        <v>-1.8441556070133364E-9</v>
      </c>
      <c r="EX148" s="709">
        <f t="shared" ca="1" si="213"/>
        <v>-1.7495391682902139E-9</v>
      </c>
      <c r="EY148" s="709">
        <f t="shared" ca="1" si="213"/>
        <v>-1.829095082257116E-9</v>
      </c>
      <c r="EZ148" s="709">
        <f t="shared" ca="1" si="213"/>
        <v>-1.7908849732699173E-9</v>
      </c>
      <c r="FA148" s="709">
        <f t="shared" ca="1" si="213"/>
        <v>-1.8723209842151981E-9</v>
      </c>
      <c r="FB148" s="709">
        <f t="shared" ca="1" si="213"/>
        <v>-1.8946782243260035E-9</v>
      </c>
      <c r="FC148" s="709">
        <f t="shared" ca="1" si="213"/>
        <v>-1.8550980722882912E-9</v>
      </c>
      <c r="FD148" s="709">
        <f t="shared" ca="1" si="213"/>
        <v>-1.9394540131634896E-9</v>
      </c>
      <c r="FE148" s="709">
        <f t="shared" ca="1" si="213"/>
        <v>-1.8989384872416829E-9</v>
      </c>
      <c r="FF148" s="709">
        <f t="shared" ca="1" si="213"/>
        <v>-1.9852879612389283E-9</v>
      </c>
      <c r="FG148" s="709">
        <f t="shared" ca="1" si="213"/>
        <v>-2.0089941312881391E-9</v>
      </c>
      <c r="FH148" s="709">
        <f t="shared" ca="1" si="213"/>
        <v>-1.8351866945124093E-9</v>
      </c>
      <c r="FI148" s="709">
        <f t="shared" ca="1" si="213"/>
        <v>-2.0548971973095896E-9</v>
      </c>
      <c r="FJ148" s="709">
        <f t="shared" ca="1" si="213"/>
        <v>-2.0119700435337472E-9</v>
      </c>
      <c r="FK148" s="709">
        <f t="shared" ca="1" si="213"/>
        <v>-2.1034593445956844E-9</v>
      </c>
      <c r="FL148" s="709">
        <f t="shared" ca="1" si="213"/>
        <v>-2.0595177192604059E-9</v>
      </c>
      <c r="FM148" s="709">
        <f t="shared" ca="1" si="213"/>
        <v>-2.1531691318474785E-9</v>
      </c>
      <c r="FN148" s="709">
        <f t="shared" ca="1" si="213"/>
        <v>-2.1788799579749052E-9</v>
      </c>
      <c r="FO148" s="709">
        <f t="shared" ca="1" si="213"/>
        <v>-2.133362783131536E-9</v>
      </c>
      <c r="FP148" s="709">
        <f t="shared" ca="1" si="213"/>
        <v>-2.2303721151380143E-9</v>
      </c>
      <c r="FQ148" s="709">
        <f t="shared" ca="1" si="213"/>
        <v>-2.1837792603279367E-9</v>
      </c>
      <c r="FR148" s="709">
        <f t="shared" ca="1" si="213"/>
        <v>-2.283081155424769E-9</v>
      </c>
      <c r="FS148" s="709">
        <f t="shared" ca="1" si="213"/>
        <v>-2.3103432509813612E-9</v>
      </c>
      <c r="FT148" s="709">
        <f t="shared" ca="1" si="213"/>
        <v>-2.110464698689272E-9</v>
      </c>
      <c r="FU148" s="709">
        <f t="shared" ca="1" si="213"/>
        <v>-2.3631317769060297E-9</v>
      </c>
      <c r="FV148" s="709">
        <f t="shared" ca="1" si="213"/>
        <v>-2.3137655500638106E-9</v>
      </c>
      <c r="FW148" s="709">
        <f t="shared" ca="1" si="213"/>
        <v>-2.4189782462850385E-9</v>
      </c>
      <c r="FX148" s="709">
        <f t="shared" ca="1" si="213"/>
        <v>-2.3684453771494679E-9</v>
      </c>
      <c r="FY148" s="709">
        <f t="shared" ca="1" si="213"/>
        <v>-2.4761445016246016E-9</v>
      </c>
      <c r="FZ148" s="709">
        <f t="shared" ca="1" si="213"/>
        <v>-2.5057119516711425E-9</v>
      </c>
      <c r="GA148" s="709">
        <f t="shared" ca="1" si="213"/>
        <v>-2.4533672006012678E-9</v>
      </c>
      <c r="GB148" s="709">
        <f t="shared" ca="1" si="213"/>
        <v>-2.5649279324087175E-9</v>
      </c>
      <c r="GC148" s="709">
        <f t="shared" ca="1" si="213"/>
        <v>-2.5113461493771285E-9</v>
      </c>
      <c r="GD148" s="709">
        <f t="shared" ca="1" si="213"/>
        <v>-2.6255433287384856E-9</v>
      </c>
      <c r="GE148" s="709">
        <f t="shared" ca="1" si="213"/>
        <v>-2.6568947386285667E-9</v>
      </c>
      <c r="GF148" s="709">
        <f t="shared" ca="1" si="213"/>
        <v>-2.4270344034926641E-9</v>
      </c>
      <c r="GG148" s="709">
        <f t="shared" ca="1" si="213"/>
        <v>-2.7176015434419354E-9</v>
      </c>
      <c r="GH148" s="709">
        <f t="shared" ca="1" si="213"/>
        <v>-2.6608303825733831E-9</v>
      </c>
      <c r="GI148" s="709">
        <f t="shared" ca="1" si="213"/>
        <v>-2.7818249832277953E-9</v>
      </c>
      <c r="GJ148" s="709">
        <f t="shared" ca="1" si="213"/>
        <v>-2.7237121837218893E-9</v>
      </c>
      <c r="GK148" s="709">
        <f t="shared" ca="1" si="213"/>
        <v>-2.8475661768682936E-9</v>
      </c>
      <c r="GL148" s="709">
        <f t="shared" ca="1" si="213"/>
        <v>-2.8815687444218149E-9</v>
      </c>
      <c r="GM148" s="709">
        <f t="shared" ca="1" si="213"/>
        <v>-2.8213722806914584E-9</v>
      </c>
      <c r="GN148" s="709">
        <f t="shared" ca="1" si="213"/>
        <v>-2.9496671222700258E-9</v>
      </c>
      <c r="GO148" s="709">
        <f t="shared" ca="1" si="213"/>
        <v>-2.8880480717836984E-9</v>
      </c>
      <c r="GP148" s="709">
        <f t="shared" ca="1" si="213"/>
        <v>-3.0193748280492594E-9</v>
      </c>
      <c r="GQ148" s="709">
        <f t="shared" ref="GQ148:IL148" ca="1" si="214">IF($F$9="Annual",GQ147*$F$12/12,IF($F$9="Monthly",GQ147*((1+$F$12)^((GQ$79-GP$79)/365)-1),0))</f>
        <v>-3.0554289494228522E-9</v>
      </c>
      <c r="GR148" s="709">
        <f t="shared" ca="1" si="214"/>
        <v>-2.7910895640165639E-9</v>
      </c>
      <c r="GS148" s="709">
        <f t="shared" ca="1" si="214"/>
        <v>-3.2266749703995841E-9</v>
      </c>
      <c r="GT148" s="709">
        <f t="shared" ca="1" si="214"/>
        <v>-3.06112684991821E-9</v>
      </c>
      <c r="GU148" s="709">
        <f t="shared" ca="1" si="214"/>
        <v>-3.2003239303424589E-9</v>
      </c>
      <c r="GV148" s="709">
        <f t="shared" ca="1" si="214"/>
        <v>-3.1334686162809149E-9</v>
      </c>
      <c r="GW148" s="709">
        <f t="shared" ca="1" si="214"/>
        <v>-3.2759552574336555E-9</v>
      </c>
      <c r="GX148" s="709">
        <f t="shared" ca="1" si="214"/>
        <v>-3.3150731858765718E-9</v>
      </c>
      <c r="GY148" s="709">
        <f t="shared" ca="1" si="214"/>
        <v>-3.245820740248336E-9</v>
      </c>
      <c r="GZ148" s="709">
        <f t="shared" ca="1" si="214"/>
        <v>-3.3934163129816635E-9</v>
      </c>
      <c r="HA148" s="709">
        <f t="shared" ca="1" si="214"/>
        <v>-3.3225272660339441E-9</v>
      </c>
      <c r="HB148" s="709">
        <f t="shared" ca="1" si="214"/>
        <v>-3.4736108760039932E-9</v>
      </c>
      <c r="HC148" s="709">
        <f t="shared" ca="1" si="214"/>
        <v>-3.5150889949061744E-9</v>
      </c>
      <c r="HD148" s="709">
        <f t="shared" ca="1" si="214"/>
        <v>-3.2109822786503703E-9</v>
      </c>
      <c r="HE148" s="709">
        <f t="shared" ca="1" si="214"/>
        <v>-3.5954044919459773E-9</v>
      </c>
      <c r="HF148" s="709">
        <f t="shared" ca="1" si="214"/>
        <v>-3.5202958774059444E-9</v>
      </c>
      <c r="HG148" s="709">
        <f t="shared" ca="1" si="214"/>
        <v>-3.6803725198938308E-9</v>
      </c>
      <c r="HH148" s="709">
        <f t="shared" ca="1" si="214"/>
        <v>-3.6034889087230542E-9</v>
      </c>
      <c r="HI148" s="709">
        <f t="shared" ca="1" si="214"/>
        <v>-3.7673485460487065E-9</v>
      </c>
      <c r="HJ148" s="709">
        <f t="shared" ca="1" si="214"/>
        <v>-3.8123341637580595E-9</v>
      </c>
      <c r="HK148" s="709">
        <f t="shared" ca="1" si="214"/>
        <v>-3.7326938512855886E-9</v>
      </c>
      <c r="HL148" s="709">
        <f t="shared" ca="1" si="214"/>
        <v>-3.9024287599289146E-9</v>
      </c>
      <c r="HM148" s="709">
        <f t="shared" ca="1" si="214"/>
        <v>-3.8209063559390367E-9</v>
      </c>
      <c r="HN148" s="709">
        <f t="shared" ca="1" si="214"/>
        <v>-3.9946525074045929E-9</v>
      </c>
      <c r="HO148" s="709">
        <f t="shared" ca="1" si="214"/>
        <v>-4.0423523441421018E-9</v>
      </c>
      <c r="HP148" s="709">
        <f t="shared" ca="1" si="214"/>
        <v>-3.6926296204479273E-9</v>
      </c>
      <c r="HQ148" s="709">
        <f t="shared" ca="1" si="214"/>
        <v>-4.1347151657378751E-9</v>
      </c>
      <c r="HR148" s="709">
        <f t="shared" ca="1" si="214"/>
        <v>-4.0483402590168371E-9</v>
      </c>
      <c r="HS148" s="709">
        <f t="shared" ca="1" si="214"/>
        <v>-4.2324283978779065E-9</v>
      </c>
      <c r="HT148" s="709">
        <f t="shared" ca="1" si="214"/>
        <v>-4.1440122450315144E-9</v>
      </c>
      <c r="HU148" s="709">
        <f t="shared" ca="1" si="214"/>
        <v>-4.332450827956014E-9</v>
      </c>
      <c r="HV148" s="709">
        <f t="shared" ca="1" si="214"/>
        <v>-4.3841842883217704E-9</v>
      </c>
      <c r="HW148" s="709">
        <f t="shared" ca="1" si="214"/>
        <v>-4.292597928978429E-9</v>
      </c>
      <c r="HX148" s="709">
        <f t="shared" ca="1" si="214"/>
        <v>-4.4877930739182537E-9</v>
      </c>
      <c r="HY148" s="709">
        <f t="shared" ca="1" si="214"/>
        <v>-4.3940423093298948E-9</v>
      </c>
      <c r="HZ148" s="709">
        <f t="shared" ca="1" si="214"/>
        <v>-4.5938503835152846E-9</v>
      </c>
      <c r="IA148" s="709">
        <f t="shared" ca="1" si="214"/>
        <v>-4.6487051957634203E-9</v>
      </c>
      <c r="IB148" s="709">
        <f t="shared" ca="1" si="214"/>
        <v>-4.2465240635151191E-9</v>
      </c>
      <c r="IC148" s="709">
        <f t="shared" ca="1" si="214"/>
        <v>-4.7549224405985591E-9</v>
      </c>
      <c r="ID148" s="709">
        <f t="shared" ca="1" si="214"/>
        <v>-4.6555912978693648E-9</v>
      </c>
      <c r="IE148" s="709">
        <f t="shared" ca="1" si="214"/>
        <v>-4.8672926575595958E-9</v>
      </c>
      <c r="IF148" s="709">
        <f t="shared" ca="1" si="214"/>
        <v>-4.7656140817862444E-9</v>
      </c>
      <c r="IG148" s="709">
        <f t="shared" ca="1" si="214"/>
        <v>-4.982318452149419E-9</v>
      </c>
      <c r="IH148" s="709">
        <f t="shared" ca="1" si="214"/>
        <v>-5.0418119315700398E-9</v>
      </c>
      <c r="II148" s="709">
        <f t="shared" ca="1" si="214"/>
        <v>-4.9364876183251958E-9</v>
      </c>
      <c r="IJ148" s="709">
        <f t="shared" ca="1" si="214"/>
        <v>-5.1609620350059958E-9</v>
      </c>
      <c r="IK148" s="709">
        <f t="shared" ca="1" si="214"/>
        <v>-5.0531486557293822E-9</v>
      </c>
      <c r="IL148" s="709">
        <f t="shared" ca="1" si="214"/>
        <v>-5.2829279410425805E-9</v>
      </c>
    </row>
    <row r="149" spans="1:247" s="709" customFormat="1">
      <c r="B149" s="709" t="s">
        <v>725</v>
      </c>
      <c r="D149" s="810"/>
      <c r="E149" s="709">
        <f ca="1">SUM(F149:IL149)</f>
        <v>-35426900.175932877</v>
      </c>
      <c r="F149" s="725"/>
      <c r="G149" s="725">
        <f t="shared" ref="G149:BR149" ca="1" si="215">G124</f>
        <v>0</v>
      </c>
      <c r="H149" s="725">
        <f t="shared" ca="1" si="215"/>
        <v>0</v>
      </c>
      <c r="I149" s="725">
        <f t="shared" ca="1" si="215"/>
        <v>0</v>
      </c>
      <c r="J149" s="725">
        <f t="shared" ca="1" si="215"/>
        <v>0</v>
      </c>
      <c r="K149" s="725">
        <f t="shared" ca="1" si="215"/>
        <v>0</v>
      </c>
      <c r="L149" s="725">
        <f t="shared" ca="1" si="215"/>
        <v>0</v>
      </c>
      <c r="M149" s="725">
        <f t="shared" ca="1" si="215"/>
        <v>0</v>
      </c>
      <c r="N149" s="725">
        <f t="shared" ca="1" si="215"/>
        <v>0</v>
      </c>
      <c r="O149" s="725">
        <f t="shared" ca="1" si="215"/>
        <v>0</v>
      </c>
      <c r="P149" s="725">
        <f t="shared" ca="1" si="215"/>
        <v>0</v>
      </c>
      <c r="Q149" s="725">
        <f t="shared" ca="1" si="215"/>
        <v>0</v>
      </c>
      <c r="R149" s="725">
        <f t="shared" ca="1" si="215"/>
        <v>0</v>
      </c>
      <c r="S149" s="725">
        <f t="shared" ca="1" si="215"/>
        <v>0</v>
      </c>
      <c r="T149" s="725">
        <f t="shared" ca="1" si="215"/>
        <v>0</v>
      </c>
      <c r="U149" s="725">
        <f t="shared" ca="1" si="215"/>
        <v>0</v>
      </c>
      <c r="V149" s="725">
        <f t="shared" ca="1" si="215"/>
        <v>0</v>
      </c>
      <c r="W149" s="725">
        <f t="shared" ca="1" si="215"/>
        <v>0</v>
      </c>
      <c r="X149" s="725">
        <f t="shared" ca="1" si="215"/>
        <v>0</v>
      </c>
      <c r="Y149" s="725">
        <f t="shared" ca="1" si="215"/>
        <v>0</v>
      </c>
      <c r="Z149" s="725">
        <f t="shared" ca="1" si="215"/>
        <v>0</v>
      </c>
      <c r="AA149" s="725">
        <f t="shared" ca="1" si="215"/>
        <v>0</v>
      </c>
      <c r="AB149" s="725">
        <f t="shared" ca="1" si="215"/>
        <v>0</v>
      </c>
      <c r="AC149" s="725">
        <f t="shared" ca="1" si="215"/>
        <v>0</v>
      </c>
      <c r="AD149" s="725">
        <f t="shared" ca="1" si="215"/>
        <v>0</v>
      </c>
      <c r="AE149" s="725">
        <f t="shared" ca="1" si="215"/>
        <v>0</v>
      </c>
      <c r="AF149" s="725">
        <f t="shared" ca="1" si="215"/>
        <v>0</v>
      </c>
      <c r="AG149" s="725">
        <f t="shared" ca="1" si="215"/>
        <v>0</v>
      </c>
      <c r="AH149" s="725">
        <f t="shared" ca="1" si="215"/>
        <v>0</v>
      </c>
      <c r="AI149" s="725">
        <f t="shared" ca="1" si="215"/>
        <v>0</v>
      </c>
      <c r="AJ149" s="725">
        <f t="shared" ca="1" si="215"/>
        <v>0</v>
      </c>
      <c r="AK149" s="725">
        <f t="shared" ca="1" si="215"/>
        <v>0</v>
      </c>
      <c r="AL149" s="725">
        <f t="shared" ca="1" si="215"/>
        <v>-385450.90657946456</v>
      </c>
      <c r="AM149" s="725">
        <f t="shared" ca="1" si="215"/>
        <v>-343951.19598032592</v>
      </c>
      <c r="AN149" s="725">
        <f t="shared" ca="1" si="215"/>
        <v>-336325.6198282644</v>
      </c>
      <c r="AO149" s="725">
        <f t="shared" ca="1" si="215"/>
        <v>-334648.92869060102</v>
      </c>
      <c r="AP149" s="725">
        <f t="shared" ca="1" si="215"/>
        <v>-331993.7230091599</v>
      </c>
      <c r="AQ149" s="725">
        <f t="shared" ca="1" si="215"/>
        <v>-329372.00818014995</v>
      </c>
      <c r="AR149" s="725">
        <f t="shared" ca="1" si="215"/>
        <v>-326860.95889622823</v>
      </c>
      <c r="AS149" s="725">
        <f t="shared" ca="1" si="215"/>
        <v>-324307.4314212249</v>
      </c>
      <c r="AT149" s="725">
        <f t="shared" ca="1" si="215"/>
        <v>-321890.48825006478</v>
      </c>
      <c r="AU149" s="725">
        <f t="shared" ca="1" si="215"/>
        <v>-319422.40522783081</v>
      </c>
      <c r="AV149" s="725">
        <f t="shared" ca="1" si="215"/>
        <v>-317201.26276152098</v>
      </c>
      <c r="AW149" s="725">
        <f t="shared" ca="1" si="215"/>
        <v>-26672765.681715649</v>
      </c>
      <c r="AX149" s="725">
        <f t="shared" ca="1" si="215"/>
        <v>-255018.56612813717</v>
      </c>
      <c r="AY149" s="725">
        <f t="shared" ca="1" si="215"/>
        <v>-243774.27826400337</v>
      </c>
      <c r="AZ149" s="725">
        <f t="shared" ca="1" si="215"/>
        <v>-248753.63531551423</v>
      </c>
      <c r="BA149" s="725">
        <f t="shared" ca="1" si="215"/>
        <v>-237658.34113264951</v>
      </c>
      <c r="BB149" s="725">
        <f t="shared" ca="1" si="215"/>
        <v>-242378.47949185089</v>
      </c>
      <c r="BC149" s="725">
        <f t="shared" ca="1" si="215"/>
        <v>-239183.53439384609</v>
      </c>
      <c r="BD149" s="725">
        <f t="shared" ca="1" si="215"/>
        <v>-213033.779091367</v>
      </c>
      <c r="BE149" s="725">
        <f t="shared" ca="1" si="215"/>
        <v>-240038.44067463337</v>
      </c>
      <c r="BF149" s="725">
        <f t="shared" ca="1" si="215"/>
        <v>-221860.01266262241</v>
      </c>
      <c r="BG149" s="725">
        <f t="shared" ca="1" si="215"/>
        <v>-225910.55256802516</v>
      </c>
      <c r="BH149" s="725">
        <f t="shared" ca="1" si="215"/>
        <v>-215358.51657777038</v>
      </c>
      <c r="BI149" s="725">
        <f t="shared" ca="1" si="215"/>
        <v>-219133.49620892655</v>
      </c>
      <c r="BJ149" s="725">
        <f t="shared" ca="1" si="215"/>
        <v>-215731.60450987579</v>
      </c>
      <c r="BK149" s="725">
        <f t="shared" ca="1" si="215"/>
        <v>-205010.93276428862</v>
      </c>
      <c r="BL149" s="725">
        <f t="shared" ca="1" si="215"/>
        <v>-207922.87454030386</v>
      </c>
      <c r="BM149" s="725">
        <f t="shared" ca="1" si="215"/>
        <v>-197387.91137778413</v>
      </c>
      <c r="BN149" s="725">
        <f t="shared" ca="1" si="215"/>
        <v>-199976.75800209196</v>
      </c>
      <c r="BO149" s="725">
        <f t="shared" ca="1" si="215"/>
        <v>-195979.85224757565</v>
      </c>
      <c r="BP149" s="725">
        <f t="shared" ca="1" si="215"/>
        <v>-173297.3677353049</v>
      </c>
      <c r="BQ149" s="725">
        <f t="shared" ca="1" si="215"/>
        <v>-187712.93427435443</v>
      </c>
      <c r="BR149" s="725">
        <f t="shared" ca="1" si="215"/>
        <v>-177658.60744901351</v>
      </c>
      <c r="BS149" s="725">
        <f t="shared" ref="BS149:ED149" ca="1" si="216">BS124</f>
        <v>-179411.24463316909</v>
      </c>
      <c r="BT149" s="725">
        <f t="shared" ca="1" si="216"/>
        <v>-169554.35004410287</v>
      </c>
      <c r="BU149" s="725">
        <f t="shared" ca="1" si="216"/>
        <v>-170963.49530517907</v>
      </c>
      <c r="BV149" s="725">
        <f t="shared" si="216"/>
        <v>0</v>
      </c>
      <c r="BW149" s="725">
        <f t="shared" si="216"/>
        <v>0</v>
      </c>
      <c r="BX149" s="725">
        <f t="shared" si="216"/>
        <v>0</v>
      </c>
      <c r="BY149" s="725">
        <f t="shared" si="216"/>
        <v>0</v>
      </c>
      <c r="BZ149" s="725">
        <f t="shared" si="216"/>
        <v>0</v>
      </c>
      <c r="CA149" s="725">
        <f t="shared" si="216"/>
        <v>0</v>
      </c>
      <c r="CB149" s="725">
        <f t="shared" si="216"/>
        <v>0</v>
      </c>
      <c r="CC149" s="725">
        <f t="shared" si="216"/>
        <v>0</v>
      </c>
      <c r="CD149" s="725">
        <f t="shared" si="216"/>
        <v>0</v>
      </c>
      <c r="CE149" s="725">
        <f t="shared" si="216"/>
        <v>0</v>
      </c>
      <c r="CF149" s="725">
        <f t="shared" si="216"/>
        <v>0</v>
      </c>
      <c r="CG149" s="725">
        <f t="shared" si="216"/>
        <v>0</v>
      </c>
      <c r="CH149" s="725">
        <f t="shared" si="216"/>
        <v>0</v>
      </c>
      <c r="CI149" s="725">
        <f t="shared" si="216"/>
        <v>0</v>
      </c>
      <c r="CJ149" s="725">
        <f t="shared" si="216"/>
        <v>0</v>
      </c>
      <c r="CK149" s="725">
        <f t="shared" si="216"/>
        <v>0</v>
      </c>
      <c r="CL149" s="725">
        <f t="shared" si="216"/>
        <v>0</v>
      </c>
      <c r="CM149" s="725">
        <f t="shared" si="216"/>
        <v>0</v>
      </c>
      <c r="CN149" s="725">
        <f t="shared" si="216"/>
        <v>0</v>
      </c>
      <c r="CO149" s="725">
        <f t="shared" si="216"/>
        <v>0</v>
      </c>
      <c r="CP149" s="725">
        <f t="shared" si="216"/>
        <v>0</v>
      </c>
      <c r="CQ149" s="725">
        <f t="shared" si="216"/>
        <v>0</v>
      </c>
      <c r="CR149" s="725">
        <f t="shared" si="216"/>
        <v>0</v>
      </c>
      <c r="CS149" s="725">
        <f t="shared" si="216"/>
        <v>0</v>
      </c>
      <c r="CT149" s="725">
        <f t="shared" si="216"/>
        <v>0</v>
      </c>
      <c r="CU149" s="725">
        <f t="shared" si="216"/>
        <v>0</v>
      </c>
      <c r="CV149" s="725">
        <f t="shared" si="216"/>
        <v>0</v>
      </c>
      <c r="CW149" s="725">
        <f t="shared" si="216"/>
        <v>0</v>
      </c>
      <c r="CX149" s="725">
        <f t="shared" si="216"/>
        <v>0</v>
      </c>
      <c r="CY149" s="725">
        <f t="shared" si="216"/>
        <v>0</v>
      </c>
      <c r="CZ149" s="725">
        <f t="shared" si="216"/>
        <v>0</v>
      </c>
      <c r="DA149" s="725">
        <f t="shared" si="216"/>
        <v>0</v>
      </c>
      <c r="DB149" s="725">
        <f t="shared" si="216"/>
        <v>0</v>
      </c>
      <c r="DC149" s="725">
        <f t="shared" si="216"/>
        <v>0</v>
      </c>
      <c r="DD149" s="725">
        <f t="shared" si="216"/>
        <v>0</v>
      </c>
      <c r="DE149" s="725">
        <f t="shared" si="216"/>
        <v>0</v>
      </c>
      <c r="DF149" s="725">
        <f t="shared" si="216"/>
        <v>0</v>
      </c>
      <c r="DG149" s="725">
        <f t="shared" si="216"/>
        <v>0</v>
      </c>
      <c r="DH149" s="725">
        <f t="shared" si="216"/>
        <v>0</v>
      </c>
      <c r="DI149" s="725">
        <f t="shared" si="216"/>
        <v>0</v>
      </c>
      <c r="DJ149" s="725">
        <f t="shared" si="216"/>
        <v>0</v>
      </c>
      <c r="DK149" s="725">
        <f t="shared" si="216"/>
        <v>0</v>
      </c>
      <c r="DL149" s="725">
        <f t="shared" si="216"/>
        <v>0</v>
      </c>
      <c r="DM149" s="725">
        <f t="shared" si="216"/>
        <v>0</v>
      </c>
      <c r="DN149" s="725">
        <f t="shared" si="216"/>
        <v>0</v>
      </c>
      <c r="DO149" s="725">
        <f t="shared" si="216"/>
        <v>0</v>
      </c>
      <c r="DP149" s="725">
        <f t="shared" si="216"/>
        <v>0</v>
      </c>
      <c r="DQ149" s="725">
        <f t="shared" si="216"/>
        <v>0</v>
      </c>
      <c r="DR149" s="725">
        <f t="shared" si="216"/>
        <v>0</v>
      </c>
      <c r="DS149" s="725">
        <f t="shared" si="216"/>
        <v>0</v>
      </c>
      <c r="DT149" s="725">
        <f t="shared" si="216"/>
        <v>0</v>
      </c>
      <c r="DU149" s="725">
        <f t="shared" si="216"/>
        <v>0</v>
      </c>
      <c r="DV149" s="725">
        <f t="shared" si="216"/>
        <v>0</v>
      </c>
      <c r="DW149" s="725">
        <f t="shared" si="216"/>
        <v>0</v>
      </c>
      <c r="DX149" s="725">
        <f t="shared" si="216"/>
        <v>0</v>
      </c>
      <c r="DY149" s="725">
        <f t="shared" si="216"/>
        <v>0</v>
      </c>
      <c r="DZ149" s="725">
        <f t="shared" si="216"/>
        <v>0</v>
      </c>
      <c r="EA149" s="725">
        <f t="shared" si="216"/>
        <v>0</v>
      </c>
      <c r="EB149" s="725">
        <f t="shared" si="216"/>
        <v>0</v>
      </c>
      <c r="EC149" s="725">
        <f t="shared" si="216"/>
        <v>0</v>
      </c>
      <c r="ED149" s="725">
        <f t="shared" si="216"/>
        <v>0</v>
      </c>
      <c r="EE149" s="725">
        <f t="shared" ref="EE149:GP149" si="217">EE124</f>
        <v>0</v>
      </c>
      <c r="EF149" s="725">
        <f t="shared" si="217"/>
        <v>0</v>
      </c>
      <c r="EG149" s="725">
        <f t="shared" si="217"/>
        <v>0</v>
      </c>
      <c r="EH149" s="725">
        <f t="shared" si="217"/>
        <v>0</v>
      </c>
      <c r="EI149" s="725">
        <f t="shared" si="217"/>
        <v>0</v>
      </c>
      <c r="EJ149" s="725">
        <f t="shared" si="217"/>
        <v>0</v>
      </c>
      <c r="EK149" s="725">
        <f t="shared" si="217"/>
        <v>0</v>
      </c>
      <c r="EL149" s="725">
        <f t="shared" si="217"/>
        <v>0</v>
      </c>
      <c r="EM149" s="725">
        <f t="shared" si="217"/>
        <v>0</v>
      </c>
      <c r="EN149" s="725">
        <f t="shared" si="217"/>
        <v>0</v>
      </c>
      <c r="EO149" s="725">
        <f t="shared" si="217"/>
        <v>0</v>
      </c>
      <c r="EP149" s="725">
        <f t="shared" si="217"/>
        <v>0</v>
      </c>
      <c r="EQ149" s="725">
        <f t="shared" si="217"/>
        <v>0</v>
      </c>
      <c r="ER149" s="725">
        <f t="shared" si="217"/>
        <v>0</v>
      </c>
      <c r="ES149" s="725">
        <f t="shared" si="217"/>
        <v>0</v>
      </c>
      <c r="ET149" s="725">
        <f t="shared" si="217"/>
        <v>0</v>
      </c>
      <c r="EU149" s="725">
        <f t="shared" si="217"/>
        <v>0</v>
      </c>
      <c r="EV149" s="725">
        <f t="shared" si="217"/>
        <v>0</v>
      </c>
      <c r="EW149" s="725">
        <f t="shared" si="217"/>
        <v>0</v>
      </c>
      <c r="EX149" s="725">
        <f t="shared" si="217"/>
        <v>0</v>
      </c>
      <c r="EY149" s="725">
        <f t="shared" si="217"/>
        <v>0</v>
      </c>
      <c r="EZ149" s="725">
        <f t="shared" si="217"/>
        <v>0</v>
      </c>
      <c r="FA149" s="725">
        <f t="shared" si="217"/>
        <v>0</v>
      </c>
      <c r="FB149" s="725">
        <f t="shared" si="217"/>
        <v>0</v>
      </c>
      <c r="FC149" s="725">
        <f t="shared" si="217"/>
        <v>0</v>
      </c>
      <c r="FD149" s="725">
        <f t="shared" si="217"/>
        <v>0</v>
      </c>
      <c r="FE149" s="725">
        <f t="shared" si="217"/>
        <v>0</v>
      </c>
      <c r="FF149" s="725">
        <f t="shared" si="217"/>
        <v>0</v>
      </c>
      <c r="FG149" s="725">
        <f t="shared" si="217"/>
        <v>0</v>
      </c>
      <c r="FH149" s="725">
        <f t="shared" si="217"/>
        <v>0</v>
      </c>
      <c r="FI149" s="725">
        <f t="shared" si="217"/>
        <v>0</v>
      </c>
      <c r="FJ149" s="725">
        <f t="shared" si="217"/>
        <v>0</v>
      </c>
      <c r="FK149" s="725">
        <f t="shared" si="217"/>
        <v>0</v>
      </c>
      <c r="FL149" s="725">
        <f t="shared" si="217"/>
        <v>0</v>
      </c>
      <c r="FM149" s="725">
        <f t="shared" si="217"/>
        <v>0</v>
      </c>
      <c r="FN149" s="725">
        <f t="shared" si="217"/>
        <v>0</v>
      </c>
      <c r="FO149" s="725">
        <f t="shared" si="217"/>
        <v>0</v>
      </c>
      <c r="FP149" s="725">
        <f t="shared" si="217"/>
        <v>0</v>
      </c>
      <c r="FQ149" s="725">
        <f t="shared" si="217"/>
        <v>0</v>
      </c>
      <c r="FR149" s="725">
        <f t="shared" si="217"/>
        <v>0</v>
      </c>
      <c r="FS149" s="725">
        <f t="shared" si="217"/>
        <v>0</v>
      </c>
      <c r="FT149" s="725">
        <f t="shared" si="217"/>
        <v>0</v>
      </c>
      <c r="FU149" s="725">
        <f t="shared" si="217"/>
        <v>0</v>
      </c>
      <c r="FV149" s="725">
        <f t="shared" si="217"/>
        <v>0</v>
      </c>
      <c r="FW149" s="725">
        <f t="shared" si="217"/>
        <v>0</v>
      </c>
      <c r="FX149" s="725">
        <f t="shared" si="217"/>
        <v>0</v>
      </c>
      <c r="FY149" s="725">
        <f t="shared" si="217"/>
        <v>0</v>
      </c>
      <c r="FZ149" s="725">
        <f t="shared" si="217"/>
        <v>0</v>
      </c>
      <c r="GA149" s="725">
        <f t="shared" si="217"/>
        <v>0</v>
      </c>
      <c r="GB149" s="725">
        <f t="shared" si="217"/>
        <v>0</v>
      </c>
      <c r="GC149" s="725">
        <f t="shared" si="217"/>
        <v>0</v>
      </c>
      <c r="GD149" s="725">
        <f t="shared" si="217"/>
        <v>0</v>
      </c>
      <c r="GE149" s="725">
        <f t="shared" si="217"/>
        <v>0</v>
      </c>
      <c r="GF149" s="725">
        <f t="shared" si="217"/>
        <v>0</v>
      </c>
      <c r="GG149" s="725">
        <f t="shared" si="217"/>
        <v>0</v>
      </c>
      <c r="GH149" s="725">
        <f t="shared" si="217"/>
        <v>0</v>
      </c>
      <c r="GI149" s="725">
        <f t="shared" si="217"/>
        <v>0</v>
      </c>
      <c r="GJ149" s="725">
        <f t="shared" si="217"/>
        <v>0</v>
      </c>
      <c r="GK149" s="725">
        <f t="shared" si="217"/>
        <v>0</v>
      </c>
      <c r="GL149" s="725">
        <f t="shared" si="217"/>
        <v>0</v>
      </c>
      <c r="GM149" s="725">
        <f t="shared" si="217"/>
        <v>0</v>
      </c>
      <c r="GN149" s="725">
        <f t="shared" si="217"/>
        <v>0</v>
      </c>
      <c r="GO149" s="725">
        <f t="shared" si="217"/>
        <v>0</v>
      </c>
      <c r="GP149" s="725">
        <f t="shared" si="217"/>
        <v>0</v>
      </c>
      <c r="GQ149" s="725">
        <f t="shared" ref="GQ149:IL149" si="218">GQ124</f>
        <v>0</v>
      </c>
      <c r="GR149" s="725">
        <f t="shared" si="218"/>
        <v>0</v>
      </c>
      <c r="GS149" s="725">
        <f t="shared" si="218"/>
        <v>0</v>
      </c>
      <c r="GT149" s="725">
        <f t="shared" si="218"/>
        <v>0</v>
      </c>
      <c r="GU149" s="725">
        <f t="shared" si="218"/>
        <v>0</v>
      </c>
      <c r="GV149" s="725">
        <f t="shared" si="218"/>
        <v>0</v>
      </c>
      <c r="GW149" s="725">
        <f t="shared" si="218"/>
        <v>0</v>
      </c>
      <c r="GX149" s="725">
        <f t="shared" si="218"/>
        <v>0</v>
      </c>
      <c r="GY149" s="725">
        <f t="shared" si="218"/>
        <v>0</v>
      </c>
      <c r="GZ149" s="725">
        <f t="shared" si="218"/>
        <v>0</v>
      </c>
      <c r="HA149" s="725">
        <f t="shared" si="218"/>
        <v>0</v>
      </c>
      <c r="HB149" s="725">
        <f t="shared" si="218"/>
        <v>0</v>
      </c>
      <c r="HC149" s="725">
        <f t="shared" si="218"/>
        <v>0</v>
      </c>
      <c r="HD149" s="725">
        <f t="shared" si="218"/>
        <v>0</v>
      </c>
      <c r="HE149" s="725">
        <f t="shared" si="218"/>
        <v>0</v>
      </c>
      <c r="HF149" s="725">
        <f t="shared" si="218"/>
        <v>0</v>
      </c>
      <c r="HG149" s="725">
        <f t="shared" si="218"/>
        <v>0</v>
      </c>
      <c r="HH149" s="725">
        <f t="shared" si="218"/>
        <v>0</v>
      </c>
      <c r="HI149" s="725">
        <f t="shared" si="218"/>
        <v>0</v>
      </c>
      <c r="HJ149" s="725">
        <f t="shared" si="218"/>
        <v>0</v>
      </c>
      <c r="HK149" s="725">
        <f t="shared" si="218"/>
        <v>0</v>
      </c>
      <c r="HL149" s="725">
        <f t="shared" si="218"/>
        <v>0</v>
      </c>
      <c r="HM149" s="725">
        <f t="shared" si="218"/>
        <v>0</v>
      </c>
      <c r="HN149" s="725">
        <f t="shared" si="218"/>
        <v>0</v>
      </c>
      <c r="HO149" s="725">
        <f t="shared" si="218"/>
        <v>0</v>
      </c>
      <c r="HP149" s="725">
        <f t="shared" si="218"/>
        <v>0</v>
      </c>
      <c r="HQ149" s="725">
        <f t="shared" si="218"/>
        <v>0</v>
      </c>
      <c r="HR149" s="725">
        <f t="shared" si="218"/>
        <v>0</v>
      </c>
      <c r="HS149" s="725">
        <f t="shared" si="218"/>
        <v>0</v>
      </c>
      <c r="HT149" s="725">
        <f t="shared" si="218"/>
        <v>0</v>
      </c>
      <c r="HU149" s="725">
        <f t="shared" si="218"/>
        <v>0</v>
      </c>
      <c r="HV149" s="725">
        <f t="shared" si="218"/>
        <v>0</v>
      </c>
      <c r="HW149" s="725">
        <f t="shared" si="218"/>
        <v>0</v>
      </c>
      <c r="HX149" s="725">
        <f t="shared" si="218"/>
        <v>0</v>
      </c>
      <c r="HY149" s="725">
        <f t="shared" si="218"/>
        <v>0</v>
      </c>
      <c r="HZ149" s="725">
        <f t="shared" si="218"/>
        <v>0</v>
      </c>
      <c r="IA149" s="725">
        <f t="shared" si="218"/>
        <v>0</v>
      </c>
      <c r="IB149" s="725">
        <f t="shared" si="218"/>
        <v>0</v>
      </c>
      <c r="IC149" s="725">
        <f t="shared" si="218"/>
        <v>0</v>
      </c>
      <c r="ID149" s="725">
        <f t="shared" si="218"/>
        <v>0</v>
      </c>
      <c r="IE149" s="725">
        <f t="shared" si="218"/>
        <v>0</v>
      </c>
      <c r="IF149" s="725">
        <f t="shared" si="218"/>
        <v>0</v>
      </c>
      <c r="IG149" s="725">
        <f t="shared" si="218"/>
        <v>0</v>
      </c>
      <c r="IH149" s="725">
        <f t="shared" si="218"/>
        <v>0</v>
      </c>
      <c r="II149" s="725">
        <f t="shared" si="218"/>
        <v>0</v>
      </c>
      <c r="IJ149" s="725">
        <f t="shared" si="218"/>
        <v>0</v>
      </c>
      <c r="IK149" s="725">
        <f t="shared" si="218"/>
        <v>0</v>
      </c>
      <c r="IL149" s="725">
        <f t="shared" si="218"/>
        <v>0</v>
      </c>
    </row>
    <row r="150" spans="1:247" s="709" customFormat="1">
      <c r="B150" s="709" t="s">
        <v>726</v>
      </c>
      <c r="D150" s="810"/>
      <c r="E150" s="709">
        <f ca="1">SUM(F150:IL150)</f>
        <v>-19091002.782767851</v>
      </c>
      <c r="F150" s="725"/>
      <c r="G150" s="725">
        <f ca="1">IF(G144&gt;0,-MIN(G144,SUM(G148:G149)+SUM($F148:F150)),0)</f>
        <v>0</v>
      </c>
      <c r="H150" s="725">
        <f ca="1">IF(H144&gt;0,-MIN(H144,SUM(H148:H149)+SUM($F148:G150)),0)</f>
        <v>0</v>
      </c>
      <c r="I150" s="725">
        <f ca="1">IF(I144&gt;0,-MIN(I144,SUM(I148:I149)+SUM($F148:H150)),0)</f>
        <v>0</v>
      </c>
      <c r="J150" s="725">
        <f ca="1">IF(J144&gt;0,-MIN(J144,SUM(J148:J149)+SUM($F148:I150)),0)</f>
        <v>0</v>
      </c>
      <c r="K150" s="725">
        <f ca="1">IF(K144&gt;0,-MIN(K144,SUM(K148:K149)+SUM($F148:J150)),0)</f>
        <v>0</v>
      </c>
      <c r="L150" s="725">
        <f ca="1">IF(L144&gt;0,-MIN(L144,SUM(L148:L149)+SUM($F148:K150)),0)</f>
        <v>0</v>
      </c>
      <c r="M150" s="725">
        <f ca="1">IF(M144&gt;0,-MIN(M144,SUM(M148:M149)+SUM($F148:L150)),0)</f>
        <v>0</v>
      </c>
      <c r="N150" s="725">
        <f ca="1">IF(N144&gt;0,-MIN(N144,SUM(N148:N149)+SUM($F148:M150)),0)</f>
        <v>0</v>
      </c>
      <c r="O150" s="725">
        <f ca="1">IF(O144&gt;0,-MIN(O144,SUM(O148:O149)+SUM($F148:N150)),0)</f>
        <v>0</v>
      </c>
      <c r="P150" s="725">
        <f ca="1">IF(P144&gt;0,-MIN(P144,SUM(P148:P149)+SUM($F148:O150)),0)</f>
        <v>0</v>
      </c>
      <c r="Q150" s="725">
        <f ca="1">IF(Q144&gt;0,-MIN(Q144,SUM(Q148:Q149)+SUM($F148:P150)),0)</f>
        <v>0</v>
      </c>
      <c r="R150" s="725">
        <f ca="1">IF(R144&gt;0,-MIN(R144,SUM(R148:R149)+SUM($F148:Q150)),0)</f>
        <v>0</v>
      </c>
      <c r="S150" s="725">
        <f ca="1">IF(S144&gt;0,-MIN(S144,SUM(S148:S149)+SUM($F148:R150)),0)</f>
        <v>0</v>
      </c>
      <c r="T150" s="725">
        <f ca="1">IF(T144&gt;0,-MIN(T144,SUM(T148:T149)+SUM($F148:S150)),0)</f>
        <v>0</v>
      </c>
      <c r="U150" s="725">
        <f ca="1">IF(U144&gt;0,-MIN(U144,SUM(U148:U149)+SUM($F148:T150)),0)</f>
        <v>0</v>
      </c>
      <c r="V150" s="725">
        <f ca="1">IF(V144&gt;0,-MIN(V144,SUM(V148:V149)+SUM($F148:U150)),0)</f>
        <v>0</v>
      </c>
      <c r="W150" s="725">
        <f ca="1">IF(W144&gt;0,-MIN(W144,SUM(W148:W149)+SUM($F148:V150)),0)</f>
        <v>0</v>
      </c>
      <c r="X150" s="725">
        <f ca="1">IF(X144&gt;0,-MIN(X144,SUM(X148:X149)+SUM($F148:W150)),0)</f>
        <v>0</v>
      </c>
      <c r="Y150" s="725">
        <f ca="1">IF(Y144&gt;0,-MIN(Y144,SUM(Y148:Y149)+SUM($F148:X150)),0)</f>
        <v>0</v>
      </c>
      <c r="Z150" s="725">
        <f ca="1">IF(Z144&gt;0,-MIN(Z144,SUM(Z148:Z149)+SUM($F148:Y150)),0)</f>
        <v>0</v>
      </c>
      <c r="AA150" s="725">
        <f ca="1">IF(AA144&gt;0,-MIN(AA144,SUM(AA148:AA149)+SUM($F148:Z150)),0)</f>
        <v>0</v>
      </c>
      <c r="AB150" s="725">
        <f ca="1">IF(AB144&gt;0,-MIN(AB144,SUM(AB148:AB149)+SUM($F148:AA150)),0)</f>
        <v>0</v>
      </c>
      <c r="AC150" s="725">
        <f ca="1">IF(AC144&gt;0,-MIN(AC144,SUM(AC148:AC149)+SUM($F148:AB150)),0)</f>
        <v>0</v>
      </c>
      <c r="AD150" s="725">
        <f ca="1">IF(AD144&gt;0,-MIN(AD144,SUM(AD148:AD149)+SUM($F148:AC150)),0)</f>
        <v>0</v>
      </c>
      <c r="AE150" s="725">
        <f ca="1">IF(AE144&gt;0,-MIN(AE144,SUM(AE148:AE149)+SUM($F148:AD150)),0)</f>
        <v>0</v>
      </c>
      <c r="AF150" s="725">
        <f ca="1">IF(AF144&gt;0,-MIN(AF144,SUM(AF148:AF149)+SUM($F148:AE150)),0)</f>
        <v>0</v>
      </c>
      <c r="AG150" s="725">
        <f ca="1">IF(AG144&gt;0,-MIN(AG144,SUM(AG148:AG149)+SUM($F148:AF150)),0)</f>
        <v>0</v>
      </c>
      <c r="AH150" s="725">
        <f ca="1">IF(AH144&gt;0,-MIN(AH144,SUM(AH148:AH149)+SUM($F148:AG150)),0)</f>
        <v>0</v>
      </c>
      <c r="AI150" s="725">
        <f ca="1">IF(AI144&gt;0,-MIN(AI144,SUM(AI148:AI149)+SUM($F148:AH150)),0)</f>
        <v>0</v>
      </c>
      <c r="AJ150" s="725">
        <f ca="1">IF(AJ144&gt;0,-MIN(AJ144,SUM(AJ148:AJ149)+SUM($F148:AI150)),0)</f>
        <v>0</v>
      </c>
      <c r="AK150" s="725">
        <f ca="1">IF(AK144&gt;0,-MIN(AK144,SUM(AK148:AK149)+SUM($F148:AJ150)),0)</f>
        <v>0</v>
      </c>
      <c r="AL150" s="725">
        <f ca="1">IF(AL144&gt;0,-MIN(AL144,SUM(AL148:AL149)+SUM($F148:AK150)),0)</f>
        <v>0</v>
      </c>
      <c r="AM150" s="725">
        <f ca="1">IF(AM144&gt;0,-MIN(AM144,SUM(AM148:AM149)+SUM($F148:AL150)),0)</f>
        <v>0</v>
      </c>
      <c r="AN150" s="725">
        <f ca="1">IF(AN144&gt;0,-MIN(AN144,SUM(AN148:AN149)+SUM($F148:AM150)),0)</f>
        <v>0</v>
      </c>
      <c r="AO150" s="725">
        <f ca="1">IF(AO144&gt;0,-MIN(AO144,SUM(AO148:AO149)+SUM($F148:AN150)),0)</f>
        <v>0</v>
      </c>
      <c r="AP150" s="725">
        <f ca="1">IF(AP144&gt;0,-MIN(AP144,SUM(AP148:AP149)+SUM($F148:AO150)),0)</f>
        <v>0</v>
      </c>
      <c r="AQ150" s="725">
        <f ca="1">IF(AQ144&gt;0,-MIN(AQ144,SUM(AQ148:AQ149)+SUM($F148:AP150)),0)</f>
        <v>0</v>
      </c>
      <c r="AR150" s="725">
        <f ca="1">IF(AR144&gt;0,-MIN(AR144,SUM(AR148:AR149)+SUM($F148:AQ150)),0)</f>
        <v>0</v>
      </c>
      <c r="AS150" s="725">
        <f ca="1">IF(AS144&gt;0,-MIN(AS144,SUM(AS148:AS149)+SUM($F148:AR150)),0)</f>
        <v>0</v>
      </c>
      <c r="AT150" s="725">
        <f ca="1">IF(AT144&gt;0,-MIN(AT144,SUM(AT148:AT149)+SUM($F148:AS150)),0)</f>
        <v>0</v>
      </c>
      <c r="AU150" s="725">
        <f ca="1">IF(AU144&gt;0,-MIN(AU144,SUM(AU148:AU149)+SUM($F148:AT150)),0)</f>
        <v>0</v>
      </c>
      <c r="AV150" s="725">
        <f ca="1">IF(AV144&gt;0,-MIN(AV144,SUM(AV148:AV149)+SUM($F148:AU150)),0)</f>
        <v>0</v>
      </c>
      <c r="AW150" s="725">
        <f ca="1">IF(AW144&gt;0,-MIN(AW144,SUM(AW148:AW149)+SUM($F148:AV150)),0)</f>
        <v>0</v>
      </c>
      <c r="AX150" s="725">
        <f ca="1">IF(AX144&gt;0,-MIN(AX144,SUM(AX148:AX149)+SUM($F148:AW150)),0)</f>
        <v>0</v>
      </c>
      <c r="AY150" s="725">
        <f ca="1">IF(AY144&gt;0,-MIN(AY144,SUM(AY148:AY149)+SUM($F148:AX150)),0)</f>
        <v>0</v>
      </c>
      <c r="AZ150" s="725">
        <f ca="1">IF(AZ144&gt;0,-MIN(AZ144,SUM(AZ148:AZ149)+SUM($F148:AY150)),0)</f>
        <v>0</v>
      </c>
      <c r="BA150" s="725">
        <f ca="1">IF(BA144&gt;0,-MIN(BA144,SUM(BA148:BA149)+SUM($F148:AZ150)),0)</f>
        <v>0</v>
      </c>
      <c r="BB150" s="725">
        <f ca="1">IF(BB144&gt;0,-MIN(BB144,SUM(BB148:BB149)+SUM($F148:BA150)),0)</f>
        <v>0</v>
      </c>
      <c r="BC150" s="725">
        <f ca="1">IF(BC144&gt;0,-MIN(BC144,SUM(BC148:BC149)+SUM($F148:BB150)),0)</f>
        <v>0</v>
      </c>
      <c r="BD150" s="725">
        <f ca="1">IF(BD144&gt;0,-MIN(BD144,SUM(BD148:BD149)+SUM($F148:BC150)),0)</f>
        <v>0</v>
      </c>
      <c r="BE150" s="725">
        <f ca="1">IF(BE144&gt;0,-MIN(BE144,SUM(BE148:BE149)+SUM($F148:BD150)),0)</f>
        <v>0</v>
      </c>
      <c r="BF150" s="725">
        <f ca="1">IF(BF144&gt;0,-MIN(BF144,SUM(BF148:BF149)+SUM($F148:BE150)),0)</f>
        <v>0</v>
      </c>
      <c r="BG150" s="725">
        <f ca="1">IF(BG144&gt;0,-MIN(BG144,SUM(BG148:BG149)+SUM($F148:BF150)),0)</f>
        <v>0</v>
      </c>
      <c r="BH150" s="725">
        <f ca="1">IF(BH144&gt;0,-MIN(BH144,SUM(BH148:BH149)+SUM($F148:BG150)),0)</f>
        <v>0</v>
      </c>
      <c r="BI150" s="725">
        <f ca="1">IF(BI144&gt;0,-MIN(BI144,SUM(BI148:BI149)+SUM($F148:BH150)),0)</f>
        <v>0</v>
      </c>
      <c r="BJ150" s="725">
        <f ca="1">IF(BJ144&gt;0,-MIN(BJ144,SUM(BJ148:BJ149)+SUM($F148:BI150)),0)</f>
        <v>0</v>
      </c>
      <c r="BK150" s="725">
        <f ca="1">IF(BK144&gt;0,-MIN(BK144,SUM(BK148:BK149)+SUM($F148:BJ150)),0)</f>
        <v>0</v>
      </c>
      <c r="BL150" s="725">
        <f ca="1">IF(BL144&gt;0,-MIN(BL144,SUM(BL148:BL149)+SUM($F148:BK150)),0)</f>
        <v>0</v>
      </c>
      <c r="BM150" s="725">
        <f ca="1">IF(BM144&gt;0,-MIN(BM144,SUM(BM148:BM149)+SUM($F148:BL150)),0)</f>
        <v>0</v>
      </c>
      <c r="BN150" s="725">
        <f ca="1">IF(BN144&gt;0,-MIN(BN144,SUM(BN148:BN149)+SUM($F148:BM150)),0)</f>
        <v>0</v>
      </c>
      <c r="BO150" s="725">
        <f ca="1">IF(BO144&gt;0,-MIN(BO144,SUM(BO148:BO149)+SUM($F148:BN150)),0)</f>
        <v>0</v>
      </c>
      <c r="BP150" s="725">
        <f ca="1">IF(BP144&gt;0,-MIN(BP144,SUM(BP148:BP149)+SUM($F148:BO150)),0)</f>
        <v>0</v>
      </c>
      <c r="BQ150" s="725">
        <f ca="1">IF(BQ144&gt;0,-MIN(BQ144,SUM(BQ148:BQ149)+SUM($F148:BP150)),0)</f>
        <v>0</v>
      </c>
      <c r="BR150" s="725">
        <f ca="1">IF(BR144&gt;0,-MIN(BR144,SUM(BR148:BR149)+SUM($F148:BQ150)),0)</f>
        <v>0</v>
      </c>
      <c r="BS150" s="725">
        <f ca="1">IF(BS144&gt;0,-MIN(BS144,SUM(BS148:BS149)+SUM($F148:BR150)),0)</f>
        <v>0</v>
      </c>
      <c r="BT150" s="725">
        <f ca="1">IF(BT144&gt;0,-MIN(BT144,SUM(BT148:BT149)+SUM($F148:BS150)),0)</f>
        <v>0</v>
      </c>
      <c r="BU150" s="725">
        <f ca="1">IF(BU144&gt;0,-MIN(BU144,SUM(BU148:BU149)+SUM($F148:BT150)),0)</f>
        <v>-19091002.782767851</v>
      </c>
      <c r="BV150" s="725">
        <f>IF(BV144&gt;0,-MIN(BV144,SUM(BV148:BV149)+SUM($F148:BU150)),0)</f>
        <v>0</v>
      </c>
      <c r="BW150" s="725">
        <f>IF(BW144&gt;0,-MIN(BW144,SUM(BW148:BW149)+SUM($F148:BV150)),0)</f>
        <v>0</v>
      </c>
      <c r="BX150" s="725">
        <f>IF(BX144&gt;0,-MIN(BX144,SUM(BX148:BX149)+SUM($F148:BW150)),0)</f>
        <v>0</v>
      </c>
      <c r="BY150" s="725">
        <f>IF(BY144&gt;0,-MIN(BY144,SUM(BY148:BY149)+SUM($F148:BX150)),0)</f>
        <v>0</v>
      </c>
      <c r="BZ150" s="725">
        <f>IF(BZ144&gt;0,-MIN(BZ144,SUM(BZ148:BZ149)+SUM($F148:BY150)),0)</f>
        <v>0</v>
      </c>
      <c r="CA150" s="725">
        <f>IF(CA144&gt;0,-MIN(CA144,SUM(CA148:CA149)+SUM($F148:BZ150)),0)</f>
        <v>0</v>
      </c>
      <c r="CB150" s="725">
        <f>IF(CB144&gt;0,-MIN(CB144,SUM(CB148:CB149)+SUM($F148:CA150)),0)</f>
        <v>0</v>
      </c>
      <c r="CC150" s="725">
        <f>IF(CC144&gt;0,-MIN(CC144,SUM(CC148:CC149)+SUM($F148:CB150)),0)</f>
        <v>0</v>
      </c>
      <c r="CD150" s="725">
        <f>IF(CD144&gt;0,-MIN(CD144,SUM(CD148:CD149)+SUM($F148:CC150)),0)</f>
        <v>0</v>
      </c>
      <c r="CE150" s="725">
        <f>IF(CE144&gt;0,-MIN(CE144,SUM(CE148:CE149)+SUM($F148:CD150)),0)</f>
        <v>0</v>
      </c>
      <c r="CF150" s="725">
        <f>IF(CF144&gt;0,-MIN(CF144,SUM(CF148:CF149)+SUM($F148:CE150)),0)</f>
        <v>0</v>
      </c>
      <c r="CG150" s="725">
        <f>IF(CG144&gt;0,-MIN(CG144,SUM(CG148:CG149)+SUM($F148:CF150)),0)</f>
        <v>0</v>
      </c>
      <c r="CH150" s="725">
        <f>IF(CH144&gt;0,-MIN(CH144,SUM(CH148:CH149)+SUM($F148:CG150)),0)</f>
        <v>0</v>
      </c>
      <c r="CI150" s="725">
        <f>IF(CI144&gt;0,-MIN(CI144,SUM(CI148:CI149)+SUM($F148:CH150)),0)</f>
        <v>0</v>
      </c>
      <c r="CJ150" s="725">
        <f>IF(CJ144&gt;0,-MIN(CJ144,SUM(CJ148:CJ149)+SUM($F148:CI150)),0)</f>
        <v>0</v>
      </c>
      <c r="CK150" s="725">
        <f>IF(CK144&gt;0,-MIN(CK144,SUM(CK148:CK149)+SUM($F148:CJ150)),0)</f>
        <v>0</v>
      </c>
      <c r="CL150" s="725">
        <f>IF(CL144&gt;0,-MIN(CL144,SUM(CL148:CL149)+SUM($F148:CK150)),0)</f>
        <v>0</v>
      </c>
      <c r="CM150" s="725">
        <f>IF(CM144&gt;0,-MIN(CM144,SUM(CM148:CM149)+SUM($F148:CL150)),0)</f>
        <v>0</v>
      </c>
      <c r="CN150" s="725">
        <f>IF(CN144&gt;0,-MIN(CN144,SUM(CN148:CN149)+SUM($F148:CM150)),0)</f>
        <v>0</v>
      </c>
      <c r="CO150" s="725">
        <f>IF(CO144&gt;0,-MIN(CO144,SUM(CO148:CO149)+SUM($F148:CN150)),0)</f>
        <v>0</v>
      </c>
      <c r="CP150" s="725">
        <f>IF(CP144&gt;0,-MIN(CP144,SUM(CP148:CP149)+SUM($F148:CO150)),0)</f>
        <v>0</v>
      </c>
      <c r="CQ150" s="725">
        <f>IF(CQ144&gt;0,-MIN(CQ144,SUM(CQ148:CQ149)+SUM($F148:CP150)),0)</f>
        <v>0</v>
      </c>
      <c r="CR150" s="725">
        <f>IF(CR144&gt;0,-MIN(CR144,SUM(CR148:CR149)+SUM($F148:CQ150)),0)</f>
        <v>0</v>
      </c>
      <c r="CS150" s="725">
        <f>IF(CS144&gt;0,-MIN(CS144,SUM(CS148:CS149)+SUM($F148:CR150)),0)</f>
        <v>0</v>
      </c>
      <c r="CT150" s="725">
        <f>IF(CT144&gt;0,-MIN(CT144,SUM(CT148:CT149)+SUM($F148:CS150)),0)</f>
        <v>0</v>
      </c>
      <c r="CU150" s="725">
        <f>IF(CU144&gt;0,-MIN(CU144,SUM(CU148:CU149)+SUM($F148:CT150)),0)</f>
        <v>0</v>
      </c>
      <c r="CV150" s="725">
        <f>IF(CV144&gt;0,-MIN(CV144,SUM(CV148:CV149)+SUM($F148:CU150)),0)</f>
        <v>0</v>
      </c>
      <c r="CW150" s="725">
        <f>IF(CW144&gt;0,-MIN(CW144,SUM(CW148:CW149)+SUM($F148:CV150)),0)</f>
        <v>0</v>
      </c>
      <c r="CX150" s="725">
        <f>IF(CX144&gt;0,-MIN(CX144,SUM(CX148:CX149)+SUM($F148:CW150)),0)</f>
        <v>0</v>
      </c>
      <c r="CY150" s="725">
        <f>IF(CY144&gt;0,-MIN(CY144,SUM(CY148:CY149)+SUM($F148:CX150)),0)</f>
        <v>0</v>
      </c>
      <c r="CZ150" s="725">
        <f>IF(CZ144&gt;0,-MIN(CZ144,SUM(CZ148:CZ149)+SUM($F148:CY150)),0)</f>
        <v>0</v>
      </c>
      <c r="DA150" s="725">
        <f>IF(DA144&gt;0,-MIN(DA144,SUM(DA148:DA149)+SUM($F148:CZ150)),0)</f>
        <v>0</v>
      </c>
      <c r="DB150" s="725">
        <f>IF(DB144&gt;0,-MIN(DB144,SUM(DB148:DB149)+SUM($F148:DA150)),0)</f>
        <v>0</v>
      </c>
      <c r="DC150" s="725">
        <f>IF(DC144&gt;0,-MIN(DC144,SUM(DC148:DC149)+SUM($F148:DB150)),0)</f>
        <v>0</v>
      </c>
      <c r="DD150" s="725">
        <f>IF(DD144&gt;0,-MIN(DD144,SUM(DD148:DD149)+SUM($F148:DC150)),0)</f>
        <v>0</v>
      </c>
      <c r="DE150" s="725">
        <f>IF(DE144&gt;0,-MIN(DE144,SUM(DE148:DE149)+SUM($F148:DD150)),0)</f>
        <v>0</v>
      </c>
      <c r="DF150" s="725">
        <f>IF(DF144&gt;0,-MIN(DF144,SUM(DF148:DF149)+SUM($F148:DE150)),0)</f>
        <v>0</v>
      </c>
      <c r="DG150" s="725">
        <f>IF(DG144&gt;0,-MIN(DG144,SUM(DG148:DG149)+SUM($F148:DF150)),0)</f>
        <v>0</v>
      </c>
      <c r="DH150" s="725">
        <f>IF(DH144&gt;0,-MIN(DH144,SUM(DH148:DH149)+SUM($F148:DG150)),0)</f>
        <v>0</v>
      </c>
      <c r="DI150" s="725">
        <f>IF(DI144&gt;0,-MIN(DI144,SUM(DI148:DI149)+SUM($F148:DH150)),0)</f>
        <v>0</v>
      </c>
      <c r="DJ150" s="725">
        <f>IF(DJ144&gt;0,-MIN(DJ144,SUM(DJ148:DJ149)+SUM($F148:DI150)),0)</f>
        <v>0</v>
      </c>
      <c r="DK150" s="725">
        <f>IF(DK144&gt;0,-MIN(DK144,SUM(DK148:DK149)+SUM($F148:DJ150)),0)</f>
        <v>0</v>
      </c>
      <c r="DL150" s="725">
        <f>IF(DL144&gt;0,-MIN(DL144,SUM(DL148:DL149)+SUM($F148:DK150)),0)</f>
        <v>0</v>
      </c>
      <c r="DM150" s="725">
        <f>IF(DM144&gt;0,-MIN(DM144,SUM(DM148:DM149)+SUM($F148:DL150)),0)</f>
        <v>0</v>
      </c>
      <c r="DN150" s="725">
        <f>IF(DN144&gt;0,-MIN(DN144,SUM(DN148:DN149)+SUM($F148:DM150)),0)</f>
        <v>0</v>
      </c>
      <c r="DO150" s="725">
        <f>IF(DO144&gt;0,-MIN(DO144,SUM(DO148:DO149)+SUM($F148:DN150)),0)</f>
        <v>0</v>
      </c>
      <c r="DP150" s="725">
        <f>IF(DP144&gt;0,-MIN(DP144,SUM(DP148:DP149)+SUM($F148:DO150)),0)</f>
        <v>0</v>
      </c>
      <c r="DQ150" s="725">
        <f>IF(DQ144&gt;0,-MIN(DQ144,SUM(DQ148:DQ149)+SUM($F148:DP150)),0)</f>
        <v>0</v>
      </c>
      <c r="DR150" s="725">
        <f>IF(DR144&gt;0,-MIN(DR144,SUM(DR148:DR149)+SUM($F148:DQ150)),0)</f>
        <v>0</v>
      </c>
      <c r="DS150" s="725">
        <f>IF(DS144&gt;0,-MIN(DS144,SUM(DS148:DS149)+SUM($F148:DR150)),0)</f>
        <v>0</v>
      </c>
      <c r="DT150" s="725">
        <f>IF(DT144&gt;0,-MIN(DT144,SUM(DT148:DT149)+SUM($F148:DS150)),0)</f>
        <v>0</v>
      </c>
      <c r="DU150" s="725">
        <f>IF(DU144&gt;0,-MIN(DU144,SUM(DU148:DU149)+SUM($F148:DT150)),0)</f>
        <v>0</v>
      </c>
      <c r="DV150" s="725">
        <f>IF(DV144&gt;0,-MIN(DV144,SUM(DV148:DV149)+SUM($F148:DU150)),0)</f>
        <v>0</v>
      </c>
      <c r="DW150" s="725">
        <f>IF(DW144&gt;0,-MIN(DW144,SUM(DW148:DW149)+SUM($F148:DV150)),0)</f>
        <v>0</v>
      </c>
      <c r="DX150" s="725">
        <f>IF(DX144&gt;0,-MIN(DX144,SUM(DX148:DX149)+SUM($F148:DW150)),0)</f>
        <v>0</v>
      </c>
      <c r="DY150" s="725">
        <f>IF(DY144&gt;0,-MIN(DY144,SUM(DY148:DY149)+SUM($F148:DX150)),0)</f>
        <v>0</v>
      </c>
      <c r="DZ150" s="725">
        <f>IF(DZ144&gt;0,-MIN(DZ144,SUM(DZ148:DZ149)+SUM($F148:DY150)),0)</f>
        <v>0</v>
      </c>
      <c r="EA150" s="725">
        <f>IF(EA144&gt;0,-MIN(EA144,SUM(EA148:EA149)+SUM($F148:DZ150)),0)</f>
        <v>0</v>
      </c>
      <c r="EB150" s="725">
        <f>IF(EB144&gt;0,-MIN(EB144,SUM(EB148:EB149)+SUM($F148:EA150)),0)</f>
        <v>0</v>
      </c>
      <c r="EC150" s="725">
        <f>IF(EC144&gt;0,-MIN(EC144,SUM(EC148:EC149)+SUM($F148:EB150)),0)</f>
        <v>0</v>
      </c>
      <c r="ED150" s="725">
        <f>IF(ED144&gt;0,-MIN(ED144,SUM(ED148:ED149)+SUM($F148:EC150)),0)</f>
        <v>0</v>
      </c>
      <c r="EE150" s="725">
        <f>IF(EE144&gt;0,-MIN(EE144,SUM(EE148:EE149)+SUM($F148:ED150)),0)</f>
        <v>0</v>
      </c>
      <c r="EF150" s="725">
        <f>IF(EF144&gt;0,-MIN(EF144,SUM(EF148:EF149)+SUM($F148:EE150)),0)</f>
        <v>0</v>
      </c>
      <c r="EG150" s="725">
        <f>IF(EG144&gt;0,-MIN(EG144,SUM(EG148:EG149)+SUM($F148:EF150)),0)</f>
        <v>0</v>
      </c>
      <c r="EH150" s="725">
        <f>IF(EH144&gt;0,-MIN(EH144,SUM(EH148:EH149)+SUM($F148:EG150)),0)</f>
        <v>0</v>
      </c>
      <c r="EI150" s="725">
        <f>IF(EI144&gt;0,-MIN(EI144,SUM(EI148:EI149)+SUM($F148:EH150)),0)</f>
        <v>0</v>
      </c>
      <c r="EJ150" s="725">
        <f>IF(EJ144&gt;0,-MIN(EJ144,SUM(EJ148:EJ149)+SUM($F148:EI150)),0)</f>
        <v>0</v>
      </c>
      <c r="EK150" s="725">
        <f>IF(EK144&gt;0,-MIN(EK144,SUM(EK148:EK149)+SUM($F148:EJ150)),0)</f>
        <v>0</v>
      </c>
      <c r="EL150" s="725">
        <f>IF(EL144&gt;0,-MIN(EL144,SUM(EL148:EL149)+SUM($F148:EK150)),0)</f>
        <v>0</v>
      </c>
      <c r="EM150" s="725">
        <f>IF(EM144&gt;0,-MIN(EM144,SUM(EM148:EM149)+SUM($F148:EL150)),0)</f>
        <v>0</v>
      </c>
      <c r="EN150" s="725">
        <f>IF(EN144&gt;0,-MIN(EN144,SUM(EN148:EN149)+SUM($F148:EM150)),0)</f>
        <v>0</v>
      </c>
      <c r="EO150" s="725">
        <f>IF(EO144&gt;0,-MIN(EO144,SUM(EO148:EO149)+SUM($F148:EN150)),0)</f>
        <v>0</v>
      </c>
      <c r="EP150" s="725">
        <f>IF(EP144&gt;0,-MIN(EP144,SUM(EP148:EP149)+SUM($F148:EO150)),0)</f>
        <v>0</v>
      </c>
      <c r="EQ150" s="725">
        <f>IF(EQ144&gt;0,-MIN(EQ144,SUM(EQ148:EQ149)+SUM($F148:EP150)),0)</f>
        <v>0</v>
      </c>
      <c r="ER150" s="725">
        <f>IF(ER144&gt;0,-MIN(ER144,SUM(ER148:ER149)+SUM($F148:EQ150)),0)</f>
        <v>0</v>
      </c>
      <c r="ES150" s="725">
        <f>IF(ES144&gt;0,-MIN(ES144,SUM(ES148:ES149)+SUM($F148:ER150)),0)</f>
        <v>0</v>
      </c>
      <c r="ET150" s="725">
        <f>IF(ET144&gt;0,-MIN(ET144,SUM(ET148:ET149)+SUM($F148:ES150)),0)</f>
        <v>0</v>
      </c>
      <c r="EU150" s="725">
        <f>IF(EU144&gt;0,-MIN(EU144,SUM(EU148:EU149)+SUM($F148:ET150)),0)</f>
        <v>0</v>
      </c>
      <c r="EV150" s="725">
        <f>IF(EV144&gt;0,-MIN(EV144,SUM(EV148:EV149)+SUM($F148:EU150)),0)</f>
        <v>0</v>
      </c>
      <c r="EW150" s="725">
        <f>IF(EW144&gt;0,-MIN(EW144,SUM(EW148:EW149)+SUM($F148:EV150)),0)</f>
        <v>0</v>
      </c>
      <c r="EX150" s="725">
        <f>IF(EX144&gt;0,-MIN(EX144,SUM(EX148:EX149)+SUM($F148:EW150)),0)</f>
        <v>0</v>
      </c>
      <c r="EY150" s="725">
        <f>IF(EY144&gt;0,-MIN(EY144,SUM(EY148:EY149)+SUM($F148:EX150)),0)</f>
        <v>0</v>
      </c>
      <c r="EZ150" s="725">
        <f>IF(EZ144&gt;0,-MIN(EZ144,SUM(EZ148:EZ149)+SUM($F148:EY150)),0)</f>
        <v>0</v>
      </c>
      <c r="FA150" s="725">
        <f>IF(FA144&gt;0,-MIN(FA144,SUM(FA148:FA149)+SUM($F148:EZ150)),0)</f>
        <v>0</v>
      </c>
      <c r="FB150" s="725">
        <f>IF(FB144&gt;0,-MIN(FB144,SUM(FB148:FB149)+SUM($F148:FA150)),0)</f>
        <v>0</v>
      </c>
      <c r="FC150" s="725">
        <f>IF(FC144&gt;0,-MIN(FC144,SUM(FC148:FC149)+SUM($F148:FB150)),0)</f>
        <v>0</v>
      </c>
      <c r="FD150" s="725">
        <f>IF(FD144&gt;0,-MIN(FD144,SUM(FD148:FD149)+SUM($F148:FC150)),0)</f>
        <v>0</v>
      </c>
      <c r="FE150" s="725">
        <f>IF(FE144&gt;0,-MIN(FE144,SUM(FE148:FE149)+SUM($F148:FD150)),0)</f>
        <v>0</v>
      </c>
      <c r="FF150" s="725">
        <f>IF(FF144&gt;0,-MIN(FF144,SUM(FF148:FF149)+SUM($F148:FE150)),0)</f>
        <v>0</v>
      </c>
      <c r="FG150" s="725">
        <f>IF(FG144&gt;0,-MIN(FG144,SUM(FG148:FG149)+SUM($F148:FF150)),0)</f>
        <v>0</v>
      </c>
      <c r="FH150" s="725">
        <f>IF(FH144&gt;0,-MIN(FH144,SUM(FH148:FH149)+SUM($F148:FG150)),0)</f>
        <v>0</v>
      </c>
      <c r="FI150" s="725">
        <f>IF(FI144&gt;0,-MIN(FI144,SUM(FI148:FI149)+SUM($F148:FH150)),0)</f>
        <v>0</v>
      </c>
      <c r="FJ150" s="725">
        <f>IF(FJ144&gt;0,-MIN(FJ144,SUM(FJ148:FJ149)+SUM($F148:FI150)),0)</f>
        <v>0</v>
      </c>
      <c r="FK150" s="725">
        <f>IF(FK144&gt;0,-MIN(FK144,SUM(FK148:FK149)+SUM($F148:FJ150)),0)</f>
        <v>0</v>
      </c>
      <c r="FL150" s="725">
        <f>IF(FL144&gt;0,-MIN(FL144,SUM(FL148:FL149)+SUM($F148:FK150)),0)</f>
        <v>0</v>
      </c>
      <c r="FM150" s="725">
        <f>IF(FM144&gt;0,-MIN(FM144,SUM(FM148:FM149)+SUM($F148:FL150)),0)</f>
        <v>0</v>
      </c>
      <c r="FN150" s="725">
        <f>IF(FN144&gt;0,-MIN(FN144,SUM(FN148:FN149)+SUM($F148:FM150)),0)</f>
        <v>0</v>
      </c>
      <c r="FO150" s="725">
        <f>IF(FO144&gt;0,-MIN(FO144,SUM(FO148:FO149)+SUM($F148:FN150)),0)</f>
        <v>0</v>
      </c>
      <c r="FP150" s="725">
        <f>IF(FP144&gt;0,-MIN(FP144,SUM(FP148:FP149)+SUM($F148:FO150)),0)</f>
        <v>0</v>
      </c>
      <c r="FQ150" s="725">
        <f>IF(FQ144&gt;0,-MIN(FQ144,SUM(FQ148:FQ149)+SUM($F148:FP150)),0)</f>
        <v>0</v>
      </c>
      <c r="FR150" s="725">
        <f>IF(FR144&gt;0,-MIN(FR144,SUM(FR148:FR149)+SUM($F148:FQ150)),0)</f>
        <v>0</v>
      </c>
      <c r="FS150" s="725">
        <f>IF(FS144&gt;0,-MIN(FS144,SUM(FS148:FS149)+SUM($F148:FR150)),0)</f>
        <v>0</v>
      </c>
      <c r="FT150" s="725">
        <f>IF(FT144&gt;0,-MIN(FT144,SUM(FT148:FT149)+SUM($F148:FS150)),0)</f>
        <v>0</v>
      </c>
      <c r="FU150" s="725">
        <f>IF(FU144&gt;0,-MIN(FU144,SUM(FU148:FU149)+SUM($F148:FT150)),0)</f>
        <v>0</v>
      </c>
      <c r="FV150" s="725">
        <f>IF(FV144&gt;0,-MIN(FV144,SUM(FV148:FV149)+SUM($F148:FU150)),0)</f>
        <v>0</v>
      </c>
      <c r="FW150" s="725">
        <f>IF(FW144&gt;0,-MIN(FW144,SUM(FW148:FW149)+SUM($F148:FV150)),0)</f>
        <v>0</v>
      </c>
      <c r="FX150" s="725">
        <f>IF(FX144&gt;0,-MIN(FX144,SUM(FX148:FX149)+SUM($F148:FW150)),0)</f>
        <v>0</v>
      </c>
      <c r="FY150" s="725">
        <f>IF(FY144&gt;0,-MIN(FY144,SUM(FY148:FY149)+SUM($F148:FX150)),0)</f>
        <v>0</v>
      </c>
      <c r="FZ150" s="725">
        <f>IF(FZ144&gt;0,-MIN(FZ144,SUM(FZ148:FZ149)+SUM($F148:FY150)),0)</f>
        <v>0</v>
      </c>
      <c r="GA150" s="725">
        <f>IF(GA144&gt;0,-MIN(GA144,SUM(GA148:GA149)+SUM($F148:FZ150)),0)</f>
        <v>0</v>
      </c>
      <c r="GB150" s="725">
        <f>IF(GB144&gt;0,-MIN(GB144,SUM(GB148:GB149)+SUM($F148:GA150)),0)</f>
        <v>0</v>
      </c>
      <c r="GC150" s="725">
        <f>IF(GC144&gt;0,-MIN(GC144,SUM(GC148:GC149)+SUM($F148:GB150)),0)</f>
        <v>0</v>
      </c>
      <c r="GD150" s="725">
        <f>IF(GD144&gt;0,-MIN(GD144,SUM(GD148:GD149)+SUM($F148:GC150)),0)</f>
        <v>0</v>
      </c>
      <c r="GE150" s="725">
        <f>IF(GE144&gt;0,-MIN(GE144,SUM(GE148:GE149)+SUM($F148:GD150)),0)</f>
        <v>0</v>
      </c>
      <c r="GF150" s="725">
        <f>IF(GF144&gt;0,-MIN(GF144,SUM(GF148:GF149)+SUM($F148:GE150)),0)</f>
        <v>0</v>
      </c>
      <c r="GG150" s="725">
        <f>IF(GG144&gt;0,-MIN(GG144,SUM(GG148:GG149)+SUM($F148:GF150)),0)</f>
        <v>0</v>
      </c>
      <c r="GH150" s="725">
        <f>IF(GH144&gt;0,-MIN(GH144,SUM(GH148:GH149)+SUM($F148:GG150)),0)</f>
        <v>0</v>
      </c>
      <c r="GI150" s="725">
        <f>IF(GI144&gt;0,-MIN(GI144,SUM(GI148:GI149)+SUM($F148:GH150)),0)</f>
        <v>0</v>
      </c>
      <c r="GJ150" s="725">
        <f>IF(GJ144&gt;0,-MIN(GJ144,SUM(GJ148:GJ149)+SUM($F148:GI150)),0)</f>
        <v>0</v>
      </c>
      <c r="GK150" s="725">
        <f>IF(GK144&gt;0,-MIN(GK144,SUM(GK148:GK149)+SUM($F148:GJ150)),0)</f>
        <v>0</v>
      </c>
      <c r="GL150" s="725">
        <f>IF(GL144&gt;0,-MIN(GL144,SUM(GL148:GL149)+SUM($F148:GK150)),0)</f>
        <v>0</v>
      </c>
      <c r="GM150" s="725">
        <f>IF(GM144&gt;0,-MIN(GM144,SUM(GM148:GM149)+SUM($F148:GL150)),0)</f>
        <v>0</v>
      </c>
      <c r="GN150" s="725">
        <f>IF(GN144&gt;0,-MIN(GN144,SUM(GN148:GN149)+SUM($F148:GM150)),0)</f>
        <v>0</v>
      </c>
      <c r="GO150" s="725">
        <f>IF(GO144&gt;0,-MIN(GO144,SUM(GO148:GO149)+SUM($F148:GN150)),0)</f>
        <v>0</v>
      </c>
      <c r="GP150" s="725">
        <f>IF(GP144&gt;0,-MIN(GP144,SUM(GP148:GP149)+SUM($F148:GO150)),0)</f>
        <v>0</v>
      </c>
      <c r="GQ150" s="725">
        <f>IF(GQ144&gt;0,-MIN(GQ144,SUM(GQ148:GQ149)+SUM($F148:GP150)),0)</f>
        <v>0</v>
      </c>
      <c r="GR150" s="725">
        <f>IF(GR144&gt;0,-MIN(GR144,SUM(GR148:GR149)+SUM($F148:GQ150)),0)</f>
        <v>0</v>
      </c>
      <c r="GS150" s="725">
        <f>IF(GS144&gt;0,-MIN(GS144,SUM(GS148:GS149)+SUM($F148:GR150)),0)</f>
        <v>0</v>
      </c>
      <c r="GT150" s="725">
        <f>IF(GT144&gt;0,-MIN(GT144,SUM(GT148:GT149)+SUM($F148:GS150)),0)</f>
        <v>0</v>
      </c>
      <c r="GU150" s="725">
        <f>IF(GU144&gt;0,-MIN(GU144,SUM(GU148:GU149)+SUM($F148:GT150)),0)</f>
        <v>0</v>
      </c>
      <c r="GV150" s="725">
        <f>IF(GV144&gt;0,-MIN(GV144,SUM(GV148:GV149)+SUM($F148:GU150)),0)</f>
        <v>0</v>
      </c>
      <c r="GW150" s="725">
        <f>IF(GW144&gt;0,-MIN(GW144,SUM(GW148:GW149)+SUM($F148:GV150)),0)</f>
        <v>0</v>
      </c>
      <c r="GX150" s="725">
        <f>IF(GX144&gt;0,-MIN(GX144,SUM(GX148:GX149)+SUM($F148:GW150)),0)</f>
        <v>0</v>
      </c>
      <c r="GY150" s="725">
        <f>IF(GY144&gt;0,-MIN(GY144,SUM(GY148:GY149)+SUM($F148:GX150)),0)</f>
        <v>0</v>
      </c>
      <c r="GZ150" s="725">
        <f>IF(GZ144&gt;0,-MIN(GZ144,SUM(GZ148:GZ149)+SUM($F148:GY150)),0)</f>
        <v>0</v>
      </c>
      <c r="HA150" s="725">
        <f>IF(HA144&gt;0,-MIN(HA144,SUM(HA148:HA149)+SUM($F148:GZ150)),0)</f>
        <v>0</v>
      </c>
      <c r="HB150" s="725">
        <f>IF(HB144&gt;0,-MIN(HB144,SUM(HB148:HB149)+SUM($F148:HA150)),0)</f>
        <v>0</v>
      </c>
      <c r="HC150" s="725">
        <f>IF(HC144&gt;0,-MIN(HC144,SUM(HC148:HC149)+SUM($F148:HB150)),0)</f>
        <v>0</v>
      </c>
      <c r="HD150" s="725">
        <f>IF(HD144&gt;0,-MIN(HD144,SUM(HD148:HD149)+SUM($F148:HC150)),0)</f>
        <v>0</v>
      </c>
      <c r="HE150" s="725">
        <f>IF(HE144&gt;0,-MIN(HE144,SUM(HE148:HE149)+SUM($F148:HD150)),0)</f>
        <v>0</v>
      </c>
      <c r="HF150" s="725">
        <f>IF(HF144&gt;0,-MIN(HF144,SUM(HF148:HF149)+SUM($F148:HE150)),0)</f>
        <v>0</v>
      </c>
      <c r="HG150" s="725">
        <f>IF(HG144&gt;0,-MIN(HG144,SUM(HG148:HG149)+SUM($F148:HF150)),0)</f>
        <v>0</v>
      </c>
      <c r="HH150" s="725">
        <f>IF(HH144&gt;0,-MIN(HH144,SUM(HH148:HH149)+SUM($F148:HG150)),0)</f>
        <v>0</v>
      </c>
      <c r="HI150" s="725">
        <f>IF(HI144&gt;0,-MIN(HI144,SUM(HI148:HI149)+SUM($F148:HH150)),0)</f>
        <v>0</v>
      </c>
      <c r="HJ150" s="725">
        <f>IF(HJ144&gt;0,-MIN(HJ144,SUM(HJ148:HJ149)+SUM($F148:HI150)),0)</f>
        <v>0</v>
      </c>
      <c r="HK150" s="725">
        <f>IF(HK144&gt;0,-MIN(HK144,SUM(HK148:HK149)+SUM($F148:HJ150)),0)</f>
        <v>0</v>
      </c>
      <c r="HL150" s="725">
        <f>IF(HL144&gt;0,-MIN(HL144,SUM(HL148:HL149)+SUM($F148:HK150)),0)</f>
        <v>0</v>
      </c>
      <c r="HM150" s="725">
        <f>IF(HM144&gt;0,-MIN(HM144,SUM(HM148:HM149)+SUM($F148:HL150)),0)</f>
        <v>0</v>
      </c>
      <c r="HN150" s="725">
        <f>IF(HN144&gt;0,-MIN(HN144,SUM(HN148:HN149)+SUM($F148:HM150)),0)</f>
        <v>0</v>
      </c>
      <c r="HO150" s="725">
        <f>IF(HO144&gt;0,-MIN(HO144,SUM(HO148:HO149)+SUM($F148:HN150)),0)</f>
        <v>0</v>
      </c>
      <c r="HP150" s="725">
        <f>IF(HP144&gt;0,-MIN(HP144,SUM(HP148:HP149)+SUM($F148:HO150)),0)</f>
        <v>0</v>
      </c>
      <c r="HQ150" s="725">
        <f>IF(HQ144&gt;0,-MIN(HQ144,SUM(HQ148:HQ149)+SUM($F148:HP150)),0)</f>
        <v>0</v>
      </c>
      <c r="HR150" s="725">
        <f>IF(HR144&gt;0,-MIN(HR144,SUM(HR148:HR149)+SUM($F148:HQ150)),0)</f>
        <v>0</v>
      </c>
      <c r="HS150" s="725">
        <f>IF(HS144&gt;0,-MIN(HS144,SUM(HS148:HS149)+SUM($F148:HR150)),0)</f>
        <v>0</v>
      </c>
      <c r="HT150" s="725">
        <f>IF(HT144&gt;0,-MIN(HT144,SUM(HT148:HT149)+SUM($F148:HS150)),0)</f>
        <v>0</v>
      </c>
      <c r="HU150" s="725">
        <f>IF(HU144&gt;0,-MIN(HU144,SUM(HU148:HU149)+SUM($F148:HT150)),0)</f>
        <v>0</v>
      </c>
      <c r="HV150" s="725">
        <f>IF(HV144&gt;0,-MIN(HV144,SUM(HV148:HV149)+SUM($F148:HU150)),0)</f>
        <v>0</v>
      </c>
      <c r="HW150" s="725">
        <f>IF(HW144&gt;0,-MIN(HW144,SUM(HW148:HW149)+SUM($F148:HV150)),0)</f>
        <v>0</v>
      </c>
      <c r="HX150" s="725">
        <f>IF(HX144&gt;0,-MIN(HX144,SUM(HX148:HX149)+SUM($F148:HW150)),0)</f>
        <v>0</v>
      </c>
      <c r="HY150" s="725">
        <f>IF(HY144&gt;0,-MIN(HY144,SUM(HY148:HY149)+SUM($F148:HX150)),0)</f>
        <v>0</v>
      </c>
      <c r="HZ150" s="725">
        <f>IF(HZ144&gt;0,-MIN(HZ144,SUM(HZ148:HZ149)+SUM($F148:HY150)),0)</f>
        <v>0</v>
      </c>
      <c r="IA150" s="725">
        <f>IF(IA144&gt;0,-MIN(IA144,SUM(IA148:IA149)+SUM($F148:HZ150)),0)</f>
        <v>0</v>
      </c>
      <c r="IB150" s="725">
        <f>IF(IB144&gt;0,-MIN(IB144,SUM(IB148:IB149)+SUM($F148:IA150)),0)</f>
        <v>0</v>
      </c>
      <c r="IC150" s="725">
        <f>IF(IC144&gt;0,-MIN(IC144,SUM(IC148:IC149)+SUM($F148:IB150)),0)</f>
        <v>0</v>
      </c>
      <c r="ID150" s="725">
        <f>IF(ID144&gt;0,-MIN(ID144,SUM(ID148:ID149)+SUM($F148:IC150)),0)</f>
        <v>0</v>
      </c>
      <c r="IE150" s="725">
        <f>IF(IE144&gt;0,-MIN(IE144,SUM(IE148:IE149)+SUM($F148:ID150)),0)</f>
        <v>0</v>
      </c>
      <c r="IF150" s="725">
        <f>IF(IF144&gt;0,-MIN(IF144,SUM(IF148:IF149)+SUM($F148:IE150)),0)</f>
        <v>0</v>
      </c>
      <c r="IG150" s="725">
        <f>IF(IG144&gt;0,-MIN(IG144,SUM(IG148:IG149)+SUM($F148:IF150)),0)</f>
        <v>0</v>
      </c>
      <c r="IH150" s="725">
        <f>IF(IH144&gt;0,-MIN(IH144,SUM(IH148:IH149)+SUM($F148:IG150)),0)</f>
        <v>0</v>
      </c>
      <c r="II150" s="725">
        <f>IF(II144&gt;0,-MIN(II144,SUM(II148:II149)+SUM($F148:IH150)),0)</f>
        <v>0</v>
      </c>
      <c r="IJ150" s="725">
        <f>IF(IJ144&gt;0,-MIN(IJ144,SUM(IJ148:IJ149)+SUM($F148:II150)),0)</f>
        <v>0</v>
      </c>
      <c r="IK150" s="725">
        <f>IF(IK144&gt;0,-MIN(IK144,SUM(IK148:IK149)+SUM($F148:IJ150)),0)</f>
        <v>0</v>
      </c>
      <c r="IL150" s="725">
        <f>IF(IL144&gt;0,-MIN(IL144,SUM(IL148:IL149)+SUM($F148:IK150)),0)</f>
        <v>0</v>
      </c>
    </row>
    <row r="151" spans="1:247" s="709" customFormat="1">
      <c r="B151" s="709" t="s">
        <v>714</v>
      </c>
      <c r="D151" s="810"/>
      <c r="E151" s="709">
        <f ca="1">SUM(F151:IL151)</f>
        <v>75270500.755455732</v>
      </c>
      <c r="F151" s="725"/>
      <c r="G151" s="725">
        <f t="shared" ref="G151:BR151" ca="1" si="219">G125</f>
        <v>33504679.17981638</v>
      </c>
      <c r="H151" s="725">
        <f t="shared" ca="1" si="219"/>
        <v>6322350.4774649888</v>
      </c>
      <c r="I151" s="725">
        <f t="shared" ca="1" si="219"/>
        <v>3539714.9941044934</v>
      </c>
      <c r="J151" s="725">
        <f t="shared" ca="1" si="219"/>
        <v>3755469.9823500286</v>
      </c>
      <c r="K151" s="725">
        <f t="shared" ca="1" si="219"/>
        <v>3932653.5420241351</v>
      </c>
      <c r="L151" s="725">
        <f t="shared" ca="1" si="219"/>
        <v>4060388.5302696694</v>
      </c>
      <c r="M151" s="725">
        <f t="shared" ca="1" si="219"/>
        <v>4257474.9470866341</v>
      </c>
      <c r="N151" s="725">
        <f t="shared" ca="1" si="219"/>
        <v>4634514.5376809137</v>
      </c>
      <c r="O151" s="725">
        <f t="shared" ca="1" si="219"/>
        <v>4830523.9513761308</v>
      </c>
      <c r="P151" s="725">
        <f t="shared" ca="1" si="219"/>
        <v>5026111.9290671842</v>
      </c>
      <c r="Q151" s="725">
        <f t="shared" ca="1" si="219"/>
        <v>1406618.6842151911</v>
      </c>
      <c r="R151" s="725">
        <f t="shared" ca="1" si="219"/>
        <v>0</v>
      </c>
      <c r="S151" s="725">
        <f t="shared" ca="1" si="219"/>
        <v>0</v>
      </c>
      <c r="T151" s="725">
        <f t="shared" ca="1" si="219"/>
        <v>0</v>
      </c>
      <c r="U151" s="725">
        <f t="shared" ca="1" si="219"/>
        <v>0</v>
      </c>
      <c r="V151" s="725">
        <f t="shared" ca="1" si="219"/>
        <v>0</v>
      </c>
      <c r="W151" s="725">
        <f t="shared" ca="1" si="219"/>
        <v>0</v>
      </c>
      <c r="X151" s="725">
        <f t="shared" ca="1" si="219"/>
        <v>0</v>
      </c>
      <c r="Y151" s="725">
        <f t="shared" ca="1" si="219"/>
        <v>0</v>
      </c>
      <c r="Z151" s="725">
        <f t="shared" ca="1" si="219"/>
        <v>0</v>
      </c>
      <c r="AA151" s="725">
        <f t="shared" ca="1" si="219"/>
        <v>0</v>
      </c>
      <c r="AB151" s="725">
        <f t="shared" ca="1" si="219"/>
        <v>0</v>
      </c>
      <c r="AC151" s="725">
        <f t="shared" ca="1" si="219"/>
        <v>0</v>
      </c>
      <c r="AD151" s="725">
        <f t="shared" ca="1" si="219"/>
        <v>0</v>
      </c>
      <c r="AE151" s="725">
        <f t="shared" ca="1" si="219"/>
        <v>0</v>
      </c>
      <c r="AF151" s="725">
        <f t="shared" ca="1" si="219"/>
        <v>0</v>
      </c>
      <c r="AG151" s="725">
        <f t="shared" ca="1" si="219"/>
        <v>0</v>
      </c>
      <c r="AH151" s="725">
        <f t="shared" ca="1" si="219"/>
        <v>0</v>
      </c>
      <c r="AI151" s="725">
        <f t="shared" ca="1" si="219"/>
        <v>0</v>
      </c>
      <c r="AJ151" s="725">
        <f t="shared" ca="1" si="219"/>
        <v>0</v>
      </c>
      <c r="AK151" s="725">
        <f t="shared" ca="1" si="219"/>
        <v>0</v>
      </c>
      <c r="AL151" s="725">
        <f t="shared" ca="1" si="219"/>
        <v>0</v>
      </c>
      <c r="AM151" s="725">
        <f t="shared" ca="1" si="219"/>
        <v>0</v>
      </c>
      <c r="AN151" s="725">
        <f t="shared" ca="1" si="219"/>
        <v>0</v>
      </c>
      <c r="AO151" s="725">
        <f t="shared" ca="1" si="219"/>
        <v>0</v>
      </c>
      <c r="AP151" s="725">
        <f t="shared" ca="1" si="219"/>
        <v>0</v>
      </c>
      <c r="AQ151" s="725">
        <f t="shared" ca="1" si="219"/>
        <v>0</v>
      </c>
      <c r="AR151" s="725">
        <f t="shared" ca="1" si="219"/>
        <v>0</v>
      </c>
      <c r="AS151" s="725">
        <f t="shared" ca="1" si="219"/>
        <v>0</v>
      </c>
      <c r="AT151" s="725">
        <f t="shared" ca="1" si="219"/>
        <v>0</v>
      </c>
      <c r="AU151" s="725">
        <f t="shared" ca="1" si="219"/>
        <v>0</v>
      </c>
      <c r="AV151" s="725">
        <f t="shared" ca="1" si="219"/>
        <v>0</v>
      </c>
      <c r="AW151" s="725">
        <f t="shared" ca="1" si="219"/>
        <v>0</v>
      </c>
      <c r="AX151" s="725">
        <f t="shared" ca="1" si="219"/>
        <v>0</v>
      </c>
      <c r="AY151" s="725">
        <f t="shared" ca="1" si="219"/>
        <v>0</v>
      </c>
      <c r="AZ151" s="725">
        <f t="shared" ca="1" si="219"/>
        <v>0</v>
      </c>
      <c r="BA151" s="725">
        <f t="shared" ca="1" si="219"/>
        <v>0</v>
      </c>
      <c r="BB151" s="725">
        <f t="shared" ca="1" si="219"/>
        <v>0</v>
      </c>
      <c r="BC151" s="725">
        <f t="shared" ca="1" si="219"/>
        <v>0</v>
      </c>
      <c r="BD151" s="725">
        <f t="shared" ca="1" si="219"/>
        <v>0</v>
      </c>
      <c r="BE151" s="725">
        <f t="shared" ca="1" si="219"/>
        <v>0</v>
      </c>
      <c r="BF151" s="725">
        <f t="shared" ca="1" si="219"/>
        <v>0</v>
      </c>
      <c r="BG151" s="725">
        <f t="shared" ca="1" si="219"/>
        <v>0</v>
      </c>
      <c r="BH151" s="725">
        <f t="shared" ca="1" si="219"/>
        <v>0</v>
      </c>
      <c r="BI151" s="725">
        <f t="shared" ca="1" si="219"/>
        <v>0</v>
      </c>
      <c r="BJ151" s="725">
        <f t="shared" ca="1" si="219"/>
        <v>0</v>
      </c>
      <c r="BK151" s="725">
        <f t="shared" ca="1" si="219"/>
        <v>0</v>
      </c>
      <c r="BL151" s="725">
        <f t="shared" ca="1" si="219"/>
        <v>0</v>
      </c>
      <c r="BM151" s="725">
        <f t="shared" ca="1" si="219"/>
        <v>0</v>
      </c>
      <c r="BN151" s="725">
        <f t="shared" ca="1" si="219"/>
        <v>0</v>
      </c>
      <c r="BO151" s="725">
        <f t="shared" ca="1" si="219"/>
        <v>0</v>
      </c>
      <c r="BP151" s="725">
        <f t="shared" ca="1" si="219"/>
        <v>0</v>
      </c>
      <c r="BQ151" s="725">
        <f t="shared" ca="1" si="219"/>
        <v>0</v>
      </c>
      <c r="BR151" s="725">
        <f t="shared" ca="1" si="219"/>
        <v>0</v>
      </c>
      <c r="BS151" s="725">
        <f t="shared" ref="BS151:ED151" ca="1" si="220">BS125</f>
        <v>0</v>
      </c>
      <c r="BT151" s="725">
        <f t="shared" ca="1" si="220"/>
        <v>0</v>
      </c>
      <c r="BU151" s="725">
        <f t="shared" ca="1" si="220"/>
        <v>0</v>
      </c>
      <c r="BV151" s="725">
        <f t="shared" si="220"/>
        <v>0</v>
      </c>
      <c r="BW151" s="725">
        <f t="shared" si="220"/>
        <v>0</v>
      </c>
      <c r="BX151" s="725">
        <f t="shared" si="220"/>
        <v>0</v>
      </c>
      <c r="BY151" s="725">
        <f t="shared" si="220"/>
        <v>0</v>
      </c>
      <c r="BZ151" s="725">
        <f t="shared" si="220"/>
        <v>0</v>
      </c>
      <c r="CA151" s="725">
        <f t="shared" si="220"/>
        <v>0</v>
      </c>
      <c r="CB151" s="725">
        <f t="shared" si="220"/>
        <v>0</v>
      </c>
      <c r="CC151" s="725">
        <f t="shared" si="220"/>
        <v>0</v>
      </c>
      <c r="CD151" s="725">
        <f t="shared" si="220"/>
        <v>0</v>
      </c>
      <c r="CE151" s="725">
        <f t="shared" si="220"/>
        <v>0</v>
      </c>
      <c r="CF151" s="725">
        <f t="shared" si="220"/>
        <v>0</v>
      </c>
      <c r="CG151" s="725">
        <f t="shared" si="220"/>
        <v>0</v>
      </c>
      <c r="CH151" s="725">
        <f t="shared" si="220"/>
        <v>0</v>
      </c>
      <c r="CI151" s="725">
        <f t="shared" si="220"/>
        <v>0</v>
      </c>
      <c r="CJ151" s="725">
        <f t="shared" si="220"/>
        <v>0</v>
      </c>
      <c r="CK151" s="725">
        <f t="shared" si="220"/>
        <v>0</v>
      </c>
      <c r="CL151" s="725">
        <f t="shared" si="220"/>
        <v>0</v>
      </c>
      <c r="CM151" s="725">
        <f t="shared" si="220"/>
        <v>0</v>
      </c>
      <c r="CN151" s="725">
        <f t="shared" si="220"/>
        <v>0</v>
      </c>
      <c r="CO151" s="725">
        <f t="shared" si="220"/>
        <v>0</v>
      </c>
      <c r="CP151" s="725">
        <f t="shared" si="220"/>
        <v>0</v>
      </c>
      <c r="CQ151" s="725">
        <f t="shared" si="220"/>
        <v>0</v>
      </c>
      <c r="CR151" s="725">
        <f t="shared" si="220"/>
        <v>0</v>
      </c>
      <c r="CS151" s="725">
        <f t="shared" si="220"/>
        <v>0</v>
      </c>
      <c r="CT151" s="725">
        <f t="shared" si="220"/>
        <v>0</v>
      </c>
      <c r="CU151" s="725">
        <f t="shared" si="220"/>
        <v>0</v>
      </c>
      <c r="CV151" s="725">
        <f t="shared" si="220"/>
        <v>0</v>
      </c>
      <c r="CW151" s="725">
        <f t="shared" si="220"/>
        <v>0</v>
      </c>
      <c r="CX151" s="725">
        <f t="shared" si="220"/>
        <v>0</v>
      </c>
      <c r="CY151" s="725">
        <f t="shared" si="220"/>
        <v>0</v>
      </c>
      <c r="CZ151" s="725">
        <f t="shared" si="220"/>
        <v>0</v>
      </c>
      <c r="DA151" s="725">
        <f t="shared" si="220"/>
        <v>0</v>
      </c>
      <c r="DB151" s="725">
        <f t="shared" si="220"/>
        <v>0</v>
      </c>
      <c r="DC151" s="725">
        <f t="shared" si="220"/>
        <v>0</v>
      </c>
      <c r="DD151" s="725">
        <f t="shared" si="220"/>
        <v>0</v>
      </c>
      <c r="DE151" s="725">
        <f t="shared" si="220"/>
        <v>0</v>
      </c>
      <c r="DF151" s="725">
        <f t="shared" si="220"/>
        <v>0</v>
      </c>
      <c r="DG151" s="725">
        <f t="shared" si="220"/>
        <v>0</v>
      </c>
      <c r="DH151" s="725">
        <f t="shared" si="220"/>
        <v>0</v>
      </c>
      <c r="DI151" s="725">
        <f t="shared" si="220"/>
        <v>0</v>
      </c>
      <c r="DJ151" s="725">
        <f t="shared" si="220"/>
        <v>0</v>
      </c>
      <c r="DK151" s="725">
        <f t="shared" si="220"/>
        <v>0</v>
      </c>
      <c r="DL151" s="725">
        <f t="shared" si="220"/>
        <v>0</v>
      </c>
      <c r="DM151" s="725">
        <f t="shared" si="220"/>
        <v>0</v>
      </c>
      <c r="DN151" s="725">
        <f t="shared" si="220"/>
        <v>0</v>
      </c>
      <c r="DO151" s="725">
        <f t="shared" si="220"/>
        <v>0</v>
      </c>
      <c r="DP151" s="725">
        <f t="shared" si="220"/>
        <v>0</v>
      </c>
      <c r="DQ151" s="725">
        <f t="shared" si="220"/>
        <v>0</v>
      </c>
      <c r="DR151" s="725">
        <f t="shared" si="220"/>
        <v>0</v>
      </c>
      <c r="DS151" s="725">
        <f t="shared" si="220"/>
        <v>0</v>
      </c>
      <c r="DT151" s="725">
        <f t="shared" si="220"/>
        <v>0</v>
      </c>
      <c r="DU151" s="725">
        <f t="shared" si="220"/>
        <v>0</v>
      </c>
      <c r="DV151" s="725">
        <f t="shared" si="220"/>
        <v>0</v>
      </c>
      <c r="DW151" s="725">
        <f t="shared" si="220"/>
        <v>0</v>
      </c>
      <c r="DX151" s="725">
        <f t="shared" si="220"/>
        <v>0</v>
      </c>
      <c r="DY151" s="725">
        <f t="shared" si="220"/>
        <v>0</v>
      </c>
      <c r="DZ151" s="725">
        <f t="shared" si="220"/>
        <v>0</v>
      </c>
      <c r="EA151" s="725">
        <f t="shared" si="220"/>
        <v>0</v>
      </c>
      <c r="EB151" s="725">
        <f t="shared" si="220"/>
        <v>0</v>
      </c>
      <c r="EC151" s="725">
        <f t="shared" si="220"/>
        <v>0</v>
      </c>
      <c r="ED151" s="725">
        <f t="shared" si="220"/>
        <v>0</v>
      </c>
      <c r="EE151" s="725">
        <f t="shared" ref="EE151:GP151" si="221">EE125</f>
        <v>0</v>
      </c>
      <c r="EF151" s="725">
        <f t="shared" si="221"/>
        <v>0</v>
      </c>
      <c r="EG151" s="725">
        <f t="shared" si="221"/>
        <v>0</v>
      </c>
      <c r="EH151" s="725">
        <f t="shared" si="221"/>
        <v>0</v>
      </c>
      <c r="EI151" s="725">
        <f t="shared" si="221"/>
        <v>0</v>
      </c>
      <c r="EJ151" s="725">
        <f t="shared" si="221"/>
        <v>0</v>
      </c>
      <c r="EK151" s="725">
        <f t="shared" si="221"/>
        <v>0</v>
      </c>
      <c r="EL151" s="725">
        <f t="shared" si="221"/>
        <v>0</v>
      </c>
      <c r="EM151" s="725">
        <f t="shared" si="221"/>
        <v>0</v>
      </c>
      <c r="EN151" s="725">
        <f t="shared" si="221"/>
        <v>0</v>
      </c>
      <c r="EO151" s="725">
        <f t="shared" si="221"/>
        <v>0</v>
      </c>
      <c r="EP151" s="725">
        <f t="shared" si="221"/>
        <v>0</v>
      </c>
      <c r="EQ151" s="725">
        <f t="shared" si="221"/>
        <v>0</v>
      </c>
      <c r="ER151" s="725">
        <f t="shared" si="221"/>
        <v>0</v>
      </c>
      <c r="ES151" s="725">
        <f t="shared" si="221"/>
        <v>0</v>
      </c>
      <c r="ET151" s="725">
        <f t="shared" si="221"/>
        <v>0</v>
      </c>
      <c r="EU151" s="725">
        <f t="shared" si="221"/>
        <v>0</v>
      </c>
      <c r="EV151" s="725">
        <f t="shared" si="221"/>
        <v>0</v>
      </c>
      <c r="EW151" s="725">
        <f t="shared" si="221"/>
        <v>0</v>
      </c>
      <c r="EX151" s="725">
        <f t="shared" si="221"/>
        <v>0</v>
      </c>
      <c r="EY151" s="725">
        <f t="shared" si="221"/>
        <v>0</v>
      </c>
      <c r="EZ151" s="725">
        <f t="shared" si="221"/>
        <v>0</v>
      </c>
      <c r="FA151" s="725">
        <f t="shared" si="221"/>
        <v>0</v>
      </c>
      <c r="FB151" s="725">
        <f t="shared" si="221"/>
        <v>0</v>
      </c>
      <c r="FC151" s="725">
        <f t="shared" si="221"/>
        <v>0</v>
      </c>
      <c r="FD151" s="725">
        <f t="shared" si="221"/>
        <v>0</v>
      </c>
      <c r="FE151" s="725">
        <f t="shared" si="221"/>
        <v>0</v>
      </c>
      <c r="FF151" s="725">
        <f t="shared" si="221"/>
        <v>0</v>
      </c>
      <c r="FG151" s="725">
        <f t="shared" si="221"/>
        <v>0</v>
      </c>
      <c r="FH151" s="725">
        <f t="shared" si="221"/>
        <v>0</v>
      </c>
      <c r="FI151" s="725">
        <f t="shared" si="221"/>
        <v>0</v>
      </c>
      <c r="FJ151" s="725">
        <f t="shared" si="221"/>
        <v>0</v>
      </c>
      <c r="FK151" s="725">
        <f t="shared" si="221"/>
        <v>0</v>
      </c>
      <c r="FL151" s="725">
        <f t="shared" si="221"/>
        <v>0</v>
      </c>
      <c r="FM151" s="725">
        <f t="shared" si="221"/>
        <v>0</v>
      </c>
      <c r="FN151" s="725">
        <f t="shared" si="221"/>
        <v>0</v>
      </c>
      <c r="FO151" s="725">
        <f t="shared" si="221"/>
        <v>0</v>
      </c>
      <c r="FP151" s="725">
        <f t="shared" si="221"/>
        <v>0</v>
      </c>
      <c r="FQ151" s="725">
        <f t="shared" si="221"/>
        <v>0</v>
      </c>
      <c r="FR151" s="725">
        <f t="shared" si="221"/>
        <v>0</v>
      </c>
      <c r="FS151" s="725">
        <f t="shared" si="221"/>
        <v>0</v>
      </c>
      <c r="FT151" s="725">
        <f t="shared" si="221"/>
        <v>0</v>
      </c>
      <c r="FU151" s="725">
        <f t="shared" si="221"/>
        <v>0</v>
      </c>
      <c r="FV151" s="725">
        <f t="shared" si="221"/>
        <v>0</v>
      </c>
      <c r="FW151" s="725">
        <f t="shared" si="221"/>
        <v>0</v>
      </c>
      <c r="FX151" s="725">
        <f t="shared" si="221"/>
        <v>0</v>
      </c>
      <c r="FY151" s="725">
        <f t="shared" si="221"/>
        <v>0</v>
      </c>
      <c r="FZ151" s="725">
        <f t="shared" si="221"/>
        <v>0</v>
      </c>
      <c r="GA151" s="725">
        <f t="shared" si="221"/>
        <v>0</v>
      </c>
      <c r="GB151" s="725">
        <f t="shared" si="221"/>
        <v>0</v>
      </c>
      <c r="GC151" s="725">
        <f t="shared" si="221"/>
        <v>0</v>
      </c>
      <c r="GD151" s="725">
        <f t="shared" si="221"/>
        <v>0</v>
      </c>
      <c r="GE151" s="725">
        <f t="shared" si="221"/>
        <v>0</v>
      </c>
      <c r="GF151" s="725">
        <f t="shared" si="221"/>
        <v>0</v>
      </c>
      <c r="GG151" s="725">
        <f t="shared" si="221"/>
        <v>0</v>
      </c>
      <c r="GH151" s="725">
        <f t="shared" si="221"/>
        <v>0</v>
      </c>
      <c r="GI151" s="725">
        <f t="shared" si="221"/>
        <v>0</v>
      </c>
      <c r="GJ151" s="725">
        <f t="shared" si="221"/>
        <v>0</v>
      </c>
      <c r="GK151" s="725">
        <f t="shared" si="221"/>
        <v>0</v>
      </c>
      <c r="GL151" s="725">
        <f t="shared" si="221"/>
        <v>0</v>
      </c>
      <c r="GM151" s="725">
        <f t="shared" si="221"/>
        <v>0</v>
      </c>
      <c r="GN151" s="725">
        <f t="shared" si="221"/>
        <v>0</v>
      </c>
      <c r="GO151" s="725">
        <f t="shared" si="221"/>
        <v>0</v>
      </c>
      <c r="GP151" s="725">
        <f t="shared" si="221"/>
        <v>0</v>
      </c>
      <c r="GQ151" s="725">
        <f t="shared" ref="GQ151:IL151" si="222">GQ125</f>
        <v>0</v>
      </c>
      <c r="GR151" s="725">
        <f t="shared" si="222"/>
        <v>0</v>
      </c>
      <c r="GS151" s="725">
        <f t="shared" si="222"/>
        <v>0</v>
      </c>
      <c r="GT151" s="725">
        <f t="shared" si="222"/>
        <v>0</v>
      </c>
      <c r="GU151" s="725">
        <f t="shared" si="222"/>
        <v>0</v>
      </c>
      <c r="GV151" s="725">
        <f t="shared" si="222"/>
        <v>0</v>
      </c>
      <c r="GW151" s="725">
        <f t="shared" si="222"/>
        <v>0</v>
      </c>
      <c r="GX151" s="725">
        <f t="shared" si="222"/>
        <v>0</v>
      </c>
      <c r="GY151" s="725">
        <f t="shared" si="222"/>
        <v>0</v>
      </c>
      <c r="GZ151" s="725">
        <f t="shared" si="222"/>
        <v>0</v>
      </c>
      <c r="HA151" s="725">
        <f t="shared" si="222"/>
        <v>0</v>
      </c>
      <c r="HB151" s="725">
        <f t="shared" si="222"/>
        <v>0</v>
      </c>
      <c r="HC151" s="725">
        <f t="shared" si="222"/>
        <v>0</v>
      </c>
      <c r="HD151" s="725">
        <f t="shared" si="222"/>
        <v>0</v>
      </c>
      <c r="HE151" s="725">
        <f t="shared" si="222"/>
        <v>0</v>
      </c>
      <c r="HF151" s="725">
        <f t="shared" si="222"/>
        <v>0</v>
      </c>
      <c r="HG151" s="725">
        <f t="shared" si="222"/>
        <v>0</v>
      </c>
      <c r="HH151" s="725">
        <f t="shared" si="222"/>
        <v>0</v>
      </c>
      <c r="HI151" s="725">
        <f t="shared" si="222"/>
        <v>0</v>
      </c>
      <c r="HJ151" s="725">
        <f t="shared" si="222"/>
        <v>0</v>
      </c>
      <c r="HK151" s="725">
        <f t="shared" si="222"/>
        <v>0</v>
      </c>
      <c r="HL151" s="725">
        <f t="shared" si="222"/>
        <v>0</v>
      </c>
      <c r="HM151" s="725">
        <f t="shared" si="222"/>
        <v>0</v>
      </c>
      <c r="HN151" s="725">
        <f t="shared" si="222"/>
        <v>0</v>
      </c>
      <c r="HO151" s="725">
        <f t="shared" si="222"/>
        <v>0</v>
      </c>
      <c r="HP151" s="725">
        <f t="shared" si="222"/>
        <v>0</v>
      </c>
      <c r="HQ151" s="725">
        <f t="shared" si="222"/>
        <v>0</v>
      </c>
      <c r="HR151" s="725">
        <f t="shared" si="222"/>
        <v>0</v>
      </c>
      <c r="HS151" s="725">
        <f t="shared" si="222"/>
        <v>0</v>
      </c>
      <c r="HT151" s="725">
        <f t="shared" si="222"/>
        <v>0</v>
      </c>
      <c r="HU151" s="725">
        <f t="shared" si="222"/>
        <v>0</v>
      </c>
      <c r="HV151" s="725">
        <f t="shared" si="222"/>
        <v>0</v>
      </c>
      <c r="HW151" s="725">
        <f t="shared" si="222"/>
        <v>0</v>
      </c>
      <c r="HX151" s="725">
        <f t="shared" si="222"/>
        <v>0</v>
      </c>
      <c r="HY151" s="725">
        <f t="shared" si="222"/>
        <v>0</v>
      </c>
      <c r="HZ151" s="725">
        <f t="shared" si="222"/>
        <v>0</v>
      </c>
      <c r="IA151" s="725">
        <f t="shared" si="222"/>
        <v>0</v>
      </c>
      <c r="IB151" s="725">
        <f t="shared" si="222"/>
        <v>0</v>
      </c>
      <c r="IC151" s="725">
        <f t="shared" si="222"/>
        <v>0</v>
      </c>
      <c r="ID151" s="725">
        <f t="shared" si="222"/>
        <v>0</v>
      </c>
      <c r="IE151" s="725">
        <f t="shared" si="222"/>
        <v>0</v>
      </c>
      <c r="IF151" s="725">
        <f t="shared" si="222"/>
        <v>0</v>
      </c>
      <c r="IG151" s="725">
        <f t="shared" si="222"/>
        <v>0</v>
      </c>
      <c r="IH151" s="725">
        <f t="shared" si="222"/>
        <v>0</v>
      </c>
      <c r="II151" s="725">
        <f t="shared" si="222"/>
        <v>0</v>
      </c>
      <c r="IJ151" s="725">
        <f t="shared" si="222"/>
        <v>0</v>
      </c>
      <c r="IK151" s="725">
        <f t="shared" si="222"/>
        <v>0</v>
      </c>
      <c r="IL151" s="725">
        <f t="shared" si="222"/>
        <v>0</v>
      </c>
    </row>
    <row r="152" spans="1:247" s="709" customFormat="1">
      <c r="B152" s="709" t="s">
        <v>715</v>
      </c>
      <c r="D152" s="810"/>
      <c r="E152" s="709">
        <f ca="1">SUM(F152:IL152)</f>
        <v>-75270500.755455762</v>
      </c>
      <c r="F152" s="725"/>
      <c r="G152" s="725">
        <f t="shared" ref="G152:BR152" ca="1" si="223">G126</f>
        <v>0</v>
      </c>
      <c r="H152" s="725">
        <f t="shared" ca="1" si="223"/>
        <v>0</v>
      </c>
      <c r="I152" s="725">
        <f t="shared" ca="1" si="223"/>
        <v>0</v>
      </c>
      <c r="J152" s="725">
        <f t="shared" ca="1" si="223"/>
        <v>0</v>
      </c>
      <c r="K152" s="725">
        <f t="shared" ca="1" si="223"/>
        <v>0</v>
      </c>
      <c r="L152" s="725">
        <f t="shared" ca="1" si="223"/>
        <v>0</v>
      </c>
      <c r="M152" s="725">
        <f t="shared" ca="1" si="223"/>
        <v>0</v>
      </c>
      <c r="N152" s="725">
        <f t="shared" ca="1" si="223"/>
        <v>0</v>
      </c>
      <c r="O152" s="725">
        <f t="shared" ca="1" si="223"/>
        <v>0</v>
      </c>
      <c r="P152" s="725">
        <f t="shared" ca="1" si="223"/>
        <v>0</v>
      </c>
      <c r="Q152" s="725">
        <f t="shared" ca="1" si="223"/>
        <v>0</v>
      </c>
      <c r="R152" s="725">
        <f t="shared" ca="1" si="223"/>
        <v>0</v>
      </c>
      <c r="S152" s="725">
        <f t="shared" ca="1" si="223"/>
        <v>0</v>
      </c>
      <c r="T152" s="725">
        <f t="shared" ca="1" si="223"/>
        <v>0</v>
      </c>
      <c r="U152" s="725">
        <f t="shared" ca="1" si="223"/>
        <v>0</v>
      </c>
      <c r="V152" s="725">
        <f t="shared" ca="1" si="223"/>
        <v>0</v>
      </c>
      <c r="W152" s="725">
        <f t="shared" ca="1" si="223"/>
        <v>0</v>
      </c>
      <c r="X152" s="725">
        <f t="shared" ca="1" si="223"/>
        <v>0</v>
      </c>
      <c r="Y152" s="725">
        <f t="shared" ca="1" si="223"/>
        <v>0</v>
      </c>
      <c r="Z152" s="725">
        <f t="shared" ca="1" si="223"/>
        <v>0</v>
      </c>
      <c r="AA152" s="725">
        <f t="shared" ca="1" si="223"/>
        <v>0</v>
      </c>
      <c r="AB152" s="725">
        <f t="shared" ca="1" si="223"/>
        <v>0</v>
      </c>
      <c r="AC152" s="725">
        <f t="shared" ca="1" si="223"/>
        <v>0</v>
      </c>
      <c r="AD152" s="725">
        <f t="shared" ca="1" si="223"/>
        <v>0</v>
      </c>
      <c r="AE152" s="725">
        <f t="shared" ca="1" si="223"/>
        <v>0</v>
      </c>
      <c r="AF152" s="725">
        <f t="shared" ca="1" si="223"/>
        <v>0</v>
      </c>
      <c r="AG152" s="725">
        <f t="shared" ca="1" si="223"/>
        <v>0</v>
      </c>
      <c r="AH152" s="725">
        <f t="shared" ca="1" si="223"/>
        <v>0</v>
      </c>
      <c r="AI152" s="725">
        <f t="shared" ca="1" si="223"/>
        <v>0</v>
      </c>
      <c r="AJ152" s="725">
        <f t="shared" ca="1" si="223"/>
        <v>0</v>
      </c>
      <c r="AK152" s="725">
        <f t="shared" ca="1" si="223"/>
        <v>0</v>
      </c>
      <c r="AL152" s="725">
        <f t="shared" ca="1" si="223"/>
        <v>0</v>
      </c>
      <c r="AM152" s="725">
        <f t="shared" ca="1" si="223"/>
        <v>0</v>
      </c>
      <c r="AN152" s="725">
        <f t="shared" ca="1" si="223"/>
        <v>0</v>
      </c>
      <c r="AO152" s="725">
        <f t="shared" ca="1" si="223"/>
        <v>0</v>
      </c>
      <c r="AP152" s="725">
        <f t="shared" ca="1" si="223"/>
        <v>0</v>
      </c>
      <c r="AQ152" s="725">
        <f t="shared" ca="1" si="223"/>
        <v>0</v>
      </c>
      <c r="AR152" s="725">
        <f t="shared" ca="1" si="223"/>
        <v>0</v>
      </c>
      <c r="AS152" s="725">
        <f t="shared" ca="1" si="223"/>
        <v>0</v>
      </c>
      <c r="AT152" s="725">
        <f t="shared" ca="1" si="223"/>
        <v>0</v>
      </c>
      <c r="AU152" s="725">
        <f t="shared" ca="1" si="223"/>
        <v>0</v>
      </c>
      <c r="AV152" s="725">
        <f t="shared" ca="1" si="223"/>
        <v>0</v>
      </c>
      <c r="AW152" s="725">
        <f t="shared" ca="1" si="223"/>
        <v>-46625902.214069396</v>
      </c>
      <c r="AX152" s="725">
        <f t="shared" ca="1" si="223"/>
        <v>-346227.58752423723</v>
      </c>
      <c r="AY152" s="725">
        <f t="shared" ca="1" si="223"/>
        <v>-357471.87538837106</v>
      </c>
      <c r="AZ152" s="725">
        <f t="shared" ca="1" si="223"/>
        <v>-352492.51833686017</v>
      </c>
      <c r="BA152" s="725">
        <f t="shared" ca="1" si="223"/>
        <v>-363587.81251972489</v>
      </c>
      <c r="BB152" s="725">
        <f t="shared" ca="1" si="223"/>
        <v>-358867.67416052351</v>
      </c>
      <c r="BC152" s="725">
        <f t="shared" ca="1" si="223"/>
        <v>-362062.61925852834</v>
      </c>
      <c r="BD152" s="725">
        <f t="shared" ca="1" si="223"/>
        <v>-388212.37456100737</v>
      </c>
      <c r="BE152" s="725">
        <f t="shared" ca="1" si="223"/>
        <v>-361207.71297774103</v>
      </c>
      <c r="BF152" s="725">
        <f t="shared" ca="1" si="223"/>
        <v>-379386.14098975202</v>
      </c>
      <c r="BG152" s="725">
        <f t="shared" ca="1" si="223"/>
        <v>-375335.60108434921</v>
      </c>
      <c r="BH152" s="725">
        <f t="shared" ca="1" si="223"/>
        <v>-385887.63707460405</v>
      </c>
      <c r="BI152" s="725">
        <f t="shared" ca="1" si="223"/>
        <v>-382112.65744344785</v>
      </c>
      <c r="BJ152" s="725">
        <f t="shared" ca="1" si="223"/>
        <v>-433191.9203265711</v>
      </c>
      <c r="BK152" s="725">
        <f t="shared" ca="1" si="223"/>
        <v>-443912.59207215824</v>
      </c>
      <c r="BL152" s="725">
        <f t="shared" ca="1" si="223"/>
        <v>-441000.65029614302</v>
      </c>
      <c r="BM152" s="725">
        <f t="shared" ca="1" si="223"/>
        <v>-451535.61345866276</v>
      </c>
      <c r="BN152" s="725">
        <f t="shared" ca="1" si="223"/>
        <v>-448946.7668343549</v>
      </c>
      <c r="BO152" s="725">
        <f t="shared" ca="1" si="223"/>
        <v>-452943.67258887121</v>
      </c>
      <c r="BP152" s="725">
        <f t="shared" ca="1" si="223"/>
        <v>-475626.15710114199</v>
      </c>
      <c r="BQ152" s="725">
        <f t="shared" ca="1" si="223"/>
        <v>-461210.59056209243</v>
      </c>
      <c r="BR152" s="725">
        <f t="shared" ca="1" si="223"/>
        <v>-471264.91738743335</v>
      </c>
      <c r="BS152" s="725">
        <f t="shared" ref="BS152:ED152" ca="1" si="224">BS126</f>
        <v>-469512.28020327777</v>
      </c>
      <c r="BT152" s="725">
        <f t="shared" ca="1" si="224"/>
        <v>-479369.17479234398</v>
      </c>
      <c r="BU152" s="725">
        <f t="shared" ca="1" si="224"/>
        <v>-19203231.994444173</v>
      </c>
      <c r="BV152" s="725">
        <f t="shared" si="224"/>
        <v>0</v>
      </c>
      <c r="BW152" s="725">
        <f t="shared" si="224"/>
        <v>0</v>
      </c>
      <c r="BX152" s="725">
        <f t="shared" si="224"/>
        <v>0</v>
      </c>
      <c r="BY152" s="725">
        <f t="shared" si="224"/>
        <v>0</v>
      </c>
      <c r="BZ152" s="725">
        <f t="shared" si="224"/>
        <v>0</v>
      </c>
      <c r="CA152" s="725">
        <f t="shared" si="224"/>
        <v>0</v>
      </c>
      <c r="CB152" s="725">
        <f t="shared" si="224"/>
        <v>0</v>
      </c>
      <c r="CC152" s="725">
        <f t="shared" si="224"/>
        <v>0</v>
      </c>
      <c r="CD152" s="725">
        <f t="shared" si="224"/>
        <v>0</v>
      </c>
      <c r="CE152" s="725">
        <f t="shared" si="224"/>
        <v>0</v>
      </c>
      <c r="CF152" s="725">
        <f t="shared" si="224"/>
        <v>0</v>
      </c>
      <c r="CG152" s="725">
        <f t="shared" si="224"/>
        <v>0</v>
      </c>
      <c r="CH152" s="725">
        <f t="shared" si="224"/>
        <v>0</v>
      </c>
      <c r="CI152" s="725">
        <f t="shared" si="224"/>
        <v>0</v>
      </c>
      <c r="CJ152" s="725">
        <f t="shared" si="224"/>
        <v>0</v>
      </c>
      <c r="CK152" s="725">
        <f t="shared" si="224"/>
        <v>0</v>
      </c>
      <c r="CL152" s="725">
        <f t="shared" si="224"/>
        <v>0</v>
      </c>
      <c r="CM152" s="725">
        <f t="shared" si="224"/>
        <v>0</v>
      </c>
      <c r="CN152" s="725">
        <f t="shared" si="224"/>
        <v>0</v>
      </c>
      <c r="CO152" s="725">
        <f t="shared" si="224"/>
        <v>0</v>
      </c>
      <c r="CP152" s="725">
        <f t="shared" si="224"/>
        <v>0</v>
      </c>
      <c r="CQ152" s="725">
        <f t="shared" si="224"/>
        <v>0</v>
      </c>
      <c r="CR152" s="725">
        <f t="shared" si="224"/>
        <v>0</v>
      </c>
      <c r="CS152" s="725">
        <f t="shared" si="224"/>
        <v>0</v>
      </c>
      <c r="CT152" s="725">
        <f t="shared" si="224"/>
        <v>0</v>
      </c>
      <c r="CU152" s="725">
        <f t="shared" si="224"/>
        <v>0</v>
      </c>
      <c r="CV152" s="725">
        <f t="shared" si="224"/>
        <v>0</v>
      </c>
      <c r="CW152" s="725">
        <f t="shared" si="224"/>
        <v>0</v>
      </c>
      <c r="CX152" s="725">
        <f t="shared" si="224"/>
        <v>0</v>
      </c>
      <c r="CY152" s="725">
        <f t="shared" si="224"/>
        <v>0</v>
      </c>
      <c r="CZ152" s="725">
        <f t="shared" si="224"/>
        <v>0</v>
      </c>
      <c r="DA152" s="725">
        <f t="shared" si="224"/>
        <v>0</v>
      </c>
      <c r="DB152" s="725">
        <f t="shared" si="224"/>
        <v>0</v>
      </c>
      <c r="DC152" s="725">
        <f t="shared" si="224"/>
        <v>0</v>
      </c>
      <c r="DD152" s="725">
        <f t="shared" si="224"/>
        <v>0</v>
      </c>
      <c r="DE152" s="725">
        <f t="shared" si="224"/>
        <v>0</v>
      </c>
      <c r="DF152" s="725">
        <f t="shared" si="224"/>
        <v>0</v>
      </c>
      <c r="DG152" s="725">
        <f t="shared" si="224"/>
        <v>0</v>
      </c>
      <c r="DH152" s="725">
        <f t="shared" si="224"/>
        <v>0</v>
      </c>
      <c r="DI152" s="725">
        <f t="shared" si="224"/>
        <v>0</v>
      </c>
      <c r="DJ152" s="725">
        <f t="shared" si="224"/>
        <v>0</v>
      </c>
      <c r="DK152" s="725">
        <f t="shared" si="224"/>
        <v>0</v>
      </c>
      <c r="DL152" s="725">
        <f t="shared" si="224"/>
        <v>0</v>
      </c>
      <c r="DM152" s="725">
        <f t="shared" si="224"/>
        <v>0</v>
      </c>
      <c r="DN152" s="725">
        <f t="shared" si="224"/>
        <v>0</v>
      </c>
      <c r="DO152" s="725">
        <f t="shared" si="224"/>
        <v>0</v>
      </c>
      <c r="DP152" s="725">
        <f t="shared" si="224"/>
        <v>0</v>
      </c>
      <c r="DQ152" s="725">
        <f t="shared" si="224"/>
        <v>0</v>
      </c>
      <c r="DR152" s="725">
        <f t="shared" si="224"/>
        <v>0</v>
      </c>
      <c r="DS152" s="725">
        <f t="shared" si="224"/>
        <v>0</v>
      </c>
      <c r="DT152" s="725">
        <f t="shared" si="224"/>
        <v>0</v>
      </c>
      <c r="DU152" s="725">
        <f t="shared" si="224"/>
        <v>0</v>
      </c>
      <c r="DV152" s="725">
        <f t="shared" si="224"/>
        <v>0</v>
      </c>
      <c r="DW152" s="725">
        <f t="shared" si="224"/>
        <v>0</v>
      </c>
      <c r="DX152" s="725">
        <f t="shared" si="224"/>
        <v>0</v>
      </c>
      <c r="DY152" s="725">
        <f t="shared" si="224"/>
        <v>0</v>
      </c>
      <c r="DZ152" s="725">
        <f t="shared" si="224"/>
        <v>0</v>
      </c>
      <c r="EA152" s="725">
        <f t="shared" si="224"/>
        <v>0</v>
      </c>
      <c r="EB152" s="725">
        <f t="shared" si="224"/>
        <v>0</v>
      </c>
      <c r="EC152" s="725">
        <f t="shared" si="224"/>
        <v>0</v>
      </c>
      <c r="ED152" s="725">
        <f t="shared" si="224"/>
        <v>0</v>
      </c>
      <c r="EE152" s="725">
        <f t="shared" ref="EE152:GP152" si="225">EE126</f>
        <v>0</v>
      </c>
      <c r="EF152" s="725">
        <f t="shared" si="225"/>
        <v>0</v>
      </c>
      <c r="EG152" s="725">
        <f t="shared" si="225"/>
        <v>0</v>
      </c>
      <c r="EH152" s="725">
        <f t="shared" si="225"/>
        <v>0</v>
      </c>
      <c r="EI152" s="725">
        <f t="shared" si="225"/>
        <v>0</v>
      </c>
      <c r="EJ152" s="725">
        <f t="shared" si="225"/>
        <v>0</v>
      </c>
      <c r="EK152" s="725">
        <f t="shared" si="225"/>
        <v>0</v>
      </c>
      <c r="EL152" s="725">
        <f t="shared" si="225"/>
        <v>0</v>
      </c>
      <c r="EM152" s="725">
        <f t="shared" si="225"/>
        <v>0</v>
      </c>
      <c r="EN152" s="725">
        <f t="shared" si="225"/>
        <v>0</v>
      </c>
      <c r="EO152" s="725">
        <f t="shared" si="225"/>
        <v>0</v>
      </c>
      <c r="EP152" s="725">
        <f t="shared" si="225"/>
        <v>0</v>
      </c>
      <c r="EQ152" s="725">
        <f t="shared" si="225"/>
        <v>0</v>
      </c>
      <c r="ER152" s="725">
        <f t="shared" si="225"/>
        <v>0</v>
      </c>
      <c r="ES152" s="725">
        <f t="shared" si="225"/>
        <v>0</v>
      </c>
      <c r="ET152" s="725">
        <f t="shared" si="225"/>
        <v>0</v>
      </c>
      <c r="EU152" s="725">
        <f t="shared" si="225"/>
        <v>0</v>
      </c>
      <c r="EV152" s="725">
        <f t="shared" si="225"/>
        <v>0</v>
      </c>
      <c r="EW152" s="725">
        <f t="shared" si="225"/>
        <v>0</v>
      </c>
      <c r="EX152" s="725">
        <f t="shared" si="225"/>
        <v>0</v>
      </c>
      <c r="EY152" s="725">
        <f t="shared" si="225"/>
        <v>0</v>
      </c>
      <c r="EZ152" s="725">
        <f t="shared" si="225"/>
        <v>0</v>
      </c>
      <c r="FA152" s="725">
        <f t="shared" si="225"/>
        <v>0</v>
      </c>
      <c r="FB152" s="725">
        <f t="shared" si="225"/>
        <v>0</v>
      </c>
      <c r="FC152" s="725">
        <f t="shared" si="225"/>
        <v>0</v>
      </c>
      <c r="FD152" s="725">
        <f t="shared" si="225"/>
        <v>0</v>
      </c>
      <c r="FE152" s="725">
        <f t="shared" si="225"/>
        <v>0</v>
      </c>
      <c r="FF152" s="725">
        <f t="shared" si="225"/>
        <v>0</v>
      </c>
      <c r="FG152" s="725">
        <f t="shared" si="225"/>
        <v>0</v>
      </c>
      <c r="FH152" s="725">
        <f t="shared" si="225"/>
        <v>0</v>
      </c>
      <c r="FI152" s="725">
        <f t="shared" si="225"/>
        <v>0</v>
      </c>
      <c r="FJ152" s="725">
        <f t="shared" si="225"/>
        <v>0</v>
      </c>
      <c r="FK152" s="725">
        <f t="shared" si="225"/>
        <v>0</v>
      </c>
      <c r="FL152" s="725">
        <f t="shared" si="225"/>
        <v>0</v>
      </c>
      <c r="FM152" s="725">
        <f t="shared" si="225"/>
        <v>0</v>
      </c>
      <c r="FN152" s="725">
        <f t="shared" si="225"/>
        <v>0</v>
      </c>
      <c r="FO152" s="725">
        <f t="shared" si="225"/>
        <v>0</v>
      </c>
      <c r="FP152" s="725">
        <f t="shared" si="225"/>
        <v>0</v>
      </c>
      <c r="FQ152" s="725">
        <f t="shared" si="225"/>
        <v>0</v>
      </c>
      <c r="FR152" s="725">
        <f t="shared" si="225"/>
        <v>0</v>
      </c>
      <c r="FS152" s="725">
        <f t="shared" si="225"/>
        <v>0</v>
      </c>
      <c r="FT152" s="725">
        <f t="shared" si="225"/>
        <v>0</v>
      </c>
      <c r="FU152" s="725">
        <f t="shared" si="225"/>
        <v>0</v>
      </c>
      <c r="FV152" s="725">
        <f t="shared" si="225"/>
        <v>0</v>
      </c>
      <c r="FW152" s="725">
        <f t="shared" si="225"/>
        <v>0</v>
      </c>
      <c r="FX152" s="725">
        <f t="shared" si="225"/>
        <v>0</v>
      </c>
      <c r="FY152" s="725">
        <f t="shared" si="225"/>
        <v>0</v>
      </c>
      <c r="FZ152" s="725">
        <f t="shared" si="225"/>
        <v>0</v>
      </c>
      <c r="GA152" s="725">
        <f t="shared" si="225"/>
        <v>0</v>
      </c>
      <c r="GB152" s="725">
        <f t="shared" si="225"/>
        <v>0</v>
      </c>
      <c r="GC152" s="725">
        <f t="shared" si="225"/>
        <v>0</v>
      </c>
      <c r="GD152" s="725">
        <f t="shared" si="225"/>
        <v>0</v>
      </c>
      <c r="GE152" s="725">
        <f t="shared" si="225"/>
        <v>0</v>
      </c>
      <c r="GF152" s="725">
        <f t="shared" si="225"/>
        <v>0</v>
      </c>
      <c r="GG152" s="725">
        <f t="shared" si="225"/>
        <v>0</v>
      </c>
      <c r="GH152" s="725">
        <f t="shared" si="225"/>
        <v>0</v>
      </c>
      <c r="GI152" s="725">
        <f t="shared" si="225"/>
        <v>0</v>
      </c>
      <c r="GJ152" s="725">
        <f t="shared" si="225"/>
        <v>0</v>
      </c>
      <c r="GK152" s="725">
        <f t="shared" si="225"/>
        <v>0</v>
      </c>
      <c r="GL152" s="725">
        <f t="shared" si="225"/>
        <v>0</v>
      </c>
      <c r="GM152" s="725">
        <f t="shared" si="225"/>
        <v>0</v>
      </c>
      <c r="GN152" s="725">
        <f t="shared" si="225"/>
        <v>0</v>
      </c>
      <c r="GO152" s="725">
        <f t="shared" si="225"/>
        <v>0</v>
      </c>
      <c r="GP152" s="725">
        <f t="shared" si="225"/>
        <v>0</v>
      </c>
      <c r="GQ152" s="725">
        <f t="shared" ref="GQ152:IL152" si="226">GQ126</f>
        <v>0</v>
      </c>
      <c r="GR152" s="725">
        <f t="shared" si="226"/>
        <v>0</v>
      </c>
      <c r="GS152" s="725">
        <f t="shared" si="226"/>
        <v>0</v>
      </c>
      <c r="GT152" s="725">
        <f t="shared" si="226"/>
        <v>0</v>
      </c>
      <c r="GU152" s="725">
        <f t="shared" si="226"/>
        <v>0</v>
      </c>
      <c r="GV152" s="725">
        <f t="shared" si="226"/>
        <v>0</v>
      </c>
      <c r="GW152" s="725">
        <f t="shared" si="226"/>
        <v>0</v>
      </c>
      <c r="GX152" s="725">
        <f t="shared" si="226"/>
        <v>0</v>
      </c>
      <c r="GY152" s="725">
        <f t="shared" si="226"/>
        <v>0</v>
      </c>
      <c r="GZ152" s="725">
        <f t="shared" si="226"/>
        <v>0</v>
      </c>
      <c r="HA152" s="725">
        <f t="shared" si="226"/>
        <v>0</v>
      </c>
      <c r="HB152" s="725">
        <f t="shared" si="226"/>
        <v>0</v>
      </c>
      <c r="HC152" s="725">
        <f t="shared" si="226"/>
        <v>0</v>
      </c>
      <c r="HD152" s="725">
        <f t="shared" si="226"/>
        <v>0</v>
      </c>
      <c r="HE152" s="725">
        <f t="shared" si="226"/>
        <v>0</v>
      </c>
      <c r="HF152" s="725">
        <f t="shared" si="226"/>
        <v>0</v>
      </c>
      <c r="HG152" s="725">
        <f t="shared" si="226"/>
        <v>0</v>
      </c>
      <c r="HH152" s="725">
        <f t="shared" si="226"/>
        <v>0</v>
      </c>
      <c r="HI152" s="725">
        <f t="shared" si="226"/>
        <v>0</v>
      </c>
      <c r="HJ152" s="725">
        <f t="shared" si="226"/>
        <v>0</v>
      </c>
      <c r="HK152" s="725">
        <f t="shared" si="226"/>
        <v>0</v>
      </c>
      <c r="HL152" s="725">
        <f t="shared" si="226"/>
        <v>0</v>
      </c>
      <c r="HM152" s="725">
        <f t="shared" si="226"/>
        <v>0</v>
      </c>
      <c r="HN152" s="725">
        <f t="shared" si="226"/>
        <v>0</v>
      </c>
      <c r="HO152" s="725">
        <f t="shared" si="226"/>
        <v>0</v>
      </c>
      <c r="HP152" s="725">
        <f t="shared" si="226"/>
        <v>0</v>
      </c>
      <c r="HQ152" s="725">
        <f t="shared" si="226"/>
        <v>0</v>
      </c>
      <c r="HR152" s="725">
        <f t="shared" si="226"/>
        <v>0</v>
      </c>
      <c r="HS152" s="725">
        <f t="shared" si="226"/>
        <v>0</v>
      </c>
      <c r="HT152" s="725">
        <f t="shared" si="226"/>
        <v>0</v>
      </c>
      <c r="HU152" s="725">
        <f t="shared" si="226"/>
        <v>0</v>
      </c>
      <c r="HV152" s="725">
        <f t="shared" si="226"/>
        <v>0</v>
      </c>
      <c r="HW152" s="725">
        <f t="shared" si="226"/>
        <v>0</v>
      </c>
      <c r="HX152" s="725">
        <f t="shared" si="226"/>
        <v>0</v>
      </c>
      <c r="HY152" s="725">
        <f t="shared" si="226"/>
        <v>0</v>
      </c>
      <c r="HZ152" s="725">
        <f t="shared" si="226"/>
        <v>0</v>
      </c>
      <c r="IA152" s="725">
        <f t="shared" si="226"/>
        <v>0</v>
      </c>
      <c r="IB152" s="725">
        <f t="shared" si="226"/>
        <v>0</v>
      </c>
      <c r="IC152" s="725">
        <f t="shared" si="226"/>
        <v>0</v>
      </c>
      <c r="ID152" s="725">
        <f t="shared" si="226"/>
        <v>0</v>
      </c>
      <c r="IE152" s="725">
        <f t="shared" si="226"/>
        <v>0</v>
      </c>
      <c r="IF152" s="725">
        <f t="shared" si="226"/>
        <v>0</v>
      </c>
      <c r="IG152" s="725">
        <f t="shared" si="226"/>
        <v>0</v>
      </c>
      <c r="IH152" s="725">
        <f t="shared" si="226"/>
        <v>0</v>
      </c>
      <c r="II152" s="725">
        <f t="shared" si="226"/>
        <v>0</v>
      </c>
      <c r="IJ152" s="725">
        <f t="shared" si="226"/>
        <v>0</v>
      </c>
      <c r="IK152" s="725">
        <f t="shared" si="226"/>
        <v>0</v>
      </c>
      <c r="IL152" s="725">
        <f t="shared" si="226"/>
        <v>0</v>
      </c>
    </row>
    <row r="153" spans="1:247" s="709" customFormat="1">
      <c r="B153" s="709" t="s">
        <v>716</v>
      </c>
      <c r="D153" s="810"/>
      <c r="E153" s="1665">
        <f t="shared" ref="E153:BP153" ca="1" si="227">SUM(E147:E152)</f>
        <v>-2.6822090148925781E-7</v>
      </c>
      <c r="F153" s="1665">
        <f t="shared" si="227"/>
        <v>0</v>
      </c>
      <c r="G153" s="1665">
        <f t="shared" ca="1" si="227"/>
        <v>33504679.17981638</v>
      </c>
      <c r="H153" s="1665">
        <f t="shared" ca="1" si="227"/>
        <v>40188181.449836254</v>
      </c>
      <c r="I153" s="1665">
        <f t="shared" ca="1" si="227"/>
        <v>44223355.578959554</v>
      </c>
      <c r="J153" s="1665">
        <f t="shared" ca="1" si="227"/>
        <v>48489760.769353285</v>
      </c>
      <c r="K153" s="1665">
        <f t="shared" ca="1" si="227"/>
        <v>53001426.795655251</v>
      </c>
      <c r="L153" s="1665">
        <f t="shared" ca="1" si="227"/>
        <v>57674168.112635106</v>
      </c>
      <c r="M153" s="1665">
        <f t="shared" ca="1" si="227"/>
        <v>62620325.841977492</v>
      </c>
      <c r="N153" s="1665">
        <f t="shared" ca="1" si="227"/>
        <v>68002584.848939568</v>
      </c>
      <c r="O153" s="1665">
        <f t="shared" ca="1" si="227"/>
        <v>73618777.69365117</v>
      </c>
      <c r="P153" s="1665">
        <f t="shared" ca="1" si="227"/>
        <v>79523965.755196184</v>
      </c>
      <c r="Q153" s="1665">
        <f t="shared" ca="1" si="227"/>
        <v>81849365.781434253</v>
      </c>
      <c r="R153" s="1665">
        <f t="shared" ca="1" si="227"/>
        <v>82826722.729906261</v>
      </c>
      <c r="S153" s="1665">
        <f t="shared" ca="1" si="227"/>
        <v>83815750.222133949</v>
      </c>
      <c r="T153" s="1665">
        <f t="shared" ca="1" si="227"/>
        <v>84719212.340800986</v>
      </c>
      <c r="U153" s="1665">
        <f t="shared" ca="1" si="227"/>
        <v>85730837.905151293</v>
      </c>
      <c r="V153" s="1665">
        <f t="shared" ca="1" si="227"/>
        <v>86721330.438505545</v>
      </c>
      <c r="W153" s="1665">
        <f t="shared" ca="1" si="227"/>
        <v>87756863.140263349</v>
      </c>
      <c r="X153" s="1665">
        <f t="shared" ca="1" si="227"/>
        <v>88770763.386837274</v>
      </c>
      <c r="Y153" s="1665">
        <f t="shared" ca="1" si="227"/>
        <v>89830768.208975673</v>
      </c>
      <c r="Z153" s="1665">
        <f t="shared" ca="1" si="227"/>
        <v>90903430.466739148</v>
      </c>
      <c r="AA153" s="1665">
        <f t="shared" ca="1" si="227"/>
        <v>91953684.626545772</v>
      </c>
      <c r="AB153" s="1665">
        <f t="shared" ca="1" si="227"/>
        <v>93051696.465114519</v>
      </c>
      <c r="AC153" s="1665">
        <f t="shared" ca="1" si="227"/>
        <v>94126770.648649409</v>
      </c>
      <c r="AD153" s="1665">
        <f t="shared" ca="1" si="227"/>
        <v>95250731.139392227</v>
      </c>
      <c r="AE153" s="1665">
        <f t="shared" ca="1" si="227"/>
        <v>96388112.755454078</v>
      </c>
      <c r="AF153" s="1665">
        <f t="shared" ca="1" si="227"/>
        <v>97427094.191921175</v>
      </c>
      <c r="AG153" s="1665">
        <f t="shared" ca="1" si="227"/>
        <v>98590463.590924025</v>
      </c>
      <c r="AH153" s="1665">
        <f t="shared" ca="1" si="227"/>
        <v>99729530.004281417</v>
      </c>
      <c r="AI153" s="1665">
        <f t="shared" ca="1" si="227"/>
        <v>100920392.61130288</v>
      </c>
      <c r="AJ153" s="1665">
        <f t="shared" ca="1" si="227"/>
        <v>102086377.89486289</v>
      </c>
      <c r="AK153" s="1665">
        <f t="shared" ca="1" si="227"/>
        <v>103305383.44032206</v>
      </c>
      <c r="AL153" s="1665">
        <f t="shared" ca="1" si="227"/>
        <v>104153494.13017058</v>
      </c>
      <c r="AM153" s="1665">
        <f t="shared" ca="1" si="227"/>
        <v>105012881.90508455</v>
      </c>
      <c r="AN153" s="1665">
        <f t="shared" ca="1" si="227"/>
        <v>105930506.98883383</v>
      </c>
      <c r="AO153" s="1665">
        <f t="shared" ca="1" si="227"/>
        <v>106819727.77599686</v>
      </c>
      <c r="AP153" s="1665">
        <f t="shared" ca="1" si="227"/>
        <v>107763260.16341044</v>
      </c>
      <c r="AQ153" s="1665">
        <f t="shared" ca="1" si="227"/>
        <v>108720680.91294029</v>
      </c>
      <c r="AR153" s="1665">
        <f t="shared" ca="1" si="227"/>
        <v>109565735.92998183</v>
      </c>
      <c r="AS153" s="1665">
        <f t="shared" ca="1" si="227"/>
        <v>110549744.48003773</v>
      </c>
      <c r="AT153" s="1665">
        <f t="shared" ca="1" si="227"/>
        <v>111505092.13791244</v>
      </c>
      <c r="AU153" s="1665">
        <f t="shared" ca="1" si="227"/>
        <v>112517143.41669598</v>
      </c>
      <c r="AV153" s="1665">
        <f t="shared" ca="1" si="227"/>
        <v>113499910.67345235</v>
      </c>
      <c r="AW153" s="1665">
        <f t="shared" ca="1" si="227"/>
        <v>41556536.435578749</v>
      </c>
      <c r="AX153" s="1665">
        <f t="shared" ca="1" si="227"/>
        <v>41451513.670488738</v>
      </c>
      <c r="AY153" s="1665">
        <f t="shared" ca="1" si="227"/>
        <v>41329178.207436115</v>
      </c>
      <c r="AZ153" s="1665">
        <f t="shared" ca="1" si="227"/>
        <v>41221440.575322434</v>
      </c>
      <c r="BA153" s="1665">
        <f t="shared" ca="1" si="227"/>
        <v>41096446.959282435</v>
      </c>
      <c r="BB153" s="1665">
        <f t="shared" ca="1" si="227"/>
        <v>40985930.30132857</v>
      </c>
      <c r="BC153" s="1665">
        <f t="shared" ca="1" si="227"/>
        <v>40874093.972506866</v>
      </c>
      <c r="BD153" s="1665">
        <f t="shared" ca="1" si="227"/>
        <v>40713435.601474434</v>
      </c>
      <c r="BE153" s="1665">
        <f t="shared" ca="1" si="227"/>
        <v>40614124.167409435</v>
      </c>
      <c r="BF153" s="1665">
        <f t="shared" ca="1" si="227"/>
        <v>40482113.912058301</v>
      </c>
      <c r="BG153" s="1665">
        <f t="shared" ca="1" si="227"/>
        <v>40364261.550685748</v>
      </c>
      <c r="BH153" s="1665">
        <f t="shared" ca="1" si="227"/>
        <v>40229364.503810391</v>
      </c>
      <c r="BI153" s="1665">
        <f t="shared" ca="1" si="227"/>
        <v>40108494.081295699</v>
      </c>
      <c r="BJ153" s="1665">
        <f t="shared" ca="1" si="227"/>
        <v>39938502.983227</v>
      </c>
      <c r="BK153" s="1665">
        <f t="shared" ca="1" si="227"/>
        <v>39751009.557114176</v>
      </c>
      <c r="BL153" s="1665">
        <f t="shared" ca="1" si="227"/>
        <v>39576749.763981745</v>
      </c>
      <c r="BM153" s="1665">
        <f t="shared" ca="1" si="227"/>
        <v>39385076.816574894</v>
      </c>
      <c r="BN153" s="1665">
        <f t="shared" ca="1" si="227"/>
        <v>39206447.448880404</v>
      </c>
      <c r="BO153" s="1665">
        <f t="shared" ca="1" si="227"/>
        <v>39025685.08171732</v>
      </c>
      <c r="BP153" s="1665">
        <f t="shared" ca="1" si="227"/>
        <v>38797425.072185785</v>
      </c>
      <c r="BQ153" s="1665">
        <f t="shared" ref="BQ153:EB153" ca="1" si="228">SUM(BQ147:BQ152)</f>
        <v>38611778.60044685</v>
      </c>
      <c r="BR153" s="1665">
        <f t="shared" ca="1" si="228"/>
        <v>38408956.844096355</v>
      </c>
      <c r="BS153" s="1665">
        <f t="shared" ca="1" si="228"/>
        <v>38218671.703280896</v>
      </c>
      <c r="BT153" s="1665">
        <f t="shared" ca="1" si="228"/>
        <v>38011308.18044395</v>
      </c>
      <c r="BU153" s="1665">
        <f t="shared" ca="1" si="228"/>
        <v>-5.9604644775390625E-8</v>
      </c>
      <c r="BV153" s="1665">
        <f t="shared" ca="1" si="228"/>
        <v>-6.0316379230218229E-8</v>
      </c>
      <c r="BW153" s="1665">
        <f t="shared" ca="1" si="228"/>
        <v>-6.1013245430599847E-8</v>
      </c>
      <c r="BX153" s="1665">
        <f t="shared" ca="1" si="228"/>
        <v>-6.1741799876942935E-8</v>
      </c>
      <c r="BY153" s="1665">
        <f t="shared" ca="1" si="228"/>
        <v>-6.2455134696341573E-8</v>
      </c>
      <c r="BZ153" s="1665">
        <f t="shared" ca="1" si="228"/>
        <v>-6.3200906630924734E-8</v>
      </c>
      <c r="CA153" s="1665">
        <f t="shared" ca="1" si="228"/>
        <v>-6.3955583770518122E-8</v>
      </c>
      <c r="CB153" s="1665">
        <f t="shared" ca="1" si="228"/>
        <v>-6.4644970276762633E-8</v>
      </c>
      <c r="CC153" s="1665">
        <f t="shared" ca="1" si="228"/>
        <v>-6.5416890868700706E-8</v>
      </c>
      <c r="CD153" s="1665">
        <f t="shared" ca="1" si="228"/>
        <v>-6.6172685907498581E-8</v>
      </c>
      <c r="CE153" s="1665">
        <f t="shared" ca="1" si="228"/>
        <v>-6.6962848833665318E-8</v>
      </c>
      <c r="CF153" s="1665">
        <f t="shared" ca="1" si="228"/>
        <v>-6.7736505121210942E-8</v>
      </c>
      <c r="CG153" s="1665">
        <f t="shared" ca="1" si="228"/>
        <v>-6.8545341491699253E-8</v>
      </c>
      <c r="CH153" s="1665">
        <f t="shared" ca="1" si="228"/>
        <v>-6.9363836114750993E-8</v>
      </c>
      <c r="CI153" s="1665">
        <f t="shared" ca="1" si="228"/>
        <v>-7.0165232245189848E-8</v>
      </c>
      <c r="CJ153" s="1665">
        <f t="shared" ca="1" si="228"/>
        <v>-7.1003069858484385E-8</v>
      </c>
      <c r="CK153" s="1665">
        <f t="shared" ca="1" si="228"/>
        <v>-7.1823404900792809E-8</v>
      </c>
      <c r="CL153" s="1665">
        <f t="shared" ca="1" si="228"/>
        <v>-7.2681042625563446E-8</v>
      </c>
      <c r="CM153" s="1665">
        <f t="shared" ca="1" si="228"/>
        <v>-7.3548921336095841E-8</v>
      </c>
      <c r="CN153" s="1665">
        <f t="shared" ca="1" si="228"/>
        <v>-7.4341715818277029E-8</v>
      </c>
      <c r="CO153" s="1665">
        <f t="shared" ca="1" si="228"/>
        <v>-7.5229424499005818E-8</v>
      </c>
      <c r="CP153" s="1665">
        <f t="shared" ca="1" si="228"/>
        <v>-7.6098588793623377E-8</v>
      </c>
      <c r="CQ153" s="1665">
        <f t="shared" ca="1" si="228"/>
        <v>-7.7007276158715132E-8</v>
      </c>
      <c r="CR153" s="1665">
        <f t="shared" ca="1" si="228"/>
        <v>-7.7896980889392608E-8</v>
      </c>
      <c r="CS153" s="1665">
        <f t="shared" ca="1" si="228"/>
        <v>-7.8827142715454168E-8</v>
      </c>
      <c r="CT153" s="1665">
        <f t="shared" ca="1" si="228"/>
        <v>-7.9768411531963675E-8</v>
      </c>
      <c r="CU153" s="1665">
        <f t="shared" ca="1" si="228"/>
        <v>-8.0690017081968356E-8</v>
      </c>
      <c r="CV153" s="1665">
        <f t="shared" ca="1" si="228"/>
        <v>-8.1653530337257087E-8</v>
      </c>
      <c r="CW153" s="1665">
        <f t="shared" ca="1" si="228"/>
        <v>-8.2596915635911776E-8</v>
      </c>
      <c r="CX153" s="1665">
        <f t="shared" ca="1" si="228"/>
        <v>-8.3583199019398003E-8</v>
      </c>
      <c r="CY153" s="1665">
        <f t="shared" ca="1" si="228"/>
        <v>-8.4581259536510253E-8</v>
      </c>
      <c r="CZ153" s="1665">
        <f t="shared" ca="1" si="228"/>
        <v>-8.5492973191018626E-8</v>
      </c>
      <c r="DA153" s="1665">
        <f t="shared" ca="1" si="228"/>
        <v>-8.654697148154293E-8</v>
      </c>
      <c r="DB153" s="1665">
        <f t="shared" ca="1" si="228"/>
        <v>-8.7546893226524978E-8</v>
      </c>
      <c r="DC153" s="1665">
        <f t="shared" ca="1" si="228"/>
        <v>-8.8592283909704714E-8</v>
      </c>
      <c r="DD153" s="1665">
        <f t="shared" ca="1" si="228"/>
        <v>-8.9615836202783262E-8</v>
      </c>
      <c r="DE153" s="1665">
        <f t="shared" ca="1" si="228"/>
        <v>-9.0685931974078622E-8</v>
      </c>
      <c r="DF153" s="1665">
        <f t="shared" ca="1" si="228"/>
        <v>-9.176880567624273E-8</v>
      </c>
      <c r="DG153" s="1665">
        <f t="shared" ca="1" si="228"/>
        <v>-9.2829057961630627E-8</v>
      </c>
      <c r="DH153" s="1665">
        <f t="shared" ca="1" si="228"/>
        <v>-9.3937522565512631E-8</v>
      </c>
      <c r="DI153" s="1665">
        <f t="shared" ca="1" si="228"/>
        <v>-9.5022831154306281E-8</v>
      </c>
      <c r="DJ153" s="1665">
        <f t="shared" ca="1" si="228"/>
        <v>-9.6157491434266698E-8</v>
      </c>
      <c r="DK153" s="1665">
        <f t="shared" ca="1" si="228"/>
        <v>-9.7305700604901917E-8</v>
      </c>
      <c r="DL153" s="1665">
        <f t="shared" ca="1" si="228"/>
        <v>-9.8354572853779901E-8</v>
      </c>
      <c r="DM153" s="1665">
        <f t="shared" ca="1" si="228"/>
        <v>-9.9529017203774408E-8</v>
      </c>
      <c r="DN153" s="1665">
        <f t="shared" ca="1" si="228"/>
        <v>-1.0067892721050377E-7</v>
      </c>
      <c r="DO153" s="1665">
        <f t="shared" ca="1" si="228"/>
        <v>-1.0188112649616046E-7</v>
      </c>
      <c r="DP153" s="1665">
        <f t="shared" ca="1" si="228"/>
        <v>-1.0305821163320078E-7</v>
      </c>
      <c r="DQ153" s="1665">
        <f t="shared" ca="1" si="228"/>
        <v>-1.0428882177019045E-7</v>
      </c>
      <c r="DR153" s="1665">
        <f t="shared" ca="1" si="228"/>
        <v>-1.0553412652767918E-7</v>
      </c>
      <c r="DS153" s="1665">
        <f t="shared" ca="1" si="228"/>
        <v>-1.0675341665587526E-7</v>
      </c>
      <c r="DT153" s="1665">
        <f t="shared" ca="1" si="228"/>
        <v>-1.0802815095033957E-7</v>
      </c>
      <c r="DU153" s="1665">
        <f t="shared" ca="1" si="228"/>
        <v>-1.0927625582745226E-7</v>
      </c>
      <c r="DV153" s="1665">
        <f t="shared" ca="1" si="228"/>
        <v>-1.1058111514940673E-7</v>
      </c>
      <c r="DW153" s="1665">
        <f t="shared" ca="1" si="228"/>
        <v>-1.1190155569563724E-7</v>
      </c>
      <c r="DX153" s="1665">
        <f t="shared" ca="1" si="228"/>
        <v>-1.1310775878184692E-7</v>
      </c>
      <c r="DY153" s="1665">
        <f t="shared" ca="1" si="228"/>
        <v>-1.144583697843406E-7</v>
      </c>
      <c r="DZ153" s="1665">
        <f t="shared" ca="1" si="228"/>
        <v>-1.1578076629207936E-7</v>
      </c>
      <c r="EA153" s="1665">
        <f t="shared" ca="1" si="228"/>
        <v>-1.1716329547058456E-7</v>
      </c>
      <c r="EB153" s="1665">
        <f t="shared" ca="1" si="228"/>
        <v>-1.1851694337818093E-7</v>
      </c>
      <c r="EC153" s="1665">
        <f t="shared" ref="EC153:GN153" ca="1" si="229">SUM(EC147:EC152)</f>
        <v>-1.1993214503571905E-7</v>
      </c>
      <c r="ED153" s="1665">
        <f t="shared" ca="1" si="229"/>
        <v>-1.213642455068311E-7</v>
      </c>
      <c r="EE153" s="1665">
        <f t="shared" ca="1" si="229"/>
        <v>-1.2276642915425661E-7</v>
      </c>
      <c r="EF153" s="1665">
        <f t="shared" ca="1" si="229"/>
        <v>-1.2423237359289056E-7</v>
      </c>
      <c r="EG153" s="1665">
        <f t="shared" ca="1" si="229"/>
        <v>-1.2566769420157016E-7</v>
      </c>
      <c r="EH153" s="1665">
        <f t="shared" ca="1" si="229"/>
        <v>-1.2716828242181781E-7</v>
      </c>
      <c r="EI153" s="1665">
        <f t="shared" ca="1" si="229"/>
        <v>-1.2868678904998288E-7</v>
      </c>
      <c r="EJ153" s="1665">
        <f t="shared" ca="1" si="229"/>
        <v>-1.3007392259912402E-7</v>
      </c>
      <c r="EK153" s="1665">
        <f t="shared" ca="1" si="229"/>
        <v>-1.3162712525199174E-7</v>
      </c>
      <c r="EL153" s="1665">
        <f t="shared" ca="1" si="229"/>
        <v>-1.331478812358913E-7</v>
      </c>
      <c r="EM153" s="1665">
        <f t="shared" ca="1" si="229"/>
        <v>-1.3473778979117229E-7</v>
      </c>
      <c r="EN153" s="1665">
        <f t="shared" ca="1" si="229"/>
        <v>-1.3629448488490813E-7</v>
      </c>
      <c r="EO153" s="1665">
        <f t="shared" ca="1" si="229"/>
        <v>-1.3792196679107696E-7</v>
      </c>
      <c r="EP153" s="1665">
        <f t="shared" ca="1" si="229"/>
        <v>-1.395688823328558E-7</v>
      </c>
      <c r="EQ153" s="1665">
        <f t="shared" ca="1" si="229"/>
        <v>-1.4118139352739513E-7</v>
      </c>
      <c r="ER153" s="1665">
        <f t="shared" ca="1" si="229"/>
        <v>-1.4286722963182418E-7</v>
      </c>
      <c r="ES153" s="1665">
        <f t="shared" ca="1" si="229"/>
        <v>-1.4451784833180573E-7</v>
      </c>
      <c r="ET153" s="1665">
        <f t="shared" ca="1" si="229"/>
        <v>-1.4624352478509053E-7</v>
      </c>
      <c r="EU153" s="1665">
        <f t="shared" ca="1" si="229"/>
        <v>-1.4798980740748037E-7</v>
      </c>
      <c r="EV153" s="1665">
        <f t="shared" ca="1" si="229"/>
        <v>-1.4958501098899269E-7</v>
      </c>
      <c r="EW153" s="1665">
        <f t="shared" ca="1" si="229"/>
        <v>-1.5142916659600602E-7</v>
      </c>
      <c r="EX153" s="1665">
        <f t="shared" ca="1" si="229"/>
        <v>-1.5317870576429624E-7</v>
      </c>
      <c r="EY153" s="1665">
        <f t="shared" ca="1" si="229"/>
        <v>-1.5500780084655336E-7</v>
      </c>
      <c r="EZ153" s="1665">
        <f t="shared" ca="1" si="229"/>
        <v>-1.5679868581982328E-7</v>
      </c>
      <c r="FA153" s="1665">
        <f t="shared" ca="1" si="229"/>
        <v>-1.5867100680403848E-7</v>
      </c>
      <c r="FB153" s="1665">
        <f t="shared" ca="1" si="229"/>
        <v>-1.6056568502836449E-7</v>
      </c>
      <c r="FC153" s="1665">
        <f t="shared" ca="1" si="229"/>
        <v>-1.624207831006528E-7</v>
      </c>
      <c r="FD153" s="1665">
        <f t="shared" ca="1" si="229"/>
        <v>-1.6436023711381628E-7</v>
      </c>
      <c r="FE153" s="1665">
        <f t="shared" ca="1" si="229"/>
        <v>-1.6625917560105795E-7</v>
      </c>
      <c r="FF153" s="1665">
        <f t="shared" ca="1" si="229"/>
        <v>-1.6824446356229689E-7</v>
      </c>
      <c r="FG153" s="1665">
        <f t="shared" ca="1" si="229"/>
        <v>-1.7025345769358501E-7</v>
      </c>
      <c r="FH153" s="1665">
        <f t="shared" ca="1" si="229"/>
        <v>-1.7208864438809743E-7</v>
      </c>
      <c r="FI153" s="1665">
        <f t="shared" ca="1" si="229"/>
        <v>-1.7414354158540703E-7</v>
      </c>
      <c r="FJ153" s="1665">
        <f t="shared" ca="1" si="229"/>
        <v>-1.7615551162894076E-7</v>
      </c>
      <c r="FK153" s="1665">
        <f t="shared" ca="1" si="229"/>
        <v>-1.7825897097353645E-7</v>
      </c>
      <c r="FL153" s="1665">
        <f t="shared" ca="1" si="229"/>
        <v>-1.8031848869279686E-7</v>
      </c>
      <c r="FM153" s="1665">
        <f t="shared" ca="1" si="229"/>
        <v>-1.8247165782464435E-7</v>
      </c>
      <c r="FN153" s="1665">
        <f t="shared" ca="1" si="229"/>
        <v>-1.8465053778261926E-7</v>
      </c>
      <c r="FO153" s="1665">
        <f t="shared" ca="1" si="229"/>
        <v>-1.867839005657508E-7</v>
      </c>
      <c r="FP153" s="1665">
        <f t="shared" ca="1" si="229"/>
        <v>-1.8901427268088882E-7</v>
      </c>
      <c r="FQ153" s="1665">
        <f t="shared" ca="1" si="229"/>
        <v>-1.9119805194121675E-7</v>
      </c>
      <c r="FR153" s="1665">
        <f t="shared" ca="1" si="229"/>
        <v>-1.9348113309664153E-7</v>
      </c>
      <c r="FS153" s="1665">
        <f t="shared" ca="1" si="229"/>
        <v>-1.9579147634762289E-7</v>
      </c>
      <c r="FT153" s="1665">
        <f t="shared" ca="1" si="229"/>
        <v>-1.9790194104631215E-7</v>
      </c>
      <c r="FU153" s="1665">
        <f t="shared" ca="1" si="229"/>
        <v>-2.0026507282321819E-7</v>
      </c>
      <c r="FV153" s="1665">
        <f t="shared" ca="1" si="229"/>
        <v>-2.0257883837328199E-7</v>
      </c>
      <c r="FW153" s="1665">
        <f t="shared" ca="1" si="229"/>
        <v>-2.0499781661956703E-7</v>
      </c>
      <c r="FX153" s="1665">
        <f t="shared" ca="1" si="229"/>
        <v>-2.0736626199671651E-7</v>
      </c>
      <c r="FY153" s="1665">
        <f t="shared" ca="1" si="229"/>
        <v>-2.0984240649834111E-7</v>
      </c>
      <c r="FZ153" s="1665">
        <f t="shared" ca="1" si="229"/>
        <v>-2.1234811845001227E-7</v>
      </c>
      <c r="GA153" s="1665">
        <f t="shared" ca="1" si="229"/>
        <v>-2.1480148565061353E-7</v>
      </c>
      <c r="GB153" s="1665">
        <f t="shared" ca="1" si="229"/>
        <v>-2.1736641358302226E-7</v>
      </c>
      <c r="GC153" s="1665">
        <f t="shared" ca="1" si="229"/>
        <v>-2.1987775973239938E-7</v>
      </c>
      <c r="GD153" s="1665">
        <f t="shared" ca="1" si="229"/>
        <v>-2.2250330306113786E-7</v>
      </c>
      <c r="GE153" s="1665">
        <f t="shared" ca="1" si="229"/>
        <v>-2.2516019779976643E-7</v>
      </c>
      <c r="GF153" s="1665">
        <f t="shared" ca="1" si="229"/>
        <v>-2.2758723220325909E-7</v>
      </c>
      <c r="GG153" s="1665">
        <f t="shared" ca="1" si="229"/>
        <v>-2.3030483374670102E-7</v>
      </c>
      <c r="GH153" s="1665">
        <f t="shared" ca="1" si="229"/>
        <v>-2.329656641292744E-7</v>
      </c>
      <c r="GI153" s="1665">
        <f t="shared" ca="1" si="229"/>
        <v>-2.357474891125022E-7</v>
      </c>
      <c r="GJ153" s="1665">
        <f t="shared" ca="1" si="229"/>
        <v>-2.384712012962241E-7</v>
      </c>
      <c r="GK153" s="1665">
        <f t="shared" ca="1" si="229"/>
        <v>-2.4131876747309238E-7</v>
      </c>
      <c r="GL153" s="1665">
        <f t="shared" ca="1" si="229"/>
        <v>-2.4420033621751417E-7</v>
      </c>
      <c r="GM153" s="1665">
        <f t="shared" ca="1" si="229"/>
        <v>-2.4702170849820562E-7</v>
      </c>
      <c r="GN153" s="1665">
        <f t="shared" ca="1" si="229"/>
        <v>-2.4997137562047563E-7</v>
      </c>
      <c r="GO153" s="1665">
        <f t="shared" ref="GO153:IL153" ca="1" si="230">SUM(GO147:GO152)</f>
        <v>-2.5285942369225936E-7</v>
      </c>
      <c r="GP153" s="1665">
        <f t="shared" ca="1" si="230"/>
        <v>-2.5587879852030859E-7</v>
      </c>
      <c r="GQ153" s="1665">
        <f t="shared" ca="1" si="230"/>
        <v>-2.5893422746973142E-7</v>
      </c>
      <c r="GR153" s="1665">
        <f t="shared" ca="1" si="230"/>
        <v>-2.6172531703374797E-7</v>
      </c>
      <c r="GS153" s="1665">
        <f t="shared" ca="1" si="230"/>
        <v>-2.6495199200414758E-7</v>
      </c>
      <c r="GT153" s="1665">
        <f t="shared" ca="1" si="230"/>
        <v>-2.6801311885406577E-7</v>
      </c>
      <c r="GU153" s="1665">
        <f t="shared" ca="1" si="230"/>
        <v>-2.7121344278440825E-7</v>
      </c>
      <c r="GV153" s="1665">
        <f t="shared" ca="1" si="230"/>
        <v>-2.7434691140068918E-7</v>
      </c>
      <c r="GW153" s="1665">
        <f t="shared" ca="1" si="230"/>
        <v>-2.7762286665812283E-7</v>
      </c>
      <c r="GX153" s="1665">
        <f t="shared" ca="1" si="230"/>
        <v>-2.8093793984399942E-7</v>
      </c>
      <c r="GY153" s="1665">
        <f t="shared" ca="1" si="230"/>
        <v>-2.8418376058424778E-7</v>
      </c>
      <c r="GZ153" s="1665">
        <f t="shared" ca="1" si="230"/>
        <v>-2.8757717689722945E-7</v>
      </c>
      <c r="HA153" s="1665">
        <f t="shared" ca="1" si="230"/>
        <v>-2.9089970416326341E-7</v>
      </c>
      <c r="HB153" s="1665">
        <f t="shared" ca="1" si="230"/>
        <v>-2.943733150392674E-7</v>
      </c>
      <c r="HC153" s="1665">
        <f t="shared" ca="1" si="230"/>
        <v>-2.9788840403417355E-7</v>
      </c>
      <c r="HD153" s="1665">
        <f t="shared" ca="1" si="230"/>
        <v>-3.0109938631282394E-7</v>
      </c>
      <c r="HE153" s="1665">
        <f t="shared" ca="1" si="230"/>
        <v>-3.0469479080476994E-7</v>
      </c>
      <c r="HF153" s="1665">
        <f t="shared" ca="1" si="230"/>
        <v>-3.0821508668217588E-7</v>
      </c>
      <c r="HG153" s="1665">
        <f t="shared" ca="1" si="230"/>
        <v>-3.1189545920206969E-7</v>
      </c>
      <c r="HH153" s="1665">
        <f t="shared" ca="1" si="230"/>
        <v>-3.1549894811079274E-7</v>
      </c>
      <c r="HI153" s="1665">
        <f t="shared" ca="1" si="230"/>
        <v>-3.1926629665684142E-7</v>
      </c>
      <c r="HJ153" s="1665">
        <f t="shared" ca="1" si="230"/>
        <v>-3.230786308205995E-7</v>
      </c>
      <c r="HK153" s="1665">
        <f t="shared" ca="1" si="230"/>
        <v>-3.268113246718851E-7</v>
      </c>
      <c r="HL153" s="1665">
        <f t="shared" ca="1" si="230"/>
        <v>-3.3071375343181399E-7</v>
      </c>
      <c r="HM153" s="1665">
        <f t="shared" ca="1" si="230"/>
        <v>-3.3453465978775301E-7</v>
      </c>
      <c r="HN153" s="1665">
        <f t="shared" ca="1" si="230"/>
        <v>-3.3852931229515762E-7</v>
      </c>
      <c r="HO153" s="1665">
        <f t="shared" ca="1" si="230"/>
        <v>-3.4257166463929974E-7</v>
      </c>
      <c r="HP153" s="1665">
        <f t="shared" ca="1" si="230"/>
        <v>-3.4626429425974767E-7</v>
      </c>
      <c r="HQ153" s="1665">
        <f t="shared" ca="1" si="230"/>
        <v>-3.5039900942548553E-7</v>
      </c>
      <c r="HR153" s="1665">
        <f t="shared" ca="1" si="230"/>
        <v>-3.5444734968450238E-7</v>
      </c>
      <c r="HS153" s="1665">
        <f t="shared" ca="1" si="230"/>
        <v>-3.5867977808238028E-7</v>
      </c>
      <c r="HT153" s="1665">
        <f t="shared" ca="1" si="230"/>
        <v>-3.628237903274118E-7</v>
      </c>
      <c r="HU153" s="1665">
        <f t="shared" ca="1" si="230"/>
        <v>-3.671562411553678E-7</v>
      </c>
      <c r="HV153" s="1665">
        <f t="shared" ca="1" si="230"/>
        <v>-3.7154042544368958E-7</v>
      </c>
      <c r="HW153" s="1665">
        <f t="shared" ca="1" si="230"/>
        <v>-3.7583302337266803E-7</v>
      </c>
      <c r="HX153" s="1665">
        <f t="shared" ca="1" si="230"/>
        <v>-3.8032081644658627E-7</v>
      </c>
      <c r="HY153" s="1665">
        <f t="shared" ca="1" si="230"/>
        <v>-3.8471485875591619E-7</v>
      </c>
      <c r="HZ153" s="1665">
        <f t="shared" ca="1" si="230"/>
        <v>-3.8930870913943148E-7</v>
      </c>
      <c r="IA153" s="1665">
        <f t="shared" ca="1" si="230"/>
        <v>-3.9395741433519492E-7</v>
      </c>
      <c r="IB153" s="1665">
        <f t="shared" ca="1" si="230"/>
        <v>-3.9820393839871005E-7</v>
      </c>
      <c r="IC153" s="1665">
        <f t="shared" ca="1" si="230"/>
        <v>-4.0295886083930859E-7</v>
      </c>
      <c r="ID153" s="1665">
        <f t="shared" ca="1" si="230"/>
        <v>-4.0761445213717798E-7</v>
      </c>
      <c r="IE153" s="1665">
        <f t="shared" ca="1" si="230"/>
        <v>-4.1248174479473758E-7</v>
      </c>
      <c r="IF153" s="1665">
        <f t="shared" ca="1" si="230"/>
        <v>-4.1724735887652383E-7</v>
      </c>
      <c r="IG153" s="1665">
        <f t="shared" ca="1" si="230"/>
        <v>-4.2222967732867328E-7</v>
      </c>
      <c r="IH153" s="1665">
        <f t="shared" ca="1" si="230"/>
        <v>-4.2727148926024329E-7</v>
      </c>
      <c r="II153" s="1665">
        <f t="shared" ca="1" si="230"/>
        <v>-4.3220797687856851E-7</v>
      </c>
      <c r="IJ153" s="1665">
        <f t="shared" ca="1" si="230"/>
        <v>-4.373689389135745E-7</v>
      </c>
      <c r="IK153" s="1665">
        <f t="shared" ca="1" si="230"/>
        <v>-4.4242208756930388E-7</v>
      </c>
      <c r="IL153" s="1665">
        <f t="shared" ca="1" si="230"/>
        <v>-4.4770501551034646E-7</v>
      </c>
    </row>
    <row r="154" spans="1:247" s="709" customFormat="1">
      <c r="D154" s="810"/>
      <c r="F154" s="725"/>
      <c r="G154" s="725"/>
      <c r="H154" s="725"/>
      <c r="I154" s="725"/>
      <c r="J154" s="725"/>
      <c r="K154" s="725"/>
      <c r="L154" s="725"/>
      <c r="M154" s="725"/>
      <c r="N154" s="725"/>
      <c r="O154" s="725"/>
      <c r="P154" s="725"/>
      <c r="Q154" s="725"/>
      <c r="R154" s="725"/>
      <c r="S154" s="725"/>
      <c r="T154" s="725"/>
      <c r="U154" s="725"/>
      <c r="V154" s="725"/>
      <c r="W154" s="725"/>
      <c r="X154" s="725"/>
      <c r="Y154" s="725"/>
      <c r="Z154" s="725"/>
      <c r="AA154" s="725"/>
      <c r="AB154" s="725"/>
      <c r="AC154" s="725"/>
      <c r="AD154" s="725"/>
      <c r="AE154" s="725"/>
      <c r="AF154" s="725"/>
      <c r="AG154" s="725"/>
      <c r="AH154" s="725"/>
      <c r="AI154" s="725"/>
      <c r="AJ154" s="725"/>
      <c r="AK154" s="725"/>
      <c r="AL154" s="725"/>
      <c r="AM154" s="725"/>
      <c r="AN154" s="725"/>
      <c r="AO154" s="725"/>
      <c r="AP154" s="725"/>
      <c r="AQ154" s="725"/>
      <c r="AR154" s="725"/>
      <c r="AS154" s="725"/>
      <c r="AT154" s="725"/>
      <c r="AU154" s="725"/>
      <c r="AV154" s="725"/>
      <c r="AW154" s="725"/>
      <c r="AX154" s="725"/>
      <c r="AY154" s="725"/>
      <c r="AZ154" s="725"/>
      <c r="BA154" s="725"/>
      <c r="BB154" s="725"/>
      <c r="BC154" s="725"/>
      <c r="BD154" s="725"/>
      <c r="BE154" s="725"/>
      <c r="BF154" s="725"/>
      <c r="BG154" s="725"/>
      <c r="BH154" s="725"/>
      <c r="BI154" s="725"/>
      <c r="BJ154" s="725"/>
      <c r="BK154" s="725"/>
      <c r="BL154" s="725"/>
      <c r="BM154" s="725"/>
      <c r="BN154" s="725"/>
      <c r="BO154" s="725"/>
      <c r="BP154" s="725"/>
      <c r="BQ154" s="725"/>
      <c r="BR154" s="725"/>
      <c r="BS154" s="725"/>
      <c r="BT154" s="725"/>
      <c r="BU154" s="725"/>
      <c r="BV154" s="725"/>
      <c r="BW154" s="725"/>
      <c r="BX154" s="725"/>
      <c r="BY154" s="725"/>
      <c r="BZ154" s="725"/>
      <c r="CA154" s="725"/>
      <c r="CB154" s="725"/>
      <c r="CC154" s="725"/>
      <c r="CD154" s="725"/>
      <c r="CE154" s="725"/>
      <c r="CF154" s="725"/>
      <c r="CG154" s="725"/>
      <c r="CH154" s="725"/>
      <c r="CI154" s="725"/>
      <c r="CJ154" s="725"/>
      <c r="CK154" s="725"/>
      <c r="CL154" s="725"/>
      <c r="CM154" s="725"/>
      <c r="CN154" s="725"/>
      <c r="CO154" s="725"/>
      <c r="CP154" s="725"/>
      <c r="CQ154" s="725"/>
      <c r="CR154" s="725"/>
      <c r="CS154" s="725"/>
      <c r="CT154" s="725"/>
      <c r="CU154" s="725"/>
      <c r="CV154" s="725"/>
      <c r="CW154" s="725"/>
      <c r="CX154" s="725"/>
      <c r="CY154" s="725"/>
      <c r="CZ154" s="725"/>
      <c r="DA154" s="725"/>
      <c r="DB154" s="725"/>
      <c r="DC154" s="725"/>
      <c r="DD154" s="725"/>
      <c r="DE154" s="725"/>
      <c r="DF154" s="725"/>
      <c r="DG154" s="725"/>
      <c r="DH154" s="725"/>
      <c r="DI154" s="725"/>
      <c r="DJ154" s="725"/>
      <c r="DK154" s="725"/>
      <c r="DL154" s="725"/>
      <c r="DM154" s="725"/>
      <c r="DN154" s="725"/>
      <c r="DO154" s="725"/>
      <c r="DP154" s="725"/>
      <c r="DQ154" s="725"/>
      <c r="DR154" s="725"/>
      <c r="DS154" s="725"/>
      <c r="DT154" s="725"/>
      <c r="DU154" s="725"/>
      <c r="DV154" s="725"/>
      <c r="DW154" s="725"/>
      <c r="DX154" s="725"/>
      <c r="DY154" s="725"/>
      <c r="DZ154" s="725"/>
      <c r="EA154" s="725"/>
      <c r="EB154" s="725"/>
      <c r="EC154" s="725"/>
      <c r="ED154" s="725"/>
      <c r="EE154" s="725"/>
      <c r="EF154" s="725"/>
      <c r="EG154" s="725"/>
      <c r="EH154" s="725"/>
      <c r="EI154" s="725"/>
      <c r="EJ154" s="725"/>
      <c r="EK154" s="725"/>
      <c r="EL154" s="725"/>
      <c r="EM154" s="725"/>
      <c r="EN154" s="725"/>
      <c r="EO154" s="725"/>
      <c r="EP154" s="725"/>
      <c r="EQ154" s="725"/>
      <c r="ER154" s="725"/>
      <c r="ES154" s="725"/>
      <c r="ET154" s="725"/>
      <c r="EU154" s="725"/>
      <c r="EV154" s="725"/>
      <c r="EW154" s="725"/>
      <c r="EX154" s="725"/>
      <c r="EY154" s="725"/>
      <c r="EZ154" s="725"/>
      <c r="FA154" s="725"/>
      <c r="FB154" s="725"/>
      <c r="FC154" s="725"/>
      <c r="FD154" s="725"/>
      <c r="FE154" s="725"/>
      <c r="FF154" s="725"/>
      <c r="FG154" s="725"/>
      <c r="FH154" s="725"/>
      <c r="FI154" s="725"/>
      <c r="FJ154" s="725"/>
      <c r="FK154" s="725"/>
      <c r="FL154" s="725"/>
      <c r="FM154" s="725"/>
      <c r="FN154" s="725"/>
      <c r="FO154" s="725"/>
      <c r="FP154" s="725"/>
      <c r="FQ154" s="725"/>
      <c r="FR154" s="725"/>
      <c r="FS154" s="725"/>
      <c r="FT154" s="725"/>
      <c r="FU154" s="725"/>
      <c r="FV154" s="725"/>
      <c r="FW154" s="725"/>
      <c r="FX154" s="725"/>
      <c r="FY154" s="725"/>
      <c r="FZ154" s="725"/>
      <c r="GA154" s="725"/>
      <c r="GB154" s="725"/>
      <c r="GC154" s="725"/>
      <c r="GD154" s="725"/>
      <c r="GE154" s="725"/>
      <c r="GF154" s="725"/>
      <c r="GG154" s="725"/>
      <c r="GH154" s="725"/>
      <c r="GI154" s="725"/>
      <c r="GJ154" s="725"/>
      <c r="GK154" s="725"/>
      <c r="GL154" s="725"/>
      <c r="GM154" s="725"/>
      <c r="GN154" s="725"/>
      <c r="GO154" s="725"/>
      <c r="GP154" s="725"/>
      <c r="GQ154" s="725"/>
      <c r="GR154" s="725"/>
      <c r="GS154" s="725"/>
      <c r="GT154" s="725"/>
      <c r="GU154" s="725"/>
      <c r="GV154" s="725"/>
      <c r="GW154" s="725"/>
      <c r="GX154" s="725"/>
      <c r="GY154" s="725"/>
      <c r="GZ154" s="725"/>
      <c r="HA154" s="725"/>
      <c r="HB154" s="725"/>
      <c r="HC154" s="725"/>
      <c r="HD154" s="725"/>
      <c r="HE154" s="725"/>
      <c r="HF154" s="725"/>
      <c r="HG154" s="725"/>
      <c r="HH154" s="725"/>
      <c r="HI154" s="725"/>
      <c r="HJ154" s="725"/>
      <c r="HK154" s="725"/>
      <c r="HL154" s="725"/>
      <c r="HM154" s="725"/>
      <c r="HN154" s="725"/>
      <c r="HO154" s="725"/>
      <c r="HP154" s="725"/>
      <c r="HQ154" s="725"/>
      <c r="HR154" s="725"/>
      <c r="HS154" s="725"/>
      <c r="HT154" s="725"/>
      <c r="HU154" s="725"/>
      <c r="HV154" s="725"/>
      <c r="HW154" s="725"/>
      <c r="HX154" s="725"/>
      <c r="HY154" s="725"/>
      <c r="HZ154" s="725"/>
      <c r="IA154" s="725"/>
      <c r="IB154" s="725"/>
      <c r="IC154" s="725"/>
      <c r="ID154" s="725"/>
      <c r="IE154" s="725"/>
      <c r="IF154" s="725"/>
      <c r="IG154" s="725"/>
      <c r="IH154" s="725"/>
      <c r="II154" s="725"/>
      <c r="IJ154" s="725"/>
      <c r="IK154" s="725"/>
      <c r="IL154" s="725"/>
    </row>
    <row r="155" spans="1:247" s="817" customFormat="1">
      <c r="B155" s="817" t="s">
        <v>727</v>
      </c>
      <c r="D155" s="818">
        <f ca="1">IFERROR(E155/SUM($E$155:$E$156),"")</f>
        <v>0.75</v>
      </c>
      <c r="E155" s="817">
        <f ca="1">SUM(G155:IL155)</f>
        <v>19091002.782767851</v>
      </c>
      <c r="F155" s="820">
        <f>-F150</f>
        <v>0</v>
      </c>
      <c r="G155" s="820">
        <f t="shared" ref="G155:BR155" ca="1" si="231">-G150</f>
        <v>0</v>
      </c>
      <c r="H155" s="820">
        <f t="shared" ca="1" si="231"/>
        <v>0</v>
      </c>
      <c r="I155" s="820">
        <f t="shared" ca="1" si="231"/>
        <v>0</v>
      </c>
      <c r="J155" s="820">
        <f t="shared" ca="1" si="231"/>
        <v>0</v>
      </c>
      <c r="K155" s="820">
        <f t="shared" ca="1" si="231"/>
        <v>0</v>
      </c>
      <c r="L155" s="820">
        <f t="shared" ca="1" si="231"/>
        <v>0</v>
      </c>
      <c r="M155" s="820">
        <f t="shared" ca="1" si="231"/>
        <v>0</v>
      </c>
      <c r="N155" s="820">
        <f t="shared" ca="1" si="231"/>
        <v>0</v>
      </c>
      <c r="O155" s="820">
        <f t="shared" ca="1" si="231"/>
        <v>0</v>
      </c>
      <c r="P155" s="820">
        <f t="shared" ca="1" si="231"/>
        <v>0</v>
      </c>
      <c r="Q155" s="820">
        <f t="shared" ca="1" si="231"/>
        <v>0</v>
      </c>
      <c r="R155" s="820">
        <f t="shared" ca="1" si="231"/>
        <v>0</v>
      </c>
      <c r="S155" s="820">
        <f t="shared" ca="1" si="231"/>
        <v>0</v>
      </c>
      <c r="T155" s="820">
        <f t="shared" ca="1" si="231"/>
        <v>0</v>
      </c>
      <c r="U155" s="820">
        <f t="shared" ca="1" si="231"/>
        <v>0</v>
      </c>
      <c r="V155" s="820">
        <f t="shared" ca="1" si="231"/>
        <v>0</v>
      </c>
      <c r="W155" s="820">
        <f t="shared" ca="1" si="231"/>
        <v>0</v>
      </c>
      <c r="X155" s="820">
        <f t="shared" ca="1" si="231"/>
        <v>0</v>
      </c>
      <c r="Y155" s="820">
        <f t="shared" ca="1" si="231"/>
        <v>0</v>
      </c>
      <c r="Z155" s="820">
        <f t="shared" ca="1" si="231"/>
        <v>0</v>
      </c>
      <c r="AA155" s="820">
        <f t="shared" ca="1" si="231"/>
        <v>0</v>
      </c>
      <c r="AB155" s="820">
        <f t="shared" ca="1" si="231"/>
        <v>0</v>
      </c>
      <c r="AC155" s="820">
        <f t="shared" ca="1" si="231"/>
        <v>0</v>
      </c>
      <c r="AD155" s="820">
        <f t="shared" ca="1" si="231"/>
        <v>0</v>
      </c>
      <c r="AE155" s="820">
        <f ca="1">-AE150</f>
        <v>0</v>
      </c>
      <c r="AF155" s="820">
        <f t="shared" ca="1" si="231"/>
        <v>0</v>
      </c>
      <c r="AG155" s="820">
        <f t="shared" ca="1" si="231"/>
        <v>0</v>
      </c>
      <c r="AH155" s="820">
        <f t="shared" ca="1" si="231"/>
        <v>0</v>
      </c>
      <c r="AI155" s="820">
        <f t="shared" ca="1" si="231"/>
        <v>0</v>
      </c>
      <c r="AJ155" s="820">
        <f t="shared" ca="1" si="231"/>
        <v>0</v>
      </c>
      <c r="AK155" s="820">
        <f t="shared" ca="1" si="231"/>
        <v>0</v>
      </c>
      <c r="AL155" s="820">
        <f t="shared" ca="1" si="231"/>
        <v>0</v>
      </c>
      <c r="AM155" s="820">
        <f t="shared" ca="1" si="231"/>
        <v>0</v>
      </c>
      <c r="AN155" s="820">
        <f t="shared" ca="1" si="231"/>
        <v>0</v>
      </c>
      <c r="AO155" s="820">
        <f t="shared" ca="1" si="231"/>
        <v>0</v>
      </c>
      <c r="AP155" s="820">
        <f t="shared" ca="1" si="231"/>
        <v>0</v>
      </c>
      <c r="AQ155" s="820">
        <f t="shared" ca="1" si="231"/>
        <v>0</v>
      </c>
      <c r="AR155" s="820">
        <f t="shared" ca="1" si="231"/>
        <v>0</v>
      </c>
      <c r="AS155" s="820">
        <f t="shared" ca="1" si="231"/>
        <v>0</v>
      </c>
      <c r="AT155" s="820">
        <f t="shared" ca="1" si="231"/>
        <v>0</v>
      </c>
      <c r="AU155" s="820">
        <f t="shared" ca="1" si="231"/>
        <v>0</v>
      </c>
      <c r="AV155" s="820">
        <f t="shared" ca="1" si="231"/>
        <v>0</v>
      </c>
      <c r="AW155" s="820">
        <f t="shared" ca="1" si="231"/>
        <v>0</v>
      </c>
      <c r="AX155" s="820">
        <f t="shared" ca="1" si="231"/>
        <v>0</v>
      </c>
      <c r="AY155" s="820">
        <f t="shared" ca="1" si="231"/>
        <v>0</v>
      </c>
      <c r="AZ155" s="820">
        <f t="shared" ca="1" si="231"/>
        <v>0</v>
      </c>
      <c r="BA155" s="820">
        <f t="shared" ca="1" si="231"/>
        <v>0</v>
      </c>
      <c r="BB155" s="820">
        <f t="shared" ca="1" si="231"/>
        <v>0</v>
      </c>
      <c r="BC155" s="820">
        <f t="shared" ca="1" si="231"/>
        <v>0</v>
      </c>
      <c r="BD155" s="820">
        <f t="shared" ca="1" si="231"/>
        <v>0</v>
      </c>
      <c r="BE155" s="820">
        <f t="shared" ca="1" si="231"/>
        <v>0</v>
      </c>
      <c r="BF155" s="820">
        <f t="shared" ca="1" si="231"/>
        <v>0</v>
      </c>
      <c r="BG155" s="820">
        <f t="shared" ca="1" si="231"/>
        <v>0</v>
      </c>
      <c r="BH155" s="820">
        <f t="shared" ca="1" si="231"/>
        <v>0</v>
      </c>
      <c r="BI155" s="820">
        <f t="shared" ca="1" si="231"/>
        <v>0</v>
      </c>
      <c r="BJ155" s="820">
        <f t="shared" ca="1" si="231"/>
        <v>0</v>
      </c>
      <c r="BK155" s="820">
        <f t="shared" ca="1" si="231"/>
        <v>0</v>
      </c>
      <c r="BL155" s="820">
        <f t="shared" ca="1" si="231"/>
        <v>0</v>
      </c>
      <c r="BM155" s="820">
        <f t="shared" ca="1" si="231"/>
        <v>0</v>
      </c>
      <c r="BN155" s="820">
        <f t="shared" ca="1" si="231"/>
        <v>0</v>
      </c>
      <c r="BO155" s="820">
        <f t="shared" ca="1" si="231"/>
        <v>0</v>
      </c>
      <c r="BP155" s="820">
        <f t="shared" ca="1" si="231"/>
        <v>0</v>
      </c>
      <c r="BQ155" s="820">
        <f t="shared" ca="1" si="231"/>
        <v>0</v>
      </c>
      <c r="BR155" s="820">
        <f t="shared" ca="1" si="231"/>
        <v>0</v>
      </c>
      <c r="BS155" s="820">
        <f t="shared" ref="BS155:ED155" ca="1" si="232">-BS150</f>
        <v>0</v>
      </c>
      <c r="BT155" s="820">
        <f t="shared" ca="1" si="232"/>
        <v>0</v>
      </c>
      <c r="BU155" s="820">
        <f t="shared" ca="1" si="232"/>
        <v>19091002.782767851</v>
      </c>
      <c r="BV155" s="820">
        <f t="shared" si="232"/>
        <v>0</v>
      </c>
      <c r="BW155" s="820">
        <f t="shared" si="232"/>
        <v>0</v>
      </c>
      <c r="BX155" s="820">
        <f t="shared" si="232"/>
        <v>0</v>
      </c>
      <c r="BY155" s="820">
        <f t="shared" si="232"/>
        <v>0</v>
      </c>
      <c r="BZ155" s="820">
        <f t="shared" si="232"/>
        <v>0</v>
      </c>
      <c r="CA155" s="820">
        <f t="shared" si="232"/>
        <v>0</v>
      </c>
      <c r="CB155" s="820">
        <f t="shared" si="232"/>
        <v>0</v>
      </c>
      <c r="CC155" s="820">
        <f t="shared" si="232"/>
        <v>0</v>
      </c>
      <c r="CD155" s="820">
        <f t="shared" si="232"/>
        <v>0</v>
      </c>
      <c r="CE155" s="820">
        <f t="shared" si="232"/>
        <v>0</v>
      </c>
      <c r="CF155" s="820">
        <f t="shared" si="232"/>
        <v>0</v>
      </c>
      <c r="CG155" s="820">
        <f t="shared" si="232"/>
        <v>0</v>
      </c>
      <c r="CH155" s="820">
        <f t="shared" si="232"/>
        <v>0</v>
      </c>
      <c r="CI155" s="820">
        <f t="shared" si="232"/>
        <v>0</v>
      </c>
      <c r="CJ155" s="820">
        <f t="shared" si="232"/>
        <v>0</v>
      </c>
      <c r="CK155" s="820">
        <f t="shared" si="232"/>
        <v>0</v>
      </c>
      <c r="CL155" s="820">
        <f t="shared" si="232"/>
        <v>0</v>
      </c>
      <c r="CM155" s="820">
        <f t="shared" si="232"/>
        <v>0</v>
      </c>
      <c r="CN155" s="820">
        <f t="shared" si="232"/>
        <v>0</v>
      </c>
      <c r="CO155" s="820">
        <f t="shared" si="232"/>
        <v>0</v>
      </c>
      <c r="CP155" s="820">
        <f t="shared" si="232"/>
        <v>0</v>
      </c>
      <c r="CQ155" s="820">
        <f t="shared" si="232"/>
        <v>0</v>
      </c>
      <c r="CR155" s="820">
        <f t="shared" si="232"/>
        <v>0</v>
      </c>
      <c r="CS155" s="820">
        <f t="shared" si="232"/>
        <v>0</v>
      </c>
      <c r="CT155" s="820">
        <f t="shared" si="232"/>
        <v>0</v>
      </c>
      <c r="CU155" s="820">
        <f t="shared" si="232"/>
        <v>0</v>
      </c>
      <c r="CV155" s="820">
        <f t="shared" si="232"/>
        <v>0</v>
      </c>
      <c r="CW155" s="820">
        <f t="shared" si="232"/>
        <v>0</v>
      </c>
      <c r="CX155" s="820">
        <f t="shared" si="232"/>
        <v>0</v>
      </c>
      <c r="CY155" s="820">
        <f t="shared" si="232"/>
        <v>0</v>
      </c>
      <c r="CZ155" s="820">
        <f t="shared" si="232"/>
        <v>0</v>
      </c>
      <c r="DA155" s="820">
        <f t="shared" si="232"/>
        <v>0</v>
      </c>
      <c r="DB155" s="820">
        <f t="shared" si="232"/>
        <v>0</v>
      </c>
      <c r="DC155" s="820">
        <f t="shared" si="232"/>
        <v>0</v>
      </c>
      <c r="DD155" s="820">
        <f t="shared" si="232"/>
        <v>0</v>
      </c>
      <c r="DE155" s="820">
        <f t="shared" si="232"/>
        <v>0</v>
      </c>
      <c r="DF155" s="820">
        <f t="shared" si="232"/>
        <v>0</v>
      </c>
      <c r="DG155" s="820">
        <f t="shared" si="232"/>
        <v>0</v>
      </c>
      <c r="DH155" s="820">
        <f t="shared" si="232"/>
        <v>0</v>
      </c>
      <c r="DI155" s="820">
        <f t="shared" si="232"/>
        <v>0</v>
      </c>
      <c r="DJ155" s="820">
        <f t="shared" si="232"/>
        <v>0</v>
      </c>
      <c r="DK155" s="820">
        <f t="shared" si="232"/>
        <v>0</v>
      </c>
      <c r="DL155" s="820">
        <f t="shared" si="232"/>
        <v>0</v>
      </c>
      <c r="DM155" s="820">
        <f t="shared" si="232"/>
        <v>0</v>
      </c>
      <c r="DN155" s="820">
        <f t="shared" si="232"/>
        <v>0</v>
      </c>
      <c r="DO155" s="820">
        <f t="shared" si="232"/>
        <v>0</v>
      </c>
      <c r="DP155" s="820">
        <f t="shared" si="232"/>
        <v>0</v>
      </c>
      <c r="DQ155" s="820">
        <f t="shared" si="232"/>
        <v>0</v>
      </c>
      <c r="DR155" s="820">
        <f t="shared" si="232"/>
        <v>0</v>
      </c>
      <c r="DS155" s="820">
        <f t="shared" si="232"/>
        <v>0</v>
      </c>
      <c r="DT155" s="820">
        <f t="shared" si="232"/>
        <v>0</v>
      </c>
      <c r="DU155" s="820">
        <f t="shared" si="232"/>
        <v>0</v>
      </c>
      <c r="DV155" s="820">
        <f t="shared" si="232"/>
        <v>0</v>
      </c>
      <c r="DW155" s="820">
        <f t="shared" si="232"/>
        <v>0</v>
      </c>
      <c r="DX155" s="820">
        <f t="shared" si="232"/>
        <v>0</v>
      </c>
      <c r="DY155" s="820">
        <f t="shared" si="232"/>
        <v>0</v>
      </c>
      <c r="DZ155" s="820">
        <f t="shared" si="232"/>
        <v>0</v>
      </c>
      <c r="EA155" s="820">
        <f t="shared" si="232"/>
        <v>0</v>
      </c>
      <c r="EB155" s="820">
        <f t="shared" si="232"/>
        <v>0</v>
      </c>
      <c r="EC155" s="820">
        <f t="shared" si="232"/>
        <v>0</v>
      </c>
      <c r="ED155" s="820">
        <f t="shared" si="232"/>
        <v>0</v>
      </c>
      <c r="EE155" s="820">
        <f t="shared" ref="EE155:GP155" si="233">-EE150</f>
        <v>0</v>
      </c>
      <c r="EF155" s="820">
        <f t="shared" si="233"/>
        <v>0</v>
      </c>
      <c r="EG155" s="820">
        <f t="shared" si="233"/>
        <v>0</v>
      </c>
      <c r="EH155" s="820">
        <f t="shared" si="233"/>
        <v>0</v>
      </c>
      <c r="EI155" s="820">
        <f t="shared" si="233"/>
        <v>0</v>
      </c>
      <c r="EJ155" s="820">
        <f t="shared" si="233"/>
        <v>0</v>
      </c>
      <c r="EK155" s="820">
        <f t="shared" si="233"/>
        <v>0</v>
      </c>
      <c r="EL155" s="820">
        <f t="shared" si="233"/>
        <v>0</v>
      </c>
      <c r="EM155" s="820">
        <f t="shared" si="233"/>
        <v>0</v>
      </c>
      <c r="EN155" s="820">
        <f t="shared" si="233"/>
        <v>0</v>
      </c>
      <c r="EO155" s="820">
        <f t="shared" si="233"/>
        <v>0</v>
      </c>
      <c r="EP155" s="820">
        <f t="shared" si="233"/>
        <v>0</v>
      </c>
      <c r="EQ155" s="820">
        <f t="shared" si="233"/>
        <v>0</v>
      </c>
      <c r="ER155" s="820">
        <f t="shared" si="233"/>
        <v>0</v>
      </c>
      <c r="ES155" s="820">
        <f t="shared" si="233"/>
        <v>0</v>
      </c>
      <c r="ET155" s="820">
        <f t="shared" si="233"/>
        <v>0</v>
      </c>
      <c r="EU155" s="820">
        <f t="shared" si="233"/>
        <v>0</v>
      </c>
      <c r="EV155" s="820">
        <f t="shared" si="233"/>
        <v>0</v>
      </c>
      <c r="EW155" s="820">
        <f t="shared" si="233"/>
        <v>0</v>
      </c>
      <c r="EX155" s="820">
        <f t="shared" si="233"/>
        <v>0</v>
      </c>
      <c r="EY155" s="820">
        <f t="shared" si="233"/>
        <v>0</v>
      </c>
      <c r="EZ155" s="820">
        <f t="shared" si="233"/>
        <v>0</v>
      </c>
      <c r="FA155" s="820">
        <f t="shared" si="233"/>
        <v>0</v>
      </c>
      <c r="FB155" s="820">
        <f t="shared" si="233"/>
        <v>0</v>
      </c>
      <c r="FC155" s="820">
        <f t="shared" si="233"/>
        <v>0</v>
      </c>
      <c r="FD155" s="820">
        <f t="shared" si="233"/>
        <v>0</v>
      </c>
      <c r="FE155" s="820">
        <f t="shared" si="233"/>
        <v>0</v>
      </c>
      <c r="FF155" s="820">
        <f t="shared" si="233"/>
        <v>0</v>
      </c>
      <c r="FG155" s="820">
        <f t="shared" si="233"/>
        <v>0</v>
      </c>
      <c r="FH155" s="820">
        <f t="shared" si="233"/>
        <v>0</v>
      </c>
      <c r="FI155" s="820">
        <f t="shared" si="233"/>
        <v>0</v>
      </c>
      <c r="FJ155" s="820">
        <f t="shared" si="233"/>
        <v>0</v>
      </c>
      <c r="FK155" s="820">
        <f t="shared" si="233"/>
        <v>0</v>
      </c>
      <c r="FL155" s="820">
        <f t="shared" si="233"/>
        <v>0</v>
      </c>
      <c r="FM155" s="820">
        <f t="shared" si="233"/>
        <v>0</v>
      </c>
      <c r="FN155" s="820">
        <f t="shared" si="233"/>
        <v>0</v>
      </c>
      <c r="FO155" s="820">
        <f t="shared" si="233"/>
        <v>0</v>
      </c>
      <c r="FP155" s="820">
        <f t="shared" si="233"/>
        <v>0</v>
      </c>
      <c r="FQ155" s="820">
        <f t="shared" si="233"/>
        <v>0</v>
      </c>
      <c r="FR155" s="820">
        <f t="shared" si="233"/>
        <v>0</v>
      </c>
      <c r="FS155" s="820">
        <f t="shared" si="233"/>
        <v>0</v>
      </c>
      <c r="FT155" s="820">
        <f t="shared" si="233"/>
        <v>0</v>
      </c>
      <c r="FU155" s="820">
        <f t="shared" si="233"/>
        <v>0</v>
      </c>
      <c r="FV155" s="820">
        <f t="shared" si="233"/>
        <v>0</v>
      </c>
      <c r="FW155" s="820">
        <f t="shared" si="233"/>
        <v>0</v>
      </c>
      <c r="FX155" s="820">
        <f t="shared" si="233"/>
        <v>0</v>
      </c>
      <c r="FY155" s="820">
        <f t="shared" si="233"/>
        <v>0</v>
      </c>
      <c r="FZ155" s="820">
        <f t="shared" si="233"/>
        <v>0</v>
      </c>
      <c r="GA155" s="820">
        <f t="shared" si="233"/>
        <v>0</v>
      </c>
      <c r="GB155" s="820">
        <f t="shared" si="233"/>
        <v>0</v>
      </c>
      <c r="GC155" s="820">
        <f t="shared" si="233"/>
        <v>0</v>
      </c>
      <c r="GD155" s="820">
        <f t="shared" si="233"/>
        <v>0</v>
      </c>
      <c r="GE155" s="820">
        <f t="shared" si="233"/>
        <v>0</v>
      </c>
      <c r="GF155" s="820">
        <f t="shared" si="233"/>
        <v>0</v>
      </c>
      <c r="GG155" s="820">
        <f t="shared" si="233"/>
        <v>0</v>
      </c>
      <c r="GH155" s="820">
        <f t="shared" si="233"/>
        <v>0</v>
      </c>
      <c r="GI155" s="820">
        <f t="shared" si="233"/>
        <v>0</v>
      </c>
      <c r="GJ155" s="820">
        <f t="shared" si="233"/>
        <v>0</v>
      </c>
      <c r="GK155" s="820">
        <f t="shared" si="233"/>
        <v>0</v>
      </c>
      <c r="GL155" s="820">
        <f t="shared" si="233"/>
        <v>0</v>
      </c>
      <c r="GM155" s="820">
        <f t="shared" si="233"/>
        <v>0</v>
      </c>
      <c r="GN155" s="820">
        <f t="shared" si="233"/>
        <v>0</v>
      </c>
      <c r="GO155" s="820">
        <f t="shared" si="233"/>
        <v>0</v>
      </c>
      <c r="GP155" s="820">
        <f t="shared" si="233"/>
        <v>0</v>
      </c>
      <c r="GQ155" s="820">
        <f t="shared" ref="GQ155:IL155" si="234">-GQ150</f>
        <v>0</v>
      </c>
      <c r="GR155" s="820">
        <f t="shared" si="234"/>
        <v>0</v>
      </c>
      <c r="GS155" s="820">
        <f t="shared" si="234"/>
        <v>0</v>
      </c>
      <c r="GT155" s="820">
        <f t="shared" si="234"/>
        <v>0</v>
      </c>
      <c r="GU155" s="820">
        <f t="shared" si="234"/>
        <v>0</v>
      </c>
      <c r="GV155" s="820">
        <f t="shared" si="234"/>
        <v>0</v>
      </c>
      <c r="GW155" s="820">
        <f t="shared" si="234"/>
        <v>0</v>
      </c>
      <c r="GX155" s="820">
        <f t="shared" si="234"/>
        <v>0</v>
      </c>
      <c r="GY155" s="820">
        <f t="shared" si="234"/>
        <v>0</v>
      </c>
      <c r="GZ155" s="820">
        <f t="shared" si="234"/>
        <v>0</v>
      </c>
      <c r="HA155" s="820">
        <f t="shared" si="234"/>
        <v>0</v>
      </c>
      <c r="HB155" s="820">
        <f t="shared" si="234"/>
        <v>0</v>
      </c>
      <c r="HC155" s="820">
        <f t="shared" si="234"/>
        <v>0</v>
      </c>
      <c r="HD155" s="820">
        <f t="shared" si="234"/>
        <v>0</v>
      </c>
      <c r="HE155" s="820">
        <f t="shared" si="234"/>
        <v>0</v>
      </c>
      <c r="HF155" s="820">
        <f t="shared" si="234"/>
        <v>0</v>
      </c>
      <c r="HG155" s="820">
        <f t="shared" si="234"/>
        <v>0</v>
      </c>
      <c r="HH155" s="820">
        <f t="shared" si="234"/>
        <v>0</v>
      </c>
      <c r="HI155" s="820">
        <f t="shared" si="234"/>
        <v>0</v>
      </c>
      <c r="HJ155" s="820">
        <f t="shared" si="234"/>
        <v>0</v>
      </c>
      <c r="HK155" s="820">
        <f t="shared" si="234"/>
        <v>0</v>
      </c>
      <c r="HL155" s="820">
        <f t="shared" si="234"/>
        <v>0</v>
      </c>
      <c r="HM155" s="820">
        <f t="shared" si="234"/>
        <v>0</v>
      </c>
      <c r="HN155" s="820">
        <f t="shared" si="234"/>
        <v>0</v>
      </c>
      <c r="HO155" s="820">
        <f t="shared" si="234"/>
        <v>0</v>
      </c>
      <c r="HP155" s="820">
        <f t="shared" si="234"/>
        <v>0</v>
      </c>
      <c r="HQ155" s="820">
        <f t="shared" si="234"/>
        <v>0</v>
      </c>
      <c r="HR155" s="820">
        <f t="shared" si="234"/>
        <v>0</v>
      </c>
      <c r="HS155" s="820">
        <f t="shared" si="234"/>
        <v>0</v>
      </c>
      <c r="HT155" s="820">
        <f t="shared" si="234"/>
        <v>0</v>
      </c>
      <c r="HU155" s="820">
        <f t="shared" si="234"/>
        <v>0</v>
      </c>
      <c r="HV155" s="820">
        <f t="shared" si="234"/>
        <v>0</v>
      </c>
      <c r="HW155" s="820">
        <f t="shared" si="234"/>
        <v>0</v>
      </c>
      <c r="HX155" s="820">
        <f t="shared" si="234"/>
        <v>0</v>
      </c>
      <c r="HY155" s="820">
        <f t="shared" si="234"/>
        <v>0</v>
      </c>
      <c r="HZ155" s="820">
        <f t="shared" si="234"/>
        <v>0</v>
      </c>
      <c r="IA155" s="820">
        <f t="shared" si="234"/>
        <v>0</v>
      </c>
      <c r="IB155" s="820">
        <f t="shared" si="234"/>
        <v>0</v>
      </c>
      <c r="IC155" s="820">
        <f t="shared" si="234"/>
        <v>0</v>
      </c>
      <c r="ID155" s="820">
        <f t="shared" si="234"/>
        <v>0</v>
      </c>
      <c r="IE155" s="820">
        <f t="shared" si="234"/>
        <v>0</v>
      </c>
      <c r="IF155" s="820">
        <f t="shared" si="234"/>
        <v>0</v>
      </c>
      <c r="IG155" s="820">
        <f t="shared" si="234"/>
        <v>0</v>
      </c>
      <c r="IH155" s="820">
        <f t="shared" si="234"/>
        <v>0</v>
      </c>
      <c r="II155" s="820">
        <f t="shared" si="234"/>
        <v>0</v>
      </c>
      <c r="IJ155" s="820">
        <f t="shared" si="234"/>
        <v>0</v>
      </c>
      <c r="IK155" s="820">
        <f t="shared" si="234"/>
        <v>0</v>
      </c>
      <c r="IL155" s="820">
        <f t="shared" si="234"/>
        <v>0</v>
      </c>
    </row>
    <row r="156" spans="1:247" s="817" customFormat="1">
      <c r="B156" s="817" t="s">
        <v>728</v>
      </c>
      <c r="D156" s="818">
        <f ca="1">IFERROR(E156/SUM($E$155:$E$156),"")</f>
        <v>0.25</v>
      </c>
      <c r="E156" s="817">
        <f ca="1">SUM(G156:IL156)</f>
        <v>6363667.5942559503</v>
      </c>
      <c r="F156" s="820">
        <f>F155/_WF_Tier2_LP*_WF_Tier2_GP</f>
        <v>0</v>
      </c>
      <c r="G156" s="820">
        <f t="shared" ref="G156:BR156" ca="1" si="235">G155/_WF_Tier2_LP*_WF_Tier2_GP</f>
        <v>0</v>
      </c>
      <c r="H156" s="820">
        <f t="shared" ca="1" si="235"/>
        <v>0</v>
      </c>
      <c r="I156" s="820">
        <f t="shared" ca="1" si="235"/>
        <v>0</v>
      </c>
      <c r="J156" s="820">
        <f t="shared" ca="1" si="235"/>
        <v>0</v>
      </c>
      <c r="K156" s="820">
        <f t="shared" ca="1" si="235"/>
        <v>0</v>
      </c>
      <c r="L156" s="820">
        <f t="shared" ca="1" si="235"/>
        <v>0</v>
      </c>
      <c r="M156" s="820">
        <f t="shared" ca="1" si="235"/>
        <v>0</v>
      </c>
      <c r="N156" s="820">
        <f t="shared" ca="1" si="235"/>
        <v>0</v>
      </c>
      <c r="O156" s="820">
        <f t="shared" ca="1" si="235"/>
        <v>0</v>
      </c>
      <c r="P156" s="820">
        <f t="shared" ca="1" si="235"/>
        <v>0</v>
      </c>
      <c r="Q156" s="820">
        <f t="shared" ca="1" si="235"/>
        <v>0</v>
      </c>
      <c r="R156" s="820">
        <f t="shared" ca="1" si="235"/>
        <v>0</v>
      </c>
      <c r="S156" s="820">
        <f t="shared" ca="1" si="235"/>
        <v>0</v>
      </c>
      <c r="T156" s="820">
        <f t="shared" ca="1" si="235"/>
        <v>0</v>
      </c>
      <c r="U156" s="820">
        <f t="shared" ca="1" si="235"/>
        <v>0</v>
      </c>
      <c r="V156" s="820">
        <f t="shared" ca="1" si="235"/>
        <v>0</v>
      </c>
      <c r="W156" s="820">
        <f t="shared" ca="1" si="235"/>
        <v>0</v>
      </c>
      <c r="X156" s="820">
        <f t="shared" ca="1" si="235"/>
        <v>0</v>
      </c>
      <c r="Y156" s="820">
        <f t="shared" ca="1" si="235"/>
        <v>0</v>
      </c>
      <c r="Z156" s="820">
        <f t="shared" ca="1" si="235"/>
        <v>0</v>
      </c>
      <c r="AA156" s="820">
        <f t="shared" ca="1" si="235"/>
        <v>0</v>
      </c>
      <c r="AB156" s="820">
        <f t="shared" ca="1" si="235"/>
        <v>0</v>
      </c>
      <c r="AC156" s="820">
        <f t="shared" ca="1" si="235"/>
        <v>0</v>
      </c>
      <c r="AD156" s="820">
        <f t="shared" ca="1" si="235"/>
        <v>0</v>
      </c>
      <c r="AE156" s="820">
        <f ca="1">AE155/_WF_Tier2_LP*_WF_Tier2_GP</f>
        <v>0</v>
      </c>
      <c r="AF156" s="820">
        <f t="shared" ca="1" si="235"/>
        <v>0</v>
      </c>
      <c r="AG156" s="820">
        <f t="shared" ca="1" si="235"/>
        <v>0</v>
      </c>
      <c r="AH156" s="820">
        <f t="shared" ca="1" si="235"/>
        <v>0</v>
      </c>
      <c r="AI156" s="820">
        <f t="shared" ca="1" si="235"/>
        <v>0</v>
      </c>
      <c r="AJ156" s="820">
        <f t="shared" ca="1" si="235"/>
        <v>0</v>
      </c>
      <c r="AK156" s="820">
        <f t="shared" ca="1" si="235"/>
        <v>0</v>
      </c>
      <c r="AL156" s="820">
        <f t="shared" ca="1" si="235"/>
        <v>0</v>
      </c>
      <c r="AM156" s="820">
        <f t="shared" ca="1" si="235"/>
        <v>0</v>
      </c>
      <c r="AN156" s="820">
        <f t="shared" ca="1" si="235"/>
        <v>0</v>
      </c>
      <c r="AO156" s="820">
        <f t="shared" ca="1" si="235"/>
        <v>0</v>
      </c>
      <c r="AP156" s="820">
        <f t="shared" ca="1" si="235"/>
        <v>0</v>
      </c>
      <c r="AQ156" s="820">
        <f t="shared" ca="1" si="235"/>
        <v>0</v>
      </c>
      <c r="AR156" s="820">
        <f t="shared" ca="1" si="235"/>
        <v>0</v>
      </c>
      <c r="AS156" s="820">
        <f t="shared" ca="1" si="235"/>
        <v>0</v>
      </c>
      <c r="AT156" s="820">
        <f t="shared" ca="1" si="235"/>
        <v>0</v>
      </c>
      <c r="AU156" s="820">
        <f t="shared" ca="1" si="235"/>
        <v>0</v>
      </c>
      <c r="AV156" s="820">
        <f t="shared" ca="1" si="235"/>
        <v>0</v>
      </c>
      <c r="AW156" s="820">
        <f t="shared" ca="1" si="235"/>
        <v>0</v>
      </c>
      <c r="AX156" s="820">
        <f t="shared" ca="1" si="235"/>
        <v>0</v>
      </c>
      <c r="AY156" s="820">
        <f t="shared" ca="1" si="235"/>
        <v>0</v>
      </c>
      <c r="AZ156" s="820">
        <f t="shared" ca="1" si="235"/>
        <v>0</v>
      </c>
      <c r="BA156" s="820">
        <f t="shared" ca="1" si="235"/>
        <v>0</v>
      </c>
      <c r="BB156" s="820">
        <f t="shared" ca="1" si="235"/>
        <v>0</v>
      </c>
      <c r="BC156" s="820">
        <f t="shared" ca="1" si="235"/>
        <v>0</v>
      </c>
      <c r="BD156" s="820">
        <f t="shared" ca="1" si="235"/>
        <v>0</v>
      </c>
      <c r="BE156" s="820">
        <f t="shared" ca="1" si="235"/>
        <v>0</v>
      </c>
      <c r="BF156" s="820">
        <f t="shared" ca="1" si="235"/>
        <v>0</v>
      </c>
      <c r="BG156" s="820">
        <f t="shared" ca="1" si="235"/>
        <v>0</v>
      </c>
      <c r="BH156" s="820">
        <f t="shared" ca="1" si="235"/>
        <v>0</v>
      </c>
      <c r="BI156" s="820">
        <f t="shared" ca="1" si="235"/>
        <v>0</v>
      </c>
      <c r="BJ156" s="820">
        <f t="shared" ca="1" si="235"/>
        <v>0</v>
      </c>
      <c r="BK156" s="820">
        <f t="shared" ca="1" si="235"/>
        <v>0</v>
      </c>
      <c r="BL156" s="820">
        <f t="shared" ca="1" si="235"/>
        <v>0</v>
      </c>
      <c r="BM156" s="820">
        <f t="shared" ca="1" si="235"/>
        <v>0</v>
      </c>
      <c r="BN156" s="820">
        <f t="shared" ca="1" si="235"/>
        <v>0</v>
      </c>
      <c r="BO156" s="820">
        <f t="shared" ca="1" si="235"/>
        <v>0</v>
      </c>
      <c r="BP156" s="820">
        <f t="shared" ca="1" si="235"/>
        <v>0</v>
      </c>
      <c r="BQ156" s="820">
        <f t="shared" ca="1" si="235"/>
        <v>0</v>
      </c>
      <c r="BR156" s="820">
        <f t="shared" ca="1" si="235"/>
        <v>0</v>
      </c>
      <c r="BS156" s="820">
        <f t="shared" ref="BS156:ED156" ca="1" si="236">BS155/_WF_Tier2_LP*_WF_Tier2_GP</f>
        <v>0</v>
      </c>
      <c r="BT156" s="820">
        <f t="shared" ca="1" si="236"/>
        <v>0</v>
      </c>
      <c r="BU156" s="820">
        <f t="shared" ca="1" si="236"/>
        <v>6363667.5942559503</v>
      </c>
      <c r="BV156" s="820">
        <f t="shared" si="236"/>
        <v>0</v>
      </c>
      <c r="BW156" s="820">
        <f t="shared" si="236"/>
        <v>0</v>
      </c>
      <c r="BX156" s="820">
        <f t="shared" si="236"/>
        <v>0</v>
      </c>
      <c r="BY156" s="820">
        <f t="shared" si="236"/>
        <v>0</v>
      </c>
      <c r="BZ156" s="820">
        <f t="shared" si="236"/>
        <v>0</v>
      </c>
      <c r="CA156" s="820">
        <f t="shared" si="236"/>
        <v>0</v>
      </c>
      <c r="CB156" s="820">
        <f t="shared" si="236"/>
        <v>0</v>
      </c>
      <c r="CC156" s="820">
        <f t="shared" si="236"/>
        <v>0</v>
      </c>
      <c r="CD156" s="820">
        <f t="shared" si="236"/>
        <v>0</v>
      </c>
      <c r="CE156" s="820">
        <f t="shared" si="236"/>
        <v>0</v>
      </c>
      <c r="CF156" s="820">
        <f t="shared" si="236"/>
        <v>0</v>
      </c>
      <c r="CG156" s="820">
        <f t="shared" si="236"/>
        <v>0</v>
      </c>
      <c r="CH156" s="820">
        <f t="shared" si="236"/>
        <v>0</v>
      </c>
      <c r="CI156" s="820">
        <f t="shared" si="236"/>
        <v>0</v>
      </c>
      <c r="CJ156" s="820">
        <f t="shared" si="236"/>
        <v>0</v>
      </c>
      <c r="CK156" s="820">
        <f t="shared" si="236"/>
        <v>0</v>
      </c>
      <c r="CL156" s="820">
        <f t="shared" si="236"/>
        <v>0</v>
      </c>
      <c r="CM156" s="820">
        <f t="shared" si="236"/>
        <v>0</v>
      </c>
      <c r="CN156" s="820">
        <f t="shared" si="236"/>
        <v>0</v>
      </c>
      <c r="CO156" s="820">
        <f t="shared" si="236"/>
        <v>0</v>
      </c>
      <c r="CP156" s="820">
        <f t="shared" si="236"/>
        <v>0</v>
      </c>
      <c r="CQ156" s="820">
        <f t="shared" si="236"/>
        <v>0</v>
      </c>
      <c r="CR156" s="820">
        <f t="shared" si="236"/>
        <v>0</v>
      </c>
      <c r="CS156" s="820">
        <f t="shared" si="236"/>
        <v>0</v>
      </c>
      <c r="CT156" s="820">
        <f t="shared" si="236"/>
        <v>0</v>
      </c>
      <c r="CU156" s="820">
        <f t="shared" si="236"/>
        <v>0</v>
      </c>
      <c r="CV156" s="820">
        <f t="shared" si="236"/>
        <v>0</v>
      </c>
      <c r="CW156" s="820">
        <f t="shared" si="236"/>
        <v>0</v>
      </c>
      <c r="CX156" s="820">
        <f t="shared" si="236"/>
        <v>0</v>
      </c>
      <c r="CY156" s="820">
        <f t="shared" si="236"/>
        <v>0</v>
      </c>
      <c r="CZ156" s="820">
        <f t="shared" si="236"/>
        <v>0</v>
      </c>
      <c r="DA156" s="820">
        <f t="shared" si="236"/>
        <v>0</v>
      </c>
      <c r="DB156" s="820">
        <f t="shared" si="236"/>
        <v>0</v>
      </c>
      <c r="DC156" s="820">
        <f t="shared" si="236"/>
        <v>0</v>
      </c>
      <c r="DD156" s="820">
        <f t="shared" si="236"/>
        <v>0</v>
      </c>
      <c r="DE156" s="820">
        <f t="shared" si="236"/>
        <v>0</v>
      </c>
      <c r="DF156" s="820">
        <f t="shared" si="236"/>
        <v>0</v>
      </c>
      <c r="DG156" s="820">
        <f t="shared" si="236"/>
        <v>0</v>
      </c>
      <c r="DH156" s="820">
        <f t="shared" si="236"/>
        <v>0</v>
      </c>
      <c r="DI156" s="820">
        <f t="shared" si="236"/>
        <v>0</v>
      </c>
      <c r="DJ156" s="820">
        <f t="shared" si="236"/>
        <v>0</v>
      </c>
      <c r="DK156" s="820">
        <f t="shared" si="236"/>
        <v>0</v>
      </c>
      <c r="DL156" s="820">
        <f t="shared" si="236"/>
        <v>0</v>
      </c>
      <c r="DM156" s="820">
        <f t="shared" si="236"/>
        <v>0</v>
      </c>
      <c r="DN156" s="820">
        <f t="shared" si="236"/>
        <v>0</v>
      </c>
      <c r="DO156" s="820">
        <f t="shared" si="236"/>
        <v>0</v>
      </c>
      <c r="DP156" s="820">
        <f t="shared" si="236"/>
        <v>0</v>
      </c>
      <c r="DQ156" s="820">
        <f t="shared" si="236"/>
        <v>0</v>
      </c>
      <c r="DR156" s="820">
        <f t="shared" si="236"/>
        <v>0</v>
      </c>
      <c r="DS156" s="820">
        <f t="shared" si="236"/>
        <v>0</v>
      </c>
      <c r="DT156" s="820">
        <f t="shared" si="236"/>
        <v>0</v>
      </c>
      <c r="DU156" s="820">
        <f t="shared" si="236"/>
        <v>0</v>
      </c>
      <c r="DV156" s="820">
        <f t="shared" si="236"/>
        <v>0</v>
      </c>
      <c r="DW156" s="820">
        <f t="shared" si="236"/>
        <v>0</v>
      </c>
      <c r="DX156" s="820">
        <f t="shared" si="236"/>
        <v>0</v>
      </c>
      <c r="DY156" s="820">
        <f t="shared" si="236"/>
        <v>0</v>
      </c>
      <c r="DZ156" s="820">
        <f t="shared" si="236"/>
        <v>0</v>
      </c>
      <c r="EA156" s="820">
        <f t="shared" si="236"/>
        <v>0</v>
      </c>
      <c r="EB156" s="820">
        <f t="shared" si="236"/>
        <v>0</v>
      </c>
      <c r="EC156" s="820">
        <f t="shared" si="236"/>
        <v>0</v>
      </c>
      <c r="ED156" s="820">
        <f t="shared" si="236"/>
        <v>0</v>
      </c>
      <c r="EE156" s="820">
        <f t="shared" ref="EE156:GP156" si="237">EE155/_WF_Tier2_LP*_WF_Tier2_GP</f>
        <v>0</v>
      </c>
      <c r="EF156" s="820">
        <f t="shared" si="237"/>
        <v>0</v>
      </c>
      <c r="EG156" s="820">
        <f t="shared" si="237"/>
        <v>0</v>
      </c>
      <c r="EH156" s="820">
        <f t="shared" si="237"/>
        <v>0</v>
      </c>
      <c r="EI156" s="820">
        <f t="shared" si="237"/>
        <v>0</v>
      </c>
      <c r="EJ156" s="820">
        <f t="shared" si="237"/>
        <v>0</v>
      </c>
      <c r="EK156" s="820">
        <f t="shared" si="237"/>
        <v>0</v>
      </c>
      <c r="EL156" s="820">
        <f t="shared" si="237"/>
        <v>0</v>
      </c>
      <c r="EM156" s="820">
        <f t="shared" si="237"/>
        <v>0</v>
      </c>
      <c r="EN156" s="820">
        <f t="shared" si="237"/>
        <v>0</v>
      </c>
      <c r="EO156" s="820">
        <f t="shared" si="237"/>
        <v>0</v>
      </c>
      <c r="EP156" s="820">
        <f t="shared" si="237"/>
        <v>0</v>
      </c>
      <c r="EQ156" s="820">
        <f t="shared" si="237"/>
        <v>0</v>
      </c>
      <c r="ER156" s="820">
        <f t="shared" si="237"/>
        <v>0</v>
      </c>
      <c r="ES156" s="820">
        <f t="shared" si="237"/>
        <v>0</v>
      </c>
      <c r="ET156" s="820">
        <f t="shared" si="237"/>
        <v>0</v>
      </c>
      <c r="EU156" s="820">
        <f t="shared" si="237"/>
        <v>0</v>
      </c>
      <c r="EV156" s="820">
        <f t="shared" si="237"/>
        <v>0</v>
      </c>
      <c r="EW156" s="820">
        <f t="shared" si="237"/>
        <v>0</v>
      </c>
      <c r="EX156" s="820">
        <f t="shared" si="237"/>
        <v>0</v>
      </c>
      <c r="EY156" s="820">
        <f t="shared" si="237"/>
        <v>0</v>
      </c>
      <c r="EZ156" s="820">
        <f t="shared" si="237"/>
        <v>0</v>
      </c>
      <c r="FA156" s="820">
        <f t="shared" si="237"/>
        <v>0</v>
      </c>
      <c r="FB156" s="820">
        <f t="shared" si="237"/>
        <v>0</v>
      </c>
      <c r="FC156" s="820">
        <f t="shared" si="237"/>
        <v>0</v>
      </c>
      <c r="FD156" s="820">
        <f t="shared" si="237"/>
        <v>0</v>
      </c>
      <c r="FE156" s="820">
        <f t="shared" si="237"/>
        <v>0</v>
      </c>
      <c r="FF156" s="820">
        <f t="shared" si="237"/>
        <v>0</v>
      </c>
      <c r="FG156" s="820">
        <f t="shared" si="237"/>
        <v>0</v>
      </c>
      <c r="FH156" s="820">
        <f t="shared" si="237"/>
        <v>0</v>
      </c>
      <c r="FI156" s="820">
        <f t="shared" si="237"/>
        <v>0</v>
      </c>
      <c r="FJ156" s="820">
        <f t="shared" si="237"/>
        <v>0</v>
      </c>
      <c r="FK156" s="820">
        <f t="shared" si="237"/>
        <v>0</v>
      </c>
      <c r="FL156" s="820">
        <f t="shared" si="237"/>
        <v>0</v>
      </c>
      <c r="FM156" s="820">
        <f t="shared" si="237"/>
        <v>0</v>
      </c>
      <c r="FN156" s="820">
        <f t="shared" si="237"/>
        <v>0</v>
      </c>
      <c r="FO156" s="820">
        <f t="shared" si="237"/>
        <v>0</v>
      </c>
      <c r="FP156" s="820">
        <f t="shared" si="237"/>
        <v>0</v>
      </c>
      <c r="FQ156" s="820">
        <f t="shared" si="237"/>
        <v>0</v>
      </c>
      <c r="FR156" s="820">
        <f t="shared" si="237"/>
        <v>0</v>
      </c>
      <c r="FS156" s="820">
        <f t="shared" si="237"/>
        <v>0</v>
      </c>
      <c r="FT156" s="820">
        <f t="shared" si="237"/>
        <v>0</v>
      </c>
      <c r="FU156" s="820">
        <f t="shared" si="237"/>
        <v>0</v>
      </c>
      <c r="FV156" s="820">
        <f t="shared" si="237"/>
        <v>0</v>
      </c>
      <c r="FW156" s="820">
        <f t="shared" si="237"/>
        <v>0</v>
      </c>
      <c r="FX156" s="820">
        <f t="shared" si="237"/>
        <v>0</v>
      </c>
      <c r="FY156" s="820">
        <f t="shared" si="237"/>
        <v>0</v>
      </c>
      <c r="FZ156" s="820">
        <f t="shared" si="237"/>
        <v>0</v>
      </c>
      <c r="GA156" s="820">
        <f t="shared" si="237"/>
        <v>0</v>
      </c>
      <c r="GB156" s="820">
        <f t="shared" si="237"/>
        <v>0</v>
      </c>
      <c r="GC156" s="820">
        <f t="shared" si="237"/>
        <v>0</v>
      </c>
      <c r="GD156" s="820">
        <f t="shared" si="237"/>
        <v>0</v>
      </c>
      <c r="GE156" s="820">
        <f t="shared" si="237"/>
        <v>0</v>
      </c>
      <c r="GF156" s="820">
        <f t="shared" si="237"/>
        <v>0</v>
      </c>
      <c r="GG156" s="820">
        <f t="shared" si="237"/>
        <v>0</v>
      </c>
      <c r="GH156" s="820">
        <f t="shared" si="237"/>
        <v>0</v>
      </c>
      <c r="GI156" s="820">
        <f t="shared" si="237"/>
        <v>0</v>
      </c>
      <c r="GJ156" s="820">
        <f t="shared" si="237"/>
        <v>0</v>
      </c>
      <c r="GK156" s="820">
        <f t="shared" si="237"/>
        <v>0</v>
      </c>
      <c r="GL156" s="820">
        <f t="shared" si="237"/>
        <v>0</v>
      </c>
      <c r="GM156" s="820">
        <f t="shared" si="237"/>
        <v>0</v>
      </c>
      <c r="GN156" s="820">
        <f t="shared" si="237"/>
        <v>0</v>
      </c>
      <c r="GO156" s="820">
        <f t="shared" si="237"/>
        <v>0</v>
      </c>
      <c r="GP156" s="820">
        <f t="shared" si="237"/>
        <v>0</v>
      </c>
      <c r="GQ156" s="820">
        <f t="shared" ref="GQ156:IL156" si="238">GQ155/_WF_Tier2_LP*_WF_Tier2_GP</f>
        <v>0</v>
      </c>
      <c r="GR156" s="820">
        <f t="shared" si="238"/>
        <v>0</v>
      </c>
      <c r="GS156" s="820">
        <f t="shared" si="238"/>
        <v>0</v>
      </c>
      <c r="GT156" s="820">
        <f t="shared" si="238"/>
        <v>0</v>
      </c>
      <c r="GU156" s="820">
        <f t="shared" si="238"/>
        <v>0</v>
      </c>
      <c r="GV156" s="820">
        <f t="shared" si="238"/>
        <v>0</v>
      </c>
      <c r="GW156" s="820">
        <f t="shared" si="238"/>
        <v>0</v>
      </c>
      <c r="GX156" s="820">
        <f t="shared" si="238"/>
        <v>0</v>
      </c>
      <c r="GY156" s="820">
        <f t="shared" si="238"/>
        <v>0</v>
      </c>
      <c r="GZ156" s="820">
        <f t="shared" si="238"/>
        <v>0</v>
      </c>
      <c r="HA156" s="820">
        <f t="shared" si="238"/>
        <v>0</v>
      </c>
      <c r="HB156" s="820">
        <f t="shared" si="238"/>
        <v>0</v>
      </c>
      <c r="HC156" s="820">
        <f t="shared" si="238"/>
        <v>0</v>
      </c>
      <c r="HD156" s="820">
        <f t="shared" si="238"/>
        <v>0</v>
      </c>
      <c r="HE156" s="820">
        <f t="shared" si="238"/>
        <v>0</v>
      </c>
      <c r="HF156" s="820">
        <f t="shared" si="238"/>
        <v>0</v>
      </c>
      <c r="HG156" s="820">
        <f t="shared" si="238"/>
        <v>0</v>
      </c>
      <c r="HH156" s="820">
        <f t="shared" si="238"/>
        <v>0</v>
      </c>
      <c r="HI156" s="820">
        <f t="shared" si="238"/>
        <v>0</v>
      </c>
      <c r="HJ156" s="820">
        <f t="shared" si="238"/>
        <v>0</v>
      </c>
      <c r="HK156" s="820">
        <f t="shared" si="238"/>
        <v>0</v>
      </c>
      <c r="HL156" s="820">
        <f t="shared" si="238"/>
        <v>0</v>
      </c>
      <c r="HM156" s="820">
        <f t="shared" si="238"/>
        <v>0</v>
      </c>
      <c r="HN156" s="820">
        <f t="shared" si="238"/>
        <v>0</v>
      </c>
      <c r="HO156" s="820">
        <f t="shared" si="238"/>
        <v>0</v>
      </c>
      <c r="HP156" s="820">
        <f t="shared" si="238"/>
        <v>0</v>
      </c>
      <c r="HQ156" s="820">
        <f t="shared" si="238"/>
        <v>0</v>
      </c>
      <c r="HR156" s="820">
        <f t="shared" si="238"/>
        <v>0</v>
      </c>
      <c r="HS156" s="820">
        <f t="shared" si="238"/>
        <v>0</v>
      </c>
      <c r="HT156" s="820">
        <f t="shared" si="238"/>
        <v>0</v>
      </c>
      <c r="HU156" s="820">
        <f t="shared" si="238"/>
        <v>0</v>
      </c>
      <c r="HV156" s="820">
        <f t="shared" si="238"/>
        <v>0</v>
      </c>
      <c r="HW156" s="820">
        <f t="shared" si="238"/>
        <v>0</v>
      </c>
      <c r="HX156" s="820">
        <f t="shared" si="238"/>
        <v>0</v>
      </c>
      <c r="HY156" s="820">
        <f t="shared" si="238"/>
        <v>0</v>
      </c>
      <c r="HZ156" s="820">
        <f t="shared" si="238"/>
        <v>0</v>
      </c>
      <c r="IA156" s="820">
        <f t="shared" si="238"/>
        <v>0</v>
      </c>
      <c r="IB156" s="820">
        <f t="shared" si="238"/>
        <v>0</v>
      </c>
      <c r="IC156" s="820">
        <f t="shared" si="238"/>
        <v>0</v>
      </c>
      <c r="ID156" s="820">
        <f t="shared" si="238"/>
        <v>0</v>
      </c>
      <c r="IE156" s="820">
        <f t="shared" si="238"/>
        <v>0</v>
      </c>
      <c r="IF156" s="820">
        <f t="shared" si="238"/>
        <v>0</v>
      </c>
      <c r="IG156" s="820">
        <f t="shared" si="238"/>
        <v>0</v>
      </c>
      <c r="IH156" s="820">
        <f t="shared" si="238"/>
        <v>0</v>
      </c>
      <c r="II156" s="820">
        <f t="shared" si="238"/>
        <v>0</v>
      </c>
      <c r="IJ156" s="820">
        <f t="shared" si="238"/>
        <v>0</v>
      </c>
      <c r="IK156" s="820">
        <f t="shared" si="238"/>
        <v>0</v>
      </c>
      <c r="IL156" s="820">
        <f t="shared" si="238"/>
        <v>0</v>
      </c>
    </row>
    <row r="157" spans="1:247" s="817" customFormat="1">
      <c r="D157" s="818"/>
    </row>
    <row r="158" spans="1:247" s="1099" customFormat="1">
      <c r="B158" s="1100" t="s">
        <v>729</v>
      </c>
      <c r="C158" s="1100"/>
      <c r="D158" s="1101">
        <f ca="1">+IFERROR(E158/SUM($E$158:$E$159),"")</f>
        <v>0.39999999999999997</v>
      </c>
      <c r="E158" s="1100">
        <f ca="1">SUM(G158:IL158)</f>
        <v>2545467.0377023797</v>
      </c>
      <c r="F158" s="1102">
        <f t="shared" ref="F158:BQ158" si="239">+F$156*(_WF_Tier1_GP/_WF_Tier2_GP)</f>
        <v>0</v>
      </c>
      <c r="G158" s="1102">
        <f t="shared" ca="1" si="239"/>
        <v>0</v>
      </c>
      <c r="H158" s="1102">
        <f t="shared" ca="1" si="239"/>
        <v>0</v>
      </c>
      <c r="I158" s="1102">
        <f t="shared" ca="1" si="239"/>
        <v>0</v>
      </c>
      <c r="J158" s="1102">
        <f t="shared" ca="1" si="239"/>
        <v>0</v>
      </c>
      <c r="K158" s="1102">
        <f t="shared" ca="1" si="239"/>
        <v>0</v>
      </c>
      <c r="L158" s="1102">
        <f t="shared" ca="1" si="239"/>
        <v>0</v>
      </c>
      <c r="M158" s="1102">
        <f t="shared" ca="1" si="239"/>
        <v>0</v>
      </c>
      <c r="N158" s="1102">
        <f t="shared" ca="1" si="239"/>
        <v>0</v>
      </c>
      <c r="O158" s="1102">
        <f t="shared" ca="1" si="239"/>
        <v>0</v>
      </c>
      <c r="P158" s="1102">
        <f t="shared" ca="1" si="239"/>
        <v>0</v>
      </c>
      <c r="Q158" s="1102">
        <f t="shared" ca="1" si="239"/>
        <v>0</v>
      </c>
      <c r="R158" s="1102">
        <f t="shared" ca="1" si="239"/>
        <v>0</v>
      </c>
      <c r="S158" s="1102">
        <f t="shared" ca="1" si="239"/>
        <v>0</v>
      </c>
      <c r="T158" s="1102">
        <f t="shared" ca="1" si="239"/>
        <v>0</v>
      </c>
      <c r="U158" s="1102">
        <f t="shared" ca="1" si="239"/>
        <v>0</v>
      </c>
      <c r="V158" s="1102">
        <f t="shared" ca="1" si="239"/>
        <v>0</v>
      </c>
      <c r="W158" s="1102">
        <f t="shared" ca="1" si="239"/>
        <v>0</v>
      </c>
      <c r="X158" s="1102">
        <f t="shared" ca="1" si="239"/>
        <v>0</v>
      </c>
      <c r="Y158" s="1102">
        <f t="shared" ca="1" si="239"/>
        <v>0</v>
      </c>
      <c r="Z158" s="1102">
        <f t="shared" ca="1" si="239"/>
        <v>0</v>
      </c>
      <c r="AA158" s="1102">
        <f t="shared" ca="1" si="239"/>
        <v>0</v>
      </c>
      <c r="AB158" s="1102">
        <f t="shared" ca="1" si="239"/>
        <v>0</v>
      </c>
      <c r="AC158" s="1102">
        <f t="shared" ca="1" si="239"/>
        <v>0</v>
      </c>
      <c r="AD158" s="1102">
        <f t="shared" ca="1" si="239"/>
        <v>0</v>
      </c>
      <c r="AE158" s="1102">
        <f t="shared" ca="1" si="239"/>
        <v>0</v>
      </c>
      <c r="AF158" s="1102">
        <f t="shared" ca="1" si="239"/>
        <v>0</v>
      </c>
      <c r="AG158" s="1102">
        <f t="shared" ca="1" si="239"/>
        <v>0</v>
      </c>
      <c r="AH158" s="1102">
        <f t="shared" ca="1" si="239"/>
        <v>0</v>
      </c>
      <c r="AI158" s="1102">
        <f t="shared" ca="1" si="239"/>
        <v>0</v>
      </c>
      <c r="AJ158" s="1102">
        <f t="shared" ca="1" si="239"/>
        <v>0</v>
      </c>
      <c r="AK158" s="1102">
        <f t="shared" ca="1" si="239"/>
        <v>0</v>
      </c>
      <c r="AL158" s="1102">
        <f t="shared" ca="1" si="239"/>
        <v>0</v>
      </c>
      <c r="AM158" s="1102">
        <f t="shared" ca="1" si="239"/>
        <v>0</v>
      </c>
      <c r="AN158" s="1102">
        <f t="shared" ca="1" si="239"/>
        <v>0</v>
      </c>
      <c r="AO158" s="1102">
        <f t="shared" ca="1" si="239"/>
        <v>0</v>
      </c>
      <c r="AP158" s="1102">
        <f t="shared" ca="1" si="239"/>
        <v>0</v>
      </c>
      <c r="AQ158" s="1102">
        <f t="shared" ca="1" si="239"/>
        <v>0</v>
      </c>
      <c r="AR158" s="1102">
        <f t="shared" ca="1" si="239"/>
        <v>0</v>
      </c>
      <c r="AS158" s="1102">
        <f t="shared" ca="1" si="239"/>
        <v>0</v>
      </c>
      <c r="AT158" s="1102">
        <f t="shared" ca="1" si="239"/>
        <v>0</v>
      </c>
      <c r="AU158" s="1102">
        <f t="shared" ca="1" si="239"/>
        <v>0</v>
      </c>
      <c r="AV158" s="1102">
        <f t="shared" ca="1" si="239"/>
        <v>0</v>
      </c>
      <c r="AW158" s="1102">
        <f t="shared" ca="1" si="239"/>
        <v>0</v>
      </c>
      <c r="AX158" s="1102">
        <f t="shared" ca="1" si="239"/>
        <v>0</v>
      </c>
      <c r="AY158" s="1102">
        <f t="shared" ca="1" si="239"/>
        <v>0</v>
      </c>
      <c r="AZ158" s="1102">
        <f t="shared" ca="1" si="239"/>
        <v>0</v>
      </c>
      <c r="BA158" s="1102">
        <f t="shared" ca="1" si="239"/>
        <v>0</v>
      </c>
      <c r="BB158" s="1102">
        <f t="shared" ca="1" si="239"/>
        <v>0</v>
      </c>
      <c r="BC158" s="1102">
        <f t="shared" ca="1" si="239"/>
        <v>0</v>
      </c>
      <c r="BD158" s="1102">
        <f t="shared" ca="1" si="239"/>
        <v>0</v>
      </c>
      <c r="BE158" s="1102">
        <f t="shared" ca="1" si="239"/>
        <v>0</v>
      </c>
      <c r="BF158" s="1102">
        <f t="shared" ca="1" si="239"/>
        <v>0</v>
      </c>
      <c r="BG158" s="1102">
        <f t="shared" ca="1" si="239"/>
        <v>0</v>
      </c>
      <c r="BH158" s="1102">
        <f t="shared" ca="1" si="239"/>
        <v>0</v>
      </c>
      <c r="BI158" s="1102">
        <f t="shared" ca="1" si="239"/>
        <v>0</v>
      </c>
      <c r="BJ158" s="1102">
        <f t="shared" ca="1" si="239"/>
        <v>0</v>
      </c>
      <c r="BK158" s="1102">
        <f t="shared" ca="1" si="239"/>
        <v>0</v>
      </c>
      <c r="BL158" s="1102">
        <f t="shared" ca="1" si="239"/>
        <v>0</v>
      </c>
      <c r="BM158" s="1102">
        <f t="shared" ca="1" si="239"/>
        <v>0</v>
      </c>
      <c r="BN158" s="1102">
        <f t="shared" ca="1" si="239"/>
        <v>0</v>
      </c>
      <c r="BO158" s="1102">
        <f t="shared" ca="1" si="239"/>
        <v>0</v>
      </c>
      <c r="BP158" s="1102">
        <f t="shared" ca="1" si="239"/>
        <v>0</v>
      </c>
      <c r="BQ158" s="1102">
        <f t="shared" ca="1" si="239"/>
        <v>0</v>
      </c>
      <c r="BR158" s="1102">
        <f t="shared" ref="BR158:EC158" ca="1" si="240">+BR$156*(_WF_Tier1_GP/_WF_Tier2_GP)</f>
        <v>0</v>
      </c>
      <c r="BS158" s="1102">
        <f t="shared" ca="1" si="240"/>
        <v>0</v>
      </c>
      <c r="BT158" s="1102">
        <f t="shared" ca="1" si="240"/>
        <v>0</v>
      </c>
      <c r="BU158" s="1102">
        <f t="shared" ca="1" si="240"/>
        <v>2545467.0377023797</v>
      </c>
      <c r="BV158" s="1102">
        <f t="shared" si="240"/>
        <v>0</v>
      </c>
      <c r="BW158" s="1102">
        <f t="shared" si="240"/>
        <v>0</v>
      </c>
      <c r="BX158" s="1102">
        <f t="shared" si="240"/>
        <v>0</v>
      </c>
      <c r="BY158" s="1102">
        <f t="shared" si="240"/>
        <v>0</v>
      </c>
      <c r="BZ158" s="1102">
        <f t="shared" si="240"/>
        <v>0</v>
      </c>
      <c r="CA158" s="1102">
        <f t="shared" si="240"/>
        <v>0</v>
      </c>
      <c r="CB158" s="1102">
        <f t="shared" si="240"/>
        <v>0</v>
      </c>
      <c r="CC158" s="1102">
        <f t="shared" si="240"/>
        <v>0</v>
      </c>
      <c r="CD158" s="1102">
        <f t="shared" si="240"/>
        <v>0</v>
      </c>
      <c r="CE158" s="1102">
        <f t="shared" si="240"/>
        <v>0</v>
      </c>
      <c r="CF158" s="1102">
        <f t="shared" si="240"/>
        <v>0</v>
      </c>
      <c r="CG158" s="1102">
        <f t="shared" si="240"/>
        <v>0</v>
      </c>
      <c r="CH158" s="1102">
        <f t="shared" si="240"/>
        <v>0</v>
      </c>
      <c r="CI158" s="1102">
        <f t="shared" si="240"/>
        <v>0</v>
      </c>
      <c r="CJ158" s="1102">
        <f t="shared" si="240"/>
        <v>0</v>
      </c>
      <c r="CK158" s="1102">
        <f t="shared" si="240"/>
        <v>0</v>
      </c>
      <c r="CL158" s="1102">
        <f t="shared" si="240"/>
        <v>0</v>
      </c>
      <c r="CM158" s="1102">
        <f t="shared" si="240"/>
        <v>0</v>
      </c>
      <c r="CN158" s="1102">
        <f t="shared" si="240"/>
        <v>0</v>
      </c>
      <c r="CO158" s="1102">
        <f t="shared" si="240"/>
        <v>0</v>
      </c>
      <c r="CP158" s="1102">
        <f t="shared" si="240"/>
        <v>0</v>
      </c>
      <c r="CQ158" s="1102">
        <f t="shared" si="240"/>
        <v>0</v>
      </c>
      <c r="CR158" s="1102">
        <f t="shared" si="240"/>
        <v>0</v>
      </c>
      <c r="CS158" s="1102">
        <f t="shared" si="240"/>
        <v>0</v>
      </c>
      <c r="CT158" s="1102">
        <f t="shared" si="240"/>
        <v>0</v>
      </c>
      <c r="CU158" s="1102">
        <f t="shared" si="240"/>
        <v>0</v>
      </c>
      <c r="CV158" s="1102">
        <f t="shared" si="240"/>
        <v>0</v>
      </c>
      <c r="CW158" s="1102">
        <f t="shared" si="240"/>
        <v>0</v>
      </c>
      <c r="CX158" s="1102">
        <f t="shared" si="240"/>
        <v>0</v>
      </c>
      <c r="CY158" s="1102">
        <f t="shared" si="240"/>
        <v>0</v>
      </c>
      <c r="CZ158" s="1102">
        <f t="shared" si="240"/>
        <v>0</v>
      </c>
      <c r="DA158" s="1102">
        <f t="shared" si="240"/>
        <v>0</v>
      </c>
      <c r="DB158" s="1102">
        <f t="shared" si="240"/>
        <v>0</v>
      </c>
      <c r="DC158" s="1102">
        <f t="shared" si="240"/>
        <v>0</v>
      </c>
      <c r="DD158" s="1102">
        <f t="shared" si="240"/>
        <v>0</v>
      </c>
      <c r="DE158" s="1102">
        <f t="shared" si="240"/>
        <v>0</v>
      </c>
      <c r="DF158" s="1102">
        <f t="shared" si="240"/>
        <v>0</v>
      </c>
      <c r="DG158" s="1102">
        <f t="shared" si="240"/>
        <v>0</v>
      </c>
      <c r="DH158" s="1102">
        <f t="shared" si="240"/>
        <v>0</v>
      </c>
      <c r="DI158" s="1102">
        <f t="shared" si="240"/>
        <v>0</v>
      </c>
      <c r="DJ158" s="1102">
        <f t="shared" si="240"/>
        <v>0</v>
      </c>
      <c r="DK158" s="1102">
        <f t="shared" si="240"/>
        <v>0</v>
      </c>
      <c r="DL158" s="1102">
        <f t="shared" si="240"/>
        <v>0</v>
      </c>
      <c r="DM158" s="1102">
        <f t="shared" si="240"/>
        <v>0</v>
      </c>
      <c r="DN158" s="1102">
        <f t="shared" si="240"/>
        <v>0</v>
      </c>
      <c r="DO158" s="1102">
        <f t="shared" si="240"/>
        <v>0</v>
      </c>
      <c r="DP158" s="1102">
        <f t="shared" si="240"/>
        <v>0</v>
      </c>
      <c r="DQ158" s="1102">
        <f t="shared" si="240"/>
        <v>0</v>
      </c>
      <c r="DR158" s="1102">
        <f t="shared" si="240"/>
        <v>0</v>
      </c>
      <c r="DS158" s="1102">
        <f t="shared" si="240"/>
        <v>0</v>
      </c>
      <c r="DT158" s="1102">
        <f t="shared" si="240"/>
        <v>0</v>
      </c>
      <c r="DU158" s="1102">
        <f t="shared" si="240"/>
        <v>0</v>
      </c>
      <c r="DV158" s="1102">
        <f t="shared" si="240"/>
        <v>0</v>
      </c>
      <c r="DW158" s="1102">
        <f t="shared" si="240"/>
        <v>0</v>
      </c>
      <c r="DX158" s="1102">
        <f t="shared" si="240"/>
        <v>0</v>
      </c>
      <c r="DY158" s="1102">
        <f t="shared" si="240"/>
        <v>0</v>
      </c>
      <c r="DZ158" s="1102">
        <f t="shared" si="240"/>
        <v>0</v>
      </c>
      <c r="EA158" s="1102">
        <f t="shared" si="240"/>
        <v>0</v>
      </c>
      <c r="EB158" s="1102">
        <f t="shared" si="240"/>
        <v>0</v>
      </c>
      <c r="EC158" s="1102">
        <f t="shared" si="240"/>
        <v>0</v>
      </c>
      <c r="ED158" s="1102">
        <f t="shared" ref="ED158:GO158" si="241">+ED$156*(_WF_Tier1_GP/_WF_Tier2_GP)</f>
        <v>0</v>
      </c>
      <c r="EE158" s="1102">
        <f t="shared" si="241"/>
        <v>0</v>
      </c>
      <c r="EF158" s="1102">
        <f t="shared" si="241"/>
        <v>0</v>
      </c>
      <c r="EG158" s="1102">
        <f t="shared" si="241"/>
        <v>0</v>
      </c>
      <c r="EH158" s="1102">
        <f t="shared" si="241"/>
        <v>0</v>
      </c>
      <c r="EI158" s="1102">
        <f t="shared" si="241"/>
        <v>0</v>
      </c>
      <c r="EJ158" s="1102">
        <f t="shared" si="241"/>
        <v>0</v>
      </c>
      <c r="EK158" s="1102">
        <f t="shared" si="241"/>
        <v>0</v>
      </c>
      <c r="EL158" s="1102">
        <f t="shared" si="241"/>
        <v>0</v>
      </c>
      <c r="EM158" s="1102">
        <f t="shared" si="241"/>
        <v>0</v>
      </c>
      <c r="EN158" s="1102">
        <f t="shared" si="241"/>
        <v>0</v>
      </c>
      <c r="EO158" s="1102">
        <f t="shared" si="241"/>
        <v>0</v>
      </c>
      <c r="EP158" s="1102">
        <f t="shared" si="241"/>
        <v>0</v>
      </c>
      <c r="EQ158" s="1102">
        <f t="shared" si="241"/>
        <v>0</v>
      </c>
      <c r="ER158" s="1102">
        <f t="shared" si="241"/>
        <v>0</v>
      </c>
      <c r="ES158" s="1102">
        <f t="shared" si="241"/>
        <v>0</v>
      </c>
      <c r="ET158" s="1102">
        <f t="shared" si="241"/>
        <v>0</v>
      </c>
      <c r="EU158" s="1102">
        <f t="shared" si="241"/>
        <v>0</v>
      </c>
      <c r="EV158" s="1102">
        <f t="shared" si="241"/>
        <v>0</v>
      </c>
      <c r="EW158" s="1102">
        <f t="shared" si="241"/>
        <v>0</v>
      </c>
      <c r="EX158" s="1102">
        <f t="shared" si="241"/>
        <v>0</v>
      </c>
      <c r="EY158" s="1102">
        <f t="shared" si="241"/>
        <v>0</v>
      </c>
      <c r="EZ158" s="1102">
        <f t="shared" si="241"/>
        <v>0</v>
      </c>
      <c r="FA158" s="1102">
        <f t="shared" si="241"/>
        <v>0</v>
      </c>
      <c r="FB158" s="1102">
        <f t="shared" si="241"/>
        <v>0</v>
      </c>
      <c r="FC158" s="1102">
        <f t="shared" si="241"/>
        <v>0</v>
      </c>
      <c r="FD158" s="1102">
        <f t="shared" si="241"/>
        <v>0</v>
      </c>
      <c r="FE158" s="1102">
        <f t="shared" si="241"/>
        <v>0</v>
      </c>
      <c r="FF158" s="1102">
        <f t="shared" si="241"/>
        <v>0</v>
      </c>
      <c r="FG158" s="1102">
        <f t="shared" si="241"/>
        <v>0</v>
      </c>
      <c r="FH158" s="1102">
        <f t="shared" si="241"/>
        <v>0</v>
      </c>
      <c r="FI158" s="1102">
        <f t="shared" si="241"/>
        <v>0</v>
      </c>
      <c r="FJ158" s="1102">
        <f t="shared" si="241"/>
        <v>0</v>
      </c>
      <c r="FK158" s="1102">
        <f t="shared" si="241"/>
        <v>0</v>
      </c>
      <c r="FL158" s="1102">
        <f t="shared" si="241"/>
        <v>0</v>
      </c>
      <c r="FM158" s="1102">
        <f t="shared" si="241"/>
        <v>0</v>
      </c>
      <c r="FN158" s="1102">
        <f t="shared" si="241"/>
        <v>0</v>
      </c>
      <c r="FO158" s="1102">
        <f t="shared" si="241"/>
        <v>0</v>
      </c>
      <c r="FP158" s="1102">
        <f t="shared" si="241"/>
        <v>0</v>
      </c>
      <c r="FQ158" s="1102">
        <f t="shared" si="241"/>
        <v>0</v>
      </c>
      <c r="FR158" s="1102">
        <f t="shared" si="241"/>
        <v>0</v>
      </c>
      <c r="FS158" s="1102">
        <f t="shared" si="241"/>
        <v>0</v>
      </c>
      <c r="FT158" s="1102">
        <f t="shared" si="241"/>
        <v>0</v>
      </c>
      <c r="FU158" s="1102">
        <f t="shared" si="241"/>
        <v>0</v>
      </c>
      <c r="FV158" s="1102">
        <f t="shared" si="241"/>
        <v>0</v>
      </c>
      <c r="FW158" s="1102">
        <f t="shared" si="241"/>
        <v>0</v>
      </c>
      <c r="FX158" s="1102">
        <f t="shared" si="241"/>
        <v>0</v>
      </c>
      <c r="FY158" s="1102">
        <f t="shared" si="241"/>
        <v>0</v>
      </c>
      <c r="FZ158" s="1102">
        <f t="shared" si="241"/>
        <v>0</v>
      </c>
      <c r="GA158" s="1102">
        <f t="shared" si="241"/>
        <v>0</v>
      </c>
      <c r="GB158" s="1102">
        <f t="shared" si="241"/>
        <v>0</v>
      </c>
      <c r="GC158" s="1102">
        <f t="shared" si="241"/>
        <v>0</v>
      </c>
      <c r="GD158" s="1102">
        <f t="shared" si="241"/>
        <v>0</v>
      </c>
      <c r="GE158" s="1102">
        <f t="shared" si="241"/>
        <v>0</v>
      </c>
      <c r="GF158" s="1102">
        <f t="shared" si="241"/>
        <v>0</v>
      </c>
      <c r="GG158" s="1102">
        <f t="shared" si="241"/>
        <v>0</v>
      </c>
      <c r="GH158" s="1102">
        <f t="shared" si="241"/>
        <v>0</v>
      </c>
      <c r="GI158" s="1102">
        <f t="shared" si="241"/>
        <v>0</v>
      </c>
      <c r="GJ158" s="1102">
        <f t="shared" si="241"/>
        <v>0</v>
      </c>
      <c r="GK158" s="1102">
        <f t="shared" si="241"/>
        <v>0</v>
      </c>
      <c r="GL158" s="1102">
        <f t="shared" si="241"/>
        <v>0</v>
      </c>
      <c r="GM158" s="1102">
        <f t="shared" si="241"/>
        <v>0</v>
      </c>
      <c r="GN158" s="1102">
        <f t="shared" si="241"/>
        <v>0</v>
      </c>
      <c r="GO158" s="1102">
        <f t="shared" si="241"/>
        <v>0</v>
      </c>
      <c r="GP158" s="1102">
        <f t="shared" ref="GP158:IL158" si="242">+GP$156*(_WF_Tier1_GP/_WF_Tier2_GP)</f>
        <v>0</v>
      </c>
      <c r="GQ158" s="1102">
        <f t="shared" si="242"/>
        <v>0</v>
      </c>
      <c r="GR158" s="1102">
        <f t="shared" si="242"/>
        <v>0</v>
      </c>
      <c r="GS158" s="1102">
        <f t="shared" si="242"/>
        <v>0</v>
      </c>
      <c r="GT158" s="1102">
        <f t="shared" si="242"/>
        <v>0</v>
      </c>
      <c r="GU158" s="1102">
        <f t="shared" si="242"/>
        <v>0</v>
      </c>
      <c r="GV158" s="1102">
        <f t="shared" si="242"/>
        <v>0</v>
      </c>
      <c r="GW158" s="1102">
        <f t="shared" si="242"/>
        <v>0</v>
      </c>
      <c r="GX158" s="1102">
        <f t="shared" si="242"/>
        <v>0</v>
      </c>
      <c r="GY158" s="1102">
        <f t="shared" si="242"/>
        <v>0</v>
      </c>
      <c r="GZ158" s="1102">
        <f t="shared" si="242"/>
        <v>0</v>
      </c>
      <c r="HA158" s="1102">
        <f t="shared" si="242"/>
        <v>0</v>
      </c>
      <c r="HB158" s="1102">
        <f t="shared" si="242"/>
        <v>0</v>
      </c>
      <c r="HC158" s="1102">
        <f t="shared" si="242"/>
        <v>0</v>
      </c>
      <c r="HD158" s="1102">
        <f t="shared" si="242"/>
        <v>0</v>
      </c>
      <c r="HE158" s="1102">
        <f t="shared" si="242"/>
        <v>0</v>
      </c>
      <c r="HF158" s="1102">
        <f t="shared" si="242"/>
        <v>0</v>
      </c>
      <c r="HG158" s="1102">
        <f t="shared" si="242"/>
        <v>0</v>
      </c>
      <c r="HH158" s="1102">
        <f t="shared" si="242"/>
        <v>0</v>
      </c>
      <c r="HI158" s="1102">
        <f t="shared" si="242"/>
        <v>0</v>
      </c>
      <c r="HJ158" s="1102">
        <f t="shared" si="242"/>
        <v>0</v>
      </c>
      <c r="HK158" s="1102">
        <f t="shared" si="242"/>
        <v>0</v>
      </c>
      <c r="HL158" s="1102">
        <f t="shared" si="242"/>
        <v>0</v>
      </c>
      <c r="HM158" s="1102">
        <f t="shared" si="242"/>
        <v>0</v>
      </c>
      <c r="HN158" s="1102">
        <f t="shared" si="242"/>
        <v>0</v>
      </c>
      <c r="HO158" s="1102">
        <f t="shared" si="242"/>
        <v>0</v>
      </c>
      <c r="HP158" s="1102">
        <f t="shared" si="242"/>
        <v>0</v>
      </c>
      <c r="HQ158" s="1102">
        <f t="shared" si="242"/>
        <v>0</v>
      </c>
      <c r="HR158" s="1102">
        <f t="shared" si="242"/>
        <v>0</v>
      </c>
      <c r="HS158" s="1102">
        <f t="shared" si="242"/>
        <v>0</v>
      </c>
      <c r="HT158" s="1102">
        <f t="shared" si="242"/>
        <v>0</v>
      </c>
      <c r="HU158" s="1102">
        <f t="shared" si="242"/>
        <v>0</v>
      </c>
      <c r="HV158" s="1102">
        <f t="shared" si="242"/>
        <v>0</v>
      </c>
      <c r="HW158" s="1102">
        <f t="shared" si="242"/>
        <v>0</v>
      </c>
      <c r="HX158" s="1102">
        <f t="shared" si="242"/>
        <v>0</v>
      </c>
      <c r="HY158" s="1102">
        <f t="shared" si="242"/>
        <v>0</v>
      </c>
      <c r="HZ158" s="1102">
        <f t="shared" si="242"/>
        <v>0</v>
      </c>
      <c r="IA158" s="1102">
        <f t="shared" si="242"/>
        <v>0</v>
      </c>
      <c r="IB158" s="1102">
        <f t="shared" si="242"/>
        <v>0</v>
      </c>
      <c r="IC158" s="1102">
        <f t="shared" si="242"/>
        <v>0</v>
      </c>
      <c r="ID158" s="1102">
        <f t="shared" si="242"/>
        <v>0</v>
      </c>
      <c r="IE158" s="1102">
        <f t="shared" si="242"/>
        <v>0</v>
      </c>
      <c r="IF158" s="1102">
        <f t="shared" si="242"/>
        <v>0</v>
      </c>
      <c r="IG158" s="1102">
        <f t="shared" si="242"/>
        <v>0</v>
      </c>
      <c r="IH158" s="1102">
        <f t="shared" si="242"/>
        <v>0</v>
      </c>
      <c r="II158" s="1102">
        <f t="shared" si="242"/>
        <v>0</v>
      </c>
      <c r="IJ158" s="1102">
        <f t="shared" si="242"/>
        <v>0</v>
      </c>
      <c r="IK158" s="1102">
        <f t="shared" si="242"/>
        <v>0</v>
      </c>
      <c r="IL158" s="1102">
        <f t="shared" si="242"/>
        <v>0</v>
      </c>
    </row>
    <row r="159" spans="1:247" s="1099" customFormat="1">
      <c r="B159" s="1100" t="s">
        <v>730</v>
      </c>
      <c r="C159" s="1100"/>
      <c r="D159" s="1101">
        <f ca="1">+IFERROR(E159/SUM($E$158:$E$159),"")</f>
        <v>0.60000000000000009</v>
      </c>
      <c r="E159" s="1100">
        <f ca="1">SUM(G159:IL159)</f>
        <v>3818200.5565535706</v>
      </c>
      <c r="F159" s="1102">
        <f t="shared" ref="F159:BQ159" si="243">+F$156*((_WF_Tier2_GP-_WF_Tier1_GP)/_WF_Tier2_GP)</f>
        <v>0</v>
      </c>
      <c r="G159" s="1102">
        <f t="shared" ca="1" si="243"/>
        <v>0</v>
      </c>
      <c r="H159" s="1102">
        <f t="shared" ca="1" si="243"/>
        <v>0</v>
      </c>
      <c r="I159" s="1102">
        <f t="shared" ca="1" si="243"/>
        <v>0</v>
      </c>
      <c r="J159" s="1102">
        <f t="shared" ca="1" si="243"/>
        <v>0</v>
      </c>
      <c r="K159" s="1102">
        <f t="shared" ca="1" si="243"/>
        <v>0</v>
      </c>
      <c r="L159" s="1102">
        <f t="shared" ca="1" si="243"/>
        <v>0</v>
      </c>
      <c r="M159" s="1102">
        <f t="shared" ca="1" si="243"/>
        <v>0</v>
      </c>
      <c r="N159" s="1102">
        <f t="shared" ca="1" si="243"/>
        <v>0</v>
      </c>
      <c r="O159" s="1102">
        <f t="shared" ca="1" si="243"/>
        <v>0</v>
      </c>
      <c r="P159" s="1102">
        <f t="shared" ca="1" si="243"/>
        <v>0</v>
      </c>
      <c r="Q159" s="1102">
        <f t="shared" ca="1" si="243"/>
        <v>0</v>
      </c>
      <c r="R159" s="1102">
        <f t="shared" ca="1" si="243"/>
        <v>0</v>
      </c>
      <c r="S159" s="1102">
        <f t="shared" ca="1" si="243"/>
        <v>0</v>
      </c>
      <c r="T159" s="1102">
        <f t="shared" ca="1" si="243"/>
        <v>0</v>
      </c>
      <c r="U159" s="1102">
        <f t="shared" ca="1" si="243"/>
        <v>0</v>
      </c>
      <c r="V159" s="1102">
        <f t="shared" ca="1" si="243"/>
        <v>0</v>
      </c>
      <c r="W159" s="1102">
        <f t="shared" ca="1" si="243"/>
        <v>0</v>
      </c>
      <c r="X159" s="1102">
        <f t="shared" ca="1" si="243"/>
        <v>0</v>
      </c>
      <c r="Y159" s="1102">
        <f t="shared" ca="1" si="243"/>
        <v>0</v>
      </c>
      <c r="Z159" s="1102">
        <f t="shared" ca="1" si="243"/>
        <v>0</v>
      </c>
      <c r="AA159" s="1102">
        <f t="shared" ca="1" si="243"/>
        <v>0</v>
      </c>
      <c r="AB159" s="1102">
        <f t="shared" ca="1" si="243"/>
        <v>0</v>
      </c>
      <c r="AC159" s="1102">
        <f t="shared" ca="1" si="243"/>
        <v>0</v>
      </c>
      <c r="AD159" s="1102">
        <f t="shared" ca="1" si="243"/>
        <v>0</v>
      </c>
      <c r="AE159" s="1102">
        <f t="shared" ca="1" si="243"/>
        <v>0</v>
      </c>
      <c r="AF159" s="1102">
        <f t="shared" ca="1" si="243"/>
        <v>0</v>
      </c>
      <c r="AG159" s="1102">
        <f t="shared" ca="1" si="243"/>
        <v>0</v>
      </c>
      <c r="AH159" s="1102">
        <f t="shared" ca="1" si="243"/>
        <v>0</v>
      </c>
      <c r="AI159" s="1102">
        <f t="shared" ca="1" si="243"/>
        <v>0</v>
      </c>
      <c r="AJ159" s="1102">
        <f t="shared" ca="1" si="243"/>
        <v>0</v>
      </c>
      <c r="AK159" s="1102">
        <f t="shared" ca="1" si="243"/>
        <v>0</v>
      </c>
      <c r="AL159" s="1102">
        <f t="shared" ca="1" si="243"/>
        <v>0</v>
      </c>
      <c r="AM159" s="1102">
        <f t="shared" ca="1" si="243"/>
        <v>0</v>
      </c>
      <c r="AN159" s="1102">
        <f t="shared" ca="1" si="243"/>
        <v>0</v>
      </c>
      <c r="AO159" s="1102">
        <f t="shared" ca="1" si="243"/>
        <v>0</v>
      </c>
      <c r="AP159" s="1102">
        <f t="shared" ca="1" si="243"/>
        <v>0</v>
      </c>
      <c r="AQ159" s="1102">
        <f t="shared" ca="1" si="243"/>
        <v>0</v>
      </c>
      <c r="AR159" s="1102">
        <f t="shared" ca="1" si="243"/>
        <v>0</v>
      </c>
      <c r="AS159" s="1102">
        <f t="shared" ca="1" si="243"/>
        <v>0</v>
      </c>
      <c r="AT159" s="1102">
        <f t="shared" ca="1" si="243"/>
        <v>0</v>
      </c>
      <c r="AU159" s="1102">
        <f t="shared" ca="1" si="243"/>
        <v>0</v>
      </c>
      <c r="AV159" s="1102">
        <f t="shared" ca="1" si="243"/>
        <v>0</v>
      </c>
      <c r="AW159" s="1102">
        <f t="shared" ca="1" si="243"/>
        <v>0</v>
      </c>
      <c r="AX159" s="1102">
        <f t="shared" ca="1" si="243"/>
        <v>0</v>
      </c>
      <c r="AY159" s="1102">
        <f t="shared" ca="1" si="243"/>
        <v>0</v>
      </c>
      <c r="AZ159" s="1102">
        <f t="shared" ca="1" si="243"/>
        <v>0</v>
      </c>
      <c r="BA159" s="1102">
        <f t="shared" ca="1" si="243"/>
        <v>0</v>
      </c>
      <c r="BB159" s="1102">
        <f t="shared" ca="1" si="243"/>
        <v>0</v>
      </c>
      <c r="BC159" s="1102">
        <f t="shared" ca="1" si="243"/>
        <v>0</v>
      </c>
      <c r="BD159" s="1102">
        <f t="shared" ca="1" si="243"/>
        <v>0</v>
      </c>
      <c r="BE159" s="1102">
        <f t="shared" ca="1" si="243"/>
        <v>0</v>
      </c>
      <c r="BF159" s="1102">
        <f t="shared" ca="1" si="243"/>
        <v>0</v>
      </c>
      <c r="BG159" s="1102">
        <f t="shared" ca="1" si="243"/>
        <v>0</v>
      </c>
      <c r="BH159" s="1102">
        <f t="shared" ca="1" si="243"/>
        <v>0</v>
      </c>
      <c r="BI159" s="1102">
        <f t="shared" ca="1" si="243"/>
        <v>0</v>
      </c>
      <c r="BJ159" s="1102">
        <f t="shared" ca="1" si="243"/>
        <v>0</v>
      </c>
      <c r="BK159" s="1102">
        <f t="shared" ca="1" si="243"/>
        <v>0</v>
      </c>
      <c r="BL159" s="1102">
        <f t="shared" ca="1" si="243"/>
        <v>0</v>
      </c>
      <c r="BM159" s="1102">
        <f t="shared" ca="1" si="243"/>
        <v>0</v>
      </c>
      <c r="BN159" s="1102">
        <f t="shared" ca="1" si="243"/>
        <v>0</v>
      </c>
      <c r="BO159" s="1102">
        <f t="shared" ca="1" si="243"/>
        <v>0</v>
      </c>
      <c r="BP159" s="1102">
        <f t="shared" ca="1" si="243"/>
        <v>0</v>
      </c>
      <c r="BQ159" s="1102">
        <f t="shared" ca="1" si="243"/>
        <v>0</v>
      </c>
      <c r="BR159" s="1102">
        <f t="shared" ref="BR159:EC159" ca="1" si="244">+BR$156*((_WF_Tier2_GP-_WF_Tier1_GP)/_WF_Tier2_GP)</f>
        <v>0</v>
      </c>
      <c r="BS159" s="1102">
        <f t="shared" ca="1" si="244"/>
        <v>0</v>
      </c>
      <c r="BT159" s="1102">
        <f t="shared" ca="1" si="244"/>
        <v>0</v>
      </c>
      <c r="BU159" s="1102">
        <f t="shared" ca="1" si="244"/>
        <v>3818200.5565535706</v>
      </c>
      <c r="BV159" s="1102">
        <f t="shared" si="244"/>
        <v>0</v>
      </c>
      <c r="BW159" s="1102">
        <f t="shared" si="244"/>
        <v>0</v>
      </c>
      <c r="BX159" s="1102">
        <f t="shared" si="244"/>
        <v>0</v>
      </c>
      <c r="BY159" s="1102">
        <f t="shared" si="244"/>
        <v>0</v>
      </c>
      <c r="BZ159" s="1102">
        <f t="shared" si="244"/>
        <v>0</v>
      </c>
      <c r="CA159" s="1102">
        <f t="shared" si="244"/>
        <v>0</v>
      </c>
      <c r="CB159" s="1102">
        <f t="shared" si="244"/>
        <v>0</v>
      </c>
      <c r="CC159" s="1102">
        <f t="shared" si="244"/>
        <v>0</v>
      </c>
      <c r="CD159" s="1102">
        <f t="shared" si="244"/>
        <v>0</v>
      </c>
      <c r="CE159" s="1102">
        <f t="shared" si="244"/>
        <v>0</v>
      </c>
      <c r="CF159" s="1102">
        <f t="shared" si="244"/>
        <v>0</v>
      </c>
      <c r="CG159" s="1102">
        <f t="shared" si="244"/>
        <v>0</v>
      </c>
      <c r="CH159" s="1102">
        <f t="shared" si="244"/>
        <v>0</v>
      </c>
      <c r="CI159" s="1102">
        <f t="shared" si="244"/>
        <v>0</v>
      </c>
      <c r="CJ159" s="1102">
        <f t="shared" si="244"/>
        <v>0</v>
      </c>
      <c r="CK159" s="1102">
        <f t="shared" si="244"/>
        <v>0</v>
      </c>
      <c r="CL159" s="1102">
        <f t="shared" si="244"/>
        <v>0</v>
      </c>
      <c r="CM159" s="1102">
        <f t="shared" si="244"/>
        <v>0</v>
      </c>
      <c r="CN159" s="1102">
        <f t="shared" si="244"/>
        <v>0</v>
      </c>
      <c r="CO159" s="1102">
        <f t="shared" si="244"/>
        <v>0</v>
      </c>
      <c r="CP159" s="1102">
        <f t="shared" si="244"/>
        <v>0</v>
      </c>
      <c r="CQ159" s="1102">
        <f t="shared" si="244"/>
        <v>0</v>
      </c>
      <c r="CR159" s="1102">
        <f t="shared" si="244"/>
        <v>0</v>
      </c>
      <c r="CS159" s="1102">
        <f t="shared" si="244"/>
        <v>0</v>
      </c>
      <c r="CT159" s="1102">
        <f t="shared" si="244"/>
        <v>0</v>
      </c>
      <c r="CU159" s="1102">
        <f t="shared" si="244"/>
        <v>0</v>
      </c>
      <c r="CV159" s="1102">
        <f t="shared" si="244"/>
        <v>0</v>
      </c>
      <c r="CW159" s="1102">
        <f t="shared" si="244"/>
        <v>0</v>
      </c>
      <c r="CX159" s="1102">
        <f t="shared" si="244"/>
        <v>0</v>
      </c>
      <c r="CY159" s="1102">
        <f t="shared" si="244"/>
        <v>0</v>
      </c>
      <c r="CZ159" s="1102">
        <f t="shared" si="244"/>
        <v>0</v>
      </c>
      <c r="DA159" s="1102">
        <f t="shared" si="244"/>
        <v>0</v>
      </c>
      <c r="DB159" s="1102">
        <f t="shared" si="244"/>
        <v>0</v>
      </c>
      <c r="DC159" s="1102">
        <f t="shared" si="244"/>
        <v>0</v>
      </c>
      <c r="DD159" s="1102">
        <f t="shared" si="244"/>
        <v>0</v>
      </c>
      <c r="DE159" s="1102">
        <f t="shared" si="244"/>
        <v>0</v>
      </c>
      <c r="DF159" s="1102">
        <f t="shared" si="244"/>
        <v>0</v>
      </c>
      <c r="DG159" s="1102">
        <f t="shared" si="244"/>
        <v>0</v>
      </c>
      <c r="DH159" s="1102">
        <f t="shared" si="244"/>
        <v>0</v>
      </c>
      <c r="DI159" s="1102">
        <f t="shared" si="244"/>
        <v>0</v>
      </c>
      <c r="DJ159" s="1102">
        <f t="shared" si="244"/>
        <v>0</v>
      </c>
      <c r="DK159" s="1102">
        <f t="shared" si="244"/>
        <v>0</v>
      </c>
      <c r="DL159" s="1102">
        <f t="shared" si="244"/>
        <v>0</v>
      </c>
      <c r="DM159" s="1102">
        <f t="shared" si="244"/>
        <v>0</v>
      </c>
      <c r="DN159" s="1102">
        <f t="shared" si="244"/>
        <v>0</v>
      </c>
      <c r="DO159" s="1102">
        <f t="shared" si="244"/>
        <v>0</v>
      </c>
      <c r="DP159" s="1102">
        <f t="shared" si="244"/>
        <v>0</v>
      </c>
      <c r="DQ159" s="1102">
        <f t="shared" si="244"/>
        <v>0</v>
      </c>
      <c r="DR159" s="1102">
        <f t="shared" si="244"/>
        <v>0</v>
      </c>
      <c r="DS159" s="1102">
        <f t="shared" si="244"/>
        <v>0</v>
      </c>
      <c r="DT159" s="1102">
        <f t="shared" si="244"/>
        <v>0</v>
      </c>
      <c r="DU159" s="1102">
        <f t="shared" si="244"/>
        <v>0</v>
      </c>
      <c r="DV159" s="1102">
        <f t="shared" si="244"/>
        <v>0</v>
      </c>
      <c r="DW159" s="1102">
        <f t="shared" si="244"/>
        <v>0</v>
      </c>
      <c r="DX159" s="1102">
        <f t="shared" si="244"/>
        <v>0</v>
      </c>
      <c r="DY159" s="1102">
        <f t="shared" si="244"/>
        <v>0</v>
      </c>
      <c r="DZ159" s="1102">
        <f t="shared" si="244"/>
        <v>0</v>
      </c>
      <c r="EA159" s="1102">
        <f t="shared" si="244"/>
        <v>0</v>
      </c>
      <c r="EB159" s="1102">
        <f t="shared" si="244"/>
        <v>0</v>
      </c>
      <c r="EC159" s="1102">
        <f t="shared" si="244"/>
        <v>0</v>
      </c>
      <c r="ED159" s="1102">
        <f t="shared" ref="ED159:GO159" si="245">+ED$156*((_WF_Tier2_GP-_WF_Tier1_GP)/_WF_Tier2_GP)</f>
        <v>0</v>
      </c>
      <c r="EE159" s="1102">
        <f t="shared" si="245"/>
        <v>0</v>
      </c>
      <c r="EF159" s="1102">
        <f t="shared" si="245"/>
        <v>0</v>
      </c>
      <c r="EG159" s="1102">
        <f t="shared" si="245"/>
        <v>0</v>
      </c>
      <c r="EH159" s="1102">
        <f t="shared" si="245"/>
        <v>0</v>
      </c>
      <c r="EI159" s="1102">
        <f t="shared" si="245"/>
        <v>0</v>
      </c>
      <c r="EJ159" s="1102">
        <f t="shared" si="245"/>
        <v>0</v>
      </c>
      <c r="EK159" s="1102">
        <f t="shared" si="245"/>
        <v>0</v>
      </c>
      <c r="EL159" s="1102">
        <f t="shared" si="245"/>
        <v>0</v>
      </c>
      <c r="EM159" s="1102">
        <f t="shared" si="245"/>
        <v>0</v>
      </c>
      <c r="EN159" s="1102">
        <f t="shared" si="245"/>
        <v>0</v>
      </c>
      <c r="EO159" s="1102">
        <f t="shared" si="245"/>
        <v>0</v>
      </c>
      <c r="EP159" s="1102">
        <f t="shared" si="245"/>
        <v>0</v>
      </c>
      <c r="EQ159" s="1102">
        <f t="shared" si="245"/>
        <v>0</v>
      </c>
      <c r="ER159" s="1102">
        <f t="shared" si="245"/>
        <v>0</v>
      </c>
      <c r="ES159" s="1102">
        <f t="shared" si="245"/>
        <v>0</v>
      </c>
      <c r="ET159" s="1102">
        <f t="shared" si="245"/>
        <v>0</v>
      </c>
      <c r="EU159" s="1102">
        <f t="shared" si="245"/>
        <v>0</v>
      </c>
      <c r="EV159" s="1102">
        <f t="shared" si="245"/>
        <v>0</v>
      </c>
      <c r="EW159" s="1102">
        <f t="shared" si="245"/>
        <v>0</v>
      </c>
      <c r="EX159" s="1102">
        <f t="shared" si="245"/>
        <v>0</v>
      </c>
      <c r="EY159" s="1102">
        <f t="shared" si="245"/>
        <v>0</v>
      </c>
      <c r="EZ159" s="1102">
        <f t="shared" si="245"/>
        <v>0</v>
      </c>
      <c r="FA159" s="1102">
        <f t="shared" si="245"/>
        <v>0</v>
      </c>
      <c r="FB159" s="1102">
        <f t="shared" si="245"/>
        <v>0</v>
      </c>
      <c r="FC159" s="1102">
        <f t="shared" si="245"/>
        <v>0</v>
      </c>
      <c r="FD159" s="1102">
        <f t="shared" si="245"/>
        <v>0</v>
      </c>
      <c r="FE159" s="1102">
        <f t="shared" si="245"/>
        <v>0</v>
      </c>
      <c r="FF159" s="1102">
        <f t="shared" si="245"/>
        <v>0</v>
      </c>
      <c r="FG159" s="1102">
        <f t="shared" si="245"/>
        <v>0</v>
      </c>
      <c r="FH159" s="1102">
        <f t="shared" si="245"/>
        <v>0</v>
      </c>
      <c r="FI159" s="1102">
        <f t="shared" si="245"/>
        <v>0</v>
      </c>
      <c r="FJ159" s="1102">
        <f t="shared" si="245"/>
        <v>0</v>
      </c>
      <c r="FK159" s="1102">
        <f t="shared" si="245"/>
        <v>0</v>
      </c>
      <c r="FL159" s="1102">
        <f t="shared" si="245"/>
        <v>0</v>
      </c>
      <c r="FM159" s="1102">
        <f t="shared" si="245"/>
        <v>0</v>
      </c>
      <c r="FN159" s="1102">
        <f t="shared" si="245"/>
        <v>0</v>
      </c>
      <c r="FO159" s="1102">
        <f t="shared" si="245"/>
        <v>0</v>
      </c>
      <c r="FP159" s="1102">
        <f t="shared" si="245"/>
        <v>0</v>
      </c>
      <c r="FQ159" s="1102">
        <f t="shared" si="245"/>
        <v>0</v>
      </c>
      <c r="FR159" s="1102">
        <f t="shared" si="245"/>
        <v>0</v>
      </c>
      <c r="FS159" s="1102">
        <f t="shared" si="245"/>
        <v>0</v>
      </c>
      <c r="FT159" s="1102">
        <f t="shared" si="245"/>
        <v>0</v>
      </c>
      <c r="FU159" s="1102">
        <f t="shared" si="245"/>
        <v>0</v>
      </c>
      <c r="FV159" s="1102">
        <f t="shared" si="245"/>
        <v>0</v>
      </c>
      <c r="FW159" s="1102">
        <f t="shared" si="245"/>
        <v>0</v>
      </c>
      <c r="FX159" s="1102">
        <f t="shared" si="245"/>
        <v>0</v>
      </c>
      <c r="FY159" s="1102">
        <f t="shared" si="245"/>
        <v>0</v>
      </c>
      <c r="FZ159" s="1102">
        <f t="shared" si="245"/>
        <v>0</v>
      </c>
      <c r="GA159" s="1102">
        <f t="shared" si="245"/>
        <v>0</v>
      </c>
      <c r="GB159" s="1102">
        <f t="shared" si="245"/>
        <v>0</v>
      </c>
      <c r="GC159" s="1102">
        <f t="shared" si="245"/>
        <v>0</v>
      </c>
      <c r="GD159" s="1102">
        <f t="shared" si="245"/>
        <v>0</v>
      </c>
      <c r="GE159" s="1102">
        <f t="shared" si="245"/>
        <v>0</v>
      </c>
      <c r="GF159" s="1102">
        <f t="shared" si="245"/>
        <v>0</v>
      </c>
      <c r="GG159" s="1102">
        <f t="shared" si="245"/>
        <v>0</v>
      </c>
      <c r="GH159" s="1102">
        <f t="shared" si="245"/>
        <v>0</v>
      </c>
      <c r="GI159" s="1102">
        <f t="shared" si="245"/>
        <v>0</v>
      </c>
      <c r="GJ159" s="1102">
        <f t="shared" si="245"/>
        <v>0</v>
      </c>
      <c r="GK159" s="1102">
        <f t="shared" si="245"/>
        <v>0</v>
      </c>
      <c r="GL159" s="1102">
        <f t="shared" si="245"/>
        <v>0</v>
      </c>
      <c r="GM159" s="1102">
        <f t="shared" si="245"/>
        <v>0</v>
      </c>
      <c r="GN159" s="1102">
        <f t="shared" si="245"/>
        <v>0</v>
      </c>
      <c r="GO159" s="1102">
        <f t="shared" si="245"/>
        <v>0</v>
      </c>
      <c r="GP159" s="1102">
        <f t="shared" ref="GP159:IL159" si="246">+GP$156*((_WF_Tier2_GP-_WF_Tier1_GP)/_WF_Tier2_GP)</f>
        <v>0</v>
      </c>
      <c r="GQ159" s="1102">
        <f t="shared" si="246"/>
        <v>0</v>
      </c>
      <c r="GR159" s="1102">
        <f t="shared" si="246"/>
        <v>0</v>
      </c>
      <c r="GS159" s="1102">
        <f t="shared" si="246"/>
        <v>0</v>
      </c>
      <c r="GT159" s="1102">
        <f t="shared" si="246"/>
        <v>0</v>
      </c>
      <c r="GU159" s="1102">
        <f t="shared" si="246"/>
        <v>0</v>
      </c>
      <c r="GV159" s="1102">
        <f t="shared" si="246"/>
        <v>0</v>
      </c>
      <c r="GW159" s="1102">
        <f t="shared" si="246"/>
        <v>0</v>
      </c>
      <c r="GX159" s="1102">
        <f t="shared" si="246"/>
        <v>0</v>
      </c>
      <c r="GY159" s="1102">
        <f t="shared" si="246"/>
        <v>0</v>
      </c>
      <c r="GZ159" s="1102">
        <f t="shared" si="246"/>
        <v>0</v>
      </c>
      <c r="HA159" s="1102">
        <f t="shared" si="246"/>
        <v>0</v>
      </c>
      <c r="HB159" s="1102">
        <f t="shared" si="246"/>
        <v>0</v>
      </c>
      <c r="HC159" s="1102">
        <f t="shared" si="246"/>
        <v>0</v>
      </c>
      <c r="HD159" s="1102">
        <f t="shared" si="246"/>
        <v>0</v>
      </c>
      <c r="HE159" s="1102">
        <f t="shared" si="246"/>
        <v>0</v>
      </c>
      <c r="HF159" s="1102">
        <f t="shared" si="246"/>
        <v>0</v>
      </c>
      <c r="HG159" s="1102">
        <f t="shared" si="246"/>
        <v>0</v>
      </c>
      <c r="HH159" s="1102">
        <f t="shared" si="246"/>
        <v>0</v>
      </c>
      <c r="HI159" s="1102">
        <f t="shared" si="246"/>
        <v>0</v>
      </c>
      <c r="HJ159" s="1102">
        <f t="shared" si="246"/>
        <v>0</v>
      </c>
      <c r="HK159" s="1102">
        <f t="shared" si="246"/>
        <v>0</v>
      </c>
      <c r="HL159" s="1102">
        <f t="shared" si="246"/>
        <v>0</v>
      </c>
      <c r="HM159" s="1102">
        <f t="shared" si="246"/>
        <v>0</v>
      </c>
      <c r="HN159" s="1102">
        <f t="shared" si="246"/>
        <v>0</v>
      </c>
      <c r="HO159" s="1102">
        <f t="shared" si="246"/>
        <v>0</v>
      </c>
      <c r="HP159" s="1102">
        <f t="shared" si="246"/>
        <v>0</v>
      </c>
      <c r="HQ159" s="1102">
        <f t="shared" si="246"/>
        <v>0</v>
      </c>
      <c r="HR159" s="1102">
        <f t="shared" si="246"/>
        <v>0</v>
      </c>
      <c r="HS159" s="1102">
        <f t="shared" si="246"/>
        <v>0</v>
      </c>
      <c r="HT159" s="1102">
        <f t="shared" si="246"/>
        <v>0</v>
      </c>
      <c r="HU159" s="1102">
        <f t="shared" si="246"/>
        <v>0</v>
      </c>
      <c r="HV159" s="1102">
        <f t="shared" si="246"/>
        <v>0</v>
      </c>
      <c r="HW159" s="1102">
        <f t="shared" si="246"/>
        <v>0</v>
      </c>
      <c r="HX159" s="1102">
        <f t="shared" si="246"/>
        <v>0</v>
      </c>
      <c r="HY159" s="1102">
        <f t="shared" si="246"/>
        <v>0</v>
      </c>
      <c r="HZ159" s="1102">
        <f t="shared" si="246"/>
        <v>0</v>
      </c>
      <c r="IA159" s="1102">
        <f t="shared" si="246"/>
        <v>0</v>
      </c>
      <c r="IB159" s="1102">
        <f t="shared" si="246"/>
        <v>0</v>
      </c>
      <c r="IC159" s="1102">
        <f t="shared" si="246"/>
        <v>0</v>
      </c>
      <c r="ID159" s="1102">
        <f t="shared" si="246"/>
        <v>0</v>
      </c>
      <c r="IE159" s="1102">
        <f t="shared" si="246"/>
        <v>0</v>
      </c>
      <c r="IF159" s="1102">
        <f t="shared" si="246"/>
        <v>0</v>
      </c>
      <c r="IG159" s="1102">
        <f t="shared" si="246"/>
        <v>0</v>
      </c>
      <c r="IH159" s="1102">
        <f t="shared" si="246"/>
        <v>0</v>
      </c>
      <c r="II159" s="1102">
        <f t="shared" si="246"/>
        <v>0</v>
      </c>
      <c r="IJ159" s="1102">
        <f t="shared" si="246"/>
        <v>0</v>
      </c>
      <c r="IK159" s="1102">
        <f t="shared" si="246"/>
        <v>0</v>
      </c>
      <c r="IL159" s="1102">
        <f t="shared" si="246"/>
        <v>0</v>
      </c>
    </row>
    <row r="160" spans="1:247" s="817" customFormat="1">
      <c r="D160" s="818"/>
    </row>
    <row r="161" spans="1:247" s="814" customFormat="1">
      <c r="B161" s="814" t="s">
        <v>731</v>
      </c>
      <c r="D161" s="619"/>
      <c r="E161" s="814">
        <f ca="1">SUM(G161:IL161)</f>
        <v>109205019.0997427</v>
      </c>
      <c r="F161" s="618">
        <f t="shared" ref="F161:AL161" si="247">+F$143-SUM(F$155:F$156)</f>
        <v>0</v>
      </c>
      <c r="G161" s="618">
        <f t="shared" ca="1" si="247"/>
        <v>0</v>
      </c>
      <c r="H161" s="815">
        <f t="shared" ca="1" si="247"/>
        <v>0</v>
      </c>
      <c r="I161" s="815">
        <f t="shared" ca="1" si="247"/>
        <v>0</v>
      </c>
      <c r="J161" s="815">
        <f t="shared" ca="1" si="247"/>
        <v>0</v>
      </c>
      <c r="K161" s="815">
        <f t="shared" ca="1" si="247"/>
        <v>0</v>
      </c>
      <c r="L161" s="815">
        <f t="shared" ref="L161:R161" ca="1" si="248">+L$143-SUM(L$155:L$156)</f>
        <v>0</v>
      </c>
      <c r="M161" s="815">
        <f t="shared" ca="1" si="248"/>
        <v>0</v>
      </c>
      <c r="N161" s="815">
        <f t="shared" ca="1" si="248"/>
        <v>0</v>
      </c>
      <c r="O161" s="815">
        <f t="shared" ca="1" si="248"/>
        <v>0</v>
      </c>
      <c r="P161" s="815">
        <f t="shared" ca="1" si="248"/>
        <v>0</v>
      </c>
      <c r="Q161" s="815">
        <f t="shared" ca="1" si="248"/>
        <v>0</v>
      </c>
      <c r="R161" s="815">
        <f t="shared" ca="1" si="248"/>
        <v>0</v>
      </c>
      <c r="S161" s="815">
        <f t="shared" ca="1" si="247"/>
        <v>0</v>
      </c>
      <c r="T161" s="815">
        <f t="shared" ca="1" si="247"/>
        <v>0</v>
      </c>
      <c r="U161" s="815">
        <f t="shared" ca="1" si="247"/>
        <v>0</v>
      </c>
      <c r="V161" s="815">
        <f t="shared" ca="1" si="247"/>
        <v>0</v>
      </c>
      <c r="W161" s="815">
        <f t="shared" ca="1" si="247"/>
        <v>0</v>
      </c>
      <c r="X161" s="815">
        <f t="shared" ca="1" si="247"/>
        <v>0</v>
      </c>
      <c r="Y161" s="815">
        <f t="shared" ca="1" si="247"/>
        <v>0</v>
      </c>
      <c r="Z161" s="815">
        <f t="shared" ca="1" si="247"/>
        <v>0</v>
      </c>
      <c r="AA161" s="815">
        <f t="shared" ca="1" si="247"/>
        <v>0</v>
      </c>
      <c r="AB161" s="815">
        <f t="shared" ca="1" si="247"/>
        <v>0</v>
      </c>
      <c r="AC161" s="815">
        <f t="shared" ca="1" si="247"/>
        <v>0</v>
      </c>
      <c r="AD161" s="815">
        <f t="shared" ca="1" si="247"/>
        <v>0</v>
      </c>
      <c r="AE161" s="815">
        <f t="shared" ca="1" si="247"/>
        <v>0</v>
      </c>
      <c r="AF161" s="815">
        <f t="shared" ca="1" si="247"/>
        <v>0</v>
      </c>
      <c r="AG161" s="815">
        <f t="shared" ca="1" si="247"/>
        <v>0</v>
      </c>
      <c r="AH161" s="815">
        <f t="shared" ca="1" si="247"/>
        <v>0</v>
      </c>
      <c r="AI161" s="815">
        <f t="shared" ca="1" si="247"/>
        <v>0</v>
      </c>
      <c r="AJ161" s="815">
        <f t="shared" ca="1" si="247"/>
        <v>0</v>
      </c>
      <c r="AK161" s="815">
        <f t="shared" ca="1" si="247"/>
        <v>0</v>
      </c>
      <c r="AL161" s="815">
        <f t="shared" ca="1" si="247"/>
        <v>0</v>
      </c>
      <c r="AM161" s="815">
        <f t="shared" ref="AM161:BR161" ca="1" si="249">+AM$143-SUM(AM$155:AM$156)</f>
        <v>0</v>
      </c>
      <c r="AN161" s="815">
        <f t="shared" ca="1" si="249"/>
        <v>0</v>
      </c>
      <c r="AO161" s="815">
        <f t="shared" ca="1" si="249"/>
        <v>0</v>
      </c>
      <c r="AP161" s="815">
        <f t="shared" ca="1" si="249"/>
        <v>0</v>
      </c>
      <c r="AQ161" s="815">
        <f t="shared" ca="1" si="249"/>
        <v>0</v>
      </c>
      <c r="AR161" s="815">
        <f t="shared" ca="1" si="249"/>
        <v>0</v>
      </c>
      <c r="AS161" s="815">
        <f t="shared" ca="1" si="249"/>
        <v>0</v>
      </c>
      <c r="AT161" s="815">
        <f t="shared" ca="1" si="249"/>
        <v>0</v>
      </c>
      <c r="AU161" s="815">
        <f t="shared" ca="1" si="249"/>
        <v>0</v>
      </c>
      <c r="AV161" s="815">
        <f t="shared" ca="1" si="249"/>
        <v>0</v>
      </c>
      <c r="AW161" s="815">
        <f t="shared" ca="1" si="249"/>
        <v>0</v>
      </c>
      <c r="AX161" s="815">
        <f t="shared" ca="1" si="249"/>
        <v>0</v>
      </c>
      <c r="AY161" s="815">
        <f t="shared" ca="1" si="249"/>
        <v>0</v>
      </c>
      <c r="AZ161" s="815">
        <f t="shared" ca="1" si="249"/>
        <v>0</v>
      </c>
      <c r="BA161" s="815">
        <f t="shared" ca="1" si="249"/>
        <v>0</v>
      </c>
      <c r="BB161" s="815">
        <f t="shared" ca="1" si="249"/>
        <v>0</v>
      </c>
      <c r="BC161" s="815">
        <f t="shared" ca="1" si="249"/>
        <v>0</v>
      </c>
      <c r="BD161" s="815">
        <f t="shared" ca="1" si="249"/>
        <v>0</v>
      </c>
      <c r="BE161" s="815">
        <f t="shared" ca="1" si="249"/>
        <v>0</v>
      </c>
      <c r="BF161" s="815">
        <f t="shared" ca="1" si="249"/>
        <v>0</v>
      </c>
      <c r="BG161" s="815">
        <f t="shared" ca="1" si="249"/>
        <v>0</v>
      </c>
      <c r="BH161" s="815">
        <f t="shared" ca="1" si="249"/>
        <v>0</v>
      </c>
      <c r="BI161" s="815">
        <f t="shared" ca="1" si="249"/>
        <v>0</v>
      </c>
      <c r="BJ161" s="815">
        <f t="shared" ca="1" si="249"/>
        <v>0</v>
      </c>
      <c r="BK161" s="815">
        <f t="shared" ca="1" si="249"/>
        <v>0</v>
      </c>
      <c r="BL161" s="815">
        <f t="shared" ca="1" si="249"/>
        <v>0</v>
      </c>
      <c r="BM161" s="815">
        <f t="shared" ca="1" si="249"/>
        <v>0</v>
      </c>
      <c r="BN161" s="815">
        <f t="shared" ca="1" si="249"/>
        <v>0</v>
      </c>
      <c r="BO161" s="815">
        <f t="shared" ca="1" si="249"/>
        <v>0</v>
      </c>
      <c r="BP161" s="815">
        <f t="shared" ca="1" si="249"/>
        <v>0</v>
      </c>
      <c r="BQ161" s="815">
        <f t="shared" ca="1" si="249"/>
        <v>0</v>
      </c>
      <c r="BR161" s="815">
        <f t="shared" ca="1" si="249"/>
        <v>0</v>
      </c>
      <c r="BS161" s="815">
        <f t="shared" ref="BS161:ED161" ca="1" si="250">+BS$143-SUM(BS$155:BS$156)</f>
        <v>0</v>
      </c>
      <c r="BT161" s="815">
        <f t="shared" ca="1" si="250"/>
        <v>0</v>
      </c>
      <c r="BU161" s="815">
        <f t="shared" ca="1" si="250"/>
        <v>109205019.0997427</v>
      </c>
      <c r="BV161" s="815">
        <f t="shared" si="250"/>
        <v>0</v>
      </c>
      <c r="BW161" s="815">
        <f t="shared" si="250"/>
        <v>0</v>
      </c>
      <c r="BX161" s="815">
        <f t="shared" si="250"/>
        <v>0</v>
      </c>
      <c r="BY161" s="815">
        <f t="shared" si="250"/>
        <v>0</v>
      </c>
      <c r="BZ161" s="815">
        <f t="shared" si="250"/>
        <v>0</v>
      </c>
      <c r="CA161" s="815">
        <f t="shared" si="250"/>
        <v>0</v>
      </c>
      <c r="CB161" s="815">
        <f t="shared" si="250"/>
        <v>0</v>
      </c>
      <c r="CC161" s="815">
        <f t="shared" si="250"/>
        <v>0</v>
      </c>
      <c r="CD161" s="815">
        <f t="shared" si="250"/>
        <v>0</v>
      </c>
      <c r="CE161" s="815">
        <f t="shared" si="250"/>
        <v>0</v>
      </c>
      <c r="CF161" s="815">
        <f t="shared" si="250"/>
        <v>0</v>
      </c>
      <c r="CG161" s="815">
        <f t="shared" si="250"/>
        <v>0</v>
      </c>
      <c r="CH161" s="815">
        <f t="shared" si="250"/>
        <v>0</v>
      </c>
      <c r="CI161" s="815">
        <f t="shared" si="250"/>
        <v>0</v>
      </c>
      <c r="CJ161" s="815">
        <f t="shared" si="250"/>
        <v>0</v>
      </c>
      <c r="CK161" s="815">
        <f t="shared" si="250"/>
        <v>0</v>
      </c>
      <c r="CL161" s="815">
        <f t="shared" si="250"/>
        <v>0</v>
      </c>
      <c r="CM161" s="815">
        <f t="shared" si="250"/>
        <v>0</v>
      </c>
      <c r="CN161" s="815">
        <f t="shared" si="250"/>
        <v>0</v>
      </c>
      <c r="CO161" s="815">
        <f t="shared" si="250"/>
        <v>0</v>
      </c>
      <c r="CP161" s="815">
        <f t="shared" si="250"/>
        <v>0</v>
      </c>
      <c r="CQ161" s="815">
        <f t="shared" si="250"/>
        <v>0</v>
      </c>
      <c r="CR161" s="815">
        <f t="shared" si="250"/>
        <v>0</v>
      </c>
      <c r="CS161" s="815">
        <f t="shared" si="250"/>
        <v>0</v>
      </c>
      <c r="CT161" s="815">
        <f t="shared" si="250"/>
        <v>0</v>
      </c>
      <c r="CU161" s="815">
        <f t="shared" si="250"/>
        <v>0</v>
      </c>
      <c r="CV161" s="815">
        <f t="shared" si="250"/>
        <v>0</v>
      </c>
      <c r="CW161" s="815">
        <f t="shared" si="250"/>
        <v>0</v>
      </c>
      <c r="CX161" s="815">
        <f t="shared" si="250"/>
        <v>0</v>
      </c>
      <c r="CY161" s="815">
        <f t="shared" si="250"/>
        <v>0</v>
      </c>
      <c r="CZ161" s="815">
        <f t="shared" si="250"/>
        <v>0</v>
      </c>
      <c r="DA161" s="815">
        <f t="shared" si="250"/>
        <v>0</v>
      </c>
      <c r="DB161" s="815">
        <f t="shared" si="250"/>
        <v>0</v>
      </c>
      <c r="DC161" s="815">
        <f t="shared" si="250"/>
        <v>0</v>
      </c>
      <c r="DD161" s="815">
        <f t="shared" si="250"/>
        <v>0</v>
      </c>
      <c r="DE161" s="815">
        <f t="shared" si="250"/>
        <v>0</v>
      </c>
      <c r="DF161" s="815">
        <f t="shared" si="250"/>
        <v>0</v>
      </c>
      <c r="DG161" s="815">
        <f t="shared" si="250"/>
        <v>0</v>
      </c>
      <c r="DH161" s="815">
        <f t="shared" si="250"/>
        <v>0</v>
      </c>
      <c r="DI161" s="815">
        <f t="shared" si="250"/>
        <v>0</v>
      </c>
      <c r="DJ161" s="815">
        <f t="shared" si="250"/>
        <v>0</v>
      </c>
      <c r="DK161" s="815">
        <f t="shared" si="250"/>
        <v>0</v>
      </c>
      <c r="DL161" s="815">
        <f t="shared" si="250"/>
        <v>0</v>
      </c>
      <c r="DM161" s="815">
        <f t="shared" si="250"/>
        <v>0</v>
      </c>
      <c r="DN161" s="815">
        <f t="shared" si="250"/>
        <v>0</v>
      </c>
      <c r="DO161" s="815">
        <f t="shared" si="250"/>
        <v>0</v>
      </c>
      <c r="DP161" s="815">
        <f t="shared" si="250"/>
        <v>0</v>
      </c>
      <c r="DQ161" s="815">
        <f t="shared" si="250"/>
        <v>0</v>
      </c>
      <c r="DR161" s="815">
        <f t="shared" si="250"/>
        <v>0</v>
      </c>
      <c r="DS161" s="815">
        <f t="shared" si="250"/>
        <v>0</v>
      </c>
      <c r="DT161" s="815">
        <f t="shared" si="250"/>
        <v>0</v>
      </c>
      <c r="DU161" s="815">
        <f t="shared" si="250"/>
        <v>0</v>
      </c>
      <c r="DV161" s="815">
        <f t="shared" si="250"/>
        <v>0</v>
      </c>
      <c r="DW161" s="815">
        <f t="shared" si="250"/>
        <v>0</v>
      </c>
      <c r="DX161" s="815">
        <f t="shared" si="250"/>
        <v>0</v>
      </c>
      <c r="DY161" s="815">
        <f t="shared" si="250"/>
        <v>0</v>
      </c>
      <c r="DZ161" s="815">
        <f t="shared" si="250"/>
        <v>0</v>
      </c>
      <c r="EA161" s="815">
        <f t="shared" si="250"/>
        <v>0</v>
      </c>
      <c r="EB161" s="815">
        <f t="shared" si="250"/>
        <v>0</v>
      </c>
      <c r="EC161" s="815">
        <f t="shared" si="250"/>
        <v>0</v>
      </c>
      <c r="ED161" s="815">
        <f t="shared" si="250"/>
        <v>0</v>
      </c>
      <c r="EE161" s="815">
        <f t="shared" ref="EE161:GP161" si="251">+EE$143-SUM(EE$155:EE$156)</f>
        <v>0</v>
      </c>
      <c r="EF161" s="815">
        <f t="shared" si="251"/>
        <v>0</v>
      </c>
      <c r="EG161" s="815">
        <f t="shared" si="251"/>
        <v>0</v>
      </c>
      <c r="EH161" s="815">
        <f t="shared" si="251"/>
        <v>0</v>
      </c>
      <c r="EI161" s="815">
        <f t="shared" si="251"/>
        <v>0</v>
      </c>
      <c r="EJ161" s="815">
        <f t="shared" si="251"/>
        <v>0</v>
      </c>
      <c r="EK161" s="815">
        <f t="shared" si="251"/>
        <v>0</v>
      </c>
      <c r="EL161" s="815">
        <f t="shared" si="251"/>
        <v>0</v>
      </c>
      <c r="EM161" s="815">
        <f t="shared" si="251"/>
        <v>0</v>
      </c>
      <c r="EN161" s="815">
        <f t="shared" si="251"/>
        <v>0</v>
      </c>
      <c r="EO161" s="815">
        <f t="shared" si="251"/>
        <v>0</v>
      </c>
      <c r="EP161" s="815">
        <f t="shared" si="251"/>
        <v>0</v>
      </c>
      <c r="EQ161" s="815">
        <f t="shared" si="251"/>
        <v>0</v>
      </c>
      <c r="ER161" s="815">
        <f t="shared" si="251"/>
        <v>0</v>
      </c>
      <c r="ES161" s="815">
        <f t="shared" si="251"/>
        <v>0</v>
      </c>
      <c r="ET161" s="815">
        <f t="shared" si="251"/>
        <v>0</v>
      </c>
      <c r="EU161" s="815">
        <f t="shared" si="251"/>
        <v>0</v>
      </c>
      <c r="EV161" s="815">
        <f t="shared" si="251"/>
        <v>0</v>
      </c>
      <c r="EW161" s="815">
        <f t="shared" si="251"/>
        <v>0</v>
      </c>
      <c r="EX161" s="815">
        <f t="shared" si="251"/>
        <v>0</v>
      </c>
      <c r="EY161" s="815">
        <f t="shared" si="251"/>
        <v>0</v>
      </c>
      <c r="EZ161" s="815">
        <f t="shared" si="251"/>
        <v>0</v>
      </c>
      <c r="FA161" s="815">
        <f t="shared" si="251"/>
        <v>0</v>
      </c>
      <c r="FB161" s="815">
        <f t="shared" si="251"/>
        <v>0</v>
      </c>
      <c r="FC161" s="815">
        <f t="shared" si="251"/>
        <v>0</v>
      </c>
      <c r="FD161" s="815">
        <f t="shared" si="251"/>
        <v>0</v>
      </c>
      <c r="FE161" s="815">
        <f t="shared" si="251"/>
        <v>0</v>
      </c>
      <c r="FF161" s="815">
        <f t="shared" si="251"/>
        <v>0</v>
      </c>
      <c r="FG161" s="815">
        <f t="shared" si="251"/>
        <v>0</v>
      </c>
      <c r="FH161" s="815">
        <f t="shared" si="251"/>
        <v>0</v>
      </c>
      <c r="FI161" s="815">
        <f t="shared" si="251"/>
        <v>0</v>
      </c>
      <c r="FJ161" s="815">
        <f t="shared" si="251"/>
        <v>0</v>
      </c>
      <c r="FK161" s="815">
        <f t="shared" si="251"/>
        <v>0</v>
      </c>
      <c r="FL161" s="815">
        <f t="shared" si="251"/>
        <v>0</v>
      </c>
      <c r="FM161" s="815">
        <f t="shared" si="251"/>
        <v>0</v>
      </c>
      <c r="FN161" s="815">
        <f t="shared" si="251"/>
        <v>0</v>
      </c>
      <c r="FO161" s="815">
        <f t="shared" si="251"/>
        <v>0</v>
      </c>
      <c r="FP161" s="815">
        <f t="shared" si="251"/>
        <v>0</v>
      </c>
      <c r="FQ161" s="815">
        <f t="shared" si="251"/>
        <v>0</v>
      </c>
      <c r="FR161" s="815">
        <f t="shared" si="251"/>
        <v>0</v>
      </c>
      <c r="FS161" s="815">
        <f t="shared" si="251"/>
        <v>0</v>
      </c>
      <c r="FT161" s="815">
        <f t="shared" si="251"/>
        <v>0</v>
      </c>
      <c r="FU161" s="815">
        <f t="shared" si="251"/>
        <v>0</v>
      </c>
      <c r="FV161" s="815">
        <f t="shared" si="251"/>
        <v>0</v>
      </c>
      <c r="FW161" s="815">
        <f t="shared" si="251"/>
        <v>0</v>
      </c>
      <c r="FX161" s="815">
        <f t="shared" si="251"/>
        <v>0</v>
      </c>
      <c r="FY161" s="815">
        <f t="shared" si="251"/>
        <v>0</v>
      </c>
      <c r="FZ161" s="815">
        <f t="shared" si="251"/>
        <v>0</v>
      </c>
      <c r="GA161" s="815">
        <f t="shared" si="251"/>
        <v>0</v>
      </c>
      <c r="GB161" s="815">
        <f t="shared" si="251"/>
        <v>0</v>
      </c>
      <c r="GC161" s="815">
        <f t="shared" si="251"/>
        <v>0</v>
      </c>
      <c r="GD161" s="815">
        <f t="shared" si="251"/>
        <v>0</v>
      </c>
      <c r="GE161" s="815">
        <f t="shared" si="251"/>
        <v>0</v>
      </c>
      <c r="GF161" s="815">
        <f t="shared" si="251"/>
        <v>0</v>
      </c>
      <c r="GG161" s="815">
        <f t="shared" si="251"/>
        <v>0</v>
      </c>
      <c r="GH161" s="815">
        <f t="shared" si="251"/>
        <v>0</v>
      </c>
      <c r="GI161" s="815">
        <f t="shared" si="251"/>
        <v>0</v>
      </c>
      <c r="GJ161" s="815">
        <f t="shared" si="251"/>
        <v>0</v>
      </c>
      <c r="GK161" s="815">
        <f t="shared" si="251"/>
        <v>0</v>
      </c>
      <c r="GL161" s="815">
        <f t="shared" si="251"/>
        <v>0</v>
      </c>
      <c r="GM161" s="815">
        <f t="shared" si="251"/>
        <v>0</v>
      </c>
      <c r="GN161" s="815">
        <f t="shared" si="251"/>
        <v>0</v>
      </c>
      <c r="GO161" s="815">
        <f t="shared" si="251"/>
        <v>0</v>
      </c>
      <c r="GP161" s="815">
        <f t="shared" si="251"/>
        <v>0</v>
      </c>
      <c r="GQ161" s="815">
        <f t="shared" ref="GQ161:IL161" si="252">+GQ$143-SUM(GQ$155:GQ$156)</f>
        <v>0</v>
      </c>
      <c r="GR161" s="815">
        <f t="shared" si="252"/>
        <v>0</v>
      </c>
      <c r="GS161" s="815">
        <f t="shared" si="252"/>
        <v>0</v>
      </c>
      <c r="GT161" s="815">
        <f t="shared" si="252"/>
        <v>0</v>
      </c>
      <c r="GU161" s="815">
        <f t="shared" si="252"/>
        <v>0</v>
      </c>
      <c r="GV161" s="815">
        <f t="shared" si="252"/>
        <v>0</v>
      </c>
      <c r="GW161" s="815">
        <f t="shared" si="252"/>
        <v>0</v>
      </c>
      <c r="GX161" s="815">
        <f t="shared" si="252"/>
        <v>0</v>
      </c>
      <c r="GY161" s="815">
        <f t="shared" si="252"/>
        <v>0</v>
      </c>
      <c r="GZ161" s="815">
        <f t="shared" si="252"/>
        <v>0</v>
      </c>
      <c r="HA161" s="815">
        <f t="shared" si="252"/>
        <v>0</v>
      </c>
      <c r="HB161" s="815">
        <f t="shared" si="252"/>
        <v>0</v>
      </c>
      <c r="HC161" s="815">
        <f t="shared" si="252"/>
        <v>0</v>
      </c>
      <c r="HD161" s="815">
        <f t="shared" si="252"/>
        <v>0</v>
      </c>
      <c r="HE161" s="815">
        <f t="shared" si="252"/>
        <v>0</v>
      </c>
      <c r="HF161" s="815">
        <f t="shared" si="252"/>
        <v>0</v>
      </c>
      <c r="HG161" s="815">
        <f t="shared" si="252"/>
        <v>0</v>
      </c>
      <c r="HH161" s="815">
        <f t="shared" si="252"/>
        <v>0</v>
      </c>
      <c r="HI161" s="815">
        <f t="shared" si="252"/>
        <v>0</v>
      </c>
      <c r="HJ161" s="815">
        <f t="shared" si="252"/>
        <v>0</v>
      </c>
      <c r="HK161" s="815">
        <f t="shared" si="252"/>
        <v>0</v>
      </c>
      <c r="HL161" s="815">
        <f t="shared" si="252"/>
        <v>0</v>
      </c>
      <c r="HM161" s="815">
        <f t="shared" si="252"/>
        <v>0</v>
      </c>
      <c r="HN161" s="815">
        <f t="shared" si="252"/>
        <v>0</v>
      </c>
      <c r="HO161" s="815">
        <f t="shared" si="252"/>
        <v>0</v>
      </c>
      <c r="HP161" s="815">
        <f t="shared" si="252"/>
        <v>0</v>
      </c>
      <c r="HQ161" s="815">
        <f t="shared" si="252"/>
        <v>0</v>
      </c>
      <c r="HR161" s="815">
        <f t="shared" si="252"/>
        <v>0</v>
      </c>
      <c r="HS161" s="815">
        <f t="shared" si="252"/>
        <v>0</v>
      </c>
      <c r="HT161" s="815">
        <f t="shared" si="252"/>
        <v>0</v>
      </c>
      <c r="HU161" s="815">
        <f t="shared" si="252"/>
        <v>0</v>
      </c>
      <c r="HV161" s="815">
        <f t="shared" si="252"/>
        <v>0</v>
      </c>
      <c r="HW161" s="815">
        <f t="shared" si="252"/>
        <v>0</v>
      </c>
      <c r="HX161" s="815">
        <f t="shared" si="252"/>
        <v>0</v>
      </c>
      <c r="HY161" s="815">
        <f t="shared" si="252"/>
        <v>0</v>
      </c>
      <c r="HZ161" s="815">
        <f t="shared" si="252"/>
        <v>0</v>
      </c>
      <c r="IA161" s="815">
        <f t="shared" si="252"/>
        <v>0</v>
      </c>
      <c r="IB161" s="815">
        <f t="shared" si="252"/>
        <v>0</v>
      </c>
      <c r="IC161" s="815">
        <f t="shared" si="252"/>
        <v>0</v>
      </c>
      <c r="ID161" s="815">
        <f t="shared" si="252"/>
        <v>0</v>
      </c>
      <c r="IE161" s="815">
        <f t="shared" si="252"/>
        <v>0</v>
      </c>
      <c r="IF161" s="815">
        <f t="shared" si="252"/>
        <v>0</v>
      </c>
      <c r="IG161" s="815">
        <f t="shared" si="252"/>
        <v>0</v>
      </c>
      <c r="IH161" s="815">
        <f t="shared" si="252"/>
        <v>0</v>
      </c>
      <c r="II161" s="815">
        <f t="shared" si="252"/>
        <v>0</v>
      </c>
      <c r="IJ161" s="815">
        <f t="shared" si="252"/>
        <v>0</v>
      </c>
      <c r="IK161" s="815">
        <f t="shared" si="252"/>
        <v>0</v>
      </c>
      <c r="IL161" s="815">
        <f t="shared" si="252"/>
        <v>0</v>
      </c>
      <c r="IM161" s="813"/>
    </row>
    <row r="162" spans="1:247" s="814" customFormat="1">
      <c r="B162" s="824" t="s">
        <v>732</v>
      </c>
      <c r="D162" s="619">
        <f ca="1">IFERROR(E162/$E$161,"")</f>
        <v>0.625</v>
      </c>
      <c r="E162" s="814">
        <f ca="1">SUM(G162:IL162)</f>
        <v>68253136.937339187</v>
      </c>
      <c r="F162" s="815">
        <f>F161*_WF_Tier3_LP</f>
        <v>0</v>
      </c>
      <c r="G162" s="815">
        <f t="shared" ref="G162:BR162" ca="1" si="253">G161*_WF_Tier3_LP</f>
        <v>0</v>
      </c>
      <c r="H162" s="815">
        <f t="shared" ca="1" si="253"/>
        <v>0</v>
      </c>
      <c r="I162" s="815">
        <f t="shared" ca="1" si="253"/>
        <v>0</v>
      </c>
      <c r="J162" s="815">
        <f t="shared" ca="1" si="253"/>
        <v>0</v>
      </c>
      <c r="K162" s="815">
        <f t="shared" ca="1" si="253"/>
        <v>0</v>
      </c>
      <c r="L162" s="815">
        <f t="shared" ca="1" si="253"/>
        <v>0</v>
      </c>
      <c r="M162" s="815">
        <f t="shared" ca="1" si="253"/>
        <v>0</v>
      </c>
      <c r="N162" s="815">
        <f t="shared" ca="1" si="253"/>
        <v>0</v>
      </c>
      <c r="O162" s="815">
        <f t="shared" ca="1" si="253"/>
        <v>0</v>
      </c>
      <c r="P162" s="815">
        <f t="shared" ca="1" si="253"/>
        <v>0</v>
      </c>
      <c r="Q162" s="815">
        <f t="shared" ca="1" si="253"/>
        <v>0</v>
      </c>
      <c r="R162" s="815">
        <f t="shared" ca="1" si="253"/>
        <v>0</v>
      </c>
      <c r="S162" s="815">
        <f t="shared" ca="1" si="253"/>
        <v>0</v>
      </c>
      <c r="T162" s="815">
        <f t="shared" ca="1" si="253"/>
        <v>0</v>
      </c>
      <c r="U162" s="815">
        <f t="shared" ca="1" si="253"/>
        <v>0</v>
      </c>
      <c r="V162" s="815">
        <f t="shared" ca="1" si="253"/>
        <v>0</v>
      </c>
      <c r="W162" s="815">
        <f t="shared" ca="1" si="253"/>
        <v>0</v>
      </c>
      <c r="X162" s="815">
        <f t="shared" ca="1" si="253"/>
        <v>0</v>
      </c>
      <c r="Y162" s="815">
        <f t="shared" ca="1" si="253"/>
        <v>0</v>
      </c>
      <c r="Z162" s="815">
        <f t="shared" ca="1" si="253"/>
        <v>0</v>
      </c>
      <c r="AA162" s="815">
        <f t="shared" ca="1" si="253"/>
        <v>0</v>
      </c>
      <c r="AB162" s="815">
        <f t="shared" ca="1" si="253"/>
        <v>0</v>
      </c>
      <c r="AC162" s="815">
        <f t="shared" ca="1" si="253"/>
        <v>0</v>
      </c>
      <c r="AD162" s="815">
        <f t="shared" ca="1" si="253"/>
        <v>0</v>
      </c>
      <c r="AE162" s="815">
        <f t="shared" ca="1" si="253"/>
        <v>0</v>
      </c>
      <c r="AF162" s="815">
        <f t="shared" ca="1" si="253"/>
        <v>0</v>
      </c>
      <c r="AG162" s="815">
        <f t="shared" ca="1" si="253"/>
        <v>0</v>
      </c>
      <c r="AH162" s="815">
        <f t="shared" ca="1" si="253"/>
        <v>0</v>
      </c>
      <c r="AI162" s="815">
        <f t="shared" ca="1" si="253"/>
        <v>0</v>
      </c>
      <c r="AJ162" s="815">
        <f t="shared" ca="1" si="253"/>
        <v>0</v>
      </c>
      <c r="AK162" s="815">
        <f t="shared" ca="1" si="253"/>
        <v>0</v>
      </c>
      <c r="AL162" s="815">
        <f t="shared" ca="1" si="253"/>
        <v>0</v>
      </c>
      <c r="AM162" s="815">
        <f t="shared" ca="1" si="253"/>
        <v>0</v>
      </c>
      <c r="AN162" s="815">
        <f t="shared" ca="1" si="253"/>
        <v>0</v>
      </c>
      <c r="AO162" s="815">
        <f t="shared" ca="1" si="253"/>
        <v>0</v>
      </c>
      <c r="AP162" s="815">
        <f t="shared" ca="1" si="253"/>
        <v>0</v>
      </c>
      <c r="AQ162" s="815">
        <f t="shared" ca="1" si="253"/>
        <v>0</v>
      </c>
      <c r="AR162" s="815">
        <f t="shared" ca="1" si="253"/>
        <v>0</v>
      </c>
      <c r="AS162" s="815">
        <f t="shared" ca="1" si="253"/>
        <v>0</v>
      </c>
      <c r="AT162" s="815">
        <f t="shared" ca="1" si="253"/>
        <v>0</v>
      </c>
      <c r="AU162" s="815">
        <f t="shared" ca="1" si="253"/>
        <v>0</v>
      </c>
      <c r="AV162" s="815">
        <f t="shared" ca="1" si="253"/>
        <v>0</v>
      </c>
      <c r="AW162" s="815">
        <f t="shared" ca="1" si="253"/>
        <v>0</v>
      </c>
      <c r="AX162" s="815">
        <f t="shared" ca="1" si="253"/>
        <v>0</v>
      </c>
      <c r="AY162" s="815">
        <f t="shared" ca="1" si="253"/>
        <v>0</v>
      </c>
      <c r="AZ162" s="815">
        <f t="shared" ca="1" si="253"/>
        <v>0</v>
      </c>
      <c r="BA162" s="815">
        <f t="shared" ca="1" si="253"/>
        <v>0</v>
      </c>
      <c r="BB162" s="815">
        <f t="shared" ca="1" si="253"/>
        <v>0</v>
      </c>
      <c r="BC162" s="815">
        <f t="shared" ca="1" si="253"/>
        <v>0</v>
      </c>
      <c r="BD162" s="815">
        <f t="shared" ca="1" si="253"/>
        <v>0</v>
      </c>
      <c r="BE162" s="815">
        <f t="shared" ca="1" si="253"/>
        <v>0</v>
      </c>
      <c r="BF162" s="815">
        <f t="shared" ca="1" si="253"/>
        <v>0</v>
      </c>
      <c r="BG162" s="815">
        <f t="shared" ca="1" si="253"/>
        <v>0</v>
      </c>
      <c r="BH162" s="815">
        <f t="shared" ca="1" si="253"/>
        <v>0</v>
      </c>
      <c r="BI162" s="815">
        <f t="shared" ca="1" si="253"/>
        <v>0</v>
      </c>
      <c r="BJ162" s="815">
        <f t="shared" ca="1" si="253"/>
        <v>0</v>
      </c>
      <c r="BK162" s="815">
        <f t="shared" ca="1" si="253"/>
        <v>0</v>
      </c>
      <c r="BL162" s="815">
        <f t="shared" ca="1" si="253"/>
        <v>0</v>
      </c>
      <c r="BM162" s="815">
        <f t="shared" ca="1" si="253"/>
        <v>0</v>
      </c>
      <c r="BN162" s="815">
        <f t="shared" ca="1" si="253"/>
        <v>0</v>
      </c>
      <c r="BO162" s="815">
        <f t="shared" ca="1" si="253"/>
        <v>0</v>
      </c>
      <c r="BP162" s="815">
        <f t="shared" ca="1" si="253"/>
        <v>0</v>
      </c>
      <c r="BQ162" s="815">
        <f t="shared" ca="1" si="253"/>
        <v>0</v>
      </c>
      <c r="BR162" s="815">
        <f t="shared" ca="1" si="253"/>
        <v>0</v>
      </c>
      <c r="BS162" s="815">
        <f t="shared" ref="BS162:ED162" ca="1" si="254">BS161*_WF_Tier3_LP</f>
        <v>0</v>
      </c>
      <c r="BT162" s="815">
        <f t="shared" ca="1" si="254"/>
        <v>0</v>
      </c>
      <c r="BU162" s="815">
        <f t="shared" ca="1" si="254"/>
        <v>68253136.937339187</v>
      </c>
      <c r="BV162" s="815">
        <f t="shared" si="254"/>
        <v>0</v>
      </c>
      <c r="BW162" s="815">
        <f t="shared" si="254"/>
        <v>0</v>
      </c>
      <c r="BX162" s="815">
        <f t="shared" si="254"/>
        <v>0</v>
      </c>
      <c r="BY162" s="815">
        <f t="shared" si="254"/>
        <v>0</v>
      </c>
      <c r="BZ162" s="815">
        <f t="shared" si="254"/>
        <v>0</v>
      </c>
      <c r="CA162" s="815">
        <f t="shared" si="254"/>
        <v>0</v>
      </c>
      <c r="CB162" s="815">
        <f t="shared" si="254"/>
        <v>0</v>
      </c>
      <c r="CC162" s="815">
        <f t="shared" si="254"/>
        <v>0</v>
      </c>
      <c r="CD162" s="815">
        <f t="shared" si="254"/>
        <v>0</v>
      </c>
      <c r="CE162" s="815">
        <f t="shared" si="254"/>
        <v>0</v>
      </c>
      <c r="CF162" s="815">
        <f t="shared" si="254"/>
        <v>0</v>
      </c>
      <c r="CG162" s="815">
        <f t="shared" si="254"/>
        <v>0</v>
      </c>
      <c r="CH162" s="815">
        <f t="shared" si="254"/>
        <v>0</v>
      </c>
      <c r="CI162" s="815">
        <f t="shared" si="254"/>
        <v>0</v>
      </c>
      <c r="CJ162" s="815">
        <f t="shared" si="254"/>
        <v>0</v>
      </c>
      <c r="CK162" s="815">
        <f t="shared" si="254"/>
        <v>0</v>
      </c>
      <c r="CL162" s="815">
        <f t="shared" si="254"/>
        <v>0</v>
      </c>
      <c r="CM162" s="815">
        <f t="shared" si="254"/>
        <v>0</v>
      </c>
      <c r="CN162" s="815">
        <f t="shared" si="254"/>
        <v>0</v>
      </c>
      <c r="CO162" s="815">
        <f t="shared" si="254"/>
        <v>0</v>
      </c>
      <c r="CP162" s="815">
        <f t="shared" si="254"/>
        <v>0</v>
      </c>
      <c r="CQ162" s="815">
        <f t="shared" si="254"/>
        <v>0</v>
      </c>
      <c r="CR162" s="815">
        <f t="shared" si="254"/>
        <v>0</v>
      </c>
      <c r="CS162" s="815">
        <f t="shared" si="254"/>
        <v>0</v>
      </c>
      <c r="CT162" s="815">
        <f t="shared" si="254"/>
        <v>0</v>
      </c>
      <c r="CU162" s="815">
        <f t="shared" si="254"/>
        <v>0</v>
      </c>
      <c r="CV162" s="815">
        <f t="shared" si="254"/>
        <v>0</v>
      </c>
      <c r="CW162" s="815">
        <f t="shared" si="254"/>
        <v>0</v>
      </c>
      <c r="CX162" s="815">
        <f t="shared" si="254"/>
        <v>0</v>
      </c>
      <c r="CY162" s="815">
        <f t="shared" si="254"/>
        <v>0</v>
      </c>
      <c r="CZ162" s="815">
        <f t="shared" si="254"/>
        <v>0</v>
      </c>
      <c r="DA162" s="815">
        <f t="shared" si="254"/>
        <v>0</v>
      </c>
      <c r="DB162" s="815">
        <f t="shared" si="254"/>
        <v>0</v>
      </c>
      <c r="DC162" s="815">
        <f t="shared" si="254"/>
        <v>0</v>
      </c>
      <c r="DD162" s="815">
        <f t="shared" si="254"/>
        <v>0</v>
      </c>
      <c r="DE162" s="815">
        <f t="shared" si="254"/>
        <v>0</v>
      </c>
      <c r="DF162" s="815">
        <f t="shared" si="254"/>
        <v>0</v>
      </c>
      <c r="DG162" s="815">
        <f t="shared" si="254"/>
        <v>0</v>
      </c>
      <c r="DH162" s="815">
        <f t="shared" si="254"/>
        <v>0</v>
      </c>
      <c r="DI162" s="815">
        <f t="shared" si="254"/>
        <v>0</v>
      </c>
      <c r="DJ162" s="815">
        <f t="shared" si="254"/>
        <v>0</v>
      </c>
      <c r="DK162" s="815">
        <f t="shared" si="254"/>
        <v>0</v>
      </c>
      <c r="DL162" s="815">
        <f t="shared" si="254"/>
        <v>0</v>
      </c>
      <c r="DM162" s="815">
        <f t="shared" si="254"/>
        <v>0</v>
      </c>
      <c r="DN162" s="815">
        <f t="shared" si="254"/>
        <v>0</v>
      </c>
      <c r="DO162" s="815">
        <f t="shared" si="254"/>
        <v>0</v>
      </c>
      <c r="DP162" s="815">
        <f t="shared" si="254"/>
        <v>0</v>
      </c>
      <c r="DQ162" s="815">
        <f t="shared" si="254"/>
        <v>0</v>
      </c>
      <c r="DR162" s="815">
        <f t="shared" si="254"/>
        <v>0</v>
      </c>
      <c r="DS162" s="815">
        <f t="shared" si="254"/>
        <v>0</v>
      </c>
      <c r="DT162" s="815">
        <f t="shared" si="254"/>
        <v>0</v>
      </c>
      <c r="DU162" s="815">
        <f t="shared" si="254"/>
        <v>0</v>
      </c>
      <c r="DV162" s="815">
        <f t="shared" si="254"/>
        <v>0</v>
      </c>
      <c r="DW162" s="815">
        <f t="shared" si="254"/>
        <v>0</v>
      </c>
      <c r="DX162" s="815">
        <f t="shared" si="254"/>
        <v>0</v>
      </c>
      <c r="DY162" s="815">
        <f t="shared" si="254"/>
        <v>0</v>
      </c>
      <c r="DZ162" s="815">
        <f t="shared" si="254"/>
        <v>0</v>
      </c>
      <c r="EA162" s="815">
        <f t="shared" si="254"/>
        <v>0</v>
      </c>
      <c r="EB162" s="815">
        <f t="shared" si="254"/>
        <v>0</v>
      </c>
      <c r="EC162" s="815">
        <f t="shared" si="254"/>
        <v>0</v>
      </c>
      <c r="ED162" s="815">
        <f t="shared" si="254"/>
        <v>0</v>
      </c>
      <c r="EE162" s="815">
        <f t="shared" ref="EE162:GP162" si="255">EE161*_WF_Tier3_LP</f>
        <v>0</v>
      </c>
      <c r="EF162" s="815">
        <f t="shared" si="255"/>
        <v>0</v>
      </c>
      <c r="EG162" s="815">
        <f t="shared" si="255"/>
        <v>0</v>
      </c>
      <c r="EH162" s="815">
        <f t="shared" si="255"/>
        <v>0</v>
      </c>
      <c r="EI162" s="815">
        <f t="shared" si="255"/>
        <v>0</v>
      </c>
      <c r="EJ162" s="815">
        <f t="shared" si="255"/>
        <v>0</v>
      </c>
      <c r="EK162" s="815">
        <f t="shared" si="255"/>
        <v>0</v>
      </c>
      <c r="EL162" s="815">
        <f t="shared" si="255"/>
        <v>0</v>
      </c>
      <c r="EM162" s="815">
        <f t="shared" si="255"/>
        <v>0</v>
      </c>
      <c r="EN162" s="815">
        <f t="shared" si="255"/>
        <v>0</v>
      </c>
      <c r="EO162" s="815">
        <f t="shared" si="255"/>
        <v>0</v>
      </c>
      <c r="EP162" s="815">
        <f t="shared" si="255"/>
        <v>0</v>
      </c>
      <c r="EQ162" s="815">
        <f t="shared" si="255"/>
        <v>0</v>
      </c>
      <c r="ER162" s="815">
        <f t="shared" si="255"/>
        <v>0</v>
      </c>
      <c r="ES162" s="815">
        <f t="shared" si="255"/>
        <v>0</v>
      </c>
      <c r="ET162" s="815">
        <f t="shared" si="255"/>
        <v>0</v>
      </c>
      <c r="EU162" s="815">
        <f t="shared" si="255"/>
        <v>0</v>
      </c>
      <c r="EV162" s="815">
        <f t="shared" si="255"/>
        <v>0</v>
      </c>
      <c r="EW162" s="815">
        <f t="shared" si="255"/>
        <v>0</v>
      </c>
      <c r="EX162" s="815">
        <f t="shared" si="255"/>
        <v>0</v>
      </c>
      <c r="EY162" s="815">
        <f t="shared" si="255"/>
        <v>0</v>
      </c>
      <c r="EZ162" s="815">
        <f t="shared" si="255"/>
        <v>0</v>
      </c>
      <c r="FA162" s="815">
        <f t="shared" si="255"/>
        <v>0</v>
      </c>
      <c r="FB162" s="815">
        <f t="shared" si="255"/>
        <v>0</v>
      </c>
      <c r="FC162" s="815">
        <f t="shared" si="255"/>
        <v>0</v>
      </c>
      <c r="FD162" s="815">
        <f t="shared" si="255"/>
        <v>0</v>
      </c>
      <c r="FE162" s="815">
        <f t="shared" si="255"/>
        <v>0</v>
      </c>
      <c r="FF162" s="815">
        <f t="shared" si="255"/>
        <v>0</v>
      </c>
      <c r="FG162" s="815">
        <f t="shared" si="255"/>
        <v>0</v>
      </c>
      <c r="FH162" s="815">
        <f t="shared" si="255"/>
        <v>0</v>
      </c>
      <c r="FI162" s="815">
        <f t="shared" si="255"/>
        <v>0</v>
      </c>
      <c r="FJ162" s="815">
        <f t="shared" si="255"/>
        <v>0</v>
      </c>
      <c r="FK162" s="815">
        <f t="shared" si="255"/>
        <v>0</v>
      </c>
      <c r="FL162" s="815">
        <f t="shared" si="255"/>
        <v>0</v>
      </c>
      <c r="FM162" s="815">
        <f t="shared" si="255"/>
        <v>0</v>
      </c>
      <c r="FN162" s="815">
        <f t="shared" si="255"/>
        <v>0</v>
      </c>
      <c r="FO162" s="815">
        <f t="shared" si="255"/>
        <v>0</v>
      </c>
      <c r="FP162" s="815">
        <f t="shared" si="255"/>
        <v>0</v>
      </c>
      <c r="FQ162" s="815">
        <f t="shared" si="255"/>
        <v>0</v>
      </c>
      <c r="FR162" s="815">
        <f t="shared" si="255"/>
        <v>0</v>
      </c>
      <c r="FS162" s="815">
        <f t="shared" si="255"/>
        <v>0</v>
      </c>
      <c r="FT162" s="815">
        <f t="shared" si="255"/>
        <v>0</v>
      </c>
      <c r="FU162" s="815">
        <f t="shared" si="255"/>
        <v>0</v>
      </c>
      <c r="FV162" s="815">
        <f t="shared" si="255"/>
        <v>0</v>
      </c>
      <c r="FW162" s="815">
        <f t="shared" si="255"/>
        <v>0</v>
      </c>
      <c r="FX162" s="815">
        <f t="shared" si="255"/>
        <v>0</v>
      </c>
      <c r="FY162" s="815">
        <f t="shared" si="255"/>
        <v>0</v>
      </c>
      <c r="FZ162" s="815">
        <f t="shared" si="255"/>
        <v>0</v>
      </c>
      <c r="GA162" s="815">
        <f t="shared" si="255"/>
        <v>0</v>
      </c>
      <c r="GB162" s="815">
        <f t="shared" si="255"/>
        <v>0</v>
      </c>
      <c r="GC162" s="815">
        <f t="shared" si="255"/>
        <v>0</v>
      </c>
      <c r="GD162" s="815">
        <f t="shared" si="255"/>
        <v>0</v>
      </c>
      <c r="GE162" s="815">
        <f t="shared" si="255"/>
        <v>0</v>
      </c>
      <c r="GF162" s="815">
        <f t="shared" si="255"/>
        <v>0</v>
      </c>
      <c r="GG162" s="815">
        <f t="shared" si="255"/>
        <v>0</v>
      </c>
      <c r="GH162" s="815">
        <f t="shared" si="255"/>
        <v>0</v>
      </c>
      <c r="GI162" s="815">
        <f t="shared" si="255"/>
        <v>0</v>
      </c>
      <c r="GJ162" s="815">
        <f t="shared" si="255"/>
        <v>0</v>
      </c>
      <c r="GK162" s="815">
        <f t="shared" si="255"/>
        <v>0</v>
      </c>
      <c r="GL162" s="815">
        <f t="shared" si="255"/>
        <v>0</v>
      </c>
      <c r="GM162" s="815">
        <f t="shared" si="255"/>
        <v>0</v>
      </c>
      <c r="GN162" s="815">
        <f t="shared" si="255"/>
        <v>0</v>
      </c>
      <c r="GO162" s="815">
        <f t="shared" si="255"/>
        <v>0</v>
      </c>
      <c r="GP162" s="815">
        <f t="shared" si="255"/>
        <v>0</v>
      </c>
      <c r="GQ162" s="815">
        <f t="shared" ref="GQ162:IL162" si="256">GQ161*_WF_Tier3_LP</f>
        <v>0</v>
      </c>
      <c r="GR162" s="815">
        <f t="shared" si="256"/>
        <v>0</v>
      </c>
      <c r="GS162" s="815">
        <f t="shared" si="256"/>
        <v>0</v>
      </c>
      <c r="GT162" s="815">
        <f t="shared" si="256"/>
        <v>0</v>
      </c>
      <c r="GU162" s="815">
        <f t="shared" si="256"/>
        <v>0</v>
      </c>
      <c r="GV162" s="815">
        <f t="shared" si="256"/>
        <v>0</v>
      </c>
      <c r="GW162" s="815">
        <f t="shared" si="256"/>
        <v>0</v>
      </c>
      <c r="GX162" s="815">
        <f t="shared" si="256"/>
        <v>0</v>
      </c>
      <c r="GY162" s="815">
        <f t="shared" si="256"/>
        <v>0</v>
      </c>
      <c r="GZ162" s="815">
        <f t="shared" si="256"/>
        <v>0</v>
      </c>
      <c r="HA162" s="815">
        <f t="shared" si="256"/>
        <v>0</v>
      </c>
      <c r="HB162" s="815">
        <f t="shared" si="256"/>
        <v>0</v>
      </c>
      <c r="HC162" s="815">
        <f t="shared" si="256"/>
        <v>0</v>
      </c>
      <c r="HD162" s="815">
        <f t="shared" si="256"/>
        <v>0</v>
      </c>
      <c r="HE162" s="815">
        <f t="shared" si="256"/>
        <v>0</v>
      </c>
      <c r="HF162" s="815">
        <f t="shared" si="256"/>
        <v>0</v>
      </c>
      <c r="HG162" s="815">
        <f t="shared" si="256"/>
        <v>0</v>
      </c>
      <c r="HH162" s="815">
        <f t="shared" si="256"/>
        <v>0</v>
      </c>
      <c r="HI162" s="815">
        <f t="shared" si="256"/>
        <v>0</v>
      </c>
      <c r="HJ162" s="815">
        <f t="shared" si="256"/>
        <v>0</v>
      </c>
      <c r="HK162" s="815">
        <f t="shared" si="256"/>
        <v>0</v>
      </c>
      <c r="HL162" s="815">
        <f t="shared" si="256"/>
        <v>0</v>
      </c>
      <c r="HM162" s="815">
        <f t="shared" si="256"/>
        <v>0</v>
      </c>
      <c r="HN162" s="815">
        <f t="shared" si="256"/>
        <v>0</v>
      </c>
      <c r="HO162" s="815">
        <f t="shared" si="256"/>
        <v>0</v>
      </c>
      <c r="HP162" s="815">
        <f t="shared" si="256"/>
        <v>0</v>
      </c>
      <c r="HQ162" s="815">
        <f t="shared" si="256"/>
        <v>0</v>
      </c>
      <c r="HR162" s="815">
        <f t="shared" si="256"/>
        <v>0</v>
      </c>
      <c r="HS162" s="815">
        <f t="shared" si="256"/>
        <v>0</v>
      </c>
      <c r="HT162" s="815">
        <f t="shared" si="256"/>
        <v>0</v>
      </c>
      <c r="HU162" s="815">
        <f t="shared" si="256"/>
        <v>0</v>
      </c>
      <c r="HV162" s="815">
        <f t="shared" si="256"/>
        <v>0</v>
      </c>
      <c r="HW162" s="815">
        <f t="shared" si="256"/>
        <v>0</v>
      </c>
      <c r="HX162" s="815">
        <f t="shared" si="256"/>
        <v>0</v>
      </c>
      <c r="HY162" s="815">
        <f t="shared" si="256"/>
        <v>0</v>
      </c>
      <c r="HZ162" s="815">
        <f t="shared" si="256"/>
        <v>0</v>
      </c>
      <c r="IA162" s="815">
        <f t="shared" si="256"/>
        <v>0</v>
      </c>
      <c r="IB162" s="815">
        <f t="shared" si="256"/>
        <v>0</v>
      </c>
      <c r="IC162" s="815">
        <f t="shared" si="256"/>
        <v>0</v>
      </c>
      <c r="ID162" s="815">
        <f t="shared" si="256"/>
        <v>0</v>
      </c>
      <c r="IE162" s="815">
        <f t="shared" si="256"/>
        <v>0</v>
      </c>
      <c r="IF162" s="815">
        <f t="shared" si="256"/>
        <v>0</v>
      </c>
      <c r="IG162" s="815">
        <f t="shared" si="256"/>
        <v>0</v>
      </c>
      <c r="IH162" s="815">
        <f t="shared" si="256"/>
        <v>0</v>
      </c>
      <c r="II162" s="815">
        <f t="shared" si="256"/>
        <v>0</v>
      </c>
      <c r="IJ162" s="815">
        <f t="shared" si="256"/>
        <v>0</v>
      </c>
      <c r="IK162" s="815">
        <f t="shared" si="256"/>
        <v>0</v>
      </c>
      <c r="IL162" s="815">
        <f t="shared" si="256"/>
        <v>0</v>
      </c>
      <c r="IM162" s="813"/>
    </row>
    <row r="163" spans="1:247" s="814" customFormat="1">
      <c r="B163" s="824" t="s">
        <v>733</v>
      </c>
      <c r="D163" s="619">
        <f ca="1">IFERROR(E163/$E$161,"")</f>
        <v>0.375</v>
      </c>
      <c r="E163" s="814">
        <f ca="1">SUM(G163:IL163)</f>
        <v>40951882.162403509</v>
      </c>
      <c r="F163" s="815">
        <f>F161*_WF_Tier3_GP</f>
        <v>0</v>
      </c>
      <c r="G163" s="815">
        <f t="shared" ref="G163:BR163" ca="1" si="257">G161*_WF_Tier3_GP</f>
        <v>0</v>
      </c>
      <c r="H163" s="815">
        <f t="shared" ca="1" si="257"/>
        <v>0</v>
      </c>
      <c r="I163" s="815">
        <f t="shared" ca="1" si="257"/>
        <v>0</v>
      </c>
      <c r="J163" s="815">
        <f t="shared" ca="1" si="257"/>
        <v>0</v>
      </c>
      <c r="K163" s="815">
        <f t="shared" ca="1" si="257"/>
        <v>0</v>
      </c>
      <c r="L163" s="815">
        <f t="shared" ca="1" si="257"/>
        <v>0</v>
      </c>
      <c r="M163" s="815">
        <f t="shared" ca="1" si="257"/>
        <v>0</v>
      </c>
      <c r="N163" s="815">
        <f t="shared" ca="1" si="257"/>
        <v>0</v>
      </c>
      <c r="O163" s="815">
        <f t="shared" ca="1" si="257"/>
        <v>0</v>
      </c>
      <c r="P163" s="815">
        <f t="shared" ca="1" si="257"/>
        <v>0</v>
      </c>
      <c r="Q163" s="815">
        <f t="shared" ca="1" si="257"/>
        <v>0</v>
      </c>
      <c r="R163" s="815">
        <f t="shared" ca="1" si="257"/>
        <v>0</v>
      </c>
      <c r="S163" s="815">
        <f t="shared" ca="1" si="257"/>
        <v>0</v>
      </c>
      <c r="T163" s="815">
        <f t="shared" ca="1" si="257"/>
        <v>0</v>
      </c>
      <c r="U163" s="815">
        <f t="shared" ca="1" si="257"/>
        <v>0</v>
      </c>
      <c r="V163" s="815">
        <f t="shared" ca="1" si="257"/>
        <v>0</v>
      </c>
      <c r="W163" s="815">
        <f t="shared" ca="1" si="257"/>
        <v>0</v>
      </c>
      <c r="X163" s="815">
        <f t="shared" ca="1" si="257"/>
        <v>0</v>
      </c>
      <c r="Y163" s="815">
        <f t="shared" ca="1" si="257"/>
        <v>0</v>
      </c>
      <c r="Z163" s="815">
        <f t="shared" ca="1" si="257"/>
        <v>0</v>
      </c>
      <c r="AA163" s="815">
        <f t="shared" ca="1" si="257"/>
        <v>0</v>
      </c>
      <c r="AB163" s="815">
        <f t="shared" ca="1" si="257"/>
        <v>0</v>
      </c>
      <c r="AC163" s="815">
        <f t="shared" ca="1" si="257"/>
        <v>0</v>
      </c>
      <c r="AD163" s="815">
        <f t="shared" ca="1" si="257"/>
        <v>0</v>
      </c>
      <c r="AE163" s="815">
        <f t="shared" ca="1" si="257"/>
        <v>0</v>
      </c>
      <c r="AF163" s="815">
        <f t="shared" ca="1" si="257"/>
        <v>0</v>
      </c>
      <c r="AG163" s="815">
        <f t="shared" ca="1" si="257"/>
        <v>0</v>
      </c>
      <c r="AH163" s="815">
        <f t="shared" ca="1" si="257"/>
        <v>0</v>
      </c>
      <c r="AI163" s="815">
        <f t="shared" ca="1" si="257"/>
        <v>0</v>
      </c>
      <c r="AJ163" s="815">
        <f t="shared" ca="1" si="257"/>
        <v>0</v>
      </c>
      <c r="AK163" s="815">
        <f t="shared" ca="1" si="257"/>
        <v>0</v>
      </c>
      <c r="AL163" s="815">
        <f t="shared" ca="1" si="257"/>
        <v>0</v>
      </c>
      <c r="AM163" s="815">
        <f t="shared" ca="1" si="257"/>
        <v>0</v>
      </c>
      <c r="AN163" s="815">
        <f t="shared" ca="1" si="257"/>
        <v>0</v>
      </c>
      <c r="AO163" s="815">
        <f t="shared" ca="1" si="257"/>
        <v>0</v>
      </c>
      <c r="AP163" s="815">
        <f t="shared" ca="1" si="257"/>
        <v>0</v>
      </c>
      <c r="AQ163" s="815">
        <f t="shared" ca="1" si="257"/>
        <v>0</v>
      </c>
      <c r="AR163" s="815">
        <f t="shared" ca="1" si="257"/>
        <v>0</v>
      </c>
      <c r="AS163" s="815">
        <f t="shared" ca="1" si="257"/>
        <v>0</v>
      </c>
      <c r="AT163" s="815">
        <f t="shared" ca="1" si="257"/>
        <v>0</v>
      </c>
      <c r="AU163" s="815">
        <f t="shared" ca="1" si="257"/>
        <v>0</v>
      </c>
      <c r="AV163" s="815">
        <f t="shared" ca="1" si="257"/>
        <v>0</v>
      </c>
      <c r="AW163" s="815">
        <f t="shared" ca="1" si="257"/>
        <v>0</v>
      </c>
      <c r="AX163" s="815">
        <f t="shared" ca="1" si="257"/>
        <v>0</v>
      </c>
      <c r="AY163" s="815">
        <f t="shared" ca="1" si="257"/>
        <v>0</v>
      </c>
      <c r="AZ163" s="815">
        <f t="shared" ca="1" si="257"/>
        <v>0</v>
      </c>
      <c r="BA163" s="815">
        <f t="shared" ca="1" si="257"/>
        <v>0</v>
      </c>
      <c r="BB163" s="815">
        <f t="shared" ca="1" si="257"/>
        <v>0</v>
      </c>
      <c r="BC163" s="815">
        <f t="shared" ca="1" si="257"/>
        <v>0</v>
      </c>
      <c r="BD163" s="815">
        <f t="shared" ca="1" si="257"/>
        <v>0</v>
      </c>
      <c r="BE163" s="815">
        <f t="shared" ca="1" si="257"/>
        <v>0</v>
      </c>
      <c r="BF163" s="815">
        <f t="shared" ca="1" si="257"/>
        <v>0</v>
      </c>
      <c r="BG163" s="815">
        <f t="shared" ca="1" si="257"/>
        <v>0</v>
      </c>
      <c r="BH163" s="815">
        <f t="shared" ca="1" si="257"/>
        <v>0</v>
      </c>
      <c r="BI163" s="815">
        <f t="shared" ca="1" si="257"/>
        <v>0</v>
      </c>
      <c r="BJ163" s="815">
        <f t="shared" ca="1" si="257"/>
        <v>0</v>
      </c>
      <c r="BK163" s="815">
        <f t="shared" ca="1" si="257"/>
        <v>0</v>
      </c>
      <c r="BL163" s="815">
        <f t="shared" ca="1" si="257"/>
        <v>0</v>
      </c>
      <c r="BM163" s="815">
        <f t="shared" ca="1" si="257"/>
        <v>0</v>
      </c>
      <c r="BN163" s="815">
        <f t="shared" ca="1" si="257"/>
        <v>0</v>
      </c>
      <c r="BO163" s="815">
        <f t="shared" ca="1" si="257"/>
        <v>0</v>
      </c>
      <c r="BP163" s="815">
        <f t="shared" ca="1" si="257"/>
        <v>0</v>
      </c>
      <c r="BQ163" s="815">
        <f t="shared" ca="1" si="257"/>
        <v>0</v>
      </c>
      <c r="BR163" s="815">
        <f t="shared" ca="1" si="257"/>
        <v>0</v>
      </c>
      <c r="BS163" s="815">
        <f t="shared" ref="BS163:ED163" ca="1" si="258">BS161*_WF_Tier3_GP</f>
        <v>0</v>
      </c>
      <c r="BT163" s="815">
        <f t="shared" ca="1" si="258"/>
        <v>0</v>
      </c>
      <c r="BU163" s="815">
        <f t="shared" ca="1" si="258"/>
        <v>40951882.162403509</v>
      </c>
      <c r="BV163" s="815">
        <f t="shared" si="258"/>
        <v>0</v>
      </c>
      <c r="BW163" s="815">
        <f t="shared" si="258"/>
        <v>0</v>
      </c>
      <c r="BX163" s="815">
        <f t="shared" si="258"/>
        <v>0</v>
      </c>
      <c r="BY163" s="815">
        <f t="shared" si="258"/>
        <v>0</v>
      </c>
      <c r="BZ163" s="815">
        <f t="shared" si="258"/>
        <v>0</v>
      </c>
      <c r="CA163" s="815">
        <f t="shared" si="258"/>
        <v>0</v>
      </c>
      <c r="CB163" s="815">
        <f t="shared" si="258"/>
        <v>0</v>
      </c>
      <c r="CC163" s="815">
        <f t="shared" si="258"/>
        <v>0</v>
      </c>
      <c r="CD163" s="815">
        <f t="shared" si="258"/>
        <v>0</v>
      </c>
      <c r="CE163" s="815">
        <f t="shared" si="258"/>
        <v>0</v>
      </c>
      <c r="CF163" s="815">
        <f t="shared" si="258"/>
        <v>0</v>
      </c>
      <c r="CG163" s="815">
        <f t="shared" si="258"/>
        <v>0</v>
      </c>
      <c r="CH163" s="815">
        <f t="shared" si="258"/>
        <v>0</v>
      </c>
      <c r="CI163" s="815">
        <f t="shared" si="258"/>
        <v>0</v>
      </c>
      <c r="CJ163" s="815">
        <f t="shared" si="258"/>
        <v>0</v>
      </c>
      <c r="CK163" s="815">
        <f t="shared" si="258"/>
        <v>0</v>
      </c>
      <c r="CL163" s="815">
        <f t="shared" si="258"/>
        <v>0</v>
      </c>
      <c r="CM163" s="815">
        <f t="shared" si="258"/>
        <v>0</v>
      </c>
      <c r="CN163" s="815">
        <f t="shared" si="258"/>
        <v>0</v>
      </c>
      <c r="CO163" s="815">
        <f t="shared" si="258"/>
        <v>0</v>
      </c>
      <c r="CP163" s="815">
        <f t="shared" si="258"/>
        <v>0</v>
      </c>
      <c r="CQ163" s="815">
        <f t="shared" si="258"/>
        <v>0</v>
      </c>
      <c r="CR163" s="815">
        <f t="shared" si="258"/>
        <v>0</v>
      </c>
      <c r="CS163" s="815">
        <f t="shared" si="258"/>
        <v>0</v>
      </c>
      <c r="CT163" s="815">
        <f t="shared" si="258"/>
        <v>0</v>
      </c>
      <c r="CU163" s="815">
        <f t="shared" si="258"/>
        <v>0</v>
      </c>
      <c r="CV163" s="815">
        <f t="shared" si="258"/>
        <v>0</v>
      </c>
      <c r="CW163" s="815">
        <f t="shared" si="258"/>
        <v>0</v>
      </c>
      <c r="CX163" s="815">
        <f t="shared" si="258"/>
        <v>0</v>
      </c>
      <c r="CY163" s="815">
        <f t="shared" si="258"/>
        <v>0</v>
      </c>
      <c r="CZ163" s="815">
        <f t="shared" si="258"/>
        <v>0</v>
      </c>
      <c r="DA163" s="815">
        <f t="shared" si="258"/>
        <v>0</v>
      </c>
      <c r="DB163" s="815">
        <f t="shared" si="258"/>
        <v>0</v>
      </c>
      <c r="DC163" s="815">
        <f t="shared" si="258"/>
        <v>0</v>
      </c>
      <c r="DD163" s="815">
        <f t="shared" si="258"/>
        <v>0</v>
      </c>
      <c r="DE163" s="815">
        <f t="shared" si="258"/>
        <v>0</v>
      </c>
      <c r="DF163" s="815">
        <f t="shared" si="258"/>
        <v>0</v>
      </c>
      <c r="DG163" s="815">
        <f t="shared" si="258"/>
        <v>0</v>
      </c>
      <c r="DH163" s="815">
        <f t="shared" si="258"/>
        <v>0</v>
      </c>
      <c r="DI163" s="815">
        <f t="shared" si="258"/>
        <v>0</v>
      </c>
      <c r="DJ163" s="815">
        <f t="shared" si="258"/>
        <v>0</v>
      </c>
      <c r="DK163" s="815">
        <f t="shared" si="258"/>
        <v>0</v>
      </c>
      <c r="DL163" s="815">
        <f t="shared" si="258"/>
        <v>0</v>
      </c>
      <c r="DM163" s="815">
        <f t="shared" si="258"/>
        <v>0</v>
      </c>
      <c r="DN163" s="815">
        <f t="shared" si="258"/>
        <v>0</v>
      </c>
      <c r="DO163" s="815">
        <f t="shared" si="258"/>
        <v>0</v>
      </c>
      <c r="DP163" s="815">
        <f t="shared" si="258"/>
        <v>0</v>
      </c>
      <c r="DQ163" s="815">
        <f t="shared" si="258"/>
        <v>0</v>
      </c>
      <c r="DR163" s="815">
        <f t="shared" si="258"/>
        <v>0</v>
      </c>
      <c r="DS163" s="815">
        <f t="shared" si="258"/>
        <v>0</v>
      </c>
      <c r="DT163" s="815">
        <f t="shared" si="258"/>
        <v>0</v>
      </c>
      <c r="DU163" s="815">
        <f t="shared" si="258"/>
        <v>0</v>
      </c>
      <c r="DV163" s="815">
        <f t="shared" si="258"/>
        <v>0</v>
      </c>
      <c r="DW163" s="815">
        <f t="shared" si="258"/>
        <v>0</v>
      </c>
      <c r="DX163" s="815">
        <f t="shared" si="258"/>
        <v>0</v>
      </c>
      <c r="DY163" s="815">
        <f t="shared" si="258"/>
        <v>0</v>
      </c>
      <c r="DZ163" s="815">
        <f t="shared" si="258"/>
        <v>0</v>
      </c>
      <c r="EA163" s="815">
        <f t="shared" si="258"/>
        <v>0</v>
      </c>
      <c r="EB163" s="815">
        <f t="shared" si="258"/>
        <v>0</v>
      </c>
      <c r="EC163" s="815">
        <f t="shared" si="258"/>
        <v>0</v>
      </c>
      <c r="ED163" s="815">
        <f t="shared" si="258"/>
        <v>0</v>
      </c>
      <c r="EE163" s="815">
        <f t="shared" ref="EE163:GP163" si="259">EE161*_WF_Tier3_GP</f>
        <v>0</v>
      </c>
      <c r="EF163" s="815">
        <f t="shared" si="259"/>
        <v>0</v>
      </c>
      <c r="EG163" s="815">
        <f t="shared" si="259"/>
        <v>0</v>
      </c>
      <c r="EH163" s="815">
        <f t="shared" si="259"/>
        <v>0</v>
      </c>
      <c r="EI163" s="815">
        <f t="shared" si="259"/>
        <v>0</v>
      </c>
      <c r="EJ163" s="815">
        <f t="shared" si="259"/>
        <v>0</v>
      </c>
      <c r="EK163" s="815">
        <f t="shared" si="259"/>
        <v>0</v>
      </c>
      <c r="EL163" s="815">
        <f t="shared" si="259"/>
        <v>0</v>
      </c>
      <c r="EM163" s="815">
        <f t="shared" si="259"/>
        <v>0</v>
      </c>
      <c r="EN163" s="815">
        <f t="shared" si="259"/>
        <v>0</v>
      </c>
      <c r="EO163" s="815">
        <f t="shared" si="259"/>
        <v>0</v>
      </c>
      <c r="EP163" s="815">
        <f t="shared" si="259"/>
        <v>0</v>
      </c>
      <c r="EQ163" s="815">
        <f t="shared" si="259"/>
        <v>0</v>
      </c>
      <c r="ER163" s="815">
        <f t="shared" si="259"/>
        <v>0</v>
      </c>
      <c r="ES163" s="815">
        <f t="shared" si="259"/>
        <v>0</v>
      </c>
      <c r="ET163" s="815">
        <f t="shared" si="259"/>
        <v>0</v>
      </c>
      <c r="EU163" s="815">
        <f t="shared" si="259"/>
        <v>0</v>
      </c>
      <c r="EV163" s="815">
        <f t="shared" si="259"/>
        <v>0</v>
      </c>
      <c r="EW163" s="815">
        <f t="shared" si="259"/>
        <v>0</v>
      </c>
      <c r="EX163" s="815">
        <f t="shared" si="259"/>
        <v>0</v>
      </c>
      <c r="EY163" s="815">
        <f t="shared" si="259"/>
        <v>0</v>
      </c>
      <c r="EZ163" s="815">
        <f t="shared" si="259"/>
        <v>0</v>
      </c>
      <c r="FA163" s="815">
        <f t="shared" si="259"/>
        <v>0</v>
      </c>
      <c r="FB163" s="815">
        <f t="shared" si="259"/>
        <v>0</v>
      </c>
      <c r="FC163" s="815">
        <f t="shared" si="259"/>
        <v>0</v>
      </c>
      <c r="FD163" s="815">
        <f t="shared" si="259"/>
        <v>0</v>
      </c>
      <c r="FE163" s="815">
        <f t="shared" si="259"/>
        <v>0</v>
      </c>
      <c r="FF163" s="815">
        <f t="shared" si="259"/>
        <v>0</v>
      </c>
      <c r="FG163" s="815">
        <f t="shared" si="259"/>
        <v>0</v>
      </c>
      <c r="FH163" s="815">
        <f t="shared" si="259"/>
        <v>0</v>
      </c>
      <c r="FI163" s="815">
        <f t="shared" si="259"/>
        <v>0</v>
      </c>
      <c r="FJ163" s="815">
        <f t="shared" si="259"/>
        <v>0</v>
      </c>
      <c r="FK163" s="815">
        <f t="shared" si="259"/>
        <v>0</v>
      </c>
      <c r="FL163" s="815">
        <f t="shared" si="259"/>
        <v>0</v>
      </c>
      <c r="FM163" s="815">
        <f t="shared" si="259"/>
        <v>0</v>
      </c>
      <c r="FN163" s="815">
        <f t="shared" si="259"/>
        <v>0</v>
      </c>
      <c r="FO163" s="815">
        <f t="shared" si="259"/>
        <v>0</v>
      </c>
      <c r="FP163" s="815">
        <f t="shared" si="259"/>
        <v>0</v>
      </c>
      <c r="FQ163" s="815">
        <f t="shared" si="259"/>
        <v>0</v>
      </c>
      <c r="FR163" s="815">
        <f t="shared" si="259"/>
        <v>0</v>
      </c>
      <c r="FS163" s="815">
        <f t="shared" si="259"/>
        <v>0</v>
      </c>
      <c r="FT163" s="815">
        <f t="shared" si="259"/>
        <v>0</v>
      </c>
      <c r="FU163" s="815">
        <f t="shared" si="259"/>
        <v>0</v>
      </c>
      <c r="FV163" s="815">
        <f t="shared" si="259"/>
        <v>0</v>
      </c>
      <c r="FW163" s="815">
        <f t="shared" si="259"/>
        <v>0</v>
      </c>
      <c r="FX163" s="815">
        <f t="shared" si="259"/>
        <v>0</v>
      </c>
      <c r="FY163" s="815">
        <f t="shared" si="259"/>
        <v>0</v>
      </c>
      <c r="FZ163" s="815">
        <f t="shared" si="259"/>
        <v>0</v>
      </c>
      <c r="GA163" s="815">
        <f t="shared" si="259"/>
        <v>0</v>
      </c>
      <c r="GB163" s="815">
        <f t="shared" si="259"/>
        <v>0</v>
      </c>
      <c r="GC163" s="815">
        <f t="shared" si="259"/>
        <v>0</v>
      </c>
      <c r="GD163" s="815">
        <f t="shared" si="259"/>
        <v>0</v>
      </c>
      <c r="GE163" s="815">
        <f t="shared" si="259"/>
        <v>0</v>
      </c>
      <c r="GF163" s="815">
        <f t="shared" si="259"/>
        <v>0</v>
      </c>
      <c r="GG163" s="815">
        <f t="shared" si="259"/>
        <v>0</v>
      </c>
      <c r="GH163" s="815">
        <f t="shared" si="259"/>
        <v>0</v>
      </c>
      <c r="GI163" s="815">
        <f t="shared" si="259"/>
        <v>0</v>
      </c>
      <c r="GJ163" s="815">
        <f t="shared" si="259"/>
        <v>0</v>
      </c>
      <c r="GK163" s="815">
        <f t="shared" si="259"/>
        <v>0</v>
      </c>
      <c r="GL163" s="815">
        <f t="shared" si="259"/>
        <v>0</v>
      </c>
      <c r="GM163" s="815">
        <f t="shared" si="259"/>
        <v>0</v>
      </c>
      <c r="GN163" s="815">
        <f t="shared" si="259"/>
        <v>0</v>
      </c>
      <c r="GO163" s="815">
        <f t="shared" si="259"/>
        <v>0</v>
      </c>
      <c r="GP163" s="815">
        <f t="shared" si="259"/>
        <v>0</v>
      </c>
      <c r="GQ163" s="815">
        <f t="shared" ref="GQ163:IL163" si="260">GQ161*_WF_Tier3_GP</f>
        <v>0</v>
      </c>
      <c r="GR163" s="815">
        <f t="shared" si="260"/>
        <v>0</v>
      </c>
      <c r="GS163" s="815">
        <f t="shared" si="260"/>
        <v>0</v>
      </c>
      <c r="GT163" s="815">
        <f t="shared" si="260"/>
        <v>0</v>
      </c>
      <c r="GU163" s="815">
        <f t="shared" si="260"/>
        <v>0</v>
      </c>
      <c r="GV163" s="815">
        <f t="shared" si="260"/>
        <v>0</v>
      </c>
      <c r="GW163" s="815">
        <f t="shared" si="260"/>
        <v>0</v>
      </c>
      <c r="GX163" s="815">
        <f t="shared" si="260"/>
        <v>0</v>
      </c>
      <c r="GY163" s="815">
        <f t="shared" si="260"/>
        <v>0</v>
      </c>
      <c r="GZ163" s="815">
        <f t="shared" si="260"/>
        <v>0</v>
      </c>
      <c r="HA163" s="815">
        <f t="shared" si="260"/>
        <v>0</v>
      </c>
      <c r="HB163" s="815">
        <f t="shared" si="260"/>
        <v>0</v>
      </c>
      <c r="HC163" s="815">
        <f t="shared" si="260"/>
        <v>0</v>
      </c>
      <c r="HD163" s="815">
        <f t="shared" si="260"/>
        <v>0</v>
      </c>
      <c r="HE163" s="815">
        <f t="shared" si="260"/>
        <v>0</v>
      </c>
      <c r="HF163" s="815">
        <f t="shared" si="260"/>
        <v>0</v>
      </c>
      <c r="HG163" s="815">
        <f t="shared" si="260"/>
        <v>0</v>
      </c>
      <c r="HH163" s="815">
        <f t="shared" si="260"/>
        <v>0</v>
      </c>
      <c r="HI163" s="815">
        <f t="shared" si="260"/>
        <v>0</v>
      </c>
      <c r="HJ163" s="815">
        <f t="shared" si="260"/>
        <v>0</v>
      </c>
      <c r="HK163" s="815">
        <f t="shared" si="260"/>
        <v>0</v>
      </c>
      <c r="HL163" s="815">
        <f t="shared" si="260"/>
        <v>0</v>
      </c>
      <c r="HM163" s="815">
        <f t="shared" si="260"/>
        <v>0</v>
      </c>
      <c r="HN163" s="815">
        <f t="shared" si="260"/>
        <v>0</v>
      </c>
      <c r="HO163" s="815">
        <f t="shared" si="260"/>
        <v>0</v>
      </c>
      <c r="HP163" s="815">
        <f t="shared" si="260"/>
        <v>0</v>
      </c>
      <c r="HQ163" s="815">
        <f t="shared" si="260"/>
        <v>0</v>
      </c>
      <c r="HR163" s="815">
        <f t="shared" si="260"/>
        <v>0</v>
      </c>
      <c r="HS163" s="815">
        <f t="shared" si="260"/>
        <v>0</v>
      </c>
      <c r="HT163" s="815">
        <f t="shared" si="260"/>
        <v>0</v>
      </c>
      <c r="HU163" s="815">
        <f t="shared" si="260"/>
        <v>0</v>
      </c>
      <c r="HV163" s="815">
        <f t="shared" si="260"/>
        <v>0</v>
      </c>
      <c r="HW163" s="815">
        <f t="shared" si="260"/>
        <v>0</v>
      </c>
      <c r="HX163" s="815">
        <f t="shared" si="260"/>
        <v>0</v>
      </c>
      <c r="HY163" s="815">
        <f t="shared" si="260"/>
        <v>0</v>
      </c>
      <c r="HZ163" s="815">
        <f t="shared" si="260"/>
        <v>0</v>
      </c>
      <c r="IA163" s="815">
        <f t="shared" si="260"/>
        <v>0</v>
      </c>
      <c r="IB163" s="815">
        <f t="shared" si="260"/>
        <v>0</v>
      </c>
      <c r="IC163" s="815">
        <f t="shared" si="260"/>
        <v>0</v>
      </c>
      <c r="ID163" s="815">
        <f t="shared" si="260"/>
        <v>0</v>
      </c>
      <c r="IE163" s="815">
        <f t="shared" si="260"/>
        <v>0</v>
      </c>
      <c r="IF163" s="815">
        <f t="shared" si="260"/>
        <v>0</v>
      </c>
      <c r="IG163" s="815">
        <f t="shared" si="260"/>
        <v>0</v>
      </c>
      <c r="IH163" s="815">
        <f t="shared" si="260"/>
        <v>0</v>
      </c>
      <c r="II163" s="815">
        <f t="shared" si="260"/>
        <v>0</v>
      </c>
      <c r="IJ163" s="815">
        <f t="shared" si="260"/>
        <v>0</v>
      </c>
      <c r="IK163" s="815">
        <f t="shared" si="260"/>
        <v>0</v>
      </c>
      <c r="IL163" s="815">
        <f t="shared" si="260"/>
        <v>0</v>
      </c>
      <c r="IM163" s="813"/>
    </row>
    <row r="164" spans="1:247" s="809" customFormat="1">
      <c r="D164" s="810"/>
      <c r="F164" s="725"/>
      <c r="G164" s="725"/>
      <c r="H164" s="725"/>
      <c r="I164" s="725"/>
      <c r="J164" s="725"/>
      <c r="K164" s="725"/>
      <c r="L164" s="725"/>
      <c r="M164" s="725"/>
      <c r="N164" s="725"/>
      <c r="O164" s="725"/>
      <c r="P164" s="725"/>
      <c r="Q164" s="725"/>
      <c r="R164" s="725"/>
      <c r="S164" s="725"/>
      <c r="T164" s="725"/>
      <c r="U164" s="725"/>
      <c r="V164" s="725"/>
      <c r="W164" s="725"/>
      <c r="X164" s="725"/>
      <c r="Y164" s="725"/>
      <c r="Z164" s="725"/>
      <c r="AA164" s="725"/>
      <c r="AB164" s="725"/>
      <c r="AC164" s="725"/>
      <c r="AD164" s="725"/>
      <c r="AE164" s="725"/>
      <c r="AF164" s="725"/>
      <c r="AG164" s="725"/>
      <c r="AH164" s="725"/>
      <c r="AI164" s="725"/>
      <c r="AJ164" s="725"/>
      <c r="AK164" s="725"/>
      <c r="AL164" s="725"/>
      <c r="AM164" s="725"/>
      <c r="AN164" s="725"/>
      <c r="AO164" s="725"/>
      <c r="AP164" s="725"/>
      <c r="AQ164" s="725"/>
      <c r="AR164" s="725"/>
      <c r="AS164" s="725"/>
      <c r="AT164" s="725"/>
      <c r="AU164" s="725"/>
      <c r="AV164" s="725"/>
      <c r="AW164" s="725"/>
      <c r="AX164" s="725"/>
      <c r="AY164" s="725"/>
      <c r="AZ164" s="725"/>
      <c r="BA164" s="725"/>
      <c r="BB164" s="725"/>
      <c r="BC164" s="725"/>
      <c r="BD164" s="725"/>
      <c r="BE164" s="725"/>
      <c r="BF164" s="725"/>
      <c r="BG164" s="725"/>
      <c r="BH164" s="725"/>
      <c r="BI164" s="725"/>
      <c r="BJ164" s="725"/>
      <c r="BK164" s="725"/>
      <c r="BL164" s="725"/>
      <c r="BM164" s="725"/>
      <c r="BN164" s="725"/>
      <c r="BO164" s="725"/>
      <c r="BP164" s="725"/>
      <c r="BQ164" s="725"/>
      <c r="BR164" s="725"/>
      <c r="BS164" s="725"/>
      <c r="BT164" s="725"/>
      <c r="BU164" s="725"/>
      <c r="BV164" s="725"/>
      <c r="BW164" s="725"/>
      <c r="BX164" s="725"/>
      <c r="BY164" s="725"/>
      <c r="BZ164" s="725"/>
      <c r="CA164" s="725"/>
      <c r="CB164" s="725"/>
      <c r="CC164" s="725"/>
      <c r="CD164" s="725"/>
      <c r="CE164" s="725"/>
      <c r="CF164" s="725"/>
      <c r="CG164" s="725"/>
      <c r="CH164" s="725"/>
      <c r="CI164" s="725"/>
      <c r="CJ164" s="725"/>
      <c r="CK164" s="725"/>
      <c r="CL164" s="725"/>
      <c r="CM164" s="725"/>
      <c r="CN164" s="725"/>
      <c r="CO164" s="725"/>
      <c r="CP164" s="725"/>
      <c r="CQ164" s="725"/>
      <c r="CR164" s="725"/>
      <c r="CS164" s="725"/>
      <c r="CT164" s="725"/>
      <c r="CU164" s="725"/>
      <c r="CV164" s="725"/>
      <c r="CW164" s="725"/>
      <c r="CX164" s="725"/>
      <c r="CY164" s="725"/>
      <c r="CZ164" s="725"/>
      <c r="DA164" s="725"/>
      <c r="DB164" s="725"/>
      <c r="DC164" s="725"/>
      <c r="DD164" s="725"/>
      <c r="DE164" s="725"/>
      <c r="DF164" s="725"/>
      <c r="DG164" s="725"/>
      <c r="DH164" s="725"/>
      <c r="DI164" s="725"/>
      <c r="DJ164" s="725"/>
      <c r="DK164" s="725"/>
      <c r="DL164" s="725"/>
      <c r="DM164" s="725"/>
      <c r="DN164" s="725"/>
      <c r="DO164" s="725"/>
      <c r="DP164" s="725"/>
      <c r="DQ164" s="725"/>
      <c r="DR164" s="725"/>
      <c r="DS164" s="725"/>
      <c r="DT164" s="725"/>
      <c r="DU164" s="725"/>
      <c r="DV164" s="725"/>
      <c r="DW164" s="725"/>
      <c r="DX164" s="725"/>
      <c r="DY164" s="725"/>
      <c r="DZ164" s="725"/>
      <c r="EA164" s="725"/>
      <c r="EB164" s="725"/>
      <c r="EC164" s="725"/>
      <c r="ED164" s="725"/>
      <c r="EE164" s="725"/>
      <c r="EF164" s="725"/>
      <c r="EG164" s="725"/>
      <c r="EH164" s="725"/>
      <c r="EI164" s="725"/>
      <c r="EJ164" s="725"/>
      <c r="EK164" s="725"/>
      <c r="EL164" s="725"/>
      <c r="EM164" s="725"/>
      <c r="EN164" s="725"/>
      <c r="EO164" s="725"/>
      <c r="EP164" s="725"/>
      <c r="EQ164" s="725"/>
      <c r="ER164" s="725"/>
      <c r="ES164" s="725"/>
      <c r="ET164" s="725"/>
      <c r="EU164" s="725"/>
      <c r="EV164" s="725"/>
      <c r="EW164" s="725"/>
      <c r="EX164" s="725"/>
      <c r="EY164" s="725"/>
      <c r="EZ164" s="725"/>
      <c r="FA164" s="725"/>
      <c r="FB164" s="725"/>
      <c r="FC164" s="725"/>
      <c r="FD164" s="725"/>
      <c r="FE164" s="725"/>
      <c r="FF164" s="725"/>
      <c r="FG164" s="725"/>
      <c r="FH164" s="725"/>
      <c r="FI164" s="725"/>
      <c r="FJ164" s="725"/>
      <c r="FK164" s="725"/>
      <c r="FL164" s="725"/>
      <c r="FM164" s="725"/>
      <c r="FN164" s="725"/>
      <c r="FO164" s="725"/>
      <c r="FP164" s="725"/>
      <c r="FQ164" s="725"/>
      <c r="FR164" s="725"/>
      <c r="FS164" s="725"/>
      <c r="FT164" s="725"/>
      <c r="FU164" s="725"/>
      <c r="FV164" s="725"/>
      <c r="FW164" s="725"/>
      <c r="FX164" s="725"/>
      <c r="FY164" s="725"/>
      <c r="FZ164" s="725"/>
      <c r="GA164" s="725"/>
      <c r="GB164" s="725"/>
      <c r="GC164" s="725"/>
      <c r="GD164" s="725"/>
      <c r="GE164" s="725"/>
      <c r="GF164" s="725"/>
      <c r="GG164" s="725"/>
      <c r="GH164" s="725"/>
      <c r="GI164" s="725"/>
      <c r="GJ164" s="725"/>
      <c r="GK164" s="725"/>
      <c r="GL164" s="725"/>
      <c r="GM164" s="725"/>
      <c r="GN164" s="725"/>
      <c r="GO164" s="725"/>
      <c r="GP164" s="725"/>
      <c r="GQ164" s="725"/>
      <c r="GR164" s="725"/>
      <c r="GS164" s="725"/>
      <c r="GT164" s="725"/>
      <c r="GU164" s="725"/>
      <c r="GV164" s="725"/>
      <c r="GW164" s="725"/>
      <c r="GX164" s="725"/>
      <c r="GY164" s="725"/>
      <c r="GZ164" s="725"/>
      <c r="HA164" s="725"/>
      <c r="HB164" s="725"/>
      <c r="HC164" s="725"/>
      <c r="HD164" s="725"/>
      <c r="HE164" s="725"/>
      <c r="HF164" s="725"/>
      <c r="HG164" s="725"/>
      <c r="HH164" s="725"/>
      <c r="HI164" s="725"/>
      <c r="HJ164" s="725"/>
      <c r="HK164" s="725"/>
      <c r="HL164" s="725"/>
      <c r="HM164" s="725"/>
      <c r="HN164" s="725"/>
      <c r="HO164" s="725"/>
      <c r="HP164" s="725"/>
      <c r="HQ164" s="725"/>
      <c r="HR164" s="725"/>
      <c r="HS164" s="725"/>
      <c r="HT164" s="725"/>
      <c r="HU164" s="725"/>
      <c r="HV164" s="725"/>
      <c r="HW164" s="725"/>
      <c r="HX164" s="725"/>
      <c r="HY164" s="725"/>
      <c r="HZ164" s="725"/>
      <c r="IA164" s="725"/>
      <c r="IB164" s="725"/>
      <c r="IC164" s="725"/>
      <c r="ID164" s="725"/>
      <c r="IE164" s="725"/>
      <c r="IF164" s="725"/>
      <c r="IG164" s="725"/>
      <c r="IH164" s="725"/>
      <c r="II164" s="725"/>
      <c r="IJ164" s="725"/>
      <c r="IK164" s="725"/>
      <c r="IL164" s="725"/>
    </row>
    <row r="165" spans="1:247" s="709" customFormat="1">
      <c r="A165" s="817" t="s">
        <v>632</v>
      </c>
      <c r="B165" s="709" t="s">
        <v>711</v>
      </c>
      <c r="D165" s="816"/>
      <c r="E165" s="709">
        <f>F165</f>
        <v>0</v>
      </c>
      <c r="F165" s="725">
        <f>+F122</f>
        <v>0</v>
      </c>
      <c r="G165" s="725">
        <f t="shared" ref="G165:BR165" si="261">F172</f>
        <v>0</v>
      </c>
      <c r="H165" s="725">
        <f t="shared" ca="1" si="261"/>
        <v>33504679.17981638</v>
      </c>
      <c r="I165" s="725">
        <f t="shared" ca="1" si="261"/>
        <v>40255150.676795661</v>
      </c>
      <c r="J165" s="725">
        <f t="shared" ca="1" si="261"/>
        <v>44383261.055993214</v>
      </c>
      <c r="K165" s="725">
        <f t="shared" ca="1" si="261"/>
        <v>48746643.278736502</v>
      </c>
      <c r="L165" s="725">
        <f ca="1">K172</f>
        <v>53369386.494992591</v>
      </c>
      <c r="M165" s="725">
        <f t="shared" ca="1" si="261"/>
        <v>58160769.155496493</v>
      </c>
      <c r="N165" s="725">
        <f t="shared" ca="1" si="261"/>
        <v>63241606.359756313</v>
      </c>
      <c r="O165" s="725">
        <f ca="1">N172</f>
        <v>68771410.841427013</v>
      </c>
      <c r="P165" s="725">
        <f t="shared" ca="1" si="261"/>
        <v>74543888.616044611</v>
      </c>
      <c r="Q165" s="725">
        <f t="shared" ca="1" si="261"/>
        <v>80625293.060678065</v>
      </c>
      <c r="R165" s="725">
        <f t="shared" ca="1" si="261"/>
        <v>83136226.781029195</v>
      </c>
      <c r="S165" s="725">
        <f ca="1">R172</f>
        <v>84313158.109985337</v>
      </c>
      <c r="T165" s="725">
        <f t="shared" ca="1" si="261"/>
        <v>85506750.856072277</v>
      </c>
      <c r="U165" s="725">
        <f t="shared" ca="1" si="261"/>
        <v>86599351.598654792</v>
      </c>
      <c r="V165" s="725">
        <f t="shared" ca="1" si="261"/>
        <v>87825309.209555209</v>
      </c>
      <c r="W165" s="725">
        <f t="shared" ca="1" si="261"/>
        <v>89028242.009320766</v>
      </c>
      <c r="X165" s="725">
        <f t="shared" ca="1" si="261"/>
        <v>90288584.596898586</v>
      </c>
      <c r="Y165" s="725">
        <f t="shared" ca="1" si="261"/>
        <v>91525256.586254925</v>
      </c>
      <c r="Z165" s="725">
        <f t="shared" ca="1" si="261"/>
        <v>92820948.561196625</v>
      </c>
      <c r="AA165" s="725">
        <f t="shared" ca="1" si="261"/>
        <v>94134983.207402483</v>
      </c>
      <c r="AB165" s="725">
        <f t="shared" ca="1" si="261"/>
        <v>95424338.860399649</v>
      </c>
      <c r="AC165" s="725">
        <f t="shared" ca="1" si="261"/>
        <v>96775228.818943679</v>
      </c>
      <c r="AD165" s="725">
        <f t="shared" ca="1" si="261"/>
        <v>98100747.601614341</v>
      </c>
      <c r="AE165" s="725">
        <f t="shared" ca="1" si="261"/>
        <v>99489526.5697826</v>
      </c>
      <c r="AF165" s="725">
        <f t="shared" ca="1" si="261"/>
        <v>100897966.01016518</v>
      </c>
      <c r="AG165" s="725">
        <f t="shared" ca="1" si="261"/>
        <v>102187234.88641255</v>
      </c>
      <c r="AH165" s="725">
        <f t="shared" ca="1" si="261"/>
        <v>103633864.86727503</v>
      </c>
      <c r="AI165" s="725">
        <f t="shared" ca="1" si="261"/>
        <v>105053325.57099839</v>
      </c>
      <c r="AJ165" s="725">
        <f t="shared" ca="1" si="261"/>
        <v>106540529.82434022</v>
      </c>
      <c r="AK165" s="725">
        <f t="shared" ca="1" si="261"/>
        <v>107999802.7717807</v>
      </c>
      <c r="AL165" s="725">
        <f t="shared" ca="1" si="261"/>
        <v>109528719.30221191</v>
      </c>
      <c r="AM165" s="725">
        <f t="shared" ca="1" si="261"/>
        <v>110693829.27815536</v>
      </c>
      <c r="AN165" s="725">
        <f t="shared" ca="1" si="261"/>
        <v>111866038.27755359</v>
      </c>
      <c r="AO165" s="725">
        <f t="shared" ca="1" si="261"/>
        <v>113113362.17121398</v>
      </c>
      <c r="AP165" s="725">
        <f t="shared" ca="1" si="261"/>
        <v>114328013.49175848</v>
      </c>
      <c r="AQ165" s="725">
        <f t="shared" ca="1" si="261"/>
        <v>115614522.6292433</v>
      </c>
      <c r="AR165" s="725">
        <f t="shared" ca="1" si="261"/>
        <v>116921866.15450993</v>
      </c>
      <c r="AS165" s="725">
        <f t="shared" ca="1" si="261"/>
        <v>118089026.62088785</v>
      </c>
      <c r="AT165" s="725">
        <f t="shared" ca="1" si="261"/>
        <v>119436465.43556608</v>
      </c>
      <c r="AU165" s="725">
        <f t="shared" ca="1" si="261"/>
        <v>120750481.98884656</v>
      </c>
      <c r="AV165" s="725">
        <f t="shared" ca="1" si="261"/>
        <v>122140483.14951549</v>
      </c>
      <c r="AW165" s="725">
        <f t="shared" ca="1" si="261"/>
        <v>123496225.53684908</v>
      </c>
      <c r="AX165" s="725">
        <f t="shared" ca="1" si="261"/>
        <v>51945851.765898168</v>
      </c>
      <c r="AY165" s="725">
        <f t="shared" ca="1" si="261"/>
        <v>52079985.394559279</v>
      </c>
      <c r="AZ165" s="725">
        <f t="shared" ca="1" si="261"/>
        <v>52192072.597843274</v>
      </c>
      <c r="BA165" s="725">
        <f t="shared" ca="1" si="261"/>
        <v>52329691.891204089</v>
      </c>
      <c r="BB165" s="725">
        <f t="shared" ca="1" si="261"/>
        <v>52445199.294631213</v>
      </c>
      <c r="BC165" s="725">
        <f t="shared" ca="1" si="261"/>
        <v>52586402.016675048</v>
      </c>
      <c r="BD165" s="725">
        <f t="shared" ca="1" si="261"/>
        <v>52729603.697701529</v>
      </c>
      <c r="BE165" s="725">
        <f t="shared" ca="1" si="261"/>
        <v>52802133.632830329</v>
      </c>
      <c r="BF165" s="725">
        <f t="shared" ca="1" si="261"/>
        <v>52972677.703044474</v>
      </c>
      <c r="BG165" s="725">
        <f t="shared" ca="1" si="261"/>
        <v>53096992.006553225</v>
      </c>
      <c r="BH165" s="725">
        <f t="shared" ca="1" si="261"/>
        <v>53247421.936666854</v>
      </c>
      <c r="BI165" s="725">
        <f t="shared" ca="1" si="261"/>
        <v>53375499.379219972</v>
      </c>
      <c r="BJ165" s="725">
        <f t="shared" ca="1" si="261"/>
        <v>53529872.043625593</v>
      </c>
      <c r="BK165" s="725">
        <f t="shared" ca="1" si="261"/>
        <v>53638752.738231219</v>
      </c>
      <c r="BL165" s="725">
        <f t="shared" ca="1" si="261"/>
        <v>53724512.82097964</v>
      </c>
      <c r="BM165" s="725">
        <f t="shared" ca="1" si="261"/>
        <v>53836148.978969038</v>
      </c>
      <c r="BN165" s="725">
        <f t="shared" ca="1" si="261"/>
        <v>53924612.774515867</v>
      </c>
      <c r="BO165" s="725">
        <f t="shared" ca="1" si="261"/>
        <v>54039081.679592274</v>
      </c>
      <c r="BP165" s="725">
        <f t="shared" ca="1" si="261"/>
        <v>54155171.082083501</v>
      </c>
      <c r="BQ165" s="725">
        <f t="shared" ca="1" si="261"/>
        <v>54198239.470710881</v>
      </c>
      <c r="BR165" s="725">
        <f t="shared" ca="1" si="261"/>
        <v>54316582.015999995</v>
      </c>
      <c r="BS165" s="725">
        <f t="shared" ref="BS165:ED165" ca="1" si="262">BR172</f>
        <v>54411626.245632827</v>
      </c>
      <c r="BT165" s="725">
        <f t="shared" ca="1" si="262"/>
        <v>54532989.635027029</v>
      </c>
      <c r="BU165" s="725">
        <f t="shared" ca="1" si="262"/>
        <v>54630997.974042334</v>
      </c>
      <c r="BV165" s="725">
        <f t="shared" ca="1" si="262"/>
        <v>0</v>
      </c>
      <c r="BW165" s="725">
        <f t="shared" ca="1" si="262"/>
        <v>0</v>
      </c>
      <c r="BX165" s="725">
        <f t="shared" ca="1" si="262"/>
        <v>0</v>
      </c>
      <c r="BY165" s="725">
        <f t="shared" ca="1" si="262"/>
        <v>0</v>
      </c>
      <c r="BZ165" s="725">
        <f t="shared" ca="1" si="262"/>
        <v>0</v>
      </c>
      <c r="CA165" s="725">
        <f t="shared" ca="1" si="262"/>
        <v>0</v>
      </c>
      <c r="CB165" s="725">
        <f t="shared" ca="1" si="262"/>
        <v>0</v>
      </c>
      <c r="CC165" s="725">
        <f t="shared" ca="1" si="262"/>
        <v>0</v>
      </c>
      <c r="CD165" s="725">
        <f t="shared" ca="1" si="262"/>
        <v>0</v>
      </c>
      <c r="CE165" s="725">
        <f t="shared" ca="1" si="262"/>
        <v>0</v>
      </c>
      <c r="CF165" s="725">
        <f t="shared" ca="1" si="262"/>
        <v>0</v>
      </c>
      <c r="CG165" s="725">
        <f t="shared" ca="1" si="262"/>
        <v>0</v>
      </c>
      <c r="CH165" s="725">
        <f t="shared" ca="1" si="262"/>
        <v>0</v>
      </c>
      <c r="CI165" s="725">
        <f t="shared" ca="1" si="262"/>
        <v>0</v>
      </c>
      <c r="CJ165" s="725">
        <f t="shared" ca="1" si="262"/>
        <v>0</v>
      </c>
      <c r="CK165" s="725">
        <f t="shared" ca="1" si="262"/>
        <v>0</v>
      </c>
      <c r="CL165" s="725">
        <f t="shared" ca="1" si="262"/>
        <v>0</v>
      </c>
      <c r="CM165" s="725">
        <f t="shared" ca="1" si="262"/>
        <v>0</v>
      </c>
      <c r="CN165" s="725">
        <f t="shared" ca="1" si="262"/>
        <v>0</v>
      </c>
      <c r="CO165" s="725">
        <f t="shared" ca="1" si="262"/>
        <v>0</v>
      </c>
      <c r="CP165" s="725">
        <f t="shared" ca="1" si="262"/>
        <v>0</v>
      </c>
      <c r="CQ165" s="725">
        <f t="shared" ca="1" si="262"/>
        <v>0</v>
      </c>
      <c r="CR165" s="725">
        <f t="shared" ca="1" si="262"/>
        <v>0</v>
      </c>
      <c r="CS165" s="725">
        <f t="shared" ca="1" si="262"/>
        <v>0</v>
      </c>
      <c r="CT165" s="725">
        <f t="shared" ca="1" si="262"/>
        <v>0</v>
      </c>
      <c r="CU165" s="725">
        <f t="shared" ca="1" si="262"/>
        <v>0</v>
      </c>
      <c r="CV165" s="725">
        <f t="shared" ca="1" si="262"/>
        <v>0</v>
      </c>
      <c r="CW165" s="725">
        <f t="shared" ca="1" si="262"/>
        <v>0</v>
      </c>
      <c r="CX165" s="725">
        <f t="shared" ca="1" si="262"/>
        <v>0</v>
      </c>
      <c r="CY165" s="725">
        <f t="shared" ca="1" si="262"/>
        <v>0</v>
      </c>
      <c r="CZ165" s="725">
        <f t="shared" ca="1" si="262"/>
        <v>0</v>
      </c>
      <c r="DA165" s="725">
        <f t="shared" ca="1" si="262"/>
        <v>0</v>
      </c>
      <c r="DB165" s="725">
        <f t="shared" ca="1" si="262"/>
        <v>0</v>
      </c>
      <c r="DC165" s="725">
        <f t="shared" ca="1" si="262"/>
        <v>0</v>
      </c>
      <c r="DD165" s="725">
        <f t="shared" ca="1" si="262"/>
        <v>0</v>
      </c>
      <c r="DE165" s="725">
        <f t="shared" ca="1" si="262"/>
        <v>0</v>
      </c>
      <c r="DF165" s="725">
        <f t="shared" ca="1" si="262"/>
        <v>0</v>
      </c>
      <c r="DG165" s="725">
        <f t="shared" ca="1" si="262"/>
        <v>0</v>
      </c>
      <c r="DH165" s="725">
        <f t="shared" ca="1" si="262"/>
        <v>0</v>
      </c>
      <c r="DI165" s="725">
        <f t="shared" ca="1" si="262"/>
        <v>0</v>
      </c>
      <c r="DJ165" s="725">
        <f t="shared" ca="1" si="262"/>
        <v>0</v>
      </c>
      <c r="DK165" s="725">
        <f t="shared" ca="1" si="262"/>
        <v>0</v>
      </c>
      <c r="DL165" s="725">
        <f t="shared" ca="1" si="262"/>
        <v>0</v>
      </c>
      <c r="DM165" s="725">
        <f t="shared" ca="1" si="262"/>
        <v>0</v>
      </c>
      <c r="DN165" s="725">
        <f t="shared" ca="1" si="262"/>
        <v>0</v>
      </c>
      <c r="DO165" s="725">
        <f t="shared" ca="1" si="262"/>
        <v>0</v>
      </c>
      <c r="DP165" s="725">
        <f t="shared" ca="1" si="262"/>
        <v>0</v>
      </c>
      <c r="DQ165" s="725">
        <f t="shared" ca="1" si="262"/>
        <v>0</v>
      </c>
      <c r="DR165" s="725">
        <f t="shared" ca="1" si="262"/>
        <v>0</v>
      </c>
      <c r="DS165" s="725">
        <f t="shared" ca="1" si="262"/>
        <v>0</v>
      </c>
      <c r="DT165" s="725">
        <f t="shared" ca="1" si="262"/>
        <v>0</v>
      </c>
      <c r="DU165" s="725">
        <f t="shared" ca="1" si="262"/>
        <v>0</v>
      </c>
      <c r="DV165" s="725">
        <f t="shared" ca="1" si="262"/>
        <v>0</v>
      </c>
      <c r="DW165" s="725">
        <f t="shared" ca="1" si="262"/>
        <v>0</v>
      </c>
      <c r="DX165" s="725">
        <f t="shared" ca="1" si="262"/>
        <v>0</v>
      </c>
      <c r="DY165" s="725">
        <f t="shared" ca="1" si="262"/>
        <v>0</v>
      </c>
      <c r="DZ165" s="725">
        <f t="shared" ca="1" si="262"/>
        <v>0</v>
      </c>
      <c r="EA165" s="725">
        <f t="shared" ca="1" si="262"/>
        <v>0</v>
      </c>
      <c r="EB165" s="725">
        <f t="shared" ca="1" si="262"/>
        <v>0</v>
      </c>
      <c r="EC165" s="725">
        <f t="shared" ca="1" si="262"/>
        <v>0</v>
      </c>
      <c r="ED165" s="725">
        <f t="shared" ca="1" si="262"/>
        <v>0</v>
      </c>
      <c r="EE165" s="725">
        <f t="shared" ref="EE165:GP165" ca="1" si="263">ED172</f>
        <v>0</v>
      </c>
      <c r="EF165" s="725">
        <f t="shared" ca="1" si="263"/>
        <v>0</v>
      </c>
      <c r="EG165" s="725">
        <f t="shared" ca="1" si="263"/>
        <v>0</v>
      </c>
      <c r="EH165" s="725">
        <f t="shared" ca="1" si="263"/>
        <v>0</v>
      </c>
      <c r="EI165" s="725">
        <f t="shared" ca="1" si="263"/>
        <v>0</v>
      </c>
      <c r="EJ165" s="725">
        <f t="shared" ca="1" si="263"/>
        <v>0</v>
      </c>
      <c r="EK165" s="725">
        <f t="shared" ca="1" si="263"/>
        <v>0</v>
      </c>
      <c r="EL165" s="725">
        <f t="shared" ca="1" si="263"/>
        <v>0</v>
      </c>
      <c r="EM165" s="725">
        <f t="shared" ca="1" si="263"/>
        <v>0</v>
      </c>
      <c r="EN165" s="725">
        <f t="shared" ca="1" si="263"/>
        <v>0</v>
      </c>
      <c r="EO165" s="725">
        <f t="shared" ca="1" si="263"/>
        <v>0</v>
      </c>
      <c r="EP165" s="725">
        <f t="shared" ca="1" si="263"/>
        <v>0</v>
      </c>
      <c r="EQ165" s="725">
        <f t="shared" ca="1" si="263"/>
        <v>0</v>
      </c>
      <c r="ER165" s="725">
        <f t="shared" ca="1" si="263"/>
        <v>0</v>
      </c>
      <c r="ES165" s="725">
        <f t="shared" ca="1" si="263"/>
        <v>0</v>
      </c>
      <c r="ET165" s="725">
        <f t="shared" ca="1" si="263"/>
        <v>0</v>
      </c>
      <c r="EU165" s="725">
        <f t="shared" ca="1" si="263"/>
        <v>0</v>
      </c>
      <c r="EV165" s="725">
        <f t="shared" ca="1" si="263"/>
        <v>0</v>
      </c>
      <c r="EW165" s="725">
        <f t="shared" ca="1" si="263"/>
        <v>0</v>
      </c>
      <c r="EX165" s="725">
        <f t="shared" ca="1" si="263"/>
        <v>0</v>
      </c>
      <c r="EY165" s="725">
        <f t="shared" ca="1" si="263"/>
        <v>0</v>
      </c>
      <c r="EZ165" s="725">
        <f t="shared" ca="1" si="263"/>
        <v>0</v>
      </c>
      <c r="FA165" s="725">
        <f t="shared" ca="1" si="263"/>
        <v>0</v>
      </c>
      <c r="FB165" s="725">
        <f t="shared" ca="1" si="263"/>
        <v>0</v>
      </c>
      <c r="FC165" s="725">
        <f t="shared" ca="1" si="263"/>
        <v>0</v>
      </c>
      <c r="FD165" s="725">
        <f t="shared" ca="1" si="263"/>
        <v>0</v>
      </c>
      <c r="FE165" s="725">
        <f t="shared" ca="1" si="263"/>
        <v>0</v>
      </c>
      <c r="FF165" s="725">
        <f t="shared" ca="1" si="263"/>
        <v>0</v>
      </c>
      <c r="FG165" s="725">
        <f t="shared" ca="1" si="263"/>
        <v>0</v>
      </c>
      <c r="FH165" s="725">
        <f t="shared" ca="1" si="263"/>
        <v>0</v>
      </c>
      <c r="FI165" s="725">
        <f t="shared" ca="1" si="263"/>
        <v>0</v>
      </c>
      <c r="FJ165" s="725">
        <f t="shared" ca="1" si="263"/>
        <v>0</v>
      </c>
      <c r="FK165" s="725">
        <f t="shared" ca="1" si="263"/>
        <v>0</v>
      </c>
      <c r="FL165" s="725">
        <f t="shared" ca="1" si="263"/>
        <v>0</v>
      </c>
      <c r="FM165" s="725">
        <f t="shared" ca="1" si="263"/>
        <v>0</v>
      </c>
      <c r="FN165" s="725">
        <f t="shared" ca="1" si="263"/>
        <v>0</v>
      </c>
      <c r="FO165" s="725">
        <f t="shared" ca="1" si="263"/>
        <v>0</v>
      </c>
      <c r="FP165" s="725">
        <f t="shared" ca="1" si="263"/>
        <v>0</v>
      </c>
      <c r="FQ165" s="725">
        <f t="shared" ca="1" si="263"/>
        <v>0</v>
      </c>
      <c r="FR165" s="725">
        <f t="shared" ca="1" si="263"/>
        <v>0</v>
      </c>
      <c r="FS165" s="725">
        <f t="shared" ca="1" si="263"/>
        <v>0</v>
      </c>
      <c r="FT165" s="725">
        <f t="shared" ca="1" si="263"/>
        <v>0</v>
      </c>
      <c r="FU165" s="725">
        <f t="shared" ca="1" si="263"/>
        <v>0</v>
      </c>
      <c r="FV165" s="725">
        <f t="shared" ca="1" si="263"/>
        <v>0</v>
      </c>
      <c r="FW165" s="725">
        <f t="shared" ca="1" si="263"/>
        <v>0</v>
      </c>
      <c r="FX165" s="725">
        <f t="shared" ca="1" si="263"/>
        <v>0</v>
      </c>
      <c r="FY165" s="725">
        <f t="shared" ca="1" si="263"/>
        <v>0</v>
      </c>
      <c r="FZ165" s="725">
        <f t="shared" ca="1" si="263"/>
        <v>0</v>
      </c>
      <c r="GA165" s="725">
        <f t="shared" ca="1" si="263"/>
        <v>0</v>
      </c>
      <c r="GB165" s="725">
        <f t="shared" ca="1" si="263"/>
        <v>0</v>
      </c>
      <c r="GC165" s="725">
        <f t="shared" ca="1" si="263"/>
        <v>0</v>
      </c>
      <c r="GD165" s="725">
        <f t="shared" ca="1" si="263"/>
        <v>0</v>
      </c>
      <c r="GE165" s="725">
        <f t="shared" ca="1" si="263"/>
        <v>0</v>
      </c>
      <c r="GF165" s="725">
        <f t="shared" ca="1" si="263"/>
        <v>0</v>
      </c>
      <c r="GG165" s="725">
        <f t="shared" ca="1" si="263"/>
        <v>0</v>
      </c>
      <c r="GH165" s="725">
        <f t="shared" ca="1" si="263"/>
        <v>0</v>
      </c>
      <c r="GI165" s="725">
        <f t="shared" ca="1" si="263"/>
        <v>0</v>
      </c>
      <c r="GJ165" s="725">
        <f t="shared" ca="1" si="263"/>
        <v>0</v>
      </c>
      <c r="GK165" s="725">
        <f t="shared" ca="1" si="263"/>
        <v>0</v>
      </c>
      <c r="GL165" s="725">
        <f t="shared" ca="1" si="263"/>
        <v>0</v>
      </c>
      <c r="GM165" s="725">
        <f t="shared" ca="1" si="263"/>
        <v>0</v>
      </c>
      <c r="GN165" s="725">
        <f t="shared" ca="1" si="263"/>
        <v>0</v>
      </c>
      <c r="GO165" s="725">
        <f t="shared" ca="1" si="263"/>
        <v>0</v>
      </c>
      <c r="GP165" s="725">
        <f t="shared" ca="1" si="263"/>
        <v>0</v>
      </c>
      <c r="GQ165" s="725">
        <f t="shared" ref="GQ165:IL165" ca="1" si="264">GP172</f>
        <v>0</v>
      </c>
      <c r="GR165" s="725">
        <f t="shared" ca="1" si="264"/>
        <v>0</v>
      </c>
      <c r="GS165" s="725">
        <f t="shared" ca="1" si="264"/>
        <v>0</v>
      </c>
      <c r="GT165" s="725">
        <f t="shared" ca="1" si="264"/>
        <v>0</v>
      </c>
      <c r="GU165" s="725">
        <f t="shared" ca="1" si="264"/>
        <v>0</v>
      </c>
      <c r="GV165" s="725">
        <f t="shared" ca="1" si="264"/>
        <v>0</v>
      </c>
      <c r="GW165" s="725">
        <f t="shared" ca="1" si="264"/>
        <v>0</v>
      </c>
      <c r="GX165" s="725">
        <f t="shared" ca="1" si="264"/>
        <v>0</v>
      </c>
      <c r="GY165" s="725">
        <f t="shared" ca="1" si="264"/>
        <v>0</v>
      </c>
      <c r="GZ165" s="725">
        <f t="shared" ca="1" si="264"/>
        <v>0</v>
      </c>
      <c r="HA165" s="725">
        <f t="shared" ca="1" si="264"/>
        <v>0</v>
      </c>
      <c r="HB165" s="725">
        <f t="shared" ca="1" si="264"/>
        <v>0</v>
      </c>
      <c r="HC165" s="725">
        <f t="shared" ca="1" si="264"/>
        <v>0</v>
      </c>
      <c r="HD165" s="725">
        <f t="shared" ca="1" si="264"/>
        <v>0</v>
      </c>
      <c r="HE165" s="725">
        <f t="shared" ca="1" si="264"/>
        <v>0</v>
      </c>
      <c r="HF165" s="725">
        <f t="shared" ca="1" si="264"/>
        <v>0</v>
      </c>
      <c r="HG165" s="725">
        <f t="shared" ca="1" si="264"/>
        <v>0</v>
      </c>
      <c r="HH165" s="725">
        <f t="shared" ca="1" si="264"/>
        <v>0</v>
      </c>
      <c r="HI165" s="725">
        <f t="shared" ca="1" si="264"/>
        <v>0</v>
      </c>
      <c r="HJ165" s="725">
        <f t="shared" ca="1" si="264"/>
        <v>0</v>
      </c>
      <c r="HK165" s="725">
        <f t="shared" ca="1" si="264"/>
        <v>0</v>
      </c>
      <c r="HL165" s="725">
        <f t="shared" ca="1" si="264"/>
        <v>0</v>
      </c>
      <c r="HM165" s="725">
        <f t="shared" ca="1" si="264"/>
        <v>0</v>
      </c>
      <c r="HN165" s="725">
        <f t="shared" ca="1" si="264"/>
        <v>0</v>
      </c>
      <c r="HO165" s="725">
        <f t="shared" ca="1" si="264"/>
        <v>0</v>
      </c>
      <c r="HP165" s="725">
        <f t="shared" ca="1" si="264"/>
        <v>0</v>
      </c>
      <c r="HQ165" s="725">
        <f t="shared" ca="1" si="264"/>
        <v>0</v>
      </c>
      <c r="HR165" s="725">
        <f t="shared" ca="1" si="264"/>
        <v>0</v>
      </c>
      <c r="HS165" s="725">
        <f t="shared" ca="1" si="264"/>
        <v>0</v>
      </c>
      <c r="HT165" s="725">
        <f t="shared" ca="1" si="264"/>
        <v>0</v>
      </c>
      <c r="HU165" s="725">
        <f t="shared" ca="1" si="264"/>
        <v>0</v>
      </c>
      <c r="HV165" s="725">
        <f t="shared" ca="1" si="264"/>
        <v>0</v>
      </c>
      <c r="HW165" s="725">
        <f t="shared" ca="1" si="264"/>
        <v>0</v>
      </c>
      <c r="HX165" s="725">
        <f t="shared" ca="1" si="264"/>
        <v>0</v>
      </c>
      <c r="HY165" s="725">
        <f t="shared" ca="1" si="264"/>
        <v>0</v>
      </c>
      <c r="HZ165" s="725">
        <f t="shared" ca="1" si="264"/>
        <v>0</v>
      </c>
      <c r="IA165" s="725">
        <f t="shared" ca="1" si="264"/>
        <v>0</v>
      </c>
      <c r="IB165" s="725">
        <f t="shared" ca="1" si="264"/>
        <v>0</v>
      </c>
      <c r="IC165" s="725">
        <f t="shared" ca="1" si="264"/>
        <v>0</v>
      </c>
      <c r="ID165" s="725">
        <f t="shared" ca="1" si="264"/>
        <v>0</v>
      </c>
      <c r="IE165" s="725">
        <f t="shared" ca="1" si="264"/>
        <v>0</v>
      </c>
      <c r="IF165" s="725">
        <f t="shared" ca="1" si="264"/>
        <v>0</v>
      </c>
      <c r="IG165" s="725">
        <f t="shared" ca="1" si="264"/>
        <v>0</v>
      </c>
      <c r="IH165" s="725">
        <f t="shared" ca="1" si="264"/>
        <v>0</v>
      </c>
      <c r="II165" s="725">
        <f t="shared" ca="1" si="264"/>
        <v>0</v>
      </c>
      <c r="IJ165" s="725">
        <f t="shared" ca="1" si="264"/>
        <v>0</v>
      </c>
      <c r="IK165" s="725">
        <f t="shared" ca="1" si="264"/>
        <v>0</v>
      </c>
      <c r="IL165" s="725">
        <f t="shared" ca="1" si="264"/>
        <v>0</v>
      </c>
    </row>
    <row r="166" spans="1:247" s="709" customFormat="1">
      <c r="B166" s="709" t="s">
        <v>712</v>
      </c>
      <c r="D166" s="810"/>
      <c r="E166" s="709">
        <f t="shared" ref="E166:E171" ca="1" si="265">SUM(F166:IL166)</f>
        <v>71457095.145515591</v>
      </c>
      <c r="F166" s="725"/>
      <c r="G166" s="709">
        <f t="shared" ref="G166:BR166" si="266">IF($H$9="Annual",G165*$H$12/12,IF($H$9="Monthly",G165*((1+$H$12)^((G$79-F$79)/365)-1),0))</f>
        <v>0</v>
      </c>
      <c r="H166" s="709">
        <f t="shared" ca="1" si="266"/>
        <v>428121.01951429347</v>
      </c>
      <c r="I166" s="709">
        <f t="shared" ca="1" si="266"/>
        <v>588395.38509306347</v>
      </c>
      <c r="J166" s="709">
        <f t="shared" ca="1" si="266"/>
        <v>607912.24039325933</v>
      </c>
      <c r="K166" s="709">
        <f t="shared" ca="1" si="266"/>
        <v>690089.67423195729</v>
      </c>
      <c r="L166" s="709">
        <f t="shared" ca="1" si="266"/>
        <v>730994.13023423392</v>
      </c>
      <c r="M166" s="709">
        <f t="shared" ca="1" si="266"/>
        <v>823362.25717318687</v>
      </c>
      <c r="N166" s="709">
        <f t="shared" ca="1" si="266"/>
        <v>895289.94398978259</v>
      </c>
      <c r="O166" s="709">
        <f t="shared" ca="1" si="266"/>
        <v>941953.82324147294</v>
      </c>
      <c r="P166" s="709">
        <f t="shared" ca="1" si="266"/>
        <v>1055292.5155662717</v>
      </c>
      <c r="Q166" s="709">
        <f t="shared" ca="1" si="266"/>
        <v>1104315.0361359378</v>
      </c>
      <c r="R166" s="709">
        <f t="shared" ca="1" si="266"/>
        <v>1176931.3289561465</v>
      </c>
      <c r="S166" s="709">
        <f t="shared" ca="1" si="266"/>
        <v>1193592.7460869341</v>
      </c>
      <c r="T166" s="709">
        <f t="shared" ca="1" si="266"/>
        <v>1092600.7425825163</v>
      </c>
      <c r="U166" s="709">
        <f t="shared" ca="1" si="266"/>
        <v>1225957.6109004118</v>
      </c>
      <c r="V166" s="709">
        <f t="shared" ca="1" si="266"/>
        <v>1202932.7997655554</v>
      </c>
      <c r="W166" s="709">
        <f t="shared" ca="1" si="266"/>
        <v>1260342.5875778263</v>
      </c>
      <c r="X166" s="709">
        <f t="shared" ca="1" si="266"/>
        <v>1236671.9893563411</v>
      </c>
      <c r="Y166" s="709">
        <f t="shared" ca="1" si="266"/>
        <v>1295691.9749417065</v>
      </c>
      <c r="Z166" s="709">
        <f t="shared" ca="1" si="266"/>
        <v>1314034.646205853</v>
      </c>
      <c r="AA166" s="709">
        <f t="shared" ca="1" si="266"/>
        <v>1289355.6529971675</v>
      </c>
      <c r="AB166" s="709">
        <f t="shared" ca="1" si="266"/>
        <v>1350889.9585440326</v>
      </c>
      <c r="AC166" s="709">
        <f t="shared" ca="1" si="266"/>
        <v>1325518.782670663</v>
      </c>
      <c r="AD166" s="709">
        <f t="shared" ca="1" si="266"/>
        <v>1388778.9681682514</v>
      </c>
      <c r="AE166" s="709">
        <f t="shared" ca="1" si="266"/>
        <v>1408439.4403825807</v>
      </c>
      <c r="AF166" s="709">
        <f t="shared" ca="1" si="266"/>
        <v>1289268.8762473681</v>
      </c>
      <c r="AG166" s="709">
        <f t="shared" ca="1" si="266"/>
        <v>1446629.9808624843</v>
      </c>
      <c r="AH166" s="709">
        <f t="shared" ca="1" si="266"/>
        <v>1419460.7037233538</v>
      </c>
      <c r="AI166" s="709">
        <f t="shared" ca="1" si="266"/>
        <v>1487204.2533418336</v>
      </c>
      <c r="AJ166" s="709">
        <f t="shared" ca="1" si="266"/>
        <v>1459272.947440481</v>
      </c>
      <c r="AK166" s="709">
        <f t="shared" ca="1" si="266"/>
        <v>1528916.5304312122</v>
      </c>
      <c r="AL166" s="709">
        <f t="shared" ca="1" si="266"/>
        <v>1550560.882522905</v>
      </c>
      <c r="AM166" s="709">
        <f t="shared" ca="1" si="266"/>
        <v>1516160.195378562</v>
      </c>
      <c r="AN166" s="709">
        <f t="shared" ca="1" si="266"/>
        <v>1583649.5134886662</v>
      </c>
      <c r="AO166" s="709">
        <f t="shared" ca="1" si="266"/>
        <v>1549300.249235101</v>
      </c>
      <c r="AP166" s="709">
        <f t="shared" ca="1" si="266"/>
        <v>1618502.860493975</v>
      </c>
      <c r="AQ166" s="709">
        <f t="shared" ca="1" si="266"/>
        <v>1636715.5334467934</v>
      </c>
      <c r="AR166" s="709">
        <f t="shared" ca="1" si="266"/>
        <v>1494021.4252741544</v>
      </c>
      <c r="AS166" s="709">
        <f t="shared" ca="1" si="266"/>
        <v>1671746.2460994641</v>
      </c>
      <c r="AT166" s="709">
        <f t="shared" ca="1" si="266"/>
        <v>1635907.0415305302</v>
      </c>
      <c r="AU166" s="709">
        <f t="shared" ca="1" si="266"/>
        <v>1709423.5658967572</v>
      </c>
      <c r="AV166" s="709">
        <f t="shared" ca="1" si="266"/>
        <v>1672943.6500951026</v>
      </c>
      <c r="AW166" s="709">
        <f t="shared" ca="1" si="266"/>
        <v>1748294.1248341373</v>
      </c>
      <c r="AX166" s="709">
        <f t="shared" ca="1" si="266"/>
        <v>735379.78231348202</v>
      </c>
      <c r="AY166" s="709">
        <f t="shared" ca="1" si="266"/>
        <v>713333.35693636676</v>
      </c>
      <c r="AZ166" s="709">
        <f t="shared" ca="1" si="266"/>
        <v>738865.44701319351</v>
      </c>
      <c r="BA166" s="709">
        <f t="shared" ca="1" si="266"/>
        <v>716753.5570794926</v>
      </c>
      <c r="BB166" s="709">
        <f t="shared" ca="1" si="266"/>
        <v>742448.87569621007</v>
      </c>
      <c r="BC166" s="709">
        <f t="shared" ca="1" si="266"/>
        <v>744447.83467885654</v>
      </c>
      <c r="BD166" s="709">
        <f t="shared" ca="1" si="266"/>
        <v>673776.08878117171</v>
      </c>
      <c r="BE166" s="709">
        <f t="shared" ca="1" si="266"/>
        <v>771790.22386651963</v>
      </c>
      <c r="BF166" s="709">
        <f t="shared" ca="1" si="266"/>
        <v>725560.45716112119</v>
      </c>
      <c r="BG166" s="709">
        <f t="shared" ca="1" si="266"/>
        <v>751676.08376600605</v>
      </c>
      <c r="BH166" s="709">
        <f t="shared" ca="1" si="266"/>
        <v>729323.59620549646</v>
      </c>
      <c r="BI166" s="709">
        <f t="shared" ca="1" si="266"/>
        <v>755618.81805800251</v>
      </c>
      <c r="BJ166" s="709">
        <f t="shared" ca="1" si="266"/>
        <v>757804.21944207</v>
      </c>
      <c r="BK166" s="709">
        <f t="shared" ca="1" si="266"/>
        <v>734683.60758487124</v>
      </c>
      <c r="BL166" s="709">
        <f t="shared" ca="1" si="266"/>
        <v>760559.6828258452</v>
      </c>
      <c r="BM166" s="709">
        <f t="shared" ca="1" si="266"/>
        <v>737387.3203832783</v>
      </c>
      <c r="BN166" s="709">
        <f t="shared" ca="1" si="266"/>
        <v>763392.42991286109</v>
      </c>
      <c r="BO166" s="709">
        <f t="shared" ca="1" si="266"/>
        <v>765012.92732767132</v>
      </c>
      <c r="BP166" s="709">
        <f t="shared" ca="1" si="266"/>
        <v>691991.9134638207</v>
      </c>
      <c r="BQ166" s="709">
        <f t="shared" ca="1" si="266"/>
        <v>767266.0701255555</v>
      </c>
      <c r="BR166" s="709">
        <f t="shared" ca="1" si="266"/>
        <v>743967.75446927233</v>
      </c>
      <c r="BS166" s="709">
        <f t="shared" ref="BS166:ED166" ca="1" si="267">IF($H$9="Annual",BS165*$H$12/12,IF($H$9="Monthly",BS165*((1+$H$12)^((BS$79-BR$79)/365)-1),0))</f>
        <v>770286.91423064144</v>
      </c>
      <c r="BT166" s="709">
        <f t="shared" ca="1" si="267"/>
        <v>746931.86385174701</v>
      </c>
      <c r="BU166" s="709">
        <f t="shared" ca="1" si="267"/>
        <v>773392.48528972291</v>
      </c>
      <c r="BV166" s="709">
        <f t="shared" ca="1" si="267"/>
        <v>0</v>
      </c>
      <c r="BW166" s="709">
        <f t="shared" ca="1" si="267"/>
        <v>0</v>
      </c>
      <c r="BX166" s="709">
        <f t="shared" ca="1" si="267"/>
        <v>0</v>
      </c>
      <c r="BY166" s="709">
        <f t="shared" ca="1" si="267"/>
        <v>0</v>
      </c>
      <c r="BZ166" s="709">
        <f t="shared" ca="1" si="267"/>
        <v>0</v>
      </c>
      <c r="CA166" s="709">
        <f t="shared" ca="1" si="267"/>
        <v>0</v>
      </c>
      <c r="CB166" s="709">
        <f t="shared" ca="1" si="267"/>
        <v>0</v>
      </c>
      <c r="CC166" s="709">
        <f t="shared" ca="1" si="267"/>
        <v>0</v>
      </c>
      <c r="CD166" s="709">
        <f t="shared" ca="1" si="267"/>
        <v>0</v>
      </c>
      <c r="CE166" s="709">
        <f t="shared" ca="1" si="267"/>
        <v>0</v>
      </c>
      <c r="CF166" s="709">
        <f t="shared" ca="1" si="267"/>
        <v>0</v>
      </c>
      <c r="CG166" s="709">
        <f t="shared" ca="1" si="267"/>
        <v>0</v>
      </c>
      <c r="CH166" s="709">
        <f t="shared" ca="1" si="267"/>
        <v>0</v>
      </c>
      <c r="CI166" s="709">
        <f t="shared" ca="1" si="267"/>
        <v>0</v>
      </c>
      <c r="CJ166" s="709">
        <f t="shared" ca="1" si="267"/>
        <v>0</v>
      </c>
      <c r="CK166" s="709">
        <f t="shared" ca="1" si="267"/>
        <v>0</v>
      </c>
      <c r="CL166" s="709">
        <f t="shared" ca="1" si="267"/>
        <v>0</v>
      </c>
      <c r="CM166" s="709">
        <f t="shared" ca="1" si="267"/>
        <v>0</v>
      </c>
      <c r="CN166" s="709">
        <f t="shared" ca="1" si="267"/>
        <v>0</v>
      </c>
      <c r="CO166" s="709">
        <f t="shared" ca="1" si="267"/>
        <v>0</v>
      </c>
      <c r="CP166" s="709">
        <f t="shared" ca="1" si="267"/>
        <v>0</v>
      </c>
      <c r="CQ166" s="709">
        <f t="shared" ca="1" si="267"/>
        <v>0</v>
      </c>
      <c r="CR166" s="709">
        <f t="shared" ca="1" si="267"/>
        <v>0</v>
      </c>
      <c r="CS166" s="709">
        <f t="shared" ca="1" si="267"/>
        <v>0</v>
      </c>
      <c r="CT166" s="709">
        <f t="shared" ca="1" si="267"/>
        <v>0</v>
      </c>
      <c r="CU166" s="709">
        <f t="shared" ca="1" si="267"/>
        <v>0</v>
      </c>
      <c r="CV166" s="709">
        <f t="shared" ca="1" si="267"/>
        <v>0</v>
      </c>
      <c r="CW166" s="709">
        <f t="shared" ca="1" si="267"/>
        <v>0</v>
      </c>
      <c r="CX166" s="709">
        <f t="shared" ca="1" si="267"/>
        <v>0</v>
      </c>
      <c r="CY166" s="709">
        <f t="shared" ca="1" si="267"/>
        <v>0</v>
      </c>
      <c r="CZ166" s="709">
        <f t="shared" ca="1" si="267"/>
        <v>0</v>
      </c>
      <c r="DA166" s="709">
        <f t="shared" ca="1" si="267"/>
        <v>0</v>
      </c>
      <c r="DB166" s="709">
        <f t="shared" ca="1" si="267"/>
        <v>0</v>
      </c>
      <c r="DC166" s="709">
        <f t="shared" ca="1" si="267"/>
        <v>0</v>
      </c>
      <c r="DD166" s="709">
        <f t="shared" ca="1" si="267"/>
        <v>0</v>
      </c>
      <c r="DE166" s="709">
        <f t="shared" ca="1" si="267"/>
        <v>0</v>
      </c>
      <c r="DF166" s="709">
        <f t="shared" ca="1" si="267"/>
        <v>0</v>
      </c>
      <c r="DG166" s="709">
        <f t="shared" ca="1" si="267"/>
        <v>0</v>
      </c>
      <c r="DH166" s="709">
        <f t="shared" ca="1" si="267"/>
        <v>0</v>
      </c>
      <c r="DI166" s="709">
        <f t="shared" ca="1" si="267"/>
        <v>0</v>
      </c>
      <c r="DJ166" s="709">
        <f t="shared" ca="1" si="267"/>
        <v>0</v>
      </c>
      <c r="DK166" s="709">
        <f t="shared" ca="1" si="267"/>
        <v>0</v>
      </c>
      <c r="DL166" s="709">
        <f t="shared" ca="1" si="267"/>
        <v>0</v>
      </c>
      <c r="DM166" s="709">
        <f t="shared" ca="1" si="267"/>
        <v>0</v>
      </c>
      <c r="DN166" s="709">
        <f t="shared" ca="1" si="267"/>
        <v>0</v>
      </c>
      <c r="DO166" s="709">
        <f t="shared" ca="1" si="267"/>
        <v>0</v>
      </c>
      <c r="DP166" s="709">
        <f t="shared" ca="1" si="267"/>
        <v>0</v>
      </c>
      <c r="DQ166" s="709">
        <f t="shared" ca="1" si="267"/>
        <v>0</v>
      </c>
      <c r="DR166" s="709">
        <f t="shared" ca="1" si="267"/>
        <v>0</v>
      </c>
      <c r="DS166" s="709">
        <f t="shared" ca="1" si="267"/>
        <v>0</v>
      </c>
      <c r="DT166" s="709">
        <f t="shared" ca="1" si="267"/>
        <v>0</v>
      </c>
      <c r="DU166" s="709">
        <f t="shared" ca="1" si="267"/>
        <v>0</v>
      </c>
      <c r="DV166" s="709">
        <f t="shared" ca="1" si="267"/>
        <v>0</v>
      </c>
      <c r="DW166" s="709">
        <f t="shared" ca="1" si="267"/>
        <v>0</v>
      </c>
      <c r="DX166" s="709">
        <f t="shared" ca="1" si="267"/>
        <v>0</v>
      </c>
      <c r="DY166" s="709">
        <f t="shared" ca="1" si="267"/>
        <v>0</v>
      </c>
      <c r="DZ166" s="709">
        <f t="shared" ca="1" si="267"/>
        <v>0</v>
      </c>
      <c r="EA166" s="709">
        <f t="shared" ca="1" si="267"/>
        <v>0</v>
      </c>
      <c r="EB166" s="709">
        <f t="shared" ca="1" si="267"/>
        <v>0</v>
      </c>
      <c r="EC166" s="709">
        <f t="shared" ca="1" si="267"/>
        <v>0</v>
      </c>
      <c r="ED166" s="709">
        <f t="shared" ca="1" si="267"/>
        <v>0</v>
      </c>
      <c r="EE166" s="709">
        <f t="shared" ref="EE166:GP166" ca="1" si="268">IF($H$9="Annual",EE165*$H$12/12,IF($H$9="Monthly",EE165*((1+$H$12)^((EE$79-ED$79)/365)-1),0))</f>
        <v>0</v>
      </c>
      <c r="EF166" s="709">
        <f t="shared" ca="1" si="268"/>
        <v>0</v>
      </c>
      <c r="EG166" s="709">
        <f t="shared" ca="1" si="268"/>
        <v>0</v>
      </c>
      <c r="EH166" s="709">
        <f t="shared" ca="1" si="268"/>
        <v>0</v>
      </c>
      <c r="EI166" s="709">
        <f t="shared" ca="1" si="268"/>
        <v>0</v>
      </c>
      <c r="EJ166" s="709">
        <f t="shared" ca="1" si="268"/>
        <v>0</v>
      </c>
      <c r="EK166" s="709">
        <f t="shared" ca="1" si="268"/>
        <v>0</v>
      </c>
      <c r="EL166" s="709">
        <f t="shared" ca="1" si="268"/>
        <v>0</v>
      </c>
      <c r="EM166" s="709">
        <f t="shared" ca="1" si="268"/>
        <v>0</v>
      </c>
      <c r="EN166" s="709">
        <f t="shared" ca="1" si="268"/>
        <v>0</v>
      </c>
      <c r="EO166" s="709">
        <f t="shared" ca="1" si="268"/>
        <v>0</v>
      </c>
      <c r="EP166" s="709">
        <f t="shared" ca="1" si="268"/>
        <v>0</v>
      </c>
      <c r="EQ166" s="709">
        <f t="shared" ca="1" si="268"/>
        <v>0</v>
      </c>
      <c r="ER166" s="709">
        <f t="shared" ca="1" si="268"/>
        <v>0</v>
      </c>
      <c r="ES166" s="709">
        <f t="shared" ca="1" si="268"/>
        <v>0</v>
      </c>
      <c r="ET166" s="709">
        <f t="shared" ca="1" si="268"/>
        <v>0</v>
      </c>
      <c r="EU166" s="709">
        <f t="shared" ca="1" si="268"/>
        <v>0</v>
      </c>
      <c r="EV166" s="709">
        <f t="shared" ca="1" si="268"/>
        <v>0</v>
      </c>
      <c r="EW166" s="709">
        <f t="shared" ca="1" si="268"/>
        <v>0</v>
      </c>
      <c r="EX166" s="709">
        <f t="shared" ca="1" si="268"/>
        <v>0</v>
      </c>
      <c r="EY166" s="709">
        <f t="shared" ca="1" si="268"/>
        <v>0</v>
      </c>
      <c r="EZ166" s="709">
        <f t="shared" ca="1" si="268"/>
        <v>0</v>
      </c>
      <c r="FA166" s="709">
        <f t="shared" ca="1" si="268"/>
        <v>0</v>
      </c>
      <c r="FB166" s="709">
        <f t="shared" ca="1" si="268"/>
        <v>0</v>
      </c>
      <c r="FC166" s="709">
        <f t="shared" ca="1" si="268"/>
        <v>0</v>
      </c>
      <c r="FD166" s="709">
        <f t="shared" ca="1" si="268"/>
        <v>0</v>
      </c>
      <c r="FE166" s="709">
        <f t="shared" ca="1" si="268"/>
        <v>0</v>
      </c>
      <c r="FF166" s="709">
        <f t="shared" ca="1" si="268"/>
        <v>0</v>
      </c>
      <c r="FG166" s="709">
        <f t="shared" ca="1" si="268"/>
        <v>0</v>
      </c>
      <c r="FH166" s="709">
        <f t="shared" ca="1" si="268"/>
        <v>0</v>
      </c>
      <c r="FI166" s="709">
        <f t="shared" ca="1" si="268"/>
        <v>0</v>
      </c>
      <c r="FJ166" s="709">
        <f t="shared" ca="1" si="268"/>
        <v>0</v>
      </c>
      <c r="FK166" s="709">
        <f t="shared" ca="1" si="268"/>
        <v>0</v>
      </c>
      <c r="FL166" s="709">
        <f t="shared" ca="1" si="268"/>
        <v>0</v>
      </c>
      <c r="FM166" s="709">
        <f t="shared" ca="1" si="268"/>
        <v>0</v>
      </c>
      <c r="FN166" s="709">
        <f t="shared" ca="1" si="268"/>
        <v>0</v>
      </c>
      <c r="FO166" s="709">
        <f t="shared" ca="1" si="268"/>
        <v>0</v>
      </c>
      <c r="FP166" s="709">
        <f t="shared" ca="1" si="268"/>
        <v>0</v>
      </c>
      <c r="FQ166" s="709">
        <f t="shared" ca="1" si="268"/>
        <v>0</v>
      </c>
      <c r="FR166" s="709">
        <f t="shared" ca="1" si="268"/>
        <v>0</v>
      </c>
      <c r="FS166" s="709">
        <f t="shared" ca="1" si="268"/>
        <v>0</v>
      </c>
      <c r="FT166" s="709">
        <f t="shared" ca="1" si="268"/>
        <v>0</v>
      </c>
      <c r="FU166" s="709">
        <f t="shared" ca="1" si="268"/>
        <v>0</v>
      </c>
      <c r="FV166" s="709">
        <f t="shared" ca="1" si="268"/>
        <v>0</v>
      </c>
      <c r="FW166" s="709">
        <f t="shared" ca="1" si="268"/>
        <v>0</v>
      </c>
      <c r="FX166" s="709">
        <f t="shared" ca="1" si="268"/>
        <v>0</v>
      </c>
      <c r="FY166" s="709">
        <f t="shared" ca="1" si="268"/>
        <v>0</v>
      </c>
      <c r="FZ166" s="709">
        <f t="shared" ca="1" si="268"/>
        <v>0</v>
      </c>
      <c r="GA166" s="709">
        <f t="shared" ca="1" si="268"/>
        <v>0</v>
      </c>
      <c r="GB166" s="709">
        <f t="shared" ca="1" si="268"/>
        <v>0</v>
      </c>
      <c r="GC166" s="709">
        <f t="shared" ca="1" si="268"/>
        <v>0</v>
      </c>
      <c r="GD166" s="709">
        <f t="shared" ca="1" si="268"/>
        <v>0</v>
      </c>
      <c r="GE166" s="709">
        <f t="shared" ca="1" si="268"/>
        <v>0</v>
      </c>
      <c r="GF166" s="709">
        <f t="shared" ca="1" si="268"/>
        <v>0</v>
      </c>
      <c r="GG166" s="709">
        <f t="shared" ca="1" si="268"/>
        <v>0</v>
      </c>
      <c r="GH166" s="709">
        <f t="shared" ca="1" si="268"/>
        <v>0</v>
      </c>
      <c r="GI166" s="709">
        <f t="shared" ca="1" si="268"/>
        <v>0</v>
      </c>
      <c r="GJ166" s="709">
        <f t="shared" ca="1" si="268"/>
        <v>0</v>
      </c>
      <c r="GK166" s="709">
        <f t="shared" ca="1" si="268"/>
        <v>0</v>
      </c>
      <c r="GL166" s="709">
        <f t="shared" ca="1" si="268"/>
        <v>0</v>
      </c>
      <c r="GM166" s="709">
        <f t="shared" ca="1" si="268"/>
        <v>0</v>
      </c>
      <c r="GN166" s="709">
        <f t="shared" ca="1" si="268"/>
        <v>0</v>
      </c>
      <c r="GO166" s="709">
        <f t="shared" ca="1" si="268"/>
        <v>0</v>
      </c>
      <c r="GP166" s="709">
        <f t="shared" ca="1" si="268"/>
        <v>0</v>
      </c>
      <c r="GQ166" s="709">
        <f t="shared" ref="GQ166:IL166" ca="1" si="269">IF($H$9="Annual",GQ165*$H$12/12,IF($H$9="Monthly",GQ165*((1+$H$12)^((GQ$79-GP$79)/365)-1),0))</f>
        <v>0</v>
      </c>
      <c r="GR166" s="709">
        <f t="shared" ca="1" si="269"/>
        <v>0</v>
      </c>
      <c r="GS166" s="709">
        <f t="shared" ca="1" si="269"/>
        <v>0</v>
      </c>
      <c r="GT166" s="709">
        <f t="shared" ca="1" si="269"/>
        <v>0</v>
      </c>
      <c r="GU166" s="709">
        <f t="shared" ca="1" si="269"/>
        <v>0</v>
      </c>
      <c r="GV166" s="709">
        <f t="shared" ca="1" si="269"/>
        <v>0</v>
      </c>
      <c r="GW166" s="709">
        <f t="shared" ca="1" si="269"/>
        <v>0</v>
      </c>
      <c r="GX166" s="709">
        <f t="shared" ca="1" si="269"/>
        <v>0</v>
      </c>
      <c r="GY166" s="709">
        <f t="shared" ca="1" si="269"/>
        <v>0</v>
      </c>
      <c r="GZ166" s="709">
        <f t="shared" ca="1" si="269"/>
        <v>0</v>
      </c>
      <c r="HA166" s="709">
        <f t="shared" ca="1" si="269"/>
        <v>0</v>
      </c>
      <c r="HB166" s="709">
        <f t="shared" ca="1" si="269"/>
        <v>0</v>
      </c>
      <c r="HC166" s="709">
        <f t="shared" ca="1" si="269"/>
        <v>0</v>
      </c>
      <c r="HD166" s="709">
        <f t="shared" ca="1" si="269"/>
        <v>0</v>
      </c>
      <c r="HE166" s="709">
        <f t="shared" ca="1" si="269"/>
        <v>0</v>
      </c>
      <c r="HF166" s="709">
        <f t="shared" ca="1" si="269"/>
        <v>0</v>
      </c>
      <c r="HG166" s="709">
        <f t="shared" ca="1" si="269"/>
        <v>0</v>
      </c>
      <c r="HH166" s="709">
        <f t="shared" ca="1" si="269"/>
        <v>0</v>
      </c>
      <c r="HI166" s="709">
        <f t="shared" ca="1" si="269"/>
        <v>0</v>
      </c>
      <c r="HJ166" s="709">
        <f t="shared" ca="1" si="269"/>
        <v>0</v>
      </c>
      <c r="HK166" s="709">
        <f t="shared" ca="1" si="269"/>
        <v>0</v>
      </c>
      <c r="HL166" s="709">
        <f t="shared" ca="1" si="269"/>
        <v>0</v>
      </c>
      <c r="HM166" s="709">
        <f t="shared" ca="1" si="269"/>
        <v>0</v>
      </c>
      <c r="HN166" s="709">
        <f t="shared" ca="1" si="269"/>
        <v>0</v>
      </c>
      <c r="HO166" s="709">
        <f t="shared" ca="1" si="269"/>
        <v>0</v>
      </c>
      <c r="HP166" s="709">
        <f t="shared" ca="1" si="269"/>
        <v>0</v>
      </c>
      <c r="HQ166" s="709">
        <f t="shared" ca="1" si="269"/>
        <v>0</v>
      </c>
      <c r="HR166" s="709">
        <f t="shared" ca="1" si="269"/>
        <v>0</v>
      </c>
      <c r="HS166" s="709">
        <f t="shared" ca="1" si="269"/>
        <v>0</v>
      </c>
      <c r="HT166" s="709">
        <f t="shared" ca="1" si="269"/>
        <v>0</v>
      </c>
      <c r="HU166" s="709">
        <f t="shared" ca="1" si="269"/>
        <v>0</v>
      </c>
      <c r="HV166" s="709">
        <f t="shared" ca="1" si="269"/>
        <v>0</v>
      </c>
      <c r="HW166" s="709">
        <f t="shared" ca="1" si="269"/>
        <v>0</v>
      </c>
      <c r="HX166" s="709">
        <f t="shared" ca="1" si="269"/>
        <v>0</v>
      </c>
      <c r="HY166" s="709">
        <f t="shared" ca="1" si="269"/>
        <v>0</v>
      </c>
      <c r="HZ166" s="709">
        <f t="shared" ca="1" si="269"/>
        <v>0</v>
      </c>
      <c r="IA166" s="709">
        <f t="shared" ca="1" si="269"/>
        <v>0</v>
      </c>
      <c r="IB166" s="709">
        <f t="shared" ca="1" si="269"/>
        <v>0</v>
      </c>
      <c r="IC166" s="709">
        <f t="shared" ca="1" si="269"/>
        <v>0</v>
      </c>
      <c r="ID166" s="709">
        <f t="shared" ca="1" si="269"/>
        <v>0</v>
      </c>
      <c r="IE166" s="709">
        <f t="shared" ca="1" si="269"/>
        <v>0</v>
      </c>
      <c r="IF166" s="709">
        <f t="shared" ca="1" si="269"/>
        <v>0</v>
      </c>
      <c r="IG166" s="709">
        <f t="shared" ca="1" si="269"/>
        <v>0</v>
      </c>
      <c r="IH166" s="709">
        <f t="shared" ca="1" si="269"/>
        <v>0</v>
      </c>
      <c r="II166" s="709">
        <f t="shared" ca="1" si="269"/>
        <v>0</v>
      </c>
      <c r="IJ166" s="709">
        <f t="shared" ca="1" si="269"/>
        <v>0</v>
      </c>
      <c r="IK166" s="709">
        <f t="shared" ca="1" si="269"/>
        <v>0</v>
      </c>
      <c r="IL166" s="709">
        <f t="shared" ca="1" si="269"/>
        <v>0</v>
      </c>
    </row>
    <row r="167" spans="1:247" s="709" customFormat="1">
      <c r="B167" s="709" t="s">
        <v>725</v>
      </c>
      <c r="D167" s="810"/>
      <c r="E167" s="709">
        <f t="shared" ca="1" si="265"/>
        <v>-35426900.175932877</v>
      </c>
      <c r="F167" s="725"/>
      <c r="G167" s="725">
        <f t="shared" ref="G167:BR167" ca="1" si="270">G149</f>
        <v>0</v>
      </c>
      <c r="H167" s="725">
        <f t="shared" ca="1" si="270"/>
        <v>0</v>
      </c>
      <c r="I167" s="725">
        <f t="shared" ca="1" si="270"/>
        <v>0</v>
      </c>
      <c r="J167" s="725">
        <f t="shared" ca="1" si="270"/>
        <v>0</v>
      </c>
      <c r="K167" s="725">
        <f t="shared" ca="1" si="270"/>
        <v>0</v>
      </c>
      <c r="L167" s="725">
        <f t="shared" ca="1" si="270"/>
        <v>0</v>
      </c>
      <c r="M167" s="725">
        <f t="shared" ca="1" si="270"/>
        <v>0</v>
      </c>
      <c r="N167" s="725">
        <f t="shared" ca="1" si="270"/>
        <v>0</v>
      </c>
      <c r="O167" s="725">
        <f t="shared" ca="1" si="270"/>
        <v>0</v>
      </c>
      <c r="P167" s="725">
        <f t="shared" ca="1" si="270"/>
        <v>0</v>
      </c>
      <c r="Q167" s="725">
        <f t="shared" ca="1" si="270"/>
        <v>0</v>
      </c>
      <c r="R167" s="725">
        <f t="shared" ca="1" si="270"/>
        <v>0</v>
      </c>
      <c r="S167" s="725">
        <f t="shared" ca="1" si="270"/>
        <v>0</v>
      </c>
      <c r="T167" s="725">
        <f t="shared" ca="1" si="270"/>
        <v>0</v>
      </c>
      <c r="U167" s="725">
        <f t="shared" ca="1" si="270"/>
        <v>0</v>
      </c>
      <c r="V167" s="725">
        <f t="shared" ca="1" si="270"/>
        <v>0</v>
      </c>
      <c r="W167" s="725">
        <f t="shared" ca="1" si="270"/>
        <v>0</v>
      </c>
      <c r="X167" s="725">
        <f t="shared" ca="1" si="270"/>
        <v>0</v>
      </c>
      <c r="Y167" s="725">
        <f t="shared" ca="1" si="270"/>
        <v>0</v>
      </c>
      <c r="Z167" s="725">
        <f t="shared" ca="1" si="270"/>
        <v>0</v>
      </c>
      <c r="AA167" s="725">
        <f t="shared" ca="1" si="270"/>
        <v>0</v>
      </c>
      <c r="AB167" s="725">
        <f t="shared" ca="1" si="270"/>
        <v>0</v>
      </c>
      <c r="AC167" s="725">
        <f t="shared" ca="1" si="270"/>
        <v>0</v>
      </c>
      <c r="AD167" s="725">
        <f t="shared" ca="1" si="270"/>
        <v>0</v>
      </c>
      <c r="AE167" s="725">
        <f t="shared" ca="1" si="270"/>
        <v>0</v>
      </c>
      <c r="AF167" s="725">
        <f t="shared" ca="1" si="270"/>
        <v>0</v>
      </c>
      <c r="AG167" s="725">
        <f t="shared" ca="1" si="270"/>
        <v>0</v>
      </c>
      <c r="AH167" s="725">
        <f t="shared" ca="1" si="270"/>
        <v>0</v>
      </c>
      <c r="AI167" s="725">
        <f t="shared" ca="1" si="270"/>
        <v>0</v>
      </c>
      <c r="AJ167" s="725">
        <f t="shared" ca="1" si="270"/>
        <v>0</v>
      </c>
      <c r="AK167" s="725">
        <f t="shared" ca="1" si="270"/>
        <v>0</v>
      </c>
      <c r="AL167" s="725">
        <f t="shared" ca="1" si="270"/>
        <v>-385450.90657946456</v>
      </c>
      <c r="AM167" s="725">
        <f t="shared" ca="1" si="270"/>
        <v>-343951.19598032592</v>
      </c>
      <c r="AN167" s="725">
        <f t="shared" ca="1" si="270"/>
        <v>-336325.6198282644</v>
      </c>
      <c r="AO167" s="725">
        <f t="shared" ca="1" si="270"/>
        <v>-334648.92869060102</v>
      </c>
      <c r="AP167" s="725">
        <f t="shared" ca="1" si="270"/>
        <v>-331993.7230091599</v>
      </c>
      <c r="AQ167" s="725">
        <f t="shared" ca="1" si="270"/>
        <v>-329372.00818014995</v>
      </c>
      <c r="AR167" s="725">
        <f t="shared" ca="1" si="270"/>
        <v>-326860.95889622823</v>
      </c>
      <c r="AS167" s="725">
        <f t="shared" ca="1" si="270"/>
        <v>-324307.4314212249</v>
      </c>
      <c r="AT167" s="725">
        <f t="shared" ca="1" si="270"/>
        <v>-321890.48825006478</v>
      </c>
      <c r="AU167" s="725">
        <f t="shared" ca="1" si="270"/>
        <v>-319422.40522783081</v>
      </c>
      <c r="AV167" s="725">
        <f t="shared" ca="1" si="270"/>
        <v>-317201.26276152098</v>
      </c>
      <c r="AW167" s="725">
        <f t="shared" ca="1" si="270"/>
        <v>-26672765.681715649</v>
      </c>
      <c r="AX167" s="725">
        <f t="shared" ca="1" si="270"/>
        <v>-255018.56612813717</v>
      </c>
      <c r="AY167" s="725">
        <f t="shared" ca="1" si="270"/>
        <v>-243774.27826400337</v>
      </c>
      <c r="AZ167" s="725">
        <f t="shared" ca="1" si="270"/>
        <v>-248753.63531551423</v>
      </c>
      <c r="BA167" s="725">
        <f t="shared" ca="1" si="270"/>
        <v>-237658.34113264951</v>
      </c>
      <c r="BB167" s="725">
        <f t="shared" ca="1" si="270"/>
        <v>-242378.47949185089</v>
      </c>
      <c r="BC167" s="725">
        <f t="shared" ca="1" si="270"/>
        <v>-239183.53439384609</v>
      </c>
      <c r="BD167" s="725">
        <f t="shared" ca="1" si="270"/>
        <v>-213033.779091367</v>
      </c>
      <c r="BE167" s="725">
        <f t="shared" ca="1" si="270"/>
        <v>-240038.44067463337</v>
      </c>
      <c r="BF167" s="725">
        <f t="shared" ca="1" si="270"/>
        <v>-221860.01266262241</v>
      </c>
      <c r="BG167" s="725">
        <f t="shared" ca="1" si="270"/>
        <v>-225910.55256802516</v>
      </c>
      <c r="BH167" s="725">
        <f t="shared" ca="1" si="270"/>
        <v>-215358.51657777038</v>
      </c>
      <c r="BI167" s="725">
        <f t="shared" ca="1" si="270"/>
        <v>-219133.49620892655</v>
      </c>
      <c r="BJ167" s="725">
        <f t="shared" ca="1" si="270"/>
        <v>-215731.60450987579</v>
      </c>
      <c r="BK167" s="725">
        <f t="shared" ca="1" si="270"/>
        <v>-205010.93276428862</v>
      </c>
      <c r="BL167" s="725">
        <f t="shared" ca="1" si="270"/>
        <v>-207922.87454030386</v>
      </c>
      <c r="BM167" s="725">
        <f t="shared" ca="1" si="270"/>
        <v>-197387.91137778413</v>
      </c>
      <c r="BN167" s="725">
        <f t="shared" ca="1" si="270"/>
        <v>-199976.75800209196</v>
      </c>
      <c r="BO167" s="725">
        <f t="shared" ca="1" si="270"/>
        <v>-195979.85224757565</v>
      </c>
      <c r="BP167" s="725">
        <f t="shared" ca="1" si="270"/>
        <v>-173297.3677353049</v>
      </c>
      <c r="BQ167" s="725">
        <f t="shared" ca="1" si="270"/>
        <v>-187712.93427435443</v>
      </c>
      <c r="BR167" s="725">
        <f t="shared" ca="1" si="270"/>
        <v>-177658.60744901351</v>
      </c>
      <c r="BS167" s="725">
        <f t="shared" ref="BS167:ED167" ca="1" si="271">BS149</f>
        <v>-179411.24463316909</v>
      </c>
      <c r="BT167" s="725">
        <f t="shared" ca="1" si="271"/>
        <v>-169554.35004410287</v>
      </c>
      <c r="BU167" s="725">
        <f t="shared" ca="1" si="271"/>
        <v>-170963.49530517907</v>
      </c>
      <c r="BV167" s="725">
        <f t="shared" si="271"/>
        <v>0</v>
      </c>
      <c r="BW167" s="725">
        <f t="shared" si="271"/>
        <v>0</v>
      </c>
      <c r="BX167" s="725">
        <f t="shared" si="271"/>
        <v>0</v>
      </c>
      <c r="BY167" s="725">
        <f t="shared" si="271"/>
        <v>0</v>
      </c>
      <c r="BZ167" s="725">
        <f t="shared" si="271"/>
        <v>0</v>
      </c>
      <c r="CA167" s="725">
        <f t="shared" si="271"/>
        <v>0</v>
      </c>
      <c r="CB167" s="725">
        <f t="shared" si="271"/>
        <v>0</v>
      </c>
      <c r="CC167" s="725">
        <f t="shared" si="271"/>
        <v>0</v>
      </c>
      <c r="CD167" s="725">
        <f t="shared" si="271"/>
        <v>0</v>
      </c>
      <c r="CE167" s="725">
        <f t="shared" si="271"/>
        <v>0</v>
      </c>
      <c r="CF167" s="725">
        <f t="shared" si="271"/>
        <v>0</v>
      </c>
      <c r="CG167" s="725">
        <f t="shared" si="271"/>
        <v>0</v>
      </c>
      <c r="CH167" s="725">
        <f t="shared" si="271"/>
        <v>0</v>
      </c>
      <c r="CI167" s="725">
        <f t="shared" si="271"/>
        <v>0</v>
      </c>
      <c r="CJ167" s="725">
        <f t="shared" si="271"/>
        <v>0</v>
      </c>
      <c r="CK167" s="725">
        <f t="shared" si="271"/>
        <v>0</v>
      </c>
      <c r="CL167" s="725">
        <f t="shared" si="271"/>
        <v>0</v>
      </c>
      <c r="CM167" s="725">
        <f t="shared" si="271"/>
        <v>0</v>
      </c>
      <c r="CN167" s="725">
        <f t="shared" si="271"/>
        <v>0</v>
      </c>
      <c r="CO167" s="725">
        <f t="shared" si="271"/>
        <v>0</v>
      </c>
      <c r="CP167" s="725">
        <f t="shared" si="271"/>
        <v>0</v>
      </c>
      <c r="CQ167" s="725">
        <f t="shared" si="271"/>
        <v>0</v>
      </c>
      <c r="CR167" s="725">
        <f t="shared" si="271"/>
        <v>0</v>
      </c>
      <c r="CS167" s="725">
        <f t="shared" si="271"/>
        <v>0</v>
      </c>
      <c r="CT167" s="725">
        <f t="shared" si="271"/>
        <v>0</v>
      </c>
      <c r="CU167" s="725">
        <f t="shared" si="271"/>
        <v>0</v>
      </c>
      <c r="CV167" s="725">
        <f t="shared" si="271"/>
        <v>0</v>
      </c>
      <c r="CW167" s="725">
        <f t="shared" si="271"/>
        <v>0</v>
      </c>
      <c r="CX167" s="725">
        <f t="shared" si="271"/>
        <v>0</v>
      </c>
      <c r="CY167" s="725">
        <f t="shared" si="271"/>
        <v>0</v>
      </c>
      <c r="CZ167" s="725">
        <f t="shared" si="271"/>
        <v>0</v>
      </c>
      <c r="DA167" s="725">
        <f t="shared" si="271"/>
        <v>0</v>
      </c>
      <c r="DB167" s="725">
        <f t="shared" si="271"/>
        <v>0</v>
      </c>
      <c r="DC167" s="725">
        <f t="shared" si="271"/>
        <v>0</v>
      </c>
      <c r="DD167" s="725">
        <f t="shared" si="271"/>
        <v>0</v>
      </c>
      <c r="DE167" s="725">
        <f t="shared" si="271"/>
        <v>0</v>
      </c>
      <c r="DF167" s="725">
        <f t="shared" si="271"/>
        <v>0</v>
      </c>
      <c r="DG167" s="725">
        <f t="shared" si="271"/>
        <v>0</v>
      </c>
      <c r="DH167" s="725">
        <f t="shared" si="271"/>
        <v>0</v>
      </c>
      <c r="DI167" s="725">
        <f t="shared" si="271"/>
        <v>0</v>
      </c>
      <c r="DJ167" s="725">
        <f t="shared" si="271"/>
        <v>0</v>
      </c>
      <c r="DK167" s="725">
        <f t="shared" si="271"/>
        <v>0</v>
      </c>
      <c r="DL167" s="725">
        <f t="shared" si="271"/>
        <v>0</v>
      </c>
      <c r="DM167" s="725">
        <f t="shared" si="271"/>
        <v>0</v>
      </c>
      <c r="DN167" s="725">
        <f t="shared" si="271"/>
        <v>0</v>
      </c>
      <c r="DO167" s="725">
        <f t="shared" si="271"/>
        <v>0</v>
      </c>
      <c r="DP167" s="725">
        <f t="shared" si="271"/>
        <v>0</v>
      </c>
      <c r="DQ167" s="725">
        <f t="shared" si="271"/>
        <v>0</v>
      </c>
      <c r="DR167" s="725">
        <f t="shared" si="271"/>
        <v>0</v>
      </c>
      <c r="DS167" s="725">
        <f t="shared" si="271"/>
        <v>0</v>
      </c>
      <c r="DT167" s="725">
        <f t="shared" si="271"/>
        <v>0</v>
      </c>
      <c r="DU167" s="725">
        <f t="shared" si="271"/>
        <v>0</v>
      </c>
      <c r="DV167" s="725">
        <f t="shared" si="271"/>
        <v>0</v>
      </c>
      <c r="DW167" s="725">
        <f t="shared" si="271"/>
        <v>0</v>
      </c>
      <c r="DX167" s="725">
        <f t="shared" si="271"/>
        <v>0</v>
      </c>
      <c r="DY167" s="725">
        <f t="shared" si="271"/>
        <v>0</v>
      </c>
      <c r="DZ167" s="725">
        <f t="shared" si="271"/>
        <v>0</v>
      </c>
      <c r="EA167" s="725">
        <f t="shared" si="271"/>
        <v>0</v>
      </c>
      <c r="EB167" s="725">
        <f t="shared" si="271"/>
        <v>0</v>
      </c>
      <c r="EC167" s="725">
        <f t="shared" si="271"/>
        <v>0</v>
      </c>
      <c r="ED167" s="725">
        <f t="shared" si="271"/>
        <v>0</v>
      </c>
      <c r="EE167" s="725">
        <f t="shared" ref="EE167:GP167" si="272">EE149</f>
        <v>0</v>
      </c>
      <c r="EF167" s="725">
        <f t="shared" si="272"/>
        <v>0</v>
      </c>
      <c r="EG167" s="725">
        <f t="shared" si="272"/>
        <v>0</v>
      </c>
      <c r="EH167" s="725">
        <f t="shared" si="272"/>
        <v>0</v>
      </c>
      <c r="EI167" s="725">
        <f t="shared" si="272"/>
        <v>0</v>
      </c>
      <c r="EJ167" s="725">
        <f t="shared" si="272"/>
        <v>0</v>
      </c>
      <c r="EK167" s="725">
        <f t="shared" si="272"/>
        <v>0</v>
      </c>
      <c r="EL167" s="725">
        <f t="shared" si="272"/>
        <v>0</v>
      </c>
      <c r="EM167" s="725">
        <f t="shared" si="272"/>
        <v>0</v>
      </c>
      <c r="EN167" s="725">
        <f t="shared" si="272"/>
        <v>0</v>
      </c>
      <c r="EO167" s="725">
        <f t="shared" si="272"/>
        <v>0</v>
      </c>
      <c r="EP167" s="725">
        <f t="shared" si="272"/>
        <v>0</v>
      </c>
      <c r="EQ167" s="725">
        <f t="shared" si="272"/>
        <v>0</v>
      </c>
      <c r="ER167" s="725">
        <f t="shared" si="272"/>
        <v>0</v>
      </c>
      <c r="ES167" s="725">
        <f t="shared" si="272"/>
        <v>0</v>
      </c>
      <c r="ET167" s="725">
        <f t="shared" si="272"/>
        <v>0</v>
      </c>
      <c r="EU167" s="725">
        <f t="shared" si="272"/>
        <v>0</v>
      </c>
      <c r="EV167" s="725">
        <f t="shared" si="272"/>
        <v>0</v>
      </c>
      <c r="EW167" s="725">
        <f t="shared" si="272"/>
        <v>0</v>
      </c>
      <c r="EX167" s="725">
        <f t="shared" si="272"/>
        <v>0</v>
      </c>
      <c r="EY167" s="725">
        <f t="shared" si="272"/>
        <v>0</v>
      </c>
      <c r="EZ167" s="725">
        <f t="shared" si="272"/>
        <v>0</v>
      </c>
      <c r="FA167" s="725">
        <f t="shared" si="272"/>
        <v>0</v>
      </c>
      <c r="FB167" s="725">
        <f t="shared" si="272"/>
        <v>0</v>
      </c>
      <c r="FC167" s="725">
        <f t="shared" si="272"/>
        <v>0</v>
      </c>
      <c r="FD167" s="725">
        <f t="shared" si="272"/>
        <v>0</v>
      </c>
      <c r="FE167" s="725">
        <f t="shared" si="272"/>
        <v>0</v>
      </c>
      <c r="FF167" s="725">
        <f t="shared" si="272"/>
        <v>0</v>
      </c>
      <c r="FG167" s="725">
        <f t="shared" si="272"/>
        <v>0</v>
      </c>
      <c r="FH167" s="725">
        <f t="shared" si="272"/>
        <v>0</v>
      </c>
      <c r="FI167" s="725">
        <f t="shared" si="272"/>
        <v>0</v>
      </c>
      <c r="FJ167" s="725">
        <f t="shared" si="272"/>
        <v>0</v>
      </c>
      <c r="FK167" s="725">
        <f t="shared" si="272"/>
        <v>0</v>
      </c>
      <c r="FL167" s="725">
        <f t="shared" si="272"/>
        <v>0</v>
      </c>
      <c r="FM167" s="725">
        <f t="shared" si="272"/>
        <v>0</v>
      </c>
      <c r="FN167" s="725">
        <f t="shared" si="272"/>
        <v>0</v>
      </c>
      <c r="FO167" s="725">
        <f t="shared" si="272"/>
        <v>0</v>
      </c>
      <c r="FP167" s="725">
        <f t="shared" si="272"/>
        <v>0</v>
      </c>
      <c r="FQ167" s="725">
        <f t="shared" si="272"/>
        <v>0</v>
      </c>
      <c r="FR167" s="725">
        <f t="shared" si="272"/>
        <v>0</v>
      </c>
      <c r="FS167" s="725">
        <f t="shared" si="272"/>
        <v>0</v>
      </c>
      <c r="FT167" s="725">
        <f t="shared" si="272"/>
        <v>0</v>
      </c>
      <c r="FU167" s="725">
        <f t="shared" si="272"/>
        <v>0</v>
      </c>
      <c r="FV167" s="725">
        <f t="shared" si="272"/>
        <v>0</v>
      </c>
      <c r="FW167" s="725">
        <f t="shared" si="272"/>
        <v>0</v>
      </c>
      <c r="FX167" s="725">
        <f t="shared" si="272"/>
        <v>0</v>
      </c>
      <c r="FY167" s="725">
        <f t="shared" si="272"/>
        <v>0</v>
      </c>
      <c r="FZ167" s="725">
        <f t="shared" si="272"/>
        <v>0</v>
      </c>
      <c r="GA167" s="725">
        <f t="shared" si="272"/>
        <v>0</v>
      </c>
      <c r="GB167" s="725">
        <f t="shared" si="272"/>
        <v>0</v>
      </c>
      <c r="GC167" s="725">
        <f t="shared" si="272"/>
        <v>0</v>
      </c>
      <c r="GD167" s="725">
        <f t="shared" si="272"/>
        <v>0</v>
      </c>
      <c r="GE167" s="725">
        <f t="shared" si="272"/>
        <v>0</v>
      </c>
      <c r="GF167" s="725">
        <f t="shared" si="272"/>
        <v>0</v>
      </c>
      <c r="GG167" s="725">
        <f t="shared" si="272"/>
        <v>0</v>
      </c>
      <c r="GH167" s="725">
        <f t="shared" si="272"/>
        <v>0</v>
      </c>
      <c r="GI167" s="725">
        <f t="shared" si="272"/>
        <v>0</v>
      </c>
      <c r="GJ167" s="725">
        <f t="shared" si="272"/>
        <v>0</v>
      </c>
      <c r="GK167" s="725">
        <f t="shared" si="272"/>
        <v>0</v>
      </c>
      <c r="GL167" s="725">
        <f t="shared" si="272"/>
        <v>0</v>
      </c>
      <c r="GM167" s="725">
        <f t="shared" si="272"/>
        <v>0</v>
      </c>
      <c r="GN167" s="725">
        <f t="shared" si="272"/>
        <v>0</v>
      </c>
      <c r="GO167" s="725">
        <f t="shared" si="272"/>
        <v>0</v>
      </c>
      <c r="GP167" s="725">
        <f t="shared" si="272"/>
        <v>0</v>
      </c>
      <c r="GQ167" s="725">
        <f t="shared" ref="GQ167:IL167" si="273">GQ149</f>
        <v>0</v>
      </c>
      <c r="GR167" s="725">
        <f t="shared" si="273"/>
        <v>0</v>
      </c>
      <c r="GS167" s="725">
        <f t="shared" si="273"/>
        <v>0</v>
      </c>
      <c r="GT167" s="725">
        <f t="shared" si="273"/>
        <v>0</v>
      </c>
      <c r="GU167" s="725">
        <f t="shared" si="273"/>
        <v>0</v>
      </c>
      <c r="GV167" s="725">
        <f t="shared" si="273"/>
        <v>0</v>
      </c>
      <c r="GW167" s="725">
        <f t="shared" si="273"/>
        <v>0</v>
      </c>
      <c r="GX167" s="725">
        <f t="shared" si="273"/>
        <v>0</v>
      </c>
      <c r="GY167" s="725">
        <f t="shared" si="273"/>
        <v>0</v>
      </c>
      <c r="GZ167" s="725">
        <f t="shared" si="273"/>
        <v>0</v>
      </c>
      <c r="HA167" s="725">
        <f t="shared" si="273"/>
        <v>0</v>
      </c>
      <c r="HB167" s="725">
        <f t="shared" si="273"/>
        <v>0</v>
      </c>
      <c r="HC167" s="725">
        <f t="shared" si="273"/>
        <v>0</v>
      </c>
      <c r="HD167" s="725">
        <f t="shared" si="273"/>
        <v>0</v>
      </c>
      <c r="HE167" s="725">
        <f t="shared" si="273"/>
        <v>0</v>
      </c>
      <c r="HF167" s="725">
        <f t="shared" si="273"/>
        <v>0</v>
      </c>
      <c r="HG167" s="725">
        <f t="shared" si="273"/>
        <v>0</v>
      </c>
      <c r="HH167" s="725">
        <f t="shared" si="273"/>
        <v>0</v>
      </c>
      <c r="HI167" s="725">
        <f t="shared" si="273"/>
        <v>0</v>
      </c>
      <c r="HJ167" s="725">
        <f t="shared" si="273"/>
        <v>0</v>
      </c>
      <c r="HK167" s="725">
        <f t="shared" si="273"/>
        <v>0</v>
      </c>
      <c r="HL167" s="725">
        <f t="shared" si="273"/>
        <v>0</v>
      </c>
      <c r="HM167" s="725">
        <f t="shared" si="273"/>
        <v>0</v>
      </c>
      <c r="HN167" s="725">
        <f t="shared" si="273"/>
        <v>0</v>
      </c>
      <c r="HO167" s="725">
        <f t="shared" si="273"/>
        <v>0</v>
      </c>
      <c r="HP167" s="725">
        <f t="shared" si="273"/>
        <v>0</v>
      </c>
      <c r="HQ167" s="725">
        <f t="shared" si="273"/>
        <v>0</v>
      </c>
      <c r="HR167" s="725">
        <f t="shared" si="273"/>
        <v>0</v>
      </c>
      <c r="HS167" s="725">
        <f t="shared" si="273"/>
        <v>0</v>
      </c>
      <c r="HT167" s="725">
        <f t="shared" si="273"/>
        <v>0</v>
      </c>
      <c r="HU167" s="725">
        <f t="shared" si="273"/>
        <v>0</v>
      </c>
      <c r="HV167" s="725">
        <f t="shared" si="273"/>
        <v>0</v>
      </c>
      <c r="HW167" s="725">
        <f t="shared" si="273"/>
        <v>0</v>
      </c>
      <c r="HX167" s="725">
        <f t="shared" si="273"/>
        <v>0</v>
      </c>
      <c r="HY167" s="725">
        <f t="shared" si="273"/>
        <v>0</v>
      </c>
      <c r="HZ167" s="725">
        <f t="shared" si="273"/>
        <v>0</v>
      </c>
      <c r="IA167" s="725">
        <f t="shared" si="273"/>
        <v>0</v>
      </c>
      <c r="IB167" s="725">
        <f t="shared" si="273"/>
        <v>0</v>
      </c>
      <c r="IC167" s="725">
        <f t="shared" si="273"/>
        <v>0</v>
      </c>
      <c r="ID167" s="725">
        <f t="shared" si="273"/>
        <v>0</v>
      </c>
      <c r="IE167" s="725">
        <f t="shared" si="273"/>
        <v>0</v>
      </c>
      <c r="IF167" s="725">
        <f t="shared" si="273"/>
        <v>0</v>
      </c>
      <c r="IG167" s="725">
        <f t="shared" si="273"/>
        <v>0</v>
      </c>
      <c r="IH167" s="725">
        <f t="shared" si="273"/>
        <v>0</v>
      </c>
      <c r="II167" s="725">
        <f t="shared" si="273"/>
        <v>0</v>
      </c>
      <c r="IJ167" s="725">
        <f t="shared" si="273"/>
        <v>0</v>
      </c>
      <c r="IK167" s="725">
        <f t="shared" si="273"/>
        <v>0</v>
      </c>
      <c r="IL167" s="725">
        <f t="shared" si="273"/>
        <v>0</v>
      </c>
    </row>
    <row r="168" spans="1:247" s="709" customFormat="1">
      <c r="B168" s="709" t="s">
        <v>726</v>
      </c>
      <c r="D168" s="810"/>
      <c r="E168" s="709">
        <f t="shared" ca="1" si="265"/>
        <v>-19091002.782767851</v>
      </c>
      <c r="F168" s="725"/>
      <c r="G168" s="725">
        <f t="shared" ref="G168:BR168" ca="1" si="274">G150</f>
        <v>0</v>
      </c>
      <c r="H168" s="725">
        <f t="shared" ca="1" si="274"/>
        <v>0</v>
      </c>
      <c r="I168" s="725">
        <f t="shared" ca="1" si="274"/>
        <v>0</v>
      </c>
      <c r="J168" s="725">
        <f t="shared" ca="1" si="274"/>
        <v>0</v>
      </c>
      <c r="K168" s="725">
        <f t="shared" ca="1" si="274"/>
        <v>0</v>
      </c>
      <c r="L168" s="725">
        <f t="shared" ca="1" si="274"/>
        <v>0</v>
      </c>
      <c r="M168" s="725">
        <f t="shared" ca="1" si="274"/>
        <v>0</v>
      </c>
      <c r="N168" s="725">
        <f t="shared" ca="1" si="274"/>
        <v>0</v>
      </c>
      <c r="O168" s="725">
        <f t="shared" ca="1" si="274"/>
        <v>0</v>
      </c>
      <c r="P168" s="725">
        <f t="shared" ca="1" si="274"/>
        <v>0</v>
      </c>
      <c r="Q168" s="725">
        <f t="shared" ca="1" si="274"/>
        <v>0</v>
      </c>
      <c r="R168" s="725">
        <f t="shared" ca="1" si="274"/>
        <v>0</v>
      </c>
      <c r="S168" s="725">
        <f t="shared" ca="1" si="274"/>
        <v>0</v>
      </c>
      <c r="T168" s="725">
        <f t="shared" ca="1" si="274"/>
        <v>0</v>
      </c>
      <c r="U168" s="725">
        <f t="shared" ca="1" si="274"/>
        <v>0</v>
      </c>
      <c r="V168" s="725">
        <f t="shared" ca="1" si="274"/>
        <v>0</v>
      </c>
      <c r="W168" s="725">
        <f t="shared" ca="1" si="274"/>
        <v>0</v>
      </c>
      <c r="X168" s="725">
        <f t="shared" ca="1" si="274"/>
        <v>0</v>
      </c>
      <c r="Y168" s="725">
        <f t="shared" ca="1" si="274"/>
        <v>0</v>
      </c>
      <c r="Z168" s="725">
        <f t="shared" ca="1" si="274"/>
        <v>0</v>
      </c>
      <c r="AA168" s="725">
        <f t="shared" ca="1" si="274"/>
        <v>0</v>
      </c>
      <c r="AB168" s="725">
        <f t="shared" ca="1" si="274"/>
        <v>0</v>
      </c>
      <c r="AC168" s="725">
        <f t="shared" ca="1" si="274"/>
        <v>0</v>
      </c>
      <c r="AD168" s="725">
        <f t="shared" ca="1" si="274"/>
        <v>0</v>
      </c>
      <c r="AE168" s="725">
        <f t="shared" ca="1" si="274"/>
        <v>0</v>
      </c>
      <c r="AF168" s="725">
        <f t="shared" ca="1" si="274"/>
        <v>0</v>
      </c>
      <c r="AG168" s="725">
        <f t="shared" ca="1" si="274"/>
        <v>0</v>
      </c>
      <c r="AH168" s="725">
        <f t="shared" ca="1" si="274"/>
        <v>0</v>
      </c>
      <c r="AI168" s="725">
        <f t="shared" ca="1" si="274"/>
        <v>0</v>
      </c>
      <c r="AJ168" s="725">
        <f t="shared" ca="1" si="274"/>
        <v>0</v>
      </c>
      <c r="AK168" s="725">
        <f t="shared" ca="1" si="274"/>
        <v>0</v>
      </c>
      <c r="AL168" s="725">
        <f t="shared" ca="1" si="274"/>
        <v>0</v>
      </c>
      <c r="AM168" s="725">
        <f t="shared" ca="1" si="274"/>
        <v>0</v>
      </c>
      <c r="AN168" s="725">
        <f t="shared" ca="1" si="274"/>
        <v>0</v>
      </c>
      <c r="AO168" s="725">
        <f t="shared" ca="1" si="274"/>
        <v>0</v>
      </c>
      <c r="AP168" s="725">
        <f t="shared" ca="1" si="274"/>
        <v>0</v>
      </c>
      <c r="AQ168" s="725">
        <f t="shared" ca="1" si="274"/>
        <v>0</v>
      </c>
      <c r="AR168" s="725">
        <f t="shared" ca="1" si="274"/>
        <v>0</v>
      </c>
      <c r="AS168" s="725">
        <f t="shared" ca="1" si="274"/>
        <v>0</v>
      </c>
      <c r="AT168" s="725">
        <f t="shared" ca="1" si="274"/>
        <v>0</v>
      </c>
      <c r="AU168" s="725">
        <f t="shared" ca="1" si="274"/>
        <v>0</v>
      </c>
      <c r="AV168" s="725">
        <f t="shared" ca="1" si="274"/>
        <v>0</v>
      </c>
      <c r="AW168" s="725">
        <f t="shared" ca="1" si="274"/>
        <v>0</v>
      </c>
      <c r="AX168" s="725">
        <f t="shared" ca="1" si="274"/>
        <v>0</v>
      </c>
      <c r="AY168" s="725">
        <f t="shared" ca="1" si="274"/>
        <v>0</v>
      </c>
      <c r="AZ168" s="725">
        <f t="shared" ca="1" si="274"/>
        <v>0</v>
      </c>
      <c r="BA168" s="725">
        <f t="shared" ca="1" si="274"/>
        <v>0</v>
      </c>
      <c r="BB168" s="725">
        <f t="shared" ca="1" si="274"/>
        <v>0</v>
      </c>
      <c r="BC168" s="725">
        <f t="shared" ca="1" si="274"/>
        <v>0</v>
      </c>
      <c r="BD168" s="725">
        <f t="shared" ca="1" si="274"/>
        <v>0</v>
      </c>
      <c r="BE168" s="725">
        <f t="shared" ca="1" si="274"/>
        <v>0</v>
      </c>
      <c r="BF168" s="725">
        <f t="shared" ca="1" si="274"/>
        <v>0</v>
      </c>
      <c r="BG168" s="725">
        <f t="shared" ca="1" si="274"/>
        <v>0</v>
      </c>
      <c r="BH168" s="725">
        <f t="shared" ca="1" si="274"/>
        <v>0</v>
      </c>
      <c r="BI168" s="725">
        <f t="shared" ca="1" si="274"/>
        <v>0</v>
      </c>
      <c r="BJ168" s="725">
        <f t="shared" ca="1" si="274"/>
        <v>0</v>
      </c>
      <c r="BK168" s="725">
        <f t="shared" ca="1" si="274"/>
        <v>0</v>
      </c>
      <c r="BL168" s="725">
        <f t="shared" ca="1" si="274"/>
        <v>0</v>
      </c>
      <c r="BM168" s="725">
        <f t="shared" ca="1" si="274"/>
        <v>0</v>
      </c>
      <c r="BN168" s="725">
        <f t="shared" ca="1" si="274"/>
        <v>0</v>
      </c>
      <c r="BO168" s="725">
        <f t="shared" ca="1" si="274"/>
        <v>0</v>
      </c>
      <c r="BP168" s="725">
        <f t="shared" ca="1" si="274"/>
        <v>0</v>
      </c>
      <c r="BQ168" s="725">
        <f t="shared" ca="1" si="274"/>
        <v>0</v>
      </c>
      <c r="BR168" s="725">
        <f t="shared" ca="1" si="274"/>
        <v>0</v>
      </c>
      <c r="BS168" s="725">
        <f t="shared" ref="BS168:ED168" ca="1" si="275">BS150</f>
        <v>0</v>
      </c>
      <c r="BT168" s="725">
        <f t="shared" ca="1" si="275"/>
        <v>0</v>
      </c>
      <c r="BU168" s="725">
        <f t="shared" ca="1" si="275"/>
        <v>-19091002.782767851</v>
      </c>
      <c r="BV168" s="725">
        <f t="shared" si="275"/>
        <v>0</v>
      </c>
      <c r="BW168" s="725">
        <f t="shared" si="275"/>
        <v>0</v>
      </c>
      <c r="BX168" s="725">
        <f t="shared" si="275"/>
        <v>0</v>
      </c>
      <c r="BY168" s="725">
        <f t="shared" si="275"/>
        <v>0</v>
      </c>
      <c r="BZ168" s="725">
        <f t="shared" si="275"/>
        <v>0</v>
      </c>
      <c r="CA168" s="725">
        <f t="shared" si="275"/>
        <v>0</v>
      </c>
      <c r="CB168" s="725">
        <f t="shared" si="275"/>
        <v>0</v>
      </c>
      <c r="CC168" s="725">
        <f t="shared" si="275"/>
        <v>0</v>
      </c>
      <c r="CD168" s="725">
        <f t="shared" si="275"/>
        <v>0</v>
      </c>
      <c r="CE168" s="725">
        <f t="shared" si="275"/>
        <v>0</v>
      </c>
      <c r="CF168" s="725">
        <f t="shared" si="275"/>
        <v>0</v>
      </c>
      <c r="CG168" s="725">
        <f t="shared" si="275"/>
        <v>0</v>
      </c>
      <c r="CH168" s="725">
        <f t="shared" si="275"/>
        <v>0</v>
      </c>
      <c r="CI168" s="725">
        <f t="shared" si="275"/>
        <v>0</v>
      </c>
      <c r="CJ168" s="725">
        <f t="shared" si="275"/>
        <v>0</v>
      </c>
      <c r="CK168" s="725">
        <f t="shared" si="275"/>
        <v>0</v>
      </c>
      <c r="CL168" s="725">
        <f t="shared" si="275"/>
        <v>0</v>
      </c>
      <c r="CM168" s="725">
        <f t="shared" si="275"/>
        <v>0</v>
      </c>
      <c r="CN168" s="725">
        <f t="shared" si="275"/>
        <v>0</v>
      </c>
      <c r="CO168" s="725">
        <f t="shared" si="275"/>
        <v>0</v>
      </c>
      <c r="CP168" s="725">
        <f t="shared" si="275"/>
        <v>0</v>
      </c>
      <c r="CQ168" s="725">
        <f t="shared" si="275"/>
        <v>0</v>
      </c>
      <c r="CR168" s="725">
        <f t="shared" si="275"/>
        <v>0</v>
      </c>
      <c r="CS168" s="725">
        <f t="shared" si="275"/>
        <v>0</v>
      </c>
      <c r="CT168" s="725">
        <f t="shared" si="275"/>
        <v>0</v>
      </c>
      <c r="CU168" s="725">
        <f t="shared" si="275"/>
        <v>0</v>
      </c>
      <c r="CV168" s="725">
        <f t="shared" si="275"/>
        <v>0</v>
      </c>
      <c r="CW168" s="725">
        <f t="shared" si="275"/>
        <v>0</v>
      </c>
      <c r="CX168" s="725">
        <f t="shared" si="275"/>
        <v>0</v>
      </c>
      <c r="CY168" s="725">
        <f t="shared" si="275"/>
        <v>0</v>
      </c>
      <c r="CZ168" s="725">
        <f t="shared" si="275"/>
        <v>0</v>
      </c>
      <c r="DA168" s="725">
        <f t="shared" si="275"/>
        <v>0</v>
      </c>
      <c r="DB168" s="725">
        <f t="shared" si="275"/>
        <v>0</v>
      </c>
      <c r="DC168" s="725">
        <f t="shared" si="275"/>
        <v>0</v>
      </c>
      <c r="DD168" s="725">
        <f t="shared" si="275"/>
        <v>0</v>
      </c>
      <c r="DE168" s="725">
        <f t="shared" si="275"/>
        <v>0</v>
      </c>
      <c r="DF168" s="725">
        <f t="shared" si="275"/>
        <v>0</v>
      </c>
      <c r="DG168" s="725">
        <f t="shared" si="275"/>
        <v>0</v>
      </c>
      <c r="DH168" s="725">
        <f t="shared" si="275"/>
        <v>0</v>
      </c>
      <c r="DI168" s="725">
        <f t="shared" si="275"/>
        <v>0</v>
      </c>
      <c r="DJ168" s="725">
        <f t="shared" si="275"/>
        <v>0</v>
      </c>
      <c r="DK168" s="725">
        <f t="shared" si="275"/>
        <v>0</v>
      </c>
      <c r="DL168" s="725">
        <f t="shared" si="275"/>
        <v>0</v>
      </c>
      <c r="DM168" s="725">
        <f t="shared" si="275"/>
        <v>0</v>
      </c>
      <c r="DN168" s="725">
        <f t="shared" si="275"/>
        <v>0</v>
      </c>
      <c r="DO168" s="725">
        <f t="shared" si="275"/>
        <v>0</v>
      </c>
      <c r="DP168" s="725">
        <f t="shared" si="275"/>
        <v>0</v>
      </c>
      <c r="DQ168" s="725">
        <f t="shared" si="275"/>
        <v>0</v>
      </c>
      <c r="DR168" s="725">
        <f t="shared" si="275"/>
        <v>0</v>
      </c>
      <c r="DS168" s="725">
        <f t="shared" si="275"/>
        <v>0</v>
      </c>
      <c r="DT168" s="725">
        <f t="shared" si="275"/>
        <v>0</v>
      </c>
      <c r="DU168" s="725">
        <f t="shared" si="275"/>
        <v>0</v>
      </c>
      <c r="DV168" s="725">
        <f t="shared" si="275"/>
        <v>0</v>
      </c>
      <c r="DW168" s="725">
        <f t="shared" si="275"/>
        <v>0</v>
      </c>
      <c r="DX168" s="725">
        <f t="shared" si="275"/>
        <v>0</v>
      </c>
      <c r="DY168" s="725">
        <f t="shared" si="275"/>
        <v>0</v>
      </c>
      <c r="DZ168" s="725">
        <f t="shared" si="275"/>
        <v>0</v>
      </c>
      <c r="EA168" s="725">
        <f t="shared" si="275"/>
        <v>0</v>
      </c>
      <c r="EB168" s="725">
        <f t="shared" si="275"/>
        <v>0</v>
      </c>
      <c r="EC168" s="725">
        <f t="shared" si="275"/>
        <v>0</v>
      </c>
      <c r="ED168" s="725">
        <f t="shared" si="275"/>
        <v>0</v>
      </c>
      <c r="EE168" s="725">
        <f t="shared" ref="EE168:GP168" si="276">EE150</f>
        <v>0</v>
      </c>
      <c r="EF168" s="725">
        <f t="shared" si="276"/>
        <v>0</v>
      </c>
      <c r="EG168" s="725">
        <f t="shared" si="276"/>
        <v>0</v>
      </c>
      <c r="EH168" s="725">
        <f t="shared" si="276"/>
        <v>0</v>
      </c>
      <c r="EI168" s="725">
        <f t="shared" si="276"/>
        <v>0</v>
      </c>
      <c r="EJ168" s="725">
        <f t="shared" si="276"/>
        <v>0</v>
      </c>
      <c r="EK168" s="725">
        <f t="shared" si="276"/>
        <v>0</v>
      </c>
      <c r="EL168" s="725">
        <f t="shared" si="276"/>
        <v>0</v>
      </c>
      <c r="EM168" s="725">
        <f t="shared" si="276"/>
        <v>0</v>
      </c>
      <c r="EN168" s="725">
        <f t="shared" si="276"/>
        <v>0</v>
      </c>
      <c r="EO168" s="725">
        <f t="shared" si="276"/>
        <v>0</v>
      </c>
      <c r="EP168" s="725">
        <f t="shared" si="276"/>
        <v>0</v>
      </c>
      <c r="EQ168" s="725">
        <f t="shared" si="276"/>
        <v>0</v>
      </c>
      <c r="ER168" s="725">
        <f t="shared" si="276"/>
        <v>0</v>
      </c>
      <c r="ES168" s="725">
        <f t="shared" si="276"/>
        <v>0</v>
      </c>
      <c r="ET168" s="725">
        <f t="shared" si="276"/>
        <v>0</v>
      </c>
      <c r="EU168" s="725">
        <f t="shared" si="276"/>
        <v>0</v>
      </c>
      <c r="EV168" s="725">
        <f t="shared" si="276"/>
        <v>0</v>
      </c>
      <c r="EW168" s="725">
        <f t="shared" si="276"/>
        <v>0</v>
      </c>
      <c r="EX168" s="725">
        <f t="shared" si="276"/>
        <v>0</v>
      </c>
      <c r="EY168" s="725">
        <f t="shared" si="276"/>
        <v>0</v>
      </c>
      <c r="EZ168" s="725">
        <f t="shared" si="276"/>
        <v>0</v>
      </c>
      <c r="FA168" s="725">
        <f t="shared" si="276"/>
        <v>0</v>
      </c>
      <c r="FB168" s="725">
        <f t="shared" si="276"/>
        <v>0</v>
      </c>
      <c r="FC168" s="725">
        <f t="shared" si="276"/>
        <v>0</v>
      </c>
      <c r="FD168" s="725">
        <f t="shared" si="276"/>
        <v>0</v>
      </c>
      <c r="FE168" s="725">
        <f t="shared" si="276"/>
        <v>0</v>
      </c>
      <c r="FF168" s="725">
        <f t="shared" si="276"/>
        <v>0</v>
      </c>
      <c r="FG168" s="725">
        <f t="shared" si="276"/>
        <v>0</v>
      </c>
      <c r="FH168" s="725">
        <f t="shared" si="276"/>
        <v>0</v>
      </c>
      <c r="FI168" s="725">
        <f t="shared" si="276"/>
        <v>0</v>
      </c>
      <c r="FJ168" s="725">
        <f t="shared" si="276"/>
        <v>0</v>
      </c>
      <c r="FK168" s="725">
        <f t="shared" si="276"/>
        <v>0</v>
      </c>
      <c r="FL168" s="725">
        <f t="shared" si="276"/>
        <v>0</v>
      </c>
      <c r="FM168" s="725">
        <f t="shared" si="276"/>
        <v>0</v>
      </c>
      <c r="FN168" s="725">
        <f t="shared" si="276"/>
        <v>0</v>
      </c>
      <c r="FO168" s="725">
        <f t="shared" si="276"/>
        <v>0</v>
      </c>
      <c r="FP168" s="725">
        <f t="shared" si="276"/>
        <v>0</v>
      </c>
      <c r="FQ168" s="725">
        <f t="shared" si="276"/>
        <v>0</v>
      </c>
      <c r="FR168" s="725">
        <f t="shared" si="276"/>
        <v>0</v>
      </c>
      <c r="FS168" s="725">
        <f t="shared" si="276"/>
        <v>0</v>
      </c>
      <c r="FT168" s="725">
        <f t="shared" si="276"/>
        <v>0</v>
      </c>
      <c r="FU168" s="725">
        <f t="shared" si="276"/>
        <v>0</v>
      </c>
      <c r="FV168" s="725">
        <f t="shared" si="276"/>
        <v>0</v>
      </c>
      <c r="FW168" s="725">
        <f t="shared" si="276"/>
        <v>0</v>
      </c>
      <c r="FX168" s="725">
        <f t="shared" si="276"/>
        <v>0</v>
      </c>
      <c r="FY168" s="725">
        <f t="shared" si="276"/>
        <v>0</v>
      </c>
      <c r="FZ168" s="725">
        <f t="shared" si="276"/>
        <v>0</v>
      </c>
      <c r="GA168" s="725">
        <f t="shared" si="276"/>
        <v>0</v>
      </c>
      <c r="GB168" s="725">
        <f t="shared" si="276"/>
        <v>0</v>
      </c>
      <c r="GC168" s="725">
        <f t="shared" si="276"/>
        <v>0</v>
      </c>
      <c r="GD168" s="725">
        <f t="shared" si="276"/>
        <v>0</v>
      </c>
      <c r="GE168" s="725">
        <f t="shared" si="276"/>
        <v>0</v>
      </c>
      <c r="GF168" s="725">
        <f t="shared" si="276"/>
        <v>0</v>
      </c>
      <c r="GG168" s="725">
        <f t="shared" si="276"/>
        <v>0</v>
      </c>
      <c r="GH168" s="725">
        <f t="shared" si="276"/>
        <v>0</v>
      </c>
      <c r="GI168" s="725">
        <f t="shared" si="276"/>
        <v>0</v>
      </c>
      <c r="GJ168" s="725">
        <f t="shared" si="276"/>
        <v>0</v>
      </c>
      <c r="GK168" s="725">
        <f t="shared" si="276"/>
        <v>0</v>
      </c>
      <c r="GL168" s="725">
        <f t="shared" si="276"/>
        <v>0</v>
      </c>
      <c r="GM168" s="725">
        <f t="shared" si="276"/>
        <v>0</v>
      </c>
      <c r="GN168" s="725">
        <f t="shared" si="276"/>
        <v>0</v>
      </c>
      <c r="GO168" s="725">
        <f t="shared" si="276"/>
        <v>0</v>
      </c>
      <c r="GP168" s="725">
        <f t="shared" si="276"/>
        <v>0</v>
      </c>
      <c r="GQ168" s="725">
        <f t="shared" ref="GQ168:IL168" si="277">GQ150</f>
        <v>0</v>
      </c>
      <c r="GR168" s="725">
        <f t="shared" si="277"/>
        <v>0</v>
      </c>
      <c r="GS168" s="725">
        <f t="shared" si="277"/>
        <v>0</v>
      </c>
      <c r="GT168" s="725">
        <f t="shared" si="277"/>
        <v>0</v>
      </c>
      <c r="GU168" s="725">
        <f t="shared" si="277"/>
        <v>0</v>
      </c>
      <c r="GV168" s="725">
        <f t="shared" si="277"/>
        <v>0</v>
      </c>
      <c r="GW168" s="725">
        <f t="shared" si="277"/>
        <v>0</v>
      </c>
      <c r="GX168" s="725">
        <f t="shared" si="277"/>
        <v>0</v>
      </c>
      <c r="GY168" s="725">
        <f t="shared" si="277"/>
        <v>0</v>
      </c>
      <c r="GZ168" s="725">
        <f t="shared" si="277"/>
        <v>0</v>
      </c>
      <c r="HA168" s="725">
        <f t="shared" si="277"/>
        <v>0</v>
      </c>
      <c r="HB168" s="725">
        <f t="shared" si="277"/>
        <v>0</v>
      </c>
      <c r="HC168" s="725">
        <f t="shared" si="277"/>
        <v>0</v>
      </c>
      <c r="HD168" s="725">
        <f t="shared" si="277"/>
        <v>0</v>
      </c>
      <c r="HE168" s="725">
        <f t="shared" si="277"/>
        <v>0</v>
      </c>
      <c r="HF168" s="725">
        <f t="shared" si="277"/>
        <v>0</v>
      </c>
      <c r="HG168" s="725">
        <f t="shared" si="277"/>
        <v>0</v>
      </c>
      <c r="HH168" s="725">
        <f t="shared" si="277"/>
        <v>0</v>
      </c>
      <c r="HI168" s="725">
        <f t="shared" si="277"/>
        <v>0</v>
      </c>
      <c r="HJ168" s="725">
        <f t="shared" si="277"/>
        <v>0</v>
      </c>
      <c r="HK168" s="725">
        <f t="shared" si="277"/>
        <v>0</v>
      </c>
      <c r="HL168" s="725">
        <f t="shared" si="277"/>
        <v>0</v>
      </c>
      <c r="HM168" s="725">
        <f t="shared" si="277"/>
        <v>0</v>
      </c>
      <c r="HN168" s="725">
        <f t="shared" si="277"/>
        <v>0</v>
      </c>
      <c r="HO168" s="725">
        <f t="shared" si="277"/>
        <v>0</v>
      </c>
      <c r="HP168" s="725">
        <f t="shared" si="277"/>
        <v>0</v>
      </c>
      <c r="HQ168" s="725">
        <f t="shared" si="277"/>
        <v>0</v>
      </c>
      <c r="HR168" s="725">
        <f t="shared" si="277"/>
        <v>0</v>
      </c>
      <c r="HS168" s="725">
        <f t="shared" si="277"/>
        <v>0</v>
      </c>
      <c r="HT168" s="725">
        <f t="shared" si="277"/>
        <v>0</v>
      </c>
      <c r="HU168" s="725">
        <f t="shared" si="277"/>
        <v>0</v>
      </c>
      <c r="HV168" s="725">
        <f t="shared" si="277"/>
        <v>0</v>
      </c>
      <c r="HW168" s="725">
        <f t="shared" si="277"/>
        <v>0</v>
      </c>
      <c r="HX168" s="725">
        <f t="shared" si="277"/>
        <v>0</v>
      </c>
      <c r="HY168" s="725">
        <f t="shared" si="277"/>
        <v>0</v>
      </c>
      <c r="HZ168" s="725">
        <f t="shared" si="277"/>
        <v>0</v>
      </c>
      <c r="IA168" s="725">
        <f t="shared" si="277"/>
        <v>0</v>
      </c>
      <c r="IB168" s="725">
        <f t="shared" si="277"/>
        <v>0</v>
      </c>
      <c r="IC168" s="725">
        <f t="shared" si="277"/>
        <v>0</v>
      </c>
      <c r="ID168" s="725">
        <f t="shared" si="277"/>
        <v>0</v>
      </c>
      <c r="IE168" s="725">
        <f t="shared" si="277"/>
        <v>0</v>
      </c>
      <c r="IF168" s="725">
        <f t="shared" si="277"/>
        <v>0</v>
      </c>
      <c r="IG168" s="725">
        <f t="shared" si="277"/>
        <v>0</v>
      </c>
      <c r="IH168" s="725">
        <f t="shared" si="277"/>
        <v>0</v>
      </c>
      <c r="II168" s="725">
        <f t="shared" si="277"/>
        <v>0</v>
      </c>
      <c r="IJ168" s="725">
        <f t="shared" si="277"/>
        <v>0</v>
      </c>
      <c r="IK168" s="725">
        <f t="shared" si="277"/>
        <v>0</v>
      </c>
      <c r="IL168" s="725">
        <f t="shared" si="277"/>
        <v>0</v>
      </c>
    </row>
    <row r="169" spans="1:247" s="709" customFormat="1">
      <c r="B169" s="709" t="s">
        <v>734</v>
      </c>
      <c r="D169" s="810"/>
      <c r="E169" s="709">
        <f t="shared" ca="1" si="265"/>
        <v>-16939192.186814871</v>
      </c>
      <c r="F169" s="725"/>
      <c r="G169" s="725">
        <f ca="1">IF(G162&gt;0,-MIN(G162,SUM(G166:G168)+SUM($F166:F169)),0)</f>
        <v>0</v>
      </c>
      <c r="H169" s="725">
        <f ca="1">IF(H162&gt;0,-MIN(H162,SUM(H166:H168)+SUM($F166:G169)),0)</f>
        <v>0</v>
      </c>
      <c r="I169" s="725">
        <f ca="1">IF(I162&gt;0,-MIN(I162,SUM(I166:I168)+SUM($F166:H169)),0)</f>
        <v>0</v>
      </c>
      <c r="J169" s="725">
        <f ca="1">IF(J162&gt;0,-MIN(J162,SUM(J166:J168)+SUM($F166:I169)),0)</f>
        <v>0</v>
      </c>
      <c r="K169" s="725">
        <f ca="1">IF(K162&gt;0,-MIN(K162,SUM(K166:K168)+SUM($F166:J169)),0)</f>
        <v>0</v>
      </c>
      <c r="L169" s="725">
        <f ca="1">IF(L162&gt;0,-MIN(L162,SUM(L166:L168)+SUM($F166:K169)),0)</f>
        <v>0</v>
      </c>
      <c r="M169" s="725">
        <f ca="1">IF(M162&gt;0,-MIN(M162,SUM(M166:M168)+SUM($F166:L169)),0)</f>
        <v>0</v>
      </c>
      <c r="N169" s="725">
        <f ca="1">IF(N162&gt;0,-MIN(N162,SUM(N166:N168)+SUM($F166:M169)),0)</f>
        <v>0</v>
      </c>
      <c r="O169" s="725">
        <f ca="1">IF(O162&gt;0,-MIN(O162,SUM(O166:O168)+SUM($F166:N169)),0)</f>
        <v>0</v>
      </c>
      <c r="P169" s="725">
        <f ca="1">IF(P162&gt;0,-MIN(P162,SUM(P166:P168)+SUM($F166:O169)),0)</f>
        <v>0</v>
      </c>
      <c r="Q169" s="725">
        <f ca="1">IF(Q162&gt;0,-MIN(Q162,SUM(Q166:Q168)+SUM($F166:P169)),0)</f>
        <v>0</v>
      </c>
      <c r="R169" s="725">
        <f ca="1">IF(R162&gt;0,-MIN(R162,SUM(R166:R168)+SUM($F166:Q169)),0)</f>
        <v>0</v>
      </c>
      <c r="S169" s="725">
        <f ca="1">IF(S162&gt;0,-MIN(S162,SUM(S166:S168)+SUM($F166:R169)),0)</f>
        <v>0</v>
      </c>
      <c r="T169" s="725">
        <f ca="1">IF(T162&gt;0,-MIN(T162,SUM(T166:T168)+SUM($F166:S169)),0)</f>
        <v>0</v>
      </c>
      <c r="U169" s="725">
        <f ca="1">IF(U162&gt;0,-MIN(U162,SUM(U166:U168)+SUM($F166:T169)),0)</f>
        <v>0</v>
      </c>
      <c r="V169" s="725">
        <f ca="1">IF(V162&gt;0,-MIN(V162,SUM(V166:V168)+SUM($F166:U169)),0)</f>
        <v>0</v>
      </c>
      <c r="W169" s="725">
        <f ca="1">IF(W162&gt;0,-MIN(W162,SUM(W166:W168)+SUM($F166:V169)),0)</f>
        <v>0</v>
      </c>
      <c r="X169" s="725">
        <f ca="1">IF(X162&gt;0,-MIN(X162,SUM(X166:X168)+SUM($F166:W169)),0)</f>
        <v>0</v>
      </c>
      <c r="Y169" s="725">
        <f ca="1">IF(Y162&gt;0,-MIN(Y162,SUM(Y166:Y168)+SUM($F166:X169)),0)</f>
        <v>0</v>
      </c>
      <c r="Z169" s="725">
        <f ca="1">IF(Z162&gt;0,-MIN(Z162,SUM(Z166:Z168)+SUM($F166:Y169)),0)</f>
        <v>0</v>
      </c>
      <c r="AA169" s="725">
        <f ca="1">IF(AA162&gt;0,-MIN(AA162,SUM(AA166:AA168)+SUM($F166:Z169)),0)</f>
        <v>0</v>
      </c>
      <c r="AB169" s="725">
        <f ca="1">IF(AB162&gt;0,-MIN(AB162,SUM(AB166:AB168)+SUM($F166:AA169)),0)</f>
        <v>0</v>
      </c>
      <c r="AC169" s="725">
        <f ca="1">IF(AC162&gt;0,-MIN(AC162,SUM(AC166:AC168)+SUM($F166:AB169)),0)</f>
        <v>0</v>
      </c>
      <c r="AD169" s="725">
        <f ca="1">IF(AD162&gt;0,-MIN(AD162,SUM(AD166:AD168)+SUM($F166:AC169)),0)</f>
        <v>0</v>
      </c>
      <c r="AE169" s="725">
        <f ca="1">IF(AE162&gt;0,-MIN(AE162,SUM(AE166:AE168)+SUM($F166:AD169)),0)</f>
        <v>0</v>
      </c>
      <c r="AF169" s="725">
        <f ca="1">IF(AF162&gt;0,-MIN(AF162,SUM(AF166:AF168)+SUM($F166:AE169)),0)</f>
        <v>0</v>
      </c>
      <c r="AG169" s="725">
        <f ca="1">IF(AG162&gt;0,-MIN(AG162,SUM(AG166:AG168)+SUM($F166:AF169)),0)</f>
        <v>0</v>
      </c>
      <c r="AH169" s="725">
        <f ca="1">IF(AH162&gt;0,-MIN(AH162,SUM(AH166:AH168)+SUM($F166:AG169)),0)</f>
        <v>0</v>
      </c>
      <c r="AI169" s="725">
        <f ca="1">IF(AI162&gt;0,-MIN(AI162,SUM(AI166:AI168)+SUM($F166:AH169)),0)</f>
        <v>0</v>
      </c>
      <c r="AJ169" s="725">
        <f ca="1">IF(AJ162&gt;0,-MIN(AJ162,SUM(AJ166:AJ168)+SUM($F166:AI169)),0)</f>
        <v>0</v>
      </c>
      <c r="AK169" s="725">
        <f ca="1">IF(AK162&gt;0,-MIN(AK162,SUM(AK166:AK168)+SUM($F166:AJ169)),0)</f>
        <v>0</v>
      </c>
      <c r="AL169" s="725">
        <f ca="1">IF(AL162&gt;0,-MIN(AL162,SUM(AL166:AL168)+SUM($F166:AK169)),0)</f>
        <v>0</v>
      </c>
      <c r="AM169" s="725">
        <f ca="1">IF(AM162&gt;0,-MIN(AM162,SUM(AM166:AM168)+SUM($F166:AL169)),0)</f>
        <v>0</v>
      </c>
      <c r="AN169" s="725">
        <f ca="1">IF(AN162&gt;0,-MIN(AN162,SUM(AN166:AN168)+SUM($F166:AM169)),0)</f>
        <v>0</v>
      </c>
      <c r="AO169" s="725">
        <f ca="1">IF(AO162&gt;0,-MIN(AO162,SUM(AO166:AO168)+SUM($F166:AN169)),0)</f>
        <v>0</v>
      </c>
      <c r="AP169" s="725">
        <f ca="1">IF(AP162&gt;0,-MIN(AP162,SUM(AP166:AP168)+SUM($F166:AO169)),0)</f>
        <v>0</v>
      </c>
      <c r="AQ169" s="725">
        <f ca="1">IF(AQ162&gt;0,-MIN(AQ162,SUM(AQ166:AQ168)+SUM($F166:AP169)),0)</f>
        <v>0</v>
      </c>
      <c r="AR169" s="725">
        <f ca="1">IF(AR162&gt;0,-MIN(AR162,SUM(AR166:AR168)+SUM($F166:AQ169)),0)</f>
        <v>0</v>
      </c>
      <c r="AS169" s="725">
        <f ca="1">IF(AS162&gt;0,-MIN(AS162,SUM(AS166:AS168)+SUM($F166:AR169)),0)</f>
        <v>0</v>
      </c>
      <c r="AT169" s="725">
        <f ca="1">IF(AT162&gt;0,-MIN(AT162,SUM(AT166:AT168)+SUM($F166:AS169)),0)</f>
        <v>0</v>
      </c>
      <c r="AU169" s="725">
        <f ca="1">IF(AU162&gt;0,-MIN(AU162,SUM(AU166:AU168)+SUM($F166:AT169)),0)</f>
        <v>0</v>
      </c>
      <c r="AV169" s="725">
        <f ca="1">IF(AV162&gt;0,-MIN(AV162,SUM(AV166:AV168)+SUM($F166:AU169)),0)</f>
        <v>0</v>
      </c>
      <c r="AW169" s="725">
        <f ca="1">IF(AW162&gt;0,-MIN(AW162,SUM(AW166:AW168)+SUM($F166:AV169)),0)</f>
        <v>0</v>
      </c>
      <c r="AX169" s="725">
        <f ca="1">IF(AX162&gt;0,-MIN(AX162,SUM(AX166:AX168)+SUM($F166:AW169)),0)</f>
        <v>0</v>
      </c>
      <c r="AY169" s="725">
        <f ca="1">IF(AY162&gt;0,-MIN(AY162,SUM(AY166:AY168)+SUM($F166:AX169)),0)</f>
        <v>0</v>
      </c>
      <c r="AZ169" s="725">
        <f ca="1">IF(AZ162&gt;0,-MIN(AZ162,SUM(AZ166:AZ168)+SUM($F166:AY169)),0)</f>
        <v>0</v>
      </c>
      <c r="BA169" s="725">
        <f ca="1">IF(BA162&gt;0,-MIN(BA162,SUM(BA166:BA168)+SUM($F166:AZ169)),0)</f>
        <v>0</v>
      </c>
      <c r="BB169" s="725">
        <f ca="1">IF(BB162&gt;0,-MIN(BB162,SUM(BB166:BB168)+SUM($F166:BA169)),0)</f>
        <v>0</v>
      </c>
      <c r="BC169" s="725">
        <f ca="1">IF(BC162&gt;0,-MIN(BC162,SUM(BC166:BC168)+SUM($F166:BB169)),0)</f>
        <v>0</v>
      </c>
      <c r="BD169" s="725">
        <f ca="1">IF(BD162&gt;0,-MIN(BD162,SUM(BD166:BD168)+SUM($F166:BC169)),0)</f>
        <v>0</v>
      </c>
      <c r="BE169" s="725">
        <f ca="1">IF(BE162&gt;0,-MIN(BE162,SUM(BE166:BE168)+SUM($F166:BD169)),0)</f>
        <v>0</v>
      </c>
      <c r="BF169" s="725">
        <f ca="1">IF(BF162&gt;0,-MIN(BF162,SUM(BF166:BF168)+SUM($F166:BE169)),0)</f>
        <v>0</v>
      </c>
      <c r="BG169" s="725">
        <f ca="1">IF(BG162&gt;0,-MIN(BG162,SUM(BG166:BG168)+SUM($F166:BF169)),0)</f>
        <v>0</v>
      </c>
      <c r="BH169" s="725">
        <f ca="1">IF(BH162&gt;0,-MIN(BH162,SUM(BH166:BH168)+SUM($F166:BG169)),0)</f>
        <v>0</v>
      </c>
      <c r="BI169" s="725">
        <f ca="1">IF(BI162&gt;0,-MIN(BI162,SUM(BI166:BI168)+SUM($F166:BH169)),0)</f>
        <v>0</v>
      </c>
      <c r="BJ169" s="725">
        <f ca="1">IF(BJ162&gt;0,-MIN(BJ162,SUM(BJ166:BJ168)+SUM($F166:BI169)),0)</f>
        <v>0</v>
      </c>
      <c r="BK169" s="725">
        <f ca="1">IF(BK162&gt;0,-MIN(BK162,SUM(BK166:BK168)+SUM($F166:BJ169)),0)</f>
        <v>0</v>
      </c>
      <c r="BL169" s="725">
        <f ca="1">IF(BL162&gt;0,-MIN(BL162,SUM(BL166:BL168)+SUM($F166:BK169)),0)</f>
        <v>0</v>
      </c>
      <c r="BM169" s="725">
        <f ca="1">IF(BM162&gt;0,-MIN(BM162,SUM(BM166:BM168)+SUM($F166:BL169)),0)</f>
        <v>0</v>
      </c>
      <c r="BN169" s="725">
        <f ca="1">IF(BN162&gt;0,-MIN(BN162,SUM(BN166:BN168)+SUM($F166:BM169)),0)</f>
        <v>0</v>
      </c>
      <c r="BO169" s="725">
        <f ca="1">IF(BO162&gt;0,-MIN(BO162,SUM(BO166:BO168)+SUM($F166:BN169)),0)</f>
        <v>0</v>
      </c>
      <c r="BP169" s="725">
        <f ca="1">IF(BP162&gt;0,-MIN(BP162,SUM(BP166:BP168)+SUM($F166:BO169)),0)</f>
        <v>0</v>
      </c>
      <c r="BQ169" s="725">
        <f ca="1">IF(BQ162&gt;0,-MIN(BQ162,SUM(BQ166:BQ168)+SUM($F166:BP169)),0)</f>
        <v>0</v>
      </c>
      <c r="BR169" s="725">
        <f ca="1">IF(BR162&gt;0,-MIN(BR162,SUM(BR166:BR168)+SUM($F166:BQ169)),0)</f>
        <v>0</v>
      </c>
      <c r="BS169" s="725">
        <f ca="1">IF(BS162&gt;0,-MIN(BS162,SUM(BS166:BS168)+SUM($F166:BR169)),0)</f>
        <v>0</v>
      </c>
      <c r="BT169" s="725">
        <f ca="1">IF(BT162&gt;0,-MIN(BT162,SUM(BT166:BT168)+SUM($F166:BS169)),0)</f>
        <v>0</v>
      </c>
      <c r="BU169" s="725">
        <f ca="1">IF(BU162&gt;0,-MIN(BU162,SUM(BU166:BU168)+SUM($F166:BT169)),0)</f>
        <v>-16939192.186814871</v>
      </c>
      <c r="BV169" s="725">
        <f>IF(BV162&gt;0,-MIN(BV162,SUM(BV166:BV168)+SUM($F166:BU169)),0)</f>
        <v>0</v>
      </c>
      <c r="BW169" s="725">
        <f>IF(BW162&gt;0,-MIN(BW162,SUM(BW166:BW168)+SUM($F166:BV169)),0)</f>
        <v>0</v>
      </c>
      <c r="BX169" s="725">
        <f>IF(BX162&gt;0,-MIN(BX162,SUM(BX166:BX168)+SUM($F166:BW169)),0)</f>
        <v>0</v>
      </c>
      <c r="BY169" s="725">
        <f>IF(BY162&gt;0,-MIN(BY162,SUM(BY166:BY168)+SUM($F166:BX169)),0)</f>
        <v>0</v>
      </c>
      <c r="BZ169" s="725">
        <f>IF(BZ162&gt;0,-MIN(BZ162,SUM(BZ166:BZ168)+SUM($F166:BY169)),0)</f>
        <v>0</v>
      </c>
      <c r="CA169" s="725">
        <f>IF(CA162&gt;0,-MIN(CA162,SUM(CA166:CA168)+SUM($F166:BZ169)),0)</f>
        <v>0</v>
      </c>
      <c r="CB169" s="725">
        <f>IF(CB162&gt;0,-MIN(CB162,SUM(CB166:CB168)+SUM($F166:CA169)),0)</f>
        <v>0</v>
      </c>
      <c r="CC169" s="725">
        <f>IF(CC162&gt;0,-MIN(CC162,SUM(CC166:CC168)+SUM($F166:CB169)),0)</f>
        <v>0</v>
      </c>
      <c r="CD169" s="725">
        <f>IF(CD162&gt;0,-MIN(CD162,SUM(CD166:CD168)+SUM($F166:CC169)),0)</f>
        <v>0</v>
      </c>
      <c r="CE169" s="725">
        <f>IF(CE162&gt;0,-MIN(CE162,SUM(CE166:CE168)+SUM($F166:CD169)),0)</f>
        <v>0</v>
      </c>
      <c r="CF169" s="725">
        <f>IF(CF162&gt;0,-MIN(CF162,SUM(CF166:CF168)+SUM($F166:CE169)),0)</f>
        <v>0</v>
      </c>
      <c r="CG169" s="725">
        <f>IF(CG162&gt;0,-MIN(CG162,SUM(CG166:CG168)+SUM($F166:CF169)),0)</f>
        <v>0</v>
      </c>
      <c r="CH169" s="725">
        <f>IF(CH162&gt;0,-MIN(CH162,SUM(CH166:CH168)+SUM($F166:CG169)),0)</f>
        <v>0</v>
      </c>
      <c r="CI169" s="725">
        <f>IF(CI162&gt;0,-MIN(CI162,SUM(CI166:CI168)+SUM($F166:CH169)),0)</f>
        <v>0</v>
      </c>
      <c r="CJ169" s="725">
        <f>IF(CJ162&gt;0,-MIN(CJ162,SUM(CJ166:CJ168)+SUM($F166:CI169)),0)</f>
        <v>0</v>
      </c>
      <c r="CK169" s="725">
        <f>IF(CK162&gt;0,-MIN(CK162,SUM(CK166:CK168)+SUM($F166:CJ169)),0)</f>
        <v>0</v>
      </c>
      <c r="CL169" s="725">
        <f>IF(CL162&gt;0,-MIN(CL162,SUM(CL166:CL168)+SUM($F166:CK169)),0)</f>
        <v>0</v>
      </c>
      <c r="CM169" s="725">
        <f>IF(CM162&gt;0,-MIN(CM162,SUM(CM166:CM168)+SUM($F166:CL169)),0)</f>
        <v>0</v>
      </c>
      <c r="CN169" s="725">
        <f>IF(CN162&gt;0,-MIN(CN162,SUM(CN166:CN168)+SUM($F166:CM169)),0)</f>
        <v>0</v>
      </c>
      <c r="CO169" s="725">
        <f>IF(CO162&gt;0,-MIN(CO162,SUM(CO166:CO168)+SUM($F166:CN169)),0)</f>
        <v>0</v>
      </c>
      <c r="CP169" s="725">
        <f>IF(CP162&gt;0,-MIN(CP162,SUM(CP166:CP168)+SUM($F166:CO169)),0)</f>
        <v>0</v>
      </c>
      <c r="CQ169" s="725">
        <f>IF(CQ162&gt;0,-MIN(CQ162,SUM(CQ166:CQ168)+SUM($F166:CP169)),0)</f>
        <v>0</v>
      </c>
      <c r="CR169" s="725">
        <f>IF(CR162&gt;0,-MIN(CR162,SUM(CR166:CR168)+SUM($F166:CQ169)),0)</f>
        <v>0</v>
      </c>
      <c r="CS169" s="725">
        <f>IF(CS162&gt;0,-MIN(CS162,SUM(CS166:CS168)+SUM($F166:CR169)),0)</f>
        <v>0</v>
      </c>
      <c r="CT169" s="725">
        <f>IF(CT162&gt;0,-MIN(CT162,SUM(CT166:CT168)+SUM($F166:CS169)),0)</f>
        <v>0</v>
      </c>
      <c r="CU169" s="725">
        <f>IF(CU162&gt;0,-MIN(CU162,SUM(CU166:CU168)+SUM($F166:CT169)),0)</f>
        <v>0</v>
      </c>
      <c r="CV169" s="725">
        <f>IF(CV162&gt;0,-MIN(CV162,SUM(CV166:CV168)+SUM($F166:CU169)),0)</f>
        <v>0</v>
      </c>
      <c r="CW169" s="725">
        <f>IF(CW162&gt;0,-MIN(CW162,SUM(CW166:CW168)+SUM($F166:CV169)),0)</f>
        <v>0</v>
      </c>
      <c r="CX169" s="725">
        <f>IF(CX162&gt;0,-MIN(CX162,SUM(CX166:CX168)+SUM($F166:CW169)),0)</f>
        <v>0</v>
      </c>
      <c r="CY169" s="725">
        <f>IF(CY162&gt;0,-MIN(CY162,SUM(CY166:CY168)+SUM($F166:CX169)),0)</f>
        <v>0</v>
      </c>
      <c r="CZ169" s="725">
        <f>IF(CZ162&gt;0,-MIN(CZ162,SUM(CZ166:CZ168)+SUM($F166:CY169)),0)</f>
        <v>0</v>
      </c>
      <c r="DA169" s="725">
        <f>IF(DA162&gt;0,-MIN(DA162,SUM(DA166:DA168)+SUM($F166:CZ169)),0)</f>
        <v>0</v>
      </c>
      <c r="DB169" s="725">
        <f>IF(DB162&gt;0,-MIN(DB162,SUM(DB166:DB168)+SUM($F166:DA169)),0)</f>
        <v>0</v>
      </c>
      <c r="DC169" s="725">
        <f>IF(DC162&gt;0,-MIN(DC162,SUM(DC166:DC168)+SUM($F166:DB169)),0)</f>
        <v>0</v>
      </c>
      <c r="DD169" s="725">
        <f>IF(DD162&gt;0,-MIN(DD162,SUM(DD166:DD168)+SUM($F166:DC169)),0)</f>
        <v>0</v>
      </c>
      <c r="DE169" s="725">
        <f>IF(DE162&gt;0,-MIN(DE162,SUM(DE166:DE168)+SUM($F166:DD169)),0)</f>
        <v>0</v>
      </c>
      <c r="DF169" s="725">
        <f>IF(DF162&gt;0,-MIN(DF162,SUM(DF166:DF168)+SUM($F166:DE169)),0)</f>
        <v>0</v>
      </c>
      <c r="DG169" s="725">
        <f>IF(DG162&gt;0,-MIN(DG162,SUM(DG166:DG168)+SUM($F166:DF169)),0)</f>
        <v>0</v>
      </c>
      <c r="DH169" s="725">
        <f>IF(DH162&gt;0,-MIN(DH162,SUM(DH166:DH168)+SUM($F166:DG169)),0)</f>
        <v>0</v>
      </c>
      <c r="DI169" s="725">
        <f>IF(DI162&gt;0,-MIN(DI162,SUM(DI166:DI168)+SUM($F166:DH169)),0)</f>
        <v>0</v>
      </c>
      <c r="DJ169" s="725">
        <f>IF(DJ162&gt;0,-MIN(DJ162,SUM(DJ166:DJ168)+SUM($F166:DI169)),0)</f>
        <v>0</v>
      </c>
      <c r="DK169" s="725">
        <f>IF(DK162&gt;0,-MIN(DK162,SUM(DK166:DK168)+SUM($F166:DJ169)),0)</f>
        <v>0</v>
      </c>
      <c r="DL169" s="725">
        <f>IF(DL162&gt;0,-MIN(DL162,SUM(DL166:DL168)+SUM($F166:DK169)),0)</f>
        <v>0</v>
      </c>
      <c r="DM169" s="725">
        <f>IF(DM162&gt;0,-MIN(DM162,SUM(DM166:DM168)+SUM($F166:DL169)),0)</f>
        <v>0</v>
      </c>
      <c r="DN169" s="725">
        <f>IF(DN162&gt;0,-MIN(DN162,SUM(DN166:DN168)+SUM($F166:DM169)),0)</f>
        <v>0</v>
      </c>
      <c r="DO169" s="725">
        <f>IF(DO162&gt;0,-MIN(DO162,SUM(DO166:DO168)+SUM($F166:DN169)),0)</f>
        <v>0</v>
      </c>
      <c r="DP169" s="725">
        <f>IF(DP162&gt;0,-MIN(DP162,SUM(DP166:DP168)+SUM($F166:DO169)),0)</f>
        <v>0</v>
      </c>
      <c r="DQ169" s="725">
        <f>IF(DQ162&gt;0,-MIN(DQ162,SUM(DQ166:DQ168)+SUM($F166:DP169)),0)</f>
        <v>0</v>
      </c>
      <c r="DR169" s="725">
        <f>IF(DR162&gt;0,-MIN(DR162,SUM(DR166:DR168)+SUM($F166:DQ169)),0)</f>
        <v>0</v>
      </c>
      <c r="DS169" s="725">
        <f>IF(DS162&gt;0,-MIN(DS162,SUM(DS166:DS168)+SUM($F166:DR169)),0)</f>
        <v>0</v>
      </c>
      <c r="DT169" s="725">
        <f>IF(DT162&gt;0,-MIN(DT162,SUM(DT166:DT168)+SUM($F166:DS169)),0)</f>
        <v>0</v>
      </c>
      <c r="DU169" s="725">
        <f>IF(DU162&gt;0,-MIN(DU162,SUM(DU166:DU168)+SUM($F166:DT169)),0)</f>
        <v>0</v>
      </c>
      <c r="DV169" s="725">
        <f>IF(DV162&gt;0,-MIN(DV162,SUM(DV166:DV168)+SUM($F166:DU169)),0)</f>
        <v>0</v>
      </c>
      <c r="DW169" s="725">
        <f>IF(DW162&gt;0,-MIN(DW162,SUM(DW166:DW168)+SUM($F166:DV169)),0)</f>
        <v>0</v>
      </c>
      <c r="DX169" s="725">
        <f>IF(DX162&gt;0,-MIN(DX162,SUM(DX166:DX168)+SUM($F166:DW169)),0)</f>
        <v>0</v>
      </c>
      <c r="DY169" s="725">
        <f>IF(DY162&gt;0,-MIN(DY162,SUM(DY166:DY168)+SUM($F166:DX169)),0)</f>
        <v>0</v>
      </c>
      <c r="DZ169" s="725">
        <f>IF(DZ162&gt;0,-MIN(DZ162,SUM(DZ166:DZ168)+SUM($F166:DY169)),0)</f>
        <v>0</v>
      </c>
      <c r="EA169" s="725">
        <f>IF(EA162&gt;0,-MIN(EA162,SUM(EA166:EA168)+SUM($F166:DZ169)),0)</f>
        <v>0</v>
      </c>
      <c r="EB169" s="725">
        <f>IF(EB162&gt;0,-MIN(EB162,SUM(EB166:EB168)+SUM($F166:EA169)),0)</f>
        <v>0</v>
      </c>
      <c r="EC169" s="725">
        <f>IF(EC162&gt;0,-MIN(EC162,SUM(EC166:EC168)+SUM($F166:EB169)),0)</f>
        <v>0</v>
      </c>
      <c r="ED169" s="725">
        <f>IF(ED162&gt;0,-MIN(ED162,SUM(ED166:ED168)+SUM($F166:EC169)),0)</f>
        <v>0</v>
      </c>
      <c r="EE169" s="725">
        <f>IF(EE162&gt;0,-MIN(EE162,SUM(EE166:EE168)+SUM($F166:ED169)),0)</f>
        <v>0</v>
      </c>
      <c r="EF169" s="725">
        <f>IF(EF162&gt;0,-MIN(EF162,SUM(EF166:EF168)+SUM($F166:EE169)),0)</f>
        <v>0</v>
      </c>
      <c r="EG169" s="725">
        <f>IF(EG162&gt;0,-MIN(EG162,SUM(EG166:EG168)+SUM($F166:EF169)),0)</f>
        <v>0</v>
      </c>
      <c r="EH169" s="725">
        <f>IF(EH162&gt;0,-MIN(EH162,SUM(EH166:EH168)+SUM($F166:EG169)),0)</f>
        <v>0</v>
      </c>
      <c r="EI169" s="725">
        <f>IF(EI162&gt;0,-MIN(EI162,SUM(EI166:EI168)+SUM($F166:EH169)),0)</f>
        <v>0</v>
      </c>
      <c r="EJ169" s="725">
        <f>IF(EJ162&gt;0,-MIN(EJ162,SUM(EJ166:EJ168)+SUM($F166:EI169)),0)</f>
        <v>0</v>
      </c>
      <c r="EK169" s="725">
        <f>IF(EK162&gt;0,-MIN(EK162,SUM(EK166:EK168)+SUM($F166:EJ169)),0)</f>
        <v>0</v>
      </c>
      <c r="EL169" s="725">
        <f>IF(EL162&gt;0,-MIN(EL162,SUM(EL166:EL168)+SUM($F166:EK169)),0)</f>
        <v>0</v>
      </c>
      <c r="EM169" s="725">
        <f>IF(EM162&gt;0,-MIN(EM162,SUM(EM166:EM168)+SUM($F166:EL169)),0)</f>
        <v>0</v>
      </c>
      <c r="EN169" s="725">
        <f>IF(EN162&gt;0,-MIN(EN162,SUM(EN166:EN168)+SUM($F166:EM169)),0)</f>
        <v>0</v>
      </c>
      <c r="EO169" s="725">
        <f>IF(EO162&gt;0,-MIN(EO162,SUM(EO166:EO168)+SUM($F166:EN169)),0)</f>
        <v>0</v>
      </c>
      <c r="EP169" s="725">
        <f>IF(EP162&gt;0,-MIN(EP162,SUM(EP166:EP168)+SUM($F166:EO169)),0)</f>
        <v>0</v>
      </c>
      <c r="EQ169" s="725">
        <f>IF(EQ162&gt;0,-MIN(EQ162,SUM(EQ166:EQ168)+SUM($F166:EP169)),0)</f>
        <v>0</v>
      </c>
      <c r="ER169" s="725">
        <f>IF(ER162&gt;0,-MIN(ER162,SUM(ER166:ER168)+SUM($F166:EQ169)),0)</f>
        <v>0</v>
      </c>
      <c r="ES169" s="725">
        <f>IF(ES162&gt;0,-MIN(ES162,SUM(ES166:ES168)+SUM($F166:ER169)),0)</f>
        <v>0</v>
      </c>
      <c r="ET169" s="725">
        <f>IF(ET162&gt;0,-MIN(ET162,SUM(ET166:ET168)+SUM($F166:ES169)),0)</f>
        <v>0</v>
      </c>
      <c r="EU169" s="725">
        <f>IF(EU162&gt;0,-MIN(EU162,SUM(EU166:EU168)+SUM($F166:ET169)),0)</f>
        <v>0</v>
      </c>
      <c r="EV169" s="725">
        <f>IF(EV162&gt;0,-MIN(EV162,SUM(EV166:EV168)+SUM($F166:EU169)),0)</f>
        <v>0</v>
      </c>
      <c r="EW169" s="725">
        <f>IF(EW162&gt;0,-MIN(EW162,SUM(EW166:EW168)+SUM($F166:EV169)),0)</f>
        <v>0</v>
      </c>
      <c r="EX169" s="725">
        <f>IF(EX162&gt;0,-MIN(EX162,SUM(EX166:EX168)+SUM($F166:EW169)),0)</f>
        <v>0</v>
      </c>
      <c r="EY169" s="725">
        <f>IF(EY162&gt;0,-MIN(EY162,SUM(EY166:EY168)+SUM($F166:EX169)),0)</f>
        <v>0</v>
      </c>
      <c r="EZ169" s="725">
        <f>IF(EZ162&gt;0,-MIN(EZ162,SUM(EZ166:EZ168)+SUM($F166:EY169)),0)</f>
        <v>0</v>
      </c>
      <c r="FA169" s="725">
        <f>IF(FA162&gt;0,-MIN(FA162,SUM(FA166:FA168)+SUM($F166:EZ169)),0)</f>
        <v>0</v>
      </c>
      <c r="FB169" s="725">
        <f>IF(FB162&gt;0,-MIN(FB162,SUM(FB166:FB168)+SUM($F166:FA169)),0)</f>
        <v>0</v>
      </c>
      <c r="FC169" s="725">
        <f>IF(FC162&gt;0,-MIN(FC162,SUM(FC166:FC168)+SUM($F166:FB169)),0)</f>
        <v>0</v>
      </c>
      <c r="FD169" s="725">
        <f>IF(FD162&gt;0,-MIN(FD162,SUM(FD166:FD168)+SUM($F166:FC169)),0)</f>
        <v>0</v>
      </c>
      <c r="FE169" s="725">
        <f>IF(FE162&gt;0,-MIN(FE162,SUM(FE166:FE168)+SUM($F166:FD169)),0)</f>
        <v>0</v>
      </c>
      <c r="FF169" s="725">
        <f>IF(FF162&gt;0,-MIN(FF162,SUM(FF166:FF168)+SUM($F166:FE169)),0)</f>
        <v>0</v>
      </c>
      <c r="FG169" s="725">
        <f>IF(FG162&gt;0,-MIN(FG162,SUM(FG166:FG168)+SUM($F166:FF169)),0)</f>
        <v>0</v>
      </c>
      <c r="FH169" s="725">
        <f>IF(FH162&gt;0,-MIN(FH162,SUM(FH166:FH168)+SUM($F166:FG169)),0)</f>
        <v>0</v>
      </c>
      <c r="FI169" s="725">
        <f>IF(FI162&gt;0,-MIN(FI162,SUM(FI166:FI168)+SUM($F166:FH169)),0)</f>
        <v>0</v>
      </c>
      <c r="FJ169" s="725">
        <f>IF(FJ162&gt;0,-MIN(FJ162,SUM(FJ166:FJ168)+SUM($F166:FI169)),0)</f>
        <v>0</v>
      </c>
      <c r="FK169" s="725">
        <f>IF(FK162&gt;0,-MIN(FK162,SUM(FK166:FK168)+SUM($F166:FJ169)),0)</f>
        <v>0</v>
      </c>
      <c r="FL169" s="725">
        <f>IF(FL162&gt;0,-MIN(FL162,SUM(FL166:FL168)+SUM($F166:FK169)),0)</f>
        <v>0</v>
      </c>
      <c r="FM169" s="725">
        <f>IF(FM162&gt;0,-MIN(FM162,SUM(FM166:FM168)+SUM($F166:FL169)),0)</f>
        <v>0</v>
      </c>
      <c r="FN169" s="725">
        <f>IF(FN162&gt;0,-MIN(FN162,SUM(FN166:FN168)+SUM($F166:FM169)),0)</f>
        <v>0</v>
      </c>
      <c r="FO169" s="725">
        <f>IF(FO162&gt;0,-MIN(FO162,SUM(FO166:FO168)+SUM($F166:FN169)),0)</f>
        <v>0</v>
      </c>
      <c r="FP169" s="725">
        <f>IF(FP162&gt;0,-MIN(FP162,SUM(FP166:FP168)+SUM($F166:FO169)),0)</f>
        <v>0</v>
      </c>
      <c r="FQ169" s="725">
        <f>IF(FQ162&gt;0,-MIN(FQ162,SUM(FQ166:FQ168)+SUM($F166:FP169)),0)</f>
        <v>0</v>
      </c>
      <c r="FR169" s="725">
        <f>IF(FR162&gt;0,-MIN(FR162,SUM(FR166:FR168)+SUM($F166:FQ169)),0)</f>
        <v>0</v>
      </c>
      <c r="FS169" s="725">
        <f>IF(FS162&gt;0,-MIN(FS162,SUM(FS166:FS168)+SUM($F166:FR169)),0)</f>
        <v>0</v>
      </c>
      <c r="FT169" s="725">
        <f>IF(FT162&gt;0,-MIN(FT162,SUM(FT166:FT168)+SUM($F166:FS169)),0)</f>
        <v>0</v>
      </c>
      <c r="FU169" s="725">
        <f>IF(FU162&gt;0,-MIN(FU162,SUM(FU166:FU168)+SUM($F166:FT169)),0)</f>
        <v>0</v>
      </c>
      <c r="FV169" s="725">
        <f>IF(FV162&gt;0,-MIN(FV162,SUM(FV166:FV168)+SUM($F166:FU169)),0)</f>
        <v>0</v>
      </c>
      <c r="FW169" s="725">
        <f>IF(FW162&gt;0,-MIN(FW162,SUM(FW166:FW168)+SUM($F166:FV169)),0)</f>
        <v>0</v>
      </c>
      <c r="FX169" s="725">
        <f>IF(FX162&gt;0,-MIN(FX162,SUM(FX166:FX168)+SUM($F166:FW169)),0)</f>
        <v>0</v>
      </c>
      <c r="FY169" s="725">
        <f>IF(FY162&gt;0,-MIN(FY162,SUM(FY166:FY168)+SUM($F166:FX169)),0)</f>
        <v>0</v>
      </c>
      <c r="FZ169" s="725">
        <f>IF(FZ162&gt;0,-MIN(FZ162,SUM(FZ166:FZ168)+SUM($F166:FY169)),0)</f>
        <v>0</v>
      </c>
      <c r="GA169" s="725">
        <f>IF(GA162&gt;0,-MIN(GA162,SUM(GA166:GA168)+SUM($F166:FZ169)),0)</f>
        <v>0</v>
      </c>
      <c r="GB169" s="725">
        <f>IF(GB162&gt;0,-MIN(GB162,SUM(GB166:GB168)+SUM($F166:GA169)),0)</f>
        <v>0</v>
      </c>
      <c r="GC169" s="725">
        <f>IF(GC162&gt;0,-MIN(GC162,SUM(GC166:GC168)+SUM($F166:GB169)),0)</f>
        <v>0</v>
      </c>
      <c r="GD169" s="725">
        <f>IF(GD162&gt;0,-MIN(GD162,SUM(GD166:GD168)+SUM($F166:GC169)),0)</f>
        <v>0</v>
      </c>
      <c r="GE169" s="725">
        <f>IF(GE162&gt;0,-MIN(GE162,SUM(GE166:GE168)+SUM($F166:GD169)),0)</f>
        <v>0</v>
      </c>
      <c r="GF169" s="725">
        <f>IF(GF162&gt;0,-MIN(GF162,SUM(GF166:GF168)+SUM($F166:GE169)),0)</f>
        <v>0</v>
      </c>
      <c r="GG169" s="725">
        <f>IF(GG162&gt;0,-MIN(GG162,SUM(GG166:GG168)+SUM($F166:GF169)),0)</f>
        <v>0</v>
      </c>
      <c r="GH169" s="725">
        <f>IF(GH162&gt;0,-MIN(GH162,SUM(GH166:GH168)+SUM($F166:GG169)),0)</f>
        <v>0</v>
      </c>
      <c r="GI169" s="725">
        <f>IF(GI162&gt;0,-MIN(GI162,SUM(GI166:GI168)+SUM($F166:GH169)),0)</f>
        <v>0</v>
      </c>
      <c r="GJ169" s="725">
        <f>IF(GJ162&gt;0,-MIN(GJ162,SUM(GJ166:GJ168)+SUM($F166:GI169)),0)</f>
        <v>0</v>
      </c>
      <c r="GK169" s="725">
        <f>IF(GK162&gt;0,-MIN(GK162,SUM(GK166:GK168)+SUM($F166:GJ169)),0)</f>
        <v>0</v>
      </c>
      <c r="GL169" s="725">
        <f>IF(GL162&gt;0,-MIN(GL162,SUM(GL166:GL168)+SUM($F166:GK169)),0)</f>
        <v>0</v>
      </c>
      <c r="GM169" s="725">
        <f>IF(GM162&gt;0,-MIN(GM162,SUM(GM166:GM168)+SUM($F166:GL169)),0)</f>
        <v>0</v>
      </c>
      <c r="GN169" s="725">
        <f>IF(GN162&gt;0,-MIN(GN162,SUM(GN166:GN168)+SUM($F166:GM169)),0)</f>
        <v>0</v>
      </c>
      <c r="GO169" s="725">
        <f>IF(GO162&gt;0,-MIN(GO162,SUM(GO166:GO168)+SUM($F166:GN169)),0)</f>
        <v>0</v>
      </c>
      <c r="GP169" s="725">
        <f>IF(GP162&gt;0,-MIN(GP162,SUM(GP166:GP168)+SUM($F166:GO169)),0)</f>
        <v>0</v>
      </c>
      <c r="GQ169" s="725">
        <f>IF(GQ162&gt;0,-MIN(GQ162,SUM(GQ166:GQ168)+SUM($F166:GP169)),0)</f>
        <v>0</v>
      </c>
      <c r="GR169" s="725">
        <f>IF(GR162&gt;0,-MIN(GR162,SUM(GR166:GR168)+SUM($F166:GQ169)),0)</f>
        <v>0</v>
      </c>
      <c r="GS169" s="725">
        <f>IF(GS162&gt;0,-MIN(GS162,SUM(GS166:GS168)+SUM($F166:GR169)),0)</f>
        <v>0</v>
      </c>
      <c r="GT169" s="725">
        <f>IF(GT162&gt;0,-MIN(GT162,SUM(GT166:GT168)+SUM($F166:GS169)),0)</f>
        <v>0</v>
      </c>
      <c r="GU169" s="725">
        <f>IF(GU162&gt;0,-MIN(GU162,SUM(GU166:GU168)+SUM($F166:GT169)),0)</f>
        <v>0</v>
      </c>
      <c r="GV169" s="725">
        <f>IF(GV162&gt;0,-MIN(GV162,SUM(GV166:GV168)+SUM($F166:GU169)),0)</f>
        <v>0</v>
      </c>
      <c r="GW169" s="725">
        <f>IF(GW162&gt;0,-MIN(GW162,SUM(GW166:GW168)+SUM($F166:GV169)),0)</f>
        <v>0</v>
      </c>
      <c r="GX169" s="725">
        <f>IF(GX162&gt;0,-MIN(GX162,SUM(GX166:GX168)+SUM($F166:GW169)),0)</f>
        <v>0</v>
      </c>
      <c r="GY169" s="725">
        <f>IF(GY162&gt;0,-MIN(GY162,SUM(GY166:GY168)+SUM($F166:GX169)),0)</f>
        <v>0</v>
      </c>
      <c r="GZ169" s="725">
        <f>IF(GZ162&gt;0,-MIN(GZ162,SUM(GZ166:GZ168)+SUM($F166:GY169)),0)</f>
        <v>0</v>
      </c>
      <c r="HA169" s="725">
        <f>IF(HA162&gt;0,-MIN(HA162,SUM(HA166:HA168)+SUM($F166:GZ169)),0)</f>
        <v>0</v>
      </c>
      <c r="HB169" s="725">
        <f>IF(HB162&gt;0,-MIN(HB162,SUM(HB166:HB168)+SUM($F166:HA169)),0)</f>
        <v>0</v>
      </c>
      <c r="HC169" s="725">
        <f>IF(HC162&gt;0,-MIN(HC162,SUM(HC166:HC168)+SUM($F166:HB169)),0)</f>
        <v>0</v>
      </c>
      <c r="HD169" s="725">
        <f>IF(HD162&gt;0,-MIN(HD162,SUM(HD166:HD168)+SUM($F166:HC169)),0)</f>
        <v>0</v>
      </c>
      <c r="HE169" s="725">
        <f>IF(HE162&gt;0,-MIN(HE162,SUM(HE166:HE168)+SUM($F166:HD169)),0)</f>
        <v>0</v>
      </c>
      <c r="HF169" s="725">
        <f>IF(HF162&gt;0,-MIN(HF162,SUM(HF166:HF168)+SUM($F166:HE169)),0)</f>
        <v>0</v>
      </c>
      <c r="HG169" s="725">
        <f>IF(HG162&gt;0,-MIN(HG162,SUM(HG166:HG168)+SUM($F166:HF169)),0)</f>
        <v>0</v>
      </c>
      <c r="HH169" s="725">
        <f>IF(HH162&gt;0,-MIN(HH162,SUM(HH166:HH168)+SUM($F166:HG169)),0)</f>
        <v>0</v>
      </c>
      <c r="HI169" s="725">
        <f>IF(HI162&gt;0,-MIN(HI162,SUM(HI166:HI168)+SUM($F166:HH169)),0)</f>
        <v>0</v>
      </c>
      <c r="HJ169" s="725">
        <f>IF(HJ162&gt;0,-MIN(HJ162,SUM(HJ166:HJ168)+SUM($F166:HI169)),0)</f>
        <v>0</v>
      </c>
      <c r="HK169" s="725">
        <f>IF(HK162&gt;0,-MIN(HK162,SUM(HK166:HK168)+SUM($F166:HJ169)),0)</f>
        <v>0</v>
      </c>
      <c r="HL169" s="725">
        <f>IF(HL162&gt;0,-MIN(HL162,SUM(HL166:HL168)+SUM($F166:HK169)),0)</f>
        <v>0</v>
      </c>
      <c r="HM169" s="725">
        <f>IF(HM162&gt;0,-MIN(HM162,SUM(HM166:HM168)+SUM($F166:HL169)),0)</f>
        <v>0</v>
      </c>
      <c r="HN169" s="725">
        <f>IF(HN162&gt;0,-MIN(HN162,SUM(HN166:HN168)+SUM($F166:HM169)),0)</f>
        <v>0</v>
      </c>
      <c r="HO169" s="725">
        <f>IF(HO162&gt;0,-MIN(HO162,SUM(HO166:HO168)+SUM($F166:HN169)),0)</f>
        <v>0</v>
      </c>
      <c r="HP169" s="725">
        <f>IF(HP162&gt;0,-MIN(HP162,SUM(HP166:HP168)+SUM($F166:HO169)),0)</f>
        <v>0</v>
      </c>
      <c r="HQ169" s="725">
        <f>IF(HQ162&gt;0,-MIN(HQ162,SUM(HQ166:HQ168)+SUM($F166:HP169)),0)</f>
        <v>0</v>
      </c>
      <c r="HR169" s="725">
        <f>IF(HR162&gt;0,-MIN(HR162,SUM(HR166:HR168)+SUM($F166:HQ169)),0)</f>
        <v>0</v>
      </c>
      <c r="HS169" s="725">
        <f>IF(HS162&gt;0,-MIN(HS162,SUM(HS166:HS168)+SUM($F166:HR169)),0)</f>
        <v>0</v>
      </c>
      <c r="HT169" s="725">
        <f>IF(HT162&gt;0,-MIN(HT162,SUM(HT166:HT168)+SUM($F166:HS169)),0)</f>
        <v>0</v>
      </c>
      <c r="HU169" s="725">
        <f>IF(HU162&gt;0,-MIN(HU162,SUM(HU166:HU168)+SUM($F166:HT169)),0)</f>
        <v>0</v>
      </c>
      <c r="HV169" s="725">
        <f>IF(HV162&gt;0,-MIN(HV162,SUM(HV166:HV168)+SUM($F166:HU169)),0)</f>
        <v>0</v>
      </c>
      <c r="HW169" s="725">
        <f>IF(HW162&gt;0,-MIN(HW162,SUM(HW166:HW168)+SUM($F166:HV169)),0)</f>
        <v>0</v>
      </c>
      <c r="HX169" s="725">
        <f>IF(HX162&gt;0,-MIN(HX162,SUM(HX166:HX168)+SUM($F166:HW169)),0)</f>
        <v>0</v>
      </c>
      <c r="HY169" s="725">
        <f>IF(HY162&gt;0,-MIN(HY162,SUM(HY166:HY168)+SUM($F166:HX169)),0)</f>
        <v>0</v>
      </c>
      <c r="HZ169" s="725">
        <f>IF(HZ162&gt;0,-MIN(HZ162,SUM(HZ166:HZ168)+SUM($F166:HY169)),0)</f>
        <v>0</v>
      </c>
      <c r="IA169" s="725">
        <f>IF(IA162&gt;0,-MIN(IA162,SUM(IA166:IA168)+SUM($F166:HZ169)),0)</f>
        <v>0</v>
      </c>
      <c r="IB169" s="725">
        <f>IF(IB162&gt;0,-MIN(IB162,SUM(IB166:IB168)+SUM($F166:IA169)),0)</f>
        <v>0</v>
      </c>
      <c r="IC169" s="725">
        <f>IF(IC162&gt;0,-MIN(IC162,SUM(IC166:IC168)+SUM($F166:IB169)),0)</f>
        <v>0</v>
      </c>
      <c r="ID169" s="725">
        <f>IF(ID162&gt;0,-MIN(ID162,SUM(ID166:ID168)+SUM($F166:IC169)),0)</f>
        <v>0</v>
      </c>
      <c r="IE169" s="725">
        <f>IF(IE162&gt;0,-MIN(IE162,SUM(IE166:IE168)+SUM($F166:ID169)),0)</f>
        <v>0</v>
      </c>
      <c r="IF169" s="725">
        <f>IF(IF162&gt;0,-MIN(IF162,SUM(IF166:IF168)+SUM($F166:IE169)),0)</f>
        <v>0</v>
      </c>
      <c r="IG169" s="725">
        <f>IF(IG162&gt;0,-MIN(IG162,SUM(IG166:IG168)+SUM($F166:IF169)),0)</f>
        <v>0</v>
      </c>
      <c r="IH169" s="725">
        <f>IF(IH162&gt;0,-MIN(IH162,SUM(IH166:IH168)+SUM($F166:IG169)),0)</f>
        <v>0</v>
      </c>
      <c r="II169" s="725">
        <f>IF(II162&gt;0,-MIN(II162,SUM(II166:II168)+SUM($F166:IH169)),0)</f>
        <v>0</v>
      </c>
      <c r="IJ169" s="725">
        <f>IF(IJ162&gt;0,-MIN(IJ162,SUM(IJ166:IJ168)+SUM($F166:II169)),0)</f>
        <v>0</v>
      </c>
      <c r="IK169" s="725">
        <f>IF(IK162&gt;0,-MIN(IK162,SUM(IK166:IK168)+SUM($F166:IJ169)),0)</f>
        <v>0</v>
      </c>
      <c r="IL169" s="725">
        <f>IF(IL162&gt;0,-MIN(IL162,SUM(IL166:IL168)+SUM($F166:IK169)),0)</f>
        <v>0</v>
      </c>
    </row>
    <row r="170" spans="1:247" s="709" customFormat="1">
      <c r="B170" s="709" t="s">
        <v>714</v>
      </c>
      <c r="D170" s="810"/>
      <c r="E170" s="709">
        <f t="shared" ca="1" si="265"/>
        <v>75270500.755455732</v>
      </c>
      <c r="F170" s="725"/>
      <c r="G170" s="725">
        <f t="shared" ref="G170:BR170" ca="1" si="278">G151</f>
        <v>33504679.17981638</v>
      </c>
      <c r="H170" s="725">
        <f t="shared" ca="1" si="278"/>
        <v>6322350.4774649888</v>
      </c>
      <c r="I170" s="725">
        <f t="shared" ca="1" si="278"/>
        <v>3539714.9941044934</v>
      </c>
      <c r="J170" s="725">
        <f t="shared" ca="1" si="278"/>
        <v>3755469.9823500286</v>
      </c>
      <c r="K170" s="725">
        <f t="shared" ca="1" si="278"/>
        <v>3932653.5420241351</v>
      </c>
      <c r="L170" s="725">
        <f t="shared" ca="1" si="278"/>
        <v>4060388.5302696694</v>
      </c>
      <c r="M170" s="725">
        <f t="shared" ca="1" si="278"/>
        <v>4257474.9470866341</v>
      </c>
      <c r="N170" s="725">
        <f t="shared" ca="1" si="278"/>
        <v>4634514.5376809137</v>
      </c>
      <c r="O170" s="725">
        <f t="shared" ca="1" si="278"/>
        <v>4830523.9513761308</v>
      </c>
      <c r="P170" s="725">
        <f t="shared" ca="1" si="278"/>
        <v>5026111.9290671842</v>
      </c>
      <c r="Q170" s="725">
        <f t="shared" ca="1" si="278"/>
        <v>1406618.6842151911</v>
      </c>
      <c r="R170" s="725">
        <f t="shared" ca="1" si="278"/>
        <v>0</v>
      </c>
      <c r="S170" s="725">
        <f t="shared" ca="1" si="278"/>
        <v>0</v>
      </c>
      <c r="T170" s="725">
        <f t="shared" ca="1" si="278"/>
        <v>0</v>
      </c>
      <c r="U170" s="725">
        <f t="shared" ca="1" si="278"/>
        <v>0</v>
      </c>
      <c r="V170" s="725">
        <f t="shared" ca="1" si="278"/>
        <v>0</v>
      </c>
      <c r="W170" s="725">
        <f t="shared" ca="1" si="278"/>
        <v>0</v>
      </c>
      <c r="X170" s="725">
        <f t="shared" ca="1" si="278"/>
        <v>0</v>
      </c>
      <c r="Y170" s="725">
        <f t="shared" ca="1" si="278"/>
        <v>0</v>
      </c>
      <c r="Z170" s="725">
        <f t="shared" ca="1" si="278"/>
        <v>0</v>
      </c>
      <c r="AA170" s="725">
        <f t="shared" ca="1" si="278"/>
        <v>0</v>
      </c>
      <c r="AB170" s="725">
        <f t="shared" ca="1" si="278"/>
        <v>0</v>
      </c>
      <c r="AC170" s="725">
        <f t="shared" ca="1" si="278"/>
        <v>0</v>
      </c>
      <c r="AD170" s="725">
        <f t="shared" ca="1" si="278"/>
        <v>0</v>
      </c>
      <c r="AE170" s="725">
        <f t="shared" ca="1" si="278"/>
        <v>0</v>
      </c>
      <c r="AF170" s="725">
        <f t="shared" ca="1" si="278"/>
        <v>0</v>
      </c>
      <c r="AG170" s="725">
        <f t="shared" ca="1" si="278"/>
        <v>0</v>
      </c>
      <c r="AH170" s="725">
        <f t="shared" ca="1" si="278"/>
        <v>0</v>
      </c>
      <c r="AI170" s="725">
        <f t="shared" ca="1" si="278"/>
        <v>0</v>
      </c>
      <c r="AJ170" s="725">
        <f t="shared" ca="1" si="278"/>
        <v>0</v>
      </c>
      <c r="AK170" s="725">
        <f t="shared" ca="1" si="278"/>
        <v>0</v>
      </c>
      <c r="AL170" s="725">
        <f t="shared" ca="1" si="278"/>
        <v>0</v>
      </c>
      <c r="AM170" s="725">
        <f t="shared" ca="1" si="278"/>
        <v>0</v>
      </c>
      <c r="AN170" s="725">
        <f t="shared" ca="1" si="278"/>
        <v>0</v>
      </c>
      <c r="AO170" s="725">
        <f t="shared" ca="1" si="278"/>
        <v>0</v>
      </c>
      <c r="AP170" s="725">
        <f t="shared" ca="1" si="278"/>
        <v>0</v>
      </c>
      <c r="AQ170" s="725">
        <f t="shared" ca="1" si="278"/>
        <v>0</v>
      </c>
      <c r="AR170" s="725">
        <f t="shared" ca="1" si="278"/>
        <v>0</v>
      </c>
      <c r="AS170" s="725">
        <f t="shared" ca="1" si="278"/>
        <v>0</v>
      </c>
      <c r="AT170" s="725">
        <f t="shared" ca="1" si="278"/>
        <v>0</v>
      </c>
      <c r="AU170" s="725">
        <f t="shared" ca="1" si="278"/>
        <v>0</v>
      </c>
      <c r="AV170" s="725">
        <f t="shared" ca="1" si="278"/>
        <v>0</v>
      </c>
      <c r="AW170" s="725">
        <f t="shared" ca="1" si="278"/>
        <v>0</v>
      </c>
      <c r="AX170" s="725">
        <f t="shared" ca="1" si="278"/>
        <v>0</v>
      </c>
      <c r="AY170" s="725">
        <f t="shared" ca="1" si="278"/>
        <v>0</v>
      </c>
      <c r="AZ170" s="725">
        <f t="shared" ca="1" si="278"/>
        <v>0</v>
      </c>
      <c r="BA170" s="725">
        <f t="shared" ca="1" si="278"/>
        <v>0</v>
      </c>
      <c r="BB170" s="725">
        <f t="shared" ca="1" si="278"/>
        <v>0</v>
      </c>
      <c r="BC170" s="725">
        <f t="shared" ca="1" si="278"/>
        <v>0</v>
      </c>
      <c r="BD170" s="725">
        <f t="shared" ca="1" si="278"/>
        <v>0</v>
      </c>
      <c r="BE170" s="725">
        <f t="shared" ca="1" si="278"/>
        <v>0</v>
      </c>
      <c r="BF170" s="725">
        <f t="shared" ca="1" si="278"/>
        <v>0</v>
      </c>
      <c r="BG170" s="725">
        <f t="shared" ca="1" si="278"/>
        <v>0</v>
      </c>
      <c r="BH170" s="725">
        <f t="shared" ca="1" si="278"/>
        <v>0</v>
      </c>
      <c r="BI170" s="725">
        <f t="shared" ca="1" si="278"/>
        <v>0</v>
      </c>
      <c r="BJ170" s="725">
        <f t="shared" ca="1" si="278"/>
        <v>0</v>
      </c>
      <c r="BK170" s="725">
        <f t="shared" ca="1" si="278"/>
        <v>0</v>
      </c>
      <c r="BL170" s="725">
        <f t="shared" ca="1" si="278"/>
        <v>0</v>
      </c>
      <c r="BM170" s="725">
        <f t="shared" ca="1" si="278"/>
        <v>0</v>
      </c>
      <c r="BN170" s="725">
        <f t="shared" ca="1" si="278"/>
        <v>0</v>
      </c>
      <c r="BO170" s="725">
        <f t="shared" ca="1" si="278"/>
        <v>0</v>
      </c>
      <c r="BP170" s="725">
        <f t="shared" ca="1" si="278"/>
        <v>0</v>
      </c>
      <c r="BQ170" s="725">
        <f t="shared" ca="1" si="278"/>
        <v>0</v>
      </c>
      <c r="BR170" s="725">
        <f t="shared" ca="1" si="278"/>
        <v>0</v>
      </c>
      <c r="BS170" s="725">
        <f t="shared" ref="BS170:ED170" ca="1" si="279">BS151</f>
        <v>0</v>
      </c>
      <c r="BT170" s="725">
        <f t="shared" ca="1" si="279"/>
        <v>0</v>
      </c>
      <c r="BU170" s="725">
        <f t="shared" ca="1" si="279"/>
        <v>0</v>
      </c>
      <c r="BV170" s="725">
        <f t="shared" si="279"/>
        <v>0</v>
      </c>
      <c r="BW170" s="725">
        <f t="shared" si="279"/>
        <v>0</v>
      </c>
      <c r="BX170" s="725">
        <f t="shared" si="279"/>
        <v>0</v>
      </c>
      <c r="BY170" s="725">
        <f t="shared" si="279"/>
        <v>0</v>
      </c>
      <c r="BZ170" s="725">
        <f t="shared" si="279"/>
        <v>0</v>
      </c>
      <c r="CA170" s="725">
        <f t="shared" si="279"/>
        <v>0</v>
      </c>
      <c r="CB170" s="725">
        <f t="shared" si="279"/>
        <v>0</v>
      </c>
      <c r="CC170" s="725">
        <f t="shared" si="279"/>
        <v>0</v>
      </c>
      <c r="CD170" s="725">
        <f t="shared" si="279"/>
        <v>0</v>
      </c>
      <c r="CE170" s="725">
        <f t="shared" si="279"/>
        <v>0</v>
      </c>
      <c r="CF170" s="725">
        <f t="shared" si="279"/>
        <v>0</v>
      </c>
      <c r="CG170" s="725">
        <f t="shared" si="279"/>
        <v>0</v>
      </c>
      <c r="CH170" s="725">
        <f t="shared" si="279"/>
        <v>0</v>
      </c>
      <c r="CI170" s="725">
        <f t="shared" si="279"/>
        <v>0</v>
      </c>
      <c r="CJ170" s="725">
        <f t="shared" si="279"/>
        <v>0</v>
      </c>
      <c r="CK170" s="725">
        <f t="shared" si="279"/>
        <v>0</v>
      </c>
      <c r="CL170" s="725">
        <f t="shared" si="279"/>
        <v>0</v>
      </c>
      <c r="CM170" s="725">
        <f t="shared" si="279"/>
        <v>0</v>
      </c>
      <c r="CN170" s="725">
        <f t="shared" si="279"/>
        <v>0</v>
      </c>
      <c r="CO170" s="725">
        <f t="shared" si="279"/>
        <v>0</v>
      </c>
      <c r="CP170" s="725">
        <f t="shared" si="279"/>
        <v>0</v>
      </c>
      <c r="CQ170" s="725">
        <f t="shared" si="279"/>
        <v>0</v>
      </c>
      <c r="CR170" s="725">
        <f t="shared" si="279"/>
        <v>0</v>
      </c>
      <c r="CS170" s="725">
        <f t="shared" si="279"/>
        <v>0</v>
      </c>
      <c r="CT170" s="725">
        <f t="shared" si="279"/>
        <v>0</v>
      </c>
      <c r="CU170" s="725">
        <f t="shared" si="279"/>
        <v>0</v>
      </c>
      <c r="CV170" s="725">
        <f t="shared" si="279"/>
        <v>0</v>
      </c>
      <c r="CW170" s="725">
        <f t="shared" si="279"/>
        <v>0</v>
      </c>
      <c r="CX170" s="725">
        <f t="shared" si="279"/>
        <v>0</v>
      </c>
      <c r="CY170" s="725">
        <f t="shared" si="279"/>
        <v>0</v>
      </c>
      <c r="CZ170" s="725">
        <f t="shared" si="279"/>
        <v>0</v>
      </c>
      <c r="DA170" s="725">
        <f t="shared" si="279"/>
        <v>0</v>
      </c>
      <c r="DB170" s="725">
        <f t="shared" si="279"/>
        <v>0</v>
      </c>
      <c r="DC170" s="725">
        <f t="shared" si="279"/>
        <v>0</v>
      </c>
      <c r="DD170" s="725">
        <f t="shared" si="279"/>
        <v>0</v>
      </c>
      <c r="DE170" s="725">
        <f t="shared" si="279"/>
        <v>0</v>
      </c>
      <c r="DF170" s="725">
        <f t="shared" si="279"/>
        <v>0</v>
      </c>
      <c r="DG170" s="725">
        <f t="shared" si="279"/>
        <v>0</v>
      </c>
      <c r="DH170" s="725">
        <f t="shared" si="279"/>
        <v>0</v>
      </c>
      <c r="DI170" s="725">
        <f t="shared" si="279"/>
        <v>0</v>
      </c>
      <c r="DJ170" s="725">
        <f t="shared" si="279"/>
        <v>0</v>
      </c>
      <c r="DK170" s="725">
        <f t="shared" si="279"/>
        <v>0</v>
      </c>
      <c r="DL170" s="725">
        <f t="shared" si="279"/>
        <v>0</v>
      </c>
      <c r="DM170" s="725">
        <f t="shared" si="279"/>
        <v>0</v>
      </c>
      <c r="DN170" s="725">
        <f t="shared" si="279"/>
        <v>0</v>
      </c>
      <c r="DO170" s="725">
        <f t="shared" si="279"/>
        <v>0</v>
      </c>
      <c r="DP170" s="725">
        <f t="shared" si="279"/>
        <v>0</v>
      </c>
      <c r="DQ170" s="725">
        <f t="shared" si="279"/>
        <v>0</v>
      </c>
      <c r="DR170" s="725">
        <f t="shared" si="279"/>
        <v>0</v>
      </c>
      <c r="DS170" s="725">
        <f t="shared" si="279"/>
        <v>0</v>
      </c>
      <c r="DT170" s="725">
        <f t="shared" si="279"/>
        <v>0</v>
      </c>
      <c r="DU170" s="725">
        <f t="shared" si="279"/>
        <v>0</v>
      </c>
      <c r="DV170" s="725">
        <f t="shared" si="279"/>
        <v>0</v>
      </c>
      <c r="DW170" s="725">
        <f t="shared" si="279"/>
        <v>0</v>
      </c>
      <c r="DX170" s="725">
        <f t="shared" si="279"/>
        <v>0</v>
      </c>
      <c r="DY170" s="725">
        <f t="shared" si="279"/>
        <v>0</v>
      </c>
      <c r="DZ170" s="725">
        <f t="shared" si="279"/>
        <v>0</v>
      </c>
      <c r="EA170" s="725">
        <f t="shared" si="279"/>
        <v>0</v>
      </c>
      <c r="EB170" s="725">
        <f t="shared" si="279"/>
        <v>0</v>
      </c>
      <c r="EC170" s="725">
        <f t="shared" si="279"/>
        <v>0</v>
      </c>
      <c r="ED170" s="725">
        <f t="shared" si="279"/>
        <v>0</v>
      </c>
      <c r="EE170" s="725">
        <f t="shared" ref="EE170:GP170" si="280">EE151</f>
        <v>0</v>
      </c>
      <c r="EF170" s="725">
        <f t="shared" si="280"/>
        <v>0</v>
      </c>
      <c r="EG170" s="725">
        <f t="shared" si="280"/>
        <v>0</v>
      </c>
      <c r="EH170" s="725">
        <f t="shared" si="280"/>
        <v>0</v>
      </c>
      <c r="EI170" s="725">
        <f t="shared" si="280"/>
        <v>0</v>
      </c>
      <c r="EJ170" s="725">
        <f t="shared" si="280"/>
        <v>0</v>
      </c>
      <c r="EK170" s="725">
        <f t="shared" si="280"/>
        <v>0</v>
      </c>
      <c r="EL170" s="725">
        <f t="shared" si="280"/>
        <v>0</v>
      </c>
      <c r="EM170" s="725">
        <f t="shared" si="280"/>
        <v>0</v>
      </c>
      <c r="EN170" s="725">
        <f t="shared" si="280"/>
        <v>0</v>
      </c>
      <c r="EO170" s="725">
        <f t="shared" si="280"/>
        <v>0</v>
      </c>
      <c r="EP170" s="725">
        <f t="shared" si="280"/>
        <v>0</v>
      </c>
      <c r="EQ170" s="725">
        <f t="shared" si="280"/>
        <v>0</v>
      </c>
      <c r="ER170" s="725">
        <f t="shared" si="280"/>
        <v>0</v>
      </c>
      <c r="ES170" s="725">
        <f t="shared" si="280"/>
        <v>0</v>
      </c>
      <c r="ET170" s="725">
        <f t="shared" si="280"/>
        <v>0</v>
      </c>
      <c r="EU170" s="725">
        <f t="shared" si="280"/>
        <v>0</v>
      </c>
      <c r="EV170" s="725">
        <f t="shared" si="280"/>
        <v>0</v>
      </c>
      <c r="EW170" s="725">
        <f t="shared" si="280"/>
        <v>0</v>
      </c>
      <c r="EX170" s="725">
        <f t="shared" si="280"/>
        <v>0</v>
      </c>
      <c r="EY170" s="725">
        <f t="shared" si="280"/>
        <v>0</v>
      </c>
      <c r="EZ170" s="725">
        <f t="shared" si="280"/>
        <v>0</v>
      </c>
      <c r="FA170" s="725">
        <f t="shared" si="280"/>
        <v>0</v>
      </c>
      <c r="FB170" s="725">
        <f t="shared" si="280"/>
        <v>0</v>
      </c>
      <c r="FC170" s="725">
        <f t="shared" si="280"/>
        <v>0</v>
      </c>
      <c r="FD170" s="725">
        <f t="shared" si="280"/>
        <v>0</v>
      </c>
      <c r="FE170" s="725">
        <f t="shared" si="280"/>
        <v>0</v>
      </c>
      <c r="FF170" s="725">
        <f t="shared" si="280"/>
        <v>0</v>
      </c>
      <c r="FG170" s="725">
        <f t="shared" si="280"/>
        <v>0</v>
      </c>
      <c r="FH170" s="725">
        <f t="shared" si="280"/>
        <v>0</v>
      </c>
      <c r="FI170" s="725">
        <f t="shared" si="280"/>
        <v>0</v>
      </c>
      <c r="FJ170" s="725">
        <f t="shared" si="280"/>
        <v>0</v>
      </c>
      <c r="FK170" s="725">
        <f t="shared" si="280"/>
        <v>0</v>
      </c>
      <c r="FL170" s="725">
        <f t="shared" si="280"/>
        <v>0</v>
      </c>
      <c r="FM170" s="725">
        <f t="shared" si="280"/>
        <v>0</v>
      </c>
      <c r="FN170" s="725">
        <f t="shared" si="280"/>
        <v>0</v>
      </c>
      <c r="FO170" s="725">
        <f t="shared" si="280"/>
        <v>0</v>
      </c>
      <c r="FP170" s="725">
        <f t="shared" si="280"/>
        <v>0</v>
      </c>
      <c r="FQ170" s="725">
        <f t="shared" si="280"/>
        <v>0</v>
      </c>
      <c r="FR170" s="725">
        <f t="shared" si="280"/>
        <v>0</v>
      </c>
      <c r="FS170" s="725">
        <f t="shared" si="280"/>
        <v>0</v>
      </c>
      <c r="FT170" s="725">
        <f t="shared" si="280"/>
        <v>0</v>
      </c>
      <c r="FU170" s="725">
        <f t="shared" si="280"/>
        <v>0</v>
      </c>
      <c r="FV170" s="725">
        <f t="shared" si="280"/>
        <v>0</v>
      </c>
      <c r="FW170" s="725">
        <f t="shared" si="280"/>
        <v>0</v>
      </c>
      <c r="FX170" s="725">
        <f t="shared" si="280"/>
        <v>0</v>
      </c>
      <c r="FY170" s="725">
        <f t="shared" si="280"/>
        <v>0</v>
      </c>
      <c r="FZ170" s="725">
        <f t="shared" si="280"/>
        <v>0</v>
      </c>
      <c r="GA170" s="725">
        <f t="shared" si="280"/>
        <v>0</v>
      </c>
      <c r="GB170" s="725">
        <f t="shared" si="280"/>
        <v>0</v>
      </c>
      <c r="GC170" s="725">
        <f t="shared" si="280"/>
        <v>0</v>
      </c>
      <c r="GD170" s="725">
        <f t="shared" si="280"/>
        <v>0</v>
      </c>
      <c r="GE170" s="725">
        <f t="shared" si="280"/>
        <v>0</v>
      </c>
      <c r="GF170" s="725">
        <f t="shared" si="280"/>
        <v>0</v>
      </c>
      <c r="GG170" s="725">
        <f t="shared" si="280"/>
        <v>0</v>
      </c>
      <c r="GH170" s="725">
        <f t="shared" si="280"/>
        <v>0</v>
      </c>
      <c r="GI170" s="725">
        <f t="shared" si="280"/>
        <v>0</v>
      </c>
      <c r="GJ170" s="725">
        <f t="shared" si="280"/>
        <v>0</v>
      </c>
      <c r="GK170" s="725">
        <f t="shared" si="280"/>
        <v>0</v>
      </c>
      <c r="GL170" s="725">
        <f t="shared" si="280"/>
        <v>0</v>
      </c>
      <c r="GM170" s="725">
        <f t="shared" si="280"/>
        <v>0</v>
      </c>
      <c r="GN170" s="725">
        <f t="shared" si="280"/>
        <v>0</v>
      </c>
      <c r="GO170" s="725">
        <f t="shared" si="280"/>
        <v>0</v>
      </c>
      <c r="GP170" s="725">
        <f t="shared" si="280"/>
        <v>0</v>
      </c>
      <c r="GQ170" s="725">
        <f t="shared" ref="GQ170:IL170" si="281">GQ151</f>
        <v>0</v>
      </c>
      <c r="GR170" s="725">
        <f t="shared" si="281"/>
        <v>0</v>
      </c>
      <c r="GS170" s="725">
        <f t="shared" si="281"/>
        <v>0</v>
      </c>
      <c r="GT170" s="725">
        <f t="shared" si="281"/>
        <v>0</v>
      </c>
      <c r="GU170" s="725">
        <f t="shared" si="281"/>
        <v>0</v>
      </c>
      <c r="GV170" s="725">
        <f t="shared" si="281"/>
        <v>0</v>
      </c>
      <c r="GW170" s="725">
        <f t="shared" si="281"/>
        <v>0</v>
      </c>
      <c r="GX170" s="725">
        <f t="shared" si="281"/>
        <v>0</v>
      </c>
      <c r="GY170" s="725">
        <f t="shared" si="281"/>
        <v>0</v>
      </c>
      <c r="GZ170" s="725">
        <f t="shared" si="281"/>
        <v>0</v>
      </c>
      <c r="HA170" s="725">
        <f t="shared" si="281"/>
        <v>0</v>
      </c>
      <c r="HB170" s="725">
        <f t="shared" si="281"/>
        <v>0</v>
      </c>
      <c r="HC170" s="725">
        <f t="shared" si="281"/>
        <v>0</v>
      </c>
      <c r="HD170" s="725">
        <f t="shared" si="281"/>
        <v>0</v>
      </c>
      <c r="HE170" s="725">
        <f t="shared" si="281"/>
        <v>0</v>
      </c>
      <c r="HF170" s="725">
        <f t="shared" si="281"/>
        <v>0</v>
      </c>
      <c r="HG170" s="725">
        <f t="shared" si="281"/>
        <v>0</v>
      </c>
      <c r="HH170" s="725">
        <f t="shared" si="281"/>
        <v>0</v>
      </c>
      <c r="HI170" s="725">
        <f t="shared" si="281"/>
        <v>0</v>
      </c>
      <c r="HJ170" s="725">
        <f t="shared" si="281"/>
        <v>0</v>
      </c>
      <c r="HK170" s="725">
        <f t="shared" si="281"/>
        <v>0</v>
      </c>
      <c r="HL170" s="725">
        <f t="shared" si="281"/>
        <v>0</v>
      </c>
      <c r="HM170" s="725">
        <f t="shared" si="281"/>
        <v>0</v>
      </c>
      <c r="HN170" s="725">
        <f t="shared" si="281"/>
        <v>0</v>
      </c>
      <c r="HO170" s="725">
        <f t="shared" si="281"/>
        <v>0</v>
      </c>
      <c r="HP170" s="725">
        <f t="shared" si="281"/>
        <v>0</v>
      </c>
      <c r="HQ170" s="725">
        <f t="shared" si="281"/>
        <v>0</v>
      </c>
      <c r="HR170" s="725">
        <f t="shared" si="281"/>
        <v>0</v>
      </c>
      <c r="HS170" s="725">
        <f t="shared" si="281"/>
        <v>0</v>
      </c>
      <c r="HT170" s="725">
        <f t="shared" si="281"/>
        <v>0</v>
      </c>
      <c r="HU170" s="725">
        <f t="shared" si="281"/>
        <v>0</v>
      </c>
      <c r="HV170" s="725">
        <f t="shared" si="281"/>
        <v>0</v>
      </c>
      <c r="HW170" s="725">
        <f t="shared" si="281"/>
        <v>0</v>
      </c>
      <c r="HX170" s="725">
        <f t="shared" si="281"/>
        <v>0</v>
      </c>
      <c r="HY170" s="725">
        <f t="shared" si="281"/>
        <v>0</v>
      </c>
      <c r="HZ170" s="725">
        <f t="shared" si="281"/>
        <v>0</v>
      </c>
      <c r="IA170" s="725">
        <f t="shared" si="281"/>
        <v>0</v>
      </c>
      <c r="IB170" s="725">
        <f t="shared" si="281"/>
        <v>0</v>
      </c>
      <c r="IC170" s="725">
        <f t="shared" si="281"/>
        <v>0</v>
      </c>
      <c r="ID170" s="725">
        <f t="shared" si="281"/>
        <v>0</v>
      </c>
      <c r="IE170" s="725">
        <f t="shared" si="281"/>
        <v>0</v>
      </c>
      <c r="IF170" s="725">
        <f t="shared" si="281"/>
        <v>0</v>
      </c>
      <c r="IG170" s="725">
        <f t="shared" si="281"/>
        <v>0</v>
      </c>
      <c r="IH170" s="725">
        <f t="shared" si="281"/>
        <v>0</v>
      </c>
      <c r="II170" s="725">
        <f t="shared" si="281"/>
        <v>0</v>
      </c>
      <c r="IJ170" s="725">
        <f t="shared" si="281"/>
        <v>0</v>
      </c>
      <c r="IK170" s="725">
        <f t="shared" si="281"/>
        <v>0</v>
      </c>
      <c r="IL170" s="725">
        <f t="shared" si="281"/>
        <v>0</v>
      </c>
    </row>
    <row r="171" spans="1:247" s="709" customFormat="1">
      <c r="B171" s="709" t="s">
        <v>715</v>
      </c>
      <c r="D171" s="810"/>
      <c r="E171" s="709">
        <f t="shared" ca="1" si="265"/>
        <v>-75270500.755455762</v>
      </c>
      <c r="F171" s="725"/>
      <c r="G171" s="725">
        <f t="shared" ref="G171:BR171" ca="1" si="282">G152</f>
        <v>0</v>
      </c>
      <c r="H171" s="725">
        <f t="shared" ca="1" si="282"/>
        <v>0</v>
      </c>
      <c r="I171" s="725">
        <f t="shared" ca="1" si="282"/>
        <v>0</v>
      </c>
      <c r="J171" s="725">
        <f t="shared" ca="1" si="282"/>
        <v>0</v>
      </c>
      <c r="K171" s="725">
        <f t="shared" ca="1" si="282"/>
        <v>0</v>
      </c>
      <c r="L171" s="725">
        <f t="shared" ca="1" si="282"/>
        <v>0</v>
      </c>
      <c r="M171" s="725">
        <f t="shared" ca="1" si="282"/>
        <v>0</v>
      </c>
      <c r="N171" s="725">
        <f t="shared" ca="1" si="282"/>
        <v>0</v>
      </c>
      <c r="O171" s="725">
        <f t="shared" ca="1" si="282"/>
        <v>0</v>
      </c>
      <c r="P171" s="725">
        <f t="shared" ca="1" si="282"/>
        <v>0</v>
      </c>
      <c r="Q171" s="725">
        <f t="shared" ca="1" si="282"/>
        <v>0</v>
      </c>
      <c r="R171" s="725">
        <f t="shared" ca="1" si="282"/>
        <v>0</v>
      </c>
      <c r="S171" s="725">
        <f t="shared" ca="1" si="282"/>
        <v>0</v>
      </c>
      <c r="T171" s="725">
        <f t="shared" ca="1" si="282"/>
        <v>0</v>
      </c>
      <c r="U171" s="725">
        <f t="shared" ca="1" si="282"/>
        <v>0</v>
      </c>
      <c r="V171" s="725">
        <f t="shared" ca="1" si="282"/>
        <v>0</v>
      </c>
      <c r="W171" s="725">
        <f t="shared" ca="1" si="282"/>
        <v>0</v>
      </c>
      <c r="X171" s="725">
        <f t="shared" ca="1" si="282"/>
        <v>0</v>
      </c>
      <c r="Y171" s="725">
        <f t="shared" ca="1" si="282"/>
        <v>0</v>
      </c>
      <c r="Z171" s="725">
        <f t="shared" ca="1" si="282"/>
        <v>0</v>
      </c>
      <c r="AA171" s="725">
        <f t="shared" ca="1" si="282"/>
        <v>0</v>
      </c>
      <c r="AB171" s="725">
        <f t="shared" ca="1" si="282"/>
        <v>0</v>
      </c>
      <c r="AC171" s="725">
        <f t="shared" ca="1" si="282"/>
        <v>0</v>
      </c>
      <c r="AD171" s="725">
        <f t="shared" ca="1" si="282"/>
        <v>0</v>
      </c>
      <c r="AE171" s="725">
        <f t="shared" ca="1" si="282"/>
        <v>0</v>
      </c>
      <c r="AF171" s="725">
        <f t="shared" ca="1" si="282"/>
        <v>0</v>
      </c>
      <c r="AG171" s="725">
        <f t="shared" ca="1" si="282"/>
        <v>0</v>
      </c>
      <c r="AH171" s="725">
        <f t="shared" ca="1" si="282"/>
        <v>0</v>
      </c>
      <c r="AI171" s="725">
        <f t="shared" ca="1" si="282"/>
        <v>0</v>
      </c>
      <c r="AJ171" s="725">
        <f t="shared" ca="1" si="282"/>
        <v>0</v>
      </c>
      <c r="AK171" s="725">
        <f t="shared" ca="1" si="282"/>
        <v>0</v>
      </c>
      <c r="AL171" s="725">
        <f t="shared" ca="1" si="282"/>
        <v>0</v>
      </c>
      <c r="AM171" s="725">
        <f t="shared" ca="1" si="282"/>
        <v>0</v>
      </c>
      <c r="AN171" s="725">
        <f t="shared" ca="1" si="282"/>
        <v>0</v>
      </c>
      <c r="AO171" s="725">
        <f t="shared" ca="1" si="282"/>
        <v>0</v>
      </c>
      <c r="AP171" s="725">
        <f t="shared" ca="1" si="282"/>
        <v>0</v>
      </c>
      <c r="AQ171" s="725">
        <f t="shared" ca="1" si="282"/>
        <v>0</v>
      </c>
      <c r="AR171" s="725">
        <f t="shared" ca="1" si="282"/>
        <v>0</v>
      </c>
      <c r="AS171" s="725">
        <f t="shared" ca="1" si="282"/>
        <v>0</v>
      </c>
      <c r="AT171" s="725">
        <f t="shared" ca="1" si="282"/>
        <v>0</v>
      </c>
      <c r="AU171" s="725">
        <f t="shared" ca="1" si="282"/>
        <v>0</v>
      </c>
      <c r="AV171" s="725">
        <f t="shared" ca="1" si="282"/>
        <v>0</v>
      </c>
      <c r="AW171" s="725">
        <f t="shared" ca="1" si="282"/>
        <v>-46625902.214069396</v>
      </c>
      <c r="AX171" s="725">
        <f t="shared" ca="1" si="282"/>
        <v>-346227.58752423723</v>
      </c>
      <c r="AY171" s="725">
        <f t="shared" ca="1" si="282"/>
        <v>-357471.87538837106</v>
      </c>
      <c r="AZ171" s="725">
        <f t="shared" ca="1" si="282"/>
        <v>-352492.51833686017</v>
      </c>
      <c r="BA171" s="725">
        <f t="shared" ca="1" si="282"/>
        <v>-363587.81251972489</v>
      </c>
      <c r="BB171" s="725">
        <f t="shared" ca="1" si="282"/>
        <v>-358867.67416052351</v>
      </c>
      <c r="BC171" s="725">
        <f t="shared" ca="1" si="282"/>
        <v>-362062.61925852834</v>
      </c>
      <c r="BD171" s="725">
        <f t="shared" ca="1" si="282"/>
        <v>-388212.37456100737</v>
      </c>
      <c r="BE171" s="725">
        <f t="shared" ca="1" si="282"/>
        <v>-361207.71297774103</v>
      </c>
      <c r="BF171" s="725">
        <f t="shared" ca="1" si="282"/>
        <v>-379386.14098975202</v>
      </c>
      <c r="BG171" s="725">
        <f t="shared" ca="1" si="282"/>
        <v>-375335.60108434921</v>
      </c>
      <c r="BH171" s="725">
        <f t="shared" ca="1" si="282"/>
        <v>-385887.63707460405</v>
      </c>
      <c r="BI171" s="725">
        <f t="shared" ca="1" si="282"/>
        <v>-382112.65744344785</v>
      </c>
      <c r="BJ171" s="725">
        <f t="shared" ca="1" si="282"/>
        <v>-433191.9203265711</v>
      </c>
      <c r="BK171" s="725">
        <f t="shared" ca="1" si="282"/>
        <v>-443912.59207215824</v>
      </c>
      <c r="BL171" s="725">
        <f t="shared" ca="1" si="282"/>
        <v>-441000.65029614302</v>
      </c>
      <c r="BM171" s="725">
        <f t="shared" ca="1" si="282"/>
        <v>-451535.61345866276</v>
      </c>
      <c r="BN171" s="725">
        <f t="shared" ca="1" si="282"/>
        <v>-448946.7668343549</v>
      </c>
      <c r="BO171" s="725">
        <f t="shared" ca="1" si="282"/>
        <v>-452943.67258887121</v>
      </c>
      <c r="BP171" s="725">
        <f t="shared" ca="1" si="282"/>
        <v>-475626.15710114199</v>
      </c>
      <c r="BQ171" s="725">
        <f t="shared" ca="1" si="282"/>
        <v>-461210.59056209243</v>
      </c>
      <c r="BR171" s="725">
        <f t="shared" ca="1" si="282"/>
        <v>-471264.91738743335</v>
      </c>
      <c r="BS171" s="725">
        <f t="shared" ref="BS171:ED171" ca="1" si="283">BS152</f>
        <v>-469512.28020327777</v>
      </c>
      <c r="BT171" s="725">
        <f t="shared" ca="1" si="283"/>
        <v>-479369.17479234398</v>
      </c>
      <c r="BU171" s="725">
        <f t="shared" ca="1" si="283"/>
        <v>-19203231.994444173</v>
      </c>
      <c r="BV171" s="725">
        <f t="shared" si="283"/>
        <v>0</v>
      </c>
      <c r="BW171" s="725">
        <f t="shared" si="283"/>
        <v>0</v>
      </c>
      <c r="BX171" s="725">
        <f t="shared" si="283"/>
        <v>0</v>
      </c>
      <c r="BY171" s="725">
        <f t="shared" si="283"/>
        <v>0</v>
      </c>
      <c r="BZ171" s="725">
        <f t="shared" si="283"/>
        <v>0</v>
      </c>
      <c r="CA171" s="725">
        <f t="shared" si="283"/>
        <v>0</v>
      </c>
      <c r="CB171" s="725">
        <f t="shared" si="283"/>
        <v>0</v>
      </c>
      <c r="CC171" s="725">
        <f t="shared" si="283"/>
        <v>0</v>
      </c>
      <c r="CD171" s="725">
        <f t="shared" si="283"/>
        <v>0</v>
      </c>
      <c r="CE171" s="725">
        <f t="shared" si="283"/>
        <v>0</v>
      </c>
      <c r="CF171" s="725">
        <f t="shared" si="283"/>
        <v>0</v>
      </c>
      <c r="CG171" s="725">
        <f t="shared" si="283"/>
        <v>0</v>
      </c>
      <c r="CH171" s="725">
        <f t="shared" si="283"/>
        <v>0</v>
      </c>
      <c r="CI171" s="725">
        <f t="shared" si="283"/>
        <v>0</v>
      </c>
      <c r="CJ171" s="725">
        <f t="shared" si="283"/>
        <v>0</v>
      </c>
      <c r="CK171" s="725">
        <f t="shared" si="283"/>
        <v>0</v>
      </c>
      <c r="CL171" s="725">
        <f t="shared" si="283"/>
        <v>0</v>
      </c>
      <c r="CM171" s="725">
        <f t="shared" si="283"/>
        <v>0</v>
      </c>
      <c r="CN171" s="725">
        <f t="shared" si="283"/>
        <v>0</v>
      </c>
      <c r="CO171" s="725">
        <f t="shared" si="283"/>
        <v>0</v>
      </c>
      <c r="CP171" s="725">
        <f t="shared" si="283"/>
        <v>0</v>
      </c>
      <c r="CQ171" s="725">
        <f t="shared" si="283"/>
        <v>0</v>
      </c>
      <c r="CR171" s="725">
        <f t="shared" si="283"/>
        <v>0</v>
      </c>
      <c r="CS171" s="725">
        <f t="shared" si="283"/>
        <v>0</v>
      </c>
      <c r="CT171" s="725">
        <f t="shared" si="283"/>
        <v>0</v>
      </c>
      <c r="CU171" s="725">
        <f t="shared" si="283"/>
        <v>0</v>
      </c>
      <c r="CV171" s="725">
        <f t="shared" si="283"/>
        <v>0</v>
      </c>
      <c r="CW171" s="725">
        <f t="shared" si="283"/>
        <v>0</v>
      </c>
      <c r="CX171" s="725">
        <f t="shared" si="283"/>
        <v>0</v>
      </c>
      <c r="CY171" s="725">
        <f t="shared" si="283"/>
        <v>0</v>
      </c>
      <c r="CZ171" s="725">
        <f t="shared" si="283"/>
        <v>0</v>
      </c>
      <c r="DA171" s="725">
        <f t="shared" si="283"/>
        <v>0</v>
      </c>
      <c r="DB171" s="725">
        <f t="shared" si="283"/>
        <v>0</v>
      </c>
      <c r="DC171" s="725">
        <f t="shared" si="283"/>
        <v>0</v>
      </c>
      <c r="DD171" s="725">
        <f t="shared" si="283"/>
        <v>0</v>
      </c>
      <c r="DE171" s="725">
        <f t="shared" si="283"/>
        <v>0</v>
      </c>
      <c r="DF171" s="725">
        <f t="shared" si="283"/>
        <v>0</v>
      </c>
      <c r="DG171" s="725">
        <f t="shared" si="283"/>
        <v>0</v>
      </c>
      <c r="DH171" s="725">
        <f t="shared" si="283"/>
        <v>0</v>
      </c>
      <c r="DI171" s="725">
        <f t="shared" si="283"/>
        <v>0</v>
      </c>
      <c r="DJ171" s="725">
        <f t="shared" si="283"/>
        <v>0</v>
      </c>
      <c r="DK171" s="725">
        <f t="shared" si="283"/>
        <v>0</v>
      </c>
      <c r="DL171" s="725">
        <f t="shared" si="283"/>
        <v>0</v>
      </c>
      <c r="DM171" s="725">
        <f t="shared" si="283"/>
        <v>0</v>
      </c>
      <c r="DN171" s="725">
        <f t="shared" si="283"/>
        <v>0</v>
      </c>
      <c r="DO171" s="725">
        <f t="shared" si="283"/>
        <v>0</v>
      </c>
      <c r="DP171" s="725">
        <f t="shared" si="283"/>
        <v>0</v>
      </c>
      <c r="DQ171" s="725">
        <f t="shared" si="283"/>
        <v>0</v>
      </c>
      <c r="DR171" s="725">
        <f t="shared" si="283"/>
        <v>0</v>
      </c>
      <c r="DS171" s="725">
        <f t="shared" si="283"/>
        <v>0</v>
      </c>
      <c r="DT171" s="725">
        <f t="shared" si="283"/>
        <v>0</v>
      </c>
      <c r="DU171" s="725">
        <f t="shared" si="283"/>
        <v>0</v>
      </c>
      <c r="DV171" s="725">
        <f t="shared" si="283"/>
        <v>0</v>
      </c>
      <c r="DW171" s="725">
        <f t="shared" si="283"/>
        <v>0</v>
      </c>
      <c r="DX171" s="725">
        <f t="shared" si="283"/>
        <v>0</v>
      </c>
      <c r="DY171" s="725">
        <f t="shared" si="283"/>
        <v>0</v>
      </c>
      <c r="DZ171" s="725">
        <f t="shared" si="283"/>
        <v>0</v>
      </c>
      <c r="EA171" s="725">
        <f t="shared" si="283"/>
        <v>0</v>
      </c>
      <c r="EB171" s="725">
        <f t="shared" si="283"/>
        <v>0</v>
      </c>
      <c r="EC171" s="725">
        <f t="shared" si="283"/>
        <v>0</v>
      </c>
      <c r="ED171" s="725">
        <f t="shared" si="283"/>
        <v>0</v>
      </c>
      <c r="EE171" s="725">
        <f t="shared" ref="EE171:GP171" si="284">EE152</f>
        <v>0</v>
      </c>
      <c r="EF171" s="725">
        <f t="shared" si="284"/>
        <v>0</v>
      </c>
      <c r="EG171" s="725">
        <f t="shared" si="284"/>
        <v>0</v>
      </c>
      <c r="EH171" s="725">
        <f t="shared" si="284"/>
        <v>0</v>
      </c>
      <c r="EI171" s="725">
        <f t="shared" si="284"/>
        <v>0</v>
      </c>
      <c r="EJ171" s="725">
        <f t="shared" si="284"/>
        <v>0</v>
      </c>
      <c r="EK171" s="725">
        <f t="shared" si="284"/>
        <v>0</v>
      </c>
      <c r="EL171" s="725">
        <f t="shared" si="284"/>
        <v>0</v>
      </c>
      <c r="EM171" s="725">
        <f t="shared" si="284"/>
        <v>0</v>
      </c>
      <c r="EN171" s="725">
        <f t="shared" si="284"/>
        <v>0</v>
      </c>
      <c r="EO171" s="725">
        <f t="shared" si="284"/>
        <v>0</v>
      </c>
      <c r="EP171" s="725">
        <f t="shared" si="284"/>
        <v>0</v>
      </c>
      <c r="EQ171" s="725">
        <f t="shared" si="284"/>
        <v>0</v>
      </c>
      <c r="ER171" s="725">
        <f t="shared" si="284"/>
        <v>0</v>
      </c>
      <c r="ES171" s="725">
        <f t="shared" si="284"/>
        <v>0</v>
      </c>
      <c r="ET171" s="725">
        <f t="shared" si="284"/>
        <v>0</v>
      </c>
      <c r="EU171" s="725">
        <f t="shared" si="284"/>
        <v>0</v>
      </c>
      <c r="EV171" s="725">
        <f t="shared" si="284"/>
        <v>0</v>
      </c>
      <c r="EW171" s="725">
        <f t="shared" si="284"/>
        <v>0</v>
      </c>
      <c r="EX171" s="725">
        <f t="shared" si="284"/>
        <v>0</v>
      </c>
      <c r="EY171" s="725">
        <f t="shared" si="284"/>
        <v>0</v>
      </c>
      <c r="EZ171" s="725">
        <f t="shared" si="284"/>
        <v>0</v>
      </c>
      <c r="FA171" s="725">
        <f t="shared" si="284"/>
        <v>0</v>
      </c>
      <c r="FB171" s="725">
        <f t="shared" si="284"/>
        <v>0</v>
      </c>
      <c r="FC171" s="725">
        <f t="shared" si="284"/>
        <v>0</v>
      </c>
      <c r="FD171" s="725">
        <f t="shared" si="284"/>
        <v>0</v>
      </c>
      <c r="FE171" s="725">
        <f t="shared" si="284"/>
        <v>0</v>
      </c>
      <c r="FF171" s="725">
        <f t="shared" si="284"/>
        <v>0</v>
      </c>
      <c r="FG171" s="725">
        <f t="shared" si="284"/>
        <v>0</v>
      </c>
      <c r="FH171" s="725">
        <f t="shared" si="284"/>
        <v>0</v>
      </c>
      <c r="FI171" s="725">
        <f t="shared" si="284"/>
        <v>0</v>
      </c>
      <c r="FJ171" s="725">
        <f t="shared" si="284"/>
        <v>0</v>
      </c>
      <c r="FK171" s="725">
        <f t="shared" si="284"/>
        <v>0</v>
      </c>
      <c r="FL171" s="725">
        <f t="shared" si="284"/>
        <v>0</v>
      </c>
      <c r="FM171" s="725">
        <f t="shared" si="284"/>
        <v>0</v>
      </c>
      <c r="FN171" s="725">
        <f t="shared" si="284"/>
        <v>0</v>
      </c>
      <c r="FO171" s="725">
        <f t="shared" si="284"/>
        <v>0</v>
      </c>
      <c r="FP171" s="725">
        <f t="shared" si="284"/>
        <v>0</v>
      </c>
      <c r="FQ171" s="725">
        <f t="shared" si="284"/>
        <v>0</v>
      </c>
      <c r="FR171" s="725">
        <f t="shared" si="284"/>
        <v>0</v>
      </c>
      <c r="FS171" s="725">
        <f t="shared" si="284"/>
        <v>0</v>
      </c>
      <c r="FT171" s="725">
        <f t="shared" si="284"/>
        <v>0</v>
      </c>
      <c r="FU171" s="725">
        <f t="shared" si="284"/>
        <v>0</v>
      </c>
      <c r="FV171" s="725">
        <f t="shared" si="284"/>
        <v>0</v>
      </c>
      <c r="FW171" s="725">
        <f t="shared" si="284"/>
        <v>0</v>
      </c>
      <c r="FX171" s="725">
        <f t="shared" si="284"/>
        <v>0</v>
      </c>
      <c r="FY171" s="725">
        <f t="shared" si="284"/>
        <v>0</v>
      </c>
      <c r="FZ171" s="725">
        <f t="shared" si="284"/>
        <v>0</v>
      </c>
      <c r="GA171" s="725">
        <f t="shared" si="284"/>
        <v>0</v>
      </c>
      <c r="GB171" s="725">
        <f t="shared" si="284"/>
        <v>0</v>
      </c>
      <c r="GC171" s="725">
        <f t="shared" si="284"/>
        <v>0</v>
      </c>
      <c r="GD171" s="725">
        <f t="shared" si="284"/>
        <v>0</v>
      </c>
      <c r="GE171" s="725">
        <f t="shared" si="284"/>
        <v>0</v>
      </c>
      <c r="GF171" s="725">
        <f t="shared" si="284"/>
        <v>0</v>
      </c>
      <c r="GG171" s="725">
        <f t="shared" si="284"/>
        <v>0</v>
      </c>
      <c r="GH171" s="725">
        <f t="shared" si="284"/>
        <v>0</v>
      </c>
      <c r="GI171" s="725">
        <f t="shared" si="284"/>
        <v>0</v>
      </c>
      <c r="GJ171" s="725">
        <f t="shared" si="284"/>
        <v>0</v>
      </c>
      <c r="GK171" s="725">
        <f t="shared" si="284"/>
        <v>0</v>
      </c>
      <c r="GL171" s="725">
        <f t="shared" si="284"/>
        <v>0</v>
      </c>
      <c r="GM171" s="725">
        <f t="shared" si="284"/>
        <v>0</v>
      </c>
      <c r="GN171" s="725">
        <f t="shared" si="284"/>
        <v>0</v>
      </c>
      <c r="GO171" s="725">
        <f t="shared" si="284"/>
        <v>0</v>
      </c>
      <c r="GP171" s="725">
        <f t="shared" si="284"/>
        <v>0</v>
      </c>
      <c r="GQ171" s="725">
        <f t="shared" ref="GQ171:IL171" si="285">GQ152</f>
        <v>0</v>
      </c>
      <c r="GR171" s="725">
        <f t="shared" si="285"/>
        <v>0</v>
      </c>
      <c r="GS171" s="725">
        <f t="shared" si="285"/>
        <v>0</v>
      </c>
      <c r="GT171" s="725">
        <f t="shared" si="285"/>
        <v>0</v>
      </c>
      <c r="GU171" s="725">
        <f t="shared" si="285"/>
        <v>0</v>
      </c>
      <c r="GV171" s="725">
        <f t="shared" si="285"/>
        <v>0</v>
      </c>
      <c r="GW171" s="725">
        <f t="shared" si="285"/>
        <v>0</v>
      </c>
      <c r="GX171" s="725">
        <f t="shared" si="285"/>
        <v>0</v>
      </c>
      <c r="GY171" s="725">
        <f t="shared" si="285"/>
        <v>0</v>
      </c>
      <c r="GZ171" s="725">
        <f t="shared" si="285"/>
        <v>0</v>
      </c>
      <c r="HA171" s="725">
        <f t="shared" si="285"/>
        <v>0</v>
      </c>
      <c r="HB171" s="725">
        <f t="shared" si="285"/>
        <v>0</v>
      </c>
      <c r="HC171" s="725">
        <f t="shared" si="285"/>
        <v>0</v>
      </c>
      <c r="HD171" s="725">
        <f t="shared" si="285"/>
        <v>0</v>
      </c>
      <c r="HE171" s="725">
        <f t="shared" si="285"/>
        <v>0</v>
      </c>
      <c r="HF171" s="725">
        <f t="shared" si="285"/>
        <v>0</v>
      </c>
      <c r="HG171" s="725">
        <f t="shared" si="285"/>
        <v>0</v>
      </c>
      <c r="HH171" s="725">
        <f t="shared" si="285"/>
        <v>0</v>
      </c>
      <c r="HI171" s="725">
        <f t="shared" si="285"/>
        <v>0</v>
      </c>
      <c r="HJ171" s="725">
        <f t="shared" si="285"/>
        <v>0</v>
      </c>
      <c r="HK171" s="725">
        <f t="shared" si="285"/>
        <v>0</v>
      </c>
      <c r="HL171" s="725">
        <f t="shared" si="285"/>
        <v>0</v>
      </c>
      <c r="HM171" s="725">
        <f t="shared" si="285"/>
        <v>0</v>
      </c>
      <c r="HN171" s="725">
        <f t="shared" si="285"/>
        <v>0</v>
      </c>
      <c r="HO171" s="725">
        <f t="shared" si="285"/>
        <v>0</v>
      </c>
      <c r="HP171" s="725">
        <f t="shared" si="285"/>
        <v>0</v>
      </c>
      <c r="HQ171" s="725">
        <f t="shared" si="285"/>
        <v>0</v>
      </c>
      <c r="HR171" s="725">
        <f t="shared" si="285"/>
        <v>0</v>
      </c>
      <c r="HS171" s="725">
        <f t="shared" si="285"/>
        <v>0</v>
      </c>
      <c r="HT171" s="725">
        <f t="shared" si="285"/>
        <v>0</v>
      </c>
      <c r="HU171" s="725">
        <f t="shared" si="285"/>
        <v>0</v>
      </c>
      <c r="HV171" s="725">
        <f t="shared" si="285"/>
        <v>0</v>
      </c>
      <c r="HW171" s="725">
        <f t="shared" si="285"/>
        <v>0</v>
      </c>
      <c r="HX171" s="725">
        <f t="shared" si="285"/>
        <v>0</v>
      </c>
      <c r="HY171" s="725">
        <f t="shared" si="285"/>
        <v>0</v>
      </c>
      <c r="HZ171" s="725">
        <f t="shared" si="285"/>
        <v>0</v>
      </c>
      <c r="IA171" s="725">
        <f t="shared" si="285"/>
        <v>0</v>
      </c>
      <c r="IB171" s="725">
        <f t="shared" si="285"/>
        <v>0</v>
      </c>
      <c r="IC171" s="725">
        <f t="shared" si="285"/>
        <v>0</v>
      </c>
      <c r="ID171" s="725">
        <f t="shared" si="285"/>
        <v>0</v>
      </c>
      <c r="IE171" s="725">
        <f t="shared" si="285"/>
        <v>0</v>
      </c>
      <c r="IF171" s="725">
        <f t="shared" si="285"/>
        <v>0</v>
      </c>
      <c r="IG171" s="725">
        <f t="shared" si="285"/>
        <v>0</v>
      </c>
      <c r="IH171" s="725">
        <f t="shared" si="285"/>
        <v>0</v>
      </c>
      <c r="II171" s="725">
        <f t="shared" si="285"/>
        <v>0</v>
      </c>
      <c r="IJ171" s="725">
        <f t="shared" si="285"/>
        <v>0</v>
      </c>
      <c r="IK171" s="725">
        <f t="shared" si="285"/>
        <v>0</v>
      </c>
      <c r="IL171" s="725">
        <f t="shared" si="285"/>
        <v>0</v>
      </c>
    </row>
    <row r="172" spans="1:247" s="709" customFormat="1">
      <c r="B172" s="709" t="s">
        <v>716</v>
      </c>
      <c r="D172" s="810"/>
      <c r="E172" s="1665">
        <f t="shared" ref="E172:BP172" ca="1" si="286">SUM(E165:E171)</f>
        <v>0</v>
      </c>
      <c r="F172" s="1665">
        <f t="shared" si="286"/>
        <v>0</v>
      </c>
      <c r="G172" s="1665">
        <f t="shared" ca="1" si="286"/>
        <v>33504679.17981638</v>
      </c>
      <c r="H172" s="1665">
        <f t="shared" ca="1" si="286"/>
        <v>40255150.676795661</v>
      </c>
      <c r="I172" s="1665">
        <f t="shared" ca="1" si="286"/>
        <v>44383261.055993214</v>
      </c>
      <c r="J172" s="1665">
        <f t="shared" ca="1" si="286"/>
        <v>48746643.278736502</v>
      </c>
      <c r="K172" s="1665">
        <f t="shared" ca="1" si="286"/>
        <v>53369386.494992591</v>
      </c>
      <c r="L172" s="1665">
        <f t="shared" ca="1" si="286"/>
        <v>58160769.155496493</v>
      </c>
      <c r="M172" s="1665">
        <f t="shared" ca="1" si="286"/>
        <v>63241606.359756313</v>
      </c>
      <c r="N172" s="1665">
        <f t="shared" ca="1" si="286"/>
        <v>68771410.841427013</v>
      </c>
      <c r="O172" s="1665">
        <f t="shared" ca="1" si="286"/>
        <v>74543888.616044611</v>
      </c>
      <c r="P172" s="1665">
        <f t="shared" ca="1" si="286"/>
        <v>80625293.060678065</v>
      </c>
      <c r="Q172" s="1665">
        <f t="shared" ca="1" si="286"/>
        <v>83136226.781029195</v>
      </c>
      <c r="R172" s="1665">
        <f t="shared" ca="1" si="286"/>
        <v>84313158.109985337</v>
      </c>
      <c r="S172" s="1665">
        <f t="shared" ca="1" si="286"/>
        <v>85506750.856072277</v>
      </c>
      <c r="T172" s="1665">
        <f t="shared" ca="1" si="286"/>
        <v>86599351.598654792</v>
      </c>
      <c r="U172" s="1665">
        <f t="shared" ca="1" si="286"/>
        <v>87825309.209555209</v>
      </c>
      <c r="V172" s="1665">
        <f t="shared" ca="1" si="286"/>
        <v>89028242.009320766</v>
      </c>
      <c r="W172" s="1665">
        <f t="shared" ca="1" si="286"/>
        <v>90288584.596898586</v>
      </c>
      <c r="X172" s="1665">
        <f t="shared" ca="1" si="286"/>
        <v>91525256.586254925</v>
      </c>
      <c r="Y172" s="1665">
        <f t="shared" ca="1" si="286"/>
        <v>92820948.561196625</v>
      </c>
      <c r="Z172" s="1665">
        <f t="shared" ca="1" si="286"/>
        <v>94134983.207402483</v>
      </c>
      <c r="AA172" s="1665">
        <f t="shared" ca="1" si="286"/>
        <v>95424338.860399649</v>
      </c>
      <c r="AB172" s="1665">
        <f t="shared" ca="1" si="286"/>
        <v>96775228.818943679</v>
      </c>
      <c r="AC172" s="1665">
        <f t="shared" ca="1" si="286"/>
        <v>98100747.601614341</v>
      </c>
      <c r="AD172" s="1665">
        <f t="shared" ca="1" si="286"/>
        <v>99489526.5697826</v>
      </c>
      <c r="AE172" s="1665">
        <f t="shared" ca="1" si="286"/>
        <v>100897966.01016518</v>
      </c>
      <c r="AF172" s="1665">
        <f t="shared" ca="1" si="286"/>
        <v>102187234.88641255</v>
      </c>
      <c r="AG172" s="1665">
        <f t="shared" ca="1" si="286"/>
        <v>103633864.86727503</v>
      </c>
      <c r="AH172" s="1665">
        <f t="shared" ca="1" si="286"/>
        <v>105053325.57099839</v>
      </c>
      <c r="AI172" s="1665">
        <f t="shared" ca="1" si="286"/>
        <v>106540529.82434022</v>
      </c>
      <c r="AJ172" s="1665">
        <f t="shared" ca="1" si="286"/>
        <v>107999802.7717807</v>
      </c>
      <c r="AK172" s="1665">
        <f t="shared" ca="1" si="286"/>
        <v>109528719.30221191</v>
      </c>
      <c r="AL172" s="1665">
        <f t="shared" ca="1" si="286"/>
        <v>110693829.27815536</v>
      </c>
      <c r="AM172" s="1665">
        <f t="shared" ca="1" si="286"/>
        <v>111866038.27755359</v>
      </c>
      <c r="AN172" s="1665">
        <f t="shared" ca="1" si="286"/>
        <v>113113362.17121398</v>
      </c>
      <c r="AO172" s="1665">
        <f t="shared" ca="1" si="286"/>
        <v>114328013.49175848</v>
      </c>
      <c r="AP172" s="1665">
        <f t="shared" ca="1" si="286"/>
        <v>115614522.6292433</v>
      </c>
      <c r="AQ172" s="1665">
        <f t="shared" ca="1" si="286"/>
        <v>116921866.15450993</v>
      </c>
      <c r="AR172" s="1665">
        <f t="shared" ca="1" si="286"/>
        <v>118089026.62088785</v>
      </c>
      <c r="AS172" s="1665">
        <f t="shared" ca="1" si="286"/>
        <v>119436465.43556608</v>
      </c>
      <c r="AT172" s="1665">
        <f t="shared" ca="1" si="286"/>
        <v>120750481.98884656</v>
      </c>
      <c r="AU172" s="1665">
        <f t="shared" ca="1" si="286"/>
        <v>122140483.14951549</v>
      </c>
      <c r="AV172" s="1665">
        <f t="shared" ca="1" si="286"/>
        <v>123496225.53684908</v>
      </c>
      <c r="AW172" s="1665">
        <f t="shared" ca="1" si="286"/>
        <v>51945851.765898168</v>
      </c>
      <c r="AX172" s="1665">
        <f t="shared" ca="1" si="286"/>
        <v>52079985.394559279</v>
      </c>
      <c r="AY172" s="1665">
        <f t="shared" ca="1" si="286"/>
        <v>52192072.597843274</v>
      </c>
      <c r="AZ172" s="1665">
        <f t="shared" ca="1" si="286"/>
        <v>52329691.891204089</v>
      </c>
      <c r="BA172" s="1665">
        <f t="shared" ca="1" si="286"/>
        <v>52445199.294631213</v>
      </c>
      <c r="BB172" s="1665">
        <f t="shared" ca="1" si="286"/>
        <v>52586402.016675048</v>
      </c>
      <c r="BC172" s="1665">
        <f t="shared" ca="1" si="286"/>
        <v>52729603.697701529</v>
      </c>
      <c r="BD172" s="1665">
        <f t="shared" ca="1" si="286"/>
        <v>52802133.632830329</v>
      </c>
      <c r="BE172" s="1665">
        <f t="shared" ca="1" si="286"/>
        <v>52972677.703044474</v>
      </c>
      <c r="BF172" s="1665">
        <f t="shared" ca="1" si="286"/>
        <v>53096992.006553225</v>
      </c>
      <c r="BG172" s="1665">
        <f t="shared" ca="1" si="286"/>
        <v>53247421.936666854</v>
      </c>
      <c r="BH172" s="1665">
        <f t="shared" ca="1" si="286"/>
        <v>53375499.379219972</v>
      </c>
      <c r="BI172" s="1665">
        <f t="shared" ca="1" si="286"/>
        <v>53529872.043625593</v>
      </c>
      <c r="BJ172" s="1665">
        <f t="shared" ca="1" si="286"/>
        <v>53638752.738231219</v>
      </c>
      <c r="BK172" s="1665">
        <f t="shared" ca="1" si="286"/>
        <v>53724512.82097964</v>
      </c>
      <c r="BL172" s="1665">
        <f t="shared" ca="1" si="286"/>
        <v>53836148.978969038</v>
      </c>
      <c r="BM172" s="1665">
        <f t="shared" ca="1" si="286"/>
        <v>53924612.774515867</v>
      </c>
      <c r="BN172" s="1665">
        <f t="shared" ca="1" si="286"/>
        <v>54039081.679592274</v>
      </c>
      <c r="BO172" s="1665">
        <f t="shared" ca="1" si="286"/>
        <v>54155171.082083501</v>
      </c>
      <c r="BP172" s="1665">
        <f t="shared" ca="1" si="286"/>
        <v>54198239.470710881</v>
      </c>
      <c r="BQ172" s="1665">
        <f t="shared" ref="BQ172:EB172" ca="1" si="287">SUM(BQ165:BQ171)</f>
        <v>54316582.015999995</v>
      </c>
      <c r="BR172" s="1665">
        <f t="shared" ca="1" si="287"/>
        <v>54411626.245632827</v>
      </c>
      <c r="BS172" s="1665">
        <f t="shared" ca="1" si="287"/>
        <v>54532989.635027029</v>
      </c>
      <c r="BT172" s="1665">
        <f t="shared" ca="1" si="287"/>
        <v>54630997.974042334</v>
      </c>
      <c r="BU172" s="1665">
        <f t="shared" ca="1" si="287"/>
        <v>0</v>
      </c>
      <c r="BV172" s="1665">
        <f t="shared" ca="1" si="287"/>
        <v>0</v>
      </c>
      <c r="BW172" s="1665">
        <f t="shared" ca="1" si="287"/>
        <v>0</v>
      </c>
      <c r="BX172" s="1665">
        <f t="shared" ca="1" si="287"/>
        <v>0</v>
      </c>
      <c r="BY172" s="1665">
        <f t="shared" ca="1" si="287"/>
        <v>0</v>
      </c>
      <c r="BZ172" s="1665">
        <f t="shared" ca="1" si="287"/>
        <v>0</v>
      </c>
      <c r="CA172" s="1665">
        <f t="shared" ca="1" si="287"/>
        <v>0</v>
      </c>
      <c r="CB172" s="1665">
        <f t="shared" ca="1" si="287"/>
        <v>0</v>
      </c>
      <c r="CC172" s="1665">
        <f t="shared" ca="1" si="287"/>
        <v>0</v>
      </c>
      <c r="CD172" s="1665">
        <f t="shared" ca="1" si="287"/>
        <v>0</v>
      </c>
      <c r="CE172" s="1665">
        <f t="shared" ca="1" si="287"/>
        <v>0</v>
      </c>
      <c r="CF172" s="1665">
        <f t="shared" ca="1" si="287"/>
        <v>0</v>
      </c>
      <c r="CG172" s="1665">
        <f t="shared" ca="1" si="287"/>
        <v>0</v>
      </c>
      <c r="CH172" s="1665">
        <f t="shared" ca="1" si="287"/>
        <v>0</v>
      </c>
      <c r="CI172" s="1665">
        <f t="shared" ca="1" si="287"/>
        <v>0</v>
      </c>
      <c r="CJ172" s="1665">
        <f t="shared" ca="1" si="287"/>
        <v>0</v>
      </c>
      <c r="CK172" s="1665">
        <f t="shared" ca="1" si="287"/>
        <v>0</v>
      </c>
      <c r="CL172" s="1665">
        <f t="shared" ca="1" si="287"/>
        <v>0</v>
      </c>
      <c r="CM172" s="1665">
        <f t="shared" ca="1" si="287"/>
        <v>0</v>
      </c>
      <c r="CN172" s="1665">
        <f t="shared" ca="1" si="287"/>
        <v>0</v>
      </c>
      <c r="CO172" s="1665">
        <f t="shared" ca="1" si="287"/>
        <v>0</v>
      </c>
      <c r="CP172" s="1665">
        <f t="shared" ca="1" si="287"/>
        <v>0</v>
      </c>
      <c r="CQ172" s="1665">
        <f t="shared" ca="1" si="287"/>
        <v>0</v>
      </c>
      <c r="CR172" s="1665">
        <f t="shared" ca="1" si="287"/>
        <v>0</v>
      </c>
      <c r="CS172" s="1665">
        <f t="shared" ca="1" si="287"/>
        <v>0</v>
      </c>
      <c r="CT172" s="1665">
        <f t="shared" ca="1" si="287"/>
        <v>0</v>
      </c>
      <c r="CU172" s="1665">
        <f t="shared" ca="1" si="287"/>
        <v>0</v>
      </c>
      <c r="CV172" s="1665">
        <f t="shared" ca="1" si="287"/>
        <v>0</v>
      </c>
      <c r="CW172" s="1665">
        <f t="shared" ca="1" si="287"/>
        <v>0</v>
      </c>
      <c r="CX172" s="1665">
        <f t="shared" ca="1" si="287"/>
        <v>0</v>
      </c>
      <c r="CY172" s="1665">
        <f t="shared" ca="1" si="287"/>
        <v>0</v>
      </c>
      <c r="CZ172" s="1665">
        <f t="shared" ca="1" si="287"/>
        <v>0</v>
      </c>
      <c r="DA172" s="1665">
        <f t="shared" ca="1" si="287"/>
        <v>0</v>
      </c>
      <c r="DB172" s="1665">
        <f t="shared" ca="1" si="287"/>
        <v>0</v>
      </c>
      <c r="DC172" s="1665">
        <f t="shared" ca="1" si="287"/>
        <v>0</v>
      </c>
      <c r="DD172" s="1665">
        <f t="shared" ca="1" si="287"/>
        <v>0</v>
      </c>
      <c r="DE172" s="1665">
        <f t="shared" ca="1" si="287"/>
        <v>0</v>
      </c>
      <c r="DF172" s="1665">
        <f t="shared" ca="1" si="287"/>
        <v>0</v>
      </c>
      <c r="DG172" s="1665">
        <f t="shared" ca="1" si="287"/>
        <v>0</v>
      </c>
      <c r="DH172" s="1665">
        <f t="shared" ca="1" si="287"/>
        <v>0</v>
      </c>
      <c r="DI172" s="1665">
        <f t="shared" ca="1" si="287"/>
        <v>0</v>
      </c>
      <c r="DJ172" s="1665">
        <f t="shared" ca="1" si="287"/>
        <v>0</v>
      </c>
      <c r="DK172" s="1665">
        <f t="shared" ca="1" si="287"/>
        <v>0</v>
      </c>
      <c r="DL172" s="1665">
        <f t="shared" ca="1" si="287"/>
        <v>0</v>
      </c>
      <c r="DM172" s="1665">
        <f t="shared" ca="1" si="287"/>
        <v>0</v>
      </c>
      <c r="DN172" s="1665">
        <f t="shared" ca="1" si="287"/>
        <v>0</v>
      </c>
      <c r="DO172" s="1665">
        <f t="shared" ca="1" si="287"/>
        <v>0</v>
      </c>
      <c r="DP172" s="1665">
        <f t="shared" ca="1" si="287"/>
        <v>0</v>
      </c>
      <c r="DQ172" s="1665">
        <f t="shared" ca="1" si="287"/>
        <v>0</v>
      </c>
      <c r="DR172" s="1665">
        <f t="shared" ca="1" si="287"/>
        <v>0</v>
      </c>
      <c r="DS172" s="1665">
        <f t="shared" ca="1" si="287"/>
        <v>0</v>
      </c>
      <c r="DT172" s="1665">
        <f t="shared" ca="1" si="287"/>
        <v>0</v>
      </c>
      <c r="DU172" s="1665">
        <f t="shared" ca="1" si="287"/>
        <v>0</v>
      </c>
      <c r="DV172" s="1665">
        <f t="shared" ca="1" si="287"/>
        <v>0</v>
      </c>
      <c r="DW172" s="1665">
        <f t="shared" ca="1" si="287"/>
        <v>0</v>
      </c>
      <c r="DX172" s="1665">
        <f t="shared" ca="1" si="287"/>
        <v>0</v>
      </c>
      <c r="DY172" s="1665">
        <f t="shared" ca="1" si="287"/>
        <v>0</v>
      </c>
      <c r="DZ172" s="1665">
        <f t="shared" ca="1" si="287"/>
        <v>0</v>
      </c>
      <c r="EA172" s="1665">
        <f t="shared" ca="1" si="287"/>
        <v>0</v>
      </c>
      <c r="EB172" s="1665">
        <f t="shared" ca="1" si="287"/>
        <v>0</v>
      </c>
      <c r="EC172" s="1665">
        <f t="shared" ref="EC172:GN172" ca="1" si="288">SUM(EC165:EC171)</f>
        <v>0</v>
      </c>
      <c r="ED172" s="1665">
        <f t="shared" ca="1" si="288"/>
        <v>0</v>
      </c>
      <c r="EE172" s="1665">
        <f t="shared" ca="1" si="288"/>
        <v>0</v>
      </c>
      <c r="EF172" s="1665">
        <f t="shared" ca="1" si="288"/>
        <v>0</v>
      </c>
      <c r="EG172" s="1665">
        <f t="shared" ca="1" si="288"/>
        <v>0</v>
      </c>
      <c r="EH172" s="1665">
        <f t="shared" ca="1" si="288"/>
        <v>0</v>
      </c>
      <c r="EI172" s="1665">
        <f t="shared" ca="1" si="288"/>
        <v>0</v>
      </c>
      <c r="EJ172" s="1665">
        <f t="shared" ca="1" si="288"/>
        <v>0</v>
      </c>
      <c r="EK172" s="1665">
        <f t="shared" ca="1" si="288"/>
        <v>0</v>
      </c>
      <c r="EL172" s="1665">
        <f t="shared" ca="1" si="288"/>
        <v>0</v>
      </c>
      <c r="EM172" s="1665">
        <f t="shared" ca="1" si="288"/>
        <v>0</v>
      </c>
      <c r="EN172" s="1665">
        <f t="shared" ca="1" si="288"/>
        <v>0</v>
      </c>
      <c r="EO172" s="1665">
        <f t="shared" ca="1" si="288"/>
        <v>0</v>
      </c>
      <c r="EP172" s="1665">
        <f t="shared" ca="1" si="288"/>
        <v>0</v>
      </c>
      <c r="EQ172" s="1665">
        <f t="shared" ca="1" si="288"/>
        <v>0</v>
      </c>
      <c r="ER172" s="1665">
        <f t="shared" ca="1" si="288"/>
        <v>0</v>
      </c>
      <c r="ES172" s="1665">
        <f t="shared" ca="1" si="288"/>
        <v>0</v>
      </c>
      <c r="ET172" s="1665">
        <f t="shared" ca="1" si="288"/>
        <v>0</v>
      </c>
      <c r="EU172" s="1665">
        <f t="shared" ca="1" si="288"/>
        <v>0</v>
      </c>
      <c r="EV172" s="1665">
        <f t="shared" ca="1" si="288"/>
        <v>0</v>
      </c>
      <c r="EW172" s="1665">
        <f t="shared" ca="1" si="288"/>
        <v>0</v>
      </c>
      <c r="EX172" s="1665">
        <f t="shared" ca="1" si="288"/>
        <v>0</v>
      </c>
      <c r="EY172" s="1665">
        <f t="shared" ca="1" si="288"/>
        <v>0</v>
      </c>
      <c r="EZ172" s="1665">
        <f t="shared" ca="1" si="288"/>
        <v>0</v>
      </c>
      <c r="FA172" s="1665">
        <f t="shared" ca="1" si="288"/>
        <v>0</v>
      </c>
      <c r="FB172" s="1665">
        <f t="shared" ca="1" si="288"/>
        <v>0</v>
      </c>
      <c r="FC172" s="1665">
        <f t="shared" ca="1" si="288"/>
        <v>0</v>
      </c>
      <c r="FD172" s="1665">
        <f t="shared" ca="1" si="288"/>
        <v>0</v>
      </c>
      <c r="FE172" s="1665">
        <f t="shared" ca="1" si="288"/>
        <v>0</v>
      </c>
      <c r="FF172" s="1665">
        <f t="shared" ca="1" si="288"/>
        <v>0</v>
      </c>
      <c r="FG172" s="1665">
        <f t="shared" ca="1" si="288"/>
        <v>0</v>
      </c>
      <c r="FH172" s="1665">
        <f t="shared" ca="1" si="288"/>
        <v>0</v>
      </c>
      <c r="FI172" s="1665">
        <f t="shared" ca="1" si="288"/>
        <v>0</v>
      </c>
      <c r="FJ172" s="1665">
        <f t="shared" ca="1" si="288"/>
        <v>0</v>
      </c>
      <c r="FK172" s="1665">
        <f t="shared" ca="1" si="288"/>
        <v>0</v>
      </c>
      <c r="FL172" s="1665">
        <f t="shared" ca="1" si="288"/>
        <v>0</v>
      </c>
      <c r="FM172" s="1665">
        <f t="shared" ca="1" si="288"/>
        <v>0</v>
      </c>
      <c r="FN172" s="1665">
        <f t="shared" ca="1" si="288"/>
        <v>0</v>
      </c>
      <c r="FO172" s="1665">
        <f t="shared" ca="1" si="288"/>
        <v>0</v>
      </c>
      <c r="FP172" s="1665">
        <f t="shared" ca="1" si="288"/>
        <v>0</v>
      </c>
      <c r="FQ172" s="1665">
        <f t="shared" ca="1" si="288"/>
        <v>0</v>
      </c>
      <c r="FR172" s="1665">
        <f t="shared" ca="1" si="288"/>
        <v>0</v>
      </c>
      <c r="FS172" s="1665">
        <f t="shared" ca="1" si="288"/>
        <v>0</v>
      </c>
      <c r="FT172" s="1665">
        <f t="shared" ca="1" si="288"/>
        <v>0</v>
      </c>
      <c r="FU172" s="1665">
        <f t="shared" ca="1" si="288"/>
        <v>0</v>
      </c>
      <c r="FV172" s="1665">
        <f t="shared" ca="1" si="288"/>
        <v>0</v>
      </c>
      <c r="FW172" s="1665">
        <f t="shared" ca="1" si="288"/>
        <v>0</v>
      </c>
      <c r="FX172" s="1665">
        <f t="shared" ca="1" si="288"/>
        <v>0</v>
      </c>
      <c r="FY172" s="1665">
        <f t="shared" ca="1" si="288"/>
        <v>0</v>
      </c>
      <c r="FZ172" s="1665">
        <f t="shared" ca="1" si="288"/>
        <v>0</v>
      </c>
      <c r="GA172" s="1665">
        <f t="shared" ca="1" si="288"/>
        <v>0</v>
      </c>
      <c r="GB172" s="1665">
        <f t="shared" ca="1" si="288"/>
        <v>0</v>
      </c>
      <c r="GC172" s="1665">
        <f t="shared" ca="1" si="288"/>
        <v>0</v>
      </c>
      <c r="GD172" s="1665">
        <f t="shared" ca="1" si="288"/>
        <v>0</v>
      </c>
      <c r="GE172" s="1665">
        <f t="shared" ca="1" si="288"/>
        <v>0</v>
      </c>
      <c r="GF172" s="1665">
        <f t="shared" ca="1" si="288"/>
        <v>0</v>
      </c>
      <c r="GG172" s="1665">
        <f t="shared" ca="1" si="288"/>
        <v>0</v>
      </c>
      <c r="GH172" s="1665">
        <f t="shared" ca="1" si="288"/>
        <v>0</v>
      </c>
      <c r="GI172" s="1665">
        <f t="shared" ca="1" si="288"/>
        <v>0</v>
      </c>
      <c r="GJ172" s="1665">
        <f t="shared" ca="1" si="288"/>
        <v>0</v>
      </c>
      <c r="GK172" s="1665">
        <f t="shared" ca="1" si="288"/>
        <v>0</v>
      </c>
      <c r="GL172" s="1665">
        <f t="shared" ca="1" si="288"/>
        <v>0</v>
      </c>
      <c r="GM172" s="1665">
        <f t="shared" ca="1" si="288"/>
        <v>0</v>
      </c>
      <c r="GN172" s="1665">
        <f t="shared" ca="1" si="288"/>
        <v>0</v>
      </c>
      <c r="GO172" s="1665">
        <f t="shared" ref="GO172:IL172" ca="1" si="289">SUM(GO165:GO171)</f>
        <v>0</v>
      </c>
      <c r="GP172" s="1665">
        <f t="shared" ca="1" si="289"/>
        <v>0</v>
      </c>
      <c r="GQ172" s="1665">
        <f t="shared" ca="1" si="289"/>
        <v>0</v>
      </c>
      <c r="GR172" s="1665">
        <f t="shared" ca="1" si="289"/>
        <v>0</v>
      </c>
      <c r="GS172" s="1665">
        <f t="shared" ca="1" si="289"/>
        <v>0</v>
      </c>
      <c r="GT172" s="1665">
        <f t="shared" ca="1" si="289"/>
        <v>0</v>
      </c>
      <c r="GU172" s="1665">
        <f t="shared" ca="1" si="289"/>
        <v>0</v>
      </c>
      <c r="GV172" s="1665">
        <f t="shared" ca="1" si="289"/>
        <v>0</v>
      </c>
      <c r="GW172" s="1665">
        <f t="shared" ca="1" si="289"/>
        <v>0</v>
      </c>
      <c r="GX172" s="1665">
        <f t="shared" ca="1" si="289"/>
        <v>0</v>
      </c>
      <c r="GY172" s="1665">
        <f t="shared" ca="1" si="289"/>
        <v>0</v>
      </c>
      <c r="GZ172" s="1665">
        <f t="shared" ca="1" si="289"/>
        <v>0</v>
      </c>
      <c r="HA172" s="1665">
        <f t="shared" ca="1" si="289"/>
        <v>0</v>
      </c>
      <c r="HB172" s="1665">
        <f t="shared" ca="1" si="289"/>
        <v>0</v>
      </c>
      <c r="HC172" s="1665">
        <f t="shared" ca="1" si="289"/>
        <v>0</v>
      </c>
      <c r="HD172" s="1665">
        <f t="shared" ca="1" si="289"/>
        <v>0</v>
      </c>
      <c r="HE172" s="1665">
        <f t="shared" ca="1" si="289"/>
        <v>0</v>
      </c>
      <c r="HF172" s="1665">
        <f t="shared" ca="1" si="289"/>
        <v>0</v>
      </c>
      <c r="HG172" s="1665">
        <f t="shared" ca="1" si="289"/>
        <v>0</v>
      </c>
      <c r="HH172" s="1665">
        <f t="shared" ca="1" si="289"/>
        <v>0</v>
      </c>
      <c r="HI172" s="1665">
        <f t="shared" ca="1" si="289"/>
        <v>0</v>
      </c>
      <c r="HJ172" s="1665">
        <f t="shared" ca="1" si="289"/>
        <v>0</v>
      </c>
      <c r="HK172" s="1665">
        <f t="shared" ca="1" si="289"/>
        <v>0</v>
      </c>
      <c r="HL172" s="1665">
        <f t="shared" ca="1" si="289"/>
        <v>0</v>
      </c>
      <c r="HM172" s="1665">
        <f t="shared" ca="1" si="289"/>
        <v>0</v>
      </c>
      <c r="HN172" s="1665">
        <f t="shared" ca="1" si="289"/>
        <v>0</v>
      </c>
      <c r="HO172" s="1665">
        <f t="shared" ca="1" si="289"/>
        <v>0</v>
      </c>
      <c r="HP172" s="1665">
        <f t="shared" ca="1" si="289"/>
        <v>0</v>
      </c>
      <c r="HQ172" s="1665">
        <f t="shared" ca="1" si="289"/>
        <v>0</v>
      </c>
      <c r="HR172" s="1665">
        <f t="shared" ca="1" si="289"/>
        <v>0</v>
      </c>
      <c r="HS172" s="1665">
        <f t="shared" ca="1" si="289"/>
        <v>0</v>
      </c>
      <c r="HT172" s="1665">
        <f t="shared" ca="1" si="289"/>
        <v>0</v>
      </c>
      <c r="HU172" s="1665">
        <f t="shared" ca="1" si="289"/>
        <v>0</v>
      </c>
      <c r="HV172" s="1665">
        <f t="shared" ca="1" si="289"/>
        <v>0</v>
      </c>
      <c r="HW172" s="1665">
        <f t="shared" ca="1" si="289"/>
        <v>0</v>
      </c>
      <c r="HX172" s="1665">
        <f t="shared" ca="1" si="289"/>
        <v>0</v>
      </c>
      <c r="HY172" s="1665">
        <f t="shared" ca="1" si="289"/>
        <v>0</v>
      </c>
      <c r="HZ172" s="1665">
        <f t="shared" ca="1" si="289"/>
        <v>0</v>
      </c>
      <c r="IA172" s="1665">
        <f t="shared" ca="1" si="289"/>
        <v>0</v>
      </c>
      <c r="IB172" s="1665">
        <f t="shared" ca="1" si="289"/>
        <v>0</v>
      </c>
      <c r="IC172" s="1665">
        <f t="shared" ca="1" si="289"/>
        <v>0</v>
      </c>
      <c r="ID172" s="1665">
        <f t="shared" ca="1" si="289"/>
        <v>0</v>
      </c>
      <c r="IE172" s="1665">
        <f t="shared" ca="1" si="289"/>
        <v>0</v>
      </c>
      <c r="IF172" s="1665">
        <f t="shared" ca="1" si="289"/>
        <v>0</v>
      </c>
      <c r="IG172" s="1665">
        <f t="shared" ca="1" si="289"/>
        <v>0</v>
      </c>
      <c r="IH172" s="1665">
        <f t="shared" ca="1" si="289"/>
        <v>0</v>
      </c>
      <c r="II172" s="1665">
        <f t="shared" ca="1" si="289"/>
        <v>0</v>
      </c>
      <c r="IJ172" s="1665">
        <f t="shared" ca="1" si="289"/>
        <v>0</v>
      </c>
      <c r="IK172" s="1665">
        <f t="shared" ca="1" si="289"/>
        <v>0</v>
      </c>
      <c r="IL172" s="1665">
        <f t="shared" ca="1" si="289"/>
        <v>0</v>
      </c>
    </row>
    <row r="173" spans="1:247" s="709" customFormat="1">
      <c r="D173" s="810"/>
      <c r="F173" s="725"/>
      <c r="G173" s="725"/>
      <c r="H173" s="725"/>
      <c r="I173" s="725"/>
      <c r="J173" s="725"/>
      <c r="K173" s="725"/>
      <c r="L173" s="725"/>
      <c r="M173" s="725"/>
      <c r="N173" s="725"/>
      <c r="O173" s="725"/>
      <c r="P173" s="725"/>
      <c r="Q173" s="725"/>
      <c r="R173" s="725"/>
      <c r="S173" s="725"/>
      <c r="T173" s="725"/>
      <c r="U173" s="725"/>
      <c r="V173" s="725"/>
      <c r="W173" s="725"/>
      <c r="X173" s="725"/>
      <c r="Y173" s="725"/>
      <c r="Z173" s="725"/>
      <c r="AA173" s="725"/>
      <c r="AB173" s="725"/>
      <c r="AC173" s="725"/>
      <c r="AD173" s="725"/>
      <c r="AE173" s="725"/>
      <c r="AF173" s="725"/>
      <c r="AG173" s="725"/>
      <c r="AH173" s="725"/>
      <c r="AI173" s="725"/>
      <c r="AJ173" s="725"/>
      <c r="AK173" s="725"/>
      <c r="AL173" s="725"/>
      <c r="AM173" s="725"/>
      <c r="AN173" s="725"/>
      <c r="AO173" s="725"/>
      <c r="AP173" s="725"/>
      <c r="AQ173" s="725"/>
      <c r="AR173" s="725"/>
      <c r="AS173" s="725"/>
      <c r="AT173" s="725"/>
      <c r="AU173" s="725"/>
      <c r="AV173" s="725"/>
      <c r="AW173" s="725"/>
      <c r="AX173" s="725"/>
      <c r="AY173" s="725"/>
      <c r="AZ173" s="725"/>
      <c r="BA173" s="725"/>
      <c r="BB173" s="725"/>
      <c r="BC173" s="725"/>
      <c r="BD173" s="725"/>
      <c r="BE173" s="725"/>
      <c r="BF173" s="725"/>
      <c r="BG173" s="725"/>
      <c r="BH173" s="725"/>
      <c r="BI173" s="725"/>
      <c r="BJ173" s="725"/>
      <c r="BK173" s="725"/>
      <c r="BL173" s="725"/>
      <c r="BM173" s="725"/>
      <c r="BN173" s="725"/>
      <c r="BO173" s="725"/>
      <c r="BP173" s="725"/>
      <c r="BQ173" s="725"/>
      <c r="BR173" s="725"/>
      <c r="BS173" s="725"/>
      <c r="BT173" s="725"/>
      <c r="BU173" s="725"/>
      <c r="BV173" s="725"/>
      <c r="BW173" s="725"/>
      <c r="BX173" s="725"/>
      <c r="BY173" s="725"/>
      <c r="BZ173" s="725"/>
      <c r="CA173" s="725"/>
      <c r="CB173" s="725"/>
      <c r="CC173" s="725"/>
      <c r="CD173" s="725"/>
      <c r="CE173" s="725"/>
      <c r="CF173" s="725"/>
      <c r="CG173" s="725"/>
      <c r="CH173" s="725"/>
      <c r="CI173" s="725"/>
      <c r="CJ173" s="725"/>
      <c r="CK173" s="725"/>
      <c r="CL173" s="725"/>
      <c r="CM173" s="725"/>
      <c r="CN173" s="725"/>
      <c r="CO173" s="725"/>
      <c r="CP173" s="725"/>
      <c r="CQ173" s="725"/>
      <c r="CR173" s="725"/>
      <c r="CS173" s="725"/>
      <c r="CT173" s="725"/>
      <c r="CU173" s="725"/>
      <c r="CV173" s="725"/>
      <c r="CW173" s="725"/>
      <c r="CX173" s="725"/>
      <c r="CY173" s="725"/>
      <c r="CZ173" s="725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5"/>
      <c r="EY173" s="725"/>
      <c r="EZ173" s="725"/>
      <c r="FA173" s="725"/>
      <c r="FB173" s="725"/>
      <c r="FC173" s="725"/>
      <c r="FD173" s="725"/>
      <c r="FE173" s="725"/>
      <c r="FF173" s="725"/>
      <c r="FG173" s="725"/>
      <c r="FH173" s="725"/>
      <c r="FI173" s="725"/>
      <c r="FJ173" s="725"/>
      <c r="FK173" s="725"/>
      <c r="FL173" s="725"/>
      <c r="FM173" s="725"/>
      <c r="FN173" s="725"/>
      <c r="FO173" s="725"/>
      <c r="FP173" s="725"/>
      <c r="FQ173" s="725"/>
      <c r="FR173" s="725"/>
      <c r="FS173" s="725"/>
      <c r="FT173" s="725"/>
      <c r="FU173" s="725"/>
      <c r="FV173" s="725"/>
      <c r="FW173" s="725"/>
      <c r="FX173" s="725"/>
      <c r="FY173" s="725"/>
      <c r="FZ173" s="725"/>
      <c r="GA173" s="725"/>
      <c r="GB173" s="725"/>
      <c r="GC173" s="725"/>
      <c r="GD173" s="725"/>
      <c r="GE173" s="725"/>
      <c r="GF173" s="725"/>
      <c r="GG173" s="725"/>
      <c r="GH173" s="725"/>
      <c r="GI173" s="725"/>
      <c r="GJ173" s="725"/>
      <c r="GK173" s="725"/>
      <c r="GL173" s="725"/>
      <c r="GM173" s="725"/>
      <c r="GN173" s="725"/>
      <c r="GO173" s="725"/>
      <c r="GP173" s="725"/>
      <c r="GQ173" s="725"/>
      <c r="GR173" s="725"/>
      <c r="GS173" s="725"/>
      <c r="GT173" s="725"/>
      <c r="GU173" s="725"/>
      <c r="GV173" s="725"/>
      <c r="GW173" s="725"/>
      <c r="GX173" s="725"/>
      <c r="GY173" s="725"/>
      <c r="GZ173" s="725"/>
      <c r="HA173" s="725"/>
      <c r="HB173" s="725"/>
      <c r="HC173" s="725"/>
      <c r="HD173" s="725"/>
      <c r="HE173" s="725"/>
      <c r="HF173" s="725"/>
      <c r="HG173" s="725"/>
      <c r="HH173" s="725"/>
      <c r="HI173" s="725"/>
      <c r="HJ173" s="725"/>
      <c r="HK173" s="725"/>
      <c r="HL173" s="725"/>
      <c r="HM173" s="725"/>
      <c r="HN173" s="725"/>
      <c r="HO173" s="725"/>
      <c r="HP173" s="725"/>
      <c r="HQ173" s="725"/>
      <c r="HR173" s="725"/>
      <c r="HS173" s="725"/>
      <c r="HT173" s="725"/>
      <c r="HU173" s="725"/>
      <c r="HV173" s="725"/>
      <c r="HW173" s="725"/>
      <c r="HX173" s="725"/>
      <c r="HY173" s="725"/>
      <c r="HZ173" s="725"/>
      <c r="IA173" s="725"/>
      <c r="IB173" s="725"/>
      <c r="IC173" s="725"/>
      <c r="ID173" s="725"/>
      <c r="IE173" s="725"/>
      <c r="IF173" s="725"/>
      <c r="IG173" s="725"/>
      <c r="IH173" s="725"/>
      <c r="II173" s="725"/>
      <c r="IJ173" s="725"/>
      <c r="IK173" s="725"/>
      <c r="IL173" s="725"/>
    </row>
    <row r="174" spans="1:247" s="817" customFormat="1">
      <c r="B174" s="817" t="s">
        <v>735</v>
      </c>
      <c r="D174" s="818">
        <f ca="1">IFERROR(E174/SUM($E$174:$E$175),"")</f>
        <v>0.625</v>
      </c>
      <c r="E174" s="817">
        <f ca="1">SUM(G174:IL174)</f>
        <v>16939192.186814871</v>
      </c>
      <c r="F174" s="820">
        <f>-F169</f>
        <v>0</v>
      </c>
      <c r="G174" s="820">
        <f t="shared" ref="G174:BR174" ca="1" si="290">-G169</f>
        <v>0</v>
      </c>
      <c r="H174" s="820">
        <f t="shared" ca="1" si="290"/>
        <v>0</v>
      </c>
      <c r="I174" s="820">
        <f t="shared" ca="1" si="290"/>
        <v>0</v>
      </c>
      <c r="J174" s="820">
        <f t="shared" ca="1" si="290"/>
        <v>0</v>
      </c>
      <c r="K174" s="820">
        <f t="shared" ca="1" si="290"/>
        <v>0</v>
      </c>
      <c r="L174" s="820">
        <f t="shared" ca="1" si="290"/>
        <v>0</v>
      </c>
      <c r="M174" s="820">
        <f t="shared" ca="1" si="290"/>
        <v>0</v>
      </c>
      <c r="N174" s="820">
        <f t="shared" ca="1" si="290"/>
        <v>0</v>
      </c>
      <c r="O174" s="820">
        <f t="shared" ca="1" si="290"/>
        <v>0</v>
      </c>
      <c r="P174" s="820">
        <f t="shared" ca="1" si="290"/>
        <v>0</v>
      </c>
      <c r="Q174" s="820">
        <f t="shared" ca="1" si="290"/>
        <v>0</v>
      </c>
      <c r="R174" s="820">
        <f t="shared" ca="1" si="290"/>
        <v>0</v>
      </c>
      <c r="S174" s="820">
        <f t="shared" ca="1" si="290"/>
        <v>0</v>
      </c>
      <c r="T174" s="820">
        <f t="shared" ca="1" si="290"/>
        <v>0</v>
      </c>
      <c r="U174" s="820">
        <f t="shared" ca="1" si="290"/>
        <v>0</v>
      </c>
      <c r="V174" s="820">
        <f t="shared" ca="1" si="290"/>
        <v>0</v>
      </c>
      <c r="W174" s="820">
        <f t="shared" ca="1" si="290"/>
        <v>0</v>
      </c>
      <c r="X174" s="820">
        <f t="shared" ca="1" si="290"/>
        <v>0</v>
      </c>
      <c r="Y174" s="820">
        <f t="shared" ca="1" si="290"/>
        <v>0</v>
      </c>
      <c r="Z174" s="820">
        <f t="shared" ca="1" si="290"/>
        <v>0</v>
      </c>
      <c r="AA174" s="820">
        <f t="shared" ca="1" si="290"/>
        <v>0</v>
      </c>
      <c r="AB174" s="820">
        <f t="shared" ca="1" si="290"/>
        <v>0</v>
      </c>
      <c r="AC174" s="820">
        <f t="shared" ca="1" si="290"/>
        <v>0</v>
      </c>
      <c r="AD174" s="820">
        <f t="shared" ca="1" si="290"/>
        <v>0</v>
      </c>
      <c r="AE174" s="820">
        <f t="shared" ca="1" si="290"/>
        <v>0</v>
      </c>
      <c r="AF174" s="820">
        <f t="shared" ca="1" si="290"/>
        <v>0</v>
      </c>
      <c r="AG174" s="820">
        <f t="shared" ca="1" si="290"/>
        <v>0</v>
      </c>
      <c r="AH174" s="820">
        <f t="shared" ca="1" si="290"/>
        <v>0</v>
      </c>
      <c r="AI174" s="820">
        <f t="shared" ca="1" si="290"/>
        <v>0</v>
      </c>
      <c r="AJ174" s="820">
        <f t="shared" ca="1" si="290"/>
        <v>0</v>
      </c>
      <c r="AK174" s="820">
        <f t="shared" ca="1" si="290"/>
        <v>0</v>
      </c>
      <c r="AL174" s="820">
        <f t="shared" ca="1" si="290"/>
        <v>0</v>
      </c>
      <c r="AM174" s="820">
        <f t="shared" ca="1" si="290"/>
        <v>0</v>
      </c>
      <c r="AN174" s="820">
        <f t="shared" ca="1" si="290"/>
        <v>0</v>
      </c>
      <c r="AO174" s="820">
        <f t="shared" ca="1" si="290"/>
        <v>0</v>
      </c>
      <c r="AP174" s="820">
        <f t="shared" ca="1" si="290"/>
        <v>0</v>
      </c>
      <c r="AQ174" s="820">
        <f t="shared" ca="1" si="290"/>
        <v>0</v>
      </c>
      <c r="AR174" s="820">
        <f t="shared" ca="1" si="290"/>
        <v>0</v>
      </c>
      <c r="AS174" s="820">
        <f t="shared" ca="1" si="290"/>
        <v>0</v>
      </c>
      <c r="AT174" s="820">
        <f t="shared" ca="1" si="290"/>
        <v>0</v>
      </c>
      <c r="AU174" s="820">
        <f t="shared" ca="1" si="290"/>
        <v>0</v>
      </c>
      <c r="AV174" s="820">
        <f t="shared" ca="1" si="290"/>
        <v>0</v>
      </c>
      <c r="AW174" s="820">
        <f t="shared" ca="1" si="290"/>
        <v>0</v>
      </c>
      <c r="AX174" s="820">
        <f t="shared" ca="1" si="290"/>
        <v>0</v>
      </c>
      <c r="AY174" s="820">
        <f t="shared" ca="1" si="290"/>
        <v>0</v>
      </c>
      <c r="AZ174" s="820">
        <f t="shared" ca="1" si="290"/>
        <v>0</v>
      </c>
      <c r="BA174" s="820">
        <f t="shared" ca="1" si="290"/>
        <v>0</v>
      </c>
      <c r="BB174" s="820">
        <f t="shared" ca="1" si="290"/>
        <v>0</v>
      </c>
      <c r="BC174" s="820">
        <f t="shared" ca="1" si="290"/>
        <v>0</v>
      </c>
      <c r="BD174" s="820">
        <f t="shared" ca="1" si="290"/>
        <v>0</v>
      </c>
      <c r="BE174" s="820">
        <f t="shared" ca="1" si="290"/>
        <v>0</v>
      </c>
      <c r="BF174" s="820">
        <f t="shared" ca="1" si="290"/>
        <v>0</v>
      </c>
      <c r="BG174" s="820">
        <f t="shared" ca="1" si="290"/>
        <v>0</v>
      </c>
      <c r="BH174" s="820">
        <f t="shared" ca="1" si="290"/>
        <v>0</v>
      </c>
      <c r="BI174" s="820">
        <f t="shared" ca="1" si="290"/>
        <v>0</v>
      </c>
      <c r="BJ174" s="820">
        <f t="shared" ca="1" si="290"/>
        <v>0</v>
      </c>
      <c r="BK174" s="820">
        <f t="shared" ca="1" si="290"/>
        <v>0</v>
      </c>
      <c r="BL174" s="820">
        <f t="shared" ca="1" si="290"/>
        <v>0</v>
      </c>
      <c r="BM174" s="820">
        <f t="shared" ca="1" si="290"/>
        <v>0</v>
      </c>
      <c r="BN174" s="820">
        <f t="shared" ca="1" si="290"/>
        <v>0</v>
      </c>
      <c r="BO174" s="820">
        <f t="shared" ca="1" si="290"/>
        <v>0</v>
      </c>
      <c r="BP174" s="820">
        <f t="shared" ca="1" si="290"/>
        <v>0</v>
      </c>
      <c r="BQ174" s="820">
        <f t="shared" ca="1" si="290"/>
        <v>0</v>
      </c>
      <c r="BR174" s="820">
        <f t="shared" ca="1" si="290"/>
        <v>0</v>
      </c>
      <c r="BS174" s="820">
        <f t="shared" ref="BS174:ED174" ca="1" si="291">-BS169</f>
        <v>0</v>
      </c>
      <c r="BT174" s="820">
        <f t="shared" ca="1" si="291"/>
        <v>0</v>
      </c>
      <c r="BU174" s="820">
        <f t="shared" ca="1" si="291"/>
        <v>16939192.186814871</v>
      </c>
      <c r="BV174" s="820">
        <f t="shared" si="291"/>
        <v>0</v>
      </c>
      <c r="BW174" s="820">
        <f t="shared" si="291"/>
        <v>0</v>
      </c>
      <c r="BX174" s="820">
        <f t="shared" si="291"/>
        <v>0</v>
      </c>
      <c r="BY174" s="820">
        <f t="shared" si="291"/>
        <v>0</v>
      </c>
      <c r="BZ174" s="820">
        <f t="shared" si="291"/>
        <v>0</v>
      </c>
      <c r="CA174" s="820">
        <f t="shared" si="291"/>
        <v>0</v>
      </c>
      <c r="CB174" s="820">
        <f t="shared" si="291"/>
        <v>0</v>
      </c>
      <c r="CC174" s="820">
        <f t="shared" si="291"/>
        <v>0</v>
      </c>
      <c r="CD174" s="820">
        <f t="shared" si="291"/>
        <v>0</v>
      </c>
      <c r="CE174" s="820">
        <f t="shared" si="291"/>
        <v>0</v>
      </c>
      <c r="CF174" s="820">
        <f t="shared" si="291"/>
        <v>0</v>
      </c>
      <c r="CG174" s="820">
        <f t="shared" si="291"/>
        <v>0</v>
      </c>
      <c r="CH174" s="820">
        <f t="shared" si="291"/>
        <v>0</v>
      </c>
      <c r="CI174" s="820">
        <f t="shared" si="291"/>
        <v>0</v>
      </c>
      <c r="CJ174" s="820">
        <f t="shared" si="291"/>
        <v>0</v>
      </c>
      <c r="CK174" s="820">
        <f t="shared" si="291"/>
        <v>0</v>
      </c>
      <c r="CL174" s="820">
        <f t="shared" si="291"/>
        <v>0</v>
      </c>
      <c r="CM174" s="820">
        <f t="shared" si="291"/>
        <v>0</v>
      </c>
      <c r="CN174" s="820">
        <f t="shared" si="291"/>
        <v>0</v>
      </c>
      <c r="CO174" s="820">
        <f t="shared" si="291"/>
        <v>0</v>
      </c>
      <c r="CP174" s="820">
        <f t="shared" si="291"/>
        <v>0</v>
      </c>
      <c r="CQ174" s="820">
        <f t="shared" si="291"/>
        <v>0</v>
      </c>
      <c r="CR174" s="820">
        <f t="shared" si="291"/>
        <v>0</v>
      </c>
      <c r="CS174" s="820">
        <f t="shared" si="291"/>
        <v>0</v>
      </c>
      <c r="CT174" s="820">
        <f t="shared" si="291"/>
        <v>0</v>
      </c>
      <c r="CU174" s="820">
        <f t="shared" si="291"/>
        <v>0</v>
      </c>
      <c r="CV174" s="820">
        <f t="shared" si="291"/>
        <v>0</v>
      </c>
      <c r="CW174" s="820">
        <f t="shared" si="291"/>
        <v>0</v>
      </c>
      <c r="CX174" s="820">
        <f t="shared" si="291"/>
        <v>0</v>
      </c>
      <c r="CY174" s="820">
        <f t="shared" si="291"/>
        <v>0</v>
      </c>
      <c r="CZ174" s="820">
        <f t="shared" si="291"/>
        <v>0</v>
      </c>
      <c r="DA174" s="820">
        <f t="shared" si="291"/>
        <v>0</v>
      </c>
      <c r="DB174" s="820">
        <f t="shared" si="291"/>
        <v>0</v>
      </c>
      <c r="DC174" s="820">
        <f t="shared" si="291"/>
        <v>0</v>
      </c>
      <c r="DD174" s="820">
        <f t="shared" si="291"/>
        <v>0</v>
      </c>
      <c r="DE174" s="820">
        <f t="shared" si="291"/>
        <v>0</v>
      </c>
      <c r="DF174" s="820">
        <f t="shared" si="291"/>
        <v>0</v>
      </c>
      <c r="DG174" s="820">
        <f t="shared" si="291"/>
        <v>0</v>
      </c>
      <c r="DH174" s="820">
        <f t="shared" si="291"/>
        <v>0</v>
      </c>
      <c r="DI174" s="820">
        <f t="shared" si="291"/>
        <v>0</v>
      </c>
      <c r="DJ174" s="820">
        <f t="shared" si="291"/>
        <v>0</v>
      </c>
      <c r="DK174" s="820">
        <f t="shared" si="291"/>
        <v>0</v>
      </c>
      <c r="DL174" s="820">
        <f t="shared" si="291"/>
        <v>0</v>
      </c>
      <c r="DM174" s="820">
        <f t="shared" si="291"/>
        <v>0</v>
      </c>
      <c r="DN174" s="820">
        <f t="shared" si="291"/>
        <v>0</v>
      </c>
      <c r="DO174" s="820">
        <f t="shared" si="291"/>
        <v>0</v>
      </c>
      <c r="DP174" s="820">
        <f t="shared" si="291"/>
        <v>0</v>
      </c>
      <c r="DQ174" s="820">
        <f t="shared" si="291"/>
        <v>0</v>
      </c>
      <c r="DR174" s="820">
        <f t="shared" si="291"/>
        <v>0</v>
      </c>
      <c r="DS174" s="820">
        <f t="shared" si="291"/>
        <v>0</v>
      </c>
      <c r="DT174" s="820">
        <f t="shared" si="291"/>
        <v>0</v>
      </c>
      <c r="DU174" s="820">
        <f t="shared" si="291"/>
        <v>0</v>
      </c>
      <c r="DV174" s="820">
        <f t="shared" si="291"/>
        <v>0</v>
      </c>
      <c r="DW174" s="820">
        <f t="shared" si="291"/>
        <v>0</v>
      </c>
      <c r="DX174" s="820">
        <f t="shared" si="291"/>
        <v>0</v>
      </c>
      <c r="DY174" s="820">
        <f t="shared" si="291"/>
        <v>0</v>
      </c>
      <c r="DZ174" s="820">
        <f t="shared" si="291"/>
        <v>0</v>
      </c>
      <c r="EA174" s="820">
        <f t="shared" si="291"/>
        <v>0</v>
      </c>
      <c r="EB174" s="820">
        <f t="shared" si="291"/>
        <v>0</v>
      </c>
      <c r="EC174" s="820">
        <f t="shared" si="291"/>
        <v>0</v>
      </c>
      <c r="ED174" s="820">
        <f t="shared" si="291"/>
        <v>0</v>
      </c>
      <c r="EE174" s="820">
        <f t="shared" ref="EE174:GP174" si="292">-EE169</f>
        <v>0</v>
      </c>
      <c r="EF174" s="820">
        <f t="shared" si="292"/>
        <v>0</v>
      </c>
      <c r="EG174" s="820">
        <f t="shared" si="292"/>
        <v>0</v>
      </c>
      <c r="EH174" s="820">
        <f t="shared" si="292"/>
        <v>0</v>
      </c>
      <c r="EI174" s="820">
        <f t="shared" si="292"/>
        <v>0</v>
      </c>
      <c r="EJ174" s="820">
        <f t="shared" si="292"/>
        <v>0</v>
      </c>
      <c r="EK174" s="820">
        <f t="shared" si="292"/>
        <v>0</v>
      </c>
      <c r="EL174" s="820">
        <f t="shared" si="292"/>
        <v>0</v>
      </c>
      <c r="EM174" s="820">
        <f t="shared" si="292"/>
        <v>0</v>
      </c>
      <c r="EN174" s="820">
        <f t="shared" si="292"/>
        <v>0</v>
      </c>
      <c r="EO174" s="820">
        <f t="shared" si="292"/>
        <v>0</v>
      </c>
      <c r="EP174" s="820">
        <f t="shared" si="292"/>
        <v>0</v>
      </c>
      <c r="EQ174" s="820">
        <f t="shared" si="292"/>
        <v>0</v>
      </c>
      <c r="ER174" s="820">
        <f t="shared" si="292"/>
        <v>0</v>
      </c>
      <c r="ES174" s="820">
        <f t="shared" si="292"/>
        <v>0</v>
      </c>
      <c r="ET174" s="820">
        <f t="shared" si="292"/>
        <v>0</v>
      </c>
      <c r="EU174" s="820">
        <f t="shared" si="292"/>
        <v>0</v>
      </c>
      <c r="EV174" s="820">
        <f t="shared" si="292"/>
        <v>0</v>
      </c>
      <c r="EW174" s="820">
        <f t="shared" si="292"/>
        <v>0</v>
      </c>
      <c r="EX174" s="820">
        <f t="shared" si="292"/>
        <v>0</v>
      </c>
      <c r="EY174" s="820">
        <f t="shared" si="292"/>
        <v>0</v>
      </c>
      <c r="EZ174" s="820">
        <f t="shared" si="292"/>
        <v>0</v>
      </c>
      <c r="FA174" s="820">
        <f t="shared" si="292"/>
        <v>0</v>
      </c>
      <c r="FB174" s="820">
        <f t="shared" si="292"/>
        <v>0</v>
      </c>
      <c r="FC174" s="820">
        <f t="shared" si="292"/>
        <v>0</v>
      </c>
      <c r="FD174" s="820">
        <f t="shared" si="292"/>
        <v>0</v>
      </c>
      <c r="FE174" s="820">
        <f t="shared" si="292"/>
        <v>0</v>
      </c>
      <c r="FF174" s="820">
        <f t="shared" si="292"/>
        <v>0</v>
      </c>
      <c r="FG174" s="820">
        <f t="shared" si="292"/>
        <v>0</v>
      </c>
      <c r="FH174" s="820">
        <f t="shared" si="292"/>
        <v>0</v>
      </c>
      <c r="FI174" s="820">
        <f t="shared" si="292"/>
        <v>0</v>
      </c>
      <c r="FJ174" s="820">
        <f t="shared" si="292"/>
        <v>0</v>
      </c>
      <c r="FK174" s="820">
        <f t="shared" si="292"/>
        <v>0</v>
      </c>
      <c r="FL174" s="820">
        <f t="shared" si="292"/>
        <v>0</v>
      </c>
      <c r="FM174" s="820">
        <f t="shared" si="292"/>
        <v>0</v>
      </c>
      <c r="FN174" s="820">
        <f t="shared" si="292"/>
        <v>0</v>
      </c>
      <c r="FO174" s="820">
        <f t="shared" si="292"/>
        <v>0</v>
      </c>
      <c r="FP174" s="820">
        <f t="shared" si="292"/>
        <v>0</v>
      </c>
      <c r="FQ174" s="820">
        <f t="shared" si="292"/>
        <v>0</v>
      </c>
      <c r="FR174" s="820">
        <f t="shared" si="292"/>
        <v>0</v>
      </c>
      <c r="FS174" s="820">
        <f t="shared" si="292"/>
        <v>0</v>
      </c>
      <c r="FT174" s="820">
        <f t="shared" si="292"/>
        <v>0</v>
      </c>
      <c r="FU174" s="820">
        <f t="shared" si="292"/>
        <v>0</v>
      </c>
      <c r="FV174" s="820">
        <f t="shared" si="292"/>
        <v>0</v>
      </c>
      <c r="FW174" s="820">
        <f t="shared" si="292"/>
        <v>0</v>
      </c>
      <c r="FX174" s="820">
        <f t="shared" si="292"/>
        <v>0</v>
      </c>
      <c r="FY174" s="820">
        <f t="shared" si="292"/>
        <v>0</v>
      </c>
      <c r="FZ174" s="820">
        <f t="shared" si="292"/>
        <v>0</v>
      </c>
      <c r="GA174" s="820">
        <f t="shared" si="292"/>
        <v>0</v>
      </c>
      <c r="GB174" s="820">
        <f t="shared" si="292"/>
        <v>0</v>
      </c>
      <c r="GC174" s="820">
        <f t="shared" si="292"/>
        <v>0</v>
      </c>
      <c r="GD174" s="820">
        <f t="shared" si="292"/>
        <v>0</v>
      </c>
      <c r="GE174" s="820">
        <f t="shared" si="292"/>
        <v>0</v>
      </c>
      <c r="GF174" s="820">
        <f t="shared" si="292"/>
        <v>0</v>
      </c>
      <c r="GG174" s="820">
        <f t="shared" si="292"/>
        <v>0</v>
      </c>
      <c r="GH174" s="820">
        <f t="shared" si="292"/>
        <v>0</v>
      </c>
      <c r="GI174" s="820">
        <f t="shared" si="292"/>
        <v>0</v>
      </c>
      <c r="GJ174" s="820">
        <f t="shared" si="292"/>
        <v>0</v>
      </c>
      <c r="GK174" s="820">
        <f t="shared" si="292"/>
        <v>0</v>
      </c>
      <c r="GL174" s="820">
        <f t="shared" si="292"/>
        <v>0</v>
      </c>
      <c r="GM174" s="820">
        <f t="shared" si="292"/>
        <v>0</v>
      </c>
      <c r="GN174" s="820">
        <f t="shared" si="292"/>
        <v>0</v>
      </c>
      <c r="GO174" s="820">
        <f t="shared" si="292"/>
        <v>0</v>
      </c>
      <c r="GP174" s="820">
        <f t="shared" si="292"/>
        <v>0</v>
      </c>
      <c r="GQ174" s="820">
        <f t="shared" ref="GQ174:IL174" si="293">-GQ169</f>
        <v>0</v>
      </c>
      <c r="GR174" s="820">
        <f t="shared" si="293"/>
        <v>0</v>
      </c>
      <c r="GS174" s="820">
        <f t="shared" si="293"/>
        <v>0</v>
      </c>
      <c r="GT174" s="820">
        <f t="shared" si="293"/>
        <v>0</v>
      </c>
      <c r="GU174" s="820">
        <f t="shared" si="293"/>
        <v>0</v>
      </c>
      <c r="GV174" s="820">
        <f t="shared" si="293"/>
        <v>0</v>
      </c>
      <c r="GW174" s="820">
        <f t="shared" si="293"/>
        <v>0</v>
      </c>
      <c r="GX174" s="820">
        <f t="shared" si="293"/>
        <v>0</v>
      </c>
      <c r="GY174" s="820">
        <f t="shared" si="293"/>
        <v>0</v>
      </c>
      <c r="GZ174" s="820">
        <f t="shared" si="293"/>
        <v>0</v>
      </c>
      <c r="HA174" s="820">
        <f t="shared" si="293"/>
        <v>0</v>
      </c>
      <c r="HB174" s="820">
        <f t="shared" si="293"/>
        <v>0</v>
      </c>
      <c r="HC174" s="820">
        <f t="shared" si="293"/>
        <v>0</v>
      </c>
      <c r="HD174" s="820">
        <f t="shared" si="293"/>
        <v>0</v>
      </c>
      <c r="HE174" s="820">
        <f t="shared" si="293"/>
        <v>0</v>
      </c>
      <c r="HF174" s="820">
        <f t="shared" si="293"/>
        <v>0</v>
      </c>
      <c r="HG174" s="820">
        <f t="shared" si="293"/>
        <v>0</v>
      </c>
      <c r="HH174" s="820">
        <f t="shared" si="293"/>
        <v>0</v>
      </c>
      <c r="HI174" s="820">
        <f t="shared" si="293"/>
        <v>0</v>
      </c>
      <c r="HJ174" s="820">
        <f t="shared" si="293"/>
        <v>0</v>
      </c>
      <c r="HK174" s="820">
        <f t="shared" si="293"/>
        <v>0</v>
      </c>
      <c r="HL174" s="820">
        <f t="shared" si="293"/>
        <v>0</v>
      </c>
      <c r="HM174" s="820">
        <f t="shared" si="293"/>
        <v>0</v>
      </c>
      <c r="HN174" s="820">
        <f t="shared" si="293"/>
        <v>0</v>
      </c>
      <c r="HO174" s="820">
        <f t="shared" si="293"/>
        <v>0</v>
      </c>
      <c r="HP174" s="820">
        <f t="shared" si="293"/>
        <v>0</v>
      </c>
      <c r="HQ174" s="820">
        <f t="shared" si="293"/>
        <v>0</v>
      </c>
      <c r="HR174" s="820">
        <f t="shared" si="293"/>
        <v>0</v>
      </c>
      <c r="HS174" s="820">
        <f t="shared" si="293"/>
        <v>0</v>
      </c>
      <c r="HT174" s="820">
        <f t="shared" si="293"/>
        <v>0</v>
      </c>
      <c r="HU174" s="820">
        <f t="shared" si="293"/>
        <v>0</v>
      </c>
      <c r="HV174" s="820">
        <f t="shared" si="293"/>
        <v>0</v>
      </c>
      <c r="HW174" s="820">
        <f t="shared" si="293"/>
        <v>0</v>
      </c>
      <c r="HX174" s="820">
        <f t="shared" si="293"/>
        <v>0</v>
      </c>
      <c r="HY174" s="820">
        <f t="shared" si="293"/>
        <v>0</v>
      </c>
      <c r="HZ174" s="820">
        <f t="shared" si="293"/>
        <v>0</v>
      </c>
      <c r="IA174" s="820">
        <f t="shared" si="293"/>
        <v>0</v>
      </c>
      <c r="IB174" s="820">
        <f t="shared" si="293"/>
        <v>0</v>
      </c>
      <c r="IC174" s="820">
        <f t="shared" si="293"/>
        <v>0</v>
      </c>
      <c r="ID174" s="820">
        <f t="shared" si="293"/>
        <v>0</v>
      </c>
      <c r="IE174" s="820">
        <f t="shared" si="293"/>
        <v>0</v>
      </c>
      <c r="IF174" s="820">
        <f t="shared" si="293"/>
        <v>0</v>
      </c>
      <c r="IG174" s="820">
        <f t="shared" si="293"/>
        <v>0</v>
      </c>
      <c r="IH174" s="820">
        <f t="shared" si="293"/>
        <v>0</v>
      </c>
      <c r="II174" s="820">
        <f t="shared" si="293"/>
        <v>0</v>
      </c>
      <c r="IJ174" s="820">
        <f t="shared" si="293"/>
        <v>0</v>
      </c>
      <c r="IK174" s="820">
        <f t="shared" si="293"/>
        <v>0</v>
      </c>
      <c r="IL174" s="820">
        <f t="shared" si="293"/>
        <v>0</v>
      </c>
    </row>
    <row r="175" spans="1:247" s="817" customFormat="1">
      <c r="B175" s="817" t="s">
        <v>736</v>
      </c>
      <c r="D175" s="818">
        <f ca="1">IFERROR(E175/SUM($E$174:$E$175),"")</f>
        <v>0.375</v>
      </c>
      <c r="E175" s="817">
        <f ca="1">SUM(G175:IL175)</f>
        <v>10163515.312088922</v>
      </c>
      <c r="F175" s="820">
        <f>F174/_WF_Tier3_LP*_WF_Tier3_GP</f>
        <v>0</v>
      </c>
      <c r="G175" s="820">
        <f t="shared" ref="G175:BR175" ca="1" si="294">G174/_WF_Tier3_LP*_WF_Tier3_GP</f>
        <v>0</v>
      </c>
      <c r="H175" s="820">
        <f t="shared" ca="1" si="294"/>
        <v>0</v>
      </c>
      <c r="I175" s="820">
        <f t="shared" ca="1" si="294"/>
        <v>0</v>
      </c>
      <c r="J175" s="820">
        <f t="shared" ca="1" si="294"/>
        <v>0</v>
      </c>
      <c r="K175" s="820">
        <f t="shared" ca="1" si="294"/>
        <v>0</v>
      </c>
      <c r="L175" s="820">
        <f t="shared" ca="1" si="294"/>
        <v>0</v>
      </c>
      <c r="M175" s="820">
        <f t="shared" ca="1" si="294"/>
        <v>0</v>
      </c>
      <c r="N175" s="820">
        <f t="shared" ca="1" si="294"/>
        <v>0</v>
      </c>
      <c r="O175" s="820">
        <f t="shared" ca="1" si="294"/>
        <v>0</v>
      </c>
      <c r="P175" s="820">
        <f t="shared" ca="1" si="294"/>
        <v>0</v>
      </c>
      <c r="Q175" s="820">
        <f t="shared" ca="1" si="294"/>
        <v>0</v>
      </c>
      <c r="R175" s="820">
        <f t="shared" ca="1" si="294"/>
        <v>0</v>
      </c>
      <c r="S175" s="820">
        <f t="shared" ca="1" si="294"/>
        <v>0</v>
      </c>
      <c r="T175" s="820">
        <f t="shared" ca="1" si="294"/>
        <v>0</v>
      </c>
      <c r="U175" s="820">
        <f t="shared" ca="1" si="294"/>
        <v>0</v>
      </c>
      <c r="V175" s="820">
        <f t="shared" ca="1" si="294"/>
        <v>0</v>
      </c>
      <c r="W175" s="820">
        <f t="shared" ca="1" si="294"/>
        <v>0</v>
      </c>
      <c r="X175" s="820">
        <f t="shared" ca="1" si="294"/>
        <v>0</v>
      </c>
      <c r="Y175" s="820">
        <f t="shared" ca="1" si="294"/>
        <v>0</v>
      </c>
      <c r="Z175" s="820">
        <f t="shared" ca="1" si="294"/>
        <v>0</v>
      </c>
      <c r="AA175" s="820">
        <f t="shared" ca="1" si="294"/>
        <v>0</v>
      </c>
      <c r="AB175" s="820">
        <f t="shared" ca="1" si="294"/>
        <v>0</v>
      </c>
      <c r="AC175" s="820">
        <f t="shared" ca="1" si="294"/>
        <v>0</v>
      </c>
      <c r="AD175" s="820">
        <f t="shared" ca="1" si="294"/>
        <v>0</v>
      </c>
      <c r="AE175" s="820">
        <f t="shared" ca="1" si="294"/>
        <v>0</v>
      </c>
      <c r="AF175" s="820">
        <f t="shared" ca="1" si="294"/>
        <v>0</v>
      </c>
      <c r="AG175" s="820">
        <f t="shared" ca="1" si="294"/>
        <v>0</v>
      </c>
      <c r="AH175" s="820">
        <f t="shared" ca="1" si="294"/>
        <v>0</v>
      </c>
      <c r="AI175" s="820">
        <f t="shared" ca="1" si="294"/>
        <v>0</v>
      </c>
      <c r="AJ175" s="820">
        <f t="shared" ca="1" si="294"/>
        <v>0</v>
      </c>
      <c r="AK175" s="820">
        <f t="shared" ca="1" si="294"/>
        <v>0</v>
      </c>
      <c r="AL175" s="820">
        <f t="shared" ca="1" si="294"/>
        <v>0</v>
      </c>
      <c r="AM175" s="820">
        <f t="shared" ca="1" si="294"/>
        <v>0</v>
      </c>
      <c r="AN175" s="820">
        <f t="shared" ca="1" si="294"/>
        <v>0</v>
      </c>
      <c r="AO175" s="820">
        <f t="shared" ca="1" si="294"/>
        <v>0</v>
      </c>
      <c r="AP175" s="820">
        <f t="shared" ca="1" si="294"/>
        <v>0</v>
      </c>
      <c r="AQ175" s="820">
        <f t="shared" ca="1" si="294"/>
        <v>0</v>
      </c>
      <c r="AR175" s="820">
        <f t="shared" ca="1" si="294"/>
        <v>0</v>
      </c>
      <c r="AS175" s="820">
        <f t="shared" ca="1" si="294"/>
        <v>0</v>
      </c>
      <c r="AT175" s="820">
        <f t="shared" ca="1" si="294"/>
        <v>0</v>
      </c>
      <c r="AU175" s="820">
        <f t="shared" ca="1" si="294"/>
        <v>0</v>
      </c>
      <c r="AV175" s="820">
        <f t="shared" ca="1" si="294"/>
        <v>0</v>
      </c>
      <c r="AW175" s="820">
        <f t="shared" ca="1" si="294"/>
        <v>0</v>
      </c>
      <c r="AX175" s="820">
        <f t="shared" ca="1" si="294"/>
        <v>0</v>
      </c>
      <c r="AY175" s="820">
        <f t="shared" ca="1" si="294"/>
        <v>0</v>
      </c>
      <c r="AZ175" s="820">
        <f t="shared" ca="1" si="294"/>
        <v>0</v>
      </c>
      <c r="BA175" s="820">
        <f t="shared" ca="1" si="294"/>
        <v>0</v>
      </c>
      <c r="BB175" s="820">
        <f t="shared" ca="1" si="294"/>
        <v>0</v>
      </c>
      <c r="BC175" s="820">
        <f t="shared" ca="1" si="294"/>
        <v>0</v>
      </c>
      <c r="BD175" s="820">
        <f t="shared" ca="1" si="294"/>
        <v>0</v>
      </c>
      <c r="BE175" s="820">
        <f t="shared" ca="1" si="294"/>
        <v>0</v>
      </c>
      <c r="BF175" s="820">
        <f t="shared" ca="1" si="294"/>
        <v>0</v>
      </c>
      <c r="BG175" s="820">
        <f t="shared" ca="1" si="294"/>
        <v>0</v>
      </c>
      <c r="BH175" s="820">
        <f t="shared" ca="1" si="294"/>
        <v>0</v>
      </c>
      <c r="BI175" s="820">
        <f t="shared" ca="1" si="294"/>
        <v>0</v>
      </c>
      <c r="BJ175" s="820">
        <f t="shared" ca="1" si="294"/>
        <v>0</v>
      </c>
      <c r="BK175" s="820">
        <f t="shared" ca="1" si="294"/>
        <v>0</v>
      </c>
      <c r="BL175" s="820">
        <f t="shared" ca="1" si="294"/>
        <v>0</v>
      </c>
      <c r="BM175" s="820">
        <f t="shared" ca="1" si="294"/>
        <v>0</v>
      </c>
      <c r="BN175" s="820">
        <f t="shared" ca="1" si="294"/>
        <v>0</v>
      </c>
      <c r="BO175" s="820">
        <f t="shared" ca="1" si="294"/>
        <v>0</v>
      </c>
      <c r="BP175" s="820">
        <f t="shared" ca="1" si="294"/>
        <v>0</v>
      </c>
      <c r="BQ175" s="820">
        <f t="shared" ca="1" si="294"/>
        <v>0</v>
      </c>
      <c r="BR175" s="820">
        <f t="shared" ca="1" si="294"/>
        <v>0</v>
      </c>
      <c r="BS175" s="820">
        <f t="shared" ref="BS175:ED175" ca="1" si="295">BS174/_WF_Tier3_LP*_WF_Tier3_GP</f>
        <v>0</v>
      </c>
      <c r="BT175" s="820">
        <f t="shared" ca="1" si="295"/>
        <v>0</v>
      </c>
      <c r="BU175" s="820">
        <f t="shared" ca="1" si="295"/>
        <v>10163515.312088922</v>
      </c>
      <c r="BV175" s="820">
        <f t="shared" si="295"/>
        <v>0</v>
      </c>
      <c r="BW175" s="820">
        <f t="shared" si="295"/>
        <v>0</v>
      </c>
      <c r="BX175" s="820">
        <f t="shared" si="295"/>
        <v>0</v>
      </c>
      <c r="BY175" s="820">
        <f t="shared" si="295"/>
        <v>0</v>
      </c>
      <c r="BZ175" s="820">
        <f t="shared" si="295"/>
        <v>0</v>
      </c>
      <c r="CA175" s="820">
        <f t="shared" si="295"/>
        <v>0</v>
      </c>
      <c r="CB175" s="820">
        <f t="shared" si="295"/>
        <v>0</v>
      </c>
      <c r="CC175" s="820">
        <f t="shared" si="295"/>
        <v>0</v>
      </c>
      <c r="CD175" s="820">
        <f t="shared" si="295"/>
        <v>0</v>
      </c>
      <c r="CE175" s="820">
        <f t="shared" si="295"/>
        <v>0</v>
      </c>
      <c r="CF175" s="820">
        <f t="shared" si="295"/>
        <v>0</v>
      </c>
      <c r="CG175" s="820">
        <f t="shared" si="295"/>
        <v>0</v>
      </c>
      <c r="CH175" s="820">
        <f t="shared" si="295"/>
        <v>0</v>
      </c>
      <c r="CI175" s="820">
        <f t="shared" si="295"/>
        <v>0</v>
      </c>
      <c r="CJ175" s="820">
        <f t="shared" si="295"/>
        <v>0</v>
      </c>
      <c r="CK175" s="820">
        <f t="shared" si="295"/>
        <v>0</v>
      </c>
      <c r="CL175" s="820">
        <f t="shared" si="295"/>
        <v>0</v>
      </c>
      <c r="CM175" s="820">
        <f t="shared" si="295"/>
        <v>0</v>
      </c>
      <c r="CN175" s="820">
        <f t="shared" si="295"/>
        <v>0</v>
      </c>
      <c r="CO175" s="820">
        <f t="shared" si="295"/>
        <v>0</v>
      </c>
      <c r="CP175" s="820">
        <f t="shared" si="295"/>
        <v>0</v>
      </c>
      <c r="CQ175" s="820">
        <f t="shared" si="295"/>
        <v>0</v>
      </c>
      <c r="CR175" s="820">
        <f t="shared" si="295"/>
        <v>0</v>
      </c>
      <c r="CS175" s="820">
        <f t="shared" si="295"/>
        <v>0</v>
      </c>
      <c r="CT175" s="820">
        <f t="shared" si="295"/>
        <v>0</v>
      </c>
      <c r="CU175" s="820">
        <f t="shared" si="295"/>
        <v>0</v>
      </c>
      <c r="CV175" s="820">
        <f t="shared" si="295"/>
        <v>0</v>
      </c>
      <c r="CW175" s="820">
        <f t="shared" si="295"/>
        <v>0</v>
      </c>
      <c r="CX175" s="820">
        <f t="shared" si="295"/>
        <v>0</v>
      </c>
      <c r="CY175" s="820">
        <f t="shared" si="295"/>
        <v>0</v>
      </c>
      <c r="CZ175" s="820">
        <f t="shared" si="295"/>
        <v>0</v>
      </c>
      <c r="DA175" s="820">
        <f t="shared" si="295"/>
        <v>0</v>
      </c>
      <c r="DB175" s="820">
        <f t="shared" si="295"/>
        <v>0</v>
      </c>
      <c r="DC175" s="820">
        <f t="shared" si="295"/>
        <v>0</v>
      </c>
      <c r="DD175" s="820">
        <f t="shared" si="295"/>
        <v>0</v>
      </c>
      <c r="DE175" s="820">
        <f t="shared" si="295"/>
        <v>0</v>
      </c>
      <c r="DF175" s="820">
        <f t="shared" si="295"/>
        <v>0</v>
      </c>
      <c r="DG175" s="820">
        <f t="shared" si="295"/>
        <v>0</v>
      </c>
      <c r="DH175" s="820">
        <f t="shared" si="295"/>
        <v>0</v>
      </c>
      <c r="DI175" s="820">
        <f t="shared" si="295"/>
        <v>0</v>
      </c>
      <c r="DJ175" s="820">
        <f t="shared" si="295"/>
        <v>0</v>
      </c>
      <c r="DK175" s="820">
        <f t="shared" si="295"/>
        <v>0</v>
      </c>
      <c r="DL175" s="820">
        <f t="shared" si="295"/>
        <v>0</v>
      </c>
      <c r="DM175" s="820">
        <f t="shared" si="295"/>
        <v>0</v>
      </c>
      <c r="DN175" s="820">
        <f t="shared" si="295"/>
        <v>0</v>
      </c>
      <c r="DO175" s="820">
        <f t="shared" si="295"/>
        <v>0</v>
      </c>
      <c r="DP175" s="820">
        <f t="shared" si="295"/>
        <v>0</v>
      </c>
      <c r="DQ175" s="820">
        <f t="shared" si="295"/>
        <v>0</v>
      </c>
      <c r="DR175" s="820">
        <f t="shared" si="295"/>
        <v>0</v>
      </c>
      <c r="DS175" s="820">
        <f t="shared" si="295"/>
        <v>0</v>
      </c>
      <c r="DT175" s="820">
        <f t="shared" si="295"/>
        <v>0</v>
      </c>
      <c r="DU175" s="820">
        <f t="shared" si="295"/>
        <v>0</v>
      </c>
      <c r="DV175" s="820">
        <f t="shared" si="295"/>
        <v>0</v>
      </c>
      <c r="DW175" s="820">
        <f t="shared" si="295"/>
        <v>0</v>
      </c>
      <c r="DX175" s="820">
        <f t="shared" si="295"/>
        <v>0</v>
      </c>
      <c r="DY175" s="820">
        <f t="shared" si="295"/>
        <v>0</v>
      </c>
      <c r="DZ175" s="820">
        <f t="shared" si="295"/>
        <v>0</v>
      </c>
      <c r="EA175" s="820">
        <f t="shared" si="295"/>
        <v>0</v>
      </c>
      <c r="EB175" s="820">
        <f t="shared" si="295"/>
        <v>0</v>
      </c>
      <c r="EC175" s="820">
        <f t="shared" si="295"/>
        <v>0</v>
      </c>
      <c r="ED175" s="820">
        <f t="shared" si="295"/>
        <v>0</v>
      </c>
      <c r="EE175" s="820">
        <f t="shared" ref="EE175:GP175" si="296">EE174/_WF_Tier3_LP*_WF_Tier3_GP</f>
        <v>0</v>
      </c>
      <c r="EF175" s="820">
        <f t="shared" si="296"/>
        <v>0</v>
      </c>
      <c r="EG175" s="820">
        <f t="shared" si="296"/>
        <v>0</v>
      </c>
      <c r="EH175" s="820">
        <f t="shared" si="296"/>
        <v>0</v>
      </c>
      <c r="EI175" s="820">
        <f t="shared" si="296"/>
        <v>0</v>
      </c>
      <c r="EJ175" s="820">
        <f t="shared" si="296"/>
        <v>0</v>
      </c>
      <c r="EK175" s="820">
        <f t="shared" si="296"/>
        <v>0</v>
      </c>
      <c r="EL175" s="820">
        <f t="shared" si="296"/>
        <v>0</v>
      </c>
      <c r="EM175" s="820">
        <f t="shared" si="296"/>
        <v>0</v>
      </c>
      <c r="EN175" s="820">
        <f t="shared" si="296"/>
        <v>0</v>
      </c>
      <c r="EO175" s="820">
        <f t="shared" si="296"/>
        <v>0</v>
      </c>
      <c r="EP175" s="820">
        <f t="shared" si="296"/>
        <v>0</v>
      </c>
      <c r="EQ175" s="820">
        <f t="shared" si="296"/>
        <v>0</v>
      </c>
      <c r="ER175" s="820">
        <f t="shared" si="296"/>
        <v>0</v>
      </c>
      <c r="ES175" s="820">
        <f t="shared" si="296"/>
        <v>0</v>
      </c>
      <c r="ET175" s="820">
        <f t="shared" si="296"/>
        <v>0</v>
      </c>
      <c r="EU175" s="820">
        <f t="shared" si="296"/>
        <v>0</v>
      </c>
      <c r="EV175" s="820">
        <f t="shared" si="296"/>
        <v>0</v>
      </c>
      <c r="EW175" s="820">
        <f t="shared" si="296"/>
        <v>0</v>
      </c>
      <c r="EX175" s="820">
        <f t="shared" si="296"/>
        <v>0</v>
      </c>
      <c r="EY175" s="820">
        <f t="shared" si="296"/>
        <v>0</v>
      </c>
      <c r="EZ175" s="820">
        <f t="shared" si="296"/>
        <v>0</v>
      </c>
      <c r="FA175" s="820">
        <f t="shared" si="296"/>
        <v>0</v>
      </c>
      <c r="FB175" s="820">
        <f t="shared" si="296"/>
        <v>0</v>
      </c>
      <c r="FC175" s="820">
        <f t="shared" si="296"/>
        <v>0</v>
      </c>
      <c r="FD175" s="820">
        <f t="shared" si="296"/>
        <v>0</v>
      </c>
      <c r="FE175" s="820">
        <f t="shared" si="296"/>
        <v>0</v>
      </c>
      <c r="FF175" s="820">
        <f t="shared" si="296"/>
        <v>0</v>
      </c>
      <c r="FG175" s="820">
        <f t="shared" si="296"/>
        <v>0</v>
      </c>
      <c r="FH175" s="820">
        <f t="shared" si="296"/>
        <v>0</v>
      </c>
      <c r="FI175" s="820">
        <f t="shared" si="296"/>
        <v>0</v>
      </c>
      <c r="FJ175" s="820">
        <f t="shared" si="296"/>
        <v>0</v>
      </c>
      <c r="FK175" s="820">
        <f t="shared" si="296"/>
        <v>0</v>
      </c>
      <c r="FL175" s="820">
        <f t="shared" si="296"/>
        <v>0</v>
      </c>
      <c r="FM175" s="820">
        <f t="shared" si="296"/>
        <v>0</v>
      </c>
      <c r="FN175" s="820">
        <f t="shared" si="296"/>
        <v>0</v>
      </c>
      <c r="FO175" s="820">
        <f t="shared" si="296"/>
        <v>0</v>
      </c>
      <c r="FP175" s="820">
        <f t="shared" si="296"/>
        <v>0</v>
      </c>
      <c r="FQ175" s="820">
        <f t="shared" si="296"/>
        <v>0</v>
      </c>
      <c r="FR175" s="820">
        <f t="shared" si="296"/>
        <v>0</v>
      </c>
      <c r="FS175" s="820">
        <f t="shared" si="296"/>
        <v>0</v>
      </c>
      <c r="FT175" s="820">
        <f t="shared" si="296"/>
        <v>0</v>
      </c>
      <c r="FU175" s="820">
        <f t="shared" si="296"/>
        <v>0</v>
      </c>
      <c r="FV175" s="820">
        <f t="shared" si="296"/>
        <v>0</v>
      </c>
      <c r="FW175" s="820">
        <f t="shared" si="296"/>
        <v>0</v>
      </c>
      <c r="FX175" s="820">
        <f t="shared" si="296"/>
        <v>0</v>
      </c>
      <c r="FY175" s="820">
        <f t="shared" si="296"/>
        <v>0</v>
      </c>
      <c r="FZ175" s="820">
        <f t="shared" si="296"/>
        <v>0</v>
      </c>
      <c r="GA175" s="820">
        <f t="shared" si="296"/>
        <v>0</v>
      </c>
      <c r="GB175" s="820">
        <f t="shared" si="296"/>
        <v>0</v>
      </c>
      <c r="GC175" s="820">
        <f t="shared" si="296"/>
        <v>0</v>
      </c>
      <c r="GD175" s="820">
        <f t="shared" si="296"/>
        <v>0</v>
      </c>
      <c r="GE175" s="820">
        <f t="shared" si="296"/>
        <v>0</v>
      </c>
      <c r="GF175" s="820">
        <f t="shared" si="296"/>
        <v>0</v>
      </c>
      <c r="GG175" s="820">
        <f t="shared" si="296"/>
        <v>0</v>
      </c>
      <c r="GH175" s="820">
        <f t="shared" si="296"/>
        <v>0</v>
      </c>
      <c r="GI175" s="820">
        <f t="shared" si="296"/>
        <v>0</v>
      </c>
      <c r="GJ175" s="820">
        <f t="shared" si="296"/>
        <v>0</v>
      </c>
      <c r="GK175" s="820">
        <f t="shared" si="296"/>
        <v>0</v>
      </c>
      <c r="GL175" s="820">
        <f t="shared" si="296"/>
        <v>0</v>
      </c>
      <c r="GM175" s="820">
        <f t="shared" si="296"/>
        <v>0</v>
      </c>
      <c r="GN175" s="820">
        <f t="shared" si="296"/>
        <v>0</v>
      </c>
      <c r="GO175" s="820">
        <f t="shared" si="296"/>
        <v>0</v>
      </c>
      <c r="GP175" s="820">
        <f t="shared" si="296"/>
        <v>0</v>
      </c>
      <c r="GQ175" s="820">
        <f t="shared" ref="GQ175:IL175" si="297">GQ174/_WF_Tier3_LP*_WF_Tier3_GP</f>
        <v>0</v>
      </c>
      <c r="GR175" s="820">
        <f t="shared" si="297"/>
        <v>0</v>
      </c>
      <c r="GS175" s="820">
        <f t="shared" si="297"/>
        <v>0</v>
      </c>
      <c r="GT175" s="820">
        <f t="shared" si="297"/>
        <v>0</v>
      </c>
      <c r="GU175" s="820">
        <f t="shared" si="297"/>
        <v>0</v>
      </c>
      <c r="GV175" s="820">
        <f t="shared" si="297"/>
        <v>0</v>
      </c>
      <c r="GW175" s="820">
        <f t="shared" si="297"/>
        <v>0</v>
      </c>
      <c r="GX175" s="820">
        <f t="shared" si="297"/>
        <v>0</v>
      </c>
      <c r="GY175" s="820">
        <f t="shared" si="297"/>
        <v>0</v>
      </c>
      <c r="GZ175" s="820">
        <f t="shared" si="297"/>
        <v>0</v>
      </c>
      <c r="HA175" s="820">
        <f t="shared" si="297"/>
        <v>0</v>
      </c>
      <c r="HB175" s="820">
        <f t="shared" si="297"/>
        <v>0</v>
      </c>
      <c r="HC175" s="820">
        <f t="shared" si="297"/>
        <v>0</v>
      </c>
      <c r="HD175" s="820">
        <f t="shared" si="297"/>
        <v>0</v>
      </c>
      <c r="HE175" s="820">
        <f t="shared" si="297"/>
        <v>0</v>
      </c>
      <c r="HF175" s="820">
        <f t="shared" si="297"/>
        <v>0</v>
      </c>
      <c r="HG175" s="820">
        <f t="shared" si="297"/>
        <v>0</v>
      </c>
      <c r="HH175" s="820">
        <f t="shared" si="297"/>
        <v>0</v>
      </c>
      <c r="HI175" s="820">
        <f t="shared" si="297"/>
        <v>0</v>
      </c>
      <c r="HJ175" s="820">
        <f t="shared" si="297"/>
        <v>0</v>
      </c>
      <c r="HK175" s="820">
        <f t="shared" si="297"/>
        <v>0</v>
      </c>
      <c r="HL175" s="820">
        <f t="shared" si="297"/>
        <v>0</v>
      </c>
      <c r="HM175" s="820">
        <f t="shared" si="297"/>
        <v>0</v>
      </c>
      <c r="HN175" s="820">
        <f t="shared" si="297"/>
        <v>0</v>
      </c>
      <c r="HO175" s="820">
        <f t="shared" si="297"/>
        <v>0</v>
      </c>
      <c r="HP175" s="820">
        <f t="shared" si="297"/>
        <v>0</v>
      </c>
      <c r="HQ175" s="820">
        <f t="shared" si="297"/>
        <v>0</v>
      </c>
      <c r="HR175" s="820">
        <f t="shared" si="297"/>
        <v>0</v>
      </c>
      <c r="HS175" s="820">
        <f t="shared" si="297"/>
        <v>0</v>
      </c>
      <c r="HT175" s="820">
        <f t="shared" si="297"/>
        <v>0</v>
      </c>
      <c r="HU175" s="820">
        <f t="shared" si="297"/>
        <v>0</v>
      </c>
      <c r="HV175" s="820">
        <f t="shared" si="297"/>
        <v>0</v>
      </c>
      <c r="HW175" s="820">
        <f t="shared" si="297"/>
        <v>0</v>
      </c>
      <c r="HX175" s="820">
        <f t="shared" si="297"/>
        <v>0</v>
      </c>
      <c r="HY175" s="820">
        <f t="shared" si="297"/>
        <v>0</v>
      </c>
      <c r="HZ175" s="820">
        <f t="shared" si="297"/>
        <v>0</v>
      </c>
      <c r="IA175" s="820">
        <f t="shared" si="297"/>
        <v>0</v>
      </c>
      <c r="IB175" s="820">
        <f t="shared" si="297"/>
        <v>0</v>
      </c>
      <c r="IC175" s="820">
        <f t="shared" si="297"/>
        <v>0</v>
      </c>
      <c r="ID175" s="820">
        <f t="shared" si="297"/>
        <v>0</v>
      </c>
      <c r="IE175" s="820">
        <f t="shared" si="297"/>
        <v>0</v>
      </c>
      <c r="IF175" s="820">
        <f t="shared" si="297"/>
        <v>0</v>
      </c>
      <c r="IG175" s="820">
        <f t="shared" si="297"/>
        <v>0</v>
      </c>
      <c r="IH175" s="820">
        <f t="shared" si="297"/>
        <v>0</v>
      </c>
      <c r="II175" s="820">
        <f t="shared" si="297"/>
        <v>0</v>
      </c>
      <c r="IJ175" s="820">
        <f t="shared" si="297"/>
        <v>0</v>
      </c>
      <c r="IK175" s="820">
        <f t="shared" si="297"/>
        <v>0</v>
      </c>
      <c r="IL175" s="820">
        <f t="shared" si="297"/>
        <v>0</v>
      </c>
    </row>
    <row r="176" spans="1:247" s="817" customFormat="1">
      <c r="D176" s="818"/>
    </row>
    <row r="177" spans="1:247" s="1099" customFormat="1">
      <c r="B177" s="1100" t="s">
        <v>737</v>
      </c>
      <c r="C177" s="1100"/>
      <c r="D177" s="1101">
        <f ca="1">+IFERROR(E177/SUM($E$177:$E$178),"")</f>
        <v>0.26666666666666661</v>
      </c>
      <c r="E177" s="1100">
        <f ca="1">SUM(G177:IL177)</f>
        <v>2710270.7498903787</v>
      </c>
      <c r="F177" s="1102">
        <f t="shared" ref="F177:BQ177" si="298">+F$175*(_WF_Tier1_GP/_WF_Tier3_GP)</f>
        <v>0</v>
      </c>
      <c r="G177" s="1102">
        <f t="shared" ca="1" si="298"/>
        <v>0</v>
      </c>
      <c r="H177" s="1102">
        <f t="shared" ca="1" si="298"/>
        <v>0</v>
      </c>
      <c r="I177" s="1102">
        <f t="shared" ca="1" si="298"/>
        <v>0</v>
      </c>
      <c r="J177" s="1102">
        <f t="shared" ca="1" si="298"/>
        <v>0</v>
      </c>
      <c r="K177" s="1102">
        <f t="shared" ca="1" si="298"/>
        <v>0</v>
      </c>
      <c r="L177" s="1102">
        <f t="shared" ca="1" si="298"/>
        <v>0</v>
      </c>
      <c r="M177" s="1102">
        <f t="shared" ca="1" si="298"/>
        <v>0</v>
      </c>
      <c r="N177" s="1102">
        <f t="shared" ca="1" si="298"/>
        <v>0</v>
      </c>
      <c r="O177" s="1102">
        <f t="shared" ca="1" si="298"/>
        <v>0</v>
      </c>
      <c r="P177" s="1102">
        <f t="shared" ca="1" si="298"/>
        <v>0</v>
      </c>
      <c r="Q177" s="1102">
        <f t="shared" ca="1" si="298"/>
        <v>0</v>
      </c>
      <c r="R177" s="1102">
        <f t="shared" ca="1" si="298"/>
        <v>0</v>
      </c>
      <c r="S177" s="1102">
        <f t="shared" ca="1" si="298"/>
        <v>0</v>
      </c>
      <c r="T177" s="1102">
        <f t="shared" ca="1" si="298"/>
        <v>0</v>
      </c>
      <c r="U177" s="1102">
        <f t="shared" ca="1" si="298"/>
        <v>0</v>
      </c>
      <c r="V177" s="1102">
        <f t="shared" ca="1" si="298"/>
        <v>0</v>
      </c>
      <c r="W177" s="1102">
        <f t="shared" ca="1" si="298"/>
        <v>0</v>
      </c>
      <c r="X177" s="1102">
        <f t="shared" ca="1" si="298"/>
        <v>0</v>
      </c>
      <c r="Y177" s="1102">
        <f t="shared" ca="1" si="298"/>
        <v>0</v>
      </c>
      <c r="Z177" s="1102">
        <f t="shared" ca="1" si="298"/>
        <v>0</v>
      </c>
      <c r="AA177" s="1102">
        <f t="shared" ca="1" si="298"/>
        <v>0</v>
      </c>
      <c r="AB177" s="1102">
        <f t="shared" ca="1" si="298"/>
        <v>0</v>
      </c>
      <c r="AC177" s="1102">
        <f t="shared" ca="1" si="298"/>
        <v>0</v>
      </c>
      <c r="AD177" s="1102">
        <f t="shared" ca="1" si="298"/>
        <v>0</v>
      </c>
      <c r="AE177" s="1102">
        <f t="shared" ca="1" si="298"/>
        <v>0</v>
      </c>
      <c r="AF177" s="1102">
        <f t="shared" ca="1" si="298"/>
        <v>0</v>
      </c>
      <c r="AG177" s="1102">
        <f t="shared" ca="1" si="298"/>
        <v>0</v>
      </c>
      <c r="AH177" s="1102">
        <f t="shared" ca="1" si="298"/>
        <v>0</v>
      </c>
      <c r="AI177" s="1102">
        <f t="shared" ca="1" si="298"/>
        <v>0</v>
      </c>
      <c r="AJ177" s="1102">
        <f t="shared" ca="1" si="298"/>
        <v>0</v>
      </c>
      <c r="AK177" s="1102">
        <f t="shared" ca="1" si="298"/>
        <v>0</v>
      </c>
      <c r="AL177" s="1102">
        <f t="shared" ca="1" si="298"/>
        <v>0</v>
      </c>
      <c r="AM177" s="1102">
        <f t="shared" ca="1" si="298"/>
        <v>0</v>
      </c>
      <c r="AN177" s="1102">
        <f t="shared" ca="1" si="298"/>
        <v>0</v>
      </c>
      <c r="AO177" s="1102">
        <f t="shared" ca="1" si="298"/>
        <v>0</v>
      </c>
      <c r="AP177" s="1102">
        <f t="shared" ca="1" si="298"/>
        <v>0</v>
      </c>
      <c r="AQ177" s="1102">
        <f t="shared" ca="1" si="298"/>
        <v>0</v>
      </c>
      <c r="AR177" s="1102">
        <f t="shared" ca="1" si="298"/>
        <v>0</v>
      </c>
      <c r="AS177" s="1102">
        <f t="shared" ca="1" si="298"/>
        <v>0</v>
      </c>
      <c r="AT177" s="1102">
        <f t="shared" ca="1" si="298"/>
        <v>0</v>
      </c>
      <c r="AU177" s="1102">
        <f t="shared" ca="1" si="298"/>
        <v>0</v>
      </c>
      <c r="AV177" s="1102">
        <f t="shared" ca="1" si="298"/>
        <v>0</v>
      </c>
      <c r="AW177" s="1102">
        <f t="shared" ca="1" si="298"/>
        <v>0</v>
      </c>
      <c r="AX177" s="1102">
        <f t="shared" ca="1" si="298"/>
        <v>0</v>
      </c>
      <c r="AY177" s="1102">
        <f t="shared" ca="1" si="298"/>
        <v>0</v>
      </c>
      <c r="AZ177" s="1102">
        <f t="shared" ca="1" si="298"/>
        <v>0</v>
      </c>
      <c r="BA177" s="1102">
        <f t="shared" ca="1" si="298"/>
        <v>0</v>
      </c>
      <c r="BB177" s="1102">
        <f t="shared" ca="1" si="298"/>
        <v>0</v>
      </c>
      <c r="BC177" s="1102">
        <f t="shared" ca="1" si="298"/>
        <v>0</v>
      </c>
      <c r="BD177" s="1102">
        <f t="shared" ca="1" si="298"/>
        <v>0</v>
      </c>
      <c r="BE177" s="1102">
        <f t="shared" ca="1" si="298"/>
        <v>0</v>
      </c>
      <c r="BF177" s="1102">
        <f t="shared" ca="1" si="298"/>
        <v>0</v>
      </c>
      <c r="BG177" s="1102">
        <f t="shared" ca="1" si="298"/>
        <v>0</v>
      </c>
      <c r="BH177" s="1102">
        <f t="shared" ca="1" si="298"/>
        <v>0</v>
      </c>
      <c r="BI177" s="1102">
        <f t="shared" ca="1" si="298"/>
        <v>0</v>
      </c>
      <c r="BJ177" s="1102">
        <f t="shared" ca="1" si="298"/>
        <v>0</v>
      </c>
      <c r="BK177" s="1102">
        <f t="shared" ca="1" si="298"/>
        <v>0</v>
      </c>
      <c r="BL177" s="1102">
        <f t="shared" ca="1" si="298"/>
        <v>0</v>
      </c>
      <c r="BM177" s="1102">
        <f t="shared" ca="1" si="298"/>
        <v>0</v>
      </c>
      <c r="BN177" s="1102">
        <f t="shared" ca="1" si="298"/>
        <v>0</v>
      </c>
      <c r="BO177" s="1102">
        <f t="shared" ca="1" si="298"/>
        <v>0</v>
      </c>
      <c r="BP177" s="1102">
        <f t="shared" ca="1" si="298"/>
        <v>0</v>
      </c>
      <c r="BQ177" s="1102">
        <f t="shared" ca="1" si="298"/>
        <v>0</v>
      </c>
      <c r="BR177" s="1102">
        <f t="shared" ref="BR177:EC177" ca="1" si="299">+BR$175*(_WF_Tier1_GP/_WF_Tier3_GP)</f>
        <v>0</v>
      </c>
      <c r="BS177" s="1102">
        <f t="shared" ca="1" si="299"/>
        <v>0</v>
      </c>
      <c r="BT177" s="1102">
        <f t="shared" ca="1" si="299"/>
        <v>0</v>
      </c>
      <c r="BU177" s="1102">
        <f t="shared" ca="1" si="299"/>
        <v>2710270.7498903787</v>
      </c>
      <c r="BV177" s="1102">
        <f t="shared" si="299"/>
        <v>0</v>
      </c>
      <c r="BW177" s="1102">
        <f t="shared" si="299"/>
        <v>0</v>
      </c>
      <c r="BX177" s="1102">
        <f t="shared" si="299"/>
        <v>0</v>
      </c>
      <c r="BY177" s="1102">
        <f t="shared" si="299"/>
        <v>0</v>
      </c>
      <c r="BZ177" s="1102">
        <f t="shared" si="299"/>
        <v>0</v>
      </c>
      <c r="CA177" s="1102">
        <f t="shared" si="299"/>
        <v>0</v>
      </c>
      <c r="CB177" s="1102">
        <f t="shared" si="299"/>
        <v>0</v>
      </c>
      <c r="CC177" s="1102">
        <f t="shared" si="299"/>
        <v>0</v>
      </c>
      <c r="CD177" s="1102">
        <f t="shared" si="299"/>
        <v>0</v>
      </c>
      <c r="CE177" s="1102">
        <f t="shared" si="299"/>
        <v>0</v>
      </c>
      <c r="CF177" s="1102">
        <f t="shared" si="299"/>
        <v>0</v>
      </c>
      <c r="CG177" s="1102">
        <f t="shared" si="299"/>
        <v>0</v>
      </c>
      <c r="CH177" s="1102">
        <f t="shared" si="299"/>
        <v>0</v>
      </c>
      <c r="CI177" s="1102">
        <f t="shared" si="299"/>
        <v>0</v>
      </c>
      <c r="CJ177" s="1102">
        <f t="shared" si="299"/>
        <v>0</v>
      </c>
      <c r="CK177" s="1102">
        <f t="shared" si="299"/>
        <v>0</v>
      </c>
      <c r="CL177" s="1102">
        <f t="shared" si="299"/>
        <v>0</v>
      </c>
      <c r="CM177" s="1102">
        <f t="shared" si="299"/>
        <v>0</v>
      </c>
      <c r="CN177" s="1102">
        <f t="shared" si="299"/>
        <v>0</v>
      </c>
      <c r="CO177" s="1102">
        <f t="shared" si="299"/>
        <v>0</v>
      </c>
      <c r="CP177" s="1102">
        <f t="shared" si="299"/>
        <v>0</v>
      </c>
      <c r="CQ177" s="1102">
        <f t="shared" si="299"/>
        <v>0</v>
      </c>
      <c r="CR177" s="1102">
        <f t="shared" si="299"/>
        <v>0</v>
      </c>
      <c r="CS177" s="1102">
        <f t="shared" si="299"/>
        <v>0</v>
      </c>
      <c r="CT177" s="1102">
        <f t="shared" si="299"/>
        <v>0</v>
      </c>
      <c r="CU177" s="1102">
        <f t="shared" si="299"/>
        <v>0</v>
      </c>
      <c r="CV177" s="1102">
        <f t="shared" si="299"/>
        <v>0</v>
      </c>
      <c r="CW177" s="1102">
        <f t="shared" si="299"/>
        <v>0</v>
      </c>
      <c r="CX177" s="1102">
        <f t="shared" si="299"/>
        <v>0</v>
      </c>
      <c r="CY177" s="1102">
        <f t="shared" si="299"/>
        <v>0</v>
      </c>
      <c r="CZ177" s="1102">
        <f t="shared" si="299"/>
        <v>0</v>
      </c>
      <c r="DA177" s="1102">
        <f t="shared" si="299"/>
        <v>0</v>
      </c>
      <c r="DB177" s="1102">
        <f t="shared" si="299"/>
        <v>0</v>
      </c>
      <c r="DC177" s="1102">
        <f t="shared" si="299"/>
        <v>0</v>
      </c>
      <c r="DD177" s="1102">
        <f t="shared" si="299"/>
        <v>0</v>
      </c>
      <c r="DE177" s="1102">
        <f t="shared" si="299"/>
        <v>0</v>
      </c>
      <c r="DF177" s="1102">
        <f t="shared" si="299"/>
        <v>0</v>
      </c>
      <c r="DG177" s="1102">
        <f t="shared" si="299"/>
        <v>0</v>
      </c>
      <c r="DH177" s="1102">
        <f t="shared" si="299"/>
        <v>0</v>
      </c>
      <c r="DI177" s="1102">
        <f t="shared" si="299"/>
        <v>0</v>
      </c>
      <c r="DJ177" s="1102">
        <f t="shared" si="299"/>
        <v>0</v>
      </c>
      <c r="DK177" s="1102">
        <f t="shared" si="299"/>
        <v>0</v>
      </c>
      <c r="DL177" s="1102">
        <f t="shared" si="299"/>
        <v>0</v>
      </c>
      <c r="DM177" s="1102">
        <f t="shared" si="299"/>
        <v>0</v>
      </c>
      <c r="DN177" s="1102">
        <f t="shared" si="299"/>
        <v>0</v>
      </c>
      <c r="DO177" s="1102">
        <f t="shared" si="299"/>
        <v>0</v>
      </c>
      <c r="DP177" s="1102">
        <f t="shared" si="299"/>
        <v>0</v>
      </c>
      <c r="DQ177" s="1102">
        <f t="shared" si="299"/>
        <v>0</v>
      </c>
      <c r="DR177" s="1102">
        <f t="shared" si="299"/>
        <v>0</v>
      </c>
      <c r="DS177" s="1102">
        <f t="shared" si="299"/>
        <v>0</v>
      </c>
      <c r="DT177" s="1102">
        <f t="shared" si="299"/>
        <v>0</v>
      </c>
      <c r="DU177" s="1102">
        <f t="shared" si="299"/>
        <v>0</v>
      </c>
      <c r="DV177" s="1102">
        <f t="shared" si="299"/>
        <v>0</v>
      </c>
      <c r="DW177" s="1102">
        <f t="shared" si="299"/>
        <v>0</v>
      </c>
      <c r="DX177" s="1102">
        <f t="shared" si="299"/>
        <v>0</v>
      </c>
      <c r="DY177" s="1102">
        <f t="shared" si="299"/>
        <v>0</v>
      </c>
      <c r="DZ177" s="1102">
        <f t="shared" si="299"/>
        <v>0</v>
      </c>
      <c r="EA177" s="1102">
        <f t="shared" si="299"/>
        <v>0</v>
      </c>
      <c r="EB177" s="1102">
        <f t="shared" si="299"/>
        <v>0</v>
      </c>
      <c r="EC177" s="1102">
        <f t="shared" si="299"/>
        <v>0</v>
      </c>
      <c r="ED177" s="1102">
        <f t="shared" ref="ED177:GO177" si="300">+ED$175*(_WF_Tier1_GP/_WF_Tier3_GP)</f>
        <v>0</v>
      </c>
      <c r="EE177" s="1102">
        <f t="shared" si="300"/>
        <v>0</v>
      </c>
      <c r="EF177" s="1102">
        <f t="shared" si="300"/>
        <v>0</v>
      </c>
      <c r="EG177" s="1102">
        <f t="shared" si="300"/>
        <v>0</v>
      </c>
      <c r="EH177" s="1102">
        <f t="shared" si="300"/>
        <v>0</v>
      </c>
      <c r="EI177" s="1102">
        <f t="shared" si="300"/>
        <v>0</v>
      </c>
      <c r="EJ177" s="1102">
        <f t="shared" si="300"/>
        <v>0</v>
      </c>
      <c r="EK177" s="1102">
        <f t="shared" si="300"/>
        <v>0</v>
      </c>
      <c r="EL177" s="1102">
        <f t="shared" si="300"/>
        <v>0</v>
      </c>
      <c r="EM177" s="1102">
        <f t="shared" si="300"/>
        <v>0</v>
      </c>
      <c r="EN177" s="1102">
        <f t="shared" si="300"/>
        <v>0</v>
      </c>
      <c r="EO177" s="1102">
        <f t="shared" si="300"/>
        <v>0</v>
      </c>
      <c r="EP177" s="1102">
        <f t="shared" si="300"/>
        <v>0</v>
      </c>
      <c r="EQ177" s="1102">
        <f t="shared" si="300"/>
        <v>0</v>
      </c>
      <c r="ER177" s="1102">
        <f t="shared" si="300"/>
        <v>0</v>
      </c>
      <c r="ES177" s="1102">
        <f t="shared" si="300"/>
        <v>0</v>
      </c>
      <c r="ET177" s="1102">
        <f t="shared" si="300"/>
        <v>0</v>
      </c>
      <c r="EU177" s="1102">
        <f t="shared" si="300"/>
        <v>0</v>
      </c>
      <c r="EV177" s="1102">
        <f t="shared" si="300"/>
        <v>0</v>
      </c>
      <c r="EW177" s="1102">
        <f t="shared" si="300"/>
        <v>0</v>
      </c>
      <c r="EX177" s="1102">
        <f t="shared" si="300"/>
        <v>0</v>
      </c>
      <c r="EY177" s="1102">
        <f t="shared" si="300"/>
        <v>0</v>
      </c>
      <c r="EZ177" s="1102">
        <f t="shared" si="300"/>
        <v>0</v>
      </c>
      <c r="FA177" s="1102">
        <f t="shared" si="300"/>
        <v>0</v>
      </c>
      <c r="FB177" s="1102">
        <f t="shared" si="300"/>
        <v>0</v>
      </c>
      <c r="FC177" s="1102">
        <f t="shared" si="300"/>
        <v>0</v>
      </c>
      <c r="FD177" s="1102">
        <f t="shared" si="300"/>
        <v>0</v>
      </c>
      <c r="FE177" s="1102">
        <f t="shared" si="300"/>
        <v>0</v>
      </c>
      <c r="FF177" s="1102">
        <f t="shared" si="300"/>
        <v>0</v>
      </c>
      <c r="FG177" s="1102">
        <f t="shared" si="300"/>
        <v>0</v>
      </c>
      <c r="FH177" s="1102">
        <f t="shared" si="300"/>
        <v>0</v>
      </c>
      <c r="FI177" s="1102">
        <f t="shared" si="300"/>
        <v>0</v>
      </c>
      <c r="FJ177" s="1102">
        <f t="shared" si="300"/>
        <v>0</v>
      </c>
      <c r="FK177" s="1102">
        <f t="shared" si="300"/>
        <v>0</v>
      </c>
      <c r="FL177" s="1102">
        <f t="shared" si="300"/>
        <v>0</v>
      </c>
      <c r="FM177" s="1102">
        <f t="shared" si="300"/>
        <v>0</v>
      </c>
      <c r="FN177" s="1102">
        <f t="shared" si="300"/>
        <v>0</v>
      </c>
      <c r="FO177" s="1102">
        <f t="shared" si="300"/>
        <v>0</v>
      </c>
      <c r="FP177" s="1102">
        <f t="shared" si="300"/>
        <v>0</v>
      </c>
      <c r="FQ177" s="1102">
        <f t="shared" si="300"/>
        <v>0</v>
      </c>
      <c r="FR177" s="1102">
        <f t="shared" si="300"/>
        <v>0</v>
      </c>
      <c r="FS177" s="1102">
        <f t="shared" si="300"/>
        <v>0</v>
      </c>
      <c r="FT177" s="1102">
        <f t="shared" si="300"/>
        <v>0</v>
      </c>
      <c r="FU177" s="1102">
        <f t="shared" si="300"/>
        <v>0</v>
      </c>
      <c r="FV177" s="1102">
        <f t="shared" si="300"/>
        <v>0</v>
      </c>
      <c r="FW177" s="1102">
        <f t="shared" si="300"/>
        <v>0</v>
      </c>
      <c r="FX177" s="1102">
        <f t="shared" si="300"/>
        <v>0</v>
      </c>
      <c r="FY177" s="1102">
        <f t="shared" si="300"/>
        <v>0</v>
      </c>
      <c r="FZ177" s="1102">
        <f t="shared" si="300"/>
        <v>0</v>
      </c>
      <c r="GA177" s="1102">
        <f t="shared" si="300"/>
        <v>0</v>
      </c>
      <c r="GB177" s="1102">
        <f t="shared" si="300"/>
        <v>0</v>
      </c>
      <c r="GC177" s="1102">
        <f t="shared" si="300"/>
        <v>0</v>
      </c>
      <c r="GD177" s="1102">
        <f t="shared" si="300"/>
        <v>0</v>
      </c>
      <c r="GE177" s="1102">
        <f t="shared" si="300"/>
        <v>0</v>
      </c>
      <c r="GF177" s="1102">
        <f t="shared" si="300"/>
        <v>0</v>
      </c>
      <c r="GG177" s="1102">
        <f t="shared" si="300"/>
        <v>0</v>
      </c>
      <c r="GH177" s="1102">
        <f t="shared" si="300"/>
        <v>0</v>
      </c>
      <c r="GI177" s="1102">
        <f t="shared" si="300"/>
        <v>0</v>
      </c>
      <c r="GJ177" s="1102">
        <f t="shared" si="300"/>
        <v>0</v>
      </c>
      <c r="GK177" s="1102">
        <f t="shared" si="300"/>
        <v>0</v>
      </c>
      <c r="GL177" s="1102">
        <f t="shared" si="300"/>
        <v>0</v>
      </c>
      <c r="GM177" s="1102">
        <f t="shared" si="300"/>
        <v>0</v>
      </c>
      <c r="GN177" s="1102">
        <f t="shared" si="300"/>
        <v>0</v>
      </c>
      <c r="GO177" s="1102">
        <f t="shared" si="300"/>
        <v>0</v>
      </c>
      <c r="GP177" s="1102">
        <f t="shared" ref="GP177:IL177" si="301">+GP$175*(_WF_Tier1_GP/_WF_Tier3_GP)</f>
        <v>0</v>
      </c>
      <c r="GQ177" s="1102">
        <f t="shared" si="301"/>
        <v>0</v>
      </c>
      <c r="GR177" s="1102">
        <f t="shared" si="301"/>
        <v>0</v>
      </c>
      <c r="GS177" s="1102">
        <f t="shared" si="301"/>
        <v>0</v>
      </c>
      <c r="GT177" s="1102">
        <f t="shared" si="301"/>
        <v>0</v>
      </c>
      <c r="GU177" s="1102">
        <f t="shared" si="301"/>
        <v>0</v>
      </c>
      <c r="GV177" s="1102">
        <f t="shared" si="301"/>
        <v>0</v>
      </c>
      <c r="GW177" s="1102">
        <f t="shared" si="301"/>
        <v>0</v>
      </c>
      <c r="GX177" s="1102">
        <f t="shared" si="301"/>
        <v>0</v>
      </c>
      <c r="GY177" s="1102">
        <f t="shared" si="301"/>
        <v>0</v>
      </c>
      <c r="GZ177" s="1102">
        <f t="shared" si="301"/>
        <v>0</v>
      </c>
      <c r="HA177" s="1102">
        <f t="shared" si="301"/>
        <v>0</v>
      </c>
      <c r="HB177" s="1102">
        <f t="shared" si="301"/>
        <v>0</v>
      </c>
      <c r="HC177" s="1102">
        <f t="shared" si="301"/>
        <v>0</v>
      </c>
      <c r="HD177" s="1102">
        <f t="shared" si="301"/>
        <v>0</v>
      </c>
      <c r="HE177" s="1102">
        <f t="shared" si="301"/>
        <v>0</v>
      </c>
      <c r="HF177" s="1102">
        <f t="shared" si="301"/>
        <v>0</v>
      </c>
      <c r="HG177" s="1102">
        <f t="shared" si="301"/>
        <v>0</v>
      </c>
      <c r="HH177" s="1102">
        <f t="shared" si="301"/>
        <v>0</v>
      </c>
      <c r="HI177" s="1102">
        <f t="shared" si="301"/>
        <v>0</v>
      </c>
      <c r="HJ177" s="1102">
        <f t="shared" si="301"/>
        <v>0</v>
      </c>
      <c r="HK177" s="1102">
        <f t="shared" si="301"/>
        <v>0</v>
      </c>
      <c r="HL177" s="1102">
        <f t="shared" si="301"/>
        <v>0</v>
      </c>
      <c r="HM177" s="1102">
        <f t="shared" si="301"/>
        <v>0</v>
      </c>
      <c r="HN177" s="1102">
        <f t="shared" si="301"/>
        <v>0</v>
      </c>
      <c r="HO177" s="1102">
        <f t="shared" si="301"/>
        <v>0</v>
      </c>
      <c r="HP177" s="1102">
        <f t="shared" si="301"/>
        <v>0</v>
      </c>
      <c r="HQ177" s="1102">
        <f t="shared" si="301"/>
        <v>0</v>
      </c>
      <c r="HR177" s="1102">
        <f t="shared" si="301"/>
        <v>0</v>
      </c>
      <c r="HS177" s="1102">
        <f t="shared" si="301"/>
        <v>0</v>
      </c>
      <c r="HT177" s="1102">
        <f t="shared" si="301"/>
        <v>0</v>
      </c>
      <c r="HU177" s="1102">
        <f t="shared" si="301"/>
        <v>0</v>
      </c>
      <c r="HV177" s="1102">
        <f t="shared" si="301"/>
        <v>0</v>
      </c>
      <c r="HW177" s="1102">
        <f t="shared" si="301"/>
        <v>0</v>
      </c>
      <c r="HX177" s="1102">
        <f t="shared" si="301"/>
        <v>0</v>
      </c>
      <c r="HY177" s="1102">
        <f t="shared" si="301"/>
        <v>0</v>
      </c>
      <c r="HZ177" s="1102">
        <f t="shared" si="301"/>
        <v>0</v>
      </c>
      <c r="IA177" s="1102">
        <f t="shared" si="301"/>
        <v>0</v>
      </c>
      <c r="IB177" s="1102">
        <f t="shared" si="301"/>
        <v>0</v>
      </c>
      <c r="IC177" s="1102">
        <f t="shared" si="301"/>
        <v>0</v>
      </c>
      <c r="ID177" s="1102">
        <f t="shared" si="301"/>
        <v>0</v>
      </c>
      <c r="IE177" s="1102">
        <f t="shared" si="301"/>
        <v>0</v>
      </c>
      <c r="IF177" s="1102">
        <f t="shared" si="301"/>
        <v>0</v>
      </c>
      <c r="IG177" s="1102">
        <f t="shared" si="301"/>
        <v>0</v>
      </c>
      <c r="IH177" s="1102">
        <f t="shared" si="301"/>
        <v>0</v>
      </c>
      <c r="II177" s="1102">
        <f t="shared" si="301"/>
        <v>0</v>
      </c>
      <c r="IJ177" s="1102">
        <f t="shared" si="301"/>
        <v>0</v>
      </c>
      <c r="IK177" s="1102">
        <f t="shared" si="301"/>
        <v>0</v>
      </c>
      <c r="IL177" s="1102">
        <f t="shared" si="301"/>
        <v>0</v>
      </c>
    </row>
    <row r="178" spans="1:247" s="1099" customFormat="1">
      <c r="B178" s="1100" t="s">
        <v>738</v>
      </c>
      <c r="C178" s="1100"/>
      <c r="D178" s="1101">
        <f ca="1">+IFERROR(E178/SUM($E$177:$E$178),"")</f>
        <v>0.73333333333333339</v>
      </c>
      <c r="E178" s="1100">
        <f ca="1">SUM(G178:IL178)</f>
        <v>7453244.562198543</v>
      </c>
      <c r="F178" s="1102">
        <f t="shared" ref="F178:BQ178" si="302">+F$175*((_WF_Tier3_GP-_WF_Tier1_GP)/_WF_Tier3_GP)</f>
        <v>0</v>
      </c>
      <c r="G178" s="1102">
        <f t="shared" ca="1" si="302"/>
        <v>0</v>
      </c>
      <c r="H178" s="1102">
        <f t="shared" ca="1" si="302"/>
        <v>0</v>
      </c>
      <c r="I178" s="1102">
        <f t="shared" ca="1" si="302"/>
        <v>0</v>
      </c>
      <c r="J178" s="1102">
        <f t="shared" ca="1" si="302"/>
        <v>0</v>
      </c>
      <c r="K178" s="1102">
        <f t="shared" ca="1" si="302"/>
        <v>0</v>
      </c>
      <c r="L178" s="1102">
        <f t="shared" ca="1" si="302"/>
        <v>0</v>
      </c>
      <c r="M178" s="1102">
        <f t="shared" ca="1" si="302"/>
        <v>0</v>
      </c>
      <c r="N178" s="1102">
        <f t="shared" ca="1" si="302"/>
        <v>0</v>
      </c>
      <c r="O178" s="1102">
        <f t="shared" ca="1" si="302"/>
        <v>0</v>
      </c>
      <c r="P178" s="1102">
        <f t="shared" ca="1" si="302"/>
        <v>0</v>
      </c>
      <c r="Q178" s="1102">
        <f t="shared" ca="1" si="302"/>
        <v>0</v>
      </c>
      <c r="R178" s="1102">
        <f t="shared" ca="1" si="302"/>
        <v>0</v>
      </c>
      <c r="S178" s="1102">
        <f t="shared" ca="1" si="302"/>
        <v>0</v>
      </c>
      <c r="T178" s="1102">
        <f t="shared" ca="1" si="302"/>
        <v>0</v>
      </c>
      <c r="U178" s="1102">
        <f t="shared" ca="1" si="302"/>
        <v>0</v>
      </c>
      <c r="V178" s="1102">
        <f t="shared" ca="1" si="302"/>
        <v>0</v>
      </c>
      <c r="W178" s="1102">
        <f t="shared" ca="1" si="302"/>
        <v>0</v>
      </c>
      <c r="X178" s="1102">
        <f t="shared" ca="1" si="302"/>
        <v>0</v>
      </c>
      <c r="Y178" s="1102">
        <f t="shared" ca="1" si="302"/>
        <v>0</v>
      </c>
      <c r="Z178" s="1102">
        <f t="shared" ca="1" si="302"/>
        <v>0</v>
      </c>
      <c r="AA178" s="1102">
        <f t="shared" ca="1" si="302"/>
        <v>0</v>
      </c>
      <c r="AB178" s="1102">
        <f t="shared" ca="1" si="302"/>
        <v>0</v>
      </c>
      <c r="AC178" s="1102">
        <f t="shared" ca="1" si="302"/>
        <v>0</v>
      </c>
      <c r="AD178" s="1102">
        <f t="shared" ca="1" si="302"/>
        <v>0</v>
      </c>
      <c r="AE178" s="1102">
        <f t="shared" ca="1" si="302"/>
        <v>0</v>
      </c>
      <c r="AF178" s="1102">
        <f t="shared" ca="1" si="302"/>
        <v>0</v>
      </c>
      <c r="AG178" s="1102">
        <f t="shared" ca="1" si="302"/>
        <v>0</v>
      </c>
      <c r="AH178" s="1102">
        <f t="shared" ca="1" si="302"/>
        <v>0</v>
      </c>
      <c r="AI178" s="1102">
        <f t="shared" ca="1" si="302"/>
        <v>0</v>
      </c>
      <c r="AJ178" s="1102">
        <f t="shared" ca="1" si="302"/>
        <v>0</v>
      </c>
      <c r="AK178" s="1102">
        <f t="shared" ca="1" si="302"/>
        <v>0</v>
      </c>
      <c r="AL178" s="1102">
        <f t="shared" ca="1" si="302"/>
        <v>0</v>
      </c>
      <c r="AM178" s="1102">
        <f t="shared" ca="1" si="302"/>
        <v>0</v>
      </c>
      <c r="AN178" s="1102">
        <f t="shared" ca="1" si="302"/>
        <v>0</v>
      </c>
      <c r="AO178" s="1102">
        <f t="shared" ca="1" si="302"/>
        <v>0</v>
      </c>
      <c r="AP178" s="1102">
        <f t="shared" ca="1" si="302"/>
        <v>0</v>
      </c>
      <c r="AQ178" s="1102">
        <f t="shared" ca="1" si="302"/>
        <v>0</v>
      </c>
      <c r="AR178" s="1102">
        <f t="shared" ca="1" si="302"/>
        <v>0</v>
      </c>
      <c r="AS178" s="1102">
        <f t="shared" ca="1" si="302"/>
        <v>0</v>
      </c>
      <c r="AT178" s="1102">
        <f t="shared" ca="1" si="302"/>
        <v>0</v>
      </c>
      <c r="AU178" s="1102">
        <f t="shared" ca="1" si="302"/>
        <v>0</v>
      </c>
      <c r="AV178" s="1102">
        <f t="shared" ca="1" si="302"/>
        <v>0</v>
      </c>
      <c r="AW178" s="1102">
        <f t="shared" ca="1" si="302"/>
        <v>0</v>
      </c>
      <c r="AX178" s="1102">
        <f t="shared" ca="1" si="302"/>
        <v>0</v>
      </c>
      <c r="AY178" s="1102">
        <f t="shared" ca="1" si="302"/>
        <v>0</v>
      </c>
      <c r="AZ178" s="1102">
        <f t="shared" ca="1" si="302"/>
        <v>0</v>
      </c>
      <c r="BA178" s="1102">
        <f t="shared" ca="1" si="302"/>
        <v>0</v>
      </c>
      <c r="BB178" s="1102">
        <f t="shared" ca="1" si="302"/>
        <v>0</v>
      </c>
      <c r="BC178" s="1102">
        <f t="shared" ca="1" si="302"/>
        <v>0</v>
      </c>
      <c r="BD178" s="1102">
        <f t="shared" ca="1" si="302"/>
        <v>0</v>
      </c>
      <c r="BE178" s="1102">
        <f t="shared" ca="1" si="302"/>
        <v>0</v>
      </c>
      <c r="BF178" s="1102">
        <f t="shared" ca="1" si="302"/>
        <v>0</v>
      </c>
      <c r="BG178" s="1102">
        <f t="shared" ca="1" si="302"/>
        <v>0</v>
      </c>
      <c r="BH178" s="1102">
        <f t="shared" ca="1" si="302"/>
        <v>0</v>
      </c>
      <c r="BI178" s="1102">
        <f t="shared" ca="1" si="302"/>
        <v>0</v>
      </c>
      <c r="BJ178" s="1102">
        <f t="shared" ca="1" si="302"/>
        <v>0</v>
      </c>
      <c r="BK178" s="1102">
        <f t="shared" ca="1" si="302"/>
        <v>0</v>
      </c>
      <c r="BL178" s="1102">
        <f t="shared" ca="1" si="302"/>
        <v>0</v>
      </c>
      <c r="BM178" s="1102">
        <f t="shared" ca="1" si="302"/>
        <v>0</v>
      </c>
      <c r="BN178" s="1102">
        <f t="shared" ca="1" si="302"/>
        <v>0</v>
      </c>
      <c r="BO178" s="1102">
        <f t="shared" ca="1" si="302"/>
        <v>0</v>
      </c>
      <c r="BP178" s="1102">
        <f t="shared" ca="1" si="302"/>
        <v>0</v>
      </c>
      <c r="BQ178" s="1102">
        <f t="shared" ca="1" si="302"/>
        <v>0</v>
      </c>
      <c r="BR178" s="1102">
        <f t="shared" ref="BR178:EC178" ca="1" si="303">+BR$175*((_WF_Tier3_GP-_WF_Tier1_GP)/_WF_Tier3_GP)</f>
        <v>0</v>
      </c>
      <c r="BS178" s="1102">
        <f t="shared" ca="1" si="303"/>
        <v>0</v>
      </c>
      <c r="BT178" s="1102">
        <f t="shared" ca="1" si="303"/>
        <v>0</v>
      </c>
      <c r="BU178" s="1102">
        <f t="shared" ca="1" si="303"/>
        <v>7453244.562198543</v>
      </c>
      <c r="BV178" s="1102">
        <f t="shared" si="303"/>
        <v>0</v>
      </c>
      <c r="BW178" s="1102">
        <f t="shared" si="303"/>
        <v>0</v>
      </c>
      <c r="BX178" s="1102">
        <f t="shared" si="303"/>
        <v>0</v>
      </c>
      <c r="BY178" s="1102">
        <f t="shared" si="303"/>
        <v>0</v>
      </c>
      <c r="BZ178" s="1102">
        <f t="shared" si="303"/>
        <v>0</v>
      </c>
      <c r="CA178" s="1102">
        <f t="shared" si="303"/>
        <v>0</v>
      </c>
      <c r="CB178" s="1102">
        <f t="shared" si="303"/>
        <v>0</v>
      </c>
      <c r="CC178" s="1102">
        <f t="shared" si="303"/>
        <v>0</v>
      </c>
      <c r="CD178" s="1102">
        <f t="shared" si="303"/>
        <v>0</v>
      </c>
      <c r="CE178" s="1102">
        <f t="shared" si="303"/>
        <v>0</v>
      </c>
      <c r="CF178" s="1102">
        <f t="shared" si="303"/>
        <v>0</v>
      </c>
      <c r="CG178" s="1102">
        <f t="shared" si="303"/>
        <v>0</v>
      </c>
      <c r="CH178" s="1102">
        <f t="shared" si="303"/>
        <v>0</v>
      </c>
      <c r="CI178" s="1102">
        <f t="shared" si="303"/>
        <v>0</v>
      </c>
      <c r="CJ178" s="1102">
        <f t="shared" si="303"/>
        <v>0</v>
      </c>
      <c r="CK178" s="1102">
        <f t="shared" si="303"/>
        <v>0</v>
      </c>
      <c r="CL178" s="1102">
        <f t="shared" si="303"/>
        <v>0</v>
      </c>
      <c r="CM178" s="1102">
        <f t="shared" si="303"/>
        <v>0</v>
      </c>
      <c r="CN178" s="1102">
        <f t="shared" si="303"/>
        <v>0</v>
      </c>
      <c r="CO178" s="1102">
        <f t="shared" si="303"/>
        <v>0</v>
      </c>
      <c r="CP178" s="1102">
        <f t="shared" si="303"/>
        <v>0</v>
      </c>
      <c r="CQ178" s="1102">
        <f t="shared" si="303"/>
        <v>0</v>
      </c>
      <c r="CR178" s="1102">
        <f t="shared" si="303"/>
        <v>0</v>
      </c>
      <c r="CS178" s="1102">
        <f t="shared" si="303"/>
        <v>0</v>
      </c>
      <c r="CT178" s="1102">
        <f t="shared" si="303"/>
        <v>0</v>
      </c>
      <c r="CU178" s="1102">
        <f t="shared" si="303"/>
        <v>0</v>
      </c>
      <c r="CV178" s="1102">
        <f t="shared" si="303"/>
        <v>0</v>
      </c>
      <c r="CW178" s="1102">
        <f t="shared" si="303"/>
        <v>0</v>
      </c>
      <c r="CX178" s="1102">
        <f t="shared" si="303"/>
        <v>0</v>
      </c>
      <c r="CY178" s="1102">
        <f t="shared" si="303"/>
        <v>0</v>
      </c>
      <c r="CZ178" s="1102">
        <f t="shared" si="303"/>
        <v>0</v>
      </c>
      <c r="DA178" s="1102">
        <f t="shared" si="303"/>
        <v>0</v>
      </c>
      <c r="DB178" s="1102">
        <f t="shared" si="303"/>
        <v>0</v>
      </c>
      <c r="DC178" s="1102">
        <f t="shared" si="303"/>
        <v>0</v>
      </c>
      <c r="DD178" s="1102">
        <f t="shared" si="303"/>
        <v>0</v>
      </c>
      <c r="DE178" s="1102">
        <f t="shared" si="303"/>
        <v>0</v>
      </c>
      <c r="DF178" s="1102">
        <f t="shared" si="303"/>
        <v>0</v>
      </c>
      <c r="DG178" s="1102">
        <f t="shared" si="303"/>
        <v>0</v>
      </c>
      <c r="DH178" s="1102">
        <f t="shared" si="303"/>
        <v>0</v>
      </c>
      <c r="DI178" s="1102">
        <f t="shared" si="303"/>
        <v>0</v>
      </c>
      <c r="DJ178" s="1102">
        <f t="shared" si="303"/>
        <v>0</v>
      </c>
      <c r="DK178" s="1102">
        <f t="shared" si="303"/>
        <v>0</v>
      </c>
      <c r="DL178" s="1102">
        <f t="shared" si="303"/>
        <v>0</v>
      </c>
      <c r="DM178" s="1102">
        <f t="shared" si="303"/>
        <v>0</v>
      </c>
      <c r="DN178" s="1102">
        <f t="shared" si="303"/>
        <v>0</v>
      </c>
      <c r="DO178" s="1102">
        <f t="shared" si="303"/>
        <v>0</v>
      </c>
      <c r="DP178" s="1102">
        <f t="shared" si="303"/>
        <v>0</v>
      </c>
      <c r="DQ178" s="1102">
        <f t="shared" si="303"/>
        <v>0</v>
      </c>
      <c r="DR178" s="1102">
        <f t="shared" si="303"/>
        <v>0</v>
      </c>
      <c r="DS178" s="1102">
        <f t="shared" si="303"/>
        <v>0</v>
      </c>
      <c r="DT178" s="1102">
        <f t="shared" si="303"/>
        <v>0</v>
      </c>
      <c r="DU178" s="1102">
        <f t="shared" si="303"/>
        <v>0</v>
      </c>
      <c r="DV178" s="1102">
        <f t="shared" si="303"/>
        <v>0</v>
      </c>
      <c r="DW178" s="1102">
        <f t="shared" si="303"/>
        <v>0</v>
      </c>
      <c r="DX178" s="1102">
        <f t="shared" si="303"/>
        <v>0</v>
      </c>
      <c r="DY178" s="1102">
        <f t="shared" si="303"/>
        <v>0</v>
      </c>
      <c r="DZ178" s="1102">
        <f t="shared" si="303"/>
        <v>0</v>
      </c>
      <c r="EA178" s="1102">
        <f t="shared" si="303"/>
        <v>0</v>
      </c>
      <c r="EB178" s="1102">
        <f t="shared" si="303"/>
        <v>0</v>
      </c>
      <c r="EC178" s="1102">
        <f t="shared" si="303"/>
        <v>0</v>
      </c>
      <c r="ED178" s="1102">
        <f t="shared" ref="ED178:GO178" si="304">+ED$175*((_WF_Tier3_GP-_WF_Tier1_GP)/_WF_Tier3_GP)</f>
        <v>0</v>
      </c>
      <c r="EE178" s="1102">
        <f t="shared" si="304"/>
        <v>0</v>
      </c>
      <c r="EF178" s="1102">
        <f t="shared" si="304"/>
        <v>0</v>
      </c>
      <c r="EG178" s="1102">
        <f t="shared" si="304"/>
        <v>0</v>
      </c>
      <c r="EH178" s="1102">
        <f t="shared" si="304"/>
        <v>0</v>
      </c>
      <c r="EI178" s="1102">
        <f t="shared" si="304"/>
        <v>0</v>
      </c>
      <c r="EJ178" s="1102">
        <f t="shared" si="304"/>
        <v>0</v>
      </c>
      <c r="EK178" s="1102">
        <f t="shared" si="304"/>
        <v>0</v>
      </c>
      <c r="EL178" s="1102">
        <f t="shared" si="304"/>
        <v>0</v>
      </c>
      <c r="EM178" s="1102">
        <f t="shared" si="304"/>
        <v>0</v>
      </c>
      <c r="EN178" s="1102">
        <f t="shared" si="304"/>
        <v>0</v>
      </c>
      <c r="EO178" s="1102">
        <f t="shared" si="304"/>
        <v>0</v>
      </c>
      <c r="EP178" s="1102">
        <f t="shared" si="304"/>
        <v>0</v>
      </c>
      <c r="EQ178" s="1102">
        <f t="shared" si="304"/>
        <v>0</v>
      </c>
      <c r="ER178" s="1102">
        <f t="shared" si="304"/>
        <v>0</v>
      </c>
      <c r="ES178" s="1102">
        <f t="shared" si="304"/>
        <v>0</v>
      </c>
      <c r="ET178" s="1102">
        <f t="shared" si="304"/>
        <v>0</v>
      </c>
      <c r="EU178" s="1102">
        <f t="shared" si="304"/>
        <v>0</v>
      </c>
      <c r="EV178" s="1102">
        <f t="shared" si="304"/>
        <v>0</v>
      </c>
      <c r="EW178" s="1102">
        <f t="shared" si="304"/>
        <v>0</v>
      </c>
      <c r="EX178" s="1102">
        <f t="shared" si="304"/>
        <v>0</v>
      </c>
      <c r="EY178" s="1102">
        <f t="shared" si="304"/>
        <v>0</v>
      </c>
      <c r="EZ178" s="1102">
        <f t="shared" si="304"/>
        <v>0</v>
      </c>
      <c r="FA178" s="1102">
        <f t="shared" si="304"/>
        <v>0</v>
      </c>
      <c r="FB178" s="1102">
        <f t="shared" si="304"/>
        <v>0</v>
      </c>
      <c r="FC178" s="1102">
        <f t="shared" si="304"/>
        <v>0</v>
      </c>
      <c r="FD178" s="1102">
        <f t="shared" si="304"/>
        <v>0</v>
      </c>
      <c r="FE178" s="1102">
        <f t="shared" si="304"/>
        <v>0</v>
      </c>
      <c r="FF178" s="1102">
        <f t="shared" si="304"/>
        <v>0</v>
      </c>
      <c r="FG178" s="1102">
        <f t="shared" si="304"/>
        <v>0</v>
      </c>
      <c r="FH178" s="1102">
        <f t="shared" si="304"/>
        <v>0</v>
      </c>
      <c r="FI178" s="1102">
        <f t="shared" si="304"/>
        <v>0</v>
      </c>
      <c r="FJ178" s="1102">
        <f t="shared" si="304"/>
        <v>0</v>
      </c>
      <c r="FK178" s="1102">
        <f t="shared" si="304"/>
        <v>0</v>
      </c>
      <c r="FL178" s="1102">
        <f t="shared" si="304"/>
        <v>0</v>
      </c>
      <c r="FM178" s="1102">
        <f t="shared" si="304"/>
        <v>0</v>
      </c>
      <c r="FN178" s="1102">
        <f t="shared" si="304"/>
        <v>0</v>
      </c>
      <c r="FO178" s="1102">
        <f t="shared" si="304"/>
        <v>0</v>
      </c>
      <c r="FP178" s="1102">
        <f t="shared" si="304"/>
        <v>0</v>
      </c>
      <c r="FQ178" s="1102">
        <f t="shared" si="304"/>
        <v>0</v>
      </c>
      <c r="FR178" s="1102">
        <f t="shared" si="304"/>
        <v>0</v>
      </c>
      <c r="FS178" s="1102">
        <f t="shared" si="304"/>
        <v>0</v>
      </c>
      <c r="FT178" s="1102">
        <f t="shared" si="304"/>
        <v>0</v>
      </c>
      <c r="FU178" s="1102">
        <f t="shared" si="304"/>
        <v>0</v>
      </c>
      <c r="FV178" s="1102">
        <f t="shared" si="304"/>
        <v>0</v>
      </c>
      <c r="FW178" s="1102">
        <f t="shared" si="304"/>
        <v>0</v>
      </c>
      <c r="FX178" s="1102">
        <f t="shared" si="304"/>
        <v>0</v>
      </c>
      <c r="FY178" s="1102">
        <f t="shared" si="304"/>
        <v>0</v>
      </c>
      <c r="FZ178" s="1102">
        <f t="shared" si="304"/>
        <v>0</v>
      </c>
      <c r="GA178" s="1102">
        <f t="shared" si="304"/>
        <v>0</v>
      </c>
      <c r="GB178" s="1102">
        <f t="shared" si="304"/>
        <v>0</v>
      </c>
      <c r="GC178" s="1102">
        <f t="shared" si="304"/>
        <v>0</v>
      </c>
      <c r="GD178" s="1102">
        <f t="shared" si="304"/>
        <v>0</v>
      </c>
      <c r="GE178" s="1102">
        <f t="shared" si="304"/>
        <v>0</v>
      </c>
      <c r="GF178" s="1102">
        <f t="shared" si="304"/>
        <v>0</v>
      </c>
      <c r="GG178" s="1102">
        <f t="shared" si="304"/>
        <v>0</v>
      </c>
      <c r="GH178" s="1102">
        <f t="shared" si="304"/>
        <v>0</v>
      </c>
      <c r="GI178" s="1102">
        <f t="shared" si="304"/>
        <v>0</v>
      </c>
      <c r="GJ178" s="1102">
        <f t="shared" si="304"/>
        <v>0</v>
      </c>
      <c r="GK178" s="1102">
        <f t="shared" si="304"/>
        <v>0</v>
      </c>
      <c r="GL178" s="1102">
        <f t="shared" si="304"/>
        <v>0</v>
      </c>
      <c r="GM178" s="1102">
        <f t="shared" si="304"/>
        <v>0</v>
      </c>
      <c r="GN178" s="1102">
        <f t="shared" si="304"/>
        <v>0</v>
      </c>
      <c r="GO178" s="1102">
        <f t="shared" si="304"/>
        <v>0</v>
      </c>
      <c r="GP178" s="1102">
        <f t="shared" ref="GP178:IL178" si="305">+GP$175*((_WF_Tier3_GP-_WF_Tier1_GP)/_WF_Tier3_GP)</f>
        <v>0</v>
      </c>
      <c r="GQ178" s="1102">
        <f t="shared" si="305"/>
        <v>0</v>
      </c>
      <c r="GR178" s="1102">
        <f t="shared" si="305"/>
        <v>0</v>
      </c>
      <c r="GS178" s="1102">
        <f t="shared" si="305"/>
        <v>0</v>
      </c>
      <c r="GT178" s="1102">
        <f t="shared" si="305"/>
        <v>0</v>
      </c>
      <c r="GU178" s="1102">
        <f t="shared" si="305"/>
        <v>0</v>
      </c>
      <c r="GV178" s="1102">
        <f t="shared" si="305"/>
        <v>0</v>
      </c>
      <c r="GW178" s="1102">
        <f t="shared" si="305"/>
        <v>0</v>
      </c>
      <c r="GX178" s="1102">
        <f t="shared" si="305"/>
        <v>0</v>
      </c>
      <c r="GY178" s="1102">
        <f t="shared" si="305"/>
        <v>0</v>
      </c>
      <c r="GZ178" s="1102">
        <f t="shared" si="305"/>
        <v>0</v>
      </c>
      <c r="HA178" s="1102">
        <f t="shared" si="305"/>
        <v>0</v>
      </c>
      <c r="HB178" s="1102">
        <f t="shared" si="305"/>
        <v>0</v>
      </c>
      <c r="HC178" s="1102">
        <f t="shared" si="305"/>
        <v>0</v>
      </c>
      <c r="HD178" s="1102">
        <f t="shared" si="305"/>
        <v>0</v>
      </c>
      <c r="HE178" s="1102">
        <f t="shared" si="305"/>
        <v>0</v>
      </c>
      <c r="HF178" s="1102">
        <f t="shared" si="305"/>
        <v>0</v>
      </c>
      <c r="HG178" s="1102">
        <f t="shared" si="305"/>
        <v>0</v>
      </c>
      <c r="HH178" s="1102">
        <f t="shared" si="305"/>
        <v>0</v>
      </c>
      <c r="HI178" s="1102">
        <f t="shared" si="305"/>
        <v>0</v>
      </c>
      <c r="HJ178" s="1102">
        <f t="shared" si="305"/>
        <v>0</v>
      </c>
      <c r="HK178" s="1102">
        <f t="shared" si="305"/>
        <v>0</v>
      </c>
      <c r="HL178" s="1102">
        <f t="shared" si="305"/>
        <v>0</v>
      </c>
      <c r="HM178" s="1102">
        <f t="shared" si="305"/>
        <v>0</v>
      </c>
      <c r="HN178" s="1102">
        <f t="shared" si="305"/>
        <v>0</v>
      </c>
      <c r="HO178" s="1102">
        <f t="shared" si="305"/>
        <v>0</v>
      </c>
      <c r="HP178" s="1102">
        <f t="shared" si="305"/>
        <v>0</v>
      </c>
      <c r="HQ178" s="1102">
        <f t="shared" si="305"/>
        <v>0</v>
      </c>
      <c r="HR178" s="1102">
        <f t="shared" si="305"/>
        <v>0</v>
      </c>
      <c r="HS178" s="1102">
        <f t="shared" si="305"/>
        <v>0</v>
      </c>
      <c r="HT178" s="1102">
        <f t="shared" si="305"/>
        <v>0</v>
      </c>
      <c r="HU178" s="1102">
        <f t="shared" si="305"/>
        <v>0</v>
      </c>
      <c r="HV178" s="1102">
        <f t="shared" si="305"/>
        <v>0</v>
      </c>
      <c r="HW178" s="1102">
        <f t="shared" si="305"/>
        <v>0</v>
      </c>
      <c r="HX178" s="1102">
        <f t="shared" si="305"/>
        <v>0</v>
      </c>
      <c r="HY178" s="1102">
        <f t="shared" si="305"/>
        <v>0</v>
      </c>
      <c r="HZ178" s="1102">
        <f t="shared" si="305"/>
        <v>0</v>
      </c>
      <c r="IA178" s="1102">
        <f t="shared" si="305"/>
        <v>0</v>
      </c>
      <c r="IB178" s="1102">
        <f t="shared" si="305"/>
        <v>0</v>
      </c>
      <c r="IC178" s="1102">
        <f t="shared" si="305"/>
        <v>0</v>
      </c>
      <c r="ID178" s="1102">
        <f t="shared" si="305"/>
        <v>0</v>
      </c>
      <c r="IE178" s="1102">
        <f t="shared" si="305"/>
        <v>0</v>
      </c>
      <c r="IF178" s="1102">
        <f t="shared" si="305"/>
        <v>0</v>
      </c>
      <c r="IG178" s="1102">
        <f t="shared" si="305"/>
        <v>0</v>
      </c>
      <c r="IH178" s="1102">
        <f t="shared" si="305"/>
        <v>0</v>
      </c>
      <c r="II178" s="1102">
        <f t="shared" si="305"/>
        <v>0</v>
      </c>
      <c r="IJ178" s="1102">
        <f t="shared" si="305"/>
        <v>0</v>
      </c>
      <c r="IK178" s="1102">
        <f t="shared" si="305"/>
        <v>0</v>
      </c>
      <c r="IL178" s="1102">
        <f t="shared" si="305"/>
        <v>0</v>
      </c>
    </row>
    <row r="179" spans="1:247" s="817" customFormat="1">
      <c r="D179" s="818"/>
    </row>
    <row r="180" spans="1:247" s="618" customFormat="1">
      <c r="B180" s="620" t="s">
        <v>739</v>
      </c>
      <c r="D180" s="619"/>
      <c r="E180" s="618">
        <f ca="1">SUM(G180:IL180)</f>
        <v>82102311.6008389</v>
      </c>
      <c r="F180" s="618">
        <f t="shared" ref="F180:BR180" si="306">+F$161-SUM(F$174:F$175)</f>
        <v>0</v>
      </c>
      <c r="G180" s="618">
        <f t="shared" ca="1" si="306"/>
        <v>0</v>
      </c>
      <c r="H180" s="618">
        <f t="shared" ca="1" si="306"/>
        <v>0</v>
      </c>
      <c r="I180" s="618">
        <f t="shared" ca="1" si="306"/>
        <v>0</v>
      </c>
      <c r="J180" s="618">
        <f t="shared" ca="1" si="306"/>
        <v>0</v>
      </c>
      <c r="K180" s="618">
        <f t="shared" ca="1" si="306"/>
        <v>0</v>
      </c>
      <c r="L180" s="618">
        <f t="shared" ref="L180:R180" ca="1" si="307">+L$161-SUM(L$174:L$175)</f>
        <v>0</v>
      </c>
      <c r="M180" s="618">
        <f t="shared" ca="1" si="307"/>
        <v>0</v>
      </c>
      <c r="N180" s="618">
        <f t="shared" ca="1" si="307"/>
        <v>0</v>
      </c>
      <c r="O180" s="618">
        <f t="shared" ca="1" si="307"/>
        <v>0</v>
      </c>
      <c r="P180" s="618">
        <f t="shared" ca="1" si="307"/>
        <v>0</v>
      </c>
      <c r="Q180" s="618">
        <f t="shared" ca="1" si="307"/>
        <v>0</v>
      </c>
      <c r="R180" s="618">
        <f t="shared" ca="1" si="307"/>
        <v>0</v>
      </c>
      <c r="S180" s="618">
        <f t="shared" ca="1" si="306"/>
        <v>0</v>
      </c>
      <c r="T180" s="618">
        <f t="shared" ca="1" si="306"/>
        <v>0</v>
      </c>
      <c r="U180" s="618">
        <f t="shared" ca="1" si="306"/>
        <v>0</v>
      </c>
      <c r="V180" s="618">
        <f t="shared" ca="1" si="306"/>
        <v>0</v>
      </c>
      <c r="W180" s="618">
        <f t="shared" ca="1" si="306"/>
        <v>0</v>
      </c>
      <c r="X180" s="618">
        <f t="shared" ca="1" si="306"/>
        <v>0</v>
      </c>
      <c r="Y180" s="618">
        <f t="shared" ca="1" si="306"/>
        <v>0</v>
      </c>
      <c r="Z180" s="618">
        <f t="shared" ca="1" si="306"/>
        <v>0</v>
      </c>
      <c r="AA180" s="618">
        <f t="shared" ca="1" si="306"/>
        <v>0</v>
      </c>
      <c r="AB180" s="618">
        <f t="shared" ca="1" si="306"/>
        <v>0</v>
      </c>
      <c r="AC180" s="618">
        <f t="shared" ca="1" si="306"/>
        <v>0</v>
      </c>
      <c r="AD180" s="618">
        <f t="shared" ca="1" si="306"/>
        <v>0</v>
      </c>
      <c r="AE180" s="618">
        <f t="shared" ca="1" si="306"/>
        <v>0</v>
      </c>
      <c r="AF180" s="618">
        <f t="shared" ca="1" si="306"/>
        <v>0</v>
      </c>
      <c r="AG180" s="618">
        <f t="shared" ca="1" si="306"/>
        <v>0</v>
      </c>
      <c r="AH180" s="618">
        <f t="shared" ca="1" si="306"/>
        <v>0</v>
      </c>
      <c r="AI180" s="618">
        <f t="shared" ca="1" si="306"/>
        <v>0</v>
      </c>
      <c r="AJ180" s="618">
        <f t="shared" ca="1" si="306"/>
        <v>0</v>
      </c>
      <c r="AK180" s="618">
        <f t="shared" ca="1" si="306"/>
        <v>0</v>
      </c>
      <c r="AL180" s="618">
        <f t="shared" ca="1" si="306"/>
        <v>0</v>
      </c>
      <c r="AM180" s="618">
        <f t="shared" ca="1" si="306"/>
        <v>0</v>
      </c>
      <c r="AN180" s="618">
        <f t="shared" ca="1" si="306"/>
        <v>0</v>
      </c>
      <c r="AO180" s="618">
        <f t="shared" ca="1" si="306"/>
        <v>0</v>
      </c>
      <c r="AP180" s="618">
        <f t="shared" ca="1" si="306"/>
        <v>0</v>
      </c>
      <c r="AQ180" s="618">
        <f t="shared" ca="1" si="306"/>
        <v>0</v>
      </c>
      <c r="AR180" s="618">
        <f t="shared" ca="1" si="306"/>
        <v>0</v>
      </c>
      <c r="AS180" s="618">
        <f t="shared" ca="1" si="306"/>
        <v>0</v>
      </c>
      <c r="AT180" s="618">
        <f t="shared" ca="1" si="306"/>
        <v>0</v>
      </c>
      <c r="AU180" s="618">
        <f t="shared" ca="1" si="306"/>
        <v>0</v>
      </c>
      <c r="AV180" s="618">
        <f t="shared" ca="1" si="306"/>
        <v>0</v>
      </c>
      <c r="AW180" s="618">
        <f t="shared" ca="1" si="306"/>
        <v>0</v>
      </c>
      <c r="AX180" s="618">
        <f t="shared" ca="1" si="306"/>
        <v>0</v>
      </c>
      <c r="AY180" s="618">
        <f t="shared" ca="1" si="306"/>
        <v>0</v>
      </c>
      <c r="AZ180" s="618">
        <f t="shared" ca="1" si="306"/>
        <v>0</v>
      </c>
      <c r="BA180" s="618">
        <f t="shared" ca="1" si="306"/>
        <v>0</v>
      </c>
      <c r="BB180" s="618">
        <f t="shared" ca="1" si="306"/>
        <v>0</v>
      </c>
      <c r="BC180" s="618">
        <f t="shared" ca="1" si="306"/>
        <v>0</v>
      </c>
      <c r="BD180" s="618">
        <f t="shared" ca="1" si="306"/>
        <v>0</v>
      </c>
      <c r="BE180" s="618">
        <f t="shared" ca="1" si="306"/>
        <v>0</v>
      </c>
      <c r="BF180" s="618">
        <f t="shared" ca="1" si="306"/>
        <v>0</v>
      </c>
      <c r="BG180" s="618">
        <f t="shared" ca="1" si="306"/>
        <v>0</v>
      </c>
      <c r="BH180" s="618">
        <f t="shared" ca="1" si="306"/>
        <v>0</v>
      </c>
      <c r="BI180" s="618">
        <f t="shared" ca="1" si="306"/>
        <v>0</v>
      </c>
      <c r="BJ180" s="618">
        <f t="shared" ca="1" si="306"/>
        <v>0</v>
      </c>
      <c r="BK180" s="618">
        <f t="shared" ca="1" si="306"/>
        <v>0</v>
      </c>
      <c r="BL180" s="618">
        <f t="shared" ca="1" si="306"/>
        <v>0</v>
      </c>
      <c r="BM180" s="618">
        <f t="shared" ca="1" si="306"/>
        <v>0</v>
      </c>
      <c r="BN180" s="618">
        <f t="shared" ca="1" si="306"/>
        <v>0</v>
      </c>
      <c r="BO180" s="618">
        <f t="shared" ca="1" si="306"/>
        <v>0</v>
      </c>
      <c r="BP180" s="618">
        <f t="shared" ca="1" si="306"/>
        <v>0</v>
      </c>
      <c r="BQ180" s="618">
        <f t="shared" ca="1" si="306"/>
        <v>0</v>
      </c>
      <c r="BR180" s="618">
        <f t="shared" ca="1" si="306"/>
        <v>0</v>
      </c>
      <c r="BS180" s="618">
        <f t="shared" ref="BS180:ED180" ca="1" si="308">+BS$161-SUM(BS$174:BS$175)</f>
        <v>0</v>
      </c>
      <c r="BT180" s="618">
        <f t="shared" ca="1" si="308"/>
        <v>0</v>
      </c>
      <c r="BU180" s="618">
        <f t="shared" ca="1" si="308"/>
        <v>82102311.6008389</v>
      </c>
      <c r="BV180" s="618">
        <f t="shared" si="308"/>
        <v>0</v>
      </c>
      <c r="BW180" s="618">
        <f t="shared" si="308"/>
        <v>0</v>
      </c>
      <c r="BX180" s="618">
        <f t="shared" si="308"/>
        <v>0</v>
      </c>
      <c r="BY180" s="618">
        <f t="shared" si="308"/>
        <v>0</v>
      </c>
      <c r="BZ180" s="618">
        <f t="shared" si="308"/>
        <v>0</v>
      </c>
      <c r="CA180" s="618">
        <f t="shared" si="308"/>
        <v>0</v>
      </c>
      <c r="CB180" s="618">
        <f t="shared" si="308"/>
        <v>0</v>
      </c>
      <c r="CC180" s="618">
        <f t="shared" si="308"/>
        <v>0</v>
      </c>
      <c r="CD180" s="618">
        <f t="shared" si="308"/>
        <v>0</v>
      </c>
      <c r="CE180" s="618">
        <f t="shared" si="308"/>
        <v>0</v>
      </c>
      <c r="CF180" s="618">
        <f t="shared" si="308"/>
        <v>0</v>
      </c>
      <c r="CG180" s="618">
        <f t="shared" si="308"/>
        <v>0</v>
      </c>
      <c r="CH180" s="618">
        <f t="shared" si="308"/>
        <v>0</v>
      </c>
      <c r="CI180" s="618">
        <f t="shared" si="308"/>
        <v>0</v>
      </c>
      <c r="CJ180" s="618">
        <f t="shared" si="308"/>
        <v>0</v>
      </c>
      <c r="CK180" s="618">
        <f t="shared" si="308"/>
        <v>0</v>
      </c>
      <c r="CL180" s="618">
        <f t="shared" si="308"/>
        <v>0</v>
      </c>
      <c r="CM180" s="618">
        <f t="shared" si="308"/>
        <v>0</v>
      </c>
      <c r="CN180" s="618">
        <f t="shared" si="308"/>
        <v>0</v>
      </c>
      <c r="CO180" s="618">
        <f t="shared" si="308"/>
        <v>0</v>
      </c>
      <c r="CP180" s="618">
        <f t="shared" si="308"/>
        <v>0</v>
      </c>
      <c r="CQ180" s="618">
        <f t="shared" si="308"/>
        <v>0</v>
      </c>
      <c r="CR180" s="618">
        <f t="shared" si="308"/>
        <v>0</v>
      </c>
      <c r="CS180" s="618">
        <f t="shared" si="308"/>
        <v>0</v>
      </c>
      <c r="CT180" s="618">
        <f t="shared" si="308"/>
        <v>0</v>
      </c>
      <c r="CU180" s="618">
        <f t="shared" si="308"/>
        <v>0</v>
      </c>
      <c r="CV180" s="618">
        <f t="shared" si="308"/>
        <v>0</v>
      </c>
      <c r="CW180" s="618">
        <f t="shared" si="308"/>
        <v>0</v>
      </c>
      <c r="CX180" s="618">
        <f t="shared" si="308"/>
        <v>0</v>
      </c>
      <c r="CY180" s="618">
        <f t="shared" si="308"/>
        <v>0</v>
      </c>
      <c r="CZ180" s="618">
        <f t="shared" si="308"/>
        <v>0</v>
      </c>
      <c r="DA180" s="618">
        <f t="shared" si="308"/>
        <v>0</v>
      </c>
      <c r="DB180" s="618">
        <f t="shared" si="308"/>
        <v>0</v>
      </c>
      <c r="DC180" s="618">
        <f t="shared" si="308"/>
        <v>0</v>
      </c>
      <c r="DD180" s="618">
        <f t="shared" si="308"/>
        <v>0</v>
      </c>
      <c r="DE180" s="618">
        <f t="shared" si="308"/>
        <v>0</v>
      </c>
      <c r="DF180" s="618">
        <f t="shared" si="308"/>
        <v>0</v>
      </c>
      <c r="DG180" s="618">
        <f t="shared" si="308"/>
        <v>0</v>
      </c>
      <c r="DH180" s="618">
        <f t="shared" si="308"/>
        <v>0</v>
      </c>
      <c r="DI180" s="618">
        <f t="shared" si="308"/>
        <v>0</v>
      </c>
      <c r="DJ180" s="618">
        <f t="shared" si="308"/>
        <v>0</v>
      </c>
      <c r="DK180" s="618">
        <f t="shared" si="308"/>
        <v>0</v>
      </c>
      <c r="DL180" s="618">
        <f t="shared" si="308"/>
        <v>0</v>
      </c>
      <c r="DM180" s="618">
        <f t="shared" si="308"/>
        <v>0</v>
      </c>
      <c r="DN180" s="618">
        <f t="shared" si="308"/>
        <v>0</v>
      </c>
      <c r="DO180" s="618">
        <f t="shared" si="308"/>
        <v>0</v>
      </c>
      <c r="DP180" s="618">
        <f t="shared" si="308"/>
        <v>0</v>
      </c>
      <c r="DQ180" s="618">
        <f t="shared" si="308"/>
        <v>0</v>
      </c>
      <c r="DR180" s="618">
        <f t="shared" si="308"/>
        <v>0</v>
      </c>
      <c r="DS180" s="618">
        <f t="shared" si="308"/>
        <v>0</v>
      </c>
      <c r="DT180" s="618">
        <f t="shared" si="308"/>
        <v>0</v>
      </c>
      <c r="DU180" s="618">
        <f t="shared" si="308"/>
        <v>0</v>
      </c>
      <c r="DV180" s="618">
        <f t="shared" si="308"/>
        <v>0</v>
      </c>
      <c r="DW180" s="618">
        <f t="shared" si="308"/>
        <v>0</v>
      </c>
      <c r="DX180" s="618">
        <f t="shared" si="308"/>
        <v>0</v>
      </c>
      <c r="DY180" s="618">
        <f t="shared" si="308"/>
        <v>0</v>
      </c>
      <c r="DZ180" s="618">
        <f t="shared" si="308"/>
        <v>0</v>
      </c>
      <c r="EA180" s="618">
        <f t="shared" si="308"/>
        <v>0</v>
      </c>
      <c r="EB180" s="618">
        <f t="shared" si="308"/>
        <v>0</v>
      </c>
      <c r="EC180" s="618">
        <f t="shared" si="308"/>
        <v>0</v>
      </c>
      <c r="ED180" s="618">
        <f t="shared" si="308"/>
        <v>0</v>
      </c>
      <c r="EE180" s="618">
        <f t="shared" ref="EE180:GP180" si="309">+EE$161-SUM(EE$174:EE$175)</f>
        <v>0</v>
      </c>
      <c r="EF180" s="618">
        <f t="shared" si="309"/>
        <v>0</v>
      </c>
      <c r="EG180" s="618">
        <f t="shared" si="309"/>
        <v>0</v>
      </c>
      <c r="EH180" s="618">
        <f t="shared" si="309"/>
        <v>0</v>
      </c>
      <c r="EI180" s="618">
        <f t="shared" si="309"/>
        <v>0</v>
      </c>
      <c r="EJ180" s="618">
        <f t="shared" si="309"/>
        <v>0</v>
      </c>
      <c r="EK180" s="618">
        <f t="shared" si="309"/>
        <v>0</v>
      </c>
      <c r="EL180" s="618">
        <f t="shared" si="309"/>
        <v>0</v>
      </c>
      <c r="EM180" s="618">
        <f t="shared" si="309"/>
        <v>0</v>
      </c>
      <c r="EN180" s="618">
        <f t="shared" si="309"/>
        <v>0</v>
      </c>
      <c r="EO180" s="618">
        <f t="shared" si="309"/>
        <v>0</v>
      </c>
      <c r="EP180" s="618">
        <f t="shared" si="309"/>
        <v>0</v>
      </c>
      <c r="EQ180" s="618">
        <f t="shared" si="309"/>
        <v>0</v>
      </c>
      <c r="ER180" s="618">
        <f t="shared" si="309"/>
        <v>0</v>
      </c>
      <c r="ES180" s="618">
        <f t="shared" si="309"/>
        <v>0</v>
      </c>
      <c r="ET180" s="618">
        <f t="shared" si="309"/>
        <v>0</v>
      </c>
      <c r="EU180" s="618">
        <f t="shared" si="309"/>
        <v>0</v>
      </c>
      <c r="EV180" s="618">
        <f t="shared" si="309"/>
        <v>0</v>
      </c>
      <c r="EW180" s="618">
        <f t="shared" si="309"/>
        <v>0</v>
      </c>
      <c r="EX180" s="618">
        <f t="shared" si="309"/>
        <v>0</v>
      </c>
      <c r="EY180" s="618">
        <f t="shared" si="309"/>
        <v>0</v>
      </c>
      <c r="EZ180" s="618">
        <f t="shared" si="309"/>
        <v>0</v>
      </c>
      <c r="FA180" s="618">
        <f t="shared" si="309"/>
        <v>0</v>
      </c>
      <c r="FB180" s="618">
        <f t="shared" si="309"/>
        <v>0</v>
      </c>
      <c r="FC180" s="618">
        <f t="shared" si="309"/>
        <v>0</v>
      </c>
      <c r="FD180" s="618">
        <f t="shared" si="309"/>
        <v>0</v>
      </c>
      <c r="FE180" s="618">
        <f t="shared" si="309"/>
        <v>0</v>
      </c>
      <c r="FF180" s="618">
        <f t="shared" si="309"/>
        <v>0</v>
      </c>
      <c r="FG180" s="618">
        <f t="shared" si="309"/>
        <v>0</v>
      </c>
      <c r="FH180" s="618">
        <f t="shared" si="309"/>
        <v>0</v>
      </c>
      <c r="FI180" s="618">
        <f t="shared" si="309"/>
        <v>0</v>
      </c>
      <c r="FJ180" s="618">
        <f t="shared" si="309"/>
        <v>0</v>
      </c>
      <c r="FK180" s="618">
        <f t="shared" si="309"/>
        <v>0</v>
      </c>
      <c r="FL180" s="618">
        <f t="shared" si="309"/>
        <v>0</v>
      </c>
      <c r="FM180" s="618">
        <f t="shared" si="309"/>
        <v>0</v>
      </c>
      <c r="FN180" s="618">
        <f t="shared" si="309"/>
        <v>0</v>
      </c>
      <c r="FO180" s="618">
        <f t="shared" si="309"/>
        <v>0</v>
      </c>
      <c r="FP180" s="618">
        <f t="shared" si="309"/>
        <v>0</v>
      </c>
      <c r="FQ180" s="618">
        <f t="shared" si="309"/>
        <v>0</v>
      </c>
      <c r="FR180" s="618">
        <f t="shared" si="309"/>
        <v>0</v>
      </c>
      <c r="FS180" s="618">
        <f t="shared" si="309"/>
        <v>0</v>
      </c>
      <c r="FT180" s="618">
        <f t="shared" si="309"/>
        <v>0</v>
      </c>
      <c r="FU180" s="618">
        <f t="shared" si="309"/>
        <v>0</v>
      </c>
      <c r="FV180" s="618">
        <f t="shared" si="309"/>
        <v>0</v>
      </c>
      <c r="FW180" s="618">
        <f t="shared" si="309"/>
        <v>0</v>
      </c>
      <c r="FX180" s="618">
        <f t="shared" si="309"/>
        <v>0</v>
      </c>
      <c r="FY180" s="618">
        <f t="shared" si="309"/>
        <v>0</v>
      </c>
      <c r="FZ180" s="618">
        <f t="shared" si="309"/>
        <v>0</v>
      </c>
      <c r="GA180" s="618">
        <f t="shared" si="309"/>
        <v>0</v>
      </c>
      <c r="GB180" s="618">
        <f t="shared" si="309"/>
        <v>0</v>
      </c>
      <c r="GC180" s="618">
        <f t="shared" si="309"/>
        <v>0</v>
      </c>
      <c r="GD180" s="618">
        <f t="shared" si="309"/>
        <v>0</v>
      </c>
      <c r="GE180" s="618">
        <f t="shared" si="309"/>
        <v>0</v>
      </c>
      <c r="GF180" s="618">
        <f t="shared" si="309"/>
        <v>0</v>
      </c>
      <c r="GG180" s="618">
        <f t="shared" si="309"/>
        <v>0</v>
      </c>
      <c r="GH180" s="618">
        <f t="shared" si="309"/>
        <v>0</v>
      </c>
      <c r="GI180" s="618">
        <f t="shared" si="309"/>
        <v>0</v>
      </c>
      <c r="GJ180" s="618">
        <f t="shared" si="309"/>
        <v>0</v>
      </c>
      <c r="GK180" s="618">
        <f t="shared" si="309"/>
        <v>0</v>
      </c>
      <c r="GL180" s="618">
        <f t="shared" si="309"/>
        <v>0</v>
      </c>
      <c r="GM180" s="618">
        <f t="shared" si="309"/>
        <v>0</v>
      </c>
      <c r="GN180" s="618">
        <f t="shared" si="309"/>
        <v>0</v>
      </c>
      <c r="GO180" s="618">
        <f t="shared" si="309"/>
        <v>0</v>
      </c>
      <c r="GP180" s="618">
        <f t="shared" si="309"/>
        <v>0</v>
      </c>
      <c r="GQ180" s="618">
        <f t="shared" ref="GQ180:IL180" si="310">+GQ$161-SUM(GQ$174:GQ$175)</f>
        <v>0</v>
      </c>
      <c r="GR180" s="618">
        <f t="shared" si="310"/>
        <v>0</v>
      </c>
      <c r="GS180" s="618">
        <f t="shared" si="310"/>
        <v>0</v>
      </c>
      <c r="GT180" s="618">
        <f t="shared" si="310"/>
        <v>0</v>
      </c>
      <c r="GU180" s="618">
        <f t="shared" si="310"/>
        <v>0</v>
      </c>
      <c r="GV180" s="618">
        <f t="shared" si="310"/>
        <v>0</v>
      </c>
      <c r="GW180" s="618">
        <f t="shared" si="310"/>
        <v>0</v>
      </c>
      <c r="GX180" s="618">
        <f t="shared" si="310"/>
        <v>0</v>
      </c>
      <c r="GY180" s="618">
        <f t="shared" si="310"/>
        <v>0</v>
      </c>
      <c r="GZ180" s="618">
        <f t="shared" si="310"/>
        <v>0</v>
      </c>
      <c r="HA180" s="618">
        <f t="shared" si="310"/>
        <v>0</v>
      </c>
      <c r="HB180" s="618">
        <f t="shared" si="310"/>
        <v>0</v>
      </c>
      <c r="HC180" s="618">
        <f t="shared" si="310"/>
        <v>0</v>
      </c>
      <c r="HD180" s="618">
        <f t="shared" si="310"/>
        <v>0</v>
      </c>
      <c r="HE180" s="618">
        <f t="shared" si="310"/>
        <v>0</v>
      </c>
      <c r="HF180" s="618">
        <f t="shared" si="310"/>
        <v>0</v>
      </c>
      <c r="HG180" s="618">
        <f t="shared" si="310"/>
        <v>0</v>
      </c>
      <c r="HH180" s="618">
        <f t="shared" si="310"/>
        <v>0</v>
      </c>
      <c r="HI180" s="618">
        <f t="shared" si="310"/>
        <v>0</v>
      </c>
      <c r="HJ180" s="618">
        <f t="shared" si="310"/>
        <v>0</v>
      </c>
      <c r="HK180" s="618">
        <f t="shared" si="310"/>
        <v>0</v>
      </c>
      <c r="HL180" s="618">
        <f t="shared" si="310"/>
        <v>0</v>
      </c>
      <c r="HM180" s="618">
        <f t="shared" si="310"/>
        <v>0</v>
      </c>
      <c r="HN180" s="618">
        <f t="shared" si="310"/>
        <v>0</v>
      </c>
      <c r="HO180" s="618">
        <f t="shared" si="310"/>
        <v>0</v>
      </c>
      <c r="HP180" s="618">
        <f t="shared" si="310"/>
        <v>0</v>
      </c>
      <c r="HQ180" s="618">
        <f t="shared" si="310"/>
        <v>0</v>
      </c>
      <c r="HR180" s="618">
        <f t="shared" si="310"/>
        <v>0</v>
      </c>
      <c r="HS180" s="618">
        <f t="shared" si="310"/>
        <v>0</v>
      </c>
      <c r="HT180" s="618">
        <f t="shared" si="310"/>
        <v>0</v>
      </c>
      <c r="HU180" s="618">
        <f t="shared" si="310"/>
        <v>0</v>
      </c>
      <c r="HV180" s="618">
        <f t="shared" si="310"/>
        <v>0</v>
      </c>
      <c r="HW180" s="618">
        <f t="shared" si="310"/>
        <v>0</v>
      </c>
      <c r="HX180" s="618">
        <f t="shared" si="310"/>
        <v>0</v>
      </c>
      <c r="HY180" s="618">
        <f t="shared" si="310"/>
        <v>0</v>
      </c>
      <c r="HZ180" s="618">
        <f t="shared" si="310"/>
        <v>0</v>
      </c>
      <c r="IA180" s="618">
        <f t="shared" si="310"/>
        <v>0</v>
      </c>
      <c r="IB180" s="618">
        <f t="shared" si="310"/>
        <v>0</v>
      </c>
      <c r="IC180" s="618">
        <f t="shared" si="310"/>
        <v>0</v>
      </c>
      <c r="ID180" s="618">
        <f t="shared" si="310"/>
        <v>0</v>
      </c>
      <c r="IE180" s="618">
        <f t="shared" si="310"/>
        <v>0</v>
      </c>
      <c r="IF180" s="618">
        <f t="shared" si="310"/>
        <v>0</v>
      </c>
      <c r="IG180" s="618">
        <f t="shared" si="310"/>
        <v>0</v>
      </c>
      <c r="IH180" s="618">
        <f t="shared" si="310"/>
        <v>0</v>
      </c>
      <c r="II180" s="618">
        <f t="shared" si="310"/>
        <v>0</v>
      </c>
      <c r="IJ180" s="618">
        <f t="shared" si="310"/>
        <v>0</v>
      </c>
      <c r="IK180" s="618">
        <f t="shared" si="310"/>
        <v>0</v>
      </c>
      <c r="IL180" s="618">
        <f t="shared" si="310"/>
        <v>0</v>
      </c>
      <c r="IM180" s="817"/>
    </row>
    <row r="181" spans="1:247" s="618" customFormat="1">
      <c r="B181" s="819" t="s">
        <v>740</v>
      </c>
      <c r="D181" s="619">
        <f ca="1">IFERROR(E181/SUM($E$181:$E$182),"")</f>
        <v>0.5</v>
      </c>
      <c r="E181" s="618">
        <f ca="1">SUM(G181:IL181)</f>
        <v>41051155.80041945</v>
      </c>
      <c r="F181" s="618">
        <f>F180*_WF_Remainder_LP</f>
        <v>0</v>
      </c>
      <c r="G181" s="618">
        <f t="shared" ref="G181:BR181" ca="1" si="311">G180*_WF_Remainder_LP</f>
        <v>0</v>
      </c>
      <c r="H181" s="618">
        <f t="shared" ca="1" si="311"/>
        <v>0</v>
      </c>
      <c r="I181" s="618">
        <f t="shared" ca="1" si="311"/>
        <v>0</v>
      </c>
      <c r="J181" s="618">
        <f t="shared" ca="1" si="311"/>
        <v>0</v>
      </c>
      <c r="K181" s="618">
        <f t="shared" ca="1" si="311"/>
        <v>0</v>
      </c>
      <c r="L181" s="618">
        <f t="shared" ca="1" si="311"/>
        <v>0</v>
      </c>
      <c r="M181" s="618">
        <f t="shared" ca="1" si="311"/>
        <v>0</v>
      </c>
      <c r="N181" s="618">
        <f t="shared" ca="1" si="311"/>
        <v>0</v>
      </c>
      <c r="O181" s="618">
        <f t="shared" ca="1" si="311"/>
        <v>0</v>
      </c>
      <c r="P181" s="618">
        <f t="shared" ca="1" si="311"/>
        <v>0</v>
      </c>
      <c r="Q181" s="618">
        <f t="shared" ca="1" si="311"/>
        <v>0</v>
      </c>
      <c r="R181" s="618">
        <f t="shared" ca="1" si="311"/>
        <v>0</v>
      </c>
      <c r="S181" s="618">
        <f t="shared" ca="1" si="311"/>
        <v>0</v>
      </c>
      <c r="T181" s="618">
        <f t="shared" ca="1" si="311"/>
        <v>0</v>
      </c>
      <c r="U181" s="618">
        <f t="shared" ca="1" si="311"/>
        <v>0</v>
      </c>
      <c r="V181" s="618">
        <f t="shared" ca="1" si="311"/>
        <v>0</v>
      </c>
      <c r="W181" s="618">
        <f t="shared" ca="1" si="311"/>
        <v>0</v>
      </c>
      <c r="X181" s="618">
        <f t="shared" ca="1" si="311"/>
        <v>0</v>
      </c>
      <c r="Y181" s="618">
        <f t="shared" ca="1" si="311"/>
        <v>0</v>
      </c>
      <c r="Z181" s="618">
        <f t="shared" ca="1" si="311"/>
        <v>0</v>
      </c>
      <c r="AA181" s="618">
        <f t="shared" ca="1" si="311"/>
        <v>0</v>
      </c>
      <c r="AB181" s="618">
        <f t="shared" ca="1" si="311"/>
        <v>0</v>
      </c>
      <c r="AC181" s="618">
        <f t="shared" ca="1" si="311"/>
        <v>0</v>
      </c>
      <c r="AD181" s="618">
        <f t="shared" ca="1" si="311"/>
        <v>0</v>
      </c>
      <c r="AE181" s="618">
        <f t="shared" ca="1" si="311"/>
        <v>0</v>
      </c>
      <c r="AF181" s="618">
        <f t="shared" ca="1" si="311"/>
        <v>0</v>
      </c>
      <c r="AG181" s="618">
        <f t="shared" ca="1" si="311"/>
        <v>0</v>
      </c>
      <c r="AH181" s="618">
        <f t="shared" ca="1" si="311"/>
        <v>0</v>
      </c>
      <c r="AI181" s="618">
        <f t="shared" ca="1" si="311"/>
        <v>0</v>
      </c>
      <c r="AJ181" s="618">
        <f t="shared" ca="1" si="311"/>
        <v>0</v>
      </c>
      <c r="AK181" s="618">
        <f t="shared" ca="1" si="311"/>
        <v>0</v>
      </c>
      <c r="AL181" s="618">
        <f t="shared" ca="1" si="311"/>
        <v>0</v>
      </c>
      <c r="AM181" s="618">
        <f t="shared" ca="1" si="311"/>
        <v>0</v>
      </c>
      <c r="AN181" s="618">
        <f t="shared" ca="1" si="311"/>
        <v>0</v>
      </c>
      <c r="AO181" s="618">
        <f t="shared" ca="1" si="311"/>
        <v>0</v>
      </c>
      <c r="AP181" s="618">
        <f t="shared" ca="1" si="311"/>
        <v>0</v>
      </c>
      <c r="AQ181" s="618">
        <f t="shared" ca="1" si="311"/>
        <v>0</v>
      </c>
      <c r="AR181" s="618">
        <f t="shared" ca="1" si="311"/>
        <v>0</v>
      </c>
      <c r="AS181" s="618">
        <f t="shared" ca="1" si="311"/>
        <v>0</v>
      </c>
      <c r="AT181" s="618">
        <f t="shared" ca="1" si="311"/>
        <v>0</v>
      </c>
      <c r="AU181" s="618">
        <f t="shared" ca="1" si="311"/>
        <v>0</v>
      </c>
      <c r="AV181" s="618">
        <f t="shared" ca="1" si="311"/>
        <v>0</v>
      </c>
      <c r="AW181" s="618">
        <f t="shared" ca="1" si="311"/>
        <v>0</v>
      </c>
      <c r="AX181" s="618">
        <f t="shared" ca="1" si="311"/>
        <v>0</v>
      </c>
      <c r="AY181" s="618">
        <f t="shared" ca="1" si="311"/>
        <v>0</v>
      </c>
      <c r="AZ181" s="618">
        <f t="shared" ca="1" si="311"/>
        <v>0</v>
      </c>
      <c r="BA181" s="618">
        <f t="shared" ca="1" si="311"/>
        <v>0</v>
      </c>
      <c r="BB181" s="618">
        <f t="shared" ca="1" si="311"/>
        <v>0</v>
      </c>
      <c r="BC181" s="618">
        <f t="shared" ca="1" si="311"/>
        <v>0</v>
      </c>
      <c r="BD181" s="618">
        <f t="shared" ca="1" si="311"/>
        <v>0</v>
      </c>
      <c r="BE181" s="618">
        <f t="shared" ca="1" si="311"/>
        <v>0</v>
      </c>
      <c r="BF181" s="618">
        <f t="shared" ca="1" si="311"/>
        <v>0</v>
      </c>
      <c r="BG181" s="618">
        <f t="shared" ca="1" si="311"/>
        <v>0</v>
      </c>
      <c r="BH181" s="618">
        <f t="shared" ca="1" si="311"/>
        <v>0</v>
      </c>
      <c r="BI181" s="618">
        <f t="shared" ca="1" si="311"/>
        <v>0</v>
      </c>
      <c r="BJ181" s="618">
        <f t="shared" ca="1" si="311"/>
        <v>0</v>
      </c>
      <c r="BK181" s="618">
        <f t="shared" ca="1" si="311"/>
        <v>0</v>
      </c>
      <c r="BL181" s="618">
        <f t="shared" ca="1" si="311"/>
        <v>0</v>
      </c>
      <c r="BM181" s="618">
        <f t="shared" ca="1" si="311"/>
        <v>0</v>
      </c>
      <c r="BN181" s="618">
        <f t="shared" ca="1" si="311"/>
        <v>0</v>
      </c>
      <c r="BO181" s="618">
        <f t="shared" ca="1" si="311"/>
        <v>0</v>
      </c>
      <c r="BP181" s="618">
        <f t="shared" ca="1" si="311"/>
        <v>0</v>
      </c>
      <c r="BQ181" s="618">
        <f t="shared" ca="1" si="311"/>
        <v>0</v>
      </c>
      <c r="BR181" s="618">
        <f t="shared" ca="1" si="311"/>
        <v>0</v>
      </c>
      <c r="BS181" s="618">
        <f t="shared" ref="BS181:ED181" ca="1" si="312">BS180*_WF_Remainder_LP</f>
        <v>0</v>
      </c>
      <c r="BT181" s="618">
        <f t="shared" ca="1" si="312"/>
        <v>0</v>
      </c>
      <c r="BU181" s="618">
        <f t="shared" ca="1" si="312"/>
        <v>41051155.80041945</v>
      </c>
      <c r="BV181" s="618">
        <f t="shared" si="312"/>
        <v>0</v>
      </c>
      <c r="BW181" s="618">
        <f t="shared" si="312"/>
        <v>0</v>
      </c>
      <c r="BX181" s="618">
        <f t="shared" si="312"/>
        <v>0</v>
      </c>
      <c r="BY181" s="618">
        <f t="shared" si="312"/>
        <v>0</v>
      </c>
      <c r="BZ181" s="618">
        <f t="shared" si="312"/>
        <v>0</v>
      </c>
      <c r="CA181" s="618">
        <f t="shared" si="312"/>
        <v>0</v>
      </c>
      <c r="CB181" s="618">
        <f t="shared" si="312"/>
        <v>0</v>
      </c>
      <c r="CC181" s="618">
        <f t="shared" si="312"/>
        <v>0</v>
      </c>
      <c r="CD181" s="618">
        <f t="shared" si="312"/>
        <v>0</v>
      </c>
      <c r="CE181" s="618">
        <f t="shared" si="312"/>
        <v>0</v>
      </c>
      <c r="CF181" s="618">
        <f t="shared" si="312"/>
        <v>0</v>
      </c>
      <c r="CG181" s="618">
        <f t="shared" si="312"/>
        <v>0</v>
      </c>
      <c r="CH181" s="618">
        <f t="shared" si="312"/>
        <v>0</v>
      </c>
      <c r="CI181" s="618">
        <f t="shared" si="312"/>
        <v>0</v>
      </c>
      <c r="CJ181" s="618">
        <f t="shared" si="312"/>
        <v>0</v>
      </c>
      <c r="CK181" s="618">
        <f t="shared" si="312"/>
        <v>0</v>
      </c>
      <c r="CL181" s="618">
        <f t="shared" si="312"/>
        <v>0</v>
      </c>
      <c r="CM181" s="618">
        <f t="shared" si="312"/>
        <v>0</v>
      </c>
      <c r="CN181" s="618">
        <f t="shared" si="312"/>
        <v>0</v>
      </c>
      <c r="CO181" s="618">
        <f t="shared" si="312"/>
        <v>0</v>
      </c>
      <c r="CP181" s="618">
        <f t="shared" si="312"/>
        <v>0</v>
      </c>
      <c r="CQ181" s="618">
        <f t="shared" si="312"/>
        <v>0</v>
      </c>
      <c r="CR181" s="618">
        <f t="shared" si="312"/>
        <v>0</v>
      </c>
      <c r="CS181" s="618">
        <f t="shared" si="312"/>
        <v>0</v>
      </c>
      <c r="CT181" s="618">
        <f t="shared" si="312"/>
        <v>0</v>
      </c>
      <c r="CU181" s="618">
        <f t="shared" si="312"/>
        <v>0</v>
      </c>
      <c r="CV181" s="618">
        <f t="shared" si="312"/>
        <v>0</v>
      </c>
      <c r="CW181" s="618">
        <f t="shared" si="312"/>
        <v>0</v>
      </c>
      <c r="CX181" s="618">
        <f t="shared" si="312"/>
        <v>0</v>
      </c>
      <c r="CY181" s="618">
        <f t="shared" si="312"/>
        <v>0</v>
      </c>
      <c r="CZ181" s="618">
        <f t="shared" si="312"/>
        <v>0</v>
      </c>
      <c r="DA181" s="618">
        <f t="shared" si="312"/>
        <v>0</v>
      </c>
      <c r="DB181" s="618">
        <f t="shared" si="312"/>
        <v>0</v>
      </c>
      <c r="DC181" s="618">
        <f t="shared" si="312"/>
        <v>0</v>
      </c>
      <c r="DD181" s="618">
        <f t="shared" si="312"/>
        <v>0</v>
      </c>
      <c r="DE181" s="618">
        <f t="shared" si="312"/>
        <v>0</v>
      </c>
      <c r="DF181" s="618">
        <f t="shared" si="312"/>
        <v>0</v>
      </c>
      <c r="DG181" s="618">
        <f t="shared" si="312"/>
        <v>0</v>
      </c>
      <c r="DH181" s="618">
        <f t="shared" si="312"/>
        <v>0</v>
      </c>
      <c r="DI181" s="618">
        <f t="shared" si="312"/>
        <v>0</v>
      </c>
      <c r="DJ181" s="618">
        <f t="shared" si="312"/>
        <v>0</v>
      </c>
      <c r="DK181" s="618">
        <f t="shared" si="312"/>
        <v>0</v>
      </c>
      <c r="DL181" s="618">
        <f t="shared" si="312"/>
        <v>0</v>
      </c>
      <c r="DM181" s="618">
        <f t="shared" si="312"/>
        <v>0</v>
      </c>
      <c r="DN181" s="618">
        <f t="shared" si="312"/>
        <v>0</v>
      </c>
      <c r="DO181" s="618">
        <f t="shared" si="312"/>
        <v>0</v>
      </c>
      <c r="DP181" s="618">
        <f t="shared" si="312"/>
        <v>0</v>
      </c>
      <c r="DQ181" s="618">
        <f t="shared" si="312"/>
        <v>0</v>
      </c>
      <c r="DR181" s="618">
        <f t="shared" si="312"/>
        <v>0</v>
      </c>
      <c r="DS181" s="618">
        <f t="shared" si="312"/>
        <v>0</v>
      </c>
      <c r="DT181" s="618">
        <f t="shared" si="312"/>
        <v>0</v>
      </c>
      <c r="DU181" s="618">
        <f t="shared" si="312"/>
        <v>0</v>
      </c>
      <c r="DV181" s="618">
        <f t="shared" si="312"/>
        <v>0</v>
      </c>
      <c r="DW181" s="618">
        <f t="shared" si="312"/>
        <v>0</v>
      </c>
      <c r="DX181" s="618">
        <f t="shared" si="312"/>
        <v>0</v>
      </c>
      <c r="DY181" s="618">
        <f t="shared" si="312"/>
        <v>0</v>
      </c>
      <c r="DZ181" s="618">
        <f t="shared" si="312"/>
        <v>0</v>
      </c>
      <c r="EA181" s="618">
        <f t="shared" si="312"/>
        <v>0</v>
      </c>
      <c r="EB181" s="618">
        <f t="shared" si="312"/>
        <v>0</v>
      </c>
      <c r="EC181" s="618">
        <f t="shared" si="312"/>
        <v>0</v>
      </c>
      <c r="ED181" s="618">
        <f t="shared" si="312"/>
        <v>0</v>
      </c>
      <c r="EE181" s="618">
        <f t="shared" ref="EE181:GP181" si="313">EE180*_WF_Remainder_LP</f>
        <v>0</v>
      </c>
      <c r="EF181" s="618">
        <f t="shared" si="313"/>
        <v>0</v>
      </c>
      <c r="EG181" s="618">
        <f t="shared" si="313"/>
        <v>0</v>
      </c>
      <c r="EH181" s="618">
        <f t="shared" si="313"/>
        <v>0</v>
      </c>
      <c r="EI181" s="618">
        <f t="shared" si="313"/>
        <v>0</v>
      </c>
      <c r="EJ181" s="618">
        <f t="shared" si="313"/>
        <v>0</v>
      </c>
      <c r="EK181" s="618">
        <f t="shared" si="313"/>
        <v>0</v>
      </c>
      <c r="EL181" s="618">
        <f t="shared" si="313"/>
        <v>0</v>
      </c>
      <c r="EM181" s="618">
        <f t="shared" si="313"/>
        <v>0</v>
      </c>
      <c r="EN181" s="618">
        <f t="shared" si="313"/>
        <v>0</v>
      </c>
      <c r="EO181" s="618">
        <f t="shared" si="313"/>
        <v>0</v>
      </c>
      <c r="EP181" s="618">
        <f t="shared" si="313"/>
        <v>0</v>
      </c>
      <c r="EQ181" s="618">
        <f t="shared" si="313"/>
        <v>0</v>
      </c>
      <c r="ER181" s="618">
        <f t="shared" si="313"/>
        <v>0</v>
      </c>
      <c r="ES181" s="618">
        <f t="shared" si="313"/>
        <v>0</v>
      </c>
      <c r="ET181" s="618">
        <f t="shared" si="313"/>
        <v>0</v>
      </c>
      <c r="EU181" s="618">
        <f t="shared" si="313"/>
        <v>0</v>
      </c>
      <c r="EV181" s="618">
        <f t="shared" si="313"/>
        <v>0</v>
      </c>
      <c r="EW181" s="618">
        <f t="shared" si="313"/>
        <v>0</v>
      </c>
      <c r="EX181" s="618">
        <f t="shared" si="313"/>
        <v>0</v>
      </c>
      <c r="EY181" s="618">
        <f t="shared" si="313"/>
        <v>0</v>
      </c>
      <c r="EZ181" s="618">
        <f t="shared" si="313"/>
        <v>0</v>
      </c>
      <c r="FA181" s="618">
        <f t="shared" si="313"/>
        <v>0</v>
      </c>
      <c r="FB181" s="618">
        <f t="shared" si="313"/>
        <v>0</v>
      </c>
      <c r="FC181" s="618">
        <f t="shared" si="313"/>
        <v>0</v>
      </c>
      <c r="FD181" s="618">
        <f t="shared" si="313"/>
        <v>0</v>
      </c>
      <c r="FE181" s="618">
        <f t="shared" si="313"/>
        <v>0</v>
      </c>
      <c r="FF181" s="618">
        <f t="shared" si="313"/>
        <v>0</v>
      </c>
      <c r="FG181" s="618">
        <f t="shared" si="313"/>
        <v>0</v>
      </c>
      <c r="FH181" s="618">
        <f t="shared" si="313"/>
        <v>0</v>
      </c>
      <c r="FI181" s="618">
        <f t="shared" si="313"/>
        <v>0</v>
      </c>
      <c r="FJ181" s="618">
        <f t="shared" si="313"/>
        <v>0</v>
      </c>
      <c r="FK181" s="618">
        <f t="shared" si="313"/>
        <v>0</v>
      </c>
      <c r="FL181" s="618">
        <f t="shared" si="313"/>
        <v>0</v>
      </c>
      <c r="FM181" s="618">
        <f t="shared" si="313"/>
        <v>0</v>
      </c>
      <c r="FN181" s="618">
        <f t="shared" si="313"/>
        <v>0</v>
      </c>
      <c r="FO181" s="618">
        <f t="shared" si="313"/>
        <v>0</v>
      </c>
      <c r="FP181" s="618">
        <f t="shared" si="313"/>
        <v>0</v>
      </c>
      <c r="FQ181" s="618">
        <f t="shared" si="313"/>
        <v>0</v>
      </c>
      <c r="FR181" s="618">
        <f t="shared" si="313"/>
        <v>0</v>
      </c>
      <c r="FS181" s="618">
        <f t="shared" si="313"/>
        <v>0</v>
      </c>
      <c r="FT181" s="618">
        <f t="shared" si="313"/>
        <v>0</v>
      </c>
      <c r="FU181" s="618">
        <f t="shared" si="313"/>
        <v>0</v>
      </c>
      <c r="FV181" s="618">
        <f t="shared" si="313"/>
        <v>0</v>
      </c>
      <c r="FW181" s="618">
        <f t="shared" si="313"/>
        <v>0</v>
      </c>
      <c r="FX181" s="618">
        <f t="shared" si="313"/>
        <v>0</v>
      </c>
      <c r="FY181" s="618">
        <f t="shared" si="313"/>
        <v>0</v>
      </c>
      <c r="FZ181" s="618">
        <f t="shared" si="313"/>
        <v>0</v>
      </c>
      <c r="GA181" s="618">
        <f t="shared" si="313"/>
        <v>0</v>
      </c>
      <c r="GB181" s="618">
        <f t="shared" si="313"/>
        <v>0</v>
      </c>
      <c r="GC181" s="618">
        <f t="shared" si="313"/>
        <v>0</v>
      </c>
      <c r="GD181" s="618">
        <f t="shared" si="313"/>
        <v>0</v>
      </c>
      <c r="GE181" s="618">
        <f t="shared" si="313"/>
        <v>0</v>
      </c>
      <c r="GF181" s="618">
        <f t="shared" si="313"/>
        <v>0</v>
      </c>
      <c r="GG181" s="618">
        <f t="shared" si="313"/>
        <v>0</v>
      </c>
      <c r="GH181" s="618">
        <f t="shared" si="313"/>
        <v>0</v>
      </c>
      <c r="GI181" s="618">
        <f t="shared" si="313"/>
        <v>0</v>
      </c>
      <c r="GJ181" s="618">
        <f t="shared" si="313"/>
        <v>0</v>
      </c>
      <c r="GK181" s="618">
        <f t="shared" si="313"/>
        <v>0</v>
      </c>
      <c r="GL181" s="618">
        <f t="shared" si="313"/>
        <v>0</v>
      </c>
      <c r="GM181" s="618">
        <f t="shared" si="313"/>
        <v>0</v>
      </c>
      <c r="GN181" s="618">
        <f t="shared" si="313"/>
        <v>0</v>
      </c>
      <c r="GO181" s="618">
        <f t="shared" si="313"/>
        <v>0</v>
      </c>
      <c r="GP181" s="618">
        <f t="shared" si="313"/>
        <v>0</v>
      </c>
      <c r="GQ181" s="618">
        <f t="shared" ref="GQ181:IL181" si="314">GQ180*_WF_Remainder_LP</f>
        <v>0</v>
      </c>
      <c r="GR181" s="618">
        <f t="shared" si="314"/>
        <v>0</v>
      </c>
      <c r="GS181" s="618">
        <f t="shared" si="314"/>
        <v>0</v>
      </c>
      <c r="GT181" s="618">
        <f t="shared" si="314"/>
        <v>0</v>
      </c>
      <c r="GU181" s="618">
        <f t="shared" si="314"/>
        <v>0</v>
      </c>
      <c r="GV181" s="618">
        <f t="shared" si="314"/>
        <v>0</v>
      </c>
      <c r="GW181" s="618">
        <f t="shared" si="314"/>
        <v>0</v>
      </c>
      <c r="GX181" s="618">
        <f t="shared" si="314"/>
        <v>0</v>
      </c>
      <c r="GY181" s="618">
        <f t="shared" si="314"/>
        <v>0</v>
      </c>
      <c r="GZ181" s="618">
        <f t="shared" si="314"/>
        <v>0</v>
      </c>
      <c r="HA181" s="618">
        <f t="shared" si="314"/>
        <v>0</v>
      </c>
      <c r="HB181" s="618">
        <f t="shared" si="314"/>
        <v>0</v>
      </c>
      <c r="HC181" s="618">
        <f t="shared" si="314"/>
        <v>0</v>
      </c>
      <c r="HD181" s="618">
        <f t="shared" si="314"/>
        <v>0</v>
      </c>
      <c r="HE181" s="618">
        <f t="shared" si="314"/>
        <v>0</v>
      </c>
      <c r="HF181" s="618">
        <f t="shared" si="314"/>
        <v>0</v>
      </c>
      <c r="HG181" s="618">
        <f t="shared" si="314"/>
        <v>0</v>
      </c>
      <c r="HH181" s="618">
        <f t="shared" si="314"/>
        <v>0</v>
      </c>
      <c r="HI181" s="618">
        <f t="shared" si="314"/>
        <v>0</v>
      </c>
      <c r="HJ181" s="618">
        <f t="shared" si="314"/>
        <v>0</v>
      </c>
      <c r="HK181" s="618">
        <f t="shared" si="314"/>
        <v>0</v>
      </c>
      <c r="HL181" s="618">
        <f t="shared" si="314"/>
        <v>0</v>
      </c>
      <c r="HM181" s="618">
        <f t="shared" si="314"/>
        <v>0</v>
      </c>
      <c r="HN181" s="618">
        <f t="shared" si="314"/>
        <v>0</v>
      </c>
      <c r="HO181" s="618">
        <f t="shared" si="314"/>
        <v>0</v>
      </c>
      <c r="HP181" s="618">
        <f t="shared" si="314"/>
        <v>0</v>
      </c>
      <c r="HQ181" s="618">
        <f t="shared" si="314"/>
        <v>0</v>
      </c>
      <c r="HR181" s="618">
        <f t="shared" si="314"/>
        <v>0</v>
      </c>
      <c r="HS181" s="618">
        <f t="shared" si="314"/>
        <v>0</v>
      </c>
      <c r="HT181" s="618">
        <f t="shared" si="314"/>
        <v>0</v>
      </c>
      <c r="HU181" s="618">
        <f t="shared" si="314"/>
        <v>0</v>
      </c>
      <c r="HV181" s="618">
        <f t="shared" si="314"/>
        <v>0</v>
      </c>
      <c r="HW181" s="618">
        <f t="shared" si="314"/>
        <v>0</v>
      </c>
      <c r="HX181" s="618">
        <f t="shared" si="314"/>
        <v>0</v>
      </c>
      <c r="HY181" s="618">
        <f t="shared" si="314"/>
        <v>0</v>
      </c>
      <c r="HZ181" s="618">
        <f t="shared" si="314"/>
        <v>0</v>
      </c>
      <c r="IA181" s="618">
        <f t="shared" si="314"/>
        <v>0</v>
      </c>
      <c r="IB181" s="618">
        <f t="shared" si="314"/>
        <v>0</v>
      </c>
      <c r="IC181" s="618">
        <f t="shared" si="314"/>
        <v>0</v>
      </c>
      <c r="ID181" s="618">
        <f t="shared" si="314"/>
        <v>0</v>
      </c>
      <c r="IE181" s="618">
        <f t="shared" si="314"/>
        <v>0</v>
      </c>
      <c r="IF181" s="618">
        <f t="shared" si="314"/>
        <v>0</v>
      </c>
      <c r="IG181" s="618">
        <f t="shared" si="314"/>
        <v>0</v>
      </c>
      <c r="IH181" s="618">
        <f t="shared" si="314"/>
        <v>0</v>
      </c>
      <c r="II181" s="618">
        <f t="shared" si="314"/>
        <v>0</v>
      </c>
      <c r="IJ181" s="618">
        <f t="shared" si="314"/>
        <v>0</v>
      </c>
      <c r="IK181" s="618">
        <f t="shared" si="314"/>
        <v>0</v>
      </c>
      <c r="IL181" s="618">
        <f t="shared" si="314"/>
        <v>0</v>
      </c>
      <c r="IM181" s="817"/>
    </row>
    <row r="182" spans="1:247" s="618" customFormat="1">
      <c r="B182" s="819" t="s">
        <v>741</v>
      </c>
      <c r="D182" s="619">
        <f ca="1">IFERROR(E182/SUM($E$181:$E$182),"")</f>
        <v>0.5</v>
      </c>
      <c r="E182" s="618">
        <f ca="1">SUM(G182:IL182)</f>
        <v>41051155.80041945</v>
      </c>
      <c r="F182" s="618">
        <f>F180*_WF_Remainder_GP</f>
        <v>0</v>
      </c>
      <c r="G182" s="618">
        <f t="shared" ref="G182:BR182" ca="1" si="315">G180*_WF_Remainder_GP</f>
        <v>0</v>
      </c>
      <c r="H182" s="618">
        <f t="shared" ca="1" si="315"/>
        <v>0</v>
      </c>
      <c r="I182" s="618">
        <f t="shared" ca="1" si="315"/>
        <v>0</v>
      </c>
      <c r="J182" s="618">
        <f t="shared" ca="1" si="315"/>
        <v>0</v>
      </c>
      <c r="K182" s="618">
        <f t="shared" ca="1" si="315"/>
        <v>0</v>
      </c>
      <c r="L182" s="618">
        <f t="shared" ca="1" si="315"/>
        <v>0</v>
      </c>
      <c r="M182" s="618">
        <f t="shared" ca="1" si="315"/>
        <v>0</v>
      </c>
      <c r="N182" s="618">
        <f t="shared" ca="1" si="315"/>
        <v>0</v>
      </c>
      <c r="O182" s="618">
        <f t="shared" ca="1" si="315"/>
        <v>0</v>
      </c>
      <c r="P182" s="618">
        <f t="shared" ca="1" si="315"/>
        <v>0</v>
      </c>
      <c r="Q182" s="618">
        <f t="shared" ca="1" si="315"/>
        <v>0</v>
      </c>
      <c r="R182" s="618">
        <f t="shared" ca="1" si="315"/>
        <v>0</v>
      </c>
      <c r="S182" s="618">
        <f t="shared" ca="1" si="315"/>
        <v>0</v>
      </c>
      <c r="T182" s="618">
        <f t="shared" ca="1" si="315"/>
        <v>0</v>
      </c>
      <c r="U182" s="618">
        <f t="shared" ca="1" si="315"/>
        <v>0</v>
      </c>
      <c r="V182" s="618">
        <f t="shared" ca="1" si="315"/>
        <v>0</v>
      </c>
      <c r="W182" s="618">
        <f t="shared" ca="1" si="315"/>
        <v>0</v>
      </c>
      <c r="X182" s="618">
        <f t="shared" ca="1" si="315"/>
        <v>0</v>
      </c>
      <c r="Y182" s="618">
        <f t="shared" ca="1" si="315"/>
        <v>0</v>
      </c>
      <c r="Z182" s="618">
        <f t="shared" ca="1" si="315"/>
        <v>0</v>
      </c>
      <c r="AA182" s="618">
        <f t="shared" ca="1" si="315"/>
        <v>0</v>
      </c>
      <c r="AB182" s="618">
        <f t="shared" ca="1" si="315"/>
        <v>0</v>
      </c>
      <c r="AC182" s="618">
        <f t="shared" ca="1" si="315"/>
        <v>0</v>
      </c>
      <c r="AD182" s="618">
        <f t="shared" ca="1" si="315"/>
        <v>0</v>
      </c>
      <c r="AE182" s="618">
        <f t="shared" ca="1" si="315"/>
        <v>0</v>
      </c>
      <c r="AF182" s="618">
        <f t="shared" ca="1" si="315"/>
        <v>0</v>
      </c>
      <c r="AG182" s="618">
        <f t="shared" ca="1" si="315"/>
        <v>0</v>
      </c>
      <c r="AH182" s="618">
        <f t="shared" ca="1" si="315"/>
        <v>0</v>
      </c>
      <c r="AI182" s="618">
        <f t="shared" ca="1" si="315"/>
        <v>0</v>
      </c>
      <c r="AJ182" s="618">
        <f t="shared" ca="1" si="315"/>
        <v>0</v>
      </c>
      <c r="AK182" s="618">
        <f t="shared" ca="1" si="315"/>
        <v>0</v>
      </c>
      <c r="AL182" s="618">
        <f t="shared" ca="1" si="315"/>
        <v>0</v>
      </c>
      <c r="AM182" s="618">
        <f t="shared" ca="1" si="315"/>
        <v>0</v>
      </c>
      <c r="AN182" s="618">
        <f t="shared" ca="1" si="315"/>
        <v>0</v>
      </c>
      <c r="AO182" s="618">
        <f t="shared" ca="1" si="315"/>
        <v>0</v>
      </c>
      <c r="AP182" s="618">
        <f t="shared" ca="1" si="315"/>
        <v>0</v>
      </c>
      <c r="AQ182" s="618">
        <f t="shared" ca="1" si="315"/>
        <v>0</v>
      </c>
      <c r="AR182" s="618">
        <f t="shared" ca="1" si="315"/>
        <v>0</v>
      </c>
      <c r="AS182" s="618">
        <f t="shared" ca="1" si="315"/>
        <v>0</v>
      </c>
      <c r="AT182" s="618">
        <f t="shared" ca="1" si="315"/>
        <v>0</v>
      </c>
      <c r="AU182" s="618">
        <f t="shared" ca="1" si="315"/>
        <v>0</v>
      </c>
      <c r="AV182" s="618">
        <f t="shared" ca="1" si="315"/>
        <v>0</v>
      </c>
      <c r="AW182" s="618">
        <f t="shared" ca="1" si="315"/>
        <v>0</v>
      </c>
      <c r="AX182" s="618">
        <f t="shared" ca="1" si="315"/>
        <v>0</v>
      </c>
      <c r="AY182" s="618">
        <f t="shared" ca="1" si="315"/>
        <v>0</v>
      </c>
      <c r="AZ182" s="618">
        <f t="shared" ca="1" si="315"/>
        <v>0</v>
      </c>
      <c r="BA182" s="618">
        <f t="shared" ca="1" si="315"/>
        <v>0</v>
      </c>
      <c r="BB182" s="618">
        <f t="shared" ca="1" si="315"/>
        <v>0</v>
      </c>
      <c r="BC182" s="618">
        <f t="shared" ca="1" si="315"/>
        <v>0</v>
      </c>
      <c r="BD182" s="618">
        <f t="shared" ca="1" si="315"/>
        <v>0</v>
      </c>
      <c r="BE182" s="618">
        <f t="shared" ca="1" si="315"/>
        <v>0</v>
      </c>
      <c r="BF182" s="618">
        <f t="shared" ca="1" si="315"/>
        <v>0</v>
      </c>
      <c r="BG182" s="618">
        <f t="shared" ca="1" si="315"/>
        <v>0</v>
      </c>
      <c r="BH182" s="618">
        <f t="shared" ca="1" si="315"/>
        <v>0</v>
      </c>
      <c r="BI182" s="618">
        <f t="shared" ca="1" si="315"/>
        <v>0</v>
      </c>
      <c r="BJ182" s="618">
        <f t="shared" ca="1" si="315"/>
        <v>0</v>
      </c>
      <c r="BK182" s="618">
        <f t="shared" ca="1" si="315"/>
        <v>0</v>
      </c>
      <c r="BL182" s="618">
        <f t="shared" ca="1" si="315"/>
        <v>0</v>
      </c>
      <c r="BM182" s="618">
        <f t="shared" ca="1" si="315"/>
        <v>0</v>
      </c>
      <c r="BN182" s="618">
        <f t="shared" ca="1" si="315"/>
        <v>0</v>
      </c>
      <c r="BO182" s="618">
        <f t="shared" ca="1" si="315"/>
        <v>0</v>
      </c>
      <c r="BP182" s="618">
        <f t="shared" ca="1" si="315"/>
        <v>0</v>
      </c>
      <c r="BQ182" s="618">
        <f t="shared" ca="1" si="315"/>
        <v>0</v>
      </c>
      <c r="BR182" s="618">
        <f t="shared" ca="1" si="315"/>
        <v>0</v>
      </c>
      <c r="BS182" s="618">
        <f t="shared" ref="BS182:ED182" ca="1" si="316">BS180*_WF_Remainder_GP</f>
        <v>0</v>
      </c>
      <c r="BT182" s="618">
        <f t="shared" ca="1" si="316"/>
        <v>0</v>
      </c>
      <c r="BU182" s="618">
        <f t="shared" ca="1" si="316"/>
        <v>41051155.80041945</v>
      </c>
      <c r="BV182" s="618">
        <f t="shared" si="316"/>
        <v>0</v>
      </c>
      <c r="BW182" s="618">
        <f t="shared" si="316"/>
        <v>0</v>
      </c>
      <c r="BX182" s="618">
        <f t="shared" si="316"/>
        <v>0</v>
      </c>
      <c r="BY182" s="618">
        <f t="shared" si="316"/>
        <v>0</v>
      </c>
      <c r="BZ182" s="618">
        <f t="shared" si="316"/>
        <v>0</v>
      </c>
      <c r="CA182" s="618">
        <f t="shared" si="316"/>
        <v>0</v>
      </c>
      <c r="CB182" s="618">
        <f t="shared" si="316"/>
        <v>0</v>
      </c>
      <c r="CC182" s="618">
        <f t="shared" si="316"/>
        <v>0</v>
      </c>
      <c r="CD182" s="618">
        <f t="shared" si="316"/>
        <v>0</v>
      </c>
      <c r="CE182" s="618">
        <f t="shared" si="316"/>
        <v>0</v>
      </c>
      <c r="CF182" s="618">
        <f t="shared" si="316"/>
        <v>0</v>
      </c>
      <c r="CG182" s="618">
        <f t="shared" si="316"/>
        <v>0</v>
      </c>
      <c r="CH182" s="618">
        <f t="shared" si="316"/>
        <v>0</v>
      </c>
      <c r="CI182" s="618">
        <f t="shared" si="316"/>
        <v>0</v>
      </c>
      <c r="CJ182" s="618">
        <f t="shared" si="316"/>
        <v>0</v>
      </c>
      <c r="CK182" s="618">
        <f t="shared" si="316"/>
        <v>0</v>
      </c>
      <c r="CL182" s="618">
        <f t="shared" si="316"/>
        <v>0</v>
      </c>
      <c r="CM182" s="618">
        <f t="shared" si="316"/>
        <v>0</v>
      </c>
      <c r="CN182" s="618">
        <f t="shared" si="316"/>
        <v>0</v>
      </c>
      <c r="CO182" s="618">
        <f t="shared" si="316"/>
        <v>0</v>
      </c>
      <c r="CP182" s="618">
        <f t="shared" si="316"/>
        <v>0</v>
      </c>
      <c r="CQ182" s="618">
        <f t="shared" si="316"/>
        <v>0</v>
      </c>
      <c r="CR182" s="618">
        <f t="shared" si="316"/>
        <v>0</v>
      </c>
      <c r="CS182" s="618">
        <f t="shared" si="316"/>
        <v>0</v>
      </c>
      <c r="CT182" s="618">
        <f t="shared" si="316"/>
        <v>0</v>
      </c>
      <c r="CU182" s="618">
        <f t="shared" si="316"/>
        <v>0</v>
      </c>
      <c r="CV182" s="618">
        <f t="shared" si="316"/>
        <v>0</v>
      </c>
      <c r="CW182" s="618">
        <f t="shared" si="316"/>
        <v>0</v>
      </c>
      <c r="CX182" s="618">
        <f t="shared" si="316"/>
        <v>0</v>
      </c>
      <c r="CY182" s="618">
        <f t="shared" si="316"/>
        <v>0</v>
      </c>
      <c r="CZ182" s="618">
        <f t="shared" si="316"/>
        <v>0</v>
      </c>
      <c r="DA182" s="618">
        <f t="shared" si="316"/>
        <v>0</v>
      </c>
      <c r="DB182" s="618">
        <f t="shared" si="316"/>
        <v>0</v>
      </c>
      <c r="DC182" s="618">
        <f t="shared" si="316"/>
        <v>0</v>
      </c>
      <c r="DD182" s="618">
        <f t="shared" si="316"/>
        <v>0</v>
      </c>
      <c r="DE182" s="618">
        <f t="shared" si="316"/>
        <v>0</v>
      </c>
      <c r="DF182" s="618">
        <f t="shared" si="316"/>
        <v>0</v>
      </c>
      <c r="DG182" s="618">
        <f t="shared" si="316"/>
        <v>0</v>
      </c>
      <c r="DH182" s="618">
        <f t="shared" si="316"/>
        <v>0</v>
      </c>
      <c r="DI182" s="618">
        <f t="shared" si="316"/>
        <v>0</v>
      </c>
      <c r="DJ182" s="618">
        <f t="shared" si="316"/>
        <v>0</v>
      </c>
      <c r="DK182" s="618">
        <f t="shared" si="316"/>
        <v>0</v>
      </c>
      <c r="DL182" s="618">
        <f t="shared" si="316"/>
        <v>0</v>
      </c>
      <c r="DM182" s="618">
        <f t="shared" si="316"/>
        <v>0</v>
      </c>
      <c r="DN182" s="618">
        <f t="shared" si="316"/>
        <v>0</v>
      </c>
      <c r="DO182" s="618">
        <f t="shared" si="316"/>
        <v>0</v>
      </c>
      <c r="DP182" s="618">
        <f t="shared" si="316"/>
        <v>0</v>
      </c>
      <c r="DQ182" s="618">
        <f t="shared" si="316"/>
        <v>0</v>
      </c>
      <c r="DR182" s="618">
        <f t="shared" si="316"/>
        <v>0</v>
      </c>
      <c r="DS182" s="618">
        <f t="shared" si="316"/>
        <v>0</v>
      </c>
      <c r="DT182" s="618">
        <f t="shared" si="316"/>
        <v>0</v>
      </c>
      <c r="DU182" s="618">
        <f t="shared" si="316"/>
        <v>0</v>
      </c>
      <c r="DV182" s="618">
        <f t="shared" si="316"/>
        <v>0</v>
      </c>
      <c r="DW182" s="618">
        <f t="shared" si="316"/>
        <v>0</v>
      </c>
      <c r="DX182" s="618">
        <f t="shared" si="316"/>
        <v>0</v>
      </c>
      <c r="DY182" s="618">
        <f t="shared" si="316"/>
        <v>0</v>
      </c>
      <c r="DZ182" s="618">
        <f t="shared" si="316"/>
        <v>0</v>
      </c>
      <c r="EA182" s="618">
        <f t="shared" si="316"/>
        <v>0</v>
      </c>
      <c r="EB182" s="618">
        <f t="shared" si="316"/>
        <v>0</v>
      </c>
      <c r="EC182" s="618">
        <f t="shared" si="316"/>
        <v>0</v>
      </c>
      <c r="ED182" s="618">
        <f t="shared" si="316"/>
        <v>0</v>
      </c>
      <c r="EE182" s="618">
        <f t="shared" ref="EE182:GP182" si="317">EE180*_WF_Remainder_GP</f>
        <v>0</v>
      </c>
      <c r="EF182" s="618">
        <f t="shared" si="317"/>
        <v>0</v>
      </c>
      <c r="EG182" s="618">
        <f t="shared" si="317"/>
        <v>0</v>
      </c>
      <c r="EH182" s="618">
        <f t="shared" si="317"/>
        <v>0</v>
      </c>
      <c r="EI182" s="618">
        <f t="shared" si="317"/>
        <v>0</v>
      </c>
      <c r="EJ182" s="618">
        <f t="shared" si="317"/>
        <v>0</v>
      </c>
      <c r="EK182" s="618">
        <f t="shared" si="317"/>
        <v>0</v>
      </c>
      <c r="EL182" s="618">
        <f t="shared" si="317"/>
        <v>0</v>
      </c>
      <c r="EM182" s="618">
        <f t="shared" si="317"/>
        <v>0</v>
      </c>
      <c r="EN182" s="618">
        <f t="shared" si="317"/>
        <v>0</v>
      </c>
      <c r="EO182" s="618">
        <f t="shared" si="317"/>
        <v>0</v>
      </c>
      <c r="EP182" s="618">
        <f t="shared" si="317"/>
        <v>0</v>
      </c>
      <c r="EQ182" s="618">
        <f t="shared" si="317"/>
        <v>0</v>
      </c>
      <c r="ER182" s="618">
        <f t="shared" si="317"/>
        <v>0</v>
      </c>
      <c r="ES182" s="618">
        <f t="shared" si="317"/>
        <v>0</v>
      </c>
      <c r="ET182" s="618">
        <f t="shared" si="317"/>
        <v>0</v>
      </c>
      <c r="EU182" s="618">
        <f t="shared" si="317"/>
        <v>0</v>
      </c>
      <c r="EV182" s="618">
        <f t="shared" si="317"/>
        <v>0</v>
      </c>
      <c r="EW182" s="618">
        <f t="shared" si="317"/>
        <v>0</v>
      </c>
      <c r="EX182" s="618">
        <f t="shared" si="317"/>
        <v>0</v>
      </c>
      <c r="EY182" s="618">
        <f t="shared" si="317"/>
        <v>0</v>
      </c>
      <c r="EZ182" s="618">
        <f t="shared" si="317"/>
        <v>0</v>
      </c>
      <c r="FA182" s="618">
        <f t="shared" si="317"/>
        <v>0</v>
      </c>
      <c r="FB182" s="618">
        <f t="shared" si="317"/>
        <v>0</v>
      </c>
      <c r="FC182" s="618">
        <f t="shared" si="317"/>
        <v>0</v>
      </c>
      <c r="FD182" s="618">
        <f t="shared" si="317"/>
        <v>0</v>
      </c>
      <c r="FE182" s="618">
        <f t="shared" si="317"/>
        <v>0</v>
      </c>
      <c r="FF182" s="618">
        <f t="shared" si="317"/>
        <v>0</v>
      </c>
      <c r="FG182" s="618">
        <f t="shared" si="317"/>
        <v>0</v>
      </c>
      <c r="FH182" s="618">
        <f t="shared" si="317"/>
        <v>0</v>
      </c>
      <c r="FI182" s="618">
        <f t="shared" si="317"/>
        <v>0</v>
      </c>
      <c r="FJ182" s="618">
        <f t="shared" si="317"/>
        <v>0</v>
      </c>
      <c r="FK182" s="618">
        <f t="shared" si="317"/>
        <v>0</v>
      </c>
      <c r="FL182" s="618">
        <f t="shared" si="317"/>
        <v>0</v>
      </c>
      <c r="FM182" s="618">
        <f t="shared" si="317"/>
        <v>0</v>
      </c>
      <c r="FN182" s="618">
        <f t="shared" si="317"/>
        <v>0</v>
      </c>
      <c r="FO182" s="618">
        <f t="shared" si="317"/>
        <v>0</v>
      </c>
      <c r="FP182" s="618">
        <f t="shared" si="317"/>
        <v>0</v>
      </c>
      <c r="FQ182" s="618">
        <f t="shared" si="317"/>
        <v>0</v>
      </c>
      <c r="FR182" s="618">
        <f t="shared" si="317"/>
        <v>0</v>
      </c>
      <c r="FS182" s="618">
        <f t="shared" si="317"/>
        <v>0</v>
      </c>
      <c r="FT182" s="618">
        <f t="shared" si="317"/>
        <v>0</v>
      </c>
      <c r="FU182" s="618">
        <f t="shared" si="317"/>
        <v>0</v>
      </c>
      <c r="FV182" s="618">
        <f t="shared" si="317"/>
        <v>0</v>
      </c>
      <c r="FW182" s="618">
        <f t="shared" si="317"/>
        <v>0</v>
      </c>
      <c r="FX182" s="618">
        <f t="shared" si="317"/>
        <v>0</v>
      </c>
      <c r="FY182" s="618">
        <f t="shared" si="317"/>
        <v>0</v>
      </c>
      <c r="FZ182" s="618">
        <f t="shared" si="317"/>
        <v>0</v>
      </c>
      <c r="GA182" s="618">
        <f t="shared" si="317"/>
        <v>0</v>
      </c>
      <c r="GB182" s="618">
        <f t="shared" si="317"/>
        <v>0</v>
      </c>
      <c r="GC182" s="618">
        <f t="shared" si="317"/>
        <v>0</v>
      </c>
      <c r="GD182" s="618">
        <f t="shared" si="317"/>
        <v>0</v>
      </c>
      <c r="GE182" s="618">
        <f t="shared" si="317"/>
        <v>0</v>
      </c>
      <c r="GF182" s="618">
        <f t="shared" si="317"/>
        <v>0</v>
      </c>
      <c r="GG182" s="618">
        <f t="shared" si="317"/>
        <v>0</v>
      </c>
      <c r="GH182" s="618">
        <f t="shared" si="317"/>
        <v>0</v>
      </c>
      <c r="GI182" s="618">
        <f t="shared" si="317"/>
        <v>0</v>
      </c>
      <c r="GJ182" s="618">
        <f t="shared" si="317"/>
        <v>0</v>
      </c>
      <c r="GK182" s="618">
        <f t="shared" si="317"/>
        <v>0</v>
      </c>
      <c r="GL182" s="618">
        <f t="shared" si="317"/>
        <v>0</v>
      </c>
      <c r="GM182" s="618">
        <f t="shared" si="317"/>
        <v>0</v>
      </c>
      <c r="GN182" s="618">
        <f t="shared" si="317"/>
        <v>0</v>
      </c>
      <c r="GO182" s="618">
        <f t="shared" si="317"/>
        <v>0</v>
      </c>
      <c r="GP182" s="618">
        <f t="shared" si="317"/>
        <v>0</v>
      </c>
      <c r="GQ182" s="618">
        <f t="shared" ref="GQ182:IL182" si="318">GQ180*_WF_Remainder_GP</f>
        <v>0</v>
      </c>
      <c r="GR182" s="618">
        <f t="shared" si="318"/>
        <v>0</v>
      </c>
      <c r="GS182" s="618">
        <f t="shared" si="318"/>
        <v>0</v>
      </c>
      <c r="GT182" s="618">
        <f t="shared" si="318"/>
        <v>0</v>
      </c>
      <c r="GU182" s="618">
        <f t="shared" si="318"/>
        <v>0</v>
      </c>
      <c r="GV182" s="618">
        <f t="shared" si="318"/>
        <v>0</v>
      </c>
      <c r="GW182" s="618">
        <f t="shared" si="318"/>
        <v>0</v>
      </c>
      <c r="GX182" s="618">
        <f t="shared" si="318"/>
        <v>0</v>
      </c>
      <c r="GY182" s="618">
        <f t="shared" si="318"/>
        <v>0</v>
      </c>
      <c r="GZ182" s="618">
        <f t="shared" si="318"/>
        <v>0</v>
      </c>
      <c r="HA182" s="618">
        <f t="shared" si="318"/>
        <v>0</v>
      </c>
      <c r="HB182" s="618">
        <f t="shared" si="318"/>
        <v>0</v>
      </c>
      <c r="HC182" s="618">
        <f t="shared" si="318"/>
        <v>0</v>
      </c>
      <c r="HD182" s="618">
        <f t="shared" si="318"/>
        <v>0</v>
      </c>
      <c r="HE182" s="618">
        <f t="shared" si="318"/>
        <v>0</v>
      </c>
      <c r="HF182" s="618">
        <f t="shared" si="318"/>
        <v>0</v>
      </c>
      <c r="HG182" s="618">
        <f t="shared" si="318"/>
        <v>0</v>
      </c>
      <c r="HH182" s="618">
        <f t="shared" si="318"/>
        <v>0</v>
      </c>
      <c r="HI182" s="618">
        <f t="shared" si="318"/>
        <v>0</v>
      </c>
      <c r="HJ182" s="618">
        <f t="shared" si="318"/>
        <v>0</v>
      </c>
      <c r="HK182" s="618">
        <f t="shared" si="318"/>
        <v>0</v>
      </c>
      <c r="HL182" s="618">
        <f t="shared" si="318"/>
        <v>0</v>
      </c>
      <c r="HM182" s="618">
        <f t="shared" si="318"/>
        <v>0</v>
      </c>
      <c r="HN182" s="618">
        <f t="shared" si="318"/>
        <v>0</v>
      </c>
      <c r="HO182" s="618">
        <f t="shared" si="318"/>
        <v>0</v>
      </c>
      <c r="HP182" s="618">
        <f t="shared" si="318"/>
        <v>0</v>
      </c>
      <c r="HQ182" s="618">
        <f t="shared" si="318"/>
        <v>0</v>
      </c>
      <c r="HR182" s="618">
        <f t="shared" si="318"/>
        <v>0</v>
      </c>
      <c r="HS182" s="618">
        <f t="shared" si="318"/>
        <v>0</v>
      </c>
      <c r="HT182" s="618">
        <f t="shared" si="318"/>
        <v>0</v>
      </c>
      <c r="HU182" s="618">
        <f t="shared" si="318"/>
        <v>0</v>
      </c>
      <c r="HV182" s="618">
        <f t="shared" si="318"/>
        <v>0</v>
      </c>
      <c r="HW182" s="618">
        <f t="shared" si="318"/>
        <v>0</v>
      </c>
      <c r="HX182" s="618">
        <f t="shared" si="318"/>
        <v>0</v>
      </c>
      <c r="HY182" s="618">
        <f t="shared" si="318"/>
        <v>0</v>
      </c>
      <c r="HZ182" s="618">
        <f t="shared" si="318"/>
        <v>0</v>
      </c>
      <c r="IA182" s="618">
        <f t="shared" si="318"/>
        <v>0</v>
      </c>
      <c r="IB182" s="618">
        <f t="shared" si="318"/>
        <v>0</v>
      </c>
      <c r="IC182" s="618">
        <f t="shared" si="318"/>
        <v>0</v>
      </c>
      <c r="ID182" s="618">
        <f t="shared" si="318"/>
        <v>0</v>
      </c>
      <c r="IE182" s="618">
        <f t="shared" si="318"/>
        <v>0</v>
      </c>
      <c r="IF182" s="618">
        <f t="shared" si="318"/>
        <v>0</v>
      </c>
      <c r="IG182" s="618">
        <f t="shared" si="318"/>
        <v>0</v>
      </c>
      <c r="IH182" s="618">
        <f t="shared" si="318"/>
        <v>0</v>
      </c>
      <c r="II182" s="618">
        <f t="shared" si="318"/>
        <v>0</v>
      </c>
      <c r="IJ182" s="618">
        <f t="shared" si="318"/>
        <v>0</v>
      </c>
      <c r="IK182" s="618">
        <f t="shared" si="318"/>
        <v>0</v>
      </c>
      <c r="IL182" s="618">
        <f t="shared" si="318"/>
        <v>0</v>
      </c>
      <c r="IM182" s="817"/>
    </row>
    <row r="183" spans="1:247" s="709" customFormat="1">
      <c r="D183" s="810"/>
    </row>
    <row r="184" spans="1:247" s="1099" customFormat="1">
      <c r="B184" s="1100" t="s">
        <v>742</v>
      </c>
      <c r="C184" s="1100"/>
      <c r="D184" s="1101">
        <f ca="1">+IFERROR(E184/SUM($E$184:$E$185),"")</f>
        <v>0.19999999999999996</v>
      </c>
      <c r="E184" s="1100">
        <f ca="1">SUM(G184:IL184)</f>
        <v>8210231.1600838881</v>
      </c>
      <c r="F184" s="1102">
        <f t="shared" ref="F184:BQ184" si="319">+F$182*(_WF_Tier1_GP/_WF_Remainder_GP)</f>
        <v>0</v>
      </c>
      <c r="G184" s="1102">
        <f t="shared" ca="1" si="319"/>
        <v>0</v>
      </c>
      <c r="H184" s="1102">
        <f t="shared" ca="1" si="319"/>
        <v>0</v>
      </c>
      <c r="I184" s="1102">
        <f t="shared" ca="1" si="319"/>
        <v>0</v>
      </c>
      <c r="J184" s="1102">
        <f t="shared" ca="1" si="319"/>
        <v>0</v>
      </c>
      <c r="K184" s="1102">
        <f t="shared" ca="1" si="319"/>
        <v>0</v>
      </c>
      <c r="L184" s="1102">
        <f t="shared" ca="1" si="319"/>
        <v>0</v>
      </c>
      <c r="M184" s="1102">
        <f t="shared" ca="1" si="319"/>
        <v>0</v>
      </c>
      <c r="N184" s="1102">
        <f t="shared" ca="1" si="319"/>
        <v>0</v>
      </c>
      <c r="O184" s="1102">
        <f t="shared" ca="1" si="319"/>
        <v>0</v>
      </c>
      <c r="P184" s="1102">
        <f t="shared" ca="1" si="319"/>
        <v>0</v>
      </c>
      <c r="Q184" s="1102">
        <f t="shared" ca="1" si="319"/>
        <v>0</v>
      </c>
      <c r="R184" s="1102">
        <f t="shared" ca="1" si="319"/>
        <v>0</v>
      </c>
      <c r="S184" s="1102">
        <f t="shared" ca="1" si="319"/>
        <v>0</v>
      </c>
      <c r="T184" s="1102">
        <f t="shared" ca="1" si="319"/>
        <v>0</v>
      </c>
      <c r="U184" s="1102">
        <f t="shared" ca="1" si="319"/>
        <v>0</v>
      </c>
      <c r="V184" s="1102">
        <f t="shared" ca="1" si="319"/>
        <v>0</v>
      </c>
      <c r="W184" s="1102">
        <f t="shared" ca="1" si="319"/>
        <v>0</v>
      </c>
      <c r="X184" s="1102">
        <f t="shared" ca="1" si="319"/>
        <v>0</v>
      </c>
      <c r="Y184" s="1102">
        <f t="shared" ca="1" si="319"/>
        <v>0</v>
      </c>
      <c r="Z184" s="1102">
        <f t="shared" ca="1" si="319"/>
        <v>0</v>
      </c>
      <c r="AA184" s="1102">
        <f t="shared" ca="1" si="319"/>
        <v>0</v>
      </c>
      <c r="AB184" s="1102">
        <f t="shared" ca="1" si="319"/>
        <v>0</v>
      </c>
      <c r="AC184" s="1102">
        <f t="shared" ca="1" si="319"/>
        <v>0</v>
      </c>
      <c r="AD184" s="1102">
        <f t="shared" ca="1" si="319"/>
        <v>0</v>
      </c>
      <c r="AE184" s="1102">
        <f t="shared" ca="1" si="319"/>
        <v>0</v>
      </c>
      <c r="AF184" s="1102">
        <f t="shared" ca="1" si="319"/>
        <v>0</v>
      </c>
      <c r="AG184" s="1102">
        <f t="shared" ca="1" si="319"/>
        <v>0</v>
      </c>
      <c r="AH184" s="1102">
        <f t="shared" ca="1" si="319"/>
        <v>0</v>
      </c>
      <c r="AI184" s="1102">
        <f t="shared" ca="1" si="319"/>
        <v>0</v>
      </c>
      <c r="AJ184" s="1102">
        <f t="shared" ca="1" si="319"/>
        <v>0</v>
      </c>
      <c r="AK184" s="1102">
        <f t="shared" ca="1" si="319"/>
        <v>0</v>
      </c>
      <c r="AL184" s="1102">
        <f t="shared" ca="1" si="319"/>
        <v>0</v>
      </c>
      <c r="AM184" s="1102">
        <f t="shared" ca="1" si="319"/>
        <v>0</v>
      </c>
      <c r="AN184" s="1102">
        <f t="shared" ca="1" si="319"/>
        <v>0</v>
      </c>
      <c r="AO184" s="1102">
        <f t="shared" ca="1" si="319"/>
        <v>0</v>
      </c>
      <c r="AP184" s="1102">
        <f t="shared" ca="1" si="319"/>
        <v>0</v>
      </c>
      <c r="AQ184" s="1102">
        <f t="shared" ca="1" si="319"/>
        <v>0</v>
      </c>
      <c r="AR184" s="1102">
        <f t="shared" ca="1" si="319"/>
        <v>0</v>
      </c>
      <c r="AS184" s="1102">
        <f t="shared" ca="1" si="319"/>
        <v>0</v>
      </c>
      <c r="AT184" s="1102">
        <f t="shared" ca="1" si="319"/>
        <v>0</v>
      </c>
      <c r="AU184" s="1102">
        <f t="shared" ca="1" si="319"/>
        <v>0</v>
      </c>
      <c r="AV184" s="1102">
        <f t="shared" ca="1" si="319"/>
        <v>0</v>
      </c>
      <c r="AW184" s="1102">
        <f t="shared" ca="1" si="319"/>
        <v>0</v>
      </c>
      <c r="AX184" s="1102">
        <f t="shared" ca="1" si="319"/>
        <v>0</v>
      </c>
      <c r="AY184" s="1102">
        <f t="shared" ca="1" si="319"/>
        <v>0</v>
      </c>
      <c r="AZ184" s="1102">
        <f t="shared" ca="1" si="319"/>
        <v>0</v>
      </c>
      <c r="BA184" s="1102">
        <f t="shared" ca="1" si="319"/>
        <v>0</v>
      </c>
      <c r="BB184" s="1102">
        <f t="shared" ca="1" si="319"/>
        <v>0</v>
      </c>
      <c r="BC184" s="1102">
        <f t="shared" ca="1" si="319"/>
        <v>0</v>
      </c>
      <c r="BD184" s="1102">
        <f t="shared" ca="1" si="319"/>
        <v>0</v>
      </c>
      <c r="BE184" s="1102">
        <f t="shared" ca="1" si="319"/>
        <v>0</v>
      </c>
      <c r="BF184" s="1102">
        <f t="shared" ca="1" si="319"/>
        <v>0</v>
      </c>
      <c r="BG184" s="1102">
        <f t="shared" ca="1" si="319"/>
        <v>0</v>
      </c>
      <c r="BH184" s="1102">
        <f t="shared" ca="1" si="319"/>
        <v>0</v>
      </c>
      <c r="BI184" s="1102">
        <f t="shared" ca="1" si="319"/>
        <v>0</v>
      </c>
      <c r="BJ184" s="1102">
        <f t="shared" ca="1" si="319"/>
        <v>0</v>
      </c>
      <c r="BK184" s="1102">
        <f t="shared" ca="1" si="319"/>
        <v>0</v>
      </c>
      <c r="BL184" s="1102">
        <f t="shared" ca="1" si="319"/>
        <v>0</v>
      </c>
      <c r="BM184" s="1102">
        <f t="shared" ca="1" si="319"/>
        <v>0</v>
      </c>
      <c r="BN184" s="1102">
        <f t="shared" ca="1" si="319"/>
        <v>0</v>
      </c>
      <c r="BO184" s="1102">
        <f t="shared" ca="1" si="319"/>
        <v>0</v>
      </c>
      <c r="BP184" s="1102">
        <f t="shared" ca="1" si="319"/>
        <v>0</v>
      </c>
      <c r="BQ184" s="1102">
        <f t="shared" ca="1" si="319"/>
        <v>0</v>
      </c>
      <c r="BR184" s="1102">
        <f t="shared" ref="BR184:EC184" ca="1" si="320">+BR$182*(_WF_Tier1_GP/_WF_Remainder_GP)</f>
        <v>0</v>
      </c>
      <c r="BS184" s="1102">
        <f t="shared" ca="1" si="320"/>
        <v>0</v>
      </c>
      <c r="BT184" s="1102">
        <f t="shared" ca="1" si="320"/>
        <v>0</v>
      </c>
      <c r="BU184" s="1102">
        <f t="shared" ca="1" si="320"/>
        <v>8210231.1600838881</v>
      </c>
      <c r="BV184" s="1102">
        <f t="shared" si="320"/>
        <v>0</v>
      </c>
      <c r="BW184" s="1102">
        <f t="shared" si="320"/>
        <v>0</v>
      </c>
      <c r="BX184" s="1102">
        <f t="shared" si="320"/>
        <v>0</v>
      </c>
      <c r="BY184" s="1102">
        <f t="shared" si="320"/>
        <v>0</v>
      </c>
      <c r="BZ184" s="1102">
        <f t="shared" si="320"/>
        <v>0</v>
      </c>
      <c r="CA184" s="1102">
        <f t="shared" si="320"/>
        <v>0</v>
      </c>
      <c r="CB184" s="1102">
        <f t="shared" si="320"/>
        <v>0</v>
      </c>
      <c r="CC184" s="1102">
        <f t="shared" si="320"/>
        <v>0</v>
      </c>
      <c r="CD184" s="1102">
        <f t="shared" si="320"/>
        <v>0</v>
      </c>
      <c r="CE184" s="1102">
        <f t="shared" si="320"/>
        <v>0</v>
      </c>
      <c r="CF184" s="1102">
        <f t="shared" si="320"/>
        <v>0</v>
      </c>
      <c r="CG184" s="1102">
        <f t="shared" si="320"/>
        <v>0</v>
      </c>
      <c r="CH184" s="1102">
        <f t="shared" si="320"/>
        <v>0</v>
      </c>
      <c r="CI184" s="1102">
        <f t="shared" si="320"/>
        <v>0</v>
      </c>
      <c r="CJ184" s="1102">
        <f t="shared" si="320"/>
        <v>0</v>
      </c>
      <c r="CK184" s="1102">
        <f t="shared" si="320"/>
        <v>0</v>
      </c>
      <c r="CL184" s="1102">
        <f t="shared" si="320"/>
        <v>0</v>
      </c>
      <c r="CM184" s="1102">
        <f t="shared" si="320"/>
        <v>0</v>
      </c>
      <c r="CN184" s="1102">
        <f t="shared" si="320"/>
        <v>0</v>
      </c>
      <c r="CO184" s="1102">
        <f t="shared" si="320"/>
        <v>0</v>
      </c>
      <c r="CP184" s="1102">
        <f t="shared" si="320"/>
        <v>0</v>
      </c>
      <c r="CQ184" s="1102">
        <f t="shared" si="320"/>
        <v>0</v>
      </c>
      <c r="CR184" s="1102">
        <f t="shared" si="320"/>
        <v>0</v>
      </c>
      <c r="CS184" s="1102">
        <f t="shared" si="320"/>
        <v>0</v>
      </c>
      <c r="CT184" s="1102">
        <f t="shared" si="320"/>
        <v>0</v>
      </c>
      <c r="CU184" s="1102">
        <f t="shared" si="320"/>
        <v>0</v>
      </c>
      <c r="CV184" s="1102">
        <f t="shared" si="320"/>
        <v>0</v>
      </c>
      <c r="CW184" s="1102">
        <f t="shared" si="320"/>
        <v>0</v>
      </c>
      <c r="CX184" s="1102">
        <f t="shared" si="320"/>
        <v>0</v>
      </c>
      <c r="CY184" s="1102">
        <f t="shared" si="320"/>
        <v>0</v>
      </c>
      <c r="CZ184" s="1102">
        <f t="shared" si="320"/>
        <v>0</v>
      </c>
      <c r="DA184" s="1102">
        <f t="shared" si="320"/>
        <v>0</v>
      </c>
      <c r="DB184" s="1102">
        <f t="shared" si="320"/>
        <v>0</v>
      </c>
      <c r="DC184" s="1102">
        <f t="shared" si="320"/>
        <v>0</v>
      </c>
      <c r="DD184" s="1102">
        <f t="shared" si="320"/>
        <v>0</v>
      </c>
      <c r="DE184" s="1102">
        <f t="shared" si="320"/>
        <v>0</v>
      </c>
      <c r="DF184" s="1102">
        <f t="shared" si="320"/>
        <v>0</v>
      </c>
      <c r="DG184" s="1102">
        <f t="shared" si="320"/>
        <v>0</v>
      </c>
      <c r="DH184" s="1102">
        <f t="shared" si="320"/>
        <v>0</v>
      </c>
      <c r="DI184" s="1102">
        <f t="shared" si="320"/>
        <v>0</v>
      </c>
      <c r="DJ184" s="1102">
        <f t="shared" si="320"/>
        <v>0</v>
      </c>
      <c r="DK184" s="1102">
        <f t="shared" si="320"/>
        <v>0</v>
      </c>
      <c r="DL184" s="1102">
        <f t="shared" si="320"/>
        <v>0</v>
      </c>
      <c r="DM184" s="1102">
        <f t="shared" si="320"/>
        <v>0</v>
      </c>
      <c r="DN184" s="1102">
        <f t="shared" si="320"/>
        <v>0</v>
      </c>
      <c r="DO184" s="1102">
        <f t="shared" si="320"/>
        <v>0</v>
      </c>
      <c r="DP184" s="1102">
        <f t="shared" si="320"/>
        <v>0</v>
      </c>
      <c r="DQ184" s="1102">
        <f t="shared" si="320"/>
        <v>0</v>
      </c>
      <c r="DR184" s="1102">
        <f t="shared" si="320"/>
        <v>0</v>
      </c>
      <c r="DS184" s="1102">
        <f t="shared" si="320"/>
        <v>0</v>
      </c>
      <c r="DT184" s="1102">
        <f t="shared" si="320"/>
        <v>0</v>
      </c>
      <c r="DU184" s="1102">
        <f t="shared" si="320"/>
        <v>0</v>
      </c>
      <c r="DV184" s="1102">
        <f t="shared" si="320"/>
        <v>0</v>
      </c>
      <c r="DW184" s="1102">
        <f t="shared" si="320"/>
        <v>0</v>
      </c>
      <c r="DX184" s="1102">
        <f t="shared" si="320"/>
        <v>0</v>
      </c>
      <c r="DY184" s="1102">
        <f t="shared" si="320"/>
        <v>0</v>
      </c>
      <c r="DZ184" s="1102">
        <f t="shared" si="320"/>
        <v>0</v>
      </c>
      <c r="EA184" s="1102">
        <f t="shared" si="320"/>
        <v>0</v>
      </c>
      <c r="EB184" s="1102">
        <f t="shared" si="320"/>
        <v>0</v>
      </c>
      <c r="EC184" s="1102">
        <f t="shared" si="320"/>
        <v>0</v>
      </c>
      <c r="ED184" s="1102">
        <f t="shared" ref="ED184:GO184" si="321">+ED$182*(_WF_Tier1_GP/_WF_Remainder_GP)</f>
        <v>0</v>
      </c>
      <c r="EE184" s="1102">
        <f t="shared" si="321"/>
        <v>0</v>
      </c>
      <c r="EF184" s="1102">
        <f t="shared" si="321"/>
        <v>0</v>
      </c>
      <c r="EG184" s="1102">
        <f t="shared" si="321"/>
        <v>0</v>
      </c>
      <c r="EH184" s="1102">
        <f t="shared" si="321"/>
        <v>0</v>
      </c>
      <c r="EI184" s="1102">
        <f t="shared" si="321"/>
        <v>0</v>
      </c>
      <c r="EJ184" s="1102">
        <f t="shared" si="321"/>
        <v>0</v>
      </c>
      <c r="EK184" s="1102">
        <f t="shared" si="321"/>
        <v>0</v>
      </c>
      <c r="EL184" s="1102">
        <f t="shared" si="321"/>
        <v>0</v>
      </c>
      <c r="EM184" s="1102">
        <f t="shared" si="321"/>
        <v>0</v>
      </c>
      <c r="EN184" s="1102">
        <f t="shared" si="321"/>
        <v>0</v>
      </c>
      <c r="EO184" s="1102">
        <f t="shared" si="321"/>
        <v>0</v>
      </c>
      <c r="EP184" s="1102">
        <f t="shared" si="321"/>
        <v>0</v>
      </c>
      <c r="EQ184" s="1102">
        <f t="shared" si="321"/>
        <v>0</v>
      </c>
      <c r="ER184" s="1102">
        <f t="shared" si="321"/>
        <v>0</v>
      </c>
      <c r="ES184" s="1102">
        <f t="shared" si="321"/>
        <v>0</v>
      </c>
      <c r="ET184" s="1102">
        <f t="shared" si="321"/>
        <v>0</v>
      </c>
      <c r="EU184" s="1102">
        <f t="shared" si="321"/>
        <v>0</v>
      </c>
      <c r="EV184" s="1102">
        <f t="shared" si="321"/>
        <v>0</v>
      </c>
      <c r="EW184" s="1102">
        <f t="shared" si="321"/>
        <v>0</v>
      </c>
      <c r="EX184" s="1102">
        <f t="shared" si="321"/>
        <v>0</v>
      </c>
      <c r="EY184" s="1102">
        <f t="shared" si="321"/>
        <v>0</v>
      </c>
      <c r="EZ184" s="1102">
        <f t="shared" si="321"/>
        <v>0</v>
      </c>
      <c r="FA184" s="1102">
        <f t="shared" si="321"/>
        <v>0</v>
      </c>
      <c r="FB184" s="1102">
        <f t="shared" si="321"/>
        <v>0</v>
      </c>
      <c r="FC184" s="1102">
        <f t="shared" si="321"/>
        <v>0</v>
      </c>
      <c r="FD184" s="1102">
        <f t="shared" si="321"/>
        <v>0</v>
      </c>
      <c r="FE184" s="1102">
        <f t="shared" si="321"/>
        <v>0</v>
      </c>
      <c r="FF184" s="1102">
        <f t="shared" si="321"/>
        <v>0</v>
      </c>
      <c r="FG184" s="1102">
        <f t="shared" si="321"/>
        <v>0</v>
      </c>
      <c r="FH184" s="1102">
        <f t="shared" si="321"/>
        <v>0</v>
      </c>
      <c r="FI184" s="1102">
        <f t="shared" si="321"/>
        <v>0</v>
      </c>
      <c r="FJ184" s="1102">
        <f t="shared" si="321"/>
        <v>0</v>
      </c>
      <c r="FK184" s="1102">
        <f t="shared" si="321"/>
        <v>0</v>
      </c>
      <c r="FL184" s="1102">
        <f t="shared" si="321"/>
        <v>0</v>
      </c>
      <c r="FM184" s="1102">
        <f t="shared" si="321"/>
        <v>0</v>
      </c>
      <c r="FN184" s="1102">
        <f t="shared" si="321"/>
        <v>0</v>
      </c>
      <c r="FO184" s="1102">
        <f t="shared" si="321"/>
        <v>0</v>
      </c>
      <c r="FP184" s="1102">
        <f t="shared" si="321"/>
        <v>0</v>
      </c>
      <c r="FQ184" s="1102">
        <f t="shared" si="321"/>
        <v>0</v>
      </c>
      <c r="FR184" s="1102">
        <f t="shared" si="321"/>
        <v>0</v>
      </c>
      <c r="FS184" s="1102">
        <f t="shared" si="321"/>
        <v>0</v>
      </c>
      <c r="FT184" s="1102">
        <f t="shared" si="321"/>
        <v>0</v>
      </c>
      <c r="FU184" s="1102">
        <f t="shared" si="321"/>
        <v>0</v>
      </c>
      <c r="FV184" s="1102">
        <f t="shared" si="321"/>
        <v>0</v>
      </c>
      <c r="FW184" s="1102">
        <f t="shared" si="321"/>
        <v>0</v>
      </c>
      <c r="FX184" s="1102">
        <f t="shared" si="321"/>
        <v>0</v>
      </c>
      <c r="FY184" s="1102">
        <f t="shared" si="321"/>
        <v>0</v>
      </c>
      <c r="FZ184" s="1102">
        <f t="shared" si="321"/>
        <v>0</v>
      </c>
      <c r="GA184" s="1102">
        <f t="shared" si="321"/>
        <v>0</v>
      </c>
      <c r="GB184" s="1102">
        <f t="shared" si="321"/>
        <v>0</v>
      </c>
      <c r="GC184" s="1102">
        <f t="shared" si="321"/>
        <v>0</v>
      </c>
      <c r="GD184" s="1102">
        <f t="shared" si="321"/>
        <v>0</v>
      </c>
      <c r="GE184" s="1102">
        <f t="shared" si="321"/>
        <v>0</v>
      </c>
      <c r="GF184" s="1102">
        <f t="shared" si="321"/>
        <v>0</v>
      </c>
      <c r="GG184" s="1102">
        <f t="shared" si="321"/>
        <v>0</v>
      </c>
      <c r="GH184" s="1102">
        <f t="shared" si="321"/>
        <v>0</v>
      </c>
      <c r="GI184" s="1102">
        <f t="shared" si="321"/>
        <v>0</v>
      </c>
      <c r="GJ184" s="1102">
        <f t="shared" si="321"/>
        <v>0</v>
      </c>
      <c r="GK184" s="1102">
        <f t="shared" si="321"/>
        <v>0</v>
      </c>
      <c r="GL184" s="1102">
        <f t="shared" si="321"/>
        <v>0</v>
      </c>
      <c r="GM184" s="1102">
        <f t="shared" si="321"/>
        <v>0</v>
      </c>
      <c r="GN184" s="1102">
        <f t="shared" si="321"/>
        <v>0</v>
      </c>
      <c r="GO184" s="1102">
        <f t="shared" si="321"/>
        <v>0</v>
      </c>
      <c r="GP184" s="1102">
        <f t="shared" ref="GP184:IL184" si="322">+GP$182*(_WF_Tier1_GP/_WF_Remainder_GP)</f>
        <v>0</v>
      </c>
      <c r="GQ184" s="1102">
        <f t="shared" si="322"/>
        <v>0</v>
      </c>
      <c r="GR184" s="1102">
        <f t="shared" si="322"/>
        <v>0</v>
      </c>
      <c r="GS184" s="1102">
        <f t="shared" si="322"/>
        <v>0</v>
      </c>
      <c r="GT184" s="1102">
        <f t="shared" si="322"/>
        <v>0</v>
      </c>
      <c r="GU184" s="1102">
        <f t="shared" si="322"/>
        <v>0</v>
      </c>
      <c r="GV184" s="1102">
        <f t="shared" si="322"/>
        <v>0</v>
      </c>
      <c r="GW184" s="1102">
        <f t="shared" si="322"/>
        <v>0</v>
      </c>
      <c r="GX184" s="1102">
        <f t="shared" si="322"/>
        <v>0</v>
      </c>
      <c r="GY184" s="1102">
        <f t="shared" si="322"/>
        <v>0</v>
      </c>
      <c r="GZ184" s="1102">
        <f t="shared" si="322"/>
        <v>0</v>
      </c>
      <c r="HA184" s="1102">
        <f t="shared" si="322"/>
        <v>0</v>
      </c>
      <c r="HB184" s="1102">
        <f t="shared" si="322"/>
        <v>0</v>
      </c>
      <c r="HC184" s="1102">
        <f t="shared" si="322"/>
        <v>0</v>
      </c>
      <c r="HD184" s="1102">
        <f t="shared" si="322"/>
        <v>0</v>
      </c>
      <c r="HE184" s="1102">
        <f t="shared" si="322"/>
        <v>0</v>
      </c>
      <c r="HF184" s="1102">
        <f t="shared" si="322"/>
        <v>0</v>
      </c>
      <c r="HG184" s="1102">
        <f t="shared" si="322"/>
        <v>0</v>
      </c>
      <c r="HH184" s="1102">
        <f t="shared" si="322"/>
        <v>0</v>
      </c>
      <c r="HI184" s="1102">
        <f t="shared" si="322"/>
        <v>0</v>
      </c>
      <c r="HJ184" s="1102">
        <f t="shared" si="322"/>
        <v>0</v>
      </c>
      <c r="HK184" s="1102">
        <f t="shared" si="322"/>
        <v>0</v>
      </c>
      <c r="HL184" s="1102">
        <f t="shared" si="322"/>
        <v>0</v>
      </c>
      <c r="HM184" s="1102">
        <f t="shared" si="322"/>
        <v>0</v>
      </c>
      <c r="HN184" s="1102">
        <f t="shared" si="322"/>
        <v>0</v>
      </c>
      <c r="HO184" s="1102">
        <f t="shared" si="322"/>
        <v>0</v>
      </c>
      <c r="HP184" s="1102">
        <f t="shared" si="322"/>
        <v>0</v>
      </c>
      <c r="HQ184" s="1102">
        <f t="shared" si="322"/>
        <v>0</v>
      </c>
      <c r="HR184" s="1102">
        <f t="shared" si="322"/>
        <v>0</v>
      </c>
      <c r="HS184" s="1102">
        <f t="shared" si="322"/>
        <v>0</v>
      </c>
      <c r="HT184" s="1102">
        <f t="shared" si="322"/>
        <v>0</v>
      </c>
      <c r="HU184" s="1102">
        <f t="shared" si="322"/>
        <v>0</v>
      </c>
      <c r="HV184" s="1102">
        <f t="shared" si="322"/>
        <v>0</v>
      </c>
      <c r="HW184" s="1102">
        <f t="shared" si="322"/>
        <v>0</v>
      </c>
      <c r="HX184" s="1102">
        <f t="shared" si="322"/>
        <v>0</v>
      </c>
      <c r="HY184" s="1102">
        <f t="shared" si="322"/>
        <v>0</v>
      </c>
      <c r="HZ184" s="1102">
        <f t="shared" si="322"/>
        <v>0</v>
      </c>
      <c r="IA184" s="1102">
        <f t="shared" si="322"/>
        <v>0</v>
      </c>
      <c r="IB184" s="1102">
        <f t="shared" si="322"/>
        <v>0</v>
      </c>
      <c r="IC184" s="1102">
        <f t="shared" si="322"/>
        <v>0</v>
      </c>
      <c r="ID184" s="1102">
        <f t="shared" si="322"/>
        <v>0</v>
      </c>
      <c r="IE184" s="1102">
        <f t="shared" si="322"/>
        <v>0</v>
      </c>
      <c r="IF184" s="1102">
        <f t="shared" si="322"/>
        <v>0</v>
      </c>
      <c r="IG184" s="1102">
        <f t="shared" si="322"/>
        <v>0</v>
      </c>
      <c r="IH184" s="1102">
        <f t="shared" si="322"/>
        <v>0</v>
      </c>
      <c r="II184" s="1102">
        <f t="shared" si="322"/>
        <v>0</v>
      </c>
      <c r="IJ184" s="1102">
        <f t="shared" si="322"/>
        <v>0</v>
      </c>
      <c r="IK184" s="1102">
        <f t="shared" si="322"/>
        <v>0</v>
      </c>
      <c r="IL184" s="1102">
        <f t="shared" si="322"/>
        <v>0</v>
      </c>
    </row>
    <row r="185" spans="1:247" s="1099" customFormat="1">
      <c r="B185" s="1100" t="s">
        <v>743</v>
      </c>
      <c r="C185" s="1100"/>
      <c r="D185" s="1101">
        <f ca="1">+IFERROR(E185/SUM($E$184:$E$185),"")</f>
        <v>0.8</v>
      </c>
      <c r="E185" s="1100">
        <f ca="1">SUM(G185:IL185)</f>
        <v>32840924.64033556</v>
      </c>
      <c r="F185" s="1102">
        <f t="shared" ref="F185:BQ185" si="323">+F$182*((_WF_Remainder_GP-_WF_Tier1_GP)/_WF_Remainder_GP)</f>
        <v>0</v>
      </c>
      <c r="G185" s="1102">
        <f t="shared" ca="1" si="323"/>
        <v>0</v>
      </c>
      <c r="H185" s="1102">
        <f t="shared" ca="1" si="323"/>
        <v>0</v>
      </c>
      <c r="I185" s="1102">
        <f t="shared" ca="1" si="323"/>
        <v>0</v>
      </c>
      <c r="J185" s="1102">
        <f t="shared" ca="1" si="323"/>
        <v>0</v>
      </c>
      <c r="K185" s="1102">
        <f t="shared" ca="1" si="323"/>
        <v>0</v>
      </c>
      <c r="L185" s="1102">
        <f t="shared" ca="1" si="323"/>
        <v>0</v>
      </c>
      <c r="M185" s="1102">
        <f t="shared" ca="1" si="323"/>
        <v>0</v>
      </c>
      <c r="N185" s="1102">
        <f t="shared" ca="1" si="323"/>
        <v>0</v>
      </c>
      <c r="O185" s="1102">
        <f t="shared" ca="1" si="323"/>
        <v>0</v>
      </c>
      <c r="P185" s="1102">
        <f t="shared" ca="1" si="323"/>
        <v>0</v>
      </c>
      <c r="Q185" s="1102">
        <f t="shared" ca="1" si="323"/>
        <v>0</v>
      </c>
      <c r="R185" s="1102">
        <f t="shared" ca="1" si="323"/>
        <v>0</v>
      </c>
      <c r="S185" s="1102">
        <f t="shared" ca="1" si="323"/>
        <v>0</v>
      </c>
      <c r="T185" s="1102">
        <f t="shared" ca="1" si="323"/>
        <v>0</v>
      </c>
      <c r="U185" s="1102">
        <f t="shared" ca="1" si="323"/>
        <v>0</v>
      </c>
      <c r="V185" s="1102">
        <f t="shared" ca="1" si="323"/>
        <v>0</v>
      </c>
      <c r="W185" s="1102">
        <f t="shared" ca="1" si="323"/>
        <v>0</v>
      </c>
      <c r="X185" s="1102">
        <f t="shared" ca="1" si="323"/>
        <v>0</v>
      </c>
      <c r="Y185" s="1102">
        <f t="shared" ca="1" si="323"/>
        <v>0</v>
      </c>
      <c r="Z185" s="1102">
        <f t="shared" ca="1" si="323"/>
        <v>0</v>
      </c>
      <c r="AA185" s="1102">
        <f t="shared" ca="1" si="323"/>
        <v>0</v>
      </c>
      <c r="AB185" s="1102">
        <f t="shared" ca="1" si="323"/>
        <v>0</v>
      </c>
      <c r="AC185" s="1102">
        <f t="shared" ca="1" si="323"/>
        <v>0</v>
      </c>
      <c r="AD185" s="1102">
        <f t="shared" ca="1" si="323"/>
        <v>0</v>
      </c>
      <c r="AE185" s="1102">
        <f t="shared" ca="1" si="323"/>
        <v>0</v>
      </c>
      <c r="AF185" s="1102">
        <f t="shared" ca="1" si="323"/>
        <v>0</v>
      </c>
      <c r="AG185" s="1102">
        <f t="shared" ca="1" si="323"/>
        <v>0</v>
      </c>
      <c r="AH185" s="1102">
        <f t="shared" ca="1" si="323"/>
        <v>0</v>
      </c>
      <c r="AI185" s="1102">
        <f t="shared" ca="1" si="323"/>
        <v>0</v>
      </c>
      <c r="AJ185" s="1102">
        <f t="shared" ca="1" si="323"/>
        <v>0</v>
      </c>
      <c r="AK185" s="1102">
        <f t="shared" ca="1" si="323"/>
        <v>0</v>
      </c>
      <c r="AL185" s="1102">
        <f t="shared" ca="1" si="323"/>
        <v>0</v>
      </c>
      <c r="AM185" s="1102">
        <f t="shared" ca="1" si="323"/>
        <v>0</v>
      </c>
      <c r="AN185" s="1102">
        <f t="shared" ca="1" si="323"/>
        <v>0</v>
      </c>
      <c r="AO185" s="1102">
        <f t="shared" ca="1" si="323"/>
        <v>0</v>
      </c>
      <c r="AP185" s="1102">
        <f t="shared" ca="1" si="323"/>
        <v>0</v>
      </c>
      <c r="AQ185" s="1102">
        <f t="shared" ca="1" si="323"/>
        <v>0</v>
      </c>
      <c r="AR185" s="1102">
        <f t="shared" ca="1" si="323"/>
        <v>0</v>
      </c>
      <c r="AS185" s="1102">
        <f t="shared" ca="1" si="323"/>
        <v>0</v>
      </c>
      <c r="AT185" s="1102">
        <f t="shared" ca="1" si="323"/>
        <v>0</v>
      </c>
      <c r="AU185" s="1102">
        <f t="shared" ca="1" si="323"/>
        <v>0</v>
      </c>
      <c r="AV185" s="1102">
        <f t="shared" ca="1" si="323"/>
        <v>0</v>
      </c>
      <c r="AW185" s="1102">
        <f t="shared" ca="1" si="323"/>
        <v>0</v>
      </c>
      <c r="AX185" s="1102">
        <f t="shared" ca="1" si="323"/>
        <v>0</v>
      </c>
      <c r="AY185" s="1102">
        <f t="shared" ca="1" si="323"/>
        <v>0</v>
      </c>
      <c r="AZ185" s="1102">
        <f t="shared" ca="1" si="323"/>
        <v>0</v>
      </c>
      <c r="BA185" s="1102">
        <f t="shared" ca="1" si="323"/>
        <v>0</v>
      </c>
      <c r="BB185" s="1102">
        <f t="shared" ca="1" si="323"/>
        <v>0</v>
      </c>
      <c r="BC185" s="1102">
        <f t="shared" ca="1" si="323"/>
        <v>0</v>
      </c>
      <c r="BD185" s="1102">
        <f t="shared" ca="1" si="323"/>
        <v>0</v>
      </c>
      <c r="BE185" s="1102">
        <f t="shared" ca="1" si="323"/>
        <v>0</v>
      </c>
      <c r="BF185" s="1102">
        <f t="shared" ca="1" si="323"/>
        <v>0</v>
      </c>
      <c r="BG185" s="1102">
        <f t="shared" ca="1" si="323"/>
        <v>0</v>
      </c>
      <c r="BH185" s="1102">
        <f t="shared" ca="1" si="323"/>
        <v>0</v>
      </c>
      <c r="BI185" s="1102">
        <f t="shared" ca="1" si="323"/>
        <v>0</v>
      </c>
      <c r="BJ185" s="1102">
        <f t="shared" ca="1" si="323"/>
        <v>0</v>
      </c>
      <c r="BK185" s="1102">
        <f t="shared" ca="1" si="323"/>
        <v>0</v>
      </c>
      <c r="BL185" s="1102">
        <f t="shared" ca="1" si="323"/>
        <v>0</v>
      </c>
      <c r="BM185" s="1102">
        <f t="shared" ca="1" si="323"/>
        <v>0</v>
      </c>
      <c r="BN185" s="1102">
        <f t="shared" ca="1" si="323"/>
        <v>0</v>
      </c>
      <c r="BO185" s="1102">
        <f t="shared" ca="1" si="323"/>
        <v>0</v>
      </c>
      <c r="BP185" s="1102">
        <f t="shared" ca="1" si="323"/>
        <v>0</v>
      </c>
      <c r="BQ185" s="1102">
        <f t="shared" ca="1" si="323"/>
        <v>0</v>
      </c>
      <c r="BR185" s="1102">
        <f t="shared" ref="BR185:EC185" ca="1" si="324">+BR$182*((_WF_Remainder_GP-_WF_Tier1_GP)/_WF_Remainder_GP)</f>
        <v>0</v>
      </c>
      <c r="BS185" s="1102">
        <f t="shared" ca="1" si="324"/>
        <v>0</v>
      </c>
      <c r="BT185" s="1102">
        <f t="shared" ca="1" si="324"/>
        <v>0</v>
      </c>
      <c r="BU185" s="1102">
        <f t="shared" ca="1" si="324"/>
        <v>32840924.64033556</v>
      </c>
      <c r="BV185" s="1102">
        <f t="shared" si="324"/>
        <v>0</v>
      </c>
      <c r="BW185" s="1102">
        <f t="shared" si="324"/>
        <v>0</v>
      </c>
      <c r="BX185" s="1102">
        <f t="shared" si="324"/>
        <v>0</v>
      </c>
      <c r="BY185" s="1102">
        <f t="shared" si="324"/>
        <v>0</v>
      </c>
      <c r="BZ185" s="1102">
        <f t="shared" si="324"/>
        <v>0</v>
      </c>
      <c r="CA185" s="1102">
        <f t="shared" si="324"/>
        <v>0</v>
      </c>
      <c r="CB185" s="1102">
        <f t="shared" si="324"/>
        <v>0</v>
      </c>
      <c r="CC185" s="1102">
        <f t="shared" si="324"/>
        <v>0</v>
      </c>
      <c r="CD185" s="1102">
        <f t="shared" si="324"/>
        <v>0</v>
      </c>
      <c r="CE185" s="1102">
        <f t="shared" si="324"/>
        <v>0</v>
      </c>
      <c r="CF185" s="1102">
        <f t="shared" si="324"/>
        <v>0</v>
      </c>
      <c r="CG185" s="1102">
        <f t="shared" si="324"/>
        <v>0</v>
      </c>
      <c r="CH185" s="1102">
        <f t="shared" si="324"/>
        <v>0</v>
      </c>
      <c r="CI185" s="1102">
        <f t="shared" si="324"/>
        <v>0</v>
      </c>
      <c r="CJ185" s="1102">
        <f t="shared" si="324"/>
        <v>0</v>
      </c>
      <c r="CK185" s="1102">
        <f t="shared" si="324"/>
        <v>0</v>
      </c>
      <c r="CL185" s="1102">
        <f t="shared" si="324"/>
        <v>0</v>
      </c>
      <c r="CM185" s="1102">
        <f t="shared" si="324"/>
        <v>0</v>
      </c>
      <c r="CN185" s="1102">
        <f t="shared" si="324"/>
        <v>0</v>
      </c>
      <c r="CO185" s="1102">
        <f t="shared" si="324"/>
        <v>0</v>
      </c>
      <c r="CP185" s="1102">
        <f t="shared" si="324"/>
        <v>0</v>
      </c>
      <c r="CQ185" s="1102">
        <f t="shared" si="324"/>
        <v>0</v>
      </c>
      <c r="CR185" s="1102">
        <f t="shared" si="324"/>
        <v>0</v>
      </c>
      <c r="CS185" s="1102">
        <f t="shared" si="324"/>
        <v>0</v>
      </c>
      <c r="CT185" s="1102">
        <f t="shared" si="324"/>
        <v>0</v>
      </c>
      <c r="CU185" s="1102">
        <f t="shared" si="324"/>
        <v>0</v>
      </c>
      <c r="CV185" s="1102">
        <f t="shared" si="324"/>
        <v>0</v>
      </c>
      <c r="CW185" s="1102">
        <f t="shared" si="324"/>
        <v>0</v>
      </c>
      <c r="CX185" s="1102">
        <f t="shared" si="324"/>
        <v>0</v>
      </c>
      <c r="CY185" s="1102">
        <f t="shared" si="324"/>
        <v>0</v>
      </c>
      <c r="CZ185" s="1102">
        <f t="shared" si="324"/>
        <v>0</v>
      </c>
      <c r="DA185" s="1102">
        <f t="shared" si="324"/>
        <v>0</v>
      </c>
      <c r="DB185" s="1102">
        <f t="shared" si="324"/>
        <v>0</v>
      </c>
      <c r="DC185" s="1102">
        <f t="shared" si="324"/>
        <v>0</v>
      </c>
      <c r="DD185" s="1102">
        <f t="shared" si="324"/>
        <v>0</v>
      </c>
      <c r="DE185" s="1102">
        <f t="shared" si="324"/>
        <v>0</v>
      </c>
      <c r="DF185" s="1102">
        <f t="shared" si="324"/>
        <v>0</v>
      </c>
      <c r="DG185" s="1102">
        <f t="shared" si="324"/>
        <v>0</v>
      </c>
      <c r="DH185" s="1102">
        <f t="shared" si="324"/>
        <v>0</v>
      </c>
      <c r="DI185" s="1102">
        <f t="shared" si="324"/>
        <v>0</v>
      </c>
      <c r="DJ185" s="1102">
        <f t="shared" si="324"/>
        <v>0</v>
      </c>
      <c r="DK185" s="1102">
        <f t="shared" si="324"/>
        <v>0</v>
      </c>
      <c r="DL185" s="1102">
        <f t="shared" si="324"/>
        <v>0</v>
      </c>
      <c r="DM185" s="1102">
        <f t="shared" si="324"/>
        <v>0</v>
      </c>
      <c r="DN185" s="1102">
        <f t="shared" si="324"/>
        <v>0</v>
      </c>
      <c r="DO185" s="1102">
        <f t="shared" si="324"/>
        <v>0</v>
      </c>
      <c r="DP185" s="1102">
        <f t="shared" si="324"/>
        <v>0</v>
      </c>
      <c r="DQ185" s="1102">
        <f t="shared" si="324"/>
        <v>0</v>
      </c>
      <c r="DR185" s="1102">
        <f t="shared" si="324"/>
        <v>0</v>
      </c>
      <c r="DS185" s="1102">
        <f t="shared" si="324"/>
        <v>0</v>
      </c>
      <c r="DT185" s="1102">
        <f t="shared" si="324"/>
        <v>0</v>
      </c>
      <c r="DU185" s="1102">
        <f t="shared" si="324"/>
        <v>0</v>
      </c>
      <c r="DV185" s="1102">
        <f t="shared" si="324"/>
        <v>0</v>
      </c>
      <c r="DW185" s="1102">
        <f t="shared" si="324"/>
        <v>0</v>
      </c>
      <c r="DX185" s="1102">
        <f t="shared" si="324"/>
        <v>0</v>
      </c>
      <c r="DY185" s="1102">
        <f t="shared" si="324"/>
        <v>0</v>
      </c>
      <c r="DZ185" s="1102">
        <f t="shared" si="324"/>
        <v>0</v>
      </c>
      <c r="EA185" s="1102">
        <f t="shared" si="324"/>
        <v>0</v>
      </c>
      <c r="EB185" s="1102">
        <f t="shared" si="324"/>
        <v>0</v>
      </c>
      <c r="EC185" s="1102">
        <f t="shared" si="324"/>
        <v>0</v>
      </c>
      <c r="ED185" s="1102">
        <f t="shared" ref="ED185:GO185" si="325">+ED$182*((_WF_Remainder_GP-_WF_Tier1_GP)/_WF_Remainder_GP)</f>
        <v>0</v>
      </c>
      <c r="EE185" s="1102">
        <f t="shared" si="325"/>
        <v>0</v>
      </c>
      <c r="EF185" s="1102">
        <f t="shared" si="325"/>
        <v>0</v>
      </c>
      <c r="EG185" s="1102">
        <f t="shared" si="325"/>
        <v>0</v>
      </c>
      <c r="EH185" s="1102">
        <f t="shared" si="325"/>
        <v>0</v>
      </c>
      <c r="EI185" s="1102">
        <f t="shared" si="325"/>
        <v>0</v>
      </c>
      <c r="EJ185" s="1102">
        <f t="shared" si="325"/>
        <v>0</v>
      </c>
      <c r="EK185" s="1102">
        <f t="shared" si="325"/>
        <v>0</v>
      </c>
      <c r="EL185" s="1102">
        <f t="shared" si="325"/>
        <v>0</v>
      </c>
      <c r="EM185" s="1102">
        <f t="shared" si="325"/>
        <v>0</v>
      </c>
      <c r="EN185" s="1102">
        <f t="shared" si="325"/>
        <v>0</v>
      </c>
      <c r="EO185" s="1102">
        <f t="shared" si="325"/>
        <v>0</v>
      </c>
      <c r="EP185" s="1102">
        <f t="shared" si="325"/>
        <v>0</v>
      </c>
      <c r="EQ185" s="1102">
        <f t="shared" si="325"/>
        <v>0</v>
      </c>
      <c r="ER185" s="1102">
        <f t="shared" si="325"/>
        <v>0</v>
      </c>
      <c r="ES185" s="1102">
        <f t="shared" si="325"/>
        <v>0</v>
      </c>
      <c r="ET185" s="1102">
        <f t="shared" si="325"/>
        <v>0</v>
      </c>
      <c r="EU185" s="1102">
        <f t="shared" si="325"/>
        <v>0</v>
      </c>
      <c r="EV185" s="1102">
        <f t="shared" si="325"/>
        <v>0</v>
      </c>
      <c r="EW185" s="1102">
        <f t="shared" si="325"/>
        <v>0</v>
      </c>
      <c r="EX185" s="1102">
        <f t="shared" si="325"/>
        <v>0</v>
      </c>
      <c r="EY185" s="1102">
        <f t="shared" si="325"/>
        <v>0</v>
      </c>
      <c r="EZ185" s="1102">
        <f t="shared" si="325"/>
        <v>0</v>
      </c>
      <c r="FA185" s="1102">
        <f t="shared" si="325"/>
        <v>0</v>
      </c>
      <c r="FB185" s="1102">
        <f t="shared" si="325"/>
        <v>0</v>
      </c>
      <c r="FC185" s="1102">
        <f t="shared" si="325"/>
        <v>0</v>
      </c>
      <c r="FD185" s="1102">
        <f t="shared" si="325"/>
        <v>0</v>
      </c>
      <c r="FE185" s="1102">
        <f t="shared" si="325"/>
        <v>0</v>
      </c>
      <c r="FF185" s="1102">
        <f t="shared" si="325"/>
        <v>0</v>
      </c>
      <c r="FG185" s="1102">
        <f t="shared" si="325"/>
        <v>0</v>
      </c>
      <c r="FH185" s="1102">
        <f t="shared" si="325"/>
        <v>0</v>
      </c>
      <c r="FI185" s="1102">
        <f t="shared" si="325"/>
        <v>0</v>
      </c>
      <c r="FJ185" s="1102">
        <f t="shared" si="325"/>
        <v>0</v>
      </c>
      <c r="FK185" s="1102">
        <f t="shared" si="325"/>
        <v>0</v>
      </c>
      <c r="FL185" s="1102">
        <f t="shared" si="325"/>
        <v>0</v>
      </c>
      <c r="FM185" s="1102">
        <f t="shared" si="325"/>
        <v>0</v>
      </c>
      <c r="FN185" s="1102">
        <f t="shared" si="325"/>
        <v>0</v>
      </c>
      <c r="FO185" s="1102">
        <f t="shared" si="325"/>
        <v>0</v>
      </c>
      <c r="FP185" s="1102">
        <f t="shared" si="325"/>
        <v>0</v>
      </c>
      <c r="FQ185" s="1102">
        <f t="shared" si="325"/>
        <v>0</v>
      </c>
      <c r="FR185" s="1102">
        <f t="shared" si="325"/>
        <v>0</v>
      </c>
      <c r="FS185" s="1102">
        <f t="shared" si="325"/>
        <v>0</v>
      </c>
      <c r="FT185" s="1102">
        <f t="shared" si="325"/>
        <v>0</v>
      </c>
      <c r="FU185" s="1102">
        <f t="shared" si="325"/>
        <v>0</v>
      </c>
      <c r="FV185" s="1102">
        <f t="shared" si="325"/>
        <v>0</v>
      </c>
      <c r="FW185" s="1102">
        <f t="shared" si="325"/>
        <v>0</v>
      </c>
      <c r="FX185" s="1102">
        <f t="shared" si="325"/>
        <v>0</v>
      </c>
      <c r="FY185" s="1102">
        <f t="shared" si="325"/>
        <v>0</v>
      </c>
      <c r="FZ185" s="1102">
        <f t="shared" si="325"/>
        <v>0</v>
      </c>
      <c r="GA185" s="1102">
        <f t="shared" si="325"/>
        <v>0</v>
      </c>
      <c r="GB185" s="1102">
        <f t="shared" si="325"/>
        <v>0</v>
      </c>
      <c r="GC185" s="1102">
        <f t="shared" si="325"/>
        <v>0</v>
      </c>
      <c r="GD185" s="1102">
        <f t="shared" si="325"/>
        <v>0</v>
      </c>
      <c r="GE185" s="1102">
        <f t="shared" si="325"/>
        <v>0</v>
      </c>
      <c r="GF185" s="1102">
        <f t="shared" si="325"/>
        <v>0</v>
      </c>
      <c r="GG185" s="1102">
        <f t="shared" si="325"/>
        <v>0</v>
      </c>
      <c r="GH185" s="1102">
        <f t="shared" si="325"/>
        <v>0</v>
      </c>
      <c r="GI185" s="1102">
        <f t="shared" si="325"/>
        <v>0</v>
      </c>
      <c r="GJ185" s="1102">
        <f t="shared" si="325"/>
        <v>0</v>
      </c>
      <c r="GK185" s="1102">
        <f t="shared" si="325"/>
        <v>0</v>
      </c>
      <c r="GL185" s="1102">
        <f t="shared" si="325"/>
        <v>0</v>
      </c>
      <c r="GM185" s="1102">
        <f t="shared" si="325"/>
        <v>0</v>
      </c>
      <c r="GN185" s="1102">
        <f t="shared" si="325"/>
        <v>0</v>
      </c>
      <c r="GO185" s="1102">
        <f t="shared" si="325"/>
        <v>0</v>
      </c>
      <c r="GP185" s="1102">
        <f t="shared" ref="GP185:IL185" si="326">+GP$182*((_WF_Remainder_GP-_WF_Tier1_GP)/_WF_Remainder_GP)</f>
        <v>0</v>
      </c>
      <c r="GQ185" s="1102">
        <f t="shared" si="326"/>
        <v>0</v>
      </c>
      <c r="GR185" s="1102">
        <f t="shared" si="326"/>
        <v>0</v>
      </c>
      <c r="GS185" s="1102">
        <f t="shared" si="326"/>
        <v>0</v>
      </c>
      <c r="GT185" s="1102">
        <f t="shared" si="326"/>
        <v>0</v>
      </c>
      <c r="GU185" s="1102">
        <f t="shared" si="326"/>
        <v>0</v>
      </c>
      <c r="GV185" s="1102">
        <f t="shared" si="326"/>
        <v>0</v>
      </c>
      <c r="GW185" s="1102">
        <f t="shared" si="326"/>
        <v>0</v>
      </c>
      <c r="GX185" s="1102">
        <f t="shared" si="326"/>
        <v>0</v>
      </c>
      <c r="GY185" s="1102">
        <f t="shared" si="326"/>
        <v>0</v>
      </c>
      <c r="GZ185" s="1102">
        <f t="shared" si="326"/>
        <v>0</v>
      </c>
      <c r="HA185" s="1102">
        <f t="shared" si="326"/>
        <v>0</v>
      </c>
      <c r="HB185" s="1102">
        <f t="shared" si="326"/>
        <v>0</v>
      </c>
      <c r="HC185" s="1102">
        <f t="shared" si="326"/>
        <v>0</v>
      </c>
      <c r="HD185" s="1102">
        <f t="shared" si="326"/>
        <v>0</v>
      </c>
      <c r="HE185" s="1102">
        <f t="shared" si="326"/>
        <v>0</v>
      </c>
      <c r="HF185" s="1102">
        <f t="shared" si="326"/>
        <v>0</v>
      </c>
      <c r="HG185" s="1102">
        <f t="shared" si="326"/>
        <v>0</v>
      </c>
      <c r="HH185" s="1102">
        <f t="shared" si="326"/>
        <v>0</v>
      </c>
      <c r="HI185" s="1102">
        <f t="shared" si="326"/>
        <v>0</v>
      </c>
      <c r="HJ185" s="1102">
        <f t="shared" si="326"/>
        <v>0</v>
      </c>
      <c r="HK185" s="1102">
        <f t="shared" si="326"/>
        <v>0</v>
      </c>
      <c r="HL185" s="1102">
        <f t="shared" si="326"/>
        <v>0</v>
      </c>
      <c r="HM185" s="1102">
        <f t="shared" si="326"/>
        <v>0</v>
      </c>
      <c r="HN185" s="1102">
        <f t="shared" si="326"/>
        <v>0</v>
      </c>
      <c r="HO185" s="1102">
        <f t="shared" si="326"/>
        <v>0</v>
      </c>
      <c r="HP185" s="1102">
        <f t="shared" si="326"/>
        <v>0</v>
      </c>
      <c r="HQ185" s="1102">
        <f t="shared" si="326"/>
        <v>0</v>
      </c>
      <c r="HR185" s="1102">
        <f t="shared" si="326"/>
        <v>0</v>
      </c>
      <c r="HS185" s="1102">
        <f t="shared" si="326"/>
        <v>0</v>
      </c>
      <c r="HT185" s="1102">
        <f t="shared" si="326"/>
        <v>0</v>
      </c>
      <c r="HU185" s="1102">
        <f t="shared" si="326"/>
        <v>0</v>
      </c>
      <c r="HV185" s="1102">
        <f t="shared" si="326"/>
        <v>0</v>
      </c>
      <c r="HW185" s="1102">
        <f t="shared" si="326"/>
        <v>0</v>
      </c>
      <c r="HX185" s="1102">
        <f t="shared" si="326"/>
        <v>0</v>
      </c>
      <c r="HY185" s="1102">
        <f t="shared" si="326"/>
        <v>0</v>
      </c>
      <c r="HZ185" s="1102">
        <f t="shared" si="326"/>
        <v>0</v>
      </c>
      <c r="IA185" s="1102">
        <f t="shared" si="326"/>
        <v>0</v>
      </c>
      <c r="IB185" s="1102">
        <f t="shared" si="326"/>
        <v>0</v>
      </c>
      <c r="IC185" s="1102">
        <f t="shared" si="326"/>
        <v>0</v>
      </c>
      <c r="ID185" s="1102">
        <f t="shared" si="326"/>
        <v>0</v>
      </c>
      <c r="IE185" s="1102">
        <f t="shared" si="326"/>
        <v>0</v>
      </c>
      <c r="IF185" s="1102">
        <f t="shared" si="326"/>
        <v>0</v>
      </c>
      <c r="IG185" s="1102">
        <f t="shared" si="326"/>
        <v>0</v>
      </c>
      <c r="IH185" s="1102">
        <f t="shared" si="326"/>
        <v>0</v>
      </c>
      <c r="II185" s="1102">
        <f t="shared" si="326"/>
        <v>0</v>
      </c>
      <c r="IJ185" s="1102">
        <f t="shared" si="326"/>
        <v>0</v>
      </c>
      <c r="IK185" s="1102">
        <f t="shared" si="326"/>
        <v>0</v>
      </c>
      <c r="IL185" s="1102">
        <f t="shared" si="326"/>
        <v>0</v>
      </c>
    </row>
    <row r="186" spans="1:247" s="709" customFormat="1">
      <c r="D186" s="810"/>
    </row>
    <row r="187" spans="1:247" s="709" customFormat="1">
      <c r="B187" s="709" t="s">
        <v>744</v>
      </c>
      <c r="D187" s="810"/>
      <c r="E187" s="709">
        <f ca="1">SUM(G187:IL187)</f>
        <v>0</v>
      </c>
      <c r="F187" s="709">
        <f>F180-SUM(F181:F182)</f>
        <v>0</v>
      </c>
      <c r="G187" s="709">
        <f t="shared" ref="G187:BR187" ca="1" si="327">G180-SUM(G181:G182)</f>
        <v>0</v>
      </c>
      <c r="H187" s="709">
        <f t="shared" ca="1" si="327"/>
        <v>0</v>
      </c>
      <c r="I187" s="709">
        <f t="shared" ca="1" si="327"/>
        <v>0</v>
      </c>
      <c r="J187" s="709">
        <f t="shared" ca="1" si="327"/>
        <v>0</v>
      </c>
      <c r="K187" s="709">
        <f t="shared" ca="1" si="327"/>
        <v>0</v>
      </c>
      <c r="L187" s="709">
        <f t="shared" ca="1" si="327"/>
        <v>0</v>
      </c>
      <c r="M187" s="709">
        <f t="shared" ca="1" si="327"/>
        <v>0</v>
      </c>
      <c r="N187" s="709">
        <f t="shared" ca="1" si="327"/>
        <v>0</v>
      </c>
      <c r="O187" s="709">
        <f t="shared" ca="1" si="327"/>
        <v>0</v>
      </c>
      <c r="P187" s="709">
        <f t="shared" ca="1" si="327"/>
        <v>0</v>
      </c>
      <c r="Q187" s="709">
        <f t="shared" ca="1" si="327"/>
        <v>0</v>
      </c>
      <c r="R187" s="709">
        <f t="shared" ca="1" si="327"/>
        <v>0</v>
      </c>
      <c r="S187" s="709">
        <f t="shared" ca="1" si="327"/>
        <v>0</v>
      </c>
      <c r="T187" s="709">
        <f t="shared" ca="1" si="327"/>
        <v>0</v>
      </c>
      <c r="U187" s="709">
        <f t="shared" ca="1" si="327"/>
        <v>0</v>
      </c>
      <c r="V187" s="709">
        <f t="shared" ca="1" si="327"/>
        <v>0</v>
      </c>
      <c r="W187" s="709">
        <f t="shared" ca="1" si="327"/>
        <v>0</v>
      </c>
      <c r="X187" s="709">
        <f t="shared" ca="1" si="327"/>
        <v>0</v>
      </c>
      <c r="Y187" s="709">
        <f t="shared" ca="1" si="327"/>
        <v>0</v>
      </c>
      <c r="Z187" s="709">
        <f t="shared" ca="1" si="327"/>
        <v>0</v>
      </c>
      <c r="AA187" s="709">
        <f t="shared" ca="1" si="327"/>
        <v>0</v>
      </c>
      <c r="AB187" s="709">
        <f t="shared" ca="1" si="327"/>
        <v>0</v>
      </c>
      <c r="AC187" s="709">
        <f t="shared" ca="1" si="327"/>
        <v>0</v>
      </c>
      <c r="AD187" s="709">
        <f t="shared" ca="1" si="327"/>
        <v>0</v>
      </c>
      <c r="AE187" s="709">
        <f t="shared" ca="1" si="327"/>
        <v>0</v>
      </c>
      <c r="AF187" s="709">
        <f t="shared" ca="1" si="327"/>
        <v>0</v>
      </c>
      <c r="AG187" s="709">
        <f t="shared" ca="1" si="327"/>
        <v>0</v>
      </c>
      <c r="AH187" s="709">
        <f t="shared" ca="1" si="327"/>
        <v>0</v>
      </c>
      <c r="AI187" s="709">
        <f t="shared" ca="1" si="327"/>
        <v>0</v>
      </c>
      <c r="AJ187" s="709">
        <f t="shared" ca="1" si="327"/>
        <v>0</v>
      </c>
      <c r="AK187" s="709">
        <f t="shared" ca="1" si="327"/>
        <v>0</v>
      </c>
      <c r="AL187" s="709">
        <f t="shared" ca="1" si="327"/>
        <v>0</v>
      </c>
      <c r="AM187" s="709">
        <f t="shared" ca="1" si="327"/>
        <v>0</v>
      </c>
      <c r="AN187" s="709">
        <f t="shared" ca="1" si="327"/>
        <v>0</v>
      </c>
      <c r="AO187" s="709">
        <f t="shared" ca="1" si="327"/>
        <v>0</v>
      </c>
      <c r="AP187" s="709">
        <f t="shared" ca="1" si="327"/>
        <v>0</v>
      </c>
      <c r="AQ187" s="709">
        <f t="shared" ca="1" si="327"/>
        <v>0</v>
      </c>
      <c r="AR187" s="709">
        <f t="shared" ca="1" si="327"/>
        <v>0</v>
      </c>
      <c r="AS187" s="709">
        <f t="shared" ca="1" si="327"/>
        <v>0</v>
      </c>
      <c r="AT187" s="709">
        <f t="shared" ca="1" si="327"/>
        <v>0</v>
      </c>
      <c r="AU187" s="709">
        <f t="shared" ca="1" si="327"/>
        <v>0</v>
      </c>
      <c r="AV187" s="709">
        <f t="shared" ca="1" si="327"/>
        <v>0</v>
      </c>
      <c r="AW187" s="709">
        <f t="shared" ca="1" si="327"/>
        <v>0</v>
      </c>
      <c r="AX187" s="709">
        <f t="shared" ca="1" si="327"/>
        <v>0</v>
      </c>
      <c r="AY187" s="709">
        <f t="shared" ca="1" si="327"/>
        <v>0</v>
      </c>
      <c r="AZ187" s="709">
        <f t="shared" ca="1" si="327"/>
        <v>0</v>
      </c>
      <c r="BA187" s="709">
        <f t="shared" ca="1" si="327"/>
        <v>0</v>
      </c>
      <c r="BB187" s="709">
        <f t="shared" ca="1" si="327"/>
        <v>0</v>
      </c>
      <c r="BC187" s="709">
        <f t="shared" ca="1" si="327"/>
        <v>0</v>
      </c>
      <c r="BD187" s="709">
        <f t="shared" ca="1" si="327"/>
        <v>0</v>
      </c>
      <c r="BE187" s="709">
        <f t="shared" ca="1" si="327"/>
        <v>0</v>
      </c>
      <c r="BF187" s="709">
        <f t="shared" ca="1" si="327"/>
        <v>0</v>
      </c>
      <c r="BG187" s="709">
        <f t="shared" ca="1" si="327"/>
        <v>0</v>
      </c>
      <c r="BH187" s="709">
        <f t="shared" ca="1" si="327"/>
        <v>0</v>
      </c>
      <c r="BI187" s="709">
        <f t="shared" ca="1" si="327"/>
        <v>0</v>
      </c>
      <c r="BJ187" s="709">
        <f t="shared" ca="1" si="327"/>
        <v>0</v>
      </c>
      <c r="BK187" s="709">
        <f t="shared" ca="1" si="327"/>
        <v>0</v>
      </c>
      <c r="BL187" s="709">
        <f t="shared" ca="1" si="327"/>
        <v>0</v>
      </c>
      <c r="BM187" s="709">
        <f t="shared" ca="1" si="327"/>
        <v>0</v>
      </c>
      <c r="BN187" s="709">
        <f t="shared" ca="1" si="327"/>
        <v>0</v>
      </c>
      <c r="BO187" s="709">
        <f t="shared" ca="1" si="327"/>
        <v>0</v>
      </c>
      <c r="BP187" s="709">
        <f t="shared" ca="1" si="327"/>
        <v>0</v>
      </c>
      <c r="BQ187" s="709">
        <f t="shared" ca="1" si="327"/>
        <v>0</v>
      </c>
      <c r="BR187" s="709">
        <f t="shared" ca="1" si="327"/>
        <v>0</v>
      </c>
      <c r="BS187" s="709">
        <f t="shared" ref="BS187:ED187" ca="1" si="328">BS180-SUM(BS181:BS182)</f>
        <v>0</v>
      </c>
      <c r="BT187" s="709">
        <f t="shared" ca="1" si="328"/>
        <v>0</v>
      </c>
      <c r="BU187" s="709">
        <f t="shared" ca="1" si="328"/>
        <v>0</v>
      </c>
      <c r="BV187" s="709">
        <f t="shared" si="328"/>
        <v>0</v>
      </c>
      <c r="BW187" s="709">
        <f t="shared" si="328"/>
        <v>0</v>
      </c>
      <c r="BX187" s="709">
        <f t="shared" si="328"/>
        <v>0</v>
      </c>
      <c r="BY187" s="709">
        <f t="shared" si="328"/>
        <v>0</v>
      </c>
      <c r="BZ187" s="709">
        <f t="shared" si="328"/>
        <v>0</v>
      </c>
      <c r="CA187" s="709">
        <f t="shared" si="328"/>
        <v>0</v>
      </c>
      <c r="CB187" s="709">
        <f t="shared" si="328"/>
        <v>0</v>
      </c>
      <c r="CC187" s="709">
        <f t="shared" si="328"/>
        <v>0</v>
      </c>
      <c r="CD187" s="709">
        <f t="shared" si="328"/>
        <v>0</v>
      </c>
      <c r="CE187" s="709">
        <f t="shared" si="328"/>
        <v>0</v>
      </c>
      <c r="CF187" s="709">
        <f t="shared" si="328"/>
        <v>0</v>
      </c>
      <c r="CG187" s="709">
        <f t="shared" si="328"/>
        <v>0</v>
      </c>
      <c r="CH187" s="709">
        <f t="shared" si="328"/>
        <v>0</v>
      </c>
      <c r="CI187" s="709">
        <f t="shared" si="328"/>
        <v>0</v>
      </c>
      <c r="CJ187" s="709">
        <f t="shared" si="328"/>
        <v>0</v>
      </c>
      <c r="CK187" s="709">
        <f t="shared" si="328"/>
        <v>0</v>
      </c>
      <c r="CL187" s="709">
        <f t="shared" si="328"/>
        <v>0</v>
      </c>
      <c r="CM187" s="709">
        <f t="shared" si="328"/>
        <v>0</v>
      </c>
      <c r="CN187" s="709">
        <f t="shared" si="328"/>
        <v>0</v>
      </c>
      <c r="CO187" s="709">
        <f t="shared" si="328"/>
        <v>0</v>
      </c>
      <c r="CP187" s="709">
        <f t="shared" si="328"/>
        <v>0</v>
      </c>
      <c r="CQ187" s="709">
        <f t="shared" si="328"/>
        <v>0</v>
      </c>
      <c r="CR187" s="709">
        <f t="shared" si="328"/>
        <v>0</v>
      </c>
      <c r="CS187" s="709">
        <f t="shared" si="328"/>
        <v>0</v>
      </c>
      <c r="CT187" s="709">
        <f t="shared" si="328"/>
        <v>0</v>
      </c>
      <c r="CU187" s="709">
        <f t="shared" si="328"/>
        <v>0</v>
      </c>
      <c r="CV187" s="709">
        <f t="shared" si="328"/>
        <v>0</v>
      </c>
      <c r="CW187" s="709">
        <f t="shared" si="328"/>
        <v>0</v>
      </c>
      <c r="CX187" s="709">
        <f t="shared" si="328"/>
        <v>0</v>
      </c>
      <c r="CY187" s="709">
        <f t="shared" si="328"/>
        <v>0</v>
      </c>
      <c r="CZ187" s="709">
        <f t="shared" si="328"/>
        <v>0</v>
      </c>
      <c r="DA187" s="709">
        <f t="shared" si="328"/>
        <v>0</v>
      </c>
      <c r="DB187" s="709">
        <f t="shared" si="328"/>
        <v>0</v>
      </c>
      <c r="DC187" s="709">
        <f t="shared" si="328"/>
        <v>0</v>
      </c>
      <c r="DD187" s="709">
        <f t="shared" si="328"/>
        <v>0</v>
      </c>
      <c r="DE187" s="709">
        <f t="shared" si="328"/>
        <v>0</v>
      </c>
      <c r="DF187" s="709">
        <f t="shared" si="328"/>
        <v>0</v>
      </c>
      <c r="DG187" s="709">
        <f t="shared" si="328"/>
        <v>0</v>
      </c>
      <c r="DH187" s="709">
        <f t="shared" si="328"/>
        <v>0</v>
      </c>
      <c r="DI187" s="709">
        <f t="shared" si="328"/>
        <v>0</v>
      </c>
      <c r="DJ187" s="709">
        <f t="shared" si="328"/>
        <v>0</v>
      </c>
      <c r="DK187" s="709">
        <f t="shared" si="328"/>
        <v>0</v>
      </c>
      <c r="DL187" s="709">
        <f t="shared" si="328"/>
        <v>0</v>
      </c>
      <c r="DM187" s="709">
        <f t="shared" si="328"/>
        <v>0</v>
      </c>
      <c r="DN187" s="709">
        <f t="shared" si="328"/>
        <v>0</v>
      </c>
      <c r="DO187" s="709">
        <f t="shared" si="328"/>
        <v>0</v>
      </c>
      <c r="DP187" s="709">
        <f t="shared" si="328"/>
        <v>0</v>
      </c>
      <c r="DQ187" s="709">
        <f t="shared" si="328"/>
        <v>0</v>
      </c>
      <c r="DR187" s="709">
        <f t="shared" si="328"/>
        <v>0</v>
      </c>
      <c r="DS187" s="709">
        <f t="shared" si="328"/>
        <v>0</v>
      </c>
      <c r="DT187" s="709">
        <f t="shared" si="328"/>
        <v>0</v>
      </c>
      <c r="DU187" s="709">
        <f t="shared" si="328"/>
        <v>0</v>
      </c>
      <c r="DV187" s="709">
        <f t="shared" si="328"/>
        <v>0</v>
      </c>
      <c r="DW187" s="709">
        <f t="shared" si="328"/>
        <v>0</v>
      </c>
      <c r="DX187" s="709">
        <f t="shared" si="328"/>
        <v>0</v>
      </c>
      <c r="DY187" s="709">
        <f t="shared" si="328"/>
        <v>0</v>
      </c>
      <c r="DZ187" s="709">
        <f t="shared" si="328"/>
        <v>0</v>
      </c>
      <c r="EA187" s="709">
        <f t="shared" si="328"/>
        <v>0</v>
      </c>
      <c r="EB187" s="709">
        <f t="shared" si="328"/>
        <v>0</v>
      </c>
      <c r="EC187" s="709">
        <f t="shared" si="328"/>
        <v>0</v>
      </c>
      <c r="ED187" s="709">
        <f t="shared" si="328"/>
        <v>0</v>
      </c>
      <c r="EE187" s="709">
        <f t="shared" ref="EE187:GP187" si="329">EE180-SUM(EE181:EE182)</f>
        <v>0</v>
      </c>
      <c r="EF187" s="709">
        <f t="shared" si="329"/>
        <v>0</v>
      </c>
      <c r="EG187" s="709">
        <f t="shared" si="329"/>
        <v>0</v>
      </c>
      <c r="EH187" s="709">
        <f t="shared" si="329"/>
        <v>0</v>
      </c>
      <c r="EI187" s="709">
        <f t="shared" si="329"/>
        <v>0</v>
      </c>
      <c r="EJ187" s="709">
        <f t="shared" si="329"/>
        <v>0</v>
      </c>
      <c r="EK187" s="709">
        <f t="shared" si="329"/>
        <v>0</v>
      </c>
      <c r="EL187" s="709">
        <f t="shared" si="329"/>
        <v>0</v>
      </c>
      <c r="EM187" s="709">
        <f t="shared" si="329"/>
        <v>0</v>
      </c>
      <c r="EN187" s="709">
        <f t="shared" si="329"/>
        <v>0</v>
      </c>
      <c r="EO187" s="709">
        <f t="shared" si="329"/>
        <v>0</v>
      </c>
      <c r="EP187" s="709">
        <f t="shared" si="329"/>
        <v>0</v>
      </c>
      <c r="EQ187" s="709">
        <f t="shared" si="329"/>
        <v>0</v>
      </c>
      <c r="ER187" s="709">
        <f t="shared" si="329"/>
        <v>0</v>
      </c>
      <c r="ES187" s="709">
        <f t="shared" si="329"/>
        <v>0</v>
      </c>
      <c r="ET187" s="709">
        <f t="shared" si="329"/>
        <v>0</v>
      </c>
      <c r="EU187" s="709">
        <f t="shared" si="329"/>
        <v>0</v>
      </c>
      <c r="EV187" s="709">
        <f t="shared" si="329"/>
        <v>0</v>
      </c>
      <c r="EW187" s="709">
        <f t="shared" si="329"/>
        <v>0</v>
      </c>
      <c r="EX187" s="709">
        <f t="shared" si="329"/>
        <v>0</v>
      </c>
      <c r="EY187" s="709">
        <f t="shared" si="329"/>
        <v>0</v>
      </c>
      <c r="EZ187" s="709">
        <f t="shared" si="329"/>
        <v>0</v>
      </c>
      <c r="FA187" s="709">
        <f t="shared" si="329"/>
        <v>0</v>
      </c>
      <c r="FB187" s="709">
        <f t="shared" si="329"/>
        <v>0</v>
      </c>
      <c r="FC187" s="709">
        <f t="shared" si="329"/>
        <v>0</v>
      </c>
      <c r="FD187" s="709">
        <f t="shared" si="329"/>
        <v>0</v>
      </c>
      <c r="FE187" s="709">
        <f t="shared" si="329"/>
        <v>0</v>
      </c>
      <c r="FF187" s="709">
        <f t="shared" si="329"/>
        <v>0</v>
      </c>
      <c r="FG187" s="709">
        <f t="shared" si="329"/>
        <v>0</v>
      </c>
      <c r="FH187" s="709">
        <f t="shared" si="329"/>
        <v>0</v>
      </c>
      <c r="FI187" s="709">
        <f t="shared" si="329"/>
        <v>0</v>
      </c>
      <c r="FJ187" s="709">
        <f t="shared" si="329"/>
        <v>0</v>
      </c>
      <c r="FK187" s="709">
        <f t="shared" si="329"/>
        <v>0</v>
      </c>
      <c r="FL187" s="709">
        <f t="shared" si="329"/>
        <v>0</v>
      </c>
      <c r="FM187" s="709">
        <f t="shared" si="329"/>
        <v>0</v>
      </c>
      <c r="FN187" s="709">
        <f t="shared" si="329"/>
        <v>0</v>
      </c>
      <c r="FO187" s="709">
        <f t="shared" si="329"/>
        <v>0</v>
      </c>
      <c r="FP187" s="709">
        <f t="shared" si="329"/>
        <v>0</v>
      </c>
      <c r="FQ187" s="709">
        <f t="shared" si="329"/>
        <v>0</v>
      </c>
      <c r="FR187" s="709">
        <f t="shared" si="329"/>
        <v>0</v>
      </c>
      <c r="FS187" s="709">
        <f t="shared" si="329"/>
        <v>0</v>
      </c>
      <c r="FT187" s="709">
        <f t="shared" si="329"/>
        <v>0</v>
      </c>
      <c r="FU187" s="709">
        <f t="shared" si="329"/>
        <v>0</v>
      </c>
      <c r="FV187" s="709">
        <f t="shared" si="329"/>
        <v>0</v>
      </c>
      <c r="FW187" s="709">
        <f t="shared" si="329"/>
        <v>0</v>
      </c>
      <c r="FX187" s="709">
        <f t="shared" si="329"/>
        <v>0</v>
      </c>
      <c r="FY187" s="709">
        <f t="shared" si="329"/>
        <v>0</v>
      </c>
      <c r="FZ187" s="709">
        <f t="shared" si="329"/>
        <v>0</v>
      </c>
      <c r="GA187" s="709">
        <f t="shared" si="329"/>
        <v>0</v>
      </c>
      <c r="GB187" s="709">
        <f t="shared" si="329"/>
        <v>0</v>
      </c>
      <c r="GC187" s="709">
        <f t="shared" si="329"/>
        <v>0</v>
      </c>
      <c r="GD187" s="709">
        <f t="shared" si="329"/>
        <v>0</v>
      </c>
      <c r="GE187" s="709">
        <f t="shared" si="329"/>
        <v>0</v>
      </c>
      <c r="GF187" s="709">
        <f t="shared" si="329"/>
        <v>0</v>
      </c>
      <c r="GG187" s="709">
        <f t="shared" si="329"/>
        <v>0</v>
      </c>
      <c r="GH187" s="709">
        <f t="shared" si="329"/>
        <v>0</v>
      </c>
      <c r="GI187" s="709">
        <f t="shared" si="329"/>
        <v>0</v>
      </c>
      <c r="GJ187" s="709">
        <f t="shared" si="329"/>
        <v>0</v>
      </c>
      <c r="GK187" s="709">
        <f t="shared" si="329"/>
        <v>0</v>
      </c>
      <c r="GL187" s="709">
        <f t="shared" si="329"/>
        <v>0</v>
      </c>
      <c r="GM187" s="709">
        <f t="shared" si="329"/>
        <v>0</v>
      </c>
      <c r="GN187" s="709">
        <f t="shared" si="329"/>
        <v>0</v>
      </c>
      <c r="GO187" s="709">
        <f t="shared" si="329"/>
        <v>0</v>
      </c>
      <c r="GP187" s="709">
        <f t="shared" si="329"/>
        <v>0</v>
      </c>
      <c r="GQ187" s="709">
        <f t="shared" ref="GQ187:IL187" si="330">GQ180-SUM(GQ181:GQ182)</f>
        <v>0</v>
      </c>
      <c r="GR187" s="709">
        <f t="shared" si="330"/>
        <v>0</v>
      </c>
      <c r="GS187" s="709">
        <f t="shared" si="330"/>
        <v>0</v>
      </c>
      <c r="GT187" s="709">
        <f t="shared" si="330"/>
        <v>0</v>
      </c>
      <c r="GU187" s="709">
        <f t="shared" si="330"/>
        <v>0</v>
      </c>
      <c r="GV187" s="709">
        <f t="shared" si="330"/>
        <v>0</v>
      </c>
      <c r="GW187" s="709">
        <f t="shared" si="330"/>
        <v>0</v>
      </c>
      <c r="GX187" s="709">
        <f t="shared" si="330"/>
        <v>0</v>
      </c>
      <c r="GY187" s="709">
        <f t="shared" si="330"/>
        <v>0</v>
      </c>
      <c r="GZ187" s="709">
        <f t="shared" si="330"/>
        <v>0</v>
      </c>
      <c r="HA187" s="709">
        <f t="shared" si="330"/>
        <v>0</v>
      </c>
      <c r="HB187" s="709">
        <f t="shared" si="330"/>
        <v>0</v>
      </c>
      <c r="HC187" s="709">
        <f t="shared" si="330"/>
        <v>0</v>
      </c>
      <c r="HD187" s="709">
        <f t="shared" si="330"/>
        <v>0</v>
      </c>
      <c r="HE187" s="709">
        <f t="shared" si="330"/>
        <v>0</v>
      </c>
      <c r="HF187" s="709">
        <f t="shared" si="330"/>
        <v>0</v>
      </c>
      <c r="HG187" s="709">
        <f t="shared" si="330"/>
        <v>0</v>
      </c>
      <c r="HH187" s="709">
        <f t="shared" si="330"/>
        <v>0</v>
      </c>
      <c r="HI187" s="709">
        <f t="shared" si="330"/>
        <v>0</v>
      </c>
      <c r="HJ187" s="709">
        <f t="shared" si="330"/>
        <v>0</v>
      </c>
      <c r="HK187" s="709">
        <f t="shared" si="330"/>
        <v>0</v>
      </c>
      <c r="HL187" s="709">
        <f t="shared" si="330"/>
        <v>0</v>
      </c>
      <c r="HM187" s="709">
        <f t="shared" si="330"/>
        <v>0</v>
      </c>
      <c r="HN187" s="709">
        <f t="shared" si="330"/>
        <v>0</v>
      </c>
      <c r="HO187" s="709">
        <f t="shared" si="330"/>
        <v>0</v>
      </c>
      <c r="HP187" s="709">
        <f t="shared" si="330"/>
        <v>0</v>
      </c>
      <c r="HQ187" s="709">
        <f t="shared" si="330"/>
        <v>0</v>
      </c>
      <c r="HR187" s="709">
        <f t="shared" si="330"/>
        <v>0</v>
      </c>
      <c r="HS187" s="709">
        <f t="shared" si="330"/>
        <v>0</v>
      </c>
      <c r="HT187" s="709">
        <f t="shared" si="330"/>
        <v>0</v>
      </c>
      <c r="HU187" s="709">
        <f t="shared" si="330"/>
        <v>0</v>
      </c>
      <c r="HV187" s="709">
        <f t="shared" si="330"/>
        <v>0</v>
      </c>
      <c r="HW187" s="709">
        <f t="shared" si="330"/>
        <v>0</v>
      </c>
      <c r="HX187" s="709">
        <f t="shared" si="330"/>
        <v>0</v>
      </c>
      <c r="HY187" s="709">
        <f t="shared" si="330"/>
        <v>0</v>
      </c>
      <c r="HZ187" s="709">
        <f t="shared" si="330"/>
        <v>0</v>
      </c>
      <c r="IA187" s="709">
        <f t="shared" si="330"/>
        <v>0</v>
      </c>
      <c r="IB187" s="709">
        <f t="shared" si="330"/>
        <v>0</v>
      </c>
      <c r="IC187" s="709">
        <f t="shared" si="330"/>
        <v>0</v>
      </c>
      <c r="ID187" s="709">
        <f t="shared" si="330"/>
        <v>0</v>
      </c>
      <c r="IE187" s="709">
        <f t="shared" si="330"/>
        <v>0</v>
      </c>
      <c r="IF187" s="709">
        <f t="shared" si="330"/>
        <v>0</v>
      </c>
      <c r="IG187" s="709">
        <f t="shared" si="330"/>
        <v>0</v>
      </c>
      <c r="IH187" s="709">
        <f t="shared" si="330"/>
        <v>0</v>
      </c>
      <c r="II187" s="709">
        <f t="shared" si="330"/>
        <v>0</v>
      </c>
      <c r="IJ187" s="709">
        <f t="shared" si="330"/>
        <v>0</v>
      </c>
      <c r="IK187" s="709">
        <f t="shared" si="330"/>
        <v>0</v>
      </c>
      <c r="IL187" s="709">
        <f t="shared" si="330"/>
        <v>0</v>
      </c>
    </row>
    <row r="188" spans="1:247" s="809" customFormat="1">
      <c r="D188" s="810"/>
    </row>
    <row r="189" spans="1:247" s="1103" customFormat="1">
      <c r="A189" s="1106"/>
      <c r="B189" s="1106" t="s">
        <v>745</v>
      </c>
      <c r="C189" s="1106"/>
      <c r="D189" s="1107">
        <f ca="1">+IFERROR(E189/SUM($E$189:$E$190),"")</f>
        <v>0.282896644817832</v>
      </c>
      <c r="E189" s="1106">
        <f ca="1">SUM(G189:IL189)</f>
        <v>17402291.189446963</v>
      </c>
      <c r="F189" s="1106">
        <f t="shared" ref="F189:BQ189" si="331">+SUM(F140,F158,F177,F184)</f>
        <v>0</v>
      </c>
      <c r="G189" s="1106">
        <f t="shared" ca="1" si="331"/>
        <v>-3722742.1310907081</v>
      </c>
      <c r="H189" s="1106">
        <f t="shared" ca="1" si="331"/>
        <v>-702483.38638499856</v>
      </c>
      <c r="I189" s="1106">
        <f t="shared" ca="1" si="331"/>
        <v>-393301.66601161024</v>
      </c>
      <c r="J189" s="1106">
        <f t="shared" ca="1" si="331"/>
        <v>-417274.44248333637</v>
      </c>
      <c r="K189" s="1106">
        <f t="shared" ca="1" si="331"/>
        <v>-436961.50466934824</v>
      </c>
      <c r="L189" s="1106">
        <f t="shared" ca="1" si="331"/>
        <v>-451154.28114107426</v>
      </c>
      <c r="M189" s="1106">
        <f t="shared" ca="1" si="331"/>
        <v>-473052.77189851477</v>
      </c>
      <c r="N189" s="1106">
        <f t="shared" ca="1" si="331"/>
        <v>-514946.05974232365</v>
      </c>
      <c r="O189" s="1106">
        <f t="shared" ca="1" si="331"/>
        <v>-536724.88348623656</v>
      </c>
      <c r="P189" s="1106">
        <f t="shared" ca="1" si="331"/>
        <v>-558456.88100746472</v>
      </c>
      <c r="Q189" s="1106">
        <f t="shared" ca="1" si="331"/>
        <v>-156290.96491279895</v>
      </c>
      <c r="R189" s="1106">
        <f t="shared" ca="1" si="331"/>
        <v>0</v>
      </c>
      <c r="S189" s="1106">
        <f t="shared" ca="1" si="331"/>
        <v>0</v>
      </c>
      <c r="T189" s="1106">
        <f t="shared" ca="1" si="331"/>
        <v>0</v>
      </c>
      <c r="U189" s="1106">
        <f t="shared" ca="1" si="331"/>
        <v>0</v>
      </c>
      <c r="V189" s="1106">
        <f t="shared" ca="1" si="331"/>
        <v>0</v>
      </c>
      <c r="W189" s="1106">
        <f t="shared" ca="1" si="331"/>
        <v>0</v>
      </c>
      <c r="X189" s="1106">
        <f t="shared" ca="1" si="331"/>
        <v>0</v>
      </c>
      <c r="Y189" s="1106">
        <f t="shared" ca="1" si="331"/>
        <v>0</v>
      </c>
      <c r="Z189" s="1106">
        <f t="shared" ca="1" si="331"/>
        <v>0</v>
      </c>
      <c r="AA189" s="1106">
        <f t="shared" ca="1" si="331"/>
        <v>0</v>
      </c>
      <c r="AB189" s="1106">
        <f t="shared" ca="1" si="331"/>
        <v>0</v>
      </c>
      <c r="AC189" s="1106">
        <f t="shared" ca="1" si="331"/>
        <v>0</v>
      </c>
      <c r="AD189" s="1106">
        <f t="shared" ca="1" si="331"/>
        <v>0</v>
      </c>
      <c r="AE189" s="1106">
        <f t="shared" ca="1" si="331"/>
        <v>0</v>
      </c>
      <c r="AF189" s="1106">
        <f t="shared" ca="1" si="331"/>
        <v>0</v>
      </c>
      <c r="AG189" s="1106">
        <f t="shared" ca="1" si="331"/>
        <v>0</v>
      </c>
      <c r="AH189" s="1106">
        <f t="shared" ca="1" si="331"/>
        <v>0</v>
      </c>
      <c r="AI189" s="1106">
        <f t="shared" ca="1" si="331"/>
        <v>0</v>
      </c>
      <c r="AJ189" s="1106">
        <f t="shared" ca="1" si="331"/>
        <v>0</v>
      </c>
      <c r="AK189" s="1106">
        <f t="shared" ca="1" si="331"/>
        <v>0</v>
      </c>
      <c r="AL189" s="1106">
        <f t="shared" ca="1" si="331"/>
        <v>42827.878508829388</v>
      </c>
      <c r="AM189" s="1106">
        <f t="shared" ca="1" si="331"/>
        <v>38216.799553369536</v>
      </c>
      <c r="AN189" s="1106">
        <f t="shared" ca="1" si="331"/>
        <v>37369.513314251592</v>
      </c>
      <c r="AO189" s="1106">
        <f t="shared" ca="1" si="331"/>
        <v>37183.21429895566</v>
      </c>
      <c r="AP189" s="1106">
        <f t="shared" ca="1" si="331"/>
        <v>36888.191445462202</v>
      </c>
      <c r="AQ189" s="1106">
        <f t="shared" ca="1" si="331"/>
        <v>36596.889797794429</v>
      </c>
      <c r="AR189" s="1106">
        <f t="shared" ca="1" si="331"/>
        <v>36317.884321803125</v>
      </c>
      <c r="AS189" s="1106">
        <f t="shared" ca="1" si="331"/>
        <v>36034.159046802757</v>
      </c>
      <c r="AT189" s="1106">
        <f t="shared" ca="1" si="331"/>
        <v>35765.609805562744</v>
      </c>
      <c r="AU189" s="1106">
        <f t="shared" ca="1" si="331"/>
        <v>35491.37835864786</v>
      </c>
      <c r="AV189" s="1106">
        <f t="shared" ca="1" si="331"/>
        <v>35244.584751280097</v>
      </c>
      <c r="AW189" s="1106">
        <f t="shared" ca="1" si="331"/>
        <v>8144296.4328650031</v>
      </c>
      <c r="AX189" s="1106">
        <f t="shared" ca="1" si="331"/>
        <v>66805.128183597131</v>
      </c>
      <c r="AY189" s="1106">
        <f t="shared" ca="1" si="331"/>
        <v>66805.128183597131</v>
      </c>
      <c r="AZ189" s="1106">
        <f t="shared" ca="1" si="331"/>
        <v>66805.128183597131</v>
      </c>
      <c r="BA189" s="1106">
        <f t="shared" ca="1" si="331"/>
        <v>66805.128183597131</v>
      </c>
      <c r="BB189" s="1106">
        <f t="shared" ca="1" si="331"/>
        <v>66805.128183597131</v>
      </c>
      <c r="BC189" s="1106">
        <f t="shared" ca="1" si="331"/>
        <v>66805.128183597131</v>
      </c>
      <c r="BD189" s="1106">
        <f t="shared" ca="1" si="331"/>
        <v>66805.128183597131</v>
      </c>
      <c r="BE189" s="1106">
        <f t="shared" ca="1" si="331"/>
        <v>66805.128183597131</v>
      </c>
      <c r="BF189" s="1106">
        <f t="shared" ca="1" si="331"/>
        <v>66805.128183597131</v>
      </c>
      <c r="BG189" s="1106">
        <f t="shared" ca="1" si="331"/>
        <v>66805.128183597131</v>
      </c>
      <c r="BH189" s="1106">
        <f t="shared" ca="1" si="331"/>
        <v>66805.128183597131</v>
      </c>
      <c r="BI189" s="1106">
        <f t="shared" ca="1" si="331"/>
        <v>66805.128183597131</v>
      </c>
      <c r="BJ189" s="1106">
        <f t="shared" ca="1" si="331"/>
        <v>72102.613870716305</v>
      </c>
      <c r="BK189" s="1106">
        <f t="shared" ca="1" si="331"/>
        <v>72102.613870716305</v>
      </c>
      <c r="BL189" s="1106">
        <f t="shared" ca="1" si="331"/>
        <v>72102.613870716305</v>
      </c>
      <c r="BM189" s="1106">
        <f t="shared" ca="1" si="331"/>
        <v>72102.613870716305</v>
      </c>
      <c r="BN189" s="1106">
        <f t="shared" ca="1" si="331"/>
        <v>72102.613870716305</v>
      </c>
      <c r="BO189" s="1106">
        <f t="shared" ca="1" si="331"/>
        <v>72102.613870716305</v>
      </c>
      <c r="BP189" s="1106">
        <f t="shared" ca="1" si="331"/>
        <v>72102.613870716305</v>
      </c>
      <c r="BQ189" s="1106">
        <f t="shared" ca="1" si="331"/>
        <v>72102.613870716305</v>
      </c>
      <c r="BR189" s="1106">
        <f t="shared" ref="BR189:EC189" ca="1" si="332">+SUM(BR140,BR158,BR177,BR184)</f>
        <v>72102.613870716305</v>
      </c>
      <c r="BS189" s="1106">
        <f t="shared" ca="1" si="332"/>
        <v>72102.613870716305</v>
      </c>
      <c r="BT189" s="1106">
        <f t="shared" ca="1" si="332"/>
        <v>72102.613870716305</v>
      </c>
      <c r="BU189" s="1106">
        <f t="shared" ca="1" si="332"/>
        <v>15618657.335426573</v>
      </c>
      <c r="BV189" s="1106">
        <f t="shared" si="332"/>
        <v>0</v>
      </c>
      <c r="BW189" s="1106">
        <f t="shared" si="332"/>
        <v>0</v>
      </c>
      <c r="BX189" s="1106">
        <f t="shared" si="332"/>
        <v>0</v>
      </c>
      <c r="BY189" s="1106">
        <f t="shared" si="332"/>
        <v>0</v>
      </c>
      <c r="BZ189" s="1106">
        <f t="shared" si="332"/>
        <v>0</v>
      </c>
      <c r="CA189" s="1106">
        <f t="shared" si="332"/>
        <v>0</v>
      </c>
      <c r="CB189" s="1106">
        <f t="shared" si="332"/>
        <v>0</v>
      </c>
      <c r="CC189" s="1106">
        <f t="shared" si="332"/>
        <v>0</v>
      </c>
      <c r="CD189" s="1106">
        <f t="shared" si="332"/>
        <v>0</v>
      </c>
      <c r="CE189" s="1106">
        <f t="shared" si="332"/>
        <v>0</v>
      </c>
      <c r="CF189" s="1106">
        <f t="shared" si="332"/>
        <v>0</v>
      </c>
      <c r="CG189" s="1106">
        <f t="shared" si="332"/>
        <v>0</v>
      </c>
      <c r="CH189" s="1106">
        <f t="shared" si="332"/>
        <v>0</v>
      </c>
      <c r="CI189" s="1106">
        <f t="shared" si="332"/>
        <v>0</v>
      </c>
      <c r="CJ189" s="1106">
        <f t="shared" si="332"/>
        <v>0</v>
      </c>
      <c r="CK189" s="1106">
        <f t="shared" si="332"/>
        <v>0</v>
      </c>
      <c r="CL189" s="1106">
        <f t="shared" si="332"/>
        <v>0</v>
      </c>
      <c r="CM189" s="1106">
        <f t="shared" si="332"/>
        <v>0</v>
      </c>
      <c r="CN189" s="1106">
        <f t="shared" si="332"/>
        <v>0</v>
      </c>
      <c r="CO189" s="1106">
        <f t="shared" si="332"/>
        <v>0</v>
      </c>
      <c r="CP189" s="1106">
        <f t="shared" si="332"/>
        <v>0</v>
      </c>
      <c r="CQ189" s="1106">
        <f t="shared" si="332"/>
        <v>0</v>
      </c>
      <c r="CR189" s="1106">
        <f t="shared" si="332"/>
        <v>0</v>
      </c>
      <c r="CS189" s="1106">
        <f t="shared" si="332"/>
        <v>0</v>
      </c>
      <c r="CT189" s="1106">
        <f t="shared" si="332"/>
        <v>0</v>
      </c>
      <c r="CU189" s="1106">
        <f t="shared" si="332"/>
        <v>0</v>
      </c>
      <c r="CV189" s="1106">
        <f t="shared" si="332"/>
        <v>0</v>
      </c>
      <c r="CW189" s="1106">
        <f t="shared" si="332"/>
        <v>0</v>
      </c>
      <c r="CX189" s="1106">
        <f t="shared" si="332"/>
        <v>0</v>
      </c>
      <c r="CY189" s="1106">
        <f t="shared" si="332"/>
        <v>0</v>
      </c>
      <c r="CZ189" s="1106">
        <f t="shared" si="332"/>
        <v>0</v>
      </c>
      <c r="DA189" s="1106">
        <f t="shared" si="332"/>
        <v>0</v>
      </c>
      <c r="DB189" s="1106">
        <f t="shared" si="332"/>
        <v>0</v>
      </c>
      <c r="DC189" s="1106">
        <f t="shared" si="332"/>
        <v>0</v>
      </c>
      <c r="DD189" s="1106">
        <f t="shared" si="332"/>
        <v>0</v>
      </c>
      <c r="DE189" s="1106">
        <f t="shared" si="332"/>
        <v>0</v>
      </c>
      <c r="DF189" s="1106">
        <f t="shared" si="332"/>
        <v>0</v>
      </c>
      <c r="DG189" s="1106">
        <f t="shared" si="332"/>
        <v>0</v>
      </c>
      <c r="DH189" s="1106">
        <f t="shared" si="332"/>
        <v>0</v>
      </c>
      <c r="DI189" s="1106">
        <f t="shared" si="332"/>
        <v>0</v>
      </c>
      <c r="DJ189" s="1106">
        <f t="shared" si="332"/>
        <v>0</v>
      </c>
      <c r="DK189" s="1106">
        <f t="shared" si="332"/>
        <v>0</v>
      </c>
      <c r="DL189" s="1106">
        <f t="shared" si="332"/>
        <v>0</v>
      </c>
      <c r="DM189" s="1106">
        <f t="shared" si="332"/>
        <v>0</v>
      </c>
      <c r="DN189" s="1106">
        <f t="shared" si="332"/>
        <v>0</v>
      </c>
      <c r="DO189" s="1106">
        <f t="shared" si="332"/>
        <v>0</v>
      </c>
      <c r="DP189" s="1106">
        <f t="shared" si="332"/>
        <v>0</v>
      </c>
      <c r="DQ189" s="1106">
        <f t="shared" si="332"/>
        <v>0</v>
      </c>
      <c r="DR189" s="1106">
        <f t="shared" si="332"/>
        <v>0</v>
      </c>
      <c r="DS189" s="1106">
        <f t="shared" si="332"/>
        <v>0</v>
      </c>
      <c r="DT189" s="1106">
        <f t="shared" si="332"/>
        <v>0</v>
      </c>
      <c r="DU189" s="1106">
        <f t="shared" si="332"/>
        <v>0</v>
      </c>
      <c r="DV189" s="1106">
        <f t="shared" si="332"/>
        <v>0</v>
      </c>
      <c r="DW189" s="1106">
        <f t="shared" si="332"/>
        <v>0</v>
      </c>
      <c r="DX189" s="1106">
        <f t="shared" si="332"/>
        <v>0</v>
      </c>
      <c r="DY189" s="1106">
        <f t="shared" si="332"/>
        <v>0</v>
      </c>
      <c r="DZ189" s="1106">
        <f t="shared" si="332"/>
        <v>0</v>
      </c>
      <c r="EA189" s="1106">
        <f t="shared" si="332"/>
        <v>0</v>
      </c>
      <c r="EB189" s="1106">
        <f t="shared" si="332"/>
        <v>0</v>
      </c>
      <c r="EC189" s="1106">
        <f t="shared" si="332"/>
        <v>0</v>
      </c>
      <c r="ED189" s="1106">
        <f t="shared" ref="ED189:GO189" si="333">+SUM(ED140,ED158,ED177,ED184)</f>
        <v>0</v>
      </c>
      <c r="EE189" s="1106">
        <f t="shared" si="333"/>
        <v>0</v>
      </c>
      <c r="EF189" s="1106">
        <f t="shared" si="333"/>
        <v>0</v>
      </c>
      <c r="EG189" s="1106">
        <f t="shared" si="333"/>
        <v>0</v>
      </c>
      <c r="EH189" s="1106">
        <f t="shared" si="333"/>
        <v>0</v>
      </c>
      <c r="EI189" s="1106">
        <f t="shared" si="333"/>
        <v>0</v>
      </c>
      <c r="EJ189" s="1106">
        <f t="shared" si="333"/>
        <v>0</v>
      </c>
      <c r="EK189" s="1106">
        <f t="shared" si="333"/>
        <v>0</v>
      </c>
      <c r="EL189" s="1106">
        <f t="shared" si="333"/>
        <v>0</v>
      </c>
      <c r="EM189" s="1106">
        <f t="shared" si="333"/>
        <v>0</v>
      </c>
      <c r="EN189" s="1106">
        <f t="shared" si="333"/>
        <v>0</v>
      </c>
      <c r="EO189" s="1106">
        <f t="shared" si="333"/>
        <v>0</v>
      </c>
      <c r="EP189" s="1106">
        <f t="shared" si="333"/>
        <v>0</v>
      </c>
      <c r="EQ189" s="1106">
        <f t="shared" si="333"/>
        <v>0</v>
      </c>
      <c r="ER189" s="1106">
        <f t="shared" si="333"/>
        <v>0</v>
      </c>
      <c r="ES189" s="1106">
        <f t="shared" si="333"/>
        <v>0</v>
      </c>
      <c r="ET189" s="1106">
        <f t="shared" si="333"/>
        <v>0</v>
      </c>
      <c r="EU189" s="1106">
        <f t="shared" si="333"/>
        <v>0</v>
      </c>
      <c r="EV189" s="1106">
        <f t="shared" si="333"/>
        <v>0</v>
      </c>
      <c r="EW189" s="1106">
        <f t="shared" si="333"/>
        <v>0</v>
      </c>
      <c r="EX189" s="1106">
        <f t="shared" si="333"/>
        <v>0</v>
      </c>
      <c r="EY189" s="1106">
        <f t="shared" si="333"/>
        <v>0</v>
      </c>
      <c r="EZ189" s="1106">
        <f t="shared" si="333"/>
        <v>0</v>
      </c>
      <c r="FA189" s="1106">
        <f t="shared" si="333"/>
        <v>0</v>
      </c>
      <c r="FB189" s="1106">
        <f t="shared" si="333"/>
        <v>0</v>
      </c>
      <c r="FC189" s="1106">
        <f t="shared" si="333"/>
        <v>0</v>
      </c>
      <c r="FD189" s="1106">
        <f t="shared" si="333"/>
        <v>0</v>
      </c>
      <c r="FE189" s="1106">
        <f t="shared" si="333"/>
        <v>0</v>
      </c>
      <c r="FF189" s="1106">
        <f t="shared" si="333"/>
        <v>0</v>
      </c>
      <c r="FG189" s="1106">
        <f t="shared" si="333"/>
        <v>0</v>
      </c>
      <c r="FH189" s="1106">
        <f t="shared" si="333"/>
        <v>0</v>
      </c>
      <c r="FI189" s="1106">
        <f t="shared" si="333"/>
        <v>0</v>
      </c>
      <c r="FJ189" s="1106">
        <f t="shared" si="333"/>
        <v>0</v>
      </c>
      <c r="FK189" s="1106">
        <f t="shared" si="333"/>
        <v>0</v>
      </c>
      <c r="FL189" s="1106">
        <f t="shared" si="333"/>
        <v>0</v>
      </c>
      <c r="FM189" s="1106">
        <f t="shared" si="333"/>
        <v>0</v>
      </c>
      <c r="FN189" s="1106">
        <f t="shared" si="333"/>
        <v>0</v>
      </c>
      <c r="FO189" s="1106">
        <f t="shared" si="333"/>
        <v>0</v>
      </c>
      <c r="FP189" s="1106">
        <f t="shared" si="333"/>
        <v>0</v>
      </c>
      <c r="FQ189" s="1106">
        <f t="shared" si="333"/>
        <v>0</v>
      </c>
      <c r="FR189" s="1106">
        <f t="shared" si="333"/>
        <v>0</v>
      </c>
      <c r="FS189" s="1106">
        <f t="shared" si="333"/>
        <v>0</v>
      </c>
      <c r="FT189" s="1106">
        <f t="shared" si="333"/>
        <v>0</v>
      </c>
      <c r="FU189" s="1106">
        <f t="shared" si="333"/>
        <v>0</v>
      </c>
      <c r="FV189" s="1106">
        <f t="shared" si="333"/>
        <v>0</v>
      </c>
      <c r="FW189" s="1106">
        <f t="shared" si="333"/>
        <v>0</v>
      </c>
      <c r="FX189" s="1106">
        <f t="shared" si="333"/>
        <v>0</v>
      </c>
      <c r="FY189" s="1106">
        <f t="shared" si="333"/>
        <v>0</v>
      </c>
      <c r="FZ189" s="1106">
        <f t="shared" si="333"/>
        <v>0</v>
      </c>
      <c r="GA189" s="1106">
        <f t="shared" si="333"/>
        <v>0</v>
      </c>
      <c r="GB189" s="1106">
        <f t="shared" si="333"/>
        <v>0</v>
      </c>
      <c r="GC189" s="1106">
        <f t="shared" si="333"/>
        <v>0</v>
      </c>
      <c r="GD189" s="1106">
        <f t="shared" si="333"/>
        <v>0</v>
      </c>
      <c r="GE189" s="1106">
        <f t="shared" si="333"/>
        <v>0</v>
      </c>
      <c r="GF189" s="1106">
        <f t="shared" si="333"/>
        <v>0</v>
      </c>
      <c r="GG189" s="1106">
        <f t="shared" si="333"/>
        <v>0</v>
      </c>
      <c r="GH189" s="1106">
        <f t="shared" si="333"/>
        <v>0</v>
      </c>
      <c r="GI189" s="1106">
        <f t="shared" si="333"/>
        <v>0</v>
      </c>
      <c r="GJ189" s="1106">
        <f t="shared" si="333"/>
        <v>0</v>
      </c>
      <c r="GK189" s="1106">
        <f t="shared" si="333"/>
        <v>0</v>
      </c>
      <c r="GL189" s="1106">
        <f t="shared" si="333"/>
        <v>0</v>
      </c>
      <c r="GM189" s="1106">
        <f t="shared" si="333"/>
        <v>0</v>
      </c>
      <c r="GN189" s="1106">
        <f t="shared" si="333"/>
        <v>0</v>
      </c>
      <c r="GO189" s="1106">
        <f t="shared" si="333"/>
        <v>0</v>
      </c>
      <c r="GP189" s="1106">
        <f t="shared" ref="GP189:IL189" si="334">+SUM(GP140,GP158,GP177,GP184)</f>
        <v>0</v>
      </c>
      <c r="GQ189" s="1106">
        <f t="shared" si="334"/>
        <v>0</v>
      </c>
      <c r="GR189" s="1106">
        <f t="shared" si="334"/>
        <v>0</v>
      </c>
      <c r="GS189" s="1106">
        <f t="shared" si="334"/>
        <v>0</v>
      </c>
      <c r="GT189" s="1106">
        <f t="shared" si="334"/>
        <v>0</v>
      </c>
      <c r="GU189" s="1106">
        <f t="shared" si="334"/>
        <v>0</v>
      </c>
      <c r="GV189" s="1106">
        <f t="shared" si="334"/>
        <v>0</v>
      </c>
      <c r="GW189" s="1106">
        <f t="shared" si="334"/>
        <v>0</v>
      </c>
      <c r="GX189" s="1106">
        <f t="shared" si="334"/>
        <v>0</v>
      </c>
      <c r="GY189" s="1106">
        <f t="shared" si="334"/>
        <v>0</v>
      </c>
      <c r="GZ189" s="1106">
        <f t="shared" si="334"/>
        <v>0</v>
      </c>
      <c r="HA189" s="1106">
        <f t="shared" si="334"/>
        <v>0</v>
      </c>
      <c r="HB189" s="1106">
        <f t="shared" si="334"/>
        <v>0</v>
      </c>
      <c r="HC189" s="1106">
        <f t="shared" si="334"/>
        <v>0</v>
      </c>
      <c r="HD189" s="1106">
        <f t="shared" si="334"/>
        <v>0</v>
      </c>
      <c r="HE189" s="1106">
        <f t="shared" si="334"/>
        <v>0</v>
      </c>
      <c r="HF189" s="1106">
        <f t="shared" si="334"/>
        <v>0</v>
      </c>
      <c r="HG189" s="1106">
        <f t="shared" si="334"/>
        <v>0</v>
      </c>
      <c r="HH189" s="1106">
        <f t="shared" si="334"/>
        <v>0</v>
      </c>
      <c r="HI189" s="1106">
        <f t="shared" si="334"/>
        <v>0</v>
      </c>
      <c r="HJ189" s="1106">
        <f t="shared" si="334"/>
        <v>0</v>
      </c>
      <c r="HK189" s="1106">
        <f t="shared" si="334"/>
        <v>0</v>
      </c>
      <c r="HL189" s="1106">
        <f t="shared" si="334"/>
        <v>0</v>
      </c>
      <c r="HM189" s="1106">
        <f t="shared" si="334"/>
        <v>0</v>
      </c>
      <c r="HN189" s="1106">
        <f t="shared" si="334"/>
        <v>0</v>
      </c>
      <c r="HO189" s="1106">
        <f t="shared" si="334"/>
        <v>0</v>
      </c>
      <c r="HP189" s="1106">
        <f t="shared" si="334"/>
        <v>0</v>
      </c>
      <c r="HQ189" s="1106">
        <f t="shared" si="334"/>
        <v>0</v>
      </c>
      <c r="HR189" s="1106">
        <f t="shared" si="334"/>
        <v>0</v>
      </c>
      <c r="HS189" s="1106">
        <f t="shared" si="334"/>
        <v>0</v>
      </c>
      <c r="HT189" s="1106">
        <f t="shared" si="334"/>
        <v>0</v>
      </c>
      <c r="HU189" s="1106">
        <f t="shared" si="334"/>
        <v>0</v>
      </c>
      <c r="HV189" s="1106">
        <f t="shared" si="334"/>
        <v>0</v>
      </c>
      <c r="HW189" s="1106">
        <f t="shared" si="334"/>
        <v>0</v>
      </c>
      <c r="HX189" s="1106">
        <f t="shared" si="334"/>
        <v>0</v>
      </c>
      <c r="HY189" s="1106">
        <f t="shared" si="334"/>
        <v>0</v>
      </c>
      <c r="HZ189" s="1106">
        <f t="shared" si="334"/>
        <v>0</v>
      </c>
      <c r="IA189" s="1106">
        <f t="shared" si="334"/>
        <v>0</v>
      </c>
      <c r="IB189" s="1106">
        <f t="shared" si="334"/>
        <v>0</v>
      </c>
      <c r="IC189" s="1106">
        <f t="shared" si="334"/>
        <v>0</v>
      </c>
      <c r="ID189" s="1106">
        <f t="shared" si="334"/>
        <v>0</v>
      </c>
      <c r="IE189" s="1106">
        <f t="shared" si="334"/>
        <v>0</v>
      </c>
      <c r="IF189" s="1106">
        <f t="shared" si="334"/>
        <v>0</v>
      </c>
      <c r="IG189" s="1106">
        <f t="shared" si="334"/>
        <v>0</v>
      </c>
      <c r="IH189" s="1106">
        <f t="shared" si="334"/>
        <v>0</v>
      </c>
      <c r="II189" s="1106">
        <f t="shared" si="334"/>
        <v>0</v>
      </c>
      <c r="IJ189" s="1106">
        <f t="shared" si="334"/>
        <v>0</v>
      </c>
      <c r="IK189" s="1106">
        <f t="shared" si="334"/>
        <v>0</v>
      </c>
      <c r="IL189" s="1106">
        <f t="shared" si="334"/>
        <v>0</v>
      </c>
    </row>
    <row r="190" spans="1:247" s="1103" customFormat="1">
      <c r="A190" s="1106"/>
      <c r="B190" s="1631" t="s">
        <v>746</v>
      </c>
      <c r="C190" s="1631"/>
      <c r="D190" s="1632">
        <f ca="1">+IFERROR(E190/SUM($E$189:$E$190),"")</f>
        <v>0.71710335518216806</v>
      </c>
      <c r="E190" s="1631">
        <f ca="1">SUM(G190:IL190)</f>
        <v>44112369.759087674</v>
      </c>
      <c r="F190" s="1631">
        <f t="shared" ref="F190:BQ190" si="335">+SUM(F141,F159,F178,F185)</f>
        <v>0</v>
      </c>
      <c r="G190" s="1631">
        <f t="shared" ca="1" si="335"/>
        <v>0</v>
      </c>
      <c r="H190" s="1631">
        <f t="shared" ca="1" si="335"/>
        <v>0</v>
      </c>
      <c r="I190" s="1631">
        <f t="shared" ca="1" si="335"/>
        <v>0</v>
      </c>
      <c r="J190" s="1631">
        <f t="shared" ca="1" si="335"/>
        <v>0</v>
      </c>
      <c r="K190" s="1631">
        <f t="shared" ca="1" si="335"/>
        <v>0</v>
      </c>
      <c r="L190" s="1631">
        <f t="shared" ca="1" si="335"/>
        <v>0</v>
      </c>
      <c r="M190" s="1631">
        <f t="shared" ca="1" si="335"/>
        <v>0</v>
      </c>
      <c r="N190" s="1631">
        <f t="shared" ca="1" si="335"/>
        <v>0</v>
      </c>
      <c r="O190" s="1631">
        <f t="shared" ca="1" si="335"/>
        <v>0</v>
      </c>
      <c r="P190" s="1631">
        <f t="shared" ca="1" si="335"/>
        <v>0</v>
      </c>
      <c r="Q190" s="1631">
        <f t="shared" ca="1" si="335"/>
        <v>0</v>
      </c>
      <c r="R190" s="1631">
        <f t="shared" ca="1" si="335"/>
        <v>0</v>
      </c>
      <c r="S190" s="1631">
        <f t="shared" ca="1" si="335"/>
        <v>0</v>
      </c>
      <c r="T190" s="1631">
        <f t="shared" ca="1" si="335"/>
        <v>0</v>
      </c>
      <c r="U190" s="1631">
        <f t="shared" ca="1" si="335"/>
        <v>0</v>
      </c>
      <c r="V190" s="1631">
        <f t="shared" ca="1" si="335"/>
        <v>0</v>
      </c>
      <c r="W190" s="1631">
        <f t="shared" ca="1" si="335"/>
        <v>0</v>
      </c>
      <c r="X190" s="1631">
        <f t="shared" ca="1" si="335"/>
        <v>0</v>
      </c>
      <c r="Y190" s="1631">
        <f t="shared" ca="1" si="335"/>
        <v>0</v>
      </c>
      <c r="Z190" s="1631">
        <f t="shared" ca="1" si="335"/>
        <v>0</v>
      </c>
      <c r="AA190" s="1631">
        <f t="shared" ca="1" si="335"/>
        <v>0</v>
      </c>
      <c r="AB190" s="1631">
        <f t="shared" ca="1" si="335"/>
        <v>0</v>
      </c>
      <c r="AC190" s="1631">
        <f t="shared" ca="1" si="335"/>
        <v>0</v>
      </c>
      <c r="AD190" s="1631">
        <f t="shared" ca="1" si="335"/>
        <v>0</v>
      </c>
      <c r="AE190" s="1631">
        <f t="shared" ca="1" si="335"/>
        <v>0</v>
      </c>
      <c r="AF190" s="1631">
        <f t="shared" ca="1" si="335"/>
        <v>0</v>
      </c>
      <c r="AG190" s="1631">
        <f t="shared" ca="1" si="335"/>
        <v>0</v>
      </c>
      <c r="AH190" s="1631">
        <f t="shared" ca="1" si="335"/>
        <v>0</v>
      </c>
      <c r="AI190" s="1631">
        <f t="shared" ca="1" si="335"/>
        <v>0</v>
      </c>
      <c r="AJ190" s="1631">
        <f t="shared" ca="1" si="335"/>
        <v>0</v>
      </c>
      <c r="AK190" s="1631">
        <f t="shared" ca="1" si="335"/>
        <v>0</v>
      </c>
      <c r="AL190" s="1631">
        <f t="shared" ca="1" si="335"/>
        <v>0</v>
      </c>
      <c r="AM190" s="1631">
        <f t="shared" ca="1" si="335"/>
        <v>0</v>
      </c>
      <c r="AN190" s="1631">
        <f t="shared" ca="1" si="335"/>
        <v>0</v>
      </c>
      <c r="AO190" s="1631">
        <f t="shared" ca="1" si="335"/>
        <v>0</v>
      </c>
      <c r="AP190" s="1631">
        <f t="shared" ca="1" si="335"/>
        <v>0</v>
      </c>
      <c r="AQ190" s="1631">
        <f t="shared" ca="1" si="335"/>
        <v>0</v>
      </c>
      <c r="AR190" s="1631">
        <f t="shared" ca="1" si="335"/>
        <v>0</v>
      </c>
      <c r="AS190" s="1631">
        <f t="shared" ca="1" si="335"/>
        <v>0</v>
      </c>
      <c r="AT190" s="1631">
        <f t="shared" ca="1" si="335"/>
        <v>0</v>
      </c>
      <c r="AU190" s="1631">
        <f t="shared" ca="1" si="335"/>
        <v>0</v>
      </c>
      <c r="AV190" s="1631">
        <f t="shared" ca="1" si="335"/>
        <v>0</v>
      </c>
      <c r="AW190" s="1631">
        <f t="shared" ca="1" si="335"/>
        <v>0</v>
      </c>
      <c r="AX190" s="1631">
        <f t="shared" ca="1" si="335"/>
        <v>0</v>
      </c>
      <c r="AY190" s="1631">
        <f t="shared" ca="1" si="335"/>
        <v>0</v>
      </c>
      <c r="AZ190" s="1631">
        <f t="shared" ca="1" si="335"/>
        <v>0</v>
      </c>
      <c r="BA190" s="1631">
        <f t="shared" ca="1" si="335"/>
        <v>0</v>
      </c>
      <c r="BB190" s="1631">
        <f t="shared" ca="1" si="335"/>
        <v>0</v>
      </c>
      <c r="BC190" s="1631">
        <f t="shared" ca="1" si="335"/>
        <v>0</v>
      </c>
      <c r="BD190" s="1631">
        <f t="shared" ca="1" si="335"/>
        <v>0</v>
      </c>
      <c r="BE190" s="1631">
        <f t="shared" ca="1" si="335"/>
        <v>0</v>
      </c>
      <c r="BF190" s="1631">
        <f t="shared" ca="1" si="335"/>
        <v>0</v>
      </c>
      <c r="BG190" s="1631">
        <f t="shared" ca="1" si="335"/>
        <v>0</v>
      </c>
      <c r="BH190" s="1631">
        <f t="shared" ca="1" si="335"/>
        <v>0</v>
      </c>
      <c r="BI190" s="1631">
        <f t="shared" ca="1" si="335"/>
        <v>0</v>
      </c>
      <c r="BJ190" s="1631">
        <f t="shared" ca="1" si="335"/>
        <v>0</v>
      </c>
      <c r="BK190" s="1631">
        <f t="shared" ca="1" si="335"/>
        <v>0</v>
      </c>
      <c r="BL190" s="1631">
        <f t="shared" ca="1" si="335"/>
        <v>0</v>
      </c>
      <c r="BM190" s="1631">
        <f t="shared" ca="1" si="335"/>
        <v>0</v>
      </c>
      <c r="BN190" s="1631">
        <f t="shared" ca="1" si="335"/>
        <v>0</v>
      </c>
      <c r="BO190" s="1631">
        <f t="shared" ca="1" si="335"/>
        <v>0</v>
      </c>
      <c r="BP190" s="1631">
        <f t="shared" ca="1" si="335"/>
        <v>0</v>
      </c>
      <c r="BQ190" s="1631">
        <f t="shared" ca="1" si="335"/>
        <v>0</v>
      </c>
      <c r="BR190" s="1631">
        <f t="shared" ref="BR190:EC190" ca="1" si="336">+SUM(BR141,BR159,BR178,BR185)</f>
        <v>0</v>
      </c>
      <c r="BS190" s="1631">
        <f t="shared" ca="1" si="336"/>
        <v>0</v>
      </c>
      <c r="BT190" s="1631">
        <f t="shared" ca="1" si="336"/>
        <v>0</v>
      </c>
      <c r="BU190" s="1631">
        <f t="shared" ca="1" si="336"/>
        <v>44112369.759087674</v>
      </c>
      <c r="BV190" s="1631">
        <f t="shared" si="336"/>
        <v>0</v>
      </c>
      <c r="BW190" s="1631">
        <f t="shared" si="336"/>
        <v>0</v>
      </c>
      <c r="BX190" s="1631">
        <f t="shared" si="336"/>
        <v>0</v>
      </c>
      <c r="BY190" s="1631">
        <f t="shared" si="336"/>
        <v>0</v>
      </c>
      <c r="BZ190" s="1631">
        <f t="shared" si="336"/>
        <v>0</v>
      </c>
      <c r="CA190" s="1631">
        <f t="shared" si="336"/>
        <v>0</v>
      </c>
      <c r="CB190" s="1631">
        <f t="shared" si="336"/>
        <v>0</v>
      </c>
      <c r="CC190" s="1631">
        <f t="shared" si="336"/>
        <v>0</v>
      </c>
      <c r="CD190" s="1631">
        <f t="shared" si="336"/>
        <v>0</v>
      </c>
      <c r="CE190" s="1631">
        <f t="shared" si="336"/>
        <v>0</v>
      </c>
      <c r="CF190" s="1631">
        <f t="shared" si="336"/>
        <v>0</v>
      </c>
      <c r="CG190" s="1631">
        <f t="shared" si="336"/>
        <v>0</v>
      </c>
      <c r="CH190" s="1631">
        <f t="shared" si="336"/>
        <v>0</v>
      </c>
      <c r="CI190" s="1631">
        <f t="shared" si="336"/>
        <v>0</v>
      </c>
      <c r="CJ190" s="1631">
        <f t="shared" si="336"/>
        <v>0</v>
      </c>
      <c r="CK190" s="1631">
        <f t="shared" si="336"/>
        <v>0</v>
      </c>
      <c r="CL190" s="1631">
        <f t="shared" si="336"/>
        <v>0</v>
      </c>
      <c r="CM190" s="1631">
        <f t="shared" si="336"/>
        <v>0</v>
      </c>
      <c r="CN190" s="1631">
        <f t="shared" si="336"/>
        <v>0</v>
      </c>
      <c r="CO190" s="1631">
        <f t="shared" si="336"/>
        <v>0</v>
      </c>
      <c r="CP190" s="1631">
        <f t="shared" si="336"/>
        <v>0</v>
      </c>
      <c r="CQ190" s="1631">
        <f t="shared" si="336"/>
        <v>0</v>
      </c>
      <c r="CR190" s="1631">
        <f t="shared" si="336"/>
        <v>0</v>
      </c>
      <c r="CS190" s="1631">
        <f t="shared" si="336"/>
        <v>0</v>
      </c>
      <c r="CT190" s="1631">
        <f t="shared" si="336"/>
        <v>0</v>
      </c>
      <c r="CU190" s="1631">
        <f t="shared" si="336"/>
        <v>0</v>
      </c>
      <c r="CV190" s="1631">
        <f t="shared" si="336"/>
        <v>0</v>
      </c>
      <c r="CW190" s="1631">
        <f t="shared" si="336"/>
        <v>0</v>
      </c>
      <c r="CX190" s="1631">
        <f t="shared" si="336"/>
        <v>0</v>
      </c>
      <c r="CY190" s="1631">
        <f t="shared" si="336"/>
        <v>0</v>
      </c>
      <c r="CZ190" s="1631">
        <f t="shared" si="336"/>
        <v>0</v>
      </c>
      <c r="DA190" s="1631">
        <f t="shared" si="336"/>
        <v>0</v>
      </c>
      <c r="DB190" s="1631">
        <f t="shared" si="336"/>
        <v>0</v>
      </c>
      <c r="DC190" s="1631">
        <f t="shared" si="336"/>
        <v>0</v>
      </c>
      <c r="DD190" s="1631">
        <f t="shared" si="336"/>
        <v>0</v>
      </c>
      <c r="DE190" s="1631">
        <f t="shared" si="336"/>
        <v>0</v>
      </c>
      <c r="DF190" s="1631">
        <f t="shared" si="336"/>
        <v>0</v>
      </c>
      <c r="DG190" s="1631">
        <f t="shared" si="336"/>
        <v>0</v>
      </c>
      <c r="DH190" s="1631">
        <f t="shared" si="336"/>
        <v>0</v>
      </c>
      <c r="DI190" s="1631">
        <f t="shared" si="336"/>
        <v>0</v>
      </c>
      <c r="DJ190" s="1631">
        <f t="shared" si="336"/>
        <v>0</v>
      </c>
      <c r="DK190" s="1631">
        <f t="shared" si="336"/>
        <v>0</v>
      </c>
      <c r="DL190" s="1631">
        <f t="shared" si="336"/>
        <v>0</v>
      </c>
      <c r="DM190" s="1631">
        <f t="shared" si="336"/>
        <v>0</v>
      </c>
      <c r="DN190" s="1631">
        <f t="shared" si="336"/>
        <v>0</v>
      </c>
      <c r="DO190" s="1631">
        <f t="shared" si="336"/>
        <v>0</v>
      </c>
      <c r="DP190" s="1631">
        <f t="shared" si="336"/>
        <v>0</v>
      </c>
      <c r="DQ190" s="1631">
        <f t="shared" si="336"/>
        <v>0</v>
      </c>
      <c r="DR190" s="1631">
        <f t="shared" si="336"/>
        <v>0</v>
      </c>
      <c r="DS190" s="1631">
        <f t="shared" si="336"/>
        <v>0</v>
      </c>
      <c r="DT190" s="1631">
        <f t="shared" si="336"/>
        <v>0</v>
      </c>
      <c r="DU190" s="1631">
        <f t="shared" si="336"/>
        <v>0</v>
      </c>
      <c r="DV190" s="1631">
        <f t="shared" si="336"/>
        <v>0</v>
      </c>
      <c r="DW190" s="1631">
        <f t="shared" si="336"/>
        <v>0</v>
      </c>
      <c r="DX190" s="1631">
        <f t="shared" si="336"/>
        <v>0</v>
      </c>
      <c r="DY190" s="1631">
        <f t="shared" si="336"/>
        <v>0</v>
      </c>
      <c r="DZ190" s="1631">
        <f t="shared" si="336"/>
        <v>0</v>
      </c>
      <c r="EA190" s="1631">
        <f t="shared" si="336"/>
        <v>0</v>
      </c>
      <c r="EB190" s="1631">
        <f t="shared" si="336"/>
        <v>0</v>
      </c>
      <c r="EC190" s="1631">
        <f t="shared" si="336"/>
        <v>0</v>
      </c>
      <c r="ED190" s="1631">
        <f t="shared" ref="ED190:GO190" si="337">+SUM(ED141,ED159,ED178,ED185)</f>
        <v>0</v>
      </c>
      <c r="EE190" s="1631">
        <f t="shared" si="337"/>
        <v>0</v>
      </c>
      <c r="EF190" s="1631">
        <f t="shared" si="337"/>
        <v>0</v>
      </c>
      <c r="EG190" s="1631">
        <f t="shared" si="337"/>
        <v>0</v>
      </c>
      <c r="EH190" s="1631">
        <f t="shared" si="337"/>
        <v>0</v>
      </c>
      <c r="EI190" s="1631">
        <f t="shared" si="337"/>
        <v>0</v>
      </c>
      <c r="EJ190" s="1631">
        <f t="shared" si="337"/>
        <v>0</v>
      </c>
      <c r="EK190" s="1631">
        <f t="shared" si="337"/>
        <v>0</v>
      </c>
      <c r="EL190" s="1631">
        <f t="shared" si="337"/>
        <v>0</v>
      </c>
      <c r="EM190" s="1631">
        <f t="shared" si="337"/>
        <v>0</v>
      </c>
      <c r="EN190" s="1631">
        <f t="shared" si="337"/>
        <v>0</v>
      </c>
      <c r="EO190" s="1631">
        <f t="shared" si="337"/>
        <v>0</v>
      </c>
      <c r="EP190" s="1631">
        <f t="shared" si="337"/>
        <v>0</v>
      </c>
      <c r="EQ190" s="1631">
        <f t="shared" si="337"/>
        <v>0</v>
      </c>
      <c r="ER190" s="1631">
        <f t="shared" si="337"/>
        <v>0</v>
      </c>
      <c r="ES190" s="1631">
        <f t="shared" si="337"/>
        <v>0</v>
      </c>
      <c r="ET190" s="1631">
        <f t="shared" si="337"/>
        <v>0</v>
      </c>
      <c r="EU190" s="1631">
        <f t="shared" si="337"/>
        <v>0</v>
      </c>
      <c r="EV190" s="1631">
        <f t="shared" si="337"/>
        <v>0</v>
      </c>
      <c r="EW190" s="1631">
        <f t="shared" si="337"/>
        <v>0</v>
      </c>
      <c r="EX190" s="1631">
        <f t="shared" si="337"/>
        <v>0</v>
      </c>
      <c r="EY190" s="1631">
        <f t="shared" si="337"/>
        <v>0</v>
      </c>
      <c r="EZ190" s="1631">
        <f t="shared" si="337"/>
        <v>0</v>
      </c>
      <c r="FA190" s="1631">
        <f t="shared" si="337"/>
        <v>0</v>
      </c>
      <c r="FB190" s="1631">
        <f t="shared" si="337"/>
        <v>0</v>
      </c>
      <c r="FC190" s="1631">
        <f t="shared" si="337"/>
        <v>0</v>
      </c>
      <c r="FD190" s="1631">
        <f t="shared" si="337"/>
        <v>0</v>
      </c>
      <c r="FE190" s="1631">
        <f t="shared" si="337"/>
        <v>0</v>
      </c>
      <c r="FF190" s="1631">
        <f t="shared" si="337"/>
        <v>0</v>
      </c>
      <c r="FG190" s="1631">
        <f t="shared" si="337"/>
        <v>0</v>
      </c>
      <c r="FH190" s="1631">
        <f t="shared" si="337"/>
        <v>0</v>
      </c>
      <c r="FI190" s="1631">
        <f t="shared" si="337"/>
        <v>0</v>
      </c>
      <c r="FJ190" s="1631">
        <f t="shared" si="337"/>
        <v>0</v>
      </c>
      <c r="FK190" s="1631">
        <f t="shared" si="337"/>
        <v>0</v>
      </c>
      <c r="FL190" s="1631">
        <f t="shared" si="337"/>
        <v>0</v>
      </c>
      <c r="FM190" s="1631">
        <f t="shared" si="337"/>
        <v>0</v>
      </c>
      <c r="FN190" s="1631">
        <f t="shared" si="337"/>
        <v>0</v>
      </c>
      <c r="FO190" s="1631">
        <f t="shared" si="337"/>
        <v>0</v>
      </c>
      <c r="FP190" s="1631">
        <f t="shared" si="337"/>
        <v>0</v>
      </c>
      <c r="FQ190" s="1631">
        <f t="shared" si="337"/>
        <v>0</v>
      </c>
      <c r="FR190" s="1631">
        <f t="shared" si="337"/>
        <v>0</v>
      </c>
      <c r="FS190" s="1631">
        <f t="shared" si="337"/>
        <v>0</v>
      </c>
      <c r="FT190" s="1631">
        <f t="shared" si="337"/>
        <v>0</v>
      </c>
      <c r="FU190" s="1631">
        <f t="shared" si="337"/>
        <v>0</v>
      </c>
      <c r="FV190" s="1631">
        <f t="shared" si="337"/>
        <v>0</v>
      </c>
      <c r="FW190" s="1631">
        <f t="shared" si="337"/>
        <v>0</v>
      </c>
      <c r="FX190" s="1631">
        <f t="shared" si="337"/>
        <v>0</v>
      </c>
      <c r="FY190" s="1631">
        <f t="shared" si="337"/>
        <v>0</v>
      </c>
      <c r="FZ190" s="1631">
        <f t="shared" si="337"/>
        <v>0</v>
      </c>
      <c r="GA190" s="1631">
        <f t="shared" si="337"/>
        <v>0</v>
      </c>
      <c r="GB190" s="1631">
        <f t="shared" si="337"/>
        <v>0</v>
      </c>
      <c r="GC190" s="1631">
        <f t="shared" si="337"/>
        <v>0</v>
      </c>
      <c r="GD190" s="1631">
        <f t="shared" si="337"/>
        <v>0</v>
      </c>
      <c r="GE190" s="1631">
        <f t="shared" si="337"/>
        <v>0</v>
      </c>
      <c r="GF190" s="1631">
        <f t="shared" si="337"/>
        <v>0</v>
      </c>
      <c r="GG190" s="1631">
        <f t="shared" si="337"/>
        <v>0</v>
      </c>
      <c r="GH190" s="1631">
        <f t="shared" si="337"/>
        <v>0</v>
      </c>
      <c r="GI190" s="1631">
        <f t="shared" si="337"/>
        <v>0</v>
      </c>
      <c r="GJ190" s="1631">
        <f t="shared" si="337"/>
        <v>0</v>
      </c>
      <c r="GK190" s="1631">
        <f t="shared" si="337"/>
        <v>0</v>
      </c>
      <c r="GL190" s="1631">
        <f t="shared" si="337"/>
        <v>0</v>
      </c>
      <c r="GM190" s="1631">
        <f t="shared" si="337"/>
        <v>0</v>
      </c>
      <c r="GN190" s="1631">
        <f t="shared" si="337"/>
        <v>0</v>
      </c>
      <c r="GO190" s="1631">
        <f t="shared" si="337"/>
        <v>0</v>
      </c>
      <c r="GP190" s="1631">
        <f t="shared" ref="GP190:IL190" si="338">+SUM(GP141,GP159,GP178,GP185)</f>
        <v>0</v>
      </c>
      <c r="GQ190" s="1631">
        <f t="shared" si="338"/>
        <v>0</v>
      </c>
      <c r="GR190" s="1631">
        <f t="shared" si="338"/>
        <v>0</v>
      </c>
      <c r="GS190" s="1631">
        <f t="shared" si="338"/>
        <v>0</v>
      </c>
      <c r="GT190" s="1631">
        <f t="shared" si="338"/>
        <v>0</v>
      </c>
      <c r="GU190" s="1631">
        <f t="shared" si="338"/>
        <v>0</v>
      </c>
      <c r="GV190" s="1631">
        <f t="shared" si="338"/>
        <v>0</v>
      </c>
      <c r="GW190" s="1631">
        <f t="shared" si="338"/>
        <v>0</v>
      </c>
      <c r="GX190" s="1631">
        <f t="shared" si="338"/>
        <v>0</v>
      </c>
      <c r="GY190" s="1631">
        <f t="shared" si="338"/>
        <v>0</v>
      </c>
      <c r="GZ190" s="1631">
        <f t="shared" si="338"/>
        <v>0</v>
      </c>
      <c r="HA190" s="1631">
        <f t="shared" si="338"/>
        <v>0</v>
      </c>
      <c r="HB190" s="1631">
        <f t="shared" si="338"/>
        <v>0</v>
      </c>
      <c r="HC190" s="1631">
        <f t="shared" si="338"/>
        <v>0</v>
      </c>
      <c r="HD190" s="1631">
        <f t="shared" si="338"/>
        <v>0</v>
      </c>
      <c r="HE190" s="1631">
        <f t="shared" si="338"/>
        <v>0</v>
      </c>
      <c r="HF190" s="1631">
        <f t="shared" si="338"/>
        <v>0</v>
      </c>
      <c r="HG190" s="1631">
        <f t="shared" si="338"/>
        <v>0</v>
      </c>
      <c r="HH190" s="1631">
        <f t="shared" si="338"/>
        <v>0</v>
      </c>
      <c r="HI190" s="1631">
        <f t="shared" si="338"/>
        <v>0</v>
      </c>
      <c r="HJ190" s="1631">
        <f t="shared" si="338"/>
        <v>0</v>
      </c>
      <c r="HK190" s="1631">
        <f t="shared" si="338"/>
        <v>0</v>
      </c>
      <c r="HL190" s="1631">
        <f t="shared" si="338"/>
        <v>0</v>
      </c>
      <c r="HM190" s="1631">
        <f t="shared" si="338"/>
        <v>0</v>
      </c>
      <c r="HN190" s="1631">
        <f t="shared" si="338"/>
        <v>0</v>
      </c>
      <c r="HO190" s="1631">
        <f t="shared" si="338"/>
        <v>0</v>
      </c>
      <c r="HP190" s="1631">
        <f t="shared" si="338"/>
        <v>0</v>
      </c>
      <c r="HQ190" s="1631">
        <f t="shared" si="338"/>
        <v>0</v>
      </c>
      <c r="HR190" s="1631">
        <f t="shared" si="338"/>
        <v>0</v>
      </c>
      <c r="HS190" s="1631">
        <f t="shared" si="338"/>
        <v>0</v>
      </c>
      <c r="HT190" s="1631">
        <f t="shared" si="338"/>
        <v>0</v>
      </c>
      <c r="HU190" s="1631">
        <f t="shared" si="338"/>
        <v>0</v>
      </c>
      <c r="HV190" s="1631">
        <f t="shared" si="338"/>
        <v>0</v>
      </c>
      <c r="HW190" s="1631">
        <f t="shared" si="338"/>
        <v>0</v>
      </c>
      <c r="HX190" s="1631">
        <f t="shared" si="338"/>
        <v>0</v>
      </c>
      <c r="HY190" s="1631">
        <f t="shared" si="338"/>
        <v>0</v>
      </c>
      <c r="HZ190" s="1631">
        <f t="shared" si="338"/>
        <v>0</v>
      </c>
      <c r="IA190" s="1631">
        <f t="shared" si="338"/>
        <v>0</v>
      </c>
      <c r="IB190" s="1631">
        <f t="shared" si="338"/>
        <v>0</v>
      </c>
      <c r="IC190" s="1631">
        <f t="shared" si="338"/>
        <v>0</v>
      </c>
      <c r="ID190" s="1631">
        <f t="shared" si="338"/>
        <v>0</v>
      </c>
      <c r="IE190" s="1631">
        <f t="shared" si="338"/>
        <v>0</v>
      </c>
      <c r="IF190" s="1631">
        <f t="shared" si="338"/>
        <v>0</v>
      </c>
      <c r="IG190" s="1631">
        <f t="shared" si="338"/>
        <v>0</v>
      </c>
      <c r="IH190" s="1631">
        <f t="shared" si="338"/>
        <v>0</v>
      </c>
      <c r="II190" s="1631">
        <f t="shared" si="338"/>
        <v>0</v>
      </c>
      <c r="IJ190" s="1631">
        <f t="shared" si="338"/>
        <v>0</v>
      </c>
      <c r="IK190" s="1631">
        <f t="shared" si="338"/>
        <v>0</v>
      </c>
      <c r="IL190" s="1631">
        <f t="shared" si="338"/>
        <v>0</v>
      </c>
    </row>
    <row r="191" spans="1:247" s="1103" customFormat="1">
      <c r="B191" s="1104" t="s">
        <v>668</v>
      </c>
      <c r="C191" s="1104"/>
      <c r="D191" s="1105">
        <f ca="1">+IFERROR(E191/SUM($E$189:$E$190),"")</f>
        <v>1.0000000000000002</v>
      </c>
      <c r="E191" s="1104">
        <f ca="1">SUM(G191:IL191)</f>
        <v>61514660.948534645</v>
      </c>
      <c r="F191" s="1106">
        <f t="shared" ref="F191:BQ191" si="339">+SUM(F189:F190)</f>
        <v>0</v>
      </c>
      <c r="G191" s="1106">
        <f t="shared" ca="1" si="339"/>
        <v>-3722742.1310907081</v>
      </c>
      <c r="H191" s="1106">
        <f t="shared" ca="1" si="339"/>
        <v>-702483.38638499856</v>
      </c>
      <c r="I191" s="1106">
        <f t="shared" ca="1" si="339"/>
        <v>-393301.66601161024</v>
      </c>
      <c r="J191" s="1106">
        <f t="shared" ca="1" si="339"/>
        <v>-417274.44248333637</v>
      </c>
      <c r="K191" s="1106">
        <f t="shared" ca="1" si="339"/>
        <v>-436961.50466934824</v>
      </c>
      <c r="L191" s="1106">
        <f t="shared" ca="1" si="339"/>
        <v>-451154.28114107426</v>
      </c>
      <c r="M191" s="1106">
        <f t="shared" ca="1" si="339"/>
        <v>-473052.77189851477</v>
      </c>
      <c r="N191" s="1106">
        <f t="shared" ca="1" si="339"/>
        <v>-514946.05974232365</v>
      </c>
      <c r="O191" s="1106">
        <f t="shared" ca="1" si="339"/>
        <v>-536724.88348623656</v>
      </c>
      <c r="P191" s="1106">
        <f t="shared" ca="1" si="339"/>
        <v>-558456.88100746472</v>
      </c>
      <c r="Q191" s="1106">
        <f t="shared" ca="1" si="339"/>
        <v>-156290.96491279895</v>
      </c>
      <c r="R191" s="1106">
        <f t="shared" ca="1" si="339"/>
        <v>0</v>
      </c>
      <c r="S191" s="1106">
        <f t="shared" ca="1" si="339"/>
        <v>0</v>
      </c>
      <c r="T191" s="1106">
        <f t="shared" ca="1" si="339"/>
        <v>0</v>
      </c>
      <c r="U191" s="1106">
        <f t="shared" ca="1" si="339"/>
        <v>0</v>
      </c>
      <c r="V191" s="1106">
        <f t="shared" ca="1" si="339"/>
        <v>0</v>
      </c>
      <c r="W191" s="1106">
        <f t="shared" ca="1" si="339"/>
        <v>0</v>
      </c>
      <c r="X191" s="1106">
        <f t="shared" ca="1" si="339"/>
        <v>0</v>
      </c>
      <c r="Y191" s="1106">
        <f t="shared" ca="1" si="339"/>
        <v>0</v>
      </c>
      <c r="Z191" s="1106">
        <f t="shared" ca="1" si="339"/>
        <v>0</v>
      </c>
      <c r="AA191" s="1106">
        <f t="shared" ca="1" si="339"/>
        <v>0</v>
      </c>
      <c r="AB191" s="1106">
        <f t="shared" ca="1" si="339"/>
        <v>0</v>
      </c>
      <c r="AC191" s="1106">
        <f t="shared" ca="1" si="339"/>
        <v>0</v>
      </c>
      <c r="AD191" s="1106">
        <f t="shared" ca="1" si="339"/>
        <v>0</v>
      </c>
      <c r="AE191" s="1106">
        <f t="shared" ca="1" si="339"/>
        <v>0</v>
      </c>
      <c r="AF191" s="1106">
        <f t="shared" ca="1" si="339"/>
        <v>0</v>
      </c>
      <c r="AG191" s="1106">
        <f t="shared" ca="1" si="339"/>
        <v>0</v>
      </c>
      <c r="AH191" s="1106">
        <f t="shared" ca="1" si="339"/>
        <v>0</v>
      </c>
      <c r="AI191" s="1106">
        <f t="shared" ca="1" si="339"/>
        <v>0</v>
      </c>
      <c r="AJ191" s="1106">
        <f t="shared" ca="1" si="339"/>
        <v>0</v>
      </c>
      <c r="AK191" s="1106">
        <f t="shared" ca="1" si="339"/>
        <v>0</v>
      </c>
      <c r="AL191" s="1106">
        <f t="shared" ca="1" si="339"/>
        <v>42827.878508829388</v>
      </c>
      <c r="AM191" s="1106">
        <f t="shared" ca="1" si="339"/>
        <v>38216.799553369536</v>
      </c>
      <c r="AN191" s="1106">
        <f t="shared" ca="1" si="339"/>
        <v>37369.513314251592</v>
      </c>
      <c r="AO191" s="1106">
        <f t="shared" ca="1" si="339"/>
        <v>37183.21429895566</v>
      </c>
      <c r="AP191" s="1106">
        <f t="shared" ca="1" si="339"/>
        <v>36888.191445462202</v>
      </c>
      <c r="AQ191" s="1106">
        <f t="shared" ca="1" si="339"/>
        <v>36596.889797794429</v>
      </c>
      <c r="AR191" s="1106">
        <f t="shared" ca="1" si="339"/>
        <v>36317.884321803125</v>
      </c>
      <c r="AS191" s="1106">
        <f t="shared" ca="1" si="339"/>
        <v>36034.159046802757</v>
      </c>
      <c r="AT191" s="1106">
        <f t="shared" ca="1" si="339"/>
        <v>35765.609805562744</v>
      </c>
      <c r="AU191" s="1106">
        <f t="shared" ca="1" si="339"/>
        <v>35491.37835864786</v>
      </c>
      <c r="AV191" s="1106">
        <f t="shared" ca="1" si="339"/>
        <v>35244.584751280097</v>
      </c>
      <c r="AW191" s="1106">
        <f t="shared" ca="1" si="339"/>
        <v>8144296.4328650031</v>
      </c>
      <c r="AX191" s="1106">
        <f t="shared" ca="1" si="339"/>
        <v>66805.128183597131</v>
      </c>
      <c r="AY191" s="1106">
        <f t="shared" ca="1" si="339"/>
        <v>66805.128183597131</v>
      </c>
      <c r="AZ191" s="1106">
        <f t="shared" ca="1" si="339"/>
        <v>66805.128183597131</v>
      </c>
      <c r="BA191" s="1106">
        <f t="shared" ca="1" si="339"/>
        <v>66805.128183597131</v>
      </c>
      <c r="BB191" s="1106">
        <f t="shared" ca="1" si="339"/>
        <v>66805.128183597131</v>
      </c>
      <c r="BC191" s="1106">
        <f t="shared" ca="1" si="339"/>
        <v>66805.128183597131</v>
      </c>
      <c r="BD191" s="1106">
        <f t="shared" ca="1" si="339"/>
        <v>66805.128183597131</v>
      </c>
      <c r="BE191" s="1106">
        <f t="shared" ca="1" si="339"/>
        <v>66805.128183597131</v>
      </c>
      <c r="BF191" s="1106">
        <f t="shared" ca="1" si="339"/>
        <v>66805.128183597131</v>
      </c>
      <c r="BG191" s="1106">
        <f t="shared" ca="1" si="339"/>
        <v>66805.128183597131</v>
      </c>
      <c r="BH191" s="1106">
        <f t="shared" ca="1" si="339"/>
        <v>66805.128183597131</v>
      </c>
      <c r="BI191" s="1106">
        <f t="shared" ca="1" si="339"/>
        <v>66805.128183597131</v>
      </c>
      <c r="BJ191" s="1106">
        <f t="shared" ca="1" si="339"/>
        <v>72102.613870716305</v>
      </c>
      <c r="BK191" s="1106">
        <f t="shared" ca="1" si="339"/>
        <v>72102.613870716305</v>
      </c>
      <c r="BL191" s="1106">
        <f t="shared" ca="1" si="339"/>
        <v>72102.613870716305</v>
      </c>
      <c r="BM191" s="1106">
        <f t="shared" ca="1" si="339"/>
        <v>72102.613870716305</v>
      </c>
      <c r="BN191" s="1106">
        <f t="shared" ca="1" si="339"/>
        <v>72102.613870716305</v>
      </c>
      <c r="BO191" s="1106">
        <f t="shared" ca="1" si="339"/>
        <v>72102.613870716305</v>
      </c>
      <c r="BP191" s="1106">
        <f t="shared" ca="1" si="339"/>
        <v>72102.613870716305</v>
      </c>
      <c r="BQ191" s="1106">
        <f t="shared" ca="1" si="339"/>
        <v>72102.613870716305</v>
      </c>
      <c r="BR191" s="1106">
        <f t="shared" ref="BR191:EC191" ca="1" si="340">+SUM(BR189:BR190)</f>
        <v>72102.613870716305</v>
      </c>
      <c r="BS191" s="1106">
        <f t="shared" ca="1" si="340"/>
        <v>72102.613870716305</v>
      </c>
      <c r="BT191" s="1106">
        <f t="shared" ca="1" si="340"/>
        <v>72102.613870716305</v>
      </c>
      <c r="BU191" s="1106">
        <f t="shared" ca="1" si="340"/>
        <v>59731027.094514251</v>
      </c>
      <c r="BV191" s="1106">
        <f t="shared" si="340"/>
        <v>0</v>
      </c>
      <c r="BW191" s="1106">
        <f t="shared" si="340"/>
        <v>0</v>
      </c>
      <c r="BX191" s="1106">
        <f t="shared" si="340"/>
        <v>0</v>
      </c>
      <c r="BY191" s="1106">
        <f t="shared" si="340"/>
        <v>0</v>
      </c>
      <c r="BZ191" s="1106">
        <f t="shared" si="340"/>
        <v>0</v>
      </c>
      <c r="CA191" s="1106">
        <f t="shared" si="340"/>
        <v>0</v>
      </c>
      <c r="CB191" s="1106">
        <f t="shared" si="340"/>
        <v>0</v>
      </c>
      <c r="CC191" s="1106">
        <f t="shared" si="340"/>
        <v>0</v>
      </c>
      <c r="CD191" s="1106">
        <f t="shared" si="340"/>
        <v>0</v>
      </c>
      <c r="CE191" s="1106">
        <f t="shared" si="340"/>
        <v>0</v>
      </c>
      <c r="CF191" s="1106">
        <f t="shared" si="340"/>
        <v>0</v>
      </c>
      <c r="CG191" s="1106">
        <f t="shared" si="340"/>
        <v>0</v>
      </c>
      <c r="CH191" s="1106">
        <f t="shared" si="340"/>
        <v>0</v>
      </c>
      <c r="CI191" s="1106">
        <f t="shared" si="340"/>
        <v>0</v>
      </c>
      <c r="CJ191" s="1106">
        <f t="shared" si="340"/>
        <v>0</v>
      </c>
      <c r="CK191" s="1106">
        <f t="shared" si="340"/>
        <v>0</v>
      </c>
      <c r="CL191" s="1106">
        <f t="shared" si="340"/>
        <v>0</v>
      </c>
      <c r="CM191" s="1106">
        <f t="shared" si="340"/>
        <v>0</v>
      </c>
      <c r="CN191" s="1106">
        <f t="shared" si="340"/>
        <v>0</v>
      </c>
      <c r="CO191" s="1106">
        <f t="shared" si="340"/>
        <v>0</v>
      </c>
      <c r="CP191" s="1106">
        <f t="shared" si="340"/>
        <v>0</v>
      </c>
      <c r="CQ191" s="1106">
        <f t="shared" si="340"/>
        <v>0</v>
      </c>
      <c r="CR191" s="1106">
        <f t="shared" si="340"/>
        <v>0</v>
      </c>
      <c r="CS191" s="1106">
        <f t="shared" si="340"/>
        <v>0</v>
      </c>
      <c r="CT191" s="1106">
        <f t="shared" si="340"/>
        <v>0</v>
      </c>
      <c r="CU191" s="1106">
        <f t="shared" si="340"/>
        <v>0</v>
      </c>
      <c r="CV191" s="1106">
        <f t="shared" si="340"/>
        <v>0</v>
      </c>
      <c r="CW191" s="1106">
        <f t="shared" si="340"/>
        <v>0</v>
      </c>
      <c r="CX191" s="1106">
        <f t="shared" si="340"/>
        <v>0</v>
      </c>
      <c r="CY191" s="1106">
        <f t="shared" si="340"/>
        <v>0</v>
      </c>
      <c r="CZ191" s="1106">
        <f t="shared" si="340"/>
        <v>0</v>
      </c>
      <c r="DA191" s="1106">
        <f t="shared" si="340"/>
        <v>0</v>
      </c>
      <c r="DB191" s="1106">
        <f t="shared" si="340"/>
        <v>0</v>
      </c>
      <c r="DC191" s="1106">
        <f t="shared" si="340"/>
        <v>0</v>
      </c>
      <c r="DD191" s="1106">
        <f t="shared" si="340"/>
        <v>0</v>
      </c>
      <c r="DE191" s="1106">
        <f t="shared" si="340"/>
        <v>0</v>
      </c>
      <c r="DF191" s="1106">
        <f t="shared" si="340"/>
        <v>0</v>
      </c>
      <c r="DG191" s="1106">
        <f t="shared" si="340"/>
        <v>0</v>
      </c>
      <c r="DH191" s="1106">
        <f t="shared" si="340"/>
        <v>0</v>
      </c>
      <c r="DI191" s="1106">
        <f t="shared" si="340"/>
        <v>0</v>
      </c>
      <c r="DJ191" s="1106">
        <f t="shared" si="340"/>
        <v>0</v>
      </c>
      <c r="DK191" s="1106">
        <f t="shared" si="340"/>
        <v>0</v>
      </c>
      <c r="DL191" s="1106">
        <f t="shared" si="340"/>
        <v>0</v>
      </c>
      <c r="DM191" s="1106">
        <f t="shared" si="340"/>
        <v>0</v>
      </c>
      <c r="DN191" s="1106">
        <f t="shared" si="340"/>
        <v>0</v>
      </c>
      <c r="DO191" s="1106">
        <f t="shared" si="340"/>
        <v>0</v>
      </c>
      <c r="DP191" s="1106">
        <f t="shared" si="340"/>
        <v>0</v>
      </c>
      <c r="DQ191" s="1106">
        <f t="shared" si="340"/>
        <v>0</v>
      </c>
      <c r="DR191" s="1106">
        <f t="shared" si="340"/>
        <v>0</v>
      </c>
      <c r="DS191" s="1106">
        <f t="shared" si="340"/>
        <v>0</v>
      </c>
      <c r="DT191" s="1106">
        <f t="shared" si="340"/>
        <v>0</v>
      </c>
      <c r="DU191" s="1106">
        <f t="shared" si="340"/>
        <v>0</v>
      </c>
      <c r="DV191" s="1106">
        <f t="shared" si="340"/>
        <v>0</v>
      </c>
      <c r="DW191" s="1106">
        <f t="shared" si="340"/>
        <v>0</v>
      </c>
      <c r="DX191" s="1106">
        <f t="shared" si="340"/>
        <v>0</v>
      </c>
      <c r="DY191" s="1106">
        <f t="shared" si="340"/>
        <v>0</v>
      </c>
      <c r="DZ191" s="1106">
        <f t="shared" si="340"/>
        <v>0</v>
      </c>
      <c r="EA191" s="1106">
        <f t="shared" si="340"/>
        <v>0</v>
      </c>
      <c r="EB191" s="1106">
        <f t="shared" si="340"/>
        <v>0</v>
      </c>
      <c r="EC191" s="1106">
        <f t="shared" si="340"/>
        <v>0</v>
      </c>
      <c r="ED191" s="1106">
        <f t="shared" ref="ED191:GO191" si="341">+SUM(ED189:ED190)</f>
        <v>0</v>
      </c>
      <c r="EE191" s="1106">
        <f t="shared" si="341"/>
        <v>0</v>
      </c>
      <c r="EF191" s="1106">
        <f t="shared" si="341"/>
        <v>0</v>
      </c>
      <c r="EG191" s="1106">
        <f t="shared" si="341"/>
        <v>0</v>
      </c>
      <c r="EH191" s="1106">
        <f t="shared" si="341"/>
        <v>0</v>
      </c>
      <c r="EI191" s="1106">
        <f t="shared" si="341"/>
        <v>0</v>
      </c>
      <c r="EJ191" s="1106">
        <f t="shared" si="341"/>
        <v>0</v>
      </c>
      <c r="EK191" s="1106">
        <f t="shared" si="341"/>
        <v>0</v>
      </c>
      <c r="EL191" s="1106">
        <f t="shared" si="341"/>
        <v>0</v>
      </c>
      <c r="EM191" s="1106">
        <f t="shared" si="341"/>
        <v>0</v>
      </c>
      <c r="EN191" s="1106">
        <f t="shared" si="341"/>
        <v>0</v>
      </c>
      <c r="EO191" s="1106">
        <f t="shared" si="341"/>
        <v>0</v>
      </c>
      <c r="EP191" s="1106">
        <f t="shared" si="341"/>
        <v>0</v>
      </c>
      <c r="EQ191" s="1106">
        <f t="shared" si="341"/>
        <v>0</v>
      </c>
      <c r="ER191" s="1106">
        <f t="shared" si="341"/>
        <v>0</v>
      </c>
      <c r="ES191" s="1106">
        <f t="shared" si="341"/>
        <v>0</v>
      </c>
      <c r="ET191" s="1106">
        <f t="shared" si="341"/>
        <v>0</v>
      </c>
      <c r="EU191" s="1106">
        <f t="shared" si="341"/>
        <v>0</v>
      </c>
      <c r="EV191" s="1106">
        <f t="shared" si="341"/>
        <v>0</v>
      </c>
      <c r="EW191" s="1106">
        <f t="shared" si="341"/>
        <v>0</v>
      </c>
      <c r="EX191" s="1106">
        <f t="shared" si="341"/>
        <v>0</v>
      </c>
      <c r="EY191" s="1106">
        <f t="shared" si="341"/>
        <v>0</v>
      </c>
      <c r="EZ191" s="1106">
        <f t="shared" si="341"/>
        <v>0</v>
      </c>
      <c r="FA191" s="1106">
        <f t="shared" si="341"/>
        <v>0</v>
      </c>
      <c r="FB191" s="1106">
        <f t="shared" si="341"/>
        <v>0</v>
      </c>
      <c r="FC191" s="1106">
        <f t="shared" si="341"/>
        <v>0</v>
      </c>
      <c r="FD191" s="1106">
        <f t="shared" si="341"/>
        <v>0</v>
      </c>
      <c r="FE191" s="1106">
        <f t="shared" si="341"/>
        <v>0</v>
      </c>
      <c r="FF191" s="1106">
        <f t="shared" si="341"/>
        <v>0</v>
      </c>
      <c r="FG191" s="1106">
        <f t="shared" si="341"/>
        <v>0</v>
      </c>
      <c r="FH191" s="1106">
        <f t="shared" si="341"/>
        <v>0</v>
      </c>
      <c r="FI191" s="1106">
        <f t="shared" si="341"/>
        <v>0</v>
      </c>
      <c r="FJ191" s="1106">
        <f t="shared" si="341"/>
        <v>0</v>
      </c>
      <c r="FK191" s="1106">
        <f t="shared" si="341"/>
        <v>0</v>
      </c>
      <c r="FL191" s="1106">
        <f t="shared" si="341"/>
        <v>0</v>
      </c>
      <c r="FM191" s="1106">
        <f t="shared" si="341"/>
        <v>0</v>
      </c>
      <c r="FN191" s="1106">
        <f t="shared" si="341"/>
        <v>0</v>
      </c>
      <c r="FO191" s="1106">
        <f t="shared" si="341"/>
        <v>0</v>
      </c>
      <c r="FP191" s="1106">
        <f t="shared" si="341"/>
        <v>0</v>
      </c>
      <c r="FQ191" s="1106">
        <f t="shared" si="341"/>
        <v>0</v>
      </c>
      <c r="FR191" s="1106">
        <f t="shared" si="341"/>
        <v>0</v>
      </c>
      <c r="FS191" s="1106">
        <f t="shared" si="341"/>
        <v>0</v>
      </c>
      <c r="FT191" s="1106">
        <f t="shared" si="341"/>
        <v>0</v>
      </c>
      <c r="FU191" s="1106">
        <f t="shared" si="341"/>
        <v>0</v>
      </c>
      <c r="FV191" s="1106">
        <f t="shared" si="341"/>
        <v>0</v>
      </c>
      <c r="FW191" s="1106">
        <f t="shared" si="341"/>
        <v>0</v>
      </c>
      <c r="FX191" s="1106">
        <f t="shared" si="341"/>
        <v>0</v>
      </c>
      <c r="FY191" s="1106">
        <f t="shared" si="341"/>
        <v>0</v>
      </c>
      <c r="FZ191" s="1106">
        <f t="shared" si="341"/>
        <v>0</v>
      </c>
      <c r="GA191" s="1106">
        <f t="shared" si="341"/>
        <v>0</v>
      </c>
      <c r="GB191" s="1106">
        <f t="shared" si="341"/>
        <v>0</v>
      </c>
      <c r="GC191" s="1106">
        <f t="shared" si="341"/>
        <v>0</v>
      </c>
      <c r="GD191" s="1106">
        <f t="shared" si="341"/>
        <v>0</v>
      </c>
      <c r="GE191" s="1106">
        <f t="shared" si="341"/>
        <v>0</v>
      </c>
      <c r="GF191" s="1106">
        <f t="shared" si="341"/>
        <v>0</v>
      </c>
      <c r="GG191" s="1106">
        <f t="shared" si="341"/>
        <v>0</v>
      </c>
      <c r="GH191" s="1106">
        <f t="shared" si="341"/>
        <v>0</v>
      </c>
      <c r="GI191" s="1106">
        <f t="shared" si="341"/>
        <v>0</v>
      </c>
      <c r="GJ191" s="1106">
        <f t="shared" si="341"/>
        <v>0</v>
      </c>
      <c r="GK191" s="1106">
        <f t="shared" si="341"/>
        <v>0</v>
      </c>
      <c r="GL191" s="1106">
        <f t="shared" si="341"/>
        <v>0</v>
      </c>
      <c r="GM191" s="1106">
        <f t="shared" si="341"/>
        <v>0</v>
      </c>
      <c r="GN191" s="1106">
        <f t="shared" si="341"/>
        <v>0</v>
      </c>
      <c r="GO191" s="1106">
        <f t="shared" si="341"/>
        <v>0</v>
      </c>
      <c r="GP191" s="1106">
        <f t="shared" ref="GP191:IL191" si="342">+SUM(GP189:GP190)</f>
        <v>0</v>
      </c>
      <c r="GQ191" s="1106">
        <f t="shared" si="342"/>
        <v>0</v>
      </c>
      <c r="GR191" s="1106">
        <f t="shared" si="342"/>
        <v>0</v>
      </c>
      <c r="GS191" s="1106">
        <f t="shared" si="342"/>
        <v>0</v>
      </c>
      <c r="GT191" s="1106">
        <f t="shared" si="342"/>
        <v>0</v>
      </c>
      <c r="GU191" s="1106">
        <f t="shared" si="342"/>
        <v>0</v>
      </c>
      <c r="GV191" s="1106">
        <f t="shared" si="342"/>
        <v>0</v>
      </c>
      <c r="GW191" s="1106">
        <f t="shared" si="342"/>
        <v>0</v>
      </c>
      <c r="GX191" s="1106">
        <f t="shared" si="342"/>
        <v>0</v>
      </c>
      <c r="GY191" s="1106">
        <f t="shared" si="342"/>
        <v>0</v>
      </c>
      <c r="GZ191" s="1106">
        <f t="shared" si="342"/>
        <v>0</v>
      </c>
      <c r="HA191" s="1106">
        <f t="shared" si="342"/>
        <v>0</v>
      </c>
      <c r="HB191" s="1106">
        <f t="shared" si="342"/>
        <v>0</v>
      </c>
      <c r="HC191" s="1106">
        <f t="shared" si="342"/>
        <v>0</v>
      </c>
      <c r="HD191" s="1106">
        <f t="shared" si="342"/>
        <v>0</v>
      </c>
      <c r="HE191" s="1106">
        <f t="shared" si="342"/>
        <v>0</v>
      </c>
      <c r="HF191" s="1106">
        <f t="shared" si="342"/>
        <v>0</v>
      </c>
      <c r="HG191" s="1106">
        <f t="shared" si="342"/>
        <v>0</v>
      </c>
      <c r="HH191" s="1106">
        <f t="shared" si="342"/>
        <v>0</v>
      </c>
      <c r="HI191" s="1106">
        <f t="shared" si="342"/>
        <v>0</v>
      </c>
      <c r="HJ191" s="1106">
        <f t="shared" si="342"/>
        <v>0</v>
      </c>
      <c r="HK191" s="1106">
        <f t="shared" si="342"/>
        <v>0</v>
      </c>
      <c r="HL191" s="1106">
        <f t="shared" si="342"/>
        <v>0</v>
      </c>
      <c r="HM191" s="1106">
        <f t="shared" si="342"/>
        <v>0</v>
      </c>
      <c r="HN191" s="1106">
        <f t="shared" si="342"/>
        <v>0</v>
      </c>
      <c r="HO191" s="1106">
        <f t="shared" si="342"/>
        <v>0</v>
      </c>
      <c r="HP191" s="1106">
        <f t="shared" si="342"/>
        <v>0</v>
      </c>
      <c r="HQ191" s="1106">
        <f t="shared" si="342"/>
        <v>0</v>
      </c>
      <c r="HR191" s="1106">
        <f t="shared" si="342"/>
        <v>0</v>
      </c>
      <c r="HS191" s="1106">
        <f t="shared" si="342"/>
        <v>0</v>
      </c>
      <c r="HT191" s="1106">
        <f t="shared" si="342"/>
        <v>0</v>
      </c>
      <c r="HU191" s="1106">
        <f t="shared" si="342"/>
        <v>0</v>
      </c>
      <c r="HV191" s="1106">
        <f t="shared" si="342"/>
        <v>0</v>
      </c>
      <c r="HW191" s="1106">
        <f t="shared" si="342"/>
        <v>0</v>
      </c>
      <c r="HX191" s="1106">
        <f t="shared" si="342"/>
        <v>0</v>
      </c>
      <c r="HY191" s="1106">
        <f t="shared" si="342"/>
        <v>0</v>
      </c>
      <c r="HZ191" s="1106">
        <f t="shared" si="342"/>
        <v>0</v>
      </c>
      <c r="IA191" s="1106">
        <f t="shared" si="342"/>
        <v>0</v>
      </c>
      <c r="IB191" s="1106">
        <f t="shared" si="342"/>
        <v>0</v>
      </c>
      <c r="IC191" s="1106">
        <f t="shared" si="342"/>
        <v>0</v>
      </c>
      <c r="ID191" s="1106">
        <f t="shared" si="342"/>
        <v>0</v>
      </c>
      <c r="IE191" s="1106">
        <f t="shared" si="342"/>
        <v>0</v>
      </c>
      <c r="IF191" s="1106">
        <f t="shared" si="342"/>
        <v>0</v>
      </c>
      <c r="IG191" s="1106">
        <f t="shared" si="342"/>
        <v>0</v>
      </c>
      <c r="IH191" s="1106">
        <f t="shared" si="342"/>
        <v>0</v>
      </c>
      <c r="II191" s="1106">
        <f t="shared" si="342"/>
        <v>0</v>
      </c>
      <c r="IJ191" s="1106">
        <f t="shared" si="342"/>
        <v>0</v>
      </c>
      <c r="IK191" s="1106">
        <f t="shared" si="342"/>
        <v>0</v>
      </c>
      <c r="IL191" s="1106">
        <f t="shared" si="342"/>
        <v>0</v>
      </c>
    </row>
    <row r="192" spans="1:247" s="809" customFormat="1">
      <c r="D192" s="810"/>
    </row>
    <row r="193" spans="4:46" s="809" customFormat="1">
      <c r="D193" s="810"/>
    </row>
    <row r="194" spans="4:46" s="809" customFormat="1">
      <c r="D194" s="810"/>
    </row>
    <row r="195" spans="4:46" s="809" customFormat="1">
      <c r="D195" s="810"/>
    </row>
    <row r="196" spans="4:46" s="809" customFormat="1">
      <c r="D196" s="810"/>
    </row>
    <row r="197" spans="4:46" s="809" customFormat="1">
      <c r="D197" s="810"/>
    </row>
    <row r="198" spans="4:46" s="809" customFormat="1">
      <c r="D198" s="810"/>
    </row>
    <row r="199" spans="4:46" s="809" customFormat="1">
      <c r="D199" s="810"/>
    </row>
    <row r="200" spans="4:46" s="809" customFormat="1">
      <c r="D200" s="810"/>
    </row>
    <row r="201" spans="4:46" s="809" customFormat="1">
      <c r="D201" s="810"/>
    </row>
    <row r="202" spans="4:46" s="809" customFormat="1">
      <c r="D202" s="810"/>
    </row>
    <row r="203" spans="4:46" s="809" customFormat="1">
      <c r="D203" s="810"/>
    </row>
    <row r="204" spans="4:46" s="809" customFormat="1">
      <c r="D204" s="810"/>
    </row>
    <row r="205" spans="4:46" s="809" customFormat="1">
      <c r="D205" s="810"/>
      <c r="AS205" s="709"/>
      <c r="AT205" s="709"/>
    </row>
    <row r="206" spans="4:46" s="809" customFormat="1">
      <c r="D206" s="810"/>
    </row>
    <row r="207" spans="4:46" s="809" customFormat="1">
      <c r="D207" s="810"/>
    </row>
    <row r="208" spans="4:46" s="809" customFormat="1">
      <c r="D208" s="810"/>
    </row>
    <row r="209" spans="4:4" s="809" customFormat="1">
      <c r="D209" s="810"/>
    </row>
    <row r="210" spans="4:4" s="809" customFormat="1">
      <c r="D210" s="810"/>
    </row>
    <row r="211" spans="4:4" s="809" customFormat="1">
      <c r="D211" s="810"/>
    </row>
    <row r="212" spans="4:4" s="809" customFormat="1">
      <c r="D212" s="810"/>
    </row>
    <row r="213" spans="4:4" s="809" customFormat="1">
      <c r="D213" s="810"/>
    </row>
    <row r="214" spans="4:4" s="809" customFormat="1">
      <c r="D214" s="810"/>
    </row>
    <row r="215" spans="4:4" s="809" customFormat="1">
      <c r="D215" s="810"/>
    </row>
    <row r="216" spans="4:4" s="809" customFormat="1">
      <c r="D216" s="810"/>
    </row>
    <row r="217" spans="4:4" s="809" customFormat="1">
      <c r="D217" s="810"/>
    </row>
    <row r="218" spans="4:4" s="809" customFormat="1">
      <c r="D218" s="810"/>
    </row>
    <row r="219" spans="4:4" s="809" customFormat="1">
      <c r="D219" s="810"/>
    </row>
    <row r="220" spans="4:4" s="809" customFormat="1">
      <c r="D220" s="810"/>
    </row>
    <row r="221" spans="4:4" s="809" customFormat="1">
      <c r="D221" s="810"/>
    </row>
    <row r="222" spans="4:4" s="809" customFormat="1">
      <c r="D222" s="810"/>
    </row>
    <row r="223" spans="4:4" s="809" customFormat="1">
      <c r="D223" s="810"/>
    </row>
    <row r="224" spans="4:4" s="809" customFormat="1">
      <c r="D224" s="810"/>
    </row>
    <row r="225" spans="4:4" s="809" customFormat="1">
      <c r="D225" s="810"/>
    </row>
    <row r="226" spans="4:4" s="809" customFormat="1">
      <c r="D226" s="810"/>
    </row>
    <row r="227" spans="4:4" s="809" customFormat="1">
      <c r="D227" s="810"/>
    </row>
    <row r="228" spans="4:4" s="809" customFormat="1">
      <c r="D228" s="810"/>
    </row>
    <row r="229" spans="4:4" s="809" customFormat="1">
      <c r="D229" s="810"/>
    </row>
    <row r="230" spans="4:4" s="809" customFormat="1">
      <c r="D230" s="810"/>
    </row>
    <row r="231" spans="4:4" s="809" customFormat="1">
      <c r="D231" s="810"/>
    </row>
    <row r="232" spans="4:4" s="809" customFormat="1">
      <c r="D232" s="810"/>
    </row>
    <row r="233" spans="4:4" s="809" customFormat="1"/>
    <row r="234" spans="4:4" s="809" customFormat="1"/>
    <row r="235" spans="4:4" s="809" customFormat="1"/>
    <row r="236" spans="4:4" s="809" customFormat="1"/>
    <row r="237" spans="4:4" s="809" customFormat="1"/>
    <row r="238" spans="4:4" s="809" customFormat="1"/>
    <row r="239" spans="4:4" s="809" customFormat="1"/>
    <row r="240" spans="4:4" s="809" customFormat="1"/>
    <row r="241" s="809" customFormat="1"/>
    <row r="242" s="809" customFormat="1"/>
    <row r="243" s="809" customFormat="1"/>
    <row r="244" s="809" customFormat="1"/>
    <row r="245" s="809" customFormat="1"/>
    <row r="246" s="809" customFormat="1"/>
    <row r="247" s="809" customFormat="1"/>
    <row r="248" s="809" customFormat="1"/>
    <row r="249" s="809" customFormat="1"/>
    <row r="250" s="809" customFormat="1"/>
    <row r="251" s="809" customFormat="1"/>
    <row r="252" s="809" customFormat="1"/>
    <row r="253" s="809" customFormat="1"/>
    <row r="254" s="676" customFormat="1"/>
    <row r="255" s="676" customFormat="1"/>
    <row r="256" s="676" customFormat="1"/>
    <row r="257" s="676" customFormat="1"/>
    <row r="258" s="676" customFormat="1"/>
    <row r="259" s="676" customFormat="1"/>
    <row r="260" s="676" customFormat="1"/>
    <row r="261" s="676" customFormat="1"/>
    <row r="262" s="676" customFormat="1"/>
    <row r="356" spans="1:23" ht="13" thickBot="1">
      <c r="A356" s="1467"/>
      <c r="B356" s="1467" t="s">
        <v>747</v>
      </c>
      <c r="C356" s="1467"/>
      <c r="D356" s="1467"/>
      <c r="E356" s="1467"/>
      <c r="F356" s="1467"/>
      <c r="G356" s="1467"/>
      <c r="H356" s="1467"/>
      <c r="I356" s="1467"/>
      <c r="J356" s="1467"/>
      <c r="K356" s="1467"/>
      <c r="L356" s="1467"/>
      <c r="M356" s="1467"/>
      <c r="N356" s="1467"/>
      <c r="O356" s="1467"/>
      <c r="P356" s="1467"/>
      <c r="Q356" s="1467"/>
      <c r="R356" s="1467"/>
      <c r="S356" s="1467"/>
      <c r="T356" s="1467"/>
      <c r="U356" s="1467"/>
      <c r="V356" s="1467"/>
      <c r="W356" s="1467"/>
    </row>
    <row r="357" spans="1:23" ht="28.5" customHeight="1">
      <c r="B357" s="575" t="s">
        <v>748</v>
      </c>
      <c r="C357" s="575" t="s">
        <v>749</v>
      </c>
      <c r="D357" s="575" t="s">
        <v>750</v>
      </c>
      <c r="E357" s="575"/>
      <c r="G357" s="575" t="s">
        <v>751</v>
      </c>
      <c r="I357" s="575"/>
    </row>
    <row r="358" spans="1:23">
      <c r="B358" s="569" t="s">
        <v>636</v>
      </c>
      <c r="C358" s="569">
        <v>12</v>
      </c>
      <c r="D358" s="569">
        <v>1</v>
      </c>
      <c r="E358" s="569" t="str">
        <f>IF(M16&gt;0,"","Yes")</f>
        <v/>
      </c>
      <c r="G358" s="569" t="s">
        <v>752</v>
      </c>
    </row>
    <row r="359" spans="1:23">
      <c r="B359" s="569" t="s">
        <v>753</v>
      </c>
      <c r="C359" s="569">
        <v>4</v>
      </c>
      <c r="D359" s="569">
        <v>3</v>
      </c>
      <c r="E359" s="569" t="s">
        <v>603</v>
      </c>
      <c r="G359" s="569" t="s">
        <v>754</v>
      </c>
    </row>
    <row r="360" spans="1:23">
      <c r="B360" s="569" t="s">
        <v>755</v>
      </c>
      <c r="C360" s="569">
        <v>1</v>
      </c>
      <c r="D360" s="569">
        <v>12</v>
      </c>
    </row>
    <row r="363" spans="1:23">
      <c r="B363" s="580"/>
    </row>
  </sheetData>
  <sheetProtection formatCells="0" formatColumns="0" formatRows="0" insertRows="0" deleteRows="0"/>
  <mergeCells count="11">
    <mergeCell ref="L19:R19"/>
    <mergeCell ref="D10:E10"/>
    <mergeCell ref="F10:G10"/>
    <mergeCell ref="H10:I10"/>
    <mergeCell ref="D8:E8"/>
    <mergeCell ref="F8:G8"/>
    <mergeCell ref="H8:I8"/>
    <mergeCell ref="L8:M8"/>
    <mergeCell ref="D9:E9"/>
    <mergeCell ref="F9:G9"/>
    <mergeCell ref="H9:I9"/>
  </mergeCells>
  <conditionalFormatting sqref="F10:G10 F14">
    <cfRule type="expression" dxfId="50" priority="28" stopIfTrue="1">
      <formula>#REF!="no"</formula>
    </cfRule>
  </conditionalFormatting>
  <conditionalFormatting sqref="I12 H14:I14 H16:I16">
    <cfRule type="expression" dxfId="49" priority="27" stopIfTrue="1">
      <formula>#REF!="no"</formula>
    </cfRule>
  </conditionalFormatting>
  <conditionalFormatting sqref="H10:I10">
    <cfRule type="expression" dxfId="48" priority="26" stopIfTrue="1">
      <formula>#REF!="no"</formula>
    </cfRule>
  </conditionalFormatting>
  <conditionalFormatting sqref="IY98:XFD98 IY106:XFD106 A106:IQ107 A98:IQ99">
    <cfRule type="expression" dxfId="47" priority="25" stopIfTrue="1">
      <formula>#REF!="no"</formula>
    </cfRule>
  </conditionalFormatting>
  <conditionalFormatting sqref="IY99:XFD99 IY107:XFD107">
    <cfRule type="expression" dxfId="46" priority="24" stopIfTrue="1">
      <formula>#REF!="no"</formula>
    </cfRule>
  </conditionalFormatting>
  <conditionalFormatting sqref="F11:G11">
    <cfRule type="expression" dxfId="45" priority="23" stopIfTrue="1">
      <formula>#REF!="no"</formula>
    </cfRule>
  </conditionalFormatting>
  <conditionalFormatting sqref="F9:G9 G14 F15">
    <cfRule type="expression" dxfId="44" priority="22" stopIfTrue="1">
      <formula>#REF!="no"</formula>
    </cfRule>
  </conditionalFormatting>
  <conditionalFormatting sqref="F13:G13 F16:G16">
    <cfRule type="expression" dxfId="43" priority="21" stopIfTrue="1">
      <formula>#REF!="no"</formula>
    </cfRule>
  </conditionalFormatting>
  <conditionalFormatting sqref="F12">
    <cfRule type="expression" dxfId="42" priority="20" stopIfTrue="1">
      <formula>#REF!="no"</formula>
    </cfRule>
  </conditionalFormatting>
  <conditionalFormatting sqref="G12">
    <cfRule type="expression" dxfId="41" priority="19" stopIfTrue="1">
      <formula>#REF!="no"</formula>
    </cfRule>
  </conditionalFormatting>
  <conditionalFormatting sqref="G15">
    <cfRule type="expression" dxfId="40" priority="18" stopIfTrue="1">
      <formula>#REF!="no"</formula>
    </cfRule>
  </conditionalFormatting>
  <conditionalFormatting sqref="H11:I11">
    <cfRule type="expression" dxfId="39" priority="17" stopIfTrue="1">
      <formula>#REF!="no"</formula>
    </cfRule>
  </conditionalFormatting>
  <conditionalFormatting sqref="H9:I9 L10:M10">
    <cfRule type="expression" dxfId="38" priority="16" stopIfTrue="1">
      <formula>#REF!="no"</formula>
    </cfRule>
  </conditionalFormatting>
  <conditionalFormatting sqref="H12">
    <cfRule type="expression" dxfId="37" priority="15" stopIfTrue="1">
      <formula>#REF!="no"</formula>
    </cfRule>
  </conditionalFormatting>
  <conditionalFormatting sqref="H13:I13">
    <cfRule type="expression" dxfId="36" priority="14" stopIfTrue="1">
      <formula>#REF!="no"</formula>
    </cfRule>
  </conditionalFormatting>
  <conditionalFormatting sqref="H15">
    <cfRule type="expression" dxfId="35" priority="13" stopIfTrue="1">
      <formula>#REF!="no"</formula>
    </cfRule>
  </conditionalFormatting>
  <conditionalFormatting sqref="I15">
    <cfRule type="expression" dxfId="34" priority="12" stopIfTrue="1">
      <formula>#REF!="no"</formula>
    </cfRule>
  </conditionalFormatting>
  <conditionalFormatting sqref="M13">
    <cfRule type="expression" dxfId="33" priority="11" stopIfTrue="1">
      <formula>#REF!="no"</formula>
    </cfRule>
  </conditionalFormatting>
  <conditionalFormatting sqref="L11:M11">
    <cfRule type="expression" dxfId="32" priority="10" stopIfTrue="1">
      <formula>#REF!="no"</formula>
    </cfRule>
  </conditionalFormatting>
  <conditionalFormatting sqref="L12:M12">
    <cfRule type="expression" dxfId="31" priority="9" stopIfTrue="1">
      <formula>#REF!="no"</formula>
    </cfRule>
  </conditionalFormatting>
  <conditionalFormatting sqref="L9:M9">
    <cfRule type="expression" dxfId="30" priority="8" stopIfTrue="1">
      <formula>#REF!="no"</formula>
    </cfRule>
  </conditionalFormatting>
  <conditionalFormatting sqref="L13">
    <cfRule type="expression" dxfId="29" priority="7" stopIfTrue="1">
      <formula>#REF!="no"</formula>
    </cfRule>
  </conditionalFormatting>
  <conditionalFormatting sqref="L16:M16">
    <cfRule type="expression" dxfId="28" priority="6" stopIfTrue="1">
      <formula>#REF!="no"</formula>
    </cfRule>
  </conditionalFormatting>
  <conditionalFormatting sqref="L17:M17">
    <cfRule type="expression" dxfId="27" priority="5" stopIfTrue="1">
      <formula>#REF!="no"</formula>
    </cfRule>
  </conditionalFormatting>
  <conditionalFormatting sqref="IR106:IT106 IR98:IT98">
    <cfRule type="expression" dxfId="26" priority="4" stopIfTrue="1">
      <formula>#REF!="no"</formula>
    </cfRule>
  </conditionalFormatting>
  <conditionalFormatting sqref="IR107:IT107 IR99:IT99">
    <cfRule type="expression" dxfId="25" priority="3" stopIfTrue="1">
      <formula>#REF!="no"</formula>
    </cfRule>
  </conditionalFormatting>
  <conditionalFormatting sqref="IU106:IX106 IU98:IX98">
    <cfRule type="expression" dxfId="24" priority="2" stopIfTrue="1">
      <formula>#REF!="no"</formula>
    </cfRule>
  </conditionalFormatting>
  <conditionalFormatting sqref="IU107:IX107 IU99:IX99">
    <cfRule type="expression" dxfId="23" priority="1" stopIfTrue="1">
      <formula>#REF!="no"</formula>
    </cfRule>
  </conditionalFormatting>
  <dataValidations disablePrompts="1" count="3">
    <dataValidation type="list" allowBlank="1" showInputMessage="1" showErrorMessage="1" sqref="D9 F9 H9 R9" xr:uid="{0640CEFA-C7DA-4087-A0AF-68D11ED74A85}">
      <formula1>$B$358:$B$360</formula1>
    </dataValidation>
    <dataValidation type="list" allowBlank="1" showInputMessage="1" showErrorMessage="1" sqref="N21" xr:uid="{D9D217E0-7FFF-4E97-B220-B89175B4313A}">
      <formula1>$I$358:$I$362</formula1>
    </dataValidation>
    <dataValidation type="list" allowBlank="1" showInputMessage="1" showErrorMessage="1" sqref="R10" xr:uid="{EF23E2BA-3E48-47FB-A6C4-4040ED166D59}">
      <formula1>LIST_Hold</formula1>
    </dataValidation>
  </dataValidations>
  <pageMargins left="0.25" right="0.25" top="0.5" bottom="0.5" header="0.5" footer="0.5"/>
  <pageSetup scale="50" fitToWidth="8" fitToHeight="4" orientation="landscape" r:id="rId1"/>
  <headerFooter>
    <oddFooter>&amp;L&amp;G&amp;R&amp;A
&amp;F</oddFooter>
  </headerFooter>
  <rowBreaks count="2" manualBreakCount="2">
    <brk id="89" max="149" man="1"/>
    <brk id="114" max="149" man="1"/>
  </rowBreaks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C481-9825-47B4-9FC1-150C3A4B924D}">
  <sheetPr codeName="Sheet4">
    <tabColor rgb="FFFFC000"/>
  </sheetPr>
  <dimension ref="A1:CJ156"/>
  <sheetViews>
    <sheetView showGridLines="0" topLeftCell="A5" workbookViewId="0">
      <pane ySplit="32" topLeftCell="A37" activePane="bottomLeft" state="frozen"/>
      <selection pane="bottomLeft" activeCell="A43" sqref="A43"/>
    </sheetView>
  </sheetViews>
  <sheetFormatPr defaultColWidth="9.1796875" defaultRowHeight="12.5" outlineLevelRow="1"/>
  <cols>
    <col min="1" max="1" width="24.54296875" style="1116" customWidth="1"/>
    <col min="2" max="2" width="12" style="1116" bestFit="1" customWidth="1"/>
    <col min="3" max="3" width="13.1796875" style="1116" bestFit="1" customWidth="1"/>
    <col min="4" max="4" width="15.453125" style="1116" customWidth="1"/>
    <col min="5" max="5" width="18.26953125" style="1116" customWidth="1"/>
    <col min="6" max="6" width="19.26953125" style="1116" customWidth="1"/>
    <col min="7" max="8" width="12.7265625" style="1116" bestFit="1" customWidth="1"/>
    <col min="9" max="9" width="15.7265625" style="1116" customWidth="1"/>
    <col min="10" max="24" width="12.7265625" style="1116" bestFit="1" customWidth="1"/>
    <col min="25" max="25" width="13.54296875" style="1116" bestFit="1" customWidth="1"/>
    <col min="26" max="27" width="12.7265625" style="1116" bestFit="1" customWidth="1"/>
    <col min="28" max="28" width="13.1796875" style="1116" bestFit="1" customWidth="1"/>
    <col min="29" max="37" width="12.7265625" style="1116" bestFit="1" customWidth="1"/>
    <col min="38" max="38" width="13.1796875" style="1116" bestFit="1" customWidth="1"/>
    <col min="39" max="60" width="12.7265625" style="1116" bestFit="1" customWidth="1"/>
    <col min="61" max="61" width="13.54296875" style="1116" bestFit="1" customWidth="1"/>
    <col min="62" max="62" width="13.1796875" style="1116" bestFit="1" customWidth="1"/>
    <col min="63" max="63" width="10.26953125" style="1116" bestFit="1" customWidth="1"/>
    <col min="64" max="64" width="13.1796875" style="1116" bestFit="1" customWidth="1"/>
    <col min="65" max="66" width="10.26953125" style="1116" bestFit="1" customWidth="1"/>
    <col min="67" max="69" width="10.1796875" style="1116" bestFit="1" customWidth="1"/>
    <col min="70" max="75" width="9.26953125" style="1116" bestFit="1" customWidth="1"/>
    <col min="76" max="78" width="10.26953125" style="1116" bestFit="1" customWidth="1"/>
    <col min="79" max="81" width="10.1796875" style="1116" bestFit="1" customWidth="1"/>
    <col min="82" max="85" width="9.26953125" style="1116" bestFit="1" customWidth="1"/>
    <col min="86" max="16384" width="9.1796875" style="1116"/>
  </cols>
  <sheetData>
    <row r="1" spans="1:88" ht="25">
      <c r="A1" s="1115" t="s">
        <v>757</v>
      </c>
    </row>
    <row r="2" spans="1:88" ht="18.5" thickBot="1">
      <c r="A2" s="1117" t="s">
        <v>758</v>
      </c>
      <c r="B2" s="1117"/>
      <c r="C2" s="1117"/>
      <c r="D2" s="1117"/>
      <c r="E2" s="1117"/>
      <c r="F2" s="1117"/>
      <c r="G2" s="1117"/>
      <c r="H2" s="1117"/>
      <c r="I2" s="1117"/>
      <c r="J2" s="1117"/>
      <c r="K2" s="1117"/>
      <c r="L2" s="1117"/>
      <c r="M2" s="1117"/>
      <c r="N2" s="1117"/>
      <c r="O2" s="1117"/>
      <c r="P2" s="1117"/>
      <c r="Q2" s="1117"/>
      <c r="R2" s="1117"/>
      <c r="S2" s="1117"/>
      <c r="T2" s="1117"/>
      <c r="U2" s="1117"/>
      <c r="V2" s="1117"/>
      <c r="W2" s="1117"/>
      <c r="X2" s="1117"/>
      <c r="Y2" s="1117"/>
      <c r="Z2" s="1117"/>
      <c r="AA2" s="1117"/>
      <c r="AB2" s="1117"/>
      <c r="AC2" s="1117"/>
      <c r="AD2" s="1117"/>
      <c r="AE2" s="1117"/>
      <c r="AF2" s="1117"/>
      <c r="AG2" s="1117"/>
      <c r="AH2" s="1117"/>
      <c r="AI2" s="1117"/>
      <c r="AJ2" s="1117"/>
      <c r="AK2" s="1117"/>
      <c r="AL2" s="1117"/>
      <c r="AM2" s="1117"/>
      <c r="AN2" s="1117"/>
      <c r="AO2" s="1117"/>
      <c r="AP2" s="1117"/>
      <c r="AQ2" s="1117"/>
      <c r="AR2" s="1117"/>
      <c r="AS2" s="1117"/>
      <c r="AT2" s="1117"/>
      <c r="AU2" s="1117"/>
      <c r="AV2" s="1117"/>
      <c r="AW2" s="1117"/>
      <c r="AX2" s="1117"/>
      <c r="AY2" s="1117"/>
      <c r="AZ2" s="1117"/>
      <c r="BA2" s="1117"/>
      <c r="BB2" s="1117"/>
      <c r="BC2" s="1117"/>
      <c r="BD2" s="1117"/>
      <c r="BE2" s="1117"/>
      <c r="BF2" s="1117"/>
      <c r="BG2" s="1117"/>
      <c r="BH2" s="1117"/>
      <c r="BI2" s="1117"/>
      <c r="BJ2" s="1117"/>
      <c r="BK2" s="1117"/>
      <c r="BL2" s="1117"/>
      <c r="BM2" s="1117"/>
      <c r="BN2" s="1117"/>
      <c r="BO2" s="1117"/>
      <c r="BP2" s="1117"/>
      <c r="BQ2" s="1117"/>
      <c r="BR2" s="1117"/>
      <c r="BS2" s="1117"/>
      <c r="BT2" s="1117"/>
      <c r="BU2" s="1117"/>
      <c r="BV2" s="1117"/>
      <c r="BW2" s="1117"/>
      <c r="BX2" s="1117"/>
      <c r="BY2" s="1117"/>
      <c r="BZ2" s="1117"/>
      <c r="CA2" s="1117"/>
      <c r="CB2" s="1117"/>
      <c r="CC2" s="1117"/>
      <c r="CD2" s="1117"/>
      <c r="CE2" s="1117"/>
      <c r="CF2" s="1117"/>
      <c r="CG2" s="1117"/>
      <c r="CH2" s="1117"/>
      <c r="CI2" s="1117"/>
      <c r="CJ2" s="1117"/>
    </row>
    <row r="3" spans="1:88">
      <c r="A3" s="1118"/>
    </row>
    <row r="4" spans="1:88">
      <c r="A4" s="1118"/>
    </row>
    <row r="5" spans="1:88">
      <c r="A5" s="1118"/>
    </row>
    <row r="6" spans="1:88">
      <c r="A6" s="1118"/>
    </row>
    <row r="7" spans="1:88">
      <c r="A7" s="1118"/>
    </row>
    <row r="8" spans="1:88">
      <c r="A8" s="1118"/>
    </row>
    <row r="9" spans="1:88">
      <c r="A9" s="1118"/>
    </row>
    <row r="10" spans="1:88">
      <c r="A10" s="1118"/>
    </row>
    <row r="11" spans="1:88">
      <c r="A11" s="1118"/>
    </row>
    <row r="12" spans="1:88" ht="13">
      <c r="A12" s="1119" t="s">
        <v>759</v>
      </c>
      <c r="B12" s="1119"/>
      <c r="C12" s="1119"/>
      <c r="F12" s="1119" t="s">
        <v>760</v>
      </c>
      <c r="G12" s="1119"/>
      <c r="H12" s="1119"/>
    </row>
    <row r="13" spans="1:88">
      <c r="A13" s="1120" t="s">
        <v>761</v>
      </c>
      <c r="B13" s="1121">
        <f ca="1">-B25*C13</f>
        <v>8363388.9728284134</v>
      </c>
      <c r="C13" s="1122">
        <f>1-C14</f>
        <v>9.9999999999999978E-2</v>
      </c>
      <c r="F13" s="1116" t="s">
        <v>762</v>
      </c>
      <c r="G13" s="1123">
        <f ca="1">$B$13*H13</f>
        <v>1672677.7945656823</v>
      </c>
      <c r="H13" s="1122">
        <f>1-H14</f>
        <v>0.19999999999999996</v>
      </c>
    </row>
    <row r="14" spans="1:88">
      <c r="A14" s="1120" t="s">
        <v>763</v>
      </c>
      <c r="B14" s="1121">
        <f ca="1">+C14*-B25</f>
        <v>75270500.755455732</v>
      </c>
      <c r="C14" s="1124">
        <f>0.9</f>
        <v>0.9</v>
      </c>
      <c r="F14" s="1116" t="s">
        <v>764</v>
      </c>
      <c r="G14" s="1123">
        <f ca="1">$B$13*H14</f>
        <v>6690711.1782627311</v>
      </c>
      <c r="H14" s="1124">
        <v>0.8</v>
      </c>
    </row>
    <row r="15" spans="1:88">
      <c r="F15" s="1116" t="s">
        <v>765</v>
      </c>
      <c r="G15" s="1124">
        <f>H14*0.5625</f>
        <v>0.45</v>
      </c>
    </row>
    <row r="16" spans="1:88" ht="13">
      <c r="A16" s="1125" t="s">
        <v>766</v>
      </c>
      <c r="B16" s="1126" t="s">
        <v>767</v>
      </c>
      <c r="C16" s="1126" t="s">
        <v>650</v>
      </c>
      <c r="D16" s="1127" t="s">
        <v>768</v>
      </c>
    </row>
    <row r="17" spans="1:85">
      <c r="A17" s="1120" t="s">
        <v>769</v>
      </c>
      <c r="B17" s="1128">
        <v>0.11</v>
      </c>
      <c r="C17" s="1128"/>
    </row>
    <row r="18" spans="1:85">
      <c r="A18" s="1120" t="s">
        <v>770</v>
      </c>
      <c r="B18" s="1128">
        <v>0.15</v>
      </c>
      <c r="C18" s="1128">
        <f>(D18-$C$13)/$C$14</f>
        <v>0.16666666666666669</v>
      </c>
      <c r="D18" s="1129">
        <v>0.25</v>
      </c>
      <c r="J18" s="1129"/>
      <c r="K18" s="1129"/>
    </row>
    <row r="19" spans="1:85">
      <c r="A19" s="1120" t="s">
        <v>771</v>
      </c>
      <c r="B19" s="1128">
        <v>0.18</v>
      </c>
      <c r="C19" s="1128">
        <f>(D19-$C$13)/$C$14</f>
        <v>0.30555555555555558</v>
      </c>
      <c r="D19" s="1129">
        <v>0.375</v>
      </c>
      <c r="J19" s="1129"/>
      <c r="K19" s="1129"/>
    </row>
    <row r="20" spans="1:85">
      <c r="A20" s="1120" t="s">
        <v>772</v>
      </c>
      <c r="B20" s="1128"/>
      <c r="C20" s="1128">
        <f>(D20-$C$13)/$C$14</f>
        <v>0.44444444444444448</v>
      </c>
      <c r="D20" s="1129">
        <v>0.5</v>
      </c>
      <c r="J20" s="1129"/>
      <c r="K20" s="1129"/>
    </row>
    <row r="21" spans="1:85">
      <c r="A21" s="1118"/>
      <c r="B21" s="1130"/>
      <c r="C21" s="1130"/>
    </row>
    <row r="22" spans="1:85">
      <c r="A22" s="1120" t="s">
        <v>773</v>
      </c>
      <c r="B22" s="1130"/>
      <c r="C22" s="1131" t="s">
        <v>635</v>
      </c>
    </row>
    <row r="24" spans="1:85" ht="13">
      <c r="B24" s="1127" t="s">
        <v>38</v>
      </c>
      <c r="C24" s="1132">
        <f>'3-Yr Waterfall'!G49</f>
        <v>46783</v>
      </c>
      <c r="D24" s="1132">
        <f>EOMONTH(C24,1)</f>
        <v>46812</v>
      </c>
      <c r="E24" s="1132">
        <f t="shared" ref="E24:BP24" si="0">EOMONTH(D24,1)</f>
        <v>46843</v>
      </c>
      <c r="F24" s="1132">
        <f t="shared" si="0"/>
        <v>46873</v>
      </c>
      <c r="G24" s="1132">
        <f t="shared" si="0"/>
        <v>46904</v>
      </c>
      <c r="H24" s="1132">
        <f t="shared" si="0"/>
        <v>46934</v>
      </c>
      <c r="I24" s="1132">
        <f t="shared" si="0"/>
        <v>46965</v>
      </c>
      <c r="J24" s="1132">
        <f t="shared" si="0"/>
        <v>46996</v>
      </c>
      <c r="K24" s="1132">
        <f t="shared" si="0"/>
        <v>47026</v>
      </c>
      <c r="L24" s="1132">
        <f t="shared" si="0"/>
        <v>47057</v>
      </c>
      <c r="M24" s="1132">
        <f t="shared" si="0"/>
        <v>47087</v>
      </c>
      <c r="N24" s="1132">
        <f t="shared" si="0"/>
        <v>47118</v>
      </c>
      <c r="O24" s="1132">
        <f t="shared" si="0"/>
        <v>47149</v>
      </c>
      <c r="P24" s="1132">
        <f t="shared" si="0"/>
        <v>47177</v>
      </c>
      <c r="Q24" s="1132">
        <f t="shared" si="0"/>
        <v>47208</v>
      </c>
      <c r="R24" s="1132">
        <f t="shared" si="0"/>
        <v>47238</v>
      </c>
      <c r="S24" s="1132">
        <f t="shared" si="0"/>
        <v>47269</v>
      </c>
      <c r="T24" s="1132">
        <f t="shared" si="0"/>
        <v>47299</v>
      </c>
      <c r="U24" s="1132">
        <f t="shared" si="0"/>
        <v>47330</v>
      </c>
      <c r="V24" s="1132">
        <f t="shared" si="0"/>
        <v>47361</v>
      </c>
      <c r="W24" s="1132">
        <f t="shared" si="0"/>
        <v>47391</v>
      </c>
      <c r="X24" s="1132">
        <f t="shared" si="0"/>
        <v>47422</v>
      </c>
      <c r="Y24" s="1132">
        <f t="shared" si="0"/>
        <v>47452</v>
      </c>
      <c r="Z24" s="1132">
        <f t="shared" si="0"/>
        <v>47483</v>
      </c>
      <c r="AA24" s="1132">
        <f t="shared" si="0"/>
        <v>47514</v>
      </c>
      <c r="AB24" s="1132">
        <f t="shared" si="0"/>
        <v>47542</v>
      </c>
      <c r="AC24" s="1132">
        <f t="shared" si="0"/>
        <v>47573</v>
      </c>
      <c r="AD24" s="1132">
        <f t="shared" si="0"/>
        <v>47603</v>
      </c>
      <c r="AE24" s="1132">
        <f t="shared" si="0"/>
        <v>47634</v>
      </c>
      <c r="AF24" s="1132">
        <f t="shared" si="0"/>
        <v>47664</v>
      </c>
      <c r="AG24" s="1132">
        <f t="shared" si="0"/>
        <v>47695</v>
      </c>
      <c r="AH24" s="1132">
        <f t="shared" si="0"/>
        <v>47726</v>
      </c>
      <c r="AI24" s="1132">
        <f t="shared" si="0"/>
        <v>47756</v>
      </c>
      <c r="AJ24" s="1132">
        <f t="shared" si="0"/>
        <v>47787</v>
      </c>
      <c r="AK24" s="1132">
        <f t="shared" si="0"/>
        <v>47817</v>
      </c>
      <c r="AL24" s="1132">
        <f t="shared" si="0"/>
        <v>47848</v>
      </c>
      <c r="AM24" s="1132">
        <f t="shared" si="0"/>
        <v>47879</v>
      </c>
      <c r="AN24" s="1132">
        <f t="shared" si="0"/>
        <v>47907</v>
      </c>
      <c r="AO24" s="1132">
        <f t="shared" si="0"/>
        <v>47938</v>
      </c>
      <c r="AP24" s="1132">
        <f t="shared" si="0"/>
        <v>47968</v>
      </c>
      <c r="AQ24" s="1132">
        <f t="shared" si="0"/>
        <v>47999</v>
      </c>
      <c r="AR24" s="1132">
        <f t="shared" si="0"/>
        <v>48029</v>
      </c>
      <c r="AS24" s="1132">
        <f t="shared" si="0"/>
        <v>48060</v>
      </c>
      <c r="AT24" s="1132">
        <f t="shared" si="0"/>
        <v>48091</v>
      </c>
      <c r="AU24" s="1132">
        <f t="shared" si="0"/>
        <v>48121</v>
      </c>
      <c r="AV24" s="1132">
        <f t="shared" si="0"/>
        <v>48152</v>
      </c>
      <c r="AW24" s="1132">
        <f t="shared" si="0"/>
        <v>48182</v>
      </c>
      <c r="AX24" s="1132">
        <f t="shared" si="0"/>
        <v>48213</v>
      </c>
      <c r="AY24" s="1132">
        <f t="shared" si="0"/>
        <v>48244</v>
      </c>
      <c r="AZ24" s="1132">
        <f t="shared" si="0"/>
        <v>48273</v>
      </c>
      <c r="BA24" s="1132">
        <f t="shared" si="0"/>
        <v>48304</v>
      </c>
      <c r="BB24" s="1132">
        <f t="shared" si="0"/>
        <v>48334</v>
      </c>
      <c r="BC24" s="1132">
        <f t="shared" si="0"/>
        <v>48365</v>
      </c>
      <c r="BD24" s="1132">
        <f t="shared" si="0"/>
        <v>48395</v>
      </c>
      <c r="BE24" s="1132">
        <f t="shared" si="0"/>
        <v>48426</v>
      </c>
      <c r="BF24" s="1132">
        <f t="shared" si="0"/>
        <v>48457</v>
      </c>
      <c r="BG24" s="1132">
        <f t="shared" si="0"/>
        <v>48487</v>
      </c>
      <c r="BH24" s="1132">
        <f t="shared" si="0"/>
        <v>48518</v>
      </c>
      <c r="BI24" s="1132">
        <f t="shared" si="0"/>
        <v>48548</v>
      </c>
      <c r="BJ24" s="1132">
        <f t="shared" si="0"/>
        <v>48579</v>
      </c>
      <c r="BK24" s="1132">
        <f t="shared" si="0"/>
        <v>48610</v>
      </c>
      <c r="BL24" s="1132">
        <f t="shared" si="0"/>
        <v>48638</v>
      </c>
      <c r="BM24" s="1132">
        <f t="shared" si="0"/>
        <v>48669</v>
      </c>
      <c r="BN24" s="1132">
        <f t="shared" si="0"/>
        <v>48699</v>
      </c>
      <c r="BO24" s="1132">
        <f t="shared" si="0"/>
        <v>48730</v>
      </c>
      <c r="BP24" s="1132">
        <f t="shared" si="0"/>
        <v>48760</v>
      </c>
      <c r="BQ24" s="1132">
        <f t="shared" ref="BQ24:CG24" si="1">EOMONTH(BP24,1)</f>
        <v>48791</v>
      </c>
      <c r="BR24" s="1132">
        <f t="shared" si="1"/>
        <v>48822</v>
      </c>
      <c r="BS24" s="1132">
        <f t="shared" si="1"/>
        <v>48852</v>
      </c>
      <c r="BT24" s="1132">
        <f t="shared" si="1"/>
        <v>48883</v>
      </c>
      <c r="BU24" s="1132">
        <f t="shared" si="1"/>
        <v>48913</v>
      </c>
      <c r="BV24" s="1132">
        <f t="shared" si="1"/>
        <v>48944</v>
      </c>
      <c r="BW24" s="1132">
        <f t="shared" si="1"/>
        <v>48975</v>
      </c>
      <c r="BX24" s="1132">
        <f t="shared" si="1"/>
        <v>49003</v>
      </c>
      <c r="BY24" s="1132">
        <f t="shared" si="1"/>
        <v>49034</v>
      </c>
      <c r="BZ24" s="1132">
        <f t="shared" si="1"/>
        <v>49064</v>
      </c>
      <c r="CA24" s="1132">
        <f t="shared" si="1"/>
        <v>49095</v>
      </c>
      <c r="CB24" s="1132">
        <f t="shared" si="1"/>
        <v>49125</v>
      </c>
      <c r="CC24" s="1132">
        <f t="shared" si="1"/>
        <v>49156</v>
      </c>
      <c r="CD24" s="1132">
        <f t="shared" si="1"/>
        <v>49187</v>
      </c>
      <c r="CE24" s="1132">
        <f t="shared" si="1"/>
        <v>49217</v>
      </c>
      <c r="CF24" s="1132">
        <f t="shared" si="1"/>
        <v>49248</v>
      </c>
      <c r="CG24" s="1132">
        <f t="shared" si="1"/>
        <v>49278</v>
      </c>
    </row>
    <row r="25" spans="1:85" s="1133" customFormat="1">
      <c r="A25" s="1133" t="s">
        <v>774</v>
      </c>
      <c r="B25" s="1133">
        <f ca="1">SUM(C25:CG25)</f>
        <v>-83633889.72828415</v>
      </c>
      <c r="C25" s="1133">
        <f ca="1">IF('3-Yr Waterfall'!G61&lt;0,'3-Yr Waterfall'!G61,0)</f>
        <v>-37227421.310907088</v>
      </c>
      <c r="D25" s="1133">
        <f ca="1">IF('3-Yr Waterfall'!H61&lt;0,'3-Yr Waterfall'!H61,0)</f>
        <v>-7024833.8638499873</v>
      </c>
      <c r="E25" s="1133">
        <f ca="1">IF('3-Yr Waterfall'!I61&lt;0,'3-Yr Waterfall'!I61,0)</f>
        <v>-3933016.6601161035</v>
      </c>
      <c r="F25" s="1133">
        <f ca="1">IF('3-Yr Waterfall'!J61&lt;0,'3-Yr Waterfall'!J61,0)</f>
        <v>-4172744.4248333648</v>
      </c>
      <c r="G25" s="1133">
        <f ca="1">IF('3-Yr Waterfall'!K61&lt;0,'3-Yr Waterfall'!K61,0)</f>
        <v>-4369615.0466934834</v>
      </c>
      <c r="H25" s="1133">
        <f ca="1">IF('3-Yr Waterfall'!L61&lt;0,'3-Yr Waterfall'!L61,0)</f>
        <v>-4511542.8114107437</v>
      </c>
      <c r="I25" s="1133">
        <f ca="1">IF('3-Yr Waterfall'!M61&lt;0,'3-Yr Waterfall'!M61,0)</f>
        <v>-4730527.7189851487</v>
      </c>
      <c r="J25" s="1133">
        <f ca="1">IF('3-Yr Waterfall'!N61&lt;0,'3-Yr Waterfall'!N61,0)</f>
        <v>-5149460.5974232377</v>
      </c>
      <c r="K25" s="1133">
        <f ca="1">IF('3-Yr Waterfall'!O61&lt;0,'3-Yr Waterfall'!O61,0)</f>
        <v>-5367248.8348623673</v>
      </c>
      <c r="L25" s="1133">
        <f ca="1">IF('3-Yr Waterfall'!P61&lt;0,'3-Yr Waterfall'!P61,0)</f>
        <v>-5584568.8100746488</v>
      </c>
      <c r="M25" s="1133">
        <f ca="1">IF('3-Yr Waterfall'!Q61&lt;0,'3-Yr Waterfall'!Q61,0)</f>
        <v>-1562909.64912799</v>
      </c>
      <c r="N25" s="1133">
        <f ca="1">IF('3-Yr Waterfall'!R61&lt;0,'3-Yr Waterfall'!R61,0)</f>
        <v>0</v>
      </c>
      <c r="O25" s="1133">
        <f ca="1">IF('3-Yr Waterfall'!S61&lt;0,'3-Yr Waterfall'!S61,0)</f>
        <v>0</v>
      </c>
      <c r="P25" s="1133">
        <f ca="1">IF('3-Yr Waterfall'!T61&lt;0,'3-Yr Waterfall'!T61,0)</f>
        <v>0</v>
      </c>
      <c r="Q25" s="1133">
        <f ca="1">IF('3-Yr Waterfall'!U61&lt;0,'3-Yr Waterfall'!U61,0)</f>
        <v>0</v>
      </c>
      <c r="R25" s="1133">
        <f ca="1">IF('3-Yr Waterfall'!V61&lt;0,'3-Yr Waterfall'!V61,0)</f>
        <v>0</v>
      </c>
      <c r="S25" s="1133">
        <f ca="1">IF('3-Yr Waterfall'!W61&lt;0,'3-Yr Waterfall'!W61,0)</f>
        <v>0</v>
      </c>
      <c r="T25" s="1133">
        <f ca="1">IF('3-Yr Waterfall'!X61&lt;0,'3-Yr Waterfall'!X61,0)</f>
        <v>0</v>
      </c>
      <c r="U25" s="1133">
        <f ca="1">IF('3-Yr Waterfall'!Y61&lt;0,'3-Yr Waterfall'!Y61,0)</f>
        <v>0</v>
      </c>
      <c r="V25" s="1133">
        <f ca="1">IF('3-Yr Waterfall'!Z61&lt;0,'3-Yr Waterfall'!Z61,0)</f>
        <v>0</v>
      </c>
      <c r="W25" s="1133">
        <f ca="1">IF('3-Yr Waterfall'!AA61&lt;0,'3-Yr Waterfall'!AA61,0)</f>
        <v>0</v>
      </c>
      <c r="X25" s="1133">
        <f ca="1">IF('3-Yr Waterfall'!AB61&lt;0,'3-Yr Waterfall'!AB61,0)</f>
        <v>0</v>
      </c>
      <c r="Y25" s="1133">
        <f ca="1">IF('3-Yr Waterfall'!AC61&lt;0,'3-Yr Waterfall'!AC61,0)</f>
        <v>0</v>
      </c>
      <c r="Z25" s="1133">
        <f ca="1">IF('3-Yr Waterfall'!AD61&lt;0,'3-Yr Waterfall'!AD61,0)</f>
        <v>0</v>
      </c>
      <c r="AA25" s="1133">
        <f ca="1">IF('3-Yr Waterfall'!AE61&lt;0,'3-Yr Waterfall'!AE61,0)</f>
        <v>0</v>
      </c>
      <c r="AB25" s="1133">
        <f ca="1">IF('3-Yr Waterfall'!AF61&lt;0,'3-Yr Waterfall'!AF61,0)</f>
        <v>0</v>
      </c>
      <c r="AC25" s="1133">
        <f ca="1">IF('3-Yr Waterfall'!AG61&lt;0,'3-Yr Waterfall'!AG61,0)</f>
        <v>0</v>
      </c>
      <c r="AD25" s="1133">
        <f ca="1">IF('3-Yr Waterfall'!AH61&lt;0,'3-Yr Waterfall'!AH61,0)</f>
        <v>0</v>
      </c>
      <c r="AE25" s="1133">
        <f ca="1">IF('3-Yr Waterfall'!AI61&lt;0,'3-Yr Waterfall'!AI61,0)</f>
        <v>0</v>
      </c>
      <c r="AF25" s="1133">
        <f ca="1">IF('3-Yr Waterfall'!AJ61&lt;0,'3-Yr Waterfall'!AJ61,0)</f>
        <v>0</v>
      </c>
      <c r="AG25" s="1133">
        <f ca="1">IF('3-Yr Waterfall'!AK61&lt;0,'3-Yr Waterfall'!AK61,0)</f>
        <v>0</v>
      </c>
      <c r="AH25" s="1133">
        <f ca="1">IF('3-Yr Waterfall'!AL61&lt;0,'3-Yr Waterfall'!AL61,0)</f>
        <v>0</v>
      </c>
      <c r="AI25" s="1133">
        <f ca="1">IF('3-Yr Waterfall'!AM61&lt;0,'3-Yr Waterfall'!AM61,0)</f>
        <v>0</v>
      </c>
      <c r="AJ25" s="1133">
        <f ca="1">IF('3-Yr Waterfall'!AN61&lt;0,'3-Yr Waterfall'!AN61,0)</f>
        <v>0</v>
      </c>
      <c r="AK25" s="1133">
        <f ca="1">IF('3-Yr Waterfall'!AO61&lt;0,'3-Yr Waterfall'!AO61,0)</f>
        <v>0</v>
      </c>
      <c r="AL25" s="1133">
        <f ca="1">IF('3-Yr Waterfall'!AP61&lt;0,'3-Yr Waterfall'!AP61,0)</f>
        <v>0</v>
      </c>
      <c r="AM25" s="1133">
        <f ca="1">IF('3-Yr Waterfall'!AQ61&lt;0,'3-Yr Waterfall'!AQ61,0)</f>
        <v>0</v>
      </c>
      <c r="AN25" s="1133">
        <f ca="1">IF('3-Yr Waterfall'!AR61&lt;0,'3-Yr Waterfall'!AR61,0)</f>
        <v>0</v>
      </c>
      <c r="AO25" s="1133">
        <f ca="1">IF('3-Yr Waterfall'!AS61&lt;0,'3-Yr Waterfall'!AS61,0)</f>
        <v>0</v>
      </c>
      <c r="AP25" s="1133">
        <f ca="1">IF('3-Yr Waterfall'!AT61&lt;0,'3-Yr Waterfall'!AT61,0)</f>
        <v>0</v>
      </c>
      <c r="AQ25" s="1133">
        <f ca="1">IF('3-Yr Waterfall'!AU61&lt;0,'3-Yr Waterfall'!AU61,0)</f>
        <v>0</v>
      </c>
      <c r="AR25" s="1133">
        <f ca="1">IF('3-Yr Waterfall'!AV61&lt;0,'3-Yr Waterfall'!AV61,0)</f>
        <v>0</v>
      </c>
      <c r="AS25" s="1133">
        <f ca="1">IF('3-Yr Waterfall'!AW61&lt;0,'3-Yr Waterfall'!AW61,0)</f>
        <v>0</v>
      </c>
      <c r="AT25" s="1133">
        <f ca="1">IF('3-Yr Waterfall'!AX61&lt;0,'3-Yr Waterfall'!AX61,0)</f>
        <v>0</v>
      </c>
      <c r="AU25" s="1133">
        <f ca="1">IF('3-Yr Waterfall'!AY61&lt;0,'3-Yr Waterfall'!AY61,0)</f>
        <v>0</v>
      </c>
      <c r="AV25" s="1133">
        <f ca="1">IF('3-Yr Waterfall'!AZ61&lt;0,'3-Yr Waterfall'!AZ61,0)</f>
        <v>0</v>
      </c>
      <c r="AW25" s="1133">
        <f ca="1">IF('3-Yr Waterfall'!BA61&lt;0,'3-Yr Waterfall'!BA61,0)</f>
        <v>0</v>
      </c>
      <c r="AX25" s="1133">
        <f ca="1">IF('3-Yr Waterfall'!BB61&lt;0,'3-Yr Waterfall'!BB61,0)</f>
        <v>0</v>
      </c>
      <c r="AY25" s="1133">
        <f ca="1">IF('3-Yr Waterfall'!BC61&lt;0,'3-Yr Waterfall'!BC61,0)</f>
        <v>0</v>
      </c>
      <c r="AZ25" s="1133">
        <f ca="1">IF('3-Yr Waterfall'!BD61&lt;0,'3-Yr Waterfall'!BD61,0)</f>
        <v>0</v>
      </c>
      <c r="BA25" s="1133">
        <f ca="1">IF('3-Yr Waterfall'!BE61&lt;0,'3-Yr Waterfall'!BE61,0)</f>
        <v>0</v>
      </c>
      <c r="BB25" s="1133">
        <f ca="1">IF('3-Yr Waterfall'!BF61&lt;0,'3-Yr Waterfall'!BF61,0)</f>
        <v>0</v>
      </c>
      <c r="BC25" s="1133">
        <f ca="1">IF('3-Yr Waterfall'!BG61&lt;0,'3-Yr Waterfall'!BG61,0)</f>
        <v>0</v>
      </c>
      <c r="BD25" s="1133">
        <f ca="1">IF('3-Yr Waterfall'!BH61&lt;0,'3-Yr Waterfall'!BH61,0)</f>
        <v>0</v>
      </c>
      <c r="BE25" s="1133">
        <f ca="1">IF('3-Yr Waterfall'!BI61&lt;0,'3-Yr Waterfall'!BI61,0)</f>
        <v>0</v>
      </c>
      <c r="BF25" s="1133">
        <f ca="1">IF('3-Yr Waterfall'!BJ61&lt;0,'3-Yr Waterfall'!BJ61,0)</f>
        <v>0</v>
      </c>
      <c r="BG25" s="1133">
        <f ca="1">IF('3-Yr Waterfall'!BK61&lt;0,'3-Yr Waterfall'!BK61,0)</f>
        <v>0</v>
      </c>
      <c r="BH25" s="1133">
        <f ca="1">IF('3-Yr Waterfall'!BL61&lt;0,'3-Yr Waterfall'!BL61,0)</f>
        <v>0</v>
      </c>
      <c r="BI25" s="1133">
        <f ca="1">IF('3-Yr Waterfall'!BM61&lt;0,'3-Yr Waterfall'!BM61,0)</f>
        <v>0</v>
      </c>
      <c r="BJ25" s="1133">
        <f ca="1">IF('3-Yr Waterfall'!BN61&lt;0,'3-Yr Waterfall'!BN61,0)</f>
        <v>0</v>
      </c>
      <c r="BK25" s="1133">
        <f ca="1">IF('3-Yr Waterfall'!BO61&lt;0,'3-Yr Waterfall'!BO61,0)</f>
        <v>0</v>
      </c>
      <c r="BL25" s="1133">
        <f ca="1">IF('3-Yr Waterfall'!BP61&lt;0,'3-Yr Waterfall'!BP61,0)</f>
        <v>0</v>
      </c>
      <c r="BM25" s="1133">
        <f ca="1">IF('3-Yr Waterfall'!BQ61&lt;0,'3-Yr Waterfall'!BQ61,0)</f>
        <v>0</v>
      </c>
      <c r="BN25" s="1133">
        <f ca="1">IF('3-Yr Waterfall'!BR61&lt;0,'3-Yr Waterfall'!BR61,0)</f>
        <v>0</v>
      </c>
      <c r="BO25" s="1133">
        <f ca="1">IF('3-Yr Waterfall'!BS61&lt;0,'3-Yr Waterfall'!BS61,0)</f>
        <v>0</v>
      </c>
      <c r="BP25" s="1133">
        <f ca="1">IF('3-Yr Waterfall'!BT61&lt;0,'3-Yr Waterfall'!BT61,0)</f>
        <v>0</v>
      </c>
      <c r="BQ25" s="1133">
        <f ca="1">IF('3-Yr Waterfall'!BU61&lt;0,'3-Yr Waterfall'!BU61,0)</f>
        <v>0</v>
      </c>
      <c r="BR25" s="1133">
        <f>IF('3-Yr Waterfall'!BV61&lt;0,'3-Yr Waterfall'!BV61,0)</f>
        <v>0</v>
      </c>
      <c r="BS25" s="1133">
        <f>IF('3-Yr Waterfall'!BW61&lt;0,'3-Yr Waterfall'!BW61,0)</f>
        <v>0</v>
      </c>
      <c r="BT25" s="1133">
        <f>IF('3-Yr Waterfall'!BX61&lt;0,'3-Yr Waterfall'!BX61,0)</f>
        <v>0</v>
      </c>
      <c r="BU25" s="1133">
        <f>IF('3-Yr Waterfall'!BY61&lt;0,'3-Yr Waterfall'!BY61,0)</f>
        <v>0</v>
      </c>
      <c r="BV25" s="1133">
        <f>IF('3-Yr Waterfall'!BZ61&lt;0,'3-Yr Waterfall'!BZ61,0)</f>
        <v>0</v>
      </c>
      <c r="BW25" s="1133">
        <f>IF('3-Yr Waterfall'!CA61&lt;0,'3-Yr Waterfall'!CA61,0)</f>
        <v>0</v>
      </c>
      <c r="BX25" s="1133">
        <f>IF('3-Yr Waterfall'!CB61&lt;0,'3-Yr Waterfall'!CB61,0)</f>
        <v>0</v>
      </c>
      <c r="BY25" s="1133">
        <f>IF('3-Yr Waterfall'!CC61&lt;0,'3-Yr Waterfall'!CC61,0)</f>
        <v>0</v>
      </c>
      <c r="BZ25" s="1133">
        <f>IF('3-Yr Waterfall'!CD61&lt;0,'3-Yr Waterfall'!CD61,0)</f>
        <v>0</v>
      </c>
      <c r="CA25" s="1133">
        <f>IF('3-Yr Waterfall'!CE61&lt;0,'3-Yr Waterfall'!CE61,0)</f>
        <v>0</v>
      </c>
      <c r="CB25" s="1133">
        <f>IF('3-Yr Waterfall'!CF61&lt;0,'3-Yr Waterfall'!CF61,0)</f>
        <v>0</v>
      </c>
      <c r="CC25" s="1133">
        <f>IF('3-Yr Waterfall'!CG61&lt;0,'3-Yr Waterfall'!CG61,0)</f>
        <v>0</v>
      </c>
      <c r="CD25" s="1133">
        <f>IF('3-Yr Waterfall'!CH61&lt;0,'3-Yr Waterfall'!CH61,0)</f>
        <v>0</v>
      </c>
      <c r="CE25" s="1133">
        <f>IF('3-Yr Waterfall'!CI61&lt;0,'3-Yr Waterfall'!CI61,0)</f>
        <v>0</v>
      </c>
      <c r="CF25" s="1133">
        <f>IF('3-Yr Waterfall'!CJ61&lt;0,'3-Yr Waterfall'!CJ61,0)</f>
        <v>0</v>
      </c>
      <c r="CG25" s="1133">
        <f>IF('3-Yr Waterfall'!CK61&lt;0,'3-Yr Waterfall'!CK61,0)</f>
        <v>0</v>
      </c>
    </row>
    <row r="26" spans="1:85" s="1133" customFormat="1">
      <c r="A26" s="1133" t="s">
        <v>775</v>
      </c>
      <c r="B26" s="1133">
        <f ca="1">SUM(C26:CG26)</f>
        <v>20027263.939838052</v>
      </c>
      <c r="C26" s="1133">
        <f ca="1">IF(AND('3-Yr Waterfall'!G61&gt;0,'3-Yr Waterfall'!G57=0,'3-Yr Waterfall'!G60=0),'3-Yr Waterfall'!G61,0)</f>
        <v>0</v>
      </c>
      <c r="D26" s="1133">
        <f ca="1">IF(AND('3-Yr Waterfall'!H61&gt;0,'3-Yr Waterfall'!H57=0,'3-Yr Waterfall'!H60=0),'3-Yr Waterfall'!H61,0)</f>
        <v>0</v>
      </c>
      <c r="E26" s="1133">
        <f ca="1">IF(AND('3-Yr Waterfall'!I61&gt;0,'3-Yr Waterfall'!I57=0,'3-Yr Waterfall'!I60=0),'3-Yr Waterfall'!I61,0)</f>
        <v>0</v>
      </c>
      <c r="F26" s="1133">
        <f ca="1">IF(AND('3-Yr Waterfall'!J61&gt;0,'3-Yr Waterfall'!J57=0,'3-Yr Waterfall'!J60=0),'3-Yr Waterfall'!J61,0)</f>
        <v>0</v>
      </c>
      <c r="G26" s="1133">
        <f ca="1">IF(AND('3-Yr Waterfall'!K61&gt;0,'3-Yr Waterfall'!K57=0,'3-Yr Waterfall'!K60=0),'3-Yr Waterfall'!K61,0)</f>
        <v>0</v>
      </c>
      <c r="H26" s="1133">
        <f ca="1">IF(AND('3-Yr Waterfall'!L61&gt;0,'3-Yr Waterfall'!L57=0,'3-Yr Waterfall'!L60=0),'3-Yr Waterfall'!L61,0)</f>
        <v>0</v>
      </c>
      <c r="I26" s="1133">
        <f ca="1">IF(AND('3-Yr Waterfall'!M61&gt;0,'3-Yr Waterfall'!M57=0,'3-Yr Waterfall'!M60=0),'3-Yr Waterfall'!M61,0)</f>
        <v>0</v>
      </c>
      <c r="J26" s="1133">
        <f ca="1">IF(AND('3-Yr Waterfall'!N61&gt;0,'3-Yr Waterfall'!N57=0,'3-Yr Waterfall'!N60=0),'3-Yr Waterfall'!N61,0)</f>
        <v>0</v>
      </c>
      <c r="K26" s="1133">
        <f ca="1">IF(AND('3-Yr Waterfall'!O61&gt;0,'3-Yr Waterfall'!O57=0,'3-Yr Waterfall'!O60=0),'3-Yr Waterfall'!O61,0)</f>
        <v>0</v>
      </c>
      <c r="L26" s="1133">
        <f ca="1">IF(AND('3-Yr Waterfall'!P61&gt;0,'3-Yr Waterfall'!P57=0,'3-Yr Waterfall'!P60=0),'3-Yr Waterfall'!P61,0)</f>
        <v>0</v>
      </c>
      <c r="M26" s="1133">
        <f ca="1">IF(AND('3-Yr Waterfall'!Q61&gt;0,'3-Yr Waterfall'!Q57=0,'3-Yr Waterfall'!Q60=0),'3-Yr Waterfall'!Q61,0)</f>
        <v>0</v>
      </c>
      <c r="N26" s="1133">
        <f ca="1">IF(AND('3-Yr Waterfall'!R61&gt;0,'3-Yr Waterfall'!R57=0,'3-Yr Waterfall'!R60=0),'3-Yr Waterfall'!R61,0)</f>
        <v>0</v>
      </c>
      <c r="O26" s="1133">
        <f ca="1">IF(AND('3-Yr Waterfall'!S61&gt;0,'3-Yr Waterfall'!S57=0,'3-Yr Waterfall'!S60=0),'3-Yr Waterfall'!S61,0)</f>
        <v>0</v>
      </c>
      <c r="P26" s="1133">
        <f ca="1">IF(AND('3-Yr Waterfall'!T61&gt;0,'3-Yr Waterfall'!T57=0,'3-Yr Waterfall'!T60=0),'3-Yr Waterfall'!T61,0)</f>
        <v>0</v>
      </c>
      <c r="Q26" s="1133">
        <f ca="1">IF(AND('3-Yr Waterfall'!U61&gt;0,'3-Yr Waterfall'!U57=0,'3-Yr Waterfall'!U60=0),'3-Yr Waterfall'!U61,0)</f>
        <v>0</v>
      </c>
      <c r="R26" s="1133">
        <f ca="1">IF(AND('3-Yr Waterfall'!V61&gt;0,'3-Yr Waterfall'!V57=0,'3-Yr Waterfall'!V60=0),'3-Yr Waterfall'!V61,0)</f>
        <v>0</v>
      </c>
      <c r="S26" s="1133">
        <f ca="1">IF(AND('3-Yr Waterfall'!W61&gt;0,'3-Yr Waterfall'!W57=0,'3-Yr Waterfall'!W60=0),'3-Yr Waterfall'!W61,0)</f>
        <v>0</v>
      </c>
      <c r="T26" s="1133">
        <f ca="1">IF(AND('3-Yr Waterfall'!X61&gt;0,'3-Yr Waterfall'!X57=0,'3-Yr Waterfall'!X60=0),'3-Yr Waterfall'!X61,0)</f>
        <v>0</v>
      </c>
      <c r="U26" s="1133">
        <f ca="1">IF(AND('3-Yr Waterfall'!Y61&gt;0,'3-Yr Waterfall'!Y57=0,'3-Yr Waterfall'!Y60=0),'3-Yr Waterfall'!Y61,0)</f>
        <v>0</v>
      </c>
      <c r="V26" s="1133">
        <f ca="1">IF(AND('3-Yr Waterfall'!Z61&gt;0,'3-Yr Waterfall'!Z57=0,'3-Yr Waterfall'!Z60=0),'3-Yr Waterfall'!Z61,0)</f>
        <v>0</v>
      </c>
      <c r="W26" s="1133">
        <f ca="1">IF(AND('3-Yr Waterfall'!AA61&gt;0,'3-Yr Waterfall'!AA57=0,'3-Yr Waterfall'!AA60=0),'3-Yr Waterfall'!AA61,0)</f>
        <v>0</v>
      </c>
      <c r="X26" s="1133">
        <f ca="1">IF(AND('3-Yr Waterfall'!AB61&gt;0,'3-Yr Waterfall'!AB57=0,'3-Yr Waterfall'!AB60=0),'3-Yr Waterfall'!AB61,0)</f>
        <v>0</v>
      </c>
      <c r="Y26" s="1133">
        <f ca="1">IF(AND('3-Yr Waterfall'!AC61&gt;0,'3-Yr Waterfall'!AC57=0,'3-Yr Waterfall'!AC60=0),'3-Yr Waterfall'!AC61,0)</f>
        <v>0</v>
      </c>
      <c r="Z26" s="1133">
        <f ca="1">IF(AND('3-Yr Waterfall'!AD61&gt;0,'3-Yr Waterfall'!AD57=0,'3-Yr Waterfall'!AD60=0),'3-Yr Waterfall'!AD61,0)</f>
        <v>0</v>
      </c>
      <c r="AA26" s="1133">
        <f ca="1">IF(AND('3-Yr Waterfall'!AE61&gt;0,'3-Yr Waterfall'!AE57=0,'3-Yr Waterfall'!AE60=0),'3-Yr Waterfall'!AE61,0)</f>
        <v>0</v>
      </c>
      <c r="AB26" s="1133">
        <f ca="1">IF(AND('3-Yr Waterfall'!AF61&gt;0,'3-Yr Waterfall'!AF57=0,'3-Yr Waterfall'!AF60=0),'3-Yr Waterfall'!AF61,0)</f>
        <v>0</v>
      </c>
      <c r="AC26" s="1133">
        <f ca="1">IF(AND('3-Yr Waterfall'!AG61&gt;0,'3-Yr Waterfall'!AG57=0,'3-Yr Waterfall'!AG60=0),'3-Yr Waterfall'!AG61,0)</f>
        <v>0</v>
      </c>
      <c r="AD26" s="1133">
        <f ca="1">IF(AND('3-Yr Waterfall'!AH61&gt;0,'3-Yr Waterfall'!AH57=0,'3-Yr Waterfall'!AH60=0),'3-Yr Waterfall'!AH61,0)</f>
        <v>0</v>
      </c>
      <c r="AE26" s="1133">
        <f ca="1">IF(AND('3-Yr Waterfall'!AI61&gt;0,'3-Yr Waterfall'!AI57=0,'3-Yr Waterfall'!AI60=0),'3-Yr Waterfall'!AI61,0)</f>
        <v>0</v>
      </c>
      <c r="AF26" s="1133">
        <f ca="1">IF(AND('3-Yr Waterfall'!AJ61&gt;0,'3-Yr Waterfall'!AJ57=0,'3-Yr Waterfall'!AJ60=0),'3-Yr Waterfall'!AJ61,0)</f>
        <v>0</v>
      </c>
      <c r="AG26" s="1133">
        <f ca="1">IF(AND('3-Yr Waterfall'!AK61&gt;0,'3-Yr Waterfall'!AK57=0,'3-Yr Waterfall'!AK60=0),'3-Yr Waterfall'!AK61,0)</f>
        <v>0</v>
      </c>
      <c r="AH26" s="1133">
        <f ca="1">IF(AND('3-Yr Waterfall'!AL61&gt;0,'3-Yr Waterfall'!AL57=0,'3-Yr Waterfall'!AL60=0),'3-Yr Waterfall'!AL61,0)</f>
        <v>428278.78508829395</v>
      </c>
      <c r="AI26" s="1133">
        <f ca="1">IF(AND('3-Yr Waterfall'!AM61&gt;0,'3-Yr Waterfall'!AM57=0,'3-Yr Waterfall'!AM60=0),'3-Yr Waterfall'!AM61,0)</f>
        <v>382167.99553369544</v>
      </c>
      <c r="AJ26" s="1133">
        <f ca="1">IF(AND('3-Yr Waterfall'!AN61&gt;0,'3-Yr Waterfall'!AN57=0,'3-Yr Waterfall'!AN60=0),'3-Yr Waterfall'!AN61,0)</f>
        <v>373695.13314251602</v>
      </c>
      <c r="AK26" s="1133">
        <f ca="1">IF(AND('3-Yr Waterfall'!AO61&gt;0,'3-Yr Waterfall'!AO57=0,'3-Yr Waterfall'!AO60=0),'3-Yr Waterfall'!AO61,0)</f>
        <v>371832.14298955665</v>
      </c>
      <c r="AL26" s="1133">
        <f ca="1">IF(AND('3-Yr Waterfall'!AP61&gt;0,'3-Yr Waterfall'!AP57=0,'3-Yr Waterfall'!AP60=0),'3-Yr Waterfall'!AP61,0)</f>
        <v>368881.91445462208</v>
      </c>
      <c r="AM26" s="1133">
        <f ca="1">IF(AND('3-Yr Waterfall'!AQ61&gt;0,'3-Yr Waterfall'!AQ57=0,'3-Yr Waterfall'!AQ60=0),'3-Yr Waterfall'!AQ61,0)</f>
        <v>365968.89797794435</v>
      </c>
      <c r="AN26" s="1133">
        <f ca="1">IF(AND('3-Yr Waterfall'!AR61&gt;0,'3-Yr Waterfall'!AR57=0,'3-Yr Waterfall'!AR60=0),'3-Yr Waterfall'!AR61,0)</f>
        <v>363178.84321803134</v>
      </c>
      <c r="AO26" s="1133">
        <f ca="1">IF(AND('3-Yr Waterfall'!AS61&gt;0,'3-Yr Waterfall'!AS57=0,'3-Yr Waterfall'!AS60=0),'3-Yr Waterfall'!AS61,0)</f>
        <v>360341.59046802763</v>
      </c>
      <c r="AP26" s="1133">
        <f ca="1">IF(AND('3-Yr Waterfall'!AT61&gt;0,'3-Yr Waterfall'!AT57=0,'3-Yr Waterfall'!AT60=0),'3-Yr Waterfall'!AT61,0)</f>
        <v>357656.09805562755</v>
      </c>
      <c r="AQ26" s="1133">
        <f ca="1">IF(AND('3-Yr Waterfall'!AU61&gt;0,'3-Yr Waterfall'!AU57=0,'3-Yr Waterfall'!AU60=0),'3-Yr Waterfall'!AU61,0)</f>
        <v>354913.78358647868</v>
      </c>
      <c r="AR26" s="1133">
        <f ca="1">IF(AND('3-Yr Waterfall'!AV61&gt;0,'3-Yr Waterfall'!AV57=0,'3-Yr Waterfall'!AV60=0),'3-Yr Waterfall'!AV61,0)</f>
        <v>352445.84751280106</v>
      </c>
      <c r="AS26" s="1133">
        <f ca="1">IF(AND('3-Yr Waterfall'!AW61&gt;0,'3-Yr Waterfall'!AW57=0,'3-Yr Waterfall'!AW60=0),'3-Yr Waterfall'!AW61,0)</f>
        <v>0</v>
      </c>
      <c r="AT26" s="1133">
        <f ca="1">IF(AND('3-Yr Waterfall'!AX61&gt;0,'3-Yr Waterfall'!AX57=0,'3-Yr Waterfall'!AX60=0),'3-Yr Waterfall'!AX61,0)</f>
        <v>668051.28183597152</v>
      </c>
      <c r="AU26" s="1133">
        <f ca="1">IF(AND('3-Yr Waterfall'!AY61&gt;0,'3-Yr Waterfall'!AY57=0,'3-Yr Waterfall'!AY60=0),'3-Yr Waterfall'!AY61,0)</f>
        <v>668051.28183597152</v>
      </c>
      <c r="AV26" s="1133">
        <f ca="1">IF(AND('3-Yr Waterfall'!AZ61&gt;0,'3-Yr Waterfall'!AZ57=0,'3-Yr Waterfall'!AZ60=0),'3-Yr Waterfall'!AZ61,0)</f>
        <v>668051.28183597152</v>
      </c>
      <c r="AW26" s="1133">
        <f ca="1">IF(AND('3-Yr Waterfall'!BA61&gt;0,'3-Yr Waterfall'!BA57=0,'3-Yr Waterfall'!BA60=0),'3-Yr Waterfall'!BA61,0)</f>
        <v>668051.28183597152</v>
      </c>
      <c r="AX26" s="1133">
        <f ca="1">IF(AND('3-Yr Waterfall'!BB61&gt;0,'3-Yr Waterfall'!BB57=0,'3-Yr Waterfall'!BB60=0),'3-Yr Waterfall'!BB61,0)</f>
        <v>668051.28183597152</v>
      </c>
      <c r="AY26" s="1133">
        <f ca="1">IF(AND('3-Yr Waterfall'!BC61&gt;0,'3-Yr Waterfall'!BC57=0,'3-Yr Waterfall'!BC60=0),'3-Yr Waterfall'!BC61,0)</f>
        <v>668051.28183597152</v>
      </c>
      <c r="AZ26" s="1133">
        <f ca="1">IF(AND('3-Yr Waterfall'!BD61&gt;0,'3-Yr Waterfall'!BD57=0,'3-Yr Waterfall'!BD60=0),'3-Yr Waterfall'!BD61,0)</f>
        <v>668051.28183597152</v>
      </c>
      <c r="BA26" s="1133">
        <f ca="1">IF(AND('3-Yr Waterfall'!BE61&gt;0,'3-Yr Waterfall'!BE57=0,'3-Yr Waterfall'!BE60=0),'3-Yr Waterfall'!BE61,0)</f>
        <v>668051.28183597152</v>
      </c>
      <c r="BB26" s="1133">
        <f ca="1">IF(AND('3-Yr Waterfall'!BF61&gt;0,'3-Yr Waterfall'!BF57=0,'3-Yr Waterfall'!BF60=0),'3-Yr Waterfall'!BF61,0)</f>
        <v>668051.28183597152</v>
      </c>
      <c r="BC26" s="1133">
        <f ca="1">IF(AND('3-Yr Waterfall'!BG61&gt;0,'3-Yr Waterfall'!BG57=0,'3-Yr Waterfall'!BG60=0),'3-Yr Waterfall'!BG61,0)</f>
        <v>668051.28183597152</v>
      </c>
      <c r="BD26" s="1133">
        <f ca="1">IF(AND('3-Yr Waterfall'!BH61&gt;0,'3-Yr Waterfall'!BH57=0,'3-Yr Waterfall'!BH60=0),'3-Yr Waterfall'!BH61,0)</f>
        <v>668051.28183597152</v>
      </c>
      <c r="BE26" s="1133">
        <f ca="1">IF(AND('3-Yr Waterfall'!BI61&gt;0,'3-Yr Waterfall'!BI57=0,'3-Yr Waterfall'!BI60=0),'3-Yr Waterfall'!BI61,0)</f>
        <v>668051.28183597152</v>
      </c>
      <c r="BF26" s="1133">
        <f ca="1">IF(AND('3-Yr Waterfall'!BJ61&gt;0,'3-Yr Waterfall'!BJ57=0,'3-Yr Waterfall'!BJ60=0),'3-Yr Waterfall'!BJ61,0)</f>
        <v>721026.13870716316</v>
      </c>
      <c r="BG26" s="1133">
        <f ca="1">IF(AND('3-Yr Waterfall'!BK61&gt;0,'3-Yr Waterfall'!BK57=0,'3-Yr Waterfall'!BK60=0),'3-Yr Waterfall'!BK61,0)</f>
        <v>721026.13870716316</v>
      </c>
      <c r="BH26" s="1133">
        <f ca="1">IF(AND('3-Yr Waterfall'!BL61&gt;0,'3-Yr Waterfall'!BL57=0,'3-Yr Waterfall'!BL60=0),'3-Yr Waterfall'!BL61,0)</f>
        <v>721026.13870716316</v>
      </c>
      <c r="BI26" s="1133">
        <f ca="1">IF(AND('3-Yr Waterfall'!BM61&gt;0,'3-Yr Waterfall'!BM57=0,'3-Yr Waterfall'!BM60=0),'3-Yr Waterfall'!BM61,0)</f>
        <v>721026.13870716316</v>
      </c>
      <c r="BJ26" s="1133">
        <f ca="1">IF(AND('3-Yr Waterfall'!BN61&gt;0,'3-Yr Waterfall'!BN57=0,'3-Yr Waterfall'!BN60=0),'3-Yr Waterfall'!BN61,0)</f>
        <v>721026.13870716316</v>
      </c>
      <c r="BK26" s="1133">
        <f ca="1">IF(AND('3-Yr Waterfall'!BO61&gt;0,'3-Yr Waterfall'!BO57=0,'3-Yr Waterfall'!BO60=0),'3-Yr Waterfall'!BO61,0)</f>
        <v>721026.13870716316</v>
      </c>
      <c r="BL26" s="1133">
        <f ca="1">IF(AND('3-Yr Waterfall'!BP61&gt;0,'3-Yr Waterfall'!BP57=0,'3-Yr Waterfall'!BP60=0),'3-Yr Waterfall'!BP61,0)</f>
        <v>721026.13870716316</v>
      </c>
      <c r="BM26" s="1133">
        <f ca="1">IF(AND('3-Yr Waterfall'!BQ61&gt;0,'3-Yr Waterfall'!BQ57=0,'3-Yr Waterfall'!BQ60=0),'3-Yr Waterfall'!BQ61,0)</f>
        <v>721026.13870716316</v>
      </c>
      <c r="BN26" s="1133">
        <f ca="1">IF(AND('3-Yr Waterfall'!BR61&gt;0,'3-Yr Waterfall'!BR57=0,'3-Yr Waterfall'!BR60=0),'3-Yr Waterfall'!BR61,0)</f>
        <v>721026.13870716316</v>
      </c>
      <c r="BO26" s="1133">
        <f ca="1">IF(AND('3-Yr Waterfall'!BS61&gt;0,'3-Yr Waterfall'!BS57=0,'3-Yr Waterfall'!BS60=0),'3-Yr Waterfall'!BS61,0)</f>
        <v>721026.13870716316</v>
      </c>
      <c r="BP26" s="1133">
        <f ca="1">IF(AND('3-Yr Waterfall'!BT61&gt;0,'3-Yr Waterfall'!BT57=0,'3-Yr Waterfall'!BT60=0),'3-Yr Waterfall'!BT61,0)</f>
        <v>721026.13870716316</v>
      </c>
      <c r="BQ26" s="1133">
        <f ca="1">IF(AND('3-Yr Waterfall'!BU61&gt;0,'3-Yr Waterfall'!BU57=0,'3-Yr Waterfall'!BU60=0),'3-Yr Waterfall'!BU61,0)</f>
        <v>0</v>
      </c>
      <c r="BR26" s="1133">
        <f>IF(AND('3-Yr Waterfall'!BV61&gt;0,'3-Yr Waterfall'!BV57=0,'3-Yr Waterfall'!BV60=0),'3-Yr Waterfall'!BV61,0)</f>
        <v>0</v>
      </c>
      <c r="BS26" s="1133">
        <f>IF(AND('3-Yr Waterfall'!BW61&gt;0,'3-Yr Waterfall'!BW57=0,'3-Yr Waterfall'!BW60=0),'3-Yr Waterfall'!BW61,0)</f>
        <v>0</v>
      </c>
      <c r="BT26" s="1133">
        <f>IF(AND('3-Yr Waterfall'!BX61&gt;0,'3-Yr Waterfall'!BX57=0,'3-Yr Waterfall'!BX60=0),'3-Yr Waterfall'!BX61,0)</f>
        <v>0</v>
      </c>
      <c r="BU26" s="1133">
        <f>IF(AND('3-Yr Waterfall'!BY61&gt;0,'3-Yr Waterfall'!BY57=0,'3-Yr Waterfall'!BY60=0),'3-Yr Waterfall'!BY61,0)</f>
        <v>0</v>
      </c>
      <c r="BV26" s="1133">
        <f>IF(AND('3-Yr Waterfall'!BZ61&gt;0,'3-Yr Waterfall'!BZ57=0,'3-Yr Waterfall'!BZ60=0),'3-Yr Waterfall'!BZ61,0)</f>
        <v>0</v>
      </c>
      <c r="BW26" s="1133">
        <f>IF(AND('3-Yr Waterfall'!CA61&gt;0,'3-Yr Waterfall'!CA57=0,'3-Yr Waterfall'!CA60=0),'3-Yr Waterfall'!CA61,0)</f>
        <v>0</v>
      </c>
      <c r="BX26" s="1133">
        <f>IF(AND('3-Yr Waterfall'!CB61&gt;0,'3-Yr Waterfall'!CB57=0,'3-Yr Waterfall'!CB60=0),'3-Yr Waterfall'!CB61,0)</f>
        <v>0</v>
      </c>
      <c r="BY26" s="1133">
        <f>IF(AND('3-Yr Waterfall'!CC61&gt;0,'3-Yr Waterfall'!CC57=0,'3-Yr Waterfall'!CC60=0),'3-Yr Waterfall'!CC61,0)</f>
        <v>0</v>
      </c>
      <c r="BZ26" s="1133">
        <f>IF(AND('3-Yr Waterfall'!CD61&gt;0,'3-Yr Waterfall'!CD57=0,'3-Yr Waterfall'!CD60=0),'3-Yr Waterfall'!CD61,0)</f>
        <v>0</v>
      </c>
      <c r="CA26" s="1133">
        <f>IF(AND('3-Yr Waterfall'!CE61&gt;0,'3-Yr Waterfall'!CE57=0,'3-Yr Waterfall'!CE60=0),'3-Yr Waterfall'!CE61,0)</f>
        <v>0</v>
      </c>
      <c r="CB26" s="1133">
        <f>IF(AND('3-Yr Waterfall'!CF61&gt;0,'3-Yr Waterfall'!CF57=0,'3-Yr Waterfall'!CF60=0),'3-Yr Waterfall'!CF61,0)</f>
        <v>0</v>
      </c>
      <c r="CC26" s="1133">
        <f>IF(AND('3-Yr Waterfall'!CG61&gt;0,'3-Yr Waterfall'!CG57=0,'3-Yr Waterfall'!CG60=0),'3-Yr Waterfall'!CG61,0)</f>
        <v>0</v>
      </c>
      <c r="CD26" s="1133">
        <f>IF(AND('3-Yr Waterfall'!CH61&gt;0,'3-Yr Waterfall'!CH57=0,'3-Yr Waterfall'!CH60=0),'3-Yr Waterfall'!CH61,0)</f>
        <v>0</v>
      </c>
      <c r="CE26" s="1133">
        <f>IF(AND('3-Yr Waterfall'!CI61&gt;0,'3-Yr Waterfall'!CI57=0,'3-Yr Waterfall'!CI60=0),'3-Yr Waterfall'!CI61,0)</f>
        <v>0</v>
      </c>
      <c r="CF26" s="1133">
        <f>IF(AND('3-Yr Waterfall'!CJ61&gt;0,'3-Yr Waterfall'!CJ57=0,'3-Yr Waterfall'!CJ60=0),'3-Yr Waterfall'!CJ61,0)</f>
        <v>0</v>
      </c>
      <c r="CG26" s="1133">
        <f>IF(AND('3-Yr Waterfall'!CK61&gt;0,'3-Yr Waterfall'!CK57=0,'3-Yr Waterfall'!CK60=0),'3-Yr Waterfall'!CK61,0)</f>
        <v>0</v>
      </c>
    </row>
    <row r="27" spans="1:85" s="1133" customFormat="1">
      <c r="A27" s="1133" t="s">
        <v>776</v>
      </c>
      <c r="B27" s="1133">
        <f ca="1">SUM(C27:CG27)</f>
        <v>237629537.68291584</v>
      </c>
      <c r="C27" s="1133">
        <f>IF(OR('3-Yr Waterfall'!G57&lt;0,'3-Yr Waterfall'!G60&lt;0),'3-Yr Waterfall'!G61,0)</f>
        <v>0</v>
      </c>
      <c r="D27" s="1133">
        <f>IF(OR('3-Yr Waterfall'!H57&lt;0,'3-Yr Waterfall'!H60&lt;0),'3-Yr Waterfall'!H61,0)</f>
        <v>0</v>
      </c>
      <c r="E27" s="1133">
        <f>IF(OR('3-Yr Waterfall'!I57&lt;0,'3-Yr Waterfall'!I60&lt;0),'3-Yr Waterfall'!I61,0)</f>
        <v>0</v>
      </c>
      <c r="F27" s="1133">
        <f>IF(OR('3-Yr Waterfall'!J57&lt;0,'3-Yr Waterfall'!J60&lt;0),'3-Yr Waterfall'!J61,0)</f>
        <v>0</v>
      </c>
      <c r="G27" s="1133">
        <f>IF(OR('3-Yr Waterfall'!K57&lt;0,'3-Yr Waterfall'!K60&lt;0),'3-Yr Waterfall'!K61,0)</f>
        <v>0</v>
      </c>
      <c r="H27" s="1133">
        <f>IF(OR('3-Yr Waterfall'!L57&lt;0,'3-Yr Waterfall'!L60&lt;0),'3-Yr Waterfall'!L61,0)</f>
        <v>0</v>
      </c>
      <c r="I27" s="1133">
        <f>IF(OR('3-Yr Waterfall'!M57&lt;0,'3-Yr Waterfall'!M60&lt;0),'3-Yr Waterfall'!M61,0)</f>
        <v>0</v>
      </c>
      <c r="J27" s="1133">
        <f>IF(OR('3-Yr Waterfall'!N57&lt;0,'3-Yr Waterfall'!N60&lt;0),'3-Yr Waterfall'!N61,0)</f>
        <v>0</v>
      </c>
      <c r="K27" s="1133">
        <f>IF(OR('3-Yr Waterfall'!O57&lt;0,'3-Yr Waterfall'!O60&lt;0),'3-Yr Waterfall'!O61,0)</f>
        <v>0</v>
      </c>
      <c r="L27" s="1133">
        <f>IF(OR('3-Yr Waterfall'!P57&lt;0,'3-Yr Waterfall'!P60&lt;0),'3-Yr Waterfall'!P61,0)</f>
        <v>0</v>
      </c>
      <c r="M27" s="1133">
        <f>IF(OR('3-Yr Waterfall'!Q57&lt;0,'3-Yr Waterfall'!Q60&lt;0),'3-Yr Waterfall'!Q61,0)</f>
        <v>0</v>
      </c>
      <c r="N27" s="1133">
        <f>IF(OR('3-Yr Waterfall'!R57&lt;0,'3-Yr Waterfall'!R60&lt;0),'3-Yr Waterfall'!R61,0)</f>
        <v>0</v>
      </c>
      <c r="O27" s="1133">
        <f>IF(OR('3-Yr Waterfall'!S57&lt;0,'3-Yr Waterfall'!S60&lt;0),'3-Yr Waterfall'!S61,0)</f>
        <v>0</v>
      </c>
      <c r="P27" s="1133">
        <f>IF(OR('3-Yr Waterfall'!T57&lt;0,'3-Yr Waterfall'!T60&lt;0),'3-Yr Waterfall'!T61,0)</f>
        <v>0</v>
      </c>
      <c r="Q27" s="1133">
        <f>IF(OR('3-Yr Waterfall'!U57&lt;0,'3-Yr Waterfall'!U60&lt;0),'3-Yr Waterfall'!U61,0)</f>
        <v>0</v>
      </c>
      <c r="R27" s="1133">
        <f>IF(OR('3-Yr Waterfall'!V57&lt;0,'3-Yr Waterfall'!V60&lt;0),'3-Yr Waterfall'!V61,0)</f>
        <v>0</v>
      </c>
      <c r="S27" s="1133">
        <f>IF(OR('3-Yr Waterfall'!W57&lt;0,'3-Yr Waterfall'!W60&lt;0),'3-Yr Waterfall'!W61,0)</f>
        <v>0</v>
      </c>
      <c r="T27" s="1133">
        <f>IF(OR('3-Yr Waterfall'!X57&lt;0,'3-Yr Waterfall'!X60&lt;0),'3-Yr Waterfall'!X61,0)</f>
        <v>0</v>
      </c>
      <c r="U27" s="1133">
        <f>IF(OR('3-Yr Waterfall'!Y57&lt;0,'3-Yr Waterfall'!Y60&lt;0),'3-Yr Waterfall'!Y61,0)</f>
        <v>0</v>
      </c>
      <c r="V27" s="1133">
        <f>IF(OR('3-Yr Waterfall'!Z57&lt;0,'3-Yr Waterfall'!Z60&lt;0),'3-Yr Waterfall'!Z61,0)</f>
        <v>0</v>
      </c>
      <c r="W27" s="1133">
        <f>IF(OR('3-Yr Waterfall'!AA57&lt;0,'3-Yr Waterfall'!AA60&lt;0),'3-Yr Waterfall'!AA61,0)</f>
        <v>0</v>
      </c>
      <c r="X27" s="1133">
        <f>IF(OR('3-Yr Waterfall'!AB57&lt;0,'3-Yr Waterfall'!AB60&lt;0),'3-Yr Waterfall'!AB61,0)</f>
        <v>0</v>
      </c>
      <c r="Y27" s="1133">
        <f>IF(OR('3-Yr Waterfall'!AC57&lt;0,'3-Yr Waterfall'!AC60&lt;0),'3-Yr Waterfall'!AC61,0)</f>
        <v>0</v>
      </c>
      <c r="Z27" s="1133">
        <f>IF(OR('3-Yr Waterfall'!AD57&lt;0,'3-Yr Waterfall'!AD60&lt;0),'3-Yr Waterfall'!AD61,0)</f>
        <v>0</v>
      </c>
      <c r="AA27" s="1133">
        <f>IF(OR('3-Yr Waterfall'!AE57&lt;0,'3-Yr Waterfall'!AE60&lt;0),'3-Yr Waterfall'!AE61,0)</f>
        <v>0</v>
      </c>
      <c r="AB27" s="1133">
        <f>IF(OR('3-Yr Waterfall'!AF57&lt;0,'3-Yr Waterfall'!AF60&lt;0),'3-Yr Waterfall'!AF61,0)</f>
        <v>0</v>
      </c>
      <c r="AC27" s="1133">
        <f>IF(OR('3-Yr Waterfall'!AG57&lt;0,'3-Yr Waterfall'!AG60&lt;0),'3-Yr Waterfall'!AG61,0)</f>
        <v>0</v>
      </c>
      <c r="AD27" s="1133">
        <f>IF(OR('3-Yr Waterfall'!AH57&lt;0,'3-Yr Waterfall'!AH60&lt;0),'3-Yr Waterfall'!AH61,0)</f>
        <v>0</v>
      </c>
      <c r="AE27" s="1133">
        <f>IF(OR('3-Yr Waterfall'!AI57&lt;0,'3-Yr Waterfall'!AI60&lt;0),'3-Yr Waterfall'!AI61,0)</f>
        <v>0</v>
      </c>
      <c r="AF27" s="1133">
        <f>IF(OR('3-Yr Waterfall'!AJ57&lt;0,'3-Yr Waterfall'!AJ60&lt;0),'3-Yr Waterfall'!AJ61,0)</f>
        <v>0</v>
      </c>
      <c r="AG27" s="1133">
        <f>IF(OR('3-Yr Waterfall'!AK57&lt;0,'3-Yr Waterfall'!AK60&lt;0),'3-Yr Waterfall'!AK61,0)</f>
        <v>0</v>
      </c>
      <c r="AH27" s="1133">
        <f>IF(OR('3-Yr Waterfall'!AL57&lt;0,'3-Yr Waterfall'!AL60&lt;0),'3-Yr Waterfall'!AL61,0)</f>
        <v>0</v>
      </c>
      <c r="AI27" s="1133">
        <f>IF(OR('3-Yr Waterfall'!AM57&lt;0,'3-Yr Waterfall'!AM60&lt;0),'3-Yr Waterfall'!AM61,0)</f>
        <v>0</v>
      </c>
      <c r="AJ27" s="1133">
        <f>IF(OR('3-Yr Waterfall'!AN57&lt;0,'3-Yr Waterfall'!AN60&lt;0),'3-Yr Waterfall'!AN61,0)</f>
        <v>0</v>
      </c>
      <c r="AK27" s="1133">
        <f>IF(OR('3-Yr Waterfall'!AO57&lt;0,'3-Yr Waterfall'!AO60&lt;0),'3-Yr Waterfall'!AO61,0)</f>
        <v>0</v>
      </c>
      <c r="AL27" s="1133">
        <f>IF(OR('3-Yr Waterfall'!AP57&lt;0,'3-Yr Waterfall'!AP60&lt;0),'3-Yr Waterfall'!AP61,0)</f>
        <v>0</v>
      </c>
      <c r="AM27" s="1133">
        <f>IF(OR('3-Yr Waterfall'!AQ57&lt;0,'3-Yr Waterfall'!AQ60&lt;0),'3-Yr Waterfall'!AQ61,0)</f>
        <v>0</v>
      </c>
      <c r="AN27" s="1133">
        <f>IF(OR('3-Yr Waterfall'!AR57&lt;0,'3-Yr Waterfall'!AR60&lt;0),'3-Yr Waterfall'!AR61,0)</f>
        <v>0</v>
      </c>
      <c r="AO27" s="1133">
        <f>IF(OR('3-Yr Waterfall'!AS57&lt;0,'3-Yr Waterfall'!AS60&lt;0),'3-Yr Waterfall'!AS61,0)</f>
        <v>0</v>
      </c>
      <c r="AP27" s="1133">
        <f>IF(OR('3-Yr Waterfall'!AT57&lt;0,'3-Yr Waterfall'!AT60&lt;0),'3-Yr Waterfall'!AT61,0)</f>
        <v>0</v>
      </c>
      <c r="AQ27" s="1133">
        <f>IF(OR('3-Yr Waterfall'!AU57&lt;0,'3-Yr Waterfall'!AU60&lt;0),'3-Yr Waterfall'!AU61,0)</f>
        <v>0</v>
      </c>
      <c r="AR27" s="1133">
        <f>IF(OR('3-Yr Waterfall'!AV57&lt;0,'3-Yr Waterfall'!AV60&lt;0),'3-Yr Waterfall'!AV61,0)</f>
        <v>0</v>
      </c>
      <c r="AS27" s="1133">
        <f ca="1">IF(OR('3-Yr Waterfall'!AW57&lt;0,'3-Yr Waterfall'!AW60&lt;0),'3-Yr Waterfall'!AW61,0)</f>
        <v>81442964.328650057</v>
      </c>
      <c r="AT27" s="1133">
        <f>IF(OR('3-Yr Waterfall'!AX57&lt;0,'3-Yr Waterfall'!AX60&lt;0),'3-Yr Waterfall'!AX61,0)</f>
        <v>0</v>
      </c>
      <c r="AU27" s="1133">
        <f>IF(OR('3-Yr Waterfall'!AY57&lt;0,'3-Yr Waterfall'!AY60&lt;0),'3-Yr Waterfall'!AY61,0)</f>
        <v>0</v>
      </c>
      <c r="AV27" s="1133">
        <f>IF(OR('3-Yr Waterfall'!AZ57&lt;0,'3-Yr Waterfall'!AZ60&lt;0),'3-Yr Waterfall'!AZ61,0)</f>
        <v>0</v>
      </c>
      <c r="AW27" s="1133">
        <f>IF(OR('3-Yr Waterfall'!BA57&lt;0,'3-Yr Waterfall'!BA60&lt;0),'3-Yr Waterfall'!BA61,0)</f>
        <v>0</v>
      </c>
      <c r="AX27" s="1133">
        <f>IF(OR('3-Yr Waterfall'!BB57&lt;0,'3-Yr Waterfall'!BB60&lt;0),'3-Yr Waterfall'!BB61,0)</f>
        <v>0</v>
      </c>
      <c r="AY27" s="1133">
        <f>IF(OR('3-Yr Waterfall'!BC57&lt;0,'3-Yr Waterfall'!BC60&lt;0),'3-Yr Waterfall'!BC61,0)</f>
        <v>0</v>
      </c>
      <c r="AZ27" s="1133">
        <f>IF(OR('3-Yr Waterfall'!BD57&lt;0,'3-Yr Waterfall'!BD60&lt;0),'3-Yr Waterfall'!BD61,0)</f>
        <v>0</v>
      </c>
      <c r="BA27" s="1133">
        <f>IF(OR('3-Yr Waterfall'!BE57&lt;0,'3-Yr Waterfall'!BE60&lt;0),'3-Yr Waterfall'!BE61,0)</f>
        <v>0</v>
      </c>
      <c r="BB27" s="1133">
        <f>IF(OR('3-Yr Waterfall'!BF57&lt;0,'3-Yr Waterfall'!BF60&lt;0),'3-Yr Waterfall'!BF61,0)</f>
        <v>0</v>
      </c>
      <c r="BC27" s="1133">
        <f>IF(OR('3-Yr Waterfall'!BG57&lt;0,'3-Yr Waterfall'!BG60&lt;0),'3-Yr Waterfall'!BG61,0)</f>
        <v>0</v>
      </c>
      <c r="BD27" s="1133">
        <f>IF(OR('3-Yr Waterfall'!BH57&lt;0,'3-Yr Waterfall'!BH60&lt;0),'3-Yr Waterfall'!BH61,0)</f>
        <v>0</v>
      </c>
      <c r="BE27" s="1133">
        <f>IF(OR('3-Yr Waterfall'!BI57&lt;0,'3-Yr Waterfall'!BI60&lt;0),'3-Yr Waterfall'!BI61,0)</f>
        <v>0</v>
      </c>
      <c r="BF27" s="1133">
        <f>IF(OR('3-Yr Waterfall'!BJ57&lt;0,'3-Yr Waterfall'!BJ60&lt;0),'3-Yr Waterfall'!BJ61,0)</f>
        <v>0</v>
      </c>
      <c r="BG27" s="1133">
        <f>IF(OR('3-Yr Waterfall'!BK57&lt;0,'3-Yr Waterfall'!BK60&lt;0),'3-Yr Waterfall'!BK61,0)</f>
        <v>0</v>
      </c>
      <c r="BH27" s="1133">
        <f>IF(OR('3-Yr Waterfall'!BL57&lt;0,'3-Yr Waterfall'!BL60&lt;0),'3-Yr Waterfall'!BL61,0)</f>
        <v>0</v>
      </c>
      <c r="BI27" s="1133">
        <f>IF(OR('3-Yr Waterfall'!BM57&lt;0,'3-Yr Waterfall'!BM60&lt;0),'3-Yr Waterfall'!BM61,0)</f>
        <v>0</v>
      </c>
      <c r="BJ27" s="1133">
        <f>IF(OR('3-Yr Waterfall'!BN57&lt;0,'3-Yr Waterfall'!BN60&lt;0),'3-Yr Waterfall'!BN61,0)</f>
        <v>0</v>
      </c>
      <c r="BK27" s="1133">
        <f>IF(OR('3-Yr Waterfall'!BO57&lt;0,'3-Yr Waterfall'!BO60&lt;0),'3-Yr Waterfall'!BO61,0)</f>
        <v>0</v>
      </c>
      <c r="BL27" s="1133">
        <f>IF(OR('3-Yr Waterfall'!BP57&lt;0,'3-Yr Waterfall'!BP60&lt;0),'3-Yr Waterfall'!BP61,0)</f>
        <v>0</v>
      </c>
      <c r="BM27" s="1133">
        <f>IF(OR('3-Yr Waterfall'!BQ57&lt;0,'3-Yr Waterfall'!BQ60&lt;0),'3-Yr Waterfall'!BQ61,0)</f>
        <v>0</v>
      </c>
      <c r="BN27" s="1133">
        <f>IF(OR('3-Yr Waterfall'!BR57&lt;0,'3-Yr Waterfall'!BR60&lt;0),'3-Yr Waterfall'!BR61,0)</f>
        <v>0</v>
      </c>
      <c r="BO27" s="1133">
        <f>IF(OR('3-Yr Waterfall'!BS57&lt;0,'3-Yr Waterfall'!BS60&lt;0),'3-Yr Waterfall'!BS61,0)</f>
        <v>0</v>
      </c>
      <c r="BP27" s="1133">
        <f>IF(OR('3-Yr Waterfall'!BT57&lt;0,'3-Yr Waterfall'!BT60&lt;0),'3-Yr Waterfall'!BT61,0)</f>
        <v>0</v>
      </c>
      <c r="BQ27" s="1133">
        <f ca="1">IF(OR('3-Yr Waterfall'!BU57&lt;0,'3-Yr Waterfall'!BU60&lt;0),'3-Yr Waterfall'!BU61,0)</f>
        <v>156186573.35426578</v>
      </c>
      <c r="BR27" s="1133">
        <f>IF(OR('3-Yr Waterfall'!BV57&lt;0,'3-Yr Waterfall'!BV60&lt;0),'3-Yr Waterfall'!BV61,0)</f>
        <v>0</v>
      </c>
      <c r="BS27" s="1133">
        <f>IF(OR('3-Yr Waterfall'!BW57&lt;0,'3-Yr Waterfall'!BW60&lt;0),'3-Yr Waterfall'!BW61,0)</f>
        <v>0</v>
      </c>
      <c r="BT27" s="1133">
        <f>IF(OR('3-Yr Waterfall'!BX57&lt;0,'3-Yr Waterfall'!BX60&lt;0),'3-Yr Waterfall'!BX61,0)</f>
        <v>0</v>
      </c>
      <c r="BU27" s="1133">
        <f>IF(OR('3-Yr Waterfall'!BY57&lt;0,'3-Yr Waterfall'!BY60&lt;0),'3-Yr Waterfall'!BY61,0)</f>
        <v>0</v>
      </c>
      <c r="BV27" s="1133">
        <f>IF(OR('3-Yr Waterfall'!BZ57&lt;0,'3-Yr Waterfall'!BZ60&lt;0),'3-Yr Waterfall'!BZ61,0)</f>
        <v>0</v>
      </c>
      <c r="BW27" s="1133">
        <f>IF(OR('3-Yr Waterfall'!CA57&lt;0,'3-Yr Waterfall'!CA60&lt;0),'3-Yr Waterfall'!CA61,0)</f>
        <v>0</v>
      </c>
      <c r="BX27" s="1133">
        <f>IF(OR('3-Yr Waterfall'!CB57&lt;0,'3-Yr Waterfall'!CB60&lt;0),'3-Yr Waterfall'!CB61,0)</f>
        <v>0</v>
      </c>
      <c r="BY27" s="1133">
        <f>IF(OR('3-Yr Waterfall'!CC57&lt;0,'3-Yr Waterfall'!CC60&lt;0),'3-Yr Waterfall'!CC61,0)</f>
        <v>0</v>
      </c>
      <c r="BZ27" s="1133">
        <f>IF(OR('3-Yr Waterfall'!CD57&lt;0,'3-Yr Waterfall'!CD60&lt;0),'3-Yr Waterfall'!CD61,0)</f>
        <v>0</v>
      </c>
      <c r="CA27" s="1133">
        <f>IF(OR('3-Yr Waterfall'!CE57&lt;0,'3-Yr Waterfall'!CE60&lt;0),'3-Yr Waterfall'!CE61,0)</f>
        <v>0</v>
      </c>
      <c r="CB27" s="1133">
        <f>IF(OR('3-Yr Waterfall'!CF57&lt;0,'3-Yr Waterfall'!CF60&lt;0),'3-Yr Waterfall'!CF61,0)</f>
        <v>0</v>
      </c>
      <c r="CC27" s="1133">
        <f>IF(OR('3-Yr Waterfall'!CG57&lt;0,'3-Yr Waterfall'!CG60&lt;0),'3-Yr Waterfall'!CG61,0)</f>
        <v>0</v>
      </c>
      <c r="CD27" s="1133">
        <f>IF(OR('3-Yr Waterfall'!CH57&lt;0,'3-Yr Waterfall'!CH60&lt;0),'3-Yr Waterfall'!CH61,0)</f>
        <v>0</v>
      </c>
      <c r="CE27" s="1133">
        <f>IF(OR('3-Yr Waterfall'!CI57&lt;0,'3-Yr Waterfall'!CI60&lt;0),'3-Yr Waterfall'!CI61,0)</f>
        <v>0</v>
      </c>
      <c r="CF27" s="1133">
        <f>IF(OR('3-Yr Waterfall'!CJ57&lt;0,'3-Yr Waterfall'!CJ60&lt;0),'3-Yr Waterfall'!CJ61,0)</f>
        <v>0</v>
      </c>
      <c r="CG27" s="1133">
        <f>IF(OR('3-Yr Waterfall'!CK57&lt;0,'3-Yr Waterfall'!CK60&lt;0),'3-Yr Waterfall'!CK61,0)</f>
        <v>0</v>
      </c>
    </row>
    <row r="28" spans="1:85" ht="13">
      <c r="A28" s="1133" t="s">
        <v>777</v>
      </c>
      <c r="B28" s="1134">
        <f ca="1">SUM(C28:CG28)</f>
        <v>174022911.89446974</v>
      </c>
      <c r="C28" s="1123">
        <f ca="1">SUM(C25:C27)</f>
        <v>-37227421.310907088</v>
      </c>
      <c r="D28" s="1123">
        <f t="shared" ref="D28:BO28" ca="1" si="2">SUM(D25:D27)</f>
        <v>-7024833.8638499873</v>
      </c>
      <c r="E28" s="1123">
        <f t="shared" ca="1" si="2"/>
        <v>-3933016.6601161035</v>
      </c>
      <c r="F28" s="1123">
        <f t="shared" ca="1" si="2"/>
        <v>-4172744.4248333648</v>
      </c>
      <c r="G28" s="1123">
        <f t="shared" ca="1" si="2"/>
        <v>-4369615.0466934834</v>
      </c>
      <c r="H28" s="1123">
        <f t="shared" ca="1" si="2"/>
        <v>-4511542.8114107437</v>
      </c>
      <c r="I28" s="1123">
        <f t="shared" ca="1" si="2"/>
        <v>-4730527.7189851487</v>
      </c>
      <c r="J28" s="1123">
        <f t="shared" ca="1" si="2"/>
        <v>-5149460.5974232377</v>
      </c>
      <c r="K28" s="1123">
        <f t="shared" ca="1" si="2"/>
        <v>-5367248.8348623673</v>
      </c>
      <c r="L28" s="1123">
        <f t="shared" ca="1" si="2"/>
        <v>-5584568.8100746488</v>
      </c>
      <c r="M28" s="1123">
        <f t="shared" ca="1" si="2"/>
        <v>-1562909.64912799</v>
      </c>
      <c r="N28" s="1123">
        <f t="shared" ca="1" si="2"/>
        <v>0</v>
      </c>
      <c r="O28" s="1123">
        <f t="shared" ca="1" si="2"/>
        <v>0</v>
      </c>
      <c r="P28" s="1123">
        <f t="shared" ca="1" si="2"/>
        <v>0</v>
      </c>
      <c r="Q28" s="1123">
        <f t="shared" ca="1" si="2"/>
        <v>0</v>
      </c>
      <c r="R28" s="1123">
        <f t="shared" ca="1" si="2"/>
        <v>0</v>
      </c>
      <c r="S28" s="1123">
        <f t="shared" ca="1" si="2"/>
        <v>0</v>
      </c>
      <c r="T28" s="1123">
        <f t="shared" ca="1" si="2"/>
        <v>0</v>
      </c>
      <c r="U28" s="1123">
        <f t="shared" ca="1" si="2"/>
        <v>0</v>
      </c>
      <c r="V28" s="1123">
        <f t="shared" ca="1" si="2"/>
        <v>0</v>
      </c>
      <c r="W28" s="1123">
        <f t="shared" ca="1" si="2"/>
        <v>0</v>
      </c>
      <c r="X28" s="1123">
        <f t="shared" ca="1" si="2"/>
        <v>0</v>
      </c>
      <c r="Y28" s="1123">
        <f t="shared" ca="1" si="2"/>
        <v>0</v>
      </c>
      <c r="Z28" s="1123">
        <f t="shared" ca="1" si="2"/>
        <v>0</v>
      </c>
      <c r="AA28" s="1123">
        <f t="shared" ca="1" si="2"/>
        <v>0</v>
      </c>
      <c r="AB28" s="1123">
        <f t="shared" ca="1" si="2"/>
        <v>0</v>
      </c>
      <c r="AC28" s="1123">
        <f t="shared" ca="1" si="2"/>
        <v>0</v>
      </c>
      <c r="AD28" s="1123">
        <f t="shared" ca="1" si="2"/>
        <v>0</v>
      </c>
      <c r="AE28" s="1123">
        <f t="shared" ca="1" si="2"/>
        <v>0</v>
      </c>
      <c r="AF28" s="1123">
        <f t="shared" ca="1" si="2"/>
        <v>0</v>
      </c>
      <c r="AG28" s="1123">
        <f t="shared" ca="1" si="2"/>
        <v>0</v>
      </c>
      <c r="AH28" s="1123">
        <f t="shared" ca="1" si="2"/>
        <v>428278.78508829395</v>
      </c>
      <c r="AI28" s="1123">
        <f t="shared" ca="1" si="2"/>
        <v>382167.99553369544</v>
      </c>
      <c r="AJ28" s="1123">
        <f t="shared" ca="1" si="2"/>
        <v>373695.13314251602</v>
      </c>
      <c r="AK28" s="1123">
        <f t="shared" ca="1" si="2"/>
        <v>371832.14298955665</v>
      </c>
      <c r="AL28" s="1123">
        <f t="shared" ca="1" si="2"/>
        <v>368881.91445462208</v>
      </c>
      <c r="AM28" s="1123">
        <f t="shared" ca="1" si="2"/>
        <v>365968.89797794435</v>
      </c>
      <c r="AN28" s="1123">
        <f t="shared" ca="1" si="2"/>
        <v>363178.84321803134</v>
      </c>
      <c r="AO28" s="1123">
        <f t="shared" ca="1" si="2"/>
        <v>360341.59046802763</v>
      </c>
      <c r="AP28" s="1123">
        <f t="shared" ca="1" si="2"/>
        <v>357656.09805562755</v>
      </c>
      <c r="AQ28" s="1123">
        <f t="shared" ca="1" si="2"/>
        <v>354913.78358647868</v>
      </c>
      <c r="AR28" s="1123">
        <f t="shared" ca="1" si="2"/>
        <v>352445.84751280106</v>
      </c>
      <c r="AS28" s="1123">
        <f t="shared" ca="1" si="2"/>
        <v>81442964.328650057</v>
      </c>
      <c r="AT28" s="1123">
        <f t="shared" ca="1" si="2"/>
        <v>668051.28183597152</v>
      </c>
      <c r="AU28" s="1123">
        <f t="shared" ca="1" si="2"/>
        <v>668051.28183597152</v>
      </c>
      <c r="AV28" s="1123">
        <f t="shared" ca="1" si="2"/>
        <v>668051.28183597152</v>
      </c>
      <c r="AW28" s="1123">
        <f t="shared" ca="1" si="2"/>
        <v>668051.28183597152</v>
      </c>
      <c r="AX28" s="1123">
        <f t="shared" ca="1" si="2"/>
        <v>668051.28183597152</v>
      </c>
      <c r="AY28" s="1123">
        <f t="shared" ca="1" si="2"/>
        <v>668051.28183597152</v>
      </c>
      <c r="AZ28" s="1123">
        <f t="shared" ca="1" si="2"/>
        <v>668051.28183597152</v>
      </c>
      <c r="BA28" s="1123">
        <f t="shared" ca="1" si="2"/>
        <v>668051.28183597152</v>
      </c>
      <c r="BB28" s="1123">
        <f t="shared" ca="1" si="2"/>
        <v>668051.28183597152</v>
      </c>
      <c r="BC28" s="1123">
        <f t="shared" ca="1" si="2"/>
        <v>668051.28183597152</v>
      </c>
      <c r="BD28" s="1123">
        <f t="shared" ca="1" si="2"/>
        <v>668051.28183597152</v>
      </c>
      <c r="BE28" s="1123">
        <f t="shared" ca="1" si="2"/>
        <v>668051.28183597152</v>
      </c>
      <c r="BF28" s="1123">
        <f t="shared" ca="1" si="2"/>
        <v>721026.13870716316</v>
      </c>
      <c r="BG28" s="1123">
        <f t="shared" ca="1" si="2"/>
        <v>721026.13870716316</v>
      </c>
      <c r="BH28" s="1123">
        <f t="shared" ca="1" si="2"/>
        <v>721026.13870716316</v>
      </c>
      <c r="BI28" s="1123">
        <f t="shared" ca="1" si="2"/>
        <v>721026.13870716316</v>
      </c>
      <c r="BJ28" s="1123">
        <f t="shared" ca="1" si="2"/>
        <v>721026.13870716316</v>
      </c>
      <c r="BK28" s="1123">
        <f t="shared" ca="1" si="2"/>
        <v>721026.13870716316</v>
      </c>
      <c r="BL28" s="1123">
        <f t="shared" ca="1" si="2"/>
        <v>721026.13870716316</v>
      </c>
      <c r="BM28" s="1123">
        <f t="shared" ca="1" si="2"/>
        <v>721026.13870716316</v>
      </c>
      <c r="BN28" s="1123">
        <f t="shared" ca="1" si="2"/>
        <v>721026.13870716316</v>
      </c>
      <c r="BO28" s="1123">
        <f t="shared" ca="1" si="2"/>
        <v>721026.13870716316</v>
      </c>
      <c r="BP28" s="1123">
        <f t="shared" ref="BP28:CG28" ca="1" si="3">SUM(BP25:BP27)</f>
        <v>721026.13870716316</v>
      </c>
      <c r="BQ28" s="1123">
        <f t="shared" ca="1" si="3"/>
        <v>156186573.35426578</v>
      </c>
      <c r="BR28" s="1123">
        <f t="shared" si="3"/>
        <v>0</v>
      </c>
      <c r="BS28" s="1123">
        <f t="shared" si="3"/>
        <v>0</v>
      </c>
      <c r="BT28" s="1123">
        <f t="shared" si="3"/>
        <v>0</v>
      </c>
      <c r="BU28" s="1123">
        <f t="shared" si="3"/>
        <v>0</v>
      </c>
      <c r="BV28" s="1123">
        <f t="shared" si="3"/>
        <v>0</v>
      </c>
      <c r="BW28" s="1123">
        <f t="shared" si="3"/>
        <v>0</v>
      </c>
      <c r="BX28" s="1123">
        <f t="shared" si="3"/>
        <v>0</v>
      </c>
      <c r="BY28" s="1123">
        <f t="shared" si="3"/>
        <v>0</v>
      </c>
      <c r="BZ28" s="1123">
        <f t="shared" si="3"/>
        <v>0</v>
      </c>
      <c r="CA28" s="1123">
        <f t="shared" si="3"/>
        <v>0</v>
      </c>
      <c r="CB28" s="1123">
        <f t="shared" si="3"/>
        <v>0</v>
      </c>
      <c r="CC28" s="1123">
        <f t="shared" si="3"/>
        <v>0</v>
      </c>
      <c r="CD28" s="1123">
        <f t="shared" si="3"/>
        <v>0</v>
      </c>
      <c r="CE28" s="1123">
        <f t="shared" si="3"/>
        <v>0</v>
      </c>
      <c r="CF28" s="1123">
        <f t="shared" si="3"/>
        <v>0</v>
      </c>
      <c r="CG28" s="1123">
        <f t="shared" si="3"/>
        <v>0</v>
      </c>
    </row>
    <row r="30" spans="1:85" ht="13">
      <c r="A30" s="1135" t="s">
        <v>778</v>
      </c>
      <c r="B30" s="1136">
        <f ca="1">XIRR(C28:CG28,C24:CG24)</f>
        <v>0.2900460541248322</v>
      </c>
    </row>
    <row r="31" spans="1:85" ht="13">
      <c r="A31" s="1135" t="s">
        <v>779</v>
      </c>
      <c r="B31" s="1137">
        <f ca="1">SUM(B26:B27)/-B25</f>
        <v>3.0807702769756138</v>
      </c>
    </row>
    <row r="33" spans="1:85" outlineLevel="1">
      <c r="A33" s="1138" t="s">
        <v>780</v>
      </c>
      <c r="B33" s="1138" t="str">
        <f t="shared" ref="B33:BM33" si="4">B24</f>
        <v>Total</v>
      </c>
      <c r="C33" s="1139">
        <f t="shared" si="4"/>
        <v>46783</v>
      </c>
      <c r="D33" s="1139">
        <f t="shared" si="4"/>
        <v>46812</v>
      </c>
      <c r="E33" s="1139">
        <f t="shared" si="4"/>
        <v>46843</v>
      </c>
      <c r="F33" s="1139">
        <f t="shared" si="4"/>
        <v>46873</v>
      </c>
      <c r="G33" s="1139">
        <f t="shared" si="4"/>
        <v>46904</v>
      </c>
      <c r="H33" s="1139">
        <f t="shared" si="4"/>
        <v>46934</v>
      </c>
      <c r="I33" s="1139">
        <f t="shared" si="4"/>
        <v>46965</v>
      </c>
      <c r="J33" s="1139">
        <f t="shared" si="4"/>
        <v>46996</v>
      </c>
      <c r="K33" s="1139">
        <f t="shared" si="4"/>
        <v>47026</v>
      </c>
      <c r="L33" s="1139">
        <f t="shared" si="4"/>
        <v>47057</v>
      </c>
      <c r="M33" s="1139">
        <f t="shared" si="4"/>
        <v>47087</v>
      </c>
      <c r="N33" s="1139">
        <f t="shared" si="4"/>
        <v>47118</v>
      </c>
      <c r="O33" s="1139">
        <f t="shared" si="4"/>
        <v>47149</v>
      </c>
      <c r="P33" s="1139">
        <f t="shared" si="4"/>
        <v>47177</v>
      </c>
      <c r="Q33" s="1139">
        <f t="shared" si="4"/>
        <v>47208</v>
      </c>
      <c r="R33" s="1139">
        <f t="shared" si="4"/>
        <v>47238</v>
      </c>
      <c r="S33" s="1139">
        <f t="shared" si="4"/>
        <v>47269</v>
      </c>
      <c r="T33" s="1139">
        <f t="shared" si="4"/>
        <v>47299</v>
      </c>
      <c r="U33" s="1139">
        <f t="shared" si="4"/>
        <v>47330</v>
      </c>
      <c r="V33" s="1139">
        <f t="shared" si="4"/>
        <v>47361</v>
      </c>
      <c r="W33" s="1139">
        <f t="shared" si="4"/>
        <v>47391</v>
      </c>
      <c r="X33" s="1139">
        <f t="shared" si="4"/>
        <v>47422</v>
      </c>
      <c r="Y33" s="1139">
        <f t="shared" si="4"/>
        <v>47452</v>
      </c>
      <c r="Z33" s="1139">
        <f t="shared" si="4"/>
        <v>47483</v>
      </c>
      <c r="AA33" s="1139">
        <f t="shared" si="4"/>
        <v>47514</v>
      </c>
      <c r="AB33" s="1139">
        <f t="shared" si="4"/>
        <v>47542</v>
      </c>
      <c r="AC33" s="1139">
        <f t="shared" si="4"/>
        <v>47573</v>
      </c>
      <c r="AD33" s="1139">
        <f t="shared" si="4"/>
        <v>47603</v>
      </c>
      <c r="AE33" s="1139">
        <f t="shared" si="4"/>
        <v>47634</v>
      </c>
      <c r="AF33" s="1139">
        <f t="shared" si="4"/>
        <v>47664</v>
      </c>
      <c r="AG33" s="1139">
        <f t="shared" si="4"/>
        <v>47695</v>
      </c>
      <c r="AH33" s="1139">
        <f t="shared" si="4"/>
        <v>47726</v>
      </c>
      <c r="AI33" s="1139">
        <f t="shared" si="4"/>
        <v>47756</v>
      </c>
      <c r="AJ33" s="1139">
        <f t="shared" si="4"/>
        <v>47787</v>
      </c>
      <c r="AK33" s="1139">
        <f t="shared" si="4"/>
        <v>47817</v>
      </c>
      <c r="AL33" s="1139">
        <f t="shared" si="4"/>
        <v>47848</v>
      </c>
      <c r="AM33" s="1139">
        <f t="shared" si="4"/>
        <v>47879</v>
      </c>
      <c r="AN33" s="1139">
        <f t="shared" si="4"/>
        <v>47907</v>
      </c>
      <c r="AO33" s="1139">
        <f t="shared" si="4"/>
        <v>47938</v>
      </c>
      <c r="AP33" s="1139">
        <f t="shared" si="4"/>
        <v>47968</v>
      </c>
      <c r="AQ33" s="1139">
        <f t="shared" si="4"/>
        <v>47999</v>
      </c>
      <c r="AR33" s="1139">
        <f t="shared" si="4"/>
        <v>48029</v>
      </c>
      <c r="AS33" s="1139">
        <f t="shared" si="4"/>
        <v>48060</v>
      </c>
      <c r="AT33" s="1139">
        <f t="shared" si="4"/>
        <v>48091</v>
      </c>
      <c r="AU33" s="1139">
        <f t="shared" si="4"/>
        <v>48121</v>
      </c>
      <c r="AV33" s="1139">
        <f t="shared" si="4"/>
        <v>48152</v>
      </c>
      <c r="AW33" s="1139">
        <f t="shared" si="4"/>
        <v>48182</v>
      </c>
      <c r="AX33" s="1139">
        <f t="shared" si="4"/>
        <v>48213</v>
      </c>
      <c r="AY33" s="1139">
        <f t="shared" si="4"/>
        <v>48244</v>
      </c>
      <c r="AZ33" s="1139">
        <f t="shared" si="4"/>
        <v>48273</v>
      </c>
      <c r="BA33" s="1139">
        <f t="shared" si="4"/>
        <v>48304</v>
      </c>
      <c r="BB33" s="1139">
        <f t="shared" si="4"/>
        <v>48334</v>
      </c>
      <c r="BC33" s="1139">
        <f t="shared" si="4"/>
        <v>48365</v>
      </c>
      <c r="BD33" s="1139">
        <f t="shared" si="4"/>
        <v>48395</v>
      </c>
      <c r="BE33" s="1139">
        <f t="shared" si="4"/>
        <v>48426</v>
      </c>
      <c r="BF33" s="1139">
        <f t="shared" si="4"/>
        <v>48457</v>
      </c>
      <c r="BG33" s="1139">
        <f t="shared" si="4"/>
        <v>48487</v>
      </c>
      <c r="BH33" s="1139">
        <f t="shared" si="4"/>
        <v>48518</v>
      </c>
      <c r="BI33" s="1139">
        <f t="shared" si="4"/>
        <v>48548</v>
      </c>
      <c r="BJ33" s="1139">
        <f t="shared" si="4"/>
        <v>48579</v>
      </c>
      <c r="BK33" s="1139">
        <f t="shared" si="4"/>
        <v>48610</v>
      </c>
      <c r="BL33" s="1139">
        <f t="shared" si="4"/>
        <v>48638</v>
      </c>
      <c r="BM33" s="1139">
        <f t="shared" si="4"/>
        <v>48669</v>
      </c>
      <c r="BN33" s="1139">
        <f t="shared" ref="BN33:CG33" si="5">BN24</f>
        <v>48699</v>
      </c>
      <c r="BO33" s="1139">
        <f t="shared" si="5"/>
        <v>48730</v>
      </c>
      <c r="BP33" s="1139">
        <f t="shared" si="5"/>
        <v>48760</v>
      </c>
      <c r="BQ33" s="1139">
        <f t="shared" si="5"/>
        <v>48791</v>
      </c>
      <c r="BR33" s="1139">
        <f t="shared" si="5"/>
        <v>48822</v>
      </c>
      <c r="BS33" s="1139">
        <f t="shared" si="5"/>
        <v>48852</v>
      </c>
      <c r="BT33" s="1139">
        <f t="shared" si="5"/>
        <v>48883</v>
      </c>
      <c r="BU33" s="1139">
        <f t="shared" si="5"/>
        <v>48913</v>
      </c>
      <c r="BV33" s="1139">
        <f t="shared" si="5"/>
        <v>48944</v>
      </c>
      <c r="BW33" s="1139">
        <f t="shared" si="5"/>
        <v>48975</v>
      </c>
      <c r="BX33" s="1139">
        <f t="shared" si="5"/>
        <v>49003</v>
      </c>
      <c r="BY33" s="1139">
        <f t="shared" si="5"/>
        <v>49034</v>
      </c>
      <c r="BZ33" s="1139">
        <f t="shared" si="5"/>
        <v>49064</v>
      </c>
      <c r="CA33" s="1139">
        <f t="shared" si="5"/>
        <v>49095</v>
      </c>
      <c r="CB33" s="1139">
        <f t="shared" si="5"/>
        <v>49125</v>
      </c>
      <c r="CC33" s="1139">
        <f t="shared" si="5"/>
        <v>49156</v>
      </c>
      <c r="CD33" s="1139">
        <f t="shared" si="5"/>
        <v>49187</v>
      </c>
      <c r="CE33" s="1139">
        <f t="shared" si="5"/>
        <v>49217</v>
      </c>
      <c r="CF33" s="1139">
        <f t="shared" si="5"/>
        <v>49248</v>
      </c>
      <c r="CG33" s="1139">
        <f t="shared" si="5"/>
        <v>49278</v>
      </c>
    </row>
    <row r="34" spans="1:85" ht="13" outlineLevel="1">
      <c r="A34" s="1120"/>
      <c r="B34" s="1125"/>
      <c r="C34" s="1120"/>
      <c r="D34" s="1120"/>
      <c r="E34" s="1120"/>
      <c r="F34" s="1120"/>
      <c r="G34" s="1120"/>
      <c r="H34" s="1120"/>
      <c r="I34" s="1120"/>
      <c r="J34" s="1120"/>
      <c r="K34" s="1120"/>
      <c r="L34" s="1120"/>
      <c r="M34" s="1120"/>
      <c r="N34" s="1120"/>
      <c r="O34" s="1120"/>
      <c r="P34" s="1120"/>
      <c r="Q34" s="1120"/>
      <c r="R34" s="1120"/>
      <c r="S34" s="1120"/>
      <c r="T34" s="1120"/>
      <c r="U34" s="1120"/>
      <c r="V34" s="1120"/>
      <c r="W34" s="1120"/>
      <c r="X34" s="1120"/>
      <c r="Y34" s="1120"/>
      <c r="Z34" s="1120"/>
      <c r="AA34" s="1120"/>
      <c r="AB34" s="1120"/>
      <c r="AC34" s="1120"/>
      <c r="AD34" s="1120"/>
      <c r="AE34" s="1120"/>
      <c r="AF34" s="1120"/>
      <c r="AG34" s="1120"/>
      <c r="AH34" s="1120"/>
      <c r="AI34" s="1120"/>
      <c r="AJ34" s="1120"/>
      <c r="AK34" s="1120"/>
      <c r="AL34" s="1120"/>
      <c r="AM34" s="1120"/>
      <c r="AN34" s="1120"/>
      <c r="AO34" s="1120"/>
      <c r="AP34" s="1120"/>
      <c r="AQ34" s="1120"/>
      <c r="AR34" s="1120"/>
      <c r="AS34" s="1120"/>
      <c r="AT34" s="1120"/>
      <c r="AU34" s="1120"/>
      <c r="AV34" s="1120"/>
      <c r="AW34" s="1120"/>
      <c r="AX34" s="1120"/>
      <c r="AY34" s="1120"/>
      <c r="AZ34" s="1120"/>
      <c r="BA34" s="1120"/>
      <c r="BB34" s="1120"/>
      <c r="BC34" s="1120"/>
      <c r="BD34" s="1120"/>
      <c r="BE34" s="1120"/>
      <c r="BF34" s="1120"/>
      <c r="BG34" s="1120"/>
      <c r="BH34" s="1120"/>
      <c r="BI34" s="1120"/>
      <c r="BJ34" s="1120"/>
      <c r="BK34" s="1120"/>
      <c r="BL34" s="1120"/>
      <c r="BM34" s="1120"/>
      <c r="BN34" s="1120"/>
      <c r="BO34" s="1120"/>
      <c r="BP34" s="1120"/>
      <c r="BQ34" s="1120"/>
      <c r="BR34" s="1120"/>
      <c r="BS34" s="1120"/>
      <c r="BT34" s="1120"/>
      <c r="BU34" s="1120"/>
      <c r="BV34" s="1120"/>
      <c r="BW34" s="1120"/>
      <c r="BX34" s="1120"/>
      <c r="BY34" s="1120"/>
      <c r="BZ34" s="1120"/>
      <c r="CA34" s="1120"/>
      <c r="CB34" s="1120"/>
      <c r="CC34" s="1120"/>
      <c r="CD34" s="1120"/>
      <c r="CE34" s="1120"/>
      <c r="CF34" s="1120"/>
      <c r="CG34" s="1120"/>
    </row>
    <row r="35" spans="1:85" s="1168" customFormat="1" ht="13">
      <c r="A35" s="1120" t="s">
        <v>781</v>
      </c>
      <c r="B35" s="1125"/>
      <c r="C35" s="1120"/>
      <c r="D35" s="1167"/>
      <c r="E35" s="1167"/>
      <c r="F35" s="1167"/>
      <c r="G35" s="1167"/>
      <c r="H35" s="1167"/>
      <c r="I35" s="1167"/>
      <c r="J35" s="1167"/>
      <c r="K35" s="1167"/>
      <c r="L35" s="1167"/>
      <c r="M35" s="1167"/>
      <c r="N35" s="1167"/>
      <c r="O35" s="1167"/>
      <c r="P35" s="1167"/>
      <c r="Q35" s="1167"/>
      <c r="R35" s="1167"/>
      <c r="S35" s="1167"/>
      <c r="T35" s="1167"/>
      <c r="U35" s="1167"/>
      <c r="V35" s="1167"/>
      <c r="W35" s="1167"/>
      <c r="X35" s="1167"/>
      <c r="Y35" s="1167"/>
      <c r="Z35" s="1167"/>
      <c r="AA35" s="1167"/>
      <c r="AB35" s="1167"/>
      <c r="AC35" s="1167"/>
      <c r="AD35" s="1167"/>
      <c r="AE35" s="1167"/>
      <c r="AF35" s="1167"/>
      <c r="AG35" s="1167"/>
      <c r="AH35" s="1167"/>
      <c r="AI35" s="1167"/>
      <c r="AJ35" s="1167"/>
      <c r="AK35" s="1167"/>
      <c r="AL35" s="1167"/>
      <c r="AM35" s="1167"/>
      <c r="AN35" s="1167"/>
      <c r="AO35" s="1167"/>
      <c r="AP35" s="1167"/>
      <c r="AQ35" s="1167"/>
      <c r="AR35" s="1167"/>
      <c r="AS35" s="1167"/>
      <c r="AT35" s="1167"/>
      <c r="AU35" s="1167"/>
      <c r="AV35" s="1167"/>
      <c r="AW35" s="1167"/>
      <c r="AX35" s="1167"/>
      <c r="AY35" s="1167"/>
      <c r="AZ35" s="1167"/>
      <c r="BA35" s="1167"/>
      <c r="BB35" s="1167"/>
      <c r="BC35" s="1167"/>
      <c r="BD35" s="1167"/>
      <c r="BE35" s="1167"/>
      <c r="BF35" s="1167"/>
      <c r="BG35" s="1167"/>
      <c r="BH35" s="1167"/>
      <c r="BI35" s="1167"/>
      <c r="BJ35" s="1167"/>
      <c r="BK35" s="1167"/>
      <c r="BL35" s="1167"/>
      <c r="BM35" s="1167"/>
      <c r="BN35" s="1167"/>
      <c r="BO35" s="1167"/>
      <c r="BP35" s="1167"/>
      <c r="BQ35" s="1167"/>
      <c r="BR35" s="1167"/>
      <c r="BS35" s="1167"/>
      <c r="BT35" s="1167"/>
      <c r="BU35" s="1167"/>
      <c r="BV35" s="1167"/>
      <c r="BW35" s="1167"/>
      <c r="BX35" s="1167"/>
      <c r="BY35" s="1167"/>
      <c r="BZ35" s="1167"/>
      <c r="CA35" s="1167"/>
      <c r="CB35" s="1167"/>
      <c r="CC35" s="1167"/>
      <c r="CD35" s="1167"/>
      <c r="CE35" s="1167"/>
      <c r="CF35" s="1167"/>
      <c r="CG35" s="1167"/>
    </row>
    <row r="36" spans="1:85" ht="13" outlineLevel="1">
      <c r="A36" s="1140" t="s">
        <v>782</v>
      </c>
      <c r="B36" s="1140"/>
      <c r="C36" s="1140"/>
      <c r="D36" s="1140"/>
      <c r="E36" s="1140"/>
      <c r="F36" s="1140"/>
      <c r="G36" s="1140"/>
      <c r="H36" s="1140"/>
      <c r="I36" s="1140"/>
      <c r="J36" s="1140"/>
      <c r="K36" s="1140"/>
      <c r="L36" s="1140"/>
      <c r="M36" s="1140"/>
      <c r="N36" s="1140"/>
      <c r="O36" s="1140"/>
      <c r="P36" s="1140"/>
      <c r="Q36" s="1140"/>
      <c r="R36" s="1140"/>
      <c r="S36" s="1140"/>
      <c r="T36" s="1140"/>
      <c r="U36" s="1140"/>
      <c r="V36" s="1140"/>
      <c r="W36" s="1140"/>
      <c r="X36" s="1140"/>
      <c r="Y36" s="1140"/>
      <c r="Z36" s="1140"/>
      <c r="AA36" s="1140"/>
      <c r="AB36" s="1140"/>
      <c r="AC36" s="1140"/>
      <c r="AD36" s="1140"/>
      <c r="AE36" s="1140"/>
      <c r="AF36" s="1140"/>
      <c r="AG36" s="1140"/>
      <c r="AH36" s="1140"/>
      <c r="AI36" s="1140"/>
      <c r="AJ36" s="1140"/>
      <c r="AK36" s="1140"/>
      <c r="AL36" s="1140"/>
      <c r="AM36" s="1140"/>
      <c r="AN36" s="1140"/>
      <c r="AO36" s="1140"/>
      <c r="AP36" s="1140"/>
      <c r="AQ36" s="1140"/>
      <c r="AR36" s="1140"/>
      <c r="AS36" s="1140"/>
      <c r="AT36" s="1140"/>
      <c r="AU36" s="1140"/>
      <c r="AV36" s="1140"/>
      <c r="AW36" s="1140"/>
      <c r="AX36" s="1140"/>
      <c r="AY36" s="1140"/>
      <c r="AZ36" s="1140"/>
      <c r="BA36" s="1140"/>
      <c r="BB36" s="1140"/>
      <c r="BC36" s="1140"/>
      <c r="BD36" s="1140"/>
      <c r="BE36" s="1140"/>
      <c r="BF36" s="1140"/>
      <c r="BG36" s="1140"/>
      <c r="BH36" s="1140"/>
      <c r="BI36" s="1140"/>
      <c r="BJ36" s="1140"/>
      <c r="BK36" s="1140"/>
      <c r="BL36" s="1140"/>
      <c r="BM36" s="1140"/>
      <c r="BN36" s="1140"/>
      <c r="BO36" s="1140"/>
      <c r="BP36" s="1140"/>
      <c r="BQ36" s="1140"/>
      <c r="BR36" s="1140"/>
      <c r="BS36" s="1140"/>
      <c r="BT36" s="1140"/>
      <c r="BU36" s="1140"/>
      <c r="BV36" s="1140"/>
      <c r="BW36" s="1140"/>
      <c r="BX36" s="1140"/>
      <c r="BY36" s="1140"/>
      <c r="BZ36" s="1140"/>
      <c r="CA36" s="1140"/>
      <c r="CB36" s="1140"/>
      <c r="CC36" s="1140"/>
      <c r="CD36" s="1140"/>
      <c r="CE36" s="1140"/>
      <c r="CF36" s="1140"/>
      <c r="CG36" s="1140"/>
    </row>
    <row r="37" spans="1:85" ht="14" outlineLevel="1">
      <c r="A37" s="1141" t="s">
        <v>783</v>
      </c>
      <c r="B37" s="1142"/>
      <c r="C37" s="1142">
        <f t="shared" ref="C37:BN37" ca="1" si="6">+MAX(0,C26+C27)*$C$14</f>
        <v>0</v>
      </c>
      <c r="D37" s="1142">
        <f t="shared" ca="1" si="6"/>
        <v>0</v>
      </c>
      <c r="E37" s="1142">
        <f t="shared" ca="1" si="6"/>
        <v>0</v>
      </c>
      <c r="F37" s="1142">
        <f t="shared" ca="1" si="6"/>
        <v>0</v>
      </c>
      <c r="G37" s="1142">
        <f t="shared" ca="1" si="6"/>
        <v>0</v>
      </c>
      <c r="H37" s="1142">
        <f t="shared" ca="1" si="6"/>
        <v>0</v>
      </c>
      <c r="I37" s="1142">
        <f t="shared" ca="1" si="6"/>
        <v>0</v>
      </c>
      <c r="J37" s="1142">
        <f t="shared" ca="1" si="6"/>
        <v>0</v>
      </c>
      <c r="K37" s="1142">
        <f t="shared" ca="1" si="6"/>
        <v>0</v>
      </c>
      <c r="L37" s="1142">
        <f t="shared" ca="1" si="6"/>
        <v>0</v>
      </c>
      <c r="M37" s="1142">
        <f t="shared" ca="1" si="6"/>
        <v>0</v>
      </c>
      <c r="N37" s="1142">
        <f t="shared" ca="1" si="6"/>
        <v>0</v>
      </c>
      <c r="O37" s="1142">
        <f t="shared" ca="1" si="6"/>
        <v>0</v>
      </c>
      <c r="P37" s="1142">
        <f t="shared" ca="1" si="6"/>
        <v>0</v>
      </c>
      <c r="Q37" s="1142">
        <f t="shared" ca="1" si="6"/>
        <v>0</v>
      </c>
      <c r="R37" s="1142">
        <f t="shared" ca="1" si="6"/>
        <v>0</v>
      </c>
      <c r="S37" s="1142">
        <f t="shared" ca="1" si="6"/>
        <v>0</v>
      </c>
      <c r="T37" s="1142">
        <f t="shared" ca="1" si="6"/>
        <v>0</v>
      </c>
      <c r="U37" s="1142">
        <f t="shared" ca="1" si="6"/>
        <v>0</v>
      </c>
      <c r="V37" s="1142">
        <f t="shared" ca="1" si="6"/>
        <v>0</v>
      </c>
      <c r="W37" s="1142">
        <f t="shared" ca="1" si="6"/>
        <v>0</v>
      </c>
      <c r="X37" s="1142">
        <f t="shared" ca="1" si="6"/>
        <v>0</v>
      </c>
      <c r="Y37" s="1142">
        <f t="shared" ca="1" si="6"/>
        <v>0</v>
      </c>
      <c r="Z37" s="1142">
        <f t="shared" ca="1" si="6"/>
        <v>0</v>
      </c>
      <c r="AA37" s="1142">
        <f t="shared" ca="1" si="6"/>
        <v>0</v>
      </c>
      <c r="AB37" s="1142">
        <f t="shared" ca="1" si="6"/>
        <v>0</v>
      </c>
      <c r="AC37" s="1142">
        <f t="shared" ca="1" si="6"/>
        <v>0</v>
      </c>
      <c r="AD37" s="1142">
        <f t="shared" ca="1" si="6"/>
        <v>0</v>
      </c>
      <c r="AE37" s="1142">
        <f t="shared" ca="1" si="6"/>
        <v>0</v>
      </c>
      <c r="AF37" s="1142">
        <f t="shared" ca="1" si="6"/>
        <v>0</v>
      </c>
      <c r="AG37" s="1142">
        <f t="shared" ca="1" si="6"/>
        <v>0</v>
      </c>
      <c r="AH37" s="1142">
        <f t="shared" ca="1" si="6"/>
        <v>385450.90657946456</v>
      </c>
      <c r="AI37" s="1142">
        <f t="shared" ca="1" si="6"/>
        <v>343951.19598032592</v>
      </c>
      <c r="AJ37" s="1142">
        <f t="shared" ca="1" si="6"/>
        <v>336325.6198282644</v>
      </c>
      <c r="AK37" s="1142">
        <f t="shared" ca="1" si="6"/>
        <v>334648.92869060102</v>
      </c>
      <c r="AL37" s="1142">
        <f t="shared" ca="1" si="6"/>
        <v>331993.7230091599</v>
      </c>
      <c r="AM37" s="1142">
        <f t="shared" ca="1" si="6"/>
        <v>329372.00818014995</v>
      </c>
      <c r="AN37" s="1142">
        <f t="shared" ca="1" si="6"/>
        <v>326860.95889622823</v>
      </c>
      <c r="AO37" s="1142">
        <f t="shared" ca="1" si="6"/>
        <v>324307.4314212249</v>
      </c>
      <c r="AP37" s="1142">
        <f t="shared" ca="1" si="6"/>
        <v>321890.48825006478</v>
      </c>
      <c r="AQ37" s="1142">
        <f t="shared" ca="1" si="6"/>
        <v>319422.40522783081</v>
      </c>
      <c r="AR37" s="1142">
        <f t="shared" ca="1" si="6"/>
        <v>317201.26276152098</v>
      </c>
      <c r="AS37" s="1142">
        <f t="shared" ca="1" si="6"/>
        <v>73298667.895785049</v>
      </c>
      <c r="AT37" s="1142">
        <f t="shared" ca="1" si="6"/>
        <v>601246.1536523744</v>
      </c>
      <c r="AU37" s="1142">
        <f t="shared" ca="1" si="6"/>
        <v>601246.1536523744</v>
      </c>
      <c r="AV37" s="1142">
        <f t="shared" ca="1" si="6"/>
        <v>601246.1536523744</v>
      </c>
      <c r="AW37" s="1142">
        <f t="shared" ca="1" si="6"/>
        <v>601246.1536523744</v>
      </c>
      <c r="AX37" s="1142">
        <f t="shared" ca="1" si="6"/>
        <v>601246.1536523744</v>
      </c>
      <c r="AY37" s="1142">
        <f t="shared" ca="1" si="6"/>
        <v>601246.1536523744</v>
      </c>
      <c r="AZ37" s="1142">
        <f t="shared" ca="1" si="6"/>
        <v>601246.1536523744</v>
      </c>
      <c r="BA37" s="1142">
        <f t="shared" ca="1" si="6"/>
        <v>601246.1536523744</v>
      </c>
      <c r="BB37" s="1142">
        <f t="shared" ca="1" si="6"/>
        <v>601246.1536523744</v>
      </c>
      <c r="BC37" s="1142">
        <f t="shared" ca="1" si="6"/>
        <v>601246.1536523744</v>
      </c>
      <c r="BD37" s="1142">
        <f t="shared" ca="1" si="6"/>
        <v>601246.1536523744</v>
      </c>
      <c r="BE37" s="1142">
        <f t="shared" ca="1" si="6"/>
        <v>601246.1536523744</v>
      </c>
      <c r="BF37" s="1142">
        <f t="shared" ca="1" si="6"/>
        <v>648923.52483644686</v>
      </c>
      <c r="BG37" s="1142">
        <f t="shared" ca="1" si="6"/>
        <v>648923.52483644686</v>
      </c>
      <c r="BH37" s="1142">
        <f t="shared" ca="1" si="6"/>
        <v>648923.52483644686</v>
      </c>
      <c r="BI37" s="1142">
        <f t="shared" ca="1" si="6"/>
        <v>648923.52483644686</v>
      </c>
      <c r="BJ37" s="1142">
        <f t="shared" ca="1" si="6"/>
        <v>648923.52483644686</v>
      </c>
      <c r="BK37" s="1142">
        <f t="shared" ca="1" si="6"/>
        <v>648923.52483644686</v>
      </c>
      <c r="BL37" s="1142">
        <f t="shared" ca="1" si="6"/>
        <v>648923.52483644686</v>
      </c>
      <c r="BM37" s="1142">
        <f t="shared" ca="1" si="6"/>
        <v>648923.52483644686</v>
      </c>
      <c r="BN37" s="1142">
        <f t="shared" ca="1" si="6"/>
        <v>648923.52483644686</v>
      </c>
      <c r="BO37" s="1142">
        <f t="shared" ref="BO37:CG37" ca="1" si="7">+MAX(0,BO26+BO27)*$C$14</f>
        <v>648923.52483644686</v>
      </c>
      <c r="BP37" s="1142">
        <f t="shared" ca="1" si="7"/>
        <v>648923.52483644686</v>
      </c>
      <c r="BQ37" s="1142">
        <f t="shared" ca="1" si="7"/>
        <v>140567916.01883921</v>
      </c>
      <c r="BR37" s="1142">
        <f t="shared" si="7"/>
        <v>0</v>
      </c>
      <c r="BS37" s="1142">
        <f t="shared" si="7"/>
        <v>0</v>
      </c>
      <c r="BT37" s="1142">
        <f t="shared" si="7"/>
        <v>0</v>
      </c>
      <c r="BU37" s="1142">
        <f t="shared" si="7"/>
        <v>0</v>
      </c>
      <c r="BV37" s="1142">
        <f t="shared" si="7"/>
        <v>0</v>
      </c>
      <c r="BW37" s="1142">
        <f t="shared" si="7"/>
        <v>0</v>
      </c>
      <c r="BX37" s="1142">
        <f t="shared" si="7"/>
        <v>0</v>
      </c>
      <c r="BY37" s="1142">
        <f t="shared" si="7"/>
        <v>0</v>
      </c>
      <c r="BZ37" s="1142">
        <f t="shared" si="7"/>
        <v>0</v>
      </c>
      <c r="CA37" s="1142">
        <f t="shared" si="7"/>
        <v>0</v>
      </c>
      <c r="CB37" s="1142">
        <f t="shared" si="7"/>
        <v>0</v>
      </c>
      <c r="CC37" s="1142">
        <f t="shared" si="7"/>
        <v>0</v>
      </c>
      <c r="CD37" s="1142">
        <f t="shared" si="7"/>
        <v>0</v>
      </c>
      <c r="CE37" s="1142">
        <f t="shared" si="7"/>
        <v>0</v>
      </c>
      <c r="CF37" s="1142">
        <f t="shared" si="7"/>
        <v>0</v>
      </c>
      <c r="CG37" s="1142">
        <f t="shared" si="7"/>
        <v>0</v>
      </c>
    </row>
    <row r="38" spans="1:85" ht="14" outlineLevel="1">
      <c r="A38" s="1141" t="s">
        <v>784</v>
      </c>
      <c r="B38" s="1142"/>
      <c r="C38" s="1142">
        <f t="shared" ref="C38:BN38" ca="1" si="8">+C37*(1-$C$17)</f>
        <v>0</v>
      </c>
      <c r="D38" s="1142">
        <f t="shared" ca="1" si="8"/>
        <v>0</v>
      </c>
      <c r="E38" s="1142">
        <f t="shared" ca="1" si="8"/>
        <v>0</v>
      </c>
      <c r="F38" s="1142">
        <f t="shared" ca="1" si="8"/>
        <v>0</v>
      </c>
      <c r="G38" s="1142">
        <f t="shared" ca="1" si="8"/>
        <v>0</v>
      </c>
      <c r="H38" s="1142">
        <f t="shared" ca="1" si="8"/>
        <v>0</v>
      </c>
      <c r="I38" s="1142">
        <f t="shared" ca="1" si="8"/>
        <v>0</v>
      </c>
      <c r="J38" s="1142">
        <f t="shared" ca="1" si="8"/>
        <v>0</v>
      </c>
      <c r="K38" s="1142">
        <f t="shared" ca="1" si="8"/>
        <v>0</v>
      </c>
      <c r="L38" s="1142">
        <f t="shared" ca="1" si="8"/>
        <v>0</v>
      </c>
      <c r="M38" s="1142">
        <f t="shared" ca="1" si="8"/>
        <v>0</v>
      </c>
      <c r="N38" s="1142">
        <f t="shared" ca="1" si="8"/>
        <v>0</v>
      </c>
      <c r="O38" s="1142">
        <f t="shared" ca="1" si="8"/>
        <v>0</v>
      </c>
      <c r="P38" s="1142">
        <f t="shared" ca="1" si="8"/>
        <v>0</v>
      </c>
      <c r="Q38" s="1142">
        <f t="shared" ca="1" si="8"/>
        <v>0</v>
      </c>
      <c r="R38" s="1142">
        <f t="shared" ca="1" si="8"/>
        <v>0</v>
      </c>
      <c r="S38" s="1142">
        <f t="shared" ca="1" si="8"/>
        <v>0</v>
      </c>
      <c r="T38" s="1142">
        <f t="shared" ca="1" si="8"/>
        <v>0</v>
      </c>
      <c r="U38" s="1142">
        <f t="shared" ca="1" si="8"/>
        <v>0</v>
      </c>
      <c r="V38" s="1142">
        <f t="shared" ca="1" si="8"/>
        <v>0</v>
      </c>
      <c r="W38" s="1142">
        <f t="shared" ca="1" si="8"/>
        <v>0</v>
      </c>
      <c r="X38" s="1142">
        <f t="shared" ca="1" si="8"/>
        <v>0</v>
      </c>
      <c r="Y38" s="1142">
        <f t="shared" ca="1" si="8"/>
        <v>0</v>
      </c>
      <c r="Z38" s="1142">
        <f t="shared" ca="1" si="8"/>
        <v>0</v>
      </c>
      <c r="AA38" s="1142">
        <f t="shared" ca="1" si="8"/>
        <v>0</v>
      </c>
      <c r="AB38" s="1142">
        <f t="shared" ca="1" si="8"/>
        <v>0</v>
      </c>
      <c r="AC38" s="1142">
        <f t="shared" ca="1" si="8"/>
        <v>0</v>
      </c>
      <c r="AD38" s="1142">
        <f t="shared" ca="1" si="8"/>
        <v>0</v>
      </c>
      <c r="AE38" s="1142">
        <f t="shared" ca="1" si="8"/>
        <v>0</v>
      </c>
      <c r="AF38" s="1142">
        <f t="shared" ca="1" si="8"/>
        <v>0</v>
      </c>
      <c r="AG38" s="1142">
        <f t="shared" ca="1" si="8"/>
        <v>0</v>
      </c>
      <c r="AH38" s="1142">
        <f t="shared" ca="1" si="8"/>
        <v>385450.90657946456</v>
      </c>
      <c r="AI38" s="1142">
        <f t="shared" ca="1" si="8"/>
        <v>343951.19598032592</v>
      </c>
      <c r="AJ38" s="1142">
        <f t="shared" ca="1" si="8"/>
        <v>336325.6198282644</v>
      </c>
      <c r="AK38" s="1142">
        <f t="shared" ca="1" si="8"/>
        <v>334648.92869060102</v>
      </c>
      <c r="AL38" s="1142">
        <f t="shared" ca="1" si="8"/>
        <v>331993.7230091599</v>
      </c>
      <c r="AM38" s="1142">
        <f t="shared" ca="1" si="8"/>
        <v>329372.00818014995</v>
      </c>
      <c r="AN38" s="1142">
        <f t="shared" ca="1" si="8"/>
        <v>326860.95889622823</v>
      </c>
      <c r="AO38" s="1142">
        <f t="shared" ca="1" si="8"/>
        <v>324307.4314212249</v>
      </c>
      <c r="AP38" s="1142">
        <f t="shared" ca="1" si="8"/>
        <v>321890.48825006478</v>
      </c>
      <c r="AQ38" s="1142">
        <f t="shared" ca="1" si="8"/>
        <v>319422.40522783081</v>
      </c>
      <c r="AR38" s="1142">
        <f t="shared" ca="1" si="8"/>
        <v>317201.26276152098</v>
      </c>
      <c r="AS38" s="1142">
        <f t="shared" ca="1" si="8"/>
        <v>73298667.895785049</v>
      </c>
      <c r="AT38" s="1142">
        <f t="shared" ca="1" si="8"/>
        <v>601246.1536523744</v>
      </c>
      <c r="AU38" s="1142">
        <f t="shared" ca="1" si="8"/>
        <v>601246.1536523744</v>
      </c>
      <c r="AV38" s="1142">
        <f t="shared" ca="1" si="8"/>
        <v>601246.1536523744</v>
      </c>
      <c r="AW38" s="1142">
        <f t="shared" ca="1" si="8"/>
        <v>601246.1536523744</v>
      </c>
      <c r="AX38" s="1142">
        <f t="shared" ca="1" si="8"/>
        <v>601246.1536523744</v>
      </c>
      <c r="AY38" s="1142">
        <f t="shared" ca="1" si="8"/>
        <v>601246.1536523744</v>
      </c>
      <c r="AZ38" s="1142">
        <f t="shared" ca="1" si="8"/>
        <v>601246.1536523744</v>
      </c>
      <c r="BA38" s="1142">
        <f t="shared" ca="1" si="8"/>
        <v>601246.1536523744</v>
      </c>
      <c r="BB38" s="1142">
        <f t="shared" ca="1" si="8"/>
        <v>601246.1536523744</v>
      </c>
      <c r="BC38" s="1142">
        <f t="shared" ca="1" si="8"/>
        <v>601246.1536523744</v>
      </c>
      <c r="BD38" s="1142">
        <f t="shared" ca="1" si="8"/>
        <v>601246.1536523744</v>
      </c>
      <c r="BE38" s="1142">
        <f t="shared" ca="1" si="8"/>
        <v>601246.1536523744</v>
      </c>
      <c r="BF38" s="1142">
        <f t="shared" ca="1" si="8"/>
        <v>648923.52483644686</v>
      </c>
      <c r="BG38" s="1142">
        <f t="shared" ca="1" si="8"/>
        <v>648923.52483644686</v>
      </c>
      <c r="BH38" s="1142">
        <f t="shared" ca="1" si="8"/>
        <v>648923.52483644686</v>
      </c>
      <c r="BI38" s="1142">
        <f t="shared" ca="1" si="8"/>
        <v>648923.52483644686</v>
      </c>
      <c r="BJ38" s="1142">
        <f t="shared" ca="1" si="8"/>
        <v>648923.52483644686</v>
      </c>
      <c r="BK38" s="1142">
        <f t="shared" ca="1" si="8"/>
        <v>648923.52483644686</v>
      </c>
      <c r="BL38" s="1142">
        <f t="shared" ca="1" si="8"/>
        <v>648923.52483644686</v>
      </c>
      <c r="BM38" s="1142">
        <f t="shared" ca="1" si="8"/>
        <v>648923.52483644686</v>
      </c>
      <c r="BN38" s="1142">
        <f t="shared" ca="1" si="8"/>
        <v>648923.52483644686</v>
      </c>
      <c r="BO38" s="1142">
        <f t="shared" ref="BO38:CG38" ca="1" si="9">+BO37*(1-$C$17)</f>
        <v>648923.52483644686</v>
      </c>
      <c r="BP38" s="1142">
        <f t="shared" ca="1" si="9"/>
        <v>648923.52483644686</v>
      </c>
      <c r="BQ38" s="1142">
        <f t="shared" ca="1" si="9"/>
        <v>140567916.01883921</v>
      </c>
      <c r="BR38" s="1142">
        <f t="shared" si="9"/>
        <v>0</v>
      </c>
      <c r="BS38" s="1142">
        <f t="shared" si="9"/>
        <v>0</v>
      </c>
      <c r="BT38" s="1142">
        <f t="shared" si="9"/>
        <v>0</v>
      </c>
      <c r="BU38" s="1142">
        <f t="shared" si="9"/>
        <v>0</v>
      </c>
      <c r="BV38" s="1142">
        <f t="shared" si="9"/>
        <v>0</v>
      </c>
      <c r="BW38" s="1142">
        <f t="shared" si="9"/>
        <v>0</v>
      </c>
      <c r="BX38" s="1142">
        <f t="shared" si="9"/>
        <v>0</v>
      </c>
      <c r="BY38" s="1142">
        <f t="shared" si="9"/>
        <v>0</v>
      </c>
      <c r="BZ38" s="1142">
        <f t="shared" si="9"/>
        <v>0</v>
      </c>
      <c r="CA38" s="1142">
        <f t="shared" si="9"/>
        <v>0</v>
      </c>
      <c r="CB38" s="1142">
        <f t="shared" si="9"/>
        <v>0</v>
      </c>
      <c r="CC38" s="1142">
        <f t="shared" si="9"/>
        <v>0</v>
      </c>
      <c r="CD38" s="1142">
        <f t="shared" si="9"/>
        <v>0</v>
      </c>
      <c r="CE38" s="1142">
        <f t="shared" si="9"/>
        <v>0</v>
      </c>
      <c r="CF38" s="1142">
        <f t="shared" si="9"/>
        <v>0</v>
      </c>
      <c r="CG38" s="1142">
        <f t="shared" si="9"/>
        <v>0</v>
      </c>
    </row>
    <row r="39" spans="1:85" outlineLevel="1">
      <c r="A39" s="1141"/>
      <c r="B39" s="1141"/>
      <c r="C39" s="1141"/>
      <c r="D39" s="1141"/>
      <c r="E39" s="1141"/>
      <c r="F39" s="1141"/>
      <c r="G39" s="1141"/>
      <c r="H39" s="1141"/>
      <c r="I39" s="1141"/>
      <c r="J39" s="1141"/>
      <c r="K39" s="1141"/>
      <c r="L39" s="1141"/>
      <c r="M39" s="1141"/>
      <c r="N39" s="1141"/>
      <c r="O39" s="1141"/>
      <c r="P39" s="1141"/>
      <c r="Q39" s="1141"/>
      <c r="R39" s="1141"/>
      <c r="S39" s="1141"/>
      <c r="T39" s="1141"/>
      <c r="U39" s="1141"/>
      <c r="V39" s="1141"/>
      <c r="W39" s="1141"/>
      <c r="X39" s="1141"/>
      <c r="Y39" s="1141"/>
      <c r="Z39" s="1141"/>
      <c r="AA39" s="1141"/>
      <c r="AB39" s="1141"/>
      <c r="AC39" s="1141"/>
      <c r="AD39" s="1141"/>
      <c r="AE39" s="1141"/>
      <c r="AF39" s="1141"/>
      <c r="AG39" s="1141"/>
      <c r="AH39" s="1141"/>
      <c r="AI39" s="1141"/>
      <c r="AJ39" s="1141"/>
      <c r="AK39" s="1141"/>
      <c r="AL39" s="1141"/>
      <c r="AM39" s="1141"/>
      <c r="AN39" s="1141"/>
      <c r="AO39" s="1141"/>
      <c r="AP39" s="1141"/>
      <c r="AQ39" s="1141"/>
      <c r="AR39" s="1141"/>
      <c r="AS39" s="1141"/>
      <c r="AT39" s="1141"/>
      <c r="AU39" s="1141"/>
      <c r="AV39" s="1141"/>
      <c r="AW39" s="1141"/>
      <c r="AX39" s="1141"/>
      <c r="AY39" s="1141"/>
      <c r="AZ39" s="1141"/>
      <c r="BA39" s="1141"/>
      <c r="BB39" s="1141"/>
      <c r="BC39" s="1141"/>
      <c r="BD39" s="1141"/>
      <c r="BE39" s="1141"/>
      <c r="BF39" s="1141"/>
      <c r="BG39" s="1141"/>
      <c r="BH39" s="1141"/>
      <c r="BI39" s="1141"/>
      <c r="BJ39" s="1141"/>
      <c r="BK39" s="1141"/>
      <c r="BL39" s="1141"/>
      <c r="BM39" s="1141"/>
      <c r="BN39" s="1141"/>
      <c r="BO39" s="1141"/>
      <c r="BP39" s="1141"/>
      <c r="BQ39" s="1141"/>
      <c r="BR39" s="1141"/>
      <c r="BS39" s="1141"/>
      <c r="BT39" s="1141"/>
      <c r="BU39" s="1141"/>
      <c r="BV39" s="1141"/>
      <c r="BW39" s="1141"/>
      <c r="BX39" s="1141"/>
      <c r="BY39" s="1141"/>
      <c r="BZ39" s="1141"/>
      <c r="CA39" s="1141"/>
      <c r="CB39" s="1141"/>
      <c r="CC39" s="1141"/>
      <c r="CD39" s="1141"/>
      <c r="CE39" s="1141"/>
      <c r="CF39" s="1141"/>
      <c r="CG39" s="1141"/>
    </row>
    <row r="40" spans="1:85" ht="14" outlineLevel="1">
      <c r="A40" s="1141" t="s">
        <v>785</v>
      </c>
      <c r="B40" s="1142"/>
      <c r="C40" s="1142">
        <v>0</v>
      </c>
      <c r="D40" s="1142">
        <f t="shared" ref="D40:BO40" ca="1" si="10">+C44</f>
        <v>33504679.17981638</v>
      </c>
      <c r="E40" s="1142">
        <f t="shared" ca="1" si="10"/>
        <v>40105992.575407915</v>
      </c>
      <c r="F40" s="1142">
        <f t="shared" ca="1" si="10"/>
        <v>44002765.208318159</v>
      </c>
      <c r="G40" s="1142">
        <f t="shared" ca="1" si="10"/>
        <v>48137293.842057243</v>
      </c>
      <c r="H40" s="1142">
        <f t="shared" ca="1" si="10"/>
        <v>52498506.493930787</v>
      </c>
      <c r="I40" s="1142">
        <f t="shared" ca="1" si="10"/>
        <v>57011139.626950257</v>
      </c>
      <c r="J40" s="1142">
        <f t="shared" ca="1" si="10"/>
        <v>61776176.202453144</v>
      </c>
      <c r="K40" s="1142">
        <f t="shared" ca="1" si="10"/>
        <v>66960674.774759889</v>
      </c>
      <c r="L40" s="1142">
        <f t="shared" ca="1" si="10"/>
        <v>72368026.635838002</v>
      </c>
      <c r="M40" s="1142">
        <f t="shared" ca="1" si="10"/>
        <v>78038420.255902871</v>
      </c>
      <c r="N40" s="1142">
        <f t="shared" ca="1" si="10"/>
        <v>80117295.290342674</v>
      </c>
      <c r="O40" s="1142">
        <f t="shared" ca="1" si="10"/>
        <v>80830567.558323249</v>
      </c>
      <c r="P40" s="1142">
        <f t="shared" ca="1" si="10"/>
        <v>81550189.982364714</v>
      </c>
      <c r="Q40" s="1142">
        <f t="shared" ca="1" si="10"/>
        <v>82205676.636241347</v>
      </c>
      <c r="R40" s="1142">
        <f t="shared" ca="1" si="10"/>
        <v>82937541.450233355</v>
      </c>
      <c r="S40" s="1142">
        <f t="shared" ca="1" si="10"/>
        <v>83652000.927105188</v>
      </c>
      <c r="T40" s="1142">
        <f t="shared" ca="1" si="10"/>
        <v>84396742.149411306</v>
      </c>
      <c r="U40" s="1142">
        <f t="shared" ca="1" si="10"/>
        <v>85123771.805600688</v>
      </c>
      <c r="V40" s="1142">
        <f t="shared" ca="1" si="10"/>
        <v>85881615.983375371</v>
      </c>
      <c r="W40" s="1142">
        <f t="shared" ca="1" si="10"/>
        <v>86646207.134241179</v>
      </c>
      <c r="X40" s="1142">
        <f t="shared" ca="1" si="10"/>
        <v>87392614.644514486</v>
      </c>
      <c r="Y40" s="1142">
        <f t="shared" ca="1" si="10"/>
        <v>88170657.989916325</v>
      </c>
      <c r="Z40" s="1142">
        <f t="shared" ca="1" si="10"/>
        <v>88930197.772280395</v>
      </c>
      <c r="AA40" s="1142">
        <f t="shared" ca="1" si="10"/>
        <v>89721929.989738837</v>
      </c>
      <c r="AB40" s="1142">
        <f t="shared" ca="1" si="10"/>
        <v>90520710.880424872</v>
      </c>
      <c r="AC40" s="1142">
        <f t="shared" ca="1" si="10"/>
        <v>91248301.066227943</v>
      </c>
      <c r="AD40" s="1142">
        <f t="shared" ca="1" si="10"/>
        <v>92060671.009759068</v>
      </c>
      <c r="AE40" s="1142">
        <f t="shared" ca="1" si="10"/>
        <v>92853721.029086798</v>
      </c>
      <c r="AF40" s="1142">
        <f t="shared" ca="1" si="10"/>
        <v>93680383.785846576</v>
      </c>
      <c r="AG40" s="1142">
        <f t="shared" ca="1" si="10"/>
        <v>94487386.704216778</v>
      </c>
      <c r="AH40" s="1142">
        <f t="shared" ca="1" si="10"/>
        <v>95328593.74154669</v>
      </c>
      <c r="AI40" s="1142">
        <f t="shared" ca="1" si="10"/>
        <v>95791839.012428269</v>
      </c>
      <c r="AJ40" s="1142">
        <f t="shared" ca="1" si="10"/>
        <v>96273079.713780433</v>
      </c>
      <c r="AK40" s="1142">
        <f t="shared" ca="1" si="10"/>
        <v>96793858.888417184</v>
      </c>
      <c r="AL40" s="1142">
        <f t="shared" ca="1" si="10"/>
        <v>97293033.685105771</v>
      </c>
      <c r="AM40" s="1142">
        <f t="shared" ca="1" si="10"/>
        <v>97827225.253846616</v>
      </c>
      <c r="AN40" s="1142">
        <f t="shared" ca="1" si="10"/>
        <v>98368794.364861593</v>
      </c>
      <c r="AO40" s="1142">
        <f t="shared" ca="1" si="10"/>
        <v>98832605.16133523</v>
      </c>
      <c r="AP40" s="1142">
        <f t="shared" ca="1" si="10"/>
        <v>99388189.595688865</v>
      </c>
      <c r="AQ40" s="1142">
        <f t="shared" ca="1" si="10"/>
        <v>99922471.507827386</v>
      </c>
      <c r="AR40" s="1142">
        <f t="shared" ca="1" si="10"/>
        <v>100492643.88505353</v>
      </c>
      <c r="AS40" s="1142">
        <f t="shared" ca="1" si="10"/>
        <v>101041129.26460302</v>
      </c>
      <c r="AT40" s="1142">
        <f t="shared" ca="1" si="10"/>
        <v>28642015.393560112</v>
      </c>
      <c r="AU40" s="1142">
        <f t="shared" ca="1" si="10"/>
        <v>28295764.808658071</v>
      </c>
      <c r="AV40" s="1142">
        <f t="shared" ca="1" si="10"/>
        <v>27938270.482819557</v>
      </c>
      <c r="AW40" s="1142">
        <f t="shared" ca="1" si="10"/>
        <v>27585754.562489696</v>
      </c>
      <c r="AX40" s="1142">
        <f t="shared" ca="1" si="10"/>
        <v>27222143.904527262</v>
      </c>
      <c r="AY40" s="1142">
        <f t="shared" ca="1" si="10"/>
        <v>26863252.416639749</v>
      </c>
      <c r="AZ40" s="1142">
        <f t="shared" ca="1" si="10"/>
        <v>26501165.77164419</v>
      </c>
      <c r="BA40" s="1142">
        <f t="shared" ca="1" si="10"/>
        <v>26120570.664901905</v>
      </c>
      <c r="BB40" s="1142">
        <f t="shared" ca="1" si="10"/>
        <v>25751872.035620928</v>
      </c>
      <c r="BC40" s="1142">
        <f t="shared" ca="1" si="10"/>
        <v>25372463.528724458</v>
      </c>
      <c r="BD40" s="1142">
        <f t="shared" ca="1" si="10"/>
        <v>24997104.613773827</v>
      </c>
      <c r="BE40" s="1142">
        <f t="shared" ca="1" si="10"/>
        <v>24611194.217287391</v>
      </c>
      <c r="BF40" s="1142">
        <f t="shared" ca="1" si="10"/>
        <v>24229057.835794177</v>
      </c>
      <c r="BG40" s="1142">
        <f t="shared" ca="1" si="10"/>
        <v>23795841.980206177</v>
      </c>
      <c r="BH40" s="1142">
        <f t="shared" ca="1" si="10"/>
        <v>23351906.022105169</v>
      </c>
      <c r="BI40" s="1142">
        <f t="shared" ca="1" si="10"/>
        <v>22910881.015431304</v>
      </c>
      <c r="BJ40" s="1142">
        <f t="shared" ca="1" si="10"/>
        <v>22459321.624842554</v>
      </c>
      <c r="BK40" s="1142">
        <f t="shared" ca="1" si="10"/>
        <v>22010350.073105074</v>
      </c>
      <c r="BL40" s="1142">
        <f t="shared" ca="1" si="10"/>
        <v>21557381.394956797</v>
      </c>
      <c r="BM40" s="1142">
        <f t="shared" ca="1" si="10"/>
        <v>21081732.460896637</v>
      </c>
      <c r="BN40" s="1142">
        <f t="shared" ca="1" si="10"/>
        <v>20620496.439374547</v>
      </c>
      <c r="BO40" s="1142">
        <f t="shared" ca="1" si="10"/>
        <v>20149206.695830654</v>
      </c>
      <c r="BP40" s="1142">
        <f t="shared" ref="BP40:CG40" ca="1" si="11">+BO44</f>
        <v>19679668.537235808</v>
      </c>
      <c r="BQ40" s="1142">
        <f t="shared" ca="1" si="11"/>
        <v>19200274.099496324</v>
      </c>
      <c r="BR40" s="1142">
        <f t="shared" ca="1" si="11"/>
        <v>0</v>
      </c>
      <c r="BS40" s="1142">
        <f t="shared" ca="1" si="11"/>
        <v>0</v>
      </c>
      <c r="BT40" s="1142">
        <f t="shared" ca="1" si="11"/>
        <v>0</v>
      </c>
      <c r="BU40" s="1142">
        <f t="shared" ca="1" si="11"/>
        <v>0</v>
      </c>
      <c r="BV40" s="1142">
        <f t="shared" ca="1" si="11"/>
        <v>0</v>
      </c>
      <c r="BW40" s="1142">
        <f t="shared" ca="1" si="11"/>
        <v>0</v>
      </c>
      <c r="BX40" s="1142">
        <f t="shared" ca="1" si="11"/>
        <v>0</v>
      </c>
      <c r="BY40" s="1142">
        <f t="shared" ca="1" si="11"/>
        <v>0</v>
      </c>
      <c r="BZ40" s="1142">
        <f t="shared" ca="1" si="11"/>
        <v>0</v>
      </c>
      <c r="CA40" s="1142">
        <f t="shared" ca="1" si="11"/>
        <v>0</v>
      </c>
      <c r="CB40" s="1142">
        <f t="shared" ca="1" si="11"/>
        <v>0</v>
      </c>
      <c r="CC40" s="1142">
        <f t="shared" ca="1" si="11"/>
        <v>0</v>
      </c>
      <c r="CD40" s="1142">
        <f t="shared" ca="1" si="11"/>
        <v>0</v>
      </c>
      <c r="CE40" s="1142">
        <f t="shared" ca="1" si="11"/>
        <v>0</v>
      </c>
      <c r="CF40" s="1142">
        <f t="shared" ca="1" si="11"/>
        <v>0</v>
      </c>
      <c r="CG40" s="1142">
        <f t="shared" ca="1" si="11"/>
        <v>0</v>
      </c>
    </row>
    <row r="41" spans="1:85" ht="14" outlineLevel="1">
      <c r="A41" s="1141" t="s">
        <v>782</v>
      </c>
      <c r="B41" s="1142"/>
      <c r="C41" s="1142">
        <v>0</v>
      </c>
      <c r="D41" s="1142">
        <f ca="1">+IF($C$22="Simple",MAX(0,SUM($C42:C43))*$B$17/12,D40*((1+$B$17)^((D$33-C$33)/365)-1))</f>
        <v>278962.91812654235</v>
      </c>
      <c r="E41" s="1142">
        <f ca="1">+IF($C$22="Simple",MAX(0,SUM($C42:D43))*$B$17/12,E40*((1+$B$17)^((E$33-D$33)/365)-1))</f>
        <v>357057.63880575664</v>
      </c>
      <c r="F41" s="1142">
        <f ca="1">+IF($C$22="Simple",MAX(0,SUM($C42:E43))*$B$17/12,F40*((1+$B$17)^((F$33-E$33)/365)-1))</f>
        <v>379058.65138905187</v>
      </c>
      <c r="G41" s="1142">
        <f ca="1">+IF($C$22="Simple",MAX(0,SUM($C42:F43))*$B$17/12,G40*((1+$B$17)^((G$33-F$33)/365)-1))</f>
        <v>428559.10984940967</v>
      </c>
      <c r="H41" s="1142">
        <f ca="1">+IF($C$22="Simple",MAX(0,SUM($C42:G43))*$B$17/12,H40*((1+$B$17)^((H$33-G$33)/365)-1))</f>
        <v>452244.60274980502</v>
      </c>
      <c r="I41" s="1142">
        <f ca="1">+IF($C$22="Simple",MAX(0,SUM($C42:H43))*$B$17/12,I40*((1+$B$17)^((I$33-H$33)/365)-1))</f>
        <v>507561.62841625226</v>
      </c>
      <c r="J41" s="1142">
        <f ca="1">+IF($C$22="Simple",MAX(0,SUM($C42:I43))*$B$17/12,J40*((1+$B$17)^((J$33-I$33)/365)-1))</f>
        <v>549984.03462582664</v>
      </c>
      <c r="K41" s="1142">
        <f ca="1">+IF($C$22="Simple",MAX(0,SUM($C42:J43))*$B$17/12,K40*((1+$B$17)^((K$33-J$33)/365)-1))</f>
        <v>576827.90970198484</v>
      </c>
      <c r="L41" s="1142">
        <f ca="1">+IF($C$22="Simple",MAX(0,SUM($C42:K43))*$B$17/12,L40*((1+$B$17)^((L$33-K$33)/365)-1))</f>
        <v>644281.69099768531</v>
      </c>
      <c r="M41" s="1142">
        <f ca="1">+IF($C$22="Simple",MAX(0,SUM($C42:L43))*$B$17/12,M40*((1+$B$17)^((M$33-L$33)/365)-1))</f>
        <v>672256.35022461438</v>
      </c>
      <c r="N41" s="1142">
        <f ca="1">+IF($C$22="Simple",MAX(0,SUM($C42:M43))*$B$17/12,N40*((1+$B$17)^((N$33-M$33)/365)-1))</f>
        <v>713272.26798057545</v>
      </c>
      <c r="O41" s="1142">
        <f ca="1">+IF($C$22="Simple",MAX(0,SUM($C42:N43))*$B$17/12,O40*((1+$B$17)^((O$33-N$33)/365)-1))</f>
        <v>719622.42404146632</v>
      </c>
      <c r="P41" s="1142">
        <f ca="1">+IF($C$22="Simple",MAX(0,SUM($C42:O43))*$B$17/12,P40*((1+$B$17)^((P$33-O$33)/365)-1))</f>
        <v>655486.65387663874</v>
      </c>
      <c r="Q41" s="1142">
        <f ca="1">+IF($C$22="Simple",MAX(0,SUM($C42:P43))*$B$17/12,Q40*((1+$B$17)^((Q$33-P$33)/365)-1))</f>
        <v>731864.81399201113</v>
      </c>
      <c r="R41" s="1142">
        <f ca="1">+IF($C$22="Simple",MAX(0,SUM($C42:Q43))*$B$17/12,R40*((1+$B$17)^((R$33-Q$33)/365)-1))</f>
        <v>714459.47687183204</v>
      </c>
      <c r="S41" s="1142">
        <f ca="1">+IF($C$22="Simple",MAX(0,SUM($C42:R43))*$B$17/12,S40*((1+$B$17)^((S$33-R$33)/365)-1))</f>
        <v>744741.22230611206</v>
      </c>
      <c r="T41" s="1142">
        <f ca="1">+IF($C$22="Simple",MAX(0,SUM($C42:S43))*$B$17/12,T40*((1+$B$17)^((T$33-S$33)/365)-1))</f>
        <v>727029.65618937637</v>
      </c>
      <c r="U41" s="1142">
        <f ca="1">+IF($C$22="Simple",MAX(0,SUM($C42:T43))*$B$17/12,U40*((1+$B$17)^((U$33-T$33)/365)-1))</f>
        <v>757844.17777468974</v>
      </c>
      <c r="V41" s="1142">
        <f ca="1">+IF($C$22="Simple",MAX(0,SUM($C42:U43))*$B$17/12,V40*((1+$B$17)^((V$33-U$33)/365)-1))</f>
        <v>764591.15086580929</v>
      </c>
      <c r="W41" s="1142">
        <f ca="1">+IF($C$22="Simple",MAX(0,SUM($C42:V43))*$B$17/12,W40*((1+$B$17)^((W$33-V$33)/365)-1))</f>
        <v>746407.5102733128</v>
      </c>
      <c r="X41" s="1142">
        <f ca="1">+IF($C$22="Simple",MAX(0,SUM($C42:W43))*$B$17/12,X40*((1+$B$17)^((X$33-W$33)/365)-1))</f>
        <v>778043.34540184005</v>
      </c>
      <c r="Y41" s="1142">
        <f ca="1">+IF($C$22="Simple",MAX(0,SUM($C42:X43))*$B$17/12,Y40*((1+$B$17)^((Y$33-X$33)/365)-1))</f>
        <v>759539.78236406471</v>
      </c>
      <c r="Z41" s="1142">
        <f ca="1">+IF($C$22="Simple",MAX(0,SUM($C42:Y43))*$B$17/12,Z40*((1+$B$17)^((Z$33-Y$33)/365)-1))</f>
        <v>791732.21745843894</v>
      </c>
      <c r="AA41" s="1142">
        <f ca="1">+IF($C$22="Simple",MAX(0,SUM($C42:Z43))*$B$17/12,AA40*((1+$B$17)^((AA$33-Z$33)/365)-1))</f>
        <v>798780.89068602782</v>
      </c>
      <c r="AB41" s="1142">
        <f ca="1">+IF($C$22="Simple",MAX(0,SUM($C42:AA43))*$B$17/12,AB40*((1+$B$17)^((AB$33-AA$33)/365)-1))</f>
        <v>727590.18580306938</v>
      </c>
      <c r="AC41" s="1142">
        <f ca="1">+IF($C$22="Simple",MAX(0,SUM($C42:AB43))*$B$17/12,AC40*((1+$B$17)^((AC$33-AB$33)/365)-1))</f>
        <v>812369.94353113277</v>
      </c>
      <c r="AD41" s="1142">
        <f ca="1">+IF($C$22="Simple",MAX(0,SUM($C42:AC43))*$B$17/12,AD40*((1+$B$17)^((AD$33-AC$33)/365)-1))</f>
        <v>793050.01932773401</v>
      </c>
      <c r="AE41" s="1142">
        <f ca="1">+IF($C$22="Simple",MAX(0,SUM($C42:AD43))*$B$17/12,AE40*((1+$B$17)^((AE$33-AD$33)/365)-1))</f>
        <v>826662.75675978477</v>
      </c>
      <c r="AF41" s="1142">
        <f ca="1">+IF($C$22="Simple",MAX(0,SUM($C42:AE43))*$B$17/12,AF40*((1+$B$17)^((AF$33-AE$33)/365)-1))</f>
        <v>807002.91837020789</v>
      </c>
      <c r="AG41" s="1142">
        <f ca="1">+IF($C$22="Simple",MAX(0,SUM($C42:AF43))*$B$17/12,AG40*((1+$B$17)^((AG$33-AF$33)/365)-1))</f>
        <v>841207.03732990578</v>
      </c>
      <c r="AH41" s="1142">
        <f ca="1">+IF($C$22="Simple",MAX(0,SUM($C42:AG43))*$B$17/12,AH40*((1+$B$17)^((AH$33-AG$33)/365)-1))</f>
        <v>848696.17746104859</v>
      </c>
      <c r="AI41" s="1142">
        <f ca="1">+IF($C$22="Simple",MAX(0,SUM($C42:AH43))*$B$17/12,AI40*((1+$B$17)^((AI$33-AH$33)/365)-1))</f>
        <v>825191.89733249194</v>
      </c>
      <c r="AJ41" s="1142">
        <f ca="1">+IF($C$22="Simple",MAX(0,SUM($C42:AI43))*$B$17/12,AJ40*((1+$B$17)^((AJ$33-AI$33)/365)-1))</f>
        <v>857104.7944650253</v>
      </c>
      <c r="AK41" s="1142">
        <f ca="1">+IF($C$22="Simple",MAX(0,SUM($C42:AJ43))*$B$17/12,AK40*((1+$B$17)^((AK$33-AJ$33)/365)-1))</f>
        <v>833823.72537918889</v>
      </c>
      <c r="AL41" s="1142">
        <f ca="1">+IF($C$22="Simple",MAX(0,SUM($C42:AK43))*$B$17/12,AL40*((1+$B$17)^((AL$33-AK$33)/365)-1))</f>
        <v>866185.29174999439</v>
      </c>
      <c r="AM41" s="1142">
        <f ca="1">+IF($C$22="Simple",MAX(0,SUM($C42:AL43))*$B$17/12,AM40*((1+$B$17)^((AM$33-AL$33)/365)-1))</f>
        <v>870941.11919513042</v>
      </c>
      <c r="AN41" s="1142">
        <f ca="1">+IF($C$22="Simple",MAX(0,SUM($C42:AM43))*$B$17/12,AN40*((1+$B$17)^((AN$33-AM$33)/365)-1))</f>
        <v>790671.75536986499</v>
      </c>
      <c r="AO41" s="1142">
        <f ca="1">+IF($C$22="Simple",MAX(0,SUM($C42:AN43))*$B$17/12,AO40*((1+$B$17)^((AO$33-AN$33)/365)-1))</f>
        <v>879891.86577485106</v>
      </c>
      <c r="AP41" s="1142">
        <f ca="1">+IF($C$22="Simple",MAX(0,SUM($C42:AO43))*$B$17/12,AP40*((1+$B$17)^((AP$33-AO$33)/365)-1))</f>
        <v>856172.40038858831</v>
      </c>
      <c r="AQ41" s="1142">
        <f ca="1">+IF($C$22="Simple",MAX(0,SUM($C42:AP43))*$B$17/12,AQ40*((1+$B$17)^((AQ$33-AP$33)/365)-1))</f>
        <v>889594.78245396505</v>
      </c>
      <c r="AR41" s="1142">
        <f ca="1">+IF($C$22="Simple",MAX(0,SUM($C42:AQ43))*$B$17/12,AR40*((1+$B$17)^((AR$33-AQ$33)/365)-1))</f>
        <v>865686.64231100923</v>
      </c>
      <c r="AS41" s="1142">
        <f ca="1">+IF($C$22="Simple",MAX(0,SUM($C42:AR43))*$B$17/12,AS40*((1+$B$17)^((AS$33-AR$33)/365)-1))</f>
        <v>899554.02474213543</v>
      </c>
      <c r="AT41" s="1142">
        <f ca="1">+IF($C$22="Simple",MAX(0,SUM($C42:AS43))*$B$17/12,AT40*((1+$B$17)^((AT$33-AS$33)/365)-1))</f>
        <v>254995.56875033135</v>
      </c>
      <c r="AU41" s="1142">
        <f ca="1">+IF($C$22="Simple",MAX(0,SUM($C42:AT43))*$B$17/12,AU40*((1+$B$17)^((AU$33-AT$33)/365)-1))</f>
        <v>243751.82781386102</v>
      </c>
      <c r="AV41" s="1142">
        <f ca="1">+IF($C$22="Simple",MAX(0,SUM($C42:AU43))*$B$17/12,AV40*((1+$B$17)^((AV$33-AU$33)/365)-1))</f>
        <v>248730.23332251134</v>
      </c>
      <c r="AW41" s="1142">
        <f ca="1">+IF($C$22="Simple",MAX(0,SUM($C42:AV43))*$B$17/12,AW40*((1+$B$17)^((AW$33-AV$33)/365)-1))</f>
        <v>237635.49568993994</v>
      </c>
      <c r="AX41" s="1142">
        <f ca="1">+IF($C$22="Simple",MAX(0,SUM($C42:AW43))*$B$17/12,AX40*((1+$B$17)^((AX$33-AW$33)/365)-1))</f>
        <v>242354.66576486206</v>
      </c>
      <c r="AY41" s="1142">
        <f ca="1">+IF($C$22="Simple",MAX(0,SUM($C42:AX43))*$B$17/12,AY40*((1+$B$17)^((AY$33-AX$33)/365)-1))</f>
        <v>239159.50865681493</v>
      </c>
      <c r="AZ41" s="1142">
        <f ca="1">+IF($C$22="Simple",MAX(0,SUM($C42:AY43))*$B$17/12,AZ40*((1+$B$17)^((AZ$33-AY$33)/365)-1))</f>
        <v>220651.04691008778</v>
      </c>
      <c r="BA41" s="1142">
        <f ca="1">+IF($C$22="Simple",MAX(0,SUM($C42:AZ43))*$B$17/12,BA40*((1+$B$17)^((BA$33-AZ$33)/365)-1))</f>
        <v>232547.52437139821</v>
      </c>
      <c r="BB41" s="1142">
        <f ca="1">+IF($C$22="Simple",MAX(0,SUM($C42:BA43))*$B$17/12,BB40*((1+$B$17)^((BB$33-BA$33)/365)-1))</f>
        <v>221837.64675590492</v>
      </c>
      <c r="BC41" s="1142">
        <f ca="1">+IF($C$22="Simple",MAX(0,SUM($C42:BB43))*$B$17/12,BC40*((1+$B$17)^((BC$33-BB$33)/365)-1))</f>
        <v>225887.23870174377</v>
      </c>
      <c r="BD41" s="1142">
        <f ca="1">+IF($C$22="Simple",MAX(0,SUM($C42:BC43))*$B$17/12,BD40*((1+$B$17)^((BD$33-BC$33)/365)-1))</f>
        <v>215335.75716593731</v>
      </c>
      <c r="BE41" s="1142">
        <f ca="1">+IF($C$22="Simple",MAX(0,SUM($C42:BD43))*$B$17/12,BE40*((1+$B$17)^((BE$33-BD$33)/365)-1))</f>
        <v>219109.77215915843</v>
      </c>
      <c r="BF41" s="1142">
        <f ca="1">+IF($C$22="Simple",MAX(0,SUM($C42:BE43))*$B$17/12,BF40*((1+$B$17)^((BF$33-BE$33)/365)-1))</f>
        <v>215707.66924844758</v>
      </c>
      <c r="BG41" s="1142">
        <f ca="1">+IF($C$22="Simple",MAX(0,SUM($C42:BF43))*$B$17/12,BG40*((1+$B$17)^((BG$33-BF$33)/365)-1))</f>
        <v>204987.56673543825</v>
      </c>
      <c r="BH41" s="1142">
        <f ca="1">+IF($C$22="Simple",MAX(0,SUM($C42:BG43))*$B$17/12,BH40*((1+$B$17)^((BH$33-BG$33)/365)-1))</f>
        <v>207898.51816258149</v>
      </c>
      <c r="BI41" s="1142">
        <f ca="1">+IF($C$22="Simple",MAX(0,SUM($C42:BH43))*$B$17/12,BI40*((1+$B$17)^((BI$33-BH$33)/365)-1))</f>
        <v>197364.13424769757</v>
      </c>
      <c r="BJ41" s="1142">
        <f ca="1">+IF($C$22="Simple",MAX(0,SUM($C42:BI43))*$B$17/12,BJ40*((1+$B$17)^((BJ$33-BI$33)/365)-1))</f>
        <v>199951.97309896746</v>
      </c>
      <c r="BK41" s="1142">
        <f ca="1">+IF($C$22="Simple",MAX(0,SUM($C42:BJ43))*$B$17/12,BK40*((1+$B$17)^((BK$33-BJ$33)/365)-1))</f>
        <v>195954.84668817173</v>
      </c>
      <c r="BL41" s="1142">
        <f ca="1">+IF($C$22="Simple",MAX(0,SUM($C42:BK43))*$B$17/12,BL40*((1+$B$17)^((BL$33-BK$33)/365)-1))</f>
        <v>173274.5907762874</v>
      </c>
      <c r="BM41" s="1142">
        <f ca="1">+IF($C$22="Simple",MAX(0,SUM($C42:BL43))*$B$17/12,BM40*((1+$B$17)^((BM$33-BL$33)/365)-1))</f>
        <v>187687.50331435641</v>
      </c>
      <c r="BN41" s="1142">
        <f ca="1">+IF($C$22="Simple",MAX(0,SUM($C42:BM43))*$B$17/12,BN40*((1+$B$17)^((BN$33-BM$33)/365)-1))</f>
        <v>177633.78129255559</v>
      </c>
      <c r="BO41" s="1142">
        <f ca="1">+IF($C$22="Simple",MAX(0,SUM($C42:BN43))*$B$17/12,BO40*((1+$B$17)^((BO$33-BN$33)/365)-1))</f>
        <v>179385.3662415999</v>
      </c>
      <c r="BP41" s="1142">
        <f ca="1">+IF($C$22="Simple",MAX(0,SUM($C42:BO43))*$B$17/12,BP40*((1+$B$17)^((BP$33-BO$33)/365)-1))</f>
        <v>169529.0870969625</v>
      </c>
      <c r="BQ41" s="1142">
        <f ca="1">+IF($C$22="Simple",MAX(0,SUM($C42:BP43))*$B$17/12,BQ40*((1+$B$17)^((BQ$33-BP$33)/365)-1))</f>
        <v>170937.16160993816</v>
      </c>
      <c r="BR41" s="1142">
        <f ca="1">+IF($C$22="Simple",MAX(0,SUM($C42:BQ43))*$B$17/12,BR40*((1+$B$17)^((BR$33-BQ$33)/365)-1))</f>
        <v>0</v>
      </c>
      <c r="BS41" s="1142">
        <f ca="1">+IF($C$22="Simple",MAX(0,SUM($C42:BR43))*$B$17/12,BS40*((1+$B$17)^((BS$33-BR$33)/365)-1))</f>
        <v>0</v>
      </c>
      <c r="BT41" s="1142">
        <f ca="1">+IF($C$22="Simple",MAX(0,SUM($C42:BS43))*$B$17/12,BT40*((1+$B$17)^((BT$33-BS$33)/365)-1))</f>
        <v>0</v>
      </c>
      <c r="BU41" s="1142">
        <f ca="1">+IF($C$22="Simple",MAX(0,SUM($C42:BT43))*$B$17/12,BU40*((1+$B$17)^((BU$33-BT$33)/365)-1))</f>
        <v>0</v>
      </c>
      <c r="BV41" s="1142">
        <f ca="1">+IF($C$22="Simple",MAX(0,SUM($C42:BU43))*$B$17/12,BV40*((1+$B$17)^((BV$33-BU$33)/365)-1))</f>
        <v>0</v>
      </c>
      <c r="BW41" s="1142">
        <f ca="1">+IF($C$22="Simple",MAX(0,SUM($C42:BV43))*$B$17/12,BW40*((1+$B$17)^((BW$33-BV$33)/365)-1))</f>
        <v>0</v>
      </c>
      <c r="BX41" s="1142">
        <f ca="1">+IF($C$22="Simple",MAX(0,SUM($C42:BW43))*$B$17/12,BX40*((1+$B$17)^((BX$33-BW$33)/365)-1))</f>
        <v>0</v>
      </c>
      <c r="BY41" s="1142">
        <f ca="1">+IF($C$22="Simple",MAX(0,SUM($C42:BX43))*$B$17/12,BY40*((1+$B$17)^((BY$33-BX$33)/365)-1))</f>
        <v>0</v>
      </c>
      <c r="BZ41" s="1142">
        <f ca="1">+IF($C$22="Simple",MAX(0,SUM($C42:BY43))*$B$17/12,BZ40*((1+$B$17)^((BZ$33-BY$33)/365)-1))</f>
        <v>0</v>
      </c>
      <c r="CA41" s="1142">
        <f ca="1">+IF($C$22="Simple",MAX(0,SUM($C42:BZ43))*$B$17/12,CA40*((1+$B$17)^((CA$33-BZ$33)/365)-1))</f>
        <v>0</v>
      </c>
      <c r="CB41" s="1142">
        <f ca="1">+IF($C$22="Simple",MAX(0,SUM($C42:CA43))*$B$17/12,CB40*((1+$B$17)^((CB$33-CA$33)/365)-1))</f>
        <v>0</v>
      </c>
      <c r="CC41" s="1142">
        <f ca="1">+IF($C$22="Simple",MAX(0,SUM($C42:CB43))*$B$17/12,CC40*((1+$B$17)^((CC$33-CB$33)/365)-1))</f>
        <v>0</v>
      </c>
      <c r="CD41" s="1142">
        <f ca="1">+IF($C$22="Simple",MAX(0,SUM($C42:CC43))*$B$17/12,CD40*((1+$B$17)^((CD$33-CC$33)/365)-1))</f>
        <v>0</v>
      </c>
      <c r="CE41" s="1142">
        <f ca="1">+IF($C$22="Simple",MAX(0,SUM($C42:CD43))*$B$17/12,CE40*((1+$B$17)^((CE$33-CD$33)/365)-1))</f>
        <v>0</v>
      </c>
      <c r="CF41" s="1142">
        <f ca="1">+IF($C$22="Simple",MAX(0,SUM($C42:CE43))*$B$17/12,CF40*((1+$B$17)^((CF$33-CE$33)/365)-1))</f>
        <v>0</v>
      </c>
      <c r="CG41" s="1142">
        <f ca="1">+IF($C$22="Simple",MAX(0,SUM($C42:CF43))*$B$17/12,CG40*((1+$B$17)^((CG$33-CF$33)/365)-1))</f>
        <v>0</v>
      </c>
    </row>
    <row r="42" spans="1:85" ht="14" outlineLevel="1">
      <c r="A42" s="1141" t="s">
        <v>786</v>
      </c>
      <c r="B42" s="1142"/>
      <c r="C42" s="1142">
        <f t="shared" ref="C42:BN42" ca="1" si="12">-C25*$C$14</f>
        <v>33504679.17981638</v>
      </c>
      <c r="D42" s="1142">
        <f t="shared" ca="1" si="12"/>
        <v>6322350.4774649888</v>
      </c>
      <c r="E42" s="1142">
        <f t="shared" ca="1" si="12"/>
        <v>3539714.9941044934</v>
      </c>
      <c r="F42" s="1142">
        <f t="shared" ca="1" si="12"/>
        <v>3755469.9823500286</v>
      </c>
      <c r="G42" s="1142">
        <f t="shared" ca="1" si="12"/>
        <v>3932653.5420241351</v>
      </c>
      <c r="H42" s="1142">
        <f t="shared" ca="1" si="12"/>
        <v>4060388.5302696694</v>
      </c>
      <c r="I42" s="1142">
        <f t="shared" ca="1" si="12"/>
        <v>4257474.9470866341</v>
      </c>
      <c r="J42" s="1142">
        <f t="shared" ca="1" si="12"/>
        <v>4634514.5376809137</v>
      </c>
      <c r="K42" s="1142">
        <f t="shared" ca="1" si="12"/>
        <v>4830523.9513761308</v>
      </c>
      <c r="L42" s="1142">
        <f t="shared" ca="1" si="12"/>
        <v>5026111.9290671842</v>
      </c>
      <c r="M42" s="1142">
        <f t="shared" ca="1" si="12"/>
        <v>1406618.6842151911</v>
      </c>
      <c r="N42" s="1142">
        <f t="shared" ca="1" si="12"/>
        <v>0</v>
      </c>
      <c r="O42" s="1142">
        <f t="shared" ca="1" si="12"/>
        <v>0</v>
      </c>
      <c r="P42" s="1142">
        <f t="shared" ca="1" si="12"/>
        <v>0</v>
      </c>
      <c r="Q42" s="1142">
        <f t="shared" ca="1" si="12"/>
        <v>0</v>
      </c>
      <c r="R42" s="1142">
        <f t="shared" ca="1" si="12"/>
        <v>0</v>
      </c>
      <c r="S42" s="1142">
        <f t="shared" ca="1" si="12"/>
        <v>0</v>
      </c>
      <c r="T42" s="1142">
        <f t="shared" ca="1" si="12"/>
        <v>0</v>
      </c>
      <c r="U42" s="1142">
        <f t="shared" ca="1" si="12"/>
        <v>0</v>
      </c>
      <c r="V42" s="1142">
        <f t="shared" ca="1" si="12"/>
        <v>0</v>
      </c>
      <c r="W42" s="1142">
        <f t="shared" ca="1" si="12"/>
        <v>0</v>
      </c>
      <c r="X42" s="1142">
        <f t="shared" ca="1" si="12"/>
        <v>0</v>
      </c>
      <c r="Y42" s="1142">
        <f t="shared" ca="1" si="12"/>
        <v>0</v>
      </c>
      <c r="Z42" s="1142">
        <f t="shared" ca="1" si="12"/>
        <v>0</v>
      </c>
      <c r="AA42" s="1142">
        <f t="shared" ca="1" si="12"/>
        <v>0</v>
      </c>
      <c r="AB42" s="1142">
        <f t="shared" ca="1" si="12"/>
        <v>0</v>
      </c>
      <c r="AC42" s="1142">
        <f t="shared" ca="1" si="12"/>
        <v>0</v>
      </c>
      <c r="AD42" s="1142">
        <f t="shared" ca="1" si="12"/>
        <v>0</v>
      </c>
      <c r="AE42" s="1142">
        <f t="shared" ca="1" si="12"/>
        <v>0</v>
      </c>
      <c r="AF42" s="1142">
        <f t="shared" ca="1" si="12"/>
        <v>0</v>
      </c>
      <c r="AG42" s="1142">
        <f t="shared" ca="1" si="12"/>
        <v>0</v>
      </c>
      <c r="AH42" s="1142">
        <f t="shared" ca="1" si="12"/>
        <v>0</v>
      </c>
      <c r="AI42" s="1142">
        <f t="shared" ca="1" si="12"/>
        <v>0</v>
      </c>
      <c r="AJ42" s="1142">
        <f t="shared" ca="1" si="12"/>
        <v>0</v>
      </c>
      <c r="AK42" s="1142">
        <f t="shared" ca="1" si="12"/>
        <v>0</v>
      </c>
      <c r="AL42" s="1142">
        <f t="shared" ca="1" si="12"/>
        <v>0</v>
      </c>
      <c r="AM42" s="1142">
        <f t="shared" ca="1" si="12"/>
        <v>0</v>
      </c>
      <c r="AN42" s="1142">
        <f t="shared" ca="1" si="12"/>
        <v>0</v>
      </c>
      <c r="AO42" s="1142">
        <f t="shared" ca="1" si="12"/>
        <v>0</v>
      </c>
      <c r="AP42" s="1142">
        <f t="shared" ca="1" si="12"/>
        <v>0</v>
      </c>
      <c r="AQ42" s="1142">
        <f t="shared" ca="1" si="12"/>
        <v>0</v>
      </c>
      <c r="AR42" s="1142">
        <f t="shared" ca="1" si="12"/>
        <v>0</v>
      </c>
      <c r="AS42" s="1142">
        <f t="shared" ca="1" si="12"/>
        <v>0</v>
      </c>
      <c r="AT42" s="1142">
        <f t="shared" ca="1" si="12"/>
        <v>0</v>
      </c>
      <c r="AU42" s="1142">
        <f t="shared" ca="1" si="12"/>
        <v>0</v>
      </c>
      <c r="AV42" s="1142">
        <f t="shared" ca="1" si="12"/>
        <v>0</v>
      </c>
      <c r="AW42" s="1142">
        <f t="shared" ca="1" si="12"/>
        <v>0</v>
      </c>
      <c r="AX42" s="1142">
        <f t="shared" ca="1" si="12"/>
        <v>0</v>
      </c>
      <c r="AY42" s="1142">
        <f t="shared" ca="1" si="12"/>
        <v>0</v>
      </c>
      <c r="AZ42" s="1142">
        <f t="shared" ca="1" si="12"/>
        <v>0</v>
      </c>
      <c r="BA42" s="1142">
        <f t="shared" ca="1" si="12"/>
        <v>0</v>
      </c>
      <c r="BB42" s="1142">
        <f t="shared" ca="1" si="12"/>
        <v>0</v>
      </c>
      <c r="BC42" s="1142">
        <f t="shared" ca="1" si="12"/>
        <v>0</v>
      </c>
      <c r="BD42" s="1142">
        <f t="shared" ca="1" si="12"/>
        <v>0</v>
      </c>
      <c r="BE42" s="1142">
        <f t="shared" ca="1" si="12"/>
        <v>0</v>
      </c>
      <c r="BF42" s="1142">
        <f t="shared" ca="1" si="12"/>
        <v>0</v>
      </c>
      <c r="BG42" s="1142">
        <f t="shared" ca="1" si="12"/>
        <v>0</v>
      </c>
      <c r="BH42" s="1142">
        <f t="shared" ca="1" si="12"/>
        <v>0</v>
      </c>
      <c r="BI42" s="1142">
        <f t="shared" ca="1" si="12"/>
        <v>0</v>
      </c>
      <c r="BJ42" s="1142">
        <f t="shared" ca="1" si="12"/>
        <v>0</v>
      </c>
      <c r="BK42" s="1142">
        <f t="shared" ca="1" si="12"/>
        <v>0</v>
      </c>
      <c r="BL42" s="1142">
        <f t="shared" ca="1" si="12"/>
        <v>0</v>
      </c>
      <c r="BM42" s="1142">
        <f t="shared" ca="1" si="12"/>
        <v>0</v>
      </c>
      <c r="BN42" s="1142">
        <f t="shared" ca="1" si="12"/>
        <v>0</v>
      </c>
      <c r="BO42" s="1142">
        <f t="shared" ref="BO42:CG42" ca="1" si="13">-BO25*$C$14</f>
        <v>0</v>
      </c>
      <c r="BP42" s="1142">
        <f t="shared" ca="1" si="13"/>
        <v>0</v>
      </c>
      <c r="BQ42" s="1142">
        <f t="shared" ca="1" si="13"/>
        <v>0</v>
      </c>
      <c r="BR42" s="1142">
        <f t="shared" si="13"/>
        <v>0</v>
      </c>
      <c r="BS42" s="1142">
        <f t="shared" si="13"/>
        <v>0</v>
      </c>
      <c r="BT42" s="1142">
        <f t="shared" si="13"/>
        <v>0</v>
      </c>
      <c r="BU42" s="1142">
        <f t="shared" si="13"/>
        <v>0</v>
      </c>
      <c r="BV42" s="1142">
        <f t="shared" si="13"/>
        <v>0</v>
      </c>
      <c r="BW42" s="1142">
        <f t="shared" si="13"/>
        <v>0</v>
      </c>
      <c r="BX42" s="1142">
        <f t="shared" si="13"/>
        <v>0</v>
      </c>
      <c r="BY42" s="1142">
        <f t="shared" si="13"/>
        <v>0</v>
      </c>
      <c r="BZ42" s="1142">
        <f t="shared" si="13"/>
        <v>0</v>
      </c>
      <c r="CA42" s="1142">
        <f t="shared" si="13"/>
        <v>0</v>
      </c>
      <c r="CB42" s="1142">
        <f t="shared" si="13"/>
        <v>0</v>
      </c>
      <c r="CC42" s="1142">
        <f t="shared" si="13"/>
        <v>0</v>
      </c>
      <c r="CD42" s="1142">
        <f t="shared" si="13"/>
        <v>0</v>
      </c>
      <c r="CE42" s="1142">
        <f t="shared" si="13"/>
        <v>0</v>
      </c>
      <c r="CF42" s="1142">
        <f t="shared" si="13"/>
        <v>0</v>
      </c>
      <c r="CG42" s="1142">
        <f t="shared" si="13"/>
        <v>0</v>
      </c>
    </row>
    <row r="43" spans="1:85" ht="14" outlineLevel="1">
      <c r="A43" s="1141" t="s">
        <v>787</v>
      </c>
      <c r="B43" s="1142"/>
      <c r="C43" s="1142">
        <f t="shared" ref="C43:AH43" ca="1" si="14">-MIN(C38,SUM(C40:C42))</f>
        <v>0</v>
      </c>
      <c r="D43" s="1142">
        <f t="shared" ca="1" si="14"/>
        <v>0</v>
      </c>
      <c r="E43" s="1142">
        <f t="shared" ca="1" si="14"/>
        <v>0</v>
      </c>
      <c r="F43" s="1142">
        <f t="shared" ca="1" si="14"/>
        <v>0</v>
      </c>
      <c r="G43" s="1142">
        <f t="shared" ca="1" si="14"/>
        <v>0</v>
      </c>
      <c r="H43" s="1142">
        <f t="shared" ca="1" si="14"/>
        <v>0</v>
      </c>
      <c r="I43" s="1142">
        <f t="shared" ca="1" si="14"/>
        <v>0</v>
      </c>
      <c r="J43" s="1142">
        <f t="shared" ca="1" si="14"/>
        <v>0</v>
      </c>
      <c r="K43" s="1142">
        <f t="shared" ca="1" si="14"/>
        <v>0</v>
      </c>
      <c r="L43" s="1142">
        <f t="shared" ca="1" si="14"/>
        <v>0</v>
      </c>
      <c r="M43" s="1142">
        <f t="shared" ca="1" si="14"/>
        <v>0</v>
      </c>
      <c r="N43" s="1142">
        <f t="shared" ca="1" si="14"/>
        <v>0</v>
      </c>
      <c r="O43" s="1142">
        <f t="shared" ca="1" si="14"/>
        <v>0</v>
      </c>
      <c r="P43" s="1142">
        <f t="shared" ca="1" si="14"/>
        <v>0</v>
      </c>
      <c r="Q43" s="1142">
        <f t="shared" ca="1" si="14"/>
        <v>0</v>
      </c>
      <c r="R43" s="1142">
        <f t="shared" ca="1" si="14"/>
        <v>0</v>
      </c>
      <c r="S43" s="1142">
        <f t="shared" ca="1" si="14"/>
        <v>0</v>
      </c>
      <c r="T43" s="1142">
        <f t="shared" ca="1" si="14"/>
        <v>0</v>
      </c>
      <c r="U43" s="1142">
        <f t="shared" ca="1" si="14"/>
        <v>0</v>
      </c>
      <c r="V43" s="1142">
        <f t="shared" ca="1" si="14"/>
        <v>0</v>
      </c>
      <c r="W43" s="1142">
        <f t="shared" ca="1" si="14"/>
        <v>0</v>
      </c>
      <c r="X43" s="1142">
        <f t="shared" ca="1" si="14"/>
        <v>0</v>
      </c>
      <c r="Y43" s="1142">
        <f t="shared" ca="1" si="14"/>
        <v>0</v>
      </c>
      <c r="Z43" s="1142">
        <f t="shared" ca="1" si="14"/>
        <v>0</v>
      </c>
      <c r="AA43" s="1142">
        <f t="shared" ca="1" si="14"/>
        <v>0</v>
      </c>
      <c r="AB43" s="1142">
        <f t="shared" ca="1" si="14"/>
        <v>0</v>
      </c>
      <c r="AC43" s="1142">
        <f t="shared" ca="1" si="14"/>
        <v>0</v>
      </c>
      <c r="AD43" s="1142">
        <f t="shared" ca="1" si="14"/>
        <v>0</v>
      </c>
      <c r="AE43" s="1142">
        <f t="shared" ca="1" si="14"/>
        <v>0</v>
      </c>
      <c r="AF43" s="1142">
        <f t="shared" ca="1" si="14"/>
        <v>0</v>
      </c>
      <c r="AG43" s="1142">
        <f t="shared" ca="1" si="14"/>
        <v>0</v>
      </c>
      <c r="AH43" s="1142">
        <f t="shared" ca="1" si="14"/>
        <v>-385450.90657946456</v>
      </c>
      <c r="AI43" s="1142">
        <f t="shared" ref="AI43:CG43" ca="1" si="15">-MIN(AI38,SUM(AI40:AI42))</f>
        <v>-343951.19598032592</v>
      </c>
      <c r="AJ43" s="1142">
        <f t="shared" ca="1" si="15"/>
        <v>-336325.6198282644</v>
      </c>
      <c r="AK43" s="1142">
        <f t="shared" ca="1" si="15"/>
        <v>-334648.92869060102</v>
      </c>
      <c r="AL43" s="1142">
        <f t="shared" ca="1" si="15"/>
        <v>-331993.7230091599</v>
      </c>
      <c r="AM43" s="1142">
        <f t="shared" ca="1" si="15"/>
        <v>-329372.00818014995</v>
      </c>
      <c r="AN43" s="1142">
        <f t="shared" ca="1" si="15"/>
        <v>-326860.95889622823</v>
      </c>
      <c r="AO43" s="1142">
        <f t="shared" ca="1" si="15"/>
        <v>-324307.4314212249</v>
      </c>
      <c r="AP43" s="1142">
        <f t="shared" ca="1" si="15"/>
        <v>-321890.48825006478</v>
      </c>
      <c r="AQ43" s="1142">
        <f t="shared" ca="1" si="15"/>
        <v>-319422.40522783081</v>
      </c>
      <c r="AR43" s="1142">
        <f t="shared" ca="1" si="15"/>
        <v>-317201.26276152098</v>
      </c>
      <c r="AS43" s="1142">
        <f t="shared" ca="1" si="15"/>
        <v>-73298667.895785049</v>
      </c>
      <c r="AT43" s="1142">
        <f t="shared" ca="1" si="15"/>
        <v>-601246.1536523744</v>
      </c>
      <c r="AU43" s="1142">
        <f t="shared" ca="1" si="15"/>
        <v>-601246.1536523744</v>
      </c>
      <c r="AV43" s="1142">
        <f t="shared" ca="1" si="15"/>
        <v>-601246.1536523744</v>
      </c>
      <c r="AW43" s="1142">
        <f t="shared" ca="1" si="15"/>
        <v>-601246.1536523744</v>
      </c>
      <c r="AX43" s="1142">
        <f t="shared" ca="1" si="15"/>
        <v>-601246.1536523744</v>
      </c>
      <c r="AY43" s="1142">
        <f t="shared" ca="1" si="15"/>
        <v>-601246.1536523744</v>
      </c>
      <c r="AZ43" s="1142">
        <f t="shared" ca="1" si="15"/>
        <v>-601246.1536523744</v>
      </c>
      <c r="BA43" s="1142">
        <f t="shared" ca="1" si="15"/>
        <v>-601246.1536523744</v>
      </c>
      <c r="BB43" s="1142">
        <f t="shared" ca="1" si="15"/>
        <v>-601246.1536523744</v>
      </c>
      <c r="BC43" s="1142">
        <f t="shared" ca="1" si="15"/>
        <v>-601246.1536523744</v>
      </c>
      <c r="BD43" s="1142">
        <f t="shared" ca="1" si="15"/>
        <v>-601246.1536523744</v>
      </c>
      <c r="BE43" s="1142">
        <f t="shared" ca="1" si="15"/>
        <v>-601246.1536523744</v>
      </c>
      <c r="BF43" s="1142">
        <f t="shared" ca="1" si="15"/>
        <v>-648923.52483644686</v>
      </c>
      <c r="BG43" s="1142">
        <f t="shared" ca="1" si="15"/>
        <v>-648923.52483644686</v>
      </c>
      <c r="BH43" s="1142">
        <f t="shared" ca="1" si="15"/>
        <v>-648923.52483644686</v>
      </c>
      <c r="BI43" s="1142">
        <f t="shared" ca="1" si="15"/>
        <v>-648923.52483644686</v>
      </c>
      <c r="BJ43" s="1142">
        <f t="shared" ca="1" si="15"/>
        <v>-648923.52483644686</v>
      </c>
      <c r="BK43" s="1142">
        <f t="shared" ca="1" si="15"/>
        <v>-648923.52483644686</v>
      </c>
      <c r="BL43" s="1142">
        <f t="shared" ca="1" si="15"/>
        <v>-648923.52483644686</v>
      </c>
      <c r="BM43" s="1142">
        <f t="shared" ca="1" si="15"/>
        <v>-648923.52483644686</v>
      </c>
      <c r="BN43" s="1142">
        <f t="shared" ca="1" si="15"/>
        <v>-648923.52483644686</v>
      </c>
      <c r="BO43" s="1142">
        <f t="shared" ca="1" si="15"/>
        <v>-648923.52483644686</v>
      </c>
      <c r="BP43" s="1142">
        <f t="shared" ca="1" si="15"/>
        <v>-648923.52483644686</v>
      </c>
      <c r="BQ43" s="1142">
        <f t="shared" ca="1" si="15"/>
        <v>-19371211.26110626</v>
      </c>
      <c r="BR43" s="1142">
        <f t="shared" ca="1" si="15"/>
        <v>0</v>
      </c>
      <c r="BS43" s="1142">
        <f t="shared" ca="1" si="15"/>
        <v>0</v>
      </c>
      <c r="BT43" s="1142">
        <f t="shared" ca="1" si="15"/>
        <v>0</v>
      </c>
      <c r="BU43" s="1142">
        <f t="shared" ca="1" si="15"/>
        <v>0</v>
      </c>
      <c r="BV43" s="1142">
        <f t="shared" ca="1" si="15"/>
        <v>0</v>
      </c>
      <c r="BW43" s="1142">
        <f t="shared" ca="1" si="15"/>
        <v>0</v>
      </c>
      <c r="BX43" s="1142">
        <f t="shared" ca="1" si="15"/>
        <v>0</v>
      </c>
      <c r="BY43" s="1142">
        <f t="shared" ca="1" si="15"/>
        <v>0</v>
      </c>
      <c r="BZ43" s="1142">
        <f t="shared" ca="1" si="15"/>
        <v>0</v>
      </c>
      <c r="CA43" s="1142">
        <f t="shared" ca="1" si="15"/>
        <v>0</v>
      </c>
      <c r="CB43" s="1142">
        <f t="shared" ca="1" si="15"/>
        <v>0</v>
      </c>
      <c r="CC43" s="1142">
        <f t="shared" ca="1" si="15"/>
        <v>0</v>
      </c>
      <c r="CD43" s="1142">
        <f t="shared" ca="1" si="15"/>
        <v>0</v>
      </c>
      <c r="CE43" s="1142">
        <f t="shared" ca="1" si="15"/>
        <v>0</v>
      </c>
      <c r="CF43" s="1142">
        <f t="shared" ca="1" si="15"/>
        <v>0</v>
      </c>
      <c r="CG43" s="1142">
        <f t="shared" ca="1" si="15"/>
        <v>0</v>
      </c>
    </row>
    <row r="44" spans="1:85" ht="14" outlineLevel="1">
      <c r="A44" s="1141" t="s">
        <v>788</v>
      </c>
      <c r="B44" s="1142"/>
      <c r="C44" s="1142">
        <f t="shared" ref="C44:AH44" ca="1" si="16">+SUM(C40:C43)</f>
        <v>33504679.17981638</v>
      </c>
      <c r="D44" s="1142">
        <f t="shared" ca="1" si="16"/>
        <v>40105992.575407915</v>
      </c>
      <c r="E44" s="1142">
        <f t="shared" ca="1" si="16"/>
        <v>44002765.208318159</v>
      </c>
      <c r="F44" s="1142">
        <f t="shared" ca="1" si="16"/>
        <v>48137293.842057243</v>
      </c>
      <c r="G44" s="1142">
        <f t="shared" ca="1" si="16"/>
        <v>52498506.493930787</v>
      </c>
      <c r="H44" s="1142">
        <f t="shared" ca="1" si="16"/>
        <v>57011139.626950257</v>
      </c>
      <c r="I44" s="1142">
        <f t="shared" ca="1" si="16"/>
        <v>61776176.202453144</v>
      </c>
      <c r="J44" s="1142">
        <f t="shared" ca="1" si="16"/>
        <v>66960674.774759889</v>
      </c>
      <c r="K44" s="1142">
        <f t="shared" ca="1" si="16"/>
        <v>72368026.635838002</v>
      </c>
      <c r="L44" s="1142">
        <f t="shared" ca="1" si="16"/>
        <v>78038420.255902871</v>
      </c>
      <c r="M44" s="1142">
        <f t="shared" ca="1" si="16"/>
        <v>80117295.290342674</v>
      </c>
      <c r="N44" s="1142">
        <f t="shared" ca="1" si="16"/>
        <v>80830567.558323249</v>
      </c>
      <c r="O44" s="1142">
        <f t="shared" ca="1" si="16"/>
        <v>81550189.982364714</v>
      </c>
      <c r="P44" s="1142">
        <f t="shared" ca="1" si="16"/>
        <v>82205676.636241347</v>
      </c>
      <c r="Q44" s="1142">
        <f t="shared" ca="1" si="16"/>
        <v>82937541.450233355</v>
      </c>
      <c r="R44" s="1142">
        <f t="shared" ca="1" si="16"/>
        <v>83652000.927105188</v>
      </c>
      <c r="S44" s="1142">
        <f t="shared" ca="1" si="16"/>
        <v>84396742.149411306</v>
      </c>
      <c r="T44" s="1142">
        <f t="shared" ca="1" si="16"/>
        <v>85123771.805600688</v>
      </c>
      <c r="U44" s="1142">
        <f t="shared" ca="1" si="16"/>
        <v>85881615.983375371</v>
      </c>
      <c r="V44" s="1142">
        <f t="shared" ca="1" si="16"/>
        <v>86646207.134241179</v>
      </c>
      <c r="W44" s="1142">
        <f t="shared" ca="1" si="16"/>
        <v>87392614.644514486</v>
      </c>
      <c r="X44" s="1142">
        <f t="shared" ca="1" si="16"/>
        <v>88170657.989916325</v>
      </c>
      <c r="Y44" s="1142">
        <f t="shared" ca="1" si="16"/>
        <v>88930197.772280395</v>
      </c>
      <c r="Z44" s="1142">
        <f t="shared" ca="1" si="16"/>
        <v>89721929.989738837</v>
      </c>
      <c r="AA44" s="1142">
        <f t="shared" ca="1" si="16"/>
        <v>90520710.880424872</v>
      </c>
      <c r="AB44" s="1142">
        <f t="shared" ca="1" si="16"/>
        <v>91248301.066227943</v>
      </c>
      <c r="AC44" s="1142">
        <f t="shared" ca="1" si="16"/>
        <v>92060671.009759068</v>
      </c>
      <c r="AD44" s="1142">
        <f t="shared" ca="1" si="16"/>
        <v>92853721.029086798</v>
      </c>
      <c r="AE44" s="1142">
        <f t="shared" ca="1" si="16"/>
        <v>93680383.785846576</v>
      </c>
      <c r="AF44" s="1142">
        <f t="shared" ca="1" si="16"/>
        <v>94487386.704216778</v>
      </c>
      <c r="AG44" s="1142">
        <f t="shared" ca="1" si="16"/>
        <v>95328593.74154669</v>
      </c>
      <c r="AH44" s="1142">
        <f t="shared" ca="1" si="16"/>
        <v>95791839.012428269</v>
      </c>
      <c r="AI44" s="1142">
        <f t="shared" ref="AI44:BK44" ca="1" si="17">+SUM(AI40:AI43)</f>
        <v>96273079.713780433</v>
      </c>
      <c r="AJ44" s="1142">
        <f t="shared" ca="1" si="17"/>
        <v>96793858.888417184</v>
      </c>
      <c r="AK44" s="1142">
        <f t="shared" ca="1" si="17"/>
        <v>97293033.685105771</v>
      </c>
      <c r="AL44" s="1142">
        <f t="shared" ca="1" si="17"/>
        <v>97827225.253846616</v>
      </c>
      <c r="AM44" s="1142">
        <f t="shared" ca="1" si="17"/>
        <v>98368794.364861593</v>
      </c>
      <c r="AN44" s="1142">
        <f t="shared" ca="1" si="17"/>
        <v>98832605.16133523</v>
      </c>
      <c r="AO44" s="1142">
        <f t="shared" ca="1" si="17"/>
        <v>99388189.595688865</v>
      </c>
      <c r="AP44" s="1142">
        <f t="shared" ca="1" si="17"/>
        <v>99922471.507827386</v>
      </c>
      <c r="AQ44" s="1142">
        <f t="shared" ca="1" si="17"/>
        <v>100492643.88505353</v>
      </c>
      <c r="AR44" s="1142">
        <f t="shared" ca="1" si="17"/>
        <v>101041129.26460302</v>
      </c>
      <c r="AS44" s="1142">
        <f t="shared" ca="1" si="17"/>
        <v>28642015.393560112</v>
      </c>
      <c r="AT44" s="1142">
        <f t="shared" ca="1" si="17"/>
        <v>28295764.808658071</v>
      </c>
      <c r="AU44" s="1142">
        <f t="shared" ca="1" si="17"/>
        <v>27938270.482819557</v>
      </c>
      <c r="AV44" s="1142">
        <f t="shared" ca="1" si="17"/>
        <v>27585754.562489696</v>
      </c>
      <c r="AW44" s="1142">
        <f t="shared" ca="1" si="17"/>
        <v>27222143.904527262</v>
      </c>
      <c r="AX44" s="1142">
        <f t="shared" ca="1" si="17"/>
        <v>26863252.416639749</v>
      </c>
      <c r="AY44" s="1142">
        <f t="shared" ca="1" si="17"/>
        <v>26501165.77164419</v>
      </c>
      <c r="AZ44" s="1142">
        <f t="shared" ca="1" si="17"/>
        <v>26120570.664901905</v>
      </c>
      <c r="BA44" s="1142">
        <f t="shared" ca="1" si="17"/>
        <v>25751872.035620928</v>
      </c>
      <c r="BB44" s="1142">
        <f t="shared" ca="1" si="17"/>
        <v>25372463.528724458</v>
      </c>
      <c r="BC44" s="1142">
        <f t="shared" ca="1" si="17"/>
        <v>24997104.613773827</v>
      </c>
      <c r="BD44" s="1142">
        <f t="shared" ca="1" si="17"/>
        <v>24611194.217287391</v>
      </c>
      <c r="BE44" s="1142">
        <f t="shared" ca="1" si="17"/>
        <v>24229057.835794177</v>
      </c>
      <c r="BF44" s="1142">
        <f t="shared" ca="1" si="17"/>
        <v>23795841.980206177</v>
      </c>
      <c r="BG44" s="1142">
        <f t="shared" ca="1" si="17"/>
        <v>23351906.022105169</v>
      </c>
      <c r="BH44" s="1142">
        <f t="shared" ca="1" si="17"/>
        <v>22910881.015431304</v>
      </c>
      <c r="BI44" s="1142">
        <f t="shared" ca="1" si="17"/>
        <v>22459321.624842554</v>
      </c>
      <c r="BJ44" s="1142">
        <f t="shared" ca="1" si="17"/>
        <v>22010350.073105074</v>
      </c>
      <c r="BK44" s="1142">
        <f t="shared" ca="1" si="17"/>
        <v>21557381.394956797</v>
      </c>
      <c r="BL44" s="1142">
        <f t="shared" ref="BL44:CG44" ca="1" si="18">+SUM(BL40:BL43)</f>
        <v>21081732.460896637</v>
      </c>
      <c r="BM44" s="1142">
        <f t="shared" ca="1" si="18"/>
        <v>20620496.439374547</v>
      </c>
      <c r="BN44" s="1142">
        <f t="shared" ca="1" si="18"/>
        <v>20149206.695830654</v>
      </c>
      <c r="BO44" s="1142">
        <f t="shared" ca="1" si="18"/>
        <v>19679668.537235808</v>
      </c>
      <c r="BP44" s="1142">
        <f t="shared" ca="1" si="18"/>
        <v>19200274.099496324</v>
      </c>
      <c r="BQ44" s="1142">
        <f t="shared" ca="1" si="18"/>
        <v>0</v>
      </c>
      <c r="BR44" s="1142">
        <f t="shared" ca="1" si="18"/>
        <v>0</v>
      </c>
      <c r="BS44" s="1142">
        <f t="shared" ca="1" si="18"/>
        <v>0</v>
      </c>
      <c r="BT44" s="1142">
        <f t="shared" ca="1" si="18"/>
        <v>0</v>
      </c>
      <c r="BU44" s="1142">
        <f t="shared" ca="1" si="18"/>
        <v>0</v>
      </c>
      <c r="BV44" s="1142">
        <f t="shared" ca="1" si="18"/>
        <v>0</v>
      </c>
      <c r="BW44" s="1142">
        <f t="shared" ca="1" si="18"/>
        <v>0</v>
      </c>
      <c r="BX44" s="1142">
        <f t="shared" ca="1" si="18"/>
        <v>0</v>
      </c>
      <c r="BY44" s="1142">
        <f t="shared" ca="1" si="18"/>
        <v>0</v>
      </c>
      <c r="BZ44" s="1142">
        <f t="shared" ca="1" si="18"/>
        <v>0</v>
      </c>
      <c r="CA44" s="1142">
        <f t="shared" ca="1" si="18"/>
        <v>0</v>
      </c>
      <c r="CB44" s="1142">
        <f t="shared" ca="1" si="18"/>
        <v>0</v>
      </c>
      <c r="CC44" s="1142">
        <f t="shared" ca="1" si="18"/>
        <v>0</v>
      </c>
      <c r="CD44" s="1142">
        <f t="shared" ca="1" si="18"/>
        <v>0</v>
      </c>
      <c r="CE44" s="1142">
        <f t="shared" ca="1" si="18"/>
        <v>0</v>
      </c>
      <c r="CF44" s="1142">
        <f t="shared" ca="1" si="18"/>
        <v>0</v>
      </c>
      <c r="CG44" s="1142">
        <f t="shared" ca="1" si="18"/>
        <v>0</v>
      </c>
    </row>
    <row r="45" spans="1:85" ht="14" outlineLevel="1">
      <c r="A45" s="1141"/>
      <c r="B45" s="1142"/>
      <c r="C45" s="1142"/>
      <c r="D45" s="1142"/>
      <c r="E45" s="1142"/>
      <c r="F45" s="1142"/>
      <c r="G45" s="1142"/>
      <c r="H45" s="1142"/>
      <c r="I45" s="1142"/>
      <c r="J45" s="1142"/>
      <c r="K45" s="1142"/>
      <c r="L45" s="1142"/>
      <c r="M45" s="1142"/>
      <c r="N45" s="1142"/>
      <c r="O45" s="1142"/>
      <c r="P45" s="1142"/>
      <c r="Q45" s="1142"/>
      <c r="R45" s="1142"/>
      <c r="S45" s="1142"/>
      <c r="T45" s="1142"/>
      <c r="U45" s="1142"/>
      <c r="V45" s="1142"/>
      <c r="W45" s="1142"/>
      <c r="X45" s="1142"/>
      <c r="Y45" s="1142"/>
      <c r="Z45" s="1142"/>
      <c r="AA45" s="1142"/>
      <c r="AB45" s="1142"/>
      <c r="AC45" s="1142"/>
      <c r="AD45" s="1142"/>
      <c r="AE45" s="1142"/>
      <c r="AF45" s="1142"/>
      <c r="AG45" s="1142"/>
      <c r="AH45" s="1142"/>
      <c r="AI45" s="1142"/>
      <c r="AJ45" s="1142"/>
      <c r="AK45" s="1142"/>
      <c r="AL45" s="1142"/>
      <c r="AM45" s="1142"/>
      <c r="AN45" s="1142"/>
      <c r="AO45" s="1142"/>
      <c r="AP45" s="1142"/>
      <c r="AQ45" s="1142"/>
      <c r="AR45" s="1142"/>
      <c r="AS45" s="1142"/>
      <c r="AT45" s="1142"/>
      <c r="AU45" s="1142"/>
      <c r="AV45" s="1142"/>
      <c r="AW45" s="1142"/>
      <c r="AX45" s="1142"/>
      <c r="AY45" s="1142"/>
      <c r="AZ45" s="1142"/>
      <c r="BA45" s="1142"/>
      <c r="BB45" s="1142"/>
      <c r="BC45" s="1142"/>
      <c r="BD45" s="1142"/>
      <c r="BE45" s="1142"/>
      <c r="BF45" s="1142"/>
      <c r="BG45" s="1142"/>
      <c r="BH45" s="1142"/>
      <c r="BI45" s="1142"/>
      <c r="BJ45" s="1142"/>
      <c r="BK45" s="1142"/>
      <c r="BL45" s="1142"/>
      <c r="BM45" s="1142"/>
      <c r="BN45" s="1142"/>
      <c r="BO45" s="1142"/>
      <c r="BP45" s="1142"/>
      <c r="BQ45" s="1142"/>
      <c r="BR45" s="1142"/>
      <c r="BS45" s="1142"/>
      <c r="BT45" s="1142"/>
      <c r="BU45" s="1142"/>
      <c r="BV45" s="1142"/>
      <c r="BW45" s="1142"/>
      <c r="BX45" s="1142"/>
      <c r="BY45" s="1142"/>
      <c r="BZ45" s="1142"/>
      <c r="CA45" s="1142"/>
      <c r="CB45" s="1142"/>
      <c r="CC45" s="1142"/>
      <c r="CD45" s="1142"/>
      <c r="CE45" s="1142"/>
      <c r="CF45" s="1142"/>
      <c r="CG45" s="1142"/>
    </row>
    <row r="46" spans="1:85" ht="14" outlineLevel="1">
      <c r="A46" s="1141" t="s">
        <v>789</v>
      </c>
      <c r="B46" s="1142"/>
      <c r="C46" s="1142">
        <f t="shared" ref="C46:BN46" ca="1" si="19">-C42-C43</f>
        <v>-33504679.17981638</v>
      </c>
      <c r="D46" s="1142">
        <f t="shared" ca="1" si="19"/>
        <v>-6322350.4774649888</v>
      </c>
      <c r="E46" s="1142">
        <f t="shared" ca="1" si="19"/>
        <v>-3539714.9941044934</v>
      </c>
      <c r="F46" s="1142">
        <f t="shared" ca="1" si="19"/>
        <v>-3755469.9823500286</v>
      </c>
      <c r="G46" s="1142">
        <f t="shared" ca="1" si="19"/>
        <v>-3932653.5420241351</v>
      </c>
      <c r="H46" s="1142">
        <f t="shared" ca="1" si="19"/>
        <v>-4060388.5302696694</v>
      </c>
      <c r="I46" s="1142">
        <f t="shared" ca="1" si="19"/>
        <v>-4257474.9470866341</v>
      </c>
      <c r="J46" s="1142">
        <f t="shared" ca="1" si="19"/>
        <v>-4634514.5376809137</v>
      </c>
      <c r="K46" s="1142">
        <f t="shared" ca="1" si="19"/>
        <v>-4830523.9513761308</v>
      </c>
      <c r="L46" s="1142">
        <f t="shared" ca="1" si="19"/>
        <v>-5026111.9290671842</v>
      </c>
      <c r="M46" s="1142">
        <f t="shared" ca="1" si="19"/>
        <v>-1406618.6842151911</v>
      </c>
      <c r="N46" s="1142">
        <f t="shared" ca="1" si="19"/>
        <v>0</v>
      </c>
      <c r="O46" s="1142">
        <f t="shared" ca="1" si="19"/>
        <v>0</v>
      </c>
      <c r="P46" s="1142">
        <f t="shared" ca="1" si="19"/>
        <v>0</v>
      </c>
      <c r="Q46" s="1142">
        <f t="shared" ca="1" si="19"/>
        <v>0</v>
      </c>
      <c r="R46" s="1142">
        <f t="shared" ca="1" si="19"/>
        <v>0</v>
      </c>
      <c r="S46" s="1142">
        <f t="shared" ca="1" si="19"/>
        <v>0</v>
      </c>
      <c r="T46" s="1142">
        <f t="shared" ca="1" si="19"/>
        <v>0</v>
      </c>
      <c r="U46" s="1142">
        <f t="shared" ca="1" si="19"/>
        <v>0</v>
      </c>
      <c r="V46" s="1142">
        <f t="shared" ca="1" si="19"/>
        <v>0</v>
      </c>
      <c r="W46" s="1142">
        <f t="shared" ca="1" si="19"/>
        <v>0</v>
      </c>
      <c r="X46" s="1142">
        <f t="shared" ca="1" si="19"/>
        <v>0</v>
      </c>
      <c r="Y46" s="1142">
        <f t="shared" ca="1" si="19"/>
        <v>0</v>
      </c>
      <c r="Z46" s="1142">
        <f t="shared" ca="1" si="19"/>
        <v>0</v>
      </c>
      <c r="AA46" s="1142">
        <f t="shared" ca="1" si="19"/>
        <v>0</v>
      </c>
      <c r="AB46" s="1142">
        <f t="shared" ca="1" si="19"/>
        <v>0</v>
      </c>
      <c r="AC46" s="1142">
        <f t="shared" ca="1" si="19"/>
        <v>0</v>
      </c>
      <c r="AD46" s="1142">
        <f t="shared" ca="1" si="19"/>
        <v>0</v>
      </c>
      <c r="AE46" s="1142">
        <f t="shared" ca="1" si="19"/>
        <v>0</v>
      </c>
      <c r="AF46" s="1142">
        <f t="shared" ca="1" si="19"/>
        <v>0</v>
      </c>
      <c r="AG46" s="1142">
        <f t="shared" ca="1" si="19"/>
        <v>0</v>
      </c>
      <c r="AH46" s="1142">
        <f t="shared" ca="1" si="19"/>
        <v>385450.90657946456</v>
      </c>
      <c r="AI46" s="1142">
        <f t="shared" ca="1" si="19"/>
        <v>343951.19598032592</v>
      </c>
      <c r="AJ46" s="1142">
        <f t="shared" ca="1" si="19"/>
        <v>336325.6198282644</v>
      </c>
      <c r="AK46" s="1142">
        <f t="shared" ca="1" si="19"/>
        <v>334648.92869060102</v>
      </c>
      <c r="AL46" s="1142">
        <f t="shared" ca="1" si="19"/>
        <v>331993.7230091599</v>
      </c>
      <c r="AM46" s="1142">
        <f t="shared" ca="1" si="19"/>
        <v>329372.00818014995</v>
      </c>
      <c r="AN46" s="1142">
        <f t="shared" ca="1" si="19"/>
        <v>326860.95889622823</v>
      </c>
      <c r="AO46" s="1142">
        <f t="shared" ca="1" si="19"/>
        <v>324307.4314212249</v>
      </c>
      <c r="AP46" s="1142">
        <f t="shared" ca="1" si="19"/>
        <v>321890.48825006478</v>
      </c>
      <c r="AQ46" s="1142">
        <f t="shared" ca="1" si="19"/>
        <v>319422.40522783081</v>
      </c>
      <c r="AR46" s="1142">
        <f t="shared" ca="1" si="19"/>
        <v>317201.26276152098</v>
      </c>
      <c r="AS46" s="1142">
        <f t="shared" ca="1" si="19"/>
        <v>73298667.895785049</v>
      </c>
      <c r="AT46" s="1142">
        <f t="shared" ca="1" si="19"/>
        <v>601246.1536523744</v>
      </c>
      <c r="AU46" s="1142">
        <f t="shared" ca="1" si="19"/>
        <v>601246.1536523744</v>
      </c>
      <c r="AV46" s="1142">
        <f t="shared" ca="1" si="19"/>
        <v>601246.1536523744</v>
      </c>
      <c r="AW46" s="1142">
        <f t="shared" ca="1" si="19"/>
        <v>601246.1536523744</v>
      </c>
      <c r="AX46" s="1142">
        <f t="shared" ca="1" si="19"/>
        <v>601246.1536523744</v>
      </c>
      <c r="AY46" s="1142">
        <f t="shared" ca="1" si="19"/>
        <v>601246.1536523744</v>
      </c>
      <c r="AZ46" s="1142">
        <f t="shared" ca="1" si="19"/>
        <v>601246.1536523744</v>
      </c>
      <c r="BA46" s="1142">
        <f t="shared" ca="1" si="19"/>
        <v>601246.1536523744</v>
      </c>
      <c r="BB46" s="1142">
        <f t="shared" ca="1" si="19"/>
        <v>601246.1536523744</v>
      </c>
      <c r="BC46" s="1142">
        <f t="shared" ca="1" si="19"/>
        <v>601246.1536523744</v>
      </c>
      <c r="BD46" s="1142">
        <f t="shared" ca="1" si="19"/>
        <v>601246.1536523744</v>
      </c>
      <c r="BE46" s="1142">
        <f t="shared" ca="1" si="19"/>
        <v>601246.1536523744</v>
      </c>
      <c r="BF46" s="1142">
        <f t="shared" ca="1" si="19"/>
        <v>648923.52483644686</v>
      </c>
      <c r="BG46" s="1142">
        <f t="shared" ca="1" si="19"/>
        <v>648923.52483644686</v>
      </c>
      <c r="BH46" s="1142">
        <f t="shared" ca="1" si="19"/>
        <v>648923.52483644686</v>
      </c>
      <c r="BI46" s="1142">
        <f t="shared" ca="1" si="19"/>
        <v>648923.52483644686</v>
      </c>
      <c r="BJ46" s="1142">
        <f t="shared" ca="1" si="19"/>
        <v>648923.52483644686</v>
      </c>
      <c r="BK46" s="1142">
        <f t="shared" ca="1" si="19"/>
        <v>648923.52483644686</v>
      </c>
      <c r="BL46" s="1142">
        <f t="shared" ca="1" si="19"/>
        <v>648923.52483644686</v>
      </c>
      <c r="BM46" s="1142">
        <f t="shared" ca="1" si="19"/>
        <v>648923.52483644686</v>
      </c>
      <c r="BN46" s="1142">
        <f t="shared" ca="1" si="19"/>
        <v>648923.52483644686</v>
      </c>
      <c r="BO46" s="1142">
        <f t="shared" ref="BO46:CG46" ca="1" si="20">-BO42-BO43</f>
        <v>648923.52483644686</v>
      </c>
      <c r="BP46" s="1142">
        <f t="shared" ca="1" si="20"/>
        <v>648923.52483644686</v>
      </c>
      <c r="BQ46" s="1142">
        <f t="shared" ca="1" si="20"/>
        <v>19371211.26110626</v>
      </c>
      <c r="BR46" s="1142">
        <f t="shared" ca="1" si="20"/>
        <v>0</v>
      </c>
      <c r="BS46" s="1142">
        <f t="shared" ca="1" si="20"/>
        <v>0</v>
      </c>
      <c r="BT46" s="1142">
        <f t="shared" ca="1" si="20"/>
        <v>0</v>
      </c>
      <c r="BU46" s="1142">
        <f t="shared" ca="1" si="20"/>
        <v>0</v>
      </c>
      <c r="BV46" s="1142">
        <f t="shared" ca="1" si="20"/>
        <v>0</v>
      </c>
      <c r="BW46" s="1142">
        <f t="shared" ca="1" si="20"/>
        <v>0</v>
      </c>
      <c r="BX46" s="1142">
        <f t="shared" ca="1" si="20"/>
        <v>0</v>
      </c>
      <c r="BY46" s="1142">
        <f t="shared" ca="1" si="20"/>
        <v>0</v>
      </c>
      <c r="BZ46" s="1142">
        <f t="shared" ca="1" si="20"/>
        <v>0</v>
      </c>
      <c r="CA46" s="1142">
        <f t="shared" ca="1" si="20"/>
        <v>0</v>
      </c>
      <c r="CB46" s="1142">
        <f t="shared" ca="1" si="20"/>
        <v>0</v>
      </c>
      <c r="CC46" s="1142">
        <f t="shared" ca="1" si="20"/>
        <v>0</v>
      </c>
      <c r="CD46" s="1142">
        <f t="shared" ca="1" si="20"/>
        <v>0</v>
      </c>
      <c r="CE46" s="1142">
        <f t="shared" ca="1" si="20"/>
        <v>0</v>
      </c>
      <c r="CF46" s="1142">
        <f t="shared" ca="1" si="20"/>
        <v>0</v>
      </c>
      <c r="CG46" s="1142">
        <f t="shared" ca="1" si="20"/>
        <v>0</v>
      </c>
    </row>
    <row r="47" spans="1:85" ht="14" outlineLevel="1">
      <c r="A47" s="1141" t="s">
        <v>656</v>
      </c>
      <c r="B47" s="1143">
        <f ca="1">IFERROR(XIRR(C46:CG46,$C$33:$CG$33),0)</f>
        <v>0.1099999964237213</v>
      </c>
      <c r="C47" s="1142"/>
      <c r="D47" s="1142"/>
      <c r="E47" s="1142"/>
      <c r="F47" s="1142"/>
      <c r="G47" s="1142"/>
      <c r="H47" s="1142"/>
      <c r="I47" s="1142"/>
      <c r="J47" s="1142"/>
      <c r="K47" s="1142"/>
      <c r="L47" s="1142"/>
      <c r="M47" s="1142"/>
      <c r="N47" s="1142"/>
      <c r="O47" s="1142"/>
      <c r="P47" s="1142"/>
      <c r="Q47" s="1142"/>
      <c r="R47" s="1142"/>
      <c r="S47" s="1142"/>
      <c r="T47" s="1142"/>
      <c r="U47" s="1142"/>
      <c r="V47" s="1142"/>
      <c r="W47" s="1142"/>
      <c r="X47" s="1142"/>
      <c r="Y47" s="1142"/>
      <c r="Z47" s="1142"/>
      <c r="AA47" s="1142"/>
      <c r="AB47" s="1142"/>
      <c r="AC47" s="1142"/>
      <c r="AD47" s="1142"/>
      <c r="AE47" s="1142"/>
      <c r="AF47" s="1142"/>
      <c r="AG47" s="1142"/>
      <c r="AH47" s="1142"/>
      <c r="AI47" s="1142"/>
      <c r="AJ47" s="1142"/>
      <c r="AK47" s="1142"/>
      <c r="AL47" s="1142"/>
      <c r="AM47" s="1142"/>
      <c r="AN47" s="1142"/>
      <c r="AO47" s="1142"/>
      <c r="AP47" s="1142"/>
      <c r="AQ47" s="1142"/>
      <c r="AR47" s="1142"/>
      <c r="AS47" s="1142"/>
      <c r="AT47" s="1142"/>
      <c r="AU47" s="1142"/>
      <c r="AV47" s="1142"/>
      <c r="AW47" s="1142"/>
      <c r="AX47" s="1142"/>
      <c r="AY47" s="1142"/>
      <c r="AZ47" s="1142"/>
      <c r="BA47" s="1142"/>
      <c r="BB47" s="1142"/>
      <c r="BC47" s="1142"/>
      <c r="BD47" s="1142"/>
      <c r="BE47" s="1142"/>
      <c r="BF47" s="1142"/>
      <c r="BG47" s="1142"/>
      <c r="BH47" s="1142"/>
      <c r="BI47" s="1142"/>
      <c r="BJ47" s="1142"/>
      <c r="BK47" s="1142"/>
      <c r="BL47" s="1142"/>
      <c r="BM47" s="1142"/>
      <c r="BN47" s="1142"/>
      <c r="BO47" s="1142"/>
      <c r="BP47" s="1142"/>
      <c r="BQ47" s="1142"/>
      <c r="BR47" s="1142"/>
      <c r="BS47" s="1142"/>
      <c r="BT47" s="1142"/>
      <c r="BU47" s="1142"/>
      <c r="BV47" s="1142"/>
      <c r="BW47" s="1142"/>
      <c r="BX47" s="1142"/>
      <c r="BY47" s="1142"/>
      <c r="BZ47" s="1142"/>
      <c r="CA47" s="1142"/>
      <c r="CB47" s="1142"/>
      <c r="CC47" s="1142"/>
      <c r="CD47" s="1142"/>
      <c r="CE47" s="1142"/>
      <c r="CF47" s="1142"/>
      <c r="CG47" s="1142"/>
    </row>
    <row r="48" spans="1:85" outlineLevel="1">
      <c r="A48" s="1141"/>
      <c r="B48" s="1141" t="str">
        <f>+IF($C$22="Simple","Note, simple interest, IRR will not equal hurdle","")</f>
        <v/>
      </c>
      <c r="C48" s="1141"/>
      <c r="D48" s="1141"/>
      <c r="E48" s="1141"/>
      <c r="F48" s="1141"/>
      <c r="G48" s="1141"/>
      <c r="H48" s="1141"/>
      <c r="I48" s="1141"/>
      <c r="J48" s="1141"/>
      <c r="K48" s="1141"/>
      <c r="L48" s="1141"/>
      <c r="M48" s="1141"/>
      <c r="N48" s="1141"/>
      <c r="O48" s="1141"/>
      <c r="P48" s="1141"/>
      <c r="Q48" s="1141"/>
      <c r="R48" s="1141"/>
      <c r="S48" s="1141"/>
      <c r="T48" s="1141"/>
      <c r="U48" s="1141"/>
      <c r="V48" s="1141"/>
      <c r="W48" s="1141"/>
      <c r="X48" s="1141"/>
      <c r="Y48" s="1141"/>
      <c r="Z48" s="1141"/>
      <c r="AA48" s="1141"/>
      <c r="AB48" s="1141"/>
      <c r="AC48" s="1141"/>
      <c r="AD48" s="1141"/>
      <c r="AE48" s="1141"/>
      <c r="AF48" s="1141"/>
      <c r="AG48" s="1141"/>
      <c r="AH48" s="1141"/>
      <c r="AI48" s="1141"/>
      <c r="AJ48" s="1141"/>
      <c r="AK48" s="1141"/>
      <c r="AL48" s="1141"/>
      <c r="AM48" s="1141"/>
      <c r="AN48" s="1141"/>
      <c r="AO48" s="1141"/>
      <c r="AP48" s="1141"/>
      <c r="AQ48" s="1141"/>
      <c r="AR48" s="1141"/>
      <c r="AS48" s="1141"/>
      <c r="AT48" s="1141"/>
      <c r="AU48" s="1141"/>
      <c r="AV48" s="1141"/>
      <c r="AW48" s="1141"/>
      <c r="AX48" s="1141"/>
      <c r="AY48" s="1141"/>
      <c r="AZ48" s="1141"/>
      <c r="BA48" s="1141"/>
      <c r="BB48" s="1141"/>
      <c r="BC48" s="1141"/>
      <c r="BD48" s="1141"/>
      <c r="BE48" s="1141"/>
      <c r="BF48" s="1141"/>
      <c r="BG48" s="1141"/>
      <c r="BH48" s="1141"/>
      <c r="BI48" s="1141"/>
      <c r="BJ48" s="1141"/>
      <c r="BK48" s="1141"/>
      <c r="BL48" s="1141"/>
      <c r="BM48" s="1141"/>
      <c r="BN48" s="1141"/>
      <c r="BO48" s="1141"/>
      <c r="BP48" s="1141"/>
      <c r="BQ48" s="1141"/>
      <c r="BR48" s="1141"/>
      <c r="BS48" s="1141"/>
      <c r="BT48" s="1141"/>
      <c r="BU48" s="1141"/>
      <c r="BV48" s="1141"/>
      <c r="BW48" s="1141"/>
      <c r="BX48" s="1141"/>
      <c r="BY48" s="1141"/>
      <c r="BZ48" s="1141"/>
      <c r="CA48" s="1141"/>
      <c r="CB48" s="1141"/>
      <c r="CC48" s="1141"/>
      <c r="CD48" s="1141"/>
      <c r="CE48" s="1141"/>
      <c r="CF48" s="1141"/>
      <c r="CG48" s="1141"/>
    </row>
    <row r="49" spans="1:85" ht="14" outlineLevel="1">
      <c r="A49" s="1141" t="s">
        <v>790</v>
      </c>
      <c r="B49" s="1142"/>
      <c r="C49" s="1142">
        <f t="shared" ref="C49:BN49" ca="1" si="21">+C43/(1-$C$17)*$C$17</f>
        <v>0</v>
      </c>
      <c r="D49" s="1142">
        <f t="shared" ca="1" si="21"/>
        <v>0</v>
      </c>
      <c r="E49" s="1142">
        <f t="shared" ca="1" si="21"/>
        <v>0</v>
      </c>
      <c r="F49" s="1142">
        <f t="shared" ca="1" si="21"/>
        <v>0</v>
      </c>
      <c r="G49" s="1142">
        <f t="shared" ca="1" si="21"/>
        <v>0</v>
      </c>
      <c r="H49" s="1142">
        <f t="shared" ca="1" si="21"/>
        <v>0</v>
      </c>
      <c r="I49" s="1142">
        <f t="shared" ca="1" si="21"/>
        <v>0</v>
      </c>
      <c r="J49" s="1142">
        <f t="shared" ca="1" si="21"/>
        <v>0</v>
      </c>
      <c r="K49" s="1142">
        <f t="shared" ca="1" si="21"/>
        <v>0</v>
      </c>
      <c r="L49" s="1142">
        <f t="shared" ca="1" si="21"/>
        <v>0</v>
      </c>
      <c r="M49" s="1142">
        <f t="shared" ca="1" si="21"/>
        <v>0</v>
      </c>
      <c r="N49" s="1142">
        <f t="shared" ca="1" si="21"/>
        <v>0</v>
      </c>
      <c r="O49" s="1142">
        <f t="shared" ca="1" si="21"/>
        <v>0</v>
      </c>
      <c r="P49" s="1142">
        <f t="shared" ca="1" si="21"/>
        <v>0</v>
      </c>
      <c r="Q49" s="1142">
        <f t="shared" ca="1" si="21"/>
        <v>0</v>
      </c>
      <c r="R49" s="1142">
        <f t="shared" ca="1" si="21"/>
        <v>0</v>
      </c>
      <c r="S49" s="1142">
        <f t="shared" ca="1" si="21"/>
        <v>0</v>
      </c>
      <c r="T49" s="1142">
        <f t="shared" ca="1" si="21"/>
        <v>0</v>
      </c>
      <c r="U49" s="1142">
        <f t="shared" ca="1" si="21"/>
        <v>0</v>
      </c>
      <c r="V49" s="1142">
        <f t="shared" ca="1" si="21"/>
        <v>0</v>
      </c>
      <c r="W49" s="1142">
        <f t="shared" ca="1" si="21"/>
        <v>0</v>
      </c>
      <c r="X49" s="1142">
        <f t="shared" ca="1" si="21"/>
        <v>0</v>
      </c>
      <c r="Y49" s="1142">
        <f t="shared" ca="1" si="21"/>
        <v>0</v>
      </c>
      <c r="Z49" s="1142">
        <f t="shared" ca="1" si="21"/>
        <v>0</v>
      </c>
      <c r="AA49" s="1142">
        <f t="shared" ca="1" si="21"/>
        <v>0</v>
      </c>
      <c r="AB49" s="1142">
        <f t="shared" ca="1" si="21"/>
        <v>0</v>
      </c>
      <c r="AC49" s="1142">
        <f t="shared" ca="1" si="21"/>
        <v>0</v>
      </c>
      <c r="AD49" s="1142">
        <f t="shared" ca="1" si="21"/>
        <v>0</v>
      </c>
      <c r="AE49" s="1142">
        <f t="shared" ca="1" si="21"/>
        <v>0</v>
      </c>
      <c r="AF49" s="1142">
        <f t="shared" ca="1" si="21"/>
        <v>0</v>
      </c>
      <c r="AG49" s="1142">
        <f t="shared" ca="1" si="21"/>
        <v>0</v>
      </c>
      <c r="AH49" s="1142">
        <f t="shared" ca="1" si="21"/>
        <v>0</v>
      </c>
      <c r="AI49" s="1142">
        <f t="shared" ca="1" si="21"/>
        <v>0</v>
      </c>
      <c r="AJ49" s="1142">
        <f t="shared" ca="1" si="21"/>
        <v>0</v>
      </c>
      <c r="AK49" s="1142">
        <f t="shared" ca="1" si="21"/>
        <v>0</v>
      </c>
      <c r="AL49" s="1142">
        <f t="shared" ca="1" si="21"/>
        <v>0</v>
      </c>
      <c r="AM49" s="1142">
        <f t="shared" ca="1" si="21"/>
        <v>0</v>
      </c>
      <c r="AN49" s="1142">
        <f t="shared" ca="1" si="21"/>
        <v>0</v>
      </c>
      <c r="AO49" s="1142">
        <f t="shared" ca="1" si="21"/>
        <v>0</v>
      </c>
      <c r="AP49" s="1142">
        <f t="shared" ca="1" si="21"/>
        <v>0</v>
      </c>
      <c r="AQ49" s="1142">
        <f t="shared" ca="1" si="21"/>
        <v>0</v>
      </c>
      <c r="AR49" s="1142">
        <f t="shared" ca="1" si="21"/>
        <v>0</v>
      </c>
      <c r="AS49" s="1142">
        <f t="shared" ca="1" si="21"/>
        <v>0</v>
      </c>
      <c r="AT49" s="1142">
        <f t="shared" ca="1" si="21"/>
        <v>0</v>
      </c>
      <c r="AU49" s="1142">
        <f t="shared" ca="1" si="21"/>
        <v>0</v>
      </c>
      <c r="AV49" s="1142">
        <f t="shared" ca="1" si="21"/>
        <v>0</v>
      </c>
      <c r="AW49" s="1142">
        <f t="shared" ca="1" si="21"/>
        <v>0</v>
      </c>
      <c r="AX49" s="1142">
        <f t="shared" ca="1" si="21"/>
        <v>0</v>
      </c>
      <c r="AY49" s="1142">
        <f t="shared" ca="1" si="21"/>
        <v>0</v>
      </c>
      <c r="AZ49" s="1142">
        <f t="shared" ca="1" si="21"/>
        <v>0</v>
      </c>
      <c r="BA49" s="1142">
        <f t="shared" ca="1" si="21"/>
        <v>0</v>
      </c>
      <c r="BB49" s="1142">
        <f t="shared" ca="1" si="21"/>
        <v>0</v>
      </c>
      <c r="BC49" s="1142">
        <f t="shared" ca="1" si="21"/>
        <v>0</v>
      </c>
      <c r="BD49" s="1142">
        <f t="shared" ca="1" si="21"/>
        <v>0</v>
      </c>
      <c r="BE49" s="1142">
        <f t="shared" ca="1" si="21"/>
        <v>0</v>
      </c>
      <c r="BF49" s="1142">
        <f t="shared" ca="1" si="21"/>
        <v>0</v>
      </c>
      <c r="BG49" s="1142">
        <f t="shared" ca="1" si="21"/>
        <v>0</v>
      </c>
      <c r="BH49" s="1142">
        <f t="shared" ca="1" si="21"/>
        <v>0</v>
      </c>
      <c r="BI49" s="1142">
        <f t="shared" ca="1" si="21"/>
        <v>0</v>
      </c>
      <c r="BJ49" s="1142">
        <f t="shared" ca="1" si="21"/>
        <v>0</v>
      </c>
      <c r="BK49" s="1142">
        <f t="shared" ca="1" si="21"/>
        <v>0</v>
      </c>
      <c r="BL49" s="1142">
        <f t="shared" ca="1" si="21"/>
        <v>0</v>
      </c>
      <c r="BM49" s="1142">
        <f t="shared" ca="1" si="21"/>
        <v>0</v>
      </c>
      <c r="BN49" s="1142">
        <f t="shared" ca="1" si="21"/>
        <v>0</v>
      </c>
      <c r="BO49" s="1142">
        <f t="shared" ref="BO49:CG49" ca="1" si="22">+BO43/(1-$C$17)*$C$17</f>
        <v>0</v>
      </c>
      <c r="BP49" s="1142">
        <f t="shared" ca="1" si="22"/>
        <v>0</v>
      </c>
      <c r="BQ49" s="1142">
        <f t="shared" ca="1" si="22"/>
        <v>0</v>
      </c>
      <c r="BR49" s="1142">
        <f t="shared" ca="1" si="22"/>
        <v>0</v>
      </c>
      <c r="BS49" s="1142">
        <f t="shared" ca="1" si="22"/>
        <v>0</v>
      </c>
      <c r="BT49" s="1142">
        <f t="shared" ca="1" si="22"/>
        <v>0</v>
      </c>
      <c r="BU49" s="1142">
        <f t="shared" ca="1" si="22"/>
        <v>0</v>
      </c>
      <c r="BV49" s="1142">
        <f t="shared" ca="1" si="22"/>
        <v>0</v>
      </c>
      <c r="BW49" s="1142">
        <f t="shared" ca="1" si="22"/>
        <v>0</v>
      </c>
      <c r="BX49" s="1142">
        <f t="shared" ca="1" si="22"/>
        <v>0</v>
      </c>
      <c r="BY49" s="1142">
        <f t="shared" ca="1" si="22"/>
        <v>0</v>
      </c>
      <c r="BZ49" s="1142">
        <f t="shared" ca="1" si="22"/>
        <v>0</v>
      </c>
      <c r="CA49" s="1142">
        <f t="shared" ca="1" si="22"/>
        <v>0</v>
      </c>
      <c r="CB49" s="1142">
        <f t="shared" ca="1" si="22"/>
        <v>0</v>
      </c>
      <c r="CC49" s="1142">
        <f t="shared" ca="1" si="22"/>
        <v>0</v>
      </c>
      <c r="CD49" s="1142">
        <f t="shared" ca="1" si="22"/>
        <v>0</v>
      </c>
      <c r="CE49" s="1142">
        <f t="shared" ca="1" si="22"/>
        <v>0</v>
      </c>
      <c r="CF49" s="1142">
        <f t="shared" ca="1" si="22"/>
        <v>0</v>
      </c>
      <c r="CG49" s="1142">
        <f t="shared" ca="1" si="22"/>
        <v>0</v>
      </c>
    </row>
    <row r="50" spans="1:85" outlineLevel="1">
      <c r="A50" s="1120"/>
      <c r="B50" s="1144"/>
      <c r="C50" s="1144"/>
      <c r="D50" s="1144"/>
      <c r="E50" s="1144"/>
      <c r="F50" s="1144"/>
      <c r="G50" s="1144"/>
      <c r="H50" s="1144"/>
      <c r="I50" s="1144"/>
      <c r="J50" s="1144"/>
      <c r="K50" s="1144"/>
      <c r="L50" s="1144"/>
      <c r="M50" s="1144"/>
      <c r="N50" s="1144"/>
      <c r="O50" s="1144"/>
      <c r="P50" s="1144"/>
      <c r="Q50" s="1144"/>
      <c r="R50" s="1144"/>
      <c r="S50" s="1144"/>
      <c r="T50" s="1144"/>
      <c r="U50" s="1144"/>
      <c r="V50" s="1144"/>
      <c r="W50" s="1144"/>
      <c r="X50" s="1144"/>
      <c r="Y50" s="1144"/>
      <c r="Z50" s="1144"/>
      <c r="AA50" s="1144"/>
      <c r="AB50" s="1144"/>
      <c r="AC50" s="1144"/>
      <c r="AD50" s="1144"/>
      <c r="AE50" s="1144"/>
      <c r="AF50" s="1144"/>
      <c r="AG50" s="1144"/>
      <c r="AH50" s="1144"/>
      <c r="AI50" s="1144"/>
      <c r="AJ50" s="1144"/>
      <c r="AK50" s="1144"/>
      <c r="AL50" s="1144"/>
      <c r="AM50" s="1144"/>
      <c r="AN50" s="1144"/>
      <c r="AO50" s="1144"/>
      <c r="AP50" s="1144"/>
      <c r="AQ50" s="1144"/>
      <c r="AR50" s="1144"/>
      <c r="AS50" s="1144"/>
      <c r="AT50" s="1144"/>
      <c r="AU50" s="1144"/>
      <c r="AV50" s="1144"/>
      <c r="AW50" s="1144"/>
      <c r="AX50" s="1144"/>
      <c r="AY50" s="1144"/>
      <c r="AZ50" s="1144"/>
      <c r="BA50" s="1144"/>
      <c r="BB50" s="1144"/>
      <c r="BC50" s="1144"/>
      <c r="BD50" s="1144"/>
      <c r="BE50" s="1144"/>
      <c r="BF50" s="1144"/>
      <c r="BG50" s="1144"/>
      <c r="BH50" s="1144"/>
      <c r="BI50" s="1144"/>
      <c r="BJ50" s="1144"/>
      <c r="BK50" s="1144"/>
      <c r="BL50" s="1144"/>
      <c r="BM50" s="1144"/>
      <c r="BN50" s="1144"/>
      <c r="BO50" s="1144"/>
      <c r="BP50" s="1144"/>
      <c r="BQ50" s="1144"/>
      <c r="BR50" s="1144"/>
      <c r="BS50" s="1144"/>
      <c r="BT50" s="1144"/>
      <c r="BU50" s="1144"/>
      <c r="BV50" s="1144"/>
      <c r="BW50" s="1144"/>
      <c r="BX50" s="1144"/>
      <c r="BY50" s="1144"/>
      <c r="BZ50" s="1144"/>
      <c r="CA50" s="1144"/>
      <c r="CB50" s="1144"/>
      <c r="CC50" s="1144"/>
      <c r="CD50" s="1144"/>
      <c r="CE50" s="1144"/>
      <c r="CF50" s="1144"/>
      <c r="CG50" s="1144"/>
    </row>
    <row r="51" spans="1:85" ht="13" outlineLevel="1">
      <c r="A51" s="1140" t="s">
        <v>630</v>
      </c>
      <c r="B51" s="1140"/>
      <c r="C51" s="1140"/>
      <c r="D51" s="1140"/>
      <c r="E51" s="1140"/>
      <c r="F51" s="1140"/>
      <c r="G51" s="1140"/>
      <c r="H51" s="1140"/>
      <c r="I51" s="1140"/>
      <c r="J51" s="1140"/>
      <c r="K51" s="1140"/>
      <c r="L51" s="1140"/>
      <c r="M51" s="1140"/>
      <c r="N51" s="1140"/>
      <c r="O51" s="1140"/>
      <c r="P51" s="1140"/>
      <c r="Q51" s="1140"/>
      <c r="R51" s="1140"/>
      <c r="S51" s="1140"/>
      <c r="T51" s="1140"/>
      <c r="U51" s="1140"/>
      <c r="V51" s="1140"/>
      <c r="W51" s="1140"/>
      <c r="X51" s="1140"/>
      <c r="Y51" s="1140"/>
      <c r="Z51" s="1140"/>
      <c r="AA51" s="1140"/>
      <c r="AB51" s="1140"/>
      <c r="AC51" s="1140"/>
      <c r="AD51" s="1140"/>
      <c r="AE51" s="1140"/>
      <c r="AF51" s="1140"/>
      <c r="AG51" s="1140"/>
      <c r="AH51" s="1140"/>
      <c r="AI51" s="1140"/>
      <c r="AJ51" s="1140"/>
      <c r="AK51" s="1140"/>
      <c r="AL51" s="1140"/>
      <c r="AM51" s="1140"/>
      <c r="AN51" s="1140"/>
      <c r="AO51" s="1140"/>
      <c r="AP51" s="1140"/>
      <c r="AQ51" s="1140"/>
      <c r="AR51" s="1140"/>
      <c r="AS51" s="1140"/>
      <c r="AT51" s="1140"/>
      <c r="AU51" s="1140"/>
      <c r="AV51" s="1140"/>
      <c r="AW51" s="1140"/>
      <c r="AX51" s="1140"/>
      <c r="AY51" s="1140"/>
      <c r="AZ51" s="1140"/>
      <c r="BA51" s="1140"/>
      <c r="BB51" s="1140"/>
      <c r="BC51" s="1140"/>
      <c r="BD51" s="1140"/>
      <c r="BE51" s="1140"/>
      <c r="BF51" s="1140"/>
      <c r="BG51" s="1140"/>
      <c r="BH51" s="1140"/>
      <c r="BI51" s="1140"/>
      <c r="BJ51" s="1140"/>
      <c r="BK51" s="1140"/>
      <c r="BL51" s="1140"/>
      <c r="BM51" s="1140"/>
      <c r="BN51" s="1140"/>
      <c r="BO51" s="1140"/>
      <c r="BP51" s="1140"/>
      <c r="BQ51" s="1140"/>
      <c r="BR51" s="1140"/>
      <c r="BS51" s="1140"/>
      <c r="BT51" s="1140"/>
      <c r="BU51" s="1140"/>
      <c r="BV51" s="1140"/>
      <c r="BW51" s="1140"/>
      <c r="BX51" s="1140"/>
      <c r="BY51" s="1140"/>
      <c r="BZ51" s="1140"/>
      <c r="CA51" s="1140"/>
      <c r="CB51" s="1140"/>
      <c r="CC51" s="1140"/>
      <c r="CD51" s="1140"/>
      <c r="CE51" s="1140"/>
      <c r="CF51" s="1140"/>
      <c r="CG51" s="1140"/>
    </row>
    <row r="52" spans="1:85" ht="14" outlineLevel="1">
      <c r="A52" s="1141" t="s">
        <v>783</v>
      </c>
      <c r="B52" s="1142"/>
      <c r="C52" s="1142">
        <f t="shared" ref="C52:BN52" ca="1" si="23">+C37+C43+C49</f>
        <v>0</v>
      </c>
      <c r="D52" s="1142">
        <f t="shared" ca="1" si="23"/>
        <v>0</v>
      </c>
      <c r="E52" s="1142">
        <f t="shared" ca="1" si="23"/>
        <v>0</v>
      </c>
      <c r="F52" s="1142">
        <f t="shared" ca="1" si="23"/>
        <v>0</v>
      </c>
      <c r="G52" s="1142">
        <f t="shared" ca="1" si="23"/>
        <v>0</v>
      </c>
      <c r="H52" s="1142">
        <f t="shared" ca="1" si="23"/>
        <v>0</v>
      </c>
      <c r="I52" s="1142">
        <f t="shared" ca="1" si="23"/>
        <v>0</v>
      </c>
      <c r="J52" s="1142">
        <f t="shared" ca="1" si="23"/>
        <v>0</v>
      </c>
      <c r="K52" s="1142">
        <f t="shared" ca="1" si="23"/>
        <v>0</v>
      </c>
      <c r="L52" s="1142">
        <f t="shared" ca="1" si="23"/>
        <v>0</v>
      </c>
      <c r="M52" s="1142">
        <f t="shared" ca="1" si="23"/>
        <v>0</v>
      </c>
      <c r="N52" s="1142">
        <f t="shared" ca="1" si="23"/>
        <v>0</v>
      </c>
      <c r="O52" s="1142">
        <f t="shared" ca="1" si="23"/>
        <v>0</v>
      </c>
      <c r="P52" s="1142">
        <f t="shared" ca="1" si="23"/>
        <v>0</v>
      </c>
      <c r="Q52" s="1142">
        <f t="shared" ca="1" si="23"/>
        <v>0</v>
      </c>
      <c r="R52" s="1142">
        <f t="shared" ca="1" si="23"/>
        <v>0</v>
      </c>
      <c r="S52" s="1142">
        <f t="shared" ca="1" si="23"/>
        <v>0</v>
      </c>
      <c r="T52" s="1142">
        <f t="shared" ca="1" si="23"/>
        <v>0</v>
      </c>
      <c r="U52" s="1142">
        <f t="shared" ca="1" si="23"/>
        <v>0</v>
      </c>
      <c r="V52" s="1142">
        <f t="shared" ca="1" si="23"/>
        <v>0</v>
      </c>
      <c r="W52" s="1142">
        <f t="shared" ca="1" si="23"/>
        <v>0</v>
      </c>
      <c r="X52" s="1142">
        <f t="shared" ca="1" si="23"/>
        <v>0</v>
      </c>
      <c r="Y52" s="1142">
        <f t="shared" ca="1" si="23"/>
        <v>0</v>
      </c>
      <c r="Z52" s="1142">
        <f t="shared" ca="1" si="23"/>
        <v>0</v>
      </c>
      <c r="AA52" s="1142">
        <f t="shared" ca="1" si="23"/>
        <v>0</v>
      </c>
      <c r="AB52" s="1142">
        <f t="shared" ca="1" si="23"/>
        <v>0</v>
      </c>
      <c r="AC52" s="1142">
        <f t="shared" ca="1" si="23"/>
        <v>0</v>
      </c>
      <c r="AD52" s="1142">
        <f t="shared" ca="1" si="23"/>
        <v>0</v>
      </c>
      <c r="AE52" s="1142">
        <f t="shared" ca="1" si="23"/>
        <v>0</v>
      </c>
      <c r="AF52" s="1142">
        <f t="shared" ca="1" si="23"/>
        <v>0</v>
      </c>
      <c r="AG52" s="1142">
        <f t="shared" ca="1" si="23"/>
        <v>0</v>
      </c>
      <c r="AH52" s="1142">
        <f t="shared" ca="1" si="23"/>
        <v>0</v>
      </c>
      <c r="AI52" s="1142">
        <f t="shared" ca="1" si="23"/>
        <v>0</v>
      </c>
      <c r="AJ52" s="1142">
        <f t="shared" ca="1" si="23"/>
        <v>0</v>
      </c>
      <c r="AK52" s="1142">
        <f t="shared" ca="1" si="23"/>
        <v>0</v>
      </c>
      <c r="AL52" s="1142">
        <f t="shared" ca="1" si="23"/>
        <v>0</v>
      </c>
      <c r="AM52" s="1142">
        <f t="shared" ca="1" si="23"/>
        <v>0</v>
      </c>
      <c r="AN52" s="1142">
        <f t="shared" ca="1" si="23"/>
        <v>0</v>
      </c>
      <c r="AO52" s="1142">
        <f t="shared" ca="1" si="23"/>
        <v>0</v>
      </c>
      <c r="AP52" s="1142">
        <f t="shared" ca="1" si="23"/>
        <v>0</v>
      </c>
      <c r="AQ52" s="1142">
        <f t="shared" ca="1" si="23"/>
        <v>0</v>
      </c>
      <c r="AR52" s="1142">
        <f t="shared" ca="1" si="23"/>
        <v>0</v>
      </c>
      <c r="AS52" s="1142">
        <f t="shared" ca="1" si="23"/>
        <v>0</v>
      </c>
      <c r="AT52" s="1142">
        <f t="shared" ca="1" si="23"/>
        <v>0</v>
      </c>
      <c r="AU52" s="1142">
        <f t="shared" ca="1" si="23"/>
        <v>0</v>
      </c>
      <c r="AV52" s="1142">
        <f t="shared" ca="1" si="23"/>
        <v>0</v>
      </c>
      <c r="AW52" s="1142">
        <f t="shared" ca="1" si="23"/>
        <v>0</v>
      </c>
      <c r="AX52" s="1142">
        <f t="shared" ca="1" si="23"/>
        <v>0</v>
      </c>
      <c r="AY52" s="1142">
        <f t="shared" ca="1" si="23"/>
        <v>0</v>
      </c>
      <c r="AZ52" s="1142">
        <f t="shared" ca="1" si="23"/>
        <v>0</v>
      </c>
      <c r="BA52" s="1142">
        <f t="shared" ca="1" si="23"/>
        <v>0</v>
      </c>
      <c r="BB52" s="1142">
        <f t="shared" ca="1" si="23"/>
        <v>0</v>
      </c>
      <c r="BC52" s="1142">
        <f t="shared" ca="1" si="23"/>
        <v>0</v>
      </c>
      <c r="BD52" s="1142">
        <f t="shared" ca="1" si="23"/>
        <v>0</v>
      </c>
      <c r="BE52" s="1142">
        <f t="shared" ca="1" si="23"/>
        <v>0</v>
      </c>
      <c r="BF52" s="1142">
        <f t="shared" ca="1" si="23"/>
        <v>0</v>
      </c>
      <c r="BG52" s="1142">
        <f t="shared" ca="1" si="23"/>
        <v>0</v>
      </c>
      <c r="BH52" s="1142">
        <f t="shared" ca="1" si="23"/>
        <v>0</v>
      </c>
      <c r="BI52" s="1142">
        <f t="shared" ca="1" si="23"/>
        <v>0</v>
      </c>
      <c r="BJ52" s="1142">
        <f t="shared" ca="1" si="23"/>
        <v>0</v>
      </c>
      <c r="BK52" s="1142">
        <f t="shared" ca="1" si="23"/>
        <v>0</v>
      </c>
      <c r="BL52" s="1142">
        <f t="shared" ca="1" si="23"/>
        <v>0</v>
      </c>
      <c r="BM52" s="1142">
        <f t="shared" ca="1" si="23"/>
        <v>0</v>
      </c>
      <c r="BN52" s="1142">
        <f t="shared" ca="1" si="23"/>
        <v>0</v>
      </c>
      <c r="BO52" s="1142">
        <f t="shared" ref="BO52:CG52" ca="1" si="24">+BO37+BO43+BO49</f>
        <v>0</v>
      </c>
      <c r="BP52" s="1142">
        <f t="shared" ca="1" si="24"/>
        <v>0</v>
      </c>
      <c r="BQ52" s="1142">
        <f t="shared" ca="1" si="24"/>
        <v>121196704.75773296</v>
      </c>
      <c r="BR52" s="1142">
        <f t="shared" ca="1" si="24"/>
        <v>0</v>
      </c>
      <c r="BS52" s="1142">
        <f t="shared" ca="1" si="24"/>
        <v>0</v>
      </c>
      <c r="BT52" s="1142">
        <f t="shared" ca="1" si="24"/>
        <v>0</v>
      </c>
      <c r="BU52" s="1142">
        <f t="shared" ca="1" si="24"/>
        <v>0</v>
      </c>
      <c r="BV52" s="1142">
        <f t="shared" ca="1" si="24"/>
        <v>0</v>
      </c>
      <c r="BW52" s="1142">
        <f t="shared" ca="1" si="24"/>
        <v>0</v>
      </c>
      <c r="BX52" s="1142">
        <f t="shared" ca="1" si="24"/>
        <v>0</v>
      </c>
      <c r="BY52" s="1142">
        <f t="shared" ca="1" si="24"/>
        <v>0</v>
      </c>
      <c r="BZ52" s="1142">
        <f t="shared" ca="1" si="24"/>
        <v>0</v>
      </c>
      <c r="CA52" s="1142">
        <f t="shared" ca="1" si="24"/>
        <v>0</v>
      </c>
      <c r="CB52" s="1142">
        <f t="shared" ca="1" si="24"/>
        <v>0</v>
      </c>
      <c r="CC52" s="1142">
        <f t="shared" ca="1" si="24"/>
        <v>0</v>
      </c>
      <c r="CD52" s="1142">
        <f t="shared" ca="1" si="24"/>
        <v>0</v>
      </c>
      <c r="CE52" s="1142">
        <f t="shared" ca="1" si="24"/>
        <v>0</v>
      </c>
      <c r="CF52" s="1142">
        <f t="shared" ca="1" si="24"/>
        <v>0</v>
      </c>
      <c r="CG52" s="1142">
        <f t="shared" ca="1" si="24"/>
        <v>0</v>
      </c>
    </row>
    <row r="53" spans="1:85" ht="14" outlineLevel="1">
      <c r="A53" s="1141" t="s">
        <v>784</v>
      </c>
      <c r="B53" s="1142"/>
      <c r="C53" s="1142">
        <f t="shared" ref="C53:BN53" ca="1" si="25">+C52*(1-$C$18)</f>
        <v>0</v>
      </c>
      <c r="D53" s="1142">
        <f t="shared" ca="1" si="25"/>
        <v>0</v>
      </c>
      <c r="E53" s="1142">
        <f t="shared" ca="1" si="25"/>
        <v>0</v>
      </c>
      <c r="F53" s="1142">
        <f t="shared" ca="1" si="25"/>
        <v>0</v>
      </c>
      <c r="G53" s="1142">
        <f t="shared" ca="1" si="25"/>
        <v>0</v>
      </c>
      <c r="H53" s="1142">
        <f t="shared" ca="1" si="25"/>
        <v>0</v>
      </c>
      <c r="I53" s="1142">
        <f t="shared" ca="1" si="25"/>
        <v>0</v>
      </c>
      <c r="J53" s="1142">
        <f t="shared" ca="1" si="25"/>
        <v>0</v>
      </c>
      <c r="K53" s="1142">
        <f t="shared" ca="1" si="25"/>
        <v>0</v>
      </c>
      <c r="L53" s="1142">
        <f t="shared" ca="1" si="25"/>
        <v>0</v>
      </c>
      <c r="M53" s="1142">
        <f t="shared" ca="1" si="25"/>
        <v>0</v>
      </c>
      <c r="N53" s="1142">
        <f t="shared" ca="1" si="25"/>
        <v>0</v>
      </c>
      <c r="O53" s="1142">
        <f t="shared" ca="1" si="25"/>
        <v>0</v>
      </c>
      <c r="P53" s="1142">
        <f t="shared" ca="1" si="25"/>
        <v>0</v>
      </c>
      <c r="Q53" s="1142">
        <f t="shared" ca="1" si="25"/>
        <v>0</v>
      </c>
      <c r="R53" s="1142">
        <f t="shared" ca="1" si="25"/>
        <v>0</v>
      </c>
      <c r="S53" s="1142">
        <f t="shared" ca="1" si="25"/>
        <v>0</v>
      </c>
      <c r="T53" s="1142">
        <f t="shared" ca="1" si="25"/>
        <v>0</v>
      </c>
      <c r="U53" s="1142">
        <f t="shared" ca="1" si="25"/>
        <v>0</v>
      </c>
      <c r="V53" s="1142">
        <f t="shared" ca="1" si="25"/>
        <v>0</v>
      </c>
      <c r="W53" s="1142">
        <f t="shared" ca="1" si="25"/>
        <v>0</v>
      </c>
      <c r="X53" s="1142">
        <f t="shared" ca="1" si="25"/>
        <v>0</v>
      </c>
      <c r="Y53" s="1142">
        <f t="shared" ca="1" si="25"/>
        <v>0</v>
      </c>
      <c r="Z53" s="1142">
        <f t="shared" ca="1" si="25"/>
        <v>0</v>
      </c>
      <c r="AA53" s="1142">
        <f t="shared" ca="1" si="25"/>
        <v>0</v>
      </c>
      <c r="AB53" s="1142">
        <f t="shared" ca="1" si="25"/>
        <v>0</v>
      </c>
      <c r="AC53" s="1142">
        <f t="shared" ca="1" si="25"/>
        <v>0</v>
      </c>
      <c r="AD53" s="1142">
        <f t="shared" ca="1" si="25"/>
        <v>0</v>
      </c>
      <c r="AE53" s="1142">
        <f t="shared" ca="1" si="25"/>
        <v>0</v>
      </c>
      <c r="AF53" s="1142">
        <f t="shared" ca="1" si="25"/>
        <v>0</v>
      </c>
      <c r="AG53" s="1142">
        <f t="shared" ca="1" si="25"/>
        <v>0</v>
      </c>
      <c r="AH53" s="1142">
        <f t="shared" ca="1" si="25"/>
        <v>0</v>
      </c>
      <c r="AI53" s="1142">
        <f t="shared" ca="1" si="25"/>
        <v>0</v>
      </c>
      <c r="AJ53" s="1142">
        <f t="shared" ca="1" si="25"/>
        <v>0</v>
      </c>
      <c r="AK53" s="1142">
        <f t="shared" ca="1" si="25"/>
        <v>0</v>
      </c>
      <c r="AL53" s="1142">
        <f t="shared" ca="1" si="25"/>
        <v>0</v>
      </c>
      <c r="AM53" s="1142">
        <f t="shared" ca="1" si="25"/>
        <v>0</v>
      </c>
      <c r="AN53" s="1142">
        <f t="shared" ca="1" si="25"/>
        <v>0</v>
      </c>
      <c r="AO53" s="1142">
        <f t="shared" ca="1" si="25"/>
        <v>0</v>
      </c>
      <c r="AP53" s="1142">
        <f t="shared" ca="1" si="25"/>
        <v>0</v>
      </c>
      <c r="AQ53" s="1142">
        <f t="shared" ca="1" si="25"/>
        <v>0</v>
      </c>
      <c r="AR53" s="1142">
        <f t="shared" ca="1" si="25"/>
        <v>0</v>
      </c>
      <c r="AS53" s="1142">
        <f t="shared" ca="1" si="25"/>
        <v>0</v>
      </c>
      <c r="AT53" s="1142">
        <f t="shared" ca="1" si="25"/>
        <v>0</v>
      </c>
      <c r="AU53" s="1142">
        <f t="shared" ca="1" si="25"/>
        <v>0</v>
      </c>
      <c r="AV53" s="1142">
        <f t="shared" ca="1" si="25"/>
        <v>0</v>
      </c>
      <c r="AW53" s="1142">
        <f t="shared" ca="1" si="25"/>
        <v>0</v>
      </c>
      <c r="AX53" s="1142">
        <f t="shared" ca="1" si="25"/>
        <v>0</v>
      </c>
      <c r="AY53" s="1142">
        <f t="shared" ca="1" si="25"/>
        <v>0</v>
      </c>
      <c r="AZ53" s="1142">
        <f t="shared" ca="1" si="25"/>
        <v>0</v>
      </c>
      <c r="BA53" s="1142">
        <f t="shared" ca="1" si="25"/>
        <v>0</v>
      </c>
      <c r="BB53" s="1142">
        <f t="shared" ca="1" si="25"/>
        <v>0</v>
      </c>
      <c r="BC53" s="1142">
        <f t="shared" ca="1" si="25"/>
        <v>0</v>
      </c>
      <c r="BD53" s="1142">
        <f t="shared" ca="1" si="25"/>
        <v>0</v>
      </c>
      <c r="BE53" s="1142">
        <f t="shared" ca="1" si="25"/>
        <v>0</v>
      </c>
      <c r="BF53" s="1142">
        <f t="shared" ca="1" si="25"/>
        <v>0</v>
      </c>
      <c r="BG53" s="1142">
        <f t="shared" ca="1" si="25"/>
        <v>0</v>
      </c>
      <c r="BH53" s="1142">
        <f t="shared" ca="1" si="25"/>
        <v>0</v>
      </c>
      <c r="BI53" s="1142">
        <f t="shared" ca="1" si="25"/>
        <v>0</v>
      </c>
      <c r="BJ53" s="1142">
        <f t="shared" ca="1" si="25"/>
        <v>0</v>
      </c>
      <c r="BK53" s="1142">
        <f t="shared" ca="1" si="25"/>
        <v>0</v>
      </c>
      <c r="BL53" s="1142">
        <f t="shared" ca="1" si="25"/>
        <v>0</v>
      </c>
      <c r="BM53" s="1142">
        <f t="shared" ca="1" si="25"/>
        <v>0</v>
      </c>
      <c r="BN53" s="1142">
        <f t="shared" ca="1" si="25"/>
        <v>0</v>
      </c>
      <c r="BO53" s="1142">
        <f t="shared" ref="BO53:CG53" ca="1" si="26">+BO52*(1-$C$18)</f>
        <v>0</v>
      </c>
      <c r="BP53" s="1142">
        <f t="shared" ca="1" si="26"/>
        <v>0</v>
      </c>
      <c r="BQ53" s="1142">
        <f t="shared" ca="1" si="26"/>
        <v>100997253.96477745</v>
      </c>
      <c r="BR53" s="1142">
        <f t="shared" ca="1" si="26"/>
        <v>0</v>
      </c>
      <c r="BS53" s="1142">
        <f t="shared" ca="1" si="26"/>
        <v>0</v>
      </c>
      <c r="BT53" s="1142">
        <f t="shared" ca="1" si="26"/>
        <v>0</v>
      </c>
      <c r="BU53" s="1142">
        <f t="shared" ca="1" si="26"/>
        <v>0</v>
      </c>
      <c r="BV53" s="1142">
        <f t="shared" ca="1" si="26"/>
        <v>0</v>
      </c>
      <c r="BW53" s="1142">
        <f t="shared" ca="1" si="26"/>
        <v>0</v>
      </c>
      <c r="BX53" s="1142">
        <f t="shared" ca="1" si="26"/>
        <v>0</v>
      </c>
      <c r="BY53" s="1142">
        <f t="shared" ca="1" si="26"/>
        <v>0</v>
      </c>
      <c r="BZ53" s="1142">
        <f t="shared" ca="1" si="26"/>
        <v>0</v>
      </c>
      <c r="CA53" s="1142">
        <f t="shared" ca="1" si="26"/>
        <v>0</v>
      </c>
      <c r="CB53" s="1142">
        <f t="shared" ca="1" si="26"/>
        <v>0</v>
      </c>
      <c r="CC53" s="1142">
        <f t="shared" ca="1" si="26"/>
        <v>0</v>
      </c>
      <c r="CD53" s="1142">
        <f t="shared" ca="1" si="26"/>
        <v>0</v>
      </c>
      <c r="CE53" s="1142">
        <f t="shared" ca="1" si="26"/>
        <v>0</v>
      </c>
      <c r="CF53" s="1142">
        <f t="shared" ca="1" si="26"/>
        <v>0</v>
      </c>
      <c r="CG53" s="1142">
        <f t="shared" ca="1" si="26"/>
        <v>0</v>
      </c>
    </row>
    <row r="54" spans="1:85" ht="14" outlineLevel="1">
      <c r="A54" s="1141"/>
      <c r="B54" s="1142"/>
      <c r="C54" s="1142"/>
      <c r="D54" s="1142"/>
      <c r="E54" s="1142"/>
      <c r="F54" s="1142"/>
      <c r="G54" s="1142"/>
      <c r="H54" s="1142"/>
      <c r="I54" s="1142"/>
      <c r="J54" s="1142"/>
      <c r="K54" s="1142"/>
      <c r="L54" s="1142"/>
      <c r="M54" s="1142"/>
      <c r="N54" s="1142"/>
      <c r="O54" s="1142"/>
      <c r="P54" s="1142"/>
      <c r="Q54" s="1142"/>
      <c r="R54" s="1142"/>
      <c r="S54" s="1142"/>
      <c r="T54" s="1142"/>
      <c r="U54" s="1142"/>
      <c r="V54" s="1142"/>
      <c r="W54" s="1142"/>
      <c r="X54" s="1142"/>
      <c r="Y54" s="1142"/>
      <c r="Z54" s="1142"/>
      <c r="AA54" s="1142"/>
      <c r="AB54" s="1142"/>
      <c r="AC54" s="1142"/>
      <c r="AD54" s="1142"/>
      <c r="AE54" s="1142"/>
      <c r="AF54" s="1142"/>
      <c r="AG54" s="1142"/>
      <c r="AH54" s="1142"/>
      <c r="AI54" s="1142"/>
      <c r="AJ54" s="1142"/>
      <c r="AK54" s="1142"/>
      <c r="AL54" s="1142"/>
      <c r="AM54" s="1142"/>
      <c r="AN54" s="1142"/>
      <c r="AO54" s="1142"/>
      <c r="AP54" s="1142"/>
      <c r="AQ54" s="1142"/>
      <c r="AR54" s="1142"/>
      <c r="AS54" s="1142"/>
      <c r="AT54" s="1142"/>
      <c r="AU54" s="1142"/>
      <c r="AV54" s="1142"/>
      <c r="AW54" s="1142"/>
      <c r="AX54" s="1142"/>
      <c r="AY54" s="1142"/>
      <c r="AZ54" s="1142"/>
      <c r="BA54" s="1142"/>
      <c r="BB54" s="1142"/>
      <c r="BC54" s="1142"/>
      <c r="BD54" s="1142"/>
      <c r="BE54" s="1142"/>
      <c r="BF54" s="1142"/>
      <c r="BG54" s="1142"/>
      <c r="BH54" s="1142"/>
      <c r="BI54" s="1142"/>
      <c r="BJ54" s="1142"/>
      <c r="BK54" s="1142"/>
      <c r="BL54" s="1142"/>
      <c r="BM54" s="1142"/>
      <c r="BN54" s="1142"/>
      <c r="BO54" s="1142"/>
      <c r="BP54" s="1142"/>
      <c r="BQ54" s="1142"/>
      <c r="BR54" s="1142"/>
      <c r="BS54" s="1142"/>
      <c r="BT54" s="1142"/>
      <c r="BU54" s="1142"/>
      <c r="BV54" s="1142"/>
      <c r="BW54" s="1142"/>
      <c r="BX54" s="1142"/>
      <c r="BY54" s="1142"/>
      <c r="BZ54" s="1142"/>
      <c r="CA54" s="1142"/>
      <c r="CB54" s="1142"/>
      <c r="CC54" s="1142"/>
      <c r="CD54" s="1142"/>
      <c r="CE54" s="1142"/>
      <c r="CF54" s="1142"/>
      <c r="CG54" s="1142"/>
    </row>
    <row r="55" spans="1:85" ht="14" outlineLevel="1">
      <c r="A55" s="1141" t="s">
        <v>785</v>
      </c>
      <c r="B55" s="1142"/>
      <c r="C55" s="1142">
        <v>0</v>
      </c>
      <c r="D55" s="1142">
        <f t="shared" ref="D55:BO55" ca="1" si="27">+C60</f>
        <v>33504679.17981638</v>
      </c>
      <c r="E55" s="1142">
        <f t="shared" ca="1" si="27"/>
        <v>40201151.478924565</v>
      </c>
      <c r="F55" s="1142">
        <f t="shared" ca="1" si="27"/>
        <v>44220905.314617917</v>
      </c>
      <c r="G55" s="1142">
        <f t="shared" ca="1" si="27"/>
        <v>48487282.195845492</v>
      </c>
      <c r="H55" s="1142">
        <f t="shared" ca="1" si="27"/>
        <v>52998918.625692837</v>
      </c>
      <c r="I55" s="1142">
        <f t="shared" ca="1" si="27"/>
        <v>57671630.964493066</v>
      </c>
      <c r="J55" s="1142">
        <f t="shared" ca="1" si="27"/>
        <v>62617758.39794565</v>
      </c>
      <c r="K55" s="1142">
        <f t="shared" ca="1" si="27"/>
        <v>67999986.747257054</v>
      </c>
      <c r="L55" s="1142">
        <f t="shared" ca="1" si="27"/>
        <v>73616149.574761555</v>
      </c>
      <c r="M55" s="1142">
        <f t="shared" ca="1" si="27"/>
        <v>79521306.254142106</v>
      </c>
      <c r="N55" s="1142">
        <f t="shared" ca="1" si="27"/>
        <v>81846675.553794503</v>
      </c>
      <c r="O55" s="1142">
        <f t="shared" ca="1" si="27"/>
        <v>82824000.378466278</v>
      </c>
      <c r="P55" s="1142">
        <f t="shared" ca="1" si="27"/>
        <v>83812995.363305911</v>
      </c>
      <c r="Q55" s="1142">
        <f t="shared" ca="1" si="27"/>
        <v>84716427.786950395</v>
      </c>
      <c r="R55" s="1142">
        <f t="shared" ca="1" si="27"/>
        <v>85728020.101158455</v>
      </c>
      <c r="S55" s="1142">
        <f t="shared" ca="1" si="27"/>
        <v>86718480.078971624</v>
      </c>
      <c r="T55" s="1142">
        <f t="shared" ca="1" si="27"/>
        <v>87753978.744806617</v>
      </c>
      <c r="U55" s="1142">
        <f t="shared" ca="1" si="27"/>
        <v>88767845.66647397</v>
      </c>
      <c r="V55" s="1142">
        <f t="shared" ca="1" si="27"/>
        <v>89827815.648339108</v>
      </c>
      <c r="W55" s="1142">
        <f t="shared" ca="1" si="27"/>
        <v>90900442.649804294</v>
      </c>
      <c r="X55" s="1142">
        <f t="shared" ca="1" si="27"/>
        <v>91950662.289822742</v>
      </c>
      <c r="Y55" s="1142">
        <f t="shared" ca="1" si="27"/>
        <v>93048638.038902357</v>
      </c>
      <c r="Z55" s="1142">
        <f t="shared" ca="1" si="27"/>
        <v>94123676.886863708</v>
      </c>
      <c r="AA55" s="1142">
        <f t="shared" ca="1" si="27"/>
        <v>95247600.435236245</v>
      </c>
      <c r="AB55" s="1142">
        <f t="shared" ca="1" si="27"/>
        <v>96384944.667801812</v>
      </c>
      <c r="AC55" s="1142">
        <f t="shared" ca="1" si="27"/>
        <v>97423891.954992965</v>
      </c>
      <c r="AD55" s="1142">
        <f t="shared" ca="1" si="27"/>
        <v>98587223.116332248</v>
      </c>
      <c r="AE55" s="1142">
        <f t="shared" ca="1" si="27"/>
        <v>99726252.090817392</v>
      </c>
      <c r="AF55" s="1142">
        <f t="shared" ca="1" si="27"/>
        <v>100917075.55652763</v>
      </c>
      <c r="AG55" s="1142">
        <f t="shared" ca="1" si="27"/>
        <v>102083022.51644509</v>
      </c>
      <c r="AH55" s="1142">
        <f t="shared" ca="1" si="27"/>
        <v>103301987.99558999</v>
      </c>
      <c r="AI55" s="1142">
        <f t="shared" ca="1" si="27"/>
        <v>104150058.1406955</v>
      </c>
      <c r="AJ55" s="1142">
        <f t="shared" ca="1" si="27"/>
        <v>105009406.21785305</v>
      </c>
      <c r="AK55" s="1142">
        <f t="shared" ca="1" si="27"/>
        <v>105926989.79868983</v>
      </c>
      <c r="AL55" s="1142">
        <f t="shared" ca="1" si="27"/>
        <v>106816169.94994329</v>
      </c>
      <c r="AM55" s="1142">
        <f t="shared" ca="1" si="27"/>
        <v>107759659.85363103</v>
      </c>
      <c r="AN55" s="1142">
        <f t="shared" ca="1" si="27"/>
        <v>108717037.61214018</v>
      </c>
      <c r="AO55" s="1142">
        <f t="shared" ca="1" si="27"/>
        <v>109562053.35751438</v>
      </c>
      <c r="AP55" s="1142">
        <f t="shared" ca="1" si="27"/>
        <v>110546017.93425718</v>
      </c>
      <c r="AQ55" s="1142">
        <f t="shared" ca="1" si="27"/>
        <v>111501322.5374288</v>
      </c>
      <c r="AR55" s="1142">
        <f t="shared" ca="1" si="27"/>
        <v>112513328.80370443</v>
      </c>
      <c r="AS55" s="1142">
        <f t="shared" ca="1" si="27"/>
        <v>113496051.98827186</v>
      </c>
      <c r="AT55" s="1142">
        <f t="shared" ca="1" si="27"/>
        <v>41552631.674136862</v>
      </c>
      <c r="AU55" s="1142">
        <f t="shared" ca="1" si="27"/>
        <v>41447562.282592371</v>
      </c>
      <c r="AV55" s="1142">
        <f t="shared" ca="1" si="27"/>
        <v>41325181.167119868</v>
      </c>
      <c r="AW55" s="1142">
        <f t="shared" ca="1" si="27"/>
        <v>41217395.806656815</v>
      </c>
      <c r="AX55" s="1142">
        <f t="shared" ca="1" si="27"/>
        <v>41092355.459320806</v>
      </c>
      <c r="AY55" s="1142">
        <f t="shared" ca="1" si="27"/>
        <v>40981789.94508224</v>
      </c>
      <c r="AZ55" s="1142">
        <f t="shared" ca="1" si="27"/>
        <v>40869904.176586717</v>
      </c>
      <c r="BA55" s="1142">
        <f t="shared" ca="1" si="27"/>
        <v>40725021.831668809</v>
      </c>
      <c r="BB55" s="1142">
        <f t="shared" ca="1" si="27"/>
        <v>40610070.014983483</v>
      </c>
      <c r="BC55" s="1142">
        <f t="shared" ca="1" si="27"/>
        <v>40478012.919920929</v>
      </c>
      <c r="BD55" s="1142">
        <f t="shared" ca="1" si="27"/>
        <v>40360111.588918336</v>
      </c>
      <c r="BE55" s="1142">
        <f t="shared" ca="1" si="27"/>
        <v>40225166.595396884</v>
      </c>
      <c r="BF55" s="1142">
        <f t="shared" ca="1" si="27"/>
        <v>40104246.045982398</v>
      </c>
      <c r="BG55" s="1142">
        <f t="shared" ca="1" si="27"/>
        <v>39934204.222452469</v>
      </c>
      <c r="BH55" s="1142">
        <f t="shared" ca="1" si="27"/>
        <v>39746661.130541973</v>
      </c>
      <c r="BI55" s="1142">
        <f t="shared" ca="1" si="27"/>
        <v>39572349.413184062</v>
      </c>
      <c r="BJ55" s="1142">
        <f t="shared" ca="1" si="27"/>
        <v>39380625.626257673</v>
      </c>
      <c r="BK55" s="1142">
        <f t="shared" ca="1" si="27"/>
        <v>39201943.107243761</v>
      </c>
      <c r="BL55" s="1142">
        <f t="shared" ca="1" si="27"/>
        <v>39021126.954085454</v>
      </c>
      <c r="BM55" s="1142">
        <f t="shared" ca="1" si="27"/>
        <v>38792817.811835587</v>
      </c>
      <c r="BN55" s="1142">
        <f t="shared" ca="1" si="27"/>
        <v>38607116.325157031</v>
      </c>
      <c r="BO55" s="1142">
        <f t="shared" ca="1" si="27"/>
        <v>38404240.703138411</v>
      </c>
      <c r="BP55" s="1142">
        <f t="shared" ref="BP55:CG55" ca="1" si="28">+BO60</f>
        <v>38213899.247248411</v>
      </c>
      <c r="BQ55" s="1142">
        <f t="shared" ca="1" si="28"/>
        <v>38006480.585768461</v>
      </c>
      <c r="BR55" s="1142">
        <f t="shared" ca="1" si="28"/>
        <v>0</v>
      </c>
      <c r="BS55" s="1142">
        <f t="shared" ca="1" si="28"/>
        <v>0</v>
      </c>
      <c r="BT55" s="1142">
        <f t="shared" ca="1" si="28"/>
        <v>0</v>
      </c>
      <c r="BU55" s="1142">
        <f t="shared" ca="1" si="28"/>
        <v>0</v>
      </c>
      <c r="BV55" s="1142">
        <f t="shared" ca="1" si="28"/>
        <v>0</v>
      </c>
      <c r="BW55" s="1142">
        <f t="shared" ca="1" si="28"/>
        <v>0</v>
      </c>
      <c r="BX55" s="1142">
        <f t="shared" ca="1" si="28"/>
        <v>0</v>
      </c>
      <c r="BY55" s="1142">
        <f t="shared" ca="1" si="28"/>
        <v>0</v>
      </c>
      <c r="BZ55" s="1142">
        <f t="shared" ca="1" si="28"/>
        <v>0</v>
      </c>
      <c r="CA55" s="1142">
        <f t="shared" ca="1" si="28"/>
        <v>0</v>
      </c>
      <c r="CB55" s="1142">
        <f t="shared" ca="1" si="28"/>
        <v>0</v>
      </c>
      <c r="CC55" s="1142">
        <f t="shared" ca="1" si="28"/>
        <v>0</v>
      </c>
      <c r="CD55" s="1142">
        <f t="shared" ca="1" si="28"/>
        <v>0</v>
      </c>
      <c r="CE55" s="1142">
        <f t="shared" ca="1" si="28"/>
        <v>0</v>
      </c>
      <c r="CF55" s="1142">
        <f t="shared" ca="1" si="28"/>
        <v>0</v>
      </c>
      <c r="CG55" s="1142">
        <f t="shared" ca="1" si="28"/>
        <v>0</v>
      </c>
    </row>
    <row r="56" spans="1:85" ht="14" outlineLevel="1">
      <c r="A56" s="1141" t="s">
        <v>791</v>
      </c>
      <c r="B56" s="1142"/>
      <c r="C56" s="1142">
        <v>0</v>
      </c>
      <c r="D56" s="1142">
        <f ca="1">+IF($C$22="Simple",MAX(0,SUM($C57:C59))*$B$18/12,D55*((1+$B$18)^((D$33-C$33)/365)-1))</f>
        <v>374121.82164319861</v>
      </c>
      <c r="E56" s="1142">
        <f ca="1">+IF($C$22="Simple",MAX(0,SUM($C57:D59))*$B$18/12,E55*((1+$B$18)^((E$33-D$33)/365)-1))</f>
        <v>480038.84158886463</v>
      </c>
      <c r="F56" s="1142">
        <f ca="1">+IF($C$22="Simple",MAX(0,SUM($C57:E59))*$B$18/12,F55*((1+$B$18)^((F$33-E$33)/365)-1))</f>
        <v>510906.89887754741</v>
      </c>
      <c r="G56" s="1142">
        <f ca="1">+IF($C$22="Simple",MAX(0,SUM($C57:F59))*$B$18/12,G55*((1+$B$18)^((G$33-F$33)/365)-1))</f>
        <v>578982.88782320987</v>
      </c>
      <c r="H56" s="1142">
        <f ca="1">+IF($C$22="Simple",MAX(0,SUM($C57:G59))*$B$18/12,H55*((1+$B$18)^((H$33-G$33)/365)-1))</f>
        <v>612323.80853056209</v>
      </c>
      <c r="I56" s="1142">
        <f ca="1">+IF($C$22="Simple",MAX(0,SUM($C57:H59))*$B$18/12,I55*((1+$B$18)^((I$33-H$33)/365)-1))</f>
        <v>688652.48636595393</v>
      </c>
      <c r="J56" s="1142">
        <f ca="1">+IF($C$22="Simple",MAX(0,SUM($C57:I59))*$B$18/12,J55*((1+$B$18)^((J$33-I$33)/365)-1))</f>
        <v>747713.81163048581</v>
      </c>
      <c r="K56" s="1142">
        <f ca="1">+IF($C$22="Simple",MAX(0,SUM($C57:J59))*$B$18/12,K55*((1+$B$18)^((K$33-J$33)/365)-1))</f>
        <v>785638.87612836866</v>
      </c>
      <c r="L56" s="1142">
        <f ca="1">+IF($C$22="Simple",MAX(0,SUM($C57:K59))*$B$18/12,L55*((1+$B$18)^((L$33-K$33)/365)-1))</f>
        <v>879044.75031336793</v>
      </c>
      <c r="M56" s="1142">
        <f ca="1">+IF($C$22="Simple",MAX(0,SUM($C57:L59))*$B$18/12,M55*((1+$B$18)^((M$33-L$33)/365)-1))</f>
        <v>918750.61543720227</v>
      </c>
      <c r="N56" s="1142">
        <f ca="1">+IF($C$22="Simple",MAX(0,SUM($C57:M59))*$B$18/12,N55*((1+$B$18)^((N$33-M$33)/365)-1))</f>
        <v>977324.82467176847</v>
      </c>
      <c r="O56" s="1142">
        <f ca="1">+IF($C$22="Simple",MAX(0,SUM($C57:N59))*$B$18/12,O55*((1+$B$18)^((O$33-N$33)/365)-1))</f>
        <v>988994.98483962915</v>
      </c>
      <c r="P56" s="1142">
        <f ca="1">+IF($C$22="Simple",MAX(0,SUM($C57:O59))*$B$18/12,P55*((1+$B$18)^((P$33-O$33)/365)-1))</f>
        <v>903432.42364448472</v>
      </c>
      <c r="Q56" s="1142">
        <f ca="1">+IF($C$22="Simple",MAX(0,SUM($C57:P59))*$B$18/12,Q55*((1+$B$18)^((Q$33-P$33)/365)-1))</f>
        <v>1011592.3142080674</v>
      </c>
      <c r="R56" s="1142">
        <f ca="1">+IF($C$22="Simple",MAX(0,SUM($C57:Q59))*$B$18/12,R55*((1+$B$18)^((R$33-Q$33)/365)-1))</f>
        <v>990459.97781317367</v>
      </c>
      <c r="S56" s="1142">
        <f ca="1">+IF($C$22="Simple",MAX(0,SUM($C57:R59))*$B$18/12,S55*((1+$B$18)^((S$33-R$33)/365)-1))</f>
        <v>1035498.6658349863</v>
      </c>
      <c r="T56" s="1142">
        <f ca="1">+IF($C$22="Simple",MAX(0,SUM($C57:S59))*$B$18/12,T55*((1+$B$18)^((T$33-S$33)/365)-1))</f>
        <v>1013866.9216673576</v>
      </c>
      <c r="U56" s="1142">
        <f ca="1">+IF($C$22="Simple",MAX(0,SUM($C57:T59))*$B$18/12,U55*((1+$B$18)^((U$33-T$33)/365)-1))</f>
        <v>1059969.9818651367</v>
      </c>
      <c r="V56" s="1142">
        <f ca="1">+IF($C$22="Simple",MAX(0,SUM($C57:U59))*$B$18/12,V55*((1+$B$18)^((V$33-U$33)/365)-1))</f>
        <v>1072627.0014651911</v>
      </c>
      <c r="W56" s="1142">
        <f ca="1">+IF($C$22="Simple",MAX(0,SUM($C57:V59))*$B$18/12,W55*((1+$B$18)^((W$33-V$33)/365)-1))</f>
        <v>1050219.6400184471</v>
      </c>
      <c r="X56" s="1142">
        <f ca="1">+IF($C$22="Simple",MAX(0,SUM($C57:W59))*$B$18/12,X55*((1+$B$18)^((X$33-W$33)/365)-1))</f>
        <v>1097975.7490796184</v>
      </c>
      <c r="Y56" s="1142">
        <f ca="1">+IF($C$22="Simple",MAX(0,SUM($C57:X59))*$B$18/12,Y55*((1+$B$18)^((Y$33-X$33)/365)-1))</f>
        <v>1075038.8479613548</v>
      </c>
      <c r="Z56" s="1142">
        <f ca="1">+IF($C$22="Simple",MAX(0,SUM($C57:Y59))*$B$18/12,Z55*((1+$B$18)^((Z$33-Y$33)/365)-1))</f>
        <v>1123923.5483725341</v>
      </c>
      <c r="AA56" s="1142">
        <f ca="1">+IF($C$22="Simple",MAX(0,SUM($C57:Z59))*$B$18/12,AA55*((1+$B$18)^((AA$33-Z$33)/365)-1))</f>
        <v>1137344.2325655739</v>
      </c>
      <c r="AB56" s="1142">
        <f ca="1">+IF($C$22="Simple",MAX(0,SUM($C57:AA59))*$B$18/12,AB55*((1+$B$18)^((AB$33-AA$33)/365)-1))</f>
        <v>1038947.2871911576</v>
      </c>
      <c r="AC56" s="1142">
        <f ca="1">+IF($C$22="Simple",MAX(0,SUM($C57:AB59))*$B$18/12,AC55*((1+$B$18)^((AC$33-AB$33)/365)-1))</f>
        <v>1163331.1613392776</v>
      </c>
      <c r="AD56" s="1142">
        <f ca="1">+IF($C$22="Simple",MAX(0,SUM($C57:AC59))*$B$18/12,AD55*((1+$B$18)^((AD$33-AC$33)/365)-1))</f>
        <v>1139028.9744851501</v>
      </c>
      <c r="AE56" s="1142">
        <f ca="1">+IF($C$22="Simple",MAX(0,SUM($C57:AD59))*$B$18/12,AE55*((1+$B$18)^((AE$33-AD$33)/365)-1))</f>
        <v>1190823.4657102344</v>
      </c>
      <c r="AF56" s="1142">
        <f ca="1">+IF($C$22="Simple",MAX(0,SUM($C57:AE59))*$B$18/12,AF55*((1+$B$18)^((AF$33-AE$33)/365)-1))</f>
        <v>1165946.9599174615</v>
      </c>
      <c r="AG56" s="1142">
        <f ca="1">+IF($C$22="Simple",MAX(0,SUM($C57:AF59))*$B$18/12,AG55*((1+$B$18)^((AG$33-AF$33)/365)-1))</f>
        <v>1218965.4791449073</v>
      </c>
      <c r="AH56" s="1142">
        <f ca="1">+IF($C$22="Simple",MAX(0,SUM($C57:AG59))*$B$18/12,AH55*((1+$B$18)^((AH$33-AG$33)/365)-1))</f>
        <v>1233521.05168497</v>
      </c>
      <c r="AI56" s="1142">
        <f ca="1">+IF($C$22="Simple",MAX(0,SUM($C57:AH59))*$B$18/12,AI55*((1+$B$18)^((AI$33-AH$33)/365)-1))</f>
        <v>1203299.2731378856</v>
      </c>
      <c r="AJ56" s="1142">
        <f ca="1">+IF($C$22="Simple",MAX(0,SUM($C57:AI59))*$B$18/12,AJ55*((1+$B$18)^((AJ$33-AI$33)/365)-1))</f>
        <v>1253909.2006650451</v>
      </c>
      <c r="AK56" s="1142">
        <f ca="1">+IF($C$22="Simple",MAX(0,SUM($C57:AJ59))*$B$18/12,AK55*((1+$B$18)^((AK$33-AJ$33)/365)-1))</f>
        <v>1223829.0799440597</v>
      </c>
      <c r="AL56" s="1142">
        <f ca="1">+IF($C$22="Simple",MAX(0,SUM($C57:AK59))*$B$18/12,AL55*((1+$B$18)^((AL$33-AK$33)/365)-1))</f>
        <v>1275483.6266968979</v>
      </c>
      <c r="AM56" s="1142">
        <f ca="1">+IF($C$22="Simple",MAX(0,SUM($C57:AL59))*$B$18/12,AM55*((1+$B$18)^((AM$33-AL$33)/365)-1))</f>
        <v>1286749.7666892933</v>
      </c>
      <c r="AN56" s="1142">
        <f ca="1">+IF($C$22="Simple",MAX(0,SUM($C57:AM59))*$B$18/12,AN55*((1+$B$18)^((AN$33-AM$33)/365)-1))</f>
        <v>1171876.7042704378</v>
      </c>
      <c r="AO56" s="1142">
        <f ca="1">+IF($C$22="Simple",MAX(0,SUM($C57:AN59))*$B$18/12,AO55*((1+$B$18)^((AO$33-AN$33)/365)-1))</f>
        <v>1308272.0081640193</v>
      </c>
      <c r="AP56" s="1142">
        <f ca="1">+IF($C$22="Simple",MAX(0,SUM($C57:AO59))*$B$18/12,AP55*((1+$B$18)^((AP$33-AO$33)/365)-1))</f>
        <v>1277195.0914216843</v>
      </c>
      <c r="AQ56" s="1142">
        <f ca="1">+IF($C$22="Simple",MAX(0,SUM($C57:AP59))*$B$18/12,AQ55*((1+$B$18)^((AQ$33-AP$33)/365)-1))</f>
        <v>1331428.6715034549</v>
      </c>
      <c r="AR56" s="1142">
        <f ca="1">+IF($C$22="Simple",MAX(0,SUM($C57:AQ59))*$B$18/12,AR55*((1+$B$18)^((AR$33-AQ$33)/365)-1))</f>
        <v>1299924.4473289486</v>
      </c>
      <c r="AS56" s="1142">
        <f ca="1">+IF($C$22="Simple",MAX(0,SUM($C57:AR59))*$B$18/12,AS55*((1+$B$18)^((AS$33-AR$33)/365)-1))</f>
        <v>1355247.5816500434</v>
      </c>
      <c r="AT56" s="1142">
        <f ca="1">+IF($C$22="Simple",MAX(0,SUM($C57:AS59))*$B$18/12,AT55*((1+$B$18)^((AT$33-AS$33)/365)-1))</f>
        <v>496176.7621078855</v>
      </c>
      <c r="AU56" s="1142">
        <f ca="1">+IF($C$22="Simple",MAX(0,SUM($C57:AT59))*$B$18/12,AU55*((1+$B$18)^((AU$33-AT$33)/365)-1))</f>
        <v>478865.0381798778</v>
      </c>
      <c r="AV56" s="1142">
        <f ca="1">+IF($C$22="Simple",MAX(0,SUM($C57:AU59))*$B$18/12,AV55*((1+$B$18)^((AV$33-AU$33)/365)-1))</f>
        <v>493460.79318932164</v>
      </c>
      <c r="AW56" s="1142">
        <f ca="1">+IF($C$22="Simple",MAX(0,SUM($C57:AV59))*$B$18/12,AW55*((1+$B$18)^((AW$33-AV$33)/365)-1))</f>
        <v>476205.80631636962</v>
      </c>
      <c r="AX56" s="1142">
        <f ca="1">+IF($C$22="Simple",MAX(0,SUM($C57:AW59))*$B$18/12,AX55*((1+$B$18)^((AX$33-AW$33)/365)-1))</f>
        <v>490680.63941381191</v>
      </c>
      <c r="AY56" s="1142">
        <f ca="1">+IF($C$22="Simple",MAX(0,SUM($C57:AX59))*$B$18/12,AY55*((1+$B$18)^((AY$33-AX$33)/365)-1))</f>
        <v>489360.38515685155</v>
      </c>
      <c r="AZ56" s="1142">
        <f ca="1">+IF($C$22="Simple",MAX(0,SUM($C57:AY59))*$B$18/12,AZ55*((1+$B$18)^((AZ$33-AY$33)/365)-1))</f>
        <v>456363.80873447272</v>
      </c>
      <c r="BA56" s="1142">
        <f ca="1">+IF($C$22="Simple",MAX(0,SUM($C57:AZ59))*$B$18/12,BA55*((1+$B$18)^((BA$33-AZ$33)/365)-1))</f>
        <v>486294.33696704888</v>
      </c>
      <c r="BB56" s="1142">
        <f ca="1">+IF($C$22="Simple",MAX(0,SUM($C57:BA59))*$B$18/12,BB55*((1+$B$18)^((BB$33-BA$33)/365)-1))</f>
        <v>469189.05858982314</v>
      </c>
      <c r="BC56" s="1142">
        <f ca="1">+IF($C$22="Simple",MAX(0,SUM($C57:BB59))*$B$18/12,BC55*((1+$B$18)^((BC$33-BB$33)/365)-1))</f>
        <v>483344.82264978503</v>
      </c>
      <c r="BD56" s="1142">
        <f ca="1">+IF($C$22="Simple",MAX(0,SUM($C57:BC59))*$B$18/12,BD55*((1+$B$18)^((BD$33-BC$33)/365)-1))</f>
        <v>466301.16013092292</v>
      </c>
      <c r="BE56" s="1142">
        <f ca="1">+IF($C$22="Simple",MAX(0,SUM($C57:BD59))*$B$18/12,BE55*((1+$B$18)^((BE$33-BD$33)/365)-1))</f>
        <v>480325.60423789069</v>
      </c>
      <c r="BF56" s="1142">
        <f ca="1">+IF($C$22="Simple",MAX(0,SUM($C57:BE59))*$B$18/12,BF55*((1+$B$18)^((BF$33-BE$33)/365)-1))</f>
        <v>478881.70130651194</v>
      </c>
      <c r="BG56" s="1142">
        <f ca="1">+IF($C$22="Simple",MAX(0,SUM($C57:BF59))*$B$18/12,BG55*((1+$B$18)^((BG$33-BF$33)/365)-1))</f>
        <v>461380.43292594986</v>
      </c>
      <c r="BH56" s="1142">
        <f ca="1">+IF($C$22="Simple",MAX(0,SUM($C57:BG59))*$B$18/12,BH55*((1+$B$18)^((BH$33-BG$33)/365)-1))</f>
        <v>474611.80747852882</v>
      </c>
      <c r="BI56" s="1142">
        <f ca="1">+IF($C$22="Simple",MAX(0,SUM($C57:BH59))*$B$18/12,BI55*((1+$B$18)^((BI$33-BH$33)/365)-1))</f>
        <v>457199.73791005346</v>
      </c>
      <c r="BJ56" s="1142">
        <f ca="1">+IF($C$22="Simple",MAX(0,SUM($C57:BI59))*$B$18/12,BJ55*((1+$B$18)^((BJ$33-BI$33)/365)-1))</f>
        <v>470241.00582253281</v>
      </c>
      <c r="BK56" s="1142">
        <f ca="1">+IF($C$22="Simple",MAX(0,SUM($C57:BJ59))*$B$18/12,BK55*((1+$B$18)^((BK$33-BJ$33)/365)-1))</f>
        <v>468107.37167813309</v>
      </c>
      <c r="BL56" s="1142">
        <f ca="1">+IF($C$22="Simple",MAX(0,SUM($C57:BK59))*$B$18/12,BL55*((1+$B$18)^((BL$33-BK$33)/365)-1))</f>
        <v>420614.38258657698</v>
      </c>
      <c r="BM56" s="1142">
        <f ca="1">+IF($C$22="Simple",MAX(0,SUM($C57:BL59))*$B$18/12,BM55*((1+$B$18)^((BM$33-BL$33)/365)-1))</f>
        <v>463222.03815788799</v>
      </c>
      <c r="BN56" s="1142">
        <f ca="1">+IF($C$22="Simple",MAX(0,SUM($C57:BM59))*$B$18/12,BN55*((1+$B$18)^((BN$33-BM$33)/365)-1))</f>
        <v>446047.90281782002</v>
      </c>
      <c r="BO56" s="1142">
        <f ca="1">+IF($C$22="Simple",MAX(0,SUM($C57:BN59))*$B$18/12,BO55*((1+$B$18)^((BO$33-BN$33)/365)-1))</f>
        <v>458582.06894644059</v>
      </c>
      <c r="BP56" s="1142">
        <f ca="1">+IF($C$22="Simple",MAX(0,SUM($C57:BO59))*$B$18/12,BP55*((1+$B$18)^((BP$33-BO$33)/365)-1))</f>
        <v>441504.86335649143</v>
      </c>
      <c r="BQ56" s="1142">
        <f ca="1">+IF($C$22="Simple",MAX(0,SUM($C57:BP59))*$B$18/12,BQ55*((1+$B$18)^((BQ$33-BP$33)/365)-1))</f>
        <v>453832.44613843167</v>
      </c>
      <c r="BR56" s="1142">
        <f ca="1">+IF($C$22="Simple",MAX(0,SUM($C57:BQ59))*$B$18/12,BR55*((1+$B$18)^((BR$33-BQ$33)/365)-1))</f>
        <v>0</v>
      </c>
      <c r="BS56" s="1142">
        <f ca="1">+IF($C$22="Simple",MAX(0,SUM($C57:BR59))*$B$18/12,BS55*((1+$B$18)^((BS$33-BR$33)/365)-1))</f>
        <v>0</v>
      </c>
      <c r="BT56" s="1142">
        <f ca="1">+IF($C$22="Simple",MAX(0,SUM($C57:BS59))*$B$18/12,BT55*((1+$B$18)^((BT$33-BS$33)/365)-1))</f>
        <v>0</v>
      </c>
      <c r="BU56" s="1142">
        <f ca="1">+IF($C$22="Simple",MAX(0,SUM($C57:BT59))*$B$18/12,BU55*((1+$B$18)^((BU$33-BT$33)/365)-1))</f>
        <v>0</v>
      </c>
      <c r="BV56" s="1142">
        <f ca="1">+IF($C$22="Simple",MAX(0,SUM($C57:BU59))*$B$18/12,BV55*((1+$B$18)^((BV$33-BU$33)/365)-1))</f>
        <v>0</v>
      </c>
      <c r="BW56" s="1142">
        <f ca="1">+IF($C$22="Simple",MAX(0,SUM($C57:BV59))*$B$18/12,BW55*((1+$B$18)^((BW$33-BV$33)/365)-1))</f>
        <v>0</v>
      </c>
      <c r="BX56" s="1142">
        <f ca="1">+IF($C$22="Simple",MAX(0,SUM($C57:BW59))*$B$18/12,BX55*((1+$B$18)^((BX$33-BW$33)/365)-1))</f>
        <v>0</v>
      </c>
      <c r="BY56" s="1142">
        <f ca="1">+IF($C$22="Simple",MAX(0,SUM($C57:BX59))*$B$18/12,BY55*((1+$B$18)^((BY$33-BX$33)/365)-1))</f>
        <v>0</v>
      </c>
      <c r="BZ56" s="1142">
        <f ca="1">+IF($C$22="Simple",MAX(0,SUM($C57:BY59))*$B$18/12,BZ55*((1+$B$18)^((BZ$33-BY$33)/365)-1))</f>
        <v>0</v>
      </c>
      <c r="CA56" s="1142">
        <f ca="1">+IF($C$22="Simple",MAX(0,SUM($C57:BZ59))*$B$18/12,CA55*((1+$B$18)^((CA$33-BZ$33)/365)-1))</f>
        <v>0</v>
      </c>
      <c r="CB56" s="1142">
        <f ca="1">+IF($C$22="Simple",MAX(0,SUM($C57:CA59))*$B$18/12,CB55*((1+$B$18)^((CB$33-CA$33)/365)-1))</f>
        <v>0</v>
      </c>
      <c r="CC56" s="1142">
        <f ca="1">+IF($C$22="Simple",MAX(0,SUM($C57:CB59))*$B$18/12,CC55*((1+$B$18)^((CC$33-CB$33)/365)-1))</f>
        <v>0</v>
      </c>
      <c r="CD56" s="1142">
        <f ca="1">+IF($C$22="Simple",MAX(0,SUM($C57:CC59))*$B$18/12,CD55*((1+$B$18)^((CD$33-CC$33)/365)-1))</f>
        <v>0</v>
      </c>
      <c r="CE56" s="1142">
        <f ca="1">+IF($C$22="Simple",MAX(0,SUM($C57:CD59))*$B$18/12,CE55*((1+$B$18)^((CE$33-CD$33)/365)-1))</f>
        <v>0</v>
      </c>
      <c r="CF56" s="1142">
        <f ca="1">+IF($C$22="Simple",MAX(0,SUM($C57:CE59))*$B$18/12,CF55*((1+$B$18)^((CF$33-CE$33)/365)-1))</f>
        <v>0</v>
      </c>
      <c r="CG56" s="1142">
        <f ca="1">+IF($C$22="Simple",MAX(0,SUM($C57:CF59))*$B$18/12,CG55*((1+$B$18)^((CG$33-CF$33)/365)-1))</f>
        <v>0</v>
      </c>
    </row>
    <row r="57" spans="1:85" ht="14" outlineLevel="1">
      <c r="A57" s="1141" t="s">
        <v>786</v>
      </c>
      <c r="B57" s="1142"/>
      <c r="C57" s="1142">
        <f t="shared" ref="C57:BN58" ca="1" si="29">+C42</f>
        <v>33504679.17981638</v>
      </c>
      <c r="D57" s="1142">
        <f t="shared" ca="1" si="29"/>
        <v>6322350.4774649888</v>
      </c>
      <c r="E57" s="1142">
        <f t="shared" ca="1" si="29"/>
        <v>3539714.9941044934</v>
      </c>
      <c r="F57" s="1142">
        <f t="shared" ca="1" si="29"/>
        <v>3755469.9823500286</v>
      </c>
      <c r="G57" s="1142">
        <f t="shared" ca="1" si="29"/>
        <v>3932653.5420241351</v>
      </c>
      <c r="H57" s="1142">
        <f t="shared" ca="1" si="29"/>
        <v>4060388.5302696694</v>
      </c>
      <c r="I57" s="1142">
        <f t="shared" ca="1" si="29"/>
        <v>4257474.9470866341</v>
      </c>
      <c r="J57" s="1142">
        <f t="shared" ca="1" si="29"/>
        <v>4634514.5376809137</v>
      </c>
      <c r="K57" s="1142">
        <f t="shared" ca="1" si="29"/>
        <v>4830523.9513761308</v>
      </c>
      <c r="L57" s="1142">
        <f t="shared" ca="1" si="29"/>
        <v>5026111.9290671842</v>
      </c>
      <c r="M57" s="1142">
        <f t="shared" ca="1" si="29"/>
        <v>1406618.6842151911</v>
      </c>
      <c r="N57" s="1142">
        <f t="shared" ca="1" si="29"/>
        <v>0</v>
      </c>
      <c r="O57" s="1142">
        <f t="shared" ca="1" si="29"/>
        <v>0</v>
      </c>
      <c r="P57" s="1142">
        <f t="shared" ca="1" si="29"/>
        <v>0</v>
      </c>
      <c r="Q57" s="1142">
        <f t="shared" ca="1" si="29"/>
        <v>0</v>
      </c>
      <c r="R57" s="1142">
        <f t="shared" ca="1" si="29"/>
        <v>0</v>
      </c>
      <c r="S57" s="1142">
        <f t="shared" ca="1" si="29"/>
        <v>0</v>
      </c>
      <c r="T57" s="1142">
        <f t="shared" ca="1" si="29"/>
        <v>0</v>
      </c>
      <c r="U57" s="1142">
        <f t="shared" ca="1" si="29"/>
        <v>0</v>
      </c>
      <c r="V57" s="1142">
        <f t="shared" ca="1" si="29"/>
        <v>0</v>
      </c>
      <c r="W57" s="1142">
        <f t="shared" ca="1" si="29"/>
        <v>0</v>
      </c>
      <c r="X57" s="1142">
        <f t="shared" ca="1" si="29"/>
        <v>0</v>
      </c>
      <c r="Y57" s="1142">
        <f t="shared" ca="1" si="29"/>
        <v>0</v>
      </c>
      <c r="Z57" s="1142">
        <f t="shared" ca="1" si="29"/>
        <v>0</v>
      </c>
      <c r="AA57" s="1142">
        <f t="shared" ca="1" si="29"/>
        <v>0</v>
      </c>
      <c r="AB57" s="1142">
        <f t="shared" ca="1" si="29"/>
        <v>0</v>
      </c>
      <c r="AC57" s="1142">
        <f t="shared" ca="1" si="29"/>
        <v>0</v>
      </c>
      <c r="AD57" s="1142">
        <f t="shared" ca="1" si="29"/>
        <v>0</v>
      </c>
      <c r="AE57" s="1142">
        <f t="shared" ca="1" si="29"/>
        <v>0</v>
      </c>
      <c r="AF57" s="1142">
        <f t="shared" ca="1" si="29"/>
        <v>0</v>
      </c>
      <c r="AG57" s="1142">
        <f t="shared" ca="1" si="29"/>
        <v>0</v>
      </c>
      <c r="AH57" s="1142">
        <f t="shared" ca="1" si="29"/>
        <v>0</v>
      </c>
      <c r="AI57" s="1142">
        <f t="shared" ca="1" si="29"/>
        <v>0</v>
      </c>
      <c r="AJ57" s="1142">
        <f t="shared" ca="1" si="29"/>
        <v>0</v>
      </c>
      <c r="AK57" s="1142">
        <f t="shared" ca="1" si="29"/>
        <v>0</v>
      </c>
      <c r="AL57" s="1142">
        <f t="shared" ca="1" si="29"/>
        <v>0</v>
      </c>
      <c r="AM57" s="1142">
        <f t="shared" ca="1" si="29"/>
        <v>0</v>
      </c>
      <c r="AN57" s="1142">
        <f t="shared" ca="1" si="29"/>
        <v>0</v>
      </c>
      <c r="AO57" s="1142">
        <f t="shared" ca="1" si="29"/>
        <v>0</v>
      </c>
      <c r="AP57" s="1142">
        <f t="shared" ca="1" si="29"/>
        <v>0</v>
      </c>
      <c r="AQ57" s="1142">
        <f t="shared" ca="1" si="29"/>
        <v>0</v>
      </c>
      <c r="AR57" s="1142">
        <f t="shared" ca="1" si="29"/>
        <v>0</v>
      </c>
      <c r="AS57" s="1142">
        <f t="shared" ca="1" si="29"/>
        <v>0</v>
      </c>
      <c r="AT57" s="1142">
        <f t="shared" ca="1" si="29"/>
        <v>0</v>
      </c>
      <c r="AU57" s="1142">
        <f t="shared" ca="1" si="29"/>
        <v>0</v>
      </c>
      <c r="AV57" s="1142">
        <f t="shared" ca="1" si="29"/>
        <v>0</v>
      </c>
      <c r="AW57" s="1142">
        <f t="shared" ca="1" si="29"/>
        <v>0</v>
      </c>
      <c r="AX57" s="1142">
        <f t="shared" ca="1" si="29"/>
        <v>0</v>
      </c>
      <c r="AY57" s="1142">
        <f t="shared" ca="1" si="29"/>
        <v>0</v>
      </c>
      <c r="AZ57" s="1142">
        <f t="shared" ca="1" si="29"/>
        <v>0</v>
      </c>
      <c r="BA57" s="1142">
        <f t="shared" ca="1" si="29"/>
        <v>0</v>
      </c>
      <c r="BB57" s="1142">
        <f t="shared" ca="1" si="29"/>
        <v>0</v>
      </c>
      <c r="BC57" s="1142">
        <f t="shared" ca="1" si="29"/>
        <v>0</v>
      </c>
      <c r="BD57" s="1142">
        <f t="shared" ca="1" si="29"/>
        <v>0</v>
      </c>
      <c r="BE57" s="1142">
        <f t="shared" ca="1" si="29"/>
        <v>0</v>
      </c>
      <c r="BF57" s="1142">
        <f t="shared" ca="1" si="29"/>
        <v>0</v>
      </c>
      <c r="BG57" s="1142">
        <f t="shared" ca="1" si="29"/>
        <v>0</v>
      </c>
      <c r="BH57" s="1142">
        <f t="shared" ca="1" si="29"/>
        <v>0</v>
      </c>
      <c r="BI57" s="1142">
        <f t="shared" ca="1" si="29"/>
        <v>0</v>
      </c>
      <c r="BJ57" s="1142">
        <f t="shared" ca="1" si="29"/>
        <v>0</v>
      </c>
      <c r="BK57" s="1142">
        <f t="shared" ca="1" si="29"/>
        <v>0</v>
      </c>
      <c r="BL57" s="1142">
        <f t="shared" ca="1" si="29"/>
        <v>0</v>
      </c>
      <c r="BM57" s="1142">
        <f t="shared" ca="1" si="29"/>
        <v>0</v>
      </c>
      <c r="BN57" s="1142">
        <f t="shared" ca="1" si="29"/>
        <v>0</v>
      </c>
      <c r="BO57" s="1142">
        <f t="shared" ref="BO57:CG58" ca="1" si="30">+BO42</f>
        <v>0</v>
      </c>
      <c r="BP57" s="1142">
        <f t="shared" ca="1" si="30"/>
        <v>0</v>
      </c>
      <c r="BQ57" s="1142">
        <f t="shared" ca="1" si="30"/>
        <v>0</v>
      </c>
      <c r="BR57" s="1142">
        <f t="shared" si="30"/>
        <v>0</v>
      </c>
      <c r="BS57" s="1142">
        <f t="shared" si="30"/>
        <v>0</v>
      </c>
      <c r="BT57" s="1142">
        <f t="shared" si="30"/>
        <v>0</v>
      </c>
      <c r="BU57" s="1142">
        <f t="shared" si="30"/>
        <v>0</v>
      </c>
      <c r="BV57" s="1142">
        <f t="shared" si="30"/>
        <v>0</v>
      </c>
      <c r="BW57" s="1142">
        <f t="shared" si="30"/>
        <v>0</v>
      </c>
      <c r="BX57" s="1142">
        <f t="shared" si="30"/>
        <v>0</v>
      </c>
      <c r="BY57" s="1142">
        <f t="shared" si="30"/>
        <v>0</v>
      </c>
      <c r="BZ57" s="1142">
        <f t="shared" si="30"/>
        <v>0</v>
      </c>
      <c r="CA57" s="1142">
        <f t="shared" si="30"/>
        <v>0</v>
      </c>
      <c r="CB57" s="1142">
        <f t="shared" si="30"/>
        <v>0</v>
      </c>
      <c r="CC57" s="1142">
        <f t="shared" si="30"/>
        <v>0</v>
      </c>
      <c r="CD57" s="1142">
        <f t="shared" si="30"/>
        <v>0</v>
      </c>
      <c r="CE57" s="1142">
        <f t="shared" si="30"/>
        <v>0</v>
      </c>
      <c r="CF57" s="1142">
        <f t="shared" si="30"/>
        <v>0</v>
      </c>
      <c r="CG57" s="1142">
        <f t="shared" si="30"/>
        <v>0</v>
      </c>
    </row>
    <row r="58" spans="1:85" ht="14" outlineLevel="1">
      <c r="A58" s="1141" t="s">
        <v>792</v>
      </c>
      <c r="B58" s="1142"/>
      <c r="C58" s="1142">
        <f t="shared" ca="1" si="29"/>
        <v>0</v>
      </c>
      <c r="D58" s="1142">
        <f t="shared" ca="1" si="29"/>
        <v>0</v>
      </c>
      <c r="E58" s="1142">
        <f t="shared" ca="1" si="29"/>
        <v>0</v>
      </c>
      <c r="F58" s="1142">
        <f t="shared" ca="1" si="29"/>
        <v>0</v>
      </c>
      <c r="G58" s="1142">
        <f t="shared" ca="1" si="29"/>
        <v>0</v>
      </c>
      <c r="H58" s="1142">
        <f t="shared" ca="1" si="29"/>
        <v>0</v>
      </c>
      <c r="I58" s="1142">
        <f t="shared" ca="1" si="29"/>
        <v>0</v>
      </c>
      <c r="J58" s="1142">
        <f t="shared" ca="1" si="29"/>
        <v>0</v>
      </c>
      <c r="K58" s="1142">
        <f t="shared" ca="1" si="29"/>
        <v>0</v>
      </c>
      <c r="L58" s="1142">
        <f t="shared" ca="1" si="29"/>
        <v>0</v>
      </c>
      <c r="M58" s="1142">
        <f t="shared" ca="1" si="29"/>
        <v>0</v>
      </c>
      <c r="N58" s="1142">
        <f t="shared" ca="1" si="29"/>
        <v>0</v>
      </c>
      <c r="O58" s="1142">
        <f t="shared" ca="1" si="29"/>
        <v>0</v>
      </c>
      <c r="P58" s="1142">
        <f t="shared" ca="1" si="29"/>
        <v>0</v>
      </c>
      <c r="Q58" s="1142">
        <f t="shared" ca="1" si="29"/>
        <v>0</v>
      </c>
      <c r="R58" s="1142">
        <f t="shared" ca="1" si="29"/>
        <v>0</v>
      </c>
      <c r="S58" s="1142">
        <f t="shared" ca="1" si="29"/>
        <v>0</v>
      </c>
      <c r="T58" s="1142">
        <f t="shared" ca="1" si="29"/>
        <v>0</v>
      </c>
      <c r="U58" s="1142">
        <f t="shared" ca="1" si="29"/>
        <v>0</v>
      </c>
      <c r="V58" s="1142">
        <f t="shared" ca="1" si="29"/>
        <v>0</v>
      </c>
      <c r="W58" s="1142">
        <f t="shared" ca="1" si="29"/>
        <v>0</v>
      </c>
      <c r="X58" s="1142">
        <f t="shared" ca="1" si="29"/>
        <v>0</v>
      </c>
      <c r="Y58" s="1142">
        <f t="shared" ca="1" si="29"/>
        <v>0</v>
      </c>
      <c r="Z58" s="1142">
        <f t="shared" ca="1" si="29"/>
        <v>0</v>
      </c>
      <c r="AA58" s="1142">
        <f t="shared" ca="1" si="29"/>
        <v>0</v>
      </c>
      <c r="AB58" s="1142">
        <f t="shared" ca="1" si="29"/>
        <v>0</v>
      </c>
      <c r="AC58" s="1142">
        <f t="shared" ca="1" si="29"/>
        <v>0</v>
      </c>
      <c r="AD58" s="1142">
        <f t="shared" ca="1" si="29"/>
        <v>0</v>
      </c>
      <c r="AE58" s="1142">
        <f t="shared" ca="1" si="29"/>
        <v>0</v>
      </c>
      <c r="AF58" s="1142">
        <f t="shared" ca="1" si="29"/>
        <v>0</v>
      </c>
      <c r="AG58" s="1142">
        <f t="shared" ca="1" si="29"/>
        <v>0</v>
      </c>
      <c r="AH58" s="1142">
        <f t="shared" ca="1" si="29"/>
        <v>-385450.90657946456</v>
      </c>
      <c r="AI58" s="1142">
        <f t="shared" ca="1" si="29"/>
        <v>-343951.19598032592</v>
      </c>
      <c r="AJ58" s="1142">
        <f t="shared" ca="1" si="29"/>
        <v>-336325.6198282644</v>
      </c>
      <c r="AK58" s="1142">
        <f t="shared" ca="1" si="29"/>
        <v>-334648.92869060102</v>
      </c>
      <c r="AL58" s="1142">
        <f t="shared" ca="1" si="29"/>
        <v>-331993.7230091599</v>
      </c>
      <c r="AM58" s="1142">
        <f t="shared" ca="1" si="29"/>
        <v>-329372.00818014995</v>
      </c>
      <c r="AN58" s="1142">
        <f t="shared" ca="1" si="29"/>
        <v>-326860.95889622823</v>
      </c>
      <c r="AO58" s="1142">
        <f t="shared" ca="1" si="29"/>
        <v>-324307.4314212249</v>
      </c>
      <c r="AP58" s="1142">
        <f t="shared" ca="1" si="29"/>
        <v>-321890.48825006478</v>
      </c>
      <c r="AQ58" s="1142">
        <f t="shared" ca="1" si="29"/>
        <v>-319422.40522783081</v>
      </c>
      <c r="AR58" s="1142">
        <f t="shared" ca="1" si="29"/>
        <v>-317201.26276152098</v>
      </c>
      <c r="AS58" s="1142">
        <f t="shared" ca="1" si="29"/>
        <v>-73298667.895785049</v>
      </c>
      <c r="AT58" s="1142">
        <f t="shared" ca="1" si="29"/>
        <v>-601246.1536523744</v>
      </c>
      <c r="AU58" s="1142">
        <f t="shared" ca="1" si="29"/>
        <v>-601246.1536523744</v>
      </c>
      <c r="AV58" s="1142">
        <f t="shared" ca="1" si="29"/>
        <v>-601246.1536523744</v>
      </c>
      <c r="AW58" s="1142">
        <f t="shared" ca="1" si="29"/>
        <v>-601246.1536523744</v>
      </c>
      <c r="AX58" s="1142">
        <f t="shared" ca="1" si="29"/>
        <v>-601246.1536523744</v>
      </c>
      <c r="AY58" s="1142">
        <f t="shared" ca="1" si="29"/>
        <v>-601246.1536523744</v>
      </c>
      <c r="AZ58" s="1142">
        <f t="shared" ca="1" si="29"/>
        <v>-601246.1536523744</v>
      </c>
      <c r="BA58" s="1142">
        <f t="shared" ca="1" si="29"/>
        <v>-601246.1536523744</v>
      </c>
      <c r="BB58" s="1142">
        <f t="shared" ca="1" si="29"/>
        <v>-601246.1536523744</v>
      </c>
      <c r="BC58" s="1142">
        <f t="shared" ca="1" si="29"/>
        <v>-601246.1536523744</v>
      </c>
      <c r="BD58" s="1142">
        <f t="shared" ca="1" si="29"/>
        <v>-601246.1536523744</v>
      </c>
      <c r="BE58" s="1142">
        <f t="shared" ca="1" si="29"/>
        <v>-601246.1536523744</v>
      </c>
      <c r="BF58" s="1142">
        <f t="shared" ca="1" si="29"/>
        <v>-648923.52483644686</v>
      </c>
      <c r="BG58" s="1142">
        <f t="shared" ca="1" si="29"/>
        <v>-648923.52483644686</v>
      </c>
      <c r="BH58" s="1142">
        <f t="shared" ca="1" si="29"/>
        <v>-648923.52483644686</v>
      </c>
      <c r="BI58" s="1142">
        <f t="shared" ca="1" si="29"/>
        <v>-648923.52483644686</v>
      </c>
      <c r="BJ58" s="1142">
        <f t="shared" ca="1" si="29"/>
        <v>-648923.52483644686</v>
      </c>
      <c r="BK58" s="1142">
        <f t="shared" ca="1" si="29"/>
        <v>-648923.52483644686</v>
      </c>
      <c r="BL58" s="1142">
        <f t="shared" ca="1" si="29"/>
        <v>-648923.52483644686</v>
      </c>
      <c r="BM58" s="1142">
        <f t="shared" ca="1" si="29"/>
        <v>-648923.52483644686</v>
      </c>
      <c r="BN58" s="1142">
        <f t="shared" ca="1" si="29"/>
        <v>-648923.52483644686</v>
      </c>
      <c r="BO58" s="1142">
        <f t="shared" ca="1" si="30"/>
        <v>-648923.52483644686</v>
      </c>
      <c r="BP58" s="1142">
        <f t="shared" ca="1" si="30"/>
        <v>-648923.52483644686</v>
      </c>
      <c r="BQ58" s="1142">
        <f t="shared" ca="1" si="30"/>
        <v>-19371211.26110626</v>
      </c>
      <c r="BR58" s="1142">
        <f t="shared" ca="1" si="30"/>
        <v>0</v>
      </c>
      <c r="BS58" s="1142">
        <f t="shared" ca="1" si="30"/>
        <v>0</v>
      </c>
      <c r="BT58" s="1142">
        <f t="shared" ca="1" si="30"/>
        <v>0</v>
      </c>
      <c r="BU58" s="1142">
        <f t="shared" ca="1" si="30"/>
        <v>0</v>
      </c>
      <c r="BV58" s="1142">
        <f t="shared" ca="1" si="30"/>
        <v>0</v>
      </c>
      <c r="BW58" s="1142">
        <f t="shared" ca="1" si="30"/>
        <v>0</v>
      </c>
      <c r="BX58" s="1142">
        <f t="shared" ca="1" si="30"/>
        <v>0</v>
      </c>
      <c r="BY58" s="1142">
        <f t="shared" ca="1" si="30"/>
        <v>0</v>
      </c>
      <c r="BZ58" s="1142">
        <f t="shared" ca="1" si="30"/>
        <v>0</v>
      </c>
      <c r="CA58" s="1142">
        <f t="shared" ca="1" si="30"/>
        <v>0</v>
      </c>
      <c r="CB58" s="1142">
        <f t="shared" ca="1" si="30"/>
        <v>0</v>
      </c>
      <c r="CC58" s="1142">
        <f t="shared" ca="1" si="30"/>
        <v>0</v>
      </c>
      <c r="CD58" s="1142">
        <f t="shared" ca="1" si="30"/>
        <v>0</v>
      </c>
      <c r="CE58" s="1142">
        <f t="shared" ca="1" si="30"/>
        <v>0</v>
      </c>
      <c r="CF58" s="1142">
        <f t="shared" ca="1" si="30"/>
        <v>0</v>
      </c>
      <c r="CG58" s="1142">
        <f t="shared" ca="1" si="30"/>
        <v>0</v>
      </c>
    </row>
    <row r="59" spans="1:85" ht="14" outlineLevel="1">
      <c r="A59" s="1141" t="s">
        <v>787</v>
      </c>
      <c r="B59" s="1142"/>
      <c r="C59" s="1142">
        <f t="shared" ref="C59:AH59" ca="1" si="31">-MIN(C53,SUM(C55:C58))</f>
        <v>0</v>
      </c>
      <c r="D59" s="1142">
        <f t="shared" ca="1" si="31"/>
        <v>0</v>
      </c>
      <c r="E59" s="1142">
        <f t="shared" ca="1" si="31"/>
        <v>0</v>
      </c>
      <c r="F59" s="1142">
        <f t="shared" ca="1" si="31"/>
        <v>0</v>
      </c>
      <c r="G59" s="1142">
        <f t="shared" ca="1" si="31"/>
        <v>0</v>
      </c>
      <c r="H59" s="1142">
        <f t="shared" ca="1" si="31"/>
        <v>0</v>
      </c>
      <c r="I59" s="1142">
        <f t="shared" ca="1" si="31"/>
        <v>0</v>
      </c>
      <c r="J59" s="1142">
        <f t="shared" ca="1" si="31"/>
        <v>0</v>
      </c>
      <c r="K59" s="1142">
        <f t="shared" ca="1" si="31"/>
        <v>0</v>
      </c>
      <c r="L59" s="1142">
        <f t="shared" ca="1" si="31"/>
        <v>0</v>
      </c>
      <c r="M59" s="1142">
        <f t="shared" ca="1" si="31"/>
        <v>0</v>
      </c>
      <c r="N59" s="1142">
        <f t="shared" ca="1" si="31"/>
        <v>0</v>
      </c>
      <c r="O59" s="1142">
        <f t="shared" ca="1" si="31"/>
        <v>0</v>
      </c>
      <c r="P59" s="1142">
        <f t="shared" ca="1" si="31"/>
        <v>0</v>
      </c>
      <c r="Q59" s="1142">
        <f t="shared" ca="1" si="31"/>
        <v>0</v>
      </c>
      <c r="R59" s="1142">
        <f t="shared" ca="1" si="31"/>
        <v>0</v>
      </c>
      <c r="S59" s="1142">
        <f t="shared" ca="1" si="31"/>
        <v>0</v>
      </c>
      <c r="T59" s="1142">
        <f t="shared" ca="1" si="31"/>
        <v>0</v>
      </c>
      <c r="U59" s="1142">
        <f t="shared" ca="1" si="31"/>
        <v>0</v>
      </c>
      <c r="V59" s="1142">
        <f t="shared" ca="1" si="31"/>
        <v>0</v>
      </c>
      <c r="W59" s="1142">
        <f t="shared" ca="1" si="31"/>
        <v>0</v>
      </c>
      <c r="X59" s="1142">
        <f t="shared" ca="1" si="31"/>
        <v>0</v>
      </c>
      <c r="Y59" s="1142">
        <f t="shared" ca="1" si="31"/>
        <v>0</v>
      </c>
      <c r="Z59" s="1142">
        <f t="shared" ca="1" si="31"/>
        <v>0</v>
      </c>
      <c r="AA59" s="1142">
        <f t="shared" ca="1" si="31"/>
        <v>0</v>
      </c>
      <c r="AB59" s="1142">
        <f t="shared" ca="1" si="31"/>
        <v>0</v>
      </c>
      <c r="AC59" s="1142">
        <f t="shared" ca="1" si="31"/>
        <v>0</v>
      </c>
      <c r="AD59" s="1142">
        <f t="shared" ca="1" si="31"/>
        <v>0</v>
      </c>
      <c r="AE59" s="1142">
        <f t="shared" ca="1" si="31"/>
        <v>0</v>
      </c>
      <c r="AF59" s="1142">
        <f t="shared" ca="1" si="31"/>
        <v>0</v>
      </c>
      <c r="AG59" s="1142">
        <f t="shared" ca="1" si="31"/>
        <v>0</v>
      </c>
      <c r="AH59" s="1142">
        <f t="shared" ca="1" si="31"/>
        <v>0</v>
      </c>
      <c r="AI59" s="1142">
        <f t="shared" ref="AI59:CG59" ca="1" si="32">-MIN(AI53,SUM(AI55:AI58))</f>
        <v>0</v>
      </c>
      <c r="AJ59" s="1142">
        <f t="shared" ca="1" si="32"/>
        <v>0</v>
      </c>
      <c r="AK59" s="1142">
        <f t="shared" ca="1" si="32"/>
        <v>0</v>
      </c>
      <c r="AL59" s="1142">
        <f t="shared" ca="1" si="32"/>
        <v>0</v>
      </c>
      <c r="AM59" s="1142">
        <f t="shared" ca="1" si="32"/>
        <v>0</v>
      </c>
      <c r="AN59" s="1142">
        <f t="shared" ca="1" si="32"/>
        <v>0</v>
      </c>
      <c r="AO59" s="1142">
        <f t="shared" ca="1" si="32"/>
        <v>0</v>
      </c>
      <c r="AP59" s="1142">
        <f t="shared" ca="1" si="32"/>
        <v>0</v>
      </c>
      <c r="AQ59" s="1142">
        <f t="shared" ca="1" si="32"/>
        <v>0</v>
      </c>
      <c r="AR59" s="1142">
        <f t="shared" ca="1" si="32"/>
        <v>0</v>
      </c>
      <c r="AS59" s="1142">
        <f t="shared" ca="1" si="32"/>
        <v>0</v>
      </c>
      <c r="AT59" s="1142">
        <f t="shared" ca="1" si="32"/>
        <v>0</v>
      </c>
      <c r="AU59" s="1142">
        <f t="shared" ca="1" si="32"/>
        <v>0</v>
      </c>
      <c r="AV59" s="1142">
        <f t="shared" ca="1" si="32"/>
        <v>0</v>
      </c>
      <c r="AW59" s="1142">
        <f t="shared" ca="1" si="32"/>
        <v>0</v>
      </c>
      <c r="AX59" s="1142">
        <f t="shared" ca="1" si="32"/>
        <v>0</v>
      </c>
      <c r="AY59" s="1142">
        <f t="shared" ca="1" si="32"/>
        <v>0</v>
      </c>
      <c r="AZ59" s="1142">
        <f t="shared" ca="1" si="32"/>
        <v>0</v>
      </c>
      <c r="BA59" s="1142">
        <f t="shared" ca="1" si="32"/>
        <v>0</v>
      </c>
      <c r="BB59" s="1142">
        <f t="shared" ca="1" si="32"/>
        <v>0</v>
      </c>
      <c r="BC59" s="1142">
        <f t="shared" ca="1" si="32"/>
        <v>0</v>
      </c>
      <c r="BD59" s="1142">
        <f t="shared" ca="1" si="32"/>
        <v>0</v>
      </c>
      <c r="BE59" s="1142">
        <f t="shared" ca="1" si="32"/>
        <v>0</v>
      </c>
      <c r="BF59" s="1142">
        <f t="shared" ca="1" si="32"/>
        <v>0</v>
      </c>
      <c r="BG59" s="1142">
        <f t="shared" ca="1" si="32"/>
        <v>0</v>
      </c>
      <c r="BH59" s="1142">
        <f t="shared" ca="1" si="32"/>
        <v>0</v>
      </c>
      <c r="BI59" s="1142">
        <f t="shared" ca="1" si="32"/>
        <v>0</v>
      </c>
      <c r="BJ59" s="1142">
        <f t="shared" ca="1" si="32"/>
        <v>0</v>
      </c>
      <c r="BK59" s="1142">
        <f t="shared" ca="1" si="32"/>
        <v>0</v>
      </c>
      <c r="BL59" s="1142">
        <f t="shared" ca="1" si="32"/>
        <v>0</v>
      </c>
      <c r="BM59" s="1142">
        <f t="shared" ca="1" si="32"/>
        <v>0</v>
      </c>
      <c r="BN59" s="1142">
        <f t="shared" ca="1" si="32"/>
        <v>0</v>
      </c>
      <c r="BO59" s="1142">
        <f t="shared" ca="1" si="32"/>
        <v>0</v>
      </c>
      <c r="BP59" s="1142">
        <f t="shared" ca="1" si="32"/>
        <v>0</v>
      </c>
      <c r="BQ59" s="1142">
        <f t="shared" ca="1" si="32"/>
        <v>-19089101.770800635</v>
      </c>
      <c r="BR59" s="1142">
        <f t="shared" ca="1" si="32"/>
        <v>0</v>
      </c>
      <c r="BS59" s="1142">
        <f t="shared" ca="1" si="32"/>
        <v>0</v>
      </c>
      <c r="BT59" s="1142">
        <f t="shared" ca="1" si="32"/>
        <v>0</v>
      </c>
      <c r="BU59" s="1142">
        <f t="shared" ca="1" si="32"/>
        <v>0</v>
      </c>
      <c r="BV59" s="1142">
        <f t="shared" ca="1" si="32"/>
        <v>0</v>
      </c>
      <c r="BW59" s="1142">
        <f t="shared" ca="1" si="32"/>
        <v>0</v>
      </c>
      <c r="BX59" s="1142">
        <f t="shared" ca="1" si="32"/>
        <v>0</v>
      </c>
      <c r="BY59" s="1142">
        <f t="shared" ca="1" si="32"/>
        <v>0</v>
      </c>
      <c r="BZ59" s="1142">
        <f t="shared" ca="1" si="32"/>
        <v>0</v>
      </c>
      <c r="CA59" s="1142">
        <f t="shared" ca="1" si="32"/>
        <v>0</v>
      </c>
      <c r="CB59" s="1142">
        <f t="shared" ca="1" si="32"/>
        <v>0</v>
      </c>
      <c r="CC59" s="1142">
        <f t="shared" ca="1" si="32"/>
        <v>0</v>
      </c>
      <c r="CD59" s="1142">
        <f t="shared" ca="1" si="32"/>
        <v>0</v>
      </c>
      <c r="CE59" s="1142">
        <f t="shared" ca="1" si="32"/>
        <v>0</v>
      </c>
      <c r="CF59" s="1142">
        <f t="shared" ca="1" si="32"/>
        <v>0</v>
      </c>
      <c r="CG59" s="1142">
        <f t="shared" ca="1" si="32"/>
        <v>0</v>
      </c>
    </row>
    <row r="60" spans="1:85" outlineLevel="1">
      <c r="A60" s="1141" t="s">
        <v>788</v>
      </c>
      <c r="B60" s="1145"/>
      <c r="C60" s="1145">
        <f t="shared" ref="C60:AH60" ca="1" si="33">+SUM(C55:C59)</f>
        <v>33504679.17981638</v>
      </c>
      <c r="D60" s="1145">
        <f t="shared" ca="1" si="33"/>
        <v>40201151.478924565</v>
      </c>
      <c r="E60" s="1145">
        <f t="shared" ca="1" si="33"/>
        <v>44220905.314617917</v>
      </c>
      <c r="F60" s="1145">
        <f t="shared" ca="1" si="33"/>
        <v>48487282.195845492</v>
      </c>
      <c r="G60" s="1145">
        <f t="shared" ca="1" si="33"/>
        <v>52998918.625692837</v>
      </c>
      <c r="H60" s="1145">
        <f t="shared" ca="1" si="33"/>
        <v>57671630.964493066</v>
      </c>
      <c r="I60" s="1145">
        <f t="shared" ca="1" si="33"/>
        <v>62617758.39794565</v>
      </c>
      <c r="J60" s="1145">
        <f t="shared" ca="1" si="33"/>
        <v>67999986.747257054</v>
      </c>
      <c r="K60" s="1145">
        <f t="shared" ca="1" si="33"/>
        <v>73616149.574761555</v>
      </c>
      <c r="L60" s="1145">
        <f t="shared" ca="1" si="33"/>
        <v>79521306.254142106</v>
      </c>
      <c r="M60" s="1145">
        <f t="shared" ca="1" si="33"/>
        <v>81846675.553794503</v>
      </c>
      <c r="N60" s="1145">
        <f t="shared" ca="1" si="33"/>
        <v>82824000.378466278</v>
      </c>
      <c r="O60" s="1145">
        <f t="shared" ca="1" si="33"/>
        <v>83812995.363305911</v>
      </c>
      <c r="P60" s="1145">
        <f t="shared" ca="1" si="33"/>
        <v>84716427.786950395</v>
      </c>
      <c r="Q60" s="1145">
        <f t="shared" ca="1" si="33"/>
        <v>85728020.101158455</v>
      </c>
      <c r="R60" s="1145">
        <f t="shared" ca="1" si="33"/>
        <v>86718480.078971624</v>
      </c>
      <c r="S60" s="1145">
        <f t="shared" ca="1" si="33"/>
        <v>87753978.744806617</v>
      </c>
      <c r="T60" s="1145">
        <f t="shared" ca="1" si="33"/>
        <v>88767845.66647397</v>
      </c>
      <c r="U60" s="1145">
        <f t="shared" ca="1" si="33"/>
        <v>89827815.648339108</v>
      </c>
      <c r="V60" s="1145">
        <f t="shared" ca="1" si="33"/>
        <v>90900442.649804294</v>
      </c>
      <c r="W60" s="1145">
        <f t="shared" ca="1" si="33"/>
        <v>91950662.289822742</v>
      </c>
      <c r="X60" s="1145">
        <f t="shared" ca="1" si="33"/>
        <v>93048638.038902357</v>
      </c>
      <c r="Y60" s="1145">
        <f t="shared" ca="1" si="33"/>
        <v>94123676.886863708</v>
      </c>
      <c r="Z60" s="1145">
        <f t="shared" ca="1" si="33"/>
        <v>95247600.435236245</v>
      </c>
      <c r="AA60" s="1145">
        <f t="shared" ca="1" si="33"/>
        <v>96384944.667801812</v>
      </c>
      <c r="AB60" s="1145">
        <f t="shared" ca="1" si="33"/>
        <v>97423891.954992965</v>
      </c>
      <c r="AC60" s="1145">
        <f t="shared" ca="1" si="33"/>
        <v>98587223.116332248</v>
      </c>
      <c r="AD60" s="1145">
        <f t="shared" ca="1" si="33"/>
        <v>99726252.090817392</v>
      </c>
      <c r="AE60" s="1145">
        <f t="shared" ca="1" si="33"/>
        <v>100917075.55652763</v>
      </c>
      <c r="AF60" s="1145">
        <f t="shared" ca="1" si="33"/>
        <v>102083022.51644509</v>
      </c>
      <c r="AG60" s="1145">
        <f t="shared" ca="1" si="33"/>
        <v>103301987.99558999</v>
      </c>
      <c r="AH60" s="1145">
        <f t="shared" ca="1" si="33"/>
        <v>104150058.1406955</v>
      </c>
      <c r="AI60" s="1145">
        <f t="shared" ref="AI60:BK60" ca="1" si="34">+SUM(AI55:AI59)</f>
        <v>105009406.21785305</v>
      </c>
      <c r="AJ60" s="1145">
        <f t="shared" ca="1" si="34"/>
        <v>105926989.79868983</v>
      </c>
      <c r="AK60" s="1145">
        <f t="shared" ca="1" si="34"/>
        <v>106816169.94994329</v>
      </c>
      <c r="AL60" s="1145">
        <f t="shared" ca="1" si="34"/>
        <v>107759659.85363103</v>
      </c>
      <c r="AM60" s="1145">
        <f t="shared" ca="1" si="34"/>
        <v>108717037.61214018</v>
      </c>
      <c r="AN60" s="1145">
        <f t="shared" ca="1" si="34"/>
        <v>109562053.35751438</v>
      </c>
      <c r="AO60" s="1145">
        <f t="shared" ca="1" si="34"/>
        <v>110546017.93425718</v>
      </c>
      <c r="AP60" s="1145">
        <f t="shared" ca="1" si="34"/>
        <v>111501322.5374288</v>
      </c>
      <c r="AQ60" s="1145">
        <f t="shared" ca="1" si="34"/>
        <v>112513328.80370443</v>
      </c>
      <c r="AR60" s="1145">
        <f t="shared" ca="1" si="34"/>
        <v>113496051.98827186</v>
      </c>
      <c r="AS60" s="1145">
        <f t="shared" ca="1" si="34"/>
        <v>41552631.674136862</v>
      </c>
      <c r="AT60" s="1145">
        <f t="shared" ca="1" si="34"/>
        <v>41447562.282592371</v>
      </c>
      <c r="AU60" s="1145">
        <f t="shared" ca="1" si="34"/>
        <v>41325181.167119868</v>
      </c>
      <c r="AV60" s="1145">
        <f t="shared" ca="1" si="34"/>
        <v>41217395.806656815</v>
      </c>
      <c r="AW60" s="1145">
        <f t="shared" ca="1" si="34"/>
        <v>41092355.459320806</v>
      </c>
      <c r="AX60" s="1145">
        <f t="shared" ca="1" si="34"/>
        <v>40981789.94508224</v>
      </c>
      <c r="AY60" s="1145">
        <f t="shared" ca="1" si="34"/>
        <v>40869904.176586717</v>
      </c>
      <c r="AZ60" s="1145">
        <f t="shared" ca="1" si="34"/>
        <v>40725021.831668809</v>
      </c>
      <c r="BA60" s="1145">
        <f t="shared" ca="1" si="34"/>
        <v>40610070.014983483</v>
      </c>
      <c r="BB60" s="1145">
        <f t="shared" ca="1" si="34"/>
        <v>40478012.919920929</v>
      </c>
      <c r="BC60" s="1145">
        <f t="shared" ca="1" si="34"/>
        <v>40360111.588918336</v>
      </c>
      <c r="BD60" s="1145">
        <f t="shared" ca="1" si="34"/>
        <v>40225166.595396884</v>
      </c>
      <c r="BE60" s="1145">
        <f t="shared" ca="1" si="34"/>
        <v>40104246.045982398</v>
      </c>
      <c r="BF60" s="1145">
        <f t="shared" ca="1" si="34"/>
        <v>39934204.222452469</v>
      </c>
      <c r="BG60" s="1145">
        <f t="shared" ca="1" si="34"/>
        <v>39746661.130541973</v>
      </c>
      <c r="BH60" s="1145">
        <f t="shared" ca="1" si="34"/>
        <v>39572349.413184062</v>
      </c>
      <c r="BI60" s="1145">
        <f t="shared" ca="1" si="34"/>
        <v>39380625.626257673</v>
      </c>
      <c r="BJ60" s="1145">
        <f t="shared" ca="1" si="34"/>
        <v>39201943.107243761</v>
      </c>
      <c r="BK60" s="1145">
        <f t="shared" ca="1" si="34"/>
        <v>39021126.954085454</v>
      </c>
      <c r="BL60" s="1145">
        <f t="shared" ref="BL60:CG60" ca="1" si="35">+SUM(BL55:BL59)</f>
        <v>38792817.811835587</v>
      </c>
      <c r="BM60" s="1145">
        <f t="shared" ca="1" si="35"/>
        <v>38607116.325157031</v>
      </c>
      <c r="BN60" s="1145">
        <f t="shared" ca="1" si="35"/>
        <v>38404240.703138411</v>
      </c>
      <c r="BO60" s="1145">
        <f t="shared" ca="1" si="35"/>
        <v>38213899.247248411</v>
      </c>
      <c r="BP60" s="1145">
        <f t="shared" ca="1" si="35"/>
        <v>38006480.585768461</v>
      </c>
      <c r="BQ60" s="1145">
        <f t="shared" ca="1" si="35"/>
        <v>0</v>
      </c>
      <c r="BR60" s="1145">
        <f t="shared" ca="1" si="35"/>
        <v>0</v>
      </c>
      <c r="BS60" s="1145">
        <f t="shared" ca="1" si="35"/>
        <v>0</v>
      </c>
      <c r="BT60" s="1145">
        <f t="shared" ca="1" si="35"/>
        <v>0</v>
      </c>
      <c r="BU60" s="1145">
        <f t="shared" ca="1" si="35"/>
        <v>0</v>
      </c>
      <c r="BV60" s="1145">
        <f t="shared" ca="1" si="35"/>
        <v>0</v>
      </c>
      <c r="BW60" s="1145">
        <f t="shared" ca="1" si="35"/>
        <v>0</v>
      </c>
      <c r="BX60" s="1145">
        <f t="shared" ca="1" si="35"/>
        <v>0</v>
      </c>
      <c r="BY60" s="1145">
        <f t="shared" ca="1" si="35"/>
        <v>0</v>
      </c>
      <c r="BZ60" s="1145">
        <f t="shared" ca="1" si="35"/>
        <v>0</v>
      </c>
      <c r="CA60" s="1145">
        <f t="shared" ca="1" si="35"/>
        <v>0</v>
      </c>
      <c r="CB60" s="1145">
        <f t="shared" ca="1" si="35"/>
        <v>0</v>
      </c>
      <c r="CC60" s="1145">
        <f t="shared" ca="1" si="35"/>
        <v>0</v>
      </c>
      <c r="CD60" s="1145">
        <f t="shared" ca="1" si="35"/>
        <v>0</v>
      </c>
      <c r="CE60" s="1145">
        <f t="shared" ca="1" si="35"/>
        <v>0</v>
      </c>
      <c r="CF60" s="1145">
        <f t="shared" ca="1" si="35"/>
        <v>0</v>
      </c>
      <c r="CG60" s="1145">
        <f t="shared" ca="1" si="35"/>
        <v>0</v>
      </c>
    </row>
    <row r="61" spans="1:85" outlineLevel="1">
      <c r="A61" s="1141"/>
      <c r="B61" s="1145"/>
      <c r="C61" s="1145"/>
      <c r="D61" s="1145"/>
      <c r="E61" s="1145"/>
      <c r="F61" s="1145"/>
      <c r="G61" s="1145"/>
      <c r="H61" s="1145"/>
      <c r="I61" s="1145"/>
      <c r="J61" s="1145"/>
      <c r="K61" s="1145"/>
      <c r="L61" s="1145"/>
      <c r="M61" s="1145"/>
      <c r="N61" s="1145"/>
      <c r="O61" s="1145"/>
      <c r="P61" s="1145"/>
      <c r="Q61" s="1145"/>
      <c r="R61" s="1145"/>
      <c r="S61" s="1145"/>
      <c r="T61" s="1145"/>
      <c r="U61" s="1145"/>
      <c r="V61" s="1145"/>
      <c r="W61" s="1145"/>
      <c r="X61" s="1145"/>
      <c r="Y61" s="1145"/>
      <c r="Z61" s="1145"/>
      <c r="AA61" s="1145"/>
      <c r="AB61" s="1145"/>
      <c r="AC61" s="1145"/>
      <c r="AD61" s="1145"/>
      <c r="AE61" s="1145"/>
      <c r="AF61" s="1145"/>
      <c r="AG61" s="1145"/>
      <c r="AH61" s="1145"/>
      <c r="AI61" s="1145"/>
      <c r="AJ61" s="1145"/>
      <c r="AK61" s="1145"/>
      <c r="AL61" s="1145"/>
      <c r="AM61" s="1145"/>
      <c r="AN61" s="1145"/>
      <c r="AO61" s="1145"/>
      <c r="AP61" s="1145"/>
      <c r="AQ61" s="1145"/>
      <c r="AR61" s="1145"/>
      <c r="AS61" s="1145"/>
      <c r="AT61" s="1145"/>
      <c r="AU61" s="1145"/>
      <c r="AV61" s="1145"/>
      <c r="AW61" s="1145"/>
      <c r="AX61" s="1145"/>
      <c r="AY61" s="1145"/>
      <c r="AZ61" s="1145"/>
      <c r="BA61" s="1145"/>
      <c r="BB61" s="1145"/>
      <c r="BC61" s="1145"/>
      <c r="BD61" s="1145"/>
      <c r="BE61" s="1145"/>
      <c r="BF61" s="1145"/>
      <c r="BG61" s="1145"/>
      <c r="BH61" s="1145"/>
      <c r="BI61" s="1145"/>
      <c r="BJ61" s="1145"/>
      <c r="BK61" s="1145"/>
      <c r="BL61" s="1145"/>
      <c r="BM61" s="1145"/>
      <c r="BN61" s="1145"/>
      <c r="BO61" s="1145"/>
      <c r="BP61" s="1145"/>
      <c r="BQ61" s="1145"/>
      <c r="BR61" s="1145"/>
      <c r="BS61" s="1145"/>
      <c r="BT61" s="1145"/>
      <c r="BU61" s="1145"/>
      <c r="BV61" s="1145"/>
      <c r="BW61" s="1145"/>
      <c r="BX61" s="1145"/>
      <c r="BY61" s="1145"/>
      <c r="BZ61" s="1145"/>
      <c r="CA61" s="1145"/>
      <c r="CB61" s="1145"/>
      <c r="CC61" s="1145"/>
      <c r="CD61" s="1145"/>
      <c r="CE61" s="1145"/>
      <c r="CF61" s="1145"/>
      <c r="CG61" s="1145"/>
    </row>
    <row r="62" spans="1:85" ht="14" outlineLevel="1">
      <c r="A62" s="1141" t="s">
        <v>789</v>
      </c>
      <c r="B62" s="1142"/>
      <c r="C62" s="1142">
        <f t="shared" ref="C62:BN62" ca="1" si="36">-C57-C58-C59</f>
        <v>-33504679.17981638</v>
      </c>
      <c r="D62" s="1142">
        <f t="shared" ca="1" si="36"/>
        <v>-6322350.4774649888</v>
      </c>
      <c r="E62" s="1142">
        <f t="shared" ca="1" si="36"/>
        <v>-3539714.9941044934</v>
      </c>
      <c r="F62" s="1142">
        <f t="shared" ca="1" si="36"/>
        <v>-3755469.9823500286</v>
      </c>
      <c r="G62" s="1142">
        <f t="shared" ca="1" si="36"/>
        <v>-3932653.5420241351</v>
      </c>
      <c r="H62" s="1142">
        <f t="shared" ca="1" si="36"/>
        <v>-4060388.5302696694</v>
      </c>
      <c r="I62" s="1142">
        <f t="shared" ca="1" si="36"/>
        <v>-4257474.9470866341</v>
      </c>
      <c r="J62" s="1142">
        <f t="shared" ca="1" si="36"/>
        <v>-4634514.5376809137</v>
      </c>
      <c r="K62" s="1142">
        <f t="shared" ca="1" si="36"/>
        <v>-4830523.9513761308</v>
      </c>
      <c r="L62" s="1142">
        <f t="shared" ca="1" si="36"/>
        <v>-5026111.9290671842</v>
      </c>
      <c r="M62" s="1142">
        <f t="shared" ca="1" si="36"/>
        <v>-1406618.6842151911</v>
      </c>
      <c r="N62" s="1142">
        <f t="shared" ca="1" si="36"/>
        <v>0</v>
      </c>
      <c r="O62" s="1142">
        <f t="shared" ca="1" si="36"/>
        <v>0</v>
      </c>
      <c r="P62" s="1142">
        <f t="shared" ca="1" si="36"/>
        <v>0</v>
      </c>
      <c r="Q62" s="1142">
        <f t="shared" ca="1" si="36"/>
        <v>0</v>
      </c>
      <c r="R62" s="1142">
        <f t="shared" ca="1" si="36"/>
        <v>0</v>
      </c>
      <c r="S62" s="1142">
        <f t="shared" ca="1" si="36"/>
        <v>0</v>
      </c>
      <c r="T62" s="1142">
        <f t="shared" ca="1" si="36"/>
        <v>0</v>
      </c>
      <c r="U62" s="1142">
        <f t="shared" ca="1" si="36"/>
        <v>0</v>
      </c>
      <c r="V62" s="1142">
        <f t="shared" ca="1" si="36"/>
        <v>0</v>
      </c>
      <c r="W62" s="1142">
        <f t="shared" ca="1" si="36"/>
        <v>0</v>
      </c>
      <c r="X62" s="1142">
        <f t="shared" ca="1" si="36"/>
        <v>0</v>
      </c>
      <c r="Y62" s="1142">
        <f t="shared" ca="1" si="36"/>
        <v>0</v>
      </c>
      <c r="Z62" s="1142">
        <f t="shared" ca="1" si="36"/>
        <v>0</v>
      </c>
      <c r="AA62" s="1142">
        <f t="shared" ca="1" si="36"/>
        <v>0</v>
      </c>
      <c r="AB62" s="1142">
        <f t="shared" ca="1" si="36"/>
        <v>0</v>
      </c>
      <c r="AC62" s="1142">
        <f t="shared" ca="1" si="36"/>
        <v>0</v>
      </c>
      <c r="AD62" s="1142">
        <f t="shared" ca="1" si="36"/>
        <v>0</v>
      </c>
      <c r="AE62" s="1142">
        <f t="shared" ca="1" si="36"/>
        <v>0</v>
      </c>
      <c r="AF62" s="1142">
        <f t="shared" ca="1" si="36"/>
        <v>0</v>
      </c>
      <c r="AG62" s="1142">
        <f t="shared" ca="1" si="36"/>
        <v>0</v>
      </c>
      <c r="AH62" s="1142">
        <f t="shared" ca="1" si="36"/>
        <v>385450.90657946456</v>
      </c>
      <c r="AI62" s="1142">
        <f t="shared" ca="1" si="36"/>
        <v>343951.19598032592</v>
      </c>
      <c r="AJ62" s="1142">
        <f t="shared" ca="1" si="36"/>
        <v>336325.6198282644</v>
      </c>
      <c r="AK62" s="1142">
        <f t="shared" ca="1" si="36"/>
        <v>334648.92869060102</v>
      </c>
      <c r="AL62" s="1142">
        <f t="shared" ca="1" si="36"/>
        <v>331993.7230091599</v>
      </c>
      <c r="AM62" s="1142">
        <f t="shared" ca="1" si="36"/>
        <v>329372.00818014995</v>
      </c>
      <c r="AN62" s="1142">
        <f t="shared" ca="1" si="36"/>
        <v>326860.95889622823</v>
      </c>
      <c r="AO62" s="1142">
        <f t="shared" ca="1" si="36"/>
        <v>324307.4314212249</v>
      </c>
      <c r="AP62" s="1142">
        <f t="shared" ca="1" si="36"/>
        <v>321890.48825006478</v>
      </c>
      <c r="AQ62" s="1142">
        <f t="shared" ca="1" si="36"/>
        <v>319422.40522783081</v>
      </c>
      <c r="AR62" s="1142">
        <f t="shared" ca="1" si="36"/>
        <v>317201.26276152098</v>
      </c>
      <c r="AS62" s="1142">
        <f t="shared" ca="1" si="36"/>
        <v>73298667.895785049</v>
      </c>
      <c r="AT62" s="1142">
        <f t="shared" ca="1" si="36"/>
        <v>601246.1536523744</v>
      </c>
      <c r="AU62" s="1142">
        <f t="shared" ca="1" si="36"/>
        <v>601246.1536523744</v>
      </c>
      <c r="AV62" s="1142">
        <f t="shared" ca="1" si="36"/>
        <v>601246.1536523744</v>
      </c>
      <c r="AW62" s="1142">
        <f t="shared" ca="1" si="36"/>
        <v>601246.1536523744</v>
      </c>
      <c r="AX62" s="1142">
        <f t="shared" ca="1" si="36"/>
        <v>601246.1536523744</v>
      </c>
      <c r="AY62" s="1142">
        <f t="shared" ca="1" si="36"/>
        <v>601246.1536523744</v>
      </c>
      <c r="AZ62" s="1142">
        <f t="shared" ca="1" si="36"/>
        <v>601246.1536523744</v>
      </c>
      <c r="BA62" s="1142">
        <f t="shared" ca="1" si="36"/>
        <v>601246.1536523744</v>
      </c>
      <c r="BB62" s="1142">
        <f t="shared" ca="1" si="36"/>
        <v>601246.1536523744</v>
      </c>
      <c r="BC62" s="1142">
        <f t="shared" ca="1" si="36"/>
        <v>601246.1536523744</v>
      </c>
      <c r="BD62" s="1142">
        <f t="shared" ca="1" si="36"/>
        <v>601246.1536523744</v>
      </c>
      <c r="BE62" s="1142">
        <f t="shared" ca="1" si="36"/>
        <v>601246.1536523744</v>
      </c>
      <c r="BF62" s="1142">
        <f t="shared" ca="1" si="36"/>
        <v>648923.52483644686</v>
      </c>
      <c r="BG62" s="1142">
        <f t="shared" ca="1" si="36"/>
        <v>648923.52483644686</v>
      </c>
      <c r="BH62" s="1142">
        <f t="shared" ca="1" si="36"/>
        <v>648923.52483644686</v>
      </c>
      <c r="BI62" s="1142">
        <f t="shared" ca="1" si="36"/>
        <v>648923.52483644686</v>
      </c>
      <c r="BJ62" s="1142">
        <f t="shared" ca="1" si="36"/>
        <v>648923.52483644686</v>
      </c>
      <c r="BK62" s="1142">
        <f t="shared" ca="1" si="36"/>
        <v>648923.52483644686</v>
      </c>
      <c r="BL62" s="1142">
        <f t="shared" ca="1" si="36"/>
        <v>648923.52483644686</v>
      </c>
      <c r="BM62" s="1142">
        <f t="shared" ca="1" si="36"/>
        <v>648923.52483644686</v>
      </c>
      <c r="BN62" s="1142">
        <f t="shared" ca="1" si="36"/>
        <v>648923.52483644686</v>
      </c>
      <c r="BO62" s="1142">
        <f t="shared" ref="BO62:CG62" ca="1" si="37">-BO57-BO58-BO59</f>
        <v>648923.52483644686</v>
      </c>
      <c r="BP62" s="1142">
        <f t="shared" ca="1" si="37"/>
        <v>648923.52483644686</v>
      </c>
      <c r="BQ62" s="1142">
        <f t="shared" ca="1" si="37"/>
        <v>38460313.031906895</v>
      </c>
      <c r="BR62" s="1142">
        <f t="shared" ca="1" si="37"/>
        <v>0</v>
      </c>
      <c r="BS62" s="1142">
        <f t="shared" ca="1" si="37"/>
        <v>0</v>
      </c>
      <c r="BT62" s="1142">
        <f t="shared" ca="1" si="37"/>
        <v>0</v>
      </c>
      <c r="BU62" s="1142">
        <f t="shared" ca="1" si="37"/>
        <v>0</v>
      </c>
      <c r="BV62" s="1142">
        <f t="shared" ca="1" si="37"/>
        <v>0</v>
      </c>
      <c r="BW62" s="1142">
        <f t="shared" ca="1" si="37"/>
        <v>0</v>
      </c>
      <c r="BX62" s="1142">
        <f t="shared" ca="1" si="37"/>
        <v>0</v>
      </c>
      <c r="BY62" s="1142">
        <f t="shared" ca="1" si="37"/>
        <v>0</v>
      </c>
      <c r="BZ62" s="1142">
        <f t="shared" ca="1" si="37"/>
        <v>0</v>
      </c>
      <c r="CA62" s="1142">
        <f t="shared" ca="1" si="37"/>
        <v>0</v>
      </c>
      <c r="CB62" s="1142">
        <f t="shared" ca="1" si="37"/>
        <v>0</v>
      </c>
      <c r="CC62" s="1142">
        <f t="shared" ca="1" si="37"/>
        <v>0</v>
      </c>
      <c r="CD62" s="1142">
        <f t="shared" ca="1" si="37"/>
        <v>0</v>
      </c>
      <c r="CE62" s="1142">
        <f t="shared" ca="1" si="37"/>
        <v>0</v>
      </c>
      <c r="CF62" s="1142">
        <f t="shared" ca="1" si="37"/>
        <v>0</v>
      </c>
      <c r="CG62" s="1142">
        <f t="shared" ca="1" si="37"/>
        <v>0</v>
      </c>
    </row>
    <row r="63" spans="1:85" ht="14" outlineLevel="1">
      <c r="A63" s="1141" t="s">
        <v>656</v>
      </c>
      <c r="B63" s="1143">
        <f ca="1">IFERROR(XIRR(C62:CG62,$C$33:$CG$33),0)</f>
        <v>0.15000000596046451</v>
      </c>
      <c r="C63" s="1142"/>
      <c r="D63" s="1142"/>
      <c r="E63" s="1142"/>
      <c r="F63" s="1142"/>
      <c r="G63" s="1142"/>
      <c r="H63" s="1142"/>
      <c r="I63" s="1142"/>
      <c r="J63" s="1142"/>
      <c r="K63" s="1142"/>
      <c r="L63" s="1142"/>
      <c r="M63" s="1142"/>
      <c r="N63" s="1142"/>
      <c r="O63" s="1142"/>
      <c r="P63" s="1142"/>
      <c r="Q63" s="1142"/>
      <c r="R63" s="1142"/>
      <c r="S63" s="1142"/>
      <c r="T63" s="1142"/>
      <c r="U63" s="1142"/>
      <c r="V63" s="1142"/>
      <c r="W63" s="1142"/>
      <c r="X63" s="1142"/>
      <c r="Y63" s="1142"/>
      <c r="Z63" s="1142"/>
      <c r="AA63" s="1142"/>
      <c r="AB63" s="1142"/>
      <c r="AC63" s="1142"/>
      <c r="AD63" s="1142"/>
      <c r="AE63" s="1142"/>
      <c r="AF63" s="1142"/>
      <c r="AG63" s="1142"/>
      <c r="AH63" s="1142"/>
      <c r="AI63" s="1142"/>
      <c r="AJ63" s="1142"/>
      <c r="AK63" s="1142"/>
      <c r="AL63" s="1142"/>
      <c r="AM63" s="1142"/>
      <c r="AN63" s="1142"/>
      <c r="AO63" s="1142"/>
      <c r="AP63" s="1142"/>
      <c r="AQ63" s="1142"/>
      <c r="AR63" s="1142"/>
      <c r="AS63" s="1142"/>
      <c r="AT63" s="1142"/>
      <c r="AU63" s="1142"/>
      <c r="AV63" s="1142"/>
      <c r="AW63" s="1142"/>
      <c r="AX63" s="1142"/>
      <c r="AY63" s="1142"/>
      <c r="AZ63" s="1142"/>
      <c r="BA63" s="1142"/>
      <c r="BB63" s="1142"/>
      <c r="BC63" s="1142"/>
      <c r="BD63" s="1142"/>
      <c r="BE63" s="1142"/>
      <c r="BF63" s="1142"/>
      <c r="BG63" s="1142"/>
      <c r="BH63" s="1142"/>
      <c r="BI63" s="1142"/>
      <c r="BJ63" s="1142"/>
      <c r="BK63" s="1142"/>
      <c r="BL63" s="1142"/>
      <c r="BM63" s="1142"/>
      <c r="BN63" s="1142"/>
      <c r="BO63" s="1142"/>
      <c r="BP63" s="1142"/>
      <c r="BQ63" s="1142"/>
      <c r="BR63" s="1142"/>
      <c r="BS63" s="1142"/>
      <c r="BT63" s="1142"/>
      <c r="BU63" s="1142"/>
      <c r="BV63" s="1142"/>
      <c r="BW63" s="1142"/>
      <c r="BX63" s="1142"/>
      <c r="BY63" s="1142"/>
      <c r="BZ63" s="1142"/>
      <c r="CA63" s="1142"/>
      <c r="CB63" s="1142"/>
      <c r="CC63" s="1142"/>
      <c r="CD63" s="1142"/>
      <c r="CE63" s="1142"/>
      <c r="CF63" s="1142"/>
      <c r="CG63" s="1142"/>
    </row>
    <row r="64" spans="1:85" outlineLevel="1">
      <c r="A64" s="1141"/>
      <c r="B64" s="1141" t="str">
        <f>+B48</f>
        <v/>
      </c>
      <c r="C64" s="1141"/>
      <c r="D64" s="1141"/>
      <c r="E64" s="1141"/>
      <c r="F64" s="1141"/>
      <c r="G64" s="1141"/>
      <c r="H64" s="1141"/>
      <c r="I64" s="1141"/>
      <c r="J64" s="1141"/>
      <c r="K64" s="1141"/>
      <c r="L64" s="1141"/>
      <c r="M64" s="1141"/>
      <c r="N64" s="1141"/>
      <c r="O64" s="1141"/>
      <c r="P64" s="1141"/>
      <c r="Q64" s="1141"/>
      <c r="R64" s="1141"/>
      <c r="S64" s="1141"/>
      <c r="T64" s="1141"/>
      <c r="U64" s="1141"/>
      <c r="V64" s="1141"/>
      <c r="W64" s="1141"/>
      <c r="X64" s="1141"/>
      <c r="Y64" s="1141"/>
      <c r="Z64" s="1141"/>
      <c r="AA64" s="1141"/>
      <c r="AB64" s="1141"/>
      <c r="AC64" s="1141"/>
      <c r="AD64" s="1141"/>
      <c r="AE64" s="1141"/>
      <c r="AF64" s="1141"/>
      <c r="AG64" s="1141"/>
      <c r="AH64" s="1141"/>
      <c r="AI64" s="1141"/>
      <c r="AJ64" s="1141"/>
      <c r="AK64" s="1141"/>
      <c r="AL64" s="1141"/>
      <c r="AM64" s="1141"/>
      <c r="AN64" s="1141"/>
      <c r="AO64" s="1141"/>
      <c r="AP64" s="1141"/>
      <c r="AQ64" s="1141"/>
      <c r="AR64" s="1141"/>
      <c r="AS64" s="1141"/>
      <c r="AT64" s="1141"/>
      <c r="AU64" s="1141"/>
      <c r="AV64" s="1141"/>
      <c r="AW64" s="1141"/>
      <c r="AX64" s="1141"/>
      <c r="AY64" s="1141"/>
      <c r="AZ64" s="1141"/>
      <c r="BA64" s="1141"/>
      <c r="BB64" s="1141"/>
      <c r="BC64" s="1141"/>
      <c r="BD64" s="1141"/>
      <c r="BE64" s="1141"/>
      <c r="BF64" s="1141"/>
      <c r="BG64" s="1141"/>
      <c r="BH64" s="1141"/>
      <c r="BI64" s="1141"/>
      <c r="BJ64" s="1141"/>
      <c r="BK64" s="1141"/>
      <c r="BL64" s="1141"/>
      <c r="BM64" s="1141"/>
      <c r="BN64" s="1141"/>
      <c r="BO64" s="1141"/>
      <c r="BP64" s="1141"/>
      <c r="BQ64" s="1141"/>
      <c r="BR64" s="1141"/>
      <c r="BS64" s="1141"/>
      <c r="BT64" s="1141"/>
      <c r="BU64" s="1141"/>
      <c r="BV64" s="1141"/>
      <c r="BW64" s="1141"/>
      <c r="BX64" s="1141"/>
      <c r="BY64" s="1141"/>
      <c r="BZ64" s="1141"/>
      <c r="CA64" s="1141"/>
      <c r="CB64" s="1141"/>
      <c r="CC64" s="1141"/>
      <c r="CD64" s="1141"/>
      <c r="CE64" s="1141"/>
      <c r="CF64" s="1141"/>
      <c r="CG64" s="1141"/>
    </row>
    <row r="65" spans="1:85" ht="14" outlineLevel="1">
      <c r="A65" s="1141" t="s">
        <v>790</v>
      </c>
      <c r="B65" s="1142"/>
      <c r="C65" s="1142">
        <f t="shared" ref="C65:BN65" ca="1" si="38">+C59/(1-$C$18)*$C$18</f>
        <v>0</v>
      </c>
      <c r="D65" s="1142">
        <f t="shared" ca="1" si="38"/>
        <v>0</v>
      </c>
      <c r="E65" s="1142">
        <f t="shared" ca="1" si="38"/>
        <v>0</v>
      </c>
      <c r="F65" s="1142">
        <f t="shared" ca="1" si="38"/>
        <v>0</v>
      </c>
      <c r="G65" s="1142">
        <f t="shared" ca="1" si="38"/>
        <v>0</v>
      </c>
      <c r="H65" s="1142">
        <f t="shared" ca="1" si="38"/>
        <v>0</v>
      </c>
      <c r="I65" s="1142">
        <f t="shared" ca="1" si="38"/>
        <v>0</v>
      </c>
      <c r="J65" s="1142">
        <f t="shared" ca="1" si="38"/>
        <v>0</v>
      </c>
      <c r="K65" s="1142">
        <f t="shared" ca="1" si="38"/>
        <v>0</v>
      </c>
      <c r="L65" s="1142">
        <f t="shared" ca="1" si="38"/>
        <v>0</v>
      </c>
      <c r="M65" s="1142">
        <f t="shared" ca="1" si="38"/>
        <v>0</v>
      </c>
      <c r="N65" s="1142">
        <f t="shared" ca="1" si="38"/>
        <v>0</v>
      </c>
      <c r="O65" s="1142">
        <f t="shared" ca="1" si="38"/>
        <v>0</v>
      </c>
      <c r="P65" s="1142">
        <f t="shared" ca="1" si="38"/>
        <v>0</v>
      </c>
      <c r="Q65" s="1142">
        <f t="shared" ca="1" si="38"/>
        <v>0</v>
      </c>
      <c r="R65" s="1142">
        <f t="shared" ca="1" si="38"/>
        <v>0</v>
      </c>
      <c r="S65" s="1142">
        <f t="shared" ca="1" si="38"/>
        <v>0</v>
      </c>
      <c r="T65" s="1142">
        <f t="shared" ca="1" si="38"/>
        <v>0</v>
      </c>
      <c r="U65" s="1142">
        <f t="shared" ca="1" si="38"/>
        <v>0</v>
      </c>
      <c r="V65" s="1142">
        <f t="shared" ca="1" si="38"/>
        <v>0</v>
      </c>
      <c r="W65" s="1142">
        <f t="shared" ca="1" si="38"/>
        <v>0</v>
      </c>
      <c r="X65" s="1142">
        <f t="shared" ca="1" si="38"/>
        <v>0</v>
      </c>
      <c r="Y65" s="1142">
        <f t="shared" ca="1" si="38"/>
        <v>0</v>
      </c>
      <c r="Z65" s="1142">
        <f t="shared" ca="1" si="38"/>
        <v>0</v>
      </c>
      <c r="AA65" s="1142">
        <f t="shared" ca="1" si="38"/>
        <v>0</v>
      </c>
      <c r="AB65" s="1142">
        <f t="shared" ca="1" si="38"/>
        <v>0</v>
      </c>
      <c r="AC65" s="1142">
        <f t="shared" ca="1" si="38"/>
        <v>0</v>
      </c>
      <c r="AD65" s="1142">
        <f t="shared" ca="1" si="38"/>
        <v>0</v>
      </c>
      <c r="AE65" s="1142">
        <f t="shared" ca="1" si="38"/>
        <v>0</v>
      </c>
      <c r="AF65" s="1142">
        <f t="shared" ca="1" si="38"/>
        <v>0</v>
      </c>
      <c r="AG65" s="1142">
        <f t="shared" ca="1" si="38"/>
        <v>0</v>
      </c>
      <c r="AH65" s="1142">
        <f t="shared" ca="1" si="38"/>
        <v>0</v>
      </c>
      <c r="AI65" s="1142">
        <f t="shared" ca="1" si="38"/>
        <v>0</v>
      </c>
      <c r="AJ65" s="1142">
        <f t="shared" ca="1" si="38"/>
        <v>0</v>
      </c>
      <c r="AK65" s="1142">
        <f t="shared" ca="1" si="38"/>
        <v>0</v>
      </c>
      <c r="AL65" s="1142">
        <f t="shared" ca="1" si="38"/>
        <v>0</v>
      </c>
      <c r="AM65" s="1142">
        <f t="shared" ca="1" si="38"/>
        <v>0</v>
      </c>
      <c r="AN65" s="1142">
        <f t="shared" ca="1" si="38"/>
        <v>0</v>
      </c>
      <c r="AO65" s="1142">
        <f t="shared" ca="1" si="38"/>
        <v>0</v>
      </c>
      <c r="AP65" s="1142">
        <f t="shared" ca="1" si="38"/>
        <v>0</v>
      </c>
      <c r="AQ65" s="1142">
        <f t="shared" ca="1" si="38"/>
        <v>0</v>
      </c>
      <c r="AR65" s="1142">
        <f t="shared" ca="1" si="38"/>
        <v>0</v>
      </c>
      <c r="AS65" s="1142">
        <f t="shared" ca="1" si="38"/>
        <v>0</v>
      </c>
      <c r="AT65" s="1142">
        <f t="shared" ca="1" si="38"/>
        <v>0</v>
      </c>
      <c r="AU65" s="1142">
        <f t="shared" ca="1" si="38"/>
        <v>0</v>
      </c>
      <c r="AV65" s="1142">
        <f t="shared" ca="1" si="38"/>
        <v>0</v>
      </c>
      <c r="AW65" s="1142">
        <f t="shared" ca="1" si="38"/>
        <v>0</v>
      </c>
      <c r="AX65" s="1142">
        <f t="shared" ca="1" si="38"/>
        <v>0</v>
      </c>
      <c r="AY65" s="1142">
        <f t="shared" ca="1" si="38"/>
        <v>0</v>
      </c>
      <c r="AZ65" s="1142">
        <f t="shared" ca="1" si="38"/>
        <v>0</v>
      </c>
      <c r="BA65" s="1142">
        <f t="shared" ca="1" si="38"/>
        <v>0</v>
      </c>
      <c r="BB65" s="1142">
        <f t="shared" ca="1" si="38"/>
        <v>0</v>
      </c>
      <c r="BC65" s="1142">
        <f t="shared" ca="1" si="38"/>
        <v>0</v>
      </c>
      <c r="BD65" s="1142">
        <f t="shared" ca="1" si="38"/>
        <v>0</v>
      </c>
      <c r="BE65" s="1142">
        <f t="shared" ca="1" si="38"/>
        <v>0</v>
      </c>
      <c r="BF65" s="1142">
        <f t="shared" ca="1" si="38"/>
        <v>0</v>
      </c>
      <c r="BG65" s="1142">
        <f t="shared" ca="1" si="38"/>
        <v>0</v>
      </c>
      <c r="BH65" s="1142">
        <f t="shared" ca="1" si="38"/>
        <v>0</v>
      </c>
      <c r="BI65" s="1142">
        <f t="shared" ca="1" si="38"/>
        <v>0</v>
      </c>
      <c r="BJ65" s="1142">
        <f t="shared" ca="1" si="38"/>
        <v>0</v>
      </c>
      <c r="BK65" s="1142">
        <f t="shared" ca="1" si="38"/>
        <v>0</v>
      </c>
      <c r="BL65" s="1142">
        <f t="shared" ca="1" si="38"/>
        <v>0</v>
      </c>
      <c r="BM65" s="1142">
        <f t="shared" ca="1" si="38"/>
        <v>0</v>
      </c>
      <c r="BN65" s="1142">
        <f t="shared" ca="1" si="38"/>
        <v>0</v>
      </c>
      <c r="BO65" s="1142">
        <f t="shared" ref="BO65:CG65" ca="1" si="39">+BO59/(1-$C$18)*$C$18</f>
        <v>0</v>
      </c>
      <c r="BP65" s="1142">
        <f t="shared" ca="1" si="39"/>
        <v>0</v>
      </c>
      <c r="BQ65" s="1142">
        <f t="shared" ca="1" si="39"/>
        <v>-3817820.3541601282</v>
      </c>
      <c r="BR65" s="1142">
        <f t="shared" ca="1" si="39"/>
        <v>0</v>
      </c>
      <c r="BS65" s="1142">
        <f t="shared" ca="1" si="39"/>
        <v>0</v>
      </c>
      <c r="BT65" s="1142">
        <f t="shared" ca="1" si="39"/>
        <v>0</v>
      </c>
      <c r="BU65" s="1142">
        <f t="shared" ca="1" si="39"/>
        <v>0</v>
      </c>
      <c r="BV65" s="1142">
        <f t="shared" ca="1" si="39"/>
        <v>0</v>
      </c>
      <c r="BW65" s="1142">
        <f t="shared" ca="1" si="39"/>
        <v>0</v>
      </c>
      <c r="BX65" s="1142">
        <f t="shared" ca="1" si="39"/>
        <v>0</v>
      </c>
      <c r="BY65" s="1142">
        <f t="shared" ca="1" si="39"/>
        <v>0</v>
      </c>
      <c r="BZ65" s="1142">
        <f t="shared" ca="1" si="39"/>
        <v>0</v>
      </c>
      <c r="CA65" s="1142">
        <f t="shared" ca="1" si="39"/>
        <v>0</v>
      </c>
      <c r="CB65" s="1142">
        <f t="shared" ca="1" si="39"/>
        <v>0</v>
      </c>
      <c r="CC65" s="1142">
        <f t="shared" ca="1" si="39"/>
        <v>0</v>
      </c>
      <c r="CD65" s="1142">
        <f t="shared" ca="1" si="39"/>
        <v>0</v>
      </c>
      <c r="CE65" s="1142">
        <f t="shared" ca="1" si="39"/>
        <v>0</v>
      </c>
      <c r="CF65" s="1142">
        <f t="shared" ca="1" si="39"/>
        <v>0</v>
      </c>
      <c r="CG65" s="1142">
        <f t="shared" ca="1" si="39"/>
        <v>0</v>
      </c>
    </row>
    <row r="66" spans="1:85" outlineLevel="1">
      <c r="A66" s="1120"/>
      <c r="B66" s="1146"/>
      <c r="C66" s="1146"/>
      <c r="D66" s="1146"/>
      <c r="E66" s="1146"/>
      <c r="F66" s="1146"/>
      <c r="G66" s="1146"/>
      <c r="H66" s="1146"/>
      <c r="I66" s="1146"/>
      <c r="J66" s="1146"/>
      <c r="K66" s="1146"/>
      <c r="L66" s="1146"/>
      <c r="M66" s="1146"/>
      <c r="N66" s="1146"/>
      <c r="O66" s="1146"/>
      <c r="P66" s="1146"/>
      <c r="Q66" s="1146"/>
      <c r="R66" s="1146"/>
      <c r="S66" s="1146"/>
      <c r="T66" s="1146"/>
      <c r="U66" s="1146"/>
      <c r="V66" s="1146"/>
      <c r="W66" s="1146"/>
      <c r="X66" s="1146"/>
      <c r="Y66" s="1146"/>
      <c r="Z66" s="1146"/>
      <c r="AA66" s="1146"/>
      <c r="AB66" s="1146"/>
      <c r="AC66" s="1146"/>
      <c r="AD66" s="1146"/>
      <c r="AE66" s="1146"/>
      <c r="AF66" s="1146"/>
      <c r="AG66" s="1146"/>
      <c r="AH66" s="1146"/>
      <c r="AI66" s="1146"/>
      <c r="AJ66" s="1146"/>
      <c r="AK66" s="1146"/>
      <c r="AL66" s="1146"/>
      <c r="AM66" s="1146"/>
      <c r="AN66" s="1146"/>
      <c r="AO66" s="1146"/>
      <c r="AP66" s="1146"/>
      <c r="AQ66" s="1146"/>
      <c r="AR66" s="1146"/>
      <c r="AS66" s="1146"/>
      <c r="AT66" s="1146"/>
      <c r="AU66" s="1146"/>
      <c r="AV66" s="1146"/>
      <c r="AW66" s="1146"/>
      <c r="AX66" s="1146"/>
      <c r="AY66" s="1146"/>
      <c r="AZ66" s="1146"/>
      <c r="BA66" s="1146"/>
      <c r="BB66" s="1146"/>
      <c r="BC66" s="1146"/>
      <c r="BD66" s="1146"/>
      <c r="BE66" s="1146"/>
      <c r="BF66" s="1146"/>
      <c r="BG66" s="1146"/>
      <c r="BH66" s="1146"/>
      <c r="BI66" s="1146"/>
      <c r="BJ66" s="1146"/>
      <c r="BK66" s="1146"/>
      <c r="BL66" s="1146"/>
      <c r="BM66" s="1146"/>
      <c r="BN66" s="1146"/>
      <c r="BO66" s="1146"/>
      <c r="BP66" s="1146"/>
      <c r="BQ66" s="1146"/>
      <c r="BR66" s="1146"/>
      <c r="BS66" s="1146"/>
      <c r="BT66" s="1146"/>
      <c r="BU66" s="1146"/>
      <c r="BV66" s="1146"/>
      <c r="BW66" s="1146"/>
      <c r="BX66" s="1146"/>
      <c r="BY66" s="1146"/>
      <c r="BZ66" s="1146"/>
      <c r="CA66" s="1146"/>
      <c r="CB66" s="1146"/>
      <c r="CC66" s="1146"/>
      <c r="CD66" s="1146"/>
      <c r="CE66" s="1146"/>
      <c r="CF66" s="1146"/>
      <c r="CG66" s="1146"/>
    </row>
    <row r="67" spans="1:85" ht="13" outlineLevel="1">
      <c r="A67" s="1140" t="s">
        <v>631</v>
      </c>
      <c r="B67" s="1140"/>
      <c r="C67" s="1140"/>
      <c r="D67" s="1140"/>
      <c r="E67" s="1140"/>
      <c r="F67" s="1140"/>
      <c r="G67" s="1140"/>
      <c r="H67" s="1140"/>
      <c r="I67" s="1140"/>
      <c r="J67" s="1140"/>
      <c r="K67" s="1140"/>
      <c r="L67" s="1140"/>
      <c r="M67" s="1140"/>
      <c r="N67" s="1140"/>
      <c r="O67" s="1140"/>
      <c r="P67" s="1140"/>
      <c r="Q67" s="1140"/>
      <c r="R67" s="1140"/>
      <c r="S67" s="1140"/>
      <c r="T67" s="1140"/>
      <c r="U67" s="1140"/>
      <c r="V67" s="1140"/>
      <c r="W67" s="1140"/>
      <c r="X67" s="1140"/>
      <c r="Y67" s="1140"/>
      <c r="Z67" s="1140"/>
      <c r="AA67" s="1140"/>
      <c r="AB67" s="1140"/>
      <c r="AC67" s="1140"/>
      <c r="AD67" s="1140"/>
      <c r="AE67" s="1140"/>
      <c r="AF67" s="1140"/>
      <c r="AG67" s="1140"/>
      <c r="AH67" s="1140"/>
      <c r="AI67" s="1140"/>
      <c r="AJ67" s="1140"/>
      <c r="AK67" s="1140"/>
      <c r="AL67" s="1140"/>
      <c r="AM67" s="1140"/>
      <c r="AN67" s="1140"/>
      <c r="AO67" s="1140"/>
      <c r="AP67" s="1140"/>
      <c r="AQ67" s="1140"/>
      <c r="AR67" s="1140"/>
      <c r="AS67" s="1140"/>
      <c r="AT67" s="1140"/>
      <c r="AU67" s="1140"/>
      <c r="AV67" s="1140"/>
      <c r="AW67" s="1140"/>
      <c r="AX67" s="1140"/>
      <c r="AY67" s="1140"/>
      <c r="AZ67" s="1140"/>
      <c r="BA67" s="1140"/>
      <c r="BB67" s="1140"/>
      <c r="BC67" s="1140"/>
      <c r="BD67" s="1140"/>
      <c r="BE67" s="1140"/>
      <c r="BF67" s="1140"/>
      <c r="BG67" s="1140"/>
      <c r="BH67" s="1140"/>
      <c r="BI67" s="1140"/>
      <c r="BJ67" s="1140"/>
      <c r="BK67" s="1140"/>
      <c r="BL67" s="1140"/>
      <c r="BM67" s="1140"/>
      <c r="BN67" s="1140"/>
      <c r="BO67" s="1140"/>
      <c r="BP67" s="1140"/>
      <c r="BQ67" s="1140"/>
      <c r="BR67" s="1140"/>
      <c r="BS67" s="1140"/>
      <c r="BT67" s="1140"/>
      <c r="BU67" s="1140"/>
      <c r="BV67" s="1140"/>
      <c r="BW67" s="1140"/>
      <c r="BX67" s="1140"/>
      <c r="BY67" s="1140"/>
      <c r="BZ67" s="1140"/>
      <c r="CA67" s="1140"/>
      <c r="CB67" s="1140"/>
      <c r="CC67" s="1140"/>
      <c r="CD67" s="1140"/>
      <c r="CE67" s="1140"/>
      <c r="CF67" s="1140"/>
      <c r="CG67" s="1140"/>
    </row>
    <row r="68" spans="1:85" ht="14" outlineLevel="1">
      <c r="A68" s="1141" t="s">
        <v>783</v>
      </c>
      <c r="B68" s="1142"/>
      <c r="C68" s="1142">
        <f t="shared" ref="C68:BN68" ca="1" si="40">+ROUND(C37+C43+C49+C59+C65,2)</f>
        <v>0</v>
      </c>
      <c r="D68" s="1142">
        <f t="shared" ca="1" si="40"/>
        <v>0</v>
      </c>
      <c r="E68" s="1142">
        <f t="shared" ca="1" si="40"/>
        <v>0</v>
      </c>
      <c r="F68" s="1142">
        <f t="shared" ca="1" si="40"/>
        <v>0</v>
      </c>
      <c r="G68" s="1142">
        <f t="shared" ca="1" si="40"/>
        <v>0</v>
      </c>
      <c r="H68" s="1142">
        <f t="shared" ca="1" si="40"/>
        <v>0</v>
      </c>
      <c r="I68" s="1142">
        <f t="shared" ca="1" si="40"/>
        <v>0</v>
      </c>
      <c r="J68" s="1142">
        <f t="shared" ca="1" si="40"/>
        <v>0</v>
      </c>
      <c r="K68" s="1142">
        <f t="shared" ca="1" si="40"/>
        <v>0</v>
      </c>
      <c r="L68" s="1142">
        <f t="shared" ca="1" si="40"/>
        <v>0</v>
      </c>
      <c r="M68" s="1142">
        <f t="shared" ca="1" si="40"/>
        <v>0</v>
      </c>
      <c r="N68" s="1142">
        <f t="shared" ca="1" si="40"/>
        <v>0</v>
      </c>
      <c r="O68" s="1142">
        <f t="shared" ca="1" si="40"/>
        <v>0</v>
      </c>
      <c r="P68" s="1142">
        <f t="shared" ca="1" si="40"/>
        <v>0</v>
      </c>
      <c r="Q68" s="1142">
        <f t="shared" ca="1" si="40"/>
        <v>0</v>
      </c>
      <c r="R68" s="1142">
        <f t="shared" ca="1" si="40"/>
        <v>0</v>
      </c>
      <c r="S68" s="1142">
        <f t="shared" ca="1" si="40"/>
        <v>0</v>
      </c>
      <c r="T68" s="1142">
        <f t="shared" ca="1" si="40"/>
        <v>0</v>
      </c>
      <c r="U68" s="1142">
        <f t="shared" ca="1" si="40"/>
        <v>0</v>
      </c>
      <c r="V68" s="1142">
        <f t="shared" ca="1" si="40"/>
        <v>0</v>
      </c>
      <c r="W68" s="1142">
        <f t="shared" ca="1" si="40"/>
        <v>0</v>
      </c>
      <c r="X68" s="1142">
        <f t="shared" ca="1" si="40"/>
        <v>0</v>
      </c>
      <c r="Y68" s="1142">
        <f t="shared" ca="1" si="40"/>
        <v>0</v>
      </c>
      <c r="Z68" s="1142">
        <f t="shared" ca="1" si="40"/>
        <v>0</v>
      </c>
      <c r="AA68" s="1142">
        <f t="shared" ca="1" si="40"/>
        <v>0</v>
      </c>
      <c r="AB68" s="1142">
        <f t="shared" ca="1" si="40"/>
        <v>0</v>
      </c>
      <c r="AC68" s="1142">
        <f t="shared" ca="1" si="40"/>
        <v>0</v>
      </c>
      <c r="AD68" s="1142">
        <f t="shared" ca="1" si="40"/>
        <v>0</v>
      </c>
      <c r="AE68" s="1142">
        <f t="shared" ca="1" si="40"/>
        <v>0</v>
      </c>
      <c r="AF68" s="1142">
        <f t="shared" ca="1" si="40"/>
        <v>0</v>
      </c>
      <c r="AG68" s="1142">
        <f t="shared" ca="1" si="40"/>
        <v>0</v>
      </c>
      <c r="AH68" s="1142">
        <f t="shared" ca="1" si="40"/>
        <v>0</v>
      </c>
      <c r="AI68" s="1142">
        <f t="shared" ca="1" si="40"/>
        <v>0</v>
      </c>
      <c r="AJ68" s="1142">
        <f t="shared" ca="1" si="40"/>
        <v>0</v>
      </c>
      <c r="AK68" s="1142">
        <f t="shared" ca="1" si="40"/>
        <v>0</v>
      </c>
      <c r="AL68" s="1142">
        <f t="shared" ca="1" si="40"/>
        <v>0</v>
      </c>
      <c r="AM68" s="1142">
        <f t="shared" ca="1" si="40"/>
        <v>0</v>
      </c>
      <c r="AN68" s="1142">
        <f t="shared" ca="1" si="40"/>
        <v>0</v>
      </c>
      <c r="AO68" s="1142">
        <f t="shared" ca="1" si="40"/>
        <v>0</v>
      </c>
      <c r="AP68" s="1142">
        <f t="shared" ca="1" si="40"/>
        <v>0</v>
      </c>
      <c r="AQ68" s="1142">
        <f t="shared" ca="1" si="40"/>
        <v>0</v>
      </c>
      <c r="AR68" s="1142">
        <f t="shared" ca="1" si="40"/>
        <v>0</v>
      </c>
      <c r="AS68" s="1142">
        <f t="shared" ca="1" si="40"/>
        <v>0</v>
      </c>
      <c r="AT68" s="1142">
        <f t="shared" ca="1" si="40"/>
        <v>0</v>
      </c>
      <c r="AU68" s="1142">
        <f t="shared" ca="1" si="40"/>
        <v>0</v>
      </c>
      <c r="AV68" s="1142">
        <f t="shared" ca="1" si="40"/>
        <v>0</v>
      </c>
      <c r="AW68" s="1142">
        <f t="shared" ca="1" si="40"/>
        <v>0</v>
      </c>
      <c r="AX68" s="1142">
        <f t="shared" ca="1" si="40"/>
        <v>0</v>
      </c>
      <c r="AY68" s="1142">
        <f t="shared" ca="1" si="40"/>
        <v>0</v>
      </c>
      <c r="AZ68" s="1142">
        <f t="shared" ca="1" si="40"/>
        <v>0</v>
      </c>
      <c r="BA68" s="1142">
        <f t="shared" ca="1" si="40"/>
        <v>0</v>
      </c>
      <c r="BB68" s="1142">
        <f t="shared" ca="1" si="40"/>
        <v>0</v>
      </c>
      <c r="BC68" s="1142">
        <f t="shared" ca="1" si="40"/>
        <v>0</v>
      </c>
      <c r="BD68" s="1142">
        <f t="shared" ca="1" si="40"/>
        <v>0</v>
      </c>
      <c r="BE68" s="1142">
        <f t="shared" ca="1" si="40"/>
        <v>0</v>
      </c>
      <c r="BF68" s="1142">
        <f t="shared" ca="1" si="40"/>
        <v>0</v>
      </c>
      <c r="BG68" s="1142">
        <f t="shared" ca="1" si="40"/>
        <v>0</v>
      </c>
      <c r="BH68" s="1142">
        <f t="shared" ca="1" si="40"/>
        <v>0</v>
      </c>
      <c r="BI68" s="1142">
        <f t="shared" ca="1" si="40"/>
        <v>0</v>
      </c>
      <c r="BJ68" s="1142">
        <f t="shared" ca="1" si="40"/>
        <v>0</v>
      </c>
      <c r="BK68" s="1142">
        <f t="shared" ca="1" si="40"/>
        <v>0</v>
      </c>
      <c r="BL68" s="1142">
        <f t="shared" ca="1" si="40"/>
        <v>0</v>
      </c>
      <c r="BM68" s="1142">
        <f t="shared" ca="1" si="40"/>
        <v>0</v>
      </c>
      <c r="BN68" s="1142">
        <f t="shared" ca="1" si="40"/>
        <v>0</v>
      </c>
      <c r="BO68" s="1142">
        <f t="shared" ref="BO68:CG68" ca="1" si="41">+ROUND(BO37+BO43+BO49+BO59+BO65,2)</f>
        <v>0</v>
      </c>
      <c r="BP68" s="1142">
        <f t="shared" ca="1" si="41"/>
        <v>0</v>
      </c>
      <c r="BQ68" s="1142">
        <f t="shared" ca="1" si="41"/>
        <v>98289782.629999995</v>
      </c>
      <c r="BR68" s="1142">
        <f t="shared" ca="1" si="41"/>
        <v>0</v>
      </c>
      <c r="BS68" s="1142">
        <f t="shared" ca="1" si="41"/>
        <v>0</v>
      </c>
      <c r="BT68" s="1142">
        <f t="shared" ca="1" si="41"/>
        <v>0</v>
      </c>
      <c r="BU68" s="1142">
        <f t="shared" ca="1" si="41"/>
        <v>0</v>
      </c>
      <c r="BV68" s="1142">
        <f t="shared" ca="1" si="41"/>
        <v>0</v>
      </c>
      <c r="BW68" s="1142">
        <f t="shared" ca="1" si="41"/>
        <v>0</v>
      </c>
      <c r="BX68" s="1142">
        <f t="shared" ca="1" si="41"/>
        <v>0</v>
      </c>
      <c r="BY68" s="1142">
        <f t="shared" ca="1" si="41"/>
        <v>0</v>
      </c>
      <c r="BZ68" s="1142">
        <f t="shared" ca="1" si="41"/>
        <v>0</v>
      </c>
      <c r="CA68" s="1142">
        <f t="shared" ca="1" si="41"/>
        <v>0</v>
      </c>
      <c r="CB68" s="1142">
        <f t="shared" ca="1" si="41"/>
        <v>0</v>
      </c>
      <c r="CC68" s="1142">
        <f t="shared" ca="1" si="41"/>
        <v>0</v>
      </c>
      <c r="CD68" s="1142">
        <f t="shared" ca="1" si="41"/>
        <v>0</v>
      </c>
      <c r="CE68" s="1142">
        <f t="shared" ca="1" si="41"/>
        <v>0</v>
      </c>
      <c r="CF68" s="1142">
        <f t="shared" ca="1" si="41"/>
        <v>0</v>
      </c>
      <c r="CG68" s="1142">
        <f t="shared" ca="1" si="41"/>
        <v>0</v>
      </c>
    </row>
    <row r="69" spans="1:85" ht="14" outlineLevel="1">
      <c r="A69" s="1141" t="s">
        <v>784</v>
      </c>
      <c r="B69" s="1142"/>
      <c r="C69" s="1142">
        <f t="shared" ref="C69:BN69" ca="1" si="42">+C68*(1-$C$19)</f>
        <v>0</v>
      </c>
      <c r="D69" s="1142">
        <f t="shared" ca="1" si="42"/>
        <v>0</v>
      </c>
      <c r="E69" s="1142">
        <f t="shared" ca="1" si="42"/>
        <v>0</v>
      </c>
      <c r="F69" s="1142">
        <f t="shared" ca="1" si="42"/>
        <v>0</v>
      </c>
      <c r="G69" s="1142">
        <f t="shared" ca="1" si="42"/>
        <v>0</v>
      </c>
      <c r="H69" s="1142">
        <f t="shared" ca="1" si="42"/>
        <v>0</v>
      </c>
      <c r="I69" s="1142">
        <f t="shared" ca="1" si="42"/>
        <v>0</v>
      </c>
      <c r="J69" s="1142">
        <f t="shared" ca="1" si="42"/>
        <v>0</v>
      </c>
      <c r="K69" s="1142">
        <f t="shared" ca="1" si="42"/>
        <v>0</v>
      </c>
      <c r="L69" s="1142">
        <f t="shared" ca="1" si="42"/>
        <v>0</v>
      </c>
      <c r="M69" s="1142">
        <f t="shared" ca="1" si="42"/>
        <v>0</v>
      </c>
      <c r="N69" s="1142">
        <f t="shared" ca="1" si="42"/>
        <v>0</v>
      </c>
      <c r="O69" s="1142">
        <f t="shared" ca="1" si="42"/>
        <v>0</v>
      </c>
      <c r="P69" s="1142">
        <f t="shared" ca="1" si="42"/>
        <v>0</v>
      </c>
      <c r="Q69" s="1142">
        <f t="shared" ca="1" si="42"/>
        <v>0</v>
      </c>
      <c r="R69" s="1142">
        <f t="shared" ca="1" si="42"/>
        <v>0</v>
      </c>
      <c r="S69" s="1142">
        <f t="shared" ca="1" si="42"/>
        <v>0</v>
      </c>
      <c r="T69" s="1142">
        <f t="shared" ca="1" si="42"/>
        <v>0</v>
      </c>
      <c r="U69" s="1142">
        <f t="shared" ca="1" si="42"/>
        <v>0</v>
      </c>
      <c r="V69" s="1142">
        <f t="shared" ca="1" si="42"/>
        <v>0</v>
      </c>
      <c r="W69" s="1142">
        <f t="shared" ca="1" si="42"/>
        <v>0</v>
      </c>
      <c r="X69" s="1142">
        <f t="shared" ca="1" si="42"/>
        <v>0</v>
      </c>
      <c r="Y69" s="1142">
        <f t="shared" ca="1" si="42"/>
        <v>0</v>
      </c>
      <c r="Z69" s="1142">
        <f t="shared" ca="1" si="42"/>
        <v>0</v>
      </c>
      <c r="AA69" s="1142">
        <f t="shared" ca="1" si="42"/>
        <v>0</v>
      </c>
      <c r="AB69" s="1142">
        <f t="shared" ca="1" si="42"/>
        <v>0</v>
      </c>
      <c r="AC69" s="1142">
        <f t="shared" ca="1" si="42"/>
        <v>0</v>
      </c>
      <c r="AD69" s="1142">
        <f t="shared" ca="1" si="42"/>
        <v>0</v>
      </c>
      <c r="AE69" s="1142">
        <f t="shared" ca="1" si="42"/>
        <v>0</v>
      </c>
      <c r="AF69" s="1142">
        <f t="shared" ca="1" si="42"/>
        <v>0</v>
      </c>
      <c r="AG69" s="1142">
        <f t="shared" ca="1" si="42"/>
        <v>0</v>
      </c>
      <c r="AH69" s="1142">
        <f t="shared" ca="1" si="42"/>
        <v>0</v>
      </c>
      <c r="AI69" s="1142">
        <f t="shared" ca="1" si="42"/>
        <v>0</v>
      </c>
      <c r="AJ69" s="1142">
        <f t="shared" ca="1" si="42"/>
        <v>0</v>
      </c>
      <c r="AK69" s="1142">
        <f t="shared" ca="1" si="42"/>
        <v>0</v>
      </c>
      <c r="AL69" s="1142">
        <f t="shared" ca="1" si="42"/>
        <v>0</v>
      </c>
      <c r="AM69" s="1142">
        <f t="shared" ca="1" si="42"/>
        <v>0</v>
      </c>
      <c r="AN69" s="1142">
        <f t="shared" ca="1" si="42"/>
        <v>0</v>
      </c>
      <c r="AO69" s="1142">
        <f t="shared" ca="1" si="42"/>
        <v>0</v>
      </c>
      <c r="AP69" s="1142">
        <f t="shared" ca="1" si="42"/>
        <v>0</v>
      </c>
      <c r="AQ69" s="1142">
        <f t="shared" ca="1" si="42"/>
        <v>0</v>
      </c>
      <c r="AR69" s="1142">
        <f t="shared" ca="1" si="42"/>
        <v>0</v>
      </c>
      <c r="AS69" s="1142">
        <f t="shared" ca="1" si="42"/>
        <v>0</v>
      </c>
      <c r="AT69" s="1142">
        <f t="shared" ca="1" si="42"/>
        <v>0</v>
      </c>
      <c r="AU69" s="1142">
        <f t="shared" ca="1" si="42"/>
        <v>0</v>
      </c>
      <c r="AV69" s="1142">
        <f t="shared" ca="1" si="42"/>
        <v>0</v>
      </c>
      <c r="AW69" s="1142">
        <f t="shared" ca="1" si="42"/>
        <v>0</v>
      </c>
      <c r="AX69" s="1142">
        <f t="shared" ca="1" si="42"/>
        <v>0</v>
      </c>
      <c r="AY69" s="1142">
        <f t="shared" ca="1" si="42"/>
        <v>0</v>
      </c>
      <c r="AZ69" s="1142">
        <f t="shared" ca="1" si="42"/>
        <v>0</v>
      </c>
      <c r="BA69" s="1142">
        <f t="shared" ca="1" si="42"/>
        <v>0</v>
      </c>
      <c r="BB69" s="1142">
        <f t="shared" ca="1" si="42"/>
        <v>0</v>
      </c>
      <c r="BC69" s="1142">
        <f t="shared" ca="1" si="42"/>
        <v>0</v>
      </c>
      <c r="BD69" s="1142">
        <f t="shared" ca="1" si="42"/>
        <v>0</v>
      </c>
      <c r="BE69" s="1142">
        <f t="shared" ca="1" si="42"/>
        <v>0</v>
      </c>
      <c r="BF69" s="1142">
        <f t="shared" ca="1" si="42"/>
        <v>0</v>
      </c>
      <c r="BG69" s="1142">
        <f t="shared" ca="1" si="42"/>
        <v>0</v>
      </c>
      <c r="BH69" s="1142">
        <f t="shared" ca="1" si="42"/>
        <v>0</v>
      </c>
      <c r="BI69" s="1142">
        <f t="shared" ca="1" si="42"/>
        <v>0</v>
      </c>
      <c r="BJ69" s="1142">
        <f t="shared" ca="1" si="42"/>
        <v>0</v>
      </c>
      <c r="BK69" s="1142">
        <f t="shared" ca="1" si="42"/>
        <v>0</v>
      </c>
      <c r="BL69" s="1142">
        <f t="shared" ca="1" si="42"/>
        <v>0</v>
      </c>
      <c r="BM69" s="1142">
        <f t="shared" ca="1" si="42"/>
        <v>0</v>
      </c>
      <c r="BN69" s="1142">
        <f t="shared" ca="1" si="42"/>
        <v>0</v>
      </c>
      <c r="BO69" s="1142">
        <f t="shared" ref="BO69:CG69" ca="1" si="43">+BO68*(1-$C$19)</f>
        <v>0</v>
      </c>
      <c r="BP69" s="1142">
        <f t="shared" ca="1" si="43"/>
        <v>0</v>
      </c>
      <c r="BQ69" s="1142">
        <f t="shared" ca="1" si="43"/>
        <v>68256793.493055552</v>
      </c>
      <c r="BR69" s="1142">
        <f t="shared" ca="1" si="43"/>
        <v>0</v>
      </c>
      <c r="BS69" s="1142">
        <f t="shared" ca="1" si="43"/>
        <v>0</v>
      </c>
      <c r="BT69" s="1142">
        <f t="shared" ca="1" si="43"/>
        <v>0</v>
      </c>
      <c r="BU69" s="1142">
        <f t="shared" ca="1" si="43"/>
        <v>0</v>
      </c>
      <c r="BV69" s="1142">
        <f t="shared" ca="1" si="43"/>
        <v>0</v>
      </c>
      <c r="BW69" s="1142">
        <f t="shared" ca="1" si="43"/>
        <v>0</v>
      </c>
      <c r="BX69" s="1142">
        <f t="shared" ca="1" si="43"/>
        <v>0</v>
      </c>
      <c r="BY69" s="1142">
        <f t="shared" ca="1" si="43"/>
        <v>0</v>
      </c>
      <c r="BZ69" s="1142">
        <f t="shared" ca="1" si="43"/>
        <v>0</v>
      </c>
      <c r="CA69" s="1142">
        <f t="shared" ca="1" si="43"/>
        <v>0</v>
      </c>
      <c r="CB69" s="1142">
        <f t="shared" ca="1" si="43"/>
        <v>0</v>
      </c>
      <c r="CC69" s="1142">
        <f t="shared" ca="1" si="43"/>
        <v>0</v>
      </c>
      <c r="CD69" s="1142">
        <f t="shared" ca="1" si="43"/>
        <v>0</v>
      </c>
      <c r="CE69" s="1142">
        <f t="shared" ca="1" si="43"/>
        <v>0</v>
      </c>
      <c r="CF69" s="1142">
        <f t="shared" ca="1" si="43"/>
        <v>0</v>
      </c>
      <c r="CG69" s="1142">
        <f t="shared" ca="1" si="43"/>
        <v>0</v>
      </c>
    </row>
    <row r="70" spans="1:85" ht="14" outlineLevel="1">
      <c r="A70" s="1141"/>
      <c r="B70" s="1142"/>
      <c r="C70" s="1142"/>
      <c r="D70" s="1142"/>
      <c r="E70" s="1142"/>
      <c r="F70" s="1142"/>
      <c r="G70" s="1142"/>
      <c r="H70" s="1142"/>
      <c r="I70" s="1142"/>
      <c r="J70" s="1142"/>
      <c r="K70" s="1142"/>
      <c r="L70" s="1142"/>
      <c r="M70" s="1142"/>
      <c r="N70" s="1142"/>
      <c r="O70" s="1142"/>
      <c r="P70" s="1142"/>
      <c r="Q70" s="1142"/>
      <c r="R70" s="1142"/>
      <c r="S70" s="1142"/>
      <c r="T70" s="1142"/>
      <c r="U70" s="1142"/>
      <c r="V70" s="1142"/>
      <c r="W70" s="1142"/>
      <c r="X70" s="1142"/>
      <c r="Y70" s="1142"/>
      <c r="Z70" s="1142"/>
      <c r="AA70" s="1142"/>
      <c r="AB70" s="1142"/>
      <c r="AC70" s="1142"/>
      <c r="AD70" s="1142"/>
      <c r="AE70" s="1142"/>
      <c r="AF70" s="1142"/>
      <c r="AG70" s="1142"/>
      <c r="AH70" s="1142"/>
      <c r="AI70" s="1142"/>
      <c r="AJ70" s="1142"/>
      <c r="AK70" s="1142"/>
      <c r="AL70" s="1142"/>
      <c r="AM70" s="1142"/>
      <c r="AN70" s="1142"/>
      <c r="AO70" s="1142"/>
      <c r="AP70" s="1142"/>
      <c r="AQ70" s="1142"/>
      <c r="AR70" s="1142"/>
      <c r="AS70" s="1142"/>
      <c r="AT70" s="1142"/>
      <c r="AU70" s="1142"/>
      <c r="AV70" s="1142"/>
      <c r="AW70" s="1142"/>
      <c r="AX70" s="1142"/>
      <c r="AY70" s="1142"/>
      <c r="AZ70" s="1142"/>
      <c r="BA70" s="1142"/>
      <c r="BB70" s="1142"/>
      <c r="BC70" s="1142"/>
      <c r="BD70" s="1142"/>
      <c r="BE70" s="1142"/>
      <c r="BF70" s="1142"/>
      <c r="BG70" s="1142"/>
      <c r="BH70" s="1142"/>
      <c r="BI70" s="1142"/>
      <c r="BJ70" s="1142"/>
      <c r="BK70" s="1142"/>
      <c r="BL70" s="1142"/>
      <c r="BM70" s="1142"/>
      <c r="BN70" s="1142"/>
      <c r="BO70" s="1142"/>
      <c r="BP70" s="1142"/>
      <c r="BQ70" s="1142"/>
      <c r="BR70" s="1142"/>
      <c r="BS70" s="1142"/>
      <c r="BT70" s="1142"/>
      <c r="BU70" s="1142"/>
      <c r="BV70" s="1142"/>
      <c r="BW70" s="1142"/>
      <c r="BX70" s="1142"/>
      <c r="BY70" s="1142"/>
      <c r="BZ70" s="1142"/>
      <c r="CA70" s="1142"/>
      <c r="CB70" s="1142"/>
      <c r="CC70" s="1142"/>
      <c r="CD70" s="1142"/>
      <c r="CE70" s="1142"/>
      <c r="CF70" s="1142"/>
      <c r="CG70" s="1142"/>
    </row>
    <row r="71" spans="1:85" ht="14" outlineLevel="1">
      <c r="A71" s="1141" t="s">
        <v>785</v>
      </c>
      <c r="B71" s="1142"/>
      <c r="C71" s="1142">
        <v>0</v>
      </c>
      <c r="D71" s="1142">
        <f t="shared" ref="D71:BO71" ca="1" si="44">+C76</f>
        <v>33504679.17981638</v>
      </c>
      <c r="E71" s="1142">
        <f t="shared" ca="1" si="44"/>
        <v>40270541.476725809</v>
      </c>
      <c r="F71" s="1142">
        <f t="shared" ca="1" si="44"/>
        <v>44380352.850388408</v>
      </c>
      <c r="G71" s="1142">
        <f t="shared" ca="1" si="44"/>
        <v>48743695.23978591</v>
      </c>
      <c r="H71" s="1142">
        <f t="shared" ca="1" si="44"/>
        <v>53366396.721655749</v>
      </c>
      <c r="I71" s="1142">
        <f t="shared" ca="1" si="44"/>
        <v>58157738.431590356</v>
      </c>
      <c r="J71" s="1142">
        <f t="shared" ca="1" si="44"/>
        <v>63238532.73092109</v>
      </c>
      <c r="K71" s="1142">
        <f t="shared" ca="1" si="44"/>
        <v>68768293.700272188</v>
      </c>
      <c r="L71" s="1142">
        <f t="shared" ca="1" si="44"/>
        <v>74540728.779778659</v>
      </c>
      <c r="M71" s="1142">
        <f t="shared" ca="1" si="44"/>
        <v>80622088.4916832</v>
      </c>
      <c r="N71" s="1142">
        <f t="shared" ca="1" si="44"/>
        <v>83132978.319434479</v>
      </c>
      <c r="O71" s="1142">
        <f t="shared" ca="1" si="44"/>
        <v>84309863.661023021</v>
      </c>
      <c r="P71" s="1142">
        <f t="shared" ca="1" si="44"/>
        <v>85503409.768714815</v>
      </c>
      <c r="Q71" s="1142">
        <f t="shared" ca="1" si="44"/>
        <v>86595967.819059685</v>
      </c>
      <c r="R71" s="1142">
        <f t="shared" ca="1" si="44"/>
        <v>87821877.526941523</v>
      </c>
      <c r="S71" s="1142">
        <f t="shared" ca="1" si="44"/>
        <v>89024763.323359057</v>
      </c>
      <c r="T71" s="1142">
        <f t="shared" ca="1" si="44"/>
        <v>90285056.664361104</v>
      </c>
      <c r="U71" s="1142">
        <f t="shared" ca="1" si="44"/>
        <v>91521680.332045674</v>
      </c>
      <c r="V71" s="1142">
        <f t="shared" ca="1" si="44"/>
        <v>92817321.679171056</v>
      </c>
      <c r="W71" s="1142">
        <f t="shared" ca="1" si="44"/>
        <v>94131304.980839789</v>
      </c>
      <c r="X71" s="1142">
        <f t="shared" ca="1" si="44"/>
        <v>95420610.253605828</v>
      </c>
      <c r="Y71" s="1142">
        <f t="shared" ca="1" si="44"/>
        <v>96771447.427529737</v>
      </c>
      <c r="Z71" s="1142">
        <f t="shared" ca="1" si="44"/>
        <v>98096914.416932583</v>
      </c>
      <c r="AA71" s="1142">
        <f t="shared" ca="1" si="44"/>
        <v>99485639.120007068</v>
      </c>
      <c r="AB71" s="1142">
        <f t="shared" ca="1" si="44"/>
        <v>100894023.52708338</v>
      </c>
      <c r="AC71" s="1142">
        <f t="shared" ca="1" si="44"/>
        <v>102183242.02649033</v>
      </c>
      <c r="AD71" s="1142">
        <f t="shared" ca="1" si="44"/>
        <v>103629815.4817909</v>
      </c>
      <c r="AE71" s="1142">
        <f t="shared" ca="1" si="44"/>
        <v>105049220.72156358</v>
      </c>
      <c r="AF71" s="1142">
        <f t="shared" ca="1" si="44"/>
        <v>106536366.86394599</v>
      </c>
      <c r="AG71" s="1142">
        <f t="shared" ca="1" si="44"/>
        <v>107995582.79181379</v>
      </c>
      <c r="AH71" s="1142">
        <f t="shared" ca="1" si="44"/>
        <v>109524439.58142175</v>
      </c>
      <c r="AI71" s="1142">
        <f t="shared" ca="1" si="44"/>
        <v>110689488.97081138</v>
      </c>
      <c r="AJ71" s="1142">
        <f t="shared" ca="1" si="44"/>
        <v>111861638.52153689</v>
      </c>
      <c r="AK71" s="1142">
        <f t="shared" ca="1" si="44"/>
        <v>113108900.12934554</v>
      </c>
      <c r="AL71" s="1142">
        <f t="shared" ca="1" si="44"/>
        <v>114323490.33383402</v>
      </c>
      <c r="AM71" s="1142">
        <f t="shared" ca="1" si="44"/>
        <v>115609935.4385082</v>
      </c>
      <c r="AN71" s="1142">
        <f t="shared" ca="1" si="44"/>
        <v>116917214.02447344</v>
      </c>
      <c r="AO71" s="1142">
        <f t="shared" ca="1" si="44"/>
        <v>118084315.04617967</v>
      </c>
      <c r="AP71" s="1142">
        <f t="shared" ca="1" si="44"/>
        <v>119431687.16069485</v>
      </c>
      <c r="AQ71" s="1142">
        <f t="shared" ca="1" si="44"/>
        <v>120745638.26651353</v>
      </c>
      <c r="AR71" s="1142">
        <f t="shared" ca="1" si="44"/>
        <v>122135570.85625035</v>
      </c>
      <c r="AS71" s="1142">
        <f t="shared" ca="1" si="44"/>
        <v>123491245.96048816</v>
      </c>
      <c r="AT71" s="1142">
        <f t="shared" ca="1" si="44"/>
        <v>51940801.695365801</v>
      </c>
      <c r="AU71" s="1142">
        <f t="shared" ca="1" si="44"/>
        <v>52074863.831893414</v>
      </c>
      <c r="AV71" s="1142">
        <f t="shared" ca="1" si="44"/>
        <v>52186880.885743573</v>
      </c>
      <c r="AW71" s="1142">
        <f t="shared" ca="1" si="44"/>
        <v>52324426.68179933</v>
      </c>
      <c r="AX71" s="1142">
        <f t="shared" ca="1" si="44"/>
        <v>52439861.968280345</v>
      </c>
      <c r="AY71" s="1142">
        <f t="shared" ca="1" si="44"/>
        <v>52580989.131607614</v>
      </c>
      <c r="AZ71" s="1142">
        <f t="shared" ca="1" si="44"/>
        <v>52724114.184258446</v>
      </c>
      <c r="BA71" s="1142">
        <f t="shared" ca="1" si="44"/>
        <v>52820793.466183543</v>
      </c>
      <c r="BB71" s="1142">
        <f t="shared" ca="1" si="44"/>
        <v>52967313.347359911</v>
      </c>
      <c r="BC71" s="1142">
        <f t="shared" ca="1" si="44"/>
        <v>53091554.175927766</v>
      </c>
      <c r="BD71" s="1142">
        <f t="shared" ca="1" si="44"/>
        <v>53241907.124519952</v>
      </c>
      <c r="BE71" s="1142">
        <f t="shared" ca="1" si="44"/>
        <v>53369909.031347938</v>
      </c>
      <c r="BF71" s="1142">
        <f t="shared" ca="1" si="44"/>
        <v>53524202.555097252</v>
      </c>
      <c r="BG71" s="1142">
        <f t="shared" ca="1" si="44"/>
        <v>53633002.988679178</v>
      </c>
      <c r="BH71" s="1142">
        <f t="shared" ca="1" si="44"/>
        <v>53718684.317792818</v>
      </c>
      <c r="BI71" s="1142">
        <f t="shared" ca="1" si="44"/>
        <v>53830237.963642001</v>
      </c>
      <c r="BJ71" s="1142">
        <f t="shared" ca="1" si="44"/>
        <v>53918620.796715938</v>
      </c>
      <c r="BK71" s="1142">
        <f t="shared" ca="1" si="44"/>
        <v>54033004.875397556</v>
      </c>
      <c r="BL71" s="1142">
        <f t="shared" ca="1" si="44"/>
        <v>54149008.25063552</v>
      </c>
      <c r="BM71" s="1142">
        <f t="shared" ca="1" si="44"/>
        <v>54191997.890928417</v>
      </c>
      <c r="BN71" s="1142">
        <f t="shared" ca="1" si="44"/>
        <v>54310252.076292232</v>
      </c>
      <c r="BO71" s="1142">
        <f t="shared" ca="1" si="44"/>
        <v>54405209.605494812</v>
      </c>
      <c r="BP71" s="1142">
        <f t="shared" ref="BP71:CG71" ca="1" si="45">+BO76</f>
        <v>54526482.156693704</v>
      </c>
      <c r="BQ71" s="1142">
        <f t="shared" ca="1" si="45"/>
        <v>54624401.363553353</v>
      </c>
      <c r="BR71" s="1142">
        <f t="shared" ca="1" si="45"/>
        <v>0</v>
      </c>
      <c r="BS71" s="1142">
        <f t="shared" ca="1" si="45"/>
        <v>0</v>
      </c>
      <c r="BT71" s="1142">
        <f t="shared" ca="1" si="45"/>
        <v>0</v>
      </c>
      <c r="BU71" s="1142">
        <f t="shared" ca="1" si="45"/>
        <v>0</v>
      </c>
      <c r="BV71" s="1142">
        <f t="shared" ca="1" si="45"/>
        <v>0</v>
      </c>
      <c r="BW71" s="1142">
        <f t="shared" ca="1" si="45"/>
        <v>0</v>
      </c>
      <c r="BX71" s="1142">
        <f t="shared" ca="1" si="45"/>
        <v>0</v>
      </c>
      <c r="BY71" s="1142">
        <f t="shared" ca="1" si="45"/>
        <v>0</v>
      </c>
      <c r="BZ71" s="1142">
        <f t="shared" ca="1" si="45"/>
        <v>0</v>
      </c>
      <c r="CA71" s="1142">
        <f t="shared" ca="1" si="45"/>
        <v>0</v>
      </c>
      <c r="CB71" s="1142">
        <f t="shared" ca="1" si="45"/>
        <v>0</v>
      </c>
      <c r="CC71" s="1142">
        <f t="shared" ca="1" si="45"/>
        <v>0</v>
      </c>
      <c r="CD71" s="1142">
        <f t="shared" ca="1" si="45"/>
        <v>0</v>
      </c>
      <c r="CE71" s="1142">
        <f t="shared" ca="1" si="45"/>
        <v>0</v>
      </c>
      <c r="CF71" s="1142">
        <f t="shared" ca="1" si="45"/>
        <v>0</v>
      </c>
      <c r="CG71" s="1142">
        <f t="shared" ca="1" si="45"/>
        <v>0</v>
      </c>
    </row>
    <row r="72" spans="1:85" ht="14" outlineLevel="1">
      <c r="A72" s="1141" t="s">
        <v>793</v>
      </c>
      <c r="B72" s="1142"/>
      <c r="C72" s="1142">
        <v>0</v>
      </c>
      <c r="D72" s="1142">
        <f ca="1">+IF($C$22="Simple",MAX(0,SUM($C73:C75))*$B$19/12,D71*((1+$B$19)^((D$33-C$33)/365)-1))</f>
        <v>443511.81944444258</v>
      </c>
      <c r="E72" s="1142">
        <f ca="1">+IF($C$22="Simple",MAX(0,SUM($C73:D75))*$B$19/12,E71*((1+$B$19)^((E$33-D$33)/365)-1))</f>
        <v>570096.37955810758</v>
      </c>
      <c r="F72" s="1142">
        <f ca="1">+IF($C$22="Simple",MAX(0,SUM($C73:E75))*$B$19/12,F71*((1+$B$19)^((F$33-E$33)/365)-1))</f>
        <v>607872.40704747359</v>
      </c>
      <c r="G72" s="1142">
        <f ca="1">+IF($C$22="Simple",MAX(0,SUM($C73:F75))*$B$19/12,G71*((1+$B$19)^((G$33-F$33)/365)-1))</f>
        <v>690047.93984570622</v>
      </c>
      <c r="H72" s="1142">
        <f ca="1">+IF($C$22="Simple",MAX(0,SUM($C73:G75))*$B$19/12,H71*((1+$B$19)^((H$33-G$33)/365)-1))</f>
        <v>730953.17966493766</v>
      </c>
      <c r="I72" s="1142">
        <f ca="1">+IF($C$22="Simple",MAX(0,SUM($C73:H75))*$B$19/12,I71*((1+$B$19)^((I$33-H$33)/365)-1))</f>
        <v>823319.35224410053</v>
      </c>
      <c r="J72" s="1142">
        <f ca="1">+IF($C$22="Simple",MAX(0,SUM($C73:I75))*$B$19/12,J71*((1+$B$19)^((J$33-I$33)/365)-1))</f>
        <v>895246.43167018588</v>
      </c>
      <c r="K72" s="1142">
        <f ca="1">+IF($C$22="Simple",MAX(0,SUM($C73:J75))*$B$19/12,K71*((1+$B$19)^((K$33-J$33)/365)-1))</f>
        <v>941911.12813034398</v>
      </c>
      <c r="L72" s="1142">
        <f ca="1">+IF($C$22="Simple",MAX(0,SUM($C73:K75))*$B$19/12,L71*((1+$B$19)^((L$33-K$33)/365)-1))</f>
        <v>1055247.7828373548</v>
      </c>
      <c r="M72" s="1142">
        <f ca="1">+IF($C$22="Simple",MAX(0,SUM($C73:L75))*$B$19/12,M71*((1+$B$19)^((M$33-L$33)/365)-1))</f>
        <v>1104271.1435360969</v>
      </c>
      <c r="N72" s="1142">
        <f ca="1">+IF($C$22="Simple",MAX(0,SUM($C73:M75))*$B$19/12,N71*((1+$B$19)^((N$33-M$33)/365)-1))</f>
        <v>1176885.3415885482</v>
      </c>
      <c r="O72" s="1142">
        <f ca="1">+IF($C$22="Simple",MAX(0,SUM($C73:N75))*$B$19/12,O71*((1+$B$19)^((O$33-N$33)/365)-1))</f>
        <v>1193546.10769179</v>
      </c>
      <c r="P72" s="1142">
        <f ca="1">+IF($C$22="Simple",MAX(0,SUM($C73:O75))*$B$19/12,P71*((1+$B$19)^((P$33-O$33)/365)-1))</f>
        <v>1092558.0503448714</v>
      </c>
      <c r="Q72" s="1142">
        <f ca="1">+IF($C$22="Simple",MAX(0,SUM($C73:P75))*$B$19/12,Q71*((1+$B$19)^((Q$33-P$33)/365)-1))</f>
        <v>1225909.7078818365</v>
      </c>
      <c r="R72" s="1142">
        <f ca="1">+IF($C$22="Simple",MAX(0,SUM($C73:Q75))*$B$19/12,R71*((1+$B$19)^((R$33-Q$33)/365)-1))</f>
        <v>1202885.7964175281</v>
      </c>
      <c r="S72" s="1142">
        <f ca="1">+IF($C$22="Simple",MAX(0,SUM($C73:R75))*$B$19/12,S71*((1+$B$19)^((S$33-R$33)/365)-1))</f>
        <v>1260293.3410020501</v>
      </c>
      <c r="T72" s="1142">
        <f ca="1">+IF($C$22="Simple",MAX(0,SUM($C73:S75))*$B$19/12,T71*((1+$B$19)^((T$33-S$33)/365)-1))</f>
        <v>1236623.6676845714</v>
      </c>
      <c r="U72" s="1142">
        <f ca="1">+IF($C$22="Simple",MAX(0,SUM($C73:T75))*$B$19/12,U71*((1+$B$19)^((U$33-T$33)/365)-1))</f>
        <v>1295641.3471253845</v>
      </c>
      <c r="V72" s="1142">
        <f ca="1">+IF($C$22="Simple",MAX(0,SUM($C73:U75))*$B$19/12,V71*((1+$B$19)^((V$33-U$33)/365)-1))</f>
        <v>1313983.3016687289</v>
      </c>
      <c r="W72" s="1142">
        <f ca="1">+IF($C$22="Simple",MAX(0,SUM($C73:V75))*$B$19/12,W71*((1+$B$19)^((W$33-V$33)/365)-1))</f>
        <v>1289305.2727660355</v>
      </c>
      <c r="X72" s="1142">
        <f ca="1">+IF($C$22="Simple",MAX(0,SUM($C73:W75))*$B$19/12,X71*((1+$B$19)^((X$33-W$33)/365)-1))</f>
        <v>1350837.1739239106</v>
      </c>
      <c r="Y72" s="1142">
        <f ca="1">+IF($C$22="Simple",MAX(0,SUM($C73:X75))*$B$19/12,Y71*((1+$B$19)^((Y$33-X$33)/365)-1))</f>
        <v>1325466.9894028509</v>
      </c>
      <c r="Z72" s="1142">
        <f ca="1">+IF($C$22="Simple",MAX(0,SUM($C73:Y75))*$B$19/12,Z71*((1+$B$19)^((Z$33-Y$33)/365)-1))</f>
        <v>1388724.7030744853</v>
      </c>
      <c r="AA72" s="1142">
        <f ca="1">+IF($C$22="Simple",MAX(0,SUM($C73:Z75))*$B$19/12,AA71*((1+$B$19)^((AA$33-Z$33)/365)-1))</f>
        <v>1408384.4070763108</v>
      </c>
      <c r="AB72" s="1142">
        <f ca="1">+IF($C$22="Simple",MAX(0,SUM($C73:AA75))*$B$19/12,AB71*((1+$B$19)^((AB$33-AA$33)/365)-1))</f>
        <v>1289218.4994069468</v>
      </c>
      <c r="AC72" s="1142">
        <f ca="1">+IF($C$22="Simple",MAX(0,SUM($C73:AB75))*$B$19/12,AC71*((1+$B$19)^((AC$33-AB$33)/365)-1))</f>
        <v>1446573.4553005658</v>
      </c>
      <c r="AD72" s="1142">
        <f ca="1">+IF($C$22="Simple",MAX(0,SUM($C73:AC75))*$B$19/12,AD71*((1+$B$19)^((AD$33-AC$33)/365)-1))</f>
        <v>1419405.2397726818</v>
      </c>
      <c r="AE72" s="1142">
        <f ca="1">+IF($C$22="Simple",MAX(0,SUM($C73:AD75))*$B$19/12,AE71*((1+$B$19)^((AE$33-AD$33)/365)-1))</f>
        <v>1487146.1423824176</v>
      </c>
      <c r="AF72" s="1142">
        <f ca="1">+IF($C$22="Simple",MAX(0,SUM($C73:AE75))*$B$19/12,AF71*((1+$B$19)^((AF$33-AE$33)/365)-1))</f>
        <v>1459215.9278677925</v>
      </c>
      <c r="AG72" s="1142">
        <f ca="1">+IF($C$22="Simple",MAX(0,SUM($C73:AF75))*$B$19/12,AG71*((1+$B$19)^((AG$33-AF$33)/365)-1))</f>
        <v>1528856.7896079523</v>
      </c>
      <c r="AH72" s="1142">
        <f ca="1">+IF($C$22="Simple",MAX(0,SUM($C73:AG75))*$B$19/12,AH71*((1+$B$19)^((AH$33-AG$33)/365)-1))</f>
        <v>1550500.2959690988</v>
      </c>
      <c r="AI72" s="1142">
        <f ca="1">+IF($C$22="Simple",MAX(0,SUM($C73:AH75))*$B$19/12,AI71*((1+$B$19)^((AI$33-AH$33)/365)-1))</f>
        <v>1516100.7467058259</v>
      </c>
      <c r="AJ72" s="1142">
        <f ca="1">+IF($C$22="Simple",MAX(0,SUM($C73:AI75))*$B$19/12,AJ71*((1+$B$19)^((AJ$33-AI$33)/365)-1))</f>
        <v>1583587.2276369224</v>
      </c>
      <c r="AK72" s="1142">
        <f ca="1">+IF($C$22="Simple",MAX(0,SUM($C73:AJ75))*$B$19/12,AK71*((1+$B$19)^((AK$33-AJ$33)/365)-1))</f>
        <v>1549239.1331790828</v>
      </c>
      <c r="AL72" s="1142">
        <f ca="1">+IF($C$22="Simple",MAX(0,SUM($C73:AK75))*$B$19/12,AL71*((1+$B$19)^((AL$33-AK$33)/365)-1))</f>
        <v>1618438.8276833312</v>
      </c>
      <c r="AM72" s="1142">
        <f ca="1">+IF($C$22="Simple",MAX(0,SUM($C73:AL75))*$B$19/12,AM71*((1+$B$19)^((AM$33-AL$33)/365)-1))</f>
        <v>1636650.5941453953</v>
      </c>
      <c r="AN72" s="1142">
        <f ca="1">+IF($C$22="Simple",MAX(0,SUM($C73:AM75))*$B$19/12,AN71*((1+$B$19)^((AN$33-AM$33)/365)-1))</f>
        <v>1493961.9806024581</v>
      </c>
      <c r="AO72" s="1142">
        <f ca="1">+IF($C$22="Simple",MAX(0,SUM($C73:AN75))*$B$19/12,AO71*((1+$B$19)^((AO$33-AN$33)/365)-1))</f>
        <v>1671679.5459364008</v>
      </c>
      <c r="AP72" s="1142">
        <f ca="1">+IF($C$22="Simple",MAX(0,SUM($C73:AO75))*$B$19/12,AP71*((1+$B$19)^((AP$33-AO$33)/365)-1))</f>
        <v>1635841.5940687379</v>
      </c>
      <c r="AQ72" s="1142">
        <f ca="1">+IF($C$22="Simple",MAX(0,SUM($C73:AP75))*$B$19/12,AQ71*((1+$B$19)^((AQ$33-AP$33)/365)-1))</f>
        <v>1709354.9949646469</v>
      </c>
      <c r="AR72" s="1142">
        <f ca="1">+IF($C$22="Simple",MAX(0,SUM($C73:AQ75))*$B$19/12,AR71*((1+$B$19)^((AR$33-AQ$33)/365)-1))</f>
        <v>1672876.3669993309</v>
      </c>
      <c r="AS72" s="1142">
        <f ca="1">+IF($C$22="Simple",MAX(0,SUM($C73:AR75))*$B$19/12,AS71*((1+$B$19)^((AS$33-AR$33)/365)-1))</f>
        <v>1748223.6306626908</v>
      </c>
      <c r="AT72" s="1142">
        <f ca="1">+IF($C$22="Simple",MAX(0,SUM($C73:AS75))*$B$19/12,AT71*((1+$B$19)^((AT$33-AS$33)/365)-1))</f>
        <v>735308.29017999081</v>
      </c>
      <c r="AU72" s="1142">
        <f ca="1">+IF($C$22="Simple",MAX(0,SUM($C73:AT75))*$B$19/12,AU71*((1+$B$19)^((AU$33-AT$33)/365)-1))</f>
        <v>713263.2075025388</v>
      </c>
      <c r="AV72" s="1142">
        <f ca="1">+IF($C$22="Simple",MAX(0,SUM($C73:AU75))*$B$19/12,AV71*((1+$B$19)^((AV$33-AU$33)/365)-1))</f>
        <v>738791.94970813591</v>
      </c>
      <c r="AW72" s="1142">
        <f ca="1">+IF($C$22="Simple",MAX(0,SUM($C73:AV75))*$B$19/12,AW71*((1+$B$19)^((AW$33-AV$33)/365)-1))</f>
        <v>716681.44013339106</v>
      </c>
      <c r="AX72" s="1142">
        <f ca="1">+IF($C$22="Simple",MAX(0,SUM($C73:AW75))*$B$19/12,AX71*((1+$B$19)^((AX$33-AW$33)/365)-1))</f>
        <v>742373.31697965029</v>
      </c>
      <c r="AY72" s="1142">
        <f ca="1">+IF($C$22="Simple",MAX(0,SUM($C73:AX75))*$B$19/12,AY71*((1+$B$19)^((AY$33-AX$33)/365)-1))</f>
        <v>744371.20630320651</v>
      </c>
      <c r="AZ72" s="1142">
        <f ca="1">+IF($C$22="Simple",MAX(0,SUM($C73:AY75))*$B$19/12,AZ71*((1+$B$19)^((AZ$33-AY$33)/365)-1))</f>
        <v>697925.43557747803</v>
      </c>
      <c r="BA72" s="1142">
        <f ca="1">+IF($C$22="Simple",MAX(0,SUM($C73:AZ75))*$B$19/12,BA71*((1+$B$19)^((BA$33-AZ$33)/365)-1))</f>
        <v>747766.03482874529</v>
      </c>
      <c r="BB72" s="1142">
        <f ca="1">+IF($C$22="Simple",MAX(0,SUM($C73:BA75))*$B$19/12,BB71*((1+$B$19)^((BB$33-BA$33)/365)-1))</f>
        <v>725486.982220234</v>
      </c>
      <c r="BC72" s="1142">
        <f ca="1">+IF($C$22="Simple",MAX(0,SUM($C73:BB75))*$B$19/12,BC71*((1+$B$19)^((BC$33-BB$33)/365)-1))</f>
        <v>751599.1022445627</v>
      </c>
      <c r="BD72" s="1142">
        <f ca="1">+IF($C$22="Simple",MAX(0,SUM($C73:BC75))*$B$19/12,BD71*((1+$B$19)^((BD$33-BC$33)/365)-1))</f>
        <v>729248.06048036483</v>
      </c>
      <c r="BE72" s="1142">
        <f ca="1">+IF($C$22="Simple",MAX(0,SUM($C73:BD75))*$B$19/12,BE71*((1+$B$19)^((BE$33-BD$33)/365)-1))</f>
        <v>755539.67740169528</v>
      </c>
      <c r="BF72" s="1142">
        <f ca="1">+IF($C$22="Simple",MAX(0,SUM($C73:BE75))*$B$19/12,BF71*((1+$B$19)^((BF$33-BE$33)/365)-1))</f>
        <v>757723.95841836813</v>
      </c>
      <c r="BG72" s="1142">
        <f ca="1">+IF($C$22="Simple",MAX(0,SUM($C73:BF75))*$B$19/12,BG71*((1+$B$19)^((BG$33-BF$33)/365)-1))</f>
        <v>734604.85395008372</v>
      </c>
      <c r="BH72" s="1142">
        <f ca="1">+IF($C$22="Simple",MAX(0,SUM($C73:BG75))*$B$19/12,BH71*((1+$B$19)^((BH$33-BG$33)/365)-1))</f>
        <v>760477.17068562552</v>
      </c>
      <c r="BI72" s="1142">
        <f ca="1">+IF($C$22="Simple",MAX(0,SUM($C73:BH75))*$B$19/12,BI71*((1+$B$19)^((BI$33-BH$33)/365)-1))</f>
        <v>737306.35791037837</v>
      </c>
      <c r="BJ72" s="1142">
        <f ca="1">+IF($C$22="Simple",MAX(0,SUM($C73:BI75))*$B$19/12,BJ71*((1+$B$19)^((BJ$33-BI$33)/365)-1))</f>
        <v>763307.60351806064</v>
      </c>
      <c r="BK72" s="1142">
        <f ca="1">+IF($C$22="Simple",MAX(0,SUM($C73:BJ75))*$B$19/12,BK71*((1+$B$19)^((BK$33-BJ$33)/365)-1))</f>
        <v>764926.90007440734</v>
      </c>
      <c r="BL72" s="1142">
        <f ca="1">+IF($C$22="Simple",MAX(0,SUM($C73:BK75))*$B$19/12,BL71*((1+$B$19)^((BL$33-BK$33)/365)-1))</f>
        <v>691913.16512934351</v>
      </c>
      <c r="BM72" s="1142">
        <f ca="1">+IF($C$22="Simple",MAX(0,SUM($C73:BL75))*$B$19/12,BM71*((1+$B$19)^((BM$33-BL$33)/365)-1))</f>
        <v>767177.71020025481</v>
      </c>
      <c r="BN72" s="1142">
        <f ca="1">+IF($C$22="Simple",MAX(0,SUM($C73:BM75))*$B$19/12,BN71*((1+$B$19)^((BN$33-BM$33)/365)-1))</f>
        <v>743881.0540390258</v>
      </c>
      <c r="BO72" s="1142">
        <f ca="1">+IF($C$22="Simple",MAX(0,SUM($C73:BN75))*$B$19/12,BO71*((1+$B$19)^((BO$33-BN$33)/365)-1))</f>
        <v>770196.07603533869</v>
      </c>
      <c r="BP72" s="1142">
        <f ca="1">+IF($C$22="Simple",MAX(0,SUM($C73:BO75))*$B$19/12,BP71*((1+$B$19)^((BP$33-BO$33)/365)-1))</f>
        <v>746842.73169609206</v>
      </c>
      <c r="BQ72" s="1142">
        <f ca="1">+IF($C$22="Simple",MAX(0,SUM($C73:BP75))*$B$19/12,BQ71*((1+$B$19)^((BQ$33-BP$33)/365)-1))</f>
        <v>773299.09931528068</v>
      </c>
      <c r="BR72" s="1142">
        <f ca="1">+IF($C$22="Simple",MAX(0,SUM($C73:BQ75))*$B$19/12,BR71*((1+$B$19)^((BR$33-BQ$33)/365)-1))</f>
        <v>0</v>
      </c>
      <c r="BS72" s="1142">
        <f ca="1">+IF($C$22="Simple",MAX(0,SUM($C73:BR75))*$B$19/12,BS71*((1+$B$19)^((BS$33-BR$33)/365)-1))</f>
        <v>0</v>
      </c>
      <c r="BT72" s="1142">
        <f ca="1">+IF($C$22="Simple",MAX(0,SUM($C73:BS75))*$B$19/12,BT71*((1+$B$19)^((BT$33-BS$33)/365)-1))</f>
        <v>0</v>
      </c>
      <c r="BU72" s="1142">
        <f ca="1">+IF($C$22="Simple",MAX(0,SUM($C73:BT75))*$B$19/12,BU71*((1+$B$19)^((BU$33-BT$33)/365)-1))</f>
        <v>0</v>
      </c>
      <c r="BV72" s="1142">
        <f ca="1">+IF($C$22="Simple",MAX(0,SUM($C73:BU75))*$B$19/12,BV71*((1+$B$19)^((BV$33-BU$33)/365)-1))</f>
        <v>0</v>
      </c>
      <c r="BW72" s="1142">
        <f ca="1">+IF($C$22="Simple",MAX(0,SUM($C73:BV75))*$B$19/12,BW71*((1+$B$19)^((BW$33-BV$33)/365)-1))</f>
        <v>0</v>
      </c>
      <c r="BX72" s="1142">
        <f ca="1">+IF($C$22="Simple",MAX(0,SUM($C73:BW75))*$B$19/12,BX71*((1+$B$19)^((BX$33-BW$33)/365)-1))</f>
        <v>0</v>
      </c>
      <c r="BY72" s="1142">
        <f ca="1">+IF($C$22="Simple",MAX(0,SUM($C73:BX75))*$B$19/12,BY71*((1+$B$19)^((BY$33-BX$33)/365)-1))</f>
        <v>0</v>
      </c>
      <c r="BZ72" s="1142">
        <f ca="1">+IF($C$22="Simple",MAX(0,SUM($C73:BY75))*$B$19/12,BZ71*((1+$B$19)^((BZ$33-BY$33)/365)-1))</f>
        <v>0</v>
      </c>
      <c r="CA72" s="1142">
        <f ca="1">+IF($C$22="Simple",MAX(0,SUM($C73:BZ75))*$B$19/12,CA71*((1+$B$19)^((CA$33-BZ$33)/365)-1))</f>
        <v>0</v>
      </c>
      <c r="CB72" s="1142">
        <f ca="1">+IF($C$22="Simple",MAX(0,SUM($C73:CA75))*$B$19/12,CB71*((1+$B$19)^((CB$33-CA$33)/365)-1))</f>
        <v>0</v>
      </c>
      <c r="CC72" s="1142">
        <f ca="1">+IF($C$22="Simple",MAX(0,SUM($C73:CB75))*$B$19/12,CC71*((1+$B$19)^((CC$33-CB$33)/365)-1))</f>
        <v>0</v>
      </c>
      <c r="CD72" s="1142">
        <f ca="1">+IF($C$22="Simple",MAX(0,SUM($C73:CC75))*$B$19/12,CD71*((1+$B$19)^((CD$33-CC$33)/365)-1))</f>
        <v>0</v>
      </c>
      <c r="CE72" s="1142">
        <f ca="1">+IF($C$22="Simple",MAX(0,SUM($C73:CD75))*$B$19/12,CE71*((1+$B$19)^((CE$33-CD$33)/365)-1))</f>
        <v>0</v>
      </c>
      <c r="CF72" s="1142">
        <f ca="1">+IF($C$22="Simple",MAX(0,SUM($C73:CE75))*$B$19/12,CF71*((1+$B$19)^((CF$33-CE$33)/365)-1))</f>
        <v>0</v>
      </c>
      <c r="CG72" s="1142">
        <f ca="1">+IF($C$22="Simple",MAX(0,SUM($C73:CF75))*$B$19/12,CG71*((1+$B$19)^((CG$33-CF$33)/365)-1))</f>
        <v>0</v>
      </c>
    </row>
    <row r="73" spans="1:85" ht="14" outlineLevel="1">
      <c r="A73" s="1141" t="s">
        <v>786</v>
      </c>
      <c r="B73" s="1142"/>
      <c r="C73" s="1142">
        <f t="shared" ref="C73:BN73" ca="1" si="46">+C57</f>
        <v>33504679.17981638</v>
      </c>
      <c r="D73" s="1142">
        <f t="shared" ca="1" si="46"/>
        <v>6322350.4774649888</v>
      </c>
      <c r="E73" s="1142">
        <f t="shared" ca="1" si="46"/>
        <v>3539714.9941044934</v>
      </c>
      <c r="F73" s="1142">
        <f t="shared" ca="1" si="46"/>
        <v>3755469.9823500286</v>
      </c>
      <c r="G73" s="1142">
        <f t="shared" ca="1" si="46"/>
        <v>3932653.5420241351</v>
      </c>
      <c r="H73" s="1142">
        <f t="shared" ca="1" si="46"/>
        <v>4060388.5302696694</v>
      </c>
      <c r="I73" s="1142">
        <f t="shared" ca="1" si="46"/>
        <v>4257474.9470866341</v>
      </c>
      <c r="J73" s="1142">
        <f t="shared" ca="1" si="46"/>
        <v>4634514.5376809137</v>
      </c>
      <c r="K73" s="1142">
        <f t="shared" ca="1" si="46"/>
        <v>4830523.9513761308</v>
      </c>
      <c r="L73" s="1142">
        <f t="shared" ca="1" si="46"/>
        <v>5026111.9290671842</v>
      </c>
      <c r="M73" s="1142">
        <f t="shared" ca="1" si="46"/>
        <v>1406618.6842151911</v>
      </c>
      <c r="N73" s="1142">
        <f t="shared" ca="1" si="46"/>
        <v>0</v>
      </c>
      <c r="O73" s="1142">
        <f t="shared" ca="1" si="46"/>
        <v>0</v>
      </c>
      <c r="P73" s="1142">
        <f t="shared" ca="1" si="46"/>
        <v>0</v>
      </c>
      <c r="Q73" s="1142">
        <f t="shared" ca="1" si="46"/>
        <v>0</v>
      </c>
      <c r="R73" s="1142">
        <f t="shared" ca="1" si="46"/>
        <v>0</v>
      </c>
      <c r="S73" s="1142">
        <f t="shared" ca="1" si="46"/>
        <v>0</v>
      </c>
      <c r="T73" s="1142">
        <f t="shared" ca="1" si="46"/>
        <v>0</v>
      </c>
      <c r="U73" s="1142">
        <f t="shared" ca="1" si="46"/>
        <v>0</v>
      </c>
      <c r="V73" s="1142">
        <f t="shared" ca="1" si="46"/>
        <v>0</v>
      </c>
      <c r="W73" s="1142">
        <f t="shared" ca="1" si="46"/>
        <v>0</v>
      </c>
      <c r="X73" s="1142">
        <f t="shared" ca="1" si="46"/>
        <v>0</v>
      </c>
      <c r="Y73" s="1142">
        <f t="shared" ca="1" si="46"/>
        <v>0</v>
      </c>
      <c r="Z73" s="1142">
        <f t="shared" ca="1" si="46"/>
        <v>0</v>
      </c>
      <c r="AA73" s="1142">
        <f t="shared" ca="1" si="46"/>
        <v>0</v>
      </c>
      <c r="AB73" s="1142">
        <f t="shared" ca="1" si="46"/>
        <v>0</v>
      </c>
      <c r="AC73" s="1142">
        <f t="shared" ca="1" si="46"/>
        <v>0</v>
      </c>
      <c r="AD73" s="1142">
        <f t="shared" ca="1" si="46"/>
        <v>0</v>
      </c>
      <c r="AE73" s="1142">
        <f t="shared" ca="1" si="46"/>
        <v>0</v>
      </c>
      <c r="AF73" s="1142">
        <f t="shared" ca="1" si="46"/>
        <v>0</v>
      </c>
      <c r="AG73" s="1142">
        <f t="shared" ca="1" si="46"/>
        <v>0</v>
      </c>
      <c r="AH73" s="1142">
        <f t="shared" ca="1" si="46"/>
        <v>0</v>
      </c>
      <c r="AI73" s="1142">
        <f t="shared" ca="1" si="46"/>
        <v>0</v>
      </c>
      <c r="AJ73" s="1142">
        <f t="shared" ca="1" si="46"/>
        <v>0</v>
      </c>
      <c r="AK73" s="1142">
        <f t="shared" ca="1" si="46"/>
        <v>0</v>
      </c>
      <c r="AL73" s="1142">
        <f t="shared" ca="1" si="46"/>
        <v>0</v>
      </c>
      <c r="AM73" s="1142">
        <f t="shared" ca="1" si="46"/>
        <v>0</v>
      </c>
      <c r="AN73" s="1142">
        <f t="shared" ca="1" si="46"/>
        <v>0</v>
      </c>
      <c r="AO73" s="1142">
        <f t="shared" ca="1" si="46"/>
        <v>0</v>
      </c>
      <c r="AP73" s="1142">
        <f t="shared" ca="1" si="46"/>
        <v>0</v>
      </c>
      <c r="AQ73" s="1142">
        <f t="shared" ca="1" si="46"/>
        <v>0</v>
      </c>
      <c r="AR73" s="1142">
        <f t="shared" ca="1" si="46"/>
        <v>0</v>
      </c>
      <c r="AS73" s="1142">
        <f t="shared" ca="1" si="46"/>
        <v>0</v>
      </c>
      <c r="AT73" s="1142">
        <f t="shared" ca="1" si="46"/>
        <v>0</v>
      </c>
      <c r="AU73" s="1142">
        <f t="shared" ca="1" si="46"/>
        <v>0</v>
      </c>
      <c r="AV73" s="1142">
        <f t="shared" ca="1" si="46"/>
        <v>0</v>
      </c>
      <c r="AW73" s="1142">
        <f t="shared" ca="1" si="46"/>
        <v>0</v>
      </c>
      <c r="AX73" s="1142">
        <f t="shared" ca="1" si="46"/>
        <v>0</v>
      </c>
      <c r="AY73" s="1142">
        <f t="shared" ca="1" si="46"/>
        <v>0</v>
      </c>
      <c r="AZ73" s="1142">
        <f t="shared" ca="1" si="46"/>
        <v>0</v>
      </c>
      <c r="BA73" s="1142">
        <f t="shared" ca="1" si="46"/>
        <v>0</v>
      </c>
      <c r="BB73" s="1142">
        <f t="shared" ca="1" si="46"/>
        <v>0</v>
      </c>
      <c r="BC73" s="1142">
        <f t="shared" ca="1" si="46"/>
        <v>0</v>
      </c>
      <c r="BD73" s="1142">
        <f t="shared" ca="1" si="46"/>
        <v>0</v>
      </c>
      <c r="BE73" s="1142">
        <f t="shared" ca="1" si="46"/>
        <v>0</v>
      </c>
      <c r="BF73" s="1142">
        <f t="shared" ca="1" si="46"/>
        <v>0</v>
      </c>
      <c r="BG73" s="1142">
        <f t="shared" ca="1" si="46"/>
        <v>0</v>
      </c>
      <c r="BH73" s="1142">
        <f t="shared" ca="1" si="46"/>
        <v>0</v>
      </c>
      <c r="BI73" s="1142">
        <f t="shared" ca="1" si="46"/>
        <v>0</v>
      </c>
      <c r="BJ73" s="1142">
        <f t="shared" ca="1" si="46"/>
        <v>0</v>
      </c>
      <c r="BK73" s="1142">
        <f t="shared" ca="1" si="46"/>
        <v>0</v>
      </c>
      <c r="BL73" s="1142">
        <f t="shared" ca="1" si="46"/>
        <v>0</v>
      </c>
      <c r="BM73" s="1142">
        <f t="shared" ca="1" si="46"/>
        <v>0</v>
      </c>
      <c r="BN73" s="1142">
        <f t="shared" ca="1" si="46"/>
        <v>0</v>
      </c>
      <c r="BO73" s="1142">
        <f t="shared" ref="BO73:CG73" ca="1" si="47">+BO57</f>
        <v>0</v>
      </c>
      <c r="BP73" s="1142">
        <f t="shared" ca="1" si="47"/>
        <v>0</v>
      </c>
      <c r="BQ73" s="1142">
        <f t="shared" ca="1" si="47"/>
        <v>0</v>
      </c>
      <c r="BR73" s="1142">
        <f t="shared" si="47"/>
        <v>0</v>
      </c>
      <c r="BS73" s="1142">
        <f t="shared" si="47"/>
        <v>0</v>
      </c>
      <c r="BT73" s="1142">
        <f t="shared" si="47"/>
        <v>0</v>
      </c>
      <c r="BU73" s="1142">
        <f t="shared" si="47"/>
        <v>0</v>
      </c>
      <c r="BV73" s="1142">
        <f t="shared" si="47"/>
        <v>0</v>
      </c>
      <c r="BW73" s="1142">
        <f t="shared" si="47"/>
        <v>0</v>
      </c>
      <c r="BX73" s="1142">
        <f t="shared" si="47"/>
        <v>0</v>
      </c>
      <c r="BY73" s="1142">
        <f t="shared" si="47"/>
        <v>0</v>
      </c>
      <c r="BZ73" s="1142">
        <f t="shared" si="47"/>
        <v>0</v>
      </c>
      <c r="CA73" s="1142">
        <f t="shared" si="47"/>
        <v>0</v>
      </c>
      <c r="CB73" s="1142">
        <f t="shared" si="47"/>
        <v>0</v>
      </c>
      <c r="CC73" s="1142">
        <f t="shared" si="47"/>
        <v>0</v>
      </c>
      <c r="CD73" s="1142">
        <f t="shared" si="47"/>
        <v>0</v>
      </c>
      <c r="CE73" s="1142">
        <f t="shared" si="47"/>
        <v>0</v>
      </c>
      <c r="CF73" s="1142">
        <f t="shared" si="47"/>
        <v>0</v>
      </c>
      <c r="CG73" s="1142">
        <f t="shared" si="47"/>
        <v>0</v>
      </c>
    </row>
    <row r="74" spans="1:85" ht="14" outlineLevel="1">
      <c r="A74" s="1141" t="s">
        <v>794</v>
      </c>
      <c r="B74" s="1142"/>
      <c r="C74" s="1142">
        <f t="shared" ref="C74:BN74" ca="1" si="48">+C58+C59</f>
        <v>0</v>
      </c>
      <c r="D74" s="1142">
        <f t="shared" ca="1" si="48"/>
        <v>0</v>
      </c>
      <c r="E74" s="1142">
        <f t="shared" ca="1" si="48"/>
        <v>0</v>
      </c>
      <c r="F74" s="1142">
        <f t="shared" ca="1" si="48"/>
        <v>0</v>
      </c>
      <c r="G74" s="1142">
        <f t="shared" ca="1" si="48"/>
        <v>0</v>
      </c>
      <c r="H74" s="1142">
        <f t="shared" ca="1" si="48"/>
        <v>0</v>
      </c>
      <c r="I74" s="1142">
        <f t="shared" ca="1" si="48"/>
        <v>0</v>
      </c>
      <c r="J74" s="1142">
        <f t="shared" ca="1" si="48"/>
        <v>0</v>
      </c>
      <c r="K74" s="1142">
        <f t="shared" ca="1" si="48"/>
        <v>0</v>
      </c>
      <c r="L74" s="1142">
        <f t="shared" ca="1" si="48"/>
        <v>0</v>
      </c>
      <c r="M74" s="1142">
        <f t="shared" ca="1" si="48"/>
        <v>0</v>
      </c>
      <c r="N74" s="1142">
        <f t="shared" ca="1" si="48"/>
        <v>0</v>
      </c>
      <c r="O74" s="1142">
        <f t="shared" ca="1" si="48"/>
        <v>0</v>
      </c>
      <c r="P74" s="1142">
        <f t="shared" ca="1" si="48"/>
        <v>0</v>
      </c>
      <c r="Q74" s="1142">
        <f t="shared" ca="1" si="48"/>
        <v>0</v>
      </c>
      <c r="R74" s="1142">
        <f t="shared" ca="1" si="48"/>
        <v>0</v>
      </c>
      <c r="S74" s="1142">
        <f t="shared" ca="1" si="48"/>
        <v>0</v>
      </c>
      <c r="T74" s="1142">
        <f t="shared" ca="1" si="48"/>
        <v>0</v>
      </c>
      <c r="U74" s="1142">
        <f t="shared" ca="1" si="48"/>
        <v>0</v>
      </c>
      <c r="V74" s="1142">
        <f t="shared" ca="1" si="48"/>
        <v>0</v>
      </c>
      <c r="W74" s="1142">
        <f t="shared" ca="1" si="48"/>
        <v>0</v>
      </c>
      <c r="X74" s="1142">
        <f t="shared" ca="1" si="48"/>
        <v>0</v>
      </c>
      <c r="Y74" s="1142">
        <f t="shared" ca="1" si="48"/>
        <v>0</v>
      </c>
      <c r="Z74" s="1142">
        <f t="shared" ca="1" si="48"/>
        <v>0</v>
      </c>
      <c r="AA74" s="1142">
        <f t="shared" ca="1" si="48"/>
        <v>0</v>
      </c>
      <c r="AB74" s="1142">
        <f t="shared" ca="1" si="48"/>
        <v>0</v>
      </c>
      <c r="AC74" s="1142">
        <f t="shared" ca="1" si="48"/>
        <v>0</v>
      </c>
      <c r="AD74" s="1142">
        <f t="shared" ca="1" si="48"/>
        <v>0</v>
      </c>
      <c r="AE74" s="1142">
        <f t="shared" ca="1" si="48"/>
        <v>0</v>
      </c>
      <c r="AF74" s="1142">
        <f t="shared" ca="1" si="48"/>
        <v>0</v>
      </c>
      <c r="AG74" s="1142">
        <f t="shared" ca="1" si="48"/>
        <v>0</v>
      </c>
      <c r="AH74" s="1142">
        <f t="shared" ca="1" si="48"/>
        <v>-385450.90657946456</v>
      </c>
      <c r="AI74" s="1142">
        <f t="shared" ca="1" si="48"/>
        <v>-343951.19598032592</v>
      </c>
      <c r="AJ74" s="1142">
        <f t="shared" ca="1" si="48"/>
        <v>-336325.6198282644</v>
      </c>
      <c r="AK74" s="1142">
        <f t="shared" ca="1" si="48"/>
        <v>-334648.92869060102</v>
      </c>
      <c r="AL74" s="1142">
        <f t="shared" ca="1" si="48"/>
        <v>-331993.7230091599</v>
      </c>
      <c r="AM74" s="1142">
        <f t="shared" ca="1" si="48"/>
        <v>-329372.00818014995</v>
      </c>
      <c r="AN74" s="1142">
        <f t="shared" ca="1" si="48"/>
        <v>-326860.95889622823</v>
      </c>
      <c r="AO74" s="1142">
        <f t="shared" ca="1" si="48"/>
        <v>-324307.4314212249</v>
      </c>
      <c r="AP74" s="1142">
        <f t="shared" ca="1" si="48"/>
        <v>-321890.48825006478</v>
      </c>
      <c r="AQ74" s="1142">
        <f t="shared" ca="1" si="48"/>
        <v>-319422.40522783081</v>
      </c>
      <c r="AR74" s="1142">
        <f t="shared" ca="1" si="48"/>
        <v>-317201.26276152098</v>
      </c>
      <c r="AS74" s="1142">
        <f t="shared" ca="1" si="48"/>
        <v>-73298667.895785049</v>
      </c>
      <c r="AT74" s="1142">
        <f t="shared" ca="1" si="48"/>
        <v>-601246.1536523744</v>
      </c>
      <c r="AU74" s="1142">
        <f t="shared" ca="1" si="48"/>
        <v>-601246.1536523744</v>
      </c>
      <c r="AV74" s="1142">
        <f t="shared" ca="1" si="48"/>
        <v>-601246.1536523744</v>
      </c>
      <c r="AW74" s="1142">
        <f t="shared" ca="1" si="48"/>
        <v>-601246.1536523744</v>
      </c>
      <c r="AX74" s="1142">
        <f t="shared" ca="1" si="48"/>
        <v>-601246.1536523744</v>
      </c>
      <c r="AY74" s="1142">
        <f t="shared" ca="1" si="48"/>
        <v>-601246.1536523744</v>
      </c>
      <c r="AZ74" s="1142">
        <f t="shared" ca="1" si="48"/>
        <v>-601246.1536523744</v>
      </c>
      <c r="BA74" s="1142">
        <f t="shared" ca="1" si="48"/>
        <v>-601246.1536523744</v>
      </c>
      <c r="BB74" s="1142">
        <f t="shared" ca="1" si="48"/>
        <v>-601246.1536523744</v>
      </c>
      <c r="BC74" s="1142">
        <f t="shared" ca="1" si="48"/>
        <v>-601246.1536523744</v>
      </c>
      <c r="BD74" s="1142">
        <f t="shared" ca="1" si="48"/>
        <v>-601246.1536523744</v>
      </c>
      <c r="BE74" s="1142">
        <f t="shared" ca="1" si="48"/>
        <v>-601246.1536523744</v>
      </c>
      <c r="BF74" s="1142">
        <f t="shared" ca="1" si="48"/>
        <v>-648923.52483644686</v>
      </c>
      <c r="BG74" s="1142">
        <f t="shared" ca="1" si="48"/>
        <v>-648923.52483644686</v>
      </c>
      <c r="BH74" s="1142">
        <f t="shared" ca="1" si="48"/>
        <v>-648923.52483644686</v>
      </c>
      <c r="BI74" s="1142">
        <f t="shared" ca="1" si="48"/>
        <v>-648923.52483644686</v>
      </c>
      <c r="BJ74" s="1142">
        <f t="shared" ca="1" si="48"/>
        <v>-648923.52483644686</v>
      </c>
      <c r="BK74" s="1142">
        <f t="shared" ca="1" si="48"/>
        <v>-648923.52483644686</v>
      </c>
      <c r="BL74" s="1142">
        <f t="shared" ca="1" si="48"/>
        <v>-648923.52483644686</v>
      </c>
      <c r="BM74" s="1142">
        <f t="shared" ca="1" si="48"/>
        <v>-648923.52483644686</v>
      </c>
      <c r="BN74" s="1142">
        <f t="shared" ca="1" si="48"/>
        <v>-648923.52483644686</v>
      </c>
      <c r="BO74" s="1142">
        <f t="shared" ref="BO74:CG74" ca="1" si="49">+BO58+BO59</f>
        <v>-648923.52483644686</v>
      </c>
      <c r="BP74" s="1142">
        <f t="shared" ca="1" si="49"/>
        <v>-648923.52483644686</v>
      </c>
      <c r="BQ74" s="1142">
        <f t="shared" ca="1" si="49"/>
        <v>-38460313.031906895</v>
      </c>
      <c r="BR74" s="1142">
        <f t="shared" ca="1" si="49"/>
        <v>0</v>
      </c>
      <c r="BS74" s="1142">
        <f t="shared" ca="1" si="49"/>
        <v>0</v>
      </c>
      <c r="BT74" s="1142">
        <f t="shared" ca="1" si="49"/>
        <v>0</v>
      </c>
      <c r="BU74" s="1142">
        <f t="shared" ca="1" si="49"/>
        <v>0</v>
      </c>
      <c r="BV74" s="1142">
        <f t="shared" ca="1" si="49"/>
        <v>0</v>
      </c>
      <c r="BW74" s="1142">
        <f t="shared" ca="1" si="49"/>
        <v>0</v>
      </c>
      <c r="BX74" s="1142">
        <f t="shared" ca="1" si="49"/>
        <v>0</v>
      </c>
      <c r="BY74" s="1142">
        <f t="shared" ca="1" si="49"/>
        <v>0</v>
      </c>
      <c r="BZ74" s="1142">
        <f t="shared" ca="1" si="49"/>
        <v>0</v>
      </c>
      <c r="CA74" s="1142">
        <f t="shared" ca="1" si="49"/>
        <v>0</v>
      </c>
      <c r="CB74" s="1142">
        <f t="shared" ca="1" si="49"/>
        <v>0</v>
      </c>
      <c r="CC74" s="1142">
        <f t="shared" ca="1" si="49"/>
        <v>0</v>
      </c>
      <c r="CD74" s="1142">
        <f t="shared" ca="1" si="49"/>
        <v>0</v>
      </c>
      <c r="CE74" s="1142">
        <f t="shared" ca="1" si="49"/>
        <v>0</v>
      </c>
      <c r="CF74" s="1142">
        <f t="shared" ca="1" si="49"/>
        <v>0</v>
      </c>
      <c r="CG74" s="1142">
        <f t="shared" ca="1" si="49"/>
        <v>0</v>
      </c>
    </row>
    <row r="75" spans="1:85" ht="14" outlineLevel="1">
      <c r="A75" s="1141" t="s">
        <v>787</v>
      </c>
      <c r="B75" s="1142"/>
      <c r="C75" s="1142">
        <f t="shared" ref="C75:AH75" ca="1" si="50">-MIN(C69,SUM(C71:C74))</f>
        <v>0</v>
      </c>
      <c r="D75" s="1142">
        <f t="shared" ca="1" si="50"/>
        <v>0</v>
      </c>
      <c r="E75" s="1142">
        <f t="shared" ca="1" si="50"/>
        <v>0</v>
      </c>
      <c r="F75" s="1142">
        <f t="shared" ca="1" si="50"/>
        <v>0</v>
      </c>
      <c r="G75" s="1142">
        <f t="shared" ca="1" si="50"/>
        <v>0</v>
      </c>
      <c r="H75" s="1142">
        <f t="shared" ca="1" si="50"/>
        <v>0</v>
      </c>
      <c r="I75" s="1142">
        <f t="shared" ca="1" si="50"/>
        <v>0</v>
      </c>
      <c r="J75" s="1142">
        <f t="shared" ca="1" si="50"/>
        <v>0</v>
      </c>
      <c r="K75" s="1142">
        <f t="shared" ca="1" si="50"/>
        <v>0</v>
      </c>
      <c r="L75" s="1142">
        <f t="shared" ca="1" si="50"/>
        <v>0</v>
      </c>
      <c r="M75" s="1142">
        <f t="shared" ca="1" si="50"/>
        <v>0</v>
      </c>
      <c r="N75" s="1142">
        <f t="shared" ca="1" si="50"/>
        <v>0</v>
      </c>
      <c r="O75" s="1142">
        <f t="shared" ca="1" si="50"/>
        <v>0</v>
      </c>
      <c r="P75" s="1142">
        <f t="shared" ca="1" si="50"/>
        <v>0</v>
      </c>
      <c r="Q75" s="1142">
        <f t="shared" ca="1" si="50"/>
        <v>0</v>
      </c>
      <c r="R75" s="1142">
        <f t="shared" ca="1" si="50"/>
        <v>0</v>
      </c>
      <c r="S75" s="1142">
        <f t="shared" ca="1" si="50"/>
        <v>0</v>
      </c>
      <c r="T75" s="1142">
        <f t="shared" ca="1" si="50"/>
        <v>0</v>
      </c>
      <c r="U75" s="1142">
        <f t="shared" ca="1" si="50"/>
        <v>0</v>
      </c>
      <c r="V75" s="1142">
        <f t="shared" ca="1" si="50"/>
        <v>0</v>
      </c>
      <c r="W75" s="1142">
        <f t="shared" ca="1" si="50"/>
        <v>0</v>
      </c>
      <c r="X75" s="1142">
        <f t="shared" ca="1" si="50"/>
        <v>0</v>
      </c>
      <c r="Y75" s="1142">
        <f t="shared" ca="1" si="50"/>
        <v>0</v>
      </c>
      <c r="Z75" s="1142">
        <f t="shared" ca="1" si="50"/>
        <v>0</v>
      </c>
      <c r="AA75" s="1142">
        <f t="shared" ca="1" si="50"/>
        <v>0</v>
      </c>
      <c r="AB75" s="1142">
        <f t="shared" ca="1" si="50"/>
        <v>0</v>
      </c>
      <c r="AC75" s="1142">
        <f t="shared" ca="1" si="50"/>
        <v>0</v>
      </c>
      <c r="AD75" s="1142">
        <f t="shared" ca="1" si="50"/>
        <v>0</v>
      </c>
      <c r="AE75" s="1142">
        <f t="shared" ca="1" si="50"/>
        <v>0</v>
      </c>
      <c r="AF75" s="1142">
        <f t="shared" ca="1" si="50"/>
        <v>0</v>
      </c>
      <c r="AG75" s="1142">
        <f t="shared" ca="1" si="50"/>
        <v>0</v>
      </c>
      <c r="AH75" s="1142">
        <f t="shared" ca="1" si="50"/>
        <v>0</v>
      </c>
      <c r="AI75" s="1142">
        <f t="shared" ref="AI75:CG75" ca="1" si="51">-MIN(AI69,SUM(AI71:AI74))</f>
        <v>0</v>
      </c>
      <c r="AJ75" s="1142">
        <f t="shared" ca="1" si="51"/>
        <v>0</v>
      </c>
      <c r="AK75" s="1142">
        <f t="shared" ca="1" si="51"/>
        <v>0</v>
      </c>
      <c r="AL75" s="1142">
        <f t="shared" ca="1" si="51"/>
        <v>0</v>
      </c>
      <c r="AM75" s="1142">
        <f t="shared" ca="1" si="51"/>
        <v>0</v>
      </c>
      <c r="AN75" s="1142">
        <f t="shared" ca="1" si="51"/>
        <v>0</v>
      </c>
      <c r="AO75" s="1142">
        <f t="shared" ca="1" si="51"/>
        <v>0</v>
      </c>
      <c r="AP75" s="1142">
        <f t="shared" ca="1" si="51"/>
        <v>0</v>
      </c>
      <c r="AQ75" s="1142">
        <f t="shared" ca="1" si="51"/>
        <v>0</v>
      </c>
      <c r="AR75" s="1142">
        <f t="shared" ca="1" si="51"/>
        <v>0</v>
      </c>
      <c r="AS75" s="1142">
        <f t="shared" ca="1" si="51"/>
        <v>0</v>
      </c>
      <c r="AT75" s="1142">
        <f t="shared" ca="1" si="51"/>
        <v>0</v>
      </c>
      <c r="AU75" s="1142">
        <f t="shared" ca="1" si="51"/>
        <v>0</v>
      </c>
      <c r="AV75" s="1142">
        <f t="shared" ca="1" si="51"/>
        <v>0</v>
      </c>
      <c r="AW75" s="1142">
        <f t="shared" ca="1" si="51"/>
        <v>0</v>
      </c>
      <c r="AX75" s="1142">
        <f t="shared" ca="1" si="51"/>
        <v>0</v>
      </c>
      <c r="AY75" s="1142">
        <f t="shared" ca="1" si="51"/>
        <v>0</v>
      </c>
      <c r="AZ75" s="1142">
        <f t="shared" ca="1" si="51"/>
        <v>0</v>
      </c>
      <c r="BA75" s="1142">
        <f t="shared" ca="1" si="51"/>
        <v>0</v>
      </c>
      <c r="BB75" s="1142">
        <f t="shared" ca="1" si="51"/>
        <v>0</v>
      </c>
      <c r="BC75" s="1142">
        <f t="shared" ca="1" si="51"/>
        <v>0</v>
      </c>
      <c r="BD75" s="1142">
        <f t="shared" ca="1" si="51"/>
        <v>0</v>
      </c>
      <c r="BE75" s="1142">
        <f t="shared" ca="1" si="51"/>
        <v>0</v>
      </c>
      <c r="BF75" s="1142">
        <f t="shared" ca="1" si="51"/>
        <v>0</v>
      </c>
      <c r="BG75" s="1142">
        <f t="shared" ca="1" si="51"/>
        <v>0</v>
      </c>
      <c r="BH75" s="1142">
        <f t="shared" ca="1" si="51"/>
        <v>0</v>
      </c>
      <c r="BI75" s="1142">
        <f t="shared" ca="1" si="51"/>
        <v>0</v>
      </c>
      <c r="BJ75" s="1142">
        <f t="shared" ca="1" si="51"/>
        <v>0</v>
      </c>
      <c r="BK75" s="1142">
        <f t="shared" ca="1" si="51"/>
        <v>0</v>
      </c>
      <c r="BL75" s="1142">
        <f t="shared" ca="1" si="51"/>
        <v>0</v>
      </c>
      <c r="BM75" s="1142">
        <f t="shared" ca="1" si="51"/>
        <v>0</v>
      </c>
      <c r="BN75" s="1142">
        <f t="shared" ca="1" si="51"/>
        <v>0</v>
      </c>
      <c r="BO75" s="1142">
        <f t="shared" ca="1" si="51"/>
        <v>0</v>
      </c>
      <c r="BP75" s="1142">
        <f t="shared" ca="1" si="51"/>
        <v>0</v>
      </c>
      <c r="BQ75" s="1142">
        <f t="shared" ca="1" si="51"/>
        <v>-16937387.430961736</v>
      </c>
      <c r="BR75" s="1142">
        <f t="shared" ca="1" si="51"/>
        <v>0</v>
      </c>
      <c r="BS75" s="1142">
        <f t="shared" ca="1" si="51"/>
        <v>0</v>
      </c>
      <c r="BT75" s="1142">
        <f t="shared" ca="1" si="51"/>
        <v>0</v>
      </c>
      <c r="BU75" s="1142">
        <f t="shared" ca="1" si="51"/>
        <v>0</v>
      </c>
      <c r="BV75" s="1142">
        <f t="shared" ca="1" si="51"/>
        <v>0</v>
      </c>
      <c r="BW75" s="1142">
        <f t="shared" ca="1" si="51"/>
        <v>0</v>
      </c>
      <c r="BX75" s="1142">
        <f t="shared" ca="1" si="51"/>
        <v>0</v>
      </c>
      <c r="BY75" s="1142">
        <f t="shared" ca="1" si="51"/>
        <v>0</v>
      </c>
      <c r="BZ75" s="1142">
        <f t="shared" ca="1" si="51"/>
        <v>0</v>
      </c>
      <c r="CA75" s="1142">
        <f t="shared" ca="1" si="51"/>
        <v>0</v>
      </c>
      <c r="CB75" s="1142">
        <f t="shared" ca="1" si="51"/>
        <v>0</v>
      </c>
      <c r="CC75" s="1142">
        <f t="shared" ca="1" si="51"/>
        <v>0</v>
      </c>
      <c r="CD75" s="1142">
        <f t="shared" ca="1" si="51"/>
        <v>0</v>
      </c>
      <c r="CE75" s="1142">
        <f t="shared" ca="1" si="51"/>
        <v>0</v>
      </c>
      <c r="CF75" s="1142">
        <f t="shared" ca="1" si="51"/>
        <v>0</v>
      </c>
      <c r="CG75" s="1142">
        <f t="shared" ca="1" si="51"/>
        <v>0</v>
      </c>
    </row>
    <row r="76" spans="1:85" outlineLevel="1">
      <c r="A76" s="1141" t="s">
        <v>788</v>
      </c>
      <c r="B76" s="1145"/>
      <c r="C76" s="1145">
        <f t="shared" ref="C76:AH76" ca="1" si="52">+SUM(C71:C75)</f>
        <v>33504679.17981638</v>
      </c>
      <c r="D76" s="1145">
        <f t="shared" ca="1" si="52"/>
        <v>40270541.476725809</v>
      </c>
      <c r="E76" s="1145">
        <f t="shared" ca="1" si="52"/>
        <v>44380352.850388408</v>
      </c>
      <c r="F76" s="1145">
        <f t="shared" ca="1" si="52"/>
        <v>48743695.23978591</v>
      </c>
      <c r="G76" s="1145">
        <f t="shared" ca="1" si="52"/>
        <v>53366396.721655749</v>
      </c>
      <c r="H76" s="1145">
        <f t="shared" ca="1" si="52"/>
        <v>58157738.431590356</v>
      </c>
      <c r="I76" s="1145">
        <f t="shared" ca="1" si="52"/>
        <v>63238532.73092109</v>
      </c>
      <c r="J76" s="1145">
        <f t="shared" ca="1" si="52"/>
        <v>68768293.700272188</v>
      </c>
      <c r="K76" s="1145">
        <f t="shared" ca="1" si="52"/>
        <v>74540728.779778659</v>
      </c>
      <c r="L76" s="1145">
        <f t="shared" ca="1" si="52"/>
        <v>80622088.4916832</v>
      </c>
      <c r="M76" s="1145">
        <f t="shared" ca="1" si="52"/>
        <v>83132978.319434479</v>
      </c>
      <c r="N76" s="1145">
        <f t="shared" ca="1" si="52"/>
        <v>84309863.661023021</v>
      </c>
      <c r="O76" s="1145">
        <f t="shared" ca="1" si="52"/>
        <v>85503409.768714815</v>
      </c>
      <c r="P76" s="1145">
        <f t="shared" ca="1" si="52"/>
        <v>86595967.819059685</v>
      </c>
      <c r="Q76" s="1145">
        <f t="shared" ca="1" si="52"/>
        <v>87821877.526941523</v>
      </c>
      <c r="R76" s="1145">
        <f t="shared" ca="1" si="52"/>
        <v>89024763.323359057</v>
      </c>
      <c r="S76" s="1145">
        <f t="shared" ca="1" si="52"/>
        <v>90285056.664361104</v>
      </c>
      <c r="T76" s="1145">
        <f t="shared" ca="1" si="52"/>
        <v>91521680.332045674</v>
      </c>
      <c r="U76" s="1145">
        <f t="shared" ca="1" si="52"/>
        <v>92817321.679171056</v>
      </c>
      <c r="V76" s="1145">
        <f t="shared" ca="1" si="52"/>
        <v>94131304.980839789</v>
      </c>
      <c r="W76" s="1145">
        <f t="shared" ca="1" si="52"/>
        <v>95420610.253605828</v>
      </c>
      <c r="X76" s="1145">
        <f t="shared" ca="1" si="52"/>
        <v>96771447.427529737</v>
      </c>
      <c r="Y76" s="1145">
        <f t="shared" ca="1" si="52"/>
        <v>98096914.416932583</v>
      </c>
      <c r="Z76" s="1145">
        <f t="shared" ca="1" si="52"/>
        <v>99485639.120007068</v>
      </c>
      <c r="AA76" s="1145">
        <f t="shared" ca="1" si="52"/>
        <v>100894023.52708338</v>
      </c>
      <c r="AB76" s="1145">
        <f t="shared" ca="1" si="52"/>
        <v>102183242.02649033</v>
      </c>
      <c r="AC76" s="1145">
        <f t="shared" ca="1" si="52"/>
        <v>103629815.4817909</v>
      </c>
      <c r="AD76" s="1145">
        <f t="shared" ca="1" si="52"/>
        <v>105049220.72156358</v>
      </c>
      <c r="AE76" s="1145">
        <f t="shared" ca="1" si="52"/>
        <v>106536366.86394599</v>
      </c>
      <c r="AF76" s="1145">
        <f t="shared" ca="1" si="52"/>
        <v>107995582.79181379</v>
      </c>
      <c r="AG76" s="1145">
        <f t="shared" ca="1" si="52"/>
        <v>109524439.58142175</v>
      </c>
      <c r="AH76" s="1145">
        <f t="shared" ca="1" si="52"/>
        <v>110689488.97081138</v>
      </c>
      <c r="AI76" s="1145">
        <f t="shared" ref="AI76:BK76" ca="1" si="53">+SUM(AI71:AI75)</f>
        <v>111861638.52153689</v>
      </c>
      <c r="AJ76" s="1145">
        <f t="shared" ca="1" si="53"/>
        <v>113108900.12934554</v>
      </c>
      <c r="AK76" s="1145">
        <f t="shared" ca="1" si="53"/>
        <v>114323490.33383402</v>
      </c>
      <c r="AL76" s="1145">
        <f t="shared" ca="1" si="53"/>
        <v>115609935.4385082</v>
      </c>
      <c r="AM76" s="1145">
        <f t="shared" ca="1" si="53"/>
        <v>116917214.02447344</v>
      </c>
      <c r="AN76" s="1145">
        <f t="shared" ca="1" si="53"/>
        <v>118084315.04617967</v>
      </c>
      <c r="AO76" s="1145">
        <f t="shared" ca="1" si="53"/>
        <v>119431687.16069485</v>
      </c>
      <c r="AP76" s="1145">
        <f t="shared" ca="1" si="53"/>
        <v>120745638.26651353</v>
      </c>
      <c r="AQ76" s="1145">
        <f t="shared" ca="1" si="53"/>
        <v>122135570.85625035</v>
      </c>
      <c r="AR76" s="1145">
        <f t="shared" ca="1" si="53"/>
        <v>123491245.96048816</v>
      </c>
      <c r="AS76" s="1145">
        <f t="shared" ca="1" si="53"/>
        <v>51940801.695365801</v>
      </c>
      <c r="AT76" s="1145">
        <f t="shared" ca="1" si="53"/>
        <v>52074863.831893414</v>
      </c>
      <c r="AU76" s="1145">
        <f t="shared" ca="1" si="53"/>
        <v>52186880.885743573</v>
      </c>
      <c r="AV76" s="1145">
        <f t="shared" ca="1" si="53"/>
        <v>52324426.68179933</v>
      </c>
      <c r="AW76" s="1145">
        <f t="shared" ca="1" si="53"/>
        <v>52439861.968280345</v>
      </c>
      <c r="AX76" s="1145">
        <f t="shared" ca="1" si="53"/>
        <v>52580989.131607614</v>
      </c>
      <c r="AY76" s="1145">
        <f t="shared" ca="1" si="53"/>
        <v>52724114.184258446</v>
      </c>
      <c r="AZ76" s="1145">
        <f t="shared" ca="1" si="53"/>
        <v>52820793.466183543</v>
      </c>
      <c r="BA76" s="1145">
        <f t="shared" ca="1" si="53"/>
        <v>52967313.347359911</v>
      </c>
      <c r="BB76" s="1145">
        <f t="shared" ca="1" si="53"/>
        <v>53091554.175927766</v>
      </c>
      <c r="BC76" s="1145">
        <f t="shared" ca="1" si="53"/>
        <v>53241907.124519952</v>
      </c>
      <c r="BD76" s="1145">
        <f t="shared" ca="1" si="53"/>
        <v>53369909.031347938</v>
      </c>
      <c r="BE76" s="1145">
        <f t="shared" ca="1" si="53"/>
        <v>53524202.555097252</v>
      </c>
      <c r="BF76" s="1145">
        <f t="shared" ca="1" si="53"/>
        <v>53633002.988679178</v>
      </c>
      <c r="BG76" s="1145">
        <f t="shared" ca="1" si="53"/>
        <v>53718684.317792818</v>
      </c>
      <c r="BH76" s="1145">
        <f t="shared" ca="1" si="53"/>
        <v>53830237.963642001</v>
      </c>
      <c r="BI76" s="1145">
        <f t="shared" ca="1" si="53"/>
        <v>53918620.796715938</v>
      </c>
      <c r="BJ76" s="1145">
        <f t="shared" ca="1" si="53"/>
        <v>54033004.875397556</v>
      </c>
      <c r="BK76" s="1145">
        <f t="shared" ca="1" si="53"/>
        <v>54149008.25063552</v>
      </c>
      <c r="BL76" s="1145">
        <f t="shared" ref="BL76:CG76" ca="1" si="54">+SUM(BL71:BL75)</f>
        <v>54191997.890928417</v>
      </c>
      <c r="BM76" s="1145">
        <f t="shared" ca="1" si="54"/>
        <v>54310252.076292232</v>
      </c>
      <c r="BN76" s="1145">
        <f t="shared" ca="1" si="54"/>
        <v>54405209.605494812</v>
      </c>
      <c r="BO76" s="1145">
        <f t="shared" ca="1" si="54"/>
        <v>54526482.156693704</v>
      </c>
      <c r="BP76" s="1145">
        <f t="shared" ca="1" si="54"/>
        <v>54624401.363553353</v>
      </c>
      <c r="BQ76" s="1145">
        <f t="shared" ca="1" si="54"/>
        <v>0</v>
      </c>
      <c r="BR76" s="1145">
        <f t="shared" ca="1" si="54"/>
        <v>0</v>
      </c>
      <c r="BS76" s="1145">
        <f t="shared" ca="1" si="54"/>
        <v>0</v>
      </c>
      <c r="BT76" s="1145">
        <f t="shared" ca="1" si="54"/>
        <v>0</v>
      </c>
      <c r="BU76" s="1145">
        <f t="shared" ca="1" si="54"/>
        <v>0</v>
      </c>
      <c r="BV76" s="1145">
        <f t="shared" ca="1" si="54"/>
        <v>0</v>
      </c>
      <c r="BW76" s="1145">
        <f t="shared" ca="1" si="54"/>
        <v>0</v>
      </c>
      <c r="BX76" s="1145">
        <f t="shared" ca="1" si="54"/>
        <v>0</v>
      </c>
      <c r="BY76" s="1145">
        <f t="shared" ca="1" si="54"/>
        <v>0</v>
      </c>
      <c r="BZ76" s="1145">
        <f t="shared" ca="1" si="54"/>
        <v>0</v>
      </c>
      <c r="CA76" s="1145">
        <f t="shared" ca="1" si="54"/>
        <v>0</v>
      </c>
      <c r="CB76" s="1145">
        <f t="shared" ca="1" si="54"/>
        <v>0</v>
      </c>
      <c r="CC76" s="1145">
        <f t="shared" ca="1" si="54"/>
        <v>0</v>
      </c>
      <c r="CD76" s="1145">
        <f t="shared" ca="1" si="54"/>
        <v>0</v>
      </c>
      <c r="CE76" s="1145">
        <f t="shared" ca="1" si="54"/>
        <v>0</v>
      </c>
      <c r="CF76" s="1145">
        <f t="shared" ca="1" si="54"/>
        <v>0</v>
      </c>
      <c r="CG76" s="1145">
        <f t="shared" ca="1" si="54"/>
        <v>0</v>
      </c>
    </row>
    <row r="77" spans="1:85" outlineLevel="1">
      <c r="A77" s="1141"/>
      <c r="B77" s="1145"/>
      <c r="C77" s="1145"/>
      <c r="D77" s="1145"/>
      <c r="E77" s="1145"/>
      <c r="F77" s="1145"/>
      <c r="G77" s="1145"/>
      <c r="H77" s="1145"/>
      <c r="I77" s="1145"/>
      <c r="J77" s="1145"/>
      <c r="K77" s="1145"/>
      <c r="L77" s="1145"/>
      <c r="M77" s="1145"/>
      <c r="N77" s="1145"/>
      <c r="O77" s="1145"/>
      <c r="P77" s="1145"/>
      <c r="Q77" s="1145"/>
      <c r="R77" s="1145"/>
      <c r="S77" s="1145"/>
      <c r="T77" s="1145"/>
      <c r="U77" s="1145"/>
      <c r="V77" s="1145"/>
      <c r="W77" s="1145"/>
      <c r="X77" s="1145"/>
      <c r="Y77" s="1145"/>
      <c r="Z77" s="1145"/>
      <c r="AA77" s="1145"/>
      <c r="AB77" s="1145"/>
      <c r="AC77" s="1145"/>
      <c r="AD77" s="1145"/>
      <c r="AE77" s="1145"/>
      <c r="AF77" s="1145"/>
      <c r="AG77" s="1145"/>
      <c r="AH77" s="1145"/>
      <c r="AI77" s="1145"/>
      <c r="AJ77" s="1145"/>
      <c r="AK77" s="1145"/>
      <c r="AL77" s="1145"/>
      <c r="AM77" s="1145"/>
      <c r="AN77" s="1145"/>
      <c r="AO77" s="1145"/>
      <c r="AP77" s="1145"/>
      <c r="AQ77" s="1145"/>
      <c r="AR77" s="1145"/>
      <c r="AS77" s="1145"/>
      <c r="AT77" s="1145"/>
      <c r="AU77" s="1145"/>
      <c r="AV77" s="1145"/>
      <c r="AW77" s="1145"/>
      <c r="AX77" s="1145"/>
      <c r="AY77" s="1145"/>
      <c r="AZ77" s="1145"/>
      <c r="BA77" s="1145"/>
      <c r="BB77" s="1145"/>
      <c r="BC77" s="1145"/>
      <c r="BD77" s="1145"/>
      <c r="BE77" s="1145"/>
      <c r="BF77" s="1145"/>
      <c r="BG77" s="1145"/>
      <c r="BH77" s="1145"/>
      <c r="BI77" s="1145"/>
      <c r="BJ77" s="1145"/>
      <c r="BK77" s="1145"/>
      <c r="BL77" s="1145"/>
      <c r="BM77" s="1145"/>
      <c r="BN77" s="1145"/>
      <c r="BO77" s="1145"/>
      <c r="BP77" s="1145"/>
      <c r="BQ77" s="1145"/>
      <c r="BR77" s="1145"/>
      <c r="BS77" s="1145"/>
      <c r="BT77" s="1145"/>
      <c r="BU77" s="1145"/>
      <c r="BV77" s="1145"/>
      <c r="BW77" s="1145"/>
      <c r="BX77" s="1145"/>
      <c r="BY77" s="1145"/>
      <c r="BZ77" s="1145"/>
      <c r="CA77" s="1145"/>
      <c r="CB77" s="1145"/>
      <c r="CC77" s="1145"/>
      <c r="CD77" s="1145"/>
      <c r="CE77" s="1145"/>
      <c r="CF77" s="1145"/>
      <c r="CG77" s="1145"/>
    </row>
    <row r="78" spans="1:85" ht="14" outlineLevel="1">
      <c r="A78" s="1141" t="s">
        <v>789</v>
      </c>
      <c r="B78" s="1142"/>
      <c r="C78" s="1142">
        <f t="shared" ref="C78:BN78" ca="1" si="55">-C73-C74-C75</f>
        <v>-33504679.17981638</v>
      </c>
      <c r="D78" s="1142">
        <f t="shared" ca="1" si="55"/>
        <v>-6322350.4774649888</v>
      </c>
      <c r="E78" s="1142">
        <f t="shared" ca="1" si="55"/>
        <v>-3539714.9941044934</v>
      </c>
      <c r="F78" s="1142">
        <f t="shared" ca="1" si="55"/>
        <v>-3755469.9823500286</v>
      </c>
      <c r="G78" s="1142">
        <f t="shared" ca="1" si="55"/>
        <v>-3932653.5420241351</v>
      </c>
      <c r="H78" s="1142">
        <f t="shared" ca="1" si="55"/>
        <v>-4060388.5302696694</v>
      </c>
      <c r="I78" s="1142">
        <f t="shared" ca="1" si="55"/>
        <v>-4257474.9470866341</v>
      </c>
      <c r="J78" s="1142">
        <f t="shared" ca="1" si="55"/>
        <v>-4634514.5376809137</v>
      </c>
      <c r="K78" s="1142">
        <f t="shared" ca="1" si="55"/>
        <v>-4830523.9513761308</v>
      </c>
      <c r="L78" s="1142">
        <f t="shared" ca="1" si="55"/>
        <v>-5026111.9290671842</v>
      </c>
      <c r="M78" s="1142">
        <f t="shared" ca="1" si="55"/>
        <v>-1406618.6842151911</v>
      </c>
      <c r="N78" s="1142">
        <f t="shared" ca="1" si="55"/>
        <v>0</v>
      </c>
      <c r="O78" s="1142">
        <f t="shared" ca="1" si="55"/>
        <v>0</v>
      </c>
      <c r="P78" s="1142">
        <f t="shared" ca="1" si="55"/>
        <v>0</v>
      </c>
      <c r="Q78" s="1142">
        <f t="shared" ca="1" si="55"/>
        <v>0</v>
      </c>
      <c r="R78" s="1142">
        <f t="shared" ca="1" si="55"/>
        <v>0</v>
      </c>
      <c r="S78" s="1142">
        <f t="shared" ca="1" si="55"/>
        <v>0</v>
      </c>
      <c r="T78" s="1142">
        <f t="shared" ca="1" si="55"/>
        <v>0</v>
      </c>
      <c r="U78" s="1142">
        <f t="shared" ca="1" si="55"/>
        <v>0</v>
      </c>
      <c r="V78" s="1142">
        <f t="shared" ca="1" si="55"/>
        <v>0</v>
      </c>
      <c r="W78" s="1142">
        <f t="shared" ca="1" si="55"/>
        <v>0</v>
      </c>
      <c r="X78" s="1142">
        <f t="shared" ca="1" si="55"/>
        <v>0</v>
      </c>
      <c r="Y78" s="1142">
        <f t="shared" ca="1" si="55"/>
        <v>0</v>
      </c>
      <c r="Z78" s="1142">
        <f t="shared" ca="1" si="55"/>
        <v>0</v>
      </c>
      <c r="AA78" s="1142">
        <f t="shared" ca="1" si="55"/>
        <v>0</v>
      </c>
      <c r="AB78" s="1142">
        <f t="shared" ca="1" si="55"/>
        <v>0</v>
      </c>
      <c r="AC78" s="1142">
        <f t="shared" ca="1" si="55"/>
        <v>0</v>
      </c>
      <c r="AD78" s="1142">
        <f t="shared" ca="1" si="55"/>
        <v>0</v>
      </c>
      <c r="AE78" s="1142">
        <f t="shared" ca="1" si="55"/>
        <v>0</v>
      </c>
      <c r="AF78" s="1142">
        <f t="shared" ca="1" si="55"/>
        <v>0</v>
      </c>
      <c r="AG78" s="1142">
        <f t="shared" ca="1" si="55"/>
        <v>0</v>
      </c>
      <c r="AH78" s="1142">
        <f t="shared" ca="1" si="55"/>
        <v>385450.90657946456</v>
      </c>
      <c r="AI78" s="1142">
        <f t="shared" ca="1" si="55"/>
        <v>343951.19598032592</v>
      </c>
      <c r="AJ78" s="1142">
        <f t="shared" ca="1" si="55"/>
        <v>336325.6198282644</v>
      </c>
      <c r="AK78" s="1142">
        <f t="shared" ca="1" si="55"/>
        <v>334648.92869060102</v>
      </c>
      <c r="AL78" s="1142">
        <f t="shared" ca="1" si="55"/>
        <v>331993.7230091599</v>
      </c>
      <c r="AM78" s="1142">
        <f t="shared" ca="1" si="55"/>
        <v>329372.00818014995</v>
      </c>
      <c r="AN78" s="1142">
        <f t="shared" ca="1" si="55"/>
        <v>326860.95889622823</v>
      </c>
      <c r="AO78" s="1142">
        <f t="shared" ca="1" si="55"/>
        <v>324307.4314212249</v>
      </c>
      <c r="AP78" s="1142">
        <f t="shared" ca="1" si="55"/>
        <v>321890.48825006478</v>
      </c>
      <c r="AQ78" s="1142">
        <f t="shared" ca="1" si="55"/>
        <v>319422.40522783081</v>
      </c>
      <c r="AR78" s="1142">
        <f t="shared" ca="1" si="55"/>
        <v>317201.26276152098</v>
      </c>
      <c r="AS78" s="1142">
        <f t="shared" ca="1" si="55"/>
        <v>73298667.895785049</v>
      </c>
      <c r="AT78" s="1142">
        <f t="shared" ca="1" si="55"/>
        <v>601246.1536523744</v>
      </c>
      <c r="AU78" s="1142">
        <f t="shared" ca="1" si="55"/>
        <v>601246.1536523744</v>
      </c>
      <c r="AV78" s="1142">
        <f t="shared" ca="1" si="55"/>
        <v>601246.1536523744</v>
      </c>
      <c r="AW78" s="1142">
        <f t="shared" ca="1" si="55"/>
        <v>601246.1536523744</v>
      </c>
      <c r="AX78" s="1142">
        <f t="shared" ca="1" si="55"/>
        <v>601246.1536523744</v>
      </c>
      <c r="AY78" s="1142">
        <f t="shared" ca="1" si="55"/>
        <v>601246.1536523744</v>
      </c>
      <c r="AZ78" s="1142">
        <f t="shared" ca="1" si="55"/>
        <v>601246.1536523744</v>
      </c>
      <c r="BA78" s="1142">
        <f t="shared" ca="1" si="55"/>
        <v>601246.1536523744</v>
      </c>
      <c r="BB78" s="1142">
        <f t="shared" ca="1" si="55"/>
        <v>601246.1536523744</v>
      </c>
      <c r="BC78" s="1142">
        <f t="shared" ca="1" si="55"/>
        <v>601246.1536523744</v>
      </c>
      <c r="BD78" s="1142">
        <f t="shared" ca="1" si="55"/>
        <v>601246.1536523744</v>
      </c>
      <c r="BE78" s="1142">
        <f t="shared" ca="1" si="55"/>
        <v>601246.1536523744</v>
      </c>
      <c r="BF78" s="1142">
        <f t="shared" ca="1" si="55"/>
        <v>648923.52483644686</v>
      </c>
      <c r="BG78" s="1142">
        <f t="shared" ca="1" si="55"/>
        <v>648923.52483644686</v>
      </c>
      <c r="BH78" s="1142">
        <f t="shared" ca="1" si="55"/>
        <v>648923.52483644686</v>
      </c>
      <c r="BI78" s="1142">
        <f t="shared" ca="1" si="55"/>
        <v>648923.52483644686</v>
      </c>
      <c r="BJ78" s="1142">
        <f t="shared" ca="1" si="55"/>
        <v>648923.52483644686</v>
      </c>
      <c r="BK78" s="1142">
        <f t="shared" ca="1" si="55"/>
        <v>648923.52483644686</v>
      </c>
      <c r="BL78" s="1142">
        <f t="shared" ca="1" si="55"/>
        <v>648923.52483644686</v>
      </c>
      <c r="BM78" s="1142">
        <f t="shared" ca="1" si="55"/>
        <v>648923.52483644686</v>
      </c>
      <c r="BN78" s="1142">
        <f t="shared" ca="1" si="55"/>
        <v>648923.52483644686</v>
      </c>
      <c r="BO78" s="1142">
        <f t="shared" ref="BO78:CG78" ca="1" si="56">-BO73-BO74-BO75</f>
        <v>648923.52483644686</v>
      </c>
      <c r="BP78" s="1142">
        <f t="shared" ca="1" si="56"/>
        <v>648923.52483644686</v>
      </c>
      <c r="BQ78" s="1142">
        <f t="shared" ca="1" si="56"/>
        <v>55397700.462868631</v>
      </c>
      <c r="BR78" s="1142">
        <f t="shared" ca="1" si="56"/>
        <v>0</v>
      </c>
      <c r="BS78" s="1142">
        <f t="shared" ca="1" si="56"/>
        <v>0</v>
      </c>
      <c r="BT78" s="1142">
        <f t="shared" ca="1" si="56"/>
        <v>0</v>
      </c>
      <c r="BU78" s="1142">
        <f t="shared" ca="1" si="56"/>
        <v>0</v>
      </c>
      <c r="BV78" s="1142">
        <f t="shared" ca="1" si="56"/>
        <v>0</v>
      </c>
      <c r="BW78" s="1142">
        <f t="shared" ca="1" si="56"/>
        <v>0</v>
      </c>
      <c r="BX78" s="1142">
        <f t="shared" ca="1" si="56"/>
        <v>0</v>
      </c>
      <c r="BY78" s="1142">
        <f t="shared" ca="1" si="56"/>
        <v>0</v>
      </c>
      <c r="BZ78" s="1142">
        <f t="shared" ca="1" si="56"/>
        <v>0</v>
      </c>
      <c r="CA78" s="1142">
        <f t="shared" ca="1" si="56"/>
        <v>0</v>
      </c>
      <c r="CB78" s="1142">
        <f t="shared" ca="1" si="56"/>
        <v>0</v>
      </c>
      <c r="CC78" s="1142">
        <f t="shared" ca="1" si="56"/>
        <v>0</v>
      </c>
      <c r="CD78" s="1142">
        <f t="shared" ca="1" si="56"/>
        <v>0</v>
      </c>
      <c r="CE78" s="1142">
        <f t="shared" ca="1" si="56"/>
        <v>0</v>
      </c>
      <c r="CF78" s="1142">
        <f t="shared" ca="1" si="56"/>
        <v>0</v>
      </c>
      <c r="CG78" s="1142">
        <f t="shared" ca="1" si="56"/>
        <v>0</v>
      </c>
    </row>
    <row r="79" spans="1:85" ht="14" outlineLevel="1">
      <c r="A79" s="1141" t="s">
        <v>656</v>
      </c>
      <c r="B79" s="1143">
        <f ca="1">IFERROR(XIRR(C78:CG78,$C$33:$CG$33),0)</f>
        <v>0.18000000119209297</v>
      </c>
      <c r="C79" s="1142"/>
      <c r="D79" s="1142"/>
      <c r="E79" s="1142"/>
      <c r="F79" s="1142"/>
      <c r="G79" s="1142"/>
      <c r="H79" s="1142"/>
      <c r="I79" s="1142"/>
      <c r="J79" s="1142"/>
      <c r="K79" s="1142"/>
      <c r="L79" s="1142"/>
      <c r="M79" s="1142"/>
      <c r="N79" s="1142"/>
      <c r="O79" s="1142"/>
      <c r="P79" s="1142"/>
      <c r="Q79" s="1142"/>
      <c r="R79" s="1142"/>
      <c r="S79" s="1142"/>
      <c r="T79" s="1142"/>
      <c r="U79" s="1142"/>
      <c r="V79" s="1142"/>
      <c r="W79" s="1142"/>
      <c r="X79" s="1142"/>
      <c r="Y79" s="1142"/>
      <c r="Z79" s="1142"/>
      <c r="AA79" s="1142"/>
      <c r="AB79" s="1142"/>
      <c r="AC79" s="1142"/>
      <c r="AD79" s="1142"/>
      <c r="AE79" s="1142"/>
      <c r="AF79" s="1142"/>
      <c r="AG79" s="1142"/>
      <c r="AH79" s="1142"/>
      <c r="AI79" s="1142"/>
      <c r="AJ79" s="1142"/>
      <c r="AK79" s="1142"/>
      <c r="AL79" s="1142"/>
      <c r="AM79" s="1142"/>
      <c r="AN79" s="1142"/>
      <c r="AO79" s="1142"/>
      <c r="AP79" s="1142"/>
      <c r="AQ79" s="1142"/>
      <c r="AR79" s="1142"/>
      <c r="AS79" s="1142"/>
      <c r="AT79" s="1142"/>
      <c r="AU79" s="1142"/>
      <c r="AV79" s="1142"/>
      <c r="AW79" s="1142"/>
      <c r="AX79" s="1142"/>
      <c r="AY79" s="1142"/>
      <c r="AZ79" s="1142"/>
      <c r="BA79" s="1142"/>
      <c r="BB79" s="1142"/>
      <c r="BC79" s="1142"/>
      <c r="BD79" s="1142"/>
      <c r="BE79" s="1142"/>
      <c r="BF79" s="1142"/>
      <c r="BG79" s="1142"/>
      <c r="BH79" s="1142"/>
      <c r="BI79" s="1142"/>
      <c r="BJ79" s="1142"/>
      <c r="BK79" s="1142"/>
      <c r="BL79" s="1142"/>
      <c r="BM79" s="1142"/>
      <c r="BN79" s="1142"/>
      <c r="BO79" s="1142"/>
      <c r="BP79" s="1142"/>
      <c r="BQ79" s="1142"/>
      <c r="BR79" s="1142"/>
      <c r="BS79" s="1142"/>
      <c r="BT79" s="1142"/>
      <c r="BU79" s="1142"/>
      <c r="BV79" s="1142"/>
      <c r="BW79" s="1142"/>
      <c r="BX79" s="1142"/>
      <c r="BY79" s="1142"/>
      <c r="BZ79" s="1142"/>
      <c r="CA79" s="1142"/>
      <c r="CB79" s="1142"/>
      <c r="CC79" s="1142"/>
      <c r="CD79" s="1142"/>
      <c r="CE79" s="1142"/>
      <c r="CF79" s="1142"/>
      <c r="CG79" s="1142"/>
    </row>
    <row r="80" spans="1:85" outlineLevel="1">
      <c r="A80" s="1141"/>
      <c r="B80" s="1141" t="str">
        <f>+B64</f>
        <v/>
      </c>
      <c r="C80" s="1141"/>
      <c r="D80" s="1141"/>
      <c r="E80" s="1141"/>
      <c r="F80" s="1141"/>
      <c r="G80" s="1141"/>
      <c r="H80" s="1141"/>
      <c r="I80" s="1141"/>
      <c r="J80" s="1141"/>
      <c r="K80" s="1141"/>
      <c r="L80" s="1141"/>
      <c r="M80" s="1141"/>
      <c r="N80" s="1141"/>
      <c r="O80" s="1141"/>
      <c r="P80" s="1141"/>
      <c r="Q80" s="1141"/>
      <c r="R80" s="1141"/>
      <c r="S80" s="1141"/>
      <c r="T80" s="1141"/>
      <c r="U80" s="1141"/>
      <c r="V80" s="1141"/>
      <c r="W80" s="1141"/>
      <c r="X80" s="1141"/>
      <c r="Y80" s="1141"/>
      <c r="Z80" s="1141"/>
      <c r="AA80" s="1141"/>
      <c r="AB80" s="1141"/>
      <c r="AC80" s="1141"/>
      <c r="AD80" s="1141"/>
      <c r="AE80" s="1141"/>
      <c r="AF80" s="1141"/>
      <c r="AG80" s="1141"/>
      <c r="AH80" s="1141"/>
      <c r="AI80" s="1141"/>
      <c r="AJ80" s="1141"/>
      <c r="AK80" s="1141"/>
      <c r="AL80" s="1141"/>
      <c r="AM80" s="1141"/>
      <c r="AN80" s="1141"/>
      <c r="AO80" s="1141"/>
      <c r="AP80" s="1141"/>
      <c r="AQ80" s="1141"/>
      <c r="AR80" s="1141"/>
      <c r="AS80" s="1141"/>
      <c r="AT80" s="1141"/>
      <c r="AU80" s="1141"/>
      <c r="AV80" s="1141"/>
      <c r="AW80" s="1141"/>
      <c r="AX80" s="1141"/>
      <c r="AY80" s="1141"/>
      <c r="AZ80" s="1141"/>
      <c r="BA80" s="1141"/>
      <c r="BB80" s="1141"/>
      <c r="BC80" s="1141"/>
      <c r="BD80" s="1141"/>
      <c r="BE80" s="1141"/>
      <c r="BF80" s="1141"/>
      <c r="BG80" s="1141"/>
      <c r="BH80" s="1141"/>
      <c r="BI80" s="1141"/>
      <c r="BJ80" s="1141"/>
      <c r="BK80" s="1141"/>
      <c r="BL80" s="1141"/>
      <c r="BM80" s="1141"/>
      <c r="BN80" s="1141"/>
      <c r="BO80" s="1141"/>
      <c r="BP80" s="1141"/>
      <c r="BQ80" s="1141"/>
      <c r="BR80" s="1141"/>
      <c r="BS80" s="1141"/>
      <c r="BT80" s="1141"/>
      <c r="BU80" s="1141"/>
      <c r="BV80" s="1141"/>
      <c r="BW80" s="1141"/>
      <c r="BX80" s="1141"/>
      <c r="BY80" s="1141"/>
      <c r="BZ80" s="1141"/>
      <c r="CA80" s="1141"/>
      <c r="CB80" s="1141"/>
      <c r="CC80" s="1141"/>
      <c r="CD80" s="1141"/>
      <c r="CE80" s="1141"/>
      <c r="CF80" s="1141"/>
      <c r="CG80" s="1141"/>
    </row>
    <row r="81" spans="1:85" ht="14" outlineLevel="1">
      <c r="A81" s="1141" t="s">
        <v>790</v>
      </c>
      <c r="B81" s="1142"/>
      <c r="C81" s="1142">
        <f t="shared" ref="C81:BN81" ca="1" si="57">+C75/(1-$C$19)*$C$19</f>
        <v>0</v>
      </c>
      <c r="D81" s="1142">
        <f t="shared" ca="1" si="57"/>
        <v>0</v>
      </c>
      <c r="E81" s="1142">
        <f t="shared" ca="1" si="57"/>
        <v>0</v>
      </c>
      <c r="F81" s="1142">
        <f t="shared" ca="1" si="57"/>
        <v>0</v>
      </c>
      <c r="G81" s="1142">
        <f t="shared" ca="1" si="57"/>
        <v>0</v>
      </c>
      <c r="H81" s="1142">
        <f t="shared" ca="1" si="57"/>
        <v>0</v>
      </c>
      <c r="I81" s="1142">
        <f t="shared" ca="1" si="57"/>
        <v>0</v>
      </c>
      <c r="J81" s="1142">
        <f t="shared" ca="1" si="57"/>
        <v>0</v>
      </c>
      <c r="K81" s="1142">
        <f t="shared" ca="1" si="57"/>
        <v>0</v>
      </c>
      <c r="L81" s="1142">
        <f t="shared" ca="1" si="57"/>
        <v>0</v>
      </c>
      <c r="M81" s="1142">
        <f t="shared" ca="1" si="57"/>
        <v>0</v>
      </c>
      <c r="N81" s="1142">
        <f t="shared" ca="1" si="57"/>
        <v>0</v>
      </c>
      <c r="O81" s="1142">
        <f t="shared" ca="1" si="57"/>
        <v>0</v>
      </c>
      <c r="P81" s="1142">
        <f t="shared" ca="1" si="57"/>
        <v>0</v>
      </c>
      <c r="Q81" s="1142">
        <f t="shared" ca="1" si="57"/>
        <v>0</v>
      </c>
      <c r="R81" s="1142">
        <f t="shared" ca="1" si="57"/>
        <v>0</v>
      </c>
      <c r="S81" s="1142">
        <f t="shared" ca="1" si="57"/>
        <v>0</v>
      </c>
      <c r="T81" s="1142">
        <f t="shared" ca="1" si="57"/>
        <v>0</v>
      </c>
      <c r="U81" s="1142">
        <f t="shared" ca="1" si="57"/>
        <v>0</v>
      </c>
      <c r="V81" s="1142">
        <f t="shared" ca="1" si="57"/>
        <v>0</v>
      </c>
      <c r="W81" s="1142">
        <f t="shared" ca="1" si="57"/>
        <v>0</v>
      </c>
      <c r="X81" s="1142">
        <f t="shared" ca="1" si="57"/>
        <v>0</v>
      </c>
      <c r="Y81" s="1142">
        <f t="shared" ca="1" si="57"/>
        <v>0</v>
      </c>
      <c r="Z81" s="1142">
        <f t="shared" ca="1" si="57"/>
        <v>0</v>
      </c>
      <c r="AA81" s="1142">
        <f t="shared" ca="1" si="57"/>
        <v>0</v>
      </c>
      <c r="AB81" s="1142">
        <f t="shared" ca="1" si="57"/>
        <v>0</v>
      </c>
      <c r="AC81" s="1142">
        <f t="shared" ca="1" si="57"/>
        <v>0</v>
      </c>
      <c r="AD81" s="1142">
        <f t="shared" ca="1" si="57"/>
        <v>0</v>
      </c>
      <c r="AE81" s="1142">
        <f t="shared" ca="1" si="57"/>
        <v>0</v>
      </c>
      <c r="AF81" s="1142">
        <f t="shared" ca="1" si="57"/>
        <v>0</v>
      </c>
      <c r="AG81" s="1142">
        <f t="shared" ca="1" si="57"/>
        <v>0</v>
      </c>
      <c r="AH81" s="1142">
        <f t="shared" ca="1" si="57"/>
        <v>0</v>
      </c>
      <c r="AI81" s="1142">
        <f t="shared" ca="1" si="57"/>
        <v>0</v>
      </c>
      <c r="AJ81" s="1142">
        <f t="shared" ca="1" si="57"/>
        <v>0</v>
      </c>
      <c r="AK81" s="1142">
        <f t="shared" ca="1" si="57"/>
        <v>0</v>
      </c>
      <c r="AL81" s="1142">
        <f t="shared" ca="1" si="57"/>
        <v>0</v>
      </c>
      <c r="AM81" s="1142">
        <f t="shared" ca="1" si="57"/>
        <v>0</v>
      </c>
      <c r="AN81" s="1142">
        <f t="shared" ca="1" si="57"/>
        <v>0</v>
      </c>
      <c r="AO81" s="1142">
        <f t="shared" ca="1" si="57"/>
        <v>0</v>
      </c>
      <c r="AP81" s="1142">
        <f t="shared" ca="1" si="57"/>
        <v>0</v>
      </c>
      <c r="AQ81" s="1142">
        <f t="shared" ca="1" si="57"/>
        <v>0</v>
      </c>
      <c r="AR81" s="1142">
        <f t="shared" ca="1" si="57"/>
        <v>0</v>
      </c>
      <c r="AS81" s="1142">
        <f t="shared" ca="1" si="57"/>
        <v>0</v>
      </c>
      <c r="AT81" s="1142">
        <f t="shared" ca="1" si="57"/>
        <v>0</v>
      </c>
      <c r="AU81" s="1142">
        <f t="shared" ca="1" si="57"/>
        <v>0</v>
      </c>
      <c r="AV81" s="1142">
        <f t="shared" ca="1" si="57"/>
        <v>0</v>
      </c>
      <c r="AW81" s="1142">
        <f t="shared" ca="1" si="57"/>
        <v>0</v>
      </c>
      <c r="AX81" s="1142">
        <f t="shared" ca="1" si="57"/>
        <v>0</v>
      </c>
      <c r="AY81" s="1142">
        <f t="shared" ca="1" si="57"/>
        <v>0</v>
      </c>
      <c r="AZ81" s="1142">
        <f t="shared" ca="1" si="57"/>
        <v>0</v>
      </c>
      <c r="BA81" s="1142">
        <f t="shared" ca="1" si="57"/>
        <v>0</v>
      </c>
      <c r="BB81" s="1142">
        <f t="shared" ca="1" si="57"/>
        <v>0</v>
      </c>
      <c r="BC81" s="1142">
        <f t="shared" ca="1" si="57"/>
        <v>0</v>
      </c>
      <c r="BD81" s="1142">
        <f t="shared" ca="1" si="57"/>
        <v>0</v>
      </c>
      <c r="BE81" s="1142">
        <f t="shared" ca="1" si="57"/>
        <v>0</v>
      </c>
      <c r="BF81" s="1142">
        <f t="shared" ca="1" si="57"/>
        <v>0</v>
      </c>
      <c r="BG81" s="1142">
        <f t="shared" ca="1" si="57"/>
        <v>0</v>
      </c>
      <c r="BH81" s="1142">
        <f t="shared" ca="1" si="57"/>
        <v>0</v>
      </c>
      <c r="BI81" s="1142">
        <f t="shared" ca="1" si="57"/>
        <v>0</v>
      </c>
      <c r="BJ81" s="1142">
        <f t="shared" ca="1" si="57"/>
        <v>0</v>
      </c>
      <c r="BK81" s="1142">
        <f t="shared" ca="1" si="57"/>
        <v>0</v>
      </c>
      <c r="BL81" s="1142">
        <f t="shared" ca="1" si="57"/>
        <v>0</v>
      </c>
      <c r="BM81" s="1142">
        <f t="shared" ca="1" si="57"/>
        <v>0</v>
      </c>
      <c r="BN81" s="1142">
        <f t="shared" ca="1" si="57"/>
        <v>0</v>
      </c>
      <c r="BO81" s="1142">
        <f t="shared" ref="BO81:CG81" ca="1" si="58">+BO75/(1-$C$19)*$C$19</f>
        <v>0</v>
      </c>
      <c r="BP81" s="1142">
        <f t="shared" ca="1" si="58"/>
        <v>0</v>
      </c>
      <c r="BQ81" s="1142">
        <f t="shared" ca="1" si="58"/>
        <v>-7452450.4696231643</v>
      </c>
      <c r="BR81" s="1142">
        <f t="shared" ca="1" si="58"/>
        <v>0</v>
      </c>
      <c r="BS81" s="1142">
        <f t="shared" ca="1" si="58"/>
        <v>0</v>
      </c>
      <c r="BT81" s="1142">
        <f t="shared" ca="1" si="58"/>
        <v>0</v>
      </c>
      <c r="BU81" s="1142">
        <f t="shared" ca="1" si="58"/>
        <v>0</v>
      </c>
      <c r="BV81" s="1142">
        <f t="shared" ca="1" si="58"/>
        <v>0</v>
      </c>
      <c r="BW81" s="1142">
        <f t="shared" ca="1" si="58"/>
        <v>0</v>
      </c>
      <c r="BX81" s="1142">
        <f t="shared" ca="1" si="58"/>
        <v>0</v>
      </c>
      <c r="BY81" s="1142">
        <f t="shared" ca="1" si="58"/>
        <v>0</v>
      </c>
      <c r="BZ81" s="1142">
        <f t="shared" ca="1" si="58"/>
        <v>0</v>
      </c>
      <c r="CA81" s="1142">
        <f t="shared" ca="1" si="58"/>
        <v>0</v>
      </c>
      <c r="CB81" s="1142">
        <f t="shared" ca="1" si="58"/>
        <v>0</v>
      </c>
      <c r="CC81" s="1142">
        <f t="shared" ca="1" si="58"/>
        <v>0</v>
      </c>
      <c r="CD81" s="1142">
        <f t="shared" ca="1" si="58"/>
        <v>0</v>
      </c>
      <c r="CE81" s="1142">
        <f t="shared" ca="1" si="58"/>
        <v>0</v>
      </c>
      <c r="CF81" s="1142">
        <f t="shared" ca="1" si="58"/>
        <v>0</v>
      </c>
      <c r="CG81" s="1142">
        <f t="shared" ca="1" si="58"/>
        <v>0</v>
      </c>
    </row>
    <row r="82" spans="1:85" outlineLevel="1">
      <c r="A82" s="1120"/>
      <c r="B82" s="1146"/>
      <c r="C82" s="1146"/>
      <c r="D82" s="1146"/>
      <c r="E82" s="1146"/>
      <c r="F82" s="1146"/>
      <c r="G82" s="1146"/>
      <c r="H82" s="1146"/>
      <c r="I82" s="1146"/>
      <c r="J82" s="1146"/>
      <c r="K82" s="1146"/>
      <c r="L82" s="1146"/>
      <c r="M82" s="1146"/>
      <c r="N82" s="1146"/>
      <c r="O82" s="1146"/>
      <c r="P82" s="1146"/>
      <c r="Q82" s="1146"/>
      <c r="R82" s="1146"/>
      <c r="S82" s="1146"/>
      <c r="T82" s="1146"/>
      <c r="U82" s="1146"/>
      <c r="V82" s="1146"/>
      <c r="W82" s="1146"/>
      <c r="X82" s="1146"/>
      <c r="Y82" s="1146"/>
      <c r="Z82" s="1146"/>
      <c r="AA82" s="1146"/>
      <c r="AB82" s="1146"/>
      <c r="AC82" s="1146"/>
      <c r="AD82" s="1146"/>
      <c r="AE82" s="1146"/>
      <c r="AF82" s="1146"/>
      <c r="AG82" s="1146"/>
      <c r="AH82" s="1146"/>
      <c r="AI82" s="1146"/>
      <c r="AJ82" s="1146"/>
      <c r="AK82" s="1146"/>
      <c r="AL82" s="1146"/>
      <c r="AM82" s="1146"/>
      <c r="AN82" s="1146"/>
      <c r="AO82" s="1146"/>
      <c r="AP82" s="1146"/>
      <c r="AQ82" s="1146"/>
      <c r="AR82" s="1146"/>
      <c r="AS82" s="1146"/>
      <c r="AT82" s="1146"/>
      <c r="AU82" s="1146"/>
      <c r="AV82" s="1146"/>
      <c r="AW82" s="1146"/>
      <c r="AX82" s="1146"/>
      <c r="AY82" s="1146"/>
      <c r="AZ82" s="1146"/>
      <c r="BA82" s="1146"/>
      <c r="BB82" s="1146"/>
      <c r="BC82" s="1146"/>
      <c r="BD82" s="1146"/>
      <c r="BE82" s="1146"/>
      <c r="BF82" s="1146"/>
      <c r="BG82" s="1146"/>
      <c r="BH82" s="1146"/>
      <c r="BI82" s="1146"/>
      <c r="BJ82" s="1146"/>
      <c r="BK82" s="1146"/>
      <c r="BL82" s="1146"/>
      <c r="BM82" s="1146"/>
      <c r="BN82" s="1146"/>
      <c r="BO82" s="1146"/>
      <c r="BP82" s="1146"/>
      <c r="BQ82" s="1146"/>
      <c r="BR82" s="1146"/>
      <c r="BS82" s="1146"/>
      <c r="BT82" s="1146"/>
      <c r="BU82" s="1146"/>
      <c r="BV82" s="1146"/>
      <c r="BW82" s="1146"/>
      <c r="BX82" s="1146"/>
      <c r="BY82" s="1146"/>
      <c r="BZ82" s="1146"/>
      <c r="CA82" s="1146"/>
      <c r="CB82" s="1146"/>
      <c r="CC82" s="1146"/>
      <c r="CD82" s="1146"/>
      <c r="CE82" s="1146"/>
      <c r="CF82" s="1146"/>
      <c r="CG82" s="1146"/>
    </row>
    <row r="83" spans="1:85" ht="13" outlineLevel="1">
      <c r="A83" s="1140" t="s">
        <v>772</v>
      </c>
      <c r="B83" s="1140"/>
      <c r="C83" s="1140"/>
      <c r="D83" s="1140"/>
      <c r="E83" s="1140"/>
      <c r="F83" s="1140"/>
      <c r="G83" s="1140"/>
      <c r="H83" s="1140"/>
      <c r="I83" s="1140"/>
      <c r="J83" s="1140"/>
      <c r="K83" s="1140"/>
      <c r="L83" s="1140"/>
      <c r="M83" s="1140"/>
      <c r="N83" s="1140"/>
      <c r="O83" s="1140"/>
      <c r="P83" s="1140"/>
      <c r="Q83" s="1140"/>
      <c r="R83" s="1140"/>
      <c r="S83" s="1140"/>
      <c r="T83" s="1140"/>
      <c r="U83" s="1140"/>
      <c r="V83" s="1140"/>
      <c r="W83" s="1140"/>
      <c r="X83" s="1140"/>
      <c r="Y83" s="1140"/>
      <c r="Z83" s="1140"/>
      <c r="AA83" s="1140"/>
      <c r="AB83" s="1140"/>
      <c r="AC83" s="1140"/>
      <c r="AD83" s="1140"/>
      <c r="AE83" s="1140"/>
      <c r="AF83" s="1140"/>
      <c r="AG83" s="1140"/>
      <c r="AH83" s="1140"/>
      <c r="AI83" s="1140"/>
      <c r="AJ83" s="1140"/>
      <c r="AK83" s="1140"/>
      <c r="AL83" s="1140"/>
      <c r="AM83" s="1140"/>
      <c r="AN83" s="1140"/>
      <c r="AO83" s="1140"/>
      <c r="AP83" s="1140"/>
      <c r="AQ83" s="1140"/>
      <c r="AR83" s="1140"/>
      <c r="AS83" s="1140"/>
      <c r="AT83" s="1140"/>
      <c r="AU83" s="1140"/>
      <c r="AV83" s="1140"/>
      <c r="AW83" s="1140"/>
      <c r="AX83" s="1140"/>
      <c r="AY83" s="1140"/>
      <c r="AZ83" s="1140"/>
      <c r="BA83" s="1140"/>
      <c r="BB83" s="1140"/>
      <c r="BC83" s="1140"/>
      <c r="BD83" s="1140"/>
      <c r="BE83" s="1140"/>
      <c r="BF83" s="1140"/>
      <c r="BG83" s="1140"/>
      <c r="BH83" s="1140"/>
      <c r="BI83" s="1140"/>
      <c r="BJ83" s="1140"/>
      <c r="BK83" s="1140"/>
      <c r="BL83" s="1140"/>
      <c r="BM83" s="1140"/>
      <c r="BN83" s="1140"/>
      <c r="BO83" s="1140"/>
      <c r="BP83" s="1140"/>
      <c r="BQ83" s="1140"/>
      <c r="BR83" s="1140"/>
      <c r="BS83" s="1140"/>
      <c r="BT83" s="1140"/>
      <c r="BU83" s="1140"/>
      <c r="BV83" s="1140"/>
      <c r="BW83" s="1140"/>
      <c r="BX83" s="1140"/>
      <c r="BY83" s="1140"/>
      <c r="BZ83" s="1140"/>
      <c r="CA83" s="1140"/>
      <c r="CB83" s="1140"/>
      <c r="CC83" s="1140"/>
      <c r="CD83" s="1140"/>
      <c r="CE83" s="1140"/>
      <c r="CF83" s="1140"/>
      <c r="CG83" s="1140"/>
    </row>
    <row r="84" spans="1:85" ht="14" outlineLevel="1">
      <c r="A84" s="1141" t="s">
        <v>783</v>
      </c>
      <c r="B84" s="1142">
        <f t="shared" ref="B84:BM84" si="59">+ROUND(B37+B43+B49+B59+B65+B75+B81,2)</f>
        <v>0</v>
      </c>
      <c r="C84" s="1142">
        <f t="shared" ca="1" si="59"/>
        <v>0</v>
      </c>
      <c r="D84" s="1142">
        <f t="shared" ca="1" si="59"/>
        <v>0</v>
      </c>
      <c r="E84" s="1142">
        <f t="shared" ca="1" si="59"/>
        <v>0</v>
      </c>
      <c r="F84" s="1142">
        <f t="shared" ca="1" si="59"/>
        <v>0</v>
      </c>
      <c r="G84" s="1142">
        <f t="shared" ca="1" si="59"/>
        <v>0</v>
      </c>
      <c r="H84" s="1142">
        <f t="shared" ca="1" si="59"/>
        <v>0</v>
      </c>
      <c r="I84" s="1142">
        <f t="shared" ca="1" si="59"/>
        <v>0</v>
      </c>
      <c r="J84" s="1142">
        <f t="shared" ca="1" si="59"/>
        <v>0</v>
      </c>
      <c r="K84" s="1142">
        <f t="shared" ca="1" si="59"/>
        <v>0</v>
      </c>
      <c r="L84" s="1142">
        <f t="shared" ca="1" si="59"/>
        <v>0</v>
      </c>
      <c r="M84" s="1142">
        <f t="shared" ca="1" si="59"/>
        <v>0</v>
      </c>
      <c r="N84" s="1142">
        <f t="shared" ca="1" si="59"/>
        <v>0</v>
      </c>
      <c r="O84" s="1142">
        <f t="shared" ca="1" si="59"/>
        <v>0</v>
      </c>
      <c r="P84" s="1142">
        <f t="shared" ca="1" si="59"/>
        <v>0</v>
      </c>
      <c r="Q84" s="1142">
        <f t="shared" ca="1" si="59"/>
        <v>0</v>
      </c>
      <c r="R84" s="1142">
        <f t="shared" ca="1" si="59"/>
        <v>0</v>
      </c>
      <c r="S84" s="1142">
        <f t="shared" ca="1" si="59"/>
        <v>0</v>
      </c>
      <c r="T84" s="1142">
        <f t="shared" ca="1" si="59"/>
        <v>0</v>
      </c>
      <c r="U84" s="1142">
        <f t="shared" ca="1" si="59"/>
        <v>0</v>
      </c>
      <c r="V84" s="1142">
        <f t="shared" ca="1" si="59"/>
        <v>0</v>
      </c>
      <c r="W84" s="1142">
        <f t="shared" ca="1" si="59"/>
        <v>0</v>
      </c>
      <c r="X84" s="1142">
        <f t="shared" ca="1" si="59"/>
        <v>0</v>
      </c>
      <c r="Y84" s="1142">
        <f t="shared" ca="1" si="59"/>
        <v>0</v>
      </c>
      <c r="Z84" s="1142">
        <f t="shared" ca="1" si="59"/>
        <v>0</v>
      </c>
      <c r="AA84" s="1142">
        <f t="shared" ca="1" si="59"/>
        <v>0</v>
      </c>
      <c r="AB84" s="1142">
        <f t="shared" ca="1" si="59"/>
        <v>0</v>
      </c>
      <c r="AC84" s="1142">
        <f t="shared" ca="1" si="59"/>
        <v>0</v>
      </c>
      <c r="AD84" s="1142">
        <f t="shared" ca="1" si="59"/>
        <v>0</v>
      </c>
      <c r="AE84" s="1142">
        <f t="shared" ca="1" si="59"/>
        <v>0</v>
      </c>
      <c r="AF84" s="1142">
        <f t="shared" ca="1" si="59"/>
        <v>0</v>
      </c>
      <c r="AG84" s="1142">
        <f t="shared" ca="1" si="59"/>
        <v>0</v>
      </c>
      <c r="AH84" s="1142">
        <f t="shared" ca="1" si="59"/>
        <v>0</v>
      </c>
      <c r="AI84" s="1142">
        <f t="shared" ca="1" si="59"/>
        <v>0</v>
      </c>
      <c r="AJ84" s="1142">
        <f t="shared" ca="1" si="59"/>
        <v>0</v>
      </c>
      <c r="AK84" s="1142">
        <f t="shared" ca="1" si="59"/>
        <v>0</v>
      </c>
      <c r="AL84" s="1142">
        <f t="shared" ca="1" si="59"/>
        <v>0</v>
      </c>
      <c r="AM84" s="1142">
        <f t="shared" ca="1" si="59"/>
        <v>0</v>
      </c>
      <c r="AN84" s="1142">
        <f t="shared" ca="1" si="59"/>
        <v>0</v>
      </c>
      <c r="AO84" s="1142">
        <f t="shared" ca="1" si="59"/>
        <v>0</v>
      </c>
      <c r="AP84" s="1142">
        <f t="shared" ca="1" si="59"/>
        <v>0</v>
      </c>
      <c r="AQ84" s="1142">
        <f t="shared" ca="1" si="59"/>
        <v>0</v>
      </c>
      <c r="AR84" s="1142">
        <f t="shared" ca="1" si="59"/>
        <v>0</v>
      </c>
      <c r="AS84" s="1142">
        <f t="shared" ca="1" si="59"/>
        <v>0</v>
      </c>
      <c r="AT84" s="1142">
        <f t="shared" ca="1" si="59"/>
        <v>0</v>
      </c>
      <c r="AU84" s="1142">
        <f t="shared" ca="1" si="59"/>
        <v>0</v>
      </c>
      <c r="AV84" s="1142">
        <f t="shared" ca="1" si="59"/>
        <v>0</v>
      </c>
      <c r="AW84" s="1142">
        <f t="shared" ca="1" si="59"/>
        <v>0</v>
      </c>
      <c r="AX84" s="1142">
        <f t="shared" ca="1" si="59"/>
        <v>0</v>
      </c>
      <c r="AY84" s="1142">
        <f t="shared" ca="1" si="59"/>
        <v>0</v>
      </c>
      <c r="AZ84" s="1142">
        <f t="shared" ca="1" si="59"/>
        <v>0</v>
      </c>
      <c r="BA84" s="1142">
        <f t="shared" ca="1" si="59"/>
        <v>0</v>
      </c>
      <c r="BB84" s="1142">
        <f t="shared" ca="1" si="59"/>
        <v>0</v>
      </c>
      <c r="BC84" s="1142">
        <f t="shared" ca="1" si="59"/>
        <v>0</v>
      </c>
      <c r="BD84" s="1142">
        <f t="shared" ca="1" si="59"/>
        <v>0</v>
      </c>
      <c r="BE84" s="1142">
        <f t="shared" ca="1" si="59"/>
        <v>0</v>
      </c>
      <c r="BF84" s="1142">
        <f t="shared" ca="1" si="59"/>
        <v>0</v>
      </c>
      <c r="BG84" s="1142">
        <f t="shared" ca="1" si="59"/>
        <v>0</v>
      </c>
      <c r="BH84" s="1142">
        <f t="shared" ca="1" si="59"/>
        <v>0</v>
      </c>
      <c r="BI84" s="1142">
        <f t="shared" ca="1" si="59"/>
        <v>0</v>
      </c>
      <c r="BJ84" s="1142">
        <f t="shared" ca="1" si="59"/>
        <v>0</v>
      </c>
      <c r="BK84" s="1142">
        <f t="shared" ca="1" si="59"/>
        <v>0</v>
      </c>
      <c r="BL84" s="1142">
        <f t="shared" ca="1" si="59"/>
        <v>0</v>
      </c>
      <c r="BM84" s="1142">
        <f t="shared" ca="1" si="59"/>
        <v>0</v>
      </c>
      <c r="BN84" s="1142">
        <f t="shared" ref="BN84:CG84" ca="1" si="60">+ROUND(BN37+BN43+BN49+BN59+BN65+BN75+BN81,2)</f>
        <v>0</v>
      </c>
      <c r="BO84" s="1142">
        <f t="shared" ca="1" si="60"/>
        <v>0</v>
      </c>
      <c r="BP84" s="1142">
        <f t="shared" ca="1" si="60"/>
        <v>0</v>
      </c>
      <c r="BQ84" s="1142">
        <f t="shared" ca="1" si="60"/>
        <v>73899944.730000004</v>
      </c>
      <c r="BR84" s="1142">
        <f t="shared" ca="1" si="60"/>
        <v>0</v>
      </c>
      <c r="BS84" s="1142">
        <f t="shared" ca="1" si="60"/>
        <v>0</v>
      </c>
      <c r="BT84" s="1142">
        <f t="shared" ca="1" si="60"/>
        <v>0</v>
      </c>
      <c r="BU84" s="1142">
        <f t="shared" ca="1" si="60"/>
        <v>0</v>
      </c>
      <c r="BV84" s="1142">
        <f t="shared" ca="1" si="60"/>
        <v>0</v>
      </c>
      <c r="BW84" s="1142">
        <f t="shared" ca="1" si="60"/>
        <v>0</v>
      </c>
      <c r="BX84" s="1142">
        <f t="shared" ca="1" si="60"/>
        <v>0</v>
      </c>
      <c r="BY84" s="1142">
        <f t="shared" ca="1" si="60"/>
        <v>0</v>
      </c>
      <c r="BZ84" s="1142">
        <f t="shared" ca="1" si="60"/>
        <v>0</v>
      </c>
      <c r="CA84" s="1142">
        <f t="shared" ca="1" si="60"/>
        <v>0</v>
      </c>
      <c r="CB84" s="1142">
        <f t="shared" ca="1" si="60"/>
        <v>0</v>
      </c>
      <c r="CC84" s="1142">
        <f t="shared" ca="1" si="60"/>
        <v>0</v>
      </c>
      <c r="CD84" s="1142">
        <f t="shared" ca="1" si="60"/>
        <v>0</v>
      </c>
      <c r="CE84" s="1142">
        <f t="shared" ca="1" si="60"/>
        <v>0</v>
      </c>
      <c r="CF84" s="1142">
        <f t="shared" ca="1" si="60"/>
        <v>0</v>
      </c>
      <c r="CG84" s="1142">
        <f t="shared" ca="1" si="60"/>
        <v>0</v>
      </c>
    </row>
    <row r="85" spans="1:85" ht="14" outlineLevel="1">
      <c r="A85" s="1141"/>
      <c r="B85" s="1142"/>
      <c r="C85" s="1142"/>
      <c r="D85" s="1142"/>
      <c r="E85" s="1142"/>
      <c r="F85" s="1142"/>
      <c r="G85" s="1142"/>
      <c r="H85" s="1142"/>
      <c r="I85" s="1142"/>
      <c r="J85" s="1142"/>
      <c r="K85" s="1142"/>
      <c r="L85" s="1142"/>
      <c r="M85" s="1142"/>
      <c r="N85" s="1142"/>
      <c r="O85" s="1142"/>
      <c r="P85" s="1142"/>
      <c r="Q85" s="1142"/>
      <c r="R85" s="1142"/>
      <c r="S85" s="1142"/>
      <c r="T85" s="1142"/>
      <c r="U85" s="1142"/>
      <c r="V85" s="1142"/>
      <c r="W85" s="1142"/>
      <c r="X85" s="1142"/>
      <c r="Y85" s="1142"/>
      <c r="Z85" s="1142"/>
      <c r="AA85" s="1142"/>
      <c r="AB85" s="1142"/>
      <c r="AC85" s="1142"/>
      <c r="AD85" s="1142"/>
      <c r="AE85" s="1142"/>
      <c r="AF85" s="1142"/>
      <c r="AG85" s="1142"/>
      <c r="AH85" s="1142"/>
      <c r="AI85" s="1142"/>
      <c r="AJ85" s="1142"/>
      <c r="AK85" s="1142"/>
      <c r="AL85" s="1142"/>
      <c r="AM85" s="1142"/>
      <c r="AN85" s="1142"/>
      <c r="AO85" s="1142"/>
      <c r="AP85" s="1142"/>
      <c r="AQ85" s="1142"/>
      <c r="AR85" s="1142"/>
      <c r="AS85" s="1142"/>
      <c r="AT85" s="1142"/>
      <c r="AU85" s="1142"/>
      <c r="AV85" s="1142"/>
      <c r="AW85" s="1142"/>
      <c r="AX85" s="1142"/>
      <c r="AY85" s="1142"/>
      <c r="AZ85" s="1142"/>
      <c r="BA85" s="1142"/>
      <c r="BB85" s="1142"/>
      <c r="BC85" s="1142"/>
      <c r="BD85" s="1142"/>
      <c r="BE85" s="1142"/>
      <c r="BF85" s="1142"/>
      <c r="BG85" s="1142"/>
      <c r="BH85" s="1142"/>
      <c r="BI85" s="1142"/>
      <c r="BJ85" s="1142"/>
      <c r="BK85" s="1142"/>
      <c r="BL85" s="1142"/>
      <c r="BM85" s="1142"/>
      <c r="BN85" s="1142"/>
      <c r="BO85" s="1142"/>
      <c r="BP85" s="1142"/>
      <c r="BQ85" s="1142"/>
      <c r="BR85" s="1142"/>
      <c r="BS85" s="1142"/>
      <c r="BT85" s="1142"/>
      <c r="BU85" s="1142"/>
      <c r="BV85" s="1142"/>
      <c r="BW85" s="1142"/>
      <c r="BX85" s="1142"/>
      <c r="BY85" s="1142"/>
      <c r="BZ85" s="1142"/>
      <c r="CA85" s="1142"/>
      <c r="CB85" s="1142"/>
      <c r="CC85" s="1142"/>
      <c r="CD85" s="1142"/>
      <c r="CE85" s="1142"/>
      <c r="CF85" s="1142"/>
      <c r="CG85" s="1142"/>
    </row>
    <row r="86" spans="1:85" outlineLevel="1">
      <c r="A86" s="1141" t="s">
        <v>795</v>
      </c>
      <c r="B86" s="1145">
        <f t="shared" ref="B86:BM86" si="61">-B84*(1-$C$20)</f>
        <v>0</v>
      </c>
      <c r="C86" s="1145">
        <f t="shared" ca="1" si="61"/>
        <v>0</v>
      </c>
      <c r="D86" s="1145">
        <f t="shared" ca="1" si="61"/>
        <v>0</v>
      </c>
      <c r="E86" s="1145">
        <f t="shared" ca="1" si="61"/>
        <v>0</v>
      </c>
      <c r="F86" s="1145">
        <f t="shared" ca="1" si="61"/>
        <v>0</v>
      </c>
      <c r="G86" s="1145">
        <f t="shared" ca="1" si="61"/>
        <v>0</v>
      </c>
      <c r="H86" s="1145">
        <f t="shared" ca="1" si="61"/>
        <v>0</v>
      </c>
      <c r="I86" s="1145">
        <f t="shared" ca="1" si="61"/>
        <v>0</v>
      </c>
      <c r="J86" s="1145">
        <f t="shared" ca="1" si="61"/>
        <v>0</v>
      </c>
      <c r="K86" s="1145">
        <f t="shared" ca="1" si="61"/>
        <v>0</v>
      </c>
      <c r="L86" s="1145">
        <f t="shared" ca="1" si="61"/>
        <v>0</v>
      </c>
      <c r="M86" s="1145">
        <f t="shared" ca="1" si="61"/>
        <v>0</v>
      </c>
      <c r="N86" s="1145">
        <f t="shared" ca="1" si="61"/>
        <v>0</v>
      </c>
      <c r="O86" s="1145">
        <f t="shared" ca="1" si="61"/>
        <v>0</v>
      </c>
      <c r="P86" s="1145">
        <f t="shared" ca="1" si="61"/>
        <v>0</v>
      </c>
      <c r="Q86" s="1145">
        <f t="shared" ca="1" si="61"/>
        <v>0</v>
      </c>
      <c r="R86" s="1145">
        <f t="shared" ca="1" si="61"/>
        <v>0</v>
      </c>
      <c r="S86" s="1145">
        <f t="shared" ca="1" si="61"/>
        <v>0</v>
      </c>
      <c r="T86" s="1145">
        <f t="shared" ca="1" si="61"/>
        <v>0</v>
      </c>
      <c r="U86" s="1145">
        <f t="shared" ca="1" si="61"/>
        <v>0</v>
      </c>
      <c r="V86" s="1145">
        <f t="shared" ca="1" si="61"/>
        <v>0</v>
      </c>
      <c r="W86" s="1145">
        <f t="shared" ca="1" si="61"/>
        <v>0</v>
      </c>
      <c r="X86" s="1145">
        <f t="shared" ca="1" si="61"/>
        <v>0</v>
      </c>
      <c r="Y86" s="1145">
        <f t="shared" ca="1" si="61"/>
        <v>0</v>
      </c>
      <c r="Z86" s="1145">
        <f t="shared" ca="1" si="61"/>
        <v>0</v>
      </c>
      <c r="AA86" s="1145">
        <f t="shared" ca="1" si="61"/>
        <v>0</v>
      </c>
      <c r="AB86" s="1145">
        <f t="shared" ca="1" si="61"/>
        <v>0</v>
      </c>
      <c r="AC86" s="1145">
        <f t="shared" ca="1" si="61"/>
        <v>0</v>
      </c>
      <c r="AD86" s="1145">
        <f t="shared" ca="1" si="61"/>
        <v>0</v>
      </c>
      <c r="AE86" s="1145">
        <f t="shared" ca="1" si="61"/>
        <v>0</v>
      </c>
      <c r="AF86" s="1145">
        <f t="shared" ca="1" si="61"/>
        <v>0</v>
      </c>
      <c r="AG86" s="1145">
        <f t="shared" ca="1" si="61"/>
        <v>0</v>
      </c>
      <c r="AH86" s="1145">
        <f t="shared" ca="1" si="61"/>
        <v>0</v>
      </c>
      <c r="AI86" s="1145">
        <f t="shared" ca="1" si="61"/>
        <v>0</v>
      </c>
      <c r="AJ86" s="1145">
        <f t="shared" ca="1" si="61"/>
        <v>0</v>
      </c>
      <c r="AK86" s="1145">
        <f t="shared" ca="1" si="61"/>
        <v>0</v>
      </c>
      <c r="AL86" s="1145">
        <f t="shared" ca="1" si="61"/>
        <v>0</v>
      </c>
      <c r="AM86" s="1145">
        <f t="shared" ca="1" si="61"/>
        <v>0</v>
      </c>
      <c r="AN86" s="1145">
        <f t="shared" ca="1" si="61"/>
        <v>0</v>
      </c>
      <c r="AO86" s="1145">
        <f t="shared" ca="1" si="61"/>
        <v>0</v>
      </c>
      <c r="AP86" s="1145">
        <f t="shared" ca="1" si="61"/>
        <v>0</v>
      </c>
      <c r="AQ86" s="1145">
        <f t="shared" ca="1" si="61"/>
        <v>0</v>
      </c>
      <c r="AR86" s="1145">
        <f t="shared" ca="1" si="61"/>
        <v>0</v>
      </c>
      <c r="AS86" s="1145">
        <f t="shared" ca="1" si="61"/>
        <v>0</v>
      </c>
      <c r="AT86" s="1145">
        <f t="shared" ca="1" si="61"/>
        <v>0</v>
      </c>
      <c r="AU86" s="1145">
        <f t="shared" ca="1" si="61"/>
        <v>0</v>
      </c>
      <c r="AV86" s="1145">
        <f t="shared" ca="1" si="61"/>
        <v>0</v>
      </c>
      <c r="AW86" s="1145">
        <f t="shared" ca="1" si="61"/>
        <v>0</v>
      </c>
      <c r="AX86" s="1145">
        <f t="shared" ca="1" si="61"/>
        <v>0</v>
      </c>
      <c r="AY86" s="1145">
        <f t="shared" ca="1" si="61"/>
        <v>0</v>
      </c>
      <c r="AZ86" s="1145">
        <f t="shared" ca="1" si="61"/>
        <v>0</v>
      </c>
      <c r="BA86" s="1145">
        <f t="shared" ca="1" si="61"/>
        <v>0</v>
      </c>
      <c r="BB86" s="1145">
        <f t="shared" ca="1" si="61"/>
        <v>0</v>
      </c>
      <c r="BC86" s="1145">
        <f t="shared" ca="1" si="61"/>
        <v>0</v>
      </c>
      <c r="BD86" s="1145">
        <f t="shared" ca="1" si="61"/>
        <v>0</v>
      </c>
      <c r="BE86" s="1145">
        <f t="shared" ca="1" si="61"/>
        <v>0</v>
      </c>
      <c r="BF86" s="1145">
        <f t="shared" ca="1" si="61"/>
        <v>0</v>
      </c>
      <c r="BG86" s="1145">
        <f t="shared" ca="1" si="61"/>
        <v>0</v>
      </c>
      <c r="BH86" s="1145">
        <f t="shared" ca="1" si="61"/>
        <v>0</v>
      </c>
      <c r="BI86" s="1145">
        <f t="shared" ca="1" si="61"/>
        <v>0</v>
      </c>
      <c r="BJ86" s="1145">
        <f t="shared" ca="1" si="61"/>
        <v>0</v>
      </c>
      <c r="BK86" s="1145">
        <f t="shared" ca="1" si="61"/>
        <v>0</v>
      </c>
      <c r="BL86" s="1145">
        <f t="shared" ca="1" si="61"/>
        <v>0</v>
      </c>
      <c r="BM86" s="1145">
        <f t="shared" ca="1" si="61"/>
        <v>0</v>
      </c>
      <c r="BN86" s="1145">
        <f t="shared" ref="BN86:CG86" ca="1" si="62">-BN84*(1-$C$20)</f>
        <v>0</v>
      </c>
      <c r="BO86" s="1145">
        <f t="shared" ca="1" si="62"/>
        <v>0</v>
      </c>
      <c r="BP86" s="1145">
        <f t="shared" ca="1" si="62"/>
        <v>0</v>
      </c>
      <c r="BQ86" s="1145">
        <f t="shared" ca="1" si="62"/>
        <v>-41055524.850000001</v>
      </c>
      <c r="BR86" s="1145">
        <f t="shared" ca="1" si="62"/>
        <v>0</v>
      </c>
      <c r="BS86" s="1145">
        <f t="shared" ca="1" si="62"/>
        <v>0</v>
      </c>
      <c r="BT86" s="1145">
        <f t="shared" ca="1" si="62"/>
        <v>0</v>
      </c>
      <c r="BU86" s="1145">
        <f t="shared" ca="1" si="62"/>
        <v>0</v>
      </c>
      <c r="BV86" s="1145">
        <f t="shared" ca="1" si="62"/>
        <v>0</v>
      </c>
      <c r="BW86" s="1145">
        <f t="shared" ca="1" si="62"/>
        <v>0</v>
      </c>
      <c r="BX86" s="1145">
        <f t="shared" ca="1" si="62"/>
        <v>0</v>
      </c>
      <c r="BY86" s="1145">
        <f t="shared" ca="1" si="62"/>
        <v>0</v>
      </c>
      <c r="BZ86" s="1145">
        <f t="shared" ca="1" si="62"/>
        <v>0</v>
      </c>
      <c r="CA86" s="1145">
        <f t="shared" ca="1" si="62"/>
        <v>0</v>
      </c>
      <c r="CB86" s="1145">
        <f t="shared" ca="1" si="62"/>
        <v>0</v>
      </c>
      <c r="CC86" s="1145">
        <f t="shared" ca="1" si="62"/>
        <v>0</v>
      </c>
      <c r="CD86" s="1145">
        <f t="shared" ca="1" si="62"/>
        <v>0</v>
      </c>
      <c r="CE86" s="1145">
        <f t="shared" ca="1" si="62"/>
        <v>0</v>
      </c>
      <c r="CF86" s="1145">
        <f t="shared" ca="1" si="62"/>
        <v>0</v>
      </c>
      <c r="CG86" s="1145">
        <f t="shared" ca="1" si="62"/>
        <v>0</v>
      </c>
    </row>
    <row r="87" spans="1:85" outlineLevel="1">
      <c r="A87" s="1141" t="s">
        <v>650</v>
      </c>
      <c r="B87" s="1145">
        <f t="shared" ref="B87:BM87" si="63">-(B84+B86)</f>
        <v>0</v>
      </c>
      <c r="C87" s="1145">
        <f t="shared" ca="1" si="63"/>
        <v>0</v>
      </c>
      <c r="D87" s="1145">
        <f t="shared" ca="1" si="63"/>
        <v>0</v>
      </c>
      <c r="E87" s="1145">
        <f t="shared" ca="1" si="63"/>
        <v>0</v>
      </c>
      <c r="F87" s="1145">
        <f t="shared" ca="1" si="63"/>
        <v>0</v>
      </c>
      <c r="G87" s="1145">
        <f t="shared" ca="1" si="63"/>
        <v>0</v>
      </c>
      <c r="H87" s="1145">
        <f t="shared" ca="1" si="63"/>
        <v>0</v>
      </c>
      <c r="I87" s="1145">
        <f t="shared" ca="1" si="63"/>
        <v>0</v>
      </c>
      <c r="J87" s="1145">
        <f t="shared" ca="1" si="63"/>
        <v>0</v>
      </c>
      <c r="K87" s="1145">
        <f t="shared" ca="1" si="63"/>
        <v>0</v>
      </c>
      <c r="L87" s="1145">
        <f t="shared" ca="1" si="63"/>
        <v>0</v>
      </c>
      <c r="M87" s="1145">
        <f t="shared" ca="1" si="63"/>
        <v>0</v>
      </c>
      <c r="N87" s="1145">
        <f t="shared" ca="1" si="63"/>
        <v>0</v>
      </c>
      <c r="O87" s="1145">
        <f t="shared" ca="1" si="63"/>
        <v>0</v>
      </c>
      <c r="P87" s="1145">
        <f t="shared" ca="1" si="63"/>
        <v>0</v>
      </c>
      <c r="Q87" s="1145">
        <f t="shared" ca="1" si="63"/>
        <v>0</v>
      </c>
      <c r="R87" s="1145">
        <f t="shared" ca="1" si="63"/>
        <v>0</v>
      </c>
      <c r="S87" s="1145">
        <f t="shared" ca="1" si="63"/>
        <v>0</v>
      </c>
      <c r="T87" s="1145">
        <f t="shared" ca="1" si="63"/>
        <v>0</v>
      </c>
      <c r="U87" s="1145">
        <f t="shared" ca="1" si="63"/>
        <v>0</v>
      </c>
      <c r="V87" s="1145">
        <f t="shared" ca="1" si="63"/>
        <v>0</v>
      </c>
      <c r="W87" s="1145">
        <f t="shared" ca="1" si="63"/>
        <v>0</v>
      </c>
      <c r="X87" s="1145">
        <f t="shared" ca="1" si="63"/>
        <v>0</v>
      </c>
      <c r="Y87" s="1145">
        <f t="shared" ca="1" si="63"/>
        <v>0</v>
      </c>
      <c r="Z87" s="1145">
        <f t="shared" ca="1" si="63"/>
        <v>0</v>
      </c>
      <c r="AA87" s="1145">
        <f t="shared" ca="1" si="63"/>
        <v>0</v>
      </c>
      <c r="AB87" s="1145">
        <f t="shared" ca="1" si="63"/>
        <v>0</v>
      </c>
      <c r="AC87" s="1145">
        <f t="shared" ca="1" si="63"/>
        <v>0</v>
      </c>
      <c r="AD87" s="1145">
        <f t="shared" ca="1" si="63"/>
        <v>0</v>
      </c>
      <c r="AE87" s="1145">
        <f t="shared" ca="1" si="63"/>
        <v>0</v>
      </c>
      <c r="AF87" s="1145">
        <f t="shared" ca="1" si="63"/>
        <v>0</v>
      </c>
      <c r="AG87" s="1145">
        <f t="shared" ca="1" si="63"/>
        <v>0</v>
      </c>
      <c r="AH87" s="1145">
        <f t="shared" ca="1" si="63"/>
        <v>0</v>
      </c>
      <c r="AI87" s="1145">
        <f t="shared" ca="1" si="63"/>
        <v>0</v>
      </c>
      <c r="AJ87" s="1145">
        <f t="shared" ca="1" si="63"/>
        <v>0</v>
      </c>
      <c r="AK87" s="1145">
        <f t="shared" ca="1" si="63"/>
        <v>0</v>
      </c>
      <c r="AL87" s="1145">
        <f t="shared" ca="1" si="63"/>
        <v>0</v>
      </c>
      <c r="AM87" s="1145">
        <f t="shared" ca="1" si="63"/>
        <v>0</v>
      </c>
      <c r="AN87" s="1145">
        <f t="shared" ca="1" si="63"/>
        <v>0</v>
      </c>
      <c r="AO87" s="1145">
        <f t="shared" ca="1" si="63"/>
        <v>0</v>
      </c>
      <c r="AP87" s="1145">
        <f t="shared" ca="1" si="63"/>
        <v>0</v>
      </c>
      <c r="AQ87" s="1145">
        <f t="shared" ca="1" si="63"/>
        <v>0</v>
      </c>
      <c r="AR87" s="1145">
        <f t="shared" ca="1" si="63"/>
        <v>0</v>
      </c>
      <c r="AS87" s="1145">
        <f t="shared" ca="1" si="63"/>
        <v>0</v>
      </c>
      <c r="AT87" s="1145">
        <f t="shared" ca="1" si="63"/>
        <v>0</v>
      </c>
      <c r="AU87" s="1145">
        <f t="shared" ca="1" si="63"/>
        <v>0</v>
      </c>
      <c r="AV87" s="1145">
        <f t="shared" ca="1" si="63"/>
        <v>0</v>
      </c>
      <c r="AW87" s="1145">
        <f t="shared" ca="1" si="63"/>
        <v>0</v>
      </c>
      <c r="AX87" s="1145">
        <f t="shared" ca="1" si="63"/>
        <v>0</v>
      </c>
      <c r="AY87" s="1145">
        <f t="shared" ca="1" si="63"/>
        <v>0</v>
      </c>
      <c r="AZ87" s="1145">
        <f t="shared" ca="1" si="63"/>
        <v>0</v>
      </c>
      <c r="BA87" s="1145">
        <f t="shared" ca="1" si="63"/>
        <v>0</v>
      </c>
      <c r="BB87" s="1145">
        <f t="shared" ca="1" si="63"/>
        <v>0</v>
      </c>
      <c r="BC87" s="1145">
        <f t="shared" ca="1" si="63"/>
        <v>0</v>
      </c>
      <c r="BD87" s="1145">
        <f t="shared" ca="1" si="63"/>
        <v>0</v>
      </c>
      <c r="BE87" s="1145">
        <f t="shared" ca="1" si="63"/>
        <v>0</v>
      </c>
      <c r="BF87" s="1145">
        <f t="shared" ca="1" si="63"/>
        <v>0</v>
      </c>
      <c r="BG87" s="1145">
        <f t="shared" ca="1" si="63"/>
        <v>0</v>
      </c>
      <c r="BH87" s="1145">
        <f t="shared" ca="1" si="63"/>
        <v>0</v>
      </c>
      <c r="BI87" s="1145">
        <f t="shared" ca="1" si="63"/>
        <v>0</v>
      </c>
      <c r="BJ87" s="1145">
        <f t="shared" ca="1" si="63"/>
        <v>0</v>
      </c>
      <c r="BK87" s="1145">
        <f t="shared" ca="1" si="63"/>
        <v>0</v>
      </c>
      <c r="BL87" s="1145">
        <f t="shared" ca="1" si="63"/>
        <v>0</v>
      </c>
      <c r="BM87" s="1145">
        <f t="shared" ca="1" si="63"/>
        <v>0</v>
      </c>
      <c r="BN87" s="1145">
        <f t="shared" ref="BN87:CG87" ca="1" si="64">-(BN84+BN86)</f>
        <v>0</v>
      </c>
      <c r="BO87" s="1145">
        <f t="shared" ca="1" si="64"/>
        <v>0</v>
      </c>
      <c r="BP87" s="1145">
        <f t="shared" ca="1" si="64"/>
        <v>0</v>
      </c>
      <c r="BQ87" s="1145">
        <f t="shared" ca="1" si="64"/>
        <v>-32844419.880000003</v>
      </c>
      <c r="BR87" s="1145">
        <f t="shared" ca="1" si="64"/>
        <v>0</v>
      </c>
      <c r="BS87" s="1145">
        <f t="shared" ca="1" si="64"/>
        <v>0</v>
      </c>
      <c r="BT87" s="1145">
        <f t="shared" ca="1" si="64"/>
        <v>0</v>
      </c>
      <c r="BU87" s="1145">
        <f t="shared" ca="1" si="64"/>
        <v>0</v>
      </c>
      <c r="BV87" s="1145">
        <f t="shared" ca="1" si="64"/>
        <v>0</v>
      </c>
      <c r="BW87" s="1145">
        <f t="shared" ca="1" si="64"/>
        <v>0</v>
      </c>
      <c r="BX87" s="1145">
        <f t="shared" ca="1" si="64"/>
        <v>0</v>
      </c>
      <c r="BY87" s="1145">
        <f t="shared" ca="1" si="64"/>
        <v>0</v>
      </c>
      <c r="BZ87" s="1145">
        <f t="shared" ca="1" si="64"/>
        <v>0</v>
      </c>
      <c r="CA87" s="1145">
        <f t="shared" ca="1" si="64"/>
        <v>0</v>
      </c>
      <c r="CB87" s="1145">
        <f t="shared" ca="1" si="64"/>
        <v>0</v>
      </c>
      <c r="CC87" s="1145">
        <f t="shared" ca="1" si="64"/>
        <v>0</v>
      </c>
      <c r="CD87" s="1145">
        <f t="shared" ca="1" si="64"/>
        <v>0</v>
      </c>
      <c r="CE87" s="1145">
        <f t="shared" ca="1" si="64"/>
        <v>0</v>
      </c>
      <c r="CF87" s="1145">
        <f t="shared" ca="1" si="64"/>
        <v>0</v>
      </c>
      <c r="CG87" s="1145">
        <f t="shared" ca="1" si="64"/>
        <v>0</v>
      </c>
    </row>
    <row r="88" spans="1:85" outlineLevel="1">
      <c r="A88" s="1120"/>
      <c r="B88" s="1146"/>
      <c r="C88" s="1146"/>
      <c r="D88" s="1146"/>
      <c r="E88" s="1146"/>
      <c r="F88" s="1146"/>
      <c r="G88" s="1146"/>
      <c r="H88" s="1146"/>
      <c r="I88" s="1146"/>
      <c r="J88" s="1146"/>
      <c r="K88" s="1146"/>
      <c r="L88" s="1146"/>
      <c r="M88" s="1146"/>
      <c r="N88" s="1146"/>
      <c r="O88" s="1146"/>
      <c r="P88" s="1146"/>
      <c r="Q88" s="1146"/>
      <c r="R88" s="1146"/>
      <c r="S88" s="1146"/>
      <c r="T88" s="1146"/>
      <c r="U88" s="1146"/>
      <c r="V88" s="1146"/>
      <c r="W88" s="1146"/>
      <c r="X88" s="1146"/>
      <c r="Y88" s="1146"/>
      <c r="Z88" s="1146"/>
      <c r="AA88" s="1146"/>
      <c r="AB88" s="1146"/>
      <c r="AC88" s="1146"/>
      <c r="AD88" s="1146"/>
      <c r="AE88" s="1146"/>
      <c r="AF88" s="1146"/>
      <c r="AG88" s="1146"/>
      <c r="AH88" s="1146"/>
      <c r="AI88" s="1146"/>
      <c r="AJ88" s="1146"/>
      <c r="AK88" s="1146"/>
      <c r="AL88" s="1146"/>
      <c r="AM88" s="1146"/>
      <c r="AN88" s="1146"/>
      <c r="AO88" s="1146"/>
      <c r="AP88" s="1146"/>
      <c r="AQ88" s="1146"/>
      <c r="AR88" s="1146"/>
      <c r="AS88" s="1146"/>
      <c r="AT88" s="1146"/>
      <c r="AU88" s="1146"/>
      <c r="AV88" s="1146"/>
      <c r="AW88" s="1146"/>
      <c r="AX88" s="1146"/>
      <c r="AY88" s="1146"/>
      <c r="AZ88" s="1146"/>
      <c r="BA88" s="1146"/>
      <c r="BB88" s="1146"/>
      <c r="BC88" s="1146"/>
      <c r="BD88" s="1146"/>
      <c r="BE88" s="1146"/>
      <c r="BF88" s="1146"/>
      <c r="BG88" s="1146"/>
      <c r="BH88" s="1146"/>
      <c r="BI88" s="1146"/>
      <c r="BJ88" s="1146"/>
      <c r="BK88" s="1146"/>
      <c r="BL88" s="1146"/>
      <c r="BM88" s="1146"/>
      <c r="BN88" s="1146"/>
      <c r="BO88" s="1146"/>
      <c r="BP88" s="1146"/>
      <c r="BQ88" s="1146"/>
      <c r="BR88" s="1146"/>
      <c r="BS88" s="1146"/>
      <c r="BT88" s="1146"/>
      <c r="BU88" s="1146"/>
      <c r="BV88" s="1146"/>
      <c r="BW88" s="1146"/>
      <c r="BX88" s="1146"/>
      <c r="BY88" s="1146"/>
      <c r="BZ88" s="1146"/>
      <c r="CA88" s="1146"/>
      <c r="CB88" s="1146"/>
      <c r="CC88" s="1146"/>
      <c r="CD88" s="1146"/>
      <c r="CE88" s="1146"/>
      <c r="CF88" s="1146"/>
      <c r="CG88" s="1146"/>
    </row>
    <row r="89" spans="1:85" ht="13" outlineLevel="1">
      <c r="A89" s="1140" t="s">
        <v>796</v>
      </c>
      <c r="B89" s="1140"/>
      <c r="C89" s="1140"/>
      <c r="D89" s="1140"/>
      <c r="E89" s="1140"/>
      <c r="F89" s="1140"/>
      <c r="G89" s="1140"/>
      <c r="H89" s="1140"/>
      <c r="I89" s="1140"/>
      <c r="J89" s="1140"/>
      <c r="K89" s="1140"/>
      <c r="L89" s="1140"/>
      <c r="M89" s="1140"/>
      <c r="N89" s="1140"/>
      <c r="O89" s="1140"/>
      <c r="P89" s="1140"/>
      <c r="Q89" s="1140"/>
      <c r="R89" s="1140"/>
      <c r="S89" s="1140"/>
      <c r="T89" s="1140"/>
      <c r="U89" s="1140"/>
      <c r="V89" s="1140"/>
      <c r="W89" s="1140"/>
      <c r="X89" s="1140"/>
      <c r="Y89" s="1140"/>
      <c r="Z89" s="1140"/>
      <c r="AA89" s="1140"/>
      <c r="AB89" s="1140"/>
      <c r="AC89" s="1140"/>
      <c r="AD89" s="1140"/>
      <c r="AE89" s="1140"/>
      <c r="AF89" s="1140"/>
      <c r="AG89" s="1140"/>
      <c r="AH89" s="1140"/>
      <c r="AI89" s="1140"/>
      <c r="AJ89" s="1140"/>
      <c r="AK89" s="1140"/>
      <c r="AL89" s="1140"/>
      <c r="AM89" s="1140"/>
      <c r="AN89" s="1140"/>
      <c r="AO89" s="1140"/>
      <c r="AP89" s="1140"/>
      <c r="AQ89" s="1140"/>
      <c r="AR89" s="1140"/>
      <c r="AS89" s="1140"/>
      <c r="AT89" s="1140"/>
      <c r="AU89" s="1140"/>
      <c r="AV89" s="1140"/>
      <c r="AW89" s="1140"/>
      <c r="AX89" s="1140"/>
      <c r="AY89" s="1140"/>
      <c r="AZ89" s="1140"/>
      <c r="BA89" s="1140"/>
      <c r="BB89" s="1140"/>
      <c r="BC89" s="1140"/>
      <c r="BD89" s="1140"/>
      <c r="BE89" s="1140"/>
      <c r="BF89" s="1140"/>
      <c r="BG89" s="1140"/>
      <c r="BH89" s="1140"/>
      <c r="BI89" s="1140"/>
      <c r="BJ89" s="1140"/>
      <c r="BK89" s="1140"/>
      <c r="BL89" s="1140"/>
      <c r="BM89" s="1140"/>
      <c r="BN89" s="1140"/>
      <c r="BO89" s="1140"/>
      <c r="BP89" s="1140"/>
      <c r="BQ89" s="1140"/>
      <c r="BR89" s="1140"/>
      <c r="BS89" s="1140"/>
      <c r="BT89" s="1140"/>
      <c r="BU89" s="1140"/>
      <c r="BV89" s="1140"/>
      <c r="BW89" s="1140"/>
      <c r="BX89" s="1140"/>
      <c r="BY89" s="1140"/>
      <c r="BZ89" s="1140"/>
      <c r="CA89" s="1140"/>
      <c r="CB89" s="1140"/>
      <c r="CC89" s="1140"/>
      <c r="CD89" s="1140"/>
      <c r="CE89" s="1140"/>
      <c r="CF89" s="1140"/>
      <c r="CG89" s="1140"/>
    </row>
    <row r="90" spans="1:85" outlineLevel="1">
      <c r="A90" s="1141" t="s">
        <v>797</v>
      </c>
      <c r="B90" s="1145">
        <f t="shared" ref="B90:BM90" si="65">-B43-B59-B75-B86</f>
        <v>0</v>
      </c>
      <c r="C90" s="1145">
        <f t="shared" ca="1" si="65"/>
        <v>0</v>
      </c>
      <c r="D90" s="1145">
        <f t="shared" ca="1" si="65"/>
        <v>0</v>
      </c>
      <c r="E90" s="1145">
        <f t="shared" ca="1" si="65"/>
        <v>0</v>
      </c>
      <c r="F90" s="1145">
        <f t="shared" ca="1" si="65"/>
        <v>0</v>
      </c>
      <c r="G90" s="1145">
        <f t="shared" ca="1" si="65"/>
        <v>0</v>
      </c>
      <c r="H90" s="1145">
        <f t="shared" ca="1" si="65"/>
        <v>0</v>
      </c>
      <c r="I90" s="1145">
        <f t="shared" ca="1" si="65"/>
        <v>0</v>
      </c>
      <c r="J90" s="1145">
        <f t="shared" ca="1" si="65"/>
        <v>0</v>
      </c>
      <c r="K90" s="1145">
        <f t="shared" ca="1" si="65"/>
        <v>0</v>
      </c>
      <c r="L90" s="1145">
        <f t="shared" ca="1" si="65"/>
        <v>0</v>
      </c>
      <c r="M90" s="1145">
        <f t="shared" ca="1" si="65"/>
        <v>0</v>
      </c>
      <c r="N90" s="1145">
        <f t="shared" ca="1" si="65"/>
        <v>0</v>
      </c>
      <c r="O90" s="1145">
        <f t="shared" ca="1" si="65"/>
        <v>0</v>
      </c>
      <c r="P90" s="1145">
        <f t="shared" ca="1" si="65"/>
        <v>0</v>
      </c>
      <c r="Q90" s="1145">
        <f t="shared" ca="1" si="65"/>
        <v>0</v>
      </c>
      <c r="R90" s="1145">
        <f t="shared" ca="1" si="65"/>
        <v>0</v>
      </c>
      <c r="S90" s="1145">
        <f t="shared" ca="1" si="65"/>
        <v>0</v>
      </c>
      <c r="T90" s="1145">
        <f t="shared" ca="1" si="65"/>
        <v>0</v>
      </c>
      <c r="U90" s="1145">
        <f t="shared" ca="1" si="65"/>
        <v>0</v>
      </c>
      <c r="V90" s="1145">
        <f t="shared" ca="1" si="65"/>
        <v>0</v>
      </c>
      <c r="W90" s="1145">
        <f t="shared" ca="1" si="65"/>
        <v>0</v>
      </c>
      <c r="X90" s="1145">
        <f t="shared" ca="1" si="65"/>
        <v>0</v>
      </c>
      <c r="Y90" s="1145">
        <f t="shared" ca="1" si="65"/>
        <v>0</v>
      </c>
      <c r="Z90" s="1145">
        <f t="shared" ca="1" si="65"/>
        <v>0</v>
      </c>
      <c r="AA90" s="1145">
        <f t="shared" ca="1" si="65"/>
        <v>0</v>
      </c>
      <c r="AB90" s="1145">
        <f t="shared" ca="1" si="65"/>
        <v>0</v>
      </c>
      <c r="AC90" s="1145">
        <f t="shared" ca="1" si="65"/>
        <v>0</v>
      </c>
      <c r="AD90" s="1145">
        <f t="shared" ca="1" si="65"/>
        <v>0</v>
      </c>
      <c r="AE90" s="1145">
        <f t="shared" ca="1" si="65"/>
        <v>0</v>
      </c>
      <c r="AF90" s="1145">
        <f t="shared" ca="1" si="65"/>
        <v>0</v>
      </c>
      <c r="AG90" s="1145">
        <f t="shared" ca="1" si="65"/>
        <v>0</v>
      </c>
      <c r="AH90" s="1145">
        <f t="shared" ca="1" si="65"/>
        <v>385450.90657946456</v>
      </c>
      <c r="AI90" s="1145">
        <f t="shared" ca="1" si="65"/>
        <v>343951.19598032592</v>
      </c>
      <c r="AJ90" s="1145">
        <f t="shared" ca="1" si="65"/>
        <v>336325.6198282644</v>
      </c>
      <c r="AK90" s="1145">
        <f t="shared" ca="1" si="65"/>
        <v>334648.92869060102</v>
      </c>
      <c r="AL90" s="1145">
        <f t="shared" ca="1" si="65"/>
        <v>331993.7230091599</v>
      </c>
      <c r="AM90" s="1145">
        <f t="shared" ca="1" si="65"/>
        <v>329372.00818014995</v>
      </c>
      <c r="AN90" s="1145">
        <f t="shared" ca="1" si="65"/>
        <v>326860.95889622823</v>
      </c>
      <c r="AO90" s="1145">
        <f t="shared" ca="1" si="65"/>
        <v>324307.4314212249</v>
      </c>
      <c r="AP90" s="1145">
        <f t="shared" ca="1" si="65"/>
        <v>321890.48825006478</v>
      </c>
      <c r="AQ90" s="1145">
        <f t="shared" ca="1" si="65"/>
        <v>319422.40522783081</v>
      </c>
      <c r="AR90" s="1145">
        <f t="shared" ca="1" si="65"/>
        <v>317201.26276152098</v>
      </c>
      <c r="AS90" s="1145">
        <f t="shared" ca="1" si="65"/>
        <v>73298667.895785049</v>
      </c>
      <c r="AT90" s="1145">
        <f t="shared" ca="1" si="65"/>
        <v>601246.1536523744</v>
      </c>
      <c r="AU90" s="1145">
        <f t="shared" ca="1" si="65"/>
        <v>601246.1536523744</v>
      </c>
      <c r="AV90" s="1145">
        <f t="shared" ca="1" si="65"/>
        <v>601246.1536523744</v>
      </c>
      <c r="AW90" s="1145">
        <f t="shared" ca="1" si="65"/>
        <v>601246.1536523744</v>
      </c>
      <c r="AX90" s="1145">
        <f t="shared" ca="1" si="65"/>
        <v>601246.1536523744</v>
      </c>
      <c r="AY90" s="1145">
        <f t="shared" ca="1" si="65"/>
        <v>601246.1536523744</v>
      </c>
      <c r="AZ90" s="1145">
        <f t="shared" ca="1" si="65"/>
        <v>601246.1536523744</v>
      </c>
      <c r="BA90" s="1145">
        <f t="shared" ca="1" si="65"/>
        <v>601246.1536523744</v>
      </c>
      <c r="BB90" s="1145">
        <f t="shared" ca="1" si="65"/>
        <v>601246.1536523744</v>
      </c>
      <c r="BC90" s="1145">
        <f t="shared" ca="1" si="65"/>
        <v>601246.1536523744</v>
      </c>
      <c r="BD90" s="1145">
        <f t="shared" ca="1" si="65"/>
        <v>601246.1536523744</v>
      </c>
      <c r="BE90" s="1145">
        <f t="shared" ca="1" si="65"/>
        <v>601246.1536523744</v>
      </c>
      <c r="BF90" s="1145">
        <f t="shared" ca="1" si="65"/>
        <v>648923.52483644686</v>
      </c>
      <c r="BG90" s="1145">
        <f t="shared" ca="1" si="65"/>
        <v>648923.52483644686</v>
      </c>
      <c r="BH90" s="1145">
        <f t="shared" ca="1" si="65"/>
        <v>648923.52483644686</v>
      </c>
      <c r="BI90" s="1145">
        <f t="shared" ca="1" si="65"/>
        <v>648923.52483644686</v>
      </c>
      <c r="BJ90" s="1145">
        <f t="shared" ca="1" si="65"/>
        <v>648923.52483644686</v>
      </c>
      <c r="BK90" s="1145">
        <f t="shared" ca="1" si="65"/>
        <v>648923.52483644686</v>
      </c>
      <c r="BL90" s="1145">
        <f t="shared" ca="1" si="65"/>
        <v>648923.52483644686</v>
      </c>
      <c r="BM90" s="1145">
        <f t="shared" ca="1" si="65"/>
        <v>648923.52483644686</v>
      </c>
      <c r="BN90" s="1145">
        <f t="shared" ref="BN90:CG90" ca="1" si="66">-BN43-BN59-BN75-BN86</f>
        <v>648923.52483644686</v>
      </c>
      <c r="BO90" s="1145">
        <f t="shared" ca="1" si="66"/>
        <v>648923.52483644686</v>
      </c>
      <c r="BP90" s="1145">
        <f t="shared" ca="1" si="66"/>
        <v>648923.52483644686</v>
      </c>
      <c r="BQ90" s="1145">
        <f t="shared" ca="1" si="66"/>
        <v>96453225.312868625</v>
      </c>
      <c r="BR90" s="1145">
        <f t="shared" ca="1" si="66"/>
        <v>0</v>
      </c>
      <c r="BS90" s="1145">
        <f t="shared" ca="1" si="66"/>
        <v>0</v>
      </c>
      <c r="BT90" s="1145">
        <f t="shared" ca="1" si="66"/>
        <v>0</v>
      </c>
      <c r="BU90" s="1145">
        <f t="shared" ca="1" si="66"/>
        <v>0</v>
      </c>
      <c r="BV90" s="1145">
        <f t="shared" ca="1" si="66"/>
        <v>0</v>
      </c>
      <c r="BW90" s="1145">
        <f t="shared" ca="1" si="66"/>
        <v>0</v>
      </c>
      <c r="BX90" s="1145">
        <f t="shared" ca="1" si="66"/>
        <v>0</v>
      </c>
      <c r="BY90" s="1145">
        <f t="shared" ca="1" si="66"/>
        <v>0</v>
      </c>
      <c r="BZ90" s="1145">
        <f t="shared" ca="1" si="66"/>
        <v>0</v>
      </c>
      <c r="CA90" s="1145">
        <f t="shared" ca="1" si="66"/>
        <v>0</v>
      </c>
      <c r="CB90" s="1145">
        <f t="shared" ca="1" si="66"/>
        <v>0</v>
      </c>
      <c r="CC90" s="1145">
        <f t="shared" ca="1" si="66"/>
        <v>0</v>
      </c>
      <c r="CD90" s="1145">
        <f t="shared" ca="1" si="66"/>
        <v>0</v>
      </c>
      <c r="CE90" s="1145">
        <f t="shared" ca="1" si="66"/>
        <v>0</v>
      </c>
      <c r="CF90" s="1145">
        <f t="shared" ca="1" si="66"/>
        <v>0</v>
      </c>
      <c r="CG90" s="1145">
        <f t="shared" ca="1" si="66"/>
        <v>0</v>
      </c>
    </row>
    <row r="91" spans="1:85" outlineLevel="1">
      <c r="A91" s="1141" t="s">
        <v>650</v>
      </c>
      <c r="B91" s="1145">
        <f t="shared" ref="B91:BM91" si="67">-B49-B65-B81-B87</f>
        <v>0</v>
      </c>
      <c r="C91" s="1145">
        <f t="shared" ca="1" si="67"/>
        <v>0</v>
      </c>
      <c r="D91" s="1145">
        <f t="shared" ca="1" si="67"/>
        <v>0</v>
      </c>
      <c r="E91" s="1145">
        <f t="shared" ca="1" si="67"/>
        <v>0</v>
      </c>
      <c r="F91" s="1145">
        <f t="shared" ca="1" si="67"/>
        <v>0</v>
      </c>
      <c r="G91" s="1145">
        <f t="shared" ca="1" si="67"/>
        <v>0</v>
      </c>
      <c r="H91" s="1145">
        <f t="shared" ca="1" si="67"/>
        <v>0</v>
      </c>
      <c r="I91" s="1145">
        <f t="shared" ca="1" si="67"/>
        <v>0</v>
      </c>
      <c r="J91" s="1145">
        <f t="shared" ca="1" si="67"/>
        <v>0</v>
      </c>
      <c r="K91" s="1145">
        <f t="shared" ca="1" si="67"/>
        <v>0</v>
      </c>
      <c r="L91" s="1145">
        <f t="shared" ca="1" si="67"/>
        <v>0</v>
      </c>
      <c r="M91" s="1145">
        <f t="shared" ca="1" si="67"/>
        <v>0</v>
      </c>
      <c r="N91" s="1145">
        <f t="shared" ca="1" si="67"/>
        <v>0</v>
      </c>
      <c r="O91" s="1145">
        <f t="shared" ca="1" si="67"/>
        <v>0</v>
      </c>
      <c r="P91" s="1145">
        <f t="shared" ca="1" si="67"/>
        <v>0</v>
      </c>
      <c r="Q91" s="1145">
        <f t="shared" ca="1" si="67"/>
        <v>0</v>
      </c>
      <c r="R91" s="1145">
        <f t="shared" ca="1" si="67"/>
        <v>0</v>
      </c>
      <c r="S91" s="1145">
        <f t="shared" ca="1" si="67"/>
        <v>0</v>
      </c>
      <c r="T91" s="1145">
        <f t="shared" ca="1" si="67"/>
        <v>0</v>
      </c>
      <c r="U91" s="1145">
        <f t="shared" ca="1" si="67"/>
        <v>0</v>
      </c>
      <c r="V91" s="1145">
        <f t="shared" ca="1" si="67"/>
        <v>0</v>
      </c>
      <c r="W91" s="1145">
        <f t="shared" ca="1" si="67"/>
        <v>0</v>
      </c>
      <c r="X91" s="1145">
        <f t="shared" ca="1" si="67"/>
        <v>0</v>
      </c>
      <c r="Y91" s="1145">
        <f t="shared" ca="1" si="67"/>
        <v>0</v>
      </c>
      <c r="Z91" s="1145">
        <f t="shared" ca="1" si="67"/>
        <v>0</v>
      </c>
      <c r="AA91" s="1145">
        <f t="shared" ca="1" si="67"/>
        <v>0</v>
      </c>
      <c r="AB91" s="1145">
        <f t="shared" ca="1" si="67"/>
        <v>0</v>
      </c>
      <c r="AC91" s="1145">
        <f t="shared" ca="1" si="67"/>
        <v>0</v>
      </c>
      <c r="AD91" s="1145">
        <f t="shared" ca="1" si="67"/>
        <v>0</v>
      </c>
      <c r="AE91" s="1145">
        <f t="shared" ca="1" si="67"/>
        <v>0</v>
      </c>
      <c r="AF91" s="1145">
        <f t="shared" ca="1" si="67"/>
        <v>0</v>
      </c>
      <c r="AG91" s="1145">
        <f t="shared" ca="1" si="67"/>
        <v>0</v>
      </c>
      <c r="AH91" s="1145">
        <f t="shared" ca="1" si="67"/>
        <v>0</v>
      </c>
      <c r="AI91" s="1145">
        <f t="shared" ca="1" si="67"/>
        <v>0</v>
      </c>
      <c r="AJ91" s="1145">
        <f t="shared" ca="1" si="67"/>
        <v>0</v>
      </c>
      <c r="AK91" s="1145">
        <f t="shared" ca="1" si="67"/>
        <v>0</v>
      </c>
      <c r="AL91" s="1145">
        <f t="shared" ca="1" si="67"/>
        <v>0</v>
      </c>
      <c r="AM91" s="1145">
        <f t="shared" ca="1" si="67"/>
        <v>0</v>
      </c>
      <c r="AN91" s="1145">
        <f t="shared" ca="1" si="67"/>
        <v>0</v>
      </c>
      <c r="AO91" s="1145">
        <f t="shared" ca="1" si="67"/>
        <v>0</v>
      </c>
      <c r="AP91" s="1145">
        <f t="shared" ca="1" si="67"/>
        <v>0</v>
      </c>
      <c r="AQ91" s="1145">
        <f t="shared" ca="1" si="67"/>
        <v>0</v>
      </c>
      <c r="AR91" s="1145">
        <f t="shared" ca="1" si="67"/>
        <v>0</v>
      </c>
      <c r="AS91" s="1145">
        <f t="shared" ca="1" si="67"/>
        <v>0</v>
      </c>
      <c r="AT91" s="1145">
        <f t="shared" ca="1" si="67"/>
        <v>0</v>
      </c>
      <c r="AU91" s="1145">
        <f t="shared" ca="1" si="67"/>
        <v>0</v>
      </c>
      <c r="AV91" s="1145">
        <f t="shared" ca="1" si="67"/>
        <v>0</v>
      </c>
      <c r="AW91" s="1145">
        <f t="shared" ca="1" si="67"/>
        <v>0</v>
      </c>
      <c r="AX91" s="1145">
        <f t="shared" ca="1" si="67"/>
        <v>0</v>
      </c>
      <c r="AY91" s="1145">
        <f t="shared" ca="1" si="67"/>
        <v>0</v>
      </c>
      <c r="AZ91" s="1145">
        <f t="shared" ca="1" si="67"/>
        <v>0</v>
      </c>
      <c r="BA91" s="1145">
        <f t="shared" ca="1" si="67"/>
        <v>0</v>
      </c>
      <c r="BB91" s="1145">
        <f t="shared" ca="1" si="67"/>
        <v>0</v>
      </c>
      <c r="BC91" s="1145">
        <f t="shared" ca="1" si="67"/>
        <v>0</v>
      </c>
      <c r="BD91" s="1145">
        <f t="shared" ca="1" si="67"/>
        <v>0</v>
      </c>
      <c r="BE91" s="1145">
        <f t="shared" ca="1" si="67"/>
        <v>0</v>
      </c>
      <c r="BF91" s="1145">
        <f t="shared" ca="1" si="67"/>
        <v>0</v>
      </c>
      <c r="BG91" s="1145">
        <f t="shared" ca="1" si="67"/>
        <v>0</v>
      </c>
      <c r="BH91" s="1145">
        <f t="shared" ca="1" si="67"/>
        <v>0</v>
      </c>
      <c r="BI91" s="1145">
        <f t="shared" ca="1" si="67"/>
        <v>0</v>
      </c>
      <c r="BJ91" s="1145">
        <f t="shared" ca="1" si="67"/>
        <v>0</v>
      </c>
      <c r="BK91" s="1145">
        <f t="shared" ca="1" si="67"/>
        <v>0</v>
      </c>
      <c r="BL91" s="1145">
        <f t="shared" ca="1" si="67"/>
        <v>0</v>
      </c>
      <c r="BM91" s="1145">
        <f t="shared" ca="1" si="67"/>
        <v>0</v>
      </c>
      <c r="BN91" s="1145">
        <f t="shared" ref="BN91:CG91" ca="1" si="68">-BN49-BN65-BN81-BN87</f>
        <v>0</v>
      </c>
      <c r="BO91" s="1145">
        <f t="shared" ca="1" si="68"/>
        <v>0</v>
      </c>
      <c r="BP91" s="1145">
        <f t="shared" ca="1" si="68"/>
        <v>0</v>
      </c>
      <c r="BQ91" s="1145">
        <f t="shared" ca="1" si="68"/>
        <v>44114690.703783296</v>
      </c>
      <c r="BR91" s="1145">
        <f t="shared" ca="1" si="68"/>
        <v>0</v>
      </c>
      <c r="BS91" s="1145">
        <f t="shared" ca="1" si="68"/>
        <v>0</v>
      </c>
      <c r="BT91" s="1145">
        <f t="shared" ca="1" si="68"/>
        <v>0</v>
      </c>
      <c r="BU91" s="1145">
        <f t="shared" ca="1" si="68"/>
        <v>0</v>
      </c>
      <c r="BV91" s="1145">
        <f t="shared" ca="1" si="68"/>
        <v>0</v>
      </c>
      <c r="BW91" s="1145">
        <f t="shared" ca="1" si="68"/>
        <v>0</v>
      </c>
      <c r="BX91" s="1145">
        <f t="shared" ca="1" si="68"/>
        <v>0</v>
      </c>
      <c r="BY91" s="1145">
        <f t="shared" ca="1" si="68"/>
        <v>0</v>
      </c>
      <c r="BZ91" s="1145">
        <f t="shared" ca="1" si="68"/>
        <v>0</v>
      </c>
      <c r="CA91" s="1145">
        <f t="shared" ca="1" si="68"/>
        <v>0</v>
      </c>
      <c r="CB91" s="1145">
        <f t="shared" ca="1" si="68"/>
        <v>0</v>
      </c>
      <c r="CC91" s="1145">
        <f t="shared" ca="1" si="68"/>
        <v>0</v>
      </c>
      <c r="CD91" s="1145">
        <f t="shared" ca="1" si="68"/>
        <v>0</v>
      </c>
      <c r="CE91" s="1145">
        <f t="shared" ca="1" si="68"/>
        <v>0</v>
      </c>
      <c r="CF91" s="1145">
        <f t="shared" ca="1" si="68"/>
        <v>0</v>
      </c>
      <c r="CG91" s="1145">
        <f t="shared" ca="1" si="68"/>
        <v>0</v>
      </c>
    </row>
    <row r="92" spans="1:85" outlineLevel="1">
      <c r="A92" s="1141" t="s">
        <v>696</v>
      </c>
      <c r="B92" s="1145">
        <f>+SUM(B90:B91)</f>
        <v>0</v>
      </c>
      <c r="C92" s="1145">
        <f t="shared" ref="C92:AH92" ca="1" si="69">+SUM(C90:C91)</f>
        <v>0</v>
      </c>
      <c r="D92" s="1145">
        <f t="shared" ca="1" si="69"/>
        <v>0</v>
      </c>
      <c r="E92" s="1145">
        <f t="shared" ca="1" si="69"/>
        <v>0</v>
      </c>
      <c r="F92" s="1145">
        <f t="shared" ca="1" si="69"/>
        <v>0</v>
      </c>
      <c r="G92" s="1145">
        <f t="shared" ca="1" si="69"/>
        <v>0</v>
      </c>
      <c r="H92" s="1145">
        <f t="shared" ca="1" si="69"/>
        <v>0</v>
      </c>
      <c r="I92" s="1145">
        <f t="shared" ca="1" si="69"/>
        <v>0</v>
      </c>
      <c r="J92" s="1145">
        <f t="shared" ca="1" si="69"/>
        <v>0</v>
      </c>
      <c r="K92" s="1145">
        <f t="shared" ca="1" si="69"/>
        <v>0</v>
      </c>
      <c r="L92" s="1145">
        <f t="shared" ca="1" si="69"/>
        <v>0</v>
      </c>
      <c r="M92" s="1145">
        <f t="shared" ca="1" si="69"/>
        <v>0</v>
      </c>
      <c r="N92" s="1145">
        <f t="shared" ca="1" si="69"/>
        <v>0</v>
      </c>
      <c r="O92" s="1145">
        <f t="shared" ca="1" si="69"/>
        <v>0</v>
      </c>
      <c r="P92" s="1145">
        <f t="shared" ca="1" si="69"/>
        <v>0</v>
      </c>
      <c r="Q92" s="1145">
        <f t="shared" ca="1" si="69"/>
        <v>0</v>
      </c>
      <c r="R92" s="1145">
        <f t="shared" ca="1" si="69"/>
        <v>0</v>
      </c>
      <c r="S92" s="1145">
        <f t="shared" ca="1" si="69"/>
        <v>0</v>
      </c>
      <c r="T92" s="1145">
        <f t="shared" ca="1" si="69"/>
        <v>0</v>
      </c>
      <c r="U92" s="1145">
        <f t="shared" ca="1" si="69"/>
        <v>0</v>
      </c>
      <c r="V92" s="1145">
        <f t="shared" ca="1" si="69"/>
        <v>0</v>
      </c>
      <c r="W92" s="1145">
        <f t="shared" ca="1" si="69"/>
        <v>0</v>
      </c>
      <c r="X92" s="1145">
        <f t="shared" ca="1" si="69"/>
        <v>0</v>
      </c>
      <c r="Y92" s="1145">
        <f t="shared" ca="1" si="69"/>
        <v>0</v>
      </c>
      <c r="Z92" s="1145">
        <f t="shared" ca="1" si="69"/>
        <v>0</v>
      </c>
      <c r="AA92" s="1145">
        <f t="shared" ca="1" si="69"/>
        <v>0</v>
      </c>
      <c r="AB92" s="1145">
        <f t="shared" ca="1" si="69"/>
        <v>0</v>
      </c>
      <c r="AC92" s="1145">
        <f t="shared" ca="1" si="69"/>
        <v>0</v>
      </c>
      <c r="AD92" s="1145">
        <f t="shared" ca="1" si="69"/>
        <v>0</v>
      </c>
      <c r="AE92" s="1145">
        <f t="shared" ca="1" si="69"/>
        <v>0</v>
      </c>
      <c r="AF92" s="1145">
        <f t="shared" ca="1" si="69"/>
        <v>0</v>
      </c>
      <c r="AG92" s="1145">
        <f t="shared" ca="1" si="69"/>
        <v>0</v>
      </c>
      <c r="AH92" s="1145">
        <f t="shared" ca="1" si="69"/>
        <v>385450.90657946456</v>
      </c>
      <c r="AI92" s="1145">
        <f t="shared" ref="AI92:CG92" ca="1" si="70">+SUM(AI90:AI91)</f>
        <v>343951.19598032592</v>
      </c>
      <c r="AJ92" s="1145">
        <f t="shared" ca="1" si="70"/>
        <v>336325.6198282644</v>
      </c>
      <c r="AK92" s="1145">
        <f t="shared" ca="1" si="70"/>
        <v>334648.92869060102</v>
      </c>
      <c r="AL92" s="1145">
        <f t="shared" ca="1" si="70"/>
        <v>331993.7230091599</v>
      </c>
      <c r="AM92" s="1145">
        <f t="shared" ca="1" si="70"/>
        <v>329372.00818014995</v>
      </c>
      <c r="AN92" s="1145">
        <f t="shared" ca="1" si="70"/>
        <v>326860.95889622823</v>
      </c>
      <c r="AO92" s="1145">
        <f t="shared" ca="1" si="70"/>
        <v>324307.4314212249</v>
      </c>
      <c r="AP92" s="1145">
        <f t="shared" ca="1" si="70"/>
        <v>321890.48825006478</v>
      </c>
      <c r="AQ92" s="1145">
        <f t="shared" ca="1" si="70"/>
        <v>319422.40522783081</v>
      </c>
      <c r="AR92" s="1145">
        <f t="shared" ca="1" si="70"/>
        <v>317201.26276152098</v>
      </c>
      <c r="AS92" s="1145">
        <f t="shared" ca="1" si="70"/>
        <v>73298667.895785049</v>
      </c>
      <c r="AT92" s="1145">
        <f t="shared" ca="1" si="70"/>
        <v>601246.1536523744</v>
      </c>
      <c r="AU92" s="1145">
        <f t="shared" ca="1" si="70"/>
        <v>601246.1536523744</v>
      </c>
      <c r="AV92" s="1145">
        <f t="shared" ca="1" si="70"/>
        <v>601246.1536523744</v>
      </c>
      <c r="AW92" s="1145">
        <f t="shared" ca="1" si="70"/>
        <v>601246.1536523744</v>
      </c>
      <c r="AX92" s="1145">
        <f t="shared" ca="1" si="70"/>
        <v>601246.1536523744</v>
      </c>
      <c r="AY92" s="1145">
        <f t="shared" ca="1" si="70"/>
        <v>601246.1536523744</v>
      </c>
      <c r="AZ92" s="1145">
        <f t="shared" ca="1" si="70"/>
        <v>601246.1536523744</v>
      </c>
      <c r="BA92" s="1145">
        <f t="shared" ca="1" si="70"/>
        <v>601246.1536523744</v>
      </c>
      <c r="BB92" s="1145">
        <f t="shared" ca="1" si="70"/>
        <v>601246.1536523744</v>
      </c>
      <c r="BC92" s="1145">
        <f t="shared" ca="1" si="70"/>
        <v>601246.1536523744</v>
      </c>
      <c r="BD92" s="1145">
        <f t="shared" ca="1" si="70"/>
        <v>601246.1536523744</v>
      </c>
      <c r="BE92" s="1145">
        <f t="shared" ca="1" si="70"/>
        <v>601246.1536523744</v>
      </c>
      <c r="BF92" s="1145">
        <f t="shared" ca="1" si="70"/>
        <v>648923.52483644686</v>
      </c>
      <c r="BG92" s="1145">
        <f t="shared" ca="1" si="70"/>
        <v>648923.52483644686</v>
      </c>
      <c r="BH92" s="1145">
        <f t="shared" ca="1" si="70"/>
        <v>648923.52483644686</v>
      </c>
      <c r="BI92" s="1145">
        <f t="shared" ca="1" si="70"/>
        <v>648923.52483644686</v>
      </c>
      <c r="BJ92" s="1145">
        <f t="shared" ca="1" si="70"/>
        <v>648923.52483644686</v>
      </c>
      <c r="BK92" s="1145">
        <f t="shared" ca="1" si="70"/>
        <v>648923.52483644686</v>
      </c>
      <c r="BL92" s="1145">
        <f t="shared" ca="1" si="70"/>
        <v>648923.52483644686</v>
      </c>
      <c r="BM92" s="1145">
        <f t="shared" ca="1" si="70"/>
        <v>648923.52483644686</v>
      </c>
      <c r="BN92" s="1145">
        <f t="shared" ca="1" si="70"/>
        <v>648923.52483644686</v>
      </c>
      <c r="BO92" s="1145">
        <f t="shared" ca="1" si="70"/>
        <v>648923.52483644686</v>
      </c>
      <c r="BP92" s="1145">
        <f t="shared" ca="1" si="70"/>
        <v>648923.52483644686</v>
      </c>
      <c r="BQ92" s="1145">
        <f t="shared" ca="1" si="70"/>
        <v>140567916.01665193</v>
      </c>
      <c r="BR92" s="1145">
        <f t="shared" ca="1" si="70"/>
        <v>0</v>
      </c>
      <c r="BS92" s="1145">
        <f t="shared" ca="1" si="70"/>
        <v>0</v>
      </c>
      <c r="BT92" s="1145">
        <f t="shared" ca="1" si="70"/>
        <v>0</v>
      </c>
      <c r="BU92" s="1145">
        <f t="shared" ca="1" si="70"/>
        <v>0</v>
      </c>
      <c r="BV92" s="1145">
        <f t="shared" ca="1" si="70"/>
        <v>0</v>
      </c>
      <c r="BW92" s="1145">
        <f t="shared" ca="1" si="70"/>
        <v>0</v>
      </c>
      <c r="BX92" s="1145">
        <f t="shared" ca="1" si="70"/>
        <v>0</v>
      </c>
      <c r="BY92" s="1145">
        <f t="shared" ca="1" si="70"/>
        <v>0</v>
      </c>
      <c r="BZ92" s="1145">
        <f t="shared" ca="1" si="70"/>
        <v>0</v>
      </c>
      <c r="CA92" s="1145">
        <f t="shared" ca="1" si="70"/>
        <v>0</v>
      </c>
      <c r="CB92" s="1145">
        <f t="shared" ca="1" si="70"/>
        <v>0</v>
      </c>
      <c r="CC92" s="1145">
        <f t="shared" ca="1" si="70"/>
        <v>0</v>
      </c>
      <c r="CD92" s="1145">
        <f t="shared" ca="1" si="70"/>
        <v>0</v>
      </c>
      <c r="CE92" s="1145">
        <f t="shared" ca="1" si="70"/>
        <v>0</v>
      </c>
      <c r="CF92" s="1145">
        <f t="shared" ca="1" si="70"/>
        <v>0</v>
      </c>
      <c r="CG92" s="1145">
        <f t="shared" ca="1" si="70"/>
        <v>0</v>
      </c>
    </row>
    <row r="93" spans="1:85" outlineLevel="1">
      <c r="A93" s="1141" t="s">
        <v>601</v>
      </c>
      <c r="B93" s="1145">
        <f t="shared" ref="B93:BM93" si="71">+ROUND(B37-B92,0)</f>
        <v>0</v>
      </c>
      <c r="C93" s="1145">
        <f t="shared" ca="1" si="71"/>
        <v>0</v>
      </c>
      <c r="D93" s="1145">
        <f t="shared" ca="1" si="71"/>
        <v>0</v>
      </c>
      <c r="E93" s="1145">
        <f t="shared" ca="1" si="71"/>
        <v>0</v>
      </c>
      <c r="F93" s="1145">
        <f t="shared" ca="1" si="71"/>
        <v>0</v>
      </c>
      <c r="G93" s="1145">
        <f t="shared" ca="1" si="71"/>
        <v>0</v>
      </c>
      <c r="H93" s="1145">
        <f t="shared" ca="1" si="71"/>
        <v>0</v>
      </c>
      <c r="I93" s="1145">
        <f t="shared" ca="1" si="71"/>
        <v>0</v>
      </c>
      <c r="J93" s="1145">
        <f t="shared" ca="1" si="71"/>
        <v>0</v>
      </c>
      <c r="K93" s="1145">
        <f t="shared" ca="1" si="71"/>
        <v>0</v>
      </c>
      <c r="L93" s="1145">
        <f t="shared" ca="1" si="71"/>
        <v>0</v>
      </c>
      <c r="M93" s="1145">
        <f t="shared" ca="1" si="71"/>
        <v>0</v>
      </c>
      <c r="N93" s="1145">
        <f t="shared" ca="1" si="71"/>
        <v>0</v>
      </c>
      <c r="O93" s="1145">
        <f t="shared" ca="1" si="71"/>
        <v>0</v>
      </c>
      <c r="P93" s="1145">
        <f t="shared" ca="1" si="71"/>
        <v>0</v>
      </c>
      <c r="Q93" s="1145">
        <f t="shared" ca="1" si="71"/>
        <v>0</v>
      </c>
      <c r="R93" s="1145">
        <f t="shared" ca="1" si="71"/>
        <v>0</v>
      </c>
      <c r="S93" s="1145">
        <f t="shared" ca="1" si="71"/>
        <v>0</v>
      </c>
      <c r="T93" s="1145">
        <f t="shared" ca="1" si="71"/>
        <v>0</v>
      </c>
      <c r="U93" s="1145">
        <f t="shared" ca="1" si="71"/>
        <v>0</v>
      </c>
      <c r="V93" s="1145">
        <f t="shared" ca="1" si="71"/>
        <v>0</v>
      </c>
      <c r="W93" s="1145">
        <f t="shared" ca="1" si="71"/>
        <v>0</v>
      </c>
      <c r="X93" s="1145">
        <f t="shared" ca="1" si="71"/>
        <v>0</v>
      </c>
      <c r="Y93" s="1145">
        <f t="shared" ca="1" si="71"/>
        <v>0</v>
      </c>
      <c r="Z93" s="1145">
        <f t="shared" ca="1" si="71"/>
        <v>0</v>
      </c>
      <c r="AA93" s="1145">
        <f t="shared" ca="1" si="71"/>
        <v>0</v>
      </c>
      <c r="AB93" s="1145">
        <f t="shared" ca="1" si="71"/>
        <v>0</v>
      </c>
      <c r="AC93" s="1145">
        <f t="shared" ca="1" si="71"/>
        <v>0</v>
      </c>
      <c r="AD93" s="1145">
        <f t="shared" ca="1" si="71"/>
        <v>0</v>
      </c>
      <c r="AE93" s="1145">
        <f t="shared" ca="1" si="71"/>
        <v>0</v>
      </c>
      <c r="AF93" s="1145">
        <f t="shared" ca="1" si="71"/>
        <v>0</v>
      </c>
      <c r="AG93" s="1145">
        <f t="shared" ca="1" si="71"/>
        <v>0</v>
      </c>
      <c r="AH93" s="1145">
        <f t="shared" ca="1" si="71"/>
        <v>0</v>
      </c>
      <c r="AI93" s="1145">
        <f t="shared" ca="1" si="71"/>
        <v>0</v>
      </c>
      <c r="AJ93" s="1145">
        <f t="shared" ca="1" si="71"/>
        <v>0</v>
      </c>
      <c r="AK93" s="1145">
        <f t="shared" ca="1" si="71"/>
        <v>0</v>
      </c>
      <c r="AL93" s="1145">
        <f t="shared" ca="1" si="71"/>
        <v>0</v>
      </c>
      <c r="AM93" s="1145">
        <f t="shared" ca="1" si="71"/>
        <v>0</v>
      </c>
      <c r="AN93" s="1145">
        <f t="shared" ca="1" si="71"/>
        <v>0</v>
      </c>
      <c r="AO93" s="1145">
        <f t="shared" ca="1" si="71"/>
        <v>0</v>
      </c>
      <c r="AP93" s="1145">
        <f t="shared" ca="1" si="71"/>
        <v>0</v>
      </c>
      <c r="AQ93" s="1145">
        <f t="shared" ca="1" si="71"/>
        <v>0</v>
      </c>
      <c r="AR93" s="1145">
        <f t="shared" ca="1" si="71"/>
        <v>0</v>
      </c>
      <c r="AS93" s="1145">
        <f t="shared" ca="1" si="71"/>
        <v>0</v>
      </c>
      <c r="AT93" s="1145">
        <f t="shared" ca="1" si="71"/>
        <v>0</v>
      </c>
      <c r="AU93" s="1145">
        <f t="shared" ca="1" si="71"/>
        <v>0</v>
      </c>
      <c r="AV93" s="1145">
        <f t="shared" ca="1" si="71"/>
        <v>0</v>
      </c>
      <c r="AW93" s="1145">
        <f t="shared" ca="1" si="71"/>
        <v>0</v>
      </c>
      <c r="AX93" s="1145">
        <f t="shared" ca="1" si="71"/>
        <v>0</v>
      </c>
      <c r="AY93" s="1145">
        <f t="shared" ca="1" si="71"/>
        <v>0</v>
      </c>
      <c r="AZ93" s="1145">
        <f t="shared" ca="1" si="71"/>
        <v>0</v>
      </c>
      <c r="BA93" s="1145">
        <f t="shared" ca="1" si="71"/>
        <v>0</v>
      </c>
      <c r="BB93" s="1145">
        <f t="shared" ca="1" si="71"/>
        <v>0</v>
      </c>
      <c r="BC93" s="1145">
        <f t="shared" ca="1" si="71"/>
        <v>0</v>
      </c>
      <c r="BD93" s="1145">
        <f t="shared" ca="1" si="71"/>
        <v>0</v>
      </c>
      <c r="BE93" s="1145">
        <f t="shared" ca="1" si="71"/>
        <v>0</v>
      </c>
      <c r="BF93" s="1145">
        <f t="shared" ca="1" si="71"/>
        <v>0</v>
      </c>
      <c r="BG93" s="1145">
        <f t="shared" ca="1" si="71"/>
        <v>0</v>
      </c>
      <c r="BH93" s="1145">
        <f t="shared" ca="1" si="71"/>
        <v>0</v>
      </c>
      <c r="BI93" s="1145">
        <f t="shared" ca="1" si="71"/>
        <v>0</v>
      </c>
      <c r="BJ93" s="1145">
        <f t="shared" ca="1" si="71"/>
        <v>0</v>
      </c>
      <c r="BK93" s="1145">
        <f t="shared" ca="1" si="71"/>
        <v>0</v>
      </c>
      <c r="BL93" s="1145">
        <f t="shared" ca="1" si="71"/>
        <v>0</v>
      </c>
      <c r="BM93" s="1145">
        <f t="shared" ca="1" si="71"/>
        <v>0</v>
      </c>
      <c r="BN93" s="1145">
        <f t="shared" ref="BN93:CG93" ca="1" si="72">+ROUND(BN37-BN92,0)</f>
        <v>0</v>
      </c>
      <c r="BO93" s="1145">
        <f t="shared" ca="1" si="72"/>
        <v>0</v>
      </c>
      <c r="BP93" s="1145">
        <f t="shared" ca="1" si="72"/>
        <v>0</v>
      </c>
      <c r="BQ93" s="1145">
        <f t="shared" ca="1" si="72"/>
        <v>0</v>
      </c>
      <c r="BR93" s="1145">
        <f t="shared" ca="1" si="72"/>
        <v>0</v>
      </c>
      <c r="BS93" s="1145">
        <f t="shared" ca="1" si="72"/>
        <v>0</v>
      </c>
      <c r="BT93" s="1145">
        <f t="shared" ca="1" si="72"/>
        <v>0</v>
      </c>
      <c r="BU93" s="1145">
        <f t="shared" ca="1" si="72"/>
        <v>0</v>
      </c>
      <c r="BV93" s="1145">
        <f t="shared" ca="1" si="72"/>
        <v>0</v>
      </c>
      <c r="BW93" s="1145">
        <f t="shared" ca="1" si="72"/>
        <v>0</v>
      </c>
      <c r="BX93" s="1145">
        <f t="shared" ca="1" si="72"/>
        <v>0</v>
      </c>
      <c r="BY93" s="1145">
        <f t="shared" ca="1" si="72"/>
        <v>0</v>
      </c>
      <c r="BZ93" s="1145">
        <f t="shared" ca="1" si="72"/>
        <v>0</v>
      </c>
      <c r="CA93" s="1145">
        <f t="shared" ca="1" si="72"/>
        <v>0</v>
      </c>
      <c r="CB93" s="1145">
        <f t="shared" ca="1" si="72"/>
        <v>0</v>
      </c>
      <c r="CC93" s="1145">
        <f t="shared" ca="1" si="72"/>
        <v>0</v>
      </c>
      <c r="CD93" s="1145">
        <f t="shared" ca="1" si="72"/>
        <v>0</v>
      </c>
      <c r="CE93" s="1145">
        <f t="shared" ca="1" si="72"/>
        <v>0</v>
      </c>
      <c r="CF93" s="1145">
        <f t="shared" ca="1" si="72"/>
        <v>0</v>
      </c>
      <c r="CG93" s="1145">
        <f t="shared" ca="1" si="72"/>
        <v>0</v>
      </c>
    </row>
    <row r="94" spans="1:85" ht="13">
      <c r="A94" s="1120"/>
      <c r="B94" s="1147"/>
      <c r="C94" s="1146"/>
      <c r="D94" s="1146"/>
      <c r="E94" s="1146"/>
      <c r="F94" s="1146"/>
      <c r="G94" s="1146"/>
      <c r="H94" s="1146"/>
      <c r="I94" s="1146"/>
      <c r="J94" s="1146"/>
      <c r="K94" s="1146"/>
      <c r="L94" s="1146"/>
      <c r="M94" s="1146"/>
      <c r="N94" s="1146"/>
      <c r="O94" s="1146"/>
      <c r="P94" s="1146"/>
      <c r="Q94" s="1146"/>
      <c r="R94" s="1146"/>
      <c r="S94" s="1146"/>
      <c r="T94" s="1146"/>
      <c r="U94" s="1146"/>
      <c r="V94" s="1146"/>
      <c r="W94" s="1146"/>
      <c r="X94" s="1146"/>
      <c r="Y94" s="1146"/>
      <c r="Z94" s="1146"/>
      <c r="AA94" s="1146"/>
      <c r="AB94" s="1146"/>
      <c r="AC94" s="1146"/>
      <c r="AD94" s="1146"/>
      <c r="AE94" s="1146"/>
      <c r="AF94" s="1146"/>
      <c r="AG94" s="1146"/>
      <c r="AH94" s="1146"/>
      <c r="AI94" s="1146"/>
      <c r="AJ94" s="1146"/>
      <c r="AK94" s="1146"/>
      <c r="AL94" s="1146"/>
      <c r="AM94" s="1146"/>
      <c r="AN94" s="1146"/>
      <c r="AO94" s="1146"/>
      <c r="AP94" s="1146"/>
      <c r="AQ94" s="1146"/>
      <c r="AR94" s="1146"/>
      <c r="AS94" s="1146"/>
      <c r="AT94" s="1146"/>
      <c r="AU94" s="1146"/>
      <c r="AV94" s="1146"/>
      <c r="AW94" s="1146"/>
      <c r="AX94" s="1146"/>
      <c r="AY94" s="1146"/>
      <c r="AZ94" s="1146"/>
      <c r="BA94" s="1146"/>
      <c r="BB94" s="1146"/>
      <c r="BC94" s="1146"/>
      <c r="BD94" s="1146"/>
      <c r="BE94" s="1146"/>
      <c r="BF94" s="1146"/>
      <c r="BG94" s="1146"/>
      <c r="BH94" s="1146"/>
      <c r="BI94" s="1146"/>
      <c r="BJ94" s="1146"/>
      <c r="BK94" s="1146"/>
      <c r="BL94" s="1146"/>
      <c r="BM94" s="1146"/>
      <c r="BN94" s="1146"/>
      <c r="BO94" s="1146"/>
      <c r="BP94" s="1146"/>
      <c r="BQ94" s="1146"/>
      <c r="BR94" s="1146"/>
      <c r="BS94" s="1146"/>
      <c r="BT94" s="1146"/>
      <c r="BU94" s="1146"/>
      <c r="BV94" s="1146"/>
      <c r="BW94" s="1146"/>
      <c r="BX94" s="1146"/>
      <c r="BY94" s="1146"/>
      <c r="BZ94" s="1146"/>
      <c r="CA94" s="1146"/>
      <c r="CB94" s="1146"/>
      <c r="CC94" s="1146"/>
      <c r="CD94" s="1146"/>
      <c r="CE94" s="1146"/>
      <c r="CF94" s="1146"/>
      <c r="CG94" s="1146"/>
    </row>
    <row r="95" spans="1:85" ht="13">
      <c r="A95" s="1140" t="s">
        <v>798</v>
      </c>
      <c r="B95" s="1140"/>
      <c r="C95" s="1140"/>
      <c r="D95" s="1140"/>
      <c r="E95" s="1140"/>
      <c r="F95" s="1140"/>
      <c r="G95" s="1140"/>
      <c r="H95" s="1140"/>
      <c r="I95" s="1140"/>
      <c r="J95" s="1140"/>
      <c r="K95" s="1140"/>
      <c r="L95" s="1140"/>
      <c r="M95" s="1140"/>
      <c r="N95" s="1140"/>
      <c r="O95" s="1140"/>
      <c r="P95" s="1140"/>
      <c r="Q95" s="1140"/>
      <c r="R95" s="1140"/>
      <c r="S95" s="1140"/>
      <c r="T95" s="1140"/>
      <c r="U95" s="1140"/>
      <c r="V95" s="1140"/>
      <c r="W95" s="1140"/>
      <c r="X95" s="1140"/>
      <c r="Y95" s="1140"/>
      <c r="Z95" s="1140"/>
      <c r="AA95" s="1140"/>
      <c r="AB95" s="1140"/>
      <c r="AC95" s="1140"/>
      <c r="AD95" s="1140"/>
      <c r="AE95" s="1140"/>
      <c r="AF95" s="1140"/>
      <c r="AG95" s="1140"/>
      <c r="AH95" s="1140"/>
      <c r="AI95" s="1140"/>
      <c r="AJ95" s="1140"/>
      <c r="AK95" s="1140"/>
      <c r="AL95" s="1140"/>
      <c r="AM95" s="1140"/>
      <c r="AN95" s="1140"/>
      <c r="AO95" s="1140"/>
      <c r="AP95" s="1140"/>
      <c r="AQ95" s="1140"/>
      <c r="AR95" s="1140"/>
      <c r="AS95" s="1140"/>
      <c r="AT95" s="1140"/>
      <c r="AU95" s="1140"/>
      <c r="AV95" s="1140"/>
      <c r="AW95" s="1140"/>
      <c r="AX95" s="1140"/>
      <c r="AY95" s="1140"/>
      <c r="AZ95" s="1140"/>
      <c r="BA95" s="1140"/>
      <c r="BB95" s="1140"/>
      <c r="BC95" s="1140"/>
      <c r="BD95" s="1140"/>
      <c r="BE95" s="1140"/>
      <c r="BF95" s="1140"/>
      <c r="BG95" s="1140"/>
      <c r="BH95" s="1140"/>
      <c r="BI95" s="1140"/>
      <c r="BJ95" s="1140"/>
      <c r="BK95" s="1140"/>
      <c r="BL95" s="1140"/>
      <c r="BM95" s="1140"/>
      <c r="BN95" s="1140"/>
      <c r="BO95" s="1140"/>
      <c r="BP95" s="1140"/>
      <c r="BQ95" s="1140"/>
      <c r="BR95" s="1140"/>
      <c r="BS95" s="1140"/>
      <c r="BT95" s="1140"/>
      <c r="BU95" s="1140"/>
      <c r="BV95" s="1140"/>
      <c r="BW95" s="1140"/>
      <c r="BX95" s="1140"/>
      <c r="BY95" s="1140"/>
      <c r="BZ95" s="1140"/>
      <c r="CA95" s="1140"/>
      <c r="CB95" s="1140"/>
      <c r="CC95" s="1140"/>
      <c r="CD95" s="1140"/>
      <c r="CE95" s="1140"/>
      <c r="CF95" s="1140"/>
      <c r="CG95" s="1140"/>
    </row>
    <row r="96" spans="1:85" ht="13">
      <c r="A96" s="1120"/>
      <c r="B96" s="1125"/>
      <c r="C96" s="1120"/>
      <c r="D96" s="1120"/>
      <c r="E96" s="1120"/>
      <c r="F96" s="1120"/>
      <c r="G96" s="1120"/>
      <c r="H96" s="1120"/>
      <c r="I96" s="1120"/>
      <c r="J96" s="1120"/>
      <c r="K96" s="1120"/>
      <c r="L96" s="1120"/>
      <c r="M96" s="1120"/>
      <c r="N96" s="1120"/>
      <c r="O96" s="1120"/>
      <c r="P96" s="1120"/>
      <c r="Q96" s="1120"/>
      <c r="R96" s="1120"/>
      <c r="S96" s="1120"/>
      <c r="T96" s="1120"/>
      <c r="U96" s="1120"/>
      <c r="V96" s="1120"/>
      <c r="W96" s="1120"/>
      <c r="X96" s="1120"/>
      <c r="Y96" s="1120"/>
      <c r="Z96" s="1120"/>
      <c r="AA96" s="1120"/>
      <c r="AB96" s="1120"/>
      <c r="AC96" s="1120"/>
      <c r="AD96" s="1120"/>
      <c r="AE96" s="1120"/>
      <c r="AF96" s="1120"/>
      <c r="AG96" s="1120"/>
      <c r="AH96" s="1120"/>
      <c r="AI96" s="1120"/>
      <c r="AJ96" s="1120"/>
      <c r="AK96" s="1120"/>
      <c r="AL96" s="1120"/>
      <c r="AM96" s="1120"/>
      <c r="AN96" s="1120"/>
      <c r="AO96" s="1120"/>
      <c r="AP96" s="1120"/>
      <c r="AQ96" s="1120"/>
      <c r="AR96" s="1120"/>
      <c r="AS96" s="1120"/>
      <c r="AT96" s="1120"/>
      <c r="AU96" s="1120"/>
      <c r="AV96" s="1120"/>
      <c r="AW96" s="1120"/>
      <c r="AX96" s="1120"/>
      <c r="AY96" s="1120"/>
      <c r="AZ96" s="1120"/>
      <c r="BA96" s="1120"/>
      <c r="BB96" s="1120"/>
      <c r="BC96" s="1120"/>
      <c r="BD96" s="1120"/>
      <c r="BE96" s="1120"/>
      <c r="BF96" s="1120"/>
      <c r="BG96" s="1120"/>
      <c r="BH96" s="1120"/>
      <c r="BI96" s="1120"/>
      <c r="BJ96" s="1120"/>
      <c r="BK96" s="1120"/>
      <c r="BL96" s="1120"/>
      <c r="BM96" s="1120"/>
      <c r="BN96" s="1120"/>
      <c r="BO96" s="1120"/>
      <c r="BP96" s="1120"/>
      <c r="BQ96" s="1120"/>
      <c r="BR96" s="1120"/>
      <c r="BS96" s="1120"/>
      <c r="BT96" s="1120"/>
      <c r="BU96" s="1120"/>
      <c r="BV96" s="1120"/>
      <c r="BW96" s="1120"/>
      <c r="BX96" s="1120"/>
      <c r="BY96" s="1120"/>
      <c r="BZ96" s="1120"/>
      <c r="CA96" s="1120"/>
      <c r="CB96" s="1120"/>
      <c r="CC96" s="1120"/>
      <c r="CD96" s="1120"/>
      <c r="CE96" s="1120"/>
      <c r="CF96" s="1120"/>
      <c r="CG96" s="1120"/>
    </row>
    <row r="97" spans="1:85" ht="13">
      <c r="A97" s="1148" t="s">
        <v>659</v>
      </c>
      <c r="B97" s="1149" t="str">
        <f>+B33</f>
        <v>Total</v>
      </c>
      <c r="C97" s="1150"/>
      <c r="D97" s="1150"/>
      <c r="E97" s="1150"/>
      <c r="F97" s="1150"/>
      <c r="G97" s="1150"/>
      <c r="H97" s="1150"/>
      <c r="I97" s="1150"/>
      <c r="J97" s="1150"/>
      <c r="K97" s="1150"/>
      <c r="L97" s="1150"/>
      <c r="M97" s="1150"/>
      <c r="N97" s="1150"/>
      <c r="O97" s="1150"/>
      <c r="P97" s="1150"/>
      <c r="Q97" s="1150"/>
      <c r="R97" s="1150"/>
      <c r="S97" s="1150"/>
      <c r="T97" s="1150"/>
      <c r="U97" s="1150"/>
      <c r="V97" s="1150"/>
      <c r="W97" s="1150"/>
      <c r="X97" s="1150"/>
      <c r="Y97" s="1150"/>
      <c r="Z97" s="1150"/>
      <c r="AA97" s="1150"/>
      <c r="AB97" s="1150"/>
      <c r="AC97" s="1150"/>
      <c r="AD97" s="1150"/>
      <c r="AE97" s="1150"/>
      <c r="AF97" s="1150"/>
      <c r="AG97" s="1150"/>
      <c r="AH97" s="1150"/>
      <c r="AI97" s="1150"/>
      <c r="AJ97" s="1150"/>
      <c r="AK97" s="1150"/>
      <c r="AL97" s="1150"/>
      <c r="AM97" s="1150"/>
      <c r="AN97" s="1150"/>
      <c r="AO97" s="1150"/>
      <c r="AP97" s="1150"/>
      <c r="AQ97" s="1150"/>
      <c r="AR97" s="1150"/>
      <c r="AS97" s="1150"/>
      <c r="AT97" s="1150"/>
      <c r="AU97" s="1150"/>
      <c r="AV97" s="1150"/>
      <c r="AW97" s="1150"/>
      <c r="AX97" s="1150"/>
      <c r="AY97" s="1150"/>
      <c r="AZ97" s="1150"/>
      <c r="BA97" s="1150"/>
      <c r="BB97" s="1150"/>
      <c r="BC97" s="1150"/>
      <c r="BD97" s="1150"/>
      <c r="BE97" s="1150"/>
      <c r="BF97" s="1150"/>
      <c r="BG97" s="1150"/>
      <c r="BH97" s="1150"/>
      <c r="BI97" s="1150"/>
      <c r="BJ97" s="1150"/>
      <c r="BK97" s="1150"/>
      <c r="BL97" s="1150"/>
      <c r="BM97" s="1150"/>
      <c r="BN97" s="1150"/>
      <c r="BO97" s="1150"/>
      <c r="BP97" s="1150"/>
      <c r="BQ97" s="1150"/>
      <c r="BR97" s="1150"/>
      <c r="BS97" s="1150"/>
      <c r="BT97" s="1150"/>
      <c r="BU97" s="1150"/>
      <c r="BV97" s="1150"/>
      <c r="BW97" s="1150"/>
      <c r="BX97" s="1150"/>
      <c r="BY97" s="1150"/>
      <c r="BZ97" s="1150"/>
      <c r="CA97" s="1150"/>
      <c r="CB97" s="1150"/>
      <c r="CC97" s="1150"/>
      <c r="CD97" s="1150"/>
      <c r="CE97" s="1150"/>
      <c r="CF97" s="1150"/>
      <c r="CG97" s="1150"/>
    </row>
    <row r="98" spans="1:85">
      <c r="A98" s="1120" t="s">
        <v>799</v>
      </c>
      <c r="B98" s="1146">
        <f ca="1">+SUM(C98:CG98)</f>
        <v>-83633889.72828415</v>
      </c>
      <c r="C98" s="1146">
        <f t="shared" ref="C98:BN98" ca="1" si="73">+C107+C115</f>
        <v>-37227421.310907088</v>
      </c>
      <c r="D98" s="1146">
        <f t="shared" ca="1" si="73"/>
        <v>-7024833.8638499873</v>
      </c>
      <c r="E98" s="1146">
        <f t="shared" ca="1" si="73"/>
        <v>-3933016.6601161035</v>
      </c>
      <c r="F98" s="1146">
        <f t="shared" ca="1" si="73"/>
        <v>-4172744.4248333648</v>
      </c>
      <c r="G98" s="1146">
        <f t="shared" ca="1" si="73"/>
        <v>-4369615.0466934834</v>
      </c>
      <c r="H98" s="1146">
        <f t="shared" ca="1" si="73"/>
        <v>-4511542.8114107437</v>
      </c>
      <c r="I98" s="1146">
        <f t="shared" ca="1" si="73"/>
        <v>-4730527.7189851487</v>
      </c>
      <c r="J98" s="1146">
        <f t="shared" ca="1" si="73"/>
        <v>-5149460.5974232377</v>
      </c>
      <c r="K98" s="1146">
        <f t="shared" ca="1" si="73"/>
        <v>-5367248.8348623673</v>
      </c>
      <c r="L98" s="1146">
        <f t="shared" ca="1" si="73"/>
        <v>-5584568.8100746488</v>
      </c>
      <c r="M98" s="1146">
        <f t="shared" ca="1" si="73"/>
        <v>-1562909.64912799</v>
      </c>
      <c r="N98" s="1146">
        <f t="shared" ca="1" si="73"/>
        <v>0</v>
      </c>
      <c r="O98" s="1146">
        <f t="shared" ca="1" si="73"/>
        <v>0</v>
      </c>
      <c r="P98" s="1146">
        <f t="shared" ca="1" si="73"/>
        <v>0</v>
      </c>
      <c r="Q98" s="1146">
        <f t="shared" ca="1" si="73"/>
        <v>0</v>
      </c>
      <c r="R98" s="1146">
        <f t="shared" ca="1" si="73"/>
        <v>0</v>
      </c>
      <c r="S98" s="1146">
        <f t="shared" ca="1" si="73"/>
        <v>0</v>
      </c>
      <c r="T98" s="1146">
        <f t="shared" ca="1" si="73"/>
        <v>0</v>
      </c>
      <c r="U98" s="1146">
        <f t="shared" ca="1" si="73"/>
        <v>0</v>
      </c>
      <c r="V98" s="1146">
        <f t="shared" ca="1" si="73"/>
        <v>0</v>
      </c>
      <c r="W98" s="1146">
        <f t="shared" ca="1" si="73"/>
        <v>0</v>
      </c>
      <c r="X98" s="1146">
        <f t="shared" ca="1" si="73"/>
        <v>0</v>
      </c>
      <c r="Y98" s="1146">
        <f t="shared" ca="1" si="73"/>
        <v>0</v>
      </c>
      <c r="Z98" s="1146">
        <f t="shared" ca="1" si="73"/>
        <v>0</v>
      </c>
      <c r="AA98" s="1146">
        <f t="shared" ca="1" si="73"/>
        <v>0</v>
      </c>
      <c r="AB98" s="1146">
        <f t="shared" ca="1" si="73"/>
        <v>0</v>
      </c>
      <c r="AC98" s="1146">
        <f t="shared" ca="1" si="73"/>
        <v>0</v>
      </c>
      <c r="AD98" s="1146">
        <f t="shared" ca="1" si="73"/>
        <v>0</v>
      </c>
      <c r="AE98" s="1146">
        <f t="shared" ca="1" si="73"/>
        <v>0</v>
      </c>
      <c r="AF98" s="1146">
        <f t="shared" ca="1" si="73"/>
        <v>0</v>
      </c>
      <c r="AG98" s="1146">
        <f t="shared" ca="1" si="73"/>
        <v>0</v>
      </c>
      <c r="AH98" s="1146">
        <f t="shared" ca="1" si="73"/>
        <v>0</v>
      </c>
      <c r="AI98" s="1146">
        <f t="shared" ca="1" si="73"/>
        <v>0</v>
      </c>
      <c r="AJ98" s="1146">
        <f t="shared" ca="1" si="73"/>
        <v>0</v>
      </c>
      <c r="AK98" s="1146">
        <f t="shared" ca="1" si="73"/>
        <v>0</v>
      </c>
      <c r="AL98" s="1146">
        <f t="shared" ca="1" si="73"/>
        <v>0</v>
      </c>
      <c r="AM98" s="1146">
        <f t="shared" ca="1" si="73"/>
        <v>0</v>
      </c>
      <c r="AN98" s="1146">
        <f t="shared" ca="1" si="73"/>
        <v>0</v>
      </c>
      <c r="AO98" s="1146">
        <f t="shared" ca="1" si="73"/>
        <v>0</v>
      </c>
      <c r="AP98" s="1146">
        <f t="shared" ca="1" si="73"/>
        <v>0</v>
      </c>
      <c r="AQ98" s="1146">
        <f t="shared" ca="1" si="73"/>
        <v>0</v>
      </c>
      <c r="AR98" s="1146">
        <f t="shared" ca="1" si="73"/>
        <v>0</v>
      </c>
      <c r="AS98" s="1146">
        <f t="shared" ca="1" si="73"/>
        <v>0</v>
      </c>
      <c r="AT98" s="1146">
        <f t="shared" ca="1" si="73"/>
        <v>0</v>
      </c>
      <c r="AU98" s="1146">
        <f t="shared" ca="1" si="73"/>
        <v>0</v>
      </c>
      <c r="AV98" s="1146">
        <f t="shared" ca="1" si="73"/>
        <v>0</v>
      </c>
      <c r="AW98" s="1146">
        <f t="shared" ca="1" si="73"/>
        <v>0</v>
      </c>
      <c r="AX98" s="1146">
        <f t="shared" ca="1" si="73"/>
        <v>0</v>
      </c>
      <c r="AY98" s="1146">
        <f t="shared" ca="1" si="73"/>
        <v>0</v>
      </c>
      <c r="AZ98" s="1146">
        <f t="shared" ca="1" si="73"/>
        <v>0</v>
      </c>
      <c r="BA98" s="1146">
        <f t="shared" ca="1" si="73"/>
        <v>0</v>
      </c>
      <c r="BB98" s="1146">
        <f t="shared" ca="1" si="73"/>
        <v>0</v>
      </c>
      <c r="BC98" s="1146">
        <f t="shared" ca="1" si="73"/>
        <v>0</v>
      </c>
      <c r="BD98" s="1146">
        <f t="shared" ca="1" si="73"/>
        <v>0</v>
      </c>
      <c r="BE98" s="1146">
        <f t="shared" ca="1" si="73"/>
        <v>0</v>
      </c>
      <c r="BF98" s="1146">
        <f t="shared" ca="1" si="73"/>
        <v>0</v>
      </c>
      <c r="BG98" s="1146">
        <f t="shared" ca="1" si="73"/>
        <v>0</v>
      </c>
      <c r="BH98" s="1146">
        <f t="shared" ca="1" si="73"/>
        <v>0</v>
      </c>
      <c r="BI98" s="1146">
        <f t="shared" ca="1" si="73"/>
        <v>0</v>
      </c>
      <c r="BJ98" s="1146">
        <f t="shared" ca="1" si="73"/>
        <v>0</v>
      </c>
      <c r="BK98" s="1146">
        <f t="shared" ca="1" si="73"/>
        <v>0</v>
      </c>
      <c r="BL98" s="1146">
        <f t="shared" ca="1" si="73"/>
        <v>0</v>
      </c>
      <c r="BM98" s="1146">
        <f t="shared" ca="1" si="73"/>
        <v>0</v>
      </c>
      <c r="BN98" s="1146">
        <f t="shared" ca="1" si="73"/>
        <v>0</v>
      </c>
      <c r="BO98" s="1146">
        <f t="shared" ref="BO98:CG98" ca="1" si="74">+BO107+BO115</f>
        <v>0</v>
      </c>
      <c r="BP98" s="1146">
        <f t="shared" ca="1" si="74"/>
        <v>0</v>
      </c>
      <c r="BQ98" s="1146">
        <f t="shared" ca="1" si="74"/>
        <v>0</v>
      </c>
      <c r="BR98" s="1146">
        <f t="shared" si="74"/>
        <v>0</v>
      </c>
      <c r="BS98" s="1146">
        <f t="shared" si="74"/>
        <v>0</v>
      </c>
      <c r="BT98" s="1146">
        <f t="shared" si="74"/>
        <v>0</v>
      </c>
      <c r="BU98" s="1146">
        <f t="shared" si="74"/>
        <v>0</v>
      </c>
      <c r="BV98" s="1146">
        <f t="shared" si="74"/>
        <v>0</v>
      </c>
      <c r="BW98" s="1146">
        <f t="shared" si="74"/>
        <v>0</v>
      </c>
      <c r="BX98" s="1146">
        <f t="shared" si="74"/>
        <v>0</v>
      </c>
      <c r="BY98" s="1146">
        <f t="shared" si="74"/>
        <v>0</v>
      </c>
      <c r="BZ98" s="1146">
        <f t="shared" si="74"/>
        <v>0</v>
      </c>
      <c r="CA98" s="1146">
        <f t="shared" si="74"/>
        <v>0</v>
      </c>
      <c r="CB98" s="1146">
        <f t="shared" si="74"/>
        <v>0</v>
      </c>
      <c r="CC98" s="1146">
        <f t="shared" si="74"/>
        <v>0</v>
      </c>
      <c r="CD98" s="1146">
        <f t="shared" si="74"/>
        <v>0</v>
      </c>
      <c r="CE98" s="1146">
        <f t="shared" si="74"/>
        <v>0</v>
      </c>
      <c r="CF98" s="1146">
        <f t="shared" si="74"/>
        <v>0</v>
      </c>
      <c r="CG98" s="1146">
        <f t="shared" si="74"/>
        <v>0</v>
      </c>
    </row>
    <row r="99" spans="1:85">
      <c r="A99" s="1120" t="s">
        <v>800</v>
      </c>
      <c r="B99" s="1146">
        <f ca="1">+SUM(C99:CG99)</f>
        <v>257656801.62056661</v>
      </c>
      <c r="C99" s="1146">
        <f t="shared" ref="C99:BN99" ca="1" si="75">+C108+C116+C117</f>
        <v>0</v>
      </c>
      <c r="D99" s="1146">
        <f t="shared" ca="1" si="75"/>
        <v>0</v>
      </c>
      <c r="E99" s="1146">
        <f t="shared" ca="1" si="75"/>
        <v>0</v>
      </c>
      <c r="F99" s="1146">
        <f t="shared" ca="1" si="75"/>
        <v>0</v>
      </c>
      <c r="G99" s="1146">
        <f t="shared" ca="1" si="75"/>
        <v>0</v>
      </c>
      <c r="H99" s="1146">
        <f t="shared" ca="1" si="75"/>
        <v>0</v>
      </c>
      <c r="I99" s="1146">
        <f t="shared" ca="1" si="75"/>
        <v>0</v>
      </c>
      <c r="J99" s="1146">
        <f t="shared" ca="1" si="75"/>
        <v>0</v>
      </c>
      <c r="K99" s="1146">
        <f t="shared" ca="1" si="75"/>
        <v>0</v>
      </c>
      <c r="L99" s="1146">
        <f t="shared" ca="1" si="75"/>
        <v>0</v>
      </c>
      <c r="M99" s="1146">
        <f t="shared" ca="1" si="75"/>
        <v>0</v>
      </c>
      <c r="N99" s="1146">
        <f t="shared" ca="1" si="75"/>
        <v>0</v>
      </c>
      <c r="O99" s="1146">
        <f t="shared" ca="1" si="75"/>
        <v>0</v>
      </c>
      <c r="P99" s="1146">
        <f t="shared" ca="1" si="75"/>
        <v>0</v>
      </c>
      <c r="Q99" s="1146">
        <f t="shared" ca="1" si="75"/>
        <v>0</v>
      </c>
      <c r="R99" s="1146">
        <f t="shared" ca="1" si="75"/>
        <v>0</v>
      </c>
      <c r="S99" s="1146">
        <f t="shared" ca="1" si="75"/>
        <v>0</v>
      </c>
      <c r="T99" s="1146">
        <f t="shared" ca="1" si="75"/>
        <v>0</v>
      </c>
      <c r="U99" s="1146">
        <f t="shared" ca="1" si="75"/>
        <v>0</v>
      </c>
      <c r="V99" s="1146">
        <f t="shared" ca="1" si="75"/>
        <v>0</v>
      </c>
      <c r="W99" s="1146">
        <f t="shared" ca="1" si="75"/>
        <v>0</v>
      </c>
      <c r="X99" s="1146">
        <f t="shared" ca="1" si="75"/>
        <v>0</v>
      </c>
      <c r="Y99" s="1146">
        <f t="shared" ca="1" si="75"/>
        <v>0</v>
      </c>
      <c r="Z99" s="1146">
        <f t="shared" ca="1" si="75"/>
        <v>0</v>
      </c>
      <c r="AA99" s="1146">
        <f t="shared" ca="1" si="75"/>
        <v>0</v>
      </c>
      <c r="AB99" s="1146">
        <f t="shared" ca="1" si="75"/>
        <v>0</v>
      </c>
      <c r="AC99" s="1146">
        <f t="shared" ca="1" si="75"/>
        <v>0</v>
      </c>
      <c r="AD99" s="1146">
        <f t="shared" ca="1" si="75"/>
        <v>0</v>
      </c>
      <c r="AE99" s="1146">
        <f t="shared" ca="1" si="75"/>
        <v>0</v>
      </c>
      <c r="AF99" s="1146">
        <f t="shared" ca="1" si="75"/>
        <v>0</v>
      </c>
      <c r="AG99" s="1146">
        <f t="shared" ca="1" si="75"/>
        <v>0</v>
      </c>
      <c r="AH99" s="1146">
        <f t="shared" ca="1" si="75"/>
        <v>428278.78508829395</v>
      </c>
      <c r="AI99" s="1146">
        <f t="shared" ca="1" si="75"/>
        <v>382167.99553369544</v>
      </c>
      <c r="AJ99" s="1146">
        <f t="shared" ca="1" si="75"/>
        <v>373695.13314251602</v>
      </c>
      <c r="AK99" s="1146">
        <f t="shared" ca="1" si="75"/>
        <v>371832.14298955665</v>
      </c>
      <c r="AL99" s="1146">
        <f t="shared" ca="1" si="75"/>
        <v>368881.91445462208</v>
      </c>
      <c r="AM99" s="1146">
        <f t="shared" ca="1" si="75"/>
        <v>365968.89797794435</v>
      </c>
      <c r="AN99" s="1146">
        <f t="shared" ca="1" si="75"/>
        <v>363178.84321803134</v>
      </c>
      <c r="AO99" s="1146">
        <f t="shared" ca="1" si="75"/>
        <v>360341.59046802763</v>
      </c>
      <c r="AP99" s="1146">
        <f t="shared" ca="1" si="75"/>
        <v>357656.09805562755</v>
      </c>
      <c r="AQ99" s="1146">
        <f t="shared" ca="1" si="75"/>
        <v>354913.78358647868</v>
      </c>
      <c r="AR99" s="1146">
        <f t="shared" ca="1" si="75"/>
        <v>352445.84751280106</v>
      </c>
      <c r="AS99" s="1146">
        <f t="shared" ca="1" si="75"/>
        <v>81442964.328650057</v>
      </c>
      <c r="AT99" s="1146">
        <f t="shared" ca="1" si="75"/>
        <v>668051.28183597152</v>
      </c>
      <c r="AU99" s="1146">
        <f t="shared" ca="1" si="75"/>
        <v>668051.28183597152</v>
      </c>
      <c r="AV99" s="1146">
        <f t="shared" ca="1" si="75"/>
        <v>668051.28183597152</v>
      </c>
      <c r="AW99" s="1146">
        <f t="shared" ca="1" si="75"/>
        <v>668051.28183597152</v>
      </c>
      <c r="AX99" s="1146">
        <f t="shared" ca="1" si="75"/>
        <v>668051.28183597152</v>
      </c>
      <c r="AY99" s="1146">
        <f t="shared" ca="1" si="75"/>
        <v>668051.28183597152</v>
      </c>
      <c r="AZ99" s="1146">
        <f t="shared" ca="1" si="75"/>
        <v>668051.28183597152</v>
      </c>
      <c r="BA99" s="1146">
        <f t="shared" ca="1" si="75"/>
        <v>668051.28183597152</v>
      </c>
      <c r="BB99" s="1146">
        <f t="shared" ca="1" si="75"/>
        <v>668051.28183597152</v>
      </c>
      <c r="BC99" s="1146">
        <f t="shared" ca="1" si="75"/>
        <v>668051.28183597152</v>
      </c>
      <c r="BD99" s="1146">
        <f t="shared" ca="1" si="75"/>
        <v>668051.28183597152</v>
      </c>
      <c r="BE99" s="1146">
        <f t="shared" ca="1" si="75"/>
        <v>668051.28183597152</v>
      </c>
      <c r="BF99" s="1146">
        <f t="shared" ca="1" si="75"/>
        <v>721026.13870716316</v>
      </c>
      <c r="BG99" s="1146">
        <f t="shared" ca="1" si="75"/>
        <v>721026.13870716316</v>
      </c>
      <c r="BH99" s="1146">
        <f t="shared" ca="1" si="75"/>
        <v>721026.13870716316</v>
      </c>
      <c r="BI99" s="1146">
        <f t="shared" ca="1" si="75"/>
        <v>721026.13870716316</v>
      </c>
      <c r="BJ99" s="1146">
        <f t="shared" ca="1" si="75"/>
        <v>721026.13870716316</v>
      </c>
      <c r="BK99" s="1146">
        <f t="shared" ca="1" si="75"/>
        <v>721026.13870716316</v>
      </c>
      <c r="BL99" s="1146">
        <f t="shared" ca="1" si="75"/>
        <v>721026.13870716316</v>
      </c>
      <c r="BM99" s="1146">
        <f t="shared" ca="1" si="75"/>
        <v>721026.13870716316</v>
      </c>
      <c r="BN99" s="1146">
        <f t="shared" ca="1" si="75"/>
        <v>721026.13870716316</v>
      </c>
      <c r="BO99" s="1146">
        <f t="shared" ref="BO99:CG99" ca="1" si="76">+BO108+BO116+BO117</f>
        <v>721026.13870716316</v>
      </c>
      <c r="BP99" s="1146">
        <f t="shared" ca="1" si="76"/>
        <v>721026.13870716316</v>
      </c>
      <c r="BQ99" s="1146">
        <f t="shared" ca="1" si="76"/>
        <v>156186573.3520785</v>
      </c>
      <c r="BR99" s="1146">
        <f t="shared" ca="1" si="76"/>
        <v>0</v>
      </c>
      <c r="BS99" s="1146">
        <f t="shared" ca="1" si="76"/>
        <v>0</v>
      </c>
      <c r="BT99" s="1146">
        <f t="shared" ca="1" si="76"/>
        <v>0</v>
      </c>
      <c r="BU99" s="1146">
        <f t="shared" ca="1" si="76"/>
        <v>0</v>
      </c>
      <c r="BV99" s="1146">
        <f t="shared" ca="1" si="76"/>
        <v>0</v>
      </c>
      <c r="BW99" s="1146">
        <f t="shared" ca="1" si="76"/>
        <v>0</v>
      </c>
      <c r="BX99" s="1146">
        <f t="shared" ca="1" si="76"/>
        <v>0</v>
      </c>
      <c r="BY99" s="1146">
        <f t="shared" ca="1" si="76"/>
        <v>0</v>
      </c>
      <c r="BZ99" s="1146">
        <f t="shared" ca="1" si="76"/>
        <v>0</v>
      </c>
      <c r="CA99" s="1146">
        <f t="shared" ca="1" si="76"/>
        <v>0</v>
      </c>
      <c r="CB99" s="1146">
        <f t="shared" ca="1" si="76"/>
        <v>0</v>
      </c>
      <c r="CC99" s="1146">
        <f t="shared" ca="1" si="76"/>
        <v>0</v>
      </c>
      <c r="CD99" s="1146">
        <f t="shared" ca="1" si="76"/>
        <v>0</v>
      </c>
      <c r="CE99" s="1146">
        <f t="shared" ca="1" si="76"/>
        <v>0</v>
      </c>
      <c r="CF99" s="1146">
        <f t="shared" ca="1" si="76"/>
        <v>0</v>
      </c>
      <c r="CG99" s="1146">
        <f t="shared" ca="1" si="76"/>
        <v>0</v>
      </c>
    </row>
    <row r="100" spans="1:85" ht="13">
      <c r="A100" s="1125" t="s">
        <v>801</v>
      </c>
      <c r="B100" s="1147">
        <f ca="1">+SUM(C100:CG100)</f>
        <v>174022911.89228246</v>
      </c>
      <c r="C100" s="1147">
        <f t="shared" ref="C100:BN100" ca="1" si="77">+SUM(C98:C99)</f>
        <v>-37227421.310907088</v>
      </c>
      <c r="D100" s="1147">
        <f t="shared" ca="1" si="77"/>
        <v>-7024833.8638499873</v>
      </c>
      <c r="E100" s="1147">
        <f t="shared" ca="1" si="77"/>
        <v>-3933016.6601161035</v>
      </c>
      <c r="F100" s="1147">
        <f t="shared" ca="1" si="77"/>
        <v>-4172744.4248333648</v>
      </c>
      <c r="G100" s="1147">
        <f t="shared" ca="1" si="77"/>
        <v>-4369615.0466934834</v>
      </c>
      <c r="H100" s="1147">
        <f t="shared" ca="1" si="77"/>
        <v>-4511542.8114107437</v>
      </c>
      <c r="I100" s="1147">
        <f t="shared" ca="1" si="77"/>
        <v>-4730527.7189851487</v>
      </c>
      <c r="J100" s="1147">
        <f t="shared" ca="1" si="77"/>
        <v>-5149460.5974232377</v>
      </c>
      <c r="K100" s="1147">
        <f t="shared" ca="1" si="77"/>
        <v>-5367248.8348623673</v>
      </c>
      <c r="L100" s="1147">
        <f t="shared" ca="1" si="77"/>
        <v>-5584568.8100746488</v>
      </c>
      <c r="M100" s="1147">
        <f t="shared" ca="1" si="77"/>
        <v>-1562909.64912799</v>
      </c>
      <c r="N100" s="1147">
        <f t="shared" ca="1" si="77"/>
        <v>0</v>
      </c>
      <c r="O100" s="1147">
        <f t="shared" ca="1" si="77"/>
        <v>0</v>
      </c>
      <c r="P100" s="1147">
        <f t="shared" ca="1" si="77"/>
        <v>0</v>
      </c>
      <c r="Q100" s="1147">
        <f t="shared" ca="1" si="77"/>
        <v>0</v>
      </c>
      <c r="R100" s="1147">
        <f t="shared" ca="1" si="77"/>
        <v>0</v>
      </c>
      <c r="S100" s="1147">
        <f t="shared" ca="1" si="77"/>
        <v>0</v>
      </c>
      <c r="T100" s="1147">
        <f t="shared" ca="1" si="77"/>
        <v>0</v>
      </c>
      <c r="U100" s="1147">
        <f t="shared" ca="1" si="77"/>
        <v>0</v>
      </c>
      <c r="V100" s="1147">
        <f t="shared" ca="1" si="77"/>
        <v>0</v>
      </c>
      <c r="W100" s="1147">
        <f t="shared" ca="1" si="77"/>
        <v>0</v>
      </c>
      <c r="X100" s="1147">
        <f t="shared" ca="1" si="77"/>
        <v>0</v>
      </c>
      <c r="Y100" s="1147">
        <f t="shared" ca="1" si="77"/>
        <v>0</v>
      </c>
      <c r="Z100" s="1147">
        <f t="shared" ca="1" si="77"/>
        <v>0</v>
      </c>
      <c r="AA100" s="1147">
        <f t="shared" ca="1" si="77"/>
        <v>0</v>
      </c>
      <c r="AB100" s="1147">
        <f t="shared" ca="1" si="77"/>
        <v>0</v>
      </c>
      <c r="AC100" s="1147">
        <f t="shared" ca="1" si="77"/>
        <v>0</v>
      </c>
      <c r="AD100" s="1147">
        <f t="shared" ca="1" si="77"/>
        <v>0</v>
      </c>
      <c r="AE100" s="1147">
        <f t="shared" ca="1" si="77"/>
        <v>0</v>
      </c>
      <c r="AF100" s="1147">
        <f t="shared" ca="1" si="77"/>
        <v>0</v>
      </c>
      <c r="AG100" s="1147">
        <f t="shared" ca="1" si="77"/>
        <v>0</v>
      </c>
      <c r="AH100" s="1147">
        <f t="shared" ca="1" si="77"/>
        <v>428278.78508829395</v>
      </c>
      <c r="AI100" s="1147">
        <f t="shared" ca="1" si="77"/>
        <v>382167.99553369544</v>
      </c>
      <c r="AJ100" s="1147">
        <f t="shared" ca="1" si="77"/>
        <v>373695.13314251602</v>
      </c>
      <c r="AK100" s="1147">
        <f t="shared" ca="1" si="77"/>
        <v>371832.14298955665</v>
      </c>
      <c r="AL100" s="1147">
        <f t="shared" ca="1" si="77"/>
        <v>368881.91445462208</v>
      </c>
      <c r="AM100" s="1147">
        <f t="shared" ca="1" si="77"/>
        <v>365968.89797794435</v>
      </c>
      <c r="AN100" s="1147">
        <f t="shared" ca="1" si="77"/>
        <v>363178.84321803134</v>
      </c>
      <c r="AO100" s="1147">
        <f t="shared" ca="1" si="77"/>
        <v>360341.59046802763</v>
      </c>
      <c r="AP100" s="1147">
        <f t="shared" ca="1" si="77"/>
        <v>357656.09805562755</v>
      </c>
      <c r="AQ100" s="1147">
        <f t="shared" ca="1" si="77"/>
        <v>354913.78358647868</v>
      </c>
      <c r="AR100" s="1147">
        <f t="shared" ca="1" si="77"/>
        <v>352445.84751280106</v>
      </c>
      <c r="AS100" s="1147">
        <f t="shared" ca="1" si="77"/>
        <v>81442964.328650057</v>
      </c>
      <c r="AT100" s="1147">
        <f t="shared" ca="1" si="77"/>
        <v>668051.28183597152</v>
      </c>
      <c r="AU100" s="1147">
        <f t="shared" ca="1" si="77"/>
        <v>668051.28183597152</v>
      </c>
      <c r="AV100" s="1147">
        <f t="shared" ca="1" si="77"/>
        <v>668051.28183597152</v>
      </c>
      <c r="AW100" s="1147">
        <f t="shared" ca="1" si="77"/>
        <v>668051.28183597152</v>
      </c>
      <c r="AX100" s="1147">
        <f t="shared" ca="1" si="77"/>
        <v>668051.28183597152</v>
      </c>
      <c r="AY100" s="1147">
        <f t="shared" ca="1" si="77"/>
        <v>668051.28183597152</v>
      </c>
      <c r="AZ100" s="1147">
        <f t="shared" ca="1" si="77"/>
        <v>668051.28183597152</v>
      </c>
      <c r="BA100" s="1147">
        <f t="shared" ca="1" si="77"/>
        <v>668051.28183597152</v>
      </c>
      <c r="BB100" s="1147">
        <f t="shared" ca="1" si="77"/>
        <v>668051.28183597152</v>
      </c>
      <c r="BC100" s="1147">
        <f t="shared" ca="1" si="77"/>
        <v>668051.28183597152</v>
      </c>
      <c r="BD100" s="1147">
        <f t="shared" ca="1" si="77"/>
        <v>668051.28183597152</v>
      </c>
      <c r="BE100" s="1147">
        <f t="shared" ca="1" si="77"/>
        <v>668051.28183597152</v>
      </c>
      <c r="BF100" s="1147">
        <f t="shared" ca="1" si="77"/>
        <v>721026.13870716316</v>
      </c>
      <c r="BG100" s="1147">
        <f t="shared" ca="1" si="77"/>
        <v>721026.13870716316</v>
      </c>
      <c r="BH100" s="1147">
        <f t="shared" ca="1" si="77"/>
        <v>721026.13870716316</v>
      </c>
      <c r="BI100" s="1147">
        <f t="shared" ca="1" si="77"/>
        <v>721026.13870716316</v>
      </c>
      <c r="BJ100" s="1147">
        <f t="shared" ca="1" si="77"/>
        <v>721026.13870716316</v>
      </c>
      <c r="BK100" s="1147">
        <f t="shared" ca="1" si="77"/>
        <v>721026.13870716316</v>
      </c>
      <c r="BL100" s="1147">
        <f t="shared" ca="1" si="77"/>
        <v>721026.13870716316</v>
      </c>
      <c r="BM100" s="1147">
        <f t="shared" ca="1" si="77"/>
        <v>721026.13870716316</v>
      </c>
      <c r="BN100" s="1147">
        <f t="shared" ca="1" si="77"/>
        <v>721026.13870716316</v>
      </c>
      <c r="BO100" s="1147">
        <f t="shared" ref="BO100:CG100" ca="1" si="78">+SUM(BO98:BO99)</f>
        <v>721026.13870716316</v>
      </c>
      <c r="BP100" s="1147">
        <f t="shared" ca="1" si="78"/>
        <v>721026.13870716316</v>
      </c>
      <c r="BQ100" s="1147">
        <f t="shared" ca="1" si="78"/>
        <v>156186573.3520785</v>
      </c>
      <c r="BR100" s="1147">
        <f t="shared" ca="1" si="78"/>
        <v>0</v>
      </c>
      <c r="BS100" s="1147">
        <f t="shared" ca="1" si="78"/>
        <v>0</v>
      </c>
      <c r="BT100" s="1147">
        <f t="shared" ca="1" si="78"/>
        <v>0</v>
      </c>
      <c r="BU100" s="1147">
        <f t="shared" ca="1" si="78"/>
        <v>0</v>
      </c>
      <c r="BV100" s="1147">
        <f t="shared" ca="1" si="78"/>
        <v>0</v>
      </c>
      <c r="BW100" s="1147">
        <f t="shared" ca="1" si="78"/>
        <v>0</v>
      </c>
      <c r="BX100" s="1147">
        <f t="shared" ca="1" si="78"/>
        <v>0</v>
      </c>
      <c r="BY100" s="1147">
        <f t="shared" ca="1" si="78"/>
        <v>0</v>
      </c>
      <c r="BZ100" s="1147">
        <f t="shared" ca="1" si="78"/>
        <v>0</v>
      </c>
      <c r="CA100" s="1147">
        <f t="shared" ca="1" si="78"/>
        <v>0</v>
      </c>
      <c r="CB100" s="1147">
        <f t="shared" ca="1" si="78"/>
        <v>0</v>
      </c>
      <c r="CC100" s="1147">
        <f t="shared" ca="1" si="78"/>
        <v>0</v>
      </c>
      <c r="CD100" s="1147">
        <f t="shared" ca="1" si="78"/>
        <v>0</v>
      </c>
      <c r="CE100" s="1147">
        <f t="shared" ca="1" si="78"/>
        <v>0</v>
      </c>
      <c r="CF100" s="1147">
        <f t="shared" ca="1" si="78"/>
        <v>0</v>
      </c>
      <c r="CG100" s="1147">
        <f t="shared" ca="1" si="78"/>
        <v>0</v>
      </c>
    </row>
    <row r="101" spans="1:85">
      <c r="A101" s="1120" t="s">
        <v>601</v>
      </c>
      <c r="B101" s="1144">
        <f ca="1">+ROUND(SUM(C101:CG101),2)</f>
        <v>0</v>
      </c>
      <c r="C101" s="1146">
        <f t="shared" ref="C101:BN101" ca="1" si="79">+C100-C28</f>
        <v>0</v>
      </c>
      <c r="D101" s="1146">
        <f t="shared" ca="1" si="79"/>
        <v>0</v>
      </c>
      <c r="E101" s="1146">
        <f t="shared" ca="1" si="79"/>
        <v>0</v>
      </c>
      <c r="F101" s="1146">
        <f t="shared" ca="1" si="79"/>
        <v>0</v>
      </c>
      <c r="G101" s="1146">
        <f t="shared" ca="1" si="79"/>
        <v>0</v>
      </c>
      <c r="H101" s="1146">
        <f t="shared" ca="1" si="79"/>
        <v>0</v>
      </c>
      <c r="I101" s="1146">
        <f t="shared" ca="1" si="79"/>
        <v>0</v>
      </c>
      <c r="J101" s="1146">
        <f t="shared" ca="1" si="79"/>
        <v>0</v>
      </c>
      <c r="K101" s="1146">
        <f t="shared" ca="1" si="79"/>
        <v>0</v>
      </c>
      <c r="L101" s="1146">
        <f t="shared" ca="1" si="79"/>
        <v>0</v>
      </c>
      <c r="M101" s="1146">
        <f t="shared" ca="1" si="79"/>
        <v>0</v>
      </c>
      <c r="N101" s="1146">
        <f t="shared" ca="1" si="79"/>
        <v>0</v>
      </c>
      <c r="O101" s="1146">
        <f t="shared" ca="1" si="79"/>
        <v>0</v>
      </c>
      <c r="P101" s="1146">
        <f t="shared" ca="1" si="79"/>
        <v>0</v>
      </c>
      <c r="Q101" s="1146">
        <f t="shared" ca="1" si="79"/>
        <v>0</v>
      </c>
      <c r="R101" s="1146">
        <f t="shared" ca="1" si="79"/>
        <v>0</v>
      </c>
      <c r="S101" s="1146">
        <f t="shared" ca="1" si="79"/>
        <v>0</v>
      </c>
      <c r="T101" s="1146">
        <f t="shared" ca="1" si="79"/>
        <v>0</v>
      </c>
      <c r="U101" s="1146">
        <f t="shared" ca="1" si="79"/>
        <v>0</v>
      </c>
      <c r="V101" s="1146">
        <f t="shared" ca="1" si="79"/>
        <v>0</v>
      </c>
      <c r="W101" s="1146">
        <f t="shared" ca="1" si="79"/>
        <v>0</v>
      </c>
      <c r="X101" s="1146">
        <f t="shared" ca="1" si="79"/>
        <v>0</v>
      </c>
      <c r="Y101" s="1146">
        <f t="shared" ca="1" si="79"/>
        <v>0</v>
      </c>
      <c r="Z101" s="1146">
        <f t="shared" ca="1" si="79"/>
        <v>0</v>
      </c>
      <c r="AA101" s="1146">
        <f t="shared" ca="1" si="79"/>
        <v>0</v>
      </c>
      <c r="AB101" s="1146">
        <f t="shared" ca="1" si="79"/>
        <v>0</v>
      </c>
      <c r="AC101" s="1146">
        <f t="shared" ca="1" si="79"/>
        <v>0</v>
      </c>
      <c r="AD101" s="1146">
        <f t="shared" ca="1" si="79"/>
        <v>0</v>
      </c>
      <c r="AE101" s="1146">
        <f t="shared" ca="1" si="79"/>
        <v>0</v>
      </c>
      <c r="AF101" s="1146">
        <f t="shared" ca="1" si="79"/>
        <v>0</v>
      </c>
      <c r="AG101" s="1146">
        <f t="shared" ca="1" si="79"/>
        <v>0</v>
      </c>
      <c r="AH101" s="1146">
        <f t="shared" ca="1" si="79"/>
        <v>0</v>
      </c>
      <c r="AI101" s="1146">
        <f t="shared" ca="1" si="79"/>
        <v>0</v>
      </c>
      <c r="AJ101" s="1146">
        <f t="shared" ca="1" si="79"/>
        <v>0</v>
      </c>
      <c r="AK101" s="1146">
        <f t="shared" ca="1" si="79"/>
        <v>0</v>
      </c>
      <c r="AL101" s="1146">
        <f t="shared" ca="1" si="79"/>
        <v>0</v>
      </c>
      <c r="AM101" s="1146">
        <f t="shared" ca="1" si="79"/>
        <v>0</v>
      </c>
      <c r="AN101" s="1146">
        <f t="shared" ca="1" si="79"/>
        <v>0</v>
      </c>
      <c r="AO101" s="1146">
        <f t="shared" ca="1" si="79"/>
        <v>0</v>
      </c>
      <c r="AP101" s="1146">
        <f t="shared" ca="1" si="79"/>
        <v>0</v>
      </c>
      <c r="AQ101" s="1146">
        <f t="shared" ca="1" si="79"/>
        <v>0</v>
      </c>
      <c r="AR101" s="1146">
        <f t="shared" ca="1" si="79"/>
        <v>0</v>
      </c>
      <c r="AS101" s="1146">
        <f t="shared" ca="1" si="79"/>
        <v>0</v>
      </c>
      <c r="AT101" s="1146">
        <f t="shared" ca="1" si="79"/>
        <v>0</v>
      </c>
      <c r="AU101" s="1146">
        <f t="shared" ca="1" si="79"/>
        <v>0</v>
      </c>
      <c r="AV101" s="1146">
        <f t="shared" ca="1" si="79"/>
        <v>0</v>
      </c>
      <c r="AW101" s="1146">
        <f t="shared" ca="1" si="79"/>
        <v>0</v>
      </c>
      <c r="AX101" s="1146">
        <f t="shared" ca="1" si="79"/>
        <v>0</v>
      </c>
      <c r="AY101" s="1146">
        <f t="shared" ca="1" si="79"/>
        <v>0</v>
      </c>
      <c r="AZ101" s="1146">
        <f t="shared" ca="1" si="79"/>
        <v>0</v>
      </c>
      <c r="BA101" s="1146">
        <f t="shared" ca="1" si="79"/>
        <v>0</v>
      </c>
      <c r="BB101" s="1146">
        <f t="shared" ca="1" si="79"/>
        <v>0</v>
      </c>
      <c r="BC101" s="1146">
        <f t="shared" ca="1" si="79"/>
        <v>0</v>
      </c>
      <c r="BD101" s="1146">
        <f t="shared" ca="1" si="79"/>
        <v>0</v>
      </c>
      <c r="BE101" s="1146">
        <f t="shared" ca="1" si="79"/>
        <v>0</v>
      </c>
      <c r="BF101" s="1146">
        <f t="shared" ca="1" si="79"/>
        <v>0</v>
      </c>
      <c r="BG101" s="1146">
        <f t="shared" ca="1" si="79"/>
        <v>0</v>
      </c>
      <c r="BH101" s="1146">
        <f t="shared" ca="1" si="79"/>
        <v>0</v>
      </c>
      <c r="BI101" s="1146">
        <f t="shared" ca="1" si="79"/>
        <v>0</v>
      </c>
      <c r="BJ101" s="1146">
        <f t="shared" ca="1" si="79"/>
        <v>0</v>
      </c>
      <c r="BK101" s="1146">
        <f t="shared" ca="1" si="79"/>
        <v>0</v>
      </c>
      <c r="BL101" s="1146">
        <f t="shared" ca="1" si="79"/>
        <v>0</v>
      </c>
      <c r="BM101" s="1146">
        <f t="shared" ca="1" si="79"/>
        <v>0</v>
      </c>
      <c r="BN101" s="1146">
        <f t="shared" ca="1" si="79"/>
        <v>0</v>
      </c>
      <c r="BO101" s="1146">
        <f t="shared" ref="BO101:CG101" ca="1" si="80">+BO100-BO28</f>
        <v>0</v>
      </c>
      <c r="BP101" s="1146">
        <f t="shared" ca="1" si="80"/>
        <v>0</v>
      </c>
      <c r="BQ101" s="1146">
        <f t="shared" ca="1" si="80"/>
        <v>-2.1872818470001221E-3</v>
      </c>
      <c r="BR101" s="1146">
        <f t="shared" ca="1" si="80"/>
        <v>0</v>
      </c>
      <c r="BS101" s="1146">
        <f t="shared" ca="1" si="80"/>
        <v>0</v>
      </c>
      <c r="BT101" s="1146">
        <f t="shared" ca="1" si="80"/>
        <v>0</v>
      </c>
      <c r="BU101" s="1146">
        <f t="shared" ca="1" si="80"/>
        <v>0</v>
      </c>
      <c r="BV101" s="1146">
        <f t="shared" ca="1" si="80"/>
        <v>0</v>
      </c>
      <c r="BW101" s="1146">
        <f t="shared" ca="1" si="80"/>
        <v>0</v>
      </c>
      <c r="BX101" s="1146">
        <f t="shared" ca="1" si="80"/>
        <v>0</v>
      </c>
      <c r="BY101" s="1146">
        <f t="shared" ca="1" si="80"/>
        <v>0</v>
      </c>
      <c r="BZ101" s="1146">
        <f t="shared" ca="1" si="80"/>
        <v>0</v>
      </c>
      <c r="CA101" s="1146">
        <f t="shared" ca="1" si="80"/>
        <v>0</v>
      </c>
      <c r="CB101" s="1146">
        <f t="shared" ca="1" si="80"/>
        <v>0</v>
      </c>
      <c r="CC101" s="1146">
        <f t="shared" ca="1" si="80"/>
        <v>0</v>
      </c>
      <c r="CD101" s="1146">
        <f t="shared" ca="1" si="80"/>
        <v>0</v>
      </c>
      <c r="CE101" s="1146">
        <f t="shared" ca="1" si="80"/>
        <v>0</v>
      </c>
      <c r="CF101" s="1146">
        <f t="shared" ca="1" si="80"/>
        <v>0</v>
      </c>
      <c r="CG101" s="1146">
        <f t="shared" ca="1" si="80"/>
        <v>0</v>
      </c>
    </row>
    <row r="102" spans="1:85" ht="13">
      <c r="A102" s="1120"/>
      <c r="B102" s="1125"/>
      <c r="C102" s="1120"/>
      <c r="D102" s="1120"/>
      <c r="E102" s="1120"/>
      <c r="F102" s="1120"/>
      <c r="G102" s="1120"/>
      <c r="H102" s="1120"/>
      <c r="I102" s="1120"/>
      <c r="J102" s="1120"/>
      <c r="K102" s="1120"/>
      <c r="L102" s="1120"/>
      <c r="M102" s="1120"/>
      <c r="N102" s="1120"/>
      <c r="O102" s="1120"/>
      <c r="P102" s="1120"/>
      <c r="Q102" s="1120"/>
      <c r="R102" s="1120"/>
      <c r="S102" s="1120"/>
      <c r="T102" s="1120"/>
      <c r="U102" s="1120"/>
      <c r="V102" s="1120"/>
      <c r="W102" s="1120"/>
      <c r="X102" s="1120"/>
      <c r="Y102" s="1120"/>
      <c r="Z102" s="1120"/>
      <c r="AA102" s="1120"/>
      <c r="AB102" s="1120"/>
      <c r="AC102" s="1120"/>
      <c r="AD102" s="1120"/>
      <c r="AE102" s="1120"/>
      <c r="AF102" s="1120"/>
      <c r="AG102" s="1120"/>
      <c r="AH102" s="1120"/>
      <c r="AI102" s="1120"/>
      <c r="AJ102" s="1120"/>
      <c r="AK102" s="1120"/>
      <c r="AL102" s="1120"/>
      <c r="AM102" s="1120"/>
      <c r="AN102" s="1120"/>
      <c r="AO102" s="1120"/>
      <c r="AP102" s="1120"/>
      <c r="AQ102" s="1120"/>
      <c r="AR102" s="1120"/>
      <c r="AS102" s="1120"/>
      <c r="AT102" s="1120"/>
      <c r="AU102" s="1120"/>
      <c r="AV102" s="1120"/>
      <c r="AW102" s="1120"/>
      <c r="AX102" s="1120"/>
      <c r="AY102" s="1120"/>
      <c r="AZ102" s="1120"/>
      <c r="BA102" s="1120"/>
      <c r="BB102" s="1120"/>
      <c r="BC102" s="1120"/>
      <c r="BD102" s="1120"/>
      <c r="BE102" s="1120"/>
      <c r="BF102" s="1120"/>
      <c r="BG102" s="1120"/>
      <c r="BH102" s="1120"/>
      <c r="BI102" s="1120"/>
      <c r="BJ102" s="1120"/>
      <c r="BK102" s="1120"/>
      <c r="BL102" s="1120"/>
      <c r="BM102" s="1120"/>
      <c r="BN102" s="1120"/>
      <c r="BO102" s="1120"/>
      <c r="BP102" s="1120"/>
      <c r="BQ102" s="1120"/>
      <c r="BR102" s="1120"/>
      <c r="BS102" s="1120"/>
      <c r="BT102" s="1120"/>
      <c r="BU102" s="1120"/>
      <c r="BV102" s="1120"/>
      <c r="BW102" s="1120"/>
      <c r="BX102" s="1120"/>
      <c r="BY102" s="1120"/>
      <c r="BZ102" s="1120"/>
      <c r="CA102" s="1120"/>
      <c r="CB102" s="1120"/>
      <c r="CC102" s="1120"/>
      <c r="CD102" s="1120"/>
      <c r="CE102" s="1120"/>
      <c r="CF102" s="1120"/>
      <c r="CG102" s="1120"/>
    </row>
    <row r="103" spans="1:85" ht="13">
      <c r="A103" s="1151" t="str">
        <f>+A97&amp;" IRR"</f>
        <v>Project Level IRR</v>
      </c>
      <c r="B103" s="1136">
        <f ca="1">IFERROR(XIRR(C100:CG100,$C$24:$CG$24),0)</f>
        <v>0.2900460541248322</v>
      </c>
      <c r="C103" s="1146"/>
      <c r="D103" s="1146"/>
      <c r="E103" s="1146"/>
      <c r="F103" s="1146"/>
      <c r="G103" s="1146"/>
      <c r="H103" s="1146"/>
      <c r="I103" s="1146"/>
      <c r="J103" s="1146"/>
      <c r="K103" s="1146"/>
      <c r="L103" s="1146"/>
      <c r="M103" s="1146"/>
      <c r="N103" s="1146"/>
      <c r="O103" s="1146"/>
      <c r="P103" s="1146"/>
      <c r="Q103" s="1146"/>
      <c r="R103" s="1146"/>
      <c r="S103" s="1146"/>
      <c r="T103" s="1146"/>
      <c r="U103" s="1146"/>
      <c r="V103" s="1146"/>
      <c r="W103" s="1146"/>
      <c r="X103" s="1146"/>
      <c r="Y103" s="1146"/>
      <c r="Z103" s="1146"/>
      <c r="AA103" s="1146"/>
      <c r="AB103" s="1146"/>
      <c r="AC103" s="1146"/>
      <c r="AD103" s="1146"/>
      <c r="AE103" s="1146"/>
      <c r="AF103" s="1146"/>
      <c r="AG103" s="1146"/>
      <c r="AH103" s="1146"/>
      <c r="AI103" s="1146"/>
      <c r="AJ103" s="1146"/>
      <c r="AK103" s="1146"/>
      <c r="AL103" s="1146"/>
      <c r="AM103" s="1146"/>
      <c r="AN103" s="1146"/>
      <c r="AO103" s="1146"/>
      <c r="AP103" s="1146"/>
      <c r="AQ103" s="1146"/>
      <c r="AR103" s="1146"/>
      <c r="AS103" s="1146"/>
      <c r="AT103" s="1146"/>
      <c r="AU103" s="1146"/>
      <c r="AV103" s="1146"/>
      <c r="AW103" s="1146"/>
      <c r="AX103" s="1146"/>
      <c r="AY103" s="1146"/>
      <c r="AZ103" s="1146"/>
      <c r="BA103" s="1146"/>
      <c r="BB103" s="1146"/>
      <c r="BC103" s="1146"/>
      <c r="BD103" s="1146"/>
      <c r="BE103" s="1146"/>
      <c r="BF103" s="1146"/>
      <c r="BG103" s="1146"/>
      <c r="BH103" s="1146"/>
      <c r="BI103" s="1146"/>
      <c r="BJ103" s="1146"/>
      <c r="BK103" s="1146"/>
      <c r="BL103" s="1146"/>
      <c r="BM103" s="1146"/>
      <c r="BN103" s="1146"/>
      <c r="BO103" s="1146"/>
      <c r="BP103" s="1146"/>
      <c r="BQ103" s="1146"/>
      <c r="BR103" s="1146"/>
      <c r="BS103" s="1146"/>
      <c r="BT103" s="1146"/>
      <c r="BU103" s="1146"/>
      <c r="BV103" s="1146"/>
      <c r="BW103" s="1146"/>
      <c r="BX103" s="1146"/>
      <c r="BY103" s="1146"/>
      <c r="BZ103" s="1146"/>
      <c r="CA103" s="1146"/>
      <c r="CB103" s="1146"/>
      <c r="CC103" s="1146"/>
      <c r="CD103" s="1146"/>
      <c r="CE103" s="1146"/>
      <c r="CF103" s="1146"/>
      <c r="CG103" s="1146"/>
    </row>
    <row r="104" spans="1:85" ht="13">
      <c r="A104" s="1151" t="str">
        <f>+A97&amp;" MOIC"</f>
        <v>Project Level MOIC</v>
      </c>
      <c r="B104" s="1152">
        <f ca="1">SUM(C99:CG99)/-SUM(C98:CG98)</f>
        <v>3.0807702769494605</v>
      </c>
      <c r="C104" s="1146"/>
      <c r="D104" s="1146"/>
      <c r="E104" s="1146"/>
      <c r="F104" s="1146"/>
      <c r="G104" s="1146"/>
      <c r="H104" s="1146"/>
      <c r="I104" s="1146"/>
      <c r="J104" s="1146"/>
      <c r="K104" s="1146"/>
      <c r="L104" s="1146"/>
      <c r="M104" s="1146"/>
      <c r="N104" s="1146"/>
      <c r="O104" s="1146"/>
      <c r="P104" s="1146"/>
      <c r="Q104" s="1146"/>
      <c r="R104" s="1146"/>
      <c r="S104" s="1146"/>
      <c r="T104" s="1146"/>
      <c r="U104" s="1146"/>
      <c r="V104" s="1146"/>
      <c r="W104" s="1146"/>
      <c r="X104" s="1146"/>
      <c r="Y104" s="1146"/>
      <c r="Z104" s="1146"/>
      <c r="AA104" s="1146"/>
      <c r="AB104" s="1146"/>
      <c r="AC104" s="1146"/>
      <c r="AD104" s="1146"/>
      <c r="AE104" s="1146"/>
      <c r="AF104" s="1146"/>
      <c r="AG104" s="1146"/>
      <c r="AH104" s="1146"/>
      <c r="AI104" s="1146"/>
      <c r="AJ104" s="1146"/>
      <c r="AK104" s="1146"/>
      <c r="AL104" s="1146"/>
      <c r="AM104" s="1146"/>
      <c r="AN104" s="1146"/>
      <c r="AO104" s="1146"/>
      <c r="AP104" s="1146"/>
      <c r="AQ104" s="1146"/>
      <c r="AR104" s="1146"/>
      <c r="AS104" s="1146"/>
      <c r="AT104" s="1146"/>
      <c r="AU104" s="1146"/>
      <c r="AV104" s="1146"/>
      <c r="AW104" s="1146"/>
      <c r="AX104" s="1146"/>
      <c r="AY104" s="1146"/>
      <c r="AZ104" s="1146"/>
      <c r="BA104" s="1146"/>
      <c r="BB104" s="1146"/>
      <c r="BC104" s="1146"/>
      <c r="BD104" s="1146"/>
      <c r="BE104" s="1146"/>
      <c r="BF104" s="1146"/>
      <c r="BG104" s="1146"/>
      <c r="BH104" s="1146"/>
      <c r="BI104" s="1146"/>
      <c r="BJ104" s="1146"/>
      <c r="BK104" s="1146"/>
      <c r="BL104" s="1146"/>
      <c r="BM104" s="1146"/>
      <c r="BN104" s="1146"/>
      <c r="BO104" s="1146"/>
      <c r="BP104" s="1146"/>
      <c r="BQ104" s="1146"/>
      <c r="BR104" s="1146"/>
      <c r="BS104" s="1146"/>
      <c r="BT104" s="1146"/>
      <c r="BU104" s="1146"/>
      <c r="BV104" s="1146"/>
      <c r="BW104" s="1146"/>
      <c r="BX104" s="1146"/>
      <c r="BY104" s="1146"/>
      <c r="BZ104" s="1146"/>
      <c r="CA104" s="1146"/>
      <c r="CB104" s="1146"/>
      <c r="CC104" s="1146"/>
      <c r="CD104" s="1146"/>
      <c r="CE104" s="1146"/>
      <c r="CF104" s="1146"/>
      <c r="CG104" s="1146"/>
    </row>
    <row r="105" spans="1:85" ht="13">
      <c r="A105" s="1120"/>
      <c r="B105" s="1125"/>
      <c r="C105" s="1120"/>
      <c r="D105" s="1120"/>
      <c r="E105" s="1120"/>
      <c r="F105" s="1120"/>
      <c r="G105" s="1120"/>
      <c r="H105" s="1120"/>
      <c r="I105" s="1120"/>
      <c r="J105" s="1120"/>
      <c r="K105" s="1120"/>
      <c r="L105" s="1120"/>
      <c r="M105" s="1120"/>
      <c r="N105" s="1120"/>
      <c r="O105" s="1120"/>
      <c r="P105" s="1120"/>
      <c r="Q105" s="1120"/>
      <c r="R105" s="1120"/>
      <c r="S105" s="1120"/>
      <c r="T105" s="1120"/>
      <c r="U105" s="1120"/>
      <c r="V105" s="1120"/>
      <c r="W105" s="1120"/>
      <c r="X105" s="1120"/>
      <c r="Y105" s="1120"/>
      <c r="Z105" s="1120"/>
      <c r="AA105" s="1120"/>
      <c r="AB105" s="1120"/>
      <c r="AC105" s="1120"/>
      <c r="AD105" s="1120"/>
      <c r="AE105" s="1120"/>
      <c r="AF105" s="1120"/>
      <c r="AG105" s="1120"/>
      <c r="AH105" s="1120"/>
      <c r="AI105" s="1120"/>
      <c r="AJ105" s="1120"/>
      <c r="AK105" s="1120"/>
      <c r="AL105" s="1120"/>
      <c r="AM105" s="1120"/>
      <c r="AN105" s="1120"/>
      <c r="AO105" s="1120"/>
      <c r="AP105" s="1120"/>
      <c r="AQ105" s="1120"/>
      <c r="AR105" s="1120"/>
      <c r="AS105" s="1120"/>
      <c r="AT105" s="1120"/>
      <c r="AU105" s="1120"/>
      <c r="AV105" s="1120"/>
      <c r="AW105" s="1120"/>
      <c r="AX105" s="1120"/>
      <c r="AY105" s="1120"/>
      <c r="AZ105" s="1120"/>
      <c r="BA105" s="1120"/>
      <c r="BB105" s="1120"/>
      <c r="BC105" s="1120"/>
      <c r="BD105" s="1120"/>
      <c r="BE105" s="1120"/>
      <c r="BF105" s="1120"/>
      <c r="BG105" s="1120"/>
      <c r="BH105" s="1120"/>
      <c r="BI105" s="1120"/>
      <c r="BJ105" s="1120"/>
      <c r="BK105" s="1120"/>
      <c r="BL105" s="1120"/>
      <c r="BM105" s="1120"/>
      <c r="BN105" s="1120"/>
      <c r="BO105" s="1120"/>
      <c r="BP105" s="1120"/>
      <c r="BQ105" s="1120"/>
      <c r="BR105" s="1120"/>
      <c r="BS105" s="1120"/>
      <c r="BT105" s="1120"/>
      <c r="BU105" s="1120"/>
      <c r="BV105" s="1120"/>
      <c r="BW105" s="1120"/>
      <c r="BX105" s="1120"/>
      <c r="BY105" s="1120"/>
      <c r="BZ105" s="1120"/>
      <c r="CA105" s="1120"/>
      <c r="CB105" s="1120"/>
      <c r="CC105" s="1120"/>
      <c r="CD105" s="1120"/>
      <c r="CE105" s="1120"/>
      <c r="CF105" s="1120"/>
      <c r="CG105" s="1120"/>
    </row>
    <row r="106" spans="1:85" ht="13">
      <c r="A106" s="1148" t="s">
        <v>645</v>
      </c>
      <c r="B106" s="1149" t="str">
        <f>+B33</f>
        <v>Total</v>
      </c>
      <c r="C106" s="1150"/>
      <c r="D106" s="1150"/>
      <c r="E106" s="1150"/>
      <c r="F106" s="1150"/>
      <c r="G106" s="1150"/>
      <c r="H106" s="1150"/>
      <c r="I106" s="1150"/>
      <c r="J106" s="1150"/>
      <c r="K106" s="1150"/>
      <c r="L106" s="1150"/>
      <c r="M106" s="1150"/>
      <c r="N106" s="1150"/>
      <c r="O106" s="1150"/>
      <c r="P106" s="1150"/>
      <c r="Q106" s="1150"/>
      <c r="R106" s="1150"/>
      <c r="S106" s="1150"/>
      <c r="T106" s="1150"/>
      <c r="U106" s="1150"/>
      <c r="V106" s="1150"/>
      <c r="W106" s="1150"/>
      <c r="X106" s="1150"/>
      <c r="Y106" s="1150"/>
      <c r="Z106" s="1150"/>
      <c r="AA106" s="1150"/>
      <c r="AB106" s="1150"/>
      <c r="AC106" s="1150"/>
      <c r="AD106" s="1150"/>
      <c r="AE106" s="1150"/>
      <c r="AF106" s="1150"/>
      <c r="AG106" s="1150"/>
      <c r="AH106" s="1150"/>
      <c r="AI106" s="1150"/>
      <c r="AJ106" s="1150"/>
      <c r="AK106" s="1150"/>
      <c r="AL106" s="1150"/>
      <c r="AM106" s="1150"/>
      <c r="AN106" s="1150"/>
      <c r="AO106" s="1150"/>
      <c r="AP106" s="1150"/>
      <c r="AQ106" s="1150"/>
      <c r="AR106" s="1150"/>
      <c r="AS106" s="1150"/>
      <c r="AT106" s="1150"/>
      <c r="AU106" s="1150"/>
      <c r="AV106" s="1150"/>
      <c r="AW106" s="1150"/>
      <c r="AX106" s="1150"/>
      <c r="AY106" s="1150"/>
      <c r="AZ106" s="1150"/>
      <c r="BA106" s="1150"/>
      <c r="BB106" s="1150"/>
      <c r="BC106" s="1150"/>
      <c r="BD106" s="1150"/>
      <c r="BE106" s="1150"/>
      <c r="BF106" s="1150"/>
      <c r="BG106" s="1150"/>
      <c r="BH106" s="1150"/>
      <c r="BI106" s="1150"/>
      <c r="BJ106" s="1150"/>
      <c r="BK106" s="1150"/>
      <c r="BL106" s="1150"/>
      <c r="BM106" s="1150"/>
      <c r="BN106" s="1150"/>
      <c r="BO106" s="1150"/>
      <c r="BP106" s="1150"/>
      <c r="BQ106" s="1150"/>
      <c r="BR106" s="1150"/>
      <c r="BS106" s="1150"/>
      <c r="BT106" s="1150"/>
      <c r="BU106" s="1150"/>
      <c r="BV106" s="1150"/>
      <c r="BW106" s="1150"/>
      <c r="BX106" s="1150"/>
      <c r="BY106" s="1150"/>
      <c r="BZ106" s="1150"/>
      <c r="CA106" s="1150"/>
      <c r="CB106" s="1150"/>
      <c r="CC106" s="1150"/>
      <c r="CD106" s="1150"/>
      <c r="CE106" s="1150"/>
      <c r="CF106" s="1150"/>
      <c r="CG106" s="1150"/>
    </row>
    <row r="107" spans="1:85">
      <c r="A107" s="1120" t="s">
        <v>799</v>
      </c>
      <c r="B107" s="1146">
        <f ca="1">+SUM(C107:CG107)</f>
        <v>-75270500.755455732</v>
      </c>
      <c r="C107" s="1146">
        <f ca="1">-C42</f>
        <v>-33504679.17981638</v>
      </c>
      <c r="D107" s="1146">
        <f t="shared" ref="D107:BO107" ca="1" si="81">-D42</f>
        <v>-6322350.4774649888</v>
      </c>
      <c r="E107" s="1146">
        <f t="shared" ca="1" si="81"/>
        <v>-3539714.9941044934</v>
      </c>
      <c r="F107" s="1146">
        <f t="shared" ca="1" si="81"/>
        <v>-3755469.9823500286</v>
      </c>
      <c r="G107" s="1146">
        <f t="shared" ca="1" si="81"/>
        <v>-3932653.5420241351</v>
      </c>
      <c r="H107" s="1146">
        <f t="shared" ca="1" si="81"/>
        <v>-4060388.5302696694</v>
      </c>
      <c r="I107" s="1146">
        <f t="shared" ca="1" si="81"/>
        <v>-4257474.9470866341</v>
      </c>
      <c r="J107" s="1146">
        <f t="shared" ca="1" si="81"/>
        <v>-4634514.5376809137</v>
      </c>
      <c r="K107" s="1146">
        <f t="shared" ca="1" si="81"/>
        <v>-4830523.9513761308</v>
      </c>
      <c r="L107" s="1146">
        <f t="shared" ca="1" si="81"/>
        <v>-5026111.9290671842</v>
      </c>
      <c r="M107" s="1146">
        <f t="shared" ca="1" si="81"/>
        <v>-1406618.6842151911</v>
      </c>
      <c r="N107" s="1146">
        <f t="shared" ca="1" si="81"/>
        <v>0</v>
      </c>
      <c r="O107" s="1146">
        <f t="shared" ca="1" si="81"/>
        <v>0</v>
      </c>
      <c r="P107" s="1146">
        <f t="shared" ca="1" si="81"/>
        <v>0</v>
      </c>
      <c r="Q107" s="1146">
        <f t="shared" ca="1" si="81"/>
        <v>0</v>
      </c>
      <c r="R107" s="1146">
        <f t="shared" ca="1" si="81"/>
        <v>0</v>
      </c>
      <c r="S107" s="1146">
        <f t="shared" ca="1" si="81"/>
        <v>0</v>
      </c>
      <c r="T107" s="1146">
        <f t="shared" ca="1" si="81"/>
        <v>0</v>
      </c>
      <c r="U107" s="1146">
        <f t="shared" ca="1" si="81"/>
        <v>0</v>
      </c>
      <c r="V107" s="1146">
        <f t="shared" ca="1" si="81"/>
        <v>0</v>
      </c>
      <c r="W107" s="1146">
        <f t="shared" ca="1" si="81"/>
        <v>0</v>
      </c>
      <c r="X107" s="1146">
        <f t="shared" ca="1" si="81"/>
        <v>0</v>
      </c>
      <c r="Y107" s="1146">
        <f t="shared" ca="1" si="81"/>
        <v>0</v>
      </c>
      <c r="Z107" s="1146">
        <f t="shared" ca="1" si="81"/>
        <v>0</v>
      </c>
      <c r="AA107" s="1146">
        <f t="shared" ca="1" si="81"/>
        <v>0</v>
      </c>
      <c r="AB107" s="1146">
        <f t="shared" ca="1" si="81"/>
        <v>0</v>
      </c>
      <c r="AC107" s="1146">
        <f t="shared" ca="1" si="81"/>
        <v>0</v>
      </c>
      <c r="AD107" s="1146">
        <f t="shared" ca="1" si="81"/>
        <v>0</v>
      </c>
      <c r="AE107" s="1146">
        <f t="shared" ca="1" si="81"/>
        <v>0</v>
      </c>
      <c r="AF107" s="1146">
        <f t="shared" ca="1" si="81"/>
        <v>0</v>
      </c>
      <c r="AG107" s="1146">
        <f t="shared" ca="1" si="81"/>
        <v>0</v>
      </c>
      <c r="AH107" s="1146">
        <f t="shared" ca="1" si="81"/>
        <v>0</v>
      </c>
      <c r="AI107" s="1146">
        <f t="shared" ca="1" si="81"/>
        <v>0</v>
      </c>
      <c r="AJ107" s="1146">
        <f t="shared" ca="1" si="81"/>
        <v>0</v>
      </c>
      <c r="AK107" s="1146">
        <f t="shared" ca="1" si="81"/>
        <v>0</v>
      </c>
      <c r="AL107" s="1146">
        <f t="shared" ca="1" si="81"/>
        <v>0</v>
      </c>
      <c r="AM107" s="1146">
        <f t="shared" ca="1" si="81"/>
        <v>0</v>
      </c>
      <c r="AN107" s="1146">
        <f t="shared" ca="1" si="81"/>
        <v>0</v>
      </c>
      <c r="AO107" s="1146">
        <f t="shared" ca="1" si="81"/>
        <v>0</v>
      </c>
      <c r="AP107" s="1146">
        <f t="shared" ca="1" si="81"/>
        <v>0</v>
      </c>
      <c r="AQ107" s="1146">
        <f t="shared" ca="1" si="81"/>
        <v>0</v>
      </c>
      <c r="AR107" s="1146">
        <f t="shared" ca="1" si="81"/>
        <v>0</v>
      </c>
      <c r="AS107" s="1146">
        <f t="shared" ca="1" si="81"/>
        <v>0</v>
      </c>
      <c r="AT107" s="1146">
        <f t="shared" ca="1" si="81"/>
        <v>0</v>
      </c>
      <c r="AU107" s="1146">
        <f t="shared" ca="1" si="81"/>
        <v>0</v>
      </c>
      <c r="AV107" s="1146">
        <f t="shared" ca="1" si="81"/>
        <v>0</v>
      </c>
      <c r="AW107" s="1146">
        <f t="shared" ca="1" si="81"/>
        <v>0</v>
      </c>
      <c r="AX107" s="1146">
        <f t="shared" ca="1" si="81"/>
        <v>0</v>
      </c>
      <c r="AY107" s="1146">
        <f t="shared" ca="1" si="81"/>
        <v>0</v>
      </c>
      <c r="AZ107" s="1146">
        <f t="shared" ca="1" si="81"/>
        <v>0</v>
      </c>
      <c r="BA107" s="1146">
        <f t="shared" ca="1" si="81"/>
        <v>0</v>
      </c>
      <c r="BB107" s="1146">
        <f t="shared" ca="1" si="81"/>
        <v>0</v>
      </c>
      <c r="BC107" s="1146">
        <f t="shared" ca="1" si="81"/>
        <v>0</v>
      </c>
      <c r="BD107" s="1146">
        <f t="shared" ca="1" si="81"/>
        <v>0</v>
      </c>
      <c r="BE107" s="1146">
        <f t="shared" ca="1" si="81"/>
        <v>0</v>
      </c>
      <c r="BF107" s="1146">
        <f t="shared" ca="1" si="81"/>
        <v>0</v>
      </c>
      <c r="BG107" s="1146">
        <f t="shared" ca="1" si="81"/>
        <v>0</v>
      </c>
      <c r="BH107" s="1146">
        <f t="shared" ca="1" si="81"/>
        <v>0</v>
      </c>
      <c r="BI107" s="1146">
        <f t="shared" ca="1" si="81"/>
        <v>0</v>
      </c>
      <c r="BJ107" s="1146">
        <f t="shared" ca="1" si="81"/>
        <v>0</v>
      </c>
      <c r="BK107" s="1146">
        <f t="shared" ca="1" si="81"/>
        <v>0</v>
      </c>
      <c r="BL107" s="1146">
        <f t="shared" ca="1" si="81"/>
        <v>0</v>
      </c>
      <c r="BM107" s="1146">
        <f t="shared" ca="1" si="81"/>
        <v>0</v>
      </c>
      <c r="BN107" s="1146">
        <f t="shared" ca="1" si="81"/>
        <v>0</v>
      </c>
      <c r="BO107" s="1146">
        <f t="shared" ca="1" si="81"/>
        <v>0</v>
      </c>
      <c r="BP107" s="1146">
        <f t="shared" ref="BP107:CG107" ca="1" si="82">-BP42</f>
        <v>0</v>
      </c>
      <c r="BQ107" s="1146">
        <f t="shared" ca="1" si="82"/>
        <v>0</v>
      </c>
      <c r="BR107" s="1146">
        <f t="shared" si="82"/>
        <v>0</v>
      </c>
      <c r="BS107" s="1146">
        <f t="shared" si="82"/>
        <v>0</v>
      </c>
      <c r="BT107" s="1146">
        <f t="shared" si="82"/>
        <v>0</v>
      </c>
      <c r="BU107" s="1146">
        <f t="shared" si="82"/>
        <v>0</v>
      </c>
      <c r="BV107" s="1146">
        <f t="shared" si="82"/>
        <v>0</v>
      </c>
      <c r="BW107" s="1146">
        <f t="shared" si="82"/>
        <v>0</v>
      </c>
      <c r="BX107" s="1146">
        <f t="shared" si="82"/>
        <v>0</v>
      </c>
      <c r="BY107" s="1146">
        <f t="shared" si="82"/>
        <v>0</v>
      </c>
      <c r="BZ107" s="1146">
        <f t="shared" si="82"/>
        <v>0</v>
      </c>
      <c r="CA107" s="1146">
        <f t="shared" si="82"/>
        <v>0</v>
      </c>
      <c r="CB107" s="1146">
        <f t="shared" si="82"/>
        <v>0</v>
      </c>
      <c r="CC107" s="1146">
        <f t="shared" si="82"/>
        <v>0</v>
      </c>
      <c r="CD107" s="1146">
        <f t="shared" si="82"/>
        <v>0</v>
      </c>
      <c r="CE107" s="1146">
        <f t="shared" si="82"/>
        <v>0</v>
      </c>
      <c r="CF107" s="1146">
        <f t="shared" si="82"/>
        <v>0</v>
      </c>
      <c r="CG107" s="1146">
        <f t="shared" si="82"/>
        <v>0</v>
      </c>
    </row>
    <row r="108" spans="1:85">
      <c r="A108" s="1120" t="s">
        <v>800</v>
      </c>
      <c r="B108" s="1146">
        <f ca="1">+SUM(C108:CG108)</f>
        <v>187776430.7545079</v>
      </c>
      <c r="C108" s="1146">
        <f ca="1">C90</f>
        <v>0</v>
      </c>
      <c r="D108" s="1146">
        <f t="shared" ref="D108:BO108" ca="1" si="83">D90</f>
        <v>0</v>
      </c>
      <c r="E108" s="1146">
        <f t="shared" ca="1" si="83"/>
        <v>0</v>
      </c>
      <c r="F108" s="1146">
        <f t="shared" ca="1" si="83"/>
        <v>0</v>
      </c>
      <c r="G108" s="1146">
        <f t="shared" ca="1" si="83"/>
        <v>0</v>
      </c>
      <c r="H108" s="1146">
        <f t="shared" ca="1" si="83"/>
        <v>0</v>
      </c>
      <c r="I108" s="1146">
        <f t="shared" ca="1" si="83"/>
        <v>0</v>
      </c>
      <c r="J108" s="1146">
        <f t="shared" ca="1" si="83"/>
        <v>0</v>
      </c>
      <c r="K108" s="1146">
        <f t="shared" ca="1" si="83"/>
        <v>0</v>
      </c>
      <c r="L108" s="1146">
        <f t="shared" ca="1" si="83"/>
        <v>0</v>
      </c>
      <c r="M108" s="1146">
        <f t="shared" ca="1" si="83"/>
        <v>0</v>
      </c>
      <c r="N108" s="1146">
        <f t="shared" ca="1" si="83"/>
        <v>0</v>
      </c>
      <c r="O108" s="1146">
        <f t="shared" ca="1" si="83"/>
        <v>0</v>
      </c>
      <c r="P108" s="1146">
        <f t="shared" ca="1" si="83"/>
        <v>0</v>
      </c>
      <c r="Q108" s="1146">
        <f t="shared" ca="1" si="83"/>
        <v>0</v>
      </c>
      <c r="R108" s="1146">
        <f t="shared" ca="1" si="83"/>
        <v>0</v>
      </c>
      <c r="S108" s="1146">
        <f t="shared" ca="1" si="83"/>
        <v>0</v>
      </c>
      <c r="T108" s="1146">
        <f t="shared" ca="1" si="83"/>
        <v>0</v>
      </c>
      <c r="U108" s="1146">
        <f t="shared" ca="1" si="83"/>
        <v>0</v>
      </c>
      <c r="V108" s="1146">
        <f t="shared" ca="1" si="83"/>
        <v>0</v>
      </c>
      <c r="W108" s="1146">
        <f t="shared" ca="1" si="83"/>
        <v>0</v>
      </c>
      <c r="X108" s="1146">
        <f t="shared" ca="1" si="83"/>
        <v>0</v>
      </c>
      <c r="Y108" s="1146">
        <f t="shared" ca="1" si="83"/>
        <v>0</v>
      </c>
      <c r="Z108" s="1146">
        <f t="shared" ca="1" si="83"/>
        <v>0</v>
      </c>
      <c r="AA108" s="1146">
        <f t="shared" ca="1" si="83"/>
        <v>0</v>
      </c>
      <c r="AB108" s="1146">
        <f t="shared" ca="1" si="83"/>
        <v>0</v>
      </c>
      <c r="AC108" s="1146">
        <f t="shared" ca="1" si="83"/>
        <v>0</v>
      </c>
      <c r="AD108" s="1146">
        <f t="shared" ca="1" si="83"/>
        <v>0</v>
      </c>
      <c r="AE108" s="1146">
        <f t="shared" ca="1" si="83"/>
        <v>0</v>
      </c>
      <c r="AF108" s="1146">
        <f t="shared" ca="1" si="83"/>
        <v>0</v>
      </c>
      <c r="AG108" s="1146">
        <f t="shared" ca="1" si="83"/>
        <v>0</v>
      </c>
      <c r="AH108" s="1146">
        <f t="shared" ca="1" si="83"/>
        <v>385450.90657946456</v>
      </c>
      <c r="AI108" s="1146">
        <f t="shared" ca="1" si="83"/>
        <v>343951.19598032592</v>
      </c>
      <c r="AJ108" s="1146">
        <f t="shared" ca="1" si="83"/>
        <v>336325.6198282644</v>
      </c>
      <c r="AK108" s="1146">
        <f t="shared" ca="1" si="83"/>
        <v>334648.92869060102</v>
      </c>
      <c r="AL108" s="1146">
        <f t="shared" ca="1" si="83"/>
        <v>331993.7230091599</v>
      </c>
      <c r="AM108" s="1146">
        <f t="shared" ca="1" si="83"/>
        <v>329372.00818014995</v>
      </c>
      <c r="AN108" s="1146">
        <f t="shared" ca="1" si="83"/>
        <v>326860.95889622823</v>
      </c>
      <c r="AO108" s="1146">
        <f t="shared" ca="1" si="83"/>
        <v>324307.4314212249</v>
      </c>
      <c r="AP108" s="1146">
        <f t="shared" ca="1" si="83"/>
        <v>321890.48825006478</v>
      </c>
      <c r="AQ108" s="1146">
        <f t="shared" ca="1" si="83"/>
        <v>319422.40522783081</v>
      </c>
      <c r="AR108" s="1146">
        <f t="shared" ca="1" si="83"/>
        <v>317201.26276152098</v>
      </c>
      <c r="AS108" s="1146">
        <f t="shared" ca="1" si="83"/>
        <v>73298667.895785049</v>
      </c>
      <c r="AT108" s="1146">
        <f t="shared" ca="1" si="83"/>
        <v>601246.1536523744</v>
      </c>
      <c r="AU108" s="1146">
        <f t="shared" ca="1" si="83"/>
        <v>601246.1536523744</v>
      </c>
      <c r="AV108" s="1146">
        <f t="shared" ca="1" si="83"/>
        <v>601246.1536523744</v>
      </c>
      <c r="AW108" s="1146">
        <f t="shared" ca="1" si="83"/>
        <v>601246.1536523744</v>
      </c>
      <c r="AX108" s="1146">
        <f t="shared" ca="1" si="83"/>
        <v>601246.1536523744</v>
      </c>
      <c r="AY108" s="1146">
        <f t="shared" ca="1" si="83"/>
        <v>601246.1536523744</v>
      </c>
      <c r="AZ108" s="1146">
        <f t="shared" ca="1" si="83"/>
        <v>601246.1536523744</v>
      </c>
      <c r="BA108" s="1146">
        <f t="shared" ca="1" si="83"/>
        <v>601246.1536523744</v>
      </c>
      <c r="BB108" s="1146">
        <f t="shared" ca="1" si="83"/>
        <v>601246.1536523744</v>
      </c>
      <c r="BC108" s="1146">
        <f t="shared" ca="1" si="83"/>
        <v>601246.1536523744</v>
      </c>
      <c r="BD108" s="1146">
        <f t="shared" ca="1" si="83"/>
        <v>601246.1536523744</v>
      </c>
      <c r="BE108" s="1146">
        <f t="shared" ca="1" si="83"/>
        <v>601246.1536523744</v>
      </c>
      <c r="BF108" s="1146">
        <f t="shared" ca="1" si="83"/>
        <v>648923.52483644686</v>
      </c>
      <c r="BG108" s="1146">
        <f t="shared" ca="1" si="83"/>
        <v>648923.52483644686</v>
      </c>
      <c r="BH108" s="1146">
        <f t="shared" ca="1" si="83"/>
        <v>648923.52483644686</v>
      </c>
      <c r="BI108" s="1146">
        <f t="shared" ca="1" si="83"/>
        <v>648923.52483644686</v>
      </c>
      <c r="BJ108" s="1146">
        <f t="shared" ca="1" si="83"/>
        <v>648923.52483644686</v>
      </c>
      <c r="BK108" s="1146">
        <f t="shared" ca="1" si="83"/>
        <v>648923.52483644686</v>
      </c>
      <c r="BL108" s="1146">
        <f t="shared" ca="1" si="83"/>
        <v>648923.52483644686</v>
      </c>
      <c r="BM108" s="1146">
        <f t="shared" ca="1" si="83"/>
        <v>648923.52483644686</v>
      </c>
      <c r="BN108" s="1146">
        <f t="shared" ca="1" si="83"/>
        <v>648923.52483644686</v>
      </c>
      <c r="BO108" s="1146">
        <f t="shared" ca="1" si="83"/>
        <v>648923.52483644686</v>
      </c>
      <c r="BP108" s="1146">
        <f t="shared" ref="BP108:CG108" ca="1" si="84">BP90</f>
        <v>648923.52483644686</v>
      </c>
      <c r="BQ108" s="1146">
        <f t="shared" ca="1" si="84"/>
        <v>96453225.312868625</v>
      </c>
      <c r="BR108" s="1146">
        <f t="shared" ca="1" si="84"/>
        <v>0</v>
      </c>
      <c r="BS108" s="1146">
        <f t="shared" ca="1" si="84"/>
        <v>0</v>
      </c>
      <c r="BT108" s="1146">
        <f t="shared" ca="1" si="84"/>
        <v>0</v>
      </c>
      <c r="BU108" s="1146">
        <f t="shared" ca="1" si="84"/>
        <v>0</v>
      </c>
      <c r="BV108" s="1146">
        <f t="shared" ca="1" si="84"/>
        <v>0</v>
      </c>
      <c r="BW108" s="1146">
        <f t="shared" ca="1" si="84"/>
        <v>0</v>
      </c>
      <c r="BX108" s="1146">
        <f t="shared" ca="1" si="84"/>
        <v>0</v>
      </c>
      <c r="BY108" s="1146">
        <f t="shared" ca="1" si="84"/>
        <v>0</v>
      </c>
      <c r="BZ108" s="1146">
        <f t="shared" ca="1" si="84"/>
        <v>0</v>
      </c>
      <c r="CA108" s="1146">
        <f t="shared" ca="1" si="84"/>
        <v>0</v>
      </c>
      <c r="CB108" s="1146">
        <f t="shared" ca="1" si="84"/>
        <v>0</v>
      </c>
      <c r="CC108" s="1146">
        <f t="shared" ca="1" si="84"/>
        <v>0</v>
      </c>
      <c r="CD108" s="1146">
        <f t="shared" ca="1" si="84"/>
        <v>0</v>
      </c>
      <c r="CE108" s="1146">
        <f t="shared" ca="1" si="84"/>
        <v>0</v>
      </c>
      <c r="CF108" s="1146">
        <f t="shared" ca="1" si="84"/>
        <v>0</v>
      </c>
      <c r="CG108" s="1146">
        <f t="shared" ca="1" si="84"/>
        <v>0</v>
      </c>
    </row>
    <row r="109" spans="1:85" ht="13">
      <c r="A109" s="1125" t="s">
        <v>801</v>
      </c>
      <c r="B109" s="1147">
        <f ca="1">+SUM(C109:CG109)</f>
        <v>112505929.99905218</v>
      </c>
      <c r="C109" s="1147">
        <f t="shared" ref="C109:BN109" ca="1" si="85">+SUM(C107:C108)</f>
        <v>-33504679.17981638</v>
      </c>
      <c r="D109" s="1147">
        <f t="shared" ca="1" si="85"/>
        <v>-6322350.4774649888</v>
      </c>
      <c r="E109" s="1147">
        <f t="shared" ca="1" si="85"/>
        <v>-3539714.9941044934</v>
      </c>
      <c r="F109" s="1147">
        <f t="shared" ca="1" si="85"/>
        <v>-3755469.9823500286</v>
      </c>
      <c r="G109" s="1147">
        <f t="shared" ca="1" si="85"/>
        <v>-3932653.5420241351</v>
      </c>
      <c r="H109" s="1147">
        <f t="shared" ca="1" si="85"/>
        <v>-4060388.5302696694</v>
      </c>
      <c r="I109" s="1147">
        <f t="shared" ca="1" si="85"/>
        <v>-4257474.9470866341</v>
      </c>
      <c r="J109" s="1147">
        <f t="shared" ca="1" si="85"/>
        <v>-4634514.5376809137</v>
      </c>
      <c r="K109" s="1147">
        <f t="shared" ca="1" si="85"/>
        <v>-4830523.9513761308</v>
      </c>
      <c r="L109" s="1147">
        <f t="shared" ca="1" si="85"/>
        <v>-5026111.9290671842</v>
      </c>
      <c r="M109" s="1147">
        <f t="shared" ca="1" si="85"/>
        <v>-1406618.6842151911</v>
      </c>
      <c r="N109" s="1147">
        <f t="shared" ca="1" si="85"/>
        <v>0</v>
      </c>
      <c r="O109" s="1147">
        <f t="shared" ca="1" si="85"/>
        <v>0</v>
      </c>
      <c r="P109" s="1147">
        <f t="shared" ca="1" si="85"/>
        <v>0</v>
      </c>
      <c r="Q109" s="1147">
        <f t="shared" ca="1" si="85"/>
        <v>0</v>
      </c>
      <c r="R109" s="1147">
        <f t="shared" ca="1" si="85"/>
        <v>0</v>
      </c>
      <c r="S109" s="1147">
        <f t="shared" ca="1" si="85"/>
        <v>0</v>
      </c>
      <c r="T109" s="1147">
        <f t="shared" ca="1" si="85"/>
        <v>0</v>
      </c>
      <c r="U109" s="1147">
        <f t="shared" ca="1" si="85"/>
        <v>0</v>
      </c>
      <c r="V109" s="1147">
        <f t="shared" ca="1" si="85"/>
        <v>0</v>
      </c>
      <c r="W109" s="1147">
        <f t="shared" ca="1" si="85"/>
        <v>0</v>
      </c>
      <c r="X109" s="1147">
        <f t="shared" ca="1" si="85"/>
        <v>0</v>
      </c>
      <c r="Y109" s="1147">
        <f t="shared" ca="1" si="85"/>
        <v>0</v>
      </c>
      <c r="Z109" s="1147">
        <f t="shared" ca="1" si="85"/>
        <v>0</v>
      </c>
      <c r="AA109" s="1147">
        <f t="shared" ca="1" si="85"/>
        <v>0</v>
      </c>
      <c r="AB109" s="1147">
        <f t="shared" ca="1" si="85"/>
        <v>0</v>
      </c>
      <c r="AC109" s="1147">
        <f t="shared" ca="1" si="85"/>
        <v>0</v>
      </c>
      <c r="AD109" s="1147">
        <f t="shared" ca="1" si="85"/>
        <v>0</v>
      </c>
      <c r="AE109" s="1147">
        <f t="shared" ca="1" si="85"/>
        <v>0</v>
      </c>
      <c r="AF109" s="1147">
        <f t="shared" ca="1" si="85"/>
        <v>0</v>
      </c>
      <c r="AG109" s="1147">
        <f t="shared" ca="1" si="85"/>
        <v>0</v>
      </c>
      <c r="AH109" s="1147">
        <f t="shared" ca="1" si="85"/>
        <v>385450.90657946456</v>
      </c>
      <c r="AI109" s="1147">
        <f t="shared" ca="1" si="85"/>
        <v>343951.19598032592</v>
      </c>
      <c r="AJ109" s="1147">
        <f t="shared" ca="1" si="85"/>
        <v>336325.6198282644</v>
      </c>
      <c r="AK109" s="1147">
        <f t="shared" ca="1" si="85"/>
        <v>334648.92869060102</v>
      </c>
      <c r="AL109" s="1147">
        <f t="shared" ca="1" si="85"/>
        <v>331993.7230091599</v>
      </c>
      <c r="AM109" s="1147">
        <f t="shared" ca="1" si="85"/>
        <v>329372.00818014995</v>
      </c>
      <c r="AN109" s="1147">
        <f t="shared" ca="1" si="85"/>
        <v>326860.95889622823</v>
      </c>
      <c r="AO109" s="1147">
        <f t="shared" ca="1" si="85"/>
        <v>324307.4314212249</v>
      </c>
      <c r="AP109" s="1147">
        <f t="shared" ca="1" si="85"/>
        <v>321890.48825006478</v>
      </c>
      <c r="AQ109" s="1147">
        <f t="shared" ca="1" si="85"/>
        <v>319422.40522783081</v>
      </c>
      <c r="AR109" s="1147">
        <f t="shared" ca="1" si="85"/>
        <v>317201.26276152098</v>
      </c>
      <c r="AS109" s="1147">
        <f t="shared" ca="1" si="85"/>
        <v>73298667.895785049</v>
      </c>
      <c r="AT109" s="1147">
        <f t="shared" ca="1" si="85"/>
        <v>601246.1536523744</v>
      </c>
      <c r="AU109" s="1147">
        <f t="shared" ca="1" si="85"/>
        <v>601246.1536523744</v>
      </c>
      <c r="AV109" s="1147">
        <f t="shared" ca="1" si="85"/>
        <v>601246.1536523744</v>
      </c>
      <c r="AW109" s="1147">
        <f t="shared" ca="1" si="85"/>
        <v>601246.1536523744</v>
      </c>
      <c r="AX109" s="1147">
        <f t="shared" ca="1" si="85"/>
        <v>601246.1536523744</v>
      </c>
      <c r="AY109" s="1147">
        <f t="shared" ca="1" si="85"/>
        <v>601246.1536523744</v>
      </c>
      <c r="AZ109" s="1147">
        <f t="shared" ca="1" si="85"/>
        <v>601246.1536523744</v>
      </c>
      <c r="BA109" s="1147">
        <f t="shared" ca="1" si="85"/>
        <v>601246.1536523744</v>
      </c>
      <c r="BB109" s="1147">
        <f t="shared" ca="1" si="85"/>
        <v>601246.1536523744</v>
      </c>
      <c r="BC109" s="1147">
        <f t="shared" ca="1" si="85"/>
        <v>601246.1536523744</v>
      </c>
      <c r="BD109" s="1147">
        <f t="shared" ca="1" si="85"/>
        <v>601246.1536523744</v>
      </c>
      <c r="BE109" s="1147">
        <f t="shared" ca="1" si="85"/>
        <v>601246.1536523744</v>
      </c>
      <c r="BF109" s="1147">
        <f t="shared" ca="1" si="85"/>
        <v>648923.52483644686</v>
      </c>
      <c r="BG109" s="1147">
        <f t="shared" ca="1" si="85"/>
        <v>648923.52483644686</v>
      </c>
      <c r="BH109" s="1147">
        <f t="shared" ca="1" si="85"/>
        <v>648923.52483644686</v>
      </c>
      <c r="BI109" s="1147">
        <f t="shared" ca="1" si="85"/>
        <v>648923.52483644686</v>
      </c>
      <c r="BJ109" s="1147">
        <f t="shared" ca="1" si="85"/>
        <v>648923.52483644686</v>
      </c>
      <c r="BK109" s="1147">
        <f t="shared" ca="1" si="85"/>
        <v>648923.52483644686</v>
      </c>
      <c r="BL109" s="1147">
        <f t="shared" ca="1" si="85"/>
        <v>648923.52483644686</v>
      </c>
      <c r="BM109" s="1147">
        <f t="shared" ca="1" si="85"/>
        <v>648923.52483644686</v>
      </c>
      <c r="BN109" s="1147">
        <f t="shared" ca="1" si="85"/>
        <v>648923.52483644686</v>
      </c>
      <c r="BO109" s="1147">
        <f t="shared" ref="BO109:CG109" ca="1" si="86">+SUM(BO107:BO108)</f>
        <v>648923.52483644686</v>
      </c>
      <c r="BP109" s="1147">
        <f t="shared" ca="1" si="86"/>
        <v>648923.52483644686</v>
      </c>
      <c r="BQ109" s="1147">
        <f t="shared" ca="1" si="86"/>
        <v>96453225.312868625</v>
      </c>
      <c r="BR109" s="1147">
        <f t="shared" ca="1" si="86"/>
        <v>0</v>
      </c>
      <c r="BS109" s="1147">
        <f t="shared" ca="1" si="86"/>
        <v>0</v>
      </c>
      <c r="BT109" s="1147">
        <f t="shared" ca="1" si="86"/>
        <v>0</v>
      </c>
      <c r="BU109" s="1147">
        <f t="shared" ca="1" si="86"/>
        <v>0</v>
      </c>
      <c r="BV109" s="1147">
        <f t="shared" ca="1" si="86"/>
        <v>0</v>
      </c>
      <c r="BW109" s="1147">
        <f t="shared" ca="1" si="86"/>
        <v>0</v>
      </c>
      <c r="BX109" s="1147">
        <f t="shared" ca="1" si="86"/>
        <v>0</v>
      </c>
      <c r="BY109" s="1147">
        <f t="shared" ca="1" si="86"/>
        <v>0</v>
      </c>
      <c r="BZ109" s="1147">
        <f t="shared" ca="1" si="86"/>
        <v>0</v>
      </c>
      <c r="CA109" s="1147">
        <f t="shared" ca="1" si="86"/>
        <v>0</v>
      </c>
      <c r="CB109" s="1147">
        <f t="shared" ca="1" si="86"/>
        <v>0</v>
      </c>
      <c r="CC109" s="1147">
        <f t="shared" ca="1" si="86"/>
        <v>0</v>
      </c>
      <c r="CD109" s="1147">
        <f t="shared" ca="1" si="86"/>
        <v>0</v>
      </c>
      <c r="CE109" s="1147">
        <f t="shared" ca="1" si="86"/>
        <v>0</v>
      </c>
      <c r="CF109" s="1147">
        <f t="shared" ca="1" si="86"/>
        <v>0</v>
      </c>
      <c r="CG109" s="1147">
        <f t="shared" ca="1" si="86"/>
        <v>0</v>
      </c>
    </row>
    <row r="110" spans="1:85" ht="13">
      <c r="A110" s="1120"/>
      <c r="B110" s="1147"/>
      <c r="C110" s="1146"/>
      <c r="D110" s="1146"/>
      <c r="E110" s="1146"/>
      <c r="F110" s="1146"/>
      <c r="G110" s="1146"/>
      <c r="H110" s="1146"/>
      <c r="I110" s="1146"/>
      <c r="J110" s="1146"/>
      <c r="K110" s="1146"/>
      <c r="L110" s="1146"/>
      <c r="M110" s="1146"/>
      <c r="N110" s="1146"/>
      <c r="O110" s="1146"/>
      <c r="P110" s="1146"/>
      <c r="Q110" s="1146"/>
      <c r="R110" s="1146"/>
      <c r="S110" s="1146"/>
      <c r="T110" s="1146"/>
      <c r="U110" s="1146"/>
      <c r="V110" s="1146"/>
      <c r="W110" s="1146"/>
      <c r="X110" s="1146"/>
      <c r="Y110" s="1146"/>
      <c r="Z110" s="1146"/>
      <c r="AA110" s="1146"/>
      <c r="AB110" s="1146"/>
      <c r="AC110" s="1146"/>
      <c r="AD110" s="1146"/>
      <c r="AE110" s="1146"/>
      <c r="AF110" s="1146"/>
      <c r="AG110" s="1146"/>
      <c r="AH110" s="1146"/>
      <c r="AI110" s="1146"/>
      <c r="AJ110" s="1146"/>
      <c r="AK110" s="1146"/>
      <c r="AL110" s="1146"/>
      <c r="AM110" s="1146"/>
      <c r="AN110" s="1146"/>
      <c r="AO110" s="1146"/>
      <c r="AP110" s="1146"/>
      <c r="AQ110" s="1146"/>
      <c r="AR110" s="1146"/>
      <c r="AS110" s="1146"/>
      <c r="AT110" s="1146"/>
      <c r="AU110" s="1146"/>
      <c r="AV110" s="1146"/>
      <c r="AW110" s="1146"/>
      <c r="AX110" s="1146"/>
      <c r="AY110" s="1146"/>
      <c r="AZ110" s="1146"/>
      <c r="BA110" s="1146"/>
      <c r="BB110" s="1146"/>
      <c r="BC110" s="1146"/>
      <c r="BD110" s="1146"/>
      <c r="BE110" s="1146"/>
      <c r="BF110" s="1146"/>
      <c r="BG110" s="1146"/>
      <c r="BH110" s="1146"/>
      <c r="BI110" s="1146"/>
      <c r="BJ110" s="1146"/>
      <c r="BK110" s="1146"/>
      <c r="BL110" s="1146"/>
      <c r="BM110" s="1146"/>
      <c r="BN110" s="1146"/>
      <c r="BO110" s="1146"/>
      <c r="BP110" s="1146"/>
      <c r="BQ110" s="1146"/>
      <c r="BR110" s="1146"/>
      <c r="BS110" s="1146"/>
      <c r="BT110" s="1146"/>
      <c r="BU110" s="1146"/>
      <c r="BV110" s="1146"/>
      <c r="BW110" s="1146"/>
      <c r="BX110" s="1146"/>
      <c r="BY110" s="1146"/>
      <c r="BZ110" s="1146"/>
      <c r="CA110" s="1146"/>
      <c r="CB110" s="1146"/>
      <c r="CC110" s="1146"/>
      <c r="CD110" s="1146"/>
      <c r="CE110" s="1146"/>
      <c r="CF110" s="1146"/>
      <c r="CG110" s="1146"/>
    </row>
    <row r="111" spans="1:85" ht="13">
      <c r="A111" s="1151" t="str">
        <f>+A106&amp;" IRR"</f>
        <v>LP IRR</v>
      </c>
      <c r="B111" s="1136">
        <f ca="1">IFERROR(XIRR(C109:CG109,$C$24:$CG$24),0)</f>
        <v>0.23936603665351869</v>
      </c>
      <c r="C111" s="1146"/>
      <c r="D111" s="1146"/>
      <c r="E111" s="1146"/>
      <c r="F111" s="1146"/>
      <c r="G111" s="1146"/>
      <c r="H111" s="1146"/>
      <c r="I111" s="1146"/>
      <c r="J111" s="1146"/>
      <c r="K111" s="1146"/>
      <c r="L111" s="1146"/>
      <c r="M111" s="1146"/>
      <c r="N111" s="1146"/>
      <c r="O111" s="1146"/>
      <c r="P111" s="1146"/>
      <c r="Q111" s="1146"/>
      <c r="R111" s="1146"/>
      <c r="S111" s="1146"/>
      <c r="T111" s="1146"/>
      <c r="U111" s="1146"/>
      <c r="V111" s="1146"/>
      <c r="W111" s="1146"/>
      <c r="X111" s="1146"/>
      <c r="Y111" s="1146"/>
      <c r="Z111" s="1146"/>
      <c r="AA111" s="1146"/>
      <c r="AB111" s="1146"/>
      <c r="AC111" s="1146"/>
      <c r="AD111" s="1146"/>
      <c r="AE111" s="1146"/>
      <c r="AF111" s="1146"/>
      <c r="AG111" s="1146"/>
      <c r="AH111" s="1146"/>
      <c r="AI111" s="1146"/>
      <c r="AJ111" s="1146"/>
      <c r="AK111" s="1146"/>
      <c r="AL111" s="1146"/>
      <c r="AM111" s="1146"/>
      <c r="AN111" s="1146"/>
      <c r="AO111" s="1146"/>
      <c r="AP111" s="1146"/>
      <c r="AQ111" s="1146"/>
      <c r="AR111" s="1146"/>
      <c r="AS111" s="1146"/>
      <c r="AT111" s="1146"/>
      <c r="AU111" s="1146"/>
      <c r="AV111" s="1146"/>
      <c r="AW111" s="1146"/>
      <c r="AX111" s="1146"/>
      <c r="AY111" s="1146"/>
      <c r="AZ111" s="1146"/>
      <c r="BA111" s="1146"/>
      <c r="BB111" s="1146"/>
      <c r="BC111" s="1146"/>
      <c r="BD111" s="1146"/>
      <c r="BE111" s="1146"/>
      <c r="BF111" s="1146"/>
      <c r="BG111" s="1146"/>
      <c r="BH111" s="1146"/>
      <c r="BI111" s="1146"/>
      <c r="BJ111" s="1146"/>
      <c r="BK111" s="1146"/>
      <c r="BL111" s="1146"/>
      <c r="BM111" s="1146"/>
      <c r="BN111" s="1146"/>
      <c r="BO111" s="1146"/>
      <c r="BP111" s="1146"/>
      <c r="BQ111" s="1146"/>
      <c r="BR111" s="1146"/>
      <c r="BS111" s="1146"/>
      <c r="BT111" s="1146"/>
      <c r="BU111" s="1146"/>
      <c r="BV111" s="1146"/>
      <c r="BW111" s="1146"/>
      <c r="BX111" s="1146"/>
      <c r="BY111" s="1146"/>
      <c r="BZ111" s="1146"/>
      <c r="CA111" s="1146"/>
      <c r="CB111" s="1146"/>
      <c r="CC111" s="1146"/>
      <c r="CD111" s="1146"/>
      <c r="CE111" s="1146"/>
      <c r="CF111" s="1146"/>
      <c r="CG111" s="1146"/>
    </row>
    <row r="112" spans="1:85" ht="13">
      <c r="A112" s="1151" t="str">
        <f>+A106&amp;" MOIC"</f>
        <v>LP MOIC</v>
      </c>
      <c r="B112" s="1152">
        <f ca="1">SUM(C108:CG108)/-SUM(C107:CG107)</f>
        <v>2.4946882094563128</v>
      </c>
      <c r="C112" s="1146"/>
      <c r="D112" s="1146"/>
      <c r="E112" s="1146"/>
      <c r="F112" s="1146"/>
      <c r="G112" s="1146"/>
      <c r="H112" s="1146"/>
      <c r="I112" s="1146"/>
      <c r="J112" s="1146"/>
      <c r="K112" s="1146"/>
      <c r="L112" s="1146"/>
      <c r="M112" s="1146"/>
      <c r="N112" s="1146"/>
      <c r="O112" s="1146"/>
      <c r="P112" s="1146"/>
      <c r="Q112" s="1146"/>
      <c r="R112" s="1146"/>
      <c r="S112" s="1146"/>
      <c r="T112" s="1146"/>
      <c r="U112" s="1146"/>
      <c r="V112" s="1146"/>
      <c r="W112" s="1146"/>
      <c r="X112" s="1146"/>
      <c r="Y112" s="1146"/>
      <c r="Z112" s="1146"/>
      <c r="AA112" s="1146"/>
      <c r="AB112" s="1146"/>
      <c r="AC112" s="1146"/>
      <c r="AD112" s="1146"/>
      <c r="AE112" s="1146"/>
      <c r="AF112" s="1146"/>
      <c r="AG112" s="1146"/>
      <c r="AH112" s="1146"/>
      <c r="AI112" s="1146"/>
      <c r="AJ112" s="1146"/>
      <c r="AK112" s="1146"/>
      <c r="AL112" s="1146"/>
      <c r="AM112" s="1146"/>
      <c r="AN112" s="1146"/>
      <c r="AO112" s="1146"/>
      <c r="AP112" s="1146"/>
      <c r="AQ112" s="1146"/>
      <c r="AR112" s="1146"/>
      <c r="AS112" s="1146"/>
      <c r="AT112" s="1146"/>
      <c r="AU112" s="1146"/>
      <c r="AV112" s="1146"/>
      <c r="AW112" s="1146"/>
      <c r="AX112" s="1146"/>
      <c r="AY112" s="1146"/>
      <c r="AZ112" s="1146"/>
      <c r="BA112" s="1146"/>
      <c r="BB112" s="1146"/>
      <c r="BC112" s="1146"/>
      <c r="BD112" s="1146"/>
      <c r="BE112" s="1146"/>
      <c r="BF112" s="1146"/>
      <c r="BG112" s="1146"/>
      <c r="BH112" s="1146"/>
      <c r="BI112" s="1146"/>
      <c r="BJ112" s="1146"/>
      <c r="BK112" s="1146"/>
      <c r="BL112" s="1146"/>
      <c r="BM112" s="1146"/>
      <c r="BN112" s="1146"/>
      <c r="BO112" s="1146"/>
      <c r="BP112" s="1146"/>
      <c r="BQ112" s="1146"/>
      <c r="BR112" s="1146"/>
      <c r="BS112" s="1146"/>
      <c r="BT112" s="1146"/>
      <c r="BU112" s="1146"/>
      <c r="BV112" s="1146"/>
      <c r="BW112" s="1146"/>
      <c r="BX112" s="1146"/>
      <c r="BY112" s="1146"/>
      <c r="BZ112" s="1146"/>
      <c r="CA112" s="1146"/>
      <c r="CB112" s="1146"/>
      <c r="CC112" s="1146"/>
      <c r="CD112" s="1146"/>
      <c r="CE112" s="1146"/>
      <c r="CF112" s="1146"/>
      <c r="CG112" s="1146"/>
    </row>
    <row r="113" spans="1:85" ht="13">
      <c r="A113" s="1120"/>
      <c r="B113" s="1147"/>
      <c r="C113" s="1146"/>
      <c r="D113" s="1146"/>
      <c r="E113" s="1146"/>
      <c r="F113" s="1146"/>
      <c r="G113" s="1146"/>
      <c r="H113" s="1146"/>
      <c r="I113" s="1146"/>
      <c r="J113" s="1146"/>
      <c r="K113" s="1146"/>
      <c r="L113" s="1146"/>
      <c r="M113" s="1146"/>
      <c r="N113" s="1146"/>
      <c r="O113" s="1146"/>
      <c r="P113" s="1146"/>
      <c r="Q113" s="1146"/>
      <c r="R113" s="1146"/>
      <c r="S113" s="1146"/>
      <c r="T113" s="1146"/>
      <c r="U113" s="1146"/>
      <c r="V113" s="1146"/>
      <c r="W113" s="1146"/>
      <c r="X113" s="1146"/>
      <c r="Y113" s="1146"/>
      <c r="Z113" s="1146"/>
      <c r="AA113" s="1146"/>
      <c r="AB113" s="1146"/>
      <c r="AC113" s="1146"/>
      <c r="AD113" s="1146"/>
      <c r="AE113" s="1146"/>
      <c r="AF113" s="1146"/>
      <c r="AG113" s="1146"/>
      <c r="AH113" s="1146"/>
      <c r="AI113" s="1146"/>
      <c r="AJ113" s="1146"/>
      <c r="AK113" s="1146"/>
      <c r="AL113" s="1146"/>
      <c r="AM113" s="1146"/>
      <c r="AN113" s="1146"/>
      <c r="AO113" s="1146"/>
      <c r="AP113" s="1146"/>
      <c r="AQ113" s="1146"/>
      <c r="AR113" s="1146"/>
      <c r="AS113" s="1146"/>
      <c r="AT113" s="1146"/>
      <c r="AU113" s="1146"/>
      <c r="AV113" s="1146"/>
      <c r="AW113" s="1146"/>
      <c r="AX113" s="1146"/>
      <c r="AY113" s="1146"/>
      <c r="AZ113" s="1146"/>
      <c r="BA113" s="1146"/>
      <c r="BB113" s="1146"/>
      <c r="BC113" s="1146"/>
      <c r="BD113" s="1146"/>
      <c r="BE113" s="1146"/>
      <c r="BF113" s="1146"/>
      <c r="BG113" s="1146"/>
      <c r="BH113" s="1146"/>
      <c r="BI113" s="1146"/>
      <c r="BJ113" s="1146"/>
      <c r="BK113" s="1146"/>
      <c r="BL113" s="1146"/>
      <c r="BM113" s="1146"/>
      <c r="BN113" s="1146"/>
      <c r="BO113" s="1146"/>
      <c r="BP113" s="1146"/>
      <c r="BQ113" s="1146"/>
      <c r="BR113" s="1146"/>
      <c r="BS113" s="1146"/>
      <c r="BT113" s="1146"/>
      <c r="BU113" s="1146"/>
      <c r="BV113" s="1146"/>
      <c r="BW113" s="1146"/>
      <c r="BX113" s="1146"/>
      <c r="BY113" s="1146"/>
      <c r="BZ113" s="1146"/>
      <c r="CA113" s="1146"/>
      <c r="CB113" s="1146"/>
      <c r="CC113" s="1146"/>
      <c r="CD113" s="1146"/>
      <c r="CE113" s="1146"/>
      <c r="CF113" s="1146"/>
      <c r="CG113" s="1146"/>
    </row>
    <row r="114" spans="1:85" ht="13">
      <c r="A114" s="1148" t="s">
        <v>648</v>
      </c>
      <c r="B114" s="1149" t="str">
        <f>+B33</f>
        <v>Total</v>
      </c>
      <c r="C114" s="1150"/>
      <c r="D114" s="1150"/>
      <c r="E114" s="1150"/>
      <c r="F114" s="1150"/>
      <c r="G114" s="1150"/>
      <c r="H114" s="1150"/>
      <c r="I114" s="1150"/>
      <c r="J114" s="1150"/>
      <c r="K114" s="1150"/>
      <c r="L114" s="1150"/>
      <c r="M114" s="1150"/>
      <c r="N114" s="1150"/>
      <c r="O114" s="1150"/>
      <c r="P114" s="1150"/>
      <c r="Q114" s="1150"/>
      <c r="R114" s="1150"/>
      <c r="S114" s="1150"/>
      <c r="T114" s="1150"/>
      <c r="U114" s="1150"/>
      <c r="V114" s="1150"/>
      <c r="W114" s="1150"/>
      <c r="X114" s="1150"/>
      <c r="Y114" s="1150"/>
      <c r="Z114" s="1150"/>
      <c r="AA114" s="1150"/>
      <c r="AB114" s="1150"/>
      <c r="AC114" s="1150"/>
      <c r="AD114" s="1150"/>
      <c r="AE114" s="1150"/>
      <c r="AF114" s="1150"/>
      <c r="AG114" s="1150"/>
      <c r="AH114" s="1150"/>
      <c r="AI114" s="1150"/>
      <c r="AJ114" s="1150"/>
      <c r="AK114" s="1150"/>
      <c r="AL114" s="1150"/>
      <c r="AM114" s="1150"/>
      <c r="AN114" s="1150"/>
      <c r="AO114" s="1150"/>
      <c r="AP114" s="1150"/>
      <c r="AQ114" s="1150"/>
      <c r="AR114" s="1150"/>
      <c r="AS114" s="1150"/>
      <c r="AT114" s="1150"/>
      <c r="AU114" s="1150"/>
      <c r="AV114" s="1150"/>
      <c r="AW114" s="1150"/>
      <c r="AX114" s="1150"/>
      <c r="AY114" s="1150"/>
      <c r="AZ114" s="1150"/>
      <c r="BA114" s="1150"/>
      <c r="BB114" s="1150"/>
      <c r="BC114" s="1150"/>
      <c r="BD114" s="1150"/>
      <c r="BE114" s="1150"/>
      <c r="BF114" s="1150"/>
      <c r="BG114" s="1150"/>
      <c r="BH114" s="1150"/>
      <c r="BI114" s="1150"/>
      <c r="BJ114" s="1150"/>
      <c r="BK114" s="1150"/>
      <c r="BL114" s="1150"/>
      <c r="BM114" s="1150"/>
      <c r="BN114" s="1150"/>
      <c r="BO114" s="1150"/>
      <c r="BP114" s="1150"/>
      <c r="BQ114" s="1150"/>
      <c r="BR114" s="1150"/>
      <c r="BS114" s="1150"/>
      <c r="BT114" s="1150"/>
      <c r="BU114" s="1150"/>
      <c r="BV114" s="1150"/>
      <c r="BW114" s="1150"/>
      <c r="BX114" s="1150"/>
      <c r="BY114" s="1150"/>
      <c r="BZ114" s="1150"/>
      <c r="CA114" s="1150"/>
      <c r="CB114" s="1150"/>
      <c r="CC114" s="1150"/>
      <c r="CD114" s="1150"/>
      <c r="CE114" s="1150"/>
      <c r="CF114" s="1150"/>
      <c r="CG114" s="1150"/>
    </row>
    <row r="115" spans="1:85">
      <c r="A115" s="1120" t="s">
        <v>799</v>
      </c>
      <c r="B115" s="1146">
        <f ca="1">+SUM(C115:CG115)</f>
        <v>-8363388.9728284152</v>
      </c>
      <c r="C115" s="1146">
        <f t="shared" ref="C115:BN115" ca="1" si="87">C42/-$C$14*$C$13</f>
        <v>-3722742.1310907081</v>
      </c>
      <c r="D115" s="1146">
        <f t="shared" ca="1" si="87"/>
        <v>-702483.38638499856</v>
      </c>
      <c r="E115" s="1146">
        <f t="shared" ca="1" si="87"/>
        <v>-393301.66601161024</v>
      </c>
      <c r="F115" s="1146">
        <f t="shared" ca="1" si="87"/>
        <v>-417274.44248333637</v>
      </c>
      <c r="G115" s="1146">
        <f t="shared" ca="1" si="87"/>
        <v>-436961.50466934824</v>
      </c>
      <c r="H115" s="1146">
        <f t="shared" ca="1" si="87"/>
        <v>-451154.28114107426</v>
      </c>
      <c r="I115" s="1146">
        <f t="shared" ca="1" si="87"/>
        <v>-473052.77189851477</v>
      </c>
      <c r="J115" s="1146">
        <f t="shared" ca="1" si="87"/>
        <v>-514946.05974232365</v>
      </c>
      <c r="K115" s="1146">
        <f t="shared" ca="1" si="87"/>
        <v>-536724.88348623656</v>
      </c>
      <c r="L115" s="1146">
        <f t="shared" ca="1" si="87"/>
        <v>-558456.88100746472</v>
      </c>
      <c r="M115" s="1146">
        <f t="shared" ca="1" si="87"/>
        <v>-156290.96491279895</v>
      </c>
      <c r="N115" s="1146">
        <f t="shared" ca="1" si="87"/>
        <v>0</v>
      </c>
      <c r="O115" s="1146">
        <f t="shared" ca="1" si="87"/>
        <v>0</v>
      </c>
      <c r="P115" s="1146">
        <f t="shared" ca="1" si="87"/>
        <v>0</v>
      </c>
      <c r="Q115" s="1146">
        <f t="shared" ca="1" si="87"/>
        <v>0</v>
      </c>
      <c r="R115" s="1146">
        <f t="shared" ca="1" si="87"/>
        <v>0</v>
      </c>
      <c r="S115" s="1146">
        <f t="shared" ca="1" si="87"/>
        <v>0</v>
      </c>
      <c r="T115" s="1146">
        <f t="shared" ca="1" si="87"/>
        <v>0</v>
      </c>
      <c r="U115" s="1146">
        <f t="shared" ca="1" si="87"/>
        <v>0</v>
      </c>
      <c r="V115" s="1146">
        <f t="shared" ca="1" si="87"/>
        <v>0</v>
      </c>
      <c r="W115" s="1146">
        <f t="shared" ca="1" si="87"/>
        <v>0</v>
      </c>
      <c r="X115" s="1146">
        <f t="shared" ca="1" si="87"/>
        <v>0</v>
      </c>
      <c r="Y115" s="1146">
        <f t="shared" ca="1" si="87"/>
        <v>0</v>
      </c>
      <c r="Z115" s="1146">
        <f t="shared" ca="1" si="87"/>
        <v>0</v>
      </c>
      <c r="AA115" s="1146">
        <f t="shared" ca="1" si="87"/>
        <v>0</v>
      </c>
      <c r="AB115" s="1146">
        <f t="shared" ca="1" si="87"/>
        <v>0</v>
      </c>
      <c r="AC115" s="1146">
        <f t="shared" ca="1" si="87"/>
        <v>0</v>
      </c>
      <c r="AD115" s="1146">
        <f t="shared" ca="1" si="87"/>
        <v>0</v>
      </c>
      <c r="AE115" s="1146">
        <f t="shared" ca="1" si="87"/>
        <v>0</v>
      </c>
      <c r="AF115" s="1146">
        <f t="shared" ca="1" si="87"/>
        <v>0</v>
      </c>
      <c r="AG115" s="1146">
        <f t="shared" ca="1" si="87"/>
        <v>0</v>
      </c>
      <c r="AH115" s="1146">
        <f t="shared" ca="1" si="87"/>
        <v>0</v>
      </c>
      <c r="AI115" s="1146">
        <f t="shared" ca="1" si="87"/>
        <v>0</v>
      </c>
      <c r="AJ115" s="1146">
        <f t="shared" ca="1" si="87"/>
        <v>0</v>
      </c>
      <c r="AK115" s="1146">
        <f t="shared" ca="1" si="87"/>
        <v>0</v>
      </c>
      <c r="AL115" s="1146">
        <f t="shared" ca="1" si="87"/>
        <v>0</v>
      </c>
      <c r="AM115" s="1146">
        <f t="shared" ca="1" si="87"/>
        <v>0</v>
      </c>
      <c r="AN115" s="1146">
        <f t="shared" ca="1" si="87"/>
        <v>0</v>
      </c>
      <c r="AO115" s="1146">
        <f t="shared" ca="1" si="87"/>
        <v>0</v>
      </c>
      <c r="AP115" s="1146">
        <f t="shared" ca="1" si="87"/>
        <v>0</v>
      </c>
      <c r="AQ115" s="1146">
        <f t="shared" ca="1" si="87"/>
        <v>0</v>
      </c>
      <c r="AR115" s="1146">
        <f t="shared" ca="1" si="87"/>
        <v>0</v>
      </c>
      <c r="AS115" s="1146">
        <f t="shared" ca="1" si="87"/>
        <v>0</v>
      </c>
      <c r="AT115" s="1146">
        <f t="shared" ca="1" si="87"/>
        <v>0</v>
      </c>
      <c r="AU115" s="1146">
        <f t="shared" ca="1" si="87"/>
        <v>0</v>
      </c>
      <c r="AV115" s="1146">
        <f t="shared" ca="1" si="87"/>
        <v>0</v>
      </c>
      <c r="AW115" s="1146">
        <f t="shared" ca="1" si="87"/>
        <v>0</v>
      </c>
      <c r="AX115" s="1146">
        <f t="shared" ca="1" si="87"/>
        <v>0</v>
      </c>
      <c r="AY115" s="1146">
        <f t="shared" ca="1" si="87"/>
        <v>0</v>
      </c>
      <c r="AZ115" s="1146">
        <f t="shared" ca="1" si="87"/>
        <v>0</v>
      </c>
      <c r="BA115" s="1146">
        <f t="shared" ca="1" si="87"/>
        <v>0</v>
      </c>
      <c r="BB115" s="1146">
        <f t="shared" ca="1" si="87"/>
        <v>0</v>
      </c>
      <c r="BC115" s="1146">
        <f t="shared" ca="1" si="87"/>
        <v>0</v>
      </c>
      <c r="BD115" s="1146">
        <f t="shared" ca="1" si="87"/>
        <v>0</v>
      </c>
      <c r="BE115" s="1146">
        <f t="shared" ca="1" si="87"/>
        <v>0</v>
      </c>
      <c r="BF115" s="1146">
        <f t="shared" ca="1" si="87"/>
        <v>0</v>
      </c>
      <c r="BG115" s="1146">
        <f t="shared" ca="1" si="87"/>
        <v>0</v>
      </c>
      <c r="BH115" s="1146">
        <f t="shared" ca="1" si="87"/>
        <v>0</v>
      </c>
      <c r="BI115" s="1146">
        <f t="shared" ca="1" si="87"/>
        <v>0</v>
      </c>
      <c r="BJ115" s="1146">
        <f t="shared" ca="1" si="87"/>
        <v>0</v>
      </c>
      <c r="BK115" s="1146">
        <f t="shared" ca="1" si="87"/>
        <v>0</v>
      </c>
      <c r="BL115" s="1146">
        <f t="shared" ca="1" si="87"/>
        <v>0</v>
      </c>
      <c r="BM115" s="1146">
        <f t="shared" ca="1" si="87"/>
        <v>0</v>
      </c>
      <c r="BN115" s="1146">
        <f t="shared" ca="1" si="87"/>
        <v>0</v>
      </c>
      <c r="BO115" s="1146">
        <f t="shared" ref="BO115:CG115" ca="1" si="88">BO42/-$C$14*$C$13</f>
        <v>0</v>
      </c>
      <c r="BP115" s="1146">
        <f t="shared" ca="1" si="88"/>
        <v>0</v>
      </c>
      <c r="BQ115" s="1146">
        <f t="shared" ca="1" si="88"/>
        <v>0</v>
      </c>
      <c r="BR115" s="1146">
        <f t="shared" si="88"/>
        <v>0</v>
      </c>
      <c r="BS115" s="1146">
        <f t="shared" si="88"/>
        <v>0</v>
      </c>
      <c r="BT115" s="1146">
        <f t="shared" si="88"/>
        <v>0</v>
      </c>
      <c r="BU115" s="1146">
        <f t="shared" si="88"/>
        <v>0</v>
      </c>
      <c r="BV115" s="1146">
        <f t="shared" si="88"/>
        <v>0</v>
      </c>
      <c r="BW115" s="1146">
        <f t="shared" si="88"/>
        <v>0</v>
      </c>
      <c r="BX115" s="1146">
        <f t="shared" si="88"/>
        <v>0</v>
      </c>
      <c r="BY115" s="1146">
        <f t="shared" si="88"/>
        <v>0</v>
      </c>
      <c r="BZ115" s="1146">
        <f t="shared" si="88"/>
        <v>0</v>
      </c>
      <c r="CA115" s="1146">
        <f t="shared" si="88"/>
        <v>0</v>
      </c>
      <c r="CB115" s="1146">
        <f t="shared" si="88"/>
        <v>0</v>
      </c>
      <c r="CC115" s="1146">
        <f t="shared" si="88"/>
        <v>0</v>
      </c>
      <c r="CD115" s="1146">
        <f t="shared" si="88"/>
        <v>0</v>
      </c>
      <c r="CE115" s="1146">
        <f t="shared" si="88"/>
        <v>0</v>
      </c>
      <c r="CF115" s="1146">
        <f t="shared" si="88"/>
        <v>0</v>
      </c>
      <c r="CG115" s="1146">
        <f t="shared" si="88"/>
        <v>0</v>
      </c>
    </row>
    <row r="116" spans="1:85">
      <c r="A116" s="1120" t="s">
        <v>800</v>
      </c>
      <c r="B116" s="1146">
        <f ca="1">+SUM(C116:CG116)</f>
        <v>25765680.162275381</v>
      </c>
      <c r="C116" s="1146">
        <f t="shared" ref="C116:BN116" ca="1" si="89">+SUM(C26:C27)*$C$13</f>
        <v>0</v>
      </c>
      <c r="D116" s="1146">
        <f t="shared" ca="1" si="89"/>
        <v>0</v>
      </c>
      <c r="E116" s="1146">
        <f t="shared" ca="1" si="89"/>
        <v>0</v>
      </c>
      <c r="F116" s="1146">
        <f t="shared" ca="1" si="89"/>
        <v>0</v>
      </c>
      <c r="G116" s="1146">
        <f t="shared" ca="1" si="89"/>
        <v>0</v>
      </c>
      <c r="H116" s="1146">
        <f t="shared" ca="1" si="89"/>
        <v>0</v>
      </c>
      <c r="I116" s="1146">
        <f t="shared" ca="1" si="89"/>
        <v>0</v>
      </c>
      <c r="J116" s="1146">
        <f t="shared" ca="1" si="89"/>
        <v>0</v>
      </c>
      <c r="K116" s="1146">
        <f t="shared" ca="1" si="89"/>
        <v>0</v>
      </c>
      <c r="L116" s="1146">
        <f t="shared" ca="1" si="89"/>
        <v>0</v>
      </c>
      <c r="M116" s="1146">
        <f t="shared" ca="1" si="89"/>
        <v>0</v>
      </c>
      <c r="N116" s="1146">
        <f t="shared" ca="1" si="89"/>
        <v>0</v>
      </c>
      <c r="O116" s="1146">
        <f t="shared" ca="1" si="89"/>
        <v>0</v>
      </c>
      <c r="P116" s="1146">
        <f t="shared" ca="1" si="89"/>
        <v>0</v>
      </c>
      <c r="Q116" s="1146">
        <f t="shared" ca="1" si="89"/>
        <v>0</v>
      </c>
      <c r="R116" s="1146">
        <f t="shared" ca="1" si="89"/>
        <v>0</v>
      </c>
      <c r="S116" s="1146">
        <f t="shared" ca="1" si="89"/>
        <v>0</v>
      </c>
      <c r="T116" s="1146">
        <f t="shared" ca="1" si="89"/>
        <v>0</v>
      </c>
      <c r="U116" s="1146">
        <f t="shared" ca="1" si="89"/>
        <v>0</v>
      </c>
      <c r="V116" s="1146">
        <f t="shared" ca="1" si="89"/>
        <v>0</v>
      </c>
      <c r="W116" s="1146">
        <f t="shared" ca="1" si="89"/>
        <v>0</v>
      </c>
      <c r="X116" s="1146">
        <f t="shared" ca="1" si="89"/>
        <v>0</v>
      </c>
      <c r="Y116" s="1146">
        <f t="shared" ca="1" si="89"/>
        <v>0</v>
      </c>
      <c r="Z116" s="1146">
        <f t="shared" ca="1" si="89"/>
        <v>0</v>
      </c>
      <c r="AA116" s="1146">
        <f t="shared" ca="1" si="89"/>
        <v>0</v>
      </c>
      <c r="AB116" s="1146">
        <f t="shared" ca="1" si="89"/>
        <v>0</v>
      </c>
      <c r="AC116" s="1146">
        <f t="shared" ca="1" si="89"/>
        <v>0</v>
      </c>
      <c r="AD116" s="1146">
        <f t="shared" ca="1" si="89"/>
        <v>0</v>
      </c>
      <c r="AE116" s="1146">
        <f t="shared" ca="1" si="89"/>
        <v>0</v>
      </c>
      <c r="AF116" s="1146">
        <f t="shared" ca="1" si="89"/>
        <v>0</v>
      </c>
      <c r="AG116" s="1146">
        <f t="shared" ca="1" si="89"/>
        <v>0</v>
      </c>
      <c r="AH116" s="1146">
        <f t="shared" ca="1" si="89"/>
        <v>42827.878508829388</v>
      </c>
      <c r="AI116" s="1146">
        <f t="shared" ca="1" si="89"/>
        <v>38216.799553369536</v>
      </c>
      <c r="AJ116" s="1146">
        <f t="shared" ca="1" si="89"/>
        <v>37369.513314251592</v>
      </c>
      <c r="AK116" s="1146">
        <f t="shared" ca="1" si="89"/>
        <v>37183.21429895566</v>
      </c>
      <c r="AL116" s="1146">
        <f t="shared" ca="1" si="89"/>
        <v>36888.191445462202</v>
      </c>
      <c r="AM116" s="1146">
        <f t="shared" ca="1" si="89"/>
        <v>36596.889797794429</v>
      </c>
      <c r="AN116" s="1146">
        <f t="shared" ca="1" si="89"/>
        <v>36317.884321803125</v>
      </c>
      <c r="AO116" s="1146">
        <f t="shared" ca="1" si="89"/>
        <v>36034.159046802757</v>
      </c>
      <c r="AP116" s="1146">
        <f t="shared" ca="1" si="89"/>
        <v>35765.609805562744</v>
      </c>
      <c r="AQ116" s="1146">
        <f t="shared" ca="1" si="89"/>
        <v>35491.37835864786</v>
      </c>
      <c r="AR116" s="1146">
        <f t="shared" ca="1" si="89"/>
        <v>35244.584751280097</v>
      </c>
      <c r="AS116" s="1146">
        <f t="shared" ca="1" si="89"/>
        <v>8144296.4328650041</v>
      </c>
      <c r="AT116" s="1146">
        <f t="shared" ca="1" si="89"/>
        <v>66805.128183597131</v>
      </c>
      <c r="AU116" s="1146">
        <f t="shared" ca="1" si="89"/>
        <v>66805.128183597131</v>
      </c>
      <c r="AV116" s="1146">
        <f t="shared" ca="1" si="89"/>
        <v>66805.128183597131</v>
      </c>
      <c r="AW116" s="1146">
        <f t="shared" ca="1" si="89"/>
        <v>66805.128183597131</v>
      </c>
      <c r="AX116" s="1146">
        <f t="shared" ca="1" si="89"/>
        <v>66805.128183597131</v>
      </c>
      <c r="AY116" s="1146">
        <f t="shared" ca="1" si="89"/>
        <v>66805.128183597131</v>
      </c>
      <c r="AZ116" s="1146">
        <f t="shared" ca="1" si="89"/>
        <v>66805.128183597131</v>
      </c>
      <c r="BA116" s="1146">
        <f t="shared" ca="1" si="89"/>
        <v>66805.128183597131</v>
      </c>
      <c r="BB116" s="1146">
        <f t="shared" ca="1" si="89"/>
        <v>66805.128183597131</v>
      </c>
      <c r="BC116" s="1146">
        <f t="shared" ca="1" si="89"/>
        <v>66805.128183597131</v>
      </c>
      <c r="BD116" s="1146">
        <f t="shared" ca="1" si="89"/>
        <v>66805.128183597131</v>
      </c>
      <c r="BE116" s="1146">
        <f t="shared" ca="1" si="89"/>
        <v>66805.128183597131</v>
      </c>
      <c r="BF116" s="1146">
        <f t="shared" ca="1" si="89"/>
        <v>72102.613870716305</v>
      </c>
      <c r="BG116" s="1146">
        <f t="shared" ca="1" si="89"/>
        <v>72102.613870716305</v>
      </c>
      <c r="BH116" s="1146">
        <f t="shared" ca="1" si="89"/>
        <v>72102.613870716305</v>
      </c>
      <c r="BI116" s="1146">
        <f t="shared" ca="1" si="89"/>
        <v>72102.613870716305</v>
      </c>
      <c r="BJ116" s="1146">
        <f t="shared" ca="1" si="89"/>
        <v>72102.613870716305</v>
      </c>
      <c r="BK116" s="1146">
        <f t="shared" ca="1" si="89"/>
        <v>72102.613870716305</v>
      </c>
      <c r="BL116" s="1146">
        <f t="shared" ca="1" si="89"/>
        <v>72102.613870716305</v>
      </c>
      <c r="BM116" s="1146">
        <f t="shared" ca="1" si="89"/>
        <v>72102.613870716305</v>
      </c>
      <c r="BN116" s="1146">
        <f t="shared" ca="1" si="89"/>
        <v>72102.613870716305</v>
      </c>
      <c r="BO116" s="1146">
        <f t="shared" ref="BO116:CG116" ca="1" si="90">+SUM(BO26:BO27)*$C$13</f>
        <v>72102.613870716305</v>
      </c>
      <c r="BP116" s="1146">
        <f t="shared" ca="1" si="90"/>
        <v>72102.613870716305</v>
      </c>
      <c r="BQ116" s="1146">
        <f t="shared" ca="1" si="90"/>
        <v>15618657.335426575</v>
      </c>
      <c r="BR116" s="1146">
        <f t="shared" si="90"/>
        <v>0</v>
      </c>
      <c r="BS116" s="1146">
        <f t="shared" si="90"/>
        <v>0</v>
      </c>
      <c r="BT116" s="1146">
        <f t="shared" si="90"/>
        <v>0</v>
      </c>
      <c r="BU116" s="1146">
        <f t="shared" si="90"/>
        <v>0</v>
      </c>
      <c r="BV116" s="1146">
        <f t="shared" si="90"/>
        <v>0</v>
      </c>
      <c r="BW116" s="1146">
        <f t="shared" si="90"/>
        <v>0</v>
      </c>
      <c r="BX116" s="1146">
        <f t="shared" si="90"/>
        <v>0</v>
      </c>
      <c r="BY116" s="1146">
        <f t="shared" si="90"/>
        <v>0</v>
      </c>
      <c r="BZ116" s="1146">
        <f t="shared" si="90"/>
        <v>0</v>
      </c>
      <c r="CA116" s="1146">
        <f t="shared" si="90"/>
        <v>0</v>
      </c>
      <c r="CB116" s="1146">
        <f t="shared" si="90"/>
        <v>0</v>
      </c>
      <c r="CC116" s="1146">
        <f t="shared" si="90"/>
        <v>0</v>
      </c>
      <c r="CD116" s="1146">
        <f t="shared" si="90"/>
        <v>0</v>
      </c>
      <c r="CE116" s="1146">
        <f t="shared" si="90"/>
        <v>0</v>
      </c>
      <c r="CF116" s="1146">
        <f t="shared" si="90"/>
        <v>0</v>
      </c>
      <c r="CG116" s="1146">
        <f t="shared" si="90"/>
        <v>0</v>
      </c>
    </row>
    <row r="117" spans="1:85">
      <c r="A117" s="1120" t="s">
        <v>650</v>
      </c>
      <c r="B117" s="1146">
        <f ca="1">+SUM(C117:CG117)</f>
        <v>44114690.703783296</v>
      </c>
      <c r="C117" s="1146">
        <f t="shared" ref="C117:BN117" ca="1" si="91">+C91</f>
        <v>0</v>
      </c>
      <c r="D117" s="1146">
        <f t="shared" ca="1" si="91"/>
        <v>0</v>
      </c>
      <c r="E117" s="1146">
        <f t="shared" ca="1" si="91"/>
        <v>0</v>
      </c>
      <c r="F117" s="1146">
        <f t="shared" ca="1" si="91"/>
        <v>0</v>
      </c>
      <c r="G117" s="1146">
        <f t="shared" ca="1" si="91"/>
        <v>0</v>
      </c>
      <c r="H117" s="1146">
        <f t="shared" ca="1" si="91"/>
        <v>0</v>
      </c>
      <c r="I117" s="1146">
        <f t="shared" ca="1" si="91"/>
        <v>0</v>
      </c>
      <c r="J117" s="1146">
        <f t="shared" ca="1" si="91"/>
        <v>0</v>
      </c>
      <c r="K117" s="1146">
        <f t="shared" ca="1" si="91"/>
        <v>0</v>
      </c>
      <c r="L117" s="1146">
        <f t="shared" ca="1" si="91"/>
        <v>0</v>
      </c>
      <c r="M117" s="1146">
        <f t="shared" ca="1" si="91"/>
        <v>0</v>
      </c>
      <c r="N117" s="1146">
        <f t="shared" ca="1" si="91"/>
        <v>0</v>
      </c>
      <c r="O117" s="1146">
        <f t="shared" ca="1" si="91"/>
        <v>0</v>
      </c>
      <c r="P117" s="1146">
        <f t="shared" ca="1" si="91"/>
        <v>0</v>
      </c>
      <c r="Q117" s="1146">
        <f t="shared" ca="1" si="91"/>
        <v>0</v>
      </c>
      <c r="R117" s="1146">
        <f t="shared" ca="1" si="91"/>
        <v>0</v>
      </c>
      <c r="S117" s="1146">
        <f t="shared" ca="1" si="91"/>
        <v>0</v>
      </c>
      <c r="T117" s="1146">
        <f t="shared" ca="1" si="91"/>
        <v>0</v>
      </c>
      <c r="U117" s="1146">
        <f t="shared" ca="1" si="91"/>
        <v>0</v>
      </c>
      <c r="V117" s="1146">
        <f t="shared" ca="1" si="91"/>
        <v>0</v>
      </c>
      <c r="W117" s="1146">
        <f t="shared" ca="1" si="91"/>
        <v>0</v>
      </c>
      <c r="X117" s="1146">
        <f t="shared" ca="1" si="91"/>
        <v>0</v>
      </c>
      <c r="Y117" s="1146">
        <f t="shared" ca="1" si="91"/>
        <v>0</v>
      </c>
      <c r="Z117" s="1146">
        <f t="shared" ca="1" si="91"/>
        <v>0</v>
      </c>
      <c r="AA117" s="1146">
        <f t="shared" ca="1" si="91"/>
        <v>0</v>
      </c>
      <c r="AB117" s="1146">
        <f t="shared" ca="1" si="91"/>
        <v>0</v>
      </c>
      <c r="AC117" s="1146">
        <f t="shared" ca="1" si="91"/>
        <v>0</v>
      </c>
      <c r="AD117" s="1146">
        <f t="shared" ca="1" si="91"/>
        <v>0</v>
      </c>
      <c r="AE117" s="1146">
        <f t="shared" ca="1" si="91"/>
        <v>0</v>
      </c>
      <c r="AF117" s="1146">
        <f t="shared" ca="1" si="91"/>
        <v>0</v>
      </c>
      <c r="AG117" s="1146">
        <f t="shared" ca="1" si="91"/>
        <v>0</v>
      </c>
      <c r="AH117" s="1146">
        <f t="shared" ca="1" si="91"/>
        <v>0</v>
      </c>
      <c r="AI117" s="1146">
        <f t="shared" ca="1" si="91"/>
        <v>0</v>
      </c>
      <c r="AJ117" s="1146">
        <f t="shared" ca="1" si="91"/>
        <v>0</v>
      </c>
      <c r="AK117" s="1146">
        <f t="shared" ca="1" si="91"/>
        <v>0</v>
      </c>
      <c r="AL117" s="1146">
        <f t="shared" ca="1" si="91"/>
        <v>0</v>
      </c>
      <c r="AM117" s="1146">
        <f t="shared" ca="1" si="91"/>
        <v>0</v>
      </c>
      <c r="AN117" s="1146">
        <f t="shared" ca="1" si="91"/>
        <v>0</v>
      </c>
      <c r="AO117" s="1146">
        <f t="shared" ca="1" si="91"/>
        <v>0</v>
      </c>
      <c r="AP117" s="1146">
        <f t="shared" ca="1" si="91"/>
        <v>0</v>
      </c>
      <c r="AQ117" s="1146">
        <f t="shared" ca="1" si="91"/>
        <v>0</v>
      </c>
      <c r="AR117" s="1146">
        <f t="shared" ca="1" si="91"/>
        <v>0</v>
      </c>
      <c r="AS117" s="1146">
        <f t="shared" ca="1" si="91"/>
        <v>0</v>
      </c>
      <c r="AT117" s="1146">
        <f t="shared" ca="1" si="91"/>
        <v>0</v>
      </c>
      <c r="AU117" s="1146">
        <f t="shared" ca="1" si="91"/>
        <v>0</v>
      </c>
      <c r="AV117" s="1146">
        <f t="shared" ca="1" si="91"/>
        <v>0</v>
      </c>
      <c r="AW117" s="1146">
        <f t="shared" ca="1" si="91"/>
        <v>0</v>
      </c>
      <c r="AX117" s="1146">
        <f t="shared" ca="1" si="91"/>
        <v>0</v>
      </c>
      <c r="AY117" s="1146">
        <f t="shared" ca="1" si="91"/>
        <v>0</v>
      </c>
      <c r="AZ117" s="1146">
        <f t="shared" ca="1" si="91"/>
        <v>0</v>
      </c>
      <c r="BA117" s="1146">
        <f t="shared" ca="1" si="91"/>
        <v>0</v>
      </c>
      <c r="BB117" s="1146">
        <f t="shared" ca="1" si="91"/>
        <v>0</v>
      </c>
      <c r="BC117" s="1146">
        <f t="shared" ca="1" si="91"/>
        <v>0</v>
      </c>
      <c r="BD117" s="1146">
        <f t="shared" ca="1" si="91"/>
        <v>0</v>
      </c>
      <c r="BE117" s="1146">
        <f t="shared" ca="1" si="91"/>
        <v>0</v>
      </c>
      <c r="BF117" s="1146">
        <f t="shared" ca="1" si="91"/>
        <v>0</v>
      </c>
      <c r="BG117" s="1146">
        <f t="shared" ca="1" si="91"/>
        <v>0</v>
      </c>
      <c r="BH117" s="1146">
        <f t="shared" ca="1" si="91"/>
        <v>0</v>
      </c>
      <c r="BI117" s="1146">
        <f t="shared" ca="1" si="91"/>
        <v>0</v>
      </c>
      <c r="BJ117" s="1146">
        <f t="shared" ca="1" si="91"/>
        <v>0</v>
      </c>
      <c r="BK117" s="1146">
        <f t="shared" ca="1" si="91"/>
        <v>0</v>
      </c>
      <c r="BL117" s="1146">
        <f t="shared" ca="1" si="91"/>
        <v>0</v>
      </c>
      <c r="BM117" s="1146">
        <f t="shared" ca="1" si="91"/>
        <v>0</v>
      </c>
      <c r="BN117" s="1146">
        <f t="shared" ca="1" si="91"/>
        <v>0</v>
      </c>
      <c r="BO117" s="1146">
        <f t="shared" ref="BO117:CG117" ca="1" si="92">+BO91</f>
        <v>0</v>
      </c>
      <c r="BP117" s="1146">
        <f t="shared" ca="1" si="92"/>
        <v>0</v>
      </c>
      <c r="BQ117" s="1146">
        <f t="shared" ca="1" si="92"/>
        <v>44114690.703783296</v>
      </c>
      <c r="BR117" s="1146">
        <f t="shared" ca="1" si="92"/>
        <v>0</v>
      </c>
      <c r="BS117" s="1146">
        <f t="shared" ca="1" si="92"/>
        <v>0</v>
      </c>
      <c r="BT117" s="1146">
        <f t="shared" ca="1" si="92"/>
        <v>0</v>
      </c>
      <c r="BU117" s="1146">
        <f t="shared" ca="1" si="92"/>
        <v>0</v>
      </c>
      <c r="BV117" s="1146">
        <f t="shared" ca="1" si="92"/>
        <v>0</v>
      </c>
      <c r="BW117" s="1146">
        <f t="shared" ca="1" si="92"/>
        <v>0</v>
      </c>
      <c r="BX117" s="1146">
        <f t="shared" ca="1" si="92"/>
        <v>0</v>
      </c>
      <c r="BY117" s="1146">
        <f t="shared" ca="1" si="92"/>
        <v>0</v>
      </c>
      <c r="BZ117" s="1146">
        <f t="shared" ca="1" si="92"/>
        <v>0</v>
      </c>
      <c r="CA117" s="1146">
        <f t="shared" ca="1" si="92"/>
        <v>0</v>
      </c>
      <c r="CB117" s="1146">
        <f t="shared" ca="1" si="92"/>
        <v>0</v>
      </c>
      <c r="CC117" s="1146">
        <f t="shared" ca="1" si="92"/>
        <v>0</v>
      </c>
      <c r="CD117" s="1146">
        <f t="shared" ca="1" si="92"/>
        <v>0</v>
      </c>
      <c r="CE117" s="1146">
        <f t="shared" ca="1" si="92"/>
        <v>0</v>
      </c>
      <c r="CF117" s="1146">
        <f t="shared" ca="1" si="92"/>
        <v>0</v>
      </c>
      <c r="CG117" s="1146">
        <f t="shared" ca="1" si="92"/>
        <v>0</v>
      </c>
    </row>
    <row r="118" spans="1:85" ht="13">
      <c r="A118" s="1125" t="s">
        <v>802</v>
      </c>
      <c r="B118" s="1147">
        <f ca="1">+SUM(C118:CG118)</f>
        <v>61516981.893230267</v>
      </c>
      <c r="C118" s="1147">
        <f t="shared" ref="C118:BN118" ca="1" si="93">SUM(C115:C117)</f>
        <v>-3722742.1310907081</v>
      </c>
      <c r="D118" s="1147">
        <f t="shared" ca="1" si="93"/>
        <v>-702483.38638499856</v>
      </c>
      <c r="E118" s="1147">
        <f t="shared" ca="1" si="93"/>
        <v>-393301.66601161024</v>
      </c>
      <c r="F118" s="1147">
        <f t="shared" ca="1" si="93"/>
        <v>-417274.44248333637</v>
      </c>
      <c r="G118" s="1147">
        <f t="shared" ca="1" si="93"/>
        <v>-436961.50466934824</v>
      </c>
      <c r="H118" s="1147">
        <f t="shared" ca="1" si="93"/>
        <v>-451154.28114107426</v>
      </c>
      <c r="I118" s="1147">
        <f t="shared" ca="1" si="93"/>
        <v>-473052.77189851477</v>
      </c>
      <c r="J118" s="1147">
        <f t="shared" ca="1" si="93"/>
        <v>-514946.05974232365</v>
      </c>
      <c r="K118" s="1147">
        <f t="shared" ca="1" si="93"/>
        <v>-536724.88348623656</v>
      </c>
      <c r="L118" s="1147">
        <f t="shared" ca="1" si="93"/>
        <v>-558456.88100746472</v>
      </c>
      <c r="M118" s="1147">
        <f t="shared" ca="1" si="93"/>
        <v>-156290.96491279895</v>
      </c>
      <c r="N118" s="1147">
        <f t="shared" ca="1" si="93"/>
        <v>0</v>
      </c>
      <c r="O118" s="1147">
        <f t="shared" ca="1" si="93"/>
        <v>0</v>
      </c>
      <c r="P118" s="1147">
        <f t="shared" ca="1" si="93"/>
        <v>0</v>
      </c>
      <c r="Q118" s="1147">
        <f t="shared" ca="1" si="93"/>
        <v>0</v>
      </c>
      <c r="R118" s="1147">
        <f t="shared" ca="1" si="93"/>
        <v>0</v>
      </c>
      <c r="S118" s="1147">
        <f t="shared" ca="1" si="93"/>
        <v>0</v>
      </c>
      <c r="T118" s="1147">
        <f t="shared" ca="1" si="93"/>
        <v>0</v>
      </c>
      <c r="U118" s="1147">
        <f t="shared" ca="1" si="93"/>
        <v>0</v>
      </c>
      <c r="V118" s="1147">
        <f t="shared" ca="1" si="93"/>
        <v>0</v>
      </c>
      <c r="W118" s="1147">
        <f t="shared" ca="1" si="93"/>
        <v>0</v>
      </c>
      <c r="X118" s="1147">
        <f t="shared" ca="1" si="93"/>
        <v>0</v>
      </c>
      <c r="Y118" s="1147">
        <f t="shared" ca="1" si="93"/>
        <v>0</v>
      </c>
      <c r="Z118" s="1147">
        <f t="shared" ca="1" si="93"/>
        <v>0</v>
      </c>
      <c r="AA118" s="1147">
        <f t="shared" ca="1" si="93"/>
        <v>0</v>
      </c>
      <c r="AB118" s="1147">
        <f t="shared" ca="1" si="93"/>
        <v>0</v>
      </c>
      <c r="AC118" s="1147">
        <f t="shared" ca="1" si="93"/>
        <v>0</v>
      </c>
      <c r="AD118" s="1147">
        <f t="shared" ca="1" si="93"/>
        <v>0</v>
      </c>
      <c r="AE118" s="1147">
        <f t="shared" ca="1" si="93"/>
        <v>0</v>
      </c>
      <c r="AF118" s="1147">
        <f t="shared" ca="1" si="93"/>
        <v>0</v>
      </c>
      <c r="AG118" s="1147">
        <f t="shared" ca="1" si="93"/>
        <v>0</v>
      </c>
      <c r="AH118" s="1147">
        <f t="shared" ca="1" si="93"/>
        <v>42827.878508829388</v>
      </c>
      <c r="AI118" s="1147">
        <f t="shared" ca="1" si="93"/>
        <v>38216.799553369536</v>
      </c>
      <c r="AJ118" s="1147">
        <f t="shared" ca="1" si="93"/>
        <v>37369.513314251592</v>
      </c>
      <c r="AK118" s="1147">
        <f t="shared" ca="1" si="93"/>
        <v>37183.21429895566</v>
      </c>
      <c r="AL118" s="1147">
        <f t="shared" ca="1" si="93"/>
        <v>36888.191445462202</v>
      </c>
      <c r="AM118" s="1147">
        <f t="shared" ca="1" si="93"/>
        <v>36596.889797794429</v>
      </c>
      <c r="AN118" s="1147">
        <f t="shared" ca="1" si="93"/>
        <v>36317.884321803125</v>
      </c>
      <c r="AO118" s="1147">
        <f t="shared" ca="1" si="93"/>
        <v>36034.159046802757</v>
      </c>
      <c r="AP118" s="1147">
        <f t="shared" ca="1" si="93"/>
        <v>35765.609805562744</v>
      </c>
      <c r="AQ118" s="1147">
        <f t="shared" ca="1" si="93"/>
        <v>35491.37835864786</v>
      </c>
      <c r="AR118" s="1147">
        <f t="shared" ca="1" si="93"/>
        <v>35244.584751280097</v>
      </c>
      <c r="AS118" s="1147">
        <f t="shared" ca="1" si="93"/>
        <v>8144296.4328650041</v>
      </c>
      <c r="AT118" s="1147">
        <f t="shared" ca="1" si="93"/>
        <v>66805.128183597131</v>
      </c>
      <c r="AU118" s="1147">
        <f t="shared" ca="1" si="93"/>
        <v>66805.128183597131</v>
      </c>
      <c r="AV118" s="1147">
        <f t="shared" ca="1" si="93"/>
        <v>66805.128183597131</v>
      </c>
      <c r="AW118" s="1147">
        <f t="shared" ca="1" si="93"/>
        <v>66805.128183597131</v>
      </c>
      <c r="AX118" s="1147">
        <f t="shared" ca="1" si="93"/>
        <v>66805.128183597131</v>
      </c>
      <c r="AY118" s="1147">
        <f t="shared" ca="1" si="93"/>
        <v>66805.128183597131</v>
      </c>
      <c r="AZ118" s="1147">
        <f t="shared" ca="1" si="93"/>
        <v>66805.128183597131</v>
      </c>
      <c r="BA118" s="1147">
        <f t="shared" ca="1" si="93"/>
        <v>66805.128183597131</v>
      </c>
      <c r="BB118" s="1147">
        <f t="shared" ca="1" si="93"/>
        <v>66805.128183597131</v>
      </c>
      <c r="BC118" s="1147">
        <f t="shared" ca="1" si="93"/>
        <v>66805.128183597131</v>
      </c>
      <c r="BD118" s="1147">
        <f t="shared" ca="1" si="93"/>
        <v>66805.128183597131</v>
      </c>
      <c r="BE118" s="1147">
        <f t="shared" ca="1" si="93"/>
        <v>66805.128183597131</v>
      </c>
      <c r="BF118" s="1147">
        <f t="shared" ca="1" si="93"/>
        <v>72102.613870716305</v>
      </c>
      <c r="BG118" s="1147">
        <f t="shared" ca="1" si="93"/>
        <v>72102.613870716305</v>
      </c>
      <c r="BH118" s="1147">
        <f t="shared" ca="1" si="93"/>
        <v>72102.613870716305</v>
      </c>
      <c r="BI118" s="1147">
        <f t="shared" ca="1" si="93"/>
        <v>72102.613870716305</v>
      </c>
      <c r="BJ118" s="1147">
        <f t="shared" ca="1" si="93"/>
        <v>72102.613870716305</v>
      </c>
      <c r="BK118" s="1147">
        <f t="shared" ca="1" si="93"/>
        <v>72102.613870716305</v>
      </c>
      <c r="BL118" s="1147">
        <f t="shared" ca="1" si="93"/>
        <v>72102.613870716305</v>
      </c>
      <c r="BM118" s="1147">
        <f t="shared" ca="1" si="93"/>
        <v>72102.613870716305</v>
      </c>
      <c r="BN118" s="1147">
        <f t="shared" ca="1" si="93"/>
        <v>72102.613870716305</v>
      </c>
      <c r="BO118" s="1147">
        <f t="shared" ref="BO118:CG118" ca="1" si="94">SUM(BO115:BO117)</f>
        <v>72102.613870716305</v>
      </c>
      <c r="BP118" s="1147">
        <f t="shared" ca="1" si="94"/>
        <v>72102.613870716305</v>
      </c>
      <c r="BQ118" s="1147">
        <f t="shared" ca="1" si="94"/>
        <v>59733348.039209872</v>
      </c>
      <c r="BR118" s="1147">
        <f t="shared" ca="1" si="94"/>
        <v>0</v>
      </c>
      <c r="BS118" s="1147">
        <f t="shared" ca="1" si="94"/>
        <v>0</v>
      </c>
      <c r="BT118" s="1147">
        <f t="shared" ca="1" si="94"/>
        <v>0</v>
      </c>
      <c r="BU118" s="1147">
        <f t="shared" ca="1" si="94"/>
        <v>0</v>
      </c>
      <c r="BV118" s="1147">
        <f t="shared" ca="1" si="94"/>
        <v>0</v>
      </c>
      <c r="BW118" s="1147">
        <f t="shared" ca="1" si="94"/>
        <v>0</v>
      </c>
      <c r="BX118" s="1147">
        <f t="shared" ca="1" si="94"/>
        <v>0</v>
      </c>
      <c r="BY118" s="1147">
        <f t="shared" ca="1" si="94"/>
        <v>0</v>
      </c>
      <c r="BZ118" s="1147">
        <f t="shared" ca="1" si="94"/>
        <v>0</v>
      </c>
      <c r="CA118" s="1147">
        <f t="shared" ca="1" si="94"/>
        <v>0</v>
      </c>
      <c r="CB118" s="1147">
        <f t="shared" ca="1" si="94"/>
        <v>0</v>
      </c>
      <c r="CC118" s="1147">
        <f t="shared" ca="1" si="94"/>
        <v>0</v>
      </c>
      <c r="CD118" s="1147">
        <f t="shared" ca="1" si="94"/>
        <v>0</v>
      </c>
      <c r="CE118" s="1147">
        <f t="shared" ca="1" si="94"/>
        <v>0</v>
      </c>
      <c r="CF118" s="1147">
        <f t="shared" ca="1" si="94"/>
        <v>0</v>
      </c>
      <c r="CG118" s="1147">
        <f t="shared" ca="1" si="94"/>
        <v>0</v>
      </c>
    </row>
    <row r="119" spans="1:85" ht="13">
      <c r="A119" s="1120"/>
      <c r="B119" s="1147"/>
      <c r="C119" s="1146"/>
      <c r="D119" s="1146"/>
      <c r="E119" s="1146"/>
      <c r="F119" s="1146"/>
      <c r="G119" s="1146"/>
      <c r="H119" s="1146"/>
      <c r="I119" s="1146"/>
      <c r="J119" s="1146"/>
      <c r="K119" s="1146"/>
      <c r="L119" s="1146"/>
      <c r="M119" s="1146"/>
      <c r="N119" s="1146"/>
      <c r="O119" s="1146"/>
      <c r="P119" s="1146"/>
      <c r="Q119" s="1146"/>
      <c r="R119" s="1146"/>
      <c r="S119" s="1146"/>
      <c r="T119" s="1146"/>
      <c r="U119" s="1146"/>
      <c r="V119" s="1146"/>
      <c r="W119" s="1146"/>
      <c r="X119" s="1146"/>
      <c r="Y119" s="1146"/>
      <c r="Z119" s="1146"/>
      <c r="AA119" s="1146"/>
      <c r="AB119" s="1146"/>
      <c r="AC119" s="1146"/>
      <c r="AD119" s="1146"/>
      <c r="AE119" s="1146"/>
      <c r="AF119" s="1146"/>
      <c r="AG119" s="1146"/>
      <c r="AH119" s="1146"/>
      <c r="AI119" s="1146"/>
      <c r="AJ119" s="1146"/>
      <c r="AK119" s="1146"/>
      <c r="AL119" s="1146"/>
      <c r="AM119" s="1146"/>
      <c r="AN119" s="1146"/>
      <c r="AO119" s="1146"/>
      <c r="AP119" s="1146"/>
      <c r="AQ119" s="1146"/>
      <c r="AR119" s="1146"/>
      <c r="AS119" s="1146"/>
      <c r="AT119" s="1146"/>
      <c r="AU119" s="1146"/>
      <c r="AV119" s="1146"/>
      <c r="AW119" s="1146"/>
      <c r="AX119" s="1146"/>
      <c r="AY119" s="1146"/>
      <c r="AZ119" s="1146"/>
      <c r="BA119" s="1146"/>
      <c r="BB119" s="1146"/>
      <c r="BC119" s="1146"/>
      <c r="BD119" s="1146"/>
      <c r="BE119" s="1146"/>
      <c r="BF119" s="1146"/>
      <c r="BG119" s="1146"/>
      <c r="BH119" s="1146"/>
      <c r="BI119" s="1146"/>
      <c r="BJ119" s="1146"/>
      <c r="BK119" s="1146"/>
      <c r="BL119" s="1146"/>
      <c r="BM119" s="1146"/>
      <c r="BN119" s="1146"/>
      <c r="BO119" s="1146"/>
      <c r="BP119" s="1146"/>
      <c r="BQ119" s="1146"/>
      <c r="BR119" s="1146"/>
      <c r="BS119" s="1146"/>
      <c r="BT119" s="1146"/>
      <c r="BU119" s="1146"/>
      <c r="BV119" s="1146"/>
      <c r="BW119" s="1146"/>
      <c r="BX119" s="1146"/>
      <c r="BY119" s="1146"/>
      <c r="BZ119" s="1146"/>
      <c r="CA119" s="1146"/>
      <c r="CB119" s="1146"/>
      <c r="CC119" s="1146"/>
      <c r="CD119" s="1146"/>
      <c r="CE119" s="1146"/>
      <c r="CF119" s="1146"/>
      <c r="CG119" s="1146"/>
    </row>
    <row r="120" spans="1:85" ht="13">
      <c r="A120" s="1151" t="str">
        <f>+A114&amp;" IRR"</f>
        <v>GP IRR</v>
      </c>
      <c r="B120" s="1136">
        <f ca="1">IFERROR(XIRR(C118:CG118,$C$24:$CG$24),0)</f>
        <v>0.5443155825138094</v>
      </c>
      <c r="C120" s="1146"/>
      <c r="D120" s="1146"/>
      <c r="E120" s="1146"/>
      <c r="F120" s="1146"/>
      <c r="G120" s="1146"/>
      <c r="H120" s="1146"/>
      <c r="I120" s="1146"/>
      <c r="J120" s="1146"/>
      <c r="K120" s="1146"/>
      <c r="L120" s="1146"/>
      <c r="M120" s="1146"/>
      <c r="N120" s="1146"/>
      <c r="O120" s="1146"/>
      <c r="P120" s="1146"/>
      <c r="Q120" s="1146"/>
      <c r="R120" s="1146"/>
      <c r="S120" s="1146"/>
      <c r="T120" s="1146"/>
      <c r="U120" s="1146"/>
      <c r="V120" s="1146"/>
      <c r="W120" s="1146"/>
      <c r="X120" s="1146"/>
      <c r="Y120" s="1146"/>
      <c r="Z120" s="1146"/>
      <c r="AA120" s="1146"/>
      <c r="AB120" s="1146"/>
      <c r="AC120" s="1146"/>
      <c r="AD120" s="1146"/>
      <c r="AE120" s="1146"/>
      <c r="AF120" s="1146"/>
      <c r="AG120" s="1146"/>
      <c r="AH120" s="1146"/>
      <c r="AI120" s="1146"/>
      <c r="AJ120" s="1146"/>
      <c r="AK120" s="1146"/>
      <c r="AL120" s="1146"/>
      <c r="AM120" s="1146"/>
      <c r="AN120" s="1146"/>
      <c r="AO120" s="1146"/>
      <c r="AP120" s="1146"/>
      <c r="AQ120" s="1146"/>
      <c r="AR120" s="1146"/>
      <c r="AS120" s="1146"/>
      <c r="AT120" s="1146"/>
      <c r="AU120" s="1146"/>
      <c r="AV120" s="1146"/>
      <c r="AW120" s="1146"/>
      <c r="AX120" s="1146"/>
      <c r="AY120" s="1146"/>
      <c r="AZ120" s="1146"/>
      <c r="BA120" s="1146"/>
      <c r="BB120" s="1146"/>
      <c r="BC120" s="1146"/>
      <c r="BD120" s="1146"/>
      <c r="BE120" s="1146"/>
      <c r="BF120" s="1146"/>
      <c r="BG120" s="1146"/>
      <c r="BH120" s="1146"/>
      <c r="BI120" s="1146"/>
      <c r="BJ120" s="1146"/>
      <c r="BK120" s="1146"/>
      <c r="BL120" s="1146"/>
      <c r="BM120" s="1146"/>
      <c r="BN120" s="1146"/>
      <c r="BO120" s="1146"/>
      <c r="BP120" s="1146"/>
      <c r="BQ120" s="1146"/>
      <c r="BR120" s="1146"/>
      <c r="BS120" s="1146"/>
      <c r="BT120" s="1146"/>
      <c r="BU120" s="1146"/>
      <c r="BV120" s="1146"/>
      <c r="BW120" s="1146"/>
      <c r="BX120" s="1146"/>
      <c r="BY120" s="1146"/>
      <c r="BZ120" s="1146"/>
      <c r="CA120" s="1146"/>
      <c r="CB120" s="1146"/>
      <c r="CC120" s="1146"/>
      <c r="CD120" s="1146"/>
      <c r="CE120" s="1146"/>
      <c r="CF120" s="1146"/>
      <c r="CG120" s="1146"/>
    </row>
    <row r="121" spans="1:85" ht="13">
      <c r="A121" s="1151" t="str">
        <f>+A114&amp;" MOIC"</f>
        <v>GP MOIC</v>
      </c>
      <c r="B121" s="1152">
        <f ca="1">IFERROR(SUM(C116:CG117)/-SUM(C115:CG115),"NA")</f>
        <v>8.3555088843877883</v>
      </c>
      <c r="C121" s="1146"/>
      <c r="D121" s="1146"/>
      <c r="E121" s="1146"/>
      <c r="F121" s="1146"/>
      <c r="G121" s="1146"/>
      <c r="H121" s="1146"/>
      <c r="I121" s="1146"/>
      <c r="J121" s="1146"/>
      <c r="K121" s="1146"/>
      <c r="L121" s="1146"/>
      <c r="M121" s="1146"/>
      <c r="N121" s="1146"/>
      <c r="O121" s="1146"/>
      <c r="P121" s="1146"/>
      <c r="Q121" s="1146"/>
      <c r="R121" s="1146"/>
      <c r="S121" s="1146"/>
      <c r="T121" s="1146"/>
      <c r="U121" s="1146"/>
      <c r="V121" s="1146"/>
      <c r="W121" s="1146"/>
      <c r="X121" s="1146"/>
      <c r="Y121" s="1146"/>
      <c r="Z121" s="1146"/>
      <c r="AA121" s="1146"/>
      <c r="AB121" s="1146"/>
      <c r="AC121" s="1146"/>
      <c r="AD121" s="1146"/>
      <c r="AE121" s="1146"/>
      <c r="AF121" s="1146"/>
      <c r="AG121" s="1146"/>
      <c r="AH121" s="1146"/>
      <c r="AI121" s="1146"/>
      <c r="AJ121" s="1146"/>
      <c r="AK121" s="1146"/>
      <c r="AL121" s="1146"/>
      <c r="AM121" s="1146"/>
      <c r="AN121" s="1146"/>
      <c r="AO121" s="1146"/>
      <c r="AP121" s="1146"/>
      <c r="AQ121" s="1146"/>
      <c r="AR121" s="1146"/>
      <c r="AS121" s="1146"/>
      <c r="AT121" s="1146"/>
      <c r="AU121" s="1146"/>
      <c r="AV121" s="1146"/>
      <c r="AW121" s="1146"/>
      <c r="AX121" s="1146"/>
      <c r="AY121" s="1146"/>
      <c r="AZ121" s="1146"/>
      <c r="BA121" s="1146"/>
      <c r="BB121" s="1146"/>
      <c r="BC121" s="1146"/>
      <c r="BD121" s="1146"/>
      <c r="BE121" s="1146"/>
      <c r="BF121" s="1146"/>
      <c r="BG121" s="1146"/>
      <c r="BH121" s="1146"/>
      <c r="BI121" s="1146"/>
      <c r="BJ121" s="1146"/>
      <c r="BK121" s="1146"/>
      <c r="BL121" s="1146"/>
      <c r="BM121" s="1146"/>
      <c r="BN121" s="1146"/>
      <c r="BO121" s="1146"/>
      <c r="BP121" s="1146"/>
      <c r="BQ121" s="1146"/>
      <c r="BR121" s="1146"/>
      <c r="BS121" s="1146"/>
      <c r="BT121" s="1146"/>
      <c r="BU121" s="1146"/>
      <c r="BV121" s="1146"/>
      <c r="BW121" s="1146"/>
      <c r="BX121" s="1146"/>
      <c r="BY121" s="1146"/>
      <c r="BZ121" s="1146"/>
      <c r="CA121" s="1146"/>
      <c r="CB121" s="1146"/>
      <c r="CC121" s="1146"/>
      <c r="CD121" s="1146"/>
      <c r="CE121" s="1146"/>
      <c r="CF121" s="1146"/>
      <c r="CG121" s="1146"/>
    </row>
    <row r="122" spans="1:85" ht="13">
      <c r="A122" s="1120"/>
      <c r="B122" s="1147"/>
      <c r="C122" s="1146"/>
      <c r="D122" s="1146"/>
      <c r="E122" s="1146"/>
      <c r="F122" s="1146"/>
      <c r="G122" s="1146"/>
      <c r="H122" s="1146"/>
      <c r="I122" s="1146"/>
      <c r="J122" s="1146"/>
      <c r="K122" s="1146"/>
      <c r="L122" s="1146"/>
      <c r="M122" s="1146"/>
      <c r="N122" s="1146"/>
      <c r="O122" s="1146"/>
      <c r="P122" s="1146"/>
      <c r="Q122" s="1146"/>
      <c r="R122" s="1146"/>
      <c r="S122" s="1146"/>
      <c r="T122" s="1146"/>
      <c r="U122" s="1146"/>
      <c r="V122" s="1146"/>
      <c r="W122" s="1146"/>
      <c r="X122" s="1146"/>
      <c r="Y122" s="1146"/>
      <c r="Z122" s="1146"/>
      <c r="AA122" s="1146"/>
      <c r="AB122" s="1146"/>
      <c r="AC122" s="1146"/>
      <c r="AD122" s="1146"/>
      <c r="AE122" s="1146"/>
      <c r="AF122" s="1146"/>
      <c r="AG122" s="1146"/>
      <c r="AH122" s="1146"/>
      <c r="AI122" s="1146"/>
      <c r="AJ122" s="1146"/>
      <c r="AK122" s="1146"/>
      <c r="AL122" s="1146"/>
      <c r="AM122" s="1146"/>
      <c r="AN122" s="1146"/>
      <c r="AO122" s="1146"/>
      <c r="AP122" s="1146"/>
      <c r="AQ122" s="1146"/>
      <c r="AR122" s="1146"/>
      <c r="AS122" s="1146"/>
      <c r="AT122" s="1146"/>
      <c r="AU122" s="1146"/>
      <c r="AV122" s="1146"/>
      <c r="AW122" s="1146"/>
      <c r="AX122" s="1146"/>
      <c r="AY122" s="1146"/>
      <c r="AZ122" s="1146"/>
      <c r="BA122" s="1146"/>
      <c r="BB122" s="1146"/>
      <c r="BC122" s="1146"/>
      <c r="BD122" s="1146"/>
      <c r="BE122" s="1146"/>
      <c r="BF122" s="1146"/>
      <c r="BG122" s="1146"/>
      <c r="BH122" s="1146"/>
      <c r="BI122" s="1146"/>
      <c r="BJ122" s="1146"/>
      <c r="BK122" s="1146"/>
      <c r="BL122" s="1146"/>
      <c r="BM122" s="1146"/>
      <c r="BN122" s="1146"/>
      <c r="BO122" s="1146"/>
      <c r="BP122" s="1146"/>
      <c r="BQ122" s="1146"/>
      <c r="BR122" s="1146"/>
      <c r="BS122" s="1146"/>
      <c r="BT122" s="1146"/>
      <c r="BU122" s="1146"/>
      <c r="BV122" s="1146"/>
      <c r="BW122" s="1146"/>
      <c r="BX122" s="1146"/>
      <c r="BY122" s="1146"/>
      <c r="BZ122" s="1146"/>
      <c r="CA122" s="1146"/>
      <c r="CB122" s="1146"/>
      <c r="CC122" s="1146"/>
      <c r="CD122" s="1146"/>
      <c r="CE122" s="1146"/>
      <c r="CF122" s="1146"/>
      <c r="CG122" s="1146"/>
    </row>
    <row r="123" spans="1:85" ht="13">
      <c r="A123" s="1148" t="s">
        <v>803</v>
      </c>
      <c r="B123" s="1149" t="str">
        <f>+B33</f>
        <v>Total</v>
      </c>
      <c r="C123" s="1150"/>
      <c r="D123" s="1150"/>
      <c r="E123" s="1150"/>
      <c r="F123" s="1150"/>
      <c r="G123" s="1150"/>
      <c r="H123" s="1150"/>
      <c r="I123" s="1150"/>
      <c r="J123" s="1150"/>
      <c r="K123" s="1150"/>
      <c r="L123" s="1150"/>
      <c r="M123" s="1150"/>
      <c r="N123" s="1150"/>
      <c r="O123" s="1150"/>
      <c r="P123" s="1150"/>
      <c r="Q123" s="1150"/>
      <c r="R123" s="1150"/>
      <c r="S123" s="1150"/>
      <c r="T123" s="1150"/>
      <c r="U123" s="1150"/>
      <c r="V123" s="1150"/>
      <c r="W123" s="1150"/>
      <c r="X123" s="1150"/>
      <c r="Y123" s="1150"/>
      <c r="Z123" s="1150"/>
      <c r="AA123" s="1150"/>
      <c r="AB123" s="1150"/>
      <c r="AC123" s="1150"/>
      <c r="AD123" s="1150"/>
      <c r="AE123" s="1150"/>
      <c r="AF123" s="1150"/>
      <c r="AG123" s="1150"/>
      <c r="AH123" s="1150"/>
      <c r="AI123" s="1150"/>
      <c r="AJ123" s="1150"/>
      <c r="AK123" s="1150"/>
      <c r="AL123" s="1150"/>
      <c r="AM123" s="1150"/>
      <c r="AN123" s="1150"/>
      <c r="AO123" s="1150"/>
      <c r="AP123" s="1150"/>
      <c r="AQ123" s="1150"/>
      <c r="AR123" s="1150"/>
      <c r="AS123" s="1150"/>
      <c r="AT123" s="1150"/>
      <c r="AU123" s="1150"/>
      <c r="AV123" s="1150"/>
      <c r="AW123" s="1150"/>
      <c r="AX123" s="1150"/>
      <c r="AY123" s="1150"/>
      <c r="AZ123" s="1150"/>
      <c r="BA123" s="1150"/>
      <c r="BB123" s="1150"/>
      <c r="BC123" s="1150"/>
      <c r="BD123" s="1150"/>
      <c r="BE123" s="1150"/>
      <c r="BF123" s="1150"/>
      <c r="BG123" s="1150"/>
      <c r="BH123" s="1150"/>
      <c r="BI123" s="1150"/>
      <c r="BJ123" s="1150"/>
      <c r="BK123" s="1150"/>
      <c r="BL123" s="1150"/>
      <c r="BM123" s="1150"/>
      <c r="BN123" s="1150"/>
      <c r="BO123" s="1150"/>
      <c r="BP123" s="1150"/>
      <c r="BQ123" s="1150"/>
      <c r="BR123" s="1150"/>
      <c r="BS123" s="1150"/>
      <c r="BT123" s="1150"/>
      <c r="BU123" s="1150"/>
      <c r="BV123" s="1150"/>
      <c r="BW123" s="1150"/>
      <c r="BX123" s="1150"/>
      <c r="BY123" s="1150"/>
      <c r="BZ123" s="1150"/>
      <c r="CA123" s="1150"/>
      <c r="CB123" s="1150"/>
      <c r="CC123" s="1150"/>
      <c r="CD123" s="1150"/>
      <c r="CE123" s="1150"/>
      <c r="CF123" s="1150"/>
      <c r="CG123" s="1150"/>
    </row>
    <row r="124" spans="1:85">
      <c r="A124" s="1120" t="s">
        <v>799</v>
      </c>
      <c r="B124" s="1146">
        <f ca="1">+SUM(C124:CG124)</f>
        <v>-1672677.7945656825</v>
      </c>
      <c r="C124" s="1146">
        <f t="shared" ref="C124:BN125" ca="1" si="95">C115*$H$13</f>
        <v>-744548.42621814145</v>
      </c>
      <c r="D124" s="1146">
        <f t="shared" ca="1" si="95"/>
        <v>-140496.67727699969</v>
      </c>
      <c r="E124" s="1146">
        <f t="shared" ca="1" si="95"/>
        <v>-78660.333202322028</v>
      </c>
      <c r="F124" s="1146">
        <f t="shared" ca="1" si="95"/>
        <v>-83454.888496667263</v>
      </c>
      <c r="G124" s="1146">
        <f t="shared" ca="1" si="95"/>
        <v>-87392.300933869628</v>
      </c>
      <c r="H124" s="1146">
        <f t="shared" ca="1" si="95"/>
        <v>-90230.856228214834</v>
      </c>
      <c r="I124" s="1146">
        <f t="shared" ca="1" si="95"/>
        <v>-94610.554379702939</v>
      </c>
      <c r="J124" s="1146">
        <f t="shared" ca="1" si="95"/>
        <v>-102989.21194846471</v>
      </c>
      <c r="K124" s="1146">
        <f t="shared" ca="1" si="95"/>
        <v>-107344.97669724729</v>
      </c>
      <c r="L124" s="1146">
        <f t="shared" ca="1" si="95"/>
        <v>-111691.37620149292</v>
      </c>
      <c r="M124" s="1146">
        <f t="shared" ca="1" si="95"/>
        <v>-31258.192982559784</v>
      </c>
      <c r="N124" s="1146">
        <f t="shared" ca="1" si="95"/>
        <v>0</v>
      </c>
      <c r="O124" s="1146">
        <f t="shared" ca="1" si="95"/>
        <v>0</v>
      </c>
      <c r="P124" s="1146">
        <f t="shared" ca="1" si="95"/>
        <v>0</v>
      </c>
      <c r="Q124" s="1146">
        <f t="shared" ca="1" si="95"/>
        <v>0</v>
      </c>
      <c r="R124" s="1146">
        <f t="shared" ca="1" si="95"/>
        <v>0</v>
      </c>
      <c r="S124" s="1146">
        <f t="shared" ca="1" si="95"/>
        <v>0</v>
      </c>
      <c r="T124" s="1146">
        <f t="shared" ca="1" si="95"/>
        <v>0</v>
      </c>
      <c r="U124" s="1146">
        <f t="shared" ca="1" si="95"/>
        <v>0</v>
      </c>
      <c r="V124" s="1146">
        <f t="shared" ca="1" si="95"/>
        <v>0</v>
      </c>
      <c r="W124" s="1146">
        <f t="shared" ca="1" si="95"/>
        <v>0</v>
      </c>
      <c r="X124" s="1146">
        <f t="shared" ca="1" si="95"/>
        <v>0</v>
      </c>
      <c r="Y124" s="1146">
        <f t="shared" ca="1" si="95"/>
        <v>0</v>
      </c>
      <c r="Z124" s="1146">
        <f t="shared" ca="1" si="95"/>
        <v>0</v>
      </c>
      <c r="AA124" s="1146">
        <f t="shared" ca="1" si="95"/>
        <v>0</v>
      </c>
      <c r="AB124" s="1146">
        <f t="shared" ca="1" si="95"/>
        <v>0</v>
      </c>
      <c r="AC124" s="1146">
        <f t="shared" ca="1" si="95"/>
        <v>0</v>
      </c>
      <c r="AD124" s="1146">
        <f t="shared" ca="1" si="95"/>
        <v>0</v>
      </c>
      <c r="AE124" s="1146">
        <f t="shared" ca="1" si="95"/>
        <v>0</v>
      </c>
      <c r="AF124" s="1146">
        <f t="shared" ca="1" si="95"/>
        <v>0</v>
      </c>
      <c r="AG124" s="1146">
        <f t="shared" ca="1" si="95"/>
        <v>0</v>
      </c>
      <c r="AH124" s="1146">
        <f t="shared" ca="1" si="95"/>
        <v>0</v>
      </c>
      <c r="AI124" s="1146">
        <f t="shared" ca="1" si="95"/>
        <v>0</v>
      </c>
      <c r="AJ124" s="1146">
        <f t="shared" ca="1" si="95"/>
        <v>0</v>
      </c>
      <c r="AK124" s="1146">
        <f t="shared" ca="1" si="95"/>
        <v>0</v>
      </c>
      <c r="AL124" s="1146">
        <f t="shared" ca="1" si="95"/>
        <v>0</v>
      </c>
      <c r="AM124" s="1146">
        <f t="shared" ca="1" si="95"/>
        <v>0</v>
      </c>
      <c r="AN124" s="1146">
        <f t="shared" ca="1" si="95"/>
        <v>0</v>
      </c>
      <c r="AO124" s="1146">
        <f t="shared" ca="1" si="95"/>
        <v>0</v>
      </c>
      <c r="AP124" s="1146">
        <f t="shared" ca="1" si="95"/>
        <v>0</v>
      </c>
      <c r="AQ124" s="1146">
        <f t="shared" ca="1" si="95"/>
        <v>0</v>
      </c>
      <c r="AR124" s="1146">
        <f t="shared" ca="1" si="95"/>
        <v>0</v>
      </c>
      <c r="AS124" s="1146">
        <f t="shared" ca="1" si="95"/>
        <v>0</v>
      </c>
      <c r="AT124" s="1146">
        <f t="shared" ca="1" si="95"/>
        <v>0</v>
      </c>
      <c r="AU124" s="1146">
        <f t="shared" ca="1" si="95"/>
        <v>0</v>
      </c>
      <c r="AV124" s="1146">
        <f t="shared" ca="1" si="95"/>
        <v>0</v>
      </c>
      <c r="AW124" s="1146">
        <f t="shared" ca="1" si="95"/>
        <v>0</v>
      </c>
      <c r="AX124" s="1146">
        <f t="shared" ca="1" si="95"/>
        <v>0</v>
      </c>
      <c r="AY124" s="1146">
        <f t="shared" ca="1" si="95"/>
        <v>0</v>
      </c>
      <c r="AZ124" s="1146">
        <f t="shared" ca="1" si="95"/>
        <v>0</v>
      </c>
      <c r="BA124" s="1146">
        <f t="shared" ca="1" si="95"/>
        <v>0</v>
      </c>
      <c r="BB124" s="1146">
        <f t="shared" ca="1" si="95"/>
        <v>0</v>
      </c>
      <c r="BC124" s="1146">
        <f t="shared" ca="1" si="95"/>
        <v>0</v>
      </c>
      <c r="BD124" s="1146">
        <f t="shared" ca="1" si="95"/>
        <v>0</v>
      </c>
      <c r="BE124" s="1146">
        <f t="shared" ca="1" si="95"/>
        <v>0</v>
      </c>
      <c r="BF124" s="1146">
        <f t="shared" ca="1" si="95"/>
        <v>0</v>
      </c>
      <c r="BG124" s="1146">
        <f t="shared" ca="1" si="95"/>
        <v>0</v>
      </c>
      <c r="BH124" s="1146">
        <f t="shared" ca="1" si="95"/>
        <v>0</v>
      </c>
      <c r="BI124" s="1146">
        <f t="shared" ca="1" si="95"/>
        <v>0</v>
      </c>
      <c r="BJ124" s="1146">
        <f t="shared" ca="1" si="95"/>
        <v>0</v>
      </c>
      <c r="BK124" s="1146">
        <f t="shared" ca="1" si="95"/>
        <v>0</v>
      </c>
      <c r="BL124" s="1146">
        <f t="shared" ca="1" si="95"/>
        <v>0</v>
      </c>
      <c r="BM124" s="1146">
        <f t="shared" ca="1" si="95"/>
        <v>0</v>
      </c>
      <c r="BN124" s="1146">
        <f t="shared" ca="1" si="95"/>
        <v>0</v>
      </c>
      <c r="BO124" s="1146">
        <f t="shared" ref="BO124:CG125" ca="1" si="96">BO115*$H$13</f>
        <v>0</v>
      </c>
      <c r="BP124" s="1146">
        <f t="shared" ca="1" si="96"/>
        <v>0</v>
      </c>
      <c r="BQ124" s="1146">
        <f t="shared" ca="1" si="96"/>
        <v>0</v>
      </c>
      <c r="BR124" s="1146">
        <f t="shared" si="96"/>
        <v>0</v>
      </c>
      <c r="BS124" s="1146">
        <f t="shared" si="96"/>
        <v>0</v>
      </c>
      <c r="BT124" s="1146">
        <f t="shared" si="96"/>
        <v>0</v>
      </c>
      <c r="BU124" s="1146">
        <f t="shared" si="96"/>
        <v>0</v>
      </c>
      <c r="BV124" s="1146">
        <f t="shared" si="96"/>
        <v>0</v>
      </c>
      <c r="BW124" s="1146">
        <f t="shared" si="96"/>
        <v>0</v>
      </c>
      <c r="BX124" s="1146">
        <f t="shared" si="96"/>
        <v>0</v>
      </c>
      <c r="BY124" s="1146">
        <f t="shared" si="96"/>
        <v>0</v>
      </c>
      <c r="BZ124" s="1146">
        <f t="shared" si="96"/>
        <v>0</v>
      </c>
      <c r="CA124" s="1146">
        <f t="shared" si="96"/>
        <v>0</v>
      </c>
      <c r="CB124" s="1146">
        <f t="shared" si="96"/>
        <v>0</v>
      </c>
      <c r="CC124" s="1146">
        <f t="shared" si="96"/>
        <v>0</v>
      </c>
      <c r="CD124" s="1146">
        <f t="shared" si="96"/>
        <v>0</v>
      </c>
      <c r="CE124" s="1146">
        <f t="shared" si="96"/>
        <v>0</v>
      </c>
      <c r="CF124" s="1146">
        <f t="shared" si="96"/>
        <v>0</v>
      </c>
      <c r="CG124" s="1146">
        <f t="shared" si="96"/>
        <v>0</v>
      </c>
    </row>
    <row r="125" spans="1:85">
      <c r="A125" s="1120" t="s">
        <v>800</v>
      </c>
      <c r="B125" s="1146">
        <f ca="1">+SUM(C125:CG125)</f>
        <v>5153136.0324550755</v>
      </c>
      <c r="C125" s="1146">
        <f t="shared" ca="1" si="95"/>
        <v>0</v>
      </c>
      <c r="D125" s="1146">
        <f t="shared" ca="1" si="95"/>
        <v>0</v>
      </c>
      <c r="E125" s="1146">
        <f t="shared" ca="1" si="95"/>
        <v>0</v>
      </c>
      <c r="F125" s="1146">
        <f t="shared" ca="1" si="95"/>
        <v>0</v>
      </c>
      <c r="G125" s="1146">
        <f t="shared" ca="1" si="95"/>
        <v>0</v>
      </c>
      <c r="H125" s="1146">
        <f t="shared" ca="1" si="95"/>
        <v>0</v>
      </c>
      <c r="I125" s="1146">
        <f t="shared" ca="1" si="95"/>
        <v>0</v>
      </c>
      <c r="J125" s="1146">
        <f t="shared" ca="1" si="95"/>
        <v>0</v>
      </c>
      <c r="K125" s="1146">
        <f t="shared" ca="1" si="95"/>
        <v>0</v>
      </c>
      <c r="L125" s="1146">
        <f t="shared" ca="1" si="95"/>
        <v>0</v>
      </c>
      <c r="M125" s="1146">
        <f t="shared" ca="1" si="95"/>
        <v>0</v>
      </c>
      <c r="N125" s="1146">
        <f t="shared" ca="1" si="95"/>
        <v>0</v>
      </c>
      <c r="O125" s="1146">
        <f t="shared" ca="1" si="95"/>
        <v>0</v>
      </c>
      <c r="P125" s="1146">
        <f t="shared" ca="1" si="95"/>
        <v>0</v>
      </c>
      <c r="Q125" s="1146">
        <f t="shared" ca="1" si="95"/>
        <v>0</v>
      </c>
      <c r="R125" s="1146">
        <f t="shared" ca="1" si="95"/>
        <v>0</v>
      </c>
      <c r="S125" s="1146">
        <f t="shared" ca="1" si="95"/>
        <v>0</v>
      </c>
      <c r="T125" s="1146">
        <f t="shared" ca="1" si="95"/>
        <v>0</v>
      </c>
      <c r="U125" s="1146">
        <f t="shared" ca="1" si="95"/>
        <v>0</v>
      </c>
      <c r="V125" s="1146">
        <f t="shared" ca="1" si="95"/>
        <v>0</v>
      </c>
      <c r="W125" s="1146">
        <f t="shared" ca="1" si="95"/>
        <v>0</v>
      </c>
      <c r="X125" s="1146">
        <f t="shared" ca="1" si="95"/>
        <v>0</v>
      </c>
      <c r="Y125" s="1146">
        <f t="shared" ca="1" si="95"/>
        <v>0</v>
      </c>
      <c r="Z125" s="1146">
        <f t="shared" ca="1" si="95"/>
        <v>0</v>
      </c>
      <c r="AA125" s="1146">
        <f t="shared" ca="1" si="95"/>
        <v>0</v>
      </c>
      <c r="AB125" s="1146">
        <f t="shared" ca="1" si="95"/>
        <v>0</v>
      </c>
      <c r="AC125" s="1146">
        <f t="shared" ca="1" si="95"/>
        <v>0</v>
      </c>
      <c r="AD125" s="1146">
        <f t="shared" ca="1" si="95"/>
        <v>0</v>
      </c>
      <c r="AE125" s="1146">
        <f t="shared" ca="1" si="95"/>
        <v>0</v>
      </c>
      <c r="AF125" s="1146">
        <f t="shared" ca="1" si="95"/>
        <v>0</v>
      </c>
      <c r="AG125" s="1146">
        <f t="shared" ca="1" si="95"/>
        <v>0</v>
      </c>
      <c r="AH125" s="1146">
        <f t="shared" ca="1" si="95"/>
        <v>8565.5757017658761</v>
      </c>
      <c r="AI125" s="1146">
        <f t="shared" ca="1" si="95"/>
        <v>7643.3599106739057</v>
      </c>
      <c r="AJ125" s="1146">
        <f t="shared" ca="1" si="95"/>
        <v>7473.902662850317</v>
      </c>
      <c r="AK125" s="1146">
        <f t="shared" ca="1" si="95"/>
        <v>7436.6428597911299</v>
      </c>
      <c r="AL125" s="1146">
        <f t="shared" ca="1" si="95"/>
        <v>7377.6382890924388</v>
      </c>
      <c r="AM125" s="1146">
        <f t="shared" ca="1" si="95"/>
        <v>7319.377959558884</v>
      </c>
      <c r="AN125" s="1146">
        <f t="shared" ca="1" si="95"/>
        <v>7263.5768643606234</v>
      </c>
      <c r="AO125" s="1146">
        <f t="shared" ca="1" si="95"/>
        <v>7206.8318093605494</v>
      </c>
      <c r="AP125" s="1146">
        <f t="shared" ca="1" si="95"/>
        <v>7153.1219611125471</v>
      </c>
      <c r="AQ125" s="1146">
        <f t="shared" ca="1" si="95"/>
        <v>7098.2756717295706</v>
      </c>
      <c r="AR125" s="1146">
        <f t="shared" ca="1" si="95"/>
        <v>7048.916950256018</v>
      </c>
      <c r="AS125" s="1146">
        <f t="shared" ca="1" si="95"/>
        <v>1628859.2865730005</v>
      </c>
      <c r="AT125" s="1146">
        <f t="shared" ca="1" si="95"/>
        <v>13361.025636719423</v>
      </c>
      <c r="AU125" s="1146">
        <f t="shared" ca="1" si="95"/>
        <v>13361.025636719423</v>
      </c>
      <c r="AV125" s="1146">
        <f t="shared" ca="1" si="95"/>
        <v>13361.025636719423</v>
      </c>
      <c r="AW125" s="1146">
        <f t="shared" ca="1" si="95"/>
        <v>13361.025636719423</v>
      </c>
      <c r="AX125" s="1146">
        <f t="shared" ca="1" si="95"/>
        <v>13361.025636719423</v>
      </c>
      <c r="AY125" s="1146">
        <f t="shared" ca="1" si="95"/>
        <v>13361.025636719423</v>
      </c>
      <c r="AZ125" s="1146">
        <f t="shared" ca="1" si="95"/>
        <v>13361.025636719423</v>
      </c>
      <c r="BA125" s="1146">
        <f t="shared" ca="1" si="95"/>
        <v>13361.025636719423</v>
      </c>
      <c r="BB125" s="1146">
        <f t="shared" ca="1" si="95"/>
        <v>13361.025636719423</v>
      </c>
      <c r="BC125" s="1146">
        <f t="shared" ca="1" si="95"/>
        <v>13361.025636719423</v>
      </c>
      <c r="BD125" s="1146">
        <f t="shared" ca="1" si="95"/>
        <v>13361.025636719423</v>
      </c>
      <c r="BE125" s="1146">
        <f t="shared" ca="1" si="95"/>
        <v>13361.025636719423</v>
      </c>
      <c r="BF125" s="1146">
        <f t="shared" ca="1" si="95"/>
        <v>14420.522774143257</v>
      </c>
      <c r="BG125" s="1146">
        <f t="shared" ca="1" si="95"/>
        <v>14420.522774143257</v>
      </c>
      <c r="BH125" s="1146">
        <f t="shared" ca="1" si="95"/>
        <v>14420.522774143257</v>
      </c>
      <c r="BI125" s="1146">
        <f t="shared" ca="1" si="95"/>
        <v>14420.522774143257</v>
      </c>
      <c r="BJ125" s="1146">
        <f t="shared" ca="1" si="95"/>
        <v>14420.522774143257</v>
      </c>
      <c r="BK125" s="1146">
        <f t="shared" ca="1" si="95"/>
        <v>14420.522774143257</v>
      </c>
      <c r="BL125" s="1146">
        <f t="shared" ca="1" si="95"/>
        <v>14420.522774143257</v>
      </c>
      <c r="BM125" s="1146">
        <f t="shared" ca="1" si="95"/>
        <v>14420.522774143257</v>
      </c>
      <c r="BN125" s="1146">
        <f t="shared" ca="1" si="95"/>
        <v>14420.522774143257</v>
      </c>
      <c r="BO125" s="1146">
        <f t="shared" ca="1" si="96"/>
        <v>14420.522774143257</v>
      </c>
      <c r="BP125" s="1146">
        <f t="shared" ca="1" si="96"/>
        <v>14420.522774143257</v>
      </c>
      <c r="BQ125" s="1146">
        <f t="shared" ca="1" si="96"/>
        <v>3123731.4670853144</v>
      </c>
      <c r="BR125" s="1146">
        <f t="shared" si="96"/>
        <v>0</v>
      </c>
      <c r="BS125" s="1146">
        <f t="shared" si="96"/>
        <v>0</v>
      </c>
      <c r="BT125" s="1146">
        <f t="shared" si="96"/>
        <v>0</v>
      </c>
      <c r="BU125" s="1146">
        <f t="shared" si="96"/>
        <v>0</v>
      </c>
      <c r="BV125" s="1146">
        <f t="shared" si="96"/>
        <v>0</v>
      </c>
      <c r="BW125" s="1146">
        <f t="shared" si="96"/>
        <v>0</v>
      </c>
      <c r="BX125" s="1146">
        <f t="shared" si="96"/>
        <v>0</v>
      </c>
      <c r="BY125" s="1146">
        <f t="shared" si="96"/>
        <v>0</v>
      </c>
      <c r="BZ125" s="1146">
        <f t="shared" si="96"/>
        <v>0</v>
      </c>
      <c r="CA125" s="1146">
        <f t="shared" si="96"/>
        <v>0</v>
      </c>
      <c r="CB125" s="1146">
        <f t="shared" si="96"/>
        <v>0</v>
      </c>
      <c r="CC125" s="1146">
        <f t="shared" si="96"/>
        <v>0</v>
      </c>
      <c r="CD125" s="1146">
        <f t="shared" si="96"/>
        <v>0</v>
      </c>
      <c r="CE125" s="1146">
        <f t="shared" si="96"/>
        <v>0</v>
      </c>
      <c r="CF125" s="1146">
        <f t="shared" si="96"/>
        <v>0</v>
      </c>
      <c r="CG125" s="1146">
        <f t="shared" si="96"/>
        <v>0</v>
      </c>
    </row>
    <row r="126" spans="1:85">
      <c r="A126" s="1120" t="s">
        <v>650</v>
      </c>
      <c r="B126" s="1146">
        <f ca="1">+SUM(C126:CG126)</f>
        <v>24263079.887080815</v>
      </c>
      <c r="C126" s="1146">
        <f t="shared" ref="C126:BN126" ca="1" si="97">C117*(1-$G$15)</f>
        <v>0</v>
      </c>
      <c r="D126" s="1146">
        <f t="shared" ca="1" si="97"/>
        <v>0</v>
      </c>
      <c r="E126" s="1146">
        <f t="shared" ca="1" si="97"/>
        <v>0</v>
      </c>
      <c r="F126" s="1146">
        <f t="shared" ca="1" si="97"/>
        <v>0</v>
      </c>
      <c r="G126" s="1146">
        <f t="shared" ca="1" si="97"/>
        <v>0</v>
      </c>
      <c r="H126" s="1146">
        <f t="shared" ca="1" si="97"/>
        <v>0</v>
      </c>
      <c r="I126" s="1146">
        <f t="shared" ca="1" si="97"/>
        <v>0</v>
      </c>
      <c r="J126" s="1146">
        <f t="shared" ca="1" si="97"/>
        <v>0</v>
      </c>
      <c r="K126" s="1146">
        <f t="shared" ca="1" si="97"/>
        <v>0</v>
      </c>
      <c r="L126" s="1146">
        <f t="shared" ca="1" si="97"/>
        <v>0</v>
      </c>
      <c r="M126" s="1146">
        <f t="shared" ca="1" si="97"/>
        <v>0</v>
      </c>
      <c r="N126" s="1146">
        <f t="shared" ca="1" si="97"/>
        <v>0</v>
      </c>
      <c r="O126" s="1146">
        <f t="shared" ca="1" si="97"/>
        <v>0</v>
      </c>
      <c r="P126" s="1146">
        <f t="shared" ca="1" si="97"/>
        <v>0</v>
      </c>
      <c r="Q126" s="1146">
        <f t="shared" ca="1" si="97"/>
        <v>0</v>
      </c>
      <c r="R126" s="1146">
        <f t="shared" ca="1" si="97"/>
        <v>0</v>
      </c>
      <c r="S126" s="1146">
        <f t="shared" ca="1" si="97"/>
        <v>0</v>
      </c>
      <c r="T126" s="1146">
        <f t="shared" ca="1" si="97"/>
        <v>0</v>
      </c>
      <c r="U126" s="1146">
        <f t="shared" ca="1" si="97"/>
        <v>0</v>
      </c>
      <c r="V126" s="1146">
        <f t="shared" ca="1" si="97"/>
        <v>0</v>
      </c>
      <c r="W126" s="1146">
        <f t="shared" ca="1" si="97"/>
        <v>0</v>
      </c>
      <c r="X126" s="1146">
        <f t="shared" ca="1" si="97"/>
        <v>0</v>
      </c>
      <c r="Y126" s="1146">
        <f t="shared" ca="1" si="97"/>
        <v>0</v>
      </c>
      <c r="Z126" s="1146">
        <f t="shared" ca="1" si="97"/>
        <v>0</v>
      </c>
      <c r="AA126" s="1146">
        <f t="shared" ca="1" si="97"/>
        <v>0</v>
      </c>
      <c r="AB126" s="1146">
        <f t="shared" ca="1" si="97"/>
        <v>0</v>
      </c>
      <c r="AC126" s="1146">
        <f t="shared" ca="1" si="97"/>
        <v>0</v>
      </c>
      <c r="AD126" s="1146">
        <f t="shared" ca="1" si="97"/>
        <v>0</v>
      </c>
      <c r="AE126" s="1146">
        <f t="shared" ca="1" si="97"/>
        <v>0</v>
      </c>
      <c r="AF126" s="1146">
        <f t="shared" ca="1" si="97"/>
        <v>0</v>
      </c>
      <c r="AG126" s="1146">
        <f t="shared" ca="1" si="97"/>
        <v>0</v>
      </c>
      <c r="AH126" s="1146">
        <f t="shared" ca="1" si="97"/>
        <v>0</v>
      </c>
      <c r="AI126" s="1146">
        <f t="shared" ca="1" si="97"/>
        <v>0</v>
      </c>
      <c r="AJ126" s="1146">
        <f t="shared" ca="1" si="97"/>
        <v>0</v>
      </c>
      <c r="AK126" s="1146">
        <f t="shared" ca="1" si="97"/>
        <v>0</v>
      </c>
      <c r="AL126" s="1146">
        <f t="shared" ca="1" si="97"/>
        <v>0</v>
      </c>
      <c r="AM126" s="1146">
        <f t="shared" ca="1" si="97"/>
        <v>0</v>
      </c>
      <c r="AN126" s="1146">
        <f t="shared" ca="1" si="97"/>
        <v>0</v>
      </c>
      <c r="AO126" s="1146">
        <f t="shared" ca="1" si="97"/>
        <v>0</v>
      </c>
      <c r="AP126" s="1146">
        <f t="shared" ca="1" si="97"/>
        <v>0</v>
      </c>
      <c r="AQ126" s="1146">
        <f t="shared" ca="1" si="97"/>
        <v>0</v>
      </c>
      <c r="AR126" s="1146">
        <f t="shared" ca="1" si="97"/>
        <v>0</v>
      </c>
      <c r="AS126" s="1146">
        <f t="shared" ca="1" si="97"/>
        <v>0</v>
      </c>
      <c r="AT126" s="1146">
        <f t="shared" ca="1" si="97"/>
        <v>0</v>
      </c>
      <c r="AU126" s="1146">
        <f t="shared" ca="1" si="97"/>
        <v>0</v>
      </c>
      <c r="AV126" s="1146">
        <f t="shared" ca="1" si="97"/>
        <v>0</v>
      </c>
      <c r="AW126" s="1146">
        <f t="shared" ca="1" si="97"/>
        <v>0</v>
      </c>
      <c r="AX126" s="1146">
        <f t="shared" ca="1" si="97"/>
        <v>0</v>
      </c>
      <c r="AY126" s="1146">
        <f t="shared" ca="1" si="97"/>
        <v>0</v>
      </c>
      <c r="AZ126" s="1146">
        <f t="shared" ca="1" si="97"/>
        <v>0</v>
      </c>
      <c r="BA126" s="1146">
        <f t="shared" ca="1" si="97"/>
        <v>0</v>
      </c>
      <c r="BB126" s="1146">
        <f t="shared" ca="1" si="97"/>
        <v>0</v>
      </c>
      <c r="BC126" s="1146">
        <f t="shared" ca="1" si="97"/>
        <v>0</v>
      </c>
      <c r="BD126" s="1146">
        <f t="shared" ca="1" si="97"/>
        <v>0</v>
      </c>
      <c r="BE126" s="1146">
        <f t="shared" ca="1" si="97"/>
        <v>0</v>
      </c>
      <c r="BF126" s="1146">
        <f t="shared" ca="1" si="97"/>
        <v>0</v>
      </c>
      <c r="BG126" s="1146">
        <f t="shared" ca="1" si="97"/>
        <v>0</v>
      </c>
      <c r="BH126" s="1146">
        <f t="shared" ca="1" si="97"/>
        <v>0</v>
      </c>
      <c r="BI126" s="1146">
        <f t="shared" ca="1" si="97"/>
        <v>0</v>
      </c>
      <c r="BJ126" s="1146">
        <f t="shared" ca="1" si="97"/>
        <v>0</v>
      </c>
      <c r="BK126" s="1146">
        <f t="shared" ca="1" si="97"/>
        <v>0</v>
      </c>
      <c r="BL126" s="1146">
        <f t="shared" ca="1" si="97"/>
        <v>0</v>
      </c>
      <c r="BM126" s="1146">
        <f t="shared" ca="1" si="97"/>
        <v>0</v>
      </c>
      <c r="BN126" s="1146">
        <f t="shared" ca="1" si="97"/>
        <v>0</v>
      </c>
      <c r="BO126" s="1146">
        <f t="shared" ref="BO126:CG126" ca="1" si="98">BO117*(1-$G$15)</f>
        <v>0</v>
      </c>
      <c r="BP126" s="1146">
        <f t="shared" ca="1" si="98"/>
        <v>0</v>
      </c>
      <c r="BQ126" s="1146">
        <f t="shared" ca="1" si="98"/>
        <v>24263079.887080815</v>
      </c>
      <c r="BR126" s="1146">
        <f t="shared" ca="1" si="98"/>
        <v>0</v>
      </c>
      <c r="BS126" s="1146">
        <f t="shared" ca="1" si="98"/>
        <v>0</v>
      </c>
      <c r="BT126" s="1146">
        <f t="shared" ca="1" si="98"/>
        <v>0</v>
      </c>
      <c r="BU126" s="1146">
        <f t="shared" ca="1" si="98"/>
        <v>0</v>
      </c>
      <c r="BV126" s="1146">
        <f t="shared" ca="1" si="98"/>
        <v>0</v>
      </c>
      <c r="BW126" s="1146">
        <f t="shared" ca="1" si="98"/>
        <v>0</v>
      </c>
      <c r="BX126" s="1146">
        <f t="shared" ca="1" si="98"/>
        <v>0</v>
      </c>
      <c r="BY126" s="1146">
        <f t="shared" ca="1" si="98"/>
        <v>0</v>
      </c>
      <c r="BZ126" s="1146">
        <f t="shared" ca="1" si="98"/>
        <v>0</v>
      </c>
      <c r="CA126" s="1146">
        <f t="shared" ca="1" si="98"/>
        <v>0</v>
      </c>
      <c r="CB126" s="1146">
        <f t="shared" ca="1" si="98"/>
        <v>0</v>
      </c>
      <c r="CC126" s="1146">
        <f t="shared" ca="1" si="98"/>
        <v>0</v>
      </c>
      <c r="CD126" s="1146">
        <f t="shared" ca="1" si="98"/>
        <v>0</v>
      </c>
      <c r="CE126" s="1146">
        <f t="shared" ca="1" si="98"/>
        <v>0</v>
      </c>
      <c r="CF126" s="1146">
        <f t="shared" ca="1" si="98"/>
        <v>0</v>
      </c>
      <c r="CG126" s="1146">
        <f t="shared" ca="1" si="98"/>
        <v>0</v>
      </c>
    </row>
    <row r="127" spans="1:85" ht="13">
      <c r="A127" s="1125" t="s">
        <v>802</v>
      </c>
      <c r="B127" s="1147">
        <f ca="1">+SUM(C127:CG127)</f>
        <v>27743538.124970205</v>
      </c>
      <c r="C127" s="1147">
        <f t="shared" ref="C127:BN127" ca="1" si="99">SUM(C124:C126)</f>
        <v>-744548.42621814145</v>
      </c>
      <c r="D127" s="1147">
        <f t="shared" ca="1" si="99"/>
        <v>-140496.67727699969</v>
      </c>
      <c r="E127" s="1147">
        <f t="shared" ca="1" si="99"/>
        <v>-78660.333202322028</v>
      </c>
      <c r="F127" s="1147">
        <f t="shared" ca="1" si="99"/>
        <v>-83454.888496667263</v>
      </c>
      <c r="G127" s="1147">
        <f t="shared" ca="1" si="99"/>
        <v>-87392.300933869628</v>
      </c>
      <c r="H127" s="1147">
        <f t="shared" ca="1" si="99"/>
        <v>-90230.856228214834</v>
      </c>
      <c r="I127" s="1147">
        <f t="shared" ca="1" si="99"/>
        <v>-94610.554379702939</v>
      </c>
      <c r="J127" s="1147">
        <f t="shared" ca="1" si="99"/>
        <v>-102989.21194846471</v>
      </c>
      <c r="K127" s="1147">
        <f t="shared" ca="1" si="99"/>
        <v>-107344.97669724729</v>
      </c>
      <c r="L127" s="1147">
        <f t="shared" ca="1" si="99"/>
        <v>-111691.37620149292</v>
      </c>
      <c r="M127" s="1147">
        <f t="shared" ca="1" si="99"/>
        <v>-31258.192982559784</v>
      </c>
      <c r="N127" s="1147">
        <f t="shared" ca="1" si="99"/>
        <v>0</v>
      </c>
      <c r="O127" s="1147">
        <f t="shared" ca="1" si="99"/>
        <v>0</v>
      </c>
      <c r="P127" s="1147">
        <f t="shared" ca="1" si="99"/>
        <v>0</v>
      </c>
      <c r="Q127" s="1147">
        <f t="shared" ca="1" si="99"/>
        <v>0</v>
      </c>
      <c r="R127" s="1147">
        <f t="shared" ca="1" si="99"/>
        <v>0</v>
      </c>
      <c r="S127" s="1147">
        <f t="shared" ca="1" si="99"/>
        <v>0</v>
      </c>
      <c r="T127" s="1147">
        <f t="shared" ca="1" si="99"/>
        <v>0</v>
      </c>
      <c r="U127" s="1147">
        <f t="shared" ca="1" si="99"/>
        <v>0</v>
      </c>
      <c r="V127" s="1147">
        <f t="shared" ca="1" si="99"/>
        <v>0</v>
      </c>
      <c r="W127" s="1147">
        <f t="shared" ca="1" si="99"/>
        <v>0</v>
      </c>
      <c r="X127" s="1147">
        <f t="shared" ca="1" si="99"/>
        <v>0</v>
      </c>
      <c r="Y127" s="1147">
        <f t="shared" ca="1" si="99"/>
        <v>0</v>
      </c>
      <c r="Z127" s="1147">
        <f t="shared" ca="1" si="99"/>
        <v>0</v>
      </c>
      <c r="AA127" s="1147">
        <f t="shared" ca="1" si="99"/>
        <v>0</v>
      </c>
      <c r="AB127" s="1147">
        <f t="shared" ca="1" si="99"/>
        <v>0</v>
      </c>
      <c r="AC127" s="1147">
        <f t="shared" ca="1" si="99"/>
        <v>0</v>
      </c>
      <c r="AD127" s="1147">
        <f t="shared" ca="1" si="99"/>
        <v>0</v>
      </c>
      <c r="AE127" s="1147">
        <f t="shared" ca="1" si="99"/>
        <v>0</v>
      </c>
      <c r="AF127" s="1147">
        <f t="shared" ca="1" si="99"/>
        <v>0</v>
      </c>
      <c r="AG127" s="1147">
        <f t="shared" ca="1" si="99"/>
        <v>0</v>
      </c>
      <c r="AH127" s="1147">
        <f t="shared" ca="1" si="99"/>
        <v>8565.5757017658761</v>
      </c>
      <c r="AI127" s="1147">
        <f t="shared" ca="1" si="99"/>
        <v>7643.3599106739057</v>
      </c>
      <c r="AJ127" s="1147">
        <f t="shared" ca="1" si="99"/>
        <v>7473.902662850317</v>
      </c>
      <c r="AK127" s="1147">
        <f t="shared" ca="1" si="99"/>
        <v>7436.6428597911299</v>
      </c>
      <c r="AL127" s="1147">
        <f t="shared" ca="1" si="99"/>
        <v>7377.6382890924388</v>
      </c>
      <c r="AM127" s="1147">
        <f t="shared" ca="1" si="99"/>
        <v>7319.377959558884</v>
      </c>
      <c r="AN127" s="1147">
        <f t="shared" ca="1" si="99"/>
        <v>7263.5768643606234</v>
      </c>
      <c r="AO127" s="1147">
        <f t="shared" ca="1" si="99"/>
        <v>7206.8318093605494</v>
      </c>
      <c r="AP127" s="1147">
        <f t="shared" ca="1" si="99"/>
        <v>7153.1219611125471</v>
      </c>
      <c r="AQ127" s="1147">
        <f t="shared" ca="1" si="99"/>
        <v>7098.2756717295706</v>
      </c>
      <c r="AR127" s="1147">
        <f t="shared" ca="1" si="99"/>
        <v>7048.916950256018</v>
      </c>
      <c r="AS127" s="1147">
        <f t="shared" ca="1" si="99"/>
        <v>1628859.2865730005</v>
      </c>
      <c r="AT127" s="1147">
        <f t="shared" ca="1" si="99"/>
        <v>13361.025636719423</v>
      </c>
      <c r="AU127" s="1147">
        <f t="shared" ca="1" si="99"/>
        <v>13361.025636719423</v>
      </c>
      <c r="AV127" s="1147">
        <f t="shared" ca="1" si="99"/>
        <v>13361.025636719423</v>
      </c>
      <c r="AW127" s="1147">
        <f t="shared" ca="1" si="99"/>
        <v>13361.025636719423</v>
      </c>
      <c r="AX127" s="1147">
        <f t="shared" ca="1" si="99"/>
        <v>13361.025636719423</v>
      </c>
      <c r="AY127" s="1147">
        <f t="shared" ca="1" si="99"/>
        <v>13361.025636719423</v>
      </c>
      <c r="AZ127" s="1147">
        <f t="shared" ca="1" si="99"/>
        <v>13361.025636719423</v>
      </c>
      <c r="BA127" s="1147">
        <f t="shared" ca="1" si="99"/>
        <v>13361.025636719423</v>
      </c>
      <c r="BB127" s="1147">
        <f t="shared" ca="1" si="99"/>
        <v>13361.025636719423</v>
      </c>
      <c r="BC127" s="1147">
        <f t="shared" ca="1" si="99"/>
        <v>13361.025636719423</v>
      </c>
      <c r="BD127" s="1147">
        <f t="shared" ca="1" si="99"/>
        <v>13361.025636719423</v>
      </c>
      <c r="BE127" s="1147">
        <f t="shared" ca="1" si="99"/>
        <v>13361.025636719423</v>
      </c>
      <c r="BF127" s="1147">
        <f t="shared" ca="1" si="99"/>
        <v>14420.522774143257</v>
      </c>
      <c r="BG127" s="1147">
        <f t="shared" ca="1" si="99"/>
        <v>14420.522774143257</v>
      </c>
      <c r="BH127" s="1147">
        <f t="shared" ca="1" si="99"/>
        <v>14420.522774143257</v>
      </c>
      <c r="BI127" s="1147">
        <f t="shared" ca="1" si="99"/>
        <v>14420.522774143257</v>
      </c>
      <c r="BJ127" s="1147">
        <f t="shared" ca="1" si="99"/>
        <v>14420.522774143257</v>
      </c>
      <c r="BK127" s="1147">
        <f t="shared" ca="1" si="99"/>
        <v>14420.522774143257</v>
      </c>
      <c r="BL127" s="1147">
        <f t="shared" ca="1" si="99"/>
        <v>14420.522774143257</v>
      </c>
      <c r="BM127" s="1147">
        <f t="shared" ca="1" si="99"/>
        <v>14420.522774143257</v>
      </c>
      <c r="BN127" s="1147">
        <f t="shared" ca="1" si="99"/>
        <v>14420.522774143257</v>
      </c>
      <c r="BO127" s="1147">
        <f t="shared" ref="BO127:CG127" ca="1" si="100">SUM(BO124:BO126)</f>
        <v>14420.522774143257</v>
      </c>
      <c r="BP127" s="1147">
        <f t="shared" ca="1" si="100"/>
        <v>14420.522774143257</v>
      </c>
      <c r="BQ127" s="1147">
        <f t="shared" ca="1" si="100"/>
        <v>27386811.354166128</v>
      </c>
      <c r="BR127" s="1147">
        <f t="shared" ca="1" si="100"/>
        <v>0</v>
      </c>
      <c r="BS127" s="1147">
        <f t="shared" ca="1" si="100"/>
        <v>0</v>
      </c>
      <c r="BT127" s="1147">
        <f t="shared" ca="1" si="100"/>
        <v>0</v>
      </c>
      <c r="BU127" s="1147">
        <f t="shared" ca="1" si="100"/>
        <v>0</v>
      </c>
      <c r="BV127" s="1147">
        <f t="shared" ca="1" si="100"/>
        <v>0</v>
      </c>
      <c r="BW127" s="1147">
        <f t="shared" ca="1" si="100"/>
        <v>0</v>
      </c>
      <c r="BX127" s="1147">
        <f t="shared" ca="1" si="100"/>
        <v>0</v>
      </c>
      <c r="BY127" s="1147">
        <f t="shared" ca="1" si="100"/>
        <v>0</v>
      </c>
      <c r="BZ127" s="1147">
        <f t="shared" ca="1" si="100"/>
        <v>0</v>
      </c>
      <c r="CA127" s="1147">
        <f t="shared" ca="1" si="100"/>
        <v>0</v>
      </c>
      <c r="CB127" s="1147">
        <f t="shared" ca="1" si="100"/>
        <v>0</v>
      </c>
      <c r="CC127" s="1147">
        <f t="shared" ca="1" si="100"/>
        <v>0</v>
      </c>
      <c r="CD127" s="1147">
        <f t="shared" ca="1" si="100"/>
        <v>0</v>
      </c>
      <c r="CE127" s="1147">
        <f t="shared" ca="1" si="100"/>
        <v>0</v>
      </c>
      <c r="CF127" s="1147">
        <f t="shared" ca="1" si="100"/>
        <v>0</v>
      </c>
      <c r="CG127" s="1147">
        <f t="shared" ca="1" si="100"/>
        <v>0</v>
      </c>
    </row>
    <row r="128" spans="1:85" ht="13">
      <c r="A128" s="1120"/>
      <c r="B128" s="1147"/>
      <c r="C128" s="1146"/>
      <c r="D128" s="1146"/>
      <c r="E128" s="1146"/>
      <c r="F128" s="1146"/>
      <c r="G128" s="1146"/>
      <c r="H128" s="1146"/>
      <c r="I128" s="1146"/>
      <c r="J128" s="1146"/>
      <c r="K128" s="1146"/>
      <c r="L128" s="1146"/>
      <c r="M128" s="1146"/>
      <c r="N128" s="1146"/>
      <c r="O128" s="1146"/>
      <c r="P128" s="1146"/>
      <c r="Q128" s="1146"/>
      <c r="R128" s="1146"/>
      <c r="S128" s="1146"/>
      <c r="T128" s="1146"/>
      <c r="U128" s="1146"/>
      <c r="V128" s="1146"/>
      <c r="W128" s="1146"/>
      <c r="X128" s="1146"/>
      <c r="Y128" s="1146"/>
      <c r="Z128" s="1146"/>
      <c r="AA128" s="1146"/>
      <c r="AB128" s="1146"/>
      <c r="AC128" s="1146"/>
      <c r="AD128" s="1146"/>
      <c r="AE128" s="1146"/>
      <c r="AF128" s="1146"/>
      <c r="AG128" s="1146"/>
      <c r="AH128" s="1146"/>
      <c r="AI128" s="1146"/>
      <c r="AJ128" s="1146"/>
      <c r="AK128" s="1146"/>
      <c r="AL128" s="1146"/>
      <c r="AM128" s="1146"/>
      <c r="AN128" s="1146"/>
      <c r="AO128" s="1146"/>
      <c r="AP128" s="1146"/>
      <c r="AQ128" s="1146"/>
      <c r="AR128" s="1146"/>
      <c r="AS128" s="1146"/>
      <c r="AT128" s="1146"/>
      <c r="AU128" s="1146"/>
      <c r="AV128" s="1146"/>
      <c r="AW128" s="1146"/>
      <c r="AX128" s="1146"/>
      <c r="AY128" s="1146"/>
      <c r="AZ128" s="1146"/>
      <c r="BA128" s="1146"/>
      <c r="BB128" s="1146"/>
      <c r="BC128" s="1146"/>
      <c r="BD128" s="1146"/>
      <c r="BE128" s="1146"/>
      <c r="BF128" s="1146"/>
      <c r="BG128" s="1146"/>
      <c r="BH128" s="1146"/>
      <c r="BI128" s="1146"/>
      <c r="BJ128" s="1146"/>
      <c r="BK128" s="1146"/>
      <c r="BL128" s="1146"/>
      <c r="BM128" s="1146"/>
      <c r="BN128" s="1146"/>
      <c r="BO128" s="1146"/>
      <c r="BP128" s="1146"/>
      <c r="BQ128" s="1146"/>
      <c r="BR128" s="1146"/>
      <c r="BS128" s="1146"/>
      <c r="BT128" s="1146"/>
      <c r="BU128" s="1146"/>
      <c r="BV128" s="1146"/>
      <c r="BW128" s="1146"/>
      <c r="BX128" s="1146"/>
      <c r="BY128" s="1146"/>
      <c r="BZ128" s="1146"/>
      <c r="CA128" s="1146"/>
      <c r="CB128" s="1146"/>
      <c r="CC128" s="1146"/>
      <c r="CD128" s="1146"/>
      <c r="CE128" s="1146"/>
      <c r="CF128" s="1146"/>
      <c r="CG128" s="1146"/>
    </row>
    <row r="129" spans="1:85" ht="13">
      <c r="A129" s="1151" t="str">
        <f>+A123&amp;" IRR"</f>
        <v>Sponsor -- GP IRR</v>
      </c>
      <c r="B129" s="1136">
        <f ca="1">IFERROR(XIRR(C127:CG127,$C$24:$CG$24),0)</f>
        <v>0.76225761175155649</v>
      </c>
      <c r="C129" s="1146"/>
      <c r="D129" s="1146"/>
      <c r="E129" s="1146"/>
      <c r="F129" s="1146"/>
      <c r="G129" s="1146"/>
      <c r="H129" s="1146"/>
      <c r="I129" s="1146"/>
      <c r="J129" s="1146"/>
      <c r="K129" s="1146"/>
      <c r="L129" s="1146"/>
      <c r="M129" s="1146"/>
      <c r="N129" s="1146"/>
      <c r="O129" s="1146"/>
      <c r="P129" s="1146"/>
      <c r="Q129" s="1146"/>
      <c r="R129" s="1146"/>
      <c r="S129" s="1146"/>
      <c r="T129" s="1146"/>
      <c r="U129" s="1146"/>
      <c r="V129" s="1146"/>
      <c r="W129" s="1146"/>
      <c r="X129" s="1146"/>
      <c r="Y129" s="1146"/>
      <c r="Z129" s="1146"/>
      <c r="AA129" s="1146"/>
      <c r="AB129" s="1146"/>
      <c r="AC129" s="1146"/>
      <c r="AD129" s="1146"/>
      <c r="AE129" s="1146"/>
      <c r="AF129" s="1146"/>
      <c r="AG129" s="1146"/>
      <c r="AH129" s="1146"/>
      <c r="AI129" s="1146"/>
      <c r="AJ129" s="1146"/>
      <c r="AK129" s="1146"/>
      <c r="AL129" s="1146"/>
      <c r="AM129" s="1146"/>
      <c r="AN129" s="1146"/>
      <c r="AO129" s="1146"/>
      <c r="AP129" s="1146"/>
      <c r="AQ129" s="1146"/>
      <c r="AR129" s="1146"/>
      <c r="AS129" s="1146"/>
      <c r="AT129" s="1146"/>
      <c r="AU129" s="1146"/>
      <c r="AV129" s="1146"/>
      <c r="AW129" s="1146"/>
      <c r="AX129" s="1146"/>
      <c r="AY129" s="1146"/>
      <c r="AZ129" s="1146"/>
      <c r="BA129" s="1146"/>
      <c r="BB129" s="1146"/>
      <c r="BC129" s="1146"/>
      <c r="BD129" s="1146"/>
      <c r="BE129" s="1146"/>
      <c r="BF129" s="1146"/>
      <c r="BG129" s="1146"/>
      <c r="BH129" s="1146"/>
      <c r="BI129" s="1146"/>
      <c r="BJ129" s="1146"/>
      <c r="BK129" s="1146"/>
      <c r="BL129" s="1146"/>
      <c r="BM129" s="1146"/>
      <c r="BN129" s="1146"/>
      <c r="BO129" s="1146"/>
      <c r="BP129" s="1146"/>
      <c r="BQ129" s="1146"/>
      <c r="BR129" s="1146"/>
      <c r="BS129" s="1146"/>
      <c r="BT129" s="1146"/>
      <c r="BU129" s="1146"/>
      <c r="BV129" s="1146"/>
      <c r="BW129" s="1146"/>
      <c r="BX129" s="1146"/>
      <c r="BY129" s="1146"/>
      <c r="BZ129" s="1146"/>
      <c r="CA129" s="1146"/>
      <c r="CB129" s="1146"/>
      <c r="CC129" s="1146"/>
      <c r="CD129" s="1146"/>
      <c r="CE129" s="1146"/>
      <c r="CF129" s="1146"/>
      <c r="CG129" s="1146"/>
    </row>
    <row r="130" spans="1:85" ht="13">
      <c r="A130" s="1151" t="str">
        <f>+A123&amp;" MOIC"</f>
        <v>Sponsor -- GP MOIC</v>
      </c>
      <c r="B130" s="1152">
        <f ca="1">IFERROR(SUM(C125:CG126)/-SUM(C124:CG124),"NA")</f>
        <v>17.586301447359102</v>
      </c>
      <c r="C130" s="1146"/>
      <c r="D130" s="1146"/>
      <c r="E130" s="1146"/>
      <c r="F130" s="1146"/>
      <c r="G130" s="1146"/>
      <c r="H130" s="1146"/>
      <c r="I130" s="1146"/>
      <c r="J130" s="1146"/>
      <c r="K130" s="1146"/>
      <c r="L130" s="1146"/>
      <c r="M130" s="1146"/>
      <c r="N130" s="1146"/>
      <c r="O130" s="1146"/>
      <c r="P130" s="1146"/>
      <c r="Q130" s="1146"/>
      <c r="R130" s="1146"/>
      <c r="S130" s="1146"/>
      <c r="T130" s="1146"/>
      <c r="U130" s="1146"/>
      <c r="V130" s="1146"/>
      <c r="W130" s="1146"/>
      <c r="X130" s="1146"/>
      <c r="Y130" s="1146"/>
      <c r="Z130" s="1146"/>
      <c r="AA130" s="1146"/>
      <c r="AB130" s="1146"/>
      <c r="AC130" s="1146"/>
      <c r="AD130" s="1146"/>
      <c r="AE130" s="1146"/>
      <c r="AF130" s="1146"/>
      <c r="AG130" s="1146"/>
      <c r="AH130" s="1146"/>
      <c r="AI130" s="1146"/>
      <c r="AJ130" s="1146"/>
      <c r="AK130" s="1146"/>
      <c r="AL130" s="1146"/>
      <c r="AM130" s="1146"/>
      <c r="AN130" s="1146"/>
      <c r="AO130" s="1146"/>
      <c r="AP130" s="1146"/>
      <c r="AQ130" s="1146"/>
      <c r="AR130" s="1146"/>
      <c r="AS130" s="1146"/>
      <c r="AT130" s="1146"/>
      <c r="AU130" s="1146"/>
      <c r="AV130" s="1146"/>
      <c r="AW130" s="1146"/>
      <c r="AX130" s="1146"/>
      <c r="AY130" s="1146"/>
      <c r="AZ130" s="1146"/>
      <c r="BA130" s="1146"/>
      <c r="BB130" s="1146"/>
      <c r="BC130" s="1146"/>
      <c r="BD130" s="1146"/>
      <c r="BE130" s="1146"/>
      <c r="BF130" s="1146"/>
      <c r="BG130" s="1146"/>
      <c r="BH130" s="1146"/>
      <c r="BI130" s="1146"/>
      <c r="BJ130" s="1146"/>
      <c r="BK130" s="1146"/>
      <c r="BL130" s="1146"/>
      <c r="BM130" s="1146"/>
      <c r="BN130" s="1146"/>
      <c r="BO130" s="1146"/>
      <c r="BP130" s="1146"/>
      <c r="BQ130" s="1146"/>
      <c r="BR130" s="1146"/>
      <c r="BS130" s="1146"/>
      <c r="BT130" s="1146"/>
      <c r="BU130" s="1146"/>
      <c r="BV130" s="1146"/>
      <c r="BW130" s="1146"/>
      <c r="BX130" s="1146"/>
      <c r="BY130" s="1146"/>
      <c r="BZ130" s="1146"/>
      <c r="CA130" s="1146"/>
      <c r="CB130" s="1146"/>
      <c r="CC130" s="1146"/>
      <c r="CD130" s="1146"/>
      <c r="CE130" s="1146"/>
      <c r="CF130" s="1146"/>
      <c r="CG130" s="1146"/>
    </row>
    <row r="131" spans="1:85" ht="13">
      <c r="A131" s="1125"/>
      <c r="B131" s="1153"/>
      <c r="C131" s="1146"/>
      <c r="D131" s="1146"/>
      <c r="E131" s="1146"/>
      <c r="F131" s="1146"/>
      <c r="G131" s="1146"/>
      <c r="H131" s="1146"/>
      <c r="I131" s="1146"/>
      <c r="J131" s="1146"/>
      <c r="K131" s="1146"/>
      <c r="L131" s="1146"/>
      <c r="M131" s="1146"/>
      <c r="N131" s="1146"/>
      <c r="O131" s="1146"/>
      <c r="P131" s="1146"/>
      <c r="Q131" s="1146"/>
      <c r="R131" s="1146"/>
      <c r="S131" s="1146"/>
      <c r="T131" s="1146"/>
      <c r="U131" s="1146"/>
      <c r="V131" s="1146"/>
      <c r="W131" s="1146"/>
      <c r="X131" s="1146"/>
      <c r="Y131" s="1146"/>
      <c r="Z131" s="1146"/>
      <c r="AA131" s="1146"/>
      <c r="AB131" s="1146"/>
      <c r="AC131" s="1146"/>
      <c r="AD131" s="1146"/>
      <c r="AE131" s="1146"/>
      <c r="AF131" s="1146"/>
      <c r="AG131" s="1146"/>
      <c r="AH131" s="1146"/>
      <c r="AI131" s="1146"/>
      <c r="AJ131" s="1146"/>
      <c r="AK131" s="1146"/>
      <c r="AL131" s="1146"/>
      <c r="AM131" s="1146"/>
      <c r="AN131" s="1146"/>
      <c r="AO131" s="1146"/>
      <c r="AP131" s="1146"/>
      <c r="AQ131" s="1146"/>
      <c r="AR131" s="1146"/>
      <c r="AS131" s="1146"/>
      <c r="AT131" s="1146"/>
      <c r="AU131" s="1146"/>
      <c r="AV131" s="1146"/>
      <c r="AW131" s="1146"/>
      <c r="AX131" s="1146"/>
      <c r="AY131" s="1146"/>
      <c r="AZ131" s="1146"/>
      <c r="BA131" s="1146"/>
      <c r="BB131" s="1146"/>
      <c r="BC131" s="1146"/>
      <c r="BD131" s="1146"/>
      <c r="BE131" s="1146"/>
      <c r="BF131" s="1146"/>
      <c r="BG131" s="1146"/>
      <c r="BH131" s="1146"/>
      <c r="BI131" s="1146"/>
      <c r="BJ131" s="1146"/>
      <c r="BK131" s="1146"/>
      <c r="BL131" s="1146"/>
      <c r="BM131" s="1146"/>
      <c r="BN131" s="1146"/>
      <c r="BO131" s="1146"/>
      <c r="BP131" s="1146"/>
      <c r="BQ131" s="1146"/>
      <c r="BR131" s="1146"/>
      <c r="BS131" s="1146"/>
      <c r="BT131" s="1146"/>
      <c r="BU131" s="1146"/>
      <c r="BV131" s="1146"/>
      <c r="BW131" s="1146"/>
      <c r="BX131" s="1146"/>
      <c r="BY131" s="1146"/>
      <c r="BZ131" s="1146"/>
      <c r="CA131" s="1146"/>
      <c r="CB131" s="1146"/>
      <c r="CC131" s="1146"/>
      <c r="CD131" s="1146"/>
      <c r="CE131" s="1146"/>
      <c r="CF131" s="1146"/>
      <c r="CG131" s="1146"/>
    </row>
    <row r="132" spans="1:85" ht="13">
      <c r="A132" s="1148" t="s">
        <v>804</v>
      </c>
      <c r="B132" s="1149" t="str">
        <f>+B33</f>
        <v>Total</v>
      </c>
      <c r="C132" s="1150"/>
      <c r="D132" s="1150"/>
      <c r="E132" s="1150"/>
      <c r="F132" s="1150"/>
      <c r="G132" s="1150"/>
      <c r="H132" s="1150"/>
      <c r="I132" s="1150"/>
      <c r="J132" s="1150"/>
      <c r="K132" s="1150"/>
      <c r="L132" s="1150"/>
      <c r="M132" s="1150"/>
      <c r="N132" s="1150"/>
      <c r="O132" s="1150"/>
      <c r="P132" s="1150"/>
      <c r="Q132" s="1150"/>
      <c r="R132" s="1150"/>
      <c r="S132" s="1150"/>
      <c r="T132" s="1150"/>
      <c r="U132" s="1150"/>
      <c r="V132" s="1150"/>
      <c r="W132" s="1150"/>
      <c r="X132" s="1150"/>
      <c r="Y132" s="1150"/>
      <c r="Z132" s="1150"/>
      <c r="AA132" s="1150"/>
      <c r="AB132" s="1150"/>
      <c r="AC132" s="1150"/>
      <c r="AD132" s="1150"/>
      <c r="AE132" s="1150"/>
      <c r="AF132" s="1150"/>
      <c r="AG132" s="1150"/>
      <c r="AH132" s="1150"/>
      <c r="AI132" s="1150"/>
      <c r="AJ132" s="1150"/>
      <c r="AK132" s="1150"/>
      <c r="AL132" s="1150"/>
      <c r="AM132" s="1150"/>
      <c r="AN132" s="1150"/>
      <c r="AO132" s="1150"/>
      <c r="AP132" s="1150"/>
      <c r="AQ132" s="1150"/>
      <c r="AR132" s="1150"/>
      <c r="AS132" s="1150"/>
      <c r="AT132" s="1150"/>
      <c r="AU132" s="1150"/>
      <c r="AV132" s="1150"/>
      <c r="AW132" s="1150"/>
      <c r="AX132" s="1150"/>
      <c r="AY132" s="1150"/>
      <c r="AZ132" s="1150"/>
      <c r="BA132" s="1150"/>
      <c r="BB132" s="1150"/>
      <c r="BC132" s="1150"/>
      <c r="BD132" s="1150"/>
      <c r="BE132" s="1150"/>
      <c r="BF132" s="1150"/>
      <c r="BG132" s="1150"/>
      <c r="BH132" s="1150"/>
      <c r="BI132" s="1150"/>
      <c r="BJ132" s="1150"/>
      <c r="BK132" s="1150"/>
      <c r="BL132" s="1150"/>
      <c r="BM132" s="1150"/>
      <c r="BN132" s="1150"/>
      <c r="BO132" s="1150"/>
      <c r="BP132" s="1150"/>
      <c r="BQ132" s="1150"/>
      <c r="BR132" s="1150"/>
      <c r="BS132" s="1150"/>
      <c r="BT132" s="1150"/>
      <c r="BU132" s="1150"/>
      <c r="BV132" s="1150"/>
      <c r="BW132" s="1150"/>
      <c r="BX132" s="1150"/>
      <c r="BY132" s="1150"/>
      <c r="BZ132" s="1150"/>
      <c r="CA132" s="1150"/>
      <c r="CB132" s="1150"/>
      <c r="CC132" s="1150"/>
      <c r="CD132" s="1150"/>
      <c r="CE132" s="1150"/>
      <c r="CF132" s="1150"/>
      <c r="CG132" s="1150"/>
    </row>
    <row r="133" spans="1:85">
      <c r="A133" s="1120" t="s">
        <v>799</v>
      </c>
      <c r="B133" s="1146">
        <f ca="1">+SUM(C133:CG133)</f>
        <v>-6690711.178262732</v>
      </c>
      <c r="C133" s="1146">
        <f t="shared" ref="C133:BN134" ca="1" si="101">C115*$H$14</f>
        <v>-2978193.7048725667</v>
      </c>
      <c r="D133" s="1146">
        <f t="shared" ca="1" si="101"/>
        <v>-561986.70910799887</v>
      </c>
      <c r="E133" s="1146">
        <f t="shared" ca="1" si="101"/>
        <v>-314641.33280928823</v>
      </c>
      <c r="F133" s="1146">
        <f t="shared" ca="1" si="101"/>
        <v>-333819.55398666911</v>
      </c>
      <c r="G133" s="1146">
        <f t="shared" ca="1" si="101"/>
        <v>-349569.20373547863</v>
      </c>
      <c r="H133" s="1146">
        <f t="shared" ca="1" si="101"/>
        <v>-360923.42491285945</v>
      </c>
      <c r="I133" s="1146">
        <f t="shared" ca="1" si="101"/>
        <v>-378442.21751881181</v>
      </c>
      <c r="J133" s="1146">
        <f t="shared" ca="1" si="101"/>
        <v>-411956.84779385896</v>
      </c>
      <c r="K133" s="1146">
        <f t="shared" ca="1" si="101"/>
        <v>-429379.90678898926</v>
      </c>
      <c r="L133" s="1146">
        <f t="shared" ca="1" si="101"/>
        <v>-446765.50480597181</v>
      </c>
      <c r="M133" s="1146">
        <f t="shared" ca="1" si="101"/>
        <v>-125032.77193023916</v>
      </c>
      <c r="N133" s="1146">
        <f t="shared" ca="1" si="101"/>
        <v>0</v>
      </c>
      <c r="O133" s="1146">
        <f t="shared" ca="1" si="101"/>
        <v>0</v>
      </c>
      <c r="P133" s="1146">
        <f t="shared" ca="1" si="101"/>
        <v>0</v>
      </c>
      <c r="Q133" s="1146">
        <f t="shared" ca="1" si="101"/>
        <v>0</v>
      </c>
      <c r="R133" s="1146">
        <f t="shared" ca="1" si="101"/>
        <v>0</v>
      </c>
      <c r="S133" s="1146">
        <f t="shared" ca="1" si="101"/>
        <v>0</v>
      </c>
      <c r="T133" s="1146">
        <f t="shared" ca="1" si="101"/>
        <v>0</v>
      </c>
      <c r="U133" s="1146">
        <f t="shared" ca="1" si="101"/>
        <v>0</v>
      </c>
      <c r="V133" s="1146">
        <f t="shared" ca="1" si="101"/>
        <v>0</v>
      </c>
      <c r="W133" s="1146">
        <f t="shared" ca="1" si="101"/>
        <v>0</v>
      </c>
      <c r="X133" s="1146">
        <f t="shared" ca="1" si="101"/>
        <v>0</v>
      </c>
      <c r="Y133" s="1146">
        <f t="shared" ca="1" si="101"/>
        <v>0</v>
      </c>
      <c r="Z133" s="1146">
        <f t="shared" ca="1" si="101"/>
        <v>0</v>
      </c>
      <c r="AA133" s="1146">
        <f t="shared" ca="1" si="101"/>
        <v>0</v>
      </c>
      <c r="AB133" s="1146">
        <f t="shared" ca="1" si="101"/>
        <v>0</v>
      </c>
      <c r="AC133" s="1146">
        <f t="shared" ca="1" si="101"/>
        <v>0</v>
      </c>
      <c r="AD133" s="1146">
        <f t="shared" ca="1" si="101"/>
        <v>0</v>
      </c>
      <c r="AE133" s="1146">
        <f t="shared" ca="1" si="101"/>
        <v>0</v>
      </c>
      <c r="AF133" s="1146">
        <f t="shared" ca="1" si="101"/>
        <v>0</v>
      </c>
      <c r="AG133" s="1146">
        <f t="shared" ca="1" si="101"/>
        <v>0</v>
      </c>
      <c r="AH133" s="1146">
        <f t="shared" ca="1" si="101"/>
        <v>0</v>
      </c>
      <c r="AI133" s="1146">
        <f t="shared" ca="1" si="101"/>
        <v>0</v>
      </c>
      <c r="AJ133" s="1146">
        <f t="shared" ca="1" si="101"/>
        <v>0</v>
      </c>
      <c r="AK133" s="1146">
        <f t="shared" ca="1" si="101"/>
        <v>0</v>
      </c>
      <c r="AL133" s="1146">
        <f t="shared" ca="1" si="101"/>
        <v>0</v>
      </c>
      <c r="AM133" s="1146">
        <f t="shared" ca="1" si="101"/>
        <v>0</v>
      </c>
      <c r="AN133" s="1146">
        <f t="shared" ca="1" si="101"/>
        <v>0</v>
      </c>
      <c r="AO133" s="1146">
        <f t="shared" ca="1" si="101"/>
        <v>0</v>
      </c>
      <c r="AP133" s="1146">
        <f t="shared" ca="1" si="101"/>
        <v>0</v>
      </c>
      <c r="AQ133" s="1146">
        <f t="shared" ca="1" si="101"/>
        <v>0</v>
      </c>
      <c r="AR133" s="1146">
        <f t="shared" ca="1" si="101"/>
        <v>0</v>
      </c>
      <c r="AS133" s="1146">
        <f t="shared" ca="1" si="101"/>
        <v>0</v>
      </c>
      <c r="AT133" s="1146">
        <f t="shared" ca="1" si="101"/>
        <v>0</v>
      </c>
      <c r="AU133" s="1146">
        <f t="shared" ca="1" si="101"/>
        <v>0</v>
      </c>
      <c r="AV133" s="1146">
        <f t="shared" ca="1" si="101"/>
        <v>0</v>
      </c>
      <c r="AW133" s="1146">
        <f t="shared" ca="1" si="101"/>
        <v>0</v>
      </c>
      <c r="AX133" s="1146">
        <f t="shared" ca="1" si="101"/>
        <v>0</v>
      </c>
      <c r="AY133" s="1146">
        <f t="shared" ca="1" si="101"/>
        <v>0</v>
      </c>
      <c r="AZ133" s="1146">
        <f t="shared" ca="1" si="101"/>
        <v>0</v>
      </c>
      <c r="BA133" s="1146">
        <f t="shared" ca="1" si="101"/>
        <v>0</v>
      </c>
      <c r="BB133" s="1146">
        <f t="shared" ca="1" si="101"/>
        <v>0</v>
      </c>
      <c r="BC133" s="1146">
        <f t="shared" ca="1" si="101"/>
        <v>0</v>
      </c>
      <c r="BD133" s="1146">
        <f t="shared" ca="1" si="101"/>
        <v>0</v>
      </c>
      <c r="BE133" s="1146">
        <f t="shared" ca="1" si="101"/>
        <v>0</v>
      </c>
      <c r="BF133" s="1146">
        <f t="shared" ca="1" si="101"/>
        <v>0</v>
      </c>
      <c r="BG133" s="1146">
        <f t="shared" ca="1" si="101"/>
        <v>0</v>
      </c>
      <c r="BH133" s="1146">
        <f t="shared" ca="1" si="101"/>
        <v>0</v>
      </c>
      <c r="BI133" s="1146">
        <f t="shared" ca="1" si="101"/>
        <v>0</v>
      </c>
      <c r="BJ133" s="1146">
        <f t="shared" ca="1" si="101"/>
        <v>0</v>
      </c>
      <c r="BK133" s="1146">
        <f t="shared" ca="1" si="101"/>
        <v>0</v>
      </c>
      <c r="BL133" s="1146">
        <f t="shared" ca="1" si="101"/>
        <v>0</v>
      </c>
      <c r="BM133" s="1146">
        <f t="shared" ca="1" si="101"/>
        <v>0</v>
      </c>
      <c r="BN133" s="1146">
        <f t="shared" ca="1" si="101"/>
        <v>0</v>
      </c>
      <c r="BO133" s="1146">
        <f t="shared" ref="BO133:CG134" ca="1" si="102">BO115*$H$14</f>
        <v>0</v>
      </c>
      <c r="BP133" s="1146">
        <f t="shared" ca="1" si="102"/>
        <v>0</v>
      </c>
      <c r="BQ133" s="1146">
        <f t="shared" ca="1" si="102"/>
        <v>0</v>
      </c>
      <c r="BR133" s="1146">
        <f t="shared" si="102"/>
        <v>0</v>
      </c>
      <c r="BS133" s="1146">
        <f t="shared" si="102"/>
        <v>0</v>
      </c>
      <c r="BT133" s="1146">
        <f t="shared" si="102"/>
        <v>0</v>
      </c>
      <c r="BU133" s="1146">
        <f t="shared" si="102"/>
        <v>0</v>
      </c>
      <c r="BV133" s="1146">
        <f t="shared" si="102"/>
        <v>0</v>
      </c>
      <c r="BW133" s="1146">
        <f t="shared" si="102"/>
        <v>0</v>
      </c>
      <c r="BX133" s="1146">
        <f t="shared" si="102"/>
        <v>0</v>
      </c>
      <c r="BY133" s="1146">
        <f t="shared" si="102"/>
        <v>0</v>
      </c>
      <c r="BZ133" s="1146">
        <f t="shared" si="102"/>
        <v>0</v>
      </c>
      <c r="CA133" s="1146">
        <f t="shared" si="102"/>
        <v>0</v>
      </c>
      <c r="CB133" s="1146">
        <f t="shared" si="102"/>
        <v>0</v>
      </c>
      <c r="CC133" s="1146">
        <f t="shared" si="102"/>
        <v>0</v>
      </c>
      <c r="CD133" s="1146">
        <f t="shared" si="102"/>
        <v>0</v>
      </c>
      <c r="CE133" s="1146">
        <f t="shared" si="102"/>
        <v>0</v>
      </c>
      <c r="CF133" s="1146">
        <f t="shared" si="102"/>
        <v>0</v>
      </c>
      <c r="CG133" s="1146">
        <f t="shared" si="102"/>
        <v>0</v>
      </c>
    </row>
    <row r="134" spans="1:85">
      <c r="A134" s="1120" t="s">
        <v>800</v>
      </c>
      <c r="B134" s="1146">
        <f ca="1">+SUM(C134:CG134)</f>
        <v>20612544.12982031</v>
      </c>
      <c r="C134" s="1146">
        <f t="shared" ca="1" si="101"/>
        <v>0</v>
      </c>
      <c r="D134" s="1146">
        <f t="shared" ca="1" si="101"/>
        <v>0</v>
      </c>
      <c r="E134" s="1146">
        <f t="shared" ca="1" si="101"/>
        <v>0</v>
      </c>
      <c r="F134" s="1146">
        <f t="shared" ca="1" si="101"/>
        <v>0</v>
      </c>
      <c r="G134" s="1146">
        <f t="shared" ca="1" si="101"/>
        <v>0</v>
      </c>
      <c r="H134" s="1146">
        <f t="shared" ca="1" si="101"/>
        <v>0</v>
      </c>
      <c r="I134" s="1146">
        <f t="shared" ca="1" si="101"/>
        <v>0</v>
      </c>
      <c r="J134" s="1146">
        <f t="shared" ca="1" si="101"/>
        <v>0</v>
      </c>
      <c r="K134" s="1146">
        <f t="shared" ca="1" si="101"/>
        <v>0</v>
      </c>
      <c r="L134" s="1146">
        <f t="shared" ca="1" si="101"/>
        <v>0</v>
      </c>
      <c r="M134" s="1146">
        <f t="shared" ca="1" si="101"/>
        <v>0</v>
      </c>
      <c r="N134" s="1146">
        <f t="shared" ca="1" si="101"/>
        <v>0</v>
      </c>
      <c r="O134" s="1146">
        <f t="shared" ca="1" si="101"/>
        <v>0</v>
      </c>
      <c r="P134" s="1146">
        <f t="shared" ca="1" si="101"/>
        <v>0</v>
      </c>
      <c r="Q134" s="1146">
        <f t="shared" ca="1" si="101"/>
        <v>0</v>
      </c>
      <c r="R134" s="1146">
        <f t="shared" ca="1" si="101"/>
        <v>0</v>
      </c>
      <c r="S134" s="1146">
        <f t="shared" ca="1" si="101"/>
        <v>0</v>
      </c>
      <c r="T134" s="1146">
        <f t="shared" ca="1" si="101"/>
        <v>0</v>
      </c>
      <c r="U134" s="1146">
        <f t="shared" ca="1" si="101"/>
        <v>0</v>
      </c>
      <c r="V134" s="1146">
        <f t="shared" ca="1" si="101"/>
        <v>0</v>
      </c>
      <c r="W134" s="1146">
        <f t="shared" ca="1" si="101"/>
        <v>0</v>
      </c>
      <c r="X134" s="1146">
        <f t="shared" ca="1" si="101"/>
        <v>0</v>
      </c>
      <c r="Y134" s="1146">
        <f t="shared" ca="1" si="101"/>
        <v>0</v>
      </c>
      <c r="Z134" s="1146">
        <f t="shared" ca="1" si="101"/>
        <v>0</v>
      </c>
      <c r="AA134" s="1146">
        <f t="shared" ca="1" si="101"/>
        <v>0</v>
      </c>
      <c r="AB134" s="1146">
        <f t="shared" ca="1" si="101"/>
        <v>0</v>
      </c>
      <c r="AC134" s="1146">
        <f t="shared" ca="1" si="101"/>
        <v>0</v>
      </c>
      <c r="AD134" s="1146">
        <f t="shared" ca="1" si="101"/>
        <v>0</v>
      </c>
      <c r="AE134" s="1146">
        <f t="shared" ca="1" si="101"/>
        <v>0</v>
      </c>
      <c r="AF134" s="1146">
        <f t="shared" ca="1" si="101"/>
        <v>0</v>
      </c>
      <c r="AG134" s="1146">
        <f t="shared" ca="1" si="101"/>
        <v>0</v>
      </c>
      <c r="AH134" s="1146">
        <f t="shared" ca="1" si="101"/>
        <v>34262.302807063512</v>
      </c>
      <c r="AI134" s="1146">
        <f t="shared" ca="1" si="101"/>
        <v>30573.43964269563</v>
      </c>
      <c r="AJ134" s="1146">
        <f t="shared" ca="1" si="101"/>
        <v>29895.610651401275</v>
      </c>
      <c r="AK134" s="1146">
        <f t="shared" ca="1" si="101"/>
        <v>29746.571439164531</v>
      </c>
      <c r="AL134" s="1146">
        <f t="shared" ca="1" si="101"/>
        <v>29510.553156369762</v>
      </c>
      <c r="AM134" s="1146">
        <f t="shared" ca="1" si="101"/>
        <v>29277.511838235543</v>
      </c>
      <c r="AN134" s="1146">
        <f t="shared" ca="1" si="101"/>
        <v>29054.307457442501</v>
      </c>
      <c r="AO134" s="1146">
        <f t="shared" ca="1" si="101"/>
        <v>28827.327237442209</v>
      </c>
      <c r="AP134" s="1146">
        <f t="shared" ca="1" si="101"/>
        <v>28612.487844450196</v>
      </c>
      <c r="AQ134" s="1146">
        <f t="shared" ca="1" si="101"/>
        <v>28393.10268691829</v>
      </c>
      <c r="AR134" s="1146">
        <f t="shared" ca="1" si="101"/>
        <v>28195.667801024079</v>
      </c>
      <c r="AS134" s="1146">
        <f t="shared" ca="1" si="101"/>
        <v>6515437.1462920038</v>
      </c>
      <c r="AT134" s="1146">
        <f t="shared" ca="1" si="101"/>
        <v>53444.102546877708</v>
      </c>
      <c r="AU134" s="1146">
        <f t="shared" ca="1" si="101"/>
        <v>53444.102546877708</v>
      </c>
      <c r="AV134" s="1146">
        <f t="shared" ca="1" si="101"/>
        <v>53444.102546877708</v>
      </c>
      <c r="AW134" s="1146">
        <f t="shared" ca="1" si="101"/>
        <v>53444.102546877708</v>
      </c>
      <c r="AX134" s="1146">
        <f t="shared" ca="1" si="101"/>
        <v>53444.102546877708</v>
      </c>
      <c r="AY134" s="1146">
        <f t="shared" ca="1" si="101"/>
        <v>53444.102546877708</v>
      </c>
      <c r="AZ134" s="1146">
        <f t="shared" ca="1" si="101"/>
        <v>53444.102546877708</v>
      </c>
      <c r="BA134" s="1146">
        <f t="shared" ca="1" si="101"/>
        <v>53444.102546877708</v>
      </c>
      <c r="BB134" s="1146">
        <f t="shared" ca="1" si="101"/>
        <v>53444.102546877708</v>
      </c>
      <c r="BC134" s="1146">
        <f t="shared" ca="1" si="101"/>
        <v>53444.102546877708</v>
      </c>
      <c r="BD134" s="1146">
        <f t="shared" ca="1" si="101"/>
        <v>53444.102546877708</v>
      </c>
      <c r="BE134" s="1146">
        <f t="shared" ca="1" si="101"/>
        <v>53444.102546877708</v>
      </c>
      <c r="BF134" s="1146">
        <f t="shared" ca="1" si="101"/>
        <v>57682.091096573044</v>
      </c>
      <c r="BG134" s="1146">
        <f t="shared" ca="1" si="101"/>
        <v>57682.091096573044</v>
      </c>
      <c r="BH134" s="1146">
        <f t="shared" ca="1" si="101"/>
        <v>57682.091096573044</v>
      </c>
      <c r="BI134" s="1146">
        <f t="shared" ca="1" si="101"/>
        <v>57682.091096573044</v>
      </c>
      <c r="BJ134" s="1146">
        <f t="shared" ca="1" si="101"/>
        <v>57682.091096573044</v>
      </c>
      <c r="BK134" s="1146">
        <f t="shared" ca="1" si="101"/>
        <v>57682.091096573044</v>
      </c>
      <c r="BL134" s="1146">
        <f t="shared" ca="1" si="101"/>
        <v>57682.091096573044</v>
      </c>
      <c r="BM134" s="1146">
        <f t="shared" ca="1" si="101"/>
        <v>57682.091096573044</v>
      </c>
      <c r="BN134" s="1146">
        <f t="shared" ca="1" si="101"/>
        <v>57682.091096573044</v>
      </c>
      <c r="BO134" s="1146">
        <f t="shared" ca="1" si="102"/>
        <v>57682.091096573044</v>
      </c>
      <c r="BP134" s="1146">
        <f t="shared" ca="1" si="102"/>
        <v>57682.091096573044</v>
      </c>
      <c r="BQ134" s="1146">
        <f t="shared" ca="1" si="102"/>
        <v>12494925.86834126</v>
      </c>
      <c r="BR134" s="1146">
        <f t="shared" si="102"/>
        <v>0</v>
      </c>
      <c r="BS134" s="1146">
        <f t="shared" si="102"/>
        <v>0</v>
      </c>
      <c r="BT134" s="1146">
        <f t="shared" si="102"/>
        <v>0</v>
      </c>
      <c r="BU134" s="1146">
        <f t="shared" si="102"/>
        <v>0</v>
      </c>
      <c r="BV134" s="1146">
        <f t="shared" si="102"/>
        <v>0</v>
      </c>
      <c r="BW134" s="1146">
        <f t="shared" si="102"/>
        <v>0</v>
      </c>
      <c r="BX134" s="1146">
        <f t="shared" si="102"/>
        <v>0</v>
      </c>
      <c r="BY134" s="1146">
        <f t="shared" si="102"/>
        <v>0</v>
      </c>
      <c r="BZ134" s="1146">
        <f t="shared" si="102"/>
        <v>0</v>
      </c>
      <c r="CA134" s="1146">
        <f t="shared" si="102"/>
        <v>0</v>
      </c>
      <c r="CB134" s="1146">
        <f t="shared" si="102"/>
        <v>0</v>
      </c>
      <c r="CC134" s="1146">
        <f t="shared" si="102"/>
        <v>0</v>
      </c>
      <c r="CD134" s="1146">
        <f t="shared" si="102"/>
        <v>0</v>
      </c>
      <c r="CE134" s="1146">
        <f t="shared" si="102"/>
        <v>0</v>
      </c>
      <c r="CF134" s="1146">
        <f t="shared" si="102"/>
        <v>0</v>
      </c>
      <c r="CG134" s="1146">
        <f t="shared" si="102"/>
        <v>0</v>
      </c>
    </row>
    <row r="135" spans="1:85">
      <c r="A135" s="1120" t="s">
        <v>650</v>
      </c>
      <c r="B135" s="1146">
        <f ca="1">+SUM(C135:CG135)</f>
        <v>19851610.816702485</v>
      </c>
      <c r="C135" s="1146">
        <f t="shared" ref="C135:BN135" ca="1" si="103">C117*($G$15)</f>
        <v>0</v>
      </c>
      <c r="D135" s="1146">
        <f t="shared" ca="1" si="103"/>
        <v>0</v>
      </c>
      <c r="E135" s="1146">
        <f t="shared" ca="1" si="103"/>
        <v>0</v>
      </c>
      <c r="F135" s="1146">
        <f t="shared" ca="1" si="103"/>
        <v>0</v>
      </c>
      <c r="G135" s="1146">
        <f t="shared" ca="1" si="103"/>
        <v>0</v>
      </c>
      <c r="H135" s="1146">
        <f t="shared" ca="1" si="103"/>
        <v>0</v>
      </c>
      <c r="I135" s="1146">
        <f t="shared" ca="1" si="103"/>
        <v>0</v>
      </c>
      <c r="J135" s="1146">
        <f t="shared" ca="1" si="103"/>
        <v>0</v>
      </c>
      <c r="K135" s="1146">
        <f t="shared" ca="1" si="103"/>
        <v>0</v>
      </c>
      <c r="L135" s="1146">
        <f t="shared" ca="1" si="103"/>
        <v>0</v>
      </c>
      <c r="M135" s="1146">
        <f t="shared" ca="1" si="103"/>
        <v>0</v>
      </c>
      <c r="N135" s="1146">
        <f t="shared" ca="1" si="103"/>
        <v>0</v>
      </c>
      <c r="O135" s="1146">
        <f t="shared" ca="1" si="103"/>
        <v>0</v>
      </c>
      <c r="P135" s="1146">
        <f t="shared" ca="1" si="103"/>
        <v>0</v>
      </c>
      <c r="Q135" s="1146">
        <f t="shared" ca="1" si="103"/>
        <v>0</v>
      </c>
      <c r="R135" s="1146">
        <f t="shared" ca="1" si="103"/>
        <v>0</v>
      </c>
      <c r="S135" s="1146">
        <f t="shared" ca="1" si="103"/>
        <v>0</v>
      </c>
      <c r="T135" s="1146">
        <f t="shared" ca="1" si="103"/>
        <v>0</v>
      </c>
      <c r="U135" s="1146">
        <f t="shared" ca="1" si="103"/>
        <v>0</v>
      </c>
      <c r="V135" s="1146">
        <f t="shared" ca="1" si="103"/>
        <v>0</v>
      </c>
      <c r="W135" s="1146">
        <f t="shared" ca="1" si="103"/>
        <v>0</v>
      </c>
      <c r="X135" s="1146">
        <f t="shared" ca="1" si="103"/>
        <v>0</v>
      </c>
      <c r="Y135" s="1146">
        <f t="shared" ca="1" si="103"/>
        <v>0</v>
      </c>
      <c r="Z135" s="1146">
        <f t="shared" ca="1" si="103"/>
        <v>0</v>
      </c>
      <c r="AA135" s="1146">
        <f t="shared" ca="1" si="103"/>
        <v>0</v>
      </c>
      <c r="AB135" s="1146">
        <f t="shared" ca="1" si="103"/>
        <v>0</v>
      </c>
      <c r="AC135" s="1146">
        <f t="shared" ca="1" si="103"/>
        <v>0</v>
      </c>
      <c r="AD135" s="1146">
        <f t="shared" ca="1" si="103"/>
        <v>0</v>
      </c>
      <c r="AE135" s="1146">
        <f t="shared" ca="1" si="103"/>
        <v>0</v>
      </c>
      <c r="AF135" s="1146">
        <f t="shared" ca="1" si="103"/>
        <v>0</v>
      </c>
      <c r="AG135" s="1146">
        <f t="shared" ca="1" si="103"/>
        <v>0</v>
      </c>
      <c r="AH135" s="1146">
        <f t="shared" ca="1" si="103"/>
        <v>0</v>
      </c>
      <c r="AI135" s="1146">
        <f t="shared" ca="1" si="103"/>
        <v>0</v>
      </c>
      <c r="AJ135" s="1146">
        <f t="shared" ca="1" si="103"/>
        <v>0</v>
      </c>
      <c r="AK135" s="1146">
        <f t="shared" ca="1" si="103"/>
        <v>0</v>
      </c>
      <c r="AL135" s="1146">
        <f t="shared" ca="1" si="103"/>
        <v>0</v>
      </c>
      <c r="AM135" s="1146">
        <f t="shared" ca="1" si="103"/>
        <v>0</v>
      </c>
      <c r="AN135" s="1146">
        <f t="shared" ca="1" si="103"/>
        <v>0</v>
      </c>
      <c r="AO135" s="1146">
        <f t="shared" ca="1" si="103"/>
        <v>0</v>
      </c>
      <c r="AP135" s="1146">
        <f t="shared" ca="1" si="103"/>
        <v>0</v>
      </c>
      <c r="AQ135" s="1146">
        <f t="shared" ca="1" si="103"/>
        <v>0</v>
      </c>
      <c r="AR135" s="1146">
        <f t="shared" ca="1" si="103"/>
        <v>0</v>
      </c>
      <c r="AS135" s="1146">
        <f t="shared" ca="1" si="103"/>
        <v>0</v>
      </c>
      <c r="AT135" s="1146">
        <f t="shared" ca="1" si="103"/>
        <v>0</v>
      </c>
      <c r="AU135" s="1146">
        <f t="shared" ca="1" si="103"/>
        <v>0</v>
      </c>
      <c r="AV135" s="1146">
        <f t="shared" ca="1" si="103"/>
        <v>0</v>
      </c>
      <c r="AW135" s="1146">
        <f t="shared" ca="1" si="103"/>
        <v>0</v>
      </c>
      <c r="AX135" s="1146">
        <f t="shared" ca="1" si="103"/>
        <v>0</v>
      </c>
      <c r="AY135" s="1146">
        <f t="shared" ca="1" si="103"/>
        <v>0</v>
      </c>
      <c r="AZ135" s="1146">
        <f t="shared" ca="1" si="103"/>
        <v>0</v>
      </c>
      <c r="BA135" s="1146">
        <f t="shared" ca="1" si="103"/>
        <v>0</v>
      </c>
      <c r="BB135" s="1146">
        <f t="shared" ca="1" si="103"/>
        <v>0</v>
      </c>
      <c r="BC135" s="1146">
        <f t="shared" ca="1" si="103"/>
        <v>0</v>
      </c>
      <c r="BD135" s="1146">
        <f t="shared" ca="1" si="103"/>
        <v>0</v>
      </c>
      <c r="BE135" s="1146">
        <f t="shared" ca="1" si="103"/>
        <v>0</v>
      </c>
      <c r="BF135" s="1146">
        <f t="shared" ca="1" si="103"/>
        <v>0</v>
      </c>
      <c r="BG135" s="1146">
        <f t="shared" ca="1" si="103"/>
        <v>0</v>
      </c>
      <c r="BH135" s="1146">
        <f t="shared" ca="1" si="103"/>
        <v>0</v>
      </c>
      <c r="BI135" s="1146">
        <f t="shared" ca="1" si="103"/>
        <v>0</v>
      </c>
      <c r="BJ135" s="1146">
        <f t="shared" ca="1" si="103"/>
        <v>0</v>
      </c>
      <c r="BK135" s="1146">
        <f t="shared" ca="1" si="103"/>
        <v>0</v>
      </c>
      <c r="BL135" s="1146">
        <f t="shared" ca="1" si="103"/>
        <v>0</v>
      </c>
      <c r="BM135" s="1146">
        <f t="shared" ca="1" si="103"/>
        <v>0</v>
      </c>
      <c r="BN135" s="1146">
        <f t="shared" ca="1" si="103"/>
        <v>0</v>
      </c>
      <c r="BO135" s="1146">
        <f t="shared" ref="BO135:CG135" ca="1" si="104">BO117*($G$15)</f>
        <v>0</v>
      </c>
      <c r="BP135" s="1146">
        <f t="shared" ca="1" si="104"/>
        <v>0</v>
      </c>
      <c r="BQ135" s="1146">
        <f t="shared" ca="1" si="104"/>
        <v>19851610.816702485</v>
      </c>
      <c r="BR135" s="1146">
        <f t="shared" ca="1" si="104"/>
        <v>0</v>
      </c>
      <c r="BS135" s="1146">
        <f t="shared" ca="1" si="104"/>
        <v>0</v>
      </c>
      <c r="BT135" s="1146">
        <f t="shared" ca="1" si="104"/>
        <v>0</v>
      </c>
      <c r="BU135" s="1146">
        <f t="shared" ca="1" si="104"/>
        <v>0</v>
      </c>
      <c r="BV135" s="1146">
        <f t="shared" ca="1" si="104"/>
        <v>0</v>
      </c>
      <c r="BW135" s="1146">
        <f t="shared" ca="1" si="104"/>
        <v>0</v>
      </c>
      <c r="BX135" s="1146">
        <f t="shared" ca="1" si="104"/>
        <v>0</v>
      </c>
      <c r="BY135" s="1146">
        <f t="shared" ca="1" si="104"/>
        <v>0</v>
      </c>
      <c r="BZ135" s="1146">
        <f t="shared" ca="1" si="104"/>
        <v>0</v>
      </c>
      <c r="CA135" s="1146">
        <f t="shared" ca="1" si="104"/>
        <v>0</v>
      </c>
      <c r="CB135" s="1146">
        <f t="shared" ca="1" si="104"/>
        <v>0</v>
      </c>
      <c r="CC135" s="1146">
        <f t="shared" ca="1" si="104"/>
        <v>0</v>
      </c>
      <c r="CD135" s="1146">
        <f t="shared" ca="1" si="104"/>
        <v>0</v>
      </c>
      <c r="CE135" s="1146">
        <f t="shared" ca="1" si="104"/>
        <v>0</v>
      </c>
      <c r="CF135" s="1146">
        <f t="shared" ca="1" si="104"/>
        <v>0</v>
      </c>
      <c r="CG135" s="1146">
        <f t="shared" ca="1" si="104"/>
        <v>0</v>
      </c>
    </row>
    <row r="136" spans="1:85" ht="13">
      <c r="A136" s="1125" t="s">
        <v>802</v>
      </c>
      <c r="B136" s="1147">
        <f ca="1">+SUM(C136:CG136)</f>
        <v>33773443.768260062</v>
      </c>
      <c r="C136" s="1147">
        <f t="shared" ref="C136:BN136" ca="1" si="105">SUM(C133:C135)</f>
        <v>-2978193.7048725667</v>
      </c>
      <c r="D136" s="1147">
        <f t="shared" ca="1" si="105"/>
        <v>-561986.70910799887</v>
      </c>
      <c r="E136" s="1147">
        <f t="shared" ca="1" si="105"/>
        <v>-314641.33280928823</v>
      </c>
      <c r="F136" s="1147">
        <f t="shared" ca="1" si="105"/>
        <v>-333819.55398666911</v>
      </c>
      <c r="G136" s="1147">
        <f t="shared" ca="1" si="105"/>
        <v>-349569.20373547863</v>
      </c>
      <c r="H136" s="1147">
        <f t="shared" ca="1" si="105"/>
        <v>-360923.42491285945</v>
      </c>
      <c r="I136" s="1147">
        <f t="shared" ca="1" si="105"/>
        <v>-378442.21751881181</v>
      </c>
      <c r="J136" s="1147">
        <f t="shared" ca="1" si="105"/>
        <v>-411956.84779385896</v>
      </c>
      <c r="K136" s="1147">
        <f t="shared" ca="1" si="105"/>
        <v>-429379.90678898926</v>
      </c>
      <c r="L136" s="1147">
        <f t="shared" ca="1" si="105"/>
        <v>-446765.50480597181</v>
      </c>
      <c r="M136" s="1147">
        <f t="shared" ca="1" si="105"/>
        <v>-125032.77193023916</v>
      </c>
      <c r="N136" s="1147">
        <f t="shared" ca="1" si="105"/>
        <v>0</v>
      </c>
      <c r="O136" s="1147">
        <f t="shared" ca="1" si="105"/>
        <v>0</v>
      </c>
      <c r="P136" s="1147">
        <f t="shared" ca="1" si="105"/>
        <v>0</v>
      </c>
      <c r="Q136" s="1147">
        <f t="shared" ca="1" si="105"/>
        <v>0</v>
      </c>
      <c r="R136" s="1147">
        <f t="shared" ca="1" si="105"/>
        <v>0</v>
      </c>
      <c r="S136" s="1147">
        <f t="shared" ca="1" si="105"/>
        <v>0</v>
      </c>
      <c r="T136" s="1147">
        <f t="shared" ca="1" si="105"/>
        <v>0</v>
      </c>
      <c r="U136" s="1147">
        <f t="shared" ca="1" si="105"/>
        <v>0</v>
      </c>
      <c r="V136" s="1147">
        <f t="shared" ca="1" si="105"/>
        <v>0</v>
      </c>
      <c r="W136" s="1147">
        <f t="shared" ca="1" si="105"/>
        <v>0</v>
      </c>
      <c r="X136" s="1147">
        <f t="shared" ca="1" si="105"/>
        <v>0</v>
      </c>
      <c r="Y136" s="1147">
        <f t="shared" ca="1" si="105"/>
        <v>0</v>
      </c>
      <c r="Z136" s="1147">
        <f t="shared" ca="1" si="105"/>
        <v>0</v>
      </c>
      <c r="AA136" s="1147">
        <f t="shared" ca="1" si="105"/>
        <v>0</v>
      </c>
      <c r="AB136" s="1147">
        <f t="shared" ca="1" si="105"/>
        <v>0</v>
      </c>
      <c r="AC136" s="1147">
        <f t="shared" ca="1" si="105"/>
        <v>0</v>
      </c>
      <c r="AD136" s="1147">
        <f t="shared" ca="1" si="105"/>
        <v>0</v>
      </c>
      <c r="AE136" s="1147">
        <f t="shared" ca="1" si="105"/>
        <v>0</v>
      </c>
      <c r="AF136" s="1147">
        <f t="shared" ca="1" si="105"/>
        <v>0</v>
      </c>
      <c r="AG136" s="1147">
        <f t="shared" ca="1" si="105"/>
        <v>0</v>
      </c>
      <c r="AH136" s="1147">
        <f t="shared" ca="1" si="105"/>
        <v>34262.302807063512</v>
      </c>
      <c r="AI136" s="1147">
        <f t="shared" ca="1" si="105"/>
        <v>30573.43964269563</v>
      </c>
      <c r="AJ136" s="1147">
        <f t="shared" ca="1" si="105"/>
        <v>29895.610651401275</v>
      </c>
      <c r="AK136" s="1147">
        <f t="shared" ca="1" si="105"/>
        <v>29746.571439164531</v>
      </c>
      <c r="AL136" s="1147">
        <f t="shared" ca="1" si="105"/>
        <v>29510.553156369762</v>
      </c>
      <c r="AM136" s="1147">
        <f t="shared" ca="1" si="105"/>
        <v>29277.511838235543</v>
      </c>
      <c r="AN136" s="1147">
        <f t="shared" ca="1" si="105"/>
        <v>29054.307457442501</v>
      </c>
      <c r="AO136" s="1147">
        <f t="shared" ca="1" si="105"/>
        <v>28827.327237442209</v>
      </c>
      <c r="AP136" s="1147">
        <f t="shared" ca="1" si="105"/>
        <v>28612.487844450196</v>
      </c>
      <c r="AQ136" s="1147">
        <f t="shared" ca="1" si="105"/>
        <v>28393.10268691829</v>
      </c>
      <c r="AR136" s="1147">
        <f t="shared" ca="1" si="105"/>
        <v>28195.667801024079</v>
      </c>
      <c r="AS136" s="1147">
        <f t="shared" ca="1" si="105"/>
        <v>6515437.1462920038</v>
      </c>
      <c r="AT136" s="1147">
        <f t="shared" ca="1" si="105"/>
        <v>53444.102546877708</v>
      </c>
      <c r="AU136" s="1147">
        <f t="shared" ca="1" si="105"/>
        <v>53444.102546877708</v>
      </c>
      <c r="AV136" s="1147">
        <f t="shared" ca="1" si="105"/>
        <v>53444.102546877708</v>
      </c>
      <c r="AW136" s="1147">
        <f t="shared" ca="1" si="105"/>
        <v>53444.102546877708</v>
      </c>
      <c r="AX136" s="1147">
        <f t="shared" ca="1" si="105"/>
        <v>53444.102546877708</v>
      </c>
      <c r="AY136" s="1147">
        <f t="shared" ca="1" si="105"/>
        <v>53444.102546877708</v>
      </c>
      <c r="AZ136" s="1147">
        <f t="shared" ca="1" si="105"/>
        <v>53444.102546877708</v>
      </c>
      <c r="BA136" s="1147">
        <f t="shared" ca="1" si="105"/>
        <v>53444.102546877708</v>
      </c>
      <c r="BB136" s="1147">
        <f t="shared" ca="1" si="105"/>
        <v>53444.102546877708</v>
      </c>
      <c r="BC136" s="1147">
        <f t="shared" ca="1" si="105"/>
        <v>53444.102546877708</v>
      </c>
      <c r="BD136" s="1147">
        <f t="shared" ca="1" si="105"/>
        <v>53444.102546877708</v>
      </c>
      <c r="BE136" s="1147">
        <f t="shared" ca="1" si="105"/>
        <v>53444.102546877708</v>
      </c>
      <c r="BF136" s="1147">
        <f t="shared" ca="1" si="105"/>
        <v>57682.091096573044</v>
      </c>
      <c r="BG136" s="1147">
        <f t="shared" ca="1" si="105"/>
        <v>57682.091096573044</v>
      </c>
      <c r="BH136" s="1147">
        <f t="shared" ca="1" si="105"/>
        <v>57682.091096573044</v>
      </c>
      <c r="BI136" s="1147">
        <f t="shared" ca="1" si="105"/>
        <v>57682.091096573044</v>
      </c>
      <c r="BJ136" s="1147">
        <f t="shared" ca="1" si="105"/>
        <v>57682.091096573044</v>
      </c>
      <c r="BK136" s="1147">
        <f t="shared" ca="1" si="105"/>
        <v>57682.091096573044</v>
      </c>
      <c r="BL136" s="1147">
        <f t="shared" ca="1" si="105"/>
        <v>57682.091096573044</v>
      </c>
      <c r="BM136" s="1147">
        <f t="shared" ca="1" si="105"/>
        <v>57682.091096573044</v>
      </c>
      <c r="BN136" s="1147">
        <f t="shared" ca="1" si="105"/>
        <v>57682.091096573044</v>
      </c>
      <c r="BO136" s="1147">
        <f t="shared" ref="BO136:CG136" ca="1" si="106">SUM(BO133:BO135)</f>
        <v>57682.091096573044</v>
      </c>
      <c r="BP136" s="1147">
        <f t="shared" ca="1" si="106"/>
        <v>57682.091096573044</v>
      </c>
      <c r="BQ136" s="1147">
        <f t="shared" ca="1" si="106"/>
        <v>32346536.685043745</v>
      </c>
      <c r="BR136" s="1147">
        <f t="shared" ca="1" si="106"/>
        <v>0</v>
      </c>
      <c r="BS136" s="1147">
        <f t="shared" ca="1" si="106"/>
        <v>0</v>
      </c>
      <c r="BT136" s="1147">
        <f t="shared" ca="1" si="106"/>
        <v>0</v>
      </c>
      <c r="BU136" s="1147">
        <f t="shared" ca="1" si="106"/>
        <v>0</v>
      </c>
      <c r="BV136" s="1147">
        <f t="shared" ca="1" si="106"/>
        <v>0</v>
      </c>
      <c r="BW136" s="1147">
        <f t="shared" ca="1" si="106"/>
        <v>0</v>
      </c>
      <c r="BX136" s="1147">
        <f t="shared" ca="1" si="106"/>
        <v>0</v>
      </c>
      <c r="BY136" s="1147">
        <f t="shared" ca="1" si="106"/>
        <v>0</v>
      </c>
      <c r="BZ136" s="1147">
        <f t="shared" ca="1" si="106"/>
        <v>0</v>
      </c>
      <c r="CA136" s="1147">
        <f t="shared" ca="1" si="106"/>
        <v>0</v>
      </c>
      <c r="CB136" s="1147">
        <f t="shared" ca="1" si="106"/>
        <v>0</v>
      </c>
      <c r="CC136" s="1147">
        <f t="shared" ca="1" si="106"/>
        <v>0</v>
      </c>
      <c r="CD136" s="1147">
        <f t="shared" ca="1" si="106"/>
        <v>0</v>
      </c>
      <c r="CE136" s="1147">
        <f t="shared" ca="1" si="106"/>
        <v>0</v>
      </c>
      <c r="CF136" s="1147">
        <f t="shared" ca="1" si="106"/>
        <v>0</v>
      </c>
      <c r="CG136" s="1147">
        <f t="shared" ca="1" si="106"/>
        <v>0</v>
      </c>
    </row>
    <row r="137" spans="1:85" ht="13">
      <c r="A137" s="1120"/>
      <c r="B137" s="1147"/>
      <c r="C137" s="1146"/>
      <c r="D137" s="1146"/>
      <c r="E137" s="1146"/>
      <c r="F137" s="1146"/>
      <c r="G137" s="1146"/>
      <c r="H137" s="1146"/>
      <c r="I137" s="1146"/>
      <c r="J137" s="1146"/>
      <c r="K137" s="1146"/>
      <c r="L137" s="1146"/>
      <c r="M137" s="1146"/>
      <c r="N137" s="1146"/>
      <c r="O137" s="1146"/>
      <c r="P137" s="1146"/>
      <c r="Q137" s="1146"/>
      <c r="R137" s="1146"/>
      <c r="S137" s="1146"/>
      <c r="T137" s="1146"/>
      <c r="U137" s="1146"/>
      <c r="V137" s="1146"/>
      <c r="W137" s="1146"/>
      <c r="X137" s="1146"/>
      <c r="Y137" s="1146"/>
      <c r="Z137" s="1146"/>
      <c r="AA137" s="1146"/>
      <c r="AB137" s="1146"/>
      <c r="AC137" s="1146"/>
      <c r="AD137" s="1146"/>
      <c r="AE137" s="1146"/>
      <c r="AF137" s="1146"/>
      <c r="AG137" s="1146"/>
      <c r="AH137" s="1146"/>
      <c r="AI137" s="1146"/>
      <c r="AJ137" s="1146"/>
      <c r="AK137" s="1146"/>
      <c r="AL137" s="1146"/>
      <c r="AM137" s="1146"/>
      <c r="AN137" s="1146"/>
      <c r="AO137" s="1146"/>
      <c r="AP137" s="1146"/>
      <c r="AQ137" s="1146"/>
      <c r="AR137" s="1146"/>
      <c r="AS137" s="1146"/>
      <c r="AT137" s="1146"/>
      <c r="AU137" s="1146"/>
      <c r="AV137" s="1146"/>
      <c r="AW137" s="1146"/>
      <c r="AX137" s="1146"/>
      <c r="AY137" s="1146"/>
      <c r="AZ137" s="1146"/>
      <c r="BA137" s="1146"/>
      <c r="BB137" s="1146"/>
      <c r="BC137" s="1146"/>
      <c r="BD137" s="1146"/>
      <c r="BE137" s="1146"/>
      <c r="BF137" s="1146"/>
      <c r="BG137" s="1146"/>
      <c r="BH137" s="1146"/>
      <c r="BI137" s="1146"/>
      <c r="BJ137" s="1146"/>
      <c r="BK137" s="1146"/>
      <c r="BL137" s="1146"/>
      <c r="BM137" s="1146"/>
      <c r="BN137" s="1146"/>
      <c r="BO137" s="1146"/>
      <c r="BP137" s="1146"/>
      <c r="BQ137" s="1146"/>
      <c r="BR137" s="1146"/>
      <c r="BS137" s="1146"/>
      <c r="BT137" s="1146"/>
      <c r="BU137" s="1146"/>
      <c r="BV137" s="1146"/>
      <c r="BW137" s="1146"/>
      <c r="BX137" s="1146"/>
      <c r="BY137" s="1146"/>
      <c r="BZ137" s="1146"/>
      <c r="CA137" s="1146"/>
      <c r="CB137" s="1146"/>
      <c r="CC137" s="1146"/>
      <c r="CD137" s="1146"/>
      <c r="CE137" s="1146"/>
      <c r="CF137" s="1146"/>
      <c r="CG137" s="1146"/>
    </row>
    <row r="138" spans="1:85" ht="13">
      <c r="A138" s="1151" t="str">
        <f>+A132&amp;" IRR"</f>
        <v>FrontRange -- Co-GP IRR</v>
      </c>
      <c r="B138" s="1136">
        <f ca="1">IFERROR(XIRR(C136:CG136,$C$24:$CG$24),0)</f>
        <v>0.4581169545650482</v>
      </c>
      <c r="C138" s="1146"/>
      <c r="D138" s="1146"/>
      <c r="E138" s="1146"/>
      <c r="F138" s="1146"/>
      <c r="G138" s="1146"/>
      <c r="H138" s="1146"/>
      <c r="I138" s="1146"/>
      <c r="J138" s="1146"/>
      <c r="K138" s="1146"/>
      <c r="L138" s="1146"/>
      <c r="M138" s="1146"/>
      <c r="N138" s="1146"/>
      <c r="O138" s="1146"/>
      <c r="P138" s="1146"/>
      <c r="Q138" s="1146"/>
      <c r="R138" s="1146"/>
      <c r="S138" s="1146"/>
      <c r="T138" s="1146"/>
      <c r="U138" s="1146"/>
      <c r="V138" s="1146"/>
      <c r="W138" s="1146"/>
      <c r="X138" s="1146"/>
      <c r="Y138" s="1146"/>
      <c r="Z138" s="1146"/>
      <c r="AA138" s="1146"/>
      <c r="AB138" s="1146"/>
      <c r="AC138" s="1146"/>
      <c r="AD138" s="1146"/>
      <c r="AE138" s="1146"/>
      <c r="AF138" s="1146"/>
      <c r="AG138" s="1146"/>
      <c r="AH138" s="1146"/>
      <c r="AI138" s="1146"/>
      <c r="AJ138" s="1146"/>
      <c r="AK138" s="1146"/>
      <c r="AL138" s="1146"/>
      <c r="AM138" s="1146"/>
      <c r="AN138" s="1146"/>
      <c r="AO138" s="1146"/>
      <c r="AP138" s="1146"/>
      <c r="AQ138" s="1146"/>
      <c r="AR138" s="1146"/>
      <c r="AS138" s="1146"/>
      <c r="AT138" s="1146"/>
      <c r="AU138" s="1146"/>
      <c r="AV138" s="1146"/>
      <c r="AW138" s="1146"/>
      <c r="AX138" s="1146"/>
      <c r="AY138" s="1146"/>
      <c r="AZ138" s="1146"/>
      <c r="BA138" s="1146"/>
      <c r="BB138" s="1146"/>
      <c r="BC138" s="1146"/>
      <c r="BD138" s="1146"/>
      <c r="BE138" s="1146"/>
      <c r="BF138" s="1146"/>
      <c r="BG138" s="1146"/>
      <c r="BH138" s="1146"/>
      <c r="BI138" s="1146"/>
      <c r="BJ138" s="1146"/>
      <c r="BK138" s="1146"/>
      <c r="BL138" s="1146"/>
      <c r="BM138" s="1146"/>
      <c r="BN138" s="1146"/>
      <c r="BO138" s="1146"/>
      <c r="BP138" s="1146"/>
      <c r="BQ138" s="1146"/>
      <c r="BR138" s="1146"/>
      <c r="BS138" s="1146"/>
      <c r="BT138" s="1146"/>
      <c r="BU138" s="1146"/>
      <c r="BV138" s="1146"/>
      <c r="BW138" s="1146"/>
      <c r="BX138" s="1146"/>
      <c r="BY138" s="1146"/>
      <c r="BZ138" s="1146"/>
      <c r="CA138" s="1146"/>
      <c r="CB138" s="1146"/>
      <c r="CC138" s="1146"/>
      <c r="CD138" s="1146"/>
      <c r="CE138" s="1146"/>
      <c r="CF138" s="1146"/>
      <c r="CG138" s="1146"/>
    </row>
    <row r="139" spans="1:85" ht="13">
      <c r="A139" s="1151" t="str">
        <f>+A132&amp;" MOIC"</f>
        <v>FrontRange -- Co-GP MOIC</v>
      </c>
      <c r="B139" s="1152">
        <f ca="1">IFERROR(SUM(C134:CG135)/-SUM(C133:CG133),"NA")</f>
        <v>6.0478107436449626</v>
      </c>
      <c r="C139" s="1146"/>
      <c r="D139" s="1146"/>
      <c r="E139" s="1146"/>
      <c r="F139" s="1146"/>
      <c r="G139" s="1146"/>
      <c r="H139" s="1146"/>
      <c r="I139" s="1146"/>
      <c r="J139" s="1146"/>
      <c r="K139" s="1146"/>
      <c r="L139" s="1146"/>
      <c r="M139" s="1146"/>
      <c r="N139" s="1146"/>
      <c r="O139" s="1146"/>
      <c r="P139" s="1146"/>
      <c r="Q139" s="1146"/>
      <c r="R139" s="1146"/>
      <c r="S139" s="1146"/>
      <c r="T139" s="1146"/>
      <c r="U139" s="1146"/>
      <c r="V139" s="1146"/>
      <c r="W139" s="1146"/>
      <c r="X139" s="1146"/>
      <c r="Y139" s="1146"/>
      <c r="Z139" s="1146"/>
      <c r="AA139" s="1146"/>
      <c r="AB139" s="1146"/>
      <c r="AC139" s="1146"/>
      <c r="AD139" s="1146"/>
      <c r="AE139" s="1146"/>
      <c r="AF139" s="1146"/>
      <c r="AG139" s="1146"/>
      <c r="AH139" s="1146"/>
      <c r="AI139" s="1146"/>
      <c r="AJ139" s="1146"/>
      <c r="AK139" s="1146"/>
      <c r="AL139" s="1146"/>
      <c r="AM139" s="1146"/>
      <c r="AN139" s="1146"/>
      <c r="AO139" s="1146"/>
      <c r="AP139" s="1146"/>
      <c r="AQ139" s="1146"/>
      <c r="AR139" s="1146"/>
      <c r="AS139" s="1146"/>
      <c r="AT139" s="1146"/>
      <c r="AU139" s="1146"/>
      <c r="AV139" s="1146"/>
      <c r="AW139" s="1146"/>
      <c r="AX139" s="1146"/>
      <c r="AY139" s="1146"/>
      <c r="AZ139" s="1146"/>
      <c r="BA139" s="1146"/>
      <c r="BB139" s="1146"/>
      <c r="BC139" s="1146"/>
      <c r="BD139" s="1146"/>
      <c r="BE139" s="1146"/>
      <c r="BF139" s="1146"/>
      <c r="BG139" s="1146"/>
      <c r="BH139" s="1146"/>
      <c r="BI139" s="1146"/>
      <c r="BJ139" s="1146"/>
      <c r="BK139" s="1146"/>
      <c r="BL139" s="1146"/>
      <c r="BM139" s="1146"/>
      <c r="BN139" s="1146"/>
      <c r="BO139" s="1146"/>
      <c r="BP139" s="1146"/>
      <c r="BQ139" s="1146"/>
      <c r="BR139" s="1146"/>
      <c r="BS139" s="1146"/>
      <c r="BT139" s="1146"/>
      <c r="BU139" s="1146"/>
      <c r="BV139" s="1146"/>
      <c r="BW139" s="1146"/>
      <c r="BX139" s="1146"/>
      <c r="BY139" s="1146"/>
      <c r="BZ139" s="1146"/>
      <c r="CA139" s="1146"/>
      <c r="CB139" s="1146"/>
      <c r="CC139" s="1146"/>
      <c r="CD139" s="1146"/>
      <c r="CE139" s="1146"/>
      <c r="CF139" s="1146"/>
      <c r="CG139" s="1146"/>
    </row>
    <row r="140" spans="1:85" ht="13">
      <c r="A140" s="1125"/>
      <c r="B140" s="1154"/>
      <c r="C140" s="1146"/>
      <c r="D140" s="1146"/>
      <c r="E140" s="1146"/>
      <c r="F140" s="1146"/>
      <c r="G140" s="1146"/>
      <c r="H140" s="1146"/>
      <c r="I140" s="1146"/>
      <c r="J140" s="1146"/>
      <c r="K140" s="1146"/>
      <c r="L140" s="1146"/>
      <c r="M140" s="1146"/>
      <c r="N140" s="1146"/>
      <c r="O140" s="1146"/>
      <c r="P140" s="1146"/>
      <c r="Q140" s="1146"/>
      <c r="R140" s="1146"/>
      <c r="S140" s="1146"/>
      <c r="T140" s="1146"/>
      <c r="U140" s="1146"/>
      <c r="V140" s="1146"/>
      <c r="W140" s="1146"/>
      <c r="X140" s="1146"/>
      <c r="Y140" s="1146"/>
      <c r="Z140" s="1146"/>
      <c r="AA140" s="1146"/>
      <c r="AB140" s="1146"/>
      <c r="AC140" s="1146"/>
      <c r="AD140" s="1146"/>
      <c r="AE140" s="1146"/>
      <c r="AF140" s="1146"/>
      <c r="AG140" s="1146"/>
      <c r="AH140" s="1146"/>
      <c r="AI140" s="1146"/>
      <c r="AJ140" s="1146"/>
      <c r="AK140" s="1146"/>
      <c r="AL140" s="1146"/>
      <c r="AM140" s="1146"/>
      <c r="AN140" s="1146"/>
      <c r="AO140" s="1146"/>
      <c r="AP140" s="1146"/>
      <c r="AQ140" s="1146"/>
      <c r="AR140" s="1146"/>
      <c r="AS140" s="1146"/>
      <c r="AT140" s="1146"/>
      <c r="AU140" s="1146"/>
      <c r="AV140" s="1146"/>
      <c r="AW140" s="1146"/>
      <c r="AX140" s="1146"/>
      <c r="AY140" s="1146"/>
      <c r="AZ140" s="1146"/>
      <c r="BA140" s="1146"/>
      <c r="BB140" s="1146"/>
      <c r="BC140" s="1146"/>
      <c r="BD140" s="1146"/>
      <c r="BE140" s="1146"/>
      <c r="BF140" s="1146"/>
      <c r="BG140" s="1146"/>
      <c r="BH140" s="1146"/>
      <c r="BI140" s="1146"/>
      <c r="BJ140" s="1146"/>
      <c r="BK140" s="1146"/>
      <c r="BL140" s="1146"/>
      <c r="BM140" s="1146"/>
      <c r="BN140" s="1146"/>
      <c r="BO140" s="1146"/>
      <c r="BP140" s="1146"/>
      <c r="BQ140" s="1146"/>
      <c r="BR140" s="1146"/>
      <c r="BS140" s="1146"/>
      <c r="BT140" s="1146"/>
      <c r="BU140" s="1146"/>
      <c r="BV140" s="1146"/>
      <c r="BW140" s="1146"/>
      <c r="BX140" s="1146"/>
      <c r="BY140" s="1146"/>
      <c r="BZ140" s="1146"/>
      <c r="CA140" s="1146"/>
      <c r="CB140" s="1146"/>
      <c r="CC140" s="1146"/>
      <c r="CD140" s="1146"/>
      <c r="CE140" s="1146"/>
      <c r="CF140" s="1146"/>
      <c r="CG140" s="1146"/>
    </row>
    <row r="141" spans="1:85" ht="13">
      <c r="A141" s="1155" t="s">
        <v>805</v>
      </c>
      <c r="B141" s="1156"/>
      <c r="C141" s="1155"/>
      <c r="D141" s="1156"/>
      <c r="E141" s="1155"/>
      <c r="F141" s="1120"/>
      <c r="G141" s="1146"/>
      <c r="H141" s="1146"/>
      <c r="I141" s="1146"/>
      <c r="J141" s="1146"/>
      <c r="K141" s="1120"/>
      <c r="L141" s="1120"/>
      <c r="M141" s="1120"/>
      <c r="N141" s="1120"/>
      <c r="O141" s="1120"/>
      <c r="P141" s="1120"/>
      <c r="Q141" s="1120"/>
      <c r="R141" s="1120"/>
      <c r="S141" s="1120"/>
      <c r="T141" s="1120"/>
      <c r="U141" s="1120"/>
      <c r="V141" s="1120"/>
      <c r="W141" s="1120"/>
      <c r="X141" s="1120"/>
      <c r="Y141" s="1120"/>
      <c r="Z141" s="1120"/>
      <c r="AA141" s="1120"/>
      <c r="AB141" s="1120"/>
      <c r="AC141" s="1120"/>
      <c r="AD141" s="1120"/>
      <c r="AE141" s="1120"/>
      <c r="AF141" s="1120"/>
      <c r="AG141" s="1120"/>
      <c r="AH141" s="1120"/>
      <c r="AI141" s="1120"/>
      <c r="AJ141" s="1120"/>
      <c r="AK141" s="1120"/>
      <c r="AL141" s="1120"/>
      <c r="AM141" s="1120"/>
      <c r="AN141" s="1120"/>
      <c r="AO141" s="1120"/>
      <c r="AP141" s="1120"/>
      <c r="AQ141" s="1120"/>
      <c r="AR141" s="1120"/>
      <c r="AS141" s="1120"/>
      <c r="AT141" s="1120"/>
      <c r="AU141" s="1120"/>
      <c r="AV141" s="1120"/>
      <c r="AW141" s="1120"/>
      <c r="AX141" s="1120"/>
      <c r="AY141" s="1120"/>
      <c r="AZ141" s="1120"/>
      <c r="BA141" s="1120"/>
      <c r="BB141" s="1120"/>
      <c r="BC141" s="1120"/>
      <c r="BD141" s="1120"/>
      <c r="BE141" s="1120"/>
      <c r="BF141" s="1120"/>
      <c r="BG141" s="1120"/>
      <c r="BH141" s="1120"/>
      <c r="BI141" s="1120"/>
      <c r="BJ141" s="1120"/>
      <c r="BK141" s="1120"/>
      <c r="BL141" s="1120"/>
      <c r="BM141" s="1120"/>
      <c r="BN141" s="1120"/>
      <c r="BO141" s="1120"/>
      <c r="BP141" s="1120"/>
      <c r="BQ141" s="1120"/>
      <c r="BR141" s="1120"/>
      <c r="BS141" s="1120"/>
      <c r="BT141" s="1120"/>
      <c r="BU141" s="1120"/>
      <c r="BV141" s="1120"/>
      <c r="BW141" s="1120"/>
      <c r="BX141" s="1120"/>
      <c r="BY141" s="1120"/>
      <c r="BZ141" s="1120"/>
      <c r="CA141" s="1120"/>
      <c r="CB141" s="1120"/>
      <c r="CC141" s="1120"/>
      <c r="CD141" s="1120"/>
      <c r="CE141" s="1120"/>
      <c r="CF141" s="1120"/>
      <c r="CG141" s="1120"/>
    </row>
    <row r="142" spans="1:85" ht="13">
      <c r="A142" s="1140"/>
      <c r="B142" s="1157" t="s">
        <v>656</v>
      </c>
      <c r="C142" s="1157" t="s">
        <v>806</v>
      </c>
      <c r="D142" s="1157" t="s">
        <v>123</v>
      </c>
      <c r="E142" s="1157" t="s">
        <v>807</v>
      </c>
      <c r="F142" s="1125"/>
      <c r="G142" s="1146"/>
      <c r="H142" s="1146"/>
      <c r="I142" s="1146"/>
      <c r="J142" s="1146"/>
      <c r="K142" s="1120"/>
      <c r="L142" s="1120"/>
      <c r="M142" s="1120"/>
      <c r="N142" s="1120"/>
      <c r="O142" s="1120"/>
      <c r="P142" s="1120"/>
      <c r="Q142" s="1120"/>
      <c r="R142" s="1120"/>
      <c r="S142" s="1120"/>
      <c r="T142" s="1120"/>
      <c r="U142" s="1120"/>
      <c r="V142" s="1120"/>
      <c r="W142" s="1120"/>
      <c r="X142" s="1120"/>
      <c r="Y142" s="1120"/>
      <c r="Z142" s="1120"/>
      <c r="AA142" s="1120"/>
      <c r="AB142" s="1120"/>
      <c r="AC142" s="1120"/>
      <c r="AD142" s="1120"/>
      <c r="AE142" s="1120"/>
      <c r="AF142" s="1120"/>
      <c r="AG142" s="1120"/>
      <c r="AH142" s="1120"/>
      <c r="AI142" s="1120"/>
      <c r="AJ142" s="1120"/>
      <c r="AK142" s="1120"/>
      <c r="AL142" s="1120"/>
      <c r="AM142" s="1120"/>
      <c r="AN142" s="1120"/>
      <c r="AO142" s="1120"/>
      <c r="AP142" s="1120"/>
      <c r="AQ142" s="1120"/>
      <c r="AR142" s="1120"/>
      <c r="AS142" s="1120"/>
      <c r="AT142" s="1120"/>
      <c r="AU142" s="1120"/>
      <c r="AV142" s="1120"/>
      <c r="AW142" s="1120"/>
      <c r="AX142" s="1120"/>
      <c r="AY142" s="1120"/>
      <c r="AZ142" s="1120"/>
      <c r="BA142" s="1120"/>
      <c r="BB142" s="1120"/>
      <c r="BC142" s="1120"/>
      <c r="BD142" s="1120"/>
      <c r="BE142" s="1120"/>
      <c r="BF142" s="1120"/>
      <c r="BG142" s="1120"/>
      <c r="BH142" s="1120"/>
      <c r="BI142" s="1120"/>
      <c r="BJ142" s="1120"/>
      <c r="BK142" s="1120"/>
      <c r="BL142" s="1120"/>
      <c r="BM142" s="1120"/>
      <c r="BN142" s="1120"/>
      <c r="BO142" s="1120"/>
      <c r="BP142" s="1120"/>
      <c r="BQ142" s="1120"/>
      <c r="BR142" s="1120"/>
      <c r="BS142" s="1120"/>
      <c r="BT142" s="1120"/>
      <c r="BU142" s="1120"/>
      <c r="BV142" s="1120"/>
      <c r="BW142" s="1120"/>
      <c r="BX142" s="1120"/>
      <c r="BY142" s="1120"/>
      <c r="BZ142" s="1120"/>
      <c r="CA142" s="1120"/>
      <c r="CB142" s="1120"/>
      <c r="CC142" s="1120"/>
      <c r="CD142" s="1120"/>
      <c r="CE142" s="1120"/>
      <c r="CF142" s="1120"/>
      <c r="CG142" s="1120"/>
    </row>
    <row r="143" spans="1:85" ht="13">
      <c r="A143" s="1151" t="str">
        <f>A97</f>
        <v>Project Level</v>
      </c>
      <c r="B143" s="1158">
        <f ca="1">B103</f>
        <v>0.2900460541248322</v>
      </c>
      <c r="C143" s="1159">
        <f ca="1">B104</f>
        <v>3.0807702769494605</v>
      </c>
      <c r="D143" s="1160">
        <f ca="1">-B98</f>
        <v>83633889.72828415</v>
      </c>
      <c r="E143" s="1160">
        <f ca="1">B100</f>
        <v>174022911.89228246</v>
      </c>
      <c r="F143" s="1161"/>
      <c r="G143" s="1146"/>
      <c r="H143" s="1146"/>
      <c r="I143" s="1146"/>
      <c r="J143" s="1146"/>
      <c r="K143" s="1120"/>
      <c r="L143" s="1120"/>
      <c r="M143" s="1120"/>
      <c r="N143" s="1120"/>
      <c r="O143" s="1120"/>
      <c r="P143" s="1120"/>
      <c r="Q143" s="1120"/>
      <c r="R143" s="1120"/>
      <c r="S143" s="1120"/>
      <c r="T143" s="1120"/>
      <c r="U143" s="1120"/>
      <c r="V143" s="1120"/>
      <c r="W143" s="1120"/>
      <c r="X143" s="1120"/>
      <c r="Y143" s="1120"/>
      <c r="Z143" s="1120"/>
      <c r="AA143" s="1120"/>
      <c r="AB143" s="1120"/>
      <c r="AC143" s="1120"/>
      <c r="AD143" s="1120"/>
      <c r="AE143" s="1120"/>
      <c r="AF143" s="1120"/>
      <c r="AG143" s="1120"/>
      <c r="AH143" s="1120"/>
      <c r="AI143" s="1120"/>
      <c r="AJ143" s="1120"/>
      <c r="AK143" s="1120"/>
      <c r="AL143" s="1120"/>
      <c r="AM143" s="1120"/>
      <c r="AN143" s="1120"/>
      <c r="AO143" s="1120"/>
      <c r="AP143" s="1120"/>
      <c r="AQ143" s="1120"/>
      <c r="AR143" s="1120"/>
      <c r="AS143" s="1120"/>
      <c r="AT143" s="1120"/>
      <c r="AU143" s="1120"/>
      <c r="AV143" s="1120"/>
      <c r="AW143" s="1120"/>
      <c r="AX143" s="1120"/>
      <c r="AY143" s="1120"/>
      <c r="AZ143" s="1120"/>
      <c r="BA143" s="1120"/>
      <c r="BB143" s="1120"/>
      <c r="BC143" s="1120"/>
      <c r="BD143" s="1120"/>
      <c r="BE143" s="1120"/>
      <c r="BF143" s="1120"/>
      <c r="BG143" s="1120"/>
      <c r="BH143" s="1120"/>
      <c r="BI143" s="1120"/>
      <c r="BJ143" s="1120"/>
      <c r="BK143" s="1120"/>
      <c r="BL143" s="1120"/>
      <c r="BM143" s="1120"/>
      <c r="BN143" s="1120"/>
      <c r="BO143" s="1120"/>
      <c r="BP143" s="1120"/>
      <c r="BQ143" s="1120"/>
      <c r="BR143" s="1120"/>
      <c r="BS143" s="1120"/>
      <c r="BT143" s="1120"/>
      <c r="BU143" s="1120"/>
      <c r="BV143" s="1120"/>
      <c r="BW143" s="1120"/>
      <c r="BX143" s="1120"/>
      <c r="BY143" s="1120"/>
      <c r="BZ143" s="1120"/>
      <c r="CA143" s="1120"/>
      <c r="CB143" s="1120"/>
      <c r="CC143" s="1120"/>
      <c r="CD143" s="1120"/>
      <c r="CE143" s="1120"/>
      <c r="CF143" s="1120"/>
      <c r="CG143" s="1120"/>
    </row>
    <row r="144" spans="1:85" ht="13">
      <c r="A144" s="1151" t="str">
        <f>A106</f>
        <v>LP</v>
      </c>
      <c r="B144" s="1158">
        <f ca="1">B111</f>
        <v>0.23936603665351869</v>
      </c>
      <c r="C144" s="1159">
        <f ca="1">B112</f>
        <v>2.4946882094563128</v>
      </c>
      <c r="D144" s="1160">
        <f ca="1">-B107</f>
        <v>75270500.755455732</v>
      </c>
      <c r="E144" s="1160">
        <f ca="1">B109</f>
        <v>112505929.99905218</v>
      </c>
      <c r="F144" s="1161"/>
      <c r="G144" s="1146"/>
      <c r="H144" s="1146"/>
      <c r="I144" s="1146"/>
      <c r="J144" s="1146"/>
      <c r="K144" s="1120"/>
      <c r="L144" s="1120"/>
      <c r="M144" s="1120"/>
      <c r="N144" s="1120"/>
      <c r="O144" s="1120"/>
      <c r="P144" s="1120"/>
      <c r="Q144" s="1120"/>
      <c r="R144" s="1120"/>
      <c r="S144" s="1120"/>
      <c r="T144" s="1120"/>
      <c r="U144" s="1120"/>
      <c r="V144" s="1120"/>
      <c r="W144" s="1120"/>
      <c r="X144" s="1120"/>
      <c r="Y144" s="1120"/>
      <c r="Z144" s="1120"/>
      <c r="AA144" s="1120"/>
      <c r="AB144" s="1120"/>
      <c r="AC144" s="1120"/>
      <c r="AD144" s="1120"/>
      <c r="AE144" s="1120"/>
      <c r="AF144" s="1120"/>
      <c r="AG144" s="1120"/>
      <c r="AH144" s="1120"/>
      <c r="AI144" s="1120"/>
      <c r="AJ144" s="1120"/>
      <c r="AK144" s="1120"/>
      <c r="AL144" s="1120"/>
      <c r="AM144" s="1120"/>
      <c r="AN144" s="1120"/>
      <c r="AO144" s="1120"/>
      <c r="AP144" s="1120"/>
      <c r="AQ144" s="1120"/>
      <c r="AR144" s="1120"/>
      <c r="AS144" s="1120"/>
      <c r="AT144" s="1120"/>
      <c r="AU144" s="1120"/>
      <c r="AV144" s="1120"/>
      <c r="AW144" s="1120"/>
      <c r="AX144" s="1120"/>
      <c r="AY144" s="1120"/>
      <c r="AZ144" s="1120"/>
      <c r="BA144" s="1120"/>
      <c r="BB144" s="1120"/>
      <c r="BC144" s="1120"/>
      <c r="BD144" s="1120"/>
      <c r="BE144" s="1120"/>
      <c r="BF144" s="1120"/>
      <c r="BG144" s="1120"/>
      <c r="BH144" s="1120"/>
      <c r="BI144" s="1120"/>
      <c r="BJ144" s="1120"/>
      <c r="BK144" s="1120"/>
      <c r="BL144" s="1120"/>
      <c r="BM144" s="1120"/>
      <c r="BN144" s="1120"/>
      <c r="BO144" s="1120"/>
      <c r="BP144" s="1120"/>
      <c r="BQ144" s="1120"/>
      <c r="BR144" s="1120"/>
      <c r="BS144" s="1120"/>
      <c r="BT144" s="1120"/>
      <c r="BU144" s="1120"/>
      <c r="BV144" s="1120"/>
      <c r="BW144" s="1120"/>
      <c r="BX144" s="1120"/>
      <c r="BY144" s="1120"/>
      <c r="BZ144" s="1120"/>
      <c r="CA144" s="1120"/>
      <c r="CB144" s="1120"/>
      <c r="CC144" s="1120"/>
      <c r="CD144" s="1120"/>
      <c r="CE144" s="1120"/>
      <c r="CF144" s="1120"/>
      <c r="CG144" s="1120"/>
    </row>
    <row r="145" spans="1:85" ht="13">
      <c r="A145" s="1151" t="str">
        <f>A114</f>
        <v>GP</v>
      </c>
      <c r="B145" s="1158">
        <f ca="1">B120</f>
        <v>0.5443155825138094</v>
      </c>
      <c r="C145" s="1162">
        <f ca="1">B121</f>
        <v>8.3555088843877883</v>
      </c>
      <c r="D145" s="1160">
        <f ca="1">-B115</f>
        <v>8363388.9728284152</v>
      </c>
      <c r="E145" s="1160">
        <f ca="1">+B118</f>
        <v>61516981.893230267</v>
      </c>
      <c r="F145" s="1161"/>
      <c r="G145" s="1146"/>
      <c r="H145" s="1146"/>
      <c r="I145" s="1146"/>
      <c r="J145" s="1146"/>
      <c r="K145" s="1120"/>
      <c r="L145" s="1120"/>
      <c r="M145" s="1120"/>
      <c r="N145" s="1120"/>
      <c r="O145" s="1120"/>
      <c r="P145" s="1120"/>
      <c r="Q145" s="1120"/>
      <c r="R145" s="1120"/>
      <c r="S145" s="1120"/>
      <c r="T145" s="1120"/>
      <c r="U145" s="1120"/>
      <c r="V145" s="1120"/>
      <c r="W145" s="1120"/>
      <c r="X145" s="1120"/>
      <c r="Y145" s="1120"/>
      <c r="Z145" s="1120"/>
      <c r="AA145" s="1120"/>
      <c r="AB145" s="1120"/>
      <c r="AC145" s="1120"/>
      <c r="AD145" s="1120"/>
      <c r="AE145" s="1120"/>
      <c r="AF145" s="1120"/>
      <c r="AG145" s="1120"/>
      <c r="AH145" s="1120"/>
      <c r="AI145" s="1120"/>
      <c r="AJ145" s="1120"/>
      <c r="AK145" s="1120"/>
      <c r="AL145" s="1120"/>
      <c r="AM145" s="1120"/>
      <c r="AN145" s="1120"/>
      <c r="AO145" s="1120"/>
      <c r="AP145" s="1120"/>
      <c r="AQ145" s="1120"/>
      <c r="AR145" s="1120"/>
      <c r="AS145" s="1120"/>
      <c r="AT145" s="1120"/>
      <c r="AU145" s="1120"/>
      <c r="AV145" s="1120"/>
      <c r="AW145" s="1120"/>
      <c r="AX145" s="1120"/>
      <c r="AY145" s="1120"/>
      <c r="AZ145" s="1120"/>
      <c r="BA145" s="1120"/>
      <c r="BB145" s="1120"/>
      <c r="BC145" s="1120"/>
      <c r="BD145" s="1120"/>
      <c r="BE145" s="1120"/>
      <c r="BF145" s="1120"/>
      <c r="BG145" s="1120"/>
      <c r="BH145" s="1120"/>
      <c r="BI145" s="1120"/>
      <c r="BJ145" s="1120"/>
      <c r="BK145" s="1120"/>
      <c r="BL145" s="1120"/>
      <c r="BM145" s="1120"/>
      <c r="BN145" s="1120"/>
      <c r="BO145" s="1120"/>
      <c r="BP145" s="1120"/>
      <c r="BQ145" s="1120"/>
      <c r="BR145" s="1120"/>
      <c r="BS145" s="1120"/>
      <c r="BT145" s="1120"/>
      <c r="BU145" s="1120"/>
      <c r="BV145" s="1120"/>
      <c r="BW145" s="1120"/>
      <c r="BX145" s="1120"/>
      <c r="BY145" s="1120"/>
      <c r="BZ145" s="1120"/>
      <c r="CA145" s="1120"/>
      <c r="CB145" s="1120"/>
      <c r="CC145" s="1120"/>
      <c r="CD145" s="1120"/>
      <c r="CE145" s="1120"/>
      <c r="CF145" s="1120"/>
      <c r="CG145" s="1120"/>
    </row>
    <row r="146" spans="1:85" ht="13">
      <c r="A146" s="1151" t="str">
        <f>A123</f>
        <v>Sponsor -- GP</v>
      </c>
      <c r="B146" s="1158">
        <f ca="1">B129</f>
        <v>0.76225761175155649</v>
      </c>
      <c r="C146" s="1162">
        <f ca="1">B130</f>
        <v>17.586301447359102</v>
      </c>
      <c r="D146" s="1160">
        <f ca="1">-B124</f>
        <v>1672677.7945656825</v>
      </c>
      <c r="E146" s="1160">
        <f ca="1">+B127</f>
        <v>27743538.124970205</v>
      </c>
      <c r="F146" s="1163"/>
      <c r="G146" s="1146"/>
      <c r="H146" s="1146"/>
      <c r="I146" s="1146"/>
      <c r="J146" s="1146"/>
      <c r="K146" s="1120"/>
      <c r="L146" s="1120"/>
      <c r="M146" s="1120"/>
      <c r="N146" s="1120"/>
      <c r="O146" s="1120"/>
      <c r="P146" s="1120"/>
      <c r="Q146" s="1120"/>
      <c r="R146" s="1120"/>
      <c r="S146" s="1120"/>
      <c r="T146" s="1120"/>
      <c r="U146" s="1120"/>
      <c r="V146" s="1120"/>
      <c r="W146" s="1120"/>
      <c r="X146" s="1120"/>
      <c r="Y146" s="1120"/>
      <c r="Z146" s="1120"/>
      <c r="AA146" s="1120"/>
      <c r="AB146" s="1120"/>
      <c r="AC146" s="1120"/>
      <c r="AD146" s="1120"/>
      <c r="AE146" s="1120"/>
      <c r="AF146" s="1120"/>
      <c r="AG146" s="1120"/>
      <c r="AH146" s="1120"/>
      <c r="AI146" s="1120"/>
      <c r="AJ146" s="1120"/>
      <c r="AK146" s="1120"/>
      <c r="AL146" s="1120"/>
      <c r="AM146" s="1120"/>
      <c r="AN146" s="1120"/>
      <c r="AO146" s="1120"/>
      <c r="AP146" s="1120"/>
      <c r="AQ146" s="1120"/>
      <c r="AR146" s="1120"/>
      <c r="AS146" s="1120"/>
      <c r="AT146" s="1120"/>
      <c r="AU146" s="1120"/>
      <c r="AV146" s="1120"/>
      <c r="AW146" s="1120"/>
      <c r="AX146" s="1120"/>
      <c r="AY146" s="1120"/>
      <c r="AZ146" s="1120"/>
      <c r="BA146" s="1120"/>
      <c r="BB146" s="1120"/>
      <c r="BC146" s="1120"/>
      <c r="BD146" s="1120"/>
      <c r="BE146" s="1120"/>
      <c r="BF146" s="1120"/>
      <c r="BG146" s="1120"/>
      <c r="BH146" s="1120"/>
      <c r="BI146" s="1120"/>
      <c r="BJ146" s="1120"/>
      <c r="BK146" s="1120"/>
      <c r="BL146" s="1120"/>
      <c r="BM146" s="1120"/>
      <c r="BN146" s="1120"/>
      <c r="BO146" s="1120"/>
      <c r="BP146" s="1120"/>
      <c r="BQ146" s="1120"/>
      <c r="BR146" s="1120"/>
      <c r="BS146" s="1120"/>
      <c r="BT146" s="1120"/>
      <c r="BU146" s="1120"/>
      <c r="BV146" s="1120"/>
      <c r="BW146" s="1120"/>
      <c r="BX146" s="1120"/>
      <c r="BY146" s="1120"/>
      <c r="BZ146" s="1120"/>
      <c r="CA146" s="1120"/>
      <c r="CB146" s="1120"/>
      <c r="CC146" s="1120"/>
      <c r="CD146" s="1120"/>
      <c r="CE146" s="1120"/>
      <c r="CF146" s="1120"/>
      <c r="CG146" s="1120"/>
    </row>
    <row r="147" spans="1:85" ht="13">
      <c r="A147" s="1151" t="str">
        <f>A132</f>
        <v>FrontRange -- Co-GP</v>
      </c>
      <c r="B147" s="1158">
        <f ca="1">B138</f>
        <v>0.4581169545650482</v>
      </c>
      <c r="C147" s="1162">
        <f ca="1">B139</f>
        <v>6.0478107436449626</v>
      </c>
      <c r="D147" s="1160">
        <f ca="1">-B133</f>
        <v>6690711.178262732</v>
      </c>
      <c r="E147" s="1160">
        <f ca="1">+B136</f>
        <v>33773443.768260062</v>
      </c>
      <c r="F147" s="1120"/>
      <c r="G147" s="1146"/>
      <c r="H147" s="1146"/>
      <c r="I147" s="1146"/>
      <c r="J147" s="1146"/>
      <c r="K147" s="1120"/>
      <c r="L147" s="1120"/>
      <c r="M147" s="1120"/>
      <c r="N147" s="1120"/>
      <c r="O147" s="1120"/>
      <c r="P147" s="1120"/>
      <c r="Q147" s="1120"/>
      <c r="R147" s="1120"/>
      <c r="S147" s="1120"/>
      <c r="T147" s="1120"/>
      <c r="U147" s="1120"/>
      <c r="V147" s="1120"/>
      <c r="W147" s="1120"/>
      <c r="X147" s="1120"/>
      <c r="Y147" s="1120"/>
      <c r="Z147" s="1120"/>
      <c r="AA147" s="1120"/>
      <c r="AB147" s="1120"/>
      <c r="AC147" s="1120"/>
      <c r="AD147" s="1120"/>
      <c r="AE147" s="1120"/>
      <c r="AF147" s="1120"/>
      <c r="AG147" s="1120"/>
      <c r="AH147" s="1120"/>
      <c r="AI147" s="1120"/>
      <c r="AJ147" s="1120"/>
      <c r="AK147" s="1120"/>
      <c r="AL147" s="1120"/>
      <c r="AM147" s="1120"/>
      <c r="AN147" s="1120"/>
      <c r="AO147" s="1120"/>
      <c r="AP147" s="1120"/>
      <c r="AQ147" s="1120"/>
      <c r="AR147" s="1120"/>
      <c r="AS147" s="1120"/>
      <c r="AT147" s="1120"/>
      <c r="AU147" s="1120"/>
      <c r="AV147" s="1120"/>
      <c r="AW147" s="1120"/>
      <c r="AX147" s="1120"/>
      <c r="AY147" s="1120"/>
      <c r="AZ147" s="1120"/>
      <c r="BA147" s="1120"/>
      <c r="BB147" s="1120"/>
      <c r="BC147" s="1120"/>
      <c r="BD147" s="1120"/>
      <c r="BE147" s="1120"/>
      <c r="BF147" s="1120"/>
      <c r="BG147" s="1120"/>
      <c r="BH147" s="1120"/>
      <c r="BI147" s="1120"/>
      <c r="BJ147" s="1120"/>
      <c r="BK147" s="1120"/>
      <c r="BL147" s="1120"/>
      <c r="BM147" s="1120"/>
      <c r="BN147" s="1120"/>
      <c r="BO147" s="1120"/>
      <c r="BP147" s="1120"/>
      <c r="BQ147" s="1120"/>
      <c r="BR147" s="1120"/>
      <c r="BS147" s="1120"/>
      <c r="BT147" s="1120"/>
      <c r="BU147" s="1120"/>
      <c r="BV147" s="1120"/>
      <c r="BW147" s="1120"/>
      <c r="BX147" s="1120"/>
      <c r="BY147" s="1120"/>
      <c r="BZ147" s="1120"/>
      <c r="CA147" s="1120"/>
      <c r="CB147" s="1120"/>
      <c r="CC147" s="1120"/>
      <c r="CD147" s="1120"/>
      <c r="CE147" s="1120"/>
      <c r="CF147" s="1120"/>
      <c r="CG147" s="1120"/>
    </row>
    <row r="148" spans="1:85">
      <c r="A148" s="1120"/>
      <c r="B148" s="1120"/>
      <c r="C148" s="1120"/>
      <c r="D148" s="1120"/>
      <c r="E148" s="1120"/>
      <c r="F148" s="1120"/>
      <c r="G148" s="1146"/>
      <c r="H148" s="1146"/>
      <c r="I148" s="1146"/>
      <c r="J148" s="1146"/>
      <c r="K148" s="1120"/>
      <c r="L148" s="1120"/>
      <c r="M148" s="1120"/>
      <c r="N148" s="1120"/>
      <c r="O148" s="1120"/>
      <c r="P148" s="1120"/>
      <c r="Q148" s="1120"/>
      <c r="R148" s="1120"/>
      <c r="S148" s="1120"/>
      <c r="T148" s="1120"/>
      <c r="U148" s="1120"/>
      <c r="V148" s="1120"/>
      <c r="W148" s="1120"/>
      <c r="X148" s="1120"/>
      <c r="Y148" s="1120"/>
      <c r="Z148" s="1120"/>
      <c r="AA148" s="1120"/>
      <c r="AB148" s="1120"/>
      <c r="AC148" s="1120"/>
      <c r="AD148" s="1120"/>
      <c r="AE148" s="1120"/>
      <c r="AF148" s="1120"/>
      <c r="AG148" s="1120"/>
      <c r="AH148" s="1120"/>
      <c r="AI148" s="1120"/>
      <c r="AJ148" s="1120"/>
      <c r="AK148" s="1120"/>
      <c r="AL148" s="1120"/>
      <c r="AM148" s="1120"/>
      <c r="AN148" s="1120"/>
      <c r="AO148" s="1120"/>
      <c r="AP148" s="1120"/>
      <c r="AQ148" s="1120"/>
      <c r="AR148" s="1120"/>
      <c r="AS148" s="1120"/>
      <c r="AT148" s="1120"/>
      <c r="AU148" s="1120"/>
      <c r="AV148" s="1120"/>
      <c r="AW148" s="1120"/>
      <c r="AX148" s="1120"/>
      <c r="AY148" s="1120"/>
      <c r="AZ148" s="1120"/>
      <c r="BA148" s="1120"/>
      <c r="BB148" s="1120"/>
      <c r="BC148" s="1120"/>
      <c r="BD148" s="1120"/>
      <c r="BE148" s="1120"/>
      <c r="BF148" s="1120"/>
      <c r="BG148" s="1120"/>
      <c r="BH148" s="1120"/>
      <c r="BI148" s="1120"/>
      <c r="BJ148" s="1120"/>
      <c r="BK148" s="1120"/>
      <c r="BL148" s="1120"/>
      <c r="BM148" s="1120"/>
      <c r="BN148" s="1120"/>
      <c r="BO148" s="1120"/>
      <c r="BP148" s="1120"/>
      <c r="BQ148" s="1120"/>
      <c r="BR148" s="1120"/>
      <c r="BS148" s="1120"/>
      <c r="BT148" s="1120"/>
      <c r="BU148" s="1120"/>
      <c r="BV148" s="1120"/>
      <c r="BW148" s="1120"/>
      <c r="BX148" s="1120"/>
      <c r="BY148" s="1120"/>
      <c r="BZ148" s="1120"/>
      <c r="CA148" s="1120"/>
      <c r="CB148" s="1120"/>
      <c r="CC148" s="1120"/>
      <c r="CD148" s="1120"/>
      <c r="CE148" s="1120"/>
      <c r="CF148" s="1120"/>
      <c r="CG148" s="1120"/>
    </row>
    <row r="149" spans="1:85" ht="13">
      <c r="A149" s="1140" t="s">
        <v>808</v>
      </c>
      <c r="B149" s="1157"/>
      <c r="C149" s="1120"/>
      <c r="D149" s="1120"/>
      <c r="E149" s="1120"/>
      <c r="F149" s="1120"/>
      <c r="G149" s="1120"/>
      <c r="H149" s="1120"/>
      <c r="I149" s="1120"/>
      <c r="J149" s="1120"/>
      <c r="K149" s="1120"/>
      <c r="L149" s="1120"/>
      <c r="M149" s="1120"/>
      <c r="N149" s="1120"/>
      <c r="O149" s="1120"/>
      <c r="P149" s="1120"/>
      <c r="Q149" s="1120"/>
      <c r="R149" s="1120"/>
      <c r="S149" s="1120"/>
      <c r="T149" s="1120"/>
      <c r="U149" s="1120"/>
      <c r="V149" s="1120"/>
      <c r="W149" s="1120"/>
      <c r="X149" s="1120"/>
      <c r="Y149" s="1120"/>
      <c r="Z149" s="1120"/>
      <c r="AA149" s="1120"/>
      <c r="AB149" s="1120"/>
      <c r="AC149" s="1120"/>
      <c r="AD149" s="1120"/>
      <c r="AE149" s="1120"/>
      <c r="AF149" s="1120"/>
      <c r="AG149" s="1120"/>
      <c r="AH149" s="1120"/>
      <c r="AI149" s="1120"/>
      <c r="AJ149" s="1120"/>
      <c r="AK149" s="1120"/>
      <c r="AL149" s="1120"/>
      <c r="AM149" s="1120"/>
      <c r="AN149" s="1120"/>
      <c r="AO149" s="1120"/>
      <c r="AP149" s="1120"/>
      <c r="AQ149" s="1120"/>
      <c r="AR149" s="1120"/>
      <c r="AS149" s="1120"/>
      <c r="AT149" s="1120"/>
      <c r="AU149" s="1120"/>
      <c r="AV149" s="1120"/>
      <c r="AW149" s="1120"/>
      <c r="AX149" s="1120"/>
      <c r="AY149" s="1120"/>
      <c r="AZ149" s="1120"/>
      <c r="BA149" s="1120"/>
      <c r="BB149" s="1120"/>
      <c r="BC149" s="1120"/>
      <c r="BD149" s="1120"/>
      <c r="BE149" s="1120"/>
      <c r="BF149" s="1120"/>
      <c r="BG149" s="1120"/>
      <c r="BH149" s="1120"/>
      <c r="BI149" s="1120"/>
      <c r="BJ149" s="1120"/>
      <c r="BK149" s="1120"/>
      <c r="BL149" s="1120"/>
      <c r="BM149" s="1120"/>
      <c r="BN149" s="1120"/>
      <c r="BO149" s="1120"/>
      <c r="BP149" s="1120"/>
      <c r="BQ149" s="1120"/>
      <c r="BR149" s="1120"/>
      <c r="BS149" s="1120"/>
      <c r="BT149" s="1120"/>
      <c r="BU149" s="1120"/>
      <c r="BV149" s="1120"/>
      <c r="BW149" s="1120"/>
      <c r="BX149" s="1120"/>
      <c r="BY149" s="1120"/>
      <c r="BZ149" s="1120"/>
      <c r="CA149" s="1120"/>
      <c r="CB149" s="1120"/>
      <c r="CC149" s="1120"/>
      <c r="CD149" s="1120"/>
      <c r="CE149" s="1120"/>
      <c r="CF149" s="1120"/>
      <c r="CG149" s="1120"/>
    </row>
    <row r="150" spans="1:85">
      <c r="A150" t="s">
        <v>809</v>
      </c>
      <c r="B150" s="1164">
        <f ca="1">B100</f>
        <v>174022911.89228246</v>
      </c>
      <c r="C150" s="1120"/>
      <c r="D150" s="1120"/>
      <c r="E150" s="1120"/>
      <c r="F150" s="1120"/>
      <c r="G150" s="1120"/>
      <c r="H150" s="1120"/>
      <c r="I150" s="1120"/>
      <c r="J150" s="1120"/>
      <c r="K150" s="1120"/>
      <c r="L150" s="1120"/>
      <c r="M150" s="1120"/>
      <c r="N150" s="1120"/>
      <c r="O150" s="1120"/>
      <c r="P150" s="1120"/>
      <c r="Q150" s="1120"/>
      <c r="R150" s="1120"/>
      <c r="S150" s="1120"/>
      <c r="T150" s="1120"/>
      <c r="U150" s="1120"/>
      <c r="V150" s="1120"/>
      <c r="W150" s="1120"/>
      <c r="X150" s="1120"/>
      <c r="Y150" s="1120"/>
      <c r="Z150" s="1120"/>
      <c r="AA150" s="1120"/>
      <c r="AB150" s="1120"/>
      <c r="AC150" s="1120"/>
      <c r="AD150" s="1120"/>
      <c r="AE150" s="1120"/>
      <c r="AF150" s="1120"/>
      <c r="AG150" s="1120"/>
      <c r="AH150" s="1120"/>
      <c r="AI150" s="1120"/>
      <c r="AJ150" s="1120"/>
      <c r="AK150" s="1120"/>
      <c r="AL150" s="1120"/>
      <c r="AM150" s="1120"/>
      <c r="AN150" s="1120"/>
      <c r="AO150" s="1120"/>
      <c r="AP150" s="1120"/>
      <c r="AQ150" s="1120"/>
      <c r="AR150" s="1120"/>
      <c r="AS150" s="1120"/>
      <c r="AT150" s="1120"/>
      <c r="AU150" s="1120"/>
      <c r="AV150" s="1120"/>
      <c r="AW150" s="1120"/>
      <c r="AX150" s="1120"/>
      <c r="AY150" s="1120"/>
      <c r="AZ150" s="1120"/>
      <c r="BA150" s="1120"/>
      <c r="BB150" s="1120"/>
      <c r="BC150" s="1120"/>
      <c r="BD150" s="1120"/>
      <c r="BE150" s="1120"/>
      <c r="BF150" s="1120"/>
      <c r="BG150" s="1120"/>
      <c r="BH150" s="1120"/>
      <c r="BI150" s="1120"/>
      <c r="BJ150" s="1120"/>
      <c r="BK150" s="1120"/>
      <c r="BL150" s="1120"/>
      <c r="BM150" s="1120"/>
      <c r="BN150" s="1120"/>
      <c r="BO150" s="1120"/>
      <c r="BP150" s="1120"/>
      <c r="BQ150" s="1120"/>
      <c r="BR150" s="1120"/>
      <c r="BS150" s="1120"/>
      <c r="BT150" s="1120"/>
      <c r="BU150" s="1120"/>
      <c r="BV150" s="1120"/>
      <c r="BW150" s="1120"/>
      <c r="BX150" s="1120"/>
      <c r="BY150" s="1120"/>
      <c r="BZ150" s="1120"/>
      <c r="CA150" s="1120"/>
      <c r="CB150" s="1120"/>
      <c r="CC150" s="1120"/>
      <c r="CD150" s="1120"/>
      <c r="CE150" s="1120"/>
      <c r="CF150" s="1120"/>
      <c r="CG150" s="1120"/>
    </row>
    <row r="151" spans="1:85">
      <c r="A151" t="s">
        <v>810</v>
      </c>
      <c r="B151" s="1164">
        <f ca="1">B127</f>
        <v>27743538.124970205</v>
      </c>
      <c r="C151" s="1120"/>
      <c r="D151" s="1120"/>
      <c r="E151" s="1120"/>
      <c r="F151" s="1120"/>
      <c r="G151" s="1120"/>
      <c r="H151" s="1120"/>
      <c r="I151" s="1120"/>
      <c r="J151" s="1120"/>
      <c r="K151" s="1120"/>
      <c r="L151" s="1120"/>
      <c r="M151" s="1120"/>
      <c r="N151" s="1120"/>
      <c r="O151" s="1120"/>
      <c r="P151" s="1120"/>
      <c r="Q151" s="1120"/>
      <c r="R151" s="1120"/>
      <c r="S151" s="1120"/>
      <c r="T151" s="1120"/>
      <c r="U151" s="1120"/>
      <c r="V151" s="1120"/>
      <c r="W151" s="1120"/>
      <c r="X151" s="1120"/>
      <c r="Y151" s="1120"/>
      <c r="Z151" s="1120"/>
      <c r="AA151" s="1120"/>
      <c r="AB151" s="1120"/>
      <c r="AC151" s="1120"/>
      <c r="AD151" s="1120"/>
      <c r="AE151" s="1120"/>
      <c r="AF151" s="1120"/>
      <c r="AG151" s="1120"/>
      <c r="AH151" s="1120"/>
      <c r="AI151" s="1120"/>
      <c r="AJ151" s="1120"/>
      <c r="AK151" s="1120"/>
      <c r="AL151" s="1120"/>
      <c r="AM151" s="1120"/>
      <c r="AN151" s="1120"/>
      <c r="AO151" s="1120"/>
      <c r="AP151" s="1120"/>
      <c r="AQ151" s="1120"/>
      <c r="AR151" s="1120"/>
      <c r="AS151" s="1120"/>
      <c r="AT151" s="1120"/>
      <c r="AU151" s="1120"/>
      <c r="AV151" s="1120"/>
      <c r="AW151" s="1120"/>
      <c r="AX151" s="1120"/>
      <c r="AY151" s="1120"/>
      <c r="AZ151" s="1120"/>
      <c r="BA151" s="1120"/>
      <c r="BB151" s="1120"/>
      <c r="BC151" s="1120"/>
      <c r="BD151" s="1120"/>
      <c r="BE151" s="1120"/>
      <c r="BF151" s="1120"/>
      <c r="BG151" s="1120"/>
      <c r="BH151" s="1120"/>
      <c r="BI151" s="1120"/>
      <c r="BJ151" s="1120"/>
      <c r="BK151" s="1120"/>
      <c r="BL151" s="1120"/>
      <c r="BM151" s="1120"/>
      <c r="BN151" s="1120"/>
      <c r="BO151" s="1120"/>
      <c r="BP151" s="1120"/>
      <c r="BQ151" s="1120"/>
      <c r="BR151" s="1120"/>
      <c r="BS151" s="1120"/>
      <c r="BT151" s="1120"/>
      <c r="BU151" s="1120"/>
      <c r="BV151" s="1120"/>
      <c r="BW151" s="1120"/>
      <c r="BX151" s="1120"/>
      <c r="BY151" s="1120"/>
      <c r="BZ151" s="1120"/>
      <c r="CA151" s="1120"/>
      <c r="CB151" s="1120"/>
      <c r="CC151" s="1120"/>
      <c r="CD151" s="1120"/>
      <c r="CE151" s="1120"/>
      <c r="CF151" s="1120"/>
      <c r="CG151" s="1120"/>
    </row>
    <row r="152" spans="1:85">
      <c r="A152" t="s">
        <v>811</v>
      </c>
      <c r="B152" s="1164">
        <f ca="1">B136</f>
        <v>33773443.768260062</v>
      </c>
      <c r="C152" s="1120"/>
      <c r="D152" s="1120"/>
      <c r="E152" s="1120"/>
      <c r="F152" s="1120"/>
      <c r="G152" s="1120"/>
      <c r="H152" s="1120"/>
      <c r="I152" s="1120"/>
      <c r="J152" s="1120"/>
      <c r="K152" s="1120"/>
      <c r="L152" s="1120"/>
      <c r="M152" s="1120"/>
      <c r="N152" s="1120"/>
      <c r="O152" s="1120"/>
      <c r="P152" s="1120"/>
      <c r="Q152" s="1120"/>
      <c r="R152" s="1120"/>
      <c r="S152" s="1120"/>
      <c r="T152" s="1120"/>
      <c r="U152" s="1120"/>
      <c r="V152" s="1120"/>
      <c r="W152" s="1120"/>
      <c r="X152" s="1120"/>
      <c r="Y152" s="1120"/>
      <c r="Z152" s="1120"/>
      <c r="AA152" s="1120"/>
      <c r="AB152" s="1120"/>
      <c r="AC152" s="1120"/>
      <c r="AD152" s="1120"/>
      <c r="AE152" s="1120"/>
      <c r="AF152" s="1120"/>
      <c r="AG152" s="1120"/>
      <c r="AH152" s="1120"/>
      <c r="AI152" s="1120"/>
      <c r="AJ152" s="1120"/>
      <c r="AK152" s="1120"/>
      <c r="AL152" s="1120"/>
      <c r="AM152" s="1120"/>
      <c r="AN152" s="1120"/>
      <c r="AO152" s="1120"/>
      <c r="AP152" s="1120"/>
      <c r="AQ152" s="1120"/>
      <c r="AR152" s="1120"/>
      <c r="AS152" s="1120"/>
      <c r="AT152" s="1120"/>
      <c r="AU152" s="1120"/>
      <c r="AV152" s="1120"/>
      <c r="AW152" s="1120"/>
      <c r="AX152" s="1120"/>
      <c r="AY152" s="1120"/>
      <c r="AZ152" s="1120"/>
      <c r="BA152" s="1120"/>
      <c r="BB152" s="1120"/>
      <c r="BC152" s="1120"/>
      <c r="BD152" s="1120"/>
      <c r="BE152" s="1120"/>
      <c r="BF152" s="1120"/>
      <c r="BG152" s="1120"/>
      <c r="BH152" s="1120"/>
      <c r="BI152" s="1120"/>
      <c r="BJ152" s="1120"/>
      <c r="BK152" s="1120"/>
      <c r="BL152" s="1120"/>
      <c r="BM152" s="1120"/>
      <c r="BN152" s="1120"/>
      <c r="BO152" s="1120"/>
      <c r="BP152" s="1120"/>
      <c r="BQ152" s="1120"/>
      <c r="BR152" s="1120"/>
      <c r="BS152" s="1120"/>
      <c r="BT152" s="1120"/>
      <c r="BU152" s="1120"/>
      <c r="BV152" s="1120"/>
      <c r="BW152" s="1120"/>
      <c r="BX152" s="1120"/>
      <c r="BY152" s="1120"/>
      <c r="BZ152" s="1120"/>
      <c r="CA152" s="1120"/>
      <c r="CB152" s="1120"/>
      <c r="CC152" s="1120"/>
      <c r="CD152" s="1120"/>
      <c r="CE152" s="1120"/>
      <c r="CF152" s="1120"/>
      <c r="CG152" s="1120"/>
    </row>
    <row r="153" spans="1:85">
      <c r="A153" t="s">
        <v>812</v>
      </c>
      <c r="B153" s="1164">
        <f ca="1">+B109</f>
        <v>112505929.99905218</v>
      </c>
      <c r="C153" s="1120"/>
      <c r="D153" s="1120"/>
      <c r="E153" s="1120"/>
      <c r="F153" s="1120"/>
      <c r="G153" s="1120"/>
      <c r="H153" s="1120"/>
      <c r="I153" s="1120"/>
      <c r="J153" s="1120"/>
      <c r="K153" s="1120"/>
      <c r="L153" s="1120"/>
      <c r="M153" s="1120"/>
      <c r="N153" s="1120"/>
      <c r="O153" s="1120"/>
      <c r="P153" s="1120"/>
      <c r="Q153" s="1120"/>
      <c r="R153" s="1120"/>
      <c r="S153" s="1120"/>
      <c r="T153" s="1120"/>
      <c r="U153" s="1120"/>
      <c r="V153" s="1120"/>
      <c r="W153" s="1120"/>
      <c r="X153" s="1120"/>
      <c r="Y153" s="1120"/>
      <c r="Z153" s="1120"/>
      <c r="AA153" s="1120"/>
      <c r="AB153" s="1120"/>
      <c r="AC153" s="1120"/>
      <c r="AD153" s="1120"/>
      <c r="AE153" s="1120"/>
      <c r="AF153" s="1120"/>
      <c r="AG153" s="1120"/>
      <c r="AH153" s="1120"/>
      <c r="AI153" s="1120"/>
      <c r="AJ153" s="1120"/>
      <c r="AK153" s="1120"/>
      <c r="AL153" s="1120"/>
      <c r="AM153" s="1120"/>
      <c r="AN153" s="1120"/>
      <c r="AO153" s="1120"/>
      <c r="AP153" s="1120"/>
      <c r="AQ153" s="1120"/>
      <c r="AR153" s="1120"/>
      <c r="AS153" s="1120"/>
      <c r="AT153" s="1120"/>
      <c r="AU153" s="1120"/>
      <c r="AV153" s="1120"/>
      <c r="AW153" s="1120"/>
      <c r="AX153" s="1120"/>
      <c r="AY153" s="1120"/>
      <c r="AZ153" s="1120"/>
      <c r="BA153" s="1120"/>
      <c r="BB153" s="1120"/>
      <c r="BC153" s="1120"/>
      <c r="BD153" s="1120"/>
      <c r="BE153" s="1120"/>
      <c r="BF153" s="1120"/>
      <c r="BG153" s="1120"/>
      <c r="BH153" s="1120"/>
      <c r="BI153" s="1120"/>
      <c r="BJ153" s="1120"/>
      <c r="BK153" s="1120"/>
      <c r="BL153" s="1120"/>
      <c r="BM153" s="1120"/>
      <c r="BN153" s="1120"/>
      <c r="BO153" s="1120"/>
      <c r="BP153" s="1120"/>
      <c r="BQ153" s="1120"/>
      <c r="BR153" s="1120"/>
      <c r="BS153" s="1120"/>
      <c r="BT153" s="1120"/>
      <c r="BU153" s="1120"/>
      <c r="BV153" s="1120"/>
      <c r="BW153" s="1120"/>
      <c r="BX153" s="1120"/>
      <c r="BY153" s="1120"/>
      <c r="BZ153" s="1120"/>
      <c r="CA153" s="1120"/>
      <c r="CB153" s="1120"/>
      <c r="CC153" s="1120"/>
      <c r="CD153" s="1120"/>
      <c r="CE153" s="1120"/>
      <c r="CF153" s="1120"/>
      <c r="CG153" s="1120"/>
    </row>
    <row r="154" spans="1:85" ht="13">
      <c r="A154" s="1165" t="s">
        <v>601</v>
      </c>
      <c r="B154" s="1166">
        <f ca="1">+ROUND(B150-SUM(B151:B153),2)</f>
        <v>0</v>
      </c>
      <c r="C154" s="1120"/>
      <c r="D154" s="1120"/>
      <c r="E154" s="1120"/>
      <c r="F154" s="1120"/>
      <c r="G154" s="1120"/>
      <c r="H154" s="1120"/>
      <c r="I154" s="1120"/>
      <c r="J154" s="1120"/>
      <c r="K154" s="1120"/>
      <c r="L154" s="1120"/>
      <c r="M154" s="1120"/>
      <c r="N154" s="1120"/>
      <c r="O154" s="1120"/>
      <c r="P154" s="1120"/>
      <c r="Q154" s="1120"/>
      <c r="R154" s="1120"/>
      <c r="S154" s="1120"/>
      <c r="T154" s="1120"/>
      <c r="U154" s="1120"/>
      <c r="V154" s="1120"/>
      <c r="W154" s="1120"/>
      <c r="X154" s="1120"/>
      <c r="Y154" s="1120"/>
      <c r="Z154" s="1120"/>
      <c r="AA154" s="1120"/>
      <c r="AB154" s="1120"/>
      <c r="AC154" s="1120"/>
      <c r="AD154" s="1120"/>
      <c r="AE154" s="1120"/>
      <c r="AF154" s="1120"/>
      <c r="AG154" s="1120"/>
      <c r="AH154" s="1120"/>
      <c r="AI154" s="1120"/>
      <c r="AJ154" s="1120"/>
      <c r="AK154" s="1120"/>
      <c r="AL154" s="1120"/>
      <c r="AM154" s="1120"/>
      <c r="AN154" s="1120"/>
      <c r="AO154" s="1120"/>
      <c r="AP154" s="1120"/>
      <c r="AQ154" s="1120"/>
      <c r="AR154" s="1120"/>
      <c r="AS154" s="1120"/>
      <c r="AT154" s="1120"/>
      <c r="AU154" s="1120"/>
      <c r="AV154" s="1120"/>
      <c r="AW154" s="1120"/>
      <c r="AX154" s="1120"/>
      <c r="AY154" s="1120"/>
      <c r="AZ154" s="1120"/>
      <c r="BA154" s="1120"/>
      <c r="BB154" s="1120"/>
      <c r="BC154" s="1120"/>
      <c r="BD154" s="1120"/>
      <c r="BE154" s="1120"/>
      <c r="BF154" s="1120"/>
      <c r="BG154" s="1120"/>
      <c r="BH154" s="1120"/>
      <c r="BI154" s="1120"/>
      <c r="BJ154" s="1120"/>
      <c r="BK154" s="1120"/>
      <c r="BL154" s="1120"/>
      <c r="BM154" s="1120"/>
      <c r="BN154" s="1120"/>
      <c r="BO154" s="1120"/>
      <c r="BP154" s="1120"/>
      <c r="BQ154" s="1120"/>
      <c r="BR154" s="1120"/>
      <c r="BS154" s="1120"/>
      <c r="BT154" s="1120"/>
      <c r="BU154" s="1120"/>
      <c r="BV154" s="1120"/>
      <c r="BW154" s="1120"/>
      <c r="BX154" s="1120"/>
      <c r="BY154" s="1120"/>
      <c r="BZ154" s="1120"/>
      <c r="CA154" s="1120"/>
      <c r="CB154" s="1120"/>
      <c r="CC154" s="1120"/>
      <c r="CD154" s="1120"/>
      <c r="CE154" s="1120"/>
      <c r="CF154" s="1120"/>
      <c r="CG154" s="1120"/>
    </row>
    <row r="155" spans="1:85">
      <c r="A155" s="1120"/>
      <c r="B155" s="1120"/>
      <c r="C155" s="1120"/>
      <c r="D155" s="1120"/>
      <c r="E155" s="1120"/>
      <c r="F155" s="1120"/>
      <c r="G155" s="1120"/>
      <c r="H155" s="1120"/>
      <c r="I155" s="1120"/>
      <c r="J155" s="1120"/>
      <c r="K155" s="1120"/>
      <c r="L155" s="1120"/>
      <c r="M155" s="1120"/>
      <c r="N155" s="1120"/>
      <c r="O155" s="1120"/>
      <c r="P155" s="1120"/>
      <c r="Q155" s="1120"/>
      <c r="R155" s="1120"/>
      <c r="S155" s="1120"/>
      <c r="T155" s="1120"/>
      <c r="U155" s="1120"/>
      <c r="V155" s="1120"/>
      <c r="W155" s="1120"/>
      <c r="X155" s="1120"/>
      <c r="Y155" s="1120"/>
      <c r="Z155" s="1120"/>
      <c r="AA155" s="1120"/>
      <c r="AB155" s="1120"/>
      <c r="AC155" s="1120"/>
      <c r="AD155" s="1120"/>
      <c r="AE155" s="1120"/>
      <c r="AF155" s="1120"/>
      <c r="AG155" s="1120"/>
      <c r="AH155" s="1120"/>
      <c r="AI155" s="1120"/>
      <c r="AJ155" s="1120"/>
      <c r="AK155" s="1120"/>
      <c r="AL155" s="1120"/>
      <c r="AM155" s="1120"/>
      <c r="AN155" s="1120"/>
      <c r="AO155" s="1120"/>
      <c r="AP155" s="1120"/>
      <c r="AQ155" s="1120"/>
      <c r="AR155" s="1120"/>
      <c r="AS155" s="1120"/>
      <c r="AT155" s="1120"/>
      <c r="AU155" s="1120"/>
      <c r="AV155" s="1120"/>
      <c r="AW155" s="1120"/>
      <c r="AX155" s="1120"/>
      <c r="AY155" s="1120"/>
      <c r="AZ155" s="1120"/>
      <c r="BA155" s="1120"/>
      <c r="BB155" s="1120"/>
      <c r="BC155" s="1120"/>
      <c r="BD155" s="1120"/>
      <c r="BE155" s="1120"/>
      <c r="BF155" s="1120"/>
      <c r="BG155" s="1120"/>
      <c r="BH155" s="1120"/>
      <c r="BI155" s="1120"/>
      <c r="BJ155" s="1120"/>
      <c r="BK155" s="1120"/>
      <c r="BL155" s="1120"/>
      <c r="BM155" s="1120"/>
      <c r="BN155" s="1120"/>
      <c r="BO155" s="1120"/>
      <c r="BP155" s="1120"/>
      <c r="BQ155" s="1120"/>
      <c r="BR155" s="1120"/>
      <c r="BS155" s="1120"/>
      <c r="BT155" s="1120"/>
      <c r="BU155" s="1120"/>
      <c r="BV155" s="1120"/>
      <c r="BW155" s="1120"/>
      <c r="BX155" s="1120"/>
      <c r="BY155" s="1120"/>
      <c r="BZ155" s="1120"/>
      <c r="CA155" s="1120"/>
      <c r="CB155" s="1120"/>
      <c r="CC155" s="1120"/>
      <c r="CD155" s="1120"/>
      <c r="CE155" s="1120"/>
      <c r="CF155" s="1120"/>
      <c r="CG155" s="1120"/>
    </row>
    <row r="156" spans="1:85">
      <c r="A156" s="1120"/>
      <c r="B156" s="1120"/>
      <c r="C156" s="1120"/>
      <c r="D156" s="1120"/>
      <c r="E156" s="1120"/>
      <c r="F156" s="1120"/>
      <c r="G156" s="1120"/>
      <c r="H156" s="1120"/>
      <c r="I156" s="1120"/>
      <c r="J156" s="1120"/>
      <c r="K156" s="1120"/>
      <c r="L156" s="1120"/>
      <c r="M156" s="1120"/>
      <c r="N156" s="1120"/>
      <c r="O156" s="1120"/>
      <c r="P156" s="1120"/>
      <c r="Q156" s="1120"/>
      <c r="R156" s="1120"/>
      <c r="S156" s="1120"/>
      <c r="T156" s="1120"/>
      <c r="U156" s="1120"/>
      <c r="V156" s="1120"/>
      <c r="W156" s="1120"/>
      <c r="X156" s="1120"/>
      <c r="Y156" s="1120"/>
      <c r="Z156" s="1120"/>
      <c r="AA156" s="1120"/>
      <c r="AB156" s="1120"/>
      <c r="AC156" s="1120"/>
      <c r="AD156" s="1120"/>
      <c r="AE156" s="1120"/>
      <c r="AF156" s="1120"/>
      <c r="AG156" s="1120"/>
      <c r="AH156" s="1120"/>
      <c r="AI156" s="1120"/>
      <c r="AJ156" s="1120"/>
      <c r="AK156" s="1120"/>
      <c r="AL156" s="1120"/>
      <c r="AM156" s="1120"/>
      <c r="AN156" s="1120"/>
      <c r="AO156" s="1120"/>
      <c r="AP156" s="1120"/>
      <c r="AQ156" s="1120"/>
      <c r="AR156" s="1120"/>
      <c r="AS156" s="1120"/>
      <c r="AT156" s="1120"/>
      <c r="AU156" s="1120"/>
      <c r="AV156" s="1120"/>
      <c r="AW156" s="1120"/>
      <c r="AX156" s="1120"/>
      <c r="AY156" s="1120"/>
      <c r="AZ156" s="1120"/>
      <c r="BA156" s="1120"/>
      <c r="BB156" s="1120"/>
      <c r="BC156" s="1120"/>
      <c r="BD156" s="1120"/>
      <c r="BE156" s="1120"/>
      <c r="BF156" s="1120"/>
      <c r="BG156" s="1120"/>
      <c r="BH156" s="1120"/>
      <c r="BI156" s="1120"/>
      <c r="BJ156" s="1120"/>
      <c r="BK156" s="1120"/>
      <c r="BL156" s="1120"/>
      <c r="BM156" s="1120"/>
      <c r="BN156" s="1120"/>
      <c r="BO156" s="1120"/>
      <c r="BP156" s="1120"/>
      <c r="BQ156" s="1120"/>
      <c r="BR156" s="1120"/>
      <c r="BS156" s="1120"/>
      <c r="BT156" s="1120"/>
      <c r="BU156" s="1120"/>
      <c r="BV156" s="1120"/>
      <c r="BW156" s="1120"/>
      <c r="BX156" s="1120"/>
      <c r="BY156" s="1120"/>
      <c r="BZ156" s="1120"/>
      <c r="CA156" s="1120"/>
      <c r="CB156" s="1120"/>
      <c r="CC156" s="1120"/>
      <c r="CD156" s="1120"/>
      <c r="CE156" s="1120"/>
      <c r="CF156" s="1120"/>
      <c r="CG156" s="1120"/>
    </row>
  </sheetData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A1A5-CD68-44B8-AB40-202278441AF8}">
  <sheetPr codeName="Sheet10">
    <tabColor rgb="FF0066FF"/>
  </sheetPr>
  <dimension ref="A1:IM363"/>
  <sheetViews>
    <sheetView zoomScale="80" zoomScaleNormal="80" workbookViewId="0">
      <pane xSplit="5" topLeftCell="F1" activePane="topRight" state="frozen"/>
      <selection pane="topRight" activeCell="A58" sqref="A58"/>
    </sheetView>
  </sheetViews>
  <sheetFormatPr defaultColWidth="10.453125" defaultRowHeight="12.5"/>
  <cols>
    <col min="1" max="1" width="8.54296875" style="569" customWidth="1"/>
    <col min="2" max="2" width="32.453125" style="569" customWidth="1"/>
    <col min="3" max="3" width="3.54296875" style="569" customWidth="1"/>
    <col min="4" max="4" width="15.54296875" style="569" customWidth="1"/>
    <col min="5" max="5" width="15.81640625" style="569" customWidth="1"/>
    <col min="6" max="6" width="15.54296875" style="569" customWidth="1"/>
    <col min="7" max="7" width="15.81640625" style="569" customWidth="1"/>
    <col min="8" max="8" width="14.54296875" style="569" customWidth="1"/>
    <col min="9" max="9" width="15.54296875" style="569" customWidth="1"/>
    <col min="10" max="10" width="16" style="569" customWidth="1"/>
    <col min="11" max="12" width="15.453125" style="569" customWidth="1"/>
    <col min="13" max="13" width="16.54296875" style="569" customWidth="1"/>
    <col min="14" max="14" width="16.453125" style="569" customWidth="1"/>
    <col min="15" max="15" width="16" style="569" customWidth="1"/>
    <col min="16" max="37" width="14.453125" style="569" customWidth="1"/>
    <col min="38" max="38" width="17.453125" style="569" customWidth="1"/>
    <col min="39" max="246" width="14.453125" style="569" customWidth="1"/>
    <col min="247" max="247" width="2.54296875" style="593" customWidth="1"/>
    <col min="248" max="16384" width="10.453125" style="569"/>
  </cols>
  <sheetData>
    <row r="1" spans="1:246" ht="49.5" customHeight="1">
      <c r="A1" s="567" t="str">
        <f>'Executive Summary'!$E$5&amp; " 1 YEAR WATERFALL"</f>
        <v>VERVE Chapel Hill 1 YEAR WATERFALL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</row>
    <row r="2" spans="1:246" ht="15">
      <c r="A2" s="570"/>
    </row>
    <row r="3" spans="1:246" ht="15">
      <c r="A3" s="571"/>
    </row>
    <row r="4" spans="1:246" ht="7.5" customHeight="1">
      <c r="A4" s="1040"/>
      <c r="B4" s="572"/>
      <c r="C4" s="572"/>
      <c r="D4" s="572"/>
      <c r="E4" s="572"/>
      <c r="F4" s="572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572"/>
      <c r="R4" s="572"/>
      <c r="S4" s="572"/>
      <c r="T4" s="572"/>
      <c r="U4" s="572"/>
      <c r="V4" s="572"/>
      <c r="W4" s="572"/>
      <c r="X4" s="572"/>
      <c r="Y4" s="572"/>
      <c r="Z4" s="572"/>
      <c r="AA4" s="572"/>
      <c r="AB4" s="572"/>
      <c r="AC4" s="572"/>
      <c r="AD4" s="572"/>
      <c r="AE4" s="572"/>
      <c r="AF4" s="572"/>
      <c r="AG4" s="572"/>
      <c r="AH4" s="572"/>
      <c r="AI4" s="572"/>
      <c r="AJ4" s="572"/>
      <c r="AK4" s="572"/>
      <c r="AL4" s="572"/>
      <c r="AM4" s="572"/>
      <c r="AN4" s="572"/>
      <c r="AO4" s="572"/>
      <c r="AP4" s="572"/>
      <c r="AQ4" s="572"/>
      <c r="AR4" s="572"/>
      <c r="AS4" s="572"/>
      <c r="AT4" s="572"/>
      <c r="AU4" s="572"/>
      <c r="AV4" s="572"/>
      <c r="AW4" s="572"/>
      <c r="AX4" s="572"/>
      <c r="AY4" s="572"/>
      <c r="AZ4" s="572"/>
      <c r="BA4" s="572"/>
      <c r="BB4" s="572"/>
      <c r="BC4" s="572"/>
      <c r="BD4" s="572"/>
      <c r="BE4" s="572"/>
      <c r="BF4" s="572"/>
      <c r="BG4" s="572"/>
      <c r="BH4" s="572"/>
      <c r="BI4" s="572"/>
      <c r="BJ4" s="572"/>
      <c r="BK4" s="572"/>
      <c r="BL4" s="572"/>
      <c r="BM4" s="572"/>
      <c r="BN4" s="572"/>
      <c r="BO4" s="572"/>
      <c r="BP4" s="572"/>
      <c r="BQ4" s="572"/>
      <c r="BR4" s="572"/>
      <c r="BS4" s="572"/>
      <c r="BT4" s="572"/>
      <c r="BU4" s="572"/>
      <c r="BV4" s="572"/>
      <c r="BW4" s="572"/>
      <c r="BX4" s="572"/>
      <c r="BY4" s="572"/>
      <c r="BZ4" s="572"/>
      <c r="CA4" s="572"/>
      <c r="CB4" s="572"/>
      <c r="CC4" s="572"/>
      <c r="CD4" s="572"/>
      <c r="CE4" s="572"/>
      <c r="CF4" s="572"/>
      <c r="CG4" s="572"/>
      <c r="CH4" s="572"/>
      <c r="CI4" s="572"/>
      <c r="CJ4" s="572"/>
      <c r="CK4" s="572"/>
      <c r="CL4" s="572"/>
      <c r="CM4" s="572"/>
      <c r="CN4" s="572"/>
      <c r="CO4" s="572"/>
      <c r="CP4" s="572"/>
      <c r="CQ4" s="572"/>
      <c r="CR4" s="572"/>
      <c r="CS4" s="572"/>
      <c r="CT4" s="572"/>
      <c r="CU4" s="572"/>
      <c r="CV4" s="572"/>
      <c r="CW4" s="572"/>
      <c r="CX4" s="572"/>
      <c r="CY4" s="572"/>
      <c r="CZ4" s="572"/>
      <c r="DA4" s="572"/>
      <c r="DB4" s="572"/>
      <c r="DC4" s="572"/>
      <c r="DD4" s="572"/>
      <c r="DE4" s="572"/>
      <c r="DF4" s="572"/>
      <c r="DG4" s="572"/>
      <c r="DH4" s="572"/>
      <c r="DI4" s="572"/>
      <c r="DJ4" s="572"/>
      <c r="DK4" s="572"/>
      <c r="DL4" s="572"/>
      <c r="DM4" s="572"/>
      <c r="DN4" s="572"/>
      <c r="DO4" s="572"/>
      <c r="DP4" s="572"/>
      <c r="DQ4" s="572"/>
      <c r="DR4" s="572"/>
      <c r="DS4" s="572"/>
      <c r="DT4" s="572"/>
      <c r="DU4" s="572"/>
      <c r="DV4" s="572"/>
      <c r="DW4" s="572"/>
      <c r="DX4" s="572"/>
      <c r="DY4" s="572"/>
      <c r="DZ4" s="572"/>
      <c r="EA4" s="572"/>
      <c r="EB4" s="572"/>
      <c r="EC4" s="572"/>
      <c r="ED4" s="572"/>
      <c r="EE4" s="572"/>
      <c r="EF4" s="572"/>
      <c r="EG4" s="572"/>
      <c r="EH4" s="572"/>
      <c r="EI4" s="572"/>
      <c r="EJ4" s="572"/>
      <c r="EK4" s="572"/>
      <c r="EL4" s="572"/>
      <c r="EM4" s="572"/>
      <c r="EN4" s="572"/>
      <c r="EO4" s="572"/>
      <c r="EP4" s="572"/>
      <c r="EQ4" s="572"/>
      <c r="ER4" s="572"/>
      <c r="ES4" s="572"/>
      <c r="ET4" s="572"/>
      <c r="EU4" s="572"/>
      <c r="EV4" s="572"/>
      <c r="EW4" s="572"/>
      <c r="EX4" s="572"/>
      <c r="EY4" s="572"/>
      <c r="EZ4" s="572"/>
      <c r="FA4" s="572"/>
      <c r="FB4" s="572"/>
      <c r="FC4" s="572"/>
      <c r="FD4" s="572"/>
      <c r="FE4" s="572"/>
      <c r="FF4" s="572"/>
      <c r="FG4" s="572"/>
      <c r="FH4" s="572"/>
      <c r="FI4" s="572"/>
      <c r="FJ4" s="572"/>
      <c r="FK4" s="572"/>
      <c r="FL4" s="572"/>
      <c r="FM4" s="572"/>
      <c r="FN4" s="572"/>
      <c r="FO4" s="572"/>
      <c r="FP4" s="572"/>
      <c r="FQ4" s="572"/>
      <c r="FR4" s="572"/>
      <c r="FS4" s="572"/>
      <c r="FT4" s="572"/>
      <c r="FU4" s="572"/>
      <c r="FV4" s="572"/>
      <c r="FW4" s="572"/>
      <c r="FX4" s="572"/>
      <c r="FY4" s="572"/>
      <c r="FZ4" s="572"/>
      <c r="GA4" s="572"/>
      <c r="GB4" s="572"/>
      <c r="GC4" s="572"/>
      <c r="GD4" s="572"/>
      <c r="GE4" s="572"/>
      <c r="GF4" s="572"/>
      <c r="GG4" s="572"/>
      <c r="GH4" s="572"/>
      <c r="GI4" s="572"/>
      <c r="GJ4" s="572"/>
      <c r="GK4" s="572"/>
      <c r="GL4" s="572"/>
      <c r="GM4" s="572"/>
      <c r="GN4" s="572"/>
      <c r="GO4" s="572"/>
      <c r="GP4" s="572"/>
      <c r="GQ4" s="572"/>
      <c r="GR4" s="572"/>
      <c r="GS4" s="572"/>
      <c r="GT4" s="572"/>
      <c r="GU4" s="572"/>
      <c r="GV4" s="572"/>
      <c r="GW4" s="572"/>
      <c r="GX4" s="572"/>
      <c r="GY4" s="572"/>
      <c r="GZ4" s="572"/>
      <c r="HA4" s="572"/>
      <c r="HB4" s="572"/>
      <c r="HC4" s="572"/>
      <c r="HD4" s="572"/>
      <c r="HE4" s="572"/>
      <c r="HF4" s="572"/>
      <c r="HG4" s="572"/>
      <c r="HH4" s="572"/>
      <c r="HI4" s="572"/>
      <c r="HJ4" s="572"/>
      <c r="HK4" s="572"/>
      <c r="HL4" s="572"/>
      <c r="HM4" s="572"/>
      <c r="HN4" s="572"/>
      <c r="HO4" s="572"/>
      <c r="HP4" s="572"/>
      <c r="HQ4" s="572"/>
      <c r="HR4" s="572"/>
      <c r="HS4" s="572"/>
      <c r="HT4" s="572"/>
      <c r="HU4" s="572"/>
      <c r="HV4" s="572"/>
      <c r="HW4" s="572"/>
      <c r="HX4" s="572"/>
      <c r="HY4" s="572"/>
      <c r="HZ4" s="572"/>
      <c r="IA4" s="572"/>
      <c r="IB4" s="572"/>
      <c r="IC4" s="572"/>
      <c r="ID4" s="572"/>
      <c r="IE4" s="572"/>
      <c r="IF4" s="572"/>
      <c r="IG4" s="572"/>
      <c r="IH4" s="572"/>
      <c r="II4" s="572"/>
      <c r="IJ4" s="572"/>
      <c r="IK4" s="572"/>
      <c r="IL4" s="572"/>
    </row>
    <row r="5" spans="1:246">
      <c r="P5" s="574"/>
    </row>
    <row r="6" spans="1:246" ht="13" thickBot="1">
      <c r="D6" s="576"/>
    </row>
    <row r="7" spans="1:246" ht="14.5" thickBot="1">
      <c r="B7" s="577" t="s">
        <v>627</v>
      </c>
      <c r="C7" s="1431"/>
      <c r="D7" s="1431"/>
      <c r="E7" s="1431"/>
      <c r="F7" s="1431"/>
      <c r="G7" s="594"/>
      <c r="H7" s="594"/>
      <c r="I7" s="594"/>
      <c r="J7" s="1461"/>
      <c r="K7" s="593"/>
      <c r="L7" s="1347" t="s">
        <v>628</v>
      </c>
      <c r="M7" s="1432"/>
      <c r="N7" s="1433"/>
      <c r="P7" s="1347" t="s">
        <v>629</v>
      </c>
      <c r="Q7" s="1434"/>
      <c r="R7" s="1435"/>
    </row>
    <row r="8" spans="1:246" ht="14">
      <c r="B8" s="1436"/>
      <c r="C8" s="690"/>
      <c r="D8" s="1780" t="s">
        <v>630</v>
      </c>
      <c r="E8" s="1781"/>
      <c r="F8" s="1782" t="s">
        <v>631</v>
      </c>
      <c r="G8" s="1781"/>
      <c r="H8" s="1782" t="s">
        <v>632</v>
      </c>
      <c r="I8" s="1781"/>
      <c r="J8" s="785" t="s">
        <v>633</v>
      </c>
      <c r="L8" s="1783"/>
      <c r="M8" s="1784"/>
      <c r="N8" s="647"/>
      <c r="P8" s="621" t="s">
        <v>634</v>
      </c>
      <c r="R8" s="678">
        <f>StartDate</f>
        <v>46753</v>
      </c>
    </row>
    <row r="9" spans="1:246">
      <c r="B9" s="783"/>
      <c r="C9" s="788" t="s">
        <v>635</v>
      </c>
      <c r="D9" s="1787" t="s">
        <v>636</v>
      </c>
      <c r="E9" s="1788"/>
      <c r="F9" s="1789" t="s">
        <v>636</v>
      </c>
      <c r="G9" s="1788"/>
      <c r="H9" s="1787" t="s">
        <v>636</v>
      </c>
      <c r="I9" s="1788"/>
      <c r="J9" s="786"/>
      <c r="L9" s="648" t="s">
        <v>69</v>
      </c>
      <c r="M9" s="698">
        <f ca="1">N9/$N$12</f>
        <v>0.35</v>
      </c>
      <c r="N9" s="649">
        <f ca="1">+Development!G265</f>
        <v>83633889.72828415</v>
      </c>
      <c r="P9" s="621" t="s">
        <v>637</v>
      </c>
      <c r="R9" s="679" t="s">
        <v>636</v>
      </c>
    </row>
    <row r="10" spans="1:246" ht="13" thickBot="1">
      <c r="B10" s="784"/>
      <c r="C10" s="1462"/>
      <c r="D10" s="1785"/>
      <c r="E10" s="1786"/>
      <c r="F10" s="1785"/>
      <c r="G10" s="1786"/>
      <c r="H10" s="1785"/>
      <c r="I10" s="1786"/>
      <c r="J10" s="787"/>
      <c r="L10" s="648" t="s">
        <v>638</v>
      </c>
      <c r="M10" s="698">
        <f ca="1">N10/$N$12</f>
        <v>0</v>
      </c>
      <c r="N10" s="649">
        <f ca="1">+Development!G266</f>
        <v>0</v>
      </c>
      <c r="P10" s="621" t="s">
        <v>639</v>
      </c>
      <c r="R10" s="680">
        <f>'Executive Summary'!L13</f>
        <v>4</v>
      </c>
      <c r="S10" s="1008"/>
    </row>
    <row r="11" spans="1:246" ht="14.15" customHeight="1" thickBot="1">
      <c r="B11" s="595"/>
      <c r="C11" s="691"/>
      <c r="D11" s="1437" t="s">
        <v>640</v>
      </c>
      <c r="E11" s="684" t="s">
        <v>641</v>
      </c>
      <c r="F11" s="1437" t="s">
        <v>640</v>
      </c>
      <c r="G11" s="684" t="s">
        <v>641</v>
      </c>
      <c r="H11" s="692" t="s">
        <v>640</v>
      </c>
      <c r="I11" s="684" t="s">
        <v>641</v>
      </c>
      <c r="J11" s="1438" t="s">
        <v>642</v>
      </c>
      <c r="L11" s="650" t="s">
        <v>643</v>
      </c>
      <c r="M11" s="699">
        <f ca="1">N11/$N$12</f>
        <v>0.65</v>
      </c>
      <c r="N11" s="651">
        <f ca="1">Development!G267</f>
        <v>155320080.9239563</v>
      </c>
      <c r="P11" s="621" t="s">
        <v>644</v>
      </c>
      <c r="R11" s="677">
        <f>IF(_WF_Periodicity="Monthly",1,IF(_WF_Periodicity="Quarterly",3,12))</f>
        <v>1</v>
      </c>
    </row>
    <row r="12" spans="1:246" ht="13">
      <c r="B12" s="701"/>
      <c r="C12" s="789" t="s">
        <v>645</v>
      </c>
      <c r="D12" s="1439">
        <f>+'1-Yr Waterfall'!D12</f>
        <v>0.11</v>
      </c>
      <c r="E12" s="685">
        <f>+M15</f>
        <v>0.9</v>
      </c>
      <c r="F12" s="681">
        <f>+'1-Yr Waterfall'!F12</f>
        <v>0.15</v>
      </c>
      <c r="G12" s="685">
        <f>1-_WF_Tier2_GP</f>
        <v>0.75</v>
      </c>
      <c r="H12" s="693">
        <f>+'1-Yr Waterfall'!H12</f>
        <v>0.18</v>
      </c>
      <c r="I12" s="685">
        <f>1-_WF_Tier3_GP</f>
        <v>0.625</v>
      </c>
      <c r="J12" s="598">
        <f>1-_WF_Remainder_GP</f>
        <v>0.5</v>
      </c>
      <c r="L12" s="652" t="s">
        <v>228</v>
      </c>
      <c r="M12" s="700">
        <f ca="1">N12/$N$12</f>
        <v>1</v>
      </c>
      <c r="N12" s="653">
        <f ca="1">SUM(N9:N11)</f>
        <v>238953970.65224046</v>
      </c>
      <c r="P12" s="621" t="s">
        <v>646</v>
      </c>
      <c r="Q12" s="587"/>
      <c r="R12" s="582">
        <f>EDATE('Executive Summary'!$C$73,('4-Yr Waterfall'!$R$10-1)*12)-1</f>
        <v>49156</v>
      </c>
      <c r="S12" s="585"/>
    </row>
    <row r="13" spans="1:246" ht="13" thickBot="1">
      <c r="B13" s="595"/>
      <c r="C13" s="789"/>
      <c r="D13" s="688"/>
      <c r="E13" s="1440">
        <f>SUM(E12:E12)</f>
        <v>0.9</v>
      </c>
      <c r="F13" s="682"/>
      <c r="G13" s="1440">
        <f>1-G15</f>
        <v>0.75</v>
      </c>
      <c r="H13" s="694"/>
      <c r="I13" s="1440">
        <f>1-I15</f>
        <v>0.625</v>
      </c>
      <c r="J13" s="599">
        <f>1-J15</f>
        <v>0.5</v>
      </c>
      <c r="L13" s="654"/>
      <c r="M13" s="603"/>
      <c r="N13" s="655"/>
      <c r="P13" s="579"/>
      <c r="R13" s="583"/>
    </row>
    <row r="14" spans="1:246" ht="14.5" thickBot="1">
      <c r="B14" s="595"/>
      <c r="C14" s="789"/>
      <c r="D14" s="689"/>
      <c r="E14" s="686"/>
      <c r="F14" s="683"/>
      <c r="G14" s="686"/>
      <c r="H14" s="695"/>
      <c r="I14" s="686"/>
      <c r="J14" s="600"/>
      <c r="L14" s="1347" t="s">
        <v>647</v>
      </c>
      <c r="M14" s="1432"/>
      <c r="N14" s="1441"/>
      <c r="P14" s="579"/>
      <c r="R14" s="583"/>
    </row>
    <row r="15" spans="1:246" ht="14">
      <c r="B15" s="595"/>
      <c r="C15" s="789" t="s">
        <v>648</v>
      </c>
      <c r="D15" s="1613"/>
      <c r="E15" s="687">
        <f>1-E13</f>
        <v>9.9999999999999978E-2</v>
      </c>
      <c r="F15" s="1613"/>
      <c r="G15" s="681">
        <f>+'1-Yr Waterfall'!_WF_Tier2_GP</f>
        <v>0.25</v>
      </c>
      <c r="H15" s="696"/>
      <c r="I15" s="681">
        <f>+'1-Yr Waterfall'!_WF_Tier3_GP</f>
        <v>0.375</v>
      </c>
      <c r="J15" s="602">
        <f>+'1-Yr Waterfall'!_WF_Remainder_GP</f>
        <v>0.5</v>
      </c>
      <c r="L15" s="656" t="s">
        <v>645</v>
      </c>
      <c r="M15" s="634">
        <v>0.9</v>
      </c>
      <c r="N15" s="657">
        <f ca="1">+$M15*$N$9</f>
        <v>75270500.755455732</v>
      </c>
      <c r="P15" s="579"/>
      <c r="R15" s="583"/>
    </row>
    <row r="16" spans="1:246" ht="13" thickBot="1">
      <c r="B16" s="596"/>
      <c r="C16" s="1463"/>
      <c r="D16" s="1464"/>
      <c r="E16" s="1465">
        <f>SUM(E13:E15)</f>
        <v>1</v>
      </c>
      <c r="F16" s="1464"/>
      <c r="G16" s="1465">
        <f>SUM(G13:G15)</f>
        <v>1</v>
      </c>
      <c r="H16" s="697"/>
      <c r="I16" s="1465">
        <f>SUM(I13:I15)</f>
        <v>1</v>
      </c>
      <c r="J16" s="1466">
        <f>SUM(J13:J15)</f>
        <v>1</v>
      </c>
      <c r="L16" s="650" t="s">
        <v>648</v>
      </c>
      <c r="M16" s="1613">
        <f>1-M15</f>
        <v>9.9999999999999978E-2</v>
      </c>
      <c r="N16" s="658">
        <f ca="1">+$M16*$N$9</f>
        <v>8363388.9728284134</v>
      </c>
      <c r="P16" s="626"/>
      <c r="Q16" s="1467"/>
      <c r="R16" s="1468"/>
    </row>
    <row r="17" spans="2:247" ht="13" thickBot="1">
      <c r="B17" s="778" t="s">
        <v>649</v>
      </c>
      <c r="C17" s="778"/>
      <c r="D17" s="778"/>
      <c r="E17" s="778"/>
      <c r="F17" s="1108"/>
      <c r="G17" s="1097">
        <f>+_WF_Tier2_GP-G18</f>
        <v>8.3333333333333315E-2</v>
      </c>
      <c r="H17" s="1097"/>
      <c r="I17" s="1097">
        <f>+_WF_Tier3_GP-I18</f>
        <v>6.944444444444442E-2</v>
      </c>
      <c r="J17" s="1097">
        <f>+_WF_Remainder_GP-J18</f>
        <v>5.5555555555555525E-2</v>
      </c>
      <c r="L17" s="1614" t="s">
        <v>228</v>
      </c>
      <c r="M17" s="1615">
        <f>SUM(M15:M16)</f>
        <v>1</v>
      </c>
      <c r="N17" s="659">
        <f ca="1">SUM(N15:N16)</f>
        <v>83633889.72828415</v>
      </c>
    </row>
    <row r="18" spans="2:247" ht="13" thickBot="1">
      <c r="B18" s="778" t="s">
        <v>650</v>
      </c>
      <c r="C18" s="778"/>
      <c r="D18" s="778"/>
      <c r="E18" s="778"/>
      <c r="F18" s="1108"/>
      <c r="G18" s="1098">
        <f>+(_WF_Tier2_GP-M16)/E12</f>
        <v>0.16666666666666669</v>
      </c>
      <c r="H18" s="1097"/>
      <c r="I18" s="1098">
        <f>+(_WF_Tier3_GP-M16)/E12</f>
        <v>0.30555555555555558</v>
      </c>
      <c r="J18" s="1098">
        <f>+(_WF_Remainder_GP-M16)/E12</f>
        <v>0.44444444444444448</v>
      </c>
    </row>
    <row r="19" spans="2:247" ht="18" customHeight="1" thickBot="1">
      <c r="B19" s="1442" t="s">
        <v>651</v>
      </c>
      <c r="C19" s="601"/>
      <c r="D19" s="601"/>
      <c r="E19" s="601"/>
      <c r="F19" s="601"/>
      <c r="G19" s="601"/>
      <c r="H19" s="601"/>
      <c r="I19" s="601"/>
      <c r="J19" s="1469"/>
      <c r="L19" s="1777" t="s">
        <v>652</v>
      </c>
      <c r="M19" s="1778"/>
      <c r="N19" s="1778"/>
      <c r="O19" s="1778"/>
      <c r="P19" s="1778"/>
      <c r="Q19" s="1778"/>
      <c r="R19" s="1779"/>
    </row>
    <row r="20" spans="2:247">
      <c r="B20" s="641"/>
      <c r="C20" s="593"/>
      <c r="D20" s="642" t="s">
        <v>653</v>
      </c>
      <c r="E20" s="643"/>
      <c r="F20" s="642"/>
      <c r="G20" s="643"/>
      <c r="H20" s="643"/>
      <c r="I20" s="660"/>
      <c r="J20" s="597"/>
      <c r="L20" s="1443"/>
      <c r="M20" s="625"/>
      <c r="N20" s="628"/>
      <c r="O20" s="586" t="s">
        <v>654</v>
      </c>
      <c r="P20" s="586" t="s">
        <v>655</v>
      </c>
      <c r="Q20" s="586" t="s">
        <v>656</v>
      </c>
      <c r="R20" s="1470" t="s">
        <v>657</v>
      </c>
    </row>
    <row r="21" spans="2:247">
      <c r="B21" s="644"/>
      <c r="C21" s="1616"/>
      <c r="D21" s="1617">
        <v>0</v>
      </c>
      <c r="E21" s="1617">
        <f>+D21+1</f>
        <v>1</v>
      </c>
      <c r="F21" s="1617">
        <f>+E21+1</f>
        <v>2</v>
      </c>
      <c r="G21" s="1617">
        <f>+F21+1</f>
        <v>3</v>
      </c>
      <c r="H21" s="1617">
        <f>+G21+1</f>
        <v>4</v>
      </c>
      <c r="I21" s="661">
        <f>+H21+1</f>
        <v>5</v>
      </c>
      <c r="J21" s="645" t="s">
        <v>38</v>
      </c>
      <c r="K21" s="584"/>
      <c r="L21" s="581"/>
      <c r="M21" s="623"/>
      <c r="N21" s="627"/>
      <c r="O21" s="590"/>
      <c r="P21" s="590"/>
      <c r="Q21" s="590"/>
      <c r="R21" s="583"/>
    </row>
    <row r="22" spans="2:247" s="585" customFormat="1">
      <c r="B22" s="630" t="s">
        <v>658</v>
      </c>
      <c r="C22" s="587"/>
      <c r="D22" s="587"/>
      <c r="E22" s="587"/>
      <c r="F22" s="587"/>
      <c r="G22" s="587"/>
      <c r="H22" s="587"/>
      <c r="I22" s="662"/>
      <c r="J22" s="669"/>
      <c r="L22" s="629" t="s">
        <v>659</v>
      </c>
      <c r="M22" s="1618"/>
      <c r="N22" s="1618"/>
      <c r="O22" s="1619">
        <f ca="1">-N17</f>
        <v>-83633889.72828415</v>
      </c>
      <c r="P22" s="1620">
        <f ca="1">E84</f>
        <v>188431645.32738781</v>
      </c>
      <c r="Q22" s="1621">
        <f ca="1">D86</f>
        <v>0.26983899469988137</v>
      </c>
      <c r="R22" s="632">
        <f ca="1">D87</f>
        <v>3.2530537075290673</v>
      </c>
      <c r="IM22" s="1047"/>
    </row>
    <row r="23" spans="2:247" s="585" customFormat="1">
      <c r="B23" s="636" t="s">
        <v>660</v>
      </c>
      <c r="C23" s="587"/>
      <c r="D23" s="622">
        <f ca="1">+-Development!$G$268</f>
        <v>-238953970.65224046</v>
      </c>
      <c r="E23" s="622"/>
      <c r="F23" s="622"/>
      <c r="G23" s="622"/>
      <c r="H23" s="622"/>
      <c r="I23" s="663"/>
      <c r="J23" s="670">
        <f t="shared" ref="J23:J31" ca="1" si="0">+SUM(D23:I23)</f>
        <v>-238953970.65224046</v>
      </c>
      <c r="L23" s="630"/>
      <c r="M23" s="569"/>
      <c r="N23" s="569"/>
      <c r="O23" s="711"/>
      <c r="P23" s="712"/>
      <c r="Q23" s="631"/>
      <c r="R23" s="633"/>
      <c r="IM23" s="1047"/>
    </row>
    <row r="24" spans="2:247" s="585" customFormat="1">
      <c r="B24" s="636" t="s">
        <v>70</v>
      </c>
      <c r="C24" s="587"/>
      <c r="D24" s="622">
        <f ca="1">+Development!G266</f>
        <v>0</v>
      </c>
      <c r="E24" s="622"/>
      <c r="F24" s="622"/>
      <c r="G24" s="622"/>
      <c r="H24" s="622"/>
      <c r="I24" s="663"/>
      <c r="J24" s="674">
        <f t="shared" ca="1" si="0"/>
        <v>0</v>
      </c>
      <c r="L24" s="629" t="s">
        <v>661</v>
      </c>
      <c r="M24" s="1618"/>
      <c r="N24" s="1618"/>
      <c r="O24" s="1619">
        <f ca="1">-N15</f>
        <v>-75270500.755455732</v>
      </c>
      <c r="P24" s="1620">
        <f ca="1">E100</f>
        <v>122414233.16890517</v>
      </c>
      <c r="Q24" s="1621">
        <f ca="1">D100</f>
        <v>0.22763413778695307</v>
      </c>
      <c r="R24" s="632">
        <f ca="1">D101</f>
        <v>2.6263241501024868</v>
      </c>
      <c r="IM24" s="1047"/>
    </row>
    <row r="25" spans="2:247" s="585" customFormat="1">
      <c r="B25" s="636" t="s">
        <v>662</v>
      </c>
      <c r="C25" s="587"/>
      <c r="D25" s="622">
        <f t="shared" ref="D25:I25" si="1">SUMIF(F50:IL50,D21,F56:IL56)</f>
        <v>0</v>
      </c>
      <c r="E25" s="622">
        <f t="shared" ca="1" si="1"/>
        <v>0</v>
      </c>
      <c r="F25" s="622">
        <f t="shared" si="1"/>
        <v>0</v>
      </c>
      <c r="G25" s="622">
        <f t="shared" si="1"/>
        <v>0</v>
      </c>
      <c r="H25" s="622">
        <f t="shared" si="1"/>
        <v>0</v>
      </c>
      <c r="I25" s="622">
        <f t="shared" si="1"/>
        <v>0</v>
      </c>
      <c r="J25" s="1049">
        <f t="shared" ca="1" si="0"/>
        <v>0</v>
      </c>
      <c r="L25" s="630"/>
      <c r="M25" s="569"/>
      <c r="N25" s="569"/>
      <c r="O25" s="711"/>
      <c r="P25" s="712"/>
      <c r="Q25" s="631"/>
      <c r="R25" s="633"/>
      <c r="IM25" s="1047"/>
    </row>
    <row r="26" spans="2:247" s="585" customFormat="1">
      <c r="B26" s="636" t="s">
        <v>71</v>
      </c>
      <c r="C26" s="587"/>
      <c r="D26" s="622">
        <f ca="1">+-E27</f>
        <v>155320080.9239563</v>
      </c>
      <c r="F26" s="622"/>
      <c r="G26" s="622"/>
      <c r="H26" s="622"/>
      <c r="I26" s="663"/>
      <c r="J26" s="674">
        <f t="shared" ca="1" si="0"/>
        <v>155320080.9239563</v>
      </c>
      <c r="L26" s="646" t="s">
        <v>665</v>
      </c>
      <c r="M26" s="1616"/>
      <c r="N26" s="1616"/>
      <c r="O26" s="1622">
        <f ca="1">-N16</f>
        <v>-8363388.9728284134</v>
      </c>
      <c r="P26" s="1623">
        <f ca="1">E107</f>
        <v>66017412.158482596</v>
      </c>
      <c r="Q26" s="1624">
        <f ca="1">D107</f>
        <v>0.47469109631388862</v>
      </c>
      <c r="R26" s="704">
        <f ca="1">D108</f>
        <v>8.8936197243682837</v>
      </c>
      <c r="S26" s="1111">
        <f ca="1">+-O26*(R22-1)</f>
        <v>18843164.532738775</v>
      </c>
      <c r="T26" s="585" t="s">
        <v>663</v>
      </c>
      <c r="IM26" s="1047"/>
    </row>
    <row r="27" spans="2:247" s="585" customFormat="1">
      <c r="B27" s="636" t="s">
        <v>664</v>
      </c>
      <c r="C27" s="587"/>
      <c r="D27" s="622">
        <f t="shared" ref="D27:I27" si="2">+SUMIF($F$50:$IL$50,D$21,$F$57:$IL$57)</f>
        <v>0</v>
      </c>
      <c r="E27" s="622">
        <f t="shared" ca="1" si="2"/>
        <v>-155320080.9239563</v>
      </c>
      <c r="F27" s="622">
        <f t="shared" si="2"/>
        <v>0</v>
      </c>
      <c r="G27" s="622">
        <f t="shared" si="2"/>
        <v>0</v>
      </c>
      <c r="H27" s="622">
        <f t="shared" si="2"/>
        <v>0</v>
      </c>
      <c r="I27" s="663">
        <f t="shared" si="2"/>
        <v>0</v>
      </c>
      <c r="J27" s="674">
        <f t="shared" ca="1" si="0"/>
        <v>-155320080.9239563</v>
      </c>
      <c r="L27" s="641"/>
      <c r="M27" s="593"/>
      <c r="N27" s="593"/>
      <c r="O27" s="710"/>
      <c r="P27" s="703"/>
      <c r="Q27" s="705"/>
      <c r="R27" s="597"/>
      <c r="S27" s="1110">
        <f ca="1">+-O24*(R22-R24)</f>
        <v>47174247.625743866</v>
      </c>
      <c r="T27" s="1626" t="s">
        <v>666</v>
      </c>
      <c r="IM27" s="1047"/>
    </row>
    <row r="28" spans="2:247" s="585" customFormat="1">
      <c r="B28" s="636" t="s">
        <v>667</v>
      </c>
      <c r="C28" s="587"/>
      <c r="D28" s="622">
        <v>0</v>
      </c>
      <c r="E28" s="622">
        <f ca="1">+SUMIF($F$50:$IL$50,E$21,$F$58:$IL$58)</f>
        <v>236412885.18793851</v>
      </c>
      <c r="F28" s="622">
        <f>+SUMIF($F$50:$IL$50,F$21,$F$58:$IL$58)</f>
        <v>0</v>
      </c>
      <c r="G28" s="622">
        <f>+SUMIF($F$50:$IL$50,G$21,$F$58:$IL$58)</f>
        <v>0</v>
      </c>
      <c r="H28" s="622">
        <f>+SUMIF($F$50:$IL$50,H$21,$F$58:$IL$58)</f>
        <v>0</v>
      </c>
      <c r="I28" s="663">
        <f>+SUMIF($F$50:$IL$50,I$21,$F$58:$IL$58)</f>
        <v>0</v>
      </c>
      <c r="J28" s="674">
        <f t="shared" ca="1" si="0"/>
        <v>236412885.18793851</v>
      </c>
      <c r="L28" s="641" t="s">
        <v>671</v>
      </c>
      <c r="M28" s="593"/>
      <c r="N28" s="593"/>
      <c r="O28" s="710"/>
      <c r="P28" s="703"/>
      <c r="Q28" s="705"/>
      <c r="R28" s="597"/>
      <c r="S28" s="1112">
        <f ca="1">+SUM(S26:S27)</f>
        <v>66017412.158482641</v>
      </c>
      <c r="T28" s="1109" t="s">
        <v>668</v>
      </c>
      <c r="IM28" s="1047"/>
    </row>
    <row r="29" spans="2:247" s="585" customFormat="1">
      <c r="B29" s="636" t="s">
        <v>669</v>
      </c>
      <c r="C29" s="587"/>
      <c r="D29" s="622">
        <f t="shared" ref="D29:I29" si="3">+SUMIF($F$50:$IL$50,D$21,$F$60:$IL$60)</f>
        <v>0</v>
      </c>
      <c r="E29" s="622">
        <f t="shared" si="3"/>
        <v>0</v>
      </c>
      <c r="F29" s="622">
        <f t="shared" si="3"/>
        <v>0</v>
      </c>
      <c r="G29" s="622">
        <f t="shared" si="3"/>
        <v>0</v>
      </c>
      <c r="H29" s="622">
        <f t="shared" ca="1" si="3"/>
        <v>-237600889.6361191</v>
      </c>
      <c r="I29" s="663">
        <f t="shared" si="3"/>
        <v>0</v>
      </c>
      <c r="J29" s="674">
        <f t="shared" ca="1" si="0"/>
        <v>-237600889.6361191</v>
      </c>
      <c r="L29" s="706" t="s">
        <v>62</v>
      </c>
      <c r="M29" s="593"/>
      <c r="N29" s="593"/>
      <c r="O29" s="593"/>
      <c r="P29" s="923">
        <f ca="1">Development!G236</f>
        <v>9190537.3327784799</v>
      </c>
      <c r="Q29" s="593"/>
      <c r="R29" s="597"/>
      <c r="IM29" s="1047"/>
    </row>
    <row r="30" spans="2:247" ht="13" thickBot="1">
      <c r="B30" s="637" t="s">
        <v>670</v>
      </c>
      <c r="C30" s="1626"/>
      <c r="D30" s="1625">
        <v>0</v>
      </c>
      <c r="E30" s="1625">
        <f>+SUMIF($F$50:$IL$50,E$21,$F$59:$IL$59)</f>
        <v>0</v>
      </c>
      <c r="F30" s="1625">
        <f>+SUMIF($F$50:$IL$50,F$21,$F$59:$IL$59)</f>
        <v>0</v>
      </c>
      <c r="G30" s="1625">
        <f>+SUMIF($F$50:$IL$50,G$21,$F$59:$IL$59)</f>
        <v>0</v>
      </c>
      <c r="H30" s="1625">
        <f ca="1">+SUMIF($F$50:$IL$50,H$21,$F$59:$IL$59)</f>
        <v>398167250.66406947</v>
      </c>
      <c r="I30" s="664">
        <f>+SUMIF($F$50:$IL$50,I$21,$F$59:$IL$59)</f>
        <v>0</v>
      </c>
      <c r="J30" s="675">
        <f t="shared" ca="1" si="0"/>
        <v>398167250.66406947</v>
      </c>
      <c r="L30" s="707" t="s">
        <v>63</v>
      </c>
      <c r="M30" s="1663"/>
      <c r="N30" s="1663"/>
      <c r="O30" s="1663"/>
      <c r="P30" s="1664">
        <f>Development!G242</f>
        <v>3394063.5834000004</v>
      </c>
      <c r="Q30" s="1663"/>
      <c r="R30" s="708"/>
    </row>
    <row r="31" spans="2:247" ht="13.5" thickTop="1" thickBot="1">
      <c r="B31" s="638" t="s">
        <v>673</v>
      </c>
      <c r="D31" s="716">
        <f t="shared" ref="D31:I31" ca="1" si="4">+SUM(D23:D30)</f>
        <v>-83633889.72828415</v>
      </c>
      <c r="E31" s="635">
        <f t="shared" ca="1" si="4"/>
        <v>81092804.263982207</v>
      </c>
      <c r="F31" s="635">
        <f t="shared" si="4"/>
        <v>0</v>
      </c>
      <c r="G31" s="635">
        <f t="shared" si="4"/>
        <v>0</v>
      </c>
      <c r="H31" s="635">
        <f t="shared" ca="1" si="4"/>
        <v>160566361.02795038</v>
      </c>
      <c r="I31" s="665">
        <f t="shared" si="4"/>
        <v>0</v>
      </c>
      <c r="J31" s="671">
        <f t="shared" ca="1" si="0"/>
        <v>158025275.56364843</v>
      </c>
      <c r="L31" s="702" t="s">
        <v>676</v>
      </c>
      <c r="M31" s="1471"/>
      <c r="N31" s="1471"/>
      <c r="O31" s="1471"/>
      <c r="P31" s="1472">
        <f ca="1">SUM(P26:P30)</f>
        <v>78602013.074661076</v>
      </c>
      <c r="Q31" s="1471"/>
      <c r="R31" s="1473"/>
      <c r="S31" s="1113">
        <v>0.45</v>
      </c>
      <c r="T31" s="569" t="s">
        <v>672</v>
      </c>
    </row>
    <row r="32" spans="2:247">
      <c r="B32" s="579"/>
      <c r="D32" s="624"/>
      <c r="E32" s="624"/>
      <c r="F32" s="624"/>
      <c r="G32" s="624"/>
      <c r="H32" s="624"/>
      <c r="I32" s="666"/>
      <c r="J32" s="671"/>
    </row>
    <row r="33" spans="1:246">
      <c r="B33" s="630" t="s">
        <v>675</v>
      </c>
      <c r="D33" s="635"/>
      <c r="E33" s="635"/>
      <c r="F33" s="635"/>
      <c r="G33" s="635"/>
      <c r="H33" s="635"/>
      <c r="I33" s="665"/>
      <c r="J33" s="671"/>
      <c r="S33" s="1111">
        <v>36302943.057775803</v>
      </c>
      <c r="T33" s="569" t="s">
        <v>674</v>
      </c>
    </row>
    <row r="34" spans="1:246">
      <c r="B34" s="636" t="s">
        <v>678</v>
      </c>
      <c r="C34" s="587"/>
      <c r="D34" s="622">
        <v>0</v>
      </c>
      <c r="E34" s="622">
        <f ca="1">+SUMIF($F$50:$IL$50,E$21,$F$53:$IL$53)</f>
        <v>15290717.838417569</v>
      </c>
      <c r="F34" s="622">
        <f ca="1">+SUMIF($F$50:$IL$50,F$21,$F$53:$IL$53)</f>
        <v>19896659.863837615</v>
      </c>
      <c r="G34" s="622">
        <f ca="1">+SUMIF($F$50:$IL$50,G$21,$F$53:$IL$53)</f>
        <v>20532358.146291915</v>
      </c>
      <c r="H34" s="622">
        <f ca="1">+SUMIF($F$50:$IL$50,H$21,$F$53:$IL$53)</f>
        <v>21187964.102332249</v>
      </c>
      <c r="I34" s="663">
        <f>+SUMIF($F$50:$IL$50,I$21,$F$53:$IL$53)</f>
        <v>0</v>
      </c>
      <c r="J34" s="670">
        <f ca="1">+SUM(D34:I34)</f>
        <v>76907699.95087935</v>
      </c>
      <c r="S34" s="1627">
        <v>29714469.100706901</v>
      </c>
      <c r="T34" s="1618" t="s">
        <v>677</v>
      </c>
    </row>
    <row r="35" spans="1:246">
      <c r="B35" s="636" t="s">
        <v>679</v>
      </c>
      <c r="C35" s="587"/>
      <c r="D35" s="622">
        <v>0</v>
      </c>
      <c r="E35" s="622">
        <f ca="1">+SUMIF($F$50:$IL$50,E$21,$F$54:$IL$54)</f>
        <v>-10861196.741722118</v>
      </c>
      <c r="F35" s="622">
        <f>+SUMIF($F$50:$IL$50,F$21,$F$54:$IL$54)</f>
        <v>0</v>
      </c>
      <c r="G35" s="622">
        <f>+SUMIF($F$50:$IL$50,G$21,$F$54:$IL$54)</f>
        <v>0</v>
      </c>
      <c r="H35" s="622">
        <f>+SUMIF($F$50:$IL$50,H$21,$F$54:$IL$54)</f>
        <v>0</v>
      </c>
      <c r="I35" s="663">
        <f>+SUMIF($F$50:$IL$50,I$21,$F$54:$IL$54)</f>
        <v>0</v>
      </c>
      <c r="J35" s="674">
        <f ca="1">+SUM(D35:I35)</f>
        <v>-10861196.741722118</v>
      </c>
      <c r="S35" s="1114">
        <f>+SUM(S33:S34)</f>
        <v>66017412.158482701</v>
      </c>
      <c r="T35" s="580" t="s">
        <v>38</v>
      </c>
    </row>
    <row r="36" spans="1:246">
      <c r="B36" s="636" t="s">
        <v>680</v>
      </c>
      <c r="C36" s="587"/>
      <c r="D36" s="622">
        <v>0</v>
      </c>
      <c r="E36" s="622">
        <f>+SUMIF($F$50:$IL$50,E$21,$F$55:$IL$55)</f>
        <v>0</v>
      </c>
      <c r="F36" s="622">
        <f ca="1">+SUMIF($F$50:$IL$50,F$21,$F$55:$IL$55)</f>
        <v>-11880044.481805956</v>
      </c>
      <c r="G36" s="622">
        <f ca="1">+SUMIF($F$50:$IL$50,G$21,$F$55:$IL$55)</f>
        <v>-11880044.481805956</v>
      </c>
      <c r="H36" s="622">
        <f ca="1">+SUMIF($F$50:$IL$50,H$21,$F$55:$IL$55)</f>
        <v>-11880044.481805956</v>
      </c>
      <c r="I36" s="663">
        <f>+SUMIF($F$50:$IL$50,I$21,$F$55:$IL$55)</f>
        <v>0</v>
      </c>
      <c r="J36" s="674">
        <f ca="1">+SUM(D36:I36)</f>
        <v>-35640133.445417866</v>
      </c>
    </row>
    <row r="37" spans="1:246">
      <c r="B37" s="639" t="s">
        <v>681</v>
      </c>
      <c r="C37" s="588"/>
      <c r="D37" s="640">
        <f t="shared" ref="D37:I37" si="5">+SUM(D34:D36)</f>
        <v>0</v>
      </c>
      <c r="E37" s="640">
        <f t="shared" ca="1" si="5"/>
        <v>4429521.0966954511</v>
      </c>
      <c r="F37" s="640">
        <f t="shared" ca="1" si="5"/>
        <v>8016615.3820316587</v>
      </c>
      <c r="G37" s="640">
        <f t="shared" ca="1" si="5"/>
        <v>8652313.6644859593</v>
      </c>
      <c r="H37" s="640">
        <f t="shared" ca="1" si="5"/>
        <v>9307919.6205262933</v>
      </c>
      <c r="I37" s="1444">
        <f t="shared" si="5"/>
        <v>0</v>
      </c>
      <c r="J37" s="672">
        <f ca="1">+SUM(D37:I37)</f>
        <v>30406369.763739362</v>
      </c>
      <c r="U37" s="589"/>
    </row>
    <row r="38" spans="1:246" ht="13" thickBot="1">
      <c r="A38" s="580"/>
      <c r="B38" s="579"/>
      <c r="I38" s="667"/>
      <c r="J38" s="673"/>
      <c r="V38" s="578"/>
      <c r="X38" s="573"/>
    </row>
    <row r="39" spans="1:246" ht="13" thickBot="1">
      <c r="A39" s="580"/>
      <c r="B39" s="1348" t="s">
        <v>682</v>
      </c>
      <c r="C39" s="1445"/>
      <c r="D39" s="1446">
        <f t="shared" ref="D39:J39" ca="1" si="6">SUM(D31,D37)</f>
        <v>-83633889.72828415</v>
      </c>
      <c r="E39" s="1446">
        <f t="shared" ca="1" si="6"/>
        <v>85522325.36067766</v>
      </c>
      <c r="F39" s="1446">
        <f t="shared" ca="1" si="6"/>
        <v>8016615.3820316587</v>
      </c>
      <c r="G39" s="1446">
        <f t="shared" ca="1" si="6"/>
        <v>8652313.6644859593</v>
      </c>
      <c r="H39" s="1446">
        <f t="shared" ca="1" si="6"/>
        <v>169874280.64847666</v>
      </c>
      <c r="I39" s="668">
        <f t="shared" si="6"/>
        <v>0</v>
      </c>
      <c r="J39" s="1447">
        <f t="shared" ca="1" si="6"/>
        <v>188431645.32738781</v>
      </c>
      <c r="X39" s="578"/>
      <c r="Z39" s="573"/>
    </row>
    <row r="40" spans="1:246">
      <c r="A40" s="580"/>
      <c r="X40" s="578"/>
      <c r="Z40" s="573"/>
    </row>
    <row r="41" spans="1:246">
      <c r="A41" s="580"/>
      <c r="X41" s="578"/>
      <c r="Z41" s="573"/>
    </row>
    <row r="42" spans="1:246">
      <c r="A42" s="580"/>
      <c r="X42" s="578"/>
      <c r="Z42" s="573"/>
    </row>
    <row r="43" spans="1:246">
      <c r="A43" s="580"/>
      <c r="X43" s="578"/>
      <c r="Z43" s="573"/>
    </row>
    <row r="44" spans="1:246">
      <c r="A44" s="580"/>
      <c r="X44" s="578"/>
      <c r="Z44" s="573"/>
    </row>
    <row r="45" spans="1:246">
      <c r="A45" s="580"/>
      <c r="F45" s="591"/>
      <c r="X45" s="578"/>
      <c r="Z45" s="573"/>
      <c r="AD45" s="1009"/>
    </row>
    <row r="46" spans="1:246" s="593" customFormat="1">
      <c r="A46" s="751"/>
      <c r="X46" s="752"/>
      <c r="Z46" s="753"/>
    </row>
    <row r="47" spans="1:246" s="593" customFormat="1" ht="14">
      <c r="B47" s="758"/>
      <c r="C47" s="759"/>
      <c r="D47" s="760"/>
      <c r="E47" s="769"/>
      <c r="F47" s="761">
        <v>0</v>
      </c>
      <c r="G47" s="761">
        <v>1</v>
      </c>
      <c r="H47" s="761">
        <v>2</v>
      </c>
      <c r="I47" s="761">
        <v>3</v>
      </c>
      <c r="J47" s="761">
        <v>4</v>
      </c>
      <c r="K47" s="761">
        <v>5</v>
      </c>
      <c r="L47" s="761">
        <v>6</v>
      </c>
      <c r="M47" s="761">
        <v>7</v>
      </c>
      <c r="N47" s="761">
        <v>8</v>
      </c>
      <c r="O47" s="761">
        <v>9</v>
      </c>
      <c r="P47" s="761">
        <v>10</v>
      </c>
      <c r="Q47" s="761">
        <v>11</v>
      </c>
      <c r="R47" s="761">
        <v>12</v>
      </c>
      <c r="S47" s="761">
        <v>13</v>
      </c>
      <c r="T47" s="761">
        <v>14</v>
      </c>
      <c r="U47" s="761">
        <v>15</v>
      </c>
      <c r="V47" s="761">
        <v>16</v>
      </c>
      <c r="W47" s="761">
        <v>17</v>
      </c>
      <c r="X47" s="761">
        <v>18</v>
      </c>
      <c r="Y47" s="761">
        <v>19</v>
      </c>
      <c r="Z47" s="761">
        <v>20</v>
      </c>
      <c r="AA47" s="761">
        <v>21</v>
      </c>
      <c r="AB47" s="761">
        <v>22</v>
      </c>
      <c r="AC47" s="761">
        <v>23</v>
      </c>
      <c r="AD47" s="761">
        <v>24</v>
      </c>
      <c r="AE47" s="761">
        <v>25</v>
      </c>
      <c r="AF47" s="761">
        <v>26</v>
      </c>
      <c r="AG47" s="761">
        <v>27</v>
      </c>
      <c r="AH47" s="761">
        <v>28</v>
      </c>
      <c r="AI47" s="761">
        <v>29</v>
      </c>
      <c r="AJ47" s="761">
        <v>30</v>
      </c>
      <c r="AK47" s="761">
        <v>31</v>
      </c>
      <c r="AL47" s="761">
        <v>32</v>
      </c>
      <c r="AM47" s="761">
        <v>33</v>
      </c>
      <c r="AN47" s="761">
        <v>34</v>
      </c>
      <c r="AO47" s="761">
        <v>35</v>
      </c>
      <c r="AP47" s="761">
        <v>36</v>
      </c>
      <c r="AQ47" s="761">
        <v>37</v>
      </c>
      <c r="AR47" s="761">
        <v>38</v>
      </c>
      <c r="AS47" s="761">
        <v>39</v>
      </c>
      <c r="AT47" s="761">
        <v>40</v>
      </c>
      <c r="AU47" s="761">
        <v>41</v>
      </c>
      <c r="AV47" s="761">
        <v>42</v>
      </c>
      <c r="AW47" s="761">
        <v>43</v>
      </c>
      <c r="AX47" s="761">
        <v>44</v>
      </c>
      <c r="AY47" s="761">
        <f t="shared" ref="AY47:DJ47" si="7">+AX47+1</f>
        <v>45</v>
      </c>
      <c r="AZ47" s="761">
        <f t="shared" si="7"/>
        <v>46</v>
      </c>
      <c r="BA47" s="761">
        <f t="shared" si="7"/>
        <v>47</v>
      </c>
      <c r="BB47" s="761">
        <f t="shared" si="7"/>
        <v>48</v>
      </c>
      <c r="BC47" s="761">
        <f t="shared" si="7"/>
        <v>49</v>
      </c>
      <c r="BD47" s="761">
        <f t="shared" si="7"/>
        <v>50</v>
      </c>
      <c r="BE47" s="761">
        <f t="shared" si="7"/>
        <v>51</v>
      </c>
      <c r="BF47" s="761">
        <f t="shared" si="7"/>
        <v>52</v>
      </c>
      <c r="BG47" s="761">
        <f t="shared" si="7"/>
        <v>53</v>
      </c>
      <c r="BH47" s="761">
        <f t="shared" si="7"/>
        <v>54</v>
      </c>
      <c r="BI47" s="761">
        <f t="shared" si="7"/>
        <v>55</v>
      </c>
      <c r="BJ47" s="761">
        <f t="shared" si="7"/>
        <v>56</v>
      </c>
      <c r="BK47" s="761">
        <f t="shared" si="7"/>
        <v>57</v>
      </c>
      <c r="BL47" s="761">
        <f t="shared" si="7"/>
        <v>58</v>
      </c>
      <c r="BM47" s="761">
        <f t="shared" si="7"/>
        <v>59</v>
      </c>
      <c r="BN47" s="761">
        <f t="shared" si="7"/>
        <v>60</v>
      </c>
      <c r="BO47" s="761">
        <f t="shared" si="7"/>
        <v>61</v>
      </c>
      <c r="BP47" s="761">
        <f t="shared" si="7"/>
        <v>62</v>
      </c>
      <c r="BQ47" s="761">
        <f t="shared" si="7"/>
        <v>63</v>
      </c>
      <c r="BR47" s="761">
        <f t="shared" si="7"/>
        <v>64</v>
      </c>
      <c r="BS47" s="761">
        <f t="shared" si="7"/>
        <v>65</v>
      </c>
      <c r="BT47" s="761">
        <f t="shared" si="7"/>
        <v>66</v>
      </c>
      <c r="BU47" s="761">
        <f t="shared" si="7"/>
        <v>67</v>
      </c>
      <c r="BV47" s="761">
        <f t="shared" si="7"/>
        <v>68</v>
      </c>
      <c r="BW47" s="761">
        <f t="shared" si="7"/>
        <v>69</v>
      </c>
      <c r="BX47" s="761">
        <f t="shared" si="7"/>
        <v>70</v>
      </c>
      <c r="BY47" s="761">
        <f t="shared" si="7"/>
        <v>71</v>
      </c>
      <c r="BZ47" s="761">
        <f t="shared" si="7"/>
        <v>72</v>
      </c>
      <c r="CA47" s="761">
        <f t="shared" si="7"/>
        <v>73</v>
      </c>
      <c r="CB47" s="761">
        <f t="shared" si="7"/>
        <v>74</v>
      </c>
      <c r="CC47" s="761">
        <f t="shared" si="7"/>
        <v>75</v>
      </c>
      <c r="CD47" s="761">
        <f t="shared" si="7"/>
        <v>76</v>
      </c>
      <c r="CE47" s="761">
        <f t="shared" si="7"/>
        <v>77</v>
      </c>
      <c r="CF47" s="761">
        <f t="shared" si="7"/>
        <v>78</v>
      </c>
      <c r="CG47" s="761">
        <f t="shared" si="7"/>
        <v>79</v>
      </c>
      <c r="CH47" s="761">
        <f t="shared" si="7"/>
        <v>80</v>
      </c>
      <c r="CI47" s="761">
        <f t="shared" si="7"/>
        <v>81</v>
      </c>
      <c r="CJ47" s="761">
        <f t="shared" si="7"/>
        <v>82</v>
      </c>
      <c r="CK47" s="761">
        <f t="shared" si="7"/>
        <v>83</v>
      </c>
      <c r="CL47" s="761">
        <f t="shared" si="7"/>
        <v>84</v>
      </c>
      <c r="CM47" s="761">
        <f t="shared" si="7"/>
        <v>85</v>
      </c>
      <c r="CN47" s="761">
        <f t="shared" si="7"/>
        <v>86</v>
      </c>
      <c r="CO47" s="761">
        <f t="shared" si="7"/>
        <v>87</v>
      </c>
      <c r="CP47" s="761">
        <f t="shared" si="7"/>
        <v>88</v>
      </c>
      <c r="CQ47" s="761">
        <f t="shared" si="7"/>
        <v>89</v>
      </c>
      <c r="CR47" s="761">
        <f t="shared" si="7"/>
        <v>90</v>
      </c>
      <c r="CS47" s="761">
        <f t="shared" si="7"/>
        <v>91</v>
      </c>
      <c r="CT47" s="761">
        <f t="shared" si="7"/>
        <v>92</v>
      </c>
      <c r="CU47" s="761">
        <f t="shared" si="7"/>
        <v>93</v>
      </c>
      <c r="CV47" s="761">
        <f t="shared" si="7"/>
        <v>94</v>
      </c>
      <c r="CW47" s="761">
        <f t="shared" si="7"/>
        <v>95</v>
      </c>
      <c r="CX47" s="761">
        <f t="shared" si="7"/>
        <v>96</v>
      </c>
      <c r="CY47" s="761">
        <f t="shared" si="7"/>
        <v>97</v>
      </c>
      <c r="CZ47" s="761">
        <f t="shared" si="7"/>
        <v>98</v>
      </c>
      <c r="DA47" s="761">
        <f t="shared" si="7"/>
        <v>99</v>
      </c>
      <c r="DB47" s="761">
        <f t="shared" si="7"/>
        <v>100</v>
      </c>
      <c r="DC47" s="761">
        <f t="shared" si="7"/>
        <v>101</v>
      </c>
      <c r="DD47" s="761">
        <f t="shared" si="7"/>
        <v>102</v>
      </c>
      <c r="DE47" s="761">
        <f t="shared" si="7"/>
        <v>103</v>
      </c>
      <c r="DF47" s="761">
        <f t="shared" si="7"/>
        <v>104</v>
      </c>
      <c r="DG47" s="761">
        <f t="shared" si="7"/>
        <v>105</v>
      </c>
      <c r="DH47" s="761">
        <f t="shared" si="7"/>
        <v>106</v>
      </c>
      <c r="DI47" s="761">
        <f t="shared" si="7"/>
        <v>107</v>
      </c>
      <c r="DJ47" s="761">
        <f t="shared" si="7"/>
        <v>108</v>
      </c>
      <c r="DK47" s="761">
        <f t="shared" ref="DK47:FV47" si="8">+DJ47+1</f>
        <v>109</v>
      </c>
      <c r="DL47" s="761">
        <f t="shared" si="8"/>
        <v>110</v>
      </c>
      <c r="DM47" s="761">
        <f t="shared" si="8"/>
        <v>111</v>
      </c>
      <c r="DN47" s="761">
        <f t="shared" si="8"/>
        <v>112</v>
      </c>
      <c r="DO47" s="761">
        <f t="shared" si="8"/>
        <v>113</v>
      </c>
      <c r="DP47" s="761">
        <f t="shared" si="8"/>
        <v>114</v>
      </c>
      <c r="DQ47" s="761">
        <f t="shared" si="8"/>
        <v>115</v>
      </c>
      <c r="DR47" s="761">
        <f t="shared" si="8"/>
        <v>116</v>
      </c>
      <c r="DS47" s="761">
        <f t="shared" si="8"/>
        <v>117</v>
      </c>
      <c r="DT47" s="761">
        <f t="shared" si="8"/>
        <v>118</v>
      </c>
      <c r="DU47" s="761">
        <f t="shared" si="8"/>
        <v>119</v>
      </c>
      <c r="DV47" s="761">
        <f t="shared" si="8"/>
        <v>120</v>
      </c>
      <c r="DW47" s="761">
        <f t="shared" si="8"/>
        <v>121</v>
      </c>
      <c r="DX47" s="761">
        <f t="shared" si="8"/>
        <v>122</v>
      </c>
      <c r="DY47" s="761">
        <f t="shared" si="8"/>
        <v>123</v>
      </c>
      <c r="DZ47" s="761">
        <f t="shared" si="8"/>
        <v>124</v>
      </c>
      <c r="EA47" s="761">
        <f t="shared" si="8"/>
        <v>125</v>
      </c>
      <c r="EB47" s="761">
        <f t="shared" si="8"/>
        <v>126</v>
      </c>
      <c r="EC47" s="761">
        <f t="shared" si="8"/>
        <v>127</v>
      </c>
      <c r="ED47" s="761">
        <f t="shared" si="8"/>
        <v>128</v>
      </c>
      <c r="EE47" s="761">
        <f t="shared" si="8"/>
        <v>129</v>
      </c>
      <c r="EF47" s="761">
        <f t="shared" si="8"/>
        <v>130</v>
      </c>
      <c r="EG47" s="761">
        <f t="shared" si="8"/>
        <v>131</v>
      </c>
      <c r="EH47" s="761">
        <f t="shared" si="8"/>
        <v>132</v>
      </c>
      <c r="EI47" s="761">
        <f t="shared" si="8"/>
        <v>133</v>
      </c>
      <c r="EJ47" s="761">
        <f t="shared" si="8"/>
        <v>134</v>
      </c>
      <c r="EK47" s="761">
        <f t="shared" si="8"/>
        <v>135</v>
      </c>
      <c r="EL47" s="761">
        <f t="shared" si="8"/>
        <v>136</v>
      </c>
      <c r="EM47" s="761">
        <f t="shared" si="8"/>
        <v>137</v>
      </c>
      <c r="EN47" s="761">
        <f t="shared" si="8"/>
        <v>138</v>
      </c>
      <c r="EO47" s="761">
        <f t="shared" si="8"/>
        <v>139</v>
      </c>
      <c r="EP47" s="761">
        <f t="shared" si="8"/>
        <v>140</v>
      </c>
      <c r="EQ47" s="761">
        <f t="shared" si="8"/>
        <v>141</v>
      </c>
      <c r="ER47" s="761">
        <f t="shared" si="8"/>
        <v>142</v>
      </c>
      <c r="ES47" s="761">
        <f t="shared" si="8"/>
        <v>143</v>
      </c>
      <c r="ET47" s="761">
        <f t="shared" si="8"/>
        <v>144</v>
      </c>
      <c r="EU47" s="761">
        <f t="shared" si="8"/>
        <v>145</v>
      </c>
      <c r="EV47" s="761">
        <f t="shared" si="8"/>
        <v>146</v>
      </c>
      <c r="EW47" s="761">
        <f t="shared" si="8"/>
        <v>147</v>
      </c>
      <c r="EX47" s="761">
        <f t="shared" si="8"/>
        <v>148</v>
      </c>
      <c r="EY47" s="761">
        <f t="shared" si="8"/>
        <v>149</v>
      </c>
      <c r="EZ47" s="761">
        <f t="shared" si="8"/>
        <v>150</v>
      </c>
      <c r="FA47" s="761">
        <f t="shared" si="8"/>
        <v>151</v>
      </c>
      <c r="FB47" s="761">
        <f t="shared" si="8"/>
        <v>152</v>
      </c>
      <c r="FC47" s="761">
        <f t="shared" si="8"/>
        <v>153</v>
      </c>
      <c r="FD47" s="761">
        <f t="shared" si="8"/>
        <v>154</v>
      </c>
      <c r="FE47" s="761">
        <f t="shared" si="8"/>
        <v>155</v>
      </c>
      <c r="FF47" s="761">
        <f t="shared" si="8"/>
        <v>156</v>
      </c>
      <c r="FG47" s="761">
        <f t="shared" si="8"/>
        <v>157</v>
      </c>
      <c r="FH47" s="761">
        <f t="shared" si="8"/>
        <v>158</v>
      </c>
      <c r="FI47" s="761">
        <f t="shared" si="8"/>
        <v>159</v>
      </c>
      <c r="FJ47" s="761">
        <f t="shared" si="8"/>
        <v>160</v>
      </c>
      <c r="FK47" s="761">
        <f t="shared" si="8"/>
        <v>161</v>
      </c>
      <c r="FL47" s="761">
        <f t="shared" si="8"/>
        <v>162</v>
      </c>
      <c r="FM47" s="761">
        <f t="shared" si="8"/>
        <v>163</v>
      </c>
      <c r="FN47" s="761">
        <f t="shared" si="8"/>
        <v>164</v>
      </c>
      <c r="FO47" s="761">
        <f t="shared" si="8"/>
        <v>165</v>
      </c>
      <c r="FP47" s="761">
        <f t="shared" si="8"/>
        <v>166</v>
      </c>
      <c r="FQ47" s="761">
        <f t="shared" si="8"/>
        <v>167</v>
      </c>
      <c r="FR47" s="761">
        <f t="shared" si="8"/>
        <v>168</v>
      </c>
      <c r="FS47" s="761">
        <f t="shared" si="8"/>
        <v>169</v>
      </c>
      <c r="FT47" s="761">
        <f t="shared" si="8"/>
        <v>170</v>
      </c>
      <c r="FU47" s="761">
        <f t="shared" si="8"/>
        <v>171</v>
      </c>
      <c r="FV47" s="761">
        <f t="shared" si="8"/>
        <v>172</v>
      </c>
      <c r="FW47" s="761">
        <f t="shared" ref="FW47:IH47" si="9">+FV47+1</f>
        <v>173</v>
      </c>
      <c r="FX47" s="761">
        <f t="shared" si="9"/>
        <v>174</v>
      </c>
      <c r="FY47" s="761">
        <f t="shared" si="9"/>
        <v>175</v>
      </c>
      <c r="FZ47" s="761">
        <f t="shared" si="9"/>
        <v>176</v>
      </c>
      <c r="GA47" s="761">
        <f t="shared" si="9"/>
        <v>177</v>
      </c>
      <c r="GB47" s="761">
        <f t="shared" si="9"/>
        <v>178</v>
      </c>
      <c r="GC47" s="761">
        <f t="shared" si="9"/>
        <v>179</v>
      </c>
      <c r="GD47" s="761">
        <f t="shared" si="9"/>
        <v>180</v>
      </c>
      <c r="GE47" s="761">
        <f t="shared" si="9"/>
        <v>181</v>
      </c>
      <c r="GF47" s="761">
        <f t="shared" si="9"/>
        <v>182</v>
      </c>
      <c r="GG47" s="761">
        <f t="shared" si="9"/>
        <v>183</v>
      </c>
      <c r="GH47" s="761">
        <f t="shared" si="9"/>
        <v>184</v>
      </c>
      <c r="GI47" s="761">
        <f t="shared" si="9"/>
        <v>185</v>
      </c>
      <c r="GJ47" s="761">
        <f t="shared" si="9"/>
        <v>186</v>
      </c>
      <c r="GK47" s="761">
        <f t="shared" si="9"/>
        <v>187</v>
      </c>
      <c r="GL47" s="761">
        <f t="shared" si="9"/>
        <v>188</v>
      </c>
      <c r="GM47" s="761">
        <f t="shared" si="9"/>
        <v>189</v>
      </c>
      <c r="GN47" s="761">
        <f t="shared" si="9"/>
        <v>190</v>
      </c>
      <c r="GO47" s="761">
        <f t="shared" si="9"/>
        <v>191</v>
      </c>
      <c r="GP47" s="761">
        <f t="shared" si="9"/>
        <v>192</v>
      </c>
      <c r="GQ47" s="761">
        <f t="shared" si="9"/>
        <v>193</v>
      </c>
      <c r="GR47" s="761">
        <f t="shared" si="9"/>
        <v>194</v>
      </c>
      <c r="GS47" s="761">
        <f t="shared" si="9"/>
        <v>195</v>
      </c>
      <c r="GT47" s="761">
        <f t="shared" si="9"/>
        <v>196</v>
      </c>
      <c r="GU47" s="761">
        <f t="shared" si="9"/>
        <v>197</v>
      </c>
      <c r="GV47" s="761">
        <f t="shared" si="9"/>
        <v>198</v>
      </c>
      <c r="GW47" s="761">
        <f t="shared" si="9"/>
        <v>199</v>
      </c>
      <c r="GX47" s="761">
        <f t="shared" si="9"/>
        <v>200</v>
      </c>
      <c r="GY47" s="761">
        <f t="shared" si="9"/>
        <v>201</v>
      </c>
      <c r="GZ47" s="761">
        <f t="shared" si="9"/>
        <v>202</v>
      </c>
      <c r="HA47" s="761">
        <f t="shared" si="9"/>
        <v>203</v>
      </c>
      <c r="HB47" s="761">
        <f t="shared" si="9"/>
        <v>204</v>
      </c>
      <c r="HC47" s="761">
        <f t="shared" si="9"/>
        <v>205</v>
      </c>
      <c r="HD47" s="761">
        <f t="shared" si="9"/>
        <v>206</v>
      </c>
      <c r="HE47" s="761">
        <f t="shared" si="9"/>
        <v>207</v>
      </c>
      <c r="HF47" s="761">
        <f t="shared" si="9"/>
        <v>208</v>
      </c>
      <c r="HG47" s="761">
        <f t="shared" si="9"/>
        <v>209</v>
      </c>
      <c r="HH47" s="761">
        <f t="shared" si="9"/>
        <v>210</v>
      </c>
      <c r="HI47" s="761">
        <f t="shared" si="9"/>
        <v>211</v>
      </c>
      <c r="HJ47" s="761">
        <f t="shared" si="9"/>
        <v>212</v>
      </c>
      <c r="HK47" s="761">
        <f t="shared" si="9"/>
        <v>213</v>
      </c>
      <c r="HL47" s="761">
        <f t="shared" si="9"/>
        <v>214</v>
      </c>
      <c r="HM47" s="761">
        <f t="shared" si="9"/>
        <v>215</v>
      </c>
      <c r="HN47" s="761">
        <f t="shared" si="9"/>
        <v>216</v>
      </c>
      <c r="HO47" s="761">
        <f t="shared" si="9"/>
        <v>217</v>
      </c>
      <c r="HP47" s="761">
        <f t="shared" si="9"/>
        <v>218</v>
      </c>
      <c r="HQ47" s="761">
        <f t="shared" si="9"/>
        <v>219</v>
      </c>
      <c r="HR47" s="761">
        <f t="shared" si="9"/>
        <v>220</v>
      </c>
      <c r="HS47" s="761">
        <f t="shared" si="9"/>
        <v>221</v>
      </c>
      <c r="HT47" s="761">
        <f t="shared" si="9"/>
        <v>222</v>
      </c>
      <c r="HU47" s="761">
        <f t="shared" si="9"/>
        <v>223</v>
      </c>
      <c r="HV47" s="761">
        <f t="shared" si="9"/>
        <v>224</v>
      </c>
      <c r="HW47" s="761">
        <f t="shared" si="9"/>
        <v>225</v>
      </c>
      <c r="HX47" s="761">
        <f t="shared" si="9"/>
        <v>226</v>
      </c>
      <c r="HY47" s="761">
        <f t="shared" si="9"/>
        <v>227</v>
      </c>
      <c r="HZ47" s="761">
        <f t="shared" si="9"/>
        <v>228</v>
      </c>
      <c r="IA47" s="761">
        <f t="shared" si="9"/>
        <v>229</v>
      </c>
      <c r="IB47" s="761">
        <f t="shared" si="9"/>
        <v>230</v>
      </c>
      <c r="IC47" s="761">
        <f t="shared" si="9"/>
        <v>231</v>
      </c>
      <c r="ID47" s="761">
        <f t="shared" si="9"/>
        <v>232</v>
      </c>
      <c r="IE47" s="761">
        <f t="shared" si="9"/>
        <v>233</v>
      </c>
      <c r="IF47" s="761">
        <f t="shared" si="9"/>
        <v>234</v>
      </c>
      <c r="IG47" s="761">
        <f t="shared" si="9"/>
        <v>235</v>
      </c>
      <c r="IH47" s="761">
        <f t="shared" si="9"/>
        <v>236</v>
      </c>
      <c r="II47" s="761">
        <f>+IH47+1</f>
        <v>237</v>
      </c>
      <c r="IJ47" s="761">
        <f>+II47+1</f>
        <v>238</v>
      </c>
      <c r="IK47" s="761">
        <f>+IJ47+1</f>
        <v>239</v>
      </c>
      <c r="IL47" s="761">
        <f>+IK47+1</f>
        <v>240</v>
      </c>
    </row>
    <row r="48" spans="1:246" s="593" customFormat="1" ht="14">
      <c r="B48" s="758"/>
      <c r="C48" s="759"/>
      <c r="D48" s="762"/>
      <c r="E48" s="770"/>
      <c r="F48" s="763">
        <f>+R8</f>
        <v>46753</v>
      </c>
      <c r="G48" s="764">
        <f t="shared" ref="G48:BR48" si="10">DATE(YEAR($F$48),MONTH($F$48)+G$47*$R$11,1)-1</f>
        <v>46783</v>
      </c>
      <c r="H48" s="764">
        <f t="shared" si="10"/>
        <v>46812</v>
      </c>
      <c r="I48" s="764">
        <f t="shared" si="10"/>
        <v>46843</v>
      </c>
      <c r="J48" s="764">
        <f t="shared" si="10"/>
        <v>46873</v>
      </c>
      <c r="K48" s="764">
        <f t="shared" si="10"/>
        <v>46904</v>
      </c>
      <c r="L48" s="764">
        <f t="shared" ref="L48:R48" si="11">DATE(YEAR($F$48),MONTH($F$48)+L$47*$R$11,1)-1</f>
        <v>46934</v>
      </c>
      <c r="M48" s="764">
        <f t="shared" si="11"/>
        <v>46965</v>
      </c>
      <c r="N48" s="764">
        <f t="shared" si="11"/>
        <v>46996</v>
      </c>
      <c r="O48" s="764">
        <f t="shared" si="11"/>
        <v>47026</v>
      </c>
      <c r="P48" s="764">
        <f t="shared" si="11"/>
        <v>47057</v>
      </c>
      <c r="Q48" s="764">
        <f t="shared" si="11"/>
        <v>47087</v>
      </c>
      <c r="R48" s="764">
        <f t="shared" si="11"/>
        <v>47118</v>
      </c>
      <c r="S48" s="764">
        <f t="shared" si="10"/>
        <v>47149</v>
      </c>
      <c r="T48" s="764">
        <f t="shared" si="10"/>
        <v>47177</v>
      </c>
      <c r="U48" s="764">
        <f t="shared" si="10"/>
        <v>47208</v>
      </c>
      <c r="V48" s="764">
        <f t="shared" si="10"/>
        <v>47238</v>
      </c>
      <c r="W48" s="764">
        <f t="shared" si="10"/>
        <v>47269</v>
      </c>
      <c r="X48" s="764">
        <f t="shared" si="10"/>
        <v>47299</v>
      </c>
      <c r="Y48" s="764">
        <f t="shared" si="10"/>
        <v>47330</v>
      </c>
      <c r="Z48" s="764">
        <f t="shared" si="10"/>
        <v>47361</v>
      </c>
      <c r="AA48" s="764">
        <f t="shared" si="10"/>
        <v>47391</v>
      </c>
      <c r="AB48" s="764">
        <f t="shared" si="10"/>
        <v>47422</v>
      </c>
      <c r="AC48" s="764">
        <f t="shared" si="10"/>
        <v>47452</v>
      </c>
      <c r="AD48" s="764">
        <f t="shared" si="10"/>
        <v>47483</v>
      </c>
      <c r="AE48" s="764">
        <f t="shared" si="10"/>
        <v>47514</v>
      </c>
      <c r="AF48" s="764">
        <f t="shared" si="10"/>
        <v>47542</v>
      </c>
      <c r="AG48" s="764">
        <f t="shared" si="10"/>
        <v>47573</v>
      </c>
      <c r="AH48" s="764">
        <f t="shared" si="10"/>
        <v>47603</v>
      </c>
      <c r="AI48" s="764">
        <f t="shared" si="10"/>
        <v>47634</v>
      </c>
      <c r="AJ48" s="764">
        <f t="shared" si="10"/>
        <v>47664</v>
      </c>
      <c r="AK48" s="764">
        <f t="shared" si="10"/>
        <v>47695</v>
      </c>
      <c r="AL48" s="764">
        <f t="shared" si="10"/>
        <v>47726</v>
      </c>
      <c r="AM48" s="764">
        <f t="shared" si="10"/>
        <v>47756</v>
      </c>
      <c r="AN48" s="764">
        <f t="shared" si="10"/>
        <v>47787</v>
      </c>
      <c r="AO48" s="764">
        <f t="shared" si="10"/>
        <v>47817</v>
      </c>
      <c r="AP48" s="764">
        <f t="shared" si="10"/>
        <v>47848</v>
      </c>
      <c r="AQ48" s="764">
        <f t="shared" si="10"/>
        <v>47879</v>
      </c>
      <c r="AR48" s="764">
        <f t="shared" si="10"/>
        <v>47907</v>
      </c>
      <c r="AS48" s="764">
        <f t="shared" si="10"/>
        <v>47938</v>
      </c>
      <c r="AT48" s="764">
        <f t="shared" si="10"/>
        <v>47968</v>
      </c>
      <c r="AU48" s="764">
        <f t="shared" si="10"/>
        <v>47999</v>
      </c>
      <c r="AV48" s="764">
        <f t="shared" si="10"/>
        <v>48029</v>
      </c>
      <c r="AW48" s="764">
        <f t="shared" si="10"/>
        <v>48060</v>
      </c>
      <c r="AX48" s="764">
        <f t="shared" si="10"/>
        <v>48091</v>
      </c>
      <c r="AY48" s="764">
        <f t="shared" si="10"/>
        <v>48121</v>
      </c>
      <c r="AZ48" s="764">
        <f t="shared" si="10"/>
        <v>48152</v>
      </c>
      <c r="BA48" s="764">
        <f t="shared" si="10"/>
        <v>48182</v>
      </c>
      <c r="BB48" s="764">
        <f t="shared" si="10"/>
        <v>48213</v>
      </c>
      <c r="BC48" s="764">
        <f t="shared" si="10"/>
        <v>48244</v>
      </c>
      <c r="BD48" s="764">
        <f t="shared" si="10"/>
        <v>48273</v>
      </c>
      <c r="BE48" s="764">
        <f t="shared" si="10"/>
        <v>48304</v>
      </c>
      <c r="BF48" s="764">
        <f t="shared" si="10"/>
        <v>48334</v>
      </c>
      <c r="BG48" s="764">
        <f t="shared" si="10"/>
        <v>48365</v>
      </c>
      <c r="BH48" s="764">
        <f t="shared" si="10"/>
        <v>48395</v>
      </c>
      <c r="BI48" s="764">
        <f t="shared" si="10"/>
        <v>48426</v>
      </c>
      <c r="BJ48" s="764">
        <f t="shared" si="10"/>
        <v>48457</v>
      </c>
      <c r="BK48" s="764">
        <f t="shared" si="10"/>
        <v>48487</v>
      </c>
      <c r="BL48" s="764">
        <f t="shared" si="10"/>
        <v>48518</v>
      </c>
      <c r="BM48" s="764">
        <f t="shared" si="10"/>
        <v>48548</v>
      </c>
      <c r="BN48" s="764">
        <f t="shared" si="10"/>
        <v>48579</v>
      </c>
      <c r="BO48" s="764">
        <f t="shared" si="10"/>
        <v>48610</v>
      </c>
      <c r="BP48" s="764">
        <f t="shared" si="10"/>
        <v>48638</v>
      </c>
      <c r="BQ48" s="764">
        <f t="shared" si="10"/>
        <v>48669</v>
      </c>
      <c r="BR48" s="764">
        <f t="shared" si="10"/>
        <v>48699</v>
      </c>
      <c r="BS48" s="764">
        <f t="shared" ref="BS48:ED48" si="12">DATE(YEAR($F$48),MONTH($F$48)+BS$47*$R$11,1)-1</f>
        <v>48730</v>
      </c>
      <c r="BT48" s="764">
        <f t="shared" si="12"/>
        <v>48760</v>
      </c>
      <c r="BU48" s="764">
        <f t="shared" si="12"/>
        <v>48791</v>
      </c>
      <c r="BV48" s="764">
        <f t="shared" si="12"/>
        <v>48822</v>
      </c>
      <c r="BW48" s="764">
        <f t="shared" si="12"/>
        <v>48852</v>
      </c>
      <c r="BX48" s="764">
        <f t="shared" si="12"/>
        <v>48883</v>
      </c>
      <c r="BY48" s="764">
        <f t="shared" si="12"/>
        <v>48913</v>
      </c>
      <c r="BZ48" s="764">
        <f t="shared" si="12"/>
        <v>48944</v>
      </c>
      <c r="CA48" s="764">
        <f t="shared" si="12"/>
        <v>48975</v>
      </c>
      <c r="CB48" s="764">
        <f t="shared" si="12"/>
        <v>49003</v>
      </c>
      <c r="CC48" s="764">
        <f t="shared" si="12"/>
        <v>49034</v>
      </c>
      <c r="CD48" s="764">
        <f t="shared" si="12"/>
        <v>49064</v>
      </c>
      <c r="CE48" s="764">
        <f t="shared" si="12"/>
        <v>49095</v>
      </c>
      <c r="CF48" s="764">
        <f t="shared" si="12"/>
        <v>49125</v>
      </c>
      <c r="CG48" s="764">
        <f t="shared" si="12"/>
        <v>49156</v>
      </c>
      <c r="CH48" s="764">
        <f t="shared" si="12"/>
        <v>49187</v>
      </c>
      <c r="CI48" s="764">
        <f t="shared" si="12"/>
        <v>49217</v>
      </c>
      <c r="CJ48" s="764">
        <f t="shared" si="12"/>
        <v>49248</v>
      </c>
      <c r="CK48" s="764">
        <f t="shared" si="12"/>
        <v>49278</v>
      </c>
      <c r="CL48" s="764">
        <f t="shared" si="12"/>
        <v>49309</v>
      </c>
      <c r="CM48" s="764">
        <f t="shared" si="12"/>
        <v>49340</v>
      </c>
      <c r="CN48" s="764">
        <f t="shared" si="12"/>
        <v>49368</v>
      </c>
      <c r="CO48" s="764">
        <f t="shared" si="12"/>
        <v>49399</v>
      </c>
      <c r="CP48" s="764">
        <f t="shared" si="12"/>
        <v>49429</v>
      </c>
      <c r="CQ48" s="764">
        <f t="shared" si="12"/>
        <v>49460</v>
      </c>
      <c r="CR48" s="764">
        <f t="shared" si="12"/>
        <v>49490</v>
      </c>
      <c r="CS48" s="764">
        <f t="shared" si="12"/>
        <v>49521</v>
      </c>
      <c r="CT48" s="764">
        <f t="shared" si="12"/>
        <v>49552</v>
      </c>
      <c r="CU48" s="764">
        <f t="shared" si="12"/>
        <v>49582</v>
      </c>
      <c r="CV48" s="764">
        <f t="shared" si="12"/>
        <v>49613</v>
      </c>
      <c r="CW48" s="764">
        <f t="shared" si="12"/>
        <v>49643</v>
      </c>
      <c r="CX48" s="764">
        <f t="shared" si="12"/>
        <v>49674</v>
      </c>
      <c r="CY48" s="764">
        <f t="shared" si="12"/>
        <v>49705</v>
      </c>
      <c r="CZ48" s="764">
        <f t="shared" si="12"/>
        <v>49734</v>
      </c>
      <c r="DA48" s="764">
        <f t="shared" si="12"/>
        <v>49765</v>
      </c>
      <c r="DB48" s="764">
        <f t="shared" si="12"/>
        <v>49795</v>
      </c>
      <c r="DC48" s="764">
        <f t="shared" si="12"/>
        <v>49826</v>
      </c>
      <c r="DD48" s="764">
        <f t="shared" si="12"/>
        <v>49856</v>
      </c>
      <c r="DE48" s="764">
        <f t="shared" si="12"/>
        <v>49887</v>
      </c>
      <c r="DF48" s="764">
        <f t="shared" si="12"/>
        <v>49918</v>
      </c>
      <c r="DG48" s="764">
        <f t="shared" si="12"/>
        <v>49948</v>
      </c>
      <c r="DH48" s="764">
        <f t="shared" si="12"/>
        <v>49979</v>
      </c>
      <c r="DI48" s="764">
        <f t="shared" si="12"/>
        <v>50009</v>
      </c>
      <c r="DJ48" s="764">
        <f t="shared" si="12"/>
        <v>50040</v>
      </c>
      <c r="DK48" s="764">
        <f t="shared" si="12"/>
        <v>50071</v>
      </c>
      <c r="DL48" s="764">
        <f t="shared" si="12"/>
        <v>50099</v>
      </c>
      <c r="DM48" s="764">
        <f t="shared" si="12"/>
        <v>50130</v>
      </c>
      <c r="DN48" s="764">
        <f t="shared" si="12"/>
        <v>50160</v>
      </c>
      <c r="DO48" s="764">
        <f t="shared" si="12"/>
        <v>50191</v>
      </c>
      <c r="DP48" s="764">
        <f t="shared" si="12"/>
        <v>50221</v>
      </c>
      <c r="DQ48" s="764">
        <f t="shared" si="12"/>
        <v>50252</v>
      </c>
      <c r="DR48" s="764">
        <f t="shared" si="12"/>
        <v>50283</v>
      </c>
      <c r="DS48" s="764">
        <f t="shared" si="12"/>
        <v>50313</v>
      </c>
      <c r="DT48" s="764">
        <f t="shared" si="12"/>
        <v>50344</v>
      </c>
      <c r="DU48" s="764">
        <f t="shared" si="12"/>
        <v>50374</v>
      </c>
      <c r="DV48" s="764">
        <f t="shared" si="12"/>
        <v>50405</v>
      </c>
      <c r="DW48" s="764">
        <f t="shared" si="12"/>
        <v>50436</v>
      </c>
      <c r="DX48" s="764">
        <f t="shared" si="12"/>
        <v>50464</v>
      </c>
      <c r="DY48" s="764">
        <f t="shared" si="12"/>
        <v>50495</v>
      </c>
      <c r="DZ48" s="764">
        <f t="shared" si="12"/>
        <v>50525</v>
      </c>
      <c r="EA48" s="764">
        <f t="shared" si="12"/>
        <v>50556</v>
      </c>
      <c r="EB48" s="764">
        <f t="shared" si="12"/>
        <v>50586</v>
      </c>
      <c r="EC48" s="764">
        <f t="shared" si="12"/>
        <v>50617</v>
      </c>
      <c r="ED48" s="764">
        <f t="shared" si="12"/>
        <v>50648</v>
      </c>
      <c r="EE48" s="764">
        <f t="shared" ref="EE48:GP48" si="13">DATE(YEAR($F$48),MONTH($F$48)+EE$47*$R$11,1)-1</f>
        <v>50678</v>
      </c>
      <c r="EF48" s="764">
        <f t="shared" si="13"/>
        <v>50709</v>
      </c>
      <c r="EG48" s="764">
        <f t="shared" si="13"/>
        <v>50739</v>
      </c>
      <c r="EH48" s="764">
        <f t="shared" si="13"/>
        <v>50770</v>
      </c>
      <c r="EI48" s="764">
        <f t="shared" si="13"/>
        <v>50801</v>
      </c>
      <c r="EJ48" s="764">
        <f t="shared" si="13"/>
        <v>50829</v>
      </c>
      <c r="EK48" s="764">
        <f t="shared" si="13"/>
        <v>50860</v>
      </c>
      <c r="EL48" s="764">
        <f t="shared" si="13"/>
        <v>50890</v>
      </c>
      <c r="EM48" s="764">
        <f t="shared" si="13"/>
        <v>50921</v>
      </c>
      <c r="EN48" s="764">
        <f t="shared" si="13"/>
        <v>50951</v>
      </c>
      <c r="EO48" s="764">
        <f t="shared" si="13"/>
        <v>50982</v>
      </c>
      <c r="EP48" s="764">
        <f t="shared" si="13"/>
        <v>51013</v>
      </c>
      <c r="EQ48" s="764">
        <f t="shared" si="13"/>
        <v>51043</v>
      </c>
      <c r="ER48" s="764">
        <f t="shared" si="13"/>
        <v>51074</v>
      </c>
      <c r="ES48" s="764">
        <f t="shared" si="13"/>
        <v>51104</v>
      </c>
      <c r="ET48" s="764">
        <f t="shared" si="13"/>
        <v>51135</v>
      </c>
      <c r="EU48" s="764">
        <f t="shared" si="13"/>
        <v>51166</v>
      </c>
      <c r="EV48" s="764">
        <f t="shared" si="13"/>
        <v>51195</v>
      </c>
      <c r="EW48" s="764">
        <f t="shared" si="13"/>
        <v>51226</v>
      </c>
      <c r="EX48" s="764">
        <f t="shared" si="13"/>
        <v>51256</v>
      </c>
      <c r="EY48" s="764">
        <f t="shared" si="13"/>
        <v>51287</v>
      </c>
      <c r="EZ48" s="764">
        <f t="shared" si="13"/>
        <v>51317</v>
      </c>
      <c r="FA48" s="764">
        <f t="shared" si="13"/>
        <v>51348</v>
      </c>
      <c r="FB48" s="764">
        <f t="shared" si="13"/>
        <v>51379</v>
      </c>
      <c r="FC48" s="764">
        <f t="shared" si="13"/>
        <v>51409</v>
      </c>
      <c r="FD48" s="764">
        <f t="shared" si="13"/>
        <v>51440</v>
      </c>
      <c r="FE48" s="764">
        <f t="shared" si="13"/>
        <v>51470</v>
      </c>
      <c r="FF48" s="764">
        <f t="shared" si="13"/>
        <v>51501</v>
      </c>
      <c r="FG48" s="764">
        <f t="shared" si="13"/>
        <v>51532</v>
      </c>
      <c r="FH48" s="764">
        <f t="shared" si="13"/>
        <v>51560</v>
      </c>
      <c r="FI48" s="764">
        <f t="shared" si="13"/>
        <v>51591</v>
      </c>
      <c r="FJ48" s="764">
        <f t="shared" si="13"/>
        <v>51621</v>
      </c>
      <c r="FK48" s="764">
        <f t="shared" si="13"/>
        <v>51652</v>
      </c>
      <c r="FL48" s="764">
        <f t="shared" si="13"/>
        <v>51682</v>
      </c>
      <c r="FM48" s="764">
        <f t="shared" si="13"/>
        <v>51713</v>
      </c>
      <c r="FN48" s="764">
        <f t="shared" si="13"/>
        <v>51744</v>
      </c>
      <c r="FO48" s="764">
        <f t="shared" si="13"/>
        <v>51774</v>
      </c>
      <c r="FP48" s="764">
        <f t="shared" si="13"/>
        <v>51805</v>
      </c>
      <c r="FQ48" s="764">
        <f t="shared" si="13"/>
        <v>51835</v>
      </c>
      <c r="FR48" s="764">
        <f t="shared" si="13"/>
        <v>51866</v>
      </c>
      <c r="FS48" s="764">
        <f t="shared" si="13"/>
        <v>51897</v>
      </c>
      <c r="FT48" s="764">
        <f t="shared" si="13"/>
        <v>51925</v>
      </c>
      <c r="FU48" s="764">
        <f t="shared" si="13"/>
        <v>51956</v>
      </c>
      <c r="FV48" s="764">
        <f t="shared" si="13"/>
        <v>51986</v>
      </c>
      <c r="FW48" s="764">
        <f t="shared" si="13"/>
        <v>52017</v>
      </c>
      <c r="FX48" s="764">
        <f t="shared" si="13"/>
        <v>52047</v>
      </c>
      <c r="FY48" s="764">
        <f t="shared" si="13"/>
        <v>52078</v>
      </c>
      <c r="FZ48" s="764">
        <f t="shared" si="13"/>
        <v>52109</v>
      </c>
      <c r="GA48" s="764">
        <f t="shared" si="13"/>
        <v>52139</v>
      </c>
      <c r="GB48" s="764">
        <f t="shared" si="13"/>
        <v>52170</v>
      </c>
      <c r="GC48" s="764">
        <f t="shared" si="13"/>
        <v>52200</v>
      </c>
      <c r="GD48" s="764">
        <f t="shared" si="13"/>
        <v>52231</v>
      </c>
      <c r="GE48" s="764">
        <f t="shared" si="13"/>
        <v>52262</v>
      </c>
      <c r="GF48" s="764">
        <f t="shared" si="13"/>
        <v>52290</v>
      </c>
      <c r="GG48" s="764">
        <f t="shared" si="13"/>
        <v>52321</v>
      </c>
      <c r="GH48" s="764">
        <f t="shared" si="13"/>
        <v>52351</v>
      </c>
      <c r="GI48" s="764">
        <f t="shared" si="13"/>
        <v>52382</v>
      </c>
      <c r="GJ48" s="764">
        <f t="shared" si="13"/>
        <v>52412</v>
      </c>
      <c r="GK48" s="764">
        <f t="shared" si="13"/>
        <v>52443</v>
      </c>
      <c r="GL48" s="764">
        <f t="shared" si="13"/>
        <v>52474</v>
      </c>
      <c r="GM48" s="764">
        <f t="shared" si="13"/>
        <v>52504</v>
      </c>
      <c r="GN48" s="764">
        <f t="shared" si="13"/>
        <v>52535</v>
      </c>
      <c r="GO48" s="764">
        <f t="shared" si="13"/>
        <v>52565</v>
      </c>
      <c r="GP48" s="764">
        <f t="shared" si="13"/>
        <v>52596</v>
      </c>
      <c r="GQ48" s="764">
        <f t="shared" ref="GQ48:IL48" si="14">DATE(YEAR($F$48),MONTH($F$48)+GQ$47*$R$11,1)-1</f>
        <v>52627</v>
      </c>
      <c r="GR48" s="764">
        <f t="shared" si="14"/>
        <v>52656</v>
      </c>
      <c r="GS48" s="764">
        <f t="shared" si="14"/>
        <v>52687</v>
      </c>
      <c r="GT48" s="764">
        <f t="shared" si="14"/>
        <v>52717</v>
      </c>
      <c r="GU48" s="764">
        <f t="shared" si="14"/>
        <v>52748</v>
      </c>
      <c r="GV48" s="764">
        <f t="shared" si="14"/>
        <v>52778</v>
      </c>
      <c r="GW48" s="764">
        <f t="shared" si="14"/>
        <v>52809</v>
      </c>
      <c r="GX48" s="764">
        <f t="shared" si="14"/>
        <v>52840</v>
      </c>
      <c r="GY48" s="764">
        <f t="shared" si="14"/>
        <v>52870</v>
      </c>
      <c r="GZ48" s="764">
        <f t="shared" si="14"/>
        <v>52901</v>
      </c>
      <c r="HA48" s="764">
        <f t="shared" si="14"/>
        <v>52931</v>
      </c>
      <c r="HB48" s="764">
        <f t="shared" si="14"/>
        <v>52962</v>
      </c>
      <c r="HC48" s="764">
        <f t="shared" si="14"/>
        <v>52993</v>
      </c>
      <c r="HD48" s="764">
        <f t="shared" si="14"/>
        <v>53021</v>
      </c>
      <c r="HE48" s="764">
        <f t="shared" si="14"/>
        <v>53052</v>
      </c>
      <c r="HF48" s="764">
        <f t="shared" si="14"/>
        <v>53082</v>
      </c>
      <c r="HG48" s="764">
        <f t="shared" si="14"/>
        <v>53113</v>
      </c>
      <c r="HH48" s="764">
        <f t="shared" si="14"/>
        <v>53143</v>
      </c>
      <c r="HI48" s="764">
        <f t="shared" si="14"/>
        <v>53174</v>
      </c>
      <c r="HJ48" s="764">
        <f t="shared" si="14"/>
        <v>53205</v>
      </c>
      <c r="HK48" s="764">
        <f t="shared" si="14"/>
        <v>53235</v>
      </c>
      <c r="HL48" s="764">
        <f t="shared" si="14"/>
        <v>53266</v>
      </c>
      <c r="HM48" s="764">
        <f t="shared" si="14"/>
        <v>53296</v>
      </c>
      <c r="HN48" s="764">
        <f t="shared" si="14"/>
        <v>53327</v>
      </c>
      <c r="HO48" s="764">
        <f t="shared" si="14"/>
        <v>53358</v>
      </c>
      <c r="HP48" s="764">
        <f t="shared" si="14"/>
        <v>53386</v>
      </c>
      <c r="HQ48" s="764">
        <f t="shared" si="14"/>
        <v>53417</v>
      </c>
      <c r="HR48" s="764">
        <f t="shared" si="14"/>
        <v>53447</v>
      </c>
      <c r="HS48" s="764">
        <f t="shared" si="14"/>
        <v>53478</v>
      </c>
      <c r="HT48" s="764">
        <f t="shared" si="14"/>
        <v>53508</v>
      </c>
      <c r="HU48" s="764">
        <f t="shared" si="14"/>
        <v>53539</v>
      </c>
      <c r="HV48" s="764">
        <f t="shared" si="14"/>
        <v>53570</v>
      </c>
      <c r="HW48" s="764">
        <f t="shared" si="14"/>
        <v>53600</v>
      </c>
      <c r="HX48" s="764">
        <f t="shared" si="14"/>
        <v>53631</v>
      </c>
      <c r="HY48" s="764">
        <f t="shared" si="14"/>
        <v>53661</v>
      </c>
      <c r="HZ48" s="764">
        <f t="shared" si="14"/>
        <v>53692</v>
      </c>
      <c r="IA48" s="764">
        <f t="shared" si="14"/>
        <v>53723</v>
      </c>
      <c r="IB48" s="764">
        <f t="shared" si="14"/>
        <v>53751</v>
      </c>
      <c r="IC48" s="764">
        <f t="shared" si="14"/>
        <v>53782</v>
      </c>
      <c r="ID48" s="764">
        <f t="shared" si="14"/>
        <v>53812</v>
      </c>
      <c r="IE48" s="764">
        <f t="shared" si="14"/>
        <v>53843</v>
      </c>
      <c r="IF48" s="764">
        <f t="shared" si="14"/>
        <v>53873</v>
      </c>
      <c r="IG48" s="764">
        <f t="shared" si="14"/>
        <v>53904</v>
      </c>
      <c r="IH48" s="764">
        <f t="shared" si="14"/>
        <v>53935</v>
      </c>
      <c r="II48" s="764">
        <f t="shared" si="14"/>
        <v>53965</v>
      </c>
      <c r="IJ48" s="764">
        <f t="shared" si="14"/>
        <v>53996</v>
      </c>
      <c r="IK48" s="764">
        <f t="shared" si="14"/>
        <v>54026</v>
      </c>
      <c r="IL48" s="764">
        <f t="shared" si="14"/>
        <v>54057</v>
      </c>
    </row>
    <row r="49" spans="1:247" s="1007" customFormat="1" ht="14">
      <c r="B49" s="1043"/>
      <c r="C49" s="1044"/>
      <c r="D49" s="1045"/>
      <c r="E49" s="1046"/>
      <c r="F49" s="1045"/>
      <c r="G49" s="1045">
        <f>+IF(DAY(G48)=29,(EOMONTH(G48,0)-1),EOMONTH(G48,0))</f>
        <v>46783</v>
      </c>
      <c r="H49" s="1045">
        <f t="shared" ref="H49:BS49" si="15">+IF(DAY(H48)=29,(EOMONTH(H48,0)-1),EOMONTH(H48,0))</f>
        <v>46811</v>
      </c>
      <c r="I49" s="1045">
        <f t="shared" si="15"/>
        <v>46843</v>
      </c>
      <c r="J49" s="1045">
        <f t="shared" si="15"/>
        <v>46873</v>
      </c>
      <c r="K49" s="1045">
        <f t="shared" si="15"/>
        <v>46904</v>
      </c>
      <c r="L49" s="1045">
        <f t="shared" si="15"/>
        <v>46934</v>
      </c>
      <c r="M49" s="1045">
        <f t="shared" si="15"/>
        <v>46965</v>
      </c>
      <c r="N49" s="1045">
        <f t="shared" si="15"/>
        <v>46996</v>
      </c>
      <c r="O49" s="1045">
        <f t="shared" si="15"/>
        <v>47026</v>
      </c>
      <c r="P49" s="1045">
        <f t="shared" si="15"/>
        <v>47057</v>
      </c>
      <c r="Q49" s="1045">
        <f t="shared" si="15"/>
        <v>47087</v>
      </c>
      <c r="R49" s="1045">
        <f t="shared" si="15"/>
        <v>47118</v>
      </c>
      <c r="S49" s="1045">
        <f t="shared" si="15"/>
        <v>47149</v>
      </c>
      <c r="T49" s="1045">
        <f t="shared" si="15"/>
        <v>47177</v>
      </c>
      <c r="U49" s="1045">
        <f t="shared" si="15"/>
        <v>47208</v>
      </c>
      <c r="V49" s="1045">
        <f t="shared" si="15"/>
        <v>47238</v>
      </c>
      <c r="W49" s="1045">
        <f t="shared" si="15"/>
        <v>47269</v>
      </c>
      <c r="X49" s="1045">
        <f t="shared" si="15"/>
        <v>47299</v>
      </c>
      <c r="Y49" s="1045">
        <f t="shared" si="15"/>
        <v>47330</v>
      </c>
      <c r="Z49" s="1045">
        <f t="shared" si="15"/>
        <v>47361</v>
      </c>
      <c r="AA49" s="1045">
        <f t="shared" si="15"/>
        <v>47391</v>
      </c>
      <c r="AB49" s="1045">
        <f t="shared" si="15"/>
        <v>47422</v>
      </c>
      <c r="AC49" s="1045">
        <f t="shared" si="15"/>
        <v>47452</v>
      </c>
      <c r="AD49" s="1045">
        <f t="shared" si="15"/>
        <v>47483</v>
      </c>
      <c r="AE49" s="1045">
        <f t="shared" si="15"/>
        <v>47514</v>
      </c>
      <c r="AF49" s="1045">
        <f t="shared" si="15"/>
        <v>47542</v>
      </c>
      <c r="AG49" s="1045">
        <f t="shared" si="15"/>
        <v>47573</v>
      </c>
      <c r="AH49" s="1045">
        <f t="shared" si="15"/>
        <v>47603</v>
      </c>
      <c r="AI49" s="1045">
        <f t="shared" si="15"/>
        <v>47634</v>
      </c>
      <c r="AJ49" s="1045">
        <f t="shared" si="15"/>
        <v>47664</v>
      </c>
      <c r="AK49" s="1045">
        <f t="shared" si="15"/>
        <v>47695</v>
      </c>
      <c r="AL49" s="1045">
        <f t="shared" si="15"/>
        <v>47726</v>
      </c>
      <c r="AM49" s="1045">
        <f t="shared" si="15"/>
        <v>47756</v>
      </c>
      <c r="AN49" s="1045">
        <f t="shared" si="15"/>
        <v>47787</v>
      </c>
      <c r="AO49" s="1045">
        <f t="shared" si="15"/>
        <v>47817</v>
      </c>
      <c r="AP49" s="1045">
        <f t="shared" si="15"/>
        <v>47848</v>
      </c>
      <c r="AQ49" s="1045">
        <f t="shared" si="15"/>
        <v>47879</v>
      </c>
      <c r="AR49" s="1045">
        <f t="shared" si="15"/>
        <v>47907</v>
      </c>
      <c r="AS49" s="1045">
        <f t="shared" si="15"/>
        <v>47938</v>
      </c>
      <c r="AT49" s="1045">
        <f t="shared" si="15"/>
        <v>47968</v>
      </c>
      <c r="AU49" s="1045">
        <f t="shared" si="15"/>
        <v>47999</v>
      </c>
      <c r="AV49" s="1045">
        <f t="shared" si="15"/>
        <v>48029</v>
      </c>
      <c r="AW49" s="1045">
        <f t="shared" si="15"/>
        <v>48060</v>
      </c>
      <c r="AX49" s="1045">
        <f t="shared" si="15"/>
        <v>48091</v>
      </c>
      <c r="AY49" s="1045">
        <f t="shared" si="15"/>
        <v>48121</v>
      </c>
      <c r="AZ49" s="1045">
        <f t="shared" si="15"/>
        <v>48152</v>
      </c>
      <c r="BA49" s="1045">
        <f t="shared" si="15"/>
        <v>48182</v>
      </c>
      <c r="BB49" s="1045">
        <f t="shared" si="15"/>
        <v>48213</v>
      </c>
      <c r="BC49" s="1045">
        <f t="shared" si="15"/>
        <v>48244</v>
      </c>
      <c r="BD49" s="1045">
        <f t="shared" si="15"/>
        <v>48272</v>
      </c>
      <c r="BE49" s="1045">
        <f t="shared" si="15"/>
        <v>48304</v>
      </c>
      <c r="BF49" s="1045">
        <f t="shared" si="15"/>
        <v>48334</v>
      </c>
      <c r="BG49" s="1045">
        <f t="shared" si="15"/>
        <v>48365</v>
      </c>
      <c r="BH49" s="1045">
        <f t="shared" si="15"/>
        <v>48395</v>
      </c>
      <c r="BI49" s="1045">
        <f t="shared" si="15"/>
        <v>48426</v>
      </c>
      <c r="BJ49" s="1045">
        <f t="shared" si="15"/>
        <v>48457</v>
      </c>
      <c r="BK49" s="1045">
        <f t="shared" si="15"/>
        <v>48487</v>
      </c>
      <c r="BL49" s="1045">
        <f t="shared" si="15"/>
        <v>48518</v>
      </c>
      <c r="BM49" s="1045">
        <f t="shared" si="15"/>
        <v>48548</v>
      </c>
      <c r="BN49" s="1045">
        <f t="shared" si="15"/>
        <v>48579</v>
      </c>
      <c r="BO49" s="1045">
        <f t="shared" si="15"/>
        <v>48610</v>
      </c>
      <c r="BP49" s="1045">
        <f t="shared" si="15"/>
        <v>48638</v>
      </c>
      <c r="BQ49" s="1045">
        <f t="shared" si="15"/>
        <v>48669</v>
      </c>
      <c r="BR49" s="1045">
        <f t="shared" si="15"/>
        <v>48699</v>
      </c>
      <c r="BS49" s="1045">
        <f t="shared" si="15"/>
        <v>48730</v>
      </c>
      <c r="BT49" s="1045">
        <f t="shared" ref="BT49:EE49" si="16">+IF(DAY(BT48)=29,(EOMONTH(BT48,0)-1),EOMONTH(BT48,0))</f>
        <v>48760</v>
      </c>
      <c r="BU49" s="1045">
        <f t="shared" si="16"/>
        <v>48791</v>
      </c>
      <c r="BV49" s="1045">
        <f t="shared" si="16"/>
        <v>48822</v>
      </c>
      <c r="BW49" s="1045">
        <f t="shared" si="16"/>
        <v>48852</v>
      </c>
      <c r="BX49" s="1045">
        <f t="shared" si="16"/>
        <v>48883</v>
      </c>
      <c r="BY49" s="1045">
        <f t="shared" si="16"/>
        <v>48913</v>
      </c>
      <c r="BZ49" s="1045">
        <f t="shared" si="16"/>
        <v>48944</v>
      </c>
      <c r="CA49" s="1045">
        <f t="shared" si="16"/>
        <v>48975</v>
      </c>
      <c r="CB49" s="1045">
        <f t="shared" si="16"/>
        <v>49003</v>
      </c>
      <c r="CC49" s="1045">
        <f t="shared" si="16"/>
        <v>49034</v>
      </c>
      <c r="CD49" s="1045">
        <f t="shared" si="16"/>
        <v>49064</v>
      </c>
      <c r="CE49" s="1045">
        <f t="shared" si="16"/>
        <v>49095</v>
      </c>
      <c r="CF49" s="1045">
        <f t="shared" si="16"/>
        <v>49125</v>
      </c>
      <c r="CG49" s="1045">
        <f t="shared" si="16"/>
        <v>49156</v>
      </c>
      <c r="CH49" s="1045">
        <f t="shared" si="16"/>
        <v>49187</v>
      </c>
      <c r="CI49" s="1045">
        <f t="shared" si="16"/>
        <v>49217</v>
      </c>
      <c r="CJ49" s="1045">
        <f t="shared" si="16"/>
        <v>49248</v>
      </c>
      <c r="CK49" s="1045">
        <f t="shared" si="16"/>
        <v>49278</v>
      </c>
      <c r="CL49" s="1045">
        <f t="shared" si="16"/>
        <v>49309</v>
      </c>
      <c r="CM49" s="1045">
        <f t="shared" si="16"/>
        <v>49340</v>
      </c>
      <c r="CN49" s="1045">
        <f t="shared" si="16"/>
        <v>49368</v>
      </c>
      <c r="CO49" s="1045">
        <f t="shared" si="16"/>
        <v>49399</v>
      </c>
      <c r="CP49" s="1045">
        <f t="shared" si="16"/>
        <v>49429</v>
      </c>
      <c r="CQ49" s="1045">
        <f t="shared" si="16"/>
        <v>49460</v>
      </c>
      <c r="CR49" s="1045">
        <f t="shared" si="16"/>
        <v>49490</v>
      </c>
      <c r="CS49" s="1045">
        <f t="shared" si="16"/>
        <v>49521</v>
      </c>
      <c r="CT49" s="1045">
        <f t="shared" si="16"/>
        <v>49552</v>
      </c>
      <c r="CU49" s="1045">
        <f t="shared" si="16"/>
        <v>49582</v>
      </c>
      <c r="CV49" s="1045">
        <f t="shared" si="16"/>
        <v>49613</v>
      </c>
      <c r="CW49" s="1045">
        <f t="shared" si="16"/>
        <v>49643</v>
      </c>
      <c r="CX49" s="1045">
        <f t="shared" si="16"/>
        <v>49674</v>
      </c>
      <c r="CY49" s="1045">
        <f t="shared" si="16"/>
        <v>49705</v>
      </c>
      <c r="CZ49" s="1045">
        <f t="shared" si="16"/>
        <v>49733</v>
      </c>
      <c r="DA49" s="1045">
        <f t="shared" si="16"/>
        <v>49765</v>
      </c>
      <c r="DB49" s="1045">
        <f t="shared" si="16"/>
        <v>49795</v>
      </c>
      <c r="DC49" s="1045">
        <f t="shared" si="16"/>
        <v>49826</v>
      </c>
      <c r="DD49" s="1045">
        <f t="shared" si="16"/>
        <v>49856</v>
      </c>
      <c r="DE49" s="1045">
        <f t="shared" si="16"/>
        <v>49887</v>
      </c>
      <c r="DF49" s="1045">
        <f t="shared" si="16"/>
        <v>49918</v>
      </c>
      <c r="DG49" s="1045">
        <f t="shared" si="16"/>
        <v>49948</v>
      </c>
      <c r="DH49" s="1045">
        <f t="shared" si="16"/>
        <v>49979</v>
      </c>
      <c r="DI49" s="1045">
        <f t="shared" si="16"/>
        <v>50009</v>
      </c>
      <c r="DJ49" s="1045">
        <f t="shared" si="16"/>
        <v>50040</v>
      </c>
      <c r="DK49" s="1045">
        <f t="shared" si="16"/>
        <v>50071</v>
      </c>
      <c r="DL49" s="1045">
        <f t="shared" si="16"/>
        <v>50099</v>
      </c>
      <c r="DM49" s="1045">
        <f t="shared" si="16"/>
        <v>50130</v>
      </c>
      <c r="DN49" s="1045">
        <f t="shared" si="16"/>
        <v>50160</v>
      </c>
      <c r="DO49" s="1045">
        <f t="shared" si="16"/>
        <v>50191</v>
      </c>
      <c r="DP49" s="1045">
        <f t="shared" si="16"/>
        <v>50221</v>
      </c>
      <c r="DQ49" s="1045">
        <f t="shared" si="16"/>
        <v>50252</v>
      </c>
      <c r="DR49" s="1045">
        <f t="shared" si="16"/>
        <v>50283</v>
      </c>
      <c r="DS49" s="1045">
        <f t="shared" si="16"/>
        <v>50313</v>
      </c>
      <c r="DT49" s="1045">
        <f t="shared" si="16"/>
        <v>50344</v>
      </c>
      <c r="DU49" s="1045">
        <f t="shared" si="16"/>
        <v>50374</v>
      </c>
      <c r="DV49" s="1045">
        <f t="shared" si="16"/>
        <v>50405</v>
      </c>
      <c r="DW49" s="1045">
        <f t="shared" si="16"/>
        <v>50436</v>
      </c>
      <c r="DX49" s="1045">
        <f t="shared" si="16"/>
        <v>50464</v>
      </c>
      <c r="DY49" s="1045">
        <f t="shared" si="16"/>
        <v>50495</v>
      </c>
      <c r="DZ49" s="1045">
        <f t="shared" si="16"/>
        <v>50525</v>
      </c>
      <c r="EA49" s="1045">
        <f t="shared" si="16"/>
        <v>50556</v>
      </c>
      <c r="EB49" s="1045">
        <f t="shared" si="16"/>
        <v>50586</v>
      </c>
      <c r="EC49" s="1045">
        <f t="shared" si="16"/>
        <v>50617</v>
      </c>
      <c r="ED49" s="1045">
        <f t="shared" si="16"/>
        <v>50648</v>
      </c>
      <c r="EE49" s="1045">
        <f t="shared" si="16"/>
        <v>50678</v>
      </c>
      <c r="EF49" s="1045">
        <f t="shared" ref="EF49:GQ49" si="17">+IF(DAY(EF48)=29,(EOMONTH(EF48,0)-1),EOMONTH(EF48,0))</f>
        <v>50709</v>
      </c>
      <c r="EG49" s="1045">
        <f t="shared" si="17"/>
        <v>50739</v>
      </c>
      <c r="EH49" s="1045">
        <f t="shared" si="17"/>
        <v>50770</v>
      </c>
      <c r="EI49" s="1045">
        <f t="shared" si="17"/>
        <v>50801</v>
      </c>
      <c r="EJ49" s="1045">
        <f t="shared" si="17"/>
        <v>50829</v>
      </c>
      <c r="EK49" s="1045">
        <f t="shared" si="17"/>
        <v>50860</v>
      </c>
      <c r="EL49" s="1045">
        <f t="shared" si="17"/>
        <v>50890</v>
      </c>
      <c r="EM49" s="1045">
        <f t="shared" si="17"/>
        <v>50921</v>
      </c>
      <c r="EN49" s="1045">
        <f t="shared" si="17"/>
        <v>50951</v>
      </c>
      <c r="EO49" s="1045">
        <f t="shared" si="17"/>
        <v>50982</v>
      </c>
      <c r="EP49" s="1045">
        <f t="shared" si="17"/>
        <v>51013</v>
      </c>
      <c r="EQ49" s="1045">
        <f t="shared" si="17"/>
        <v>51043</v>
      </c>
      <c r="ER49" s="1045">
        <f t="shared" si="17"/>
        <v>51074</v>
      </c>
      <c r="ES49" s="1045">
        <f t="shared" si="17"/>
        <v>51104</v>
      </c>
      <c r="ET49" s="1045">
        <f t="shared" si="17"/>
        <v>51135</v>
      </c>
      <c r="EU49" s="1045">
        <f t="shared" si="17"/>
        <v>51166</v>
      </c>
      <c r="EV49" s="1045">
        <f t="shared" si="17"/>
        <v>51194</v>
      </c>
      <c r="EW49" s="1045">
        <f t="shared" si="17"/>
        <v>51226</v>
      </c>
      <c r="EX49" s="1045">
        <f t="shared" si="17"/>
        <v>51256</v>
      </c>
      <c r="EY49" s="1045">
        <f t="shared" si="17"/>
        <v>51287</v>
      </c>
      <c r="EZ49" s="1045">
        <f t="shared" si="17"/>
        <v>51317</v>
      </c>
      <c r="FA49" s="1045">
        <f t="shared" si="17"/>
        <v>51348</v>
      </c>
      <c r="FB49" s="1045">
        <f t="shared" si="17"/>
        <v>51379</v>
      </c>
      <c r="FC49" s="1045">
        <f t="shared" si="17"/>
        <v>51409</v>
      </c>
      <c r="FD49" s="1045">
        <f t="shared" si="17"/>
        <v>51440</v>
      </c>
      <c r="FE49" s="1045">
        <f t="shared" si="17"/>
        <v>51470</v>
      </c>
      <c r="FF49" s="1045">
        <f t="shared" si="17"/>
        <v>51501</v>
      </c>
      <c r="FG49" s="1045">
        <f t="shared" si="17"/>
        <v>51532</v>
      </c>
      <c r="FH49" s="1045">
        <f t="shared" si="17"/>
        <v>51560</v>
      </c>
      <c r="FI49" s="1045">
        <f t="shared" si="17"/>
        <v>51591</v>
      </c>
      <c r="FJ49" s="1045">
        <f t="shared" si="17"/>
        <v>51621</v>
      </c>
      <c r="FK49" s="1045">
        <f t="shared" si="17"/>
        <v>51652</v>
      </c>
      <c r="FL49" s="1045">
        <f t="shared" si="17"/>
        <v>51682</v>
      </c>
      <c r="FM49" s="1045">
        <f t="shared" si="17"/>
        <v>51713</v>
      </c>
      <c r="FN49" s="1045">
        <f t="shared" si="17"/>
        <v>51744</v>
      </c>
      <c r="FO49" s="1045">
        <f t="shared" si="17"/>
        <v>51774</v>
      </c>
      <c r="FP49" s="1045">
        <f t="shared" si="17"/>
        <v>51805</v>
      </c>
      <c r="FQ49" s="1045">
        <f t="shared" si="17"/>
        <v>51835</v>
      </c>
      <c r="FR49" s="1045">
        <f t="shared" si="17"/>
        <v>51866</v>
      </c>
      <c r="FS49" s="1045">
        <f t="shared" si="17"/>
        <v>51897</v>
      </c>
      <c r="FT49" s="1045">
        <f t="shared" si="17"/>
        <v>51925</v>
      </c>
      <c r="FU49" s="1045">
        <f t="shared" si="17"/>
        <v>51956</v>
      </c>
      <c r="FV49" s="1045">
        <f t="shared" si="17"/>
        <v>51986</v>
      </c>
      <c r="FW49" s="1045">
        <f t="shared" si="17"/>
        <v>52017</v>
      </c>
      <c r="FX49" s="1045">
        <f t="shared" si="17"/>
        <v>52047</v>
      </c>
      <c r="FY49" s="1045">
        <f t="shared" si="17"/>
        <v>52078</v>
      </c>
      <c r="FZ49" s="1045">
        <f t="shared" si="17"/>
        <v>52109</v>
      </c>
      <c r="GA49" s="1045">
        <f t="shared" si="17"/>
        <v>52139</v>
      </c>
      <c r="GB49" s="1045">
        <f t="shared" si="17"/>
        <v>52170</v>
      </c>
      <c r="GC49" s="1045">
        <f t="shared" si="17"/>
        <v>52200</v>
      </c>
      <c r="GD49" s="1045">
        <f t="shared" si="17"/>
        <v>52231</v>
      </c>
      <c r="GE49" s="1045">
        <f t="shared" si="17"/>
        <v>52262</v>
      </c>
      <c r="GF49" s="1045">
        <f t="shared" si="17"/>
        <v>52290</v>
      </c>
      <c r="GG49" s="1045">
        <f t="shared" si="17"/>
        <v>52321</v>
      </c>
      <c r="GH49" s="1045">
        <f t="shared" si="17"/>
        <v>52351</v>
      </c>
      <c r="GI49" s="1045">
        <f t="shared" si="17"/>
        <v>52382</v>
      </c>
      <c r="GJ49" s="1045">
        <f t="shared" si="17"/>
        <v>52412</v>
      </c>
      <c r="GK49" s="1045">
        <f t="shared" si="17"/>
        <v>52443</v>
      </c>
      <c r="GL49" s="1045">
        <f t="shared" si="17"/>
        <v>52474</v>
      </c>
      <c r="GM49" s="1045">
        <f t="shared" si="17"/>
        <v>52504</v>
      </c>
      <c r="GN49" s="1045">
        <f t="shared" si="17"/>
        <v>52535</v>
      </c>
      <c r="GO49" s="1045">
        <f t="shared" si="17"/>
        <v>52565</v>
      </c>
      <c r="GP49" s="1045">
        <f t="shared" si="17"/>
        <v>52596</v>
      </c>
      <c r="GQ49" s="1045">
        <f t="shared" si="17"/>
        <v>52627</v>
      </c>
      <c r="GR49" s="1045">
        <f t="shared" ref="GR49:IL49" si="18">+IF(DAY(GR48)=29,(EOMONTH(GR48,0)-1),EOMONTH(GR48,0))</f>
        <v>52655</v>
      </c>
      <c r="GS49" s="1045">
        <f t="shared" si="18"/>
        <v>52687</v>
      </c>
      <c r="GT49" s="1045">
        <f t="shared" si="18"/>
        <v>52717</v>
      </c>
      <c r="GU49" s="1045">
        <f t="shared" si="18"/>
        <v>52748</v>
      </c>
      <c r="GV49" s="1045">
        <f t="shared" si="18"/>
        <v>52778</v>
      </c>
      <c r="GW49" s="1045">
        <f t="shared" si="18"/>
        <v>52809</v>
      </c>
      <c r="GX49" s="1045">
        <f t="shared" si="18"/>
        <v>52840</v>
      </c>
      <c r="GY49" s="1045">
        <f t="shared" si="18"/>
        <v>52870</v>
      </c>
      <c r="GZ49" s="1045">
        <f t="shared" si="18"/>
        <v>52901</v>
      </c>
      <c r="HA49" s="1045">
        <f t="shared" si="18"/>
        <v>52931</v>
      </c>
      <c r="HB49" s="1045">
        <f t="shared" si="18"/>
        <v>52962</v>
      </c>
      <c r="HC49" s="1045">
        <f t="shared" si="18"/>
        <v>52993</v>
      </c>
      <c r="HD49" s="1045">
        <f t="shared" si="18"/>
        <v>53021</v>
      </c>
      <c r="HE49" s="1045">
        <f t="shared" si="18"/>
        <v>53052</v>
      </c>
      <c r="HF49" s="1045">
        <f t="shared" si="18"/>
        <v>53082</v>
      </c>
      <c r="HG49" s="1045">
        <f t="shared" si="18"/>
        <v>53113</v>
      </c>
      <c r="HH49" s="1045">
        <f t="shared" si="18"/>
        <v>53143</v>
      </c>
      <c r="HI49" s="1045">
        <f t="shared" si="18"/>
        <v>53174</v>
      </c>
      <c r="HJ49" s="1045">
        <f t="shared" si="18"/>
        <v>53205</v>
      </c>
      <c r="HK49" s="1045">
        <f t="shared" si="18"/>
        <v>53235</v>
      </c>
      <c r="HL49" s="1045">
        <f t="shared" si="18"/>
        <v>53266</v>
      </c>
      <c r="HM49" s="1045">
        <f t="shared" si="18"/>
        <v>53296</v>
      </c>
      <c r="HN49" s="1045">
        <f t="shared" si="18"/>
        <v>53327</v>
      </c>
      <c r="HO49" s="1045">
        <f t="shared" si="18"/>
        <v>53358</v>
      </c>
      <c r="HP49" s="1045">
        <f t="shared" si="18"/>
        <v>53386</v>
      </c>
      <c r="HQ49" s="1045">
        <f t="shared" si="18"/>
        <v>53417</v>
      </c>
      <c r="HR49" s="1045">
        <f t="shared" si="18"/>
        <v>53447</v>
      </c>
      <c r="HS49" s="1045">
        <f t="shared" si="18"/>
        <v>53478</v>
      </c>
      <c r="HT49" s="1045">
        <f t="shared" si="18"/>
        <v>53508</v>
      </c>
      <c r="HU49" s="1045">
        <f t="shared" si="18"/>
        <v>53539</v>
      </c>
      <c r="HV49" s="1045">
        <f t="shared" si="18"/>
        <v>53570</v>
      </c>
      <c r="HW49" s="1045">
        <f t="shared" si="18"/>
        <v>53600</v>
      </c>
      <c r="HX49" s="1045">
        <f t="shared" si="18"/>
        <v>53631</v>
      </c>
      <c r="HY49" s="1045">
        <f t="shared" si="18"/>
        <v>53661</v>
      </c>
      <c r="HZ49" s="1045">
        <f t="shared" si="18"/>
        <v>53692</v>
      </c>
      <c r="IA49" s="1045">
        <f t="shared" si="18"/>
        <v>53723</v>
      </c>
      <c r="IB49" s="1045">
        <f t="shared" si="18"/>
        <v>53751</v>
      </c>
      <c r="IC49" s="1045">
        <f t="shared" si="18"/>
        <v>53782</v>
      </c>
      <c r="ID49" s="1045">
        <f t="shared" si="18"/>
        <v>53812</v>
      </c>
      <c r="IE49" s="1045">
        <f t="shared" si="18"/>
        <v>53843</v>
      </c>
      <c r="IF49" s="1045">
        <f t="shared" si="18"/>
        <v>53873</v>
      </c>
      <c r="IG49" s="1045">
        <f t="shared" si="18"/>
        <v>53904</v>
      </c>
      <c r="IH49" s="1045">
        <f t="shared" si="18"/>
        <v>53935</v>
      </c>
      <c r="II49" s="1045">
        <f t="shared" si="18"/>
        <v>53965</v>
      </c>
      <c r="IJ49" s="1045">
        <f t="shared" si="18"/>
        <v>53996</v>
      </c>
      <c r="IK49" s="1045">
        <f t="shared" si="18"/>
        <v>54026</v>
      </c>
      <c r="IL49" s="1045">
        <f t="shared" si="18"/>
        <v>54057</v>
      </c>
    </row>
    <row r="50" spans="1:247" s="593" customFormat="1" ht="14">
      <c r="B50" s="765"/>
      <c r="C50" s="766"/>
      <c r="D50" s="767"/>
      <c r="E50" s="771" t="s">
        <v>653</v>
      </c>
      <c r="F50" s="768">
        <f>IF(AND(F$47&gt;'Executive Summary'!$D$72,F$47&lt;='Executive Summary'!$D$73),1,IF(F$47&gt;'Executive Summary'!$D$73,ROUNDUP((F$47-('Executive Summary'!$D$73))/12,0)+1,0))</f>
        <v>0</v>
      </c>
      <c r="G50" s="768">
        <f>IF(AND(G$47&gt;'Executive Summary'!$D$72,G$47&lt;='Executive Summary'!$D$73),1,IF(G$47&gt;'Executive Summary'!$D$73,ROUNDUP((G$47-('Executive Summary'!$D$73))/12,0)+1,0))</f>
        <v>0</v>
      </c>
      <c r="H50" s="768">
        <f>IF(AND(H$47&gt;'Executive Summary'!$D$72,H$47&lt;='Executive Summary'!$D$73),1,IF(H$47&gt;'Executive Summary'!$D$73,ROUNDUP((H$47-('Executive Summary'!$D$73))/12,0)+1,0))</f>
        <v>0</v>
      </c>
      <c r="I50" s="768">
        <f>IF(AND(I$47&gt;'Executive Summary'!$D$72,I$47&lt;='Executive Summary'!$D$73),1,IF(I$47&gt;'Executive Summary'!$D$73,ROUNDUP((I$47-('Executive Summary'!$D$73))/12,0)+1,0))</f>
        <v>0</v>
      </c>
      <c r="J50" s="768">
        <f>IF(AND(J$47&gt;'Executive Summary'!$D$72,J$47&lt;='Executive Summary'!$D$73),1,IF(J$47&gt;'Executive Summary'!$D$73,ROUNDUP((J$47-('Executive Summary'!$D$73))/12,0)+1,0))</f>
        <v>0</v>
      </c>
      <c r="K50" s="768">
        <f>IF(AND(K$47&gt;'Executive Summary'!$D$72,K$47&lt;='Executive Summary'!$D$73),1,IF(K$47&gt;'Executive Summary'!$D$73,ROUNDUP((K$47-('Executive Summary'!$D$73))/12,0)+1,0))</f>
        <v>0</v>
      </c>
      <c r="L50" s="768">
        <f>IF(AND(L$47&gt;'Executive Summary'!$D$72,L$47&lt;='Executive Summary'!$D$73),1,IF(L$47&gt;'Executive Summary'!$D$73,ROUNDUP((L$47-('Executive Summary'!$D$73))/12,0)+1,0))</f>
        <v>0</v>
      </c>
      <c r="M50" s="768">
        <f>IF(AND(M$47&gt;'Executive Summary'!$D$72,M$47&lt;='Executive Summary'!$D$73),1,IF(M$47&gt;'Executive Summary'!$D$73,ROUNDUP((M$47-('Executive Summary'!$D$73))/12,0)+1,0))</f>
        <v>0</v>
      </c>
      <c r="N50" s="768">
        <f>IF(AND(N$47&gt;'Executive Summary'!$D$72,N$47&lt;='Executive Summary'!$D$73),1,IF(N$47&gt;'Executive Summary'!$D$73,ROUNDUP((N$47-('Executive Summary'!$D$73))/12,0)+1,0))</f>
        <v>0</v>
      </c>
      <c r="O50" s="768">
        <f>IF(AND(O$47&gt;'Executive Summary'!$D$72,O$47&lt;='Executive Summary'!$D$73),1,IF(O$47&gt;'Executive Summary'!$D$73,ROUNDUP((O$47-('Executive Summary'!$D$73))/12,0)+1,0))</f>
        <v>0</v>
      </c>
      <c r="P50" s="768">
        <f>IF(AND(P$47&gt;'Executive Summary'!$D$72,P$47&lt;='Executive Summary'!$D$73),1,IF(P$47&gt;'Executive Summary'!$D$73,ROUNDUP((P$47-('Executive Summary'!$D$73))/12,0)+1,0))</f>
        <v>0</v>
      </c>
      <c r="Q50" s="768">
        <f>IF(AND(Q$47&gt;'Executive Summary'!$D$72,Q$47&lt;='Executive Summary'!$D$73),1,IF(Q$47&gt;'Executive Summary'!$D$73,ROUNDUP((Q$47-('Executive Summary'!$D$73))/12,0)+1,0))</f>
        <v>0</v>
      </c>
      <c r="R50" s="768">
        <f>IF(AND(R$47&gt;'Executive Summary'!$D$72,R$47&lt;='Executive Summary'!$D$73),1,IF(R$47&gt;'Executive Summary'!$D$73,ROUNDUP((R$47-('Executive Summary'!$D$73))/12,0)+1,0))</f>
        <v>0</v>
      </c>
      <c r="S50" s="768">
        <f>IF(AND(S$47&gt;'Executive Summary'!$D$72,S$47&lt;='Executive Summary'!$D$73),1,IF(S$47&gt;'Executive Summary'!$D$73,ROUNDUP((S$47-('Executive Summary'!$D$73))/12,0)+1,0))</f>
        <v>0</v>
      </c>
      <c r="T50" s="768">
        <f>IF(AND(T$47&gt;'Executive Summary'!$D$72,T$47&lt;='Executive Summary'!$D$73),1,IF(T$47&gt;'Executive Summary'!$D$73,ROUNDUP((T$47-('Executive Summary'!$D$73))/12,0)+1,0))</f>
        <v>0</v>
      </c>
      <c r="U50" s="768">
        <f>IF(AND(U$47&gt;'Executive Summary'!$D$72,U$47&lt;='Executive Summary'!$D$73),1,IF(U$47&gt;'Executive Summary'!$D$73,ROUNDUP((U$47-('Executive Summary'!$D$73))/12,0)+1,0))</f>
        <v>0</v>
      </c>
      <c r="V50" s="768">
        <f>IF(AND(V$47&gt;'Executive Summary'!$D$72,V$47&lt;='Executive Summary'!$D$73),1,IF(V$47&gt;'Executive Summary'!$D$73,ROUNDUP((V$47-('Executive Summary'!$D$73))/12,0)+1,0))</f>
        <v>0</v>
      </c>
      <c r="W50" s="768">
        <f>IF(AND(W$47&gt;'Executive Summary'!$D$72,W$47&lt;='Executive Summary'!$D$73),1,IF(W$47&gt;'Executive Summary'!$D$73,ROUNDUP((W$47-('Executive Summary'!$D$73))/12,0)+1,0))</f>
        <v>0</v>
      </c>
      <c r="X50" s="768">
        <f>IF(AND(X$47&gt;'Executive Summary'!$D$72,X$47&lt;='Executive Summary'!$D$73),1,IF(X$47&gt;'Executive Summary'!$D$73,ROUNDUP((X$47-('Executive Summary'!$D$73))/12,0)+1,0))</f>
        <v>0</v>
      </c>
      <c r="Y50" s="768">
        <f>IF(AND(Y$47&gt;'Executive Summary'!$D$72,Y$47&lt;='Executive Summary'!$D$73),1,IF(Y$47&gt;'Executive Summary'!$D$73,ROUNDUP((Y$47-('Executive Summary'!$D$73))/12,0)+1,0))</f>
        <v>0</v>
      </c>
      <c r="Z50" s="768">
        <f>IF(AND(Z$47&gt;'Executive Summary'!$D$72,Z$47&lt;='Executive Summary'!$D$73),1,IF(Z$47&gt;'Executive Summary'!$D$73,ROUNDUP((Z$47-('Executive Summary'!$D$73))/12,0)+1,0))</f>
        <v>0</v>
      </c>
      <c r="AA50" s="768">
        <f>IF(AND(AA$47&gt;'Executive Summary'!$D$72,AA$47&lt;='Executive Summary'!$D$73),1,IF(AA$47&gt;'Executive Summary'!$D$73,ROUNDUP((AA$47-('Executive Summary'!$D$73))/12,0)+1,0))</f>
        <v>0</v>
      </c>
      <c r="AB50" s="768">
        <f>IF(AND(AB$47&gt;'Executive Summary'!$D$72,AB$47&lt;='Executive Summary'!$D$73),1,IF(AB$47&gt;'Executive Summary'!$D$73,ROUNDUP((AB$47-('Executive Summary'!$D$73))/12,0)+1,0))</f>
        <v>0</v>
      </c>
      <c r="AC50" s="768">
        <f>IF(AND(AC$47&gt;'Executive Summary'!$D$72,AC$47&lt;='Executive Summary'!$D$73),1,IF(AC$47&gt;'Executive Summary'!$D$73,ROUNDUP((AC$47-('Executive Summary'!$D$73))/12,0)+1,0))</f>
        <v>0</v>
      </c>
      <c r="AD50" s="768">
        <f>IF(AND(AD$47&gt;'Executive Summary'!$D$72,AD$47&lt;='Executive Summary'!$D$73),1,IF(AD$47&gt;'Executive Summary'!$D$73,ROUNDUP((AD$47-('Executive Summary'!$D$73))/12,0)+1,0))</f>
        <v>0</v>
      </c>
      <c r="AE50" s="768">
        <f>IF(AND(AE$47&gt;'Executive Summary'!$D$72,AE$47&lt;='Executive Summary'!$D$73),1,IF(AE$47&gt;'Executive Summary'!$D$73,ROUNDUP((AE$47-('Executive Summary'!$D$73))/12,0)+1,0))</f>
        <v>0</v>
      </c>
      <c r="AF50" s="768">
        <f>IF(AND(AF$47&gt;'Executive Summary'!$D$72,AF$47&lt;='Executive Summary'!$D$73),1,IF(AF$47&gt;'Executive Summary'!$D$73,ROUNDUP((AF$47-('Executive Summary'!$D$73))/12,0)+1,0))</f>
        <v>0</v>
      </c>
      <c r="AG50" s="768">
        <f>IF(AND(AG$47&gt;'Executive Summary'!$D$72,AG$47&lt;='Executive Summary'!$D$73),1,IF(AG$47&gt;'Executive Summary'!$D$73,ROUNDUP((AG$47-('Executive Summary'!$D$73))/12,0)+1,0))</f>
        <v>0</v>
      </c>
      <c r="AH50" s="768">
        <f>IF(AND(AH$47&gt;'Executive Summary'!$D$72,AH$47&lt;='Executive Summary'!$D$73),1,IF(AH$47&gt;'Executive Summary'!$D$73,ROUNDUP((AH$47-('Executive Summary'!$D$73))/12,0)+1,0))</f>
        <v>0</v>
      </c>
      <c r="AI50" s="768">
        <f>IF(AND(AI$47&gt;'Executive Summary'!$D$72,AI$47&lt;='Executive Summary'!$D$73),1,IF(AI$47&gt;'Executive Summary'!$D$73,ROUNDUP((AI$47-('Executive Summary'!$D$73))/12,0)+1,0))</f>
        <v>0</v>
      </c>
      <c r="AJ50" s="768">
        <f>IF(AND(AJ$47&gt;'Executive Summary'!$D$72,AJ$47&lt;='Executive Summary'!$D$73),1,IF(AJ$47&gt;'Executive Summary'!$D$73,ROUNDUP((AJ$47-('Executive Summary'!$D$73))/12,0)+1,0))</f>
        <v>0</v>
      </c>
      <c r="AK50" s="768">
        <f>IF(AND(AK$47&gt;'Executive Summary'!$D$72,AK$47&lt;='Executive Summary'!$D$73),1,IF(AK$47&gt;'Executive Summary'!$D$73,ROUNDUP((AK$47-('Executive Summary'!$D$73))/12,0)+1,0))</f>
        <v>0</v>
      </c>
      <c r="AL50" s="768">
        <f>IF(AND(AL$47&gt;'Executive Summary'!$D$72,AL$47&lt;='Executive Summary'!$D$73),1,IF(AL$47&gt;'Executive Summary'!$D$73,ROUNDUP((AL$47-('Executive Summary'!$D$73))/12,0)+1,0))</f>
        <v>1</v>
      </c>
      <c r="AM50" s="768">
        <f>IF(AND(AM$47&gt;'Executive Summary'!$D$72,AM$47&lt;='Executive Summary'!$D$73),1,IF(AM$47&gt;'Executive Summary'!$D$73,ROUNDUP((AM$47-('Executive Summary'!$D$73))/12,0)+1,0))</f>
        <v>1</v>
      </c>
      <c r="AN50" s="768">
        <f>IF(AND(AN$47&gt;'Executive Summary'!$D$72,AN$47&lt;='Executive Summary'!$D$73),1,IF(AN$47&gt;'Executive Summary'!$D$73,ROUNDUP((AN$47-('Executive Summary'!$D$73))/12,0)+1,0))</f>
        <v>1</v>
      </c>
      <c r="AO50" s="768">
        <f>IF(AND(AO$47&gt;'Executive Summary'!$D$72,AO$47&lt;='Executive Summary'!$D$73),1,IF(AO$47&gt;'Executive Summary'!$D$73,ROUNDUP((AO$47-('Executive Summary'!$D$73))/12,0)+1,0))</f>
        <v>1</v>
      </c>
      <c r="AP50" s="768">
        <f>IF(AND(AP$47&gt;'Executive Summary'!$D$72,AP$47&lt;='Executive Summary'!$D$73),1,IF(AP$47&gt;'Executive Summary'!$D$73,ROUNDUP((AP$47-('Executive Summary'!$D$73))/12,0)+1,0))</f>
        <v>1</v>
      </c>
      <c r="AQ50" s="768">
        <f>IF(AND(AQ$47&gt;'Executive Summary'!$D$72,AQ$47&lt;='Executive Summary'!$D$73),1,IF(AQ$47&gt;'Executive Summary'!$D$73,ROUNDUP((AQ$47-('Executive Summary'!$D$73))/12,0)+1,0))</f>
        <v>1</v>
      </c>
      <c r="AR50" s="768">
        <f>IF(AND(AR$47&gt;'Executive Summary'!$D$72,AR$47&lt;='Executive Summary'!$D$73),1,IF(AR$47&gt;'Executive Summary'!$D$73,ROUNDUP((AR$47-('Executive Summary'!$D$73))/12,0)+1,0))</f>
        <v>1</v>
      </c>
      <c r="AS50" s="768">
        <f>IF(AND(AS$47&gt;'Executive Summary'!$D$72,AS$47&lt;='Executive Summary'!$D$73),1,IF(AS$47&gt;'Executive Summary'!$D$73,ROUNDUP((AS$47-('Executive Summary'!$D$73))/12,0)+1,0))</f>
        <v>1</v>
      </c>
      <c r="AT50" s="768">
        <f>IF(AND(AT$47&gt;'Executive Summary'!$D$72,AT$47&lt;='Executive Summary'!$D$73),1,IF(AT$47&gt;'Executive Summary'!$D$73,ROUNDUP((AT$47-('Executive Summary'!$D$73))/12,0)+1,0))</f>
        <v>1</v>
      </c>
      <c r="AU50" s="768">
        <f>IF(AND(AU$47&gt;'Executive Summary'!$D$72,AU$47&lt;='Executive Summary'!$D$73),1,IF(AU$47&gt;'Executive Summary'!$D$73,ROUNDUP((AU$47-('Executive Summary'!$D$73))/12,0)+1,0))</f>
        <v>1</v>
      </c>
      <c r="AV50" s="768">
        <f>IF(AND(AV$47&gt;'Executive Summary'!$D$72,AV$47&lt;='Executive Summary'!$D$73),1,IF(AV$47&gt;'Executive Summary'!$D$73,ROUNDUP((AV$47-('Executive Summary'!$D$73))/12,0)+1,0))</f>
        <v>1</v>
      </c>
      <c r="AW50" s="768">
        <f>IF(AND(AW$47&gt;'Executive Summary'!$D$72,AW$47&lt;='Executive Summary'!$D$73),1,IF(AW$47&gt;'Executive Summary'!$D$73,ROUNDUP((AW$47-('Executive Summary'!$D$73))/12,0)+1,0))</f>
        <v>1</v>
      </c>
      <c r="AX50" s="768">
        <f>IF(AND(AX$47&gt;'Executive Summary'!$D$72,AX$47&lt;='Executive Summary'!$D$73),1,IF(AX$47&gt;'Executive Summary'!$D$73,ROUNDUP((AX$47-('Executive Summary'!$D$73))/12,0)+1,0))</f>
        <v>2</v>
      </c>
      <c r="AY50" s="768">
        <f>IF(AND(AY$47&gt;'Executive Summary'!$D$72,AY$47&lt;='Executive Summary'!$D$73),1,IF(AY$47&gt;'Executive Summary'!$D$73,ROUNDUP((AY$47-('Executive Summary'!$D$73))/12,0)+1,0))</f>
        <v>2</v>
      </c>
      <c r="AZ50" s="768">
        <f>IF(AND(AZ$47&gt;'Executive Summary'!$D$72,AZ$47&lt;='Executive Summary'!$D$73),1,IF(AZ$47&gt;'Executive Summary'!$D$73,ROUNDUP((AZ$47-('Executive Summary'!$D$73))/12,0)+1,0))</f>
        <v>2</v>
      </c>
      <c r="BA50" s="768">
        <f>IF(AND(BA$47&gt;'Executive Summary'!$D$72,BA$47&lt;='Executive Summary'!$D$73),1,IF(BA$47&gt;'Executive Summary'!$D$73,ROUNDUP((BA$47-('Executive Summary'!$D$73))/12,0)+1,0))</f>
        <v>2</v>
      </c>
      <c r="BB50" s="768">
        <f>IF(AND(BB$47&gt;'Executive Summary'!$D$72,BB$47&lt;='Executive Summary'!$D$73),1,IF(BB$47&gt;'Executive Summary'!$D$73,ROUNDUP((BB$47-('Executive Summary'!$D$73))/12,0)+1,0))</f>
        <v>2</v>
      </c>
      <c r="BC50" s="768">
        <f>IF(AND(BC$47&gt;'Executive Summary'!$D$72,BC$47&lt;='Executive Summary'!$D$73),1,IF(BC$47&gt;'Executive Summary'!$D$73,ROUNDUP((BC$47-('Executive Summary'!$D$73))/12,0)+1,0))</f>
        <v>2</v>
      </c>
      <c r="BD50" s="768">
        <f>IF(AND(BD$47&gt;'Executive Summary'!$D$72,BD$47&lt;='Executive Summary'!$D$73),1,IF(BD$47&gt;'Executive Summary'!$D$73,ROUNDUP((BD$47-('Executive Summary'!$D$73))/12,0)+1,0))</f>
        <v>2</v>
      </c>
      <c r="BE50" s="768">
        <f>IF(AND(BE$47&gt;'Executive Summary'!$D$72,BE$47&lt;='Executive Summary'!$D$73),1,IF(BE$47&gt;'Executive Summary'!$D$73,ROUNDUP((BE$47-('Executive Summary'!$D$73))/12,0)+1,0))</f>
        <v>2</v>
      </c>
      <c r="BF50" s="768">
        <f>IF(AND(BF$47&gt;'Executive Summary'!$D$72,BF$47&lt;='Executive Summary'!$D$73),1,IF(BF$47&gt;'Executive Summary'!$D$73,ROUNDUP((BF$47-('Executive Summary'!$D$73))/12,0)+1,0))</f>
        <v>2</v>
      </c>
      <c r="BG50" s="768">
        <f>IF(AND(BG$47&gt;'Executive Summary'!$D$72,BG$47&lt;='Executive Summary'!$D$73),1,IF(BG$47&gt;'Executive Summary'!$D$73,ROUNDUP((BG$47-('Executive Summary'!$D$73))/12,0)+1,0))</f>
        <v>2</v>
      </c>
      <c r="BH50" s="768">
        <f>IF(AND(BH$47&gt;'Executive Summary'!$D$72,BH$47&lt;='Executive Summary'!$D$73),1,IF(BH$47&gt;'Executive Summary'!$D$73,ROUNDUP((BH$47-('Executive Summary'!$D$73))/12,0)+1,0))</f>
        <v>2</v>
      </c>
      <c r="BI50" s="768">
        <f>IF(AND(BI$47&gt;'Executive Summary'!$D$72,BI$47&lt;='Executive Summary'!$D$73),1,IF(BI$47&gt;'Executive Summary'!$D$73,ROUNDUP((BI$47-('Executive Summary'!$D$73))/12,0)+1,0))</f>
        <v>2</v>
      </c>
      <c r="BJ50" s="768">
        <f>IF(AND(BJ$47&gt;'Executive Summary'!$D$72,BJ$47&lt;='Executive Summary'!$D$73),1,IF(BJ$47&gt;'Executive Summary'!$D$73,ROUNDUP((BJ$47-('Executive Summary'!$D$73))/12,0)+1,0))</f>
        <v>3</v>
      </c>
      <c r="BK50" s="768">
        <f>IF(AND(BK$47&gt;'Executive Summary'!$D$72,BK$47&lt;='Executive Summary'!$D$73),1,IF(BK$47&gt;'Executive Summary'!$D$73,ROUNDUP((BK$47-('Executive Summary'!$D$73))/12,0)+1,0))</f>
        <v>3</v>
      </c>
      <c r="BL50" s="768">
        <f>IF(AND(BL$47&gt;'Executive Summary'!$D$72,BL$47&lt;='Executive Summary'!$D$73),1,IF(BL$47&gt;'Executive Summary'!$D$73,ROUNDUP((BL$47-('Executive Summary'!$D$73))/12,0)+1,0))</f>
        <v>3</v>
      </c>
      <c r="BM50" s="768">
        <f>IF(AND(BM$47&gt;'Executive Summary'!$D$72,BM$47&lt;='Executive Summary'!$D$73),1,IF(BM$47&gt;'Executive Summary'!$D$73,ROUNDUP((BM$47-('Executive Summary'!$D$73))/12,0)+1,0))</f>
        <v>3</v>
      </c>
      <c r="BN50" s="768">
        <f>IF(AND(BN$47&gt;'Executive Summary'!$D$72,BN$47&lt;='Executive Summary'!$D$73),1,IF(BN$47&gt;'Executive Summary'!$D$73,ROUNDUP((BN$47-('Executive Summary'!$D$73))/12,0)+1,0))</f>
        <v>3</v>
      </c>
      <c r="BO50" s="768">
        <f>IF(AND(BO$47&gt;'Executive Summary'!$D$72,BO$47&lt;='Executive Summary'!$D$73),1,IF(BO$47&gt;'Executive Summary'!$D$73,ROUNDUP((BO$47-('Executive Summary'!$D$73))/12,0)+1,0))</f>
        <v>3</v>
      </c>
      <c r="BP50" s="768">
        <f>IF(AND(BP$47&gt;'Executive Summary'!$D$72,BP$47&lt;='Executive Summary'!$D$73),1,IF(BP$47&gt;'Executive Summary'!$D$73,ROUNDUP((BP$47-('Executive Summary'!$D$73))/12,0)+1,0))</f>
        <v>3</v>
      </c>
      <c r="BQ50" s="768">
        <f>IF(AND(BQ$47&gt;'Executive Summary'!$D$72,BQ$47&lt;='Executive Summary'!$D$73),1,IF(BQ$47&gt;'Executive Summary'!$D$73,ROUNDUP((BQ$47-('Executive Summary'!$D$73))/12,0)+1,0))</f>
        <v>3</v>
      </c>
      <c r="BR50" s="768">
        <f>IF(AND(BR$47&gt;'Executive Summary'!$D$72,BR$47&lt;='Executive Summary'!$D$73),1,IF(BR$47&gt;'Executive Summary'!$D$73,ROUNDUP((BR$47-('Executive Summary'!$D$73))/12,0)+1,0))</f>
        <v>3</v>
      </c>
      <c r="BS50" s="768">
        <f>IF(AND(BS$47&gt;'Executive Summary'!$D$72,BS$47&lt;='Executive Summary'!$D$73),1,IF(BS$47&gt;'Executive Summary'!$D$73,ROUNDUP((BS$47-('Executive Summary'!$D$73))/12,0)+1,0))</f>
        <v>3</v>
      </c>
      <c r="BT50" s="768">
        <f>IF(AND(BT$47&gt;'Executive Summary'!$D$72,BT$47&lt;='Executive Summary'!$D$73),1,IF(BT$47&gt;'Executive Summary'!$D$73,ROUNDUP((BT$47-('Executive Summary'!$D$73))/12,0)+1,0))</f>
        <v>3</v>
      </c>
      <c r="BU50" s="768">
        <f>IF(AND(BU$47&gt;'Executive Summary'!$D$72,BU$47&lt;='Executive Summary'!$D$73),1,IF(BU$47&gt;'Executive Summary'!$D$73,ROUNDUP((BU$47-('Executive Summary'!$D$73))/12,0)+1,0))</f>
        <v>3</v>
      </c>
      <c r="BV50" s="768">
        <f>IF(AND(BV$47&gt;'Executive Summary'!$D$72,BV$47&lt;='Executive Summary'!$D$73),1,IF(BV$47&gt;'Executive Summary'!$D$73,ROUNDUP((BV$47-('Executive Summary'!$D$73))/12,0)+1,0))</f>
        <v>4</v>
      </c>
      <c r="BW50" s="768">
        <f>IF(AND(BW$47&gt;'Executive Summary'!$D$72,BW$47&lt;='Executive Summary'!$D$73),1,IF(BW$47&gt;'Executive Summary'!$D$73,ROUNDUP((BW$47-('Executive Summary'!$D$73))/12,0)+1,0))</f>
        <v>4</v>
      </c>
      <c r="BX50" s="768">
        <f>IF(AND(BX$47&gt;'Executive Summary'!$D$72,BX$47&lt;='Executive Summary'!$D$73),1,IF(BX$47&gt;'Executive Summary'!$D$73,ROUNDUP((BX$47-('Executive Summary'!$D$73))/12,0)+1,0))</f>
        <v>4</v>
      </c>
      <c r="BY50" s="768">
        <f>IF(AND(BY$47&gt;'Executive Summary'!$D$72,BY$47&lt;='Executive Summary'!$D$73),1,IF(BY$47&gt;'Executive Summary'!$D$73,ROUNDUP((BY$47-('Executive Summary'!$D$73))/12,0)+1,0))</f>
        <v>4</v>
      </c>
      <c r="BZ50" s="768">
        <f>IF(AND(BZ$47&gt;'Executive Summary'!$D$72,BZ$47&lt;='Executive Summary'!$D$73),1,IF(BZ$47&gt;'Executive Summary'!$D$73,ROUNDUP((BZ$47-('Executive Summary'!$D$73))/12,0)+1,0))</f>
        <v>4</v>
      </c>
      <c r="CA50" s="768">
        <f>IF(AND(CA$47&gt;'Executive Summary'!$D$72,CA$47&lt;='Executive Summary'!$D$73),1,IF(CA$47&gt;'Executive Summary'!$D$73,ROUNDUP((CA$47-('Executive Summary'!$D$73))/12,0)+1,0))</f>
        <v>4</v>
      </c>
      <c r="CB50" s="768">
        <f>IF(AND(CB$47&gt;'Executive Summary'!$D$72,CB$47&lt;='Executive Summary'!$D$73),1,IF(CB$47&gt;'Executive Summary'!$D$73,ROUNDUP((CB$47-('Executive Summary'!$D$73))/12,0)+1,0))</f>
        <v>4</v>
      </c>
      <c r="CC50" s="768">
        <f>IF(AND(CC$47&gt;'Executive Summary'!$D$72,CC$47&lt;='Executive Summary'!$D$73),1,IF(CC$47&gt;'Executive Summary'!$D$73,ROUNDUP((CC$47-('Executive Summary'!$D$73))/12,0)+1,0))</f>
        <v>4</v>
      </c>
      <c r="CD50" s="768">
        <f>IF(AND(CD$47&gt;'Executive Summary'!$D$72,CD$47&lt;='Executive Summary'!$D$73),1,IF(CD$47&gt;'Executive Summary'!$D$73,ROUNDUP((CD$47-('Executive Summary'!$D$73))/12,0)+1,0))</f>
        <v>4</v>
      </c>
      <c r="CE50" s="768">
        <f>IF(AND(CE$47&gt;'Executive Summary'!$D$72,CE$47&lt;='Executive Summary'!$D$73),1,IF(CE$47&gt;'Executive Summary'!$D$73,ROUNDUP((CE$47-('Executive Summary'!$D$73))/12,0)+1,0))</f>
        <v>4</v>
      </c>
      <c r="CF50" s="768">
        <f>IF(AND(CF$47&gt;'Executive Summary'!$D$72,CF$47&lt;='Executive Summary'!$D$73),1,IF(CF$47&gt;'Executive Summary'!$D$73,ROUNDUP((CF$47-('Executive Summary'!$D$73))/12,0)+1,0))</f>
        <v>4</v>
      </c>
      <c r="CG50" s="768">
        <f>IF(AND(CG$47&gt;'Executive Summary'!$D$72,CG$47&lt;='Executive Summary'!$D$73),1,IF(CG$47&gt;'Executive Summary'!$D$73,ROUNDUP((CG$47-('Executive Summary'!$D$73))/12,0)+1,0))</f>
        <v>4</v>
      </c>
      <c r="CH50" s="768">
        <f>IF(AND(CH$47&gt;'Executive Summary'!$D$72,CH$47&lt;='Executive Summary'!$D$73),1,IF(CH$47&gt;'Executive Summary'!$D$73,ROUNDUP((CH$47-('Executive Summary'!$D$73))/12,0)+1,0))</f>
        <v>5</v>
      </c>
      <c r="CI50" s="768">
        <f>IF(AND(CI$47&gt;'Executive Summary'!$D$72,CI$47&lt;='Executive Summary'!$D$73),1,IF(CI$47&gt;'Executive Summary'!$D$73,ROUNDUP((CI$47-('Executive Summary'!$D$73))/12,0)+1,0))</f>
        <v>5</v>
      </c>
      <c r="CJ50" s="768">
        <f>IF(AND(CJ$47&gt;'Executive Summary'!$D$72,CJ$47&lt;='Executive Summary'!$D$73),1,IF(CJ$47&gt;'Executive Summary'!$D$73,ROUNDUP((CJ$47-('Executive Summary'!$D$73))/12,0)+1,0))</f>
        <v>5</v>
      </c>
      <c r="CK50" s="768">
        <f>IF(AND(CK$47&gt;'Executive Summary'!$D$72,CK$47&lt;='Executive Summary'!$D$73),1,IF(CK$47&gt;'Executive Summary'!$D$73,ROUNDUP((CK$47-('Executive Summary'!$D$73))/12,0)+1,0))</f>
        <v>5</v>
      </c>
      <c r="CL50" s="768">
        <f>IF(AND(CL$47&gt;'Executive Summary'!$D$72,CL$47&lt;='Executive Summary'!$D$73),1,IF(CL$47&gt;'Executive Summary'!$D$73,ROUNDUP((CL$47-('Executive Summary'!$D$73))/12,0)+1,0))</f>
        <v>5</v>
      </c>
      <c r="CM50" s="768">
        <f>IF(AND(CM$47&gt;'Executive Summary'!$D$72,CM$47&lt;='Executive Summary'!$D$73),1,IF(CM$47&gt;'Executive Summary'!$D$73,ROUNDUP((CM$47-('Executive Summary'!$D$73))/12,0)+1,0))</f>
        <v>5</v>
      </c>
      <c r="CN50" s="768">
        <f>IF(AND(CN$47&gt;'Executive Summary'!$D$72,CN$47&lt;='Executive Summary'!$D$73),1,IF(CN$47&gt;'Executive Summary'!$D$73,ROUNDUP((CN$47-('Executive Summary'!$D$73))/12,0)+1,0))</f>
        <v>5</v>
      </c>
      <c r="CO50" s="768">
        <f>IF(AND(CO$47&gt;'Executive Summary'!$D$72,CO$47&lt;='Executive Summary'!$D$73),1,IF(CO$47&gt;'Executive Summary'!$D$73,ROUNDUP((CO$47-('Executive Summary'!$D$73))/12,0)+1,0))</f>
        <v>5</v>
      </c>
      <c r="CP50" s="768">
        <f>IF(AND(CP$47&gt;'Executive Summary'!$D$72,CP$47&lt;='Executive Summary'!$D$73),1,IF(CP$47&gt;'Executive Summary'!$D$73,ROUNDUP((CP$47-('Executive Summary'!$D$73))/12,0)+1,0))</f>
        <v>5</v>
      </c>
      <c r="CQ50" s="768">
        <f>IF(AND(CQ$47&gt;'Executive Summary'!$D$72,CQ$47&lt;='Executive Summary'!$D$73),1,IF(CQ$47&gt;'Executive Summary'!$D$73,ROUNDUP((CQ$47-('Executive Summary'!$D$73))/12,0)+1,0))</f>
        <v>5</v>
      </c>
      <c r="CR50" s="768">
        <f>IF(AND(CR$47&gt;'Executive Summary'!$D$72,CR$47&lt;='Executive Summary'!$D$73),1,IF(CR$47&gt;'Executive Summary'!$D$73,ROUNDUP((CR$47-('Executive Summary'!$D$73))/12,0)+1,0))</f>
        <v>5</v>
      </c>
      <c r="CS50" s="768">
        <f>IF(AND(CS$47&gt;'Executive Summary'!$D$72,CS$47&lt;='Executive Summary'!$D$73),1,IF(CS$47&gt;'Executive Summary'!$D$73,ROUNDUP((CS$47-('Executive Summary'!$D$73))/12,0)+1,0))</f>
        <v>5</v>
      </c>
      <c r="CT50" s="768">
        <f>IF(AND(CT$47&gt;'Executive Summary'!$D$72,CT$47&lt;='Executive Summary'!$D$73),1,IF(CT$47&gt;'Executive Summary'!$D$73,ROUNDUP((CT$47-('Executive Summary'!$D$73))/12,0)+1,0))</f>
        <v>6</v>
      </c>
      <c r="CU50" s="768">
        <f>IF(AND(CU$47&gt;'Executive Summary'!$D$72,CU$47&lt;='Executive Summary'!$D$73),1,IF(CU$47&gt;'Executive Summary'!$D$73,ROUNDUP((CU$47-('Executive Summary'!$D$73))/12,0)+1,0))</f>
        <v>6</v>
      </c>
      <c r="CV50" s="768">
        <f>IF(AND(CV$47&gt;'Executive Summary'!$D$72,CV$47&lt;='Executive Summary'!$D$73),1,IF(CV$47&gt;'Executive Summary'!$D$73,ROUNDUP((CV$47-('Executive Summary'!$D$73))/12,0)+1,0))</f>
        <v>6</v>
      </c>
      <c r="CW50" s="768">
        <f>IF(AND(CW$47&gt;'Executive Summary'!$D$72,CW$47&lt;='Executive Summary'!$D$73),1,IF(CW$47&gt;'Executive Summary'!$D$73,ROUNDUP((CW$47-('Executive Summary'!$D$73))/12,0)+1,0))</f>
        <v>6</v>
      </c>
      <c r="CX50" s="768">
        <f>IF(AND(CX$47&gt;'Executive Summary'!$D$72,CX$47&lt;='Executive Summary'!$D$73),1,IF(CX$47&gt;'Executive Summary'!$D$73,ROUNDUP((CX$47-('Executive Summary'!$D$73))/12,0)+1,0))</f>
        <v>6</v>
      </c>
      <c r="CY50" s="768">
        <f>IF(AND(CY$47&gt;'Executive Summary'!$D$72,CY$47&lt;='Executive Summary'!$D$73),1,IF(CY$47&gt;'Executive Summary'!$D$73,ROUNDUP((CY$47-('Executive Summary'!$D$73))/12,0)+1,0))</f>
        <v>6</v>
      </c>
      <c r="CZ50" s="768">
        <f>IF(AND(CZ$47&gt;'Executive Summary'!$D$72,CZ$47&lt;='Executive Summary'!$D$73),1,IF(CZ$47&gt;'Executive Summary'!$D$73,ROUNDUP((CZ$47-('Executive Summary'!$D$73))/12,0)+1,0))</f>
        <v>6</v>
      </c>
      <c r="DA50" s="768">
        <f>IF(AND(DA$47&gt;'Executive Summary'!$D$72,DA$47&lt;='Executive Summary'!$D$73),1,IF(DA$47&gt;'Executive Summary'!$D$73,ROUNDUP((DA$47-('Executive Summary'!$D$73))/12,0)+1,0))</f>
        <v>6</v>
      </c>
      <c r="DB50" s="768">
        <f>IF(AND(DB$47&gt;'Executive Summary'!$D$72,DB$47&lt;='Executive Summary'!$D$73),1,IF(DB$47&gt;'Executive Summary'!$D$73,ROUNDUP((DB$47-('Executive Summary'!$D$73))/12,0)+1,0))</f>
        <v>6</v>
      </c>
      <c r="DC50" s="768">
        <f>IF(AND(DC$47&gt;'Executive Summary'!$D$72,DC$47&lt;='Executive Summary'!$D$73),1,IF(DC$47&gt;'Executive Summary'!$D$73,ROUNDUP((DC$47-('Executive Summary'!$D$73))/12,0)+1,0))</f>
        <v>6</v>
      </c>
      <c r="DD50" s="768">
        <f>IF(AND(DD$47&gt;'Executive Summary'!$D$72,DD$47&lt;='Executive Summary'!$D$73),1,IF(DD$47&gt;'Executive Summary'!$D$73,ROUNDUP((DD$47-('Executive Summary'!$D$73))/12,0)+1,0))</f>
        <v>6</v>
      </c>
      <c r="DE50" s="768">
        <f>IF(AND(DE$47&gt;'Executive Summary'!$D$72,DE$47&lt;='Executive Summary'!$D$73),1,IF(DE$47&gt;'Executive Summary'!$D$73,ROUNDUP((DE$47-('Executive Summary'!$D$73))/12,0)+1,0))</f>
        <v>6</v>
      </c>
      <c r="DF50" s="768">
        <f>IF(AND(DF$47&gt;'Executive Summary'!$D$72,DF$47&lt;='Executive Summary'!$D$73),1,IF(DF$47&gt;'Executive Summary'!$D$73,ROUNDUP((DF$47-('Executive Summary'!$D$73))/12,0)+1,0))</f>
        <v>7</v>
      </c>
      <c r="DG50" s="768">
        <f>IF(AND(DG$47&gt;'Executive Summary'!$D$72,DG$47&lt;='Executive Summary'!$D$73),1,IF(DG$47&gt;'Executive Summary'!$D$73,ROUNDUP((DG$47-('Executive Summary'!$D$73))/12,0)+1,0))</f>
        <v>7</v>
      </c>
      <c r="DH50" s="768">
        <f>IF(AND(DH$47&gt;'Executive Summary'!$D$72,DH$47&lt;='Executive Summary'!$D$73),1,IF(DH$47&gt;'Executive Summary'!$D$73,ROUNDUP((DH$47-('Executive Summary'!$D$73))/12,0)+1,0))</f>
        <v>7</v>
      </c>
      <c r="DI50" s="768">
        <f>IF(AND(DI$47&gt;'Executive Summary'!$D$72,DI$47&lt;='Executive Summary'!$D$73),1,IF(DI$47&gt;'Executive Summary'!$D$73,ROUNDUP((DI$47-('Executive Summary'!$D$73))/12,0)+1,0))</f>
        <v>7</v>
      </c>
      <c r="DJ50" s="768">
        <f>IF(AND(DJ$47&gt;'Executive Summary'!$D$72,DJ$47&lt;='Executive Summary'!$D$73),1,IF(DJ$47&gt;'Executive Summary'!$D$73,ROUNDUP((DJ$47-('Executive Summary'!$D$73))/12,0)+1,0))</f>
        <v>7</v>
      </c>
      <c r="DK50" s="768">
        <f>IF(AND(DK$47&gt;'Executive Summary'!$D$72,DK$47&lt;='Executive Summary'!$D$73),1,IF(DK$47&gt;'Executive Summary'!$D$73,ROUNDUP((DK$47-('Executive Summary'!$D$73))/12,0)+1,0))</f>
        <v>7</v>
      </c>
      <c r="DL50" s="768">
        <f>IF(AND(DL$47&gt;'Executive Summary'!$D$72,DL$47&lt;='Executive Summary'!$D$73),1,IF(DL$47&gt;'Executive Summary'!$D$73,ROUNDUP((DL$47-('Executive Summary'!$D$73))/12,0)+1,0))</f>
        <v>7</v>
      </c>
      <c r="DM50" s="768">
        <f>IF(AND(DM$47&gt;'Executive Summary'!$D$72,DM$47&lt;='Executive Summary'!$D$73),1,IF(DM$47&gt;'Executive Summary'!$D$73,ROUNDUP((DM$47-('Executive Summary'!$D$73))/12,0)+1,0))</f>
        <v>7</v>
      </c>
      <c r="DN50" s="768">
        <f>IF(AND(DN$47&gt;'Executive Summary'!$D$72,DN$47&lt;='Executive Summary'!$D$73),1,IF(DN$47&gt;'Executive Summary'!$D$73,ROUNDUP((DN$47-('Executive Summary'!$D$73))/12,0)+1,0))</f>
        <v>7</v>
      </c>
      <c r="DO50" s="768">
        <f>IF(AND(DO$47&gt;'Executive Summary'!$D$72,DO$47&lt;='Executive Summary'!$D$73),1,IF(DO$47&gt;'Executive Summary'!$D$73,ROUNDUP((DO$47-('Executive Summary'!$D$73))/12,0)+1,0))</f>
        <v>7</v>
      </c>
      <c r="DP50" s="768">
        <f>IF(AND(DP$47&gt;'Executive Summary'!$D$72,DP$47&lt;='Executive Summary'!$D$73),1,IF(DP$47&gt;'Executive Summary'!$D$73,ROUNDUP((DP$47-('Executive Summary'!$D$73))/12,0)+1,0))</f>
        <v>7</v>
      </c>
      <c r="DQ50" s="768">
        <f>IF(AND(DQ$47&gt;'Executive Summary'!$D$72,DQ$47&lt;='Executive Summary'!$D$73),1,IF(DQ$47&gt;'Executive Summary'!$D$73,ROUNDUP((DQ$47-('Executive Summary'!$D$73))/12,0)+1,0))</f>
        <v>7</v>
      </c>
      <c r="DR50" s="768">
        <f>IF(AND(DR$47&gt;'Executive Summary'!$D$72,DR$47&lt;='Executive Summary'!$D$73),1,IF(DR$47&gt;'Executive Summary'!$D$73,ROUNDUP((DR$47-('Executive Summary'!$D$73))/12,0)+1,0))</f>
        <v>8</v>
      </c>
      <c r="DS50" s="768">
        <f>IF(AND(DS$47&gt;'Executive Summary'!$D$72,DS$47&lt;='Executive Summary'!$D$73),1,IF(DS$47&gt;'Executive Summary'!$D$73,ROUNDUP((DS$47-('Executive Summary'!$D$73))/12,0)+1,0))</f>
        <v>8</v>
      </c>
      <c r="DT50" s="768">
        <f>IF(AND(DT$47&gt;'Executive Summary'!$D$72,DT$47&lt;='Executive Summary'!$D$73),1,IF(DT$47&gt;'Executive Summary'!$D$73,ROUNDUP((DT$47-('Executive Summary'!$D$73))/12,0)+1,0))</f>
        <v>8</v>
      </c>
      <c r="DU50" s="768">
        <f>IF(AND(DU$47&gt;'Executive Summary'!$D$72,DU$47&lt;='Executive Summary'!$D$73),1,IF(DU$47&gt;'Executive Summary'!$D$73,ROUNDUP((DU$47-('Executive Summary'!$D$73))/12,0)+1,0))</f>
        <v>8</v>
      </c>
      <c r="DV50" s="768">
        <f>IF(AND(DV$47&gt;'Executive Summary'!$D$72,DV$47&lt;='Executive Summary'!$D$73),1,IF(DV$47&gt;'Executive Summary'!$D$73,ROUNDUP((DV$47-('Executive Summary'!$D$73))/12,0)+1,0))</f>
        <v>8</v>
      </c>
      <c r="DW50" s="768">
        <f>IF(AND(DW$47&gt;'Executive Summary'!$D$72,DW$47&lt;='Executive Summary'!$D$73),1,IF(DW$47&gt;'Executive Summary'!$D$73,ROUNDUP((DW$47-('Executive Summary'!$D$73))/12,0)+1,0))</f>
        <v>8</v>
      </c>
      <c r="DX50" s="768">
        <f>IF(AND(DX$47&gt;'Executive Summary'!$D$72,DX$47&lt;='Executive Summary'!$D$73),1,IF(DX$47&gt;'Executive Summary'!$D$73,ROUNDUP((DX$47-('Executive Summary'!$D$73))/12,0)+1,0))</f>
        <v>8</v>
      </c>
      <c r="DY50" s="768">
        <f>IF(AND(DY$47&gt;'Executive Summary'!$D$72,DY$47&lt;='Executive Summary'!$D$73),1,IF(DY$47&gt;'Executive Summary'!$D$73,ROUNDUP((DY$47-('Executive Summary'!$D$73))/12,0)+1,0))</f>
        <v>8</v>
      </c>
      <c r="DZ50" s="768">
        <f>IF(AND(DZ$47&gt;'Executive Summary'!$D$72,DZ$47&lt;='Executive Summary'!$D$73),1,IF(DZ$47&gt;'Executive Summary'!$D$73,ROUNDUP((DZ$47-('Executive Summary'!$D$73))/12,0)+1,0))</f>
        <v>8</v>
      </c>
      <c r="EA50" s="768">
        <f>IF(AND(EA$47&gt;'Executive Summary'!$D$72,EA$47&lt;='Executive Summary'!$D$73),1,IF(EA$47&gt;'Executive Summary'!$D$73,ROUNDUP((EA$47-('Executive Summary'!$D$73))/12,0)+1,0))</f>
        <v>8</v>
      </c>
      <c r="EB50" s="768">
        <f>IF(AND(EB$47&gt;'Executive Summary'!$D$72,EB$47&lt;='Executive Summary'!$D$73),1,IF(EB$47&gt;'Executive Summary'!$D$73,ROUNDUP((EB$47-('Executive Summary'!$D$73))/12,0)+1,0))</f>
        <v>8</v>
      </c>
      <c r="EC50" s="768">
        <f>IF(AND(EC$47&gt;'Executive Summary'!$D$72,EC$47&lt;='Executive Summary'!$D$73),1,IF(EC$47&gt;'Executive Summary'!$D$73,ROUNDUP((EC$47-('Executive Summary'!$D$73))/12,0)+1,0))</f>
        <v>8</v>
      </c>
      <c r="ED50" s="768">
        <f>IF(AND(ED$47&gt;'Executive Summary'!$D$72,ED$47&lt;='Executive Summary'!$D$73),1,IF(ED$47&gt;'Executive Summary'!$D$73,ROUNDUP((ED$47-('Executive Summary'!$D$73))/12,0)+1,0))</f>
        <v>9</v>
      </c>
      <c r="EE50" s="768">
        <f>IF(AND(EE$47&gt;'Executive Summary'!$D$72,EE$47&lt;='Executive Summary'!$D$73),1,IF(EE$47&gt;'Executive Summary'!$D$73,ROUNDUP((EE$47-('Executive Summary'!$D$73))/12,0)+1,0))</f>
        <v>9</v>
      </c>
      <c r="EF50" s="768">
        <f>IF(AND(EF$47&gt;'Executive Summary'!$D$72,EF$47&lt;='Executive Summary'!$D$73),1,IF(EF$47&gt;'Executive Summary'!$D$73,ROUNDUP((EF$47-('Executive Summary'!$D$73))/12,0)+1,0))</f>
        <v>9</v>
      </c>
      <c r="EG50" s="768">
        <f>IF(AND(EG$47&gt;'Executive Summary'!$D$72,EG$47&lt;='Executive Summary'!$D$73),1,IF(EG$47&gt;'Executive Summary'!$D$73,ROUNDUP((EG$47-('Executive Summary'!$D$73))/12,0)+1,0))</f>
        <v>9</v>
      </c>
      <c r="EH50" s="768">
        <f>IF(AND(EH$47&gt;'Executive Summary'!$D$72,EH$47&lt;='Executive Summary'!$D$73),1,IF(EH$47&gt;'Executive Summary'!$D$73,ROUNDUP((EH$47-('Executive Summary'!$D$73))/12,0)+1,0))</f>
        <v>9</v>
      </c>
      <c r="EI50" s="768">
        <f>IF(AND(EI$47&gt;'Executive Summary'!$D$72,EI$47&lt;='Executive Summary'!$D$73),1,IF(EI$47&gt;'Executive Summary'!$D$73,ROUNDUP((EI$47-('Executive Summary'!$D$73))/12,0)+1,0))</f>
        <v>9</v>
      </c>
      <c r="EJ50" s="768">
        <f>IF(AND(EJ$47&gt;'Executive Summary'!$D$72,EJ$47&lt;='Executive Summary'!$D$73),1,IF(EJ$47&gt;'Executive Summary'!$D$73,ROUNDUP((EJ$47-('Executive Summary'!$D$73))/12,0)+1,0))</f>
        <v>9</v>
      </c>
      <c r="EK50" s="768">
        <f>IF(AND(EK$47&gt;'Executive Summary'!$D$72,EK$47&lt;='Executive Summary'!$D$73),1,IF(EK$47&gt;'Executive Summary'!$D$73,ROUNDUP((EK$47-('Executive Summary'!$D$73))/12,0)+1,0))</f>
        <v>9</v>
      </c>
      <c r="EL50" s="768">
        <f>IF(AND(EL$47&gt;'Executive Summary'!$D$72,EL$47&lt;='Executive Summary'!$D$73),1,IF(EL$47&gt;'Executive Summary'!$D$73,ROUNDUP((EL$47-('Executive Summary'!$D$73))/12,0)+1,0))</f>
        <v>9</v>
      </c>
      <c r="EM50" s="768">
        <f>IF(AND(EM$47&gt;'Executive Summary'!$D$72,EM$47&lt;='Executive Summary'!$D$73),1,IF(EM$47&gt;'Executive Summary'!$D$73,ROUNDUP((EM$47-('Executive Summary'!$D$73))/12,0)+1,0))</f>
        <v>9</v>
      </c>
      <c r="EN50" s="768">
        <f>IF(AND(EN$47&gt;'Executive Summary'!$D$72,EN$47&lt;='Executive Summary'!$D$73),1,IF(EN$47&gt;'Executive Summary'!$D$73,ROUNDUP((EN$47-('Executive Summary'!$D$73))/12,0)+1,0))</f>
        <v>9</v>
      </c>
      <c r="EO50" s="768">
        <f>IF(AND(EO$47&gt;'Executive Summary'!$D$72,EO$47&lt;='Executive Summary'!$D$73),1,IF(EO$47&gt;'Executive Summary'!$D$73,ROUNDUP((EO$47-('Executive Summary'!$D$73))/12,0)+1,0))</f>
        <v>9</v>
      </c>
      <c r="EP50" s="768">
        <f>IF(AND(EP$47&gt;'Executive Summary'!$D$72,EP$47&lt;='Executive Summary'!$D$73),1,IF(EP$47&gt;'Executive Summary'!$D$73,ROUNDUP((EP$47-('Executive Summary'!$D$73))/12,0)+1,0))</f>
        <v>10</v>
      </c>
      <c r="EQ50" s="768">
        <f>IF(AND(EQ$47&gt;'Executive Summary'!$D$72,EQ$47&lt;='Executive Summary'!$D$73),1,IF(EQ$47&gt;'Executive Summary'!$D$73,ROUNDUP((EQ$47-('Executive Summary'!$D$73))/12,0)+1,0))</f>
        <v>10</v>
      </c>
      <c r="ER50" s="768">
        <f>IF(AND(ER$47&gt;'Executive Summary'!$D$72,ER$47&lt;='Executive Summary'!$D$73),1,IF(ER$47&gt;'Executive Summary'!$D$73,ROUNDUP((ER$47-('Executive Summary'!$D$73))/12,0)+1,0))</f>
        <v>10</v>
      </c>
      <c r="ES50" s="768">
        <f>IF(AND(ES$47&gt;'Executive Summary'!$D$72,ES$47&lt;='Executive Summary'!$D$73),1,IF(ES$47&gt;'Executive Summary'!$D$73,ROUNDUP((ES$47-('Executive Summary'!$D$73))/12,0)+1,0))</f>
        <v>10</v>
      </c>
      <c r="ET50" s="768">
        <f>IF(AND(ET$47&gt;'Executive Summary'!$D$72,ET$47&lt;='Executive Summary'!$D$73),1,IF(ET$47&gt;'Executive Summary'!$D$73,ROUNDUP((ET$47-('Executive Summary'!$D$73))/12,0)+1,0))</f>
        <v>10</v>
      </c>
      <c r="EU50" s="768">
        <f>IF(AND(EU$47&gt;'Executive Summary'!$D$72,EU$47&lt;='Executive Summary'!$D$73),1,IF(EU$47&gt;'Executive Summary'!$D$73,ROUNDUP((EU$47-('Executive Summary'!$D$73))/12,0)+1,0))</f>
        <v>10</v>
      </c>
      <c r="EV50" s="768">
        <f>IF(AND(EV$47&gt;'Executive Summary'!$D$72,EV$47&lt;='Executive Summary'!$D$73),1,IF(EV$47&gt;'Executive Summary'!$D$73,ROUNDUP((EV$47-('Executive Summary'!$D$73))/12,0)+1,0))</f>
        <v>10</v>
      </c>
      <c r="EW50" s="768">
        <f>IF(AND(EW$47&gt;'Executive Summary'!$D$72,EW$47&lt;='Executive Summary'!$D$73),1,IF(EW$47&gt;'Executive Summary'!$D$73,ROUNDUP((EW$47-('Executive Summary'!$D$73))/12,0)+1,0))</f>
        <v>10</v>
      </c>
      <c r="EX50" s="768">
        <f>IF(AND(EX$47&gt;'Executive Summary'!$D$72,EX$47&lt;='Executive Summary'!$D$73),1,IF(EX$47&gt;'Executive Summary'!$D$73,ROUNDUP((EX$47-('Executive Summary'!$D$73))/12,0)+1,0))</f>
        <v>10</v>
      </c>
      <c r="EY50" s="768">
        <f>IF(AND(EY$47&gt;'Executive Summary'!$D$72,EY$47&lt;='Executive Summary'!$D$73),1,IF(EY$47&gt;'Executive Summary'!$D$73,ROUNDUP((EY$47-('Executive Summary'!$D$73))/12,0)+1,0))</f>
        <v>10</v>
      </c>
      <c r="EZ50" s="768">
        <f>IF(AND(EZ$47&gt;'Executive Summary'!$D$72,EZ$47&lt;='Executive Summary'!$D$73),1,IF(EZ$47&gt;'Executive Summary'!$D$73,ROUNDUP((EZ$47-('Executive Summary'!$D$73))/12,0)+1,0))</f>
        <v>10</v>
      </c>
      <c r="FA50" s="768">
        <f>IF(AND(FA$47&gt;'Executive Summary'!$D$72,FA$47&lt;='Executive Summary'!$D$73),1,IF(FA$47&gt;'Executive Summary'!$D$73,ROUNDUP((FA$47-('Executive Summary'!$D$73))/12,0)+1,0))</f>
        <v>10</v>
      </c>
      <c r="FB50" s="768">
        <f>IF(AND(FB$47&gt;'Executive Summary'!$D$72,FB$47&lt;='Executive Summary'!$D$73),1,IF(FB$47&gt;'Executive Summary'!$D$73,ROUNDUP((FB$47-('Executive Summary'!$D$73))/12,0)+1,0))</f>
        <v>11</v>
      </c>
      <c r="FC50" s="768">
        <f>IF(AND(FC$47&gt;'Executive Summary'!$D$72,FC$47&lt;='Executive Summary'!$D$73),1,IF(FC$47&gt;'Executive Summary'!$D$73,ROUNDUP((FC$47-('Executive Summary'!$D$73))/12,0)+1,0))</f>
        <v>11</v>
      </c>
      <c r="FD50" s="768">
        <f>IF(AND(FD$47&gt;'Executive Summary'!$D$72,FD$47&lt;='Executive Summary'!$D$73),1,IF(FD$47&gt;'Executive Summary'!$D$73,ROUNDUP((FD$47-('Executive Summary'!$D$73))/12,0)+1,0))</f>
        <v>11</v>
      </c>
      <c r="FE50" s="768">
        <f>IF(AND(FE$47&gt;'Executive Summary'!$D$72,FE$47&lt;='Executive Summary'!$D$73),1,IF(FE$47&gt;'Executive Summary'!$D$73,ROUNDUP((FE$47-('Executive Summary'!$D$73))/12,0)+1,0))</f>
        <v>11</v>
      </c>
      <c r="FF50" s="768">
        <f>IF(AND(FF$47&gt;'Executive Summary'!$D$72,FF$47&lt;='Executive Summary'!$D$73),1,IF(FF$47&gt;'Executive Summary'!$D$73,ROUNDUP((FF$47-('Executive Summary'!$D$73))/12,0)+1,0))</f>
        <v>11</v>
      </c>
      <c r="FG50" s="768">
        <f>IF(AND(FG$47&gt;'Executive Summary'!$D$72,FG$47&lt;='Executive Summary'!$D$73),1,IF(FG$47&gt;'Executive Summary'!$D$73,ROUNDUP((FG$47-('Executive Summary'!$D$73))/12,0)+1,0))</f>
        <v>11</v>
      </c>
      <c r="FH50" s="768">
        <f>IF(AND(FH$47&gt;'Executive Summary'!$D$72,FH$47&lt;='Executive Summary'!$D$73),1,IF(FH$47&gt;'Executive Summary'!$D$73,ROUNDUP((FH$47-('Executive Summary'!$D$73))/12,0)+1,0))</f>
        <v>11</v>
      </c>
      <c r="FI50" s="768">
        <f>IF(AND(FI$47&gt;'Executive Summary'!$D$72,FI$47&lt;='Executive Summary'!$D$73),1,IF(FI$47&gt;'Executive Summary'!$D$73,ROUNDUP((FI$47-('Executive Summary'!$D$73))/12,0)+1,0))</f>
        <v>11</v>
      </c>
      <c r="FJ50" s="768">
        <f>IF(AND(FJ$47&gt;'Executive Summary'!$D$72,FJ$47&lt;='Executive Summary'!$D$73),1,IF(FJ$47&gt;'Executive Summary'!$D$73,ROUNDUP((FJ$47-('Executive Summary'!$D$73))/12,0)+1,0))</f>
        <v>11</v>
      </c>
      <c r="FK50" s="768">
        <f>IF(AND(FK$47&gt;'Executive Summary'!$D$72,FK$47&lt;='Executive Summary'!$D$73),1,IF(FK$47&gt;'Executive Summary'!$D$73,ROUNDUP((FK$47-('Executive Summary'!$D$73))/12,0)+1,0))</f>
        <v>11</v>
      </c>
      <c r="FL50" s="768">
        <f>IF(AND(FL$47&gt;'Executive Summary'!$D$72,FL$47&lt;='Executive Summary'!$D$73),1,IF(FL$47&gt;'Executive Summary'!$D$73,ROUNDUP((FL$47-('Executive Summary'!$D$73))/12,0)+1,0))</f>
        <v>11</v>
      </c>
      <c r="FM50" s="768">
        <f>IF(AND(FM$47&gt;'Executive Summary'!$D$72,FM$47&lt;='Executive Summary'!$D$73),1,IF(FM$47&gt;'Executive Summary'!$D$73,ROUNDUP((FM$47-('Executive Summary'!$D$73))/12,0)+1,0))</f>
        <v>11</v>
      </c>
      <c r="FN50" s="768">
        <f>IF(AND(FN$47&gt;'Executive Summary'!$D$72,FN$47&lt;='Executive Summary'!$D$73),1,IF(FN$47&gt;'Executive Summary'!$D$73,ROUNDUP((FN$47-('Executive Summary'!$D$73))/12,0)+1,0))</f>
        <v>12</v>
      </c>
      <c r="FO50" s="768">
        <f>IF(AND(FO$47&gt;'Executive Summary'!$D$72,FO$47&lt;='Executive Summary'!$D$73),1,IF(FO$47&gt;'Executive Summary'!$D$73,ROUNDUP((FO$47-('Executive Summary'!$D$73))/12,0)+1,0))</f>
        <v>12</v>
      </c>
      <c r="FP50" s="768">
        <f>IF(AND(FP$47&gt;'Executive Summary'!$D$72,FP$47&lt;='Executive Summary'!$D$73),1,IF(FP$47&gt;'Executive Summary'!$D$73,ROUNDUP((FP$47-('Executive Summary'!$D$73))/12,0)+1,0))</f>
        <v>12</v>
      </c>
      <c r="FQ50" s="768">
        <f>IF(AND(FQ$47&gt;'Executive Summary'!$D$72,FQ$47&lt;='Executive Summary'!$D$73),1,IF(FQ$47&gt;'Executive Summary'!$D$73,ROUNDUP((FQ$47-('Executive Summary'!$D$73))/12,0)+1,0))</f>
        <v>12</v>
      </c>
      <c r="FR50" s="768">
        <f>IF(AND(FR$47&gt;'Executive Summary'!$D$72,FR$47&lt;='Executive Summary'!$D$73),1,IF(FR$47&gt;'Executive Summary'!$D$73,ROUNDUP((FR$47-('Executive Summary'!$D$73))/12,0)+1,0))</f>
        <v>12</v>
      </c>
      <c r="FS50" s="768">
        <f>IF(AND(FS$47&gt;'Executive Summary'!$D$72,FS$47&lt;='Executive Summary'!$D$73),1,IF(FS$47&gt;'Executive Summary'!$D$73,ROUNDUP((FS$47-('Executive Summary'!$D$73))/12,0)+1,0))</f>
        <v>12</v>
      </c>
      <c r="FT50" s="768">
        <f>IF(AND(FT$47&gt;'Executive Summary'!$D$72,FT$47&lt;='Executive Summary'!$D$73),1,IF(FT$47&gt;'Executive Summary'!$D$73,ROUNDUP((FT$47-('Executive Summary'!$D$73))/12,0)+1,0))</f>
        <v>12</v>
      </c>
      <c r="FU50" s="768">
        <f>IF(AND(FU$47&gt;'Executive Summary'!$D$72,FU$47&lt;='Executive Summary'!$D$73),1,IF(FU$47&gt;'Executive Summary'!$D$73,ROUNDUP((FU$47-('Executive Summary'!$D$73))/12,0)+1,0))</f>
        <v>12</v>
      </c>
      <c r="FV50" s="768">
        <f>IF(AND(FV$47&gt;'Executive Summary'!$D$72,FV$47&lt;='Executive Summary'!$D$73),1,IF(FV$47&gt;'Executive Summary'!$D$73,ROUNDUP((FV$47-('Executive Summary'!$D$73))/12,0)+1,0))</f>
        <v>12</v>
      </c>
      <c r="FW50" s="768">
        <f>IF(AND(FW$47&gt;'Executive Summary'!$D$72,FW$47&lt;='Executive Summary'!$D$73),1,IF(FW$47&gt;'Executive Summary'!$D$73,ROUNDUP((FW$47-('Executive Summary'!$D$73))/12,0)+1,0))</f>
        <v>12</v>
      </c>
      <c r="FX50" s="768">
        <f>IF(AND(FX$47&gt;'Executive Summary'!$D$72,FX$47&lt;='Executive Summary'!$D$73),1,IF(FX$47&gt;'Executive Summary'!$D$73,ROUNDUP((FX$47-('Executive Summary'!$D$73))/12,0)+1,0))</f>
        <v>12</v>
      </c>
      <c r="FY50" s="768">
        <f>IF(AND(FY$47&gt;'Executive Summary'!$D$72,FY$47&lt;='Executive Summary'!$D$73),1,IF(FY$47&gt;'Executive Summary'!$D$73,ROUNDUP((FY$47-('Executive Summary'!$D$73))/12,0)+1,0))</f>
        <v>12</v>
      </c>
      <c r="FZ50" s="768">
        <f>IF(AND(FZ$47&gt;'Executive Summary'!$D$72,FZ$47&lt;='Executive Summary'!$D$73),1,IF(FZ$47&gt;'Executive Summary'!$D$73,ROUNDUP((FZ$47-('Executive Summary'!$D$73))/12,0)+1,0))</f>
        <v>13</v>
      </c>
      <c r="GA50" s="768">
        <f>IF(AND(GA$47&gt;'Executive Summary'!$D$72,GA$47&lt;='Executive Summary'!$D$73),1,IF(GA$47&gt;'Executive Summary'!$D$73,ROUNDUP((GA$47-('Executive Summary'!$D$73))/12,0)+1,0))</f>
        <v>13</v>
      </c>
      <c r="GB50" s="768">
        <f>IF(AND(GB$47&gt;'Executive Summary'!$D$72,GB$47&lt;='Executive Summary'!$D$73),1,IF(GB$47&gt;'Executive Summary'!$D$73,ROUNDUP((GB$47-('Executive Summary'!$D$73))/12,0)+1,0))</f>
        <v>13</v>
      </c>
      <c r="GC50" s="768">
        <f>IF(AND(GC$47&gt;'Executive Summary'!$D$72,GC$47&lt;='Executive Summary'!$D$73),1,IF(GC$47&gt;'Executive Summary'!$D$73,ROUNDUP((GC$47-('Executive Summary'!$D$73))/12,0)+1,0))</f>
        <v>13</v>
      </c>
      <c r="GD50" s="768">
        <f>IF(AND(GD$47&gt;'Executive Summary'!$D$72,GD$47&lt;='Executive Summary'!$D$73),1,IF(GD$47&gt;'Executive Summary'!$D$73,ROUNDUP((GD$47-('Executive Summary'!$D$73))/12,0)+1,0))</f>
        <v>13</v>
      </c>
      <c r="GE50" s="768">
        <f>IF(AND(GE$47&gt;'Executive Summary'!$D$72,GE$47&lt;='Executive Summary'!$D$73),1,IF(GE$47&gt;'Executive Summary'!$D$73,ROUNDUP((GE$47-('Executive Summary'!$D$73))/12,0)+1,0))</f>
        <v>13</v>
      </c>
      <c r="GF50" s="768">
        <f>IF(AND(GF$47&gt;'Executive Summary'!$D$72,GF$47&lt;='Executive Summary'!$D$73),1,IF(GF$47&gt;'Executive Summary'!$D$73,ROUNDUP((GF$47-('Executive Summary'!$D$73))/12,0)+1,0))</f>
        <v>13</v>
      </c>
      <c r="GG50" s="768">
        <f>IF(AND(GG$47&gt;'Executive Summary'!$D$72,GG$47&lt;='Executive Summary'!$D$73),1,IF(GG$47&gt;'Executive Summary'!$D$73,ROUNDUP((GG$47-('Executive Summary'!$D$73))/12,0)+1,0))</f>
        <v>13</v>
      </c>
      <c r="GH50" s="768">
        <f>IF(AND(GH$47&gt;'Executive Summary'!$D$72,GH$47&lt;='Executive Summary'!$D$73),1,IF(GH$47&gt;'Executive Summary'!$D$73,ROUNDUP((GH$47-('Executive Summary'!$D$73))/12,0)+1,0))</f>
        <v>13</v>
      </c>
      <c r="GI50" s="768">
        <f>IF(AND(GI$47&gt;'Executive Summary'!$D$72,GI$47&lt;='Executive Summary'!$D$73),1,IF(GI$47&gt;'Executive Summary'!$D$73,ROUNDUP((GI$47-('Executive Summary'!$D$73))/12,0)+1,0))</f>
        <v>13</v>
      </c>
      <c r="GJ50" s="768">
        <f>IF(AND(GJ$47&gt;'Executive Summary'!$D$72,GJ$47&lt;='Executive Summary'!$D$73),1,IF(GJ$47&gt;'Executive Summary'!$D$73,ROUNDUP((GJ$47-('Executive Summary'!$D$73))/12,0)+1,0))</f>
        <v>13</v>
      </c>
      <c r="GK50" s="768">
        <f>IF(AND(GK$47&gt;'Executive Summary'!$D$72,GK$47&lt;='Executive Summary'!$D$73),1,IF(GK$47&gt;'Executive Summary'!$D$73,ROUNDUP((GK$47-('Executive Summary'!$D$73))/12,0)+1,0))</f>
        <v>13</v>
      </c>
      <c r="GL50" s="768">
        <f>IF(AND(GL$47&gt;'Executive Summary'!$D$72,GL$47&lt;='Executive Summary'!$D$73),1,IF(GL$47&gt;'Executive Summary'!$D$73,ROUNDUP((GL$47-('Executive Summary'!$D$73))/12,0)+1,0))</f>
        <v>14</v>
      </c>
      <c r="GM50" s="768">
        <f>IF(AND(GM$47&gt;'Executive Summary'!$D$72,GM$47&lt;='Executive Summary'!$D$73),1,IF(GM$47&gt;'Executive Summary'!$D$73,ROUNDUP((GM$47-('Executive Summary'!$D$73))/12,0)+1,0))</f>
        <v>14</v>
      </c>
      <c r="GN50" s="768">
        <f>IF(AND(GN$47&gt;'Executive Summary'!$D$72,GN$47&lt;='Executive Summary'!$D$73),1,IF(GN$47&gt;'Executive Summary'!$D$73,ROUNDUP((GN$47-('Executive Summary'!$D$73))/12,0)+1,0))</f>
        <v>14</v>
      </c>
      <c r="GO50" s="768">
        <f>IF(AND(GO$47&gt;'Executive Summary'!$D$72,GO$47&lt;='Executive Summary'!$D$73),1,IF(GO$47&gt;'Executive Summary'!$D$73,ROUNDUP((GO$47-('Executive Summary'!$D$73))/12,0)+1,0))</f>
        <v>14</v>
      </c>
      <c r="GP50" s="768">
        <f>IF(AND(GP$47&gt;'Executive Summary'!$D$72,GP$47&lt;='Executive Summary'!$D$73),1,IF(GP$47&gt;'Executive Summary'!$D$73,ROUNDUP((GP$47-('Executive Summary'!$D$73))/12,0)+1,0))</f>
        <v>14</v>
      </c>
      <c r="GQ50" s="768">
        <f>IF(AND(GQ$47&gt;'Executive Summary'!$D$72,GQ$47&lt;='Executive Summary'!$D$73),1,IF(GQ$47&gt;'Executive Summary'!$D$73,ROUNDUP((GQ$47-('Executive Summary'!$D$73))/12,0)+1,0))</f>
        <v>14</v>
      </c>
      <c r="GR50" s="768">
        <f>IF(AND(GR$47&gt;'Executive Summary'!$D$72,GR$47&lt;='Executive Summary'!$D$73),1,IF(GR$47&gt;'Executive Summary'!$D$73,ROUNDUP((GR$47-('Executive Summary'!$D$73))/12,0)+1,0))</f>
        <v>14</v>
      </c>
      <c r="GS50" s="768">
        <f>IF(AND(GS$47&gt;'Executive Summary'!$D$72,GS$47&lt;='Executive Summary'!$D$73),1,IF(GS$47&gt;'Executive Summary'!$D$73,ROUNDUP((GS$47-('Executive Summary'!$D$73))/12,0)+1,0))</f>
        <v>14</v>
      </c>
      <c r="GT50" s="768">
        <f>IF(AND(GT$47&gt;'Executive Summary'!$D$72,GT$47&lt;='Executive Summary'!$D$73),1,IF(GT$47&gt;'Executive Summary'!$D$73,ROUNDUP((GT$47-('Executive Summary'!$D$73))/12,0)+1,0))</f>
        <v>14</v>
      </c>
      <c r="GU50" s="768">
        <f>IF(AND(GU$47&gt;'Executive Summary'!$D$72,GU$47&lt;='Executive Summary'!$D$73),1,IF(GU$47&gt;'Executive Summary'!$D$73,ROUNDUP((GU$47-('Executive Summary'!$D$73))/12,0)+1,0))</f>
        <v>14</v>
      </c>
      <c r="GV50" s="768">
        <f>IF(AND(GV$47&gt;'Executive Summary'!$D$72,GV$47&lt;='Executive Summary'!$D$73),1,IF(GV$47&gt;'Executive Summary'!$D$73,ROUNDUP((GV$47-('Executive Summary'!$D$73))/12,0)+1,0))</f>
        <v>14</v>
      </c>
      <c r="GW50" s="768">
        <f>IF(AND(GW$47&gt;'Executive Summary'!$D$72,GW$47&lt;='Executive Summary'!$D$73),1,IF(GW$47&gt;'Executive Summary'!$D$73,ROUNDUP((GW$47-('Executive Summary'!$D$73))/12,0)+1,0))</f>
        <v>14</v>
      </c>
      <c r="GX50" s="768">
        <f>IF(AND(GX$47&gt;'Executive Summary'!$D$72,GX$47&lt;='Executive Summary'!$D$73),1,IF(GX$47&gt;'Executive Summary'!$D$73,ROUNDUP((GX$47-('Executive Summary'!$D$73))/12,0)+1,0))</f>
        <v>15</v>
      </c>
      <c r="GY50" s="768">
        <f>IF(AND(GY$47&gt;'Executive Summary'!$D$72,GY$47&lt;='Executive Summary'!$D$73),1,IF(GY$47&gt;'Executive Summary'!$D$73,ROUNDUP((GY$47-('Executive Summary'!$D$73))/12,0)+1,0))</f>
        <v>15</v>
      </c>
      <c r="GZ50" s="768">
        <f>IF(AND(GZ$47&gt;'Executive Summary'!$D$72,GZ$47&lt;='Executive Summary'!$D$73),1,IF(GZ$47&gt;'Executive Summary'!$D$73,ROUNDUP((GZ$47-('Executive Summary'!$D$73))/12,0)+1,0))</f>
        <v>15</v>
      </c>
      <c r="HA50" s="768">
        <f>IF(AND(HA$47&gt;'Executive Summary'!$D$72,HA$47&lt;='Executive Summary'!$D$73),1,IF(HA$47&gt;'Executive Summary'!$D$73,ROUNDUP((HA$47-('Executive Summary'!$D$73))/12,0)+1,0))</f>
        <v>15</v>
      </c>
      <c r="HB50" s="768">
        <f>IF(AND(HB$47&gt;'Executive Summary'!$D$72,HB$47&lt;='Executive Summary'!$D$73),1,IF(HB$47&gt;'Executive Summary'!$D$73,ROUNDUP((HB$47-('Executive Summary'!$D$73))/12,0)+1,0))</f>
        <v>15</v>
      </c>
      <c r="HC50" s="768">
        <f>IF(AND(HC$47&gt;'Executive Summary'!$D$72,HC$47&lt;='Executive Summary'!$D$73),1,IF(HC$47&gt;'Executive Summary'!$D$73,ROUNDUP((HC$47-('Executive Summary'!$D$73))/12,0)+1,0))</f>
        <v>15</v>
      </c>
      <c r="HD50" s="768">
        <f>IF(AND(HD$47&gt;'Executive Summary'!$D$72,HD$47&lt;='Executive Summary'!$D$73),1,IF(HD$47&gt;'Executive Summary'!$D$73,ROUNDUP((HD$47-('Executive Summary'!$D$73))/12,0)+1,0))</f>
        <v>15</v>
      </c>
      <c r="HE50" s="768">
        <f>IF(AND(HE$47&gt;'Executive Summary'!$D$72,HE$47&lt;='Executive Summary'!$D$73),1,IF(HE$47&gt;'Executive Summary'!$D$73,ROUNDUP((HE$47-('Executive Summary'!$D$73))/12,0)+1,0))</f>
        <v>15</v>
      </c>
      <c r="HF50" s="768">
        <f>IF(AND(HF$47&gt;'Executive Summary'!$D$72,HF$47&lt;='Executive Summary'!$D$73),1,IF(HF$47&gt;'Executive Summary'!$D$73,ROUNDUP((HF$47-('Executive Summary'!$D$73))/12,0)+1,0))</f>
        <v>15</v>
      </c>
      <c r="HG50" s="768">
        <f>IF(AND(HG$47&gt;'Executive Summary'!$D$72,HG$47&lt;='Executive Summary'!$D$73),1,IF(HG$47&gt;'Executive Summary'!$D$73,ROUNDUP((HG$47-('Executive Summary'!$D$73))/12,0)+1,0))</f>
        <v>15</v>
      </c>
      <c r="HH50" s="768">
        <f>IF(AND(HH$47&gt;'Executive Summary'!$D$72,HH$47&lt;='Executive Summary'!$D$73),1,IF(HH$47&gt;'Executive Summary'!$D$73,ROUNDUP((HH$47-('Executive Summary'!$D$73))/12,0)+1,0))</f>
        <v>15</v>
      </c>
      <c r="HI50" s="768">
        <f>IF(AND(HI$47&gt;'Executive Summary'!$D$72,HI$47&lt;='Executive Summary'!$D$73),1,IF(HI$47&gt;'Executive Summary'!$D$73,ROUNDUP((HI$47-('Executive Summary'!$D$73))/12,0)+1,0))</f>
        <v>15</v>
      </c>
      <c r="HJ50" s="768">
        <f>IF(AND(HJ$47&gt;'Executive Summary'!$D$72,HJ$47&lt;='Executive Summary'!$D$73),1,IF(HJ$47&gt;'Executive Summary'!$D$73,ROUNDUP((HJ$47-('Executive Summary'!$D$73))/12,0)+1,0))</f>
        <v>16</v>
      </c>
      <c r="HK50" s="768">
        <f>IF(AND(HK$47&gt;'Executive Summary'!$D$72,HK$47&lt;='Executive Summary'!$D$73),1,IF(HK$47&gt;'Executive Summary'!$D$73,ROUNDUP((HK$47-('Executive Summary'!$D$73))/12,0)+1,0))</f>
        <v>16</v>
      </c>
      <c r="HL50" s="768">
        <f>IF(AND(HL$47&gt;'Executive Summary'!$D$72,HL$47&lt;='Executive Summary'!$D$73),1,IF(HL$47&gt;'Executive Summary'!$D$73,ROUNDUP((HL$47-('Executive Summary'!$D$73))/12,0)+1,0))</f>
        <v>16</v>
      </c>
      <c r="HM50" s="768">
        <f>IF(AND(HM$47&gt;'Executive Summary'!$D$72,HM$47&lt;='Executive Summary'!$D$73),1,IF(HM$47&gt;'Executive Summary'!$D$73,ROUNDUP((HM$47-('Executive Summary'!$D$73))/12,0)+1,0))</f>
        <v>16</v>
      </c>
      <c r="HN50" s="768">
        <f>IF(AND(HN$47&gt;'Executive Summary'!$D$72,HN$47&lt;='Executive Summary'!$D$73),1,IF(HN$47&gt;'Executive Summary'!$D$73,ROUNDUP((HN$47-('Executive Summary'!$D$73))/12,0)+1,0))</f>
        <v>16</v>
      </c>
      <c r="HO50" s="768">
        <f>IF(AND(HO$47&gt;'Executive Summary'!$D$72,HO$47&lt;='Executive Summary'!$D$73),1,IF(HO$47&gt;'Executive Summary'!$D$73,ROUNDUP((HO$47-('Executive Summary'!$D$73))/12,0)+1,0))</f>
        <v>16</v>
      </c>
      <c r="HP50" s="768">
        <f>IF(AND(HP$47&gt;'Executive Summary'!$D$72,HP$47&lt;='Executive Summary'!$D$73),1,IF(HP$47&gt;'Executive Summary'!$D$73,ROUNDUP((HP$47-('Executive Summary'!$D$73))/12,0)+1,0))</f>
        <v>16</v>
      </c>
      <c r="HQ50" s="768">
        <f>IF(AND(HQ$47&gt;'Executive Summary'!$D$72,HQ$47&lt;='Executive Summary'!$D$73),1,IF(HQ$47&gt;'Executive Summary'!$D$73,ROUNDUP((HQ$47-('Executive Summary'!$D$73))/12,0)+1,0))</f>
        <v>16</v>
      </c>
      <c r="HR50" s="768">
        <f>IF(AND(HR$47&gt;'Executive Summary'!$D$72,HR$47&lt;='Executive Summary'!$D$73),1,IF(HR$47&gt;'Executive Summary'!$D$73,ROUNDUP((HR$47-('Executive Summary'!$D$73))/12,0)+1,0))</f>
        <v>16</v>
      </c>
      <c r="HS50" s="768">
        <f>IF(AND(HS$47&gt;'Executive Summary'!$D$72,HS$47&lt;='Executive Summary'!$D$73),1,IF(HS$47&gt;'Executive Summary'!$D$73,ROUNDUP((HS$47-('Executive Summary'!$D$73))/12,0)+1,0))</f>
        <v>16</v>
      </c>
      <c r="HT50" s="768">
        <f>IF(AND(HT$47&gt;'Executive Summary'!$D$72,HT$47&lt;='Executive Summary'!$D$73),1,IF(HT$47&gt;'Executive Summary'!$D$73,ROUNDUP((HT$47-('Executive Summary'!$D$73))/12,0)+1,0))</f>
        <v>16</v>
      </c>
      <c r="HU50" s="768">
        <f>IF(AND(HU$47&gt;'Executive Summary'!$D$72,HU$47&lt;='Executive Summary'!$D$73),1,IF(HU$47&gt;'Executive Summary'!$D$73,ROUNDUP((HU$47-('Executive Summary'!$D$73))/12,0)+1,0))</f>
        <v>16</v>
      </c>
      <c r="HV50" s="768">
        <f>IF(AND(HV$47&gt;'Executive Summary'!$D$72,HV$47&lt;='Executive Summary'!$D$73),1,IF(HV$47&gt;'Executive Summary'!$D$73,ROUNDUP((HV$47-('Executive Summary'!$D$73))/12,0)+1,0))</f>
        <v>17</v>
      </c>
      <c r="HW50" s="768">
        <f>IF(AND(HW$47&gt;'Executive Summary'!$D$72,HW$47&lt;='Executive Summary'!$D$73),1,IF(HW$47&gt;'Executive Summary'!$D$73,ROUNDUP((HW$47-('Executive Summary'!$D$73))/12,0)+1,0))</f>
        <v>17</v>
      </c>
      <c r="HX50" s="768">
        <f>IF(AND(HX$47&gt;'Executive Summary'!$D$72,HX$47&lt;='Executive Summary'!$D$73),1,IF(HX$47&gt;'Executive Summary'!$D$73,ROUNDUP((HX$47-('Executive Summary'!$D$73))/12,0)+1,0))</f>
        <v>17</v>
      </c>
      <c r="HY50" s="768">
        <f>IF(AND(HY$47&gt;'Executive Summary'!$D$72,HY$47&lt;='Executive Summary'!$D$73),1,IF(HY$47&gt;'Executive Summary'!$D$73,ROUNDUP((HY$47-('Executive Summary'!$D$73))/12,0)+1,0))</f>
        <v>17</v>
      </c>
      <c r="HZ50" s="768">
        <f>IF(AND(HZ$47&gt;'Executive Summary'!$D$72,HZ$47&lt;='Executive Summary'!$D$73),1,IF(HZ$47&gt;'Executive Summary'!$D$73,ROUNDUP((HZ$47-('Executive Summary'!$D$73))/12,0)+1,0))</f>
        <v>17</v>
      </c>
      <c r="IA50" s="768">
        <f>IF(AND(IA$47&gt;'Executive Summary'!$D$72,IA$47&lt;='Executive Summary'!$D$73),1,IF(IA$47&gt;'Executive Summary'!$D$73,ROUNDUP((IA$47-('Executive Summary'!$D$73))/12,0)+1,0))</f>
        <v>17</v>
      </c>
      <c r="IB50" s="768">
        <f>IF(AND(IB$47&gt;'Executive Summary'!$D$72,IB$47&lt;='Executive Summary'!$D$73),1,IF(IB$47&gt;'Executive Summary'!$D$73,ROUNDUP((IB$47-('Executive Summary'!$D$73))/12,0)+1,0))</f>
        <v>17</v>
      </c>
      <c r="IC50" s="768">
        <f>IF(AND(IC$47&gt;'Executive Summary'!$D$72,IC$47&lt;='Executive Summary'!$D$73),1,IF(IC$47&gt;'Executive Summary'!$D$73,ROUNDUP((IC$47-('Executive Summary'!$D$73))/12,0)+1,0))</f>
        <v>17</v>
      </c>
      <c r="ID50" s="768">
        <f>IF(AND(ID$47&gt;'Executive Summary'!$D$72,ID$47&lt;='Executive Summary'!$D$73),1,IF(ID$47&gt;'Executive Summary'!$D$73,ROUNDUP((ID$47-('Executive Summary'!$D$73))/12,0)+1,0))</f>
        <v>17</v>
      </c>
      <c r="IE50" s="768">
        <f>IF(AND(IE$47&gt;'Executive Summary'!$D$72,IE$47&lt;='Executive Summary'!$D$73),1,IF(IE$47&gt;'Executive Summary'!$D$73,ROUNDUP((IE$47-('Executive Summary'!$D$73))/12,0)+1,0))</f>
        <v>17</v>
      </c>
      <c r="IF50" s="768">
        <f>IF(AND(IF$47&gt;'Executive Summary'!$D$72,IF$47&lt;='Executive Summary'!$D$73),1,IF(IF$47&gt;'Executive Summary'!$D$73,ROUNDUP((IF$47-('Executive Summary'!$D$73))/12,0)+1,0))</f>
        <v>17</v>
      </c>
      <c r="IG50" s="768">
        <f>IF(AND(IG$47&gt;'Executive Summary'!$D$72,IG$47&lt;='Executive Summary'!$D$73),1,IF(IG$47&gt;'Executive Summary'!$D$73,ROUNDUP((IG$47-('Executive Summary'!$D$73))/12,0)+1,0))</f>
        <v>17</v>
      </c>
      <c r="IH50" s="768">
        <f>IF(AND(IH$47&gt;'Executive Summary'!$D$72,IH$47&lt;='Executive Summary'!$D$73),1,IF(IH$47&gt;'Executive Summary'!$D$73,ROUNDUP((IH$47-('Executive Summary'!$D$73))/12,0)+1,0))</f>
        <v>18</v>
      </c>
      <c r="II50" s="768">
        <f>IF(AND(II$47&gt;'Executive Summary'!$D$72,II$47&lt;='Executive Summary'!$D$73),1,IF(II$47&gt;'Executive Summary'!$D$73,ROUNDUP((II$47-('Executive Summary'!$D$73))/12,0)+1,0))</f>
        <v>18</v>
      </c>
      <c r="IJ50" s="768">
        <f>IF(AND(IJ$47&gt;'Executive Summary'!$D$72,IJ$47&lt;='Executive Summary'!$D$73),1,IF(IJ$47&gt;'Executive Summary'!$D$73,ROUNDUP((IJ$47-('Executive Summary'!$D$73))/12,0)+1,0))</f>
        <v>18</v>
      </c>
      <c r="IK50" s="768">
        <f>IF(AND(IK$47&gt;'Executive Summary'!$D$72,IK$47&lt;='Executive Summary'!$D$73),1,IF(IK$47&gt;'Executive Summary'!$D$73,ROUNDUP((IK$47-('Executive Summary'!$D$73))/12,0)+1,0))</f>
        <v>18</v>
      </c>
      <c r="IL50" s="768">
        <f>IF(AND(IL$47&gt;'Executive Summary'!$D$72,IL$47&lt;='Executive Summary'!$D$73),1,IF(IL$47&gt;'Executive Summary'!$D$73,ROUNDUP((IL$47-('Executive Summary'!$D$73))/12,0)+1,0))</f>
        <v>18</v>
      </c>
      <c r="IM50" s="1010"/>
    </row>
    <row r="51" spans="1:247" s="676" customFormat="1">
      <c r="B51" s="755"/>
      <c r="E51" s="772"/>
      <c r="F51" s="756"/>
      <c r="G51" s="756"/>
      <c r="H51" s="756"/>
      <c r="I51" s="756"/>
      <c r="J51" s="756"/>
      <c r="K51" s="756"/>
      <c r="L51" s="756"/>
      <c r="M51" s="756"/>
      <c r="N51" s="756"/>
      <c r="O51" s="756"/>
      <c r="P51" s="756"/>
      <c r="Q51" s="756"/>
      <c r="R51" s="756"/>
      <c r="S51" s="756"/>
      <c r="T51" s="756"/>
      <c r="U51" s="756"/>
      <c r="V51" s="756"/>
      <c r="W51" s="756"/>
      <c r="X51" s="756"/>
      <c r="Y51" s="756"/>
      <c r="Z51" s="756"/>
      <c r="AA51" s="756"/>
      <c r="AB51" s="756"/>
      <c r="AC51" s="756"/>
      <c r="AD51" s="756"/>
      <c r="AE51" s="756"/>
      <c r="AF51" s="756"/>
      <c r="AG51" s="756"/>
      <c r="AH51" s="756"/>
      <c r="AI51" s="756"/>
      <c r="AJ51" s="756"/>
      <c r="AK51" s="756"/>
      <c r="AL51" s="756"/>
      <c r="AM51" s="756"/>
      <c r="AN51" s="756"/>
      <c r="AO51" s="756"/>
      <c r="AP51" s="756"/>
      <c r="AQ51" s="756"/>
      <c r="AR51" s="756"/>
      <c r="AS51" s="756"/>
      <c r="AT51" s="756"/>
      <c r="AU51" s="756"/>
      <c r="AV51" s="756"/>
      <c r="AW51" s="756"/>
      <c r="AX51" s="756"/>
      <c r="AY51" s="756"/>
      <c r="AZ51" s="756"/>
      <c r="BA51" s="756"/>
      <c r="BB51" s="756"/>
      <c r="BC51" s="756"/>
      <c r="BD51" s="756"/>
      <c r="BE51" s="756"/>
      <c r="BF51" s="756"/>
      <c r="BG51" s="756"/>
      <c r="BH51" s="756"/>
      <c r="BI51" s="756"/>
      <c r="BJ51" s="756"/>
      <c r="BK51" s="756"/>
      <c r="BL51" s="756"/>
      <c r="BM51" s="756"/>
      <c r="BN51" s="756"/>
      <c r="BO51" s="756"/>
      <c r="BP51" s="756"/>
      <c r="BQ51" s="756"/>
      <c r="BR51" s="756"/>
      <c r="BS51" s="756"/>
      <c r="BT51" s="756"/>
      <c r="BU51" s="756"/>
      <c r="BV51" s="756"/>
      <c r="BW51" s="756"/>
      <c r="BX51" s="756"/>
      <c r="BY51" s="756"/>
      <c r="BZ51" s="756"/>
      <c r="CA51" s="756"/>
      <c r="CB51" s="756"/>
      <c r="CC51" s="756"/>
      <c r="CD51" s="756"/>
      <c r="CE51" s="756"/>
      <c r="CF51" s="756"/>
      <c r="CG51" s="756"/>
      <c r="CH51" s="756"/>
      <c r="CI51" s="756"/>
      <c r="CJ51" s="756"/>
      <c r="CK51" s="756"/>
      <c r="CL51" s="756"/>
      <c r="CM51" s="756"/>
      <c r="CN51" s="756"/>
      <c r="CO51" s="756"/>
      <c r="CP51" s="756"/>
      <c r="CQ51" s="756"/>
      <c r="CR51" s="756"/>
      <c r="CS51" s="756"/>
      <c r="CT51" s="756"/>
      <c r="CU51" s="756"/>
      <c r="CV51" s="756"/>
      <c r="CW51" s="756"/>
      <c r="CX51" s="756"/>
      <c r="CY51" s="756"/>
      <c r="CZ51" s="756"/>
      <c r="DA51" s="756"/>
      <c r="DB51" s="756"/>
      <c r="DC51" s="756"/>
      <c r="DD51" s="756"/>
      <c r="DE51" s="756"/>
      <c r="DF51" s="756"/>
      <c r="DG51" s="756"/>
      <c r="DH51" s="756"/>
      <c r="DI51" s="756"/>
      <c r="DJ51" s="756"/>
      <c r="DK51" s="756"/>
      <c r="DL51" s="756"/>
      <c r="DM51" s="756"/>
      <c r="DN51" s="756"/>
      <c r="DO51" s="756"/>
      <c r="DP51" s="756"/>
      <c r="DQ51" s="756"/>
      <c r="DR51" s="756"/>
      <c r="DS51" s="756"/>
      <c r="DT51" s="756"/>
      <c r="DU51" s="756"/>
      <c r="DV51" s="756"/>
      <c r="DW51" s="756"/>
      <c r="DX51" s="756"/>
      <c r="DY51" s="756"/>
      <c r="DZ51" s="756"/>
      <c r="EA51" s="756"/>
      <c r="EB51" s="756"/>
      <c r="EC51" s="756"/>
      <c r="ED51" s="756"/>
      <c r="EE51" s="756"/>
      <c r="EF51" s="756"/>
      <c r="EG51" s="756"/>
      <c r="EH51" s="756"/>
      <c r="EI51" s="756"/>
      <c r="EJ51" s="756"/>
      <c r="EK51" s="756"/>
      <c r="EL51" s="756"/>
      <c r="EM51" s="756"/>
      <c r="EN51" s="756"/>
      <c r="EO51" s="756"/>
      <c r="EP51" s="756"/>
      <c r="EQ51" s="756"/>
      <c r="ER51" s="756"/>
      <c r="ES51" s="756"/>
      <c r="ET51" s="756"/>
      <c r="EU51" s="756"/>
      <c r="EV51" s="756"/>
      <c r="EW51" s="756"/>
      <c r="EX51" s="756"/>
      <c r="EY51" s="756"/>
      <c r="EZ51" s="756"/>
      <c r="FA51" s="756"/>
      <c r="FB51" s="756"/>
      <c r="FC51" s="756"/>
      <c r="FD51" s="756"/>
      <c r="FE51" s="756"/>
      <c r="FF51" s="756"/>
      <c r="FG51" s="756"/>
      <c r="FH51" s="756"/>
      <c r="FI51" s="756"/>
      <c r="FJ51" s="756"/>
      <c r="FK51" s="756"/>
      <c r="FL51" s="756"/>
      <c r="FM51" s="756"/>
      <c r="FN51" s="756"/>
      <c r="FO51" s="756"/>
      <c r="FP51" s="756"/>
      <c r="FQ51" s="756"/>
      <c r="FR51" s="756"/>
      <c r="FS51" s="756"/>
      <c r="FT51" s="756"/>
      <c r="FU51" s="756"/>
      <c r="FV51" s="756"/>
      <c r="FW51" s="756"/>
      <c r="FX51" s="756"/>
      <c r="FY51" s="756"/>
      <c r="FZ51" s="756"/>
      <c r="GA51" s="756"/>
      <c r="GB51" s="756"/>
      <c r="GC51" s="756"/>
      <c r="GD51" s="756"/>
      <c r="GE51" s="756"/>
      <c r="GF51" s="756"/>
      <c r="GG51" s="756"/>
      <c r="GH51" s="756"/>
      <c r="GI51" s="756"/>
      <c r="GJ51" s="756"/>
      <c r="GK51" s="756"/>
      <c r="GL51" s="756"/>
      <c r="GM51" s="756"/>
      <c r="GN51" s="756"/>
      <c r="GO51" s="756"/>
      <c r="GP51" s="756"/>
      <c r="GQ51" s="756"/>
      <c r="GR51" s="756"/>
      <c r="GS51" s="756"/>
      <c r="GT51" s="756"/>
      <c r="GU51" s="756"/>
      <c r="GV51" s="756"/>
      <c r="GW51" s="756"/>
      <c r="GX51" s="756"/>
      <c r="GY51" s="756"/>
      <c r="GZ51" s="756"/>
      <c r="HA51" s="756"/>
      <c r="HB51" s="756"/>
      <c r="HC51" s="756"/>
      <c r="HD51" s="756"/>
      <c r="HE51" s="756"/>
      <c r="HF51" s="756"/>
      <c r="HG51" s="756"/>
      <c r="HH51" s="756"/>
      <c r="HI51" s="756"/>
      <c r="HJ51" s="756"/>
      <c r="HK51" s="756"/>
      <c r="HL51" s="756"/>
      <c r="HM51" s="756"/>
      <c r="HN51" s="756"/>
      <c r="HO51" s="756"/>
      <c r="HP51" s="756"/>
      <c r="HQ51" s="756"/>
      <c r="HR51" s="756"/>
      <c r="HS51" s="756"/>
      <c r="HT51" s="756"/>
      <c r="HU51" s="756"/>
      <c r="HV51" s="756"/>
      <c r="HW51" s="756"/>
      <c r="HX51" s="756"/>
      <c r="HY51" s="756"/>
      <c r="HZ51" s="756"/>
      <c r="IA51" s="756"/>
      <c r="IB51" s="756"/>
      <c r="IC51" s="756"/>
      <c r="ID51" s="756"/>
      <c r="IE51" s="756"/>
      <c r="IF51" s="756"/>
      <c r="IG51" s="756"/>
      <c r="IH51" s="756"/>
      <c r="II51" s="756"/>
      <c r="IJ51" s="756"/>
      <c r="IK51" s="756"/>
      <c r="IL51" s="756"/>
    </row>
    <row r="52" spans="1:247" s="676" customFormat="1">
      <c r="B52" s="747" t="s">
        <v>683</v>
      </c>
      <c r="C52" s="747"/>
      <c r="D52" s="748"/>
      <c r="E52" s="804">
        <f t="shared" ref="E52:E61" ca="1" si="19">SUM(F52:IL52)</f>
        <v>-83633889.72828415</v>
      </c>
      <c r="F52" s="725">
        <f>+-IF(F48&gt;$R$12,0,Development!AJ265)</f>
        <v>0</v>
      </c>
      <c r="G52" s="725">
        <f ca="1">+-IF(G48&gt;$R$12,0,Development!AK265)</f>
        <v>-37227421.310907088</v>
      </c>
      <c r="H52" s="725">
        <f ca="1">+-IF(H48&gt;$R$12,0,Development!AL265)</f>
        <v>-7024833.8638499873</v>
      </c>
      <c r="I52" s="725">
        <f ca="1">+-IF(I48&gt;$R$12,0,Development!AM265)</f>
        <v>-3933016.6601161035</v>
      </c>
      <c r="J52" s="725">
        <f ca="1">+-IF(J48&gt;$R$12,0,Development!AN265)</f>
        <v>-4172744.4248333648</v>
      </c>
      <c r="K52" s="725">
        <f ca="1">+-IF(K48&gt;$R$12,0,Development!AO265)</f>
        <v>-4369615.0466934834</v>
      </c>
      <c r="L52" s="725">
        <f ca="1">+-IF(L48&gt;$R$12,0,Development!AP265)</f>
        <v>-4511542.8114107437</v>
      </c>
      <c r="M52" s="725">
        <f ca="1">+-IF(M48&gt;$R$12,0,Development!AQ265)</f>
        <v>-4730527.7189851487</v>
      </c>
      <c r="N52" s="725">
        <f ca="1">+-IF(N48&gt;$R$12,0,Development!AR265)</f>
        <v>-5149460.5974232377</v>
      </c>
      <c r="O52" s="725">
        <f ca="1">+-IF(O48&gt;$R$12,0,Development!AS265)</f>
        <v>-5367248.8348623673</v>
      </c>
      <c r="P52" s="725">
        <f ca="1">+-IF(P48&gt;$R$12,0,Development!AT265)</f>
        <v>-5584568.8100746488</v>
      </c>
      <c r="Q52" s="725">
        <f ca="1">+-IF(Q48&gt;$R$12,0,Development!AU265)</f>
        <v>-1562909.64912799</v>
      </c>
      <c r="R52" s="725">
        <f ca="1">+-IF(R48&gt;$R$12,0,Development!AV265)</f>
        <v>0</v>
      </c>
      <c r="S52" s="725">
        <f ca="1">+-IF(S48&gt;$R$12,0,Development!AW265)</f>
        <v>0</v>
      </c>
      <c r="T52" s="725">
        <f ca="1">+-IF(T48&gt;$R$12,0,Development!AX265)</f>
        <v>0</v>
      </c>
      <c r="U52" s="725">
        <f ca="1">+-IF(U48&gt;$R$12,0,Development!AY265)</f>
        <v>0</v>
      </c>
      <c r="V52" s="725">
        <f ca="1">+-IF(V48&gt;$R$12,0,Development!AZ265)</f>
        <v>0</v>
      </c>
      <c r="W52" s="725">
        <f ca="1">+-IF(W48&gt;$R$12,0,Development!BA265)</f>
        <v>0</v>
      </c>
      <c r="X52" s="725">
        <f ca="1">+-IF(X48&gt;$R$12,0,Development!BB265)</f>
        <v>0</v>
      </c>
      <c r="Y52" s="725">
        <f ca="1">+-IF(Y48&gt;$R$12,0,Development!BC265)</f>
        <v>0</v>
      </c>
      <c r="Z52" s="725">
        <f ca="1">+-IF(Z48&gt;$R$12,0,Development!BD265)</f>
        <v>0</v>
      </c>
      <c r="AA52" s="725">
        <f ca="1">+-IF(AA48&gt;$R$12,0,Development!BE265)</f>
        <v>0</v>
      </c>
      <c r="AB52" s="725">
        <f ca="1">+-IF(AB48&gt;$R$12,0,Development!BF265)</f>
        <v>0</v>
      </c>
      <c r="AC52" s="725">
        <f ca="1">+-IF(AC48&gt;$R$12,0,Development!BG265)</f>
        <v>0</v>
      </c>
      <c r="AD52" s="725">
        <f ca="1">+-IF(AD48&gt;$R$12,0,Development!BH265)</f>
        <v>0</v>
      </c>
      <c r="AE52" s="725">
        <f ca="1">+-IF(AE48&gt;$R$12,0,Development!BI265)</f>
        <v>0</v>
      </c>
      <c r="AF52" s="725">
        <f ca="1">+-IF(AF48&gt;$R$12,0,Development!BJ265)</f>
        <v>0</v>
      </c>
      <c r="AG52" s="725">
        <f ca="1">+-IF(AG48&gt;$R$12,0,Development!BK265)</f>
        <v>0</v>
      </c>
      <c r="AH52" s="725">
        <f ca="1">+-IF(AH48&gt;$R$12,0,Development!BL265)</f>
        <v>0</v>
      </c>
      <c r="AI52" s="725">
        <f ca="1">+-IF(AI48&gt;$R$12,0,Development!BM265)</f>
        <v>0</v>
      </c>
      <c r="AJ52" s="725">
        <f ca="1">+-IF(AJ48&gt;$R$12,0,Development!BN265)</f>
        <v>0</v>
      </c>
      <c r="AK52" s="725">
        <f ca="1">+-IF(AK48&gt;$R$12,0,Development!BO265)</f>
        <v>0</v>
      </c>
      <c r="AL52" s="725">
        <f ca="1">+-IF(AL48&gt;$R$12,0,Development!BP265)</f>
        <v>0</v>
      </c>
      <c r="AM52" s="725">
        <f ca="1">+-IF(AM48&gt;$R$12,0,Development!BQ265)</f>
        <v>0</v>
      </c>
      <c r="AN52" s="725">
        <f ca="1">+-IF(AN48&gt;$R$12,0,Development!BR265)</f>
        <v>0</v>
      </c>
      <c r="AO52" s="725">
        <f ca="1">+-IF(AO48&gt;$R$12,0,Development!BS265)</f>
        <v>0</v>
      </c>
      <c r="AP52" s="725">
        <f ca="1">+-IF(AP48&gt;$R$12,0,Development!BT265)</f>
        <v>0</v>
      </c>
      <c r="AQ52" s="725">
        <f ca="1">+-IF(AQ48&gt;$R$12,0,Development!BU265)</f>
        <v>0</v>
      </c>
      <c r="AR52" s="725">
        <f ca="1">+-IF(AR48&gt;$R$12,0,Development!BV265)</f>
        <v>0</v>
      </c>
      <c r="AS52" s="725">
        <f ca="1">+-IF(AS48&gt;$R$12,0,Development!BW265)</f>
        <v>0</v>
      </c>
      <c r="AT52" s="725">
        <f ca="1">+-IF(AT48&gt;$R$12,0,Development!BX265)</f>
        <v>0</v>
      </c>
      <c r="AU52" s="725">
        <f ca="1">+-IF(AU48&gt;$R$12,0,Development!BY265)</f>
        <v>0</v>
      </c>
      <c r="AV52" s="725">
        <f ca="1">+-IF(AV48&gt;$R$12,0,Development!BZ265)</f>
        <v>0</v>
      </c>
      <c r="AW52" s="725">
        <f ca="1">+-IF(AW48&gt;$R$12,0,Development!CA265)</f>
        <v>0</v>
      </c>
      <c r="AX52" s="725">
        <f ca="1">+-IF(AX48&gt;$R$12,0,Development!CB265)</f>
        <v>0</v>
      </c>
      <c r="AY52" s="725">
        <f ca="1">+-IF(AY48&gt;$R$12,0,Development!CC265)</f>
        <v>0</v>
      </c>
      <c r="AZ52" s="725">
        <f ca="1">+-IF(AZ48&gt;$R$12,0,Development!CD265)</f>
        <v>0</v>
      </c>
      <c r="BA52" s="725">
        <f ca="1">+-IF(BA48&gt;$R$12,0,Development!CE265)</f>
        <v>0</v>
      </c>
      <c r="BB52" s="725">
        <f ca="1">+-IF(BB48&gt;$R$12,0,Development!CF265)</f>
        <v>0</v>
      </c>
      <c r="BC52" s="725">
        <f ca="1">+-IF(BC48&gt;$R$12,0,Development!CG265)</f>
        <v>0</v>
      </c>
      <c r="BD52" s="725">
        <f ca="1">+-IF(BD48&gt;$R$12,0,Development!CH265)</f>
        <v>0</v>
      </c>
      <c r="BE52" s="725">
        <f ca="1">+-IF(BE48&gt;$R$12,0,Development!CI265)</f>
        <v>0</v>
      </c>
      <c r="BF52" s="725">
        <f ca="1">+-IF(BF48&gt;$R$12,0,Development!CJ265)</f>
        <v>0</v>
      </c>
      <c r="BG52" s="725">
        <f ca="1">+-IF(BG48&gt;$R$12,0,Development!CK265)</f>
        <v>0</v>
      </c>
      <c r="BH52" s="725">
        <f ca="1">+-IF(BH48&gt;$R$12,0,Development!CL265)</f>
        <v>0</v>
      </c>
      <c r="BI52" s="725">
        <f ca="1">+-IF(BI48&gt;$R$12,0,Development!CM265)</f>
        <v>0</v>
      </c>
      <c r="BJ52" s="725">
        <f ca="1">+-IF(BJ48&gt;$R$12,0,Development!CN265)</f>
        <v>0</v>
      </c>
      <c r="BK52" s="725">
        <f ca="1">+-IF(BK48&gt;$R$12,0,Development!CO265)</f>
        <v>0</v>
      </c>
      <c r="BL52" s="725">
        <f ca="1">+-IF(BL48&gt;$R$12,0,Development!CP265)</f>
        <v>0</v>
      </c>
      <c r="BM52" s="725">
        <f ca="1">+-IF(BM48&gt;$R$12,0,Development!CQ265)</f>
        <v>0</v>
      </c>
      <c r="BN52" s="725">
        <f ca="1">+-IF(BN48&gt;$R$12,0,Development!CR265)</f>
        <v>0</v>
      </c>
      <c r="BO52" s="725">
        <f ca="1">+-IF(BO48&gt;$R$12,0,Development!CS265)</f>
        <v>0</v>
      </c>
      <c r="BP52" s="725">
        <f ca="1">+-IF(BP48&gt;$R$12,0,Development!CT265)</f>
        <v>0</v>
      </c>
      <c r="BQ52" s="725">
        <f ca="1">+-IF(BQ48&gt;$R$12,0,Development!CU265)</f>
        <v>0</v>
      </c>
      <c r="BR52" s="725">
        <f ca="1">+-IF(BR48&gt;$R$12,0,Development!CV265)</f>
        <v>0</v>
      </c>
      <c r="BS52" s="725">
        <f ca="1">+-IF(BS48&gt;$R$12,0,Development!CW265)</f>
        <v>0</v>
      </c>
      <c r="BT52" s="725">
        <f ca="1">+-IF(BT48&gt;$R$12,0,Development!CX265)</f>
        <v>0</v>
      </c>
      <c r="BU52" s="725">
        <f ca="1">+-IF(BU48&gt;$R$12,0,Development!CY265)</f>
        <v>0</v>
      </c>
      <c r="BV52" s="725">
        <f ca="1">+-IF(BV48&gt;$R$12,0,Development!CZ265)</f>
        <v>0</v>
      </c>
      <c r="BW52" s="725">
        <f ca="1">+-IF(BW48&gt;$R$12,0,Development!DA265)</f>
        <v>0</v>
      </c>
      <c r="BX52" s="725">
        <f ca="1">+-IF(BX48&gt;$R$12,0,Development!DB265)</f>
        <v>0</v>
      </c>
      <c r="BY52" s="725">
        <f ca="1">+-IF(BY48&gt;$R$12,0,Development!DC265)</f>
        <v>0</v>
      </c>
      <c r="BZ52" s="725">
        <f ca="1">+-IF(BZ48&gt;$R$12,0,Development!DD265)</f>
        <v>0</v>
      </c>
      <c r="CA52" s="725">
        <f ca="1">+-IF(CA48&gt;$R$12,0,Development!DE265)</f>
        <v>0</v>
      </c>
      <c r="CB52" s="725">
        <f ca="1">+-IF(CB48&gt;$R$12,0,Development!DF265)</f>
        <v>0</v>
      </c>
      <c r="CC52" s="725">
        <f ca="1">+-IF(CC48&gt;$R$12,0,Development!DG265)</f>
        <v>0</v>
      </c>
      <c r="CD52" s="725">
        <f ca="1">+-IF(CD48&gt;$R$12,0,Development!DH265)</f>
        <v>0</v>
      </c>
      <c r="CE52" s="725">
        <f ca="1">+-IF(CE48&gt;$R$12,0,Development!DI265)</f>
        <v>0</v>
      </c>
      <c r="CF52" s="725">
        <f ca="1">+-IF(CF48&gt;$R$12,0,Development!DJ265)</f>
        <v>0</v>
      </c>
      <c r="CG52" s="725">
        <f ca="1">+-IF(CG48&gt;$R$12,0,Development!DK265)</f>
        <v>0</v>
      </c>
      <c r="CH52" s="725">
        <f>+-IF(CH48&gt;$R$12,0,Development!DL265)</f>
        <v>0</v>
      </c>
      <c r="CI52" s="725">
        <f>+-IF(CI48&gt;$R$12,0,Development!DM265)</f>
        <v>0</v>
      </c>
      <c r="CJ52" s="725">
        <f>+-IF(CJ48&gt;$R$12,0,Development!DN265)</f>
        <v>0</v>
      </c>
      <c r="CK52" s="725">
        <f>+-IF(CK48&gt;$R$12,0,Development!DO265)</f>
        <v>0</v>
      </c>
      <c r="CL52" s="725">
        <f>+-IF(CL48&gt;$R$12,0,Development!DP265)</f>
        <v>0</v>
      </c>
      <c r="CM52" s="725">
        <f>+-IF(CM48&gt;$R$12,0,Development!DQ265)</f>
        <v>0</v>
      </c>
      <c r="CN52" s="725">
        <f>+-IF(CN48&gt;$R$12,0,Development!DR265)</f>
        <v>0</v>
      </c>
      <c r="CO52" s="725">
        <f>+-IF(CO48&gt;$R$12,0,Development!DS265)</f>
        <v>0</v>
      </c>
      <c r="CP52" s="725">
        <f>+-IF(CP48&gt;$R$12,0,Development!DT265)</f>
        <v>0</v>
      </c>
      <c r="CQ52" s="725">
        <f>+-IF(CQ48&gt;$R$12,0,Development!DU265)</f>
        <v>0</v>
      </c>
      <c r="CR52" s="725">
        <f>+-IF(CR48&gt;$R$12,0,Development!DV265)</f>
        <v>0</v>
      </c>
      <c r="CS52" s="725">
        <f>+-IF(CS48&gt;$R$12,0,Development!DW265)</f>
        <v>0</v>
      </c>
      <c r="CT52" s="725">
        <f>+-IF(CT48&gt;$R$12,0,Development!DX265)</f>
        <v>0</v>
      </c>
      <c r="CU52" s="725">
        <f>+-IF(CU48&gt;$R$12,0,Development!DY265)</f>
        <v>0</v>
      </c>
      <c r="CV52" s="725">
        <f>+-IF(CV48&gt;$R$12,0,Development!DZ265)</f>
        <v>0</v>
      </c>
      <c r="CW52" s="725">
        <f>+-IF(CW48&gt;$R$12,0,Development!EA265)</f>
        <v>0</v>
      </c>
      <c r="CX52" s="725">
        <f>+-IF(CX48&gt;$R$12,0,Development!EB265)</f>
        <v>0</v>
      </c>
      <c r="CY52" s="725">
        <f>+-IF(CY48&gt;$R$12,0,Development!EC265)</f>
        <v>0</v>
      </c>
      <c r="CZ52" s="725">
        <f>+-IF(CZ48&gt;$R$12,0,Development!ED265)</f>
        <v>0</v>
      </c>
      <c r="DA52" s="725">
        <f>+-IF(DA48&gt;$R$12,0,Development!EE265)</f>
        <v>0</v>
      </c>
      <c r="DB52" s="725">
        <f>+-IF(DB48&gt;$R$12,0,Development!EF265)</f>
        <v>0</v>
      </c>
      <c r="DC52" s="725">
        <f>+-IF(DC48&gt;$R$12,0,Development!EG265)</f>
        <v>0</v>
      </c>
      <c r="DD52" s="725">
        <f>+-IF(DD48&gt;$R$12,0,Development!EH265)</f>
        <v>0</v>
      </c>
      <c r="DE52" s="725">
        <f>+-IF(DE48&gt;$R$12,0,Development!EI265)</f>
        <v>0</v>
      </c>
      <c r="DF52" s="725">
        <f>+-IF(DF48&gt;$R$12,0,Development!EJ265)</f>
        <v>0</v>
      </c>
      <c r="DG52" s="725">
        <f>+-IF(DG48&gt;$R$12,0,Development!EK265)</f>
        <v>0</v>
      </c>
      <c r="DH52" s="725">
        <f>+-IF(DH48&gt;$R$12,0,Development!EL265)</f>
        <v>0</v>
      </c>
      <c r="DI52" s="725">
        <f>+-IF(DI48&gt;$R$12,0,Development!EM265)</f>
        <v>0</v>
      </c>
      <c r="DJ52" s="725">
        <f>+-IF(DJ48&gt;$R$12,0,Development!EN265)</f>
        <v>0</v>
      </c>
      <c r="DK52" s="725">
        <f>+-IF(DK48&gt;$R$12,0,Development!EO265)</f>
        <v>0</v>
      </c>
      <c r="DL52" s="725">
        <f>+-IF(DL48&gt;$R$12,0,Development!EP265)</f>
        <v>0</v>
      </c>
      <c r="DM52" s="725">
        <f>+-IF(DM48&gt;$R$12,0,Development!EQ265)</f>
        <v>0</v>
      </c>
      <c r="DN52" s="725">
        <f>+-IF(DN48&gt;$R$12,0,Development!ER265)</f>
        <v>0</v>
      </c>
      <c r="DO52" s="725">
        <f>+-IF(DO48&gt;$R$12,0,Development!ES265)</f>
        <v>0</v>
      </c>
      <c r="DP52" s="725">
        <f>+-IF(DP48&gt;$R$12,0,Development!ET265)</f>
        <v>0</v>
      </c>
      <c r="DQ52" s="725">
        <f>+-IF(DQ48&gt;$R$12,0,Development!EU265)</f>
        <v>0</v>
      </c>
      <c r="DR52" s="725">
        <f>+-IF(DR48&gt;$R$12,0,Development!EV265)</f>
        <v>0</v>
      </c>
      <c r="DS52" s="725">
        <f>+-IF(DS48&gt;$R$12,0,Development!EW265)</f>
        <v>0</v>
      </c>
      <c r="DT52" s="725">
        <f>+-IF(DT48&gt;$R$12,0,Development!EX265)</f>
        <v>0</v>
      </c>
      <c r="DU52" s="725">
        <f>+-IF(DU48&gt;$R$12,0,Development!EY265)</f>
        <v>0</v>
      </c>
      <c r="DV52" s="725">
        <f>+-IF(DV48&gt;$R$12,0,Development!EZ265)</f>
        <v>0</v>
      </c>
      <c r="DW52" s="725">
        <f>+-IF(DW48&gt;$R$12,0,Development!FA265)</f>
        <v>0</v>
      </c>
      <c r="DX52" s="725">
        <f>+-IF(DX48&gt;$R$12,0,Development!FB265)</f>
        <v>0</v>
      </c>
      <c r="DY52" s="725">
        <f>+-IF(DY48&gt;$R$12,0,Development!FC265)</f>
        <v>0</v>
      </c>
      <c r="DZ52" s="725">
        <f>+-IF(DZ48&gt;$R$12,0,Development!FD265)</f>
        <v>0</v>
      </c>
      <c r="EA52" s="725">
        <f>+-IF(EA48&gt;$R$12,0,Development!FE265)</f>
        <v>0</v>
      </c>
      <c r="EB52" s="725">
        <f>+-IF(EB48&gt;$R$12,0,Development!FF265)</f>
        <v>0</v>
      </c>
      <c r="EC52" s="725">
        <f>+-IF(EC48&gt;$R$12,0,Development!FG265)</f>
        <v>0</v>
      </c>
      <c r="ED52" s="725">
        <f>+-IF(ED48&gt;$R$12,0,Development!FH265)</f>
        <v>0</v>
      </c>
      <c r="EE52" s="725">
        <f>+-IF(EE48&gt;$R$12,0,Development!FI265)</f>
        <v>0</v>
      </c>
      <c r="EF52" s="725">
        <f>+-IF(EF48&gt;$R$12,0,Development!FJ265)</f>
        <v>0</v>
      </c>
      <c r="EG52" s="725">
        <f>+-IF(EG48&gt;$R$12,0,Development!FK265)</f>
        <v>0</v>
      </c>
      <c r="EH52" s="725">
        <f>+-IF(EH48&gt;$R$12,0,Development!FL265)</f>
        <v>0</v>
      </c>
      <c r="EI52" s="725">
        <f>+-IF(EI48&gt;$R$12,0,Development!FM265)</f>
        <v>0</v>
      </c>
      <c r="EJ52" s="725">
        <f>+-IF(EJ48&gt;$R$12,0,Development!FN265)</f>
        <v>0</v>
      </c>
      <c r="EK52" s="725">
        <f>+-IF(EK48&gt;$R$12,0,Development!FO265)</f>
        <v>0</v>
      </c>
      <c r="EL52" s="725">
        <f>+-IF(EL48&gt;$R$12,0,Development!FP265)</f>
        <v>0</v>
      </c>
      <c r="EM52" s="725">
        <f>+-IF(EM48&gt;$R$12,0,Development!FQ265)</f>
        <v>0</v>
      </c>
      <c r="EN52" s="725">
        <f>+-IF(EN48&gt;$R$12,0,Development!FR265)</f>
        <v>0</v>
      </c>
      <c r="EO52" s="725">
        <f>+-IF(EO48&gt;$R$12,0,Development!FS265)</f>
        <v>0</v>
      </c>
      <c r="EP52" s="725">
        <f>+-IF(EP48&gt;$R$12,0,Development!FT265)</f>
        <v>0</v>
      </c>
      <c r="EQ52" s="725">
        <f>+-IF(EQ48&gt;$R$12,0,Development!FU265)</f>
        <v>0</v>
      </c>
      <c r="ER52" s="725">
        <f>+-IF(ER48&gt;$R$12,0,Development!FV265)</f>
        <v>0</v>
      </c>
      <c r="ES52" s="725">
        <f>+-IF(ES48&gt;$R$12,0,Development!FW265)</f>
        <v>0</v>
      </c>
      <c r="ET52" s="725">
        <f>+-IF(ET48&gt;$R$12,0,Development!FX265)</f>
        <v>0</v>
      </c>
      <c r="EU52" s="725">
        <f>+-IF(EU48&gt;$R$12,0,Development!FY265)</f>
        <v>0</v>
      </c>
      <c r="EV52" s="725">
        <f>+-IF(EV48&gt;$R$12,0,Development!FZ265)</f>
        <v>0</v>
      </c>
      <c r="EW52" s="725">
        <f>+-IF(EW48&gt;$R$12,0,Development!GA265)</f>
        <v>0</v>
      </c>
      <c r="EX52" s="725">
        <f>+-IF(EX48&gt;$R$12,0,Development!GB265)</f>
        <v>0</v>
      </c>
      <c r="EY52" s="725">
        <f>+-IF(EY48&gt;$R$12,0,Development!GC265)</f>
        <v>0</v>
      </c>
      <c r="EZ52" s="725">
        <f>+-IF(EZ48&gt;$R$12,0,Development!GD265)</f>
        <v>0</v>
      </c>
      <c r="FA52" s="725">
        <f>+-IF(FA48&gt;$R$12,0,Development!GE265)</f>
        <v>0</v>
      </c>
      <c r="FB52" s="725">
        <f>+-IF(FB48&gt;$R$12,0,Development!GF265)</f>
        <v>0</v>
      </c>
      <c r="FC52" s="725">
        <f>+-IF(FC48&gt;$R$12,0,Development!GG265)</f>
        <v>0</v>
      </c>
      <c r="FD52" s="725">
        <f>+-IF(FD48&gt;$R$12,0,Development!GH265)</f>
        <v>0</v>
      </c>
      <c r="FE52" s="725">
        <f>+-IF(FE48&gt;$R$12,0,Development!GI265)</f>
        <v>0</v>
      </c>
      <c r="FF52" s="725">
        <f>+-IF(FF48&gt;$R$12,0,Development!GJ265)</f>
        <v>0</v>
      </c>
      <c r="FG52" s="725">
        <f>+-IF(FG48&gt;$R$12,0,Development!GK265)</f>
        <v>0</v>
      </c>
      <c r="FH52" s="725">
        <f>+-IF(FH48&gt;$R$12,0,Development!GL265)</f>
        <v>0</v>
      </c>
      <c r="FI52" s="725">
        <f>+-IF(FI48&gt;$R$12,0,Development!GM265)</f>
        <v>0</v>
      </c>
      <c r="FJ52" s="725">
        <f>+-IF(FJ48&gt;$R$12,0,Development!GN265)</f>
        <v>0</v>
      </c>
      <c r="FK52" s="725">
        <f>+-IF(FK48&gt;$R$12,0,Development!GO265)</f>
        <v>0</v>
      </c>
      <c r="FL52" s="725">
        <f>+-IF(FL48&gt;$R$12,0,Development!GP265)</f>
        <v>0</v>
      </c>
      <c r="FM52" s="725">
        <f>+-IF(FM48&gt;$R$12,0,Development!GQ265)</f>
        <v>0</v>
      </c>
      <c r="FN52" s="725">
        <f>+-IF(FN48&gt;$R$12,0,Development!GR265)</f>
        <v>0</v>
      </c>
      <c r="FO52" s="725">
        <f>+-IF(FO48&gt;$R$12,0,Development!GS265)</f>
        <v>0</v>
      </c>
      <c r="FP52" s="725">
        <f>+-IF(FP48&gt;$R$12,0,Development!GT265)</f>
        <v>0</v>
      </c>
      <c r="FQ52" s="725">
        <f>+-IF(FQ48&gt;$R$12,0,Development!GU265)</f>
        <v>0</v>
      </c>
      <c r="FR52" s="725">
        <f>+-IF(FR48&gt;$R$12,0,Development!GV265)</f>
        <v>0</v>
      </c>
      <c r="FS52" s="725">
        <f>+-IF(FS48&gt;$R$12,0,Development!GW265)</f>
        <v>0</v>
      </c>
      <c r="FT52" s="725">
        <f>+-IF(FT48&gt;$R$12,0,Development!GX265)</f>
        <v>0</v>
      </c>
      <c r="FU52" s="725">
        <f>+-IF(FU48&gt;$R$12,0,Development!GY265)</f>
        <v>0</v>
      </c>
      <c r="FV52" s="725">
        <f>+-IF(FV48&gt;$R$12,0,Development!GZ265)</f>
        <v>0</v>
      </c>
      <c r="FW52" s="725">
        <f>+-IF(FW48&gt;$R$12,0,Development!HA265)</f>
        <v>0</v>
      </c>
      <c r="FX52" s="725">
        <f>+-IF(FX48&gt;$R$12,0,Development!HB265)</f>
        <v>0</v>
      </c>
      <c r="FY52" s="725">
        <f>+-IF(FY48&gt;$R$12,0,Development!HC265)</f>
        <v>0</v>
      </c>
      <c r="FZ52" s="725">
        <f>+-IF(FZ48&gt;$R$12,0,Development!HD265)</f>
        <v>0</v>
      </c>
      <c r="GA52" s="725">
        <f>+-IF(GA48&gt;$R$12,0,Development!HE265)</f>
        <v>0</v>
      </c>
      <c r="GB52" s="725">
        <f>+-IF(GB48&gt;$R$12,0,Development!HF265)</f>
        <v>0</v>
      </c>
      <c r="GC52" s="725">
        <f>+-IF(GC48&gt;$R$12,0,Development!HG265)</f>
        <v>0</v>
      </c>
      <c r="GD52" s="725">
        <f>+-IF(GD48&gt;$R$12,0,Development!HH265)</f>
        <v>0</v>
      </c>
      <c r="GE52" s="725">
        <f>+-IF(GE48&gt;$R$12,0,Development!HI265)</f>
        <v>0</v>
      </c>
      <c r="GF52" s="725">
        <f>+-IF(GF48&gt;$R$12,0,Development!HJ265)</f>
        <v>0</v>
      </c>
      <c r="GG52" s="725">
        <f>+-IF(GG48&gt;$R$12,0,Development!HK265)</f>
        <v>0</v>
      </c>
      <c r="GH52" s="725">
        <f>+-IF(GH48&gt;$R$12,0,Development!HL265)</f>
        <v>0</v>
      </c>
      <c r="GI52" s="725">
        <f>+-IF(GI48&gt;$R$12,0,Development!HM265)</f>
        <v>0</v>
      </c>
      <c r="GJ52" s="725">
        <f>+-IF(GJ48&gt;$R$12,0,Development!HN265)</f>
        <v>0</v>
      </c>
      <c r="GK52" s="725">
        <f>+-IF(GK48&gt;$R$12,0,Development!HO265)</f>
        <v>0</v>
      </c>
      <c r="GL52" s="725">
        <f>+-IF(GL48&gt;$R$12,0,Development!HP265)</f>
        <v>0</v>
      </c>
      <c r="GM52" s="725">
        <f>+-IF(GM48&gt;$R$12,0,Development!HQ265)</f>
        <v>0</v>
      </c>
      <c r="GN52" s="725">
        <f>+-IF(GN48&gt;$R$12,0,Development!HR265)</f>
        <v>0</v>
      </c>
      <c r="GO52" s="725">
        <f>+-IF(GO48&gt;$R$12,0,Development!HS265)</f>
        <v>0</v>
      </c>
      <c r="GP52" s="725">
        <f>+-IF(GP48&gt;$R$12,0,Development!HT265)</f>
        <v>0</v>
      </c>
      <c r="GQ52" s="725">
        <f>+-IF(GQ48&gt;$R$12,0,Development!HU265)</f>
        <v>0</v>
      </c>
      <c r="GR52" s="725">
        <f>+-IF(GR48&gt;$R$12,0,Development!HV265)</f>
        <v>0</v>
      </c>
      <c r="GS52" s="725">
        <f>+-IF(GS48&gt;$R$12,0,Development!HW265)</f>
        <v>0</v>
      </c>
      <c r="GT52" s="725">
        <f>+-IF(GT48&gt;$R$12,0,Development!HX265)</f>
        <v>0</v>
      </c>
      <c r="GU52" s="725">
        <f>+-IF(GU48&gt;$R$12,0,Development!HY265)</f>
        <v>0</v>
      </c>
      <c r="GV52" s="725">
        <f>+-IF(GV48&gt;$R$12,0,Development!HZ265)</f>
        <v>0</v>
      </c>
      <c r="GW52" s="725">
        <f>+-IF(GW48&gt;$R$12,0,Development!IA265)</f>
        <v>0</v>
      </c>
      <c r="GX52" s="725">
        <f>+-IF(GX48&gt;$R$12,0,Development!IB265)</f>
        <v>0</v>
      </c>
      <c r="GY52" s="725">
        <f>+-IF(GY48&gt;$R$12,0,Development!IC265)</f>
        <v>0</v>
      </c>
      <c r="GZ52" s="725">
        <f>+-IF(GZ48&gt;$R$12,0,Development!ID265)</f>
        <v>0</v>
      </c>
      <c r="HA52" s="725">
        <f>+-IF(HA48&gt;$R$12,0,Development!IE265)</f>
        <v>0</v>
      </c>
      <c r="HB52" s="725">
        <f>+-IF(HB48&gt;$R$12,0,Development!IF265)</f>
        <v>0</v>
      </c>
      <c r="HC52" s="725">
        <f>+-IF(HC48&gt;$R$12,0,Development!IG265)</f>
        <v>0</v>
      </c>
      <c r="HD52" s="725">
        <f>+-IF(HD48&gt;$R$12,0,Development!IH265)</f>
        <v>0</v>
      </c>
      <c r="HE52" s="725">
        <f>+-IF(HE48&gt;$R$12,0,Development!II265)</f>
        <v>0</v>
      </c>
      <c r="HF52" s="725">
        <f>+-IF(HF48&gt;$R$12,0,Development!IJ265)</f>
        <v>0</v>
      </c>
      <c r="HG52" s="725">
        <f>+-IF(HG48&gt;$R$12,0,Development!IK265)</f>
        <v>0</v>
      </c>
      <c r="HH52" s="725">
        <f>+-IF(HH48&gt;$R$12,0,Development!IL265)</f>
        <v>0</v>
      </c>
      <c r="HI52" s="725">
        <f>+-IF(HI48&gt;$R$12,0,Development!IM265)</f>
        <v>0</v>
      </c>
      <c r="HJ52" s="725">
        <f>+-IF(HJ48&gt;$R$12,0,Development!IN265)</f>
        <v>0</v>
      </c>
      <c r="HK52" s="725">
        <f>+-IF(HK48&gt;$R$12,0,Development!IO265)</f>
        <v>0</v>
      </c>
      <c r="HL52" s="725">
        <f>+-IF(HL48&gt;$R$12,0,Development!IP265)</f>
        <v>0</v>
      </c>
      <c r="HM52" s="725">
        <f>+-IF(HM48&gt;$R$12,0,Development!IQ265)</f>
        <v>0</v>
      </c>
      <c r="HN52" s="725">
        <f>+-IF(HN48&gt;$R$12,0,Development!IR265)</f>
        <v>0</v>
      </c>
      <c r="HO52" s="725">
        <f>+-IF(HO48&gt;$R$12,0,Development!IS265)</f>
        <v>0</v>
      </c>
      <c r="HP52" s="725">
        <f>+-IF(HP48&gt;$R$12,0,Development!IT265)</f>
        <v>0</v>
      </c>
      <c r="HQ52" s="725">
        <f>+-IF(HQ48&gt;$R$12,0,Development!IU265)</f>
        <v>0</v>
      </c>
      <c r="HR52" s="725">
        <f>+-IF(HR48&gt;$R$12,0,Development!IV265)</f>
        <v>0</v>
      </c>
      <c r="HS52" s="725">
        <f>+-IF(HS48&gt;$R$12,0,Development!IW265)</f>
        <v>0</v>
      </c>
      <c r="HT52" s="725">
        <f>+-IF(HT48&gt;$R$12,0,Development!IX265)</f>
        <v>0</v>
      </c>
      <c r="HU52" s="725">
        <f>+-IF(HU48&gt;$R$12,0,Development!IY265)</f>
        <v>0</v>
      </c>
      <c r="HV52" s="725">
        <f>+-IF(HV48&gt;$R$12,0,Development!IZ265)</f>
        <v>0</v>
      </c>
      <c r="HW52" s="725">
        <f>+-IF(HW48&gt;$R$12,0,Development!JA265)</f>
        <v>0</v>
      </c>
      <c r="HX52" s="725">
        <f>+-IF(HX48&gt;$R$12,0,Development!JB265)</f>
        <v>0</v>
      </c>
      <c r="HY52" s="725">
        <f>+-IF(HY48&gt;$R$12,0,Development!JC265)</f>
        <v>0</v>
      </c>
      <c r="HZ52" s="725">
        <f>+-IF(HZ48&gt;$R$12,0,Development!JD265)</f>
        <v>0</v>
      </c>
      <c r="IA52" s="725">
        <f>+-IF(IA48&gt;$R$12,0,Development!JE265)</f>
        <v>0</v>
      </c>
      <c r="IB52" s="725">
        <f>+-IF(IB48&gt;$R$12,0,Development!JF265)</f>
        <v>0</v>
      </c>
      <c r="IC52" s="725">
        <f>+-IF(IC48&gt;$R$12,0,Development!JG265)</f>
        <v>0</v>
      </c>
      <c r="ID52" s="725">
        <f>+-IF(ID48&gt;$R$12,0,Development!JH265)</f>
        <v>0</v>
      </c>
      <c r="IE52" s="725">
        <f>+-IF(IE48&gt;$R$12,0,Development!JI265)</f>
        <v>0</v>
      </c>
      <c r="IF52" s="725">
        <f>+-IF(IF48&gt;$R$12,0,Development!JJ265)</f>
        <v>0</v>
      </c>
      <c r="IG52" s="725">
        <f>+-IF(IG48&gt;$R$12,0,Development!JK265)</f>
        <v>0</v>
      </c>
      <c r="IH52" s="725">
        <f>+-IF(IH48&gt;$R$12,0,Development!JL265)</f>
        <v>0</v>
      </c>
      <c r="II52" s="725">
        <f>+-IF(II48&gt;$R$12,0,Development!JM265)</f>
        <v>0</v>
      </c>
      <c r="IJ52" s="725">
        <f>+-IF(IJ48&gt;$R$12,0,Development!JN265)</f>
        <v>0</v>
      </c>
      <c r="IK52" s="725">
        <f>+-IF(IK48&gt;$R$12,0,Development!JO265)</f>
        <v>0</v>
      </c>
      <c r="IL52" s="725">
        <f>+-IF(IL48&gt;$R$12,0,Development!JP265)</f>
        <v>0</v>
      </c>
    </row>
    <row r="53" spans="1:247" s="676" customFormat="1">
      <c r="B53" s="747" t="s">
        <v>684</v>
      </c>
      <c r="C53" s="747"/>
      <c r="D53" s="748"/>
      <c r="E53" s="804">
        <f t="shared" ca="1" si="19"/>
        <v>76907699.950879335</v>
      </c>
      <c r="F53" s="725">
        <f>IF(F$50=1,INDEX(Development!$D$1:$EZ$300,MATCH(Development!$F$296,Development!$F$1:$F$300,0),MATCH(F$48,Development!$D$3:$EZ$3,0)),IF(AND(F$50&gt;1,F$50&lt;=$R$10),INDEX('Cash Flow'!$F$2:$O$45,MATCH('Cash Flow'!$A$45,'Cash Flow'!$A$2:$A$45,0),MATCH(F$50,'Cash Flow'!$F$2:$O$2,0))/12,0))</f>
        <v>0</v>
      </c>
      <c r="G53" s="725">
        <f>IF(G$50=1,INDEX(Development!$D$1:$EZ$300,MATCH(Development!$F$296,Development!$F$1:$F$300,0),MATCH(G$48,Development!$D$3:$EZ$3,0)),IF(AND(G$50&gt;1,G$50&lt;=$R$10),INDEX('Cash Flow'!$F$2:$O$45,MATCH('Cash Flow'!$A$45,'Cash Flow'!$A$2:$A$45,0),MATCH(G$50,'Cash Flow'!$F$2:$O$2,0))/12,0))</f>
        <v>0</v>
      </c>
      <c r="H53" s="725">
        <f>IF(H$50=1,INDEX(Development!$D$1:$EZ$300,MATCH(Development!$F$296,Development!$F$1:$F$300,0),MATCH(H$48,Development!$D$3:$EZ$3,0)),IF(AND(H$50&gt;1,H$50&lt;=$R$10),INDEX('Cash Flow'!$F$2:$O$45,MATCH('Cash Flow'!$A$45,'Cash Flow'!$A$2:$A$45,0),MATCH(H$50,'Cash Flow'!$F$2:$O$2,0))/12,0))</f>
        <v>0</v>
      </c>
      <c r="I53" s="725">
        <f>IF(I$50=1,INDEX(Development!$D$1:$EZ$300,MATCH(Development!$F$296,Development!$F$1:$F$300,0),MATCH(I$48,Development!$D$3:$EZ$3,0)),IF(AND(I$50&gt;1,I$50&lt;=$R$10),INDEX('Cash Flow'!$F$2:$O$45,MATCH('Cash Flow'!$A$45,'Cash Flow'!$A$2:$A$45,0),MATCH(I$50,'Cash Flow'!$F$2:$O$2,0))/12,0))</f>
        <v>0</v>
      </c>
      <c r="J53" s="725">
        <f>IF(J$50=1,INDEX(Development!$D$1:$EZ$300,MATCH(Development!$F$296,Development!$F$1:$F$300,0),MATCH(J$48,Development!$D$3:$EZ$3,0)),IF(AND(J$50&gt;1,J$50&lt;=$R$10),INDEX('Cash Flow'!$F$2:$O$45,MATCH('Cash Flow'!$A$45,'Cash Flow'!$A$2:$A$45,0),MATCH(J$50,'Cash Flow'!$F$2:$O$2,0))/12,0))</f>
        <v>0</v>
      </c>
      <c r="K53" s="725">
        <f>IF(K$50=1,INDEX(Development!$D$1:$EZ$300,MATCH(Development!$F$296,Development!$F$1:$F$300,0),MATCH(K$48,Development!$D$3:$EZ$3,0)),IF(AND(K$50&gt;1,K$50&lt;=$R$10),INDEX('Cash Flow'!$F$2:$O$45,MATCH('Cash Flow'!$A$45,'Cash Flow'!$A$2:$A$45,0),MATCH(K$50,'Cash Flow'!$F$2:$O$2,0))/12,0))</f>
        <v>0</v>
      </c>
      <c r="L53" s="725">
        <f>IF(L$50=1,INDEX(Development!$D$1:$EZ$300,MATCH(Development!$F$296,Development!$F$1:$F$300,0),MATCH(L$48,Development!$D$3:$EZ$3,0)),IF(AND(L$50&gt;1,L$50&lt;=$R$10),INDEX('Cash Flow'!$F$2:$O$45,MATCH('Cash Flow'!$A$45,'Cash Flow'!$A$2:$A$45,0),MATCH(L$50,'Cash Flow'!$F$2:$O$2,0))/12,0))</f>
        <v>0</v>
      </c>
      <c r="M53" s="725">
        <f>IF(M$50=1,INDEX(Development!$D$1:$EZ$300,MATCH(Development!$F$296,Development!$F$1:$F$300,0),MATCH(M$48,Development!$D$3:$EZ$3,0)),IF(AND(M$50&gt;1,M$50&lt;=$R$10),INDEX('Cash Flow'!$F$2:$O$45,MATCH('Cash Flow'!$A$45,'Cash Flow'!$A$2:$A$45,0),MATCH(M$50,'Cash Flow'!$F$2:$O$2,0))/12,0))</f>
        <v>0</v>
      </c>
      <c r="N53" s="725">
        <f>IF(N$50=1,INDEX(Development!$D$1:$EZ$300,MATCH(Development!$F$296,Development!$F$1:$F$300,0),MATCH(N$48,Development!$D$3:$EZ$3,0)),IF(AND(N$50&gt;1,N$50&lt;=$R$10),INDEX('Cash Flow'!$F$2:$O$45,MATCH('Cash Flow'!$A$45,'Cash Flow'!$A$2:$A$45,0),MATCH(N$50,'Cash Flow'!$F$2:$O$2,0))/12,0))</f>
        <v>0</v>
      </c>
      <c r="O53" s="725">
        <f>IF(O$50=1,INDEX(Development!$D$1:$EZ$300,MATCH(Development!$F$296,Development!$F$1:$F$300,0),MATCH(O$48,Development!$D$3:$EZ$3,0)),IF(AND(O$50&gt;1,O$50&lt;=$R$10),INDEX('Cash Flow'!$F$2:$O$45,MATCH('Cash Flow'!$A$45,'Cash Flow'!$A$2:$A$45,0),MATCH(O$50,'Cash Flow'!$F$2:$O$2,0))/12,0))</f>
        <v>0</v>
      </c>
      <c r="P53" s="725">
        <f>IF(P$50=1,INDEX(Development!$D$1:$EZ$300,MATCH(Development!$F$296,Development!$F$1:$F$300,0),MATCH(P$48,Development!$D$3:$EZ$3,0)),IF(AND(P$50&gt;1,P$50&lt;=$R$10),INDEX('Cash Flow'!$F$2:$O$45,MATCH('Cash Flow'!$A$45,'Cash Flow'!$A$2:$A$45,0),MATCH(P$50,'Cash Flow'!$F$2:$O$2,0))/12,0))</f>
        <v>0</v>
      </c>
      <c r="Q53" s="725">
        <f>IF(Q$50=1,INDEX(Development!$D$1:$EZ$300,MATCH(Development!$F$296,Development!$F$1:$F$300,0),MATCH(Q$48,Development!$D$3:$EZ$3,0)),IF(AND(Q$50&gt;1,Q$50&lt;=$R$10),INDEX('Cash Flow'!$F$2:$O$45,MATCH('Cash Flow'!$A$45,'Cash Flow'!$A$2:$A$45,0),MATCH(Q$50,'Cash Flow'!$F$2:$O$2,0))/12,0))</f>
        <v>0</v>
      </c>
      <c r="R53" s="725">
        <f>IF(R$50=1,INDEX(Development!$D$1:$EZ$300,MATCH(Development!$F$296,Development!$F$1:$F$300,0),MATCH(R$48,Development!$D$3:$EZ$3,0)),IF(AND(R$50&gt;1,R$50&lt;=$R$10),INDEX('Cash Flow'!$F$2:$O$45,MATCH('Cash Flow'!$A$45,'Cash Flow'!$A$2:$A$45,0),MATCH(R$50,'Cash Flow'!$F$2:$O$2,0))/12,0))</f>
        <v>0</v>
      </c>
      <c r="S53" s="725">
        <f>IF(S$50=1,INDEX(Development!$D$1:$EZ$300,MATCH(Development!$F$296,Development!$F$1:$F$300,0),MATCH(S$48,Development!$D$3:$EZ$3,0)),IF(AND(S$50&gt;1,S$50&lt;=$R$10),INDEX('Cash Flow'!$F$2:$O$45,MATCH('Cash Flow'!$A$45,'Cash Flow'!$A$2:$A$45,0),MATCH(S$50,'Cash Flow'!$F$2:$O$2,0))/12,0))</f>
        <v>0</v>
      </c>
      <c r="T53" s="725">
        <f>IF(T$50=1,INDEX(Development!$D$1:$EZ$300,MATCH(Development!$F$296,Development!$F$1:$F$300,0),MATCH(T$48,Development!$D$3:$EZ$3,0)),IF(AND(T$50&gt;1,T$50&lt;=$R$10),INDEX('Cash Flow'!$F$2:$O$45,MATCH('Cash Flow'!$A$45,'Cash Flow'!$A$2:$A$45,0),MATCH(T$50,'Cash Flow'!$F$2:$O$2,0))/12,0))</f>
        <v>0</v>
      </c>
      <c r="U53" s="725">
        <f>IF(U$50=1,INDEX(Development!$D$1:$EZ$300,MATCH(Development!$F$296,Development!$F$1:$F$300,0),MATCH(U$48,Development!$D$3:$EZ$3,0)),IF(AND(U$50&gt;1,U$50&lt;=$R$10),INDEX('Cash Flow'!$F$2:$O$45,MATCH('Cash Flow'!$A$45,'Cash Flow'!$A$2:$A$45,0),MATCH(U$50,'Cash Flow'!$F$2:$O$2,0))/12,0))</f>
        <v>0</v>
      </c>
      <c r="V53" s="725">
        <f>IF(V$50=1,INDEX(Development!$D$1:$EZ$300,MATCH(Development!$F$296,Development!$F$1:$F$300,0),MATCH(V$48,Development!$D$3:$EZ$3,0)),IF(AND(V$50&gt;1,V$50&lt;=$R$10),INDEX('Cash Flow'!$F$2:$O$45,MATCH('Cash Flow'!$A$45,'Cash Flow'!$A$2:$A$45,0),MATCH(V$50,'Cash Flow'!$F$2:$O$2,0))/12,0))</f>
        <v>0</v>
      </c>
      <c r="W53" s="725">
        <f>IF(W$50=1,INDEX(Development!$D$1:$EZ$300,MATCH(Development!$F$296,Development!$F$1:$F$300,0),MATCH(W$48,Development!$D$3:$EZ$3,0)),IF(AND(W$50&gt;1,W$50&lt;=$R$10),INDEX('Cash Flow'!$F$2:$O$45,MATCH('Cash Flow'!$A$45,'Cash Flow'!$A$2:$A$45,0),MATCH(W$50,'Cash Flow'!$F$2:$O$2,0))/12,0))</f>
        <v>0</v>
      </c>
      <c r="X53" s="725">
        <f>IF(X$50=1,INDEX(Development!$D$1:$EZ$300,MATCH(Development!$F$296,Development!$F$1:$F$300,0),MATCH(X$48,Development!$D$3:$EZ$3,0)),IF(AND(X$50&gt;1,X$50&lt;=$R$10),INDEX('Cash Flow'!$F$2:$O$45,MATCH('Cash Flow'!$A$45,'Cash Flow'!$A$2:$A$45,0),MATCH(X$50,'Cash Flow'!$F$2:$O$2,0))/12,0))</f>
        <v>0</v>
      </c>
      <c r="Y53" s="725">
        <f>IF(Y$50=1,INDEX(Development!$D$1:$EZ$300,MATCH(Development!$F$296,Development!$F$1:$F$300,0),MATCH(Y$48,Development!$D$3:$EZ$3,0)),IF(AND(Y$50&gt;1,Y$50&lt;=$R$10),INDEX('Cash Flow'!$F$2:$O$45,MATCH('Cash Flow'!$A$45,'Cash Flow'!$A$2:$A$45,0),MATCH(Y$50,'Cash Flow'!$F$2:$O$2,0))/12,0))</f>
        <v>0</v>
      </c>
      <c r="Z53" s="725">
        <f>IF(Z$50=1,INDEX(Development!$D$1:$EZ$300,MATCH(Development!$F$296,Development!$F$1:$F$300,0),MATCH(Z$48,Development!$D$3:$EZ$3,0)),IF(AND(Z$50&gt;1,Z$50&lt;=$R$10),INDEX('Cash Flow'!$F$2:$O$45,MATCH('Cash Flow'!$A$45,'Cash Flow'!$A$2:$A$45,0),MATCH(Z$50,'Cash Flow'!$F$2:$O$2,0))/12,0))</f>
        <v>0</v>
      </c>
      <c r="AA53" s="725">
        <f>IF(AA$50=1,INDEX(Development!$D$1:$EZ$300,MATCH(Development!$F$296,Development!$F$1:$F$300,0),MATCH(AA$48,Development!$D$3:$EZ$3,0)),IF(AND(AA$50&gt;1,AA$50&lt;=$R$10),INDEX('Cash Flow'!$F$2:$O$45,MATCH('Cash Flow'!$A$45,'Cash Flow'!$A$2:$A$45,0),MATCH(AA$50,'Cash Flow'!$F$2:$O$2,0))/12,0))</f>
        <v>0</v>
      </c>
      <c r="AB53" s="725">
        <f>IF(AB$50=1,INDEX(Development!$D$1:$EZ$300,MATCH(Development!$F$296,Development!$F$1:$F$300,0),MATCH(AB$48,Development!$D$3:$EZ$3,0)),IF(AND(AB$50&gt;1,AB$50&lt;=$R$10),INDEX('Cash Flow'!$F$2:$O$45,MATCH('Cash Flow'!$A$45,'Cash Flow'!$A$2:$A$45,0),MATCH(AB$50,'Cash Flow'!$F$2:$O$2,0))/12,0))</f>
        <v>0</v>
      </c>
      <c r="AC53" s="725">
        <f>IF(AC$50=1,INDEX(Development!$D$1:$EZ$300,MATCH(Development!$F$296,Development!$F$1:$F$300,0),MATCH(AC$48,Development!$D$3:$EZ$3,0)),IF(AND(AC$50&gt;1,AC$50&lt;=$R$10),INDEX('Cash Flow'!$F$2:$O$45,MATCH('Cash Flow'!$A$45,'Cash Flow'!$A$2:$A$45,0),MATCH(AC$50,'Cash Flow'!$F$2:$O$2,0))/12,0))</f>
        <v>0</v>
      </c>
      <c r="AD53" s="725">
        <f>IF(AD$50=1,INDEX(Development!$D$1:$EZ$300,MATCH(Development!$F$296,Development!$F$1:$F$300,0),MATCH(AD$48,Development!$D$3:$EZ$3,0)),IF(AND(AD$50&gt;1,AD$50&lt;=$R$10),INDEX('Cash Flow'!$F$2:$O$45,MATCH('Cash Flow'!$A$45,'Cash Flow'!$A$2:$A$45,0),MATCH(AD$50,'Cash Flow'!$F$2:$O$2,0))/12,0))</f>
        <v>0</v>
      </c>
      <c r="AE53" s="725">
        <f>IF(AE$50=1,INDEX(Development!$D$1:$EZ$300,MATCH(Development!$F$296,Development!$F$1:$F$300,0),MATCH(AE$48,Development!$D$3:$EZ$3,0)),IF(AND(AE$50&gt;1,AE$50&lt;=$R$10),INDEX('Cash Flow'!$F$2:$O$45,MATCH('Cash Flow'!$A$45,'Cash Flow'!$A$2:$A$45,0),MATCH(AE$50,'Cash Flow'!$F$2:$O$2,0))/12,0))</f>
        <v>0</v>
      </c>
      <c r="AF53" s="725">
        <f>IF(AF$50=1,INDEX(Development!$D$1:$EZ$300,MATCH(Development!$F$296,Development!$F$1:$F$300,0),MATCH(AF$48,Development!$D$3:$EZ$3,0)),IF(AND(AF$50&gt;1,AF$50&lt;=$R$10),INDEX('Cash Flow'!$F$2:$O$45,MATCH('Cash Flow'!$A$45,'Cash Flow'!$A$2:$A$45,0),MATCH(AF$50,'Cash Flow'!$F$2:$O$2,0))/12,0))</f>
        <v>0</v>
      </c>
      <c r="AG53" s="725">
        <f>IF(AG$50=1,INDEX(Development!$D$1:$EZ$300,MATCH(Development!$F$296,Development!$F$1:$F$300,0),MATCH(AG$48,Development!$D$3:$EZ$3,0)),IF(AND(AG$50&gt;1,AG$50&lt;=$R$10),INDEX('Cash Flow'!$F$2:$O$45,MATCH('Cash Flow'!$A$45,'Cash Flow'!$A$2:$A$45,0),MATCH(AG$50,'Cash Flow'!$F$2:$O$2,0))/12,0))</f>
        <v>0</v>
      </c>
      <c r="AH53" s="725">
        <f>IF(AH$50=1,INDEX(Development!$D$1:$EZ$300,MATCH(Development!$F$296,Development!$F$1:$F$300,0),MATCH(AH$48,Development!$D$3:$EZ$3,0)),IF(AND(AH$50&gt;1,AH$50&lt;=$R$10),INDEX('Cash Flow'!$F$2:$O$45,MATCH('Cash Flow'!$A$45,'Cash Flow'!$A$2:$A$45,0),MATCH(AH$50,'Cash Flow'!$F$2:$O$2,0))/12,0))</f>
        <v>0</v>
      </c>
      <c r="AI53" s="725">
        <f>IF(AI$50=1,INDEX(Development!$D$1:$EZ$300,MATCH(Development!$F$296,Development!$F$1:$F$300,0),MATCH(AI$48,Development!$D$3:$EZ$3,0)),IF(AND(AI$50&gt;1,AI$50&lt;=$R$10),INDEX('Cash Flow'!$F$2:$O$45,MATCH('Cash Flow'!$A$45,'Cash Flow'!$A$2:$A$45,0),MATCH(AI$50,'Cash Flow'!$F$2:$O$2,0))/12,0))</f>
        <v>0</v>
      </c>
      <c r="AJ53" s="725">
        <f>IF(AJ$50=1,INDEX(Development!$D$1:$EZ$300,MATCH(Development!$F$296,Development!$F$1:$F$300,0),MATCH(AJ$48,Development!$D$3:$EZ$3,0)),IF(AND(AJ$50&gt;1,AJ$50&lt;=$R$10),INDEX('Cash Flow'!$F$2:$O$45,MATCH('Cash Flow'!$A$45,'Cash Flow'!$A$2:$A$45,0),MATCH(AJ$50,'Cash Flow'!$F$2:$O$2,0))/12,0))</f>
        <v>0</v>
      </c>
      <c r="AK53" s="725">
        <f>IF(AK$50=1,INDEX(Development!$D$1:$EZ$300,MATCH(Development!$F$296,Development!$F$1:$F$300,0),MATCH(AK$48,Development!$D$3:$EZ$3,0)),IF(AND(AK$50&gt;1,AK$50&lt;=$R$10),INDEX('Cash Flow'!$F$2:$O$45,MATCH('Cash Flow'!$A$45,'Cash Flow'!$A$2:$A$45,0),MATCH(AK$50,'Cash Flow'!$F$2:$O$2,0))/12,0))</f>
        <v>0</v>
      </c>
      <c r="AL53" s="725">
        <f ca="1">IF(AL$50=1,INDEX(Development!$D$1:$EZ$300,MATCH(Development!$F$296,Development!$F$1:$F$300,0),MATCH(AL$48,Development!$D$3:$EZ$3,0)),IF(AND(AL$50&gt;1,AL$50&lt;=$R$10),INDEX('Cash Flow'!$F$2:$O$45,MATCH('Cash Flow'!$A$45,'Cash Flow'!$A$2:$A$45,0),MATCH(AL$50,'Cash Flow'!$F$2:$O$2,0))/12,0))</f>
        <v>1302450.6048678064</v>
      </c>
      <c r="AM53" s="725">
        <f ca="1">IF(AM$50=1,INDEX(Development!$D$1:$EZ$300,MATCH(Development!$F$296,Development!$F$1:$F$300,0),MATCH(AM$48,Development!$D$3:$EZ$3,0)),IF(AND(AM$50&gt;1,AM$50&lt;=$R$10),INDEX('Cash Flow'!$F$2:$O$45,MATCH('Cash Flow'!$A$45,'Cash Flow'!$A$2:$A$45,0),MATCH(AM$50,'Cash Flow'!$F$2:$O$2,0))/12,0))</f>
        <v>1267454.1295432788</v>
      </c>
      <c r="AN53" s="725">
        <f ca="1">IF(AN$50=1,INDEX(Development!$D$1:$EZ$300,MATCH(Development!$F$296,Development!$F$1:$F$300,0),MATCH(AN$48,Development!$D$3:$EZ$3,0)),IF(AND(AN$50&gt;1,AN$50&lt;=$R$10),INDEX('Cash Flow'!$F$2:$O$45,MATCH('Cash Flow'!$A$45,'Cash Flow'!$A$2:$A$45,0),MATCH(AN$50,'Cash Flow'!$F$2:$O$2,0))/12,0))</f>
        <v>1267454.1295432788</v>
      </c>
      <c r="AO53" s="725">
        <f ca="1">IF(AO$50=1,INDEX(Development!$D$1:$EZ$300,MATCH(Development!$F$296,Development!$F$1:$F$300,0),MATCH(AO$48,Development!$D$3:$EZ$3,0)),IF(AND(AO$50&gt;1,AO$50&lt;=$R$10),INDEX('Cash Flow'!$F$2:$O$45,MATCH('Cash Flow'!$A$45,'Cash Flow'!$A$2:$A$45,0),MATCH(AO$50,'Cash Flow'!$F$2:$O$2,0))/12,0))</f>
        <v>1272595.4416070231</v>
      </c>
      <c r="AP53" s="725">
        <f ca="1">IF(AP$50=1,INDEX(Development!$D$1:$EZ$300,MATCH(Development!$F$296,Development!$F$1:$F$300,0),MATCH(AP$48,Development!$D$3:$EZ$3,0)),IF(AND(AP$50&gt;1,AP$50&lt;=$R$10),INDEX('Cash Flow'!$F$2:$O$45,MATCH('Cash Flow'!$A$45,'Cash Flow'!$A$2:$A$45,0),MATCH(AP$50,'Cash Flow'!$F$2:$O$2,0))/12,0))</f>
        <v>1272595.4416070231</v>
      </c>
      <c r="AQ53" s="725">
        <f ca="1">IF(AQ$50=1,INDEX(Development!$D$1:$EZ$300,MATCH(Development!$F$296,Development!$F$1:$F$300,0),MATCH(AQ$48,Development!$D$3:$EZ$3,0)),IF(AND(AQ$50&gt;1,AQ$50&lt;=$R$10),INDEX('Cash Flow'!$F$2:$O$45,MATCH('Cash Flow'!$A$45,'Cash Flow'!$A$2:$A$45,0),MATCH(AQ$50,'Cash Flow'!$F$2:$O$2,0))/12,0))</f>
        <v>1272595.4416070231</v>
      </c>
      <c r="AR53" s="725">
        <f ca="1">IF(AR$50=1,INDEX(Development!$D$1:$EZ$300,MATCH(Development!$F$296,Development!$F$1:$F$300,0),MATCH(AR$48,Development!$D$3:$EZ$3,0)),IF(AND(AR$50&gt;1,AR$50&lt;=$R$10),INDEX('Cash Flow'!$F$2:$O$45,MATCH('Cash Flow'!$A$45,'Cash Flow'!$A$2:$A$45,0),MATCH(AR$50,'Cash Flow'!$F$2:$O$2,0))/12,0))</f>
        <v>1272595.4416070231</v>
      </c>
      <c r="AS53" s="725">
        <f ca="1">IF(AS$50=1,INDEX(Development!$D$1:$EZ$300,MATCH(Development!$F$296,Development!$F$1:$F$300,0),MATCH(AS$48,Development!$D$3:$EZ$3,0)),IF(AND(AS$50&gt;1,AS$50&lt;=$R$10),INDEX('Cash Flow'!$F$2:$O$45,MATCH('Cash Flow'!$A$45,'Cash Flow'!$A$2:$A$45,0),MATCH(AS$50,'Cash Flow'!$F$2:$O$2,0))/12,0))</f>
        <v>1272595.4416070231</v>
      </c>
      <c r="AT53" s="725">
        <f ca="1">IF(AT$50=1,INDEX(Development!$D$1:$EZ$300,MATCH(Development!$F$296,Development!$F$1:$F$300,0),MATCH(AT$48,Development!$D$3:$EZ$3,0)),IF(AND(AT$50&gt;1,AT$50&lt;=$R$10),INDEX('Cash Flow'!$F$2:$O$45,MATCH('Cash Flow'!$A$45,'Cash Flow'!$A$2:$A$45,0),MATCH(AT$50,'Cash Flow'!$F$2:$O$2,0))/12,0))</f>
        <v>1272595.4416070231</v>
      </c>
      <c r="AU53" s="725">
        <f ca="1">IF(AU$50=1,INDEX(Development!$D$1:$EZ$300,MATCH(Development!$F$296,Development!$F$1:$F$300,0),MATCH(AU$48,Development!$D$3:$EZ$3,0)),IF(AND(AU$50&gt;1,AU$50&lt;=$R$10),INDEX('Cash Flow'!$F$2:$O$45,MATCH('Cash Flow'!$A$45,'Cash Flow'!$A$2:$A$45,0),MATCH(AU$50,'Cash Flow'!$F$2:$O$2,0))/12,0))</f>
        <v>1272595.4416070231</v>
      </c>
      <c r="AV53" s="725">
        <f ca="1">IF(AV$50=1,INDEX(Development!$D$1:$EZ$300,MATCH(Development!$F$296,Development!$F$1:$F$300,0),MATCH(AV$48,Development!$D$3:$EZ$3,0)),IF(AND(AV$50&gt;1,AV$50&lt;=$R$10),INDEX('Cash Flow'!$F$2:$O$45,MATCH('Cash Flow'!$A$45,'Cash Flow'!$A$2:$A$45,0),MATCH(AV$50,'Cash Flow'!$F$2:$O$2,0))/12,0))</f>
        <v>1272595.4416070231</v>
      </c>
      <c r="AW53" s="725">
        <f ca="1">IF(AW$50=1,INDEX(Development!$D$1:$EZ$300,MATCH(Development!$F$296,Development!$F$1:$F$300,0),MATCH(AW$48,Development!$D$3:$EZ$3,0)),IF(AND(AW$50&gt;1,AW$50&lt;=$R$10),INDEX('Cash Flow'!$F$2:$O$45,MATCH('Cash Flow'!$A$45,'Cash Flow'!$A$2:$A$45,0),MATCH(AW$50,'Cash Flow'!$F$2:$O$2,0))/12,0))</f>
        <v>1272595.4416070231</v>
      </c>
      <c r="AX53" s="725">
        <f ca="1">IF(AX$50=1,INDEX(Development!$D$1:$EZ$300,MATCH(Development!$F$296,Development!$F$1:$F$300,0),MATCH(AX$48,Development!$D$3:$EZ$3,0)),IF(AND(AX$50&gt;1,AX$50&lt;=$R$10),INDEX('Cash Flow'!$F$2:$O$45,MATCH('Cash Flow'!$A$45,'Cash Flow'!$A$2:$A$45,0),MATCH(AX$50,'Cash Flow'!$F$2:$O$2,0))/12,0))</f>
        <v>1658054.9886531346</v>
      </c>
      <c r="AY53" s="725">
        <f ca="1">IF(AY$50=1,INDEX(Development!$D$1:$EZ$300,MATCH(Development!$F$296,Development!$F$1:$F$300,0),MATCH(AY$48,Development!$D$3:$EZ$3,0)),IF(AND(AY$50&gt;1,AY$50&lt;=$R$10),INDEX('Cash Flow'!$F$2:$O$45,MATCH('Cash Flow'!$A$45,'Cash Flow'!$A$2:$A$45,0),MATCH(AY$50,'Cash Flow'!$F$2:$O$2,0))/12,0))</f>
        <v>1658054.9886531346</v>
      </c>
      <c r="AZ53" s="725">
        <f ca="1">IF(AZ$50=1,INDEX(Development!$D$1:$EZ$300,MATCH(Development!$F$296,Development!$F$1:$F$300,0),MATCH(AZ$48,Development!$D$3:$EZ$3,0)),IF(AND(AZ$50&gt;1,AZ$50&lt;=$R$10),INDEX('Cash Flow'!$F$2:$O$45,MATCH('Cash Flow'!$A$45,'Cash Flow'!$A$2:$A$45,0),MATCH(AZ$50,'Cash Flow'!$F$2:$O$2,0))/12,0))</f>
        <v>1658054.9886531346</v>
      </c>
      <c r="BA53" s="725">
        <f ca="1">IF(BA$50=1,INDEX(Development!$D$1:$EZ$300,MATCH(Development!$F$296,Development!$F$1:$F$300,0),MATCH(BA$48,Development!$D$3:$EZ$3,0)),IF(AND(BA$50&gt;1,BA$50&lt;=$R$10),INDEX('Cash Flow'!$F$2:$O$45,MATCH('Cash Flow'!$A$45,'Cash Flow'!$A$2:$A$45,0),MATCH(BA$50,'Cash Flow'!$F$2:$O$2,0))/12,0))</f>
        <v>1658054.9886531346</v>
      </c>
      <c r="BB53" s="725">
        <f ca="1">IF(BB$50=1,INDEX(Development!$D$1:$EZ$300,MATCH(Development!$F$296,Development!$F$1:$F$300,0),MATCH(BB$48,Development!$D$3:$EZ$3,0)),IF(AND(BB$50&gt;1,BB$50&lt;=$R$10),INDEX('Cash Flow'!$F$2:$O$45,MATCH('Cash Flow'!$A$45,'Cash Flow'!$A$2:$A$45,0),MATCH(BB$50,'Cash Flow'!$F$2:$O$2,0))/12,0))</f>
        <v>1658054.9886531346</v>
      </c>
      <c r="BC53" s="725">
        <f ca="1">IF(BC$50=1,INDEX(Development!$D$1:$EZ$300,MATCH(Development!$F$296,Development!$F$1:$F$300,0),MATCH(BC$48,Development!$D$3:$EZ$3,0)),IF(AND(BC$50&gt;1,BC$50&lt;=$R$10),INDEX('Cash Flow'!$F$2:$O$45,MATCH('Cash Flow'!$A$45,'Cash Flow'!$A$2:$A$45,0),MATCH(BC$50,'Cash Flow'!$F$2:$O$2,0))/12,0))</f>
        <v>1658054.9886531346</v>
      </c>
      <c r="BD53" s="725">
        <f ca="1">IF(BD$50=1,INDEX(Development!$D$1:$EZ$300,MATCH(Development!$F$296,Development!$F$1:$F$300,0),MATCH(BD$48,Development!$D$3:$EZ$3,0)),IF(AND(BD$50&gt;1,BD$50&lt;=$R$10),INDEX('Cash Flow'!$F$2:$O$45,MATCH('Cash Flow'!$A$45,'Cash Flow'!$A$2:$A$45,0),MATCH(BD$50,'Cash Flow'!$F$2:$O$2,0))/12,0))</f>
        <v>1658054.9886531346</v>
      </c>
      <c r="BE53" s="725">
        <f ca="1">IF(BE$50=1,INDEX(Development!$D$1:$EZ$300,MATCH(Development!$F$296,Development!$F$1:$F$300,0),MATCH(BE$48,Development!$D$3:$EZ$3,0)),IF(AND(BE$50&gt;1,BE$50&lt;=$R$10),INDEX('Cash Flow'!$F$2:$O$45,MATCH('Cash Flow'!$A$45,'Cash Flow'!$A$2:$A$45,0),MATCH(BE$50,'Cash Flow'!$F$2:$O$2,0))/12,0))</f>
        <v>1658054.9886531346</v>
      </c>
      <c r="BF53" s="725">
        <f ca="1">IF(BF$50=1,INDEX(Development!$D$1:$EZ$300,MATCH(Development!$F$296,Development!$F$1:$F$300,0),MATCH(BF$48,Development!$D$3:$EZ$3,0)),IF(AND(BF$50&gt;1,BF$50&lt;=$R$10),INDEX('Cash Flow'!$F$2:$O$45,MATCH('Cash Flow'!$A$45,'Cash Flow'!$A$2:$A$45,0),MATCH(BF$50,'Cash Flow'!$F$2:$O$2,0))/12,0))</f>
        <v>1658054.9886531346</v>
      </c>
      <c r="BG53" s="725">
        <f ca="1">IF(BG$50=1,INDEX(Development!$D$1:$EZ$300,MATCH(Development!$F$296,Development!$F$1:$F$300,0),MATCH(BG$48,Development!$D$3:$EZ$3,0)),IF(AND(BG$50&gt;1,BG$50&lt;=$R$10),INDEX('Cash Flow'!$F$2:$O$45,MATCH('Cash Flow'!$A$45,'Cash Flow'!$A$2:$A$45,0),MATCH(BG$50,'Cash Flow'!$F$2:$O$2,0))/12,0))</f>
        <v>1658054.9886531346</v>
      </c>
      <c r="BH53" s="725">
        <f ca="1">IF(BH$50=1,INDEX(Development!$D$1:$EZ$300,MATCH(Development!$F$296,Development!$F$1:$F$300,0),MATCH(BH$48,Development!$D$3:$EZ$3,0)),IF(AND(BH$50&gt;1,BH$50&lt;=$R$10),INDEX('Cash Flow'!$F$2:$O$45,MATCH('Cash Flow'!$A$45,'Cash Flow'!$A$2:$A$45,0),MATCH(BH$50,'Cash Flow'!$F$2:$O$2,0))/12,0))</f>
        <v>1658054.9886531346</v>
      </c>
      <c r="BI53" s="725">
        <f ca="1">IF(BI$50=1,INDEX(Development!$D$1:$EZ$300,MATCH(Development!$F$296,Development!$F$1:$F$300,0),MATCH(BI$48,Development!$D$3:$EZ$3,0)),IF(AND(BI$50&gt;1,BI$50&lt;=$R$10),INDEX('Cash Flow'!$F$2:$O$45,MATCH('Cash Flow'!$A$45,'Cash Flow'!$A$2:$A$45,0),MATCH(BI$50,'Cash Flow'!$F$2:$O$2,0))/12,0))</f>
        <v>1658054.9886531346</v>
      </c>
      <c r="BJ53" s="725">
        <f ca="1">IF(BJ$50=1,INDEX(Development!$D$1:$EZ$300,MATCH(Development!$F$296,Development!$F$1:$F$300,0),MATCH(BJ$48,Development!$D$3:$EZ$3,0)),IF(AND(BJ$50&gt;1,BJ$50&lt;=$R$10),INDEX('Cash Flow'!$F$2:$O$45,MATCH('Cash Flow'!$A$45,'Cash Flow'!$A$2:$A$45,0),MATCH(BJ$50,'Cash Flow'!$F$2:$O$2,0))/12,0))</f>
        <v>1711029.8455243262</v>
      </c>
      <c r="BK53" s="725">
        <f ca="1">IF(BK$50=1,INDEX(Development!$D$1:$EZ$300,MATCH(Development!$F$296,Development!$F$1:$F$300,0),MATCH(BK$48,Development!$D$3:$EZ$3,0)),IF(AND(BK$50&gt;1,BK$50&lt;=$R$10),INDEX('Cash Flow'!$F$2:$O$45,MATCH('Cash Flow'!$A$45,'Cash Flow'!$A$2:$A$45,0),MATCH(BK$50,'Cash Flow'!$F$2:$O$2,0))/12,0))</f>
        <v>1711029.8455243262</v>
      </c>
      <c r="BL53" s="725">
        <f ca="1">IF(BL$50=1,INDEX(Development!$D$1:$EZ$300,MATCH(Development!$F$296,Development!$F$1:$F$300,0),MATCH(BL$48,Development!$D$3:$EZ$3,0)),IF(AND(BL$50&gt;1,BL$50&lt;=$R$10),INDEX('Cash Flow'!$F$2:$O$45,MATCH('Cash Flow'!$A$45,'Cash Flow'!$A$2:$A$45,0),MATCH(BL$50,'Cash Flow'!$F$2:$O$2,0))/12,0))</f>
        <v>1711029.8455243262</v>
      </c>
      <c r="BM53" s="725">
        <f ca="1">IF(BM$50=1,INDEX(Development!$D$1:$EZ$300,MATCH(Development!$F$296,Development!$F$1:$F$300,0),MATCH(BM$48,Development!$D$3:$EZ$3,0)),IF(AND(BM$50&gt;1,BM$50&lt;=$R$10),INDEX('Cash Flow'!$F$2:$O$45,MATCH('Cash Flow'!$A$45,'Cash Flow'!$A$2:$A$45,0),MATCH(BM$50,'Cash Flow'!$F$2:$O$2,0))/12,0))</f>
        <v>1711029.8455243262</v>
      </c>
      <c r="BN53" s="725">
        <f ca="1">IF(BN$50=1,INDEX(Development!$D$1:$EZ$300,MATCH(Development!$F$296,Development!$F$1:$F$300,0),MATCH(BN$48,Development!$D$3:$EZ$3,0)),IF(AND(BN$50&gt;1,BN$50&lt;=$R$10),INDEX('Cash Flow'!$F$2:$O$45,MATCH('Cash Flow'!$A$45,'Cash Flow'!$A$2:$A$45,0),MATCH(BN$50,'Cash Flow'!$F$2:$O$2,0))/12,0))</f>
        <v>1711029.8455243262</v>
      </c>
      <c r="BO53" s="725">
        <f ca="1">IF(BO$50=1,INDEX(Development!$D$1:$EZ$300,MATCH(Development!$F$296,Development!$F$1:$F$300,0),MATCH(BO$48,Development!$D$3:$EZ$3,0)),IF(AND(BO$50&gt;1,BO$50&lt;=$R$10),INDEX('Cash Flow'!$F$2:$O$45,MATCH('Cash Flow'!$A$45,'Cash Flow'!$A$2:$A$45,0),MATCH(BO$50,'Cash Flow'!$F$2:$O$2,0))/12,0))</f>
        <v>1711029.8455243262</v>
      </c>
      <c r="BP53" s="725">
        <f ca="1">IF(BP$50=1,INDEX(Development!$D$1:$EZ$300,MATCH(Development!$F$296,Development!$F$1:$F$300,0),MATCH(BP$48,Development!$D$3:$EZ$3,0)),IF(AND(BP$50&gt;1,BP$50&lt;=$R$10),INDEX('Cash Flow'!$F$2:$O$45,MATCH('Cash Flow'!$A$45,'Cash Flow'!$A$2:$A$45,0),MATCH(BP$50,'Cash Flow'!$F$2:$O$2,0))/12,0))</f>
        <v>1711029.8455243262</v>
      </c>
      <c r="BQ53" s="725">
        <f ca="1">IF(BQ$50=1,INDEX(Development!$D$1:$EZ$300,MATCH(Development!$F$296,Development!$F$1:$F$300,0),MATCH(BQ$48,Development!$D$3:$EZ$3,0)),IF(AND(BQ$50&gt;1,BQ$50&lt;=$R$10),INDEX('Cash Flow'!$F$2:$O$45,MATCH('Cash Flow'!$A$45,'Cash Flow'!$A$2:$A$45,0),MATCH(BQ$50,'Cash Flow'!$F$2:$O$2,0))/12,0))</f>
        <v>1711029.8455243262</v>
      </c>
      <c r="BR53" s="725">
        <f ca="1">IF(BR$50=1,INDEX(Development!$D$1:$EZ$300,MATCH(Development!$F$296,Development!$F$1:$F$300,0),MATCH(BR$48,Development!$D$3:$EZ$3,0)),IF(AND(BR$50&gt;1,BR$50&lt;=$R$10),INDEX('Cash Flow'!$F$2:$O$45,MATCH('Cash Flow'!$A$45,'Cash Flow'!$A$2:$A$45,0),MATCH(BR$50,'Cash Flow'!$F$2:$O$2,0))/12,0))</f>
        <v>1711029.8455243262</v>
      </c>
      <c r="BS53" s="725">
        <f ca="1">IF(BS$50=1,INDEX(Development!$D$1:$EZ$300,MATCH(Development!$F$296,Development!$F$1:$F$300,0),MATCH(BS$48,Development!$D$3:$EZ$3,0)),IF(AND(BS$50&gt;1,BS$50&lt;=$R$10),INDEX('Cash Flow'!$F$2:$O$45,MATCH('Cash Flow'!$A$45,'Cash Flow'!$A$2:$A$45,0),MATCH(BS$50,'Cash Flow'!$F$2:$O$2,0))/12,0))</f>
        <v>1711029.8455243262</v>
      </c>
      <c r="BT53" s="725">
        <f ca="1">IF(BT$50=1,INDEX(Development!$D$1:$EZ$300,MATCH(Development!$F$296,Development!$F$1:$F$300,0),MATCH(BT$48,Development!$D$3:$EZ$3,0)),IF(AND(BT$50&gt;1,BT$50&lt;=$R$10),INDEX('Cash Flow'!$F$2:$O$45,MATCH('Cash Flow'!$A$45,'Cash Flow'!$A$2:$A$45,0),MATCH(BT$50,'Cash Flow'!$F$2:$O$2,0))/12,0))</f>
        <v>1711029.8455243262</v>
      </c>
      <c r="BU53" s="725">
        <f ca="1">IF(BU$50=1,INDEX(Development!$D$1:$EZ$300,MATCH(Development!$F$296,Development!$F$1:$F$300,0),MATCH(BU$48,Development!$D$3:$EZ$3,0)),IF(AND(BU$50&gt;1,BU$50&lt;=$R$10),INDEX('Cash Flow'!$F$2:$O$45,MATCH('Cash Flow'!$A$45,'Cash Flow'!$A$2:$A$45,0),MATCH(BU$50,'Cash Flow'!$F$2:$O$2,0))/12,0))</f>
        <v>1711029.8455243262</v>
      </c>
      <c r="BV53" s="725">
        <f ca="1">IF(BV$50=1,INDEX(Development!$D$1:$EZ$300,MATCH(Development!$F$296,Development!$F$1:$F$300,0),MATCH(BV$48,Development!$D$3:$EZ$3,0)),IF(AND(BV$50&gt;1,BV$50&lt;=$R$10),INDEX('Cash Flow'!$F$2:$O$45,MATCH('Cash Flow'!$A$45,'Cash Flow'!$A$2:$A$45,0),MATCH(BV$50,'Cash Flow'!$F$2:$O$2,0))/12,0))</f>
        <v>1765663.675194354</v>
      </c>
      <c r="BW53" s="725">
        <f ca="1">IF(BW$50=1,INDEX(Development!$D$1:$EZ$300,MATCH(Development!$F$296,Development!$F$1:$F$300,0),MATCH(BW$48,Development!$D$3:$EZ$3,0)),IF(AND(BW$50&gt;1,BW$50&lt;=$R$10),INDEX('Cash Flow'!$F$2:$O$45,MATCH('Cash Flow'!$A$45,'Cash Flow'!$A$2:$A$45,0),MATCH(BW$50,'Cash Flow'!$F$2:$O$2,0))/12,0))</f>
        <v>1765663.675194354</v>
      </c>
      <c r="BX53" s="725">
        <f ca="1">IF(BX$50=1,INDEX(Development!$D$1:$EZ$300,MATCH(Development!$F$296,Development!$F$1:$F$300,0),MATCH(BX$48,Development!$D$3:$EZ$3,0)),IF(AND(BX$50&gt;1,BX$50&lt;=$R$10),INDEX('Cash Flow'!$F$2:$O$45,MATCH('Cash Flow'!$A$45,'Cash Flow'!$A$2:$A$45,0),MATCH(BX$50,'Cash Flow'!$F$2:$O$2,0))/12,0))</f>
        <v>1765663.675194354</v>
      </c>
      <c r="BY53" s="725">
        <f ca="1">IF(BY$50=1,INDEX(Development!$D$1:$EZ$300,MATCH(Development!$F$296,Development!$F$1:$F$300,0),MATCH(BY$48,Development!$D$3:$EZ$3,0)),IF(AND(BY$50&gt;1,BY$50&lt;=$R$10),INDEX('Cash Flow'!$F$2:$O$45,MATCH('Cash Flow'!$A$45,'Cash Flow'!$A$2:$A$45,0),MATCH(BY$50,'Cash Flow'!$F$2:$O$2,0))/12,0))</f>
        <v>1765663.675194354</v>
      </c>
      <c r="BZ53" s="725">
        <f ca="1">IF(BZ$50=1,INDEX(Development!$D$1:$EZ$300,MATCH(Development!$F$296,Development!$F$1:$F$300,0),MATCH(BZ$48,Development!$D$3:$EZ$3,0)),IF(AND(BZ$50&gt;1,BZ$50&lt;=$R$10),INDEX('Cash Flow'!$F$2:$O$45,MATCH('Cash Flow'!$A$45,'Cash Flow'!$A$2:$A$45,0),MATCH(BZ$50,'Cash Flow'!$F$2:$O$2,0))/12,0))</f>
        <v>1765663.675194354</v>
      </c>
      <c r="CA53" s="725">
        <f ca="1">IF(CA$50=1,INDEX(Development!$D$1:$EZ$300,MATCH(Development!$F$296,Development!$F$1:$F$300,0),MATCH(CA$48,Development!$D$3:$EZ$3,0)),IF(AND(CA$50&gt;1,CA$50&lt;=$R$10),INDEX('Cash Flow'!$F$2:$O$45,MATCH('Cash Flow'!$A$45,'Cash Flow'!$A$2:$A$45,0),MATCH(CA$50,'Cash Flow'!$F$2:$O$2,0))/12,0))</f>
        <v>1765663.675194354</v>
      </c>
      <c r="CB53" s="725">
        <f ca="1">IF(CB$50=1,INDEX(Development!$D$1:$EZ$300,MATCH(Development!$F$296,Development!$F$1:$F$300,0),MATCH(CB$48,Development!$D$3:$EZ$3,0)),IF(AND(CB$50&gt;1,CB$50&lt;=$R$10),INDEX('Cash Flow'!$F$2:$O$45,MATCH('Cash Flow'!$A$45,'Cash Flow'!$A$2:$A$45,0),MATCH(CB$50,'Cash Flow'!$F$2:$O$2,0))/12,0))</f>
        <v>1765663.675194354</v>
      </c>
      <c r="CC53" s="725">
        <f ca="1">IF(CC$50=1,INDEX(Development!$D$1:$EZ$300,MATCH(Development!$F$296,Development!$F$1:$F$300,0),MATCH(CC$48,Development!$D$3:$EZ$3,0)),IF(AND(CC$50&gt;1,CC$50&lt;=$R$10),INDEX('Cash Flow'!$F$2:$O$45,MATCH('Cash Flow'!$A$45,'Cash Flow'!$A$2:$A$45,0),MATCH(CC$50,'Cash Flow'!$F$2:$O$2,0))/12,0))</f>
        <v>1765663.675194354</v>
      </c>
      <c r="CD53" s="725">
        <f ca="1">IF(CD$50=1,INDEX(Development!$D$1:$EZ$300,MATCH(Development!$F$296,Development!$F$1:$F$300,0),MATCH(CD$48,Development!$D$3:$EZ$3,0)),IF(AND(CD$50&gt;1,CD$50&lt;=$R$10),INDEX('Cash Flow'!$F$2:$O$45,MATCH('Cash Flow'!$A$45,'Cash Flow'!$A$2:$A$45,0),MATCH(CD$50,'Cash Flow'!$F$2:$O$2,0))/12,0))</f>
        <v>1765663.675194354</v>
      </c>
      <c r="CE53" s="725">
        <f ca="1">IF(CE$50=1,INDEX(Development!$D$1:$EZ$300,MATCH(Development!$F$296,Development!$F$1:$F$300,0),MATCH(CE$48,Development!$D$3:$EZ$3,0)),IF(AND(CE$50&gt;1,CE$50&lt;=$R$10),INDEX('Cash Flow'!$F$2:$O$45,MATCH('Cash Flow'!$A$45,'Cash Flow'!$A$2:$A$45,0),MATCH(CE$50,'Cash Flow'!$F$2:$O$2,0))/12,0))</f>
        <v>1765663.675194354</v>
      </c>
      <c r="CF53" s="725">
        <f ca="1">IF(CF$50=1,INDEX(Development!$D$1:$EZ$300,MATCH(Development!$F$296,Development!$F$1:$F$300,0),MATCH(CF$48,Development!$D$3:$EZ$3,0)),IF(AND(CF$50&gt;1,CF$50&lt;=$R$10),INDEX('Cash Flow'!$F$2:$O$45,MATCH('Cash Flow'!$A$45,'Cash Flow'!$A$2:$A$45,0),MATCH(CF$50,'Cash Flow'!$F$2:$O$2,0))/12,0))</f>
        <v>1765663.675194354</v>
      </c>
      <c r="CG53" s="725">
        <f ca="1">IF(CG$50=1,INDEX(Development!$D$1:$EZ$300,MATCH(Development!$F$296,Development!$F$1:$F$300,0),MATCH(CG$48,Development!$D$3:$EZ$3,0)),IF(AND(CG$50&gt;1,CG$50&lt;=$R$10),INDEX('Cash Flow'!$F$2:$O$45,MATCH('Cash Flow'!$A$45,'Cash Flow'!$A$2:$A$45,0),MATCH(CG$50,'Cash Flow'!$F$2:$O$2,0))/12,0))</f>
        <v>1765663.675194354</v>
      </c>
      <c r="CH53" s="725">
        <f>IF(CH$50=1,INDEX(Development!$D$1:$EZ$300,MATCH(Development!$F$296,Development!$F$1:$F$300,0),MATCH(CH$48,Development!$D$3:$EZ$3,0)),IF(AND(CH$50&gt;1,CH$50&lt;=$R$10),INDEX('Cash Flow'!$F$2:$O$45,MATCH('Cash Flow'!$A$45,'Cash Flow'!$A$2:$A$45,0),MATCH(CH$50,'Cash Flow'!$F$2:$O$2,0))/12,0))</f>
        <v>0</v>
      </c>
      <c r="CI53" s="725">
        <f>IF(CI$50=1,INDEX(Development!$D$1:$EZ$300,MATCH(Development!$F$296,Development!$F$1:$F$300,0),MATCH(CI$48,Development!$D$3:$EZ$3,0)),IF(AND(CI$50&gt;1,CI$50&lt;=$R$10),INDEX('Cash Flow'!$F$2:$O$45,MATCH('Cash Flow'!$A$45,'Cash Flow'!$A$2:$A$45,0),MATCH(CI$50,'Cash Flow'!$F$2:$O$2,0))/12,0))</f>
        <v>0</v>
      </c>
      <c r="CJ53" s="725">
        <f>IF(CJ$50=1,INDEX(Development!$D$1:$EZ$300,MATCH(Development!$F$296,Development!$F$1:$F$300,0),MATCH(CJ$48,Development!$D$3:$EZ$3,0)),IF(AND(CJ$50&gt;1,CJ$50&lt;=$R$10),INDEX('Cash Flow'!$F$2:$O$45,MATCH('Cash Flow'!$A$45,'Cash Flow'!$A$2:$A$45,0),MATCH(CJ$50,'Cash Flow'!$F$2:$O$2,0))/12,0))</f>
        <v>0</v>
      </c>
      <c r="CK53" s="725">
        <f>IF(CK$50=1,INDEX(Development!$D$1:$EZ$300,MATCH(Development!$F$296,Development!$F$1:$F$300,0),MATCH(CK$48,Development!$D$3:$EZ$3,0)),IF(AND(CK$50&gt;1,CK$50&lt;=$R$10),INDEX('Cash Flow'!$F$2:$O$45,MATCH('Cash Flow'!$A$45,'Cash Flow'!$A$2:$A$45,0),MATCH(CK$50,'Cash Flow'!$F$2:$O$2,0))/12,0))</f>
        <v>0</v>
      </c>
      <c r="CL53" s="725">
        <f>IF(CL$50=1,INDEX(Development!$D$1:$EZ$300,MATCH(Development!$F$296,Development!$F$1:$F$300,0),MATCH(CL$48,Development!$D$3:$EZ$3,0)),IF(AND(CL$50&gt;1,CL$50&lt;=$R$10),INDEX('Cash Flow'!$F$2:$O$45,MATCH('Cash Flow'!$A$45,'Cash Flow'!$A$2:$A$45,0),MATCH(CL$50,'Cash Flow'!$F$2:$O$2,0))/12,0))</f>
        <v>0</v>
      </c>
      <c r="CM53" s="725">
        <f>IF(CM$50=1,INDEX(Development!$D$1:$EZ$300,MATCH(Development!$F$296,Development!$F$1:$F$300,0),MATCH(CM$48,Development!$D$3:$EZ$3,0)),IF(AND(CM$50&gt;1,CM$50&lt;=$R$10),INDEX('Cash Flow'!$F$2:$O$45,MATCH('Cash Flow'!$A$45,'Cash Flow'!$A$2:$A$45,0),MATCH(CM$50,'Cash Flow'!$F$2:$O$2,0))/12,0))</f>
        <v>0</v>
      </c>
      <c r="CN53" s="725">
        <f>IF(CN$50=1,INDEX(Development!$D$1:$EZ$300,MATCH(Development!$F$296,Development!$F$1:$F$300,0),MATCH(CN$48,Development!$D$3:$EZ$3,0)),IF(AND(CN$50&gt;1,CN$50&lt;=$R$10),INDEX('Cash Flow'!$F$2:$O$45,MATCH('Cash Flow'!$A$45,'Cash Flow'!$A$2:$A$45,0),MATCH(CN$50,'Cash Flow'!$F$2:$O$2,0))/12,0))</f>
        <v>0</v>
      </c>
      <c r="CO53" s="725">
        <f>IF(CO$50=1,INDEX(Development!$D$1:$EZ$300,MATCH(Development!$F$296,Development!$F$1:$F$300,0),MATCH(CO$48,Development!$D$3:$EZ$3,0)),IF(AND(CO$50&gt;1,CO$50&lt;=$R$10),INDEX('Cash Flow'!$F$2:$O$45,MATCH('Cash Flow'!$A$45,'Cash Flow'!$A$2:$A$45,0),MATCH(CO$50,'Cash Flow'!$F$2:$O$2,0))/12,0))</f>
        <v>0</v>
      </c>
      <c r="CP53" s="725">
        <f>IF(CP$50=1,INDEX(Development!$D$1:$EZ$300,MATCH(Development!$F$296,Development!$F$1:$F$300,0),MATCH(CP$48,Development!$D$3:$EZ$3,0)),IF(AND(CP$50&gt;1,CP$50&lt;=$R$10),INDEX('Cash Flow'!$F$2:$O$45,MATCH('Cash Flow'!$A$45,'Cash Flow'!$A$2:$A$45,0),MATCH(CP$50,'Cash Flow'!$F$2:$O$2,0))/12,0))</f>
        <v>0</v>
      </c>
      <c r="CQ53" s="725">
        <f>IF(CQ$50=1,INDEX(Development!$D$1:$EZ$300,MATCH(Development!$F$296,Development!$F$1:$F$300,0),MATCH(CQ$48,Development!$D$3:$EZ$3,0)),IF(AND(CQ$50&gt;1,CQ$50&lt;=$R$10),INDEX('Cash Flow'!$F$2:$O$45,MATCH('Cash Flow'!$A$45,'Cash Flow'!$A$2:$A$45,0),MATCH(CQ$50,'Cash Flow'!$F$2:$O$2,0))/12,0))</f>
        <v>0</v>
      </c>
      <c r="CR53" s="725">
        <f>IF(CR$50=1,INDEX(Development!$D$1:$EZ$300,MATCH(Development!$F$296,Development!$F$1:$F$300,0),MATCH(CR$48,Development!$D$3:$EZ$3,0)),IF(AND(CR$50&gt;1,CR$50&lt;=$R$10),INDEX('Cash Flow'!$F$2:$O$45,MATCH('Cash Flow'!$A$45,'Cash Flow'!$A$2:$A$45,0),MATCH(CR$50,'Cash Flow'!$F$2:$O$2,0))/12,0))</f>
        <v>0</v>
      </c>
      <c r="CS53" s="725">
        <f>IF(CS$50=1,INDEX(Development!$D$1:$EZ$300,MATCH(Development!$F$296,Development!$F$1:$F$300,0),MATCH(CS$48,Development!$D$3:$EZ$3,0)),IF(AND(CS$50&gt;1,CS$50&lt;=$R$10),INDEX('Cash Flow'!$F$2:$O$45,MATCH('Cash Flow'!$A$45,'Cash Flow'!$A$2:$A$45,0),MATCH(CS$50,'Cash Flow'!$F$2:$O$2,0))/12,0))</f>
        <v>0</v>
      </c>
      <c r="CT53" s="725">
        <f>IF(CT$50=1,INDEX(Development!$D$1:$EZ$300,MATCH(Development!$F$296,Development!$F$1:$F$300,0),MATCH(CT$48,Development!$D$3:$EZ$3,0)),IF(AND(CT$50&gt;1,CT$50&lt;=$R$10),INDEX('Cash Flow'!$F$2:$O$45,MATCH('Cash Flow'!$A$45,'Cash Flow'!$A$2:$A$45,0),MATCH(CT$50,'Cash Flow'!$F$2:$O$2,0))/12,0))</f>
        <v>0</v>
      </c>
      <c r="CU53" s="725">
        <f>IF(CU$50=1,INDEX(Development!$D$1:$EZ$300,MATCH(Development!$F$296,Development!$F$1:$F$300,0),MATCH(CU$48,Development!$D$3:$EZ$3,0)),IF(AND(CU$50&gt;1,CU$50&lt;=$R$10),INDEX('Cash Flow'!$F$2:$O$45,MATCH('Cash Flow'!$A$45,'Cash Flow'!$A$2:$A$45,0),MATCH(CU$50,'Cash Flow'!$F$2:$O$2,0))/12,0))</f>
        <v>0</v>
      </c>
      <c r="CV53" s="725">
        <f>IF(CV$50=1,INDEX(Development!$D$1:$EZ$300,MATCH(Development!$F$296,Development!$F$1:$F$300,0),MATCH(CV$48,Development!$D$3:$EZ$3,0)),IF(AND(CV$50&gt;1,CV$50&lt;=$R$10),INDEX('Cash Flow'!$F$2:$O$45,MATCH('Cash Flow'!$A$45,'Cash Flow'!$A$2:$A$45,0),MATCH(CV$50,'Cash Flow'!$F$2:$O$2,0))/12,0))</f>
        <v>0</v>
      </c>
      <c r="CW53" s="725">
        <f>IF(CW$50=1,INDEX(Development!$D$1:$EZ$300,MATCH(Development!$F$296,Development!$F$1:$F$300,0),MATCH(CW$48,Development!$D$3:$EZ$3,0)),IF(AND(CW$50&gt;1,CW$50&lt;=$R$10),INDEX('Cash Flow'!$F$2:$O$45,MATCH('Cash Flow'!$A$45,'Cash Flow'!$A$2:$A$45,0),MATCH(CW$50,'Cash Flow'!$F$2:$O$2,0))/12,0))</f>
        <v>0</v>
      </c>
      <c r="CX53" s="725">
        <f>IF(CX$50=1,INDEX(Development!$D$1:$EZ$300,MATCH(Development!$F$296,Development!$F$1:$F$300,0),MATCH(CX$48,Development!$D$3:$EZ$3,0)),IF(AND(CX$50&gt;1,CX$50&lt;=$R$10),INDEX('Cash Flow'!$F$2:$O$45,MATCH('Cash Flow'!$A$45,'Cash Flow'!$A$2:$A$45,0),MATCH(CX$50,'Cash Flow'!$F$2:$O$2,0))/12,0))</f>
        <v>0</v>
      </c>
      <c r="CY53" s="725">
        <f>IF(CY$50=1,INDEX(Development!$D$1:$EZ$300,MATCH(Development!$F$296,Development!$F$1:$F$300,0),MATCH(CY$48,Development!$D$3:$EZ$3,0)),IF(AND(CY$50&gt;1,CY$50&lt;=$R$10),INDEX('Cash Flow'!$F$2:$O$45,MATCH('Cash Flow'!$A$45,'Cash Flow'!$A$2:$A$45,0),MATCH(CY$50,'Cash Flow'!$F$2:$O$2,0))/12,0))</f>
        <v>0</v>
      </c>
      <c r="CZ53" s="725">
        <f>IF(CZ$50=1,INDEX(Development!$D$1:$EZ$300,MATCH(Development!$F$296,Development!$F$1:$F$300,0),MATCH(CZ$48,Development!$D$3:$EZ$3,0)),IF(AND(CZ$50&gt;1,CZ$50&lt;=$R$10),INDEX('Cash Flow'!$F$2:$O$45,MATCH('Cash Flow'!$A$45,'Cash Flow'!$A$2:$A$45,0),MATCH(CZ$50,'Cash Flow'!$F$2:$O$2,0))/12,0))</f>
        <v>0</v>
      </c>
      <c r="DA53" s="725">
        <f>IF(DA$50=1,INDEX(Development!$D$1:$EZ$300,MATCH(Development!$F$296,Development!$F$1:$F$300,0),MATCH(DA$48,Development!$D$3:$EZ$3,0)),IF(AND(DA$50&gt;1,DA$50&lt;=$R$10),INDEX('Cash Flow'!$F$2:$O$45,MATCH('Cash Flow'!$A$45,'Cash Flow'!$A$2:$A$45,0),MATCH(DA$50,'Cash Flow'!$F$2:$O$2,0))/12,0))</f>
        <v>0</v>
      </c>
      <c r="DB53" s="725">
        <f>IF(DB$50=1,INDEX(Development!$D$1:$EZ$300,MATCH(Development!$F$296,Development!$F$1:$F$300,0),MATCH(DB$48,Development!$D$3:$EZ$3,0)),IF(AND(DB$50&gt;1,DB$50&lt;=$R$10),INDEX('Cash Flow'!$F$2:$O$45,MATCH('Cash Flow'!$A$45,'Cash Flow'!$A$2:$A$45,0),MATCH(DB$50,'Cash Flow'!$F$2:$O$2,0))/12,0))</f>
        <v>0</v>
      </c>
      <c r="DC53" s="725">
        <f>IF(DC$50=1,INDEX(Development!$D$1:$EZ$300,MATCH(Development!$F$296,Development!$F$1:$F$300,0),MATCH(DC$48,Development!$D$3:$EZ$3,0)),IF(AND(DC$50&gt;1,DC$50&lt;=$R$10),INDEX('Cash Flow'!$F$2:$O$45,MATCH('Cash Flow'!$A$45,'Cash Flow'!$A$2:$A$45,0),MATCH(DC$50,'Cash Flow'!$F$2:$O$2,0))/12,0))</f>
        <v>0</v>
      </c>
      <c r="DD53" s="725">
        <f>IF(DD$50=1,INDEX(Development!$D$1:$EZ$300,MATCH(Development!$F$296,Development!$F$1:$F$300,0),MATCH(DD$48,Development!$D$3:$EZ$3,0)),IF(AND(DD$50&gt;1,DD$50&lt;=$R$10),INDEX('Cash Flow'!$F$2:$O$45,MATCH('Cash Flow'!$A$45,'Cash Flow'!$A$2:$A$45,0),MATCH(DD$50,'Cash Flow'!$F$2:$O$2,0))/12,0))</f>
        <v>0</v>
      </c>
      <c r="DE53" s="725">
        <f>IF(DE$50=1,INDEX(Development!$D$1:$EZ$300,MATCH(Development!$F$296,Development!$F$1:$F$300,0),MATCH(DE$48,Development!$D$3:$EZ$3,0)),IF(AND(DE$50&gt;1,DE$50&lt;=$R$10),INDEX('Cash Flow'!$F$2:$O$45,MATCH('Cash Flow'!$A$45,'Cash Flow'!$A$2:$A$45,0),MATCH(DE$50,'Cash Flow'!$F$2:$O$2,0))/12,0))</f>
        <v>0</v>
      </c>
      <c r="DF53" s="725">
        <f>IF(DF$50=1,INDEX(Development!$D$1:$EZ$300,MATCH(Development!$F$296,Development!$F$1:$F$300,0),MATCH(DF$48,Development!$D$3:$EZ$3,0)),IF(AND(DF$50&gt;1,DF$50&lt;=$R$10),INDEX('Cash Flow'!$F$2:$O$45,MATCH('Cash Flow'!$A$45,'Cash Flow'!$A$2:$A$45,0),MATCH(DF$50,'Cash Flow'!$F$2:$O$2,0))/12,0))</f>
        <v>0</v>
      </c>
      <c r="DG53" s="725">
        <f>IF(DG$50=1,INDEX(Development!$D$1:$EZ$300,MATCH(Development!$F$296,Development!$F$1:$F$300,0),MATCH(DG$48,Development!$D$3:$EZ$3,0)),IF(AND(DG$50&gt;1,DG$50&lt;=$R$10),INDEX('Cash Flow'!$F$2:$O$45,MATCH('Cash Flow'!$A$45,'Cash Flow'!$A$2:$A$45,0),MATCH(DG$50,'Cash Flow'!$F$2:$O$2,0))/12,0))</f>
        <v>0</v>
      </c>
      <c r="DH53" s="725">
        <f>IF(DH$50=1,INDEX(Development!$D$1:$EZ$300,MATCH(Development!$F$296,Development!$F$1:$F$300,0),MATCH(DH$48,Development!$D$3:$EZ$3,0)),IF(AND(DH$50&gt;1,DH$50&lt;=$R$10),INDEX('Cash Flow'!$F$2:$O$45,MATCH('Cash Flow'!$A$45,'Cash Flow'!$A$2:$A$45,0),MATCH(DH$50,'Cash Flow'!$F$2:$O$2,0))/12,0))</f>
        <v>0</v>
      </c>
      <c r="DI53" s="725">
        <f>IF(DI$50=1,INDEX(Development!$D$1:$EZ$300,MATCH(Development!$F$296,Development!$F$1:$F$300,0),MATCH(DI$48,Development!$D$3:$EZ$3,0)),IF(AND(DI$50&gt;1,DI$50&lt;=$R$10),INDEX('Cash Flow'!$F$2:$O$45,MATCH('Cash Flow'!$A$45,'Cash Flow'!$A$2:$A$45,0),MATCH(DI$50,'Cash Flow'!$F$2:$O$2,0))/12,0))</f>
        <v>0</v>
      </c>
      <c r="DJ53" s="725">
        <f>IF(DJ$50=1,INDEX(Development!$D$1:$EZ$300,MATCH(Development!$F$296,Development!$F$1:$F$300,0),MATCH(DJ$48,Development!$D$3:$EZ$3,0)),IF(AND(DJ$50&gt;1,DJ$50&lt;=$R$10),INDEX('Cash Flow'!$F$2:$O$45,MATCH('Cash Flow'!$A$45,'Cash Flow'!$A$2:$A$45,0),MATCH(DJ$50,'Cash Flow'!$F$2:$O$2,0))/12,0))</f>
        <v>0</v>
      </c>
      <c r="DK53" s="725">
        <f>IF(DK$50=1,INDEX(Development!$D$1:$EZ$300,MATCH(Development!$F$296,Development!$F$1:$F$300,0),MATCH(DK$48,Development!$D$3:$EZ$3,0)),IF(AND(DK$50&gt;1,DK$50&lt;=$R$10),INDEX('Cash Flow'!$F$2:$O$45,MATCH('Cash Flow'!$A$45,'Cash Flow'!$A$2:$A$45,0),MATCH(DK$50,'Cash Flow'!$F$2:$O$2,0))/12,0))</f>
        <v>0</v>
      </c>
      <c r="DL53" s="725">
        <f>IF(DL$50=1,INDEX(Development!$D$1:$EZ$300,MATCH(Development!$F$296,Development!$F$1:$F$300,0),MATCH(DL$48,Development!$D$3:$EZ$3,0)),IF(AND(DL$50&gt;1,DL$50&lt;=$R$10),INDEX('Cash Flow'!$F$2:$O$45,MATCH('Cash Flow'!$A$45,'Cash Flow'!$A$2:$A$45,0),MATCH(DL$50,'Cash Flow'!$F$2:$O$2,0))/12,0))</f>
        <v>0</v>
      </c>
      <c r="DM53" s="725">
        <f>IF(DM$50=1,INDEX(Development!$D$1:$EZ$300,MATCH(Development!$F$296,Development!$F$1:$F$300,0),MATCH(DM$48,Development!$D$3:$EZ$3,0)),IF(AND(DM$50&gt;1,DM$50&lt;=$R$10),INDEX('Cash Flow'!$F$2:$O$45,MATCH('Cash Flow'!$A$45,'Cash Flow'!$A$2:$A$45,0),MATCH(DM$50,'Cash Flow'!$F$2:$O$2,0))/12,0))</f>
        <v>0</v>
      </c>
      <c r="DN53" s="725">
        <f>IF(DN$50=1,INDEX(Development!$D$1:$EZ$300,MATCH(Development!$F$296,Development!$F$1:$F$300,0),MATCH(DN$48,Development!$D$3:$EZ$3,0)),IF(AND(DN$50&gt;1,DN$50&lt;=$R$10),INDEX('Cash Flow'!$F$2:$O$45,MATCH('Cash Flow'!$A$45,'Cash Flow'!$A$2:$A$45,0),MATCH(DN$50,'Cash Flow'!$F$2:$O$2,0))/12,0))</f>
        <v>0</v>
      </c>
      <c r="DO53" s="725">
        <f>IF(DO$50=1,INDEX(Development!$D$1:$EZ$300,MATCH(Development!$F$296,Development!$F$1:$F$300,0),MATCH(DO$48,Development!$D$3:$EZ$3,0)),IF(AND(DO$50&gt;1,DO$50&lt;=$R$10),INDEX('Cash Flow'!$F$2:$O$45,MATCH('Cash Flow'!$A$45,'Cash Flow'!$A$2:$A$45,0),MATCH(DO$50,'Cash Flow'!$F$2:$O$2,0))/12,0))</f>
        <v>0</v>
      </c>
      <c r="DP53" s="725">
        <f>IF(DP$50=1,INDEX(Development!$D$1:$EZ$300,MATCH(Development!$F$296,Development!$F$1:$F$300,0),MATCH(DP$48,Development!$D$3:$EZ$3,0)),IF(AND(DP$50&gt;1,DP$50&lt;=$R$10),INDEX('Cash Flow'!$F$2:$O$45,MATCH('Cash Flow'!$A$45,'Cash Flow'!$A$2:$A$45,0),MATCH(DP$50,'Cash Flow'!$F$2:$O$2,0))/12,0))</f>
        <v>0</v>
      </c>
      <c r="DQ53" s="725">
        <f>IF(DQ$50=1,INDEX(Development!$D$1:$EZ$300,MATCH(Development!$F$296,Development!$F$1:$F$300,0),MATCH(DQ$48,Development!$D$3:$EZ$3,0)),IF(AND(DQ$50&gt;1,DQ$50&lt;=$R$10),INDEX('Cash Flow'!$F$2:$O$45,MATCH('Cash Flow'!$A$45,'Cash Flow'!$A$2:$A$45,0),MATCH(DQ$50,'Cash Flow'!$F$2:$O$2,0))/12,0))</f>
        <v>0</v>
      </c>
      <c r="DR53" s="725">
        <f>IF(DR$50=1,INDEX(Development!$D$1:$EZ$300,MATCH(Development!$F$296,Development!$F$1:$F$300,0),MATCH(DR$48,Development!$D$3:$EZ$3,0)),IF(AND(DR$50&gt;1,DR$50&lt;=$R$10),INDEX('Cash Flow'!$F$2:$O$45,MATCH('Cash Flow'!$A$45,'Cash Flow'!$A$2:$A$45,0),MATCH(DR$50,'Cash Flow'!$F$2:$O$2,0))/12,0))</f>
        <v>0</v>
      </c>
      <c r="DS53" s="725">
        <f>IF(DS$50=1,INDEX(Development!$D$1:$EZ$300,MATCH(Development!$F$296,Development!$F$1:$F$300,0),MATCH(DS$48,Development!$D$3:$EZ$3,0)),IF(AND(DS$50&gt;1,DS$50&lt;=$R$10),INDEX('Cash Flow'!$F$2:$O$45,MATCH('Cash Flow'!$A$45,'Cash Flow'!$A$2:$A$45,0),MATCH(DS$50,'Cash Flow'!$F$2:$O$2,0))/12,0))</f>
        <v>0</v>
      </c>
      <c r="DT53" s="725">
        <f>IF(DT$50=1,INDEX(Development!$D$1:$EZ$300,MATCH(Development!$F$296,Development!$F$1:$F$300,0),MATCH(DT$48,Development!$D$3:$EZ$3,0)),IF(AND(DT$50&gt;1,DT$50&lt;=$R$10),INDEX('Cash Flow'!$F$2:$O$45,MATCH('Cash Flow'!$A$45,'Cash Flow'!$A$2:$A$45,0),MATCH(DT$50,'Cash Flow'!$F$2:$O$2,0))/12,0))</f>
        <v>0</v>
      </c>
      <c r="DU53" s="725">
        <f>IF(DU$50=1,INDEX(Development!$D$1:$EZ$300,MATCH(Development!$F$296,Development!$F$1:$F$300,0),MATCH(DU$48,Development!$D$3:$EZ$3,0)),IF(AND(DU$50&gt;1,DU$50&lt;=$R$10),INDEX('Cash Flow'!$F$2:$O$45,MATCH('Cash Flow'!$A$45,'Cash Flow'!$A$2:$A$45,0),MATCH(DU$50,'Cash Flow'!$F$2:$O$2,0))/12,0))</f>
        <v>0</v>
      </c>
      <c r="DV53" s="725">
        <f>IF(DV$50=1,INDEX(Development!$D$1:$EZ$300,MATCH(Development!$F$296,Development!$F$1:$F$300,0),MATCH(DV$48,Development!$D$3:$EZ$3,0)),IF(AND(DV$50&gt;1,DV$50&lt;=$R$10),INDEX('Cash Flow'!$F$2:$O$45,MATCH('Cash Flow'!$A$45,'Cash Flow'!$A$2:$A$45,0),MATCH(DV$50,'Cash Flow'!$F$2:$O$2,0))/12,0))</f>
        <v>0</v>
      </c>
      <c r="DW53" s="725">
        <f>IF(DW$50=1,INDEX(Development!$D$1:$EZ$300,MATCH(Development!$F$296,Development!$F$1:$F$300,0),MATCH(DW$48,Development!$D$3:$EZ$3,0)),IF(AND(DW$50&gt;1,DW$50&lt;=$R$10),INDEX('Cash Flow'!$F$2:$O$45,MATCH('Cash Flow'!$A$45,'Cash Flow'!$A$2:$A$45,0),MATCH(DW$50,'Cash Flow'!$F$2:$O$2,0))/12,0))</f>
        <v>0</v>
      </c>
      <c r="DX53" s="725">
        <f>IF(DX$50=1,INDEX(Development!$D$1:$EZ$300,MATCH(Development!$F$296,Development!$F$1:$F$300,0),MATCH(DX$48,Development!$D$3:$EZ$3,0)),IF(AND(DX$50&gt;1,DX$50&lt;=$R$10),INDEX('Cash Flow'!$F$2:$O$45,MATCH('Cash Flow'!$A$45,'Cash Flow'!$A$2:$A$45,0),MATCH(DX$50,'Cash Flow'!$F$2:$O$2,0))/12,0))</f>
        <v>0</v>
      </c>
      <c r="DY53" s="725">
        <f>IF(DY$50=1,INDEX(Development!$D$1:$EZ$300,MATCH(Development!$F$296,Development!$F$1:$F$300,0),MATCH(DY$48,Development!$D$3:$EZ$3,0)),IF(AND(DY$50&gt;1,DY$50&lt;=$R$10),INDEX('Cash Flow'!$F$2:$O$45,MATCH('Cash Flow'!$A$45,'Cash Flow'!$A$2:$A$45,0),MATCH(DY$50,'Cash Flow'!$F$2:$O$2,0))/12,0))</f>
        <v>0</v>
      </c>
      <c r="DZ53" s="725">
        <f>IF(DZ$50=1,INDEX(Development!$D$1:$EZ$300,MATCH(Development!$F$296,Development!$F$1:$F$300,0),MATCH(DZ$48,Development!$D$3:$EZ$3,0)),IF(AND(DZ$50&gt;1,DZ$50&lt;=$R$10),INDEX('Cash Flow'!$F$2:$O$45,MATCH('Cash Flow'!$A$45,'Cash Flow'!$A$2:$A$45,0),MATCH(DZ$50,'Cash Flow'!$F$2:$O$2,0))/12,0))</f>
        <v>0</v>
      </c>
      <c r="EA53" s="725">
        <f>IF(EA$50=1,INDEX(Development!$D$1:$EZ$300,MATCH(Development!$F$296,Development!$F$1:$F$300,0),MATCH(EA$48,Development!$D$3:$EZ$3,0)),IF(AND(EA$50&gt;1,EA$50&lt;=$R$10),INDEX('Cash Flow'!$F$2:$O$45,MATCH('Cash Flow'!$A$45,'Cash Flow'!$A$2:$A$45,0),MATCH(EA$50,'Cash Flow'!$F$2:$O$2,0))/12,0))</f>
        <v>0</v>
      </c>
      <c r="EB53" s="725">
        <f>IF(EB$50=1,INDEX(Development!$D$1:$EZ$300,MATCH(Development!$F$296,Development!$F$1:$F$300,0),MATCH(EB$48,Development!$D$3:$EZ$3,0)),IF(AND(EB$50&gt;1,EB$50&lt;=$R$10),INDEX('Cash Flow'!$F$2:$O$45,MATCH('Cash Flow'!$A$45,'Cash Flow'!$A$2:$A$45,0),MATCH(EB$50,'Cash Flow'!$F$2:$O$2,0))/12,0))</f>
        <v>0</v>
      </c>
      <c r="EC53" s="725">
        <f>IF(EC$50=1,INDEX(Development!$D$1:$EZ$300,MATCH(Development!$F$296,Development!$F$1:$F$300,0),MATCH(EC$48,Development!$D$3:$EZ$3,0)),IF(AND(EC$50&gt;1,EC$50&lt;=$R$10),INDEX('Cash Flow'!$F$2:$O$45,MATCH('Cash Flow'!$A$45,'Cash Flow'!$A$2:$A$45,0),MATCH(EC$50,'Cash Flow'!$F$2:$O$2,0))/12,0))</f>
        <v>0</v>
      </c>
      <c r="ED53" s="725">
        <f>IF(ED$50=1,INDEX(Development!$D$1:$EZ$300,MATCH(Development!$F$296,Development!$F$1:$F$300,0),MATCH(ED$48,Development!$D$3:$EZ$3,0)),IF(AND(ED$50&gt;1,ED$50&lt;=$R$10),INDEX('Cash Flow'!$F$2:$O$45,MATCH('Cash Flow'!$A$45,'Cash Flow'!$A$2:$A$45,0),MATCH(ED$50,'Cash Flow'!$F$2:$O$2,0))/12,0))</f>
        <v>0</v>
      </c>
      <c r="EE53" s="725">
        <f>IF(EE$50=1,INDEX(Development!$D$1:$EZ$300,MATCH(Development!$F$296,Development!$F$1:$F$300,0),MATCH(EE$48,Development!$D$3:$EZ$3,0)),IF(AND(EE$50&gt;1,EE$50&lt;=$R$10),INDEX('Cash Flow'!$F$2:$O$45,MATCH('Cash Flow'!$A$45,'Cash Flow'!$A$2:$A$45,0),MATCH(EE$50,'Cash Flow'!$F$2:$O$2,0))/12,0))</f>
        <v>0</v>
      </c>
      <c r="EF53" s="725">
        <f>IF(EF$50=1,INDEX(Development!$D$1:$EZ$300,MATCH(Development!$F$296,Development!$F$1:$F$300,0),MATCH(EF$48,Development!$D$3:$EZ$3,0)),IF(AND(EF$50&gt;1,EF$50&lt;=$R$10),INDEX('Cash Flow'!$F$2:$O$45,MATCH('Cash Flow'!$A$45,'Cash Flow'!$A$2:$A$45,0),MATCH(EF$50,'Cash Flow'!$F$2:$O$2,0))/12,0))</f>
        <v>0</v>
      </c>
      <c r="EG53" s="725">
        <f>IF(EG$50=1,INDEX(Development!$D$1:$EZ$300,MATCH(Development!$F$296,Development!$F$1:$F$300,0),MATCH(EG$48,Development!$D$3:$EZ$3,0)),IF(AND(EG$50&gt;1,EG$50&lt;=$R$10),INDEX('Cash Flow'!$F$2:$O$45,MATCH('Cash Flow'!$A$45,'Cash Flow'!$A$2:$A$45,0),MATCH(EG$50,'Cash Flow'!$F$2:$O$2,0))/12,0))</f>
        <v>0</v>
      </c>
      <c r="EH53" s="725">
        <f>IF(EH$50=1,INDEX(Development!$D$1:$EZ$300,MATCH(Development!$F$296,Development!$F$1:$F$300,0),MATCH(EH$48,Development!$D$3:$EZ$3,0)),IF(AND(EH$50&gt;1,EH$50&lt;=$R$10),INDEX('Cash Flow'!$F$2:$O$45,MATCH('Cash Flow'!$A$45,'Cash Flow'!$A$2:$A$45,0),MATCH(EH$50,'Cash Flow'!$F$2:$O$2,0))/12,0))</f>
        <v>0</v>
      </c>
      <c r="EI53" s="725">
        <f>IF(EI$50=1,INDEX(Development!$D$1:$EZ$300,MATCH(Development!$F$296,Development!$F$1:$F$300,0),MATCH(EI$48,Development!$D$3:$EZ$3,0)),IF(AND(EI$50&gt;1,EI$50&lt;=$R$10),INDEX('Cash Flow'!$F$2:$O$45,MATCH('Cash Flow'!$A$45,'Cash Flow'!$A$2:$A$45,0),MATCH(EI$50,'Cash Flow'!$F$2:$O$2,0))/12,0))</f>
        <v>0</v>
      </c>
      <c r="EJ53" s="725">
        <f>IF(EJ$50=1,INDEX(Development!$D$1:$EZ$300,MATCH(Development!$F$296,Development!$F$1:$F$300,0),MATCH(EJ$48,Development!$D$3:$EZ$3,0)),IF(AND(EJ$50&gt;1,EJ$50&lt;=$R$10),INDEX('Cash Flow'!$F$2:$O$45,MATCH('Cash Flow'!$A$45,'Cash Flow'!$A$2:$A$45,0),MATCH(EJ$50,'Cash Flow'!$F$2:$O$2,0))/12,0))</f>
        <v>0</v>
      </c>
      <c r="EK53" s="725">
        <f>IF(EK$50=1,INDEX(Development!$D$1:$EZ$300,MATCH(Development!$F$296,Development!$F$1:$F$300,0),MATCH(EK$48,Development!$D$3:$EZ$3,0)),IF(AND(EK$50&gt;1,EK$50&lt;=$R$10),INDEX('Cash Flow'!$F$2:$O$45,MATCH('Cash Flow'!$A$45,'Cash Flow'!$A$2:$A$45,0),MATCH(EK$50,'Cash Flow'!$F$2:$O$2,0))/12,0))</f>
        <v>0</v>
      </c>
      <c r="EL53" s="725">
        <f>IF(EL$50=1,INDEX(Development!$D$1:$EZ$300,MATCH(Development!$F$296,Development!$F$1:$F$300,0),MATCH(EL$48,Development!$D$3:$EZ$3,0)),IF(AND(EL$50&gt;1,EL$50&lt;=$R$10),INDEX('Cash Flow'!$F$2:$O$45,MATCH('Cash Flow'!$A$45,'Cash Flow'!$A$2:$A$45,0),MATCH(EL$50,'Cash Flow'!$F$2:$O$2,0))/12,0))</f>
        <v>0</v>
      </c>
      <c r="EM53" s="725">
        <f>IF(EM$50=1,INDEX(Development!$D$1:$EZ$300,MATCH(Development!$F$296,Development!$F$1:$F$300,0),MATCH(EM$48,Development!$D$3:$EZ$3,0)),IF(AND(EM$50&gt;1,EM$50&lt;=$R$10),INDEX('Cash Flow'!$F$2:$O$45,MATCH('Cash Flow'!$A$45,'Cash Flow'!$A$2:$A$45,0),MATCH(EM$50,'Cash Flow'!$F$2:$O$2,0))/12,0))</f>
        <v>0</v>
      </c>
      <c r="EN53" s="725">
        <f>IF(EN$50=1,INDEX(Development!$D$1:$EZ$300,MATCH(Development!$F$296,Development!$F$1:$F$300,0),MATCH(EN$48,Development!$D$3:$EZ$3,0)),IF(AND(EN$50&gt;1,EN$50&lt;=$R$10),INDEX('Cash Flow'!$F$2:$O$45,MATCH('Cash Flow'!$A$45,'Cash Flow'!$A$2:$A$45,0),MATCH(EN$50,'Cash Flow'!$F$2:$O$2,0))/12,0))</f>
        <v>0</v>
      </c>
      <c r="EO53" s="725">
        <f>IF(EO$50=1,INDEX(Development!$D$1:$EZ$300,MATCH(Development!$F$296,Development!$F$1:$F$300,0),MATCH(EO$48,Development!$D$3:$EZ$3,0)),IF(AND(EO$50&gt;1,EO$50&lt;=$R$10),INDEX('Cash Flow'!$F$2:$O$45,MATCH('Cash Flow'!$A$45,'Cash Flow'!$A$2:$A$45,0),MATCH(EO$50,'Cash Flow'!$F$2:$O$2,0))/12,0))</f>
        <v>0</v>
      </c>
      <c r="EP53" s="725">
        <f>IF(EP$50=1,INDEX(Development!$D$1:$EZ$300,MATCH(Development!$F$296,Development!$F$1:$F$300,0),MATCH(EP$48,Development!$D$3:$EZ$3,0)),IF(AND(EP$50&gt;1,EP$50&lt;=$R$10),INDEX('Cash Flow'!$F$2:$O$45,MATCH('Cash Flow'!$A$45,'Cash Flow'!$A$2:$A$45,0),MATCH(EP$50,'Cash Flow'!$F$2:$O$2,0))/12,0))</f>
        <v>0</v>
      </c>
      <c r="EQ53" s="725">
        <f>IF(EQ$50=1,INDEX(Development!$D$1:$EZ$300,MATCH(Development!$F$296,Development!$F$1:$F$300,0),MATCH(EQ$48,Development!$D$3:$EZ$3,0)),IF(AND(EQ$50&gt;1,EQ$50&lt;=$R$10),INDEX('Cash Flow'!$F$2:$O$45,MATCH('Cash Flow'!$A$45,'Cash Flow'!$A$2:$A$45,0),MATCH(EQ$50,'Cash Flow'!$F$2:$O$2,0))/12,0))</f>
        <v>0</v>
      </c>
      <c r="ER53" s="725">
        <f>IF(ER$50=1,INDEX(Development!$D$1:$EZ$300,MATCH(Development!$F$296,Development!$F$1:$F$300,0),MATCH(ER$48,Development!$D$3:$EZ$3,0)),IF(AND(ER$50&gt;1,ER$50&lt;=$R$10),INDEX('Cash Flow'!$F$2:$O$45,MATCH('Cash Flow'!$A$45,'Cash Flow'!$A$2:$A$45,0),MATCH(ER$50,'Cash Flow'!$F$2:$O$2,0))/12,0))</f>
        <v>0</v>
      </c>
      <c r="ES53" s="725">
        <f>IF(ES$50=1,INDEX(Development!$D$1:$EZ$300,MATCH(Development!$F$296,Development!$F$1:$F$300,0),MATCH(ES$48,Development!$D$3:$EZ$3,0)),IF(AND(ES$50&gt;1,ES$50&lt;=$R$10),INDEX('Cash Flow'!$F$2:$O$45,MATCH('Cash Flow'!$A$45,'Cash Flow'!$A$2:$A$45,0),MATCH(ES$50,'Cash Flow'!$F$2:$O$2,0))/12,0))</f>
        <v>0</v>
      </c>
      <c r="ET53" s="725">
        <f>IF(ET$50=1,INDEX(Development!$D$1:$EZ$300,MATCH(Development!$F$296,Development!$F$1:$F$300,0),MATCH(ET$48,Development!$D$3:$EZ$3,0)),IF(AND(ET$50&gt;1,ET$50&lt;=$R$10),INDEX('Cash Flow'!$F$2:$O$45,MATCH('Cash Flow'!$A$45,'Cash Flow'!$A$2:$A$45,0),MATCH(ET$50,'Cash Flow'!$F$2:$O$2,0))/12,0))</f>
        <v>0</v>
      </c>
      <c r="EU53" s="725">
        <f>IF(EU$50=1,INDEX(Development!$D$1:$EZ$300,MATCH(Development!$F$296,Development!$F$1:$F$300,0),MATCH(EU$48,Development!$D$3:$EZ$3,0)),IF(AND(EU$50&gt;1,EU$50&lt;=$R$10),INDEX('Cash Flow'!$F$2:$O$45,MATCH('Cash Flow'!$A$45,'Cash Flow'!$A$2:$A$45,0),MATCH(EU$50,'Cash Flow'!$F$2:$O$2,0))/12,0))</f>
        <v>0</v>
      </c>
      <c r="EV53" s="725">
        <f>IF(EV$50=1,INDEX(Development!$D$1:$EZ$300,MATCH(Development!$F$296,Development!$F$1:$F$300,0),MATCH(EV$48,Development!$D$3:$EZ$3,0)),IF(AND(EV$50&gt;1,EV$50&lt;=$R$10),INDEX('Cash Flow'!$F$2:$O$45,MATCH('Cash Flow'!$A$45,'Cash Flow'!$A$2:$A$45,0),MATCH(EV$50,'Cash Flow'!$F$2:$O$2,0))/12,0))</f>
        <v>0</v>
      </c>
      <c r="EW53" s="725">
        <f>IF(EW$50=1,INDEX(Development!$D$1:$EZ$300,MATCH(Development!$F$296,Development!$F$1:$F$300,0),MATCH(EW$48,Development!$D$3:$EZ$3,0)),IF(AND(EW$50&gt;1,EW$50&lt;=$R$10),INDEX('Cash Flow'!$F$2:$O$45,MATCH('Cash Flow'!$A$45,'Cash Flow'!$A$2:$A$45,0),MATCH(EW$50,'Cash Flow'!$F$2:$O$2,0))/12,0))</f>
        <v>0</v>
      </c>
      <c r="EX53" s="725">
        <f>IF(EX$50=1,INDEX(Development!$D$1:$EZ$300,MATCH(Development!$F$296,Development!$F$1:$F$300,0),MATCH(EX$48,Development!$D$3:$EZ$3,0)),IF(AND(EX$50&gt;1,EX$50&lt;=$R$10),INDEX('Cash Flow'!$F$2:$O$45,MATCH('Cash Flow'!$A$45,'Cash Flow'!$A$2:$A$45,0),MATCH(EX$50,'Cash Flow'!$F$2:$O$2,0))/12,0))</f>
        <v>0</v>
      </c>
      <c r="EY53" s="725">
        <f>IF(EY$50=1,INDEX(Development!$D$1:$EZ$300,MATCH(Development!$F$296,Development!$F$1:$F$300,0),MATCH(EY$48,Development!$D$3:$EZ$3,0)),IF(AND(EY$50&gt;1,EY$50&lt;=$R$10),INDEX('Cash Flow'!$F$2:$O$45,MATCH('Cash Flow'!$A$45,'Cash Flow'!$A$2:$A$45,0),MATCH(EY$50,'Cash Flow'!$F$2:$O$2,0))/12,0))</f>
        <v>0</v>
      </c>
      <c r="EZ53" s="725">
        <f>IF(EZ$50=1,INDEX(Development!$D$1:$EZ$300,MATCH(Development!$F$296,Development!$F$1:$F$300,0),MATCH(EZ$48,Development!$D$3:$EZ$3,0)),IF(AND(EZ$50&gt;1,EZ$50&lt;=$R$10),INDEX('Cash Flow'!$F$2:$O$45,MATCH('Cash Flow'!$A$45,'Cash Flow'!$A$2:$A$45,0),MATCH(EZ$50,'Cash Flow'!$F$2:$O$2,0))/12,0))</f>
        <v>0</v>
      </c>
      <c r="FA53" s="725">
        <f>IF(FA$50=1,INDEX(Development!$D$1:$EZ$300,MATCH(Development!$F$296,Development!$F$1:$F$300,0),MATCH(FA$48,Development!$D$3:$EZ$3,0)),IF(AND(FA$50&gt;1,FA$50&lt;=$R$10),INDEX('Cash Flow'!$F$2:$O$45,MATCH('Cash Flow'!$A$45,'Cash Flow'!$A$2:$A$45,0),MATCH(FA$50,'Cash Flow'!$F$2:$O$2,0))/12,0))</f>
        <v>0</v>
      </c>
      <c r="FB53" s="725">
        <f>IF(FB$50=1,INDEX(Development!$D$1:$EZ$300,MATCH(Development!$F$296,Development!$F$1:$F$300,0),MATCH(FB$48,Development!$D$3:$EZ$3,0)),IF(AND(FB$50&gt;1,FB$50&lt;=$R$10),INDEX('Cash Flow'!$F$2:$O$45,MATCH('Cash Flow'!$A$45,'Cash Flow'!$A$2:$A$45,0),MATCH(FB$50,'Cash Flow'!$F$2:$O$2,0))/12,0))</f>
        <v>0</v>
      </c>
      <c r="FC53" s="725">
        <f>IF(FC$50=1,INDEX(Development!$D$1:$EZ$300,MATCH(Development!$F$296,Development!$F$1:$F$300,0),MATCH(FC$48,Development!$D$3:$EZ$3,0)),IF(AND(FC$50&gt;1,FC$50&lt;=$R$10),INDEX('Cash Flow'!$F$2:$O$45,MATCH('Cash Flow'!$A$45,'Cash Flow'!$A$2:$A$45,0),MATCH(FC$50,'Cash Flow'!$F$2:$O$2,0))/12,0))</f>
        <v>0</v>
      </c>
      <c r="FD53" s="725">
        <f>IF(FD$50=1,INDEX(Development!$D$1:$EZ$300,MATCH(Development!$F$296,Development!$F$1:$F$300,0),MATCH(FD$48,Development!$D$3:$EZ$3,0)),IF(AND(FD$50&gt;1,FD$50&lt;=$R$10),INDEX('Cash Flow'!$F$2:$O$45,MATCH('Cash Flow'!$A$45,'Cash Flow'!$A$2:$A$45,0),MATCH(FD$50,'Cash Flow'!$F$2:$O$2,0))/12,0))</f>
        <v>0</v>
      </c>
      <c r="FE53" s="725">
        <f>IF(FE$50=1,INDEX(Development!$D$1:$EZ$300,MATCH(Development!$F$296,Development!$F$1:$F$300,0),MATCH(FE$48,Development!$D$3:$EZ$3,0)),IF(AND(FE$50&gt;1,FE$50&lt;=$R$10),INDEX('Cash Flow'!$F$2:$O$45,MATCH('Cash Flow'!$A$45,'Cash Flow'!$A$2:$A$45,0),MATCH(FE$50,'Cash Flow'!$F$2:$O$2,0))/12,0))</f>
        <v>0</v>
      </c>
      <c r="FF53" s="725">
        <f>IF(FF$50=1,INDEX(Development!$D$1:$EZ$300,MATCH(Development!$F$296,Development!$F$1:$F$300,0),MATCH(FF$48,Development!$D$3:$EZ$3,0)),IF(AND(FF$50&gt;1,FF$50&lt;=$R$10),INDEX('Cash Flow'!$F$2:$O$45,MATCH('Cash Flow'!$A$45,'Cash Flow'!$A$2:$A$45,0),MATCH(FF$50,'Cash Flow'!$F$2:$O$2,0))/12,0))</f>
        <v>0</v>
      </c>
      <c r="FG53" s="725">
        <f>IF(FG$50=1,INDEX(Development!$D$1:$EZ$300,MATCH(Development!$F$296,Development!$F$1:$F$300,0),MATCH(FG$48,Development!$D$3:$EZ$3,0)),IF(AND(FG$50&gt;1,FG$50&lt;=$R$10),INDEX('Cash Flow'!$F$2:$O$45,MATCH('Cash Flow'!$A$45,'Cash Flow'!$A$2:$A$45,0),MATCH(FG$50,'Cash Flow'!$F$2:$O$2,0))/12,0))</f>
        <v>0</v>
      </c>
      <c r="FH53" s="725">
        <f>IF(FH$50=1,INDEX(Development!$D$1:$EZ$300,MATCH(Development!$F$296,Development!$F$1:$F$300,0),MATCH(FH$48,Development!$D$3:$EZ$3,0)),IF(AND(FH$50&gt;1,FH$50&lt;=$R$10),INDEX('Cash Flow'!$F$2:$O$45,MATCH('Cash Flow'!$A$45,'Cash Flow'!$A$2:$A$45,0),MATCH(FH$50,'Cash Flow'!$F$2:$O$2,0))/12,0))</f>
        <v>0</v>
      </c>
      <c r="FI53" s="725">
        <f>IF(FI$50=1,INDEX(Development!$D$1:$EZ$300,MATCH(Development!$F$296,Development!$F$1:$F$300,0),MATCH(FI$48,Development!$D$3:$EZ$3,0)),IF(AND(FI$50&gt;1,FI$50&lt;=$R$10),INDEX('Cash Flow'!$F$2:$O$45,MATCH('Cash Flow'!$A$45,'Cash Flow'!$A$2:$A$45,0),MATCH(FI$50,'Cash Flow'!$F$2:$O$2,0))/12,0))</f>
        <v>0</v>
      </c>
      <c r="FJ53" s="725">
        <f>IF(FJ$50=1,INDEX(Development!$D$1:$EZ$300,MATCH(Development!$F$296,Development!$F$1:$F$300,0),MATCH(FJ$48,Development!$D$3:$EZ$3,0)),IF(AND(FJ$50&gt;1,FJ$50&lt;=$R$10),INDEX('Cash Flow'!$F$2:$O$45,MATCH('Cash Flow'!$A$45,'Cash Flow'!$A$2:$A$45,0),MATCH(FJ$50,'Cash Flow'!$F$2:$O$2,0))/12,0))</f>
        <v>0</v>
      </c>
      <c r="FK53" s="725">
        <f>IF(FK$50=1,INDEX(Development!$D$1:$EZ$300,MATCH(Development!$F$296,Development!$F$1:$F$300,0),MATCH(FK$48,Development!$D$3:$EZ$3,0)),IF(AND(FK$50&gt;1,FK$50&lt;=$R$10),INDEX('Cash Flow'!$F$2:$O$45,MATCH('Cash Flow'!$A$45,'Cash Flow'!$A$2:$A$45,0),MATCH(FK$50,'Cash Flow'!$F$2:$O$2,0))/12,0))</f>
        <v>0</v>
      </c>
      <c r="FL53" s="725">
        <f>IF(FL$50=1,INDEX(Development!$D$1:$EZ$300,MATCH(Development!$F$296,Development!$F$1:$F$300,0),MATCH(FL$48,Development!$D$3:$EZ$3,0)),IF(AND(FL$50&gt;1,FL$50&lt;=$R$10),INDEX('Cash Flow'!$F$2:$O$45,MATCH('Cash Flow'!$A$45,'Cash Flow'!$A$2:$A$45,0),MATCH(FL$50,'Cash Flow'!$F$2:$O$2,0))/12,0))</f>
        <v>0</v>
      </c>
      <c r="FM53" s="725">
        <f>IF(FM$50=1,INDEX(Development!$D$1:$EZ$300,MATCH(Development!$F$296,Development!$F$1:$F$300,0),MATCH(FM$48,Development!$D$3:$EZ$3,0)),IF(AND(FM$50&gt;1,FM$50&lt;=$R$10),INDEX('Cash Flow'!$F$2:$O$45,MATCH('Cash Flow'!$A$45,'Cash Flow'!$A$2:$A$45,0),MATCH(FM$50,'Cash Flow'!$F$2:$O$2,0))/12,0))</f>
        <v>0</v>
      </c>
      <c r="FN53" s="725">
        <f>IF(FN$50=1,INDEX(Development!$D$1:$EZ$300,MATCH(Development!$F$296,Development!$F$1:$F$300,0),MATCH(FN$48,Development!$D$3:$EZ$3,0)),IF(AND(FN$50&gt;1,FN$50&lt;=$R$10),INDEX('Cash Flow'!$F$2:$O$45,MATCH('Cash Flow'!$A$45,'Cash Flow'!$A$2:$A$45,0),MATCH(FN$50,'Cash Flow'!$F$2:$O$2,0))/12,0))</f>
        <v>0</v>
      </c>
      <c r="FO53" s="725">
        <f>IF(FO$50=1,INDEX(Development!$D$1:$EZ$300,MATCH(Development!$F$296,Development!$F$1:$F$300,0),MATCH(FO$48,Development!$D$3:$EZ$3,0)),IF(AND(FO$50&gt;1,FO$50&lt;=$R$10),INDEX('Cash Flow'!$F$2:$O$45,MATCH('Cash Flow'!$A$45,'Cash Flow'!$A$2:$A$45,0),MATCH(FO$50,'Cash Flow'!$F$2:$O$2,0))/12,0))</f>
        <v>0</v>
      </c>
      <c r="FP53" s="725">
        <f>IF(FP$50=1,INDEX(Development!$D$1:$EZ$300,MATCH(Development!$F$296,Development!$F$1:$F$300,0),MATCH(FP$48,Development!$D$3:$EZ$3,0)),IF(AND(FP$50&gt;1,FP$50&lt;=$R$10),INDEX('Cash Flow'!$F$2:$O$45,MATCH('Cash Flow'!$A$45,'Cash Flow'!$A$2:$A$45,0),MATCH(FP$50,'Cash Flow'!$F$2:$O$2,0))/12,0))</f>
        <v>0</v>
      </c>
      <c r="FQ53" s="725">
        <f>IF(FQ$50=1,INDEX(Development!$D$1:$EZ$300,MATCH(Development!$F$296,Development!$F$1:$F$300,0),MATCH(FQ$48,Development!$D$3:$EZ$3,0)),IF(AND(FQ$50&gt;1,FQ$50&lt;=$R$10),INDEX('Cash Flow'!$F$2:$O$45,MATCH('Cash Flow'!$A$45,'Cash Flow'!$A$2:$A$45,0),MATCH(FQ$50,'Cash Flow'!$F$2:$O$2,0))/12,0))</f>
        <v>0</v>
      </c>
      <c r="FR53" s="725">
        <f>IF(FR$50=1,INDEX(Development!$D$1:$EZ$300,MATCH(Development!$F$296,Development!$F$1:$F$300,0),MATCH(FR$48,Development!$D$3:$EZ$3,0)),IF(AND(FR$50&gt;1,FR$50&lt;=$R$10),INDEX('Cash Flow'!$F$2:$O$45,MATCH('Cash Flow'!$A$45,'Cash Flow'!$A$2:$A$45,0),MATCH(FR$50,'Cash Flow'!$F$2:$O$2,0))/12,0))</f>
        <v>0</v>
      </c>
      <c r="FS53" s="725">
        <f>IF(FS$50=1,INDEX(Development!$D$1:$EZ$300,MATCH(Development!$F$296,Development!$F$1:$F$300,0),MATCH(FS$48,Development!$D$3:$EZ$3,0)),IF(AND(FS$50&gt;1,FS$50&lt;=$R$10),INDEX('Cash Flow'!$F$2:$O$45,MATCH('Cash Flow'!$A$45,'Cash Flow'!$A$2:$A$45,0),MATCH(FS$50,'Cash Flow'!$F$2:$O$2,0))/12,0))</f>
        <v>0</v>
      </c>
      <c r="FT53" s="725">
        <f>IF(FT$50=1,INDEX(Development!$D$1:$EZ$300,MATCH(Development!$F$296,Development!$F$1:$F$300,0),MATCH(FT$48,Development!$D$3:$EZ$3,0)),IF(AND(FT$50&gt;1,FT$50&lt;=$R$10),INDEX('Cash Flow'!$F$2:$O$45,MATCH('Cash Flow'!$A$45,'Cash Flow'!$A$2:$A$45,0),MATCH(FT$50,'Cash Flow'!$F$2:$O$2,0))/12,0))</f>
        <v>0</v>
      </c>
      <c r="FU53" s="725">
        <f>IF(FU$50=1,INDEX(Development!$D$1:$EZ$300,MATCH(Development!$F$296,Development!$F$1:$F$300,0),MATCH(FU$48,Development!$D$3:$EZ$3,0)),IF(AND(FU$50&gt;1,FU$50&lt;=$R$10),INDEX('Cash Flow'!$F$2:$O$45,MATCH('Cash Flow'!$A$45,'Cash Flow'!$A$2:$A$45,0),MATCH(FU$50,'Cash Flow'!$F$2:$O$2,0))/12,0))</f>
        <v>0</v>
      </c>
      <c r="FV53" s="725">
        <f>IF(FV$50=1,INDEX(Development!$D$1:$EZ$300,MATCH(Development!$F$296,Development!$F$1:$F$300,0),MATCH(FV$48,Development!$D$3:$EZ$3,0)),IF(AND(FV$50&gt;1,FV$50&lt;=$R$10),INDEX('Cash Flow'!$F$2:$O$45,MATCH('Cash Flow'!$A$45,'Cash Flow'!$A$2:$A$45,0),MATCH(FV$50,'Cash Flow'!$F$2:$O$2,0))/12,0))</f>
        <v>0</v>
      </c>
      <c r="FW53" s="725">
        <f>IF(FW$50=1,INDEX(Development!$D$1:$EZ$300,MATCH(Development!$F$296,Development!$F$1:$F$300,0),MATCH(FW$48,Development!$D$3:$EZ$3,0)),IF(AND(FW$50&gt;1,FW$50&lt;=$R$10),INDEX('Cash Flow'!$F$2:$O$45,MATCH('Cash Flow'!$A$45,'Cash Flow'!$A$2:$A$45,0),MATCH(FW$50,'Cash Flow'!$F$2:$O$2,0))/12,0))</f>
        <v>0</v>
      </c>
      <c r="FX53" s="725">
        <f>IF(FX$50=1,INDEX(Development!$D$1:$EZ$300,MATCH(Development!$F$296,Development!$F$1:$F$300,0),MATCH(FX$48,Development!$D$3:$EZ$3,0)),IF(AND(FX$50&gt;1,FX$50&lt;=$R$10),INDEX('Cash Flow'!$F$2:$O$45,MATCH('Cash Flow'!$A$45,'Cash Flow'!$A$2:$A$45,0),MATCH(FX$50,'Cash Flow'!$F$2:$O$2,0))/12,0))</f>
        <v>0</v>
      </c>
      <c r="FY53" s="725">
        <f>IF(FY$50=1,INDEX(Development!$D$1:$EZ$300,MATCH(Development!$F$296,Development!$F$1:$F$300,0),MATCH(FY$48,Development!$D$3:$EZ$3,0)),IF(AND(FY$50&gt;1,FY$50&lt;=$R$10),INDEX('Cash Flow'!$F$2:$O$45,MATCH('Cash Flow'!$A$45,'Cash Flow'!$A$2:$A$45,0),MATCH(FY$50,'Cash Flow'!$F$2:$O$2,0))/12,0))</f>
        <v>0</v>
      </c>
      <c r="FZ53" s="725">
        <f>IF(FZ$50=1,INDEX(Development!$D$1:$EZ$300,MATCH(Development!$F$296,Development!$F$1:$F$300,0),MATCH(FZ$48,Development!$D$3:$EZ$3,0)),IF(AND(FZ$50&gt;1,FZ$50&lt;=$R$10),INDEX('Cash Flow'!$F$2:$O$45,MATCH('Cash Flow'!$A$45,'Cash Flow'!$A$2:$A$45,0),MATCH(FZ$50,'Cash Flow'!$F$2:$O$2,0))/12,0))</f>
        <v>0</v>
      </c>
      <c r="GA53" s="725">
        <f>IF(GA$50=1,INDEX(Development!$D$1:$EZ$300,MATCH(Development!$F$296,Development!$F$1:$F$300,0),MATCH(GA$48,Development!$D$3:$EZ$3,0)),IF(AND(GA$50&gt;1,GA$50&lt;=$R$10),INDEX('Cash Flow'!$F$2:$O$45,MATCH('Cash Flow'!$A$45,'Cash Flow'!$A$2:$A$45,0),MATCH(GA$50,'Cash Flow'!$F$2:$O$2,0))/12,0))</f>
        <v>0</v>
      </c>
      <c r="GB53" s="725">
        <f>IF(GB$50=1,INDEX(Development!$D$1:$EZ$300,MATCH(Development!$F$296,Development!$F$1:$F$300,0),MATCH(GB$48,Development!$D$3:$EZ$3,0)),IF(AND(GB$50&gt;1,GB$50&lt;=$R$10),INDEX('Cash Flow'!$F$2:$O$45,MATCH('Cash Flow'!$A$45,'Cash Flow'!$A$2:$A$45,0),MATCH(GB$50,'Cash Flow'!$F$2:$O$2,0))/12,0))</f>
        <v>0</v>
      </c>
      <c r="GC53" s="725">
        <f>IF(GC$50=1,INDEX(Development!$D$1:$EZ$300,MATCH(Development!$F$296,Development!$F$1:$F$300,0),MATCH(GC$48,Development!$D$3:$EZ$3,0)),IF(AND(GC$50&gt;1,GC$50&lt;=$R$10),INDEX('Cash Flow'!$F$2:$O$45,MATCH('Cash Flow'!$A$45,'Cash Flow'!$A$2:$A$45,0),MATCH(GC$50,'Cash Flow'!$F$2:$O$2,0))/12,0))</f>
        <v>0</v>
      </c>
      <c r="GD53" s="725">
        <f>IF(GD$50=1,INDEX(Development!$D$1:$EZ$300,MATCH(Development!$F$296,Development!$F$1:$F$300,0),MATCH(GD$48,Development!$D$3:$EZ$3,0)),IF(AND(GD$50&gt;1,GD$50&lt;=$R$10),INDEX('Cash Flow'!$F$2:$O$45,MATCH('Cash Flow'!$A$45,'Cash Flow'!$A$2:$A$45,0),MATCH(GD$50,'Cash Flow'!$F$2:$O$2,0))/12,0))</f>
        <v>0</v>
      </c>
      <c r="GE53" s="725">
        <f>IF(GE$50=1,INDEX(Development!$D$1:$EZ$300,MATCH(Development!$F$296,Development!$F$1:$F$300,0),MATCH(GE$48,Development!$D$3:$EZ$3,0)),IF(AND(GE$50&gt;1,GE$50&lt;=$R$10),INDEX('Cash Flow'!$F$2:$O$45,MATCH('Cash Flow'!$A$45,'Cash Flow'!$A$2:$A$45,0),MATCH(GE$50,'Cash Flow'!$F$2:$O$2,0))/12,0))</f>
        <v>0</v>
      </c>
      <c r="GF53" s="725">
        <f>IF(GF$50=1,INDEX(Development!$D$1:$EZ$300,MATCH(Development!$F$296,Development!$F$1:$F$300,0),MATCH(GF$48,Development!$D$3:$EZ$3,0)),IF(AND(GF$50&gt;1,GF$50&lt;=$R$10),INDEX('Cash Flow'!$F$2:$O$45,MATCH('Cash Flow'!$A$45,'Cash Flow'!$A$2:$A$45,0),MATCH(GF$50,'Cash Flow'!$F$2:$O$2,0))/12,0))</f>
        <v>0</v>
      </c>
      <c r="GG53" s="725">
        <f>IF(GG$50=1,INDEX(Development!$D$1:$EZ$300,MATCH(Development!$F$296,Development!$F$1:$F$300,0),MATCH(GG$48,Development!$D$3:$EZ$3,0)),IF(AND(GG$50&gt;1,GG$50&lt;=$R$10),INDEX('Cash Flow'!$F$2:$O$45,MATCH('Cash Flow'!$A$45,'Cash Flow'!$A$2:$A$45,0),MATCH(GG$50,'Cash Flow'!$F$2:$O$2,0))/12,0))</f>
        <v>0</v>
      </c>
      <c r="GH53" s="725">
        <f>IF(GH$50=1,INDEX(Development!$D$1:$EZ$300,MATCH(Development!$F$296,Development!$F$1:$F$300,0),MATCH(GH$48,Development!$D$3:$EZ$3,0)),IF(AND(GH$50&gt;1,GH$50&lt;=$R$10),INDEX('Cash Flow'!$F$2:$O$45,MATCH('Cash Flow'!$A$45,'Cash Flow'!$A$2:$A$45,0),MATCH(GH$50,'Cash Flow'!$F$2:$O$2,0))/12,0))</f>
        <v>0</v>
      </c>
      <c r="GI53" s="725">
        <f>IF(GI$50=1,INDEX(Development!$D$1:$EZ$300,MATCH(Development!$F$296,Development!$F$1:$F$300,0),MATCH(GI$48,Development!$D$3:$EZ$3,0)),IF(AND(GI$50&gt;1,GI$50&lt;=$R$10),INDEX('Cash Flow'!$F$2:$O$45,MATCH('Cash Flow'!$A$45,'Cash Flow'!$A$2:$A$45,0),MATCH(GI$50,'Cash Flow'!$F$2:$O$2,0))/12,0))</f>
        <v>0</v>
      </c>
      <c r="GJ53" s="725">
        <f>IF(GJ$50=1,INDEX(Development!$D$1:$EZ$300,MATCH(Development!$F$296,Development!$F$1:$F$300,0),MATCH(GJ$48,Development!$D$3:$EZ$3,0)),IF(AND(GJ$50&gt;1,GJ$50&lt;=$R$10),INDEX('Cash Flow'!$F$2:$O$45,MATCH('Cash Flow'!$A$45,'Cash Flow'!$A$2:$A$45,0),MATCH(GJ$50,'Cash Flow'!$F$2:$O$2,0))/12,0))</f>
        <v>0</v>
      </c>
      <c r="GK53" s="725">
        <f>IF(GK$50=1,INDEX(Development!$D$1:$EZ$300,MATCH(Development!$F$296,Development!$F$1:$F$300,0),MATCH(GK$48,Development!$D$3:$EZ$3,0)),IF(AND(GK$50&gt;1,GK$50&lt;=$R$10),INDEX('Cash Flow'!$F$2:$O$45,MATCH('Cash Flow'!$A$45,'Cash Flow'!$A$2:$A$45,0),MATCH(GK$50,'Cash Flow'!$F$2:$O$2,0))/12,0))</f>
        <v>0</v>
      </c>
      <c r="GL53" s="725">
        <f>IF(GL$50=1,INDEX(Development!$D$1:$EZ$300,MATCH(Development!$F$296,Development!$F$1:$F$300,0),MATCH(GL$48,Development!$D$3:$EZ$3,0)),IF(AND(GL$50&gt;1,GL$50&lt;=$R$10),INDEX('Cash Flow'!$F$2:$O$45,MATCH('Cash Flow'!$A$45,'Cash Flow'!$A$2:$A$45,0),MATCH(GL$50,'Cash Flow'!$F$2:$O$2,0))/12,0))</f>
        <v>0</v>
      </c>
      <c r="GM53" s="725">
        <f>IF(GM$50=1,INDEX(Development!$D$1:$EZ$300,MATCH(Development!$F$296,Development!$F$1:$F$300,0),MATCH(GM$48,Development!$D$3:$EZ$3,0)),IF(AND(GM$50&gt;1,GM$50&lt;=$R$10),INDEX('Cash Flow'!$F$2:$O$45,MATCH('Cash Flow'!$A$45,'Cash Flow'!$A$2:$A$45,0),MATCH(GM$50,'Cash Flow'!$F$2:$O$2,0))/12,0))</f>
        <v>0</v>
      </c>
      <c r="GN53" s="725">
        <f>IF(GN$50=1,INDEX(Development!$D$1:$EZ$300,MATCH(Development!$F$296,Development!$F$1:$F$300,0),MATCH(GN$48,Development!$D$3:$EZ$3,0)),IF(AND(GN$50&gt;1,GN$50&lt;=$R$10),INDEX('Cash Flow'!$F$2:$O$45,MATCH('Cash Flow'!$A$45,'Cash Flow'!$A$2:$A$45,0),MATCH(GN$50,'Cash Flow'!$F$2:$O$2,0))/12,0))</f>
        <v>0</v>
      </c>
      <c r="GO53" s="725">
        <f>IF(GO$50=1,INDEX(Development!$D$1:$EZ$300,MATCH(Development!$F$296,Development!$F$1:$F$300,0),MATCH(GO$48,Development!$D$3:$EZ$3,0)),IF(AND(GO$50&gt;1,GO$50&lt;=$R$10),INDEX('Cash Flow'!$F$2:$O$45,MATCH('Cash Flow'!$A$45,'Cash Flow'!$A$2:$A$45,0),MATCH(GO$50,'Cash Flow'!$F$2:$O$2,0))/12,0))</f>
        <v>0</v>
      </c>
      <c r="GP53" s="725">
        <f>IF(GP$50=1,INDEX(Development!$D$1:$EZ$300,MATCH(Development!$F$296,Development!$F$1:$F$300,0),MATCH(GP$48,Development!$D$3:$EZ$3,0)),IF(AND(GP$50&gt;1,GP$50&lt;=$R$10),INDEX('Cash Flow'!$F$2:$O$45,MATCH('Cash Flow'!$A$45,'Cash Flow'!$A$2:$A$45,0),MATCH(GP$50,'Cash Flow'!$F$2:$O$2,0))/12,0))</f>
        <v>0</v>
      </c>
      <c r="GQ53" s="725">
        <f>IF(GQ$50=1,INDEX(Development!$D$1:$EZ$300,MATCH(Development!$F$296,Development!$F$1:$F$300,0),MATCH(GQ$48,Development!$D$3:$EZ$3,0)),IF(AND(GQ$50&gt;1,GQ$50&lt;=$R$10),INDEX('Cash Flow'!$F$2:$O$45,MATCH('Cash Flow'!$A$45,'Cash Flow'!$A$2:$A$45,0),MATCH(GQ$50,'Cash Flow'!$F$2:$O$2,0))/12,0))</f>
        <v>0</v>
      </c>
      <c r="GR53" s="725">
        <f>IF(GR$50=1,INDEX(Development!$D$1:$EZ$300,MATCH(Development!$F$296,Development!$F$1:$F$300,0),MATCH(GR$48,Development!$D$3:$EZ$3,0)),IF(AND(GR$50&gt;1,GR$50&lt;=$R$10),INDEX('Cash Flow'!$F$2:$O$45,MATCH('Cash Flow'!$A$45,'Cash Flow'!$A$2:$A$45,0),MATCH(GR$50,'Cash Flow'!$F$2:$O$2,0))/12,0))</f>
        <v>0</v>
      </c>
      <c r="GS53" s="725">
        <f>IF(GS$50=1,INDEX(Development!$D$1:$EZ$300,MATCH(Development!$F$296,Development!$F$1:$F$300,0),MATCH(GS$48,Development!$D$3:$EZ$3,0)),IF(AND(GS$50&gt;1,GS$50&lt;=$R$10),INDEX('Cash Flow'!$F$2:$O$45,MATCH('Cash Flow'!$A$45,'Cash Flow'!$A$2:$A$45,0),MATCH(GS$50,'Cash Flow'!$F$2:$O$2,0))/12,0))</f>
        <v>0</v>
      </c>
      <c r="GT53" s="725">
        <f>IF(GT$50=1,INDEX(Development!$D$1:$EZ$300,MATCH(Development!$F$296,Development!$F$1:$F$300,0),MATCH(GT$48,Development!$D$3:$EZ$3,0)),IF(AND(GT$50&gt;1,GT$50&lt;=$R$10),INDEX('Cash Flow'!$F$2:$O$45,MATCH('Cash Flow'!$A$45,'Cash Flow'!$A$2:$A$45,0),MATCH(GT$50,'Cash Flow'!$F$2:$O$2,0))/12,0))</f>
        <v>0</v>
      </c>
      <c r="GU53" s="725">
        <f>IF(GU$50=1,INDEX(Development!$D$1:$EZ$300,MATCH(Development!$F$296,Development!$F$1:$F$300,0),MATCH(GU$48,Development!$D$3:$EZ$3,0)),IF(AND(GU$50&gt;1,GU$50&lt;=$R$10),INDEX('Cash Flow'!$F$2:$O$45,MATCH('Cash Flow'!$A$45,'Cash Flow'!$A$2:$A$45,0),MATCH(GU$50,'Cash Flow'!$F$2:$O$2,0))/12,0))</f>
        <v>0</v>
      </c>
      <c r="GV53" s="725">
        <f>IF(GV$50=1,INDEX(Development!$D$1:$EZ$300,MATCH(Development!$F$296,Development!$F$1:$F$300,0),MATCH(GV$48,Development!$D$3:$EZ$3,0)),IF(AND(GV$50&gt;1,GV$50&lt;=$R$10),INDEX('Cash Flow'!$F$2:$O$45,MATCH('Cash Flow'!$A$45,'Cash Flow'!$A$2:$A$45,0),MATCH(GV$50,'Cash Flow'!$F$2:$O$2,0))/12,0))</f>
        <v>0</v>
      </c>
      <c r="GW53" s="725">
        <f>IF(GW$50=1,INDEX(Development!$D$1:$EZ$300,MATCH(Development!$F$296,Development!$F$1:$F$300,0),MATCH(GW$48,Development!$D$3:$EZ$3,0)),IF(AND(GW$50&gt;1,GW$50&lt;=$R$10),INDEX('Cash Flow'!$F$2:$O$45,MATCH('Cash Flow'!$A$45,'Cash Flow'!$A$2:$A$45,0),MATCH(GW$50,'Cash Flow'!$F$2:$O$2,0))/12,0))</f>
        <v>0</v>
      </c>
      <c r="GX53" s="725">
        <f>IF(GX$50=1,INDEX(Development!$D$1:$EZ$300,MATCH(Development!$F$296,Development!$F$1:$F$300,0),MATCH(GX$48,Development!$D$3:$EZ$3,0)),IF(AND(GX$50&gt;1,GX$50&lt;=$R$10),INDEX('Cash Flow'!$F$2:$O$45,MATCH('Cash Flow'!$A$45,'Cash Flow'!$A$2:$A$45,0),MATCH(GX$50,'Cash Flow'!$F$2:$O$2,0))/12,0))</f>
        <v>0</v>
      </c>
      <c r="GY53" s="725">
        <f>IF(GY$50=1,INDEX(Development!$D$1:$EZ$300,MATCH(Development!$F$296,Development!$F$1:$F$300,0),MATCH(GY$48,Development!$D$3:$EZ$3,0)),IF(AND(GY$50&gt;1,GY$50&lt;=$R$10),INDEX('Cash Flow'!$F$2:$O$45,MATCH('Cash Flow'!$A$45,'Cash Flow'!$A$2:$A$45,0),MATCH(GY$50,'Cash Flow'!$F$2:$O$2,0))/12,0))</f>
        <v>0</v>
      </c>
      <c r="GZ53" s="725">
        <f>IF(GZ$50=1,INDEX(Development!$D$1:$EZ$300,MATCH(Development!$F$296,Development!$F$1:$F$300,0),MATCH(GZ$48,Development!$D$3:$EZ$3,0)),IF(AND(GZ$50&gt;1,GZ$50&lt;=$R$10),INDEX('Cash Flow'!$F$2:$O$45,MATCH('Cash Flow'!$A$45,'Cash Flow'!$A$2:$A$45,0),MATCH(GZ$50,'Cash Flow'!$F$2:$O$2,0))/12,0))</f>
        <v>0</v>
      </c>
      <c r="HA53" s="725">
        <f>IF(HA$50=1,INDEX(Development!$D$1:$EZ$300,MATCH(Development!$F$296,Development!$F$1:$F$300,0),MATCH(HA$48,Development!$D$3:$EZ$3,0)),IF(AND(HA$50&gt;1,HA$50&lt;=$R$10),INDEX('Cash Flow'!$F$2:$O$45,MATCH('Cash Flow'!$A$45,'Cash Flow'!$A$2:$A$45,0),MATCH(HA$50,'Cash Flow'!$F$2:$O$2,0))/12,0))</f>
        <v>0</v>
      </c>
      <c r="HB53" s="725">
        <f>IF(HB$50=1,INDEX(Development!$D$1:$EZ$300,MATCH(Development!$F$296,Development!$F$1:$F$300,0),MATCH(HB$48,Development!$D$3:$EZ$3,0)),IF(AND(HB$50&gt;1,HB$50&lt;=$R$10),INDEX('Cash Flow'!$F$2:$O$45,MATCH('Cash Flow'!$A$45,'Cash Flow'!$A$2:$A$45,0),MATCH(HB$50,'Cash Flow'!$F$2:$O$2,0))/12,0))</f>
        <v>0</v>
      </c>
      <c r="HC53" s="725">
        <f>IF(HC$50=1,INDEX(Development!$D$1:$EZ$300,MATCH(Development!$F$296,Development!$F$1:$F$300,0),MATCH(HC$48,Development!$D$3:$EZ$3,0)),IF(AND(HC$50&gt;1,HC$50&lt;=$R$10),INDEX('Cash Flow'!$F$2:$O$45,MATCH('Cash Flow'!$A$45,'Cash Flow'!$A$2:$A$45,0),MATCH(HC$50,'Cash Flow'!$F$2:$O$2,0))/12,0))</f>
        <v>0</v>
      </c>
      <c r="HD53" s="725">
        <f>IF(HD$50=1,INDEX(Development!$D$1:$EZ$300,MATCH(Development!$F$296,Development!$F$1:$F$300,0),MATCH(HD$48,Development!$D$3:$EZ$3,0)),IF(AND(HD$50&gt;1,HD$50&lt;=$R$10),INDEX('Cash Flow'!$F$2:$O$45,MATCH('Cash Flow'!$A$45,'Cash Flow'!$A$2:$A$45,0),MATCH(HD$50,'Cash Flow'!$F$2:$O$2,0))/12,0))</f>
        <v>0</v>
      </c>
      <c r="HE53" s="725">
        <f>IF(HE$50=1,INDEX(Development!$D$1:$EZ$300,MATCH(Development!$F$296,Development!$F$1:$F$300,0),MATCH(HE$48,Development!$D$3:$EZ$3,0)),IF(AND(HE$50&gt;1,HE$50&lt;=$R$10),INDEX('Cash Flow'!$F$2:$O$45,MATCH('Cash Flow'!$A$45,'Cash Flow'!$A$2:$A$45,0),MATCH(HE$50,'Cash Flow'!$F$2:$O$2,0))/12,0))</f>
        <v>0</v>
      </c>
      <c r="HF53" s="725">
        <f>IF(HF$50=1,INDEX(Development!$D$1:$EZ$300,MATCH(Development!$F$296,Development!$F$1:$F$300,0),MATCH(HF$48,Development!$D$3:$EZ$3,0)),IF(AND(HF$50&gt;1,HF$50&lt;=$R$10),INDEX('Cash Flow'!$F$2:$O$45,MATCH('Cash Flow'!$A$45,'Cash Flow'!$A$2:$A$45,0),MATCH(HF$50,'Cash Flow'!$F$2:$O$2,0))/12,0))</f>
        <v>0</v>
      </c>
      <c r="HG53" s="725">
        <f>IF(HG$50=1,INDEX(Development!$D$1:$EZ$300,MATCH(Development!$F$296,Development!$F$1:$F$300,0),MATCH(HG$48,Development!$D$3:$EZ$3,0)),IF(AND(HG$50&gt;1,HG$50&lt;=$R$10),INDEX('Cash Flow'!$F$2:$O$45,MATCH('Cash Flow'!$A$45,'Cash Flow'!$A$2:$A$45,0),MATCH(HG$50,'Cash Flow'!$F$2:$O$2,0))/12,0))</f>
        <v>0</v>
      </c>
      <c r="HH53" s="725">
        <f>IF(HH$50=1,INDEX(Development!$D$1:$EZ$300,MATCH(Development!$F$296,Development!$F$1:$F$300,0),MATCH(HH$48,Development!$D$3:$EZ$3,0)),IF(AND(HH$50&gt;1,HH$50&lt;=$R$10),INDEX('Cash Flow'!$F$2:$O$45,MATCH('Cash Flow'!$A$45,'Cash Flow'!$A$2:$A$45,0),MATCH(HH$50,'Cash Flow'!$F$2:$O$2,0))/12,0))</f>
        <v>0</v>
      </c>
      <c r="HI53" s="725">
        <f>IF(HI$50=1,INDEX(Development!$D$1:$EZ$300,MATCH(Development!$F$296,Development!$F$1:$F$300,0),MATCH(HI$48,Development!$D$3:$EZ$3,0)),IF(AND(HI$50&gt;1,HI$50&lt;=$R$10),INDEX('Cash Flow'!$F$2:$O$45,MATCH('Cash Flow'!$A$45,'Cash Flow'!$A$2:$A$45,0),MATCH(HI$50,'Cash Flow'!$F$2:$O$2,0))/12,0))</f>
        <v>0</v>
      </c>
      <c r="HJ53" s="725">
        <f>IF(HJ$50=1,INDEX(Development!$D$1:$EZ$300,MATCH(Development!$F$296,Development!$F$1:$F$300,0),MATCH(HJ$48,Development!$D$3:$EZ$3,0)),IF(AND(HJ$50&gt;1,HJ$50&lt;=$R$10),INDEX('Cash Flow'!$F$2:$O$45,MATCH('Cash Flow'!$A$45,'Cash Flow'!$A$2:$A$45,0),MATCH(HJ$50,'Cash Flow'!$F$2:$O$2,0))/12,0))</f>
        <v>0</v>
      </c>
      <c r="HK53" s="725">
        <f>IF(HK$50=1,INDEX(Development!$D$1:$EZ$300,MATCH(Development!$F$296,Development!$F$1:$F$300,0),MATCH(HK$48,Development!$D$3:$EZ$3,0)),IF(AND(HK$50&gt;1,HK$50&lt;=$R$10),INDEX('Cash Flow'!$F$2:$O$45,MATCH('Cash Flow'!$A$45,'Cash Flow'!$A$2:$A$45,0),MATCH(HK$50,'Cash Flow'!$F$2:$O$2,0))/12,0))</f>
        <v>0</v>
      </c>
      <c r="HL53" s="725">
        <f>IF(HL$50=1,INDEX(Development!$D$1:$EZ$300,MATCH(Development!$F$296,Development!$F$1:$F$300,0),MATCH(HL$48,Development!$D$3:$EZ$3,0)),IF(AND(HL$50&gt;1,HL$50&lt;=$R$10),INDEX('Cash Flow'!$F$2:$O$45,MATCH('Cash Flow'!$A$45,'Cash Flow'!$A$2:$A$45,0),MATCH(HL$50,'Cash Flow'!$F$2:$O$2,0))/12,0))</f>
        <v>0</v>
      </c>
      <c r="HM53" s="725">
        <f>IF(HM$50=1,INDEX(Development!$D$1:$EZ$300,MATCH(Development!$F$296,Development!$F$1:$F$300,0),MATCH(HM$48,Development!$D$3:$EZ$3,0)),IF(AND(HM$50&gt;1,HM$50&lt;=$R$10),INDEX('Cash Flow'!$F$2:$O$45,MATCH('Cash Flow'!$A$45,'Cash Flow'!$A$2:$A$45,0),MATCH(HM$50,'Cash Flow'!$F$2:$O$2,0))/12,0))</f>
        <v>0</v>
      </c>
      <c r="HN53" s="725">
        <f>IF(HN$50=1,INDEX(Development!$D$1:$EZ$300,MATCH(Development!$F$296,Development!$F$1:$F$300,0),MATCH(HN$48,Development!$D$3:$EZ$3,0)),IF(AND(HN$50&gt;1,HN$50&lt;=$R$10),INDEX('Cash Flow'!$F$2:$O$45,MATCH('Cash Flow'!$A$45,'Cash Flow'!$A$2:$A$45,0),MATCH(HN$50,'Cash Flow'!$F$2:$O$2,0))/12,0))</f>
        <v>0</v>
      </c>
      <c r="HO53" s="725">
        <f>IF(HO$50=1,INDEX(Development!$D$1:$EZ$300,MATCH(Development!$F$296,Development!$F$1:$F$300,0),MATCH(HO$48,Development!$D$3:$EZ$3,0)),IF(AND(HO$50&gt;1,HO$50&lt;=$R$10),INDEX('Cash Flow'!$F$2:$O$45,MATCH('Cash Flow'!$A$45,'Cash Flow'!$A$2:$A$45,0),MATCH(HO$50,'Cash Flow'!$F$2:$O$2,0))/12,0))</f>
        <v>0</v>
      </c>
      <c r="HP53" s="725">
        <f>IF(HP$50=1,INDEX(Development!$D$1:$EZ$300,MATCH(Development!$F$296,Development!$F$1:$F$300,0),MATCH(HP$48,Development!$D$3:$EZ$3,0)),IF(AND(HP$50&gt;1,HP$50&lt;=$R$10),INDEX('Cash Flow'!$F$2:$O$45,MATCH('Cash Flow'!$A$45,'Cash Flow'!$A$2:$A$45,0),MATCH(HP$50,'Cash Flow'!$F$2:$O$2,0))/12,0))</f>
        <v>0</v>
      </c>
      <c r="HQ53" s="725">
        <f>IF(HQ$50=1,INDEX(Development!$D$1:$EZ$300,MATCH(Development!$F$296,Development!$F$1:$F$300,0),MATCH(HQ$48,Development!$D$3:$EZ$3,0)),IF(AND(HQ$50&gt;1,HQ$50&lt;=$R$10),INDEX('Cash Flow'!$F$2:$O$45,MATCH('Cash Flow'!$A$45,'Cash Flow'!$A$2:$A$45,0),MATCH(HQ$50,'Cash Flow'!$F$2:$O$2,0))/12,0))</f>
        <v>0</v>
      </c>
      <c r="HR53" s="725">
        <f>IF(HR$50=1,INDEX(Development!$D$1:$EZ$300,MATCH(Development!$F$296,Development!$F$1:$F$300,0),MATCH(HR$48,Development!$D$3:$EZ$3,0)),IF(AND(HR$50&gt;1,HR$50&lt;=$R$10),INDEX('Cash Flow'!$F$2:$O$45,MATCH('Cash Flow'!$A$45,'Cash Flow'!$A$2:$A$45,0),MATCH(HR$50,'Cash Flow'!$F$2:$O$2,0))/12,0))</f>
        <v>0</v>
      </c>
      <c r="HS53" s="725">
        <f>IF(HS$50=1,INDEX(Development!$D$1:$EZ$300,MATCH(Development!$F$296,Development!$F$1:$F$300,0),MATCH(HS$48,Development!$D$3:$EZ$3,0)),IF(AND(HS$50&gt;1,HS$50&lt;=$R$10),INDEX('Cash Flow'!$F$2:$O$45,MATCH('Cash Flow'!$A$45,'Cash Flow'!$A$2:$A$45,0),MATCH(HS$50,'Cash Flow'!$F$2:$O$2,0))/12,0))</f>
        <v>0</v>
      </c>
      <c r="HT53" s="725">
        <f>IF(HT$50=1,INDEX(Development!$D$1:$EZ$300,MATCH(Development!$F$296,Development!$F$1:$F$300,0),MATCH(HT$48,Development!$D$3:$EZ$3,0)),IF(AND(HT$50&gt;1,HT$50&lt;=$R$10),INDEX('Cash Flow'!$F$2:$O$45,MATCH('Cash Flow'!$A$45,'Cash Flow'!$A$2:$A$45,0),MATCH(HT$50,'Cash Flow'!$F$2:$O$2,0))/12,0))</f>
        <v>0</v>
      </c>
      <c r="HU53" s="725">
        <f>IF(HU$50=1,INDEX(Development!$D$1:$EZ$300,MATCH(Development!$F$296,Development!$F$1:$F$300,0),MATCH(HU$48,Development!$D$3:$EZ$3,0)),IF(AND(HU$50&gt;1,HU$50&lt;=$R$10),INDEX('Cash Flow'!$F$2:$O$45,MATCH('Cash Flow'!$A$45,'Cash Flow'!$A$2:$A$45,0),MATCH(HU$50,'Cash Flow'!$F$2:$O$2,0))/12,0))</f>
        <v>0</v>
      </c>
      <c r="HV53" s="725">
        <f>IF(HV$50=1,INDEX(Development!$D$1:$EZ$300,MATCH(Development!$F$296,Development!$F$1:$F$300,0),MATCH(HV$48,Development!$D$3:$EZ$3,0)),IF(AND(HV$50&gt;1,HV$50&lt;=$R$10),INDEX('Cash Flow'!$F$2:$O$45,MATCH('Cash Flow'!$A$45,'Cash Flow'!$A$2:$A$45,0),MATCH(HV$50,'Cash Flow'!$F$2:$O$2,0))/12,0))</f>
        <v>0</v>
      </c>
      <c r="HW53" s="725">
        <f>IF(HW$50=1,INDEX(Development!$D$1:$EZ$300,MATCH(Development!$F$296,Development!$F$1:$F$300,0),MATCH(HW$48,Development!$D$3:$EZ$3,0)),IF(AND(HW$50&gt;1,HW$50&lt;=$R$10),INDEX('Cash Flow'!$F$2:$O$45,MATCH('Cash Flow'!$A$45,'Cash Flow'!$A$2:$A$45,0),MATCH(HW$50,'Cash Flow'!$F$2:$O$2,0))/12,0))</f>
        <v>0</v>
      </c>
      <c r="HX53" s="725">
        <f>IF(HX$50=1,INDEX(Development!$D$1:$EZ$300,MATCH(Development!$F$296,Development!$F$1:$F$300,0),MATCH(HX$48,Development!$D$3:$EZ$3,0)),IF(AND(HX$50&gt;1,HX$50&lt;=$R$10),INDEX('Cash Flow'!$F$2:$O$45,MATCH('Cash Flow'!$A$45,'Cash Flow'!$A$2:$A$45,0),MATCH(HX$50,'Cash Flow'!$F$2:$O$2,0))/12,0))</f>
        <v>0</v>
      </c>
      <c r="HY53" s="725">
        <f>IF(HY$50=1,INDEX(Development!$D$1:$EZ$300,MATCH(Development!$F$296,Development!$F$1:$F$300,0),MATCH(HY$48,Development!$D$3:$EZ$3,0)),IF(AND(HY$50&gt;1,HY$50&lt;=$R$10),INDEX('Cash Flow'!$F$2:$O$45,MATCH('Cash Flow'!$A$45,'Cash Flow'!$A$2:$A$45,0),MATCH(HY$50,'Cash Flow'!$F$2:$O$2,0))/12,0))</f>
        <v>0</v>
      </c>
      <c r="HZ53" s="725">
        <f>IF(HZ$50=1,INDEX(Development!$D$1:$EZ$300,MATCH(Development!$F$296,Development!$F$1:$F$300,0),MATCH(HZ$48,Development!$D$3:$EZ$3,0)),IF(AND(HZ$50&gt;1,HZ$50&lt;=$R$10),INDEX('Cash Flow'!$F$2:$O$45,MATCH('Cash Flow'!$A$45,'Cash Flow'!$A$2:$A$45,0),MATCH(HZ$50,'Cash Flow'!$F$2:$O$2,0))/12,0))</f>
        <v>0</v>
      </c>
      <c r="IA53" s="725">
        <f>IF(IA$50=1,INDEX(Development!$D$1:$EZ$300,MATCH(Development!$F$296,Development!$F$1:$F$300,0),MATCH(IA$48,Development!$D$3:$EZ$3,0)),IF(AND(IA$50&gt;1,IA$50&lt;=$R$10),INDEX('Cash Flow'!$F$2:$O$45,MATCH('Cash Flow'!$A$45,'Cash Flow'!$A$2:$A$45,0),MATCH(IA$50,'Cash Flow'!$F$2:$O$2,0))/12,0))</f>
        <v>0</v>
      </c>
      <c r="IB53" s="725">
        <f>IF(IB$50=1,INDEX(Development!$D$1:$EZ$300,MATCH(Development!$F$296,Development!$F$1:$F$300,0),MATCH(IB$48,Development!$D$3:$EZ$3,0)),IF(AND(IB$50&gt;1,IB$50&lt;=$R$10),INDEX('Cash Flow'!$F$2:$O$45,MATCH('Cash Flow'!$A$45,'Cash Flow'!$A$2:$A$45,0),MATCH(IB$50,'Cash Flow'!$F$2:$O$2,0))/12,0))</f>
        <v>0</v>
      </c>
      <c r="IC53" s="725">
        <f>IF(IC$50=1,INDEX(Development!$D$1:$EZ$300,MATCH(Development!$F$296,Development!$F$1:$F$300,0),MATCH(IC$48,Development!$D$3:$EZ$3,0)),IF(AND(IC$50&gt;1,IC$50&lt;=$R$10),INDEX('Cash Flow'!$F$2:$O$45,MATCH('Cash Flow'!$A$45,'Cash Flow'!$A$2:$A$45,0),MATCH(IC$50,'Cash Flow'!$F$2:$O$2,0))/12,0))</f>
        <v>0</v>
      </c>
      <c r="ID53" s="725">
        <f>IF(ID$50=1,INDEX(Development!$D$1:$EZ$300,MATCH(Development!$F$296,Development!$F$1:$F$300,0),MATCH(ID$48,Development!$D$3:$EZ$3,0)),IF(AND(ID$50&gt;1,ID$50&lt;=$R$10),INDEX('Cash Flow'!$F$2:$O$45,MATCH('Cash Flow'!$A$45,'Cash Flow'!$A$2:$A$45,0),MATCH(ID$50,'Cash Flow'!$F$2:$O$2,0))/12,0))</f>
        <v>0</v>
      </c>
      <c r="IE53" s="725">
        <f>IF(IE$50=1,INDEX(Development!$D$1:$EZ$300,MATCH(Development!$F$296,Development!$F$1:$F$300,0),MATCH(IE$48,Development!$D$3:$EZ$3,0)),IF(AND(IE$50&gt;1,IE$50&lt;=$R$10),INDEX('Cash Flow'!$F$2:$O$45,MATCH('Cash Flow'!$A$45,'Cash Flow'!$A$2:$A$45,0),MATCH(IE$50,'Cash Flow'!$F$2:$O$2,0))/12,0))</f>
        <v>0</v>
      </c>
      <c r="IF53" s="725">
        <f>IF(IF$50=1,INDEX(Development!$D$1:$EZ$300,MATCH(Development!$F$296,Development!$F$1:$F$300,0),MATCH(IF$48,Development!$D$3:$EZ$3,0)),IF(AND(IF$50&gt;1,IF$50&lt;=$R$10),INDEX('Cash Flow'!$F$2:$O$45,MATCH('Cash Flow'!$A$45,'Cash Flow'!$A$2:$A$45,0),MATCH(IF$50,'Cash Flow'!$F$2:$O$2,0))/12,0))</f>
        <v>0</v>
      </c>
      <c r="IG53" s="725">
        <f>IF(IG$50=1,INDEX(Development!$D$1:$EZ$300,MATCH(Development!$F$296,Development!$F$1:$F$300,0),MATCH(IG$48,Development!$D$3:$EZ$3,0)),IF(AND(IG$50&gt;1,IG$50&lt;=$R$10),INDEX('Cash Flow'!$F$2:$O$45,MATCH('Cash Flow'!$A$45,'Cash Flow'!$A$2:$A$45,0),MATCH(IG$50,'Cash Flow'!$F$2:$O$2,0))/12,0))</f>
        <v>0</v>
      </c>
      <c r="IH53" s="725">
        <f>IF(IH$50=1,INDEX(Development!$D$1:$EZ$300,MATCH(Development!$F$296,Development!$F$1:$F$300,0),MATCH(IH$48,Development!$D$3:$EZ$3,0)),IF(AND(IH$50&gt;1,IH$50&lt;=$R$10),INDEX('Cash Flow'!$F$2:$O$45,MATCH('Cash Flow'!$A$45,'Cash Flow'!$A$2:$A$45,0),MATCH(IH$50,'Cash Flow'!$F$2:$O$2,0))/12,0))</f>
        <v>0</v>
      </c>
      <c r="II53" s="725">
        <f>IF(II$50=1,INDEX(Development!$D$1:$EZ$300,MATCH(Development!$F$296,Development!$F$1:$F$300,0),MATCH(II$48,Development!$D$3:$EZ$3,0)),IF(AND(II$50&gt;1,II$50&lt;=$R$10),INDEX('Cash Flow'!$F$2:$O$45,MATCH('Cash Flow'!$A$45,'Cash Flow'!$A$2:$A$45,0),MATCH(II$50,'Cash Flow'!$F$2:$O$2,0))/12,0))</f>
        <v>0</v>
      </c>
      <c r="IJ53" s="725">
        <f>IF(IJ$50=1,INDEX(Development!$D$1:$EZ$300,MATCH(Development!$F$296,Development!$F$1:$F$300,0),MATCH(IJ$48,Development!$D$3:$EZ$3,0)),IF(AND(IJ$50&gt;1,IJ$50&lt;=$R$10),INDEX('Cash Flow'!$F$2:$O$45,MATCH('Cash Flow'!$A$45,'Cash Flow'!$A$2:$A$45,0),MATCH(IJ$50,'Cash Flow'!$F$2:$O$2,0))/12,0))</f>
        <v>0</v>
      </c>
      <c r="IK53" s="725">
        <f>IF(IK$50=1,INDEX(Development!$D$1:$EZ$300,MATCH(Development!$F$296,Development!$F$1:$F$300,0),MATCH(IK$48,Development!$D$3:$EZ$3,0)),IF(AND(IK$50&gt;1,IK$50&lt;=$R$10),INDEX('Cash Flow'!$F$2:$O$45,MATCH('Cash Flow'!$A$45,'Cash Flow'!$A$2:$A$45,0),MATCH(IK$50,'Cash Flow'!$F$2:$O$2,0))/12,0))</f>
        <v>0</v>
      </c>
      <c r="IL53" s="725">
        <f>IF(IL$50=1,INDEX(Development!$D$1:$EZ$300,MATCH(Development!$F$296,Development!$F$1:$F$300,0),MATCH(IL$48,Development!$D$3:$EZ$3,0)),IF(AND(IL$50&gt;1,IL$50&lt;=$R$10),INDEX('Cash Flow'!$F$2:$O$45,MATCH('Cash Flow'!$A$45,'Cash Flow'!$A$2:$A$45,0),MATCH(IL$50,'Cash Flow'!$F$2:$O$2,0))/12,0))</f>
        <v>0</v>
      </c>
    </row>
    <row r="54" spans="1:247" s="676" customFormat="1">
      <c r="B54" s="747" t="s">
        <v>679</v>
      </c>
      <c r="C54" s="747"/>
      <c r="D54" s="748"/>
      <c r="E54" s="804">
        <f t="shared" ca="1" si="19"/>
        <v>-10861196.741722118</v>
      </c>
      <c r="F54" s="725">
        <f>-IF(AND(F$48&gt;Development!$M$9,F$48&lt;=Development!$M$12),INDEX(Development!$D$1:$EZ$300,MATCH(Development!$F$211,Development!$F$1:$F$300,0),MATCH(F$48,Development!$D$3:$EZ$3,0))*INDEX(Development!$D$1:$EZ$300,MATCH(Development!$F$271,Development!$F$1:$F$300,0),MATCH(E$48,Development!$D$3:$EZ$3,))/12)</f>
        <v>0</v>
      </c>
      <c r="G54" s="725">
        <f>-IF(AND(G$48&gt;Development!$M$9,G$48&lt;=Development!$M$12),INDEX(Development!$D$1:$EZ$300,MATCH(Development!$F$211,Development!$F$1:$F$300,0),MATCH(G$48,Development!$D$3:$EZ$3,0))*INDEX(Development!$D$1:$EZ$300,MATCH(Development!$F$271,Development!$F$1:$F$300,0),MATCH(F$48,Development!$D$3:$EZ$3,))/12)</f>
        <v>0</v>
      </c>
      <c r="H54" s="725">
        <f>-IF(AND(H$48&gt;Development!$M$9,H$48&lt;=Development!$M$12),INDEX(Development!$D$1:$EZ$300,MATCH(Development!$F$211,Development!$F$1:$F$300,0),MATCH(H$48,Development!$D$3:$EZ$3,0))*INDEX(Development!$D$1:$EZ$300,MATCH(Development!$F$271,Development!$F$1:$F$300,0),MATCH(G$48,Development!$D$3:$EZ$3,))/12)</f>
        <v>0</v>
      </c>
      <c r="I54" s="725">
        <f>-IF(AND(I$48&gt;Development!$M$9,I$48&lt;=Development!$M$12),INDEX(Development!$D$1:$EZ$300,MATCH(Development!$F$211,Development!$F$1:$F$300,0),MATCH(I$48,Development!$D$3:$EZ$3,0))*INDEX(Development!$D$1:$EZ$300,MATCH(Development!$F$271,Development!$F$1:$F$300,0),MATCH(H$48,Development!$D$3:$EZ$3,))/12)</f>
        <v>0</v>
      </c>
      <c r="J54" s="725">
        <f>-IF(AND(J$48&gt;Development!$M$9,J$48&lt;=Development!$M$12),INDEX(Development!$D$1:$EZ$300,MATCH(Development!$F$211,Development!$F$1:$F$300,0),MATCH(J$48,Development!$D$3:$EZ$3,0))*INDEX(Development!$D$1:$EZ$300,MATCH(Development!$F$271,Development!$F$1:$F$300,0),MATCH(I$48,Development!$D$3:$EZ$3,))/12)</f>
        <v>0</v>
      </c>
      <c r="K54" s="725">
        <f>-IF(AND(K$48&gt;Development!$M$9,K$48&lt;=Development!$M$12),INDEX(Development!$D$1:$EZ$300,MATCH(Development!$F$211,Development!$F$1:$F$300,0),MATCH(K$48,Development!$D$3:$EZ$3,0))*INDEX(Development!$D$1:$EZ$300,MATCH(Development!$F$271,Development!$F$1:$F$300,0),MATCH(J$48,Development!$D$3:$EZ$3,))/12)</f>
        <v>0</v>
      </c>
      <c r="L54" s="725">
        <f>-IF(AND(L$48&gt;Development!$M$9,L$48&lt;=Development!$M$12),INDEX(Development!$D$1:$EZ$300,MATCH(Development!$F$211,Development!$F$1:$F$300,0),MATCH(L$48,Development!$D$3:$EZ$3,0))*INDEX(Development!$D$1:$EZ$300,MATCH(Development!$F$271,Development!$F$1:$F$300,0),MATCH(K$48,Development!$D$3:$EZ$3,))/12)</f>
        <v>0</v>
      </c>
      <c r="M54" s="725">
        <f>-IF(AND(M$48&gt;Development!$M$9,M$48&lt;=Development!$M$12),INDEX(Development!$D$1:$EZ$300,MATCH(Development!$F$211,Development!$F$1:$F$300,0),MATCH(M$48,Development!$D$3:$EZ$3,0))*INDEX(Development!$D$1:$EZ$300,MATCH(Development!$F$271,Development!$F$1:$F$300,0),MATCH(L$48,Development!$D$3:$EZ$3,))/12)</f>
        <v>0</v>
      </c>
      <c r="N54" s="725">
        <f>-IF(AND(N$48&gt;Development!$M$9,N$48&lt;=Development!$M$12),INDEX(Development!$D$1:$EZ$300,MATCH(Development!$F$211,Development!$F$1:$F$300,0),MATCH(N$48,Development!$D$3:$EZ$3,0))*INDEX(Development!$D$1:$EZ$300,MATCH(Development!$F$271,Development!$F$1:$F$300,0),MATCH(M$48,Development!$D$3:$EZ$3,))/12)</f>
        <v>0</v>
      </c>
      <c r="O54" s="725">
        <f>-IF(AND(O$48&gt;Development!$M$9,O$48&lt;=Development!$M$12),INDEX(Development!$D$1:$EZ$300,MATCH(Development!$F$211,Development!$F$1:$F$300,0),MATCH(O$48,Development!$D$3:$EZ$3,0))*INDEX(Development!$D$1:$EZ$300,MATCH(Development!$F$271,Development!$F$1:$F$300,0),MATCH(N$48,Development!$D$3:$EZ$3,))/12)</f>
        <v>0</v>
      </c>
      <c r="P54" s="725">
        <f>-IF(AND(P$48&gt;Development!$M$9,P$48&lt;=Development!$M$12),INDEX(Development!$D$1:$EZ$300,MATCH(Development!$F$211,Development!$F$1:$F$300,0),MATCH(P$48,Development!$D$3:$EZ$3,0))*INDEX(Development!$D$1:$EZ$300,MATCH(Development!$F$271,Development!$F$1:$F$300,0),MATCH(O$48,Development!$D$3:$EZ$3,))/12)</f>
        <v>0</v>
      </c>
      <c r="Q54" s="725">
        <f>-IF(AND(Q$48&gt;Development!$M$9,Q$48&lt;=Development!$M$12),INDEX(Development!$D$1:$EZ$300,MATCH(Development!$F$211,Development!$F$1:$F$300,0),MATCH(Q$48,Development!$D$3:$EZ$3,0))*INDEX(Development!$D$1:$EZ$300,MATCH(Development!$F$271,Development!$F$1:$F$300,0),MATCH(P$48,Development!$D$3:$EZ$3,))/12)</f>
        <v>0</v>
      </c>
      <c r="R54" s="725">
        <f>-IF(AND(R$48&gt;Development!$M$9,R$48&lt;=Development!$M$12),INDEX(Development!$D$1:$EZ$300,MATCH(Development!$F$211,Development!$F$1:$F$300,0),MATCH(R$48,Development!$D$3:$EZ$3,0))*INDEX(Development!$D$1:$EZ$300,MATCH(Development!$F$271,Development!$F$1:$F$300,0),MATCH(Q$48,Development!$D$3:$EZ$3,))/12)</f>
        <v>0</v>
      </c>
      <c r="S54" s="725">
        <f>-IF(AND(S$48&gt;Development!$M$9,S$48&lt;=Development!$M$12),INDEX(Development!$D$1:$EZ$300,MATCH(Development!$F$211,Development!$F$1:$F$300,0),MATCH(S$48,Development!$D$3:$EZ$3,0))*INDEX(Development!$D$1:$EZ$300,MATCH(Development!$F$271,Development!$F$1:$F$300,0),MATCH(R$48,Development!$D$3:$EZ$3,))/12)</f>
        <v>0</v>
      </c>
      <c r="T54" s="725">
        <f>-IF(AND(T$48&gt;Development!$M$9,T$48&lt;=Development!$M$12),INDEX(Development!$D$1:$EZ$300,MATCH(Development!$F$211,Development!$F$1:$F$300,0),MATCH(T$48,Development!$D$3:$EZ$3,0))*INDEX(Development!$D$1:$EZ$300,MATCH(Development!$F$271,Development!$F$1:$F$300,0),MATCH(S$48,Development!$D$3:$EZ$3,))/12)</f>
        <v>0</v>
      </c>
      <c r="U54" s="725">
        <f>-IF(AND(U$48&gt;Development!$M$9,U$48&lt;=Development!$M$12),INDEX(Development!$D$1:$EZ$300,MATCH(Development!$F$211,Development!$F$1:$F$300,0),MATCH(U$48,Development!$D$3:$EZ$3,0))*INDEX(Development!$D$1:$EZ$300,MATCH(Development!$F$271,Development!$F$1:$F$300,0),MATCH(T$48,Development!$D$3:$EZ$3,))/12)</f>
        <v>0</v>
      </c>
      <c r="V54" s="725">
        <f>-IF(AND(V$48&gt;Development!$M$9,V$48&lt;=Development!$M$12),INDEX(Development!$D$1:$EZ$300,MATCH(Development!$F$211,Development!$F$1:$F$300,0),MATCH(V$48,Development!$D$3:$EZ$3,0))*INDEX(Development!$D$1:$EZ$300,MATCH(Development!$F$271,Development!$F$1:$F$300,0),MATCH(U$48,Development!$D$3:$EZ$3,))/12)</f>
        <v>0</v>
      </c>
      <c r="W54" s="725">
        <f>-IF(AND(W$48&gt;Development!$M$9,W$48&lt;=Development!$M$12),INDEX(Development!$D$1:$EZ$300,MATCH(Development!$F$211,Development!$F$1:$F$300,0),MATCH(W$48,Development!$D$3:$EZ$3,0))*INDEX(Development!$D$1:$EZ$300,MATCH(Development!$F$271,Development!$F$1:$F$300,0),MATCH(V$48,Development!$D$3:$EZ$3,))/12)</f>
        <v>0</v>
      </c>
      <c r="X54" s="725">
        <f>-IF(AND(X$48&gt;Development!$M$9,X$48&lt;=Development!$M$12),INDEX(Development!$D$1:$EZ$300,MATCH(Development!$F$211,Development!$F$1:$F$300,0),MATCH(X$48,Development!$D$3:$EZ$3,0))*INDEX(Development!$D$1:$EZ$300,MATCH(Development!$F$271,Development!$F$1:$F$300,0),MATCH(W$48,Development!$D$3:$EZ$3,))/12)</f>
        <v>0</v>
      </c>
      <c r="Y54" s="725">
        <f>-IF(AND(Y$48&gt;Development!$M$9,Y$48&lt;=Development!$M$12),INDEX(Development!$D$1:$EZ$300,MATCH(Development!$F$211,Development!$F$1:$F$300,0),MATCH(Y$48,Development!$D$3:$EZ$3,0))*INDEX(Development!$D$1:$EZ$300,MATCH(Development!$F$271,Development!$F$1:$F$300,0),MATCH(X$48,Development!$D$3:$EZ$3,))/12)</f>
        <v>0</v>
      </c>
      <c r="Z54" s="725">
        <f>-IF(AND(Z$48&gt;Development!$M$9,Z$48&lt;=Development!$M$12),INDEX(Development!$D$1:$EZ$300,MATCH(Development!$F$211,Development!$F$1:$F$300,0),MATCH(Z$48,Development!$D$3:$EZ$3,0))*INDEX(Development!$D$1:$EZ$300,MATCH(Development!$F$271,Development!$F$1:$F$300,0),MATCH(Y$48,Development!$D$3:$EZ$3,))/12)</f>
        <v>0</v>
      </c>
      <c r="AA54" s="725">
        <f>-IF(AND(AA$48&gt;Development!$M$9,AA$48&lt;=Development!$M$12),INDEX(Development!$D$1:$EZ$300,MATCH(Development!$F$211,Development!$F$1:$F$300,0),MATCH(AA$48,Development!$D$3:$EZ$3,0))*INDEX(Development!$D$1:$EZ$300,MATCH(Development!$F$271,Development!$F$1:$F$300,0),MATCH(Z$48,Development!$D$3:$EZ$3,))/12)</f>
        <v>0</v>
      </c>
      <c r="AB54" s="725">
        <f>-IF(AND(AB$48&gt;Development!$M$9,AB$48&lt;=Development!$M$12),INDEX(Development!$D$1:$EZ$300,MATCH(Development!$F$211,Development!$F$1:$F$300,0),MATCH(AB$48,Development!$D$3:$EZ$3,0))*INDEX(Development!$D$1:$EZ$300,MATCH(Development!$F$271,Development!$F$1:$F$300,0),MATCH(AA$48,Development!$D$3:$EZ$3,))/12)</f>
        <v>0</v>
      </c>
      <c r="AC54" s="725">
        <f>-IF(AND(AC$48&gt;Development!$M$9,AC$48&lt;=Development!$M$12),INDEX(Development!$D$1:$EZ$300,MATCH(Development!$F$211,Development!$F$1:$F$300,0),MATCH(AC$48,Development!$D$3:$EZ$3,0))*INDEX(Development!$D$1:$EZ$300,MATCH(Development!$F$271,Development!$F$1:$F$300,0),MATCH(AB$48,Development!$D$3:$EZ$3,))/12)</f>
        <v>0</v>
      </c>
      <c r="AD54" s="725">
        <f>-IF(AND(AD$48&gt;Development!$M$9,AD$48&lt;=Development!$M$12),INDEX(Development!$D$1:$EZ$300,MATCH(Development!$F$211,Development!$F$1:$F$300,0),MATCH(AD$48,Development!$D$3:$EZ$3,0))*INDEX(Development!$D$1:$EZ$300,MATCH(Development!$F$271,Development!$F$1:$F$300,0),MATCH(AC$48,Development!$D$3:$EZ$3,))/12)</f>
        <v>0</v>
      </c>
      <c r="AE54" s="725">
        <f>-IF(AND(AE$48&gt;Development!$M$9,AE$48&lt;=Development!$M$12),INDEX(Development!$D$1:$EZ$300,MATCH(Development!$F$211,Development!$F$1:$F$300,0),MATCH(AE$48,Development!$D$3:$EZ$3,0))*INDEX(Development!$D$1:$EZ$300,MATCH(Development!$F$271,Development!$F$1:$F$300,0),MATCH(AD$48,Development!$D$3:$EZ$3,))/12)</f>
        <v>0</v>
      </c>
      <c r="AF54" s="725">
        <f>-IF(AND(AF$48&gt;Development!$M$9,AF$48&lt;=Development!$M$12),INDEX(Development!$D$1:$EZ$300,MATCH(Development!$F$211,Development!$F$1:$F$300,0),MATCH(AF$48,Development!$D$3:$EZ$3,0))*INDEX(Development!$D$1:$EZ$300,MATCH(Development!$F$271,Development!$F$1:$F$300,0),MATCH(AE$48,Development!$D$3:$EZ$3,))/12)</f>
        <v>0</v>
      </c>
      <c r="AG54" s="725">
        <f>-IF(AND(AG$48&gt;Development!$M$9,AG$48&lt;=Development!$M$12),INDEX(Development!$D$1:$EZ$300,MATCH(Development!$F$211,Development!$F$1:$F$300,0),MATCH(AG$48,Development!$D$3:$EZ$3,0))*INDEX(Development!$D$1:$EZ$300,MATCH(Development!$F$271,Development!$F$1:$F$300,0),MATCH(AF$48,Development!$D$3:$EZ$3,))/12)</f>
        <v>0</v>
      </c>
      <c r="AH54" s="725">
        <f>-IF(AND(AH$48&gt;Development!$M$9,AH$48&lt;=Development!$M$12),INDEX(Development!$D$1:$EZ$300,MATCH(Development!$F$211,Development!$F$1:$F$300,0),MATCH(AH$48,Development!$D$3:$EZ$3,0))*INDEX(Development!$D$1:$EZ$300,MATCH(Development!$F$271,Development!$F$1:$F$300,0),MATCH(AG$48,Development!$D$3:$EZ$3,))/12)</f>
        <v>0</v>
      </c>
      <c r="AI54" s="725">
        <f>-IF(AND(AI$48&gt;Development!$M$9,AI$48&lt;=Development!$M$12),INDEX(Development!$D$1:$EZ$300,MATCH(Development!$F$211,Development!$F$1:$F$300,0),MATCH(AI$48,Development!$D$3:$EZ$3,0))*INDEX(Development!$D$1:$EZ$300,MATCH(Development!$F$271,Development!$F$1:$F$300,0),MATCH(AH$48,Development!$D$3:$EZ$3,))/12)</f>
        <v>0</v>
      </c>
      <c r="AJ54" s="725">
        <f>-IF(AND(AJ$48&gt;Development!$M$9,AJ$48&lt;=Development!$M$12),INDEX(Development!$D$1:$EZ$300,MATCH(Development!$F$211,Development!$F$1:$F$300,0),MATCH(AJ$48,Development!$D$3:$EZ$3,0))*INDEX(Development!$D$1:$EZ$300,MATCH(Development!$F$271,Development!$F$1:$F$300,0),MATCH(AI$48,Development!$D$3:$EZ$3,))/12)</f>
        <v>0</v>
      </c>
      <c r="AK54" s="725">
        <f>-IF(AND(AK$48&gt;Development!$M$9,AK$48&lt;=Development!$M$12),INDEX(Development!$D$1:$EZ$300,MATCH(Development!$F$211,Development!$F$1:$F$300,0),MATCH(AK$48,Development!$D$3:$EZ$3,0))*INDEX(Development!$D$1:$EZ$300,MATCH(Development!$F$271,Development!$F$1:$F$300,0),MATCH(AJ$48,Development!$D$3:$EZ$3,))/12)</f>
        <v>0</v>
      </c>
      <c r="AL54" s="725">
        <f ca="1">-IF(AND(AL$48&gt;Development!$M$9,AL$48&lt;=Development!$M$12),INDEX(Development!$D$1:$EZ$300,MATCH(Development!$F$211,Development!$F$1:$F$300,0),MATCH(AL$48,Development!$D$3:$EZ$3,0))*INDEX(Development!$D$1:$EZ$300,MATCH(Development!$F$271,Development!$F$1:$F$300,0),MATCH(AK$48,Development!$D$3:$EZ$3,))/12)</f>
        <v>-874171.81977951247</v>
      </c>
      <c r="AM54" s="725">
        <f ca="1">-IF(AND(AM$48&gt;Development!$M$9,AM$48&lt;=Development!$M$12),INDEX(Development!$D$1:$EZ$300,MATCH(Development!$F$211,Development!$F$1:$F$300,0),MATCH(AM$48,Development!$D$3:$EZ$3,0))*INDEX(Development!$D$1:$EZ$300,MATCH(Development!$F$271,Development!$F$1:$F$300,0),MATCH(AL$48,Development!$D$3:$EZ$3,))/12)</f>
        <v>-885286.13400958339</v>
      </c>
      <c r="AN54" s="725">
        <f ca="1">-IF(AND(AN$48&gt;Development!$M$9,AN$48&lt;=Development!$M$12),INDEX(Development!$D$1:$EZ$300,MATCH(Development!$F$211,Development!$F$1:$F$300,0),MATCH(AN$48,Development!$D$3:$EZ$3,0))*INDEX(Development!$D$1:$EZ$300,MATCH(Development!$F$271,Development!$F$1:$F$300,0),MATCH(AM$48,Development!$D$3:$EZ$3,))/12)</f>
        <v>-893758.99640076282</v>
      </c>
      <c r="AO54" s="725">
        <f ca="1">-IF(AND(AO$48&gt;Development!$M$9,AO$48&lt;=Development!$M$12),INDEX(Development!$D$1:$EZ$300,MATCH(Development!$F$211,Development!$F$1:$F$300,0),MATCH(AO$48,Development!$D$3:$EZ$3,0))*INDEX(Development!$D$1:$EZ$300,MATCH(Development!$F$271,Development!$F$1:$F$300,0),MATCH(AN$48,Development!$D$3:$EZ$3,))/12)</f>
        <v>-900763.29861746647</v>
      </c>
      <c r="AP54" s="725">
        <f ca="1">-IF(AND(AP$48&gt;Development!$M$9,AP$48&lt;=Development!$M$12),INDEX(Development!$D$1:$EZ$300,MATCH(Development!$F$211,Development!$F$1:$F$300,0),MATCH(AP$48,Development!$D$3:$EZ$3,0))*INDEX(Development!$D$1:$EZ$300,MATCH(Development!$F$271,Development!$F$1:$F$300,0),MATCH(AO$48,Development!$D$3:$EZ$3,))/12)</f>
        <v>-903713.52715240105</v>
      </c>
      <c r="AQ54" s="725">
        <f ca="1">-IF(AND(AQ$48&gt;Development!$M$9,AQ$48&lt;=Development!$M$12),INDEX(Development!$D$1:$EZ$300,MATCH(Development!$F$211,Development!$F$1:$F$300,0),MATCH(AQ$48,Development!$D$3:$EZ$3,0))*INDEX(Development!$D$1:$EZ$300,MATCH(Development!$F$271,Development!$F$1:$F$300,0),MATCH(AP$48,Development!$D$3:$EZ$3,))/12)</f>
        <v>-906626.54362907878</v>
      </c>
      <c r="AR54" s="725">
        <f ca="1">-IF(AND(AR$48&gt;Development!$M$9,AR$48&lt;=Development!$M$12),INDEX(Development!$D$1:$EZ$300,MATCH(Development!$F$211,Development!$F$1:$F$300,0),MATCH(AR$48,Development!$D$3:$EZ$3,0))*INDEX(Development!$D$1:$EZ$300,MATCH(Development!$F$271,Development!$F$1:$F$300,0),MATCH(AQ$48,Development!$D$3:$EZ$3,))/12)</f>
        <v>-909416.59838899178</v>
      </c>
      <c r="AS54" s="725">
        <f ca="1">-IF(AND(AS$48&gt;Development!$M$9,AS$48&lt;=Development!$M$12),INDEX(Development!$D$1:$EZ$300,MATCH(Development!$F$211,Development!$F$1:$F$300,0),MATCH(AS$48,Development!$D$3:$EZ$3,0))*INDEX(Development!$D$1:$EZ$300,MATCH(Development!$F$271,Development!$F$1:$F$300,0),MATCH(AR$48,Development!$D$3:$EZ$3,))/12)</f>
        <v>-912253.85113899549</v>
      </c>
      <c r="AT54" s="725">
        <f ca="1">-IF(AND(AT$48&gt;Development!$M$9,AT$48&lt;=Development!$M$12),INDEX(Development!$D$1:$EZ$300,MATCH(Development!$F$211,Development!$F$1:$F$300,0),MATCH(AT$48,Development!$D$3:$EZ$3,0))*INDEX(Development!$D$1:$EZ$300,MATCH(Development!$F$271,Development!$F$1:$F$300,0),MATCH(AS$48,Development!$D$3:$EZ$3,))/12)</f>
        <v>-914939.34355139558</v>
      </c>
      <c r="AU54" s="725">
        <f ca="1">-IF(AND(AU$48&gt;Development!$M$9,AU$48&lt;=Development!$M$12),INDEX(Development!$D$1:$EZ$300,MATCH(Development!$F$211,Development!$F$1:$F$300,0),MATCH(AU$48,Development!$D$3:$EZ$3,0))*INDEX(Development!$D$1:$EZ$300,MATCH(Development!$F$271,Development!$F$1:$F$300,0),MATCH(AT$48,Development!$D$3:$EZ$3,))/12)</f>
        <v>-917681.65802054445</v>
      </c>
      <c r="AV54" s="725">
        <f ca="1">-IF(AND(AV$48&gt;Development!$M$9,AV$48&lt;=Development!$M$12),INDEX(Development!$D$1:$EZ$300,MATCH(Development!$F$211,Development!$F$1:$F$300,0),MATCH(AV$48,Development!$D$3:$EZ$3,0))*INDEX(Development!$D$1:$EZ$300,MATCH(Development!$F$271,Development!$F$1:$F$300,0),MATCH(AU$48,Development!$D$3:$EZ$3,))/12)</f>
        <v>-920149.59409422206</v>
      </c>
      <c r="AW54" s="725">
        <f ca="1">-IF(AND(AW$48&gt;Development!$M$9,AW$48&lt;=Development!$M$12),INDEX(Development!$D$1:$EZ$300,MATCH(Development!$F$211,Development!$F$1:$F$300,0),MATCH(AW$48,Development!$D$3:$EZ$3,0))*INDEX(Development!$D$1:$EZ$300,MATCH(Development!$F$271,Development!$F$1:$F$300,0),MATCH(AV$48,Development!$D$3:$EZ$3,))/12)</f>
        <v>-922435.3769391625</v>
      </c>
      <c r="AX54" s="725">
        <f>-IF(AND(AX$48&gt;Development!$M$9,AX$48&lt;=Development!$M$12),INDEX(Development!$D$1:$EZ$300,MATCH(Development!$F$211,Development!$F$1:$F$300,0),MATCH(AX$48,Development!$D$3:$EZ$3,0))*INDEX(Development!$D$1:$EZ$300,MATCH(Development!$F$271,Development!$F$1:$F$300,0),MATCH(AW$48,Development!$D$3:$EZ$3,))/12)</f>
        <v>0</v>
      </c>
      <c r="AY54" s="725">
        <f>-IF(AND(AY$48&gt;Development!$M$9,AY$48&lt;=Development!$M$12),INDEX(Development!$D$1:$EZ$300,MATCH(Development!$F$211,Development!$F$1:$F$300,0),MATCH(AY$48,Development!$D$3:$EZ$3,0))*INDEX(Development!$D$1:$EZ$300,MATCH(Development!$F$271,Development!$F$1:$F$300,0),MATCH(AX$48,Development!$D$3:$EZ$3,))/12)</f>
        <v>0</v>
      </c>
      <c r="AZ54" s="725">
        <f>-IF(AND(AZ$48&gt;Development!$M$9,AZ$48&lt;=Development!$M$12),INDEX(Development!$D$1:$EZ$300,MATCH(Development!$F$211,Development!$F$1:$F$300,0),MATCH(AZ$48,Development!$D$3:$EZ$3,0))*INDEX(Development!$D$1:$EZ$300,MATCH(Development!$F$271,Development!$F$1:$F$300,0),MATCH(AY$48,Development!$D$3:$EZ$3,))/12)</f>
        <v>0</v>
      </c>
      <c r="BA54" s="725">
        <f>-IF(AND(BA$48&gt;Development!$M$9,BA$48&lt;=Development!$M$12),INDEX(Development!$D$1:$EZ$300,MATCH(Development!$F$211,Development!$F$1:$F$300,0),MATCH(BA$48,Development!$D$3:$EZ$3,0))*INDEX(Development!$D$1:$EZ$300,MATCH(Development!$F$271,Development!$F$1:$F$300,0),MATCH(AZ$48,Development!$D$3:$EZ$3,))/12)</f>
        <v>0</v>
      </c>
      <c r="BB54" s="725">
        <f>-IF(AND(BB$48&gt;Development!$M$9,BB$48&lt;=Development!$M$12),INDEX(Development!$D$1:$EZ$300,MATCH(Development!$F$211,Development!$F$1:$F$300,0),MATCH(BB$48,Development!$D$3:$EZ$3,0))*INDEX(Development!$D$1:$EZ$300,MATCH(Development!$F$271,Development!$F$1:$F$300,0),MATCH(BA$48,Development!$D$3:$EZ$3,))/12)</f>
        <v>0</v>
      </c>
      <c r="BC54" s="725">
        <f>-IF(AND(BC$48&gt;Development!$M$9,BC$48&lt;=Development!$M$12),INDEX(Development!$D$1:$EZ$300,MATCH(Development!$F$211,Development!$F$1:$F$300,0),MATCH(BC$48,Development!$D$3:$EZ$3,0))*INDEX(Development!$D$1:$EZ$300,MATCH(Development!$F$271,Development!$F$1:$F$300,0),MATCH(BB$48,Development!$D$3:$EZ$3,))/12)</f>
        <v>0</v>
      </c>
      <c r="BD54" s="725">
        <f>-IF(AND(BD$48&gt;Development!$M$9,BD$48&lt;=Development!$M$12),INDEX(Development!$D$1:$EZ$300,MATCH(Development!$F$211,Development!$F$1:$F$300,0),MATCH(BD$48,Development!$D$3:$EZ$3,0))*INDEX(Development!$D$1:$EZ$300,MATCH(Development!$F$271,Development!$F$1:$F$300,0),MATCH(BC$48,Development!$D$3:$EZ$3,))/12)</f>
        <v>0</v>
      </c>
      <c r="BE54" s="725">
        <f>-IF(AND(BE$48&gt;Development!$M$9,BE$48&lt;=Development!$M$12),INDEX(Development!$D$1:$EZ$300,MATCH(Development!$F$211,Development!$F$1:$F$300,0),MATCH(BE$48,Development!$D$3:$EZ$3,0))*INDEX(Development!$D$1:$EZ$300,MATCH(Development!$F$271,Development!$F$1:$F$300,0),MATCH(BD$48,Development!$D$3:$EZ$3,))/12)</f>
        <v>0</v>
      </c>
      <c r="BF54" s="725">
        <f>-IF(AND(BF$48&gt;Development!$M$9,BF$48&lt;=Development!$M$12),INDEX(Development!$D$1:$EZ$300,MATCH(Development!$F$211,Development!$F$1:$F$300,0),MATCH(BF$48,Development!$D$3:$EZ$3,0))*INDEX(Development!$D$1:$EZ$300,MATCH(Development!$F$271,Development!$F$1:$F$300,0),MATCH(BE$48,Development!$D$3:$EZ$3,))/12)</f>
        <v>0</v>
      </c>
      <c r="BG54" s="725">
        <f>-IF(AND(BG$48&gt;Development!$M$9,BG$48&lt;=Development!$M$12),INDEX(Development!$D$1:$EZ$300,MATCH(Development!$F$211,Development!$F$1:$F$300,0),MATCH(BG$48,Development!$D$3:$EZ$3,0))*INDEX(Development!$D$1:$EZ$300,MATCH(Development!$F$271,Development!$F$1:$F$300,0),MATCH(BF$48,Development!$D$3:$EZ$3,))/12)</f>
        <v>0</v>
      </c>
      <c r="BH54" s="725">
        <f>-IF(AND(BH$48&gt;Development!$M$9,BH$48&lt;=Development!$M$12),INDEX(Development!$D$1:$EZ$300,MATCH(Development!$F$211,Development!$F$1:$F$300,0),MATCH(BH$48,Development!$D$3:$EZ$3,0))*INDEX(Development!$D$1:$EZ$300,MATCH(Development!$F$271,Development!$F$1:$F$300,0),MATCH(BG$48,Development!$D$3:$EZ$3,))/12)</f>
        <v>0</v>
      </c>
      <c r="BI54" s="725">
        <f>-IF(AND(BI$48&gt;Development!$M$9,BI$48&lt;=Development!$M$12),INDEX(Development!$D$1:$EZ$300,MATCH(Development!$F$211,Development!$F$1:$F$300,0),MATCH(BI$48,Development!$D$3:$EZ$3,0))*INDEX(Development!$D$1:$EZ$300,MATCH(Development!$F$271,Development!$F$1:$F$300,0),MATCH(BH$48,Development!$D$3:$EZ$3,))/12)</f>
        <v>0</v>
      </c>
      <c r="BJ54" s="725">
        <f>-IF(AND(BJ$48&gt;Development!$M$9,BJ$48&lt;=Development!$M$12),INDEX(Development!$D$1:$EZ$300,MATCH(Development!$F$211,Development!$F$1:$F$300,0),MATCH(BJ$48,Development!$D$3:$EZ$3,0))*INDEX(Development!$D$1:$EZ$300,MATCH(Development!$F$271,Development!$F$1:$F$300,0),MATCH(BI$48,Development!$D$3:$EZ$3,))/12)</f>
        <v>0</v>
      </c>
      <c r="BK54" s="725">
        <f>-IF(AND(BK$48&gt;Development!$M$9,BK$48&lt;=Development!$M$12),INDEX(Development!$D$1:$EZ$300,MATCH(Development!$F$211,Development!$F$1:$F$300,0),MATCH(BK$48,Development!$D$3:$EZ$3,0))*INDEX(Development!$D$1:$EZ$300,MATCH(Development!$F$271,Development!$F$1:$F$300,0),MATCH(BJ$48,Development!$D$3:$EZ$3,))/12)</f>
        <v>0</v>
      </c>
      <c r="BL54" s="725">
        <f>-IF(AND(BL$48&gt;Development!$M$9,BL$48&lt;=Development!$M$12),INDEX(Development!$D$1:$EZ$300,MATCH(Development!$F$211,Development!$F$1:$F$300,0),MATCH(BL$48,Development!$D$3:$EZ$3,0))*INDEX(Development!$D$1:$EZ$300,MATCH(Development!$F$271,Development!$F$1:$F$300,0),MATCH(BK$48,Development!$D$3:$EZ$3,))/12)</f>
        <v>0</v>
      </c>
      <c r="BM54" s="725">
        <f>-IF(AND(BM$48&gt;Development!$M$9,BM$48&lt;=Development!$M$12),INDEX(Development!$D$1:$EZ$300,MATCH(Development!$F$211,Development!$F$1:$F$300,0),MATCH(BM$48,Development!$D$3:$EZ$3,0))*INDEX(Development!$D$1:$EZ$300,MATCH(Development!$F$271,Development!$F$1:$F$300,0),MATCH(BL$48,Development!$D$3:$EZ$3,))/12)</f>
        <v>0</v>
      </c>
      <c r="BN54" s="725">
        <f>-IF(AND(BN$48&gt;Development!$M$9,BN$48&lt;=Development!$M$12),INDEX(Development!$D$1:$EZ$300,MATCH(Development!$F$211,Development!$F$1:$F$300,0),MATCH(BN$48,Development!$D$3:$EZ$3,0))*INDEX(Development!$D$1:$EZ$300,MATCH(Development!$F$271,Development!$F$1:$F$300,0),MATCH(BM$48,Development!$D$3:$EZ$3,))/12)</f>
        <v>0</v>
      </c>
      <c r="BO54" s="725">
        <f>-IF(AND(BO$48&gt;Development!$M$9,BO$48&lt;=Development!$M$12),INDEX(Development!$D$1:$EZ$300,MATCH(Development!$F$211,Development!$F$1:$F$300,0),MATCH(BO$48,Development!$D$3:$EZ$3,0))*INDEX(Development!$D$1:$EZ$300,MATCH(Development!$F$271,Development!$F$1:$F$300,0),MATCH(BN$48,Development!$D$3:$EZ$3,))/12)</f>
        <v>0</v>
      </c>
      <c r="BP54" s="725">
        <f>-IF(AND(BP$48&gt;Development!$M$9,BP$48&lt;=Development!$M$12),INDEX(Development!$D$1:$EZ$300,MATCH(Development!$F$211,Development!$F$1:$F$300,0),MATCH(BP$48,Development!$D$3:$EZ$3,0))*INDEX(Development!$D$1:$EZ$300,MATCH(Development!$F$271,Development!$F$1:$F$300,0),MATCH(BO$48,Development!$D$3:$EZ$3,))/12)</f>
        <v>0</v>
      </c>
      <c r="BQ54" s="725">
        <f>-IF(AND(BQ$48&gt;Development!$M$9,BQ$48&lt;=Development!$M$12),INDEX(Development!$D$1:$EZ$300,MATCH(Development!$F$211,Development!$F$1:$F$300,0),MATCH(BQ$48,Development!$D$3:$EZ$3,0))*INDEX(Development!$D$1:$EZ$300,MATCH(Development!$F$271,Development!$F$1:$F$300,0),MATCH(BP$48,Development!$D$3:$EZ$3,))/12)</f>
        <v>0</v>
      </c>
      <c r="BR54" s="725">
        <f>-IF(AND(BR$48&gt;Development!$M$9,BR$48&lt;=Development!$M$12),INDEX(Development!$D$1:$EZ$300,MATCH(Development!$F$211,Development!$F$1:$F$300,0),MATCH(BR$48,Development!$D$3:$EZ$3,0))*INDEX(Development!$D$1:$EZ$300,MATCH(Development!$F$271,Development!$F$1:$F$300,0),MATCH(BQ$48,Development!$D$3:$EZ$3,))/12)</f>
        <v>0</v>
      </c>
      <c r="BS54" s="725">
        <f>-IF(AND(BS$48&gt;Development!$M$9,BS$48&lt;=Development!$M$12),INDEX(Development!$D$1:$EZ$300,MATCH(Development!$F$211,Development!$F$1:$F$300,0),MATCH(BS$48,Development!$D$3:$EZ$3,0))*INDEX(Development!$D$1:$EZ$300,MATCH(Development!$F$271,Development!$F$1:$F$300,0),MATCH(BR$48,Development!$D$3:$EZ$3,))/12)</f>
        <v>0</v>
      </c>
      <c r="BT54" s="725">
        <f>-IF(AND(BT$48&gt;Development!$M$9,BT$48&lt;=Development!$M$12),INDEX(Development!$D$1:$EZ$300,MATCH(Development!$F$211,Development!$F$1:$F$300,0),MATCH(BT$48,Development!$D$3:$EZ$3,0))*INDEX(Development!$D$1:$EZ$300,MATCH(Development!$F$271,Development!$F$1:$F$300,0),MATCH(BS$48,Development!$D$3:$EZ$3,))/12)</f>
        <v>0</v>
      </c>
      <c r="BU54" s="725">
        <f>-IF(AND(BU$48&gt;Development!$M$9,BU$48&lt;=Development!$M$12),INDEX(Development!$D$1:$EZ$300,MATCH(Development!$F$211,Development!$F$1:$F$300,0),MATCH(BU$48,Development!$D$3:$EZ$3,0))*INDEX(Development!$D$1:$EZ$300,MATCH(Development!$F$271,Development!$F$1:$F$300,0),MATCH(BT$48,Development!$D$3:$EZ$3,))/12)</f>
        <v>0</v>
      </c>
      <c r="BV54" s="725">
        <f>-IF(AND(BV$48&gt;Development!$M$9,BV$48&lt;=Development!$M$12),INDEX(Development!$D$1:$EZ$300,MATCH(Development!$F$211,Development!$F$1:$F$300,0),MATCH(BV$48,Development!$D$3:$EZ$3,0))*INDEX(Development!$D$1:$EZ$300,MATCH(Development!$F$271,Development!$F$1:$F$300,0),MATCH(BU$48,Development!$D$3:$EZ$3,))/12)</f>
        <v>0</v>
      </c>
      <c r="BW54" s="725">
        <f>-IF(AND(BW$48&gt;Development!$M$9,BW$48&lt;=Development!$M$12),INDEX(Development!$D$1:$EZ$300,MATCH(Development!$F$211,Development!$F$1:$F$300,0),MATCH(BW$48,Development!$D$3:$EZ$3,0))*INDEX(Development!$D$1:$EZ$300,MATCH(Development!$F$271,Development!$F$1:$F$300,0),MATCH(BV$48,Development!$D$3:$EZ$3,))/12)</f>
        <v>0</v>
      </c>
      <c r="BX54" s="725">
        <f>-IF(AND(BX$48&gt;Development!$M$9,BX$48&lt;=Development!$M$12),INDEX(Development!$D$1:$EZ$300,MATCH(Development!$F$211,Development!$F$1:$F$300,0),MATCH(BX$48,Development!$D$3:$EZ$3,0))*INDEX(Development!$D$1:$EZ$300,MATCH(Development!$F$271,Development!$F$1:$F$300,0),MATCH(BW$48,Development!$D$3:$EZ$3,))/12)</f>
        <v>0</v>
      </c>
      <c r="BY54" s="725">
        <f>-IF(AND(BY$48&gt;Development!$M$9,BY$48&lt;=Development!$M$12),INDEX(Development!$D$1:$EZ$300,MATCH(Development!$F$211,Development!$F$1:$F$300,0),MATCH(BY$48,Development!$D$3:$EZ$3,0))*INDEX(Development!$D$1:$EZ$300,MATCH(Development!$F$271,Development!$F$1:$F$300,0),MATCH(BX$48,Development!$D$3:$EZ$3,))/12)</f>
        <v>0</v>
      </c>
      <c r="BZ54" s="725">
        <f>-IF(AND(BZ$48&gt;Development!$M$9,BZ$48&lt;=Development!$M$12),INDEX(Development!$D$1:$EZ$300,MATCH(Development!$F$211,Development!$F$1:$F$300,0),MATCH(BZ$48,Development!$D$3:$EZ$3,0))*INDEX(Development!$D$1:$EZ$300,MATCH(Development!$F$271,Development!$F$1:$F$300,0),MATCH(BY$48,Development!$D$3:$EZ$3,))/12)</f>
        <v>0</v>
      </c>
      <c r="CA54" s="725">
        <f>-IF(AND(CA$48&gt;Development!$M$9,CA$48&lt;=Development!$M$12),INDEX(Development!$D$1:$EZ$300,MATCH(Development!$F$211,Development!$F$1:$F$300,0),MATCH(CA$48,Development!$D$3:$EZ$3,0))*INDEX(Development!$D$1:$EZ$300,MATCH(Development!$F$271,Development!$F$1:$F$300,0),MATCH(BZ$48,Development!$D$3:$EZ$3,))/12)</f>
        <v>0</v>
      </c>
      <c r="CB54" s="725">
        <f>-IF(AND(CB$48&gt;Development!$M$9,CB$48&lt;=Development!$M$12),INDEX(Development!$D$1:$EZ$300,MATCH(Development!$F$211,Development!$F$1:$F$300,0),MATCH(CB$48,Development!$D$3:$EZ$3,0))*INDEX(Development!$D$1:$EZ$300,MATCH(Development!$F$271,Development!$F$1:$F$300,0),MATCH(CA$48,Development!$D$3:$EZ$3,))/12)</f>
        <v>0</v>
      </c>
      <c r="CC54" s="725">
        <f>-IF(AND(CC$48&gt;Development!$M$9,CC$48&lt;=Development!$M$12),INDEX(Development!$D$1:$EZ$300,MATCH(Development!$F$211,Development!$F$1:$F$300,0),MATCH(CC$48,Development!$D$3:$EZ$3,0))*INDEX(Development!$D$1:$EZ$300,MATCH(Development!$F$271,Development!$F$1:$F$300,0),MATCH(CB$48,Development!$D$3:$EZ$3,))/12)</f>
        <v>0</v>
      </c>
      <c r="CD54" s="725">
        <f>-IF(AND(CD$48&gt;Development!$M$9,CD$48&lt;=Development!$M$12),INDEX(Development!$D$1:$EZ$300,MATCH(Development!$F$211,Development!$F$1:$F$300,0),MATCH(CD$48,Development!$D$3:$EZ$3,0))*INDEX(Development!$D$1:$EZ$300,MATCH(Development!$F$271,Development!$F$1:$F$300,0),MATCH(CC$48,Development!$D$3:$EZ$3,))/12)</f>
        <v>0</v>
      </c>
      <c r="CE54" s="725">
        <f>-IF(AND(CE$48&gt;Development!$M$9,CE$48&lt;=Development!$M$12),INDEX(Development!$D$1:$EZ$300,MATCH(Development!$F$211,Development!$F$1:$F$300,0),MATCH(CE$48,Development!$D$3:$EZ$3,0))*INDEX(Development!$D$1:$EZ$300,MATCH(Development!$F$271,Development!$F$1:$F$300,0),MATCH(CD$48,Development!$D$3:$EZ$3,))/12)</f>
        <v>0</v>
      </c>
      <c r="CF54" s="725">
        <f>-IF(AND(CF$48&gt;Development!$M$9,CF$48&lt;=Development!$M$12),INDEX(Development!$D$1:$EZ$300,MATCH(Development!$F$211,Development!$F$1:$F$300,0),MATCH(CF$48,Development!$D$3:$EZ$3,0))*INDEX(Development!$D$1:$EZ$300,MATCH(Development!$F$271,Development!$F$1:$F$300,0),MATCH(CE$48,Development!$D$3:$EZ$3,))/12)</f>
        <v>0</v>
      </c>
      <c r="CG54" s="725">
        <f>-IF(AND(CG$48&gt;Development!$M$9,CG$48&lt;=Development!$M$12),INDEX(Development!$D$1:$EZ$300,MATCH(Development!$F$211,Development!$F$1:$F$300,0),MATCH(CG$48,Development!$D$3:$EZ$3,0))*INDEX(Development!$D$1:$EZ$300,MATCH(Development!$F$271,Development!$F$1:$F$300,0),MATCH(CF$48,Development!$D$3:$EZ$3,))/12)</f>
        <v>0</v>
      </c>
      <c r="CH54" s="725">
        <f>-IF(AND(CH$48&gt;Development!$M$9,CH$48&lt;=Development!$M$12),INDEX(Development!$D$1:$EZ$300,MATCH(Development!$F$211,Development!$F$1:$F$300,0),MATCH(CH$48,Development!$D$3:$EZ$3,0))*INDEX(Development!$D$1:$EZ$300,MATCH(Development!$F$271,Development!$F$1:$F$300,0),MATCH(CG$48,Development!$D$3:$EZ$3,))/12)</f>
        <v>0</v>
      </c>
      <c r="CI54" s="725">
        <f>-IF(AND(CI$48&gt;Development!$M$9,CI$48&lt;=Development!$M$12),INDEX(Development!$D$1:$EZ$300,MATCH(Development!$F$211,Development!$F$1:$F$300,0),MATCH(CI$48,Development!$D$3:$EZ$3,0))*INDEX(Development!$D$1:$EZ$300,MATCH(Development!$F$271,Development!$F$1:$F$300,0),MATCH(CH$48,Development!$D$3:$EZ$3,))/12)</f>
        <v>0</v>
      </c>
      <c r="CJ54" s="725">
        <f>-IF(AND(CJ$48&gt;Development!$M$9,CJ$48&lt;=Development!$M$12),INDEX(Development!$D$1:$EZ$300,MATCH(Development!$F$211,Development!$F$1:$F$300,0),MATCH(CJ$48,Development!$D$3:$EZ$3,0))*INDEX(Development!$D$1:$EZ$300,MATCH(Development!$F$271,Development!$F$1:$F$300,0),MATCH(CI$48,Development!$D$3:$EZ$3,))/12)</f>
        <v>0</v>
      </c>
      <c r="CK54" s="725">
        <f>-IF(AND(CK$48&gt;Development!$M$9,CK$48&lt;=Development!$M$12),INDEX(Development!$D$1:$EZ$300,MATCH(Development!$F$211,Development!$F$1:$F$300,0),MATCH(CK$48,Development!$D$3:$EZ$3,0))*INDEX(Development!$D$1:$EZ$300,MATCH(Development!$F$271,Development!$F$1:$F$300,0),MATCH(CJ$48,Development!$D$3:$EZ$3,))/12)</f>
        <v>0</v>
      </c>
      <c r="CL54" s="725">
        <f>-IF(AND(CL$48&gt;Development!$M$9,CL$48&lt;=Development!$M$12),INDEX(Development!$D$1:$EZ$300,MATCH(Development!$F$211,Development!$F$1:$F$300,0),MATCH(CL$48,Development!$D$3:$EZ$3,0))*INDEX(Development!$D$1:$EZ$300,MATCH(Development!$F$271,Development!$F$1:$F$300,0),MATCH(CK$48,Development!$D$3:$EZ$3,))/12)</f>
        <v>0</v>
      </c>
      <c r="CM54" s="725">
        <f>-IF(AND(CM$48&gt;Development!$M$9,CM$48&lt;=Development!$M$12),INDEX(Development!$D$1:$EZ$300,MATCH(Development!$F$211,Development!$F$1:$F$300,0),MATCH(CM$48,Development!$D$3:$EZ$3,0))*INDEX(Development!$D$1:$EZ$300,MATCH(Development!$F$271,Development!$F$1:$F$300,0),MATCH(CL$48,Development!$D$3:$EZ$3,))/12)</f>
        <v>0</v>
      </c>
      <c r="CN54" s="725">
        <f>-IF(AND(CN$48&gt;Development!$M$9,CN$48&lt;=Development!$M$12),INDEX(Development!$D$1:$EZ$300,MATCH(Development!$F$211,Development!$F$1:$F$300,0),MATCH(CN$48,Development!$D$3:$EZ$3,0))*INDEX(Development!$D$1:$EZ$300,MATCH(Development!$F$271,Development!$F$1:$F$300,0),MATCH(CM$48,Development!$D$3:$EZ$3,))/12)</f>
        <v>0</v>
      </c>
      <c r="CO54" s="725">
        <f>-IF(AND(CO$48&gt;Development!$M$9,CO$48&lt;=Development!$M$12),INDEX(Development!$D$1:$EZ$300,MATCH(Development!$F$211,Development!$F$1:$F$300,0),MATCH(CO$48,Development!$D$3:$EZ$3,0))*INDEX(Development!$D$1:$EZ$300,MATCH(Development!$F$271,Development!$F$1:$F$300,0),MATCH(CN$48,Development!$D$3:$EZ$3,))/12)</f>
        <v>0</v>
      </c>
      <c r="CP54" s="725">
        <f>-IF(AND(CP$48&gt;Development!$M$9,CP$48&lt;=Development!$M$12),INDEX(Development!$D$1:$EZ$300,MATCH(Development!$F$211,Development!$F$1:$F$300,0),MATCH(CP$48,Development!$D$3:$EZ$3,0))*INDEX(Development!$D$1:$EZ$300,MATCH(Development!$F$271,Development!$F$1:$F$300,0),MATCH(CO$48,Development!$D$3:$EZ$3,))/12)</f>
        <v>0</v>
      </c>
      <c r="CQ54" s="725">
        <f>-IF(AND(CQ$48&gt;Development!$M$9,CQ$48&lt;=Development!$M$12),INDEX(Development!$D$1:$EZ$300,MATCH(Development!$F$211,Development!$F$1:$F$300,0),MATCH(CQ$48,Development!$D$3:$EZ$3,0))*INDEX(Development!$D$1:$EZ$300,MATCH(Development!$F$271,Development!$F$1:$F$300,0),MATCH(CP$48,Development!$D$3:$EZ$3,))/12)</f>
        <v>0</v>
      </c>
      <c r="CR54" s="725">
        <f>-IF(AND(CR$48&gt;Development!$M$9,CR$48&lt;=Development!$M$12),INDEX(Development!$D$1:$EZ$300,MATCH(Development!$F$211,Development!$F$1:$F$300,0),MATCH(CR$48,Development!$D$3:$EZ$3,0))*INDEX(Development!$D$1:$EZ$300,MATCH(Development!$F$271,Development!$F$1:$F$300,0),MATCH(CQ$48,Development!$D$3:$EZ$3,))/12)</f>
        <v>0</v>
      </c>
      <c r="CS54" s="725">
        <f>-IF(AND(CS$48&gt;Development!$M$9,CS$48&lt;=Development!$M$12),INDEX(Development!$D$1:$EZ$300,MATCH(Development!$F$211,Development!$F$1:$F$300,0),MATCH(CS$48,Development!$D$3:$EZ$3,0))*INDEX(Development!$D$1:$EZ$300,MATCH(Development!$F$271,Development!$F$1:$F$300,0),MATCH(CR$48,Development!$D$3:$EZ$3,))/12)</f>
        <v>0</v>
      </c>
      <c r="CT54" s="725">
        <f>-IF(AND(CT$48&gt;Development!$M$9,CT$48&lt;=Development!$M$12),INDEX(Development!$D$1:$EZ$300,MATCH(Development!$F$211,Development!$F$1:$F$300,0),MATCH(CT$48,Development!$D$3:$EZ$3,0))*INDEX(Development!$D$1:$EZ$300,MATCH(Development!$F$271,Development!$F$1:$F$300,0),MATCH(CS$48,Development!$D$3:$EZ$3,))/12)</f>
        <v>0</v>
      </c>
      <c r="CU54" s="725">
        <f>-IF(AND(CU$48&gt;Development!$M$9,CU$48&lt;=Development!$M$12),INDEX(Development!$D$1:$EZ$300,MATCH(Development!$F$211,Development!$F$1:$F$300,0),MATCH(CU$48,Development!$D$3:$EZ$3,0))*INDEX(Development!$D$1:$EZ$300,MATCH(Development!$F$271,Development!$F$1:$F$300,0),MATCH(CT$48,Development!$D$3:$EZ$3,))/12)</f>
        <v>0</v>
      </c>
      <c r="CV54" s="725">
        <f>-IF(AND(CV$48&gt;Development!$M$9,CV$48&lt;=Development!$M$12),INDEX(Development!$D$1:$EZ$300,MATCH(Development!$F$211,Development!$F$1:$F$300,0),MATCH(CV$48,Development!$D$3:$EZ$3,0))*INDEX(Development!$D$1:$EZ$300,MATCH(Development!$F$271,Development!$F$1:$F$300,0),MATCH(CU$48,Development!$D$3:$EZ$3,))/12)</f>
        <v>0</v>
      </c>
      <c r="CW54" s="725">
        <f>-IF(AND(CW$48&gt;Development!$M$9,CW$48&lt;=Development!$M$12),INDEX(Development!$D$1:$EZ$300,MATCH(Development!$F$211,Development!$F$1:$F$300,0),MATCH(CW$48,Development!$D$3:$EZ$3,0))*INDEX(Development!$D$1:$EZ$300,MATCH(Development!$F$271,Development!$F$1:$F$300,0),MATCH(CV$48,Development!$D$3:$EZ$3,))/12)</f>
        <v>0</v>
      </c>
      <c r="CX54" s="725">
        <f>-IF(AND(CX$48&gt;Development!$M$9,CX$48&lt;=Development!$M$12),INDEX(Development!$D$1:$EZ$300,MATCH(Development!$F$211,Development!$F$1:$F$300,0),MATCH(CX$48,Development!$D$3:$EZ$3,0))*INDEX(Development!$D$1:$EZ$300,MATCH(Development!$F$271,Development!$F$1:$F$300,0),MATCH(CW$48,Development!$D$3:$EZ$3,))/12)</f>
        <v>0</v>
      </c>
      <c r="CY54" s="725">
        <f>-IF(AND(CY$48&gt;Development!$M$9,CY$48&lt;=Development!$M$12),INDEX(Development!$D$1:$EZ$300,MATCH(Development!$F$211,Development!$F$1:$F$300,0),MATCH(CY$48,Development!$D$3:$EZ$3,0))*INDEX(Development!$D$1:$EZ$300,MATCH(Development!$F$271,Development!$F$1:$F$300,0),MATCH(CX$48,Development!$D$3:$EZ$3,))/12)</f>
        <v>0</v>
      </c>
      <c r="CZ54" s="725">
        <f>-IF(AND(CZ$48&gt;Development!$M$9,CZ$48&lt;=Development!$M$12),INDEX(Development!$D$1:$EZ$300,MATCH(Development!$F$211,Development!$F$1:$F$300,0),MATCH(CZ$48,Development!$D$3:$EZ$3,0))*INDEX(Development!$D$1:$EZ$300,MATCH(Development!$F$271,Development!$F$1:$F$300,0),MATCH(CY$48,Development!$D$3:$EZ$3,))/12)</f>
        <v>0</v>
      </c>
      <c r="DA54" s="725">
        <f>-IF(AND(DA$48&gt;Development!$M$9,DA$48&lt;=Development!$M$12),INDEX(Development!$D$1:$EZ$300,MATCH(Development!$F$211,Development!$F$1:$F$300,0),MATCH(DA$48,Development!$D$3:$EZ$3,0))*INDEX(Development!$D$1:$EZ$300,MATCH(Development!$F$271,Development!$F$1:$F$300,0),MATCH(CZ$48,Development!$D$3:$EZ$3,))/12)</f>
        <v>0</v>
      </c>
      <c r="DB54" s="725">
        <f>-IF(AND(DB$48&gt;Development!$M$9,DB$48&lt;=Development!$M$12),INDEX(Development!$D$1:$EZ$300,MATCH(Development!$F$211,Development!$F$1:$F$300,0),MATCH(DB$48,Development!$D$3:$EZ$3,0))*INDEX(Development!$D$1:$EZ$300,MATCH(Development!$F$271,Development!$F$1:$F$300,0),MATCH(DA$48,Development!$D$3:$EZ$3,))/12)</f>
        <v>0</v>
      </c>
      <c r="DC54" s="725">
        <f>-IF(AND(DC$48&gt;Development!$M$9,DC$48&lt;=Development!$M$12),INDEX(Development!$D$1:$EZ$300,MATCH(Development!$F$211,Development!$F$1:$F$300,0),MATCH(DC$48,Development!$D$3:$EZ$3,0))*INDEX(Development!$D$1:$EZ$300,MATCH(Development!$F$271,Development!$F$1:$F$300,0),MATCH(DB$48,Development!$D$3:$EZ$3,))/12)</f>
        <v>0</v>
      </c>
      <c r="DD54" s="725">
        <f>-IF(AND(DD$48&gt;Development!$M$9,DD$48&lt;=Development!$M$12),INDEX(Development!$D$1:$EZ$300,MATCH(Development!$F$211,Development!$F$1:$F$300,0),MATCH(DD$48,Development!$D$3:$EZ$3,0))*INDEX(Development!$D$1:$EZ$300,MATCH(Development!$F$271,Development!$F$1:$F$300,0),MATCH(DC$48,Development!$D$3:$EZ$3,))/12)</f>
        <v>0</v>
      </c>
      <c r="DE54" s="725">
        <f>-IF(AND(DE$48&gt;Development!$M$9,DE$48&lt;=Development!$M$12),INDEX(Development!$D$1:$EZ$300,MATCH(Development!$F$211,Development!$F$1:$F$300,0),MATCH(DE$48,Development!$D$3:$EZ$3,0))*INDEX(Development!$D$1:$EZ$300,MATCH(Development!$F$271,Development!$F$1:$F$300,0),MATCH(DD$48,Development!$D$3:$EZ$3,))/12)</f>
        <v>0</v>
      </c>
      <c r="DF54" s="725">
        <f>-IF(AND(DF$48&gt;Development!$M$9,DF$48&lt;=Development!$M$12),INDEX(Development!$D$1:$EZ$300,MATCH(Development!$F$211,Development!$F$1:$F$300,0),MATCH(DF$48,Development!$D$3:$EZ$3,0))*INDEX(Development!$D$1:$EZ$300,MATCH(Development!$F$271,Development!$F$1:$F$300,0),MATCH(DE$48,Development!$D$3:$EZ$3,))/12)</f>
        <v>0</v>
      </c>
      <c r="DG54" s="725">
        <f>-IF(AND(DG$48&gt;Development!$M$9,DG$48&lt;=Development!$M$12),INDEX(Development!$D$1:$EZ$300,MATCH(Development!$F$211,Development!$F$1:$F$300,0),MATCH(DG$48,Development!$D$3:$EZ$3,0))*INDEX(Development!$D$1:$EZ$300,MATCH(Development!$F$271,Development!$F$1:$F$300,0),MATCH(DF$48,Development!$D$3:$EZ$3,))/12)</f>
        <v>0</v>
      </c>
      <c r="DH54" s="725">
        <f>-IF(AND(DH$48&gt;Development!$M$9,DH$48&lt;=Development!$M$12),INDEX(Development!$D$1:$EZ$300,MATCH(Development!$F$211,Development!$F$1:$F$300,0),MATCH(DH$48,Development!$D$3:$EZ$3,0))*INDEX(Development!$D$1:$EZ$300,MATCH(Development!$F$271,Development!$F$1:$F$300,0),MATCH(DG$48,Development!$D$3:$EZ$3,))/12)</f>
        <v>0</v>
      </c>
      <c r="DI54" s="725">
        <f>-IF(AND(DI$48&gt;Development!$M$9,DI$48&lt;=Development!$M$12),INDEX(Development!$D$1:$EZ$300,MATCH(Development!$F$211,Development!$F$1:$F$300,0),MATCH(DI$48,Development!$D$3:$EZ$3,0))*INDEX(Development!$D$1:$EZ$300,MATCH(Development!$F$271,Development!$F$1:$F$300,0),MATCH(DH$48,Development!$D$3:$EZ$3,))/12)</f>
        <v>0</v>
      </c>
      <c r="DJ54" s="725">
        <f>-IF(AND(DJ$48&gt;Development!$M$9,DJ$48&lt;=Development!$M$12),INDEX(Development!$D$1:$EZ$300,MATCH(Development!$F$211,Development!$F$1:$F$300,0),MATCH(DJ$48,Development!$D$3:$EZ$3,0))*INDEX(Development!$D$1:$EZ$300,MATCH(Development!$F$271,Development!$F$1:$F$300,0),MATCH(DI$48,Development!$D$3:$EZ$3,))/12)</f>
        <v>0</v>
      </c>
      <c r="DK54" s="725">
        <f>-IF(AND(DK$48&gt;Development!$M$9,DK$48&lt;=Development!$M$12),INDEX(Development!$D$1:$EZ$300,MATCH(Development!$F$211,Development!$F$1:$F$300,0),MATCH(DK$48,Development!$D$3:$EZ$3,0))*INDEX(Development!$D$1:$EZ$300,MATCH(Development!$F$271,Development!$F$1:$F$300,0),MATCH(DJ$48,Development!$D$3:$EZ$3,))/12)</f>
        <v>0</v>
      </c>
      <c r="DL54" s="725">
        <f>-IF(AND(DL$48&gt;Development!$M$9,DL$48&lt;=Development!$M$12),INDEX(Development!$D$1:$EZ$300,MATCH(Development!$F$211,Development!$F$1:$F$300,0),MATCH(DL$48,Development!$D$3:$EZ$3,0))*INDEX(Development!$D$1:$EZ$300,MATCH(Development!$F$271,Development!$F$1:$F$300,0),MATCH(DK$48,Development!$D$3:$EZ$3,))/12)</f>
        <v>0</v>
      </c>
      <c r="DM54" s="725">
        <f>-IF(AND(DM$48&gt;Development!$M$9,DM$48&lt;=Development!$M$12),INDEX(Development!$D$1:$EZ$300,MATCH(Development!$F$211,Development!$F$1:$F$300,0),MATCH(DM$48,Development!$D$3:$EZ$3,0))*INDEX(Development!$D$1:$EZ$300,MATCH(Development!$F$271,Development!$F$1:$F$300,0),MATCH(DL$48,Development!$D$3:$EZ$3,))/12)</f>
        <v>0</v>
      </c>
      <c r="DN54" s="725">
        <f>-IF(AND(DN$48&gt;Development!$M$9,DN$48&lt;=Development!$M$12),INDEX(Development!$D$1:$EZ$300,MATCH(Development!$F$211,Development!$F$1:$F$300,0),MATCH(DN$48,Development!$D$3:$EZ$3,0))*INDEX(Development!$D$1:$EZ$300,MATCH(Development!$F$271,Development!$F$1:$F$300,0),MATCH(DM$48,Development!$D$3:$EZ$3,))/12)</f>
        <v>0</v>
      </c>
      <c r="DO54" s="725">
        <f>-IF(AND(DO$48&gt;Development!$M$9,DO$48&lt;=Development!$M$12),INDEX(Development!$D$1:$EZ$300,MATCH(Development!$F$211,Development!$F$1:$F$300,0),MATCH(DO$48,Development!$D$3:$EZ$3,0))*INDEX(Development!$D$1:$EZ$300,MATCH(Development!$F$271,Development!$F$1:$F$300,0),MATCH(DN$48,Development!$D$3:$EZ$3,))/12)</f>
        <v>0</v>
      </c>
      <c r="DP54" s="725">
        <f>-IF(AND(DP$48&gt;Development!$M$9,DP$48&lt;=Development!$M$12),INDEX(Development!$D$1:$EZ$300,MATCH(Development!$F$211,Development!$F$1:$F$300,0),MATCH(DP$48,Development!$D$3:$EZ$3,0))*INDEX(Development!$D$1:$EZ$300,MATCH(Development!$F$271,Development!$F$1:$F$300,0),MATCH(DO$48,Development!$D$3:$EZ$3,))/12)</f>
        <v>0</v>
      </c>
      <c r="DQ54" s="725">
        <f>-IF(AND(DQ$48&gt;Development!$M$9,DQ$48&lt;=Development!$M$12),INDEX(Development!$D$1:$EZ$300,MATCH(Development!$F$211,Development!$F$1:$F$300,0),MATCH(DQ$48,Development!$D$3:$EZ$3,0))*INDEX(Development!$D$1:$EZ$300,MATCH(Development!$F$271,Development!$F$1:$F$300,0),MATCH(DP$48,Development!$D$3:$EZ$3,))/12)</f>
        <v>0</v>
      </c>
      <c r="DR54" s="725">
        <f>-IF(AND(DR$48&gt;Development!$M$9,DR$48&lt;=Development!$M$12),INDEX(Development!$D$1:$EZ$300,MATCH(Development!$F$211,Development!$F$1:$F$300,0),MATCH(DR$48,Development!$D$3:$EZ$3,0))*INDEX(Development!$D$1:$EZ$300,MATCH(Development!$F$271,Development!$F$1:$F$300,0),MATCH(DQ$48,Development!$D$3:$EZ$3,))/12)</f>
        <v>0</v>
      </c>
      <c r="DS54" s="725">
        <f>-IF(AND(DS$48&gt;Development!$M$9,DS$48&lt;=Development!$M$12),INDEX(Development!$D$1:$EZ$300,MATCH(Development!$F$211,Development!$F$1:$F$300,0),MATCH(DS$48,Development!$D$3:$EZ$3,0))*INDEX(Development!$D$1:$EZ$300,MATCH(Development!$F$271,Development!$F$1:$F$300,0),MATCH(DR$48,Development!$D$3:$EZ$3,))/12)</f>
        <v>0</v>
      </c>
      <c r="DT54" s="725">
        <f>-IF(AND(DT$48&gt;Development!$M$9,DT$48&lt;=Development!$M$12),INDEX(Development!$D$1:$EZ$300,MATCH(Development!$F$211,Development!$F$1:$F$300,0),MATCH(DT$48,Development!$D$3:$EZ$3,0))*INDEX(Development!$D$1:$EZ$300,MATCH(Development!$F$271,Development!$F$1:$F$300,0),MATCH(DS$48,Development!$D$3:$EZ$3,))/12)</f>
        <v>0</v>
      </c>
      <c r="DU54" s="725">
        <f>-IF(AND(DU$48&gt;Development!$M$9,DU$48&lt;=Development!$M$12),INDEX(Development!$D$1:$EZ$300,MATCH(Development!$F$211,Development!$F$1:$F$300,0),MATCH(DU$48,Development!$D$3:$EZ$3,0))*INDEX(Development!$D$1:$EZ$300,MATCH(Development!$F$271,Development!$F$1:$F$300,0),MATCH(DT$48,Development!$D$3:$EZ$3,))/12)</f>
        <v>0</v>
      </c>
      <c r="DV54" s="725">
        <f>-IF(AND(DV$48&gt;Development!$M$9,DV$48&lt;=Development!$M$12),INDEX(Development!$D$1:$EZ$300,MATCH(Development!$F$211,Development!$F$1:$F$300,0),MATCH(DV$48,Development!$D$3:$EZ$3,0))*INDEX(Development!$D$1:$EZ$300,MATCH(Development!$F$271,Development!$F$1:$F$300,0),MATCH(DU$48,Development!$D$3:$EZ$3,))/12)</f>
        <v>0</v>
      </c>
      <c r="DW54" s="725">
        <f>-IF(AND(DW$48&gt;Development!$M$9,DW$48&lt;=Development!$M$12),INDEX(Development!$D$1:$EZ$300,MATCH(Development!$F$211,Development!$F$1:$F$300,0),MATCH(DW$48,Development!$D$3:$EZ$3,0))*INDEX(Development!$D$1:$EZ$300,MATCH(Development!$F$271,Development!$F$1:$F$300,0),MATCH(DV$48,Development!$D$3:$EZ$3,))/12)</f>
        <v>0</v>
      </c>
      <c r="DX54" s="725">
        <f>-IF(AND(DX$48&gt;Development!$M$9,DX$48&lt;=Development!$M$12),INDEX(Development!$D$1:$EZ$300,MATCH(Development!$F$211,Development!$F$1:$F$300,0),MATCH(DX$48,Development!$D$3:$EZ$3,0))*INDEX(Development!$D$1:$EZ$300,MATCH(Development!$F$271,Development!$F$1:$F$300,0),MATCH(DW$48,Development!$D$3:$EZ$3,))/12)</f>
        <v>0</v>
      </c>
      <c r="DY54" s="725">
        <f>-IF(AND(DY$48&gt;Development!$M$9,DY$48&lt;=Development!$M$12),INDEX(Development!$D$1:$EZ$300,MATCH(Development!$F$211,Development!$F$1:$F$300,0),MATCH(DY$48,Development!$D$3:$EZ$3,0))*INDEX(Development!$D$1:$EZ$300,MATCH(Development!$F$271,Development!$F$1:$F$300,0),MATCH(DX$48,Development!$D$3:$EZ$3,))/12)</f>
        <v>0</v>
      </c>
      <c r="DZ54" s="725">
        <f>-IF(AND(DZ$48&gt;Development!$M$9,DZ$48&lt;=Development!$M$12),INDEX(Development!$D$1:$EZ$300,MATCH(Development!$F$211,Development!$F$1:$F$300,0),MATCH(DZ$48,Development!$D$3:$EZ$3,0))*INDEX(Development!$D$1:$EZ$300,MATCH(Development!$F$271,Development!$F$1:$F$300,0),MATCH(DY$48,Development!$D$3:$EZ$3,))/12)</f>
        <v>0</v>
      </c>
      <c r="EA54" s="725">
        <f>-IF(AND(EA$48&gt;Development!$M$9,EA$48&lt;=Development!$M$12),INDEX(Development!$D$1:$EZ$300,MATCH(Development!$F$211,Development!$F$1:$F$300,0),MATCH(EA$48,Development!$D$3:$EZ$3,0))*INDEX(Development!$D$1:$EZ$300,MATCH(Development!$F$271,Development!$F$1:$F$300,0),MATCH(DZ$48,Development!$D$3:$EZ$3,))/12)</f>
        <v>0</v>
      </c>
      <c r="EB54" s="725">
        <f>-IF(AND(EB$48&gt;Development!$M$9,EB$48&lt;=Development!$M$12),INDEX(Development!$D$1:$EZ$300,MATCH(Development!$F$211,Development!$F$1:$F$300,0),MATCH(EB$48,Development!$D$3:$EZ$3,0))*INDEX(Development!$D$1:$EZ$300,MATCH(Development!$F$271,Development!$F$1:$F$300,0),MATCH(EA$48,Development!$D$3:$EZ$3,))/12)</f>
        <v>0</v>
      </c>
      <c r="EC54" s="725">
        <f>-IF(AND(EC$48&gt;Development!$M$9,EC$48&lt;=Development!$M$12),INDEX(Development!$D$1:$EZ$300,MATCH(Development!$F$211,Development!$F$1:$F$300,0),MATCH(EC$48,Development!$D$3:$EZ$3,0))*INDEX(Development!$D$1:$EZ$300,MATCH(Development!$F$271,Development!$F$1:$F$300,0),MATCH(EB$48,Development!$D$3:$EZ$3,))/12)</f>
        <v>0</v>
      </c>
      <c r="ED54" s="725">
        <f>-IF(AND(ED$48&gt;Development!$M$9,ED$48&lt;=Development!$M$12),INDEX(Development!$D$1:$EZ$300,MATCH(Development!$F$211,Development!$F$1:$F$300,0),MATCH(ED$48,Development!$D$3:$EZ$3,0))*INDEX(Development!$D$1:$EZ$300,MATCH(Development!$F$271,Development!$F$1:$F$300,0),MATCH(EC$48,Development!$D$3:$EZ$3,))/12)</f>
        <v>0</v>
      </c>
      <c r="EE54" s="725">
        <f>-IF(AND(EE$48&gt;Development!$M$9,EE$48&lt;=Development!$M$12),INDEX(Development!$D$1:$EZ$300,MATCH(Development!$F$211,Development!$F$1:$F$300,0),MATCH(EE$48,Development!$D$3:$EZ$3,0))*INDEX(Development!$D$1:$EZ$300,MATCH(Development!$F$271,Development!$F$1:$F$300,0),MATCH(ED$48,Development!$D$3:$EZ$3,))/12)</f>
        <v>0</v>
      </c>
      <c r="EF54" s="725">
        <f>-IF(AND(EF$48&gt;Development!$M$9,EF$48&lt;=Development!$M$12),INDEX(Development!$D$1:$EZ$300,MATCH(Development!$F$211,Development!$F$1:$F$300,0),MATCH(EF$48,Development!$D$3:$EZ$3,0))*INDEX(Development!$D$1:$EZ$300,MATCH(Development!$F$271,Development!$F$1:$F$300,0),MATCH(EE$48,Development!$D$3:$EZ$3,))/12)</f>
        <v>0</v>
      </c>
      <c r="EG54" s="725">
        <f>-IF(AND(EG$48&gt;Development!$M$9,EG$48&lt;=Development!$M$12),INDEX(Development!$D$1:$EZ$300,MATCH(Development!$F$211,Development!$F$1:$F$300,0),MATCH(EG$48,Development!$D$3:$EZ$3,0))*INDEX(Development!$D$1:$EZ$300,MATCH(Development!$F$271,Development!$F$1:$F$300,0),MATCH(EF$48,Development!$D$3:$EZ$3,))/12)</f>
        <v>0</v>
      </c>
      <c r="EH54" s="725">
        <f>-IF(AND(EH$48&gt;Development!$M$9,EH$48&lt;=Development!$M$12),INDEX(Development!$D$1:$EZ$300,MATCH(Development!$F$211,Development!$F$1:$F$300,0),MATCH(EH$48,Development!$D$3:$EZ$3,0))*INDEX(Development!$D$1:$EZ$300,MATCH(Development!$F$271,Development!$F$1:$F$300,0),MATCH(EG$48,Development!$D$3:$EZ$3,))/12)</f>
        <v>0</v>
      </c>
      <c r="EI54" s="725">
        <f>-IF(AND(EI$48&gt;Development!$M$9,EI$48&lt;=Development!$M$12),INDEX(Development!$D$1:$EZ$300,MATCH(Development!$F$211,Development!$F$1:$F$300,0),MATCH(EI$48,Development!$D$3:$EZ$3,0))*INDEX(Development!$D$1:$EZ$300,MATCH(Development!$F$271,Development!$F$1:$F$300,0),MATCH(EH$48,Development!$D$3:$EZ$3,))/12)</f>
        <v>0</v>
      </c>
      <c r="EJ54" s="725">
        <f>-IF(AND(EJ$48&gt;Development!$M$9,EJ$48&lt;=Development!$M$12),INDEX(Development!$D$1:$EZ$300,MATCH(Development!$F$211,Development!$F$1:$F$300,0),MATCH(EJ$48,Development!$D$3:$EZ$3,0))*INDEX(Development!$D$1:$EZ$300,MATCH(Development!$F$271,Development!$F$1:$F$300,0),MATCH(EI$48,Development!$D$3:$EZ$3,))/12)</f>
        <v>0</v>
      </c>
      <c r="EK54" s="725">
        <f>-IF(AND(EK$48&gt;Development!$M$9,EK$48&lt;=Development!$M$12),INDEX(Development!$D$1:$EZ$300,MATCH(Development!$F$211,Development!$F$1:$F$300,0),MATCH(EK$48,Development!$D$3:$EZ$3,0))*INDEX(Development!$D$1:$EZ$300,MATCH(Development!$F$271,Development!$F$1:$F$300,0),MATCH(EJ$48,Development!$D$3:$EZ$3,))/12)</f>
        <v>0</v>
      </c>
      <c r="EL54" s="725">
        <f>-IF(AND(EL$48&gt;Development!$M$9,EL$48&lt;=Development!$M$12),INDEX(Development!$D$1:$EZ$300,MATCH(Development!$F$211,Development!$F$1:$F$300,0),MATCH(EL$48,Development!$D$3:$EZ$3,0))*INDEX(Development!$D$1:$EZ$300,MATCH(Development!$F$271,Development!$F$1:$F$300,0),MATCH(EK$48,Development!$D$3:$EZ$3,))/12)</f>
        <v>0</v>
      </c>
      <c r="EM54" s="725">
        <f>-IF(AND(EM$48&gt;Development!$M$9,EM$48&lt;=Development!$M$12),INDEX(Development!$D$1:$EZ$300,MATCH(Development!$F$211,Development!$F$1:$F$300,0),MATCH(EM$48,Development!$D$3:$EZ$3,0))*INDEX(Development!$D$1:$EZ$300,MATCH(Development!$F$271,Development!$F$1:$F$300,0),MATCH(EL$48,Development!$D$3:$EZ$3,))/12)</f>
        <v>0</v>
      </c>
      <c r="EN54" s="725">
        <f>-IF(AND(EN$48&gt;Development!$M$9,EN$48&lt;=Development!$M$12),INDEX(Development!$D$1:$EZ$300,MATCH(Development!$F$211,Development!$F$1:$F$300,0),MATCH(EN$48,Development!$D$3:$EZ$3,0))*INDEX(Development!$D$1:$EZ$300,MATCH(Development!$F$271,Development!$F$1:$F$300,0),MATCH(EM$48,Development!$D$3:$EZ$3,))/12)</f>
        <v>0</v>
      </c>
      <c r="EO54" s="725">
        <f>-IF(AND(EO$48&gt;Development!$M$9,EO$48&lt;=Development!$M$12),INDEX(Development!$D$1:$EZ$300,MATCH(Development!$F$211,Development!$F$1:$F$300,0),MATCH(EO$48,Development!$D$3:$EZ$3,0))*INDEX(Development!$D$1:$EZ$300,MATCH(Development!$F$271,Development!$F$1:$F$300,0),MATCH(EN$48,Development!$D$3:$EZ$3,))/12)</f>
        <v>0</v>
      </c>
      <c r="EP54" s="725">
        <f>-IF(AND(EP$48&gt;Development!$M$9,EP$48&lt;=Development!$M$12),INDEX(Development!$D$1:$EZ$300,MATCH(Development!$F$211,Development!$F$1:$F$300,0),MATCH(EP$48,Development!$D$3:$EZ$3,0))*INDEX(Development!$D$1:$EZ$300,MATCH(Development!$F$271,Development!$F$1:$F$300,0),MATCH(EO$48,Development!$D$3:$EZ$3,))/12)</f>
        <v>0</v>
      </c>
      <c r="EQ54" s="725">
        <f>-IF(AND(EQ$48&gt;Development!$M$9,EQ$48&lt;=Development!$M$12),INDEX(Development!$D$1:$EZ$300,MATCH(Development!$F$211,Development!$F$1:$F$300,0),MATCH(EQ$48,Development!$D$3:$EZ$3,0))*INDEX(Development!$D$1:$EZ$300,MATCH(Development!$F$271,Development!$F$1:$F$300,0),MATCH(EP$48,Development!$D$3:$EZ$3,))/12)</f>
        <v>0</v>
      </c>
      <c r="ER54" s="725">
        <f>-IF(AND(ER$48&gt;Development!$M$9,ER$48&lt;=Development!$M$12),INDEX(Development!$D$1:$EZ$300,MATCH(Development!$F$211,Development!$F$1:$F$300,0),MATCH(ER$48,Development!$D$3:$EZ$3,0))*INDEX(Development!$D$1:$EZ$300,MATCH(Development!$F$271,Development!$F$1:$F$300,0),MATCH(EQ$48,Development!$D$3:$EZ$3,))/12)</f>
        <v>0</v>
      </c>
      <c r="ES54" s="725">
        <f>-IF(AND(ES$48&gt;Development!$M$9,ES$48&lt;=Development!$M$12),INDEX(Development!$D$1:$EZ$300,MATCH(Development!$F$211,Development!$F$1:$F$300,0),MATCH(ES$48,Development!$D$3:$EZ$3,0))*INDEX(Development!$D$1:$EZ$300,MATCH(Development!$F$271,Development!$F$1:$F$300,0),MATCH(ER$48,Development!$D$3:$EZ$3,))/12)</f>
        <v>0</v>
      </c>
      <c r="ET54" s="725">
        <f>-IF(AND(ET$48&gt;Development!$M$9,ET$48&lt;=Development!$M$12),INDEX(Development!$D$1:$EZ$300,MATCH(Development!$F$211,Development!$F$1:$F$300,0),MATCH(ET$48,Development!$D$3:$EZ$3,0))*INDEX(Development!$D$1:$EZ$300,MATCH(Development!$F$271,Development!$F$1:$F$300,0),MATCH(ES$48,Development!$D$3:$EZ$3,))/12)</f>
        <v>0</v>
      </c>
      <c r="EU54" s="725">
        <f>-IF(AND(EU$48&gt;Development!$M$9,EU$48&lt;=Development!$M$12),INDEX(Development!$D$1:$EZ$300,MATCH(Development!$F$211,Development!$F$1:$F$300,0),MATCH(EU$48,Development!$D$3:$EZ$3,0))*INDEX(Development!$D$1:$EZ$300,MATCH(Development!$F$271,Development!$F$1:$F$300,0),MATCH(ET$48,Development!$D$3:$EZ$3,))/12)</f>
        <v>0</v>
      </c>
      <c r="EV54" s="725">
        <f>-IF(AND(EV$48&gt;Development!$M$9,EV$48&lt;=Development!$M$12),INDEX(Development!$D$1:$EZ$300,MATCH(Development!$F$211,Development!$F$1:$F$300,0),MATCH(EV$48,Development!$D$3:$EZ$3,0))*INDEX(Development!$D$1:$EZ$300,MATCH(Development!$F$271,Development!$F$1:$F$300,0),MATCH(EU$48,Development!$D$3:$EZ$3,))/12)</f>
        <v>0</v>
      </c>
      <c r="EW54" s="725">
        <f>-IF(AND(EW$48&gt;Development!$M$9,EW$48&lt;=Development!$M$12),INDEX(Development!$D$1:$EZ$300,MATCH(Development!$F$211,Development!$F$1:$F$300,0),MATCH(EW$48,Development!$D$3:$EZ$3,0))*INDEX(Development!$D$1:$EZ$300,MATCH(Development!$F$271,Development!$F$1:$F$300,0),MATCH(EV$48,Development!$D$3:$EZ$3,))/12)</f>
        <v>0</v>
      </c>
      <c r="EX54" s="725">
        <f>-IF(AND(EX$48&gt;Development!$M$9,EX$48&lt;=Development!$M$12),INDEX(Development!$D$1:$EZ$300,MATCH(Development!$F$211,Development!$F$1:$F$300,0),MATCH(EX$48,Development!$D$3:$EZ$3,0))*INDEX(Development!$D$1:$EZ$300,MATCH(Development!$F$271,Development!$F$1:$F$300,0),MATCH(EW$48,Development!$D$3:$EZ$3,))/12)</f>
        <v>0</v>
      </c>
      <c r="EY54" s="725">
        <f>-IF(AND(EY$48&gt;Development!$M$9,EY$48&lt;=Development!$M$12),INDEX(Development!$D$1:$EZ$300,MATCH(Development!$F$211,Development!$F$1:$F$300,0),MATCH(EY$48,Development!$D$3:$EZ$3,0))*INDEX(Development!$D$1:$EZ$300,MATCH(Development!$F$271,Development!$F$1:$F$300,0),MATCH(EX$48,Development!$D$3:$EZ$3,))/12)</f>
        <v>0</v>
      </c>
      <c r="EZ54" s="725">
        <f>-IF(AND(EZ$48&gt;Development!$M$9,EZ$48&lt;=Development!$M$12),INDEX(Development!$D$1:$EZ$300,MATCH(Development!$F$211,Development!$F$1:$F$300,0),MATCH(EZ$48,Development!$D$3:$EZ$3,0))*INDEX(Development!$D$1:$EZ$300,MATCH(Development!$F$271,Development!$F$1:$F$300,0),MATCH(EY$48,Development!$D$3:$EZ$3,))/12)</f>
        <v>0</v>
      </c>
      <c r="FA54" s="725">
        <f>-IF(AND(FA$48&gt;Development!$M$9,FA$48&lt;=Development!$M$12),INDEX(Development!$D$1:$EZ$300,MATCH(Development!$F$211,Development!$F$1:$F$300,0),MATCH(FA$48,Development!$D$3:$EZ$3,0))*INDEX(Development!$D$1:$EZ$300,MATCH(Development!$F$271,Development!$F$1:$F$300,0),MATCH(EZ$48,Development!$D$3:$EZ$3,))/12)</f>
        <v>0</v>
      </c>
      <c r="FB54" s="725">
        <f>-IF(AND(FB$48&gt;Development!$M$9,FB$48&lt;=Development!$M$12),INDEX(Development!$D$1:$EZ$300,MATCH(Development!$F$211,Development!$F$1:$F$300,0),MATCH(FB$48,Development!$D$3:$EZ$3,0))*INDEX(Development!$D$1:$EZ$300,MATCH(Development!$F$271,Development!$F$1:$F$300,0),MATCH(FA$48,Development!$D$3:$EZ$3,))/12)</f>
        <v>0</v>
      </c>
      <c r="FC54" s="725">
        <f>-IF(AND(FC$48&gt;Development!$M$9,FC$48&lt;=Development!$M$12),INDEX(Development!$D$1:$EZ$300,MATCH(Development!$F$211,Development!$F$1:$F$300,0),MATCH(FC$48,Development!$D$3:$EZ$3,0))*INDEX(Development!$D$1:$EZ$300,MATCH(Development!$F$271,Development!$F$1:$F$300,0),MATCH(FB$48,Development!$D$3:$EZ$3,))/12)</f>
        <v>0</v>
      </c>
      <c r="FD54" s="725">
        <f>-IF(AND(FD$48&gt;Development!$M$9,FD$48&lt;=Development!$M$12),INDEX(Development!$D$1:$EZ$300,MATCH(Development!$F$211,Development!$F$1:$F$300,0),MATCH(FD$48,Development!$D$3:$EZ$3,0))*INDEX(Development!$D$1:$EZ$300,MATCH(Development!$F$271,Development!$F$1:$F$300,0),MATCH(FC$48,Development!$D$3:$EZ$3,))/12)</f>
        <v>0</v>
      </c>
      <c r="FE54" s="725">
        <f>-IF(AND(FE$48&gt;Development!$M$9,FE$48&lt;=Development!$M$12),INDEX(Development!$D$1:$EZ$300,MATCH(Development!$F$211,Development!$F$1:$F$300,0),MATCH(FE$48,Development!$D$3:$EZ$3,0))*INDEX(Development!$D$1:$EZ$300,MATCH(Development!$F$271,Development!$F$1:$F$300,0),MATCH(FD$48,Development!$D$3:$EZ$3,))/12)</f>
        <v>0</v>
      </c>
      <c r="FF54" s="725">
        <f>-IF(AND(FF$48&gt;Development!$M$9,FF$48&lt;=Development!$M$12),INDEX(Development!$D$1:$EZ$300,MATCH(Development!$F$211,Development!$F$1:$F$300,0),MATCH(FF$48,Development!$D$3:$EZ$3,0))*INDEX(Development!$D$1:$EZ$300,MATCH(Development!$F$271,Development!$F$1:$F$300,0),MATCH(FE$48,Development!$D$3:$EZ$3,))/12)</f>
        <v>0</v>
      </c>
      <c r="FG54" s="725">
        <f>-IF(AND(FG$48&gt;Development!$M$9,FG$48&lt;=Development!$M$12),INDEX(Development!$D$1:$EZ$300,MATCH(Development!$F$211,Development!$F$1:$F$300,0),MATCH(FG$48,Development!$D$3:$EZ$3,0))*INDEX(Development!$D$1:$EZ$300,MATCH(Development!$F$271,Development!$F$1:$F$300,0),MATCH(FF$48,Development!$D$3:$EZ$3,))/12)</f>
        <v>0</v>
      </c>
      <c r="FH54" s="725">
        <f>-IF(AND(FH$48&gt;Development!$M$9,FH$48&lt;=Development!$M$12),INDEX(Development!$D$1:$EZ$300,MATCH(Development!$F$211,Development!$F$1:$F$300,0),MATCH(FH$48,Development!$D$3:$EZ$3,0))*INDEX(Development!$D$1:$EZ$300,MATCH(Development!$F$271,Development!$F$1:$F$300,0),MATCH(FG$48,Development!$D$3:$EZ$3,))/12)</f>
        <v>0</v>
      </c>
      <c r="FI54" s="725">
        <f>-IF(AND(FI$48&gt;Development!$M$9,FI$48&lt;=Development!$M$12),INDEX(Development!$D$1:$EZ$300,MATCH(Development!$F$211,Development!$F$1:$F$300,0),MATCH(FI$48,Development!$D$3:$EZ$3,0))*INDEX(Development!$D$1:$EZ$300,MATCH(Development!$F$271,Development!$F$1:$F$300,0),MATCH(FH$48,Development!$D$3:$EZ$3,))/12)</f>
        <v>0</v>
      </c>
      <c r="FJ54" s="725">
        <f>-IF(AND(FJ$48&gt;Development!$M$9,FJ$48&lt;=Development!$M$12),INDEX(Development!$D$1:$EZ$300,MATCH(Development!$F$211,Development!$F$1:$F$300,0),MATCH(FJ$48,Development!$D$3:$EZ$3,0))*INDEX(Development!$D$1:$EZ$300,MATCH(Development!$F$271,Development!$F$1:$F$300,0),MATCH(FI$48,Development!$D$3:$EZ$3,))/12)</f>
        <v>0</v>
      </c>
      <c r="FK54" s="725">
        <f>-IF(AND(FK$48&gt;Development!$M$9,FK$48&lt;=Development!$M$12),INDEX(Development!$D$1:$EZ$300,MATCH(Development!$F$211,Development!$F$1:$F$300,0),MATCH(FK$48,Development!$D$3:$EZ$3,0))*INDEX(Development!$D$1:$EZ$300,MATCH(Development!$F$271,Development!$F$1:$F$300,0),MATCH(FJ$48,Development!$D$3:$EZ$3,))/12)</f>
        <v>0</v>
      </c>
      <c r="FL54" s="725">
        <f>-IF(AND(FL$48&gt;Development!$M$9,FL$48&lt;=Development!$M$12),INDEX(Development!$D$1:$EZ$300,MATCH(Development!$F$211,Development!$F$1:$F$300,0),MATCH(FL$48,Development!$D$3:$EZ$3,0))*INDEX(Development!$D$1:$EZ$300,MATCH(Development!$F$271,Development!$F$1:$F$300,0),MATCH(FK$48,Development!$D$3:$EZ$3,))/12)</f>
        <v>0</v>
      </c>
      <c r="FM54" s="725">
        <f>-IF(AND(FM$48&gt;Development!$M$9,FM$48&lt;=Development!$M$12),INDEX(Development!$D$1:$EZ$300,MATCH(Development!$F$211,Development!$F$1:$F$300,0),MATCH(FM$48,Development!$D$3:$EZ$3,0))*INDEX(Development!$D$1:$EZ$300,MATCH(Development!$F$271,Development!$F$1:$F$300,0),MATCH(FL$48,Development!$D$3:$EZ$3,))/12)</f>
        <v>0</v>
      </c>
      <c r="FN54" s="725">
        <f>-IF(AND(FN$48&gt;Development!$M$9,FN$48&lt;=Development!$M$12),INDEX(Development!$D$1:$EZ$300,MATCH(Development!$F$211,Development!$F$1:$F$300,0),MATCH(FN$48,Development!$D$3:$EZ$3,0))*INDEX(Development!$D$1:$EZ$300,MATCH(Development!$F$271,Development!$F$1:$F$300,0),MATCH(FM$48,Development!$D$3:$EZ$3,))/12)</f>
        <v>0</v>
      </c>
      <c r="FO54" s="725">
        <f>-IF(AND(FO$48&gt;Development!$M$9,FO$48&lt;=Development!$M$12),INDEX(Development!$D$1:$EZ$300,MATCH(Development!$F$211,Development!$F$1:$F$300,0),MATCH(FO$48,Development!$D$3:$EZ$3,0))*INDEX(Development!$D$1:$EZ$300,MATCH(Development!$F$271,Development!$F$1:$F$300,0),MATCH(FN$48,Development!$D$3:$EZ$3,))/12)</f>
        <v>0</v>
      </c>
      <c r="FP54" s="725">
        <f>-IF(AND(FP$48&gt;Development!$M$9,FP$48&lt;=Development!$M$12),INDEX(Development!$D$1:$EZ$300,MATCH(Development!$F$211,Development!$F$1:$F$300,0),MATCH(FP$48,Development!$D$3:$EZ$3,0))*INDEX(Development!$D$1:$EZ$300,MATCH(Development!$F$271,Development!$F$1:$F$300,0),MATCH(FO$48,Development!$D$3:$EZ$3,))/12)</f>
        <v>0</v>
      </c>
      <c r="FQ54" s="725">
        <f>-IF(AND(FQ$48&gt;Development!$M$9,FQ$48&lt;=Development!$M$12),INDEX(Development!$D$1:$EZ$300,MATCH(Development!$F$211,Development!$F$1:$F$300,0),MATCH(FQ$48,Development!$D$3:$EZ$3,0))*INDEX(Development!$D$1:$EZ$300,MATCH(Development!$F$271,Development!$F$1:$F$300,0),MATCH(FP$48,Development!$D$3:$EZ$3,))/12)</f>
        <v>0</v>
      </c>
      <c r="FR54" s="725">
        <f>-IF(AND(FR$48&gt;Development!$M$9,FR$48&lt;=Development!$M$12),INDEX(Development!$D$1:$EZ$300,MATCH(Development!$F$211,Development!$F$1:$F$300,0),MATCH(FR$48,Development!$D$3:$EZ$3,0))*INDEX(Development!$D$1:$EZ$300,MATCH(Development!$F$271,Development!$F$1:$F$300,0),MATCH(FQ$48,Development!$D$3:$EZ$3,))/12)</f>
        <v>0</v>
      </c>
      <c r="FS54" s="725">
        <f>-IF(AND(FS$48&gt;Development!$M$9,FS$48&lt;=Development!$M$12),INDEX(Development!$D$1:$EZ$300,MATCH(Development!$F$211,Development!$F$1:$F$300,0),MATCH(FS$48,Development!$D$3:$EZ$3,0))*INDEX(Development!$D$1:$EZ$300,MATCH(Development!$F$271,Development!$F$1:$F$300,0),MATCH(FR$48,Development!$D$3:$EZ$3,))/12)</f>
        <v>0</v>
      </c>
      <c r="FT54" s="725">
        <f>-IF(AND(FT$48&gt;Development!$M$9,FT$48&lt;=Development!$M$12),INDEX(Development!$D$1:$EZ$300,MATCH(Development!$F$211,Development!$F$1:$F$300,0),MATCH(FT$48,Development!$D$3:$EZ$3,0))*INDEX(Development!$D$1:$EZ$300,MATCH(Development!$F$271,Development!$F$1:$F$300,0),MATCH(FS$48,Development!$D$3:$EZ$3,))/12)</f>
        <v>0</v>
      </c>
      <c r="FU54" s="725">
        <f>-IF(AND(FU$48&gt;Development!$M$9,FU$48&lt;=Development!$M$12),INDEX(Development!$D$1:$EZ$300,MATCH(Development!$F$211,Development!$F$1:$F$300,0),MATCH(FU$48,Development!$D$3:$EZ$3,0))*INDEX(Development!$D$1:$EZ$300,MATCH(Development!$F$271,Development!$F$1:$F$300,0),MATCH(FT$48,Development!$D$3:$EZ$3,))/12)</f>
        <v>0</v>
      </c>
      <c r="FV54" s="725">
        <f>-IF(AND(FV$48&gt;Development!$M$9,FV$48&lt;=Development!$M$12),INDEX(Development!$D$1:$EZ$300,MATCH(Development!$F$211,Development!$F$1:$F$300,0),MATCH(FV$48,Development!$D$3:$EZ$3,0))*INDEX(Development!$D$1:$EZ$300,MATCH(Development!$F$271,Development!$F$1:$F$300,0),MATCH(FU$48,Development!$D$3:$EZ$3,))/12)</f>
        <v>0</v>
      </c>
      <c r="FW54" s="725">
        <f>-IF(AND(FW$48&gt;Development!$M$9,FW$48&lt;=Development!$M$12),INDEX(Development!$D$1:$EZ$300,MATCH(Development!$F$211,Development!$F$1:$F$300,0),MATCH(FW$48,Development!$D$3:$EZ$3,0))*INDEX(Development!$D$1:$EZ$300,MATCH(Development!$F$271,Development!$F$1:$F$300,0),MATCH(FV$48,Development!$D$3:$EZ$3,))/12)</f>
        <v>0</v>
      </c>
      <c r="FX54" s="725">
        <f>-IF(AND(FX$48&gt;Development!$M$9,FX$48&lt;=Development!$M$12),INDEX(Development!$D$1:$EZ$300,MATCH(Development!$F$211,Development!$F$1:$F$300,0),MATCH(FX$48,Development!$D$3:$EZ$3,0))*INDEX(Development!$D$1:$EZ$300,MATCH(Development!$F$271,Development!$F$1:$F$300,0),MATCH(FW$48,Development!$D$3:$EZ$3,))/12)</f>
        <v>0</v>
      </c>
      <c r="FY54" s="725">
        <f>-IF(AND(FY$48&gt;Development!$M$9,FY$48&lt;=Development!$M$12),INDEX(Development!$D$1:$EZ$300,MATCH(Development!$F$211,Development!$F$1:$F$300,0),MATCH(FY$48,Development!$D$3:$EZ$3,0))*INDEX(Development!$D$1:$EZ$300,MATCH(Development!$F$271,Development!$F$1:$F$300,0),MATCH(FX$48,Development!$D$3:$EZ$3,))/12)</f>
        <v>0</v>
      </c>
      <c r="FZ54" s="725">
        <f>-IF(AND(FZ$48&gt;Development!$M$9,FZ$48&lt;=Development!$M$12),INDEX(Development!$D$1:$EZ$300,MATCH(Development!$F$211,Development!$F$1:$F$300,0),MATCH(FZ$48,Development!$D$3:$EZ$3,0))*INDEX(Development!$D$1:$EZ$300,MATCH(Development!$F$271,Development!$F$1:$F$300,0),MATCH(FY$48,Development!$D$3:$EZ$3,))/12)</f>
        <v>0</v>
      </c>
      <c r="GA54" s="725">
        <f>-IF(AND(GA$48&gt;Development!$M$9,GA$48&lt;=Development!$M$12),INDEX(Development!$D$1:$EZ$300,MATCH(Development!$F$211,Development!$F$1:$F$300,0),MATCH(GA$48,Development!$D$3:$EZ$3,0))*INDEX(Development!$D$1:$EZ$300,MATCH(Development!$F$271,Development!$F$1:$F$300,0),MATCH(FZ$48,Development!$D$3:$EZ$3,))/12)</f>
        <v>0</v>
      </c>
      <c r="GB54" s="725">
        <f>-IF(AND(GB$48&gt;Development!$M$9,GB$48&lt;=Development!$M$12),INDEX(Development!$D$1:$EZ$300,MATCH(Development!$F$211,Development!$F$1:$F$300,0),MATCH(GB$48,Development!$D$3:$EZ$3,0))*INDEX(Development!$D$1:$EZ$300,MATCH(Development!$F$271,Development!$F$1:$F$300,0),MATCH(GA$48,Development!$D$3:$EZ$3,))/12)</f>
        <v>0</v>
      </c>
      <c r="GC54" s="725">
        <f>-IF(AND(GC$48&gt;Development!$M$9,GC$48&lt;=Development!$M$12),INDEX(Development!$D$1:$EZ$300,MATCH(Development!$F$211,Development!$F$1:$F$300,0),MATCH(GC$48,Development!$D$3:$EZ$3,0))*INDEX(Development!$D$1:$EZ$300,MATCH(Development!$F$271,Development!$F$1:$F$300,0),MATCH(GB$48,Development!$D$3:$EZ$3,))/12)</f>
        <v>0</v>
      </c>
      <c r="GD54" s="725">
        <f>-IF(AND(GD$48&gt;Development!$M$9,GD$48&lt;=Development!$M$12),INDEX(Development!$D$1:$EZ$300,MATCH(Development!$F$211,Development!$F$1:$F$300,0),MATCH(GD$48,Development!$D$3:$EZ$3,0))*INDEX(Development!$D$1:$EZ$300,MATCH(Development!$F$271,Development!$F$1:$F$300,0),MATCH(GC$48,Development!$D$3:$EZ$3,))/12)</f>
        <v>0</v>
      </c>
      <c r="GE54" s="725">
        <f>-IF(AND(GE$48&gt;Development!$M$9,GE$48&lt;=Development!$M$12),INDEX(Development!$D$1:$EZ$300,MATCH(Development!$F$211,Development!$F$1:$F$300,0),MATCH(GE$48,Development!$D$3:$EZ$3,0))*INDEX(Development!$D$1:$EZ$300,MATCH(Development!$F$271,Development!$F$1:$F$300,0),MATCH(GD$48,Development!$D$3:$EZ$3,))/12)</f>
        <v>0</v>
      </c>
      <c r="GF54" s="725">
        <f>-IF(AND(GF$48&gt;Development!$M$9,GF$48&lt;=Development!$M$12),INDEX(Development!$D$1:$EZ$300,MATCH(Development!$F$211,Development!$F$1:$F$300,0),MATCH(GF$48,Development!$D$3:$EZ$3,0))*INDEX(Development!$D$1:$EZ$300,MATCH(Development!$F$271,Development!$F$1:$F$300,0),MATCH(GE$48,Development!$D$3:$EZ$3,))/12)</f>
        <v>0</v>
      </c>
      <c r="GG54" s="725">
        <f>-IF(AND(GG$48&gt;Development!$M$9,GG$48&lt;=Development!$M$12),INDEX(Development!$D$1:$EZ$300,MATCH(Development!$F$211,Development!$F$1:$F$300,0),MATCH(GG$48,Development!$D$3:$EZ$3,0))*INDEX(Development!$D$1:$EZ$300,MATCH(Development!$F$271,Development!$F$1:$F$300,0),MATCH(GF$48,Development!$D$3:$EZ$3,))/12)</f>
        <v>0</v>
      </c>
      <c r="GH54" s="725">
        <f>-IF(AND(GH$48&gt;Development!$M$9,GH$48&lt;=Development!$M$12),INDEX(Development!$D$1:$EZ$300,MATCH(Development!$F$211,Development!$F$1:$F$300,0),MATCH(GH$48,Development!$D$3:$EZ$3,0))*INDEX(Development!$D$1:$EZ$300,MATCH(Development!$F$271,Development!$F$1:$F$300,0),MATCH(GG$48,Development!$D$3:$EZ$3,))/12)</f>
        <v>0</v>
      </c>
      <c r="GI54" s="725">
        <f>-IF(AND(GI$48&gt;Development!$M$9,GI$48&lt;=Development!$M$12),INDEX(Development!$D$1:$EZ$300,MATCH(Development!$F$211,Development!$F$1:$F$300,0),MATCH(GI$48,Development!$D$3:$EZ$3,0))*INDEX(Development!$D$1:$EZ$300,MATCH(Development!$F$271,Development!$F$1:$F$300,0),MATCH(GH$48,Development!$D$3:$EZ$3,))/12)</f>
        <v>0</v>
      </c>
      <c r="GJ54" s="725">
        <f>-IF(AND(GJ$48&gt;Development!$M$9,GJ$48&lt;=Development!$M$12),INDEX(Development!$D$1:$EZ$300,MATCH(Development!$F$211,Development!$F$1:$F$300,0),MATCH(GJ$48,Development!$D$3:$EZ$3,0))*INDEX(Development!$D$1:$EZ$300,MATCH(Development!$F$271,Development!$F$1:$F$300,0),MATCH(GI$48,Development!$D$3:$EZ$3,))/12)</f>
        <v>0</v>
      </c>
      <c r="GK54" s="725">
        <f>-IF(AND(GK$48&gt;Development!$M$9,GK$48&lt;=Development!$M$12),INDEX(Development!$D$1:$EZ$300,MATCH(Development!$F$211,Development!$F$1:$F$300,0),MATCH(GK$48,Development!$D$3:$EZ$3,0))*INDEX(Development!$D$1:$EZ$300,MATCH(Development!$F$271,Development!$F$1:$F$300,0),MATCH(GJ$48,Development!$D$3:$EZ$3,))/12)</f>
        <v>0</v>
      </c>
      <c r="GL54" s="725">
        <f>-IF(AND(GL$48&gt;Development!$M$9,GL$48&lt;=Development!$M$12),INDEX(Development!$D$1:$EZ$300,MATCH(Development!$F$211,Development!$F$1:$F$300,0),MATCH(GL$48,Development!$D$3:$EZ$3,0))*INDEX(Development!$D$1:$EZ$300,MATCH(Development!$F$271,Development!$F$1:$F$300,0),MATCH(GK$48,Development!$D$3:$EZ$3,))/12)</f>
        <v>0</v>
      </c>
      <c r="GM54" s="725">
        <f>-IF(AND(GM$48&gt;Development!$M$9,GM$48&lt;=Development!$M$12),INDEX(Development!$D$1:$EZ$300,MATCH(Development!$F$211,Development!$F$1:$F$300,0),MATCH(GM$48,Development!$D$3:$EZ$3,0))*INDEX(Development!$D$1:$EZ$300,MATCH(Development!$F$271,Development!$F$1:$F$300,0),MATCH(GL$48,Development!$D$3:$EZ$3,))/12)</f>
        <v>0</v>
      </c>
      <c r="GN54" s="725">
        <f>-IF(AND(GN$48&gt;Development!$M$9,GN$48&lt;=Development!$M$12),INDEX(Development!$D$1:$EZ$300,MATCH(Development!$F$211,Development!$F$1:$F$300,0),MATCH(GN$48,Development!$D$3:$EZ$3,0))*INDEX(Development!$D$1:$EZ$300,MATCH(Development!$F$271,Development!$F$1:$F$300,0),MATCH(GM$48,Development!$D$3:$EZ$3,))/12)</f>
        <v>0</v>
      </c>
      <c r="GO54" s="725">
        <f>-IF(AND(GO$48&gt;Development!$M$9,GO$48&lt;=Development!$M$12),INDEX(Development!$D$1:$EZ$300,MATCH(Development!$F$211,Development!$F$1:$F$300,0),MATCH(GO$48,Development!$D$3:$EZ$3,0))*INDEX(Development!$D$1:$EZ$300,MATCH(Development!$F$271,Development!$F$1:$F$300,0),MATCH(GN$48,Development!$D$3:$EZ$3,))/12)</f>
        <v>0</v>
      </c>
      <c r="GP54" s="725">
        <f>-IF(AND(GP$48&gt;Development!$M$9,GP$48&lt;=Development!$M$12),INDEX(Development!$D$1:$EZ$300,MATCH(Development!$F$211,Development!$F$1:$F$300,0),MATCH(GP$48,Development!$D$3:$EZ$3,0))*INDEX(Development!$D$1:$EZ$300,MATCH(Development!$F$271,Development!$F$1:$F$300,0),MATCH(GO$48,Development!$D$3:$EZ$3,))/12)</f>
        <v>0</v>
      </c>
      <c r="GQ54" s="725">
        <f>-IF(AND(GQ$48&gt;Development!$M$9,GQ$48&lt;=Development!$M$12),INDEX(Development!$D$1:$EZ$300,MATCH(Development!$F$211,Development!$F$1:$F$300,0),MATCH(GQ$48,Development!$D$3:$EZ$3,0))*INDEX(Development!$D$1:$EZ$300,MATCH(Development!$F$271,Development!$F$1:$F$300,0),MATCH(GP$48,Development!$D$3:$EZ$3,))/12)</f>
        <v>0</v>
      </c>
      <c r="GR54" s="725">
        <f>-IF(AND(GR$48&gt;Development!$M$9,GR$48&lt;=Development!$M$12),INDEX(Development!$D$1:$EZ$300,MATCH(Development!$F$211,Development!$F$1:$F$300,0),MATCH(GR$48,Development!$D$3:$EZ$3,0))*INDEX(Development!$D$1:$EZ$300,MATCH(Development!$F$271,Development!$F$1:$F$300,0),MATCH(GQ$48,Development!$D$3:$EZ$3,))/12)</f>
        <v>0</v>
      </c>
      <c r="GS54" s="725">
        <f>-IF(AND(GS$48&gt;Development!$M$9,GS$48&lt;=Development!$M$12),INDEX(Development!$D$1:$EZ$300,MATCH(Development!$F$211,Development!$F$1:$F$300,0),MATCH(GS$48,Development!$D$3:$EZ$3,0))*INDEX(Development!$D$1:$EZ$300,MATCH(Development!$F$271,Development!$F$1:$F$300,0),MATCH(GR$48,Development!$D$3:$EZ$3,))/12)</f>
        <v>0</v>
      </c>
      <c r="GT54" s="725">
        <f>-IF(AND(GT$48&gt;Development!$M$9,GT$48&lt;=Development!$M$12),INDEX(Development!$D$1:$EZ$300,MATCH(Development!$F$211,Development!$F$1:$F$300,0),MATCH(GT$48,Development!$D$3:$EZ$3,0))*INDEX(Development!$D$1:$EZ$300,MATCH(Development!$F$271,Development!$F$1:$F$300,0),MATCH(GS$48,Development!$D$3:$EZ$3,))/12)</f>
        <v>0</v>
      </c>
      <c r="GU54" s="725">
        <f>-IF(AND(GU$48&gt;Development!$M$9,GU$48&lt;=Development!$M$12),INDEX(Development!$D$1:$EZ$300,MATCH(Development!$F$211,Development!$F$1:$F$300,0),MATCH(GU$48,Development!$D$3:$EZ$3,0))*INDEX(Development!$D$1:$EZ$300,MATCH(Development!$F$271,Development!$F$1:$F$300,0),MATCH(GT$48,Development!$D$3:$EZ$3,))/12)</f>
        <v>0</v>
      </c>
      <c r="GV54" s="725">
        <f>-IF(AND(GV$48&gt;Development!$M$9,GV$48&lt;=Development!$M$12),INDEX(Development!$D$1:$EZ$300,MATCH(Development!$F$211,Development!$F$1:$F$300,0),MATCH(GV$48,Development!$D$3:$EZ$3,0))*INDEX(Development!$D$1:$EZ$300,MATCH(Development!$F$271,Development!$F$1:$F$300,0),MATCH(GU$48,Development!$D$3:$EZ$3,))/12)</f>
        <v>0</v>
      </c>
      <c r="GW54" s="725">
        <f>-IF(AND(GW$48&gt;Development!$M$9,GW$48&lt;=Development!$M$12),INDEX(Development!$D$1:$EZ$300,MATCH(Development!$F$211,Development!$F$1:$F$300,0),MATCH(GW$48,Development!$D$3:$EZ$3,0))*INDEX(Development!$D$1:$EZ$300,MATCH(Development!$F$271,Development!$F$1:$F$300,0),MATCH(GV$48,Development!$D$3:$EZ$3,))/12)</f>
        <v>0</v>
      </c>
      <c r="GX54" s="725">
        <f>-IF(AND(GX$48&gt;Development!$M$9,GX$48&lt;=Development!$M$12),INDEX(Development!$D$1:$EZ$300,MATCH(Development!$F$211,Development!$F$1:$F$300,0),MATCH(GX$48,Development!$D$3:$EZ$3,0))*INDEX(Development!$D$1:$EZ$300,MATCH(Development!$F$271,Development!$F$1:$F$300,0),MATCH(GW$48,Development!$D$3:$EZ$3,))/12)</f>
        <v>0</v>
      </c>
      <c r="GY54" s="725">
        <f>-IF(AND(GY$48&gt;Development!$M$9,GY$48&lt;=Development!$M$12),INDEX(Development!$D$1:$EZ$300,MATCH(Development!$F$211,Development!$F$1:$F$300,0),MATCH(GY$48,Development!$D$3:$EZ$3,0))*INDEX(Development!$D$1:$EZ$300,MATCH(Development!$F$271,Development!$F$1:$F$300,0),MATCH(GX$48,Development!$D$3:$EZ$3,))/12)</f>
        <v>0</v>
      </c>
      <c r="GZ54" s="725">
        <f>-IF(AND(GZ$48&gt;Development!$M$9,GZ$48&lt;=Development!$M$12),INDEX(Development!$D$1:$EZ$300,MATCH(Development!$F$211,Development!$F$1:$F$300,0),MATCH(GZ$48,Development!$D$3:$EZ$3,0))*INDEX(Development!$D$1:$EZ$300,MATCH(Development!$F$271,Development!$F$1:$F$300,0),MATCH(GY$48,Development!$D$3:$EZ$3,))/12)</f>
        <v>0</v>
      </c>
      <c r="HA54" s="725">
        <f>-IF(AND(HA$48&gt;Development!$M$9,HA$48&lt;=Development!$M$12),INDEX(Development!$D$1:$EZ$300,MATCH(Development!$F$211,Development!$F$1:$F$300,0),MATCH(HA$48,Development!$D$3:$EZ$3,0))*INDEX(Development!$D$1:$EZ$300,MATCH(Development!$F$271,Development!$F$1:$F$300,0),MATCH(GZ$48,Development!$D$3:$EZ$3,))/12)</f>
        <v>0</v>
      </c>
      <c r="HB54" s="725">
        <f>-IF(AND(HB$48&gt;Development!$M$9,HB$48&lt;=Development!$M$12),INDEX(Development!$D$1:$EZ$300,MATCH(Development!$F$211,Development!$F$1:$F$300,0),MATCH(HB$48,Development!$D$3:$EZ$3,0))*INDEX(Development!$D$1:$EZ$300,MATCH(Development!$F$271,Development!$F$1:$F$300,0),MATCH(HA$48,Development!$D$3:$EZ$3,))/12)</f>
        <v>0</v>
      </c>
      <c r="HC54" s="725">
        <f>-IF(AND(HC$48&gt;Development!$M$9,HC$48&lt;=Development!$M$12),INDEX(Development!$D$1:$EZ$300,MATCH(Development!$F$211,Development!$F$1:$F$300,0),MATCH(HC$48,Development!$D$3:$EZ$3,0))*INDEX(Development!$D$1:$EZ$300,MATCH(Development!$F$271,Development!$F$1:$F$300,0),MATCH(HB$48,Development!$D$3:$EZ$3,))/12)</f>
        <v>0</v>
      </c>
      <c r="HD54" s="725">
        <f>-IF(AND(HD$48&gt;Development!$M$9,HD$48&lt;=Development!$M$12),INDEX(Development!$D$1:$EZ$300,MATCH(Development!$F$211,Development!$F$1:$F$300,0),MATCH(HD$48,Development!$D$3:$EZ$3,0))*INDEX(Development!$D$1:$EZ$300,MATCH(Development!$F$271,Development!$F$1:$F$300,0),MATCH(HC$48,Development!$D$3:$EZ$3,))/12)</f>
        <v>0</v>
      </c>
      <c r="HE54" s="725">
        <f>-IF(AND(HE$48&gt;Development!$M$9,HE$48&lt;=Development!$M$12),INDEX(Development!$D$1:$EZ$300,MATCH(Development!$F$211,Development!$F$1:$F$300,0),MATCH(HE$48,Development!$D$3:$EZ$3,0))*INDEX(Development!$D$1:$EZ$300,MATCH(Development!$F$271,Development!$F$1:$F$300,0),MATCH(HD$48,Development!$D$3:$EZ$3,))/12)</f>
        <v>0</v>
      </c>
      <c r="HF54" s="725">
        <f>-IF(AND(HF$48&gt;Development!$M$9,HF$48&lt;=Development!$M$12),INDEX(Development!$D$1:$EZ$300,MATCH(Development!$F$211,Development!$F$1:$F$300,0),MATCH(HF$48,Development!$D$3:$EZ$3,0))*INDEX(Development!$D$1:$EZ$300,MATCH(Development!$F$271,Development!$F$1:$F$300,0),MATCH(HE$48,Development!$D$3:$EZ$3,))/12)</f>
        <v>0</v>
      </c>
      <c r="HG54" s="725">
        <f>-IF(AND(HG$48&gt;Development!$M$9,HG$48&lt;=Development!$M$12),INDEX(Development!$D$1:$EZ$300,MATCH(Development!$F$211,Development!$F$1:$F$300,0),MATCH(HG$48,Development!$D$3:$EZ$3,0))*INDEX(Development!$D$1:$EZ$300,MATCH(Development!$F$271,Development!$F$1:$F$300,0),MATCH(HF$48,Development!$D$3:$EZ$3,))/12)</f>
        <v>0</v>
      </c>
      <c r="HH54" s="725">
        <f>-IF(AND(HH$48&gt;Development!$M$9,HH$48&lt;=Development!$M$12),INDEX(Development!$D$1:$EZ$300,MATCH(Development!$F$211,Development!$F$1:$F$300,0),MATCH(HH$48,Development!$D$3:$EZ$3,0))*INDEX(Development!$D$1:$EZ$300,MATCH(Development!$F$271,Development!$F$1:$F$300,0),MATCH(HG$48,Development!$D$3:$EZ$3,))/12)</f>
        <v>0</v>
      </c>
      <c r="HI54" s="725">
        <f>-IF(AND(HI$48&gt;Development!$M$9,HI$48&lt;=Development!$M$12),INDEX(Development!$D$1:$EZ$300,MATCH(Development!$F$211,Development!$F$1:$F$300,0),MATCH(HI$48,Development!$D$3:$EZ$3,0))*INDEX(Development!$D$1:$EZ$300,MATCH(Development!$F$271,Development!$F$1:$F$300,0),MATCH(HH$48,Development!$D$3:$EZ$3,))/12)</f>
        <v>0</v>
      </c>
      <c r="HJ54" s="725">
        <f>-IF(AND(HJ$48&gt;Development!$M$9,HJ$48&lt;=Development!$M$12),INDEX(Development!$D$1:$EZ$300,MATCH(Development!$F$211,Development!$F$1:$F$300,0),MATCH(HJ$48,Development!$D$3:$EZ$3,0))*INDEX(Development!$D$1:$EZ$300,MATCH(Development!$F$271,Development!$F$1:$F$300,0),MATCH(HI$48,Development!$D$3:$EZ$3,))/12)</f>
        <v>0</v>
      </c>
      <c r="HK54" s="725">
        <f>-IF(AND(HK$48&gt;Development!$M$9,HK$48&lt;=Development!$M$12),INDEX(Development!$D$1:$EZ$300,MATCH(Development!$F$211,Development!$F$1:$F$300,0),MATCH(HK$48,Development!$D$3:$EZ$3,0))*INDEX(Development!$D$1:$EZ$300,MATCH(Development!$F$271,Development!$F$1:$F$300,0),MATCH(HJ$48,Development!$D$3:$EZ$3,))/12)</f>
        <v>0</v>
      </c>
      <c r="HL54" s="725">
        <f>-IF(AND(HL$48&gt;Development!$M$9,HL$48&lt;=Development!$M$12),INDEX(Development!$D$1:$EZ$300,MATCH(Development!$F$211,Development!$F$1:$F$300,0),MATCH(HL$48,Development!$D$3:$EZ$3,0))*INDEX(Development!$D$1:$EZ$300,MATCH(Development!$F$271,Development!$F$1:$F$300,0),MATCH(HK$48,Development!$D$3:$EZ$3,))/12)</f>
        <v>0</v>
      </c>
      <c r="HM54" s="725">
        <f>-IF(AND(HM$48&gt;Development!$M$9,HM$48&lt;=Development!$M$12),INDEX(Development!$D$1:$EZ$300,MATCH(Development!$F$211,Development!$F$1:$F$300,0),MATCH(HM$48,Development!$D$3:$EZ$3,0))*INDEX(Development!$D$1:$EZ$300,MATCH(Development!$F$271,Development!$F$1:$F$300,0),MATCH(HL$48,Development!$D$3:$EZ$3,))/12)</f>
        <v>0</v>
      </c>
      <c r="HN54" s="725">
        <f>-IF(AND(HN$48&gt;Development!$M$9,HN$48&lt;=Development!$M$12),INDEX(Development!$D$1:$EZ$300,MATCH(Development!$F$211,Development!$F$1:$F$300,0),MATCH(HN$48,Development!$D$3:$EZ$3,0))*INDEX(Development!$D$1:$EZ$300,MATCH(Development!$F$271,Development!$F$1:$F$300,0),MATCH(HM$48,Development!$D$3:$EZ$3,))/12)</f>
        <v>0</v>
      </c>
      <c r="HO54" s="725">
        <f>-IF(AND(HO$48&gt;Development!$M$9,HO$48&lt;=Development!$M$12),INDEX(Development!$D$1:$EZ$300,MATCH(Development!$F$211,Development!$F$1:$F$300,0),MATCH(HO$48,Development!$D$3:$EZ$3,0))*INDEX(Development!$D$1:$EZ$300,MATCH(Development!$F$271,Development!$F$1:$F$300,0),MATCH(HN$48,Development!$D$3:$EZ$3,))/12)</f>
        <v>0</v>
      </c>
      <c r="HP54" s="725">
        <f>-IF(AND(HP$48&gt;Development!$M$9,HP$48&lt;=Development!$M$12),INDEX(Development!$D$1:$EZ$300,MATCH(Development!$F$211,Development!$F$1:$F$300,0),MATCH(HP$48,Development!$D$3:$EZ$3,0))*INDEX(Development!$D$1:$EZ$300,MATCH(Development!$F$271,Development!$F$1:$F$300,0),MATCH(HO$48,Development!$D$3:$EZ$3,))/12)</f>
        <v>0</v>
      </c>
      <c r="HQ54" s="725">
        <f>-IF(AND(HQ$48&gt;Development!$M$9,HQ$48&lt;=Development!$M$12),INDEX(Development!$D$1:$EZ$300,MATCH(Development!$F$211,Development!$F$1:$F$300,0),MATCH(HQ$48,Development!$D$3:$EZ$3,0))*INDEX(Development!$D$1:$EZ$300,MATCH(Development!$F$271,Development!$F$1:$F$300,0),MATCH(HP$48,Development!$D$3:$EZ$3,))/12)</f>
        <v>0</v>
      </c>
      <c r="HR54" s="725">
        <f>-IF(AND(HR$48&gt;Development!$M$9,HR$48&lt;=Development!$M$12),INDEX(Development!$D$1:$EZ$300,MATCH(Development!$F$211,Development!$F$1:$F$300,0),MATCH(HR$48,Development!$D$3:$EZ$3,0))*INDEX(Development!$D$1:$EZ$300,MATCH(Development!$F$271,Development!$F$1:$F$300,0),MATCH(HQ$48,Development!$D$3:$EZ$3,))/12)</f>
        <v>0</v>
      </c>
      <c r="HS54" s="725">
        <f>-IF(AND(HS$48&gt;Development!$M$9,HS$48&lt;=Development!$M$12),INDEX(Development!$D$1:$EZ$300,MATCH(Development!$F$211,Development!$F$1:$F$300,0),MATCH(HS$48,Development!$D$3:$EZ$3,0))*INDEX(Development!$D$1:$EZ$300,MATCH(Development!$F$271,Development!$F$1:$F$300,0),MATCH(HR$48,Development!$D$3:$EZ$3,))/12)</f>
        <v>0</v>
      </c>
      <c r="HT54" s="725">
        <f>-IF(AND(HT$48&gt;Development!$M$9,HT$48&lt;=Development!$M$12),INDEX(Development!$D$1:$EZ$300,MATCH(Development!$F$211,Development!$F$1:$F$300,0),MATCH(HT$48,Development!$D$3:$EZ$3,0))*INDEX(Development!$D$1:$EZ$300,MATCH(Development!$F$271,Development!$F$1:$F$300,0),MATCH(HS$48,Development!$D$3:$EZ$3,))/12)</f>
        <v>0</v>
      </c>
      <c r="HU54" s="725">
        <f>-IF(AND(HU$48&gt;Development!$M$9,HU$48&lt;=Development!$M$12),INDEX(Development!$D$1:$EZ$300,MATCH(Development!$F$211,Development!$F$1:$F$300,0),MATCH(HU$48,Development!$D$3:$EZ$3,0))*INDEX(Development!$D$1:$EZ$300,MATCH(Development!$F$271,Development!$F$1:$F$300,0),MATCH(HT$48,Development!$D$3:$EZ$3,))/12)</f>
        <v>0</v>
      </c>
      <c r="HV54" s="725">
        <f>-IF(AND(HV$48&gt;Development!$M$9,HV$48&lt;=Development!$M$12),INDEX(Development!$D$1:$EZ$300,MATCH(Development!$F$211,Development!$F$1:$F$300,0),MATCH(HV$48,Development!$D$3:$EZ$3,0))*INDEX(Development!$D$1:$EZ$300,MATCH(Development!$F$271,Development!$F$1:$F$300,0),MATCH(HU$48,Development!$D$3:$EZ$3,))/12)</f>
        <v>0</v>
      </c>
      <c r="HW54" s="725">
        <f>-IF(AND(HW$48&gt;Development!$M$9,HW$48&lt;=Development!$M$12),INDEX(Development!$D$1:$EZ$300,MATCH(Development!$F$211,Development!$F$1:$F$300,0),MATCH(HW$48,Development!$D$3:$EZ$3,0))*INDEX(Development!$D$1:$EZ$300,MATCH(Development!$F$271,Development!$F$1:$F$300,0),MATCH(HV$48,Development!$D$3:$EZ$3,))/12)</f>
        <v>0</v>
      </c>
      <c r="HX54" s="725">
        <f>-IF(AND(HX$48&gt;Development!$M$9,HX$48&lt;=Development!$M$12),INDEX(Development!$D$1:$EZ$300,MATCH(Development!$F$211,Development!$F$1:$F$300,0),MATCH(HX$48,Development!$D$3:$EZ$3,0))*INDEX(Development!$D$1:$EZ$300,MATCH(Development!$F$271,Development!$F$1:$F$300,0),MATCH(HW$48,Development!$D$3:$EZ$3,))/12)</f>
        <v>0</v>
      </c>
      <c r="HY54" s="725">
        <f>-IF(AND(HY$48&gt;Development!$M$9,HY$48&lt;=Development!$M$12),INDEX(Development!$D$1:$EZ$300,MATCH(Development!$F$211,Development!$F$1:$F$300,0),MATCH(HY$48,Development!$D$3:$EZ$3,0))*INDEX(Development!$D$1:$EZ$300,MATCH(Development!$F$271,Development!$F$1:$F$300,0),MATCH(HX$48,Development!$D$3:$EZ$3,))/12)</f>
        <v>0</v>
      </c>
      <c r="HZ54" s="725">
        <f>-IF(AND(HZ$48&gt;Development!$M$9,HZ$48&lt;=Development!$M$12),INDEX(Development!$D$1:$EZ$300,MATCH(Development!$F$211,Development!$F$1:$F$300,0),MATCH(HZ$48,Development!$D$3:$EZ$3,0))*INDEX(Development!$D$1:$EZ$300,MATCH(Development!$F$271,Development!$F$1:$F$300,0),MATCH(HY$48,Development!$D$3:$EZ$3,))/12)</f>
        <v>0</v>
      </c>
      <c r="IA54" s="725">
        <f>-IF(AND(IA$48&gt;Development!$M$9,IA$48&lt;=Development!$M$12),INDEX(Development!$D$1:$EZ$300,MATCH(Development!$F$211,Development!$F$1:$F$300,0),MATCH(IA$48,Development!$D$3:$EZ$3,0))*INDEX(Development!$D$1:$EZ$300,MATCH(Development!$F$271,Development!$F$1:$F$300,0),MATCH(HZ$48,Development!$D$3:$EZ$3,))/12)</f>
        <v>0</v>
      </c>
      <c r="IB54" s="725">
        <f>-IF(AND(IB$48&gt;Development!$M$9,IB$48&lt;=Development!$M$12),INDEX(Development!$D$1:$EZ$300,MATCH(Development!$F$211,Development!$F$1:$F$300,0),MATCH(IB$48,Development!$D$3:$EZ$3,0))*INDEX(Development!$D$1:$EZ$300,MATCH(Development!$F$271,Development!$F$1:$F$300,0),MATCH(IA$48,Development!$D$3:$EZ$3,))/12)</f>
        <v>0</v>
      </c>
      <c r="IC54" s="725">
        <f>-IF(AND(IC$48&gt;Development!$M$9,IC$48&lt;=Development!$M$12),INDEX(Development!$D$1:$EZ$300,MATCH(Development!$F$211,Development!$F$1:$F$300,0),MATCH(IC$48,Development!$D$3:$EZ$3,0))*INDEX(Development!$D$1:$EZ$300,MATCH(Development!$F$271,Development!$F$1:$F$300,0),MATCH(IB$48,Development!$D$3:$EZ$3,))/12)</f>
        <v>0</v>
      </c>
      <c r="ID54" s="725">
        <f>-IF(AND(ID$48&gt;Development!$M$9,ID$48&lt;=Development!$M$12),INDEX(Development!$D$1:$EZ$300,MATCH(Development!$F$211,Development!$F$1:$F$300,0),MATCH(ID$48,Development!$D$3:$EZ$3,0))*INDEX(Development!$D$1:$EZ$300,MATCH(Development!$F$271,Development!$F$1:$F$300,0),MATCH(IC$48,Development!$D$3:$EZ$3,))/12)</f>
        <v>0</v>
      </c>
      <c r="IE54" s="725">
        <f>-IF(AND(IE$48&gt;Development!$M$9,IE$48&lt;=Development!$M$12),INDEX(Development!$D$1:$EZ$300,MATCH(Development!$F$211,Development!$F$1:$F$300,0),MATCH(IE$48,Development!$D$3:$EZ$3,0))*INDEX(Development!$D$1:$EZ$300,MATCH(Development!$F$271,Development!$F$1:$F$300,0),MATCH(ID$48,Development!$D$3:$EZ$3,))/12)</f>
        <v>0</v>
      </c>
      <c r="IF54" s="725">
        <f>-IF(AND(IF$48&gt;Development!$M$9,IF$48&lt;=Development!$M$12),INDEX(Development!$D$1:$EZ$300,MATCH(Development!$F$211,Development!$F$1:$F$300,0),MATCH(IF$48,Development!$D$3:$EZ$3,0))*INDEX(Development!$D$1:$EZ$300,MATCH(Development!$F$271,Development!$F$1:$F$300,0),MATCH(IE$48,Development!$D$3:$EZ$3,))/12)</f>
        <v>0</v>
      </c>
      <c r="IG54" s="725">
        <f>-IF(AND(IG$48&gt;Development!$M$9,IG$48&lt;=Development!$M$12),INDEX(Development!$D$1:$EZ$300,MATCH(Development!$F$211,Development!$F$1:$F$300,0),MATCH(IG$48,Development!$D$3:$EZ$3,0))*INDEX(Development!$D$1:$EZ$300,MATCH(Development!$F$271,Development!$F$1:$F$300,0),MATCH(IF$48,Development!$D$3:$EZ$3,))/12)</f>
        <v>0</v>
      </c>
      <c r="IH54" s="725">
        <f>-IF(AND(IH$48&gt;Development!$M$9,IH$48&lt;=Development!$M$12),INDEX(Development!$D$1:$EZ$300,MATCH(Development!$F$211,Development!$F$1:$F$300,0),MATCH(IH$48,Development!$D$3:$EZ$3,0))*INDEX(Development!$D$1:$EZ$300,MATCH(Development!$F$271,Development!$F$1:$F$300,0),MATCH(IG$48,Development!$D$3:$EZ$3,))/12)</f>
        <v>0</v>
      </c>
      <c r="II54" s="725">
        <f>-IF(AND(II$48&gt;Development!$M$9,II$48&lt;=Development!$M$12),INDEX(Development!$D$1:$EZ$300,MATCH(Development!$F$211,Development!$F$1:$F$300,0),MATCH(II$48,Development!$D$3:$EZ$3,0))*INDEX(Development!$D$1:$EZ$300,MATCH(Development!$F$271,Development!$F$1:$F$300,0),MATCH(IH$48,Development!$D$3:$EZ$3,))/12)</f>
        <v>0</v>
      </c>
      <c r="IJ54" s="725">
        <f>-IF(AND(IJ$48&gt;Development!$M$9,IJ$48&lt;=Development!$M$12),INDEX(Development!$D$1:$EZ$300,MATCH(Development!$F$211,Development!$F$1:$F$300,0),MATCH(IJ$48,Development!$D$3:$EZ$3,0))*INDEX(Development!$D$1:$EZ$300,MATCH(Development!$F$271,Development!$F$1:$F$300,0),MATCH(II$48,Development!$D$3:$EZ$3,))/12)</f>
        <v>0</v>
      </c>
      <c r="IK54" s="725">
        <f>-IF(AND(IK$48&gt;Development!$M$9,IK$48&lt;=Development!$M$12),INDEX(Development!$D$1:$EZ$300,MATCH(Development!$F$211,Development!$F$1:$F$300,0),MATCH(IK$48,Development!$D$3:$EZ$3,0))*INDEX(Development!$D$1:$EZ$300,MATCH(Development!$F$271,Development!$F$1:$F$300,0),MATCH(IJ$48,Development!$D$3:$EZ$3,))/12)</f>
        <v>0</v>
      </c>
      <c r="IL54" s="725">
        <f>-IF(AND(IL$48&gt;Development!$M$9,IL$48&lt;=Development!$M$12),INDEX(Development!$D$1:$EZ$300,MATCH(Development!$F$211,Development!$F$1:$F$300,0),MATCH(IL$48,Development!$D$3:$EZ$3,0))*INDEX(Development!$D$1:$EZ$300,MATCH(Development!$F$271,Development!$F$1:$F$300,0),MATCH(IK$48,Development!$D$3:$EZ$3,))/12)</f>
        <v>0</v>
      </c>
    </row>
    <row r="55" spans="1:247" s="676" customFormat="1">
      <c r="B55" s="747" t="s">
        <v>680</v>
      </c>
      <c r="C55" s="747"/>
      <c r="D55" s="748"/>
      <c r="E55" s="804">
        <f t="shared" ca="1" si="19"/>
        <v>-35640133.445417844</v>
      </c>
      <c r="F55" s="725">
        <f>-IF(OR(F$48&lt;Development!$M$10,F$48&gt;$R$12),0,IF(F$48&lt;='Executive Summary'!$E$63,'Executive Summary'!$E$64,IF(F$48&gt;'Executive Summary'!$E$63,'Executive Summary'!$E$65)))</f>
        <v>0</v>
      </c>
      <c r="G55" s="725">
        <f>-IF(OR(G$48&lt;Development!$M$10,G$48&gt;$R$12),0,IF(G$48&lt;='Executive Summary'!$E$63,'Executive Summary'!$E$64,IF(G$48&gt;'Executive Summary'!$E$63,'Executive Summary'!$E$65)))</f>
        <v>0</v>
      </c>
      <c r="H55" s="725">
        <f>-IF(OR(H$48&lt;Development!$M$10,H$48&gt;$R$12),0,IF(H$48&lt;='Executive Summary'!$E$63,'Executive Summary'!$E$64,IF(H$48&gt;'Executive Summary'!$E$63,'Executive Summary'!$E$65)))</f>
        <v>0</v>
      </c>
      <c r="I55" s="725">
        <f>-IF(OR(I$48&lt;Development!$M$10,I$48&gt;$R$12),0,IF(I$48&lt;='Executive Summary'!$E$63,'Executive Summary'!$E$64,IF(I$48&gt;'Executive Summary'!$E$63,'Executive Summary'!$E$65)))</f>
        <v>0</v>
      </c>
      <c r="J55" s="725">
        <f>-IF(OR(J$48&lt;Development!$M$10,J$48&gt;$R$12),0,IF(J$48&lt;='Executive Summary'!$E$63,'Executive Summary'!$E$64,IF(J$48&gt;'Executive Summary'!$E$63,'Executive Summary'!$E$65)))</f>
        <v>0</v>
      </c>
      <c r="K55" s="725">
        <f>-IF(OR(K$48&lt;Development!$M$10,K$48&gt;$R$12),0,IF(K$48&lt;='Executive Summary'!$E$63,'Executive Summary'!$E$64,IF(K$48&gt;'Executive Summary'!$E$63,'Executive Summary'!$E$65)))</f>
        <v>0</v>
      </c>
      <c r="L55" s="725">
        <f>-IF(OR(L$48&lt;Development!$M$10,L$48&gt;$R$12),0,IF(L$48&lt;='Executive Summary'!$E$63,'Executive Summary'!$E$64,IF(L$48&gt;'Executive Summary'!$E$63,'Executive Summary'!$E$65)))</f>
        <v>0</v>
      </c>
      <c r="M55" s="725">
        <f>-IF(OR(M$48&lt;Development!$M$10,M$48&gt;$R$12),0,IF(M$48&lt;='Executive Summary'!$E$63,'Executive Summary'!$E$64,IF(M$48&gt;'Executive Summary'!$E$63,'Executive Summary'!$E$65)))</f>
        <v>0</v>
      </c>
      <c r="N55" s="725">
        <f>-IF(OR(N$48&lt;Development!$M$10,N$48&gt;$R$12),0,IF(N$48&lt;='Executive Summary'!$E$63,'Executive Summary'!$E$64,IF(N$48&gt;'Executive Summary'!$E$63,'Executive Summary'!$E$65)))</f>
        <v>0</v>
      </c>
      <c r="O55" s="725">
        <f>-IF(OR(O$48&lt;Development!$M$10,O$48&gt;$R$12),0,IF(O$48&lt;='Executive Summary'!$E$63,'Executive Summary'!$E$64,IF(O$48&gt;'Executive Summary'!$E$63,'Executive Summary'!$E$65)))</f>
        <v>0</v>
      </c>
      <c r="P55" s="725">
        <f>-IF(OR(P$48&lt;Development!$M$10,P$48&gt;$R$12),0,IF(P$48&lt;='Executive Summary'!$E$63,'Executive Summary'!$E$64,IF(P$48&gt;'Executive Summary'!$E$63,'Executive Summary'!$E$65)))</f>
        <v>0</v>
      </c>
      <c r="Q55" s="725">
        <f>-IF(OR(Q$48&lt;Development!$M$10,Q$48&gt;$R$12),0,IF(Q$48&lt;='Executive Summary'!$E$63,'Executive Summary'!$E$64,IF(Q$48&gt;'Executive Summary'!$E$63,'Executive Summary'!$E$65)))</f>
        <v>0</v>
      </c>
      <c r="R55" s="725">
        <f>-IF(OR(R$48&lt;Development!$M$10,R$48&gt;$R$12),0,IF(R$48&lt;='Executive Summary'!$E$63,'Executive Summary'!$E$64,IF(R$48&gt;'Executive Summary'!$E$63,'Executive Summary'!$E$65)))</f>
        <v>0</v>
      </c>
      <c r="S55" s="725">
        <f>-IF(OR(S$48&lt;Development!$M$10,S$48&gt;$R$12),0,IF(S$48&lt;='Executive Summary'!$E$63,'Executive Summary'!$E$64,IF(S$48&gt;'Executive Summary'!$E$63,'Executive Summary'!$E$65)))</f>
        <v>0</v>
      </c>
      <c r="T55" s="725">
        <f>-IF(OR(T$48&lt;Development!$M$10,T$48&gt;$R$12),0,IF(T$48&lt;='Executive Summary'!$E$63,'Executive Summary'!$E$64,IF(T$48&gt;'Executive Summary'!$E$63,'Executive Summary'!$E$65)))</f>
        <v>0</v>
      </c>
      <c r="U55" s="725">
        <f>-IF(OR(U$48&lt;Development!$M$10,U$48&gt;$R$12),0,IF(U$48&lt;='Executive Summary'!$E$63,'Executive Summary'!$E$64,IF(U$48&gt;'Executive Summary'!$E$63,'Executive Summary'!$E$65)))</f>
        <v>0</v>
      </c>
      <c r="V55" s="725">
        <f>-IF(OR(V$48&lt;Development!$M$10,V$48&gt;$R$12),0,IF(V$48&lt;='Executive Summary'!$E$63,'Executive Summary'!$E$64,IF(V$48&gt;'Executive Summary'!$E$63,'Executive Summary'!$E$65)))</f>
        <v>0</v>
      </c>
      <c r="W55" s="725">
        <f>-IF(OR(W$48&lt;Development!$M$10,W$48&gt;$R$12),0,IF(W$48&lt;='Executive Summary'!$E$63,'Executive Summary'!$E$64,IF(W$48&gt;'Executive Summary'!$E$63,'Executive Summary'!$E$65)))</f>
        <v>0</v>
      </c>
      <c r="X55" s="725">
        <f>-IF(OR(X$48&lt;Development!$M$10,X$48&gt;$R$12),0,IF(X$48&lt;='Executive Summary'!$E$63,'Executive Summary'!$E$64,IF(X$48&gt;'Executive Summary'!$E$63,'Executive Summary'!$E$65)))</f>
        <v>0</v>
      </c>
      <c r="Y55" s="725">
        <f>-IF(OR(Y$48&lt;Development!$M$10,Y$48&gt;$R$12),0,IF(Y$48&lt;='Executive Summary'!$E$63,'Executive Summary'!$E$64,IF(Y$48&gt;'Executive Summary'!$E$63,'Executive Summary'!$E$65)))</f>
        <v>0</v>
      </c>
      <c r="Z55" s="725">
        <f>-IF(OR(Z$48&lt;Development!$M$10,Z$48&gt;$R$12),0,IF(Z$48&lt;='Executive Summary'!$E$63,'Executive Summary'!$E$64,IF(Z$48&gt;'Executive Summary'!$E$63,'Executive Summary'!$E$65)))</f>
        <v>0</v>
      </c>
      <c r="AA55" s="725">
        <f>-IF(OR(AA$48&lt;Development!$M$10,AA$48&gt;$R$12),0,IF(AA$48&lt;='Executive Summary'!$E$63,'Executive Summary'!$E$64,IF(AA$48&gt;'Executive Summary'!$E$63,'Executive Summary'!$E$65)))</f>
        <v>0</v>
      </c>
      <c r="AB55" s="725">
        <f>-IF(OR(AB$48&lt;Development!$M$10,AB$48&gt;$R$12),0,IF(AB$48&lt;='Executive Summary'!$E$63,'Executive Summary'!$E$64,IF(AB$48&gt;'Executive Summary'!$E$63,'Executive Summary'!$E$65)))</f>
        <v>0</v>
      </c>
      <c r="AC55" s="725">
        <f>-IF(OR(AC$48&lt;Development!$M$10,AC$48&gt;$R$12),0,IF(AC$48&lt;='Executive Summary'!$E$63,'Executive Summary'!$E$64,IF(AC$48&gt;'Executive Summary'!$E$63,'Executive Summary'!$E$65)))</f>
        <v>0</v>
      </c>
      <c r="AD55" s="725">
        <f>-IF(OR(AD$48&lt;Development!$M$10,AD$48&gt;$R$12),0,IF(AD$48&lt;='Executive Summary'!$E$63,'Executive Summary'!$E$64,IF(AD$48&gt;'Executive Summary'!$E$63,'Executive Summary'!$E$65)))</f>
        <v>0</v>
      </c>
      <c r="AE55" s="725">
        <f>-IF(OR(AE$48&lt;Development!$M$10,AE$48&gt;$R$12),0,IF(AE$48&lt;='Executive Summary'!$E$63,'Executive Summary'!$E$64,IF(AE$48&gt;'Executive Summary'!$E$63,'Executive Summary'!$E$65)))</f>
        <v>0</v>
      </c>
      <c r="AF55" s="725">
        <f>-IF(OR(AF$48&lt;Development!$M$10,AF$48&gt;$R$12),0,IF(AF$48&lt;='Executive Summary'!$E$63,'Executive Summary'!$E$64,IF(AF$48&gt;'Executive Summary'!$E$63,'Executive Summary'!$E$65)))</f>
        <v>0</v>
      </c>
      <c r="AG55" s="725">
        <f>-IF(OR(AG$48&lt;Development!$M$10,AG$48&gt;$R$12),0,IF(AG$48&lt;='Executive Summary'!$E$63,'Executive Summary'!$E$64,IF(AG$48&gt;'Executive Summary'!$E$63,'Executive Summary'!$E$65)))</f>
        <v>0</v>
      </c>
      <c r="AH55" s="725">
        <f>-IF(OR(AH$48&lt;Development!$M$10,AH$48&gt;$R$12),0,IF(AH$48&lt;='Executive Summary'!$E$63,'Executive Summary'!$E$64,IF(AH$48&gt;'Executive Summary'!$E$63,'Executive Summary'!$E$65)))</f>
        <v>0</v>
      </c>
      <c r="AI55" s="725">
        <f>-IF(OR(AI$48&lt;Development!$M$10,AI$48&gt;$R$12),0,IF(AI$48&lt;='Executive Summary'!$E$63,'Executive Summary'!$E$64,IF(AI$48&gt;'Executive Summary'!$E$63,'Executive Summary'!$E$65)))</f>
        <v>0</v>
      </c>
      <c r="AJ55" s="725">
        <f>-IF(OR(AJ$48&lt;Development!$M$10,AJ$48&gt;$R$12),0,IF(AJ$48&lt;='Executive Summary'!$E$63,'Executive Summary'!$E$64,IF(AJ$48&gt;'Executive Summary'!$E$63,'Executive Summary'!$E$65)))</f>
        <v>0</v>
      </c>
      <c r="AK55" s="725">
        <f>-IF(OR(AK$48&lt;Development!$M$10,AK$48&gt;$R$12),0,IF(AK$48&lt;='Executive Summary'!$E$63,'Executive Summary'!$E$64,IF(AK$48&gt;'Executive Summary'!$E$63,'Executive Summary'!$E$65)))</f>
        <v>0</v>
      </c>
      <c r="AL55" s="725">
        <f>-IF(OR(AL$48&lt;Development!$M$10,AL$48&gt;$R$12),0,IF(AL$48&lt;='Executive Summary'!$E$63,'Executive Summary'!$E$64,IF(AL$48&gt;'Executive Summary'!$E$63,'Executive Summary'!$E$65)))</f>
        <v>0</v>
      </c>
      <c r="AM55" s="725">
        <f>-IF(OR(AM$48&lt;Development!$M$10,AM$48&gt;$R$12),0,IF(AM$48&lt;='Executive Summary'!$E$63,'Executive Summary'!$E$64,IF(AM$48&gt;'Executive Summary'!$E$63,'Executive Summary'!$E$65)))</f>
        <v>0</v>
      </c>
      <c r="AN55" s="725">
        <f>-IF(OR(AN$48&lt;Development!$M$10,AN$48&gt;$R$12),0,IF(AN$48&lt;='Executive Summary'!$E$63,'Executive Summary'!$E$64,IF(AN$48&gt;'Executive Summary'!$E$63,'Executive Summary'!$E$65)))</f>
        <v>0</v>
      </c>
      <c r="AO55" s="725">
        <f>-IF(OR(AO$48&lt;Development!$M$10,AO$48&gt;$R$12),0,IF(AO$48&lt;='Executive Summary'!$E$63,'Executive Summary'!$E$64,IF(AO$48&gt;'Executive Summary'!$E$63,'Executive Summary'!$E$65)))</f>
        <v>0</v>
      </c>
      <c r="AP55" s="725">
        <f>-IF(OR(AP$48&lt;Development!$M$10,AP$48&gt;$R$12),0,IF(AP$48&lt;='Executive Summary'!$E$63,'Executive Summary'!$E$64,IF(AP$48&gt;'Executive Summary'!$E$63,'Executive Summary'!$E$65)))</f>
        <v>0</v>
      </c>
      <c r="AQ55" s="725">
        <f>-IF(OR(AQ$48&lt;Development!$M$10,AQ$48&gt;$R$12),0,IF(AQ$48&lt;='Executive Summary'!$E$63,'Executive Summary'!$E$64,IF(AQ$48&gt;'Executive Summary'!$E$63,'Executive Summary'!$E$65)))</f>
        <v>0</v>
      </c>
      <c r="AR55" s="725">
        <f>-IF(OR(AR$48&lt;Development!$M$10,AR$48&gt;$R$12),0,IF(AR$48&lt;='Executive Summary'!$E$63,'Executive Summary'!$E$64,IF(AR$48&gt;'Executive Summary'!$E$63,'Executive Summary'!$E$65)))</f>
        <v>0</v>
      </c>
      <c r="AS55" s="725">
        <f>-IF(OR(AS$48&lt;Development!$M$10,AS$48&gt;$R$12),0,IF(AS$48&lt;='Executive Summary'!$E$63,'Executive Summary'!$E$64,IF(AS$48&gt;'Executive Summary'!$E$63,'Executive Summary'!$E$65)))</f>
        <v>0</v>
      </c>
      <c r="AT55" s="725">
        <f>-IF(OR(AT$48&lt;Development!$M$10,AT$48&gt;$R$12),0,IF(AT$48&lt;='Executive Summary'!$E$63,'Executive Summary'!$E$64,IF(AT$48&gt;'Executive Summary'!$E$63,'Executive Summary'!$E$65)))</f>
        <v>0</v>
      </c>
      <c r="AU55" s="725">
        <f>-IF(OR(AU$48&lt;Development!$M$10,AU$48&gt;$R$12),0,IF(AU$48&lt;='Executive Summary'!$E$63,'Executive Summary'!$E$64,IF(AU$48&gt;'Executive Summary'!$E$63,'Executive Summary'!$E$65)))</f>
        <v>0</v>
      </c>
      <c r="AV55" s="725">
        <f>-IF(OR(AV$48&lt;Development!$M$10,AV$48&gt;$R$12),0,IF(AV$48&lt;='Executive Summary'!$E$63,'Executive Summary'!$E$64,IF(AV$48&gt;'Executive Summary'!$E$63,'Executive Summary'!$E$65)))</f>
        <v>0</v>
      </c>
      <c r="AW55" s="725">
        <f>-IF(OR(AW$48&lt;Development!$M$10,AW$48&gt;$R$12),0,IF(AW$48&lt;='Executive Summary'!$E$63,'Executive Summary'!$E$64,IF(AW$48&gt;'Executive Summary'!$E$63,'Executive Summary'!$E$65)))</f>
        <v>0</v>
      </c>
      <c r="AX55" s="725">
        <f ca="1">-IF(OR(AX$48&lt;Development!$M$10,AX$48&gt;$R$12),0,IF(AX$48&lt;='Executive Summary'!$E$63,'Executive Summary'!$E$64,IF(AX$48&gt;'Executive Summary'!$E$63,'Executive Summary'!$E$65)))</f>
        <v>-990003.70681716304</v>
      </c>
      <c r="AY55" s="725">
        <f ca="1">-IF(OR(AY$48&lt;Development!$M$10,AY$48&gt;$R$12),0,IF(AY$48&lt;='Executive Summary'!$E$63,'Executive Summary'!$E$64,IF(AY$48&gt;'Executive Summary'!$E$63,'Executive Summary'!$E$65)))</f>
        <v>-990003.70681716304</v>
      </c>
      <c r="AZ55" s="725">
        <f ca="1">-IF(OR(AZ$48&lt;Development!$M$10,AZ$48&gt;$R$12),0,IF(AZ$48&lt;='Executive Summary'!$E$63,'Executive Summary'!$E$64,IF(AZ$48&gt;'Executive Summary'!$E$63,'Executive Summary'!$E$65)))</f>
        <v>-990003.70681716304</v>
      </c>
      <c r="BA55" s="725">
        <f ca="1">-IF(OR(BA$48&lt;Development!$M$10,BA$48&gt;$R$12),0,IF(BA$48&lt;='Executive Summary'!$E$63,'Executive Summary'!$E$64,IF(BA$48&gt;'Executive Summary'!$E$63,'Executive Summary'!$E$65)))</f>
        <v>-990003.70681716304</v>
      </c>
      <c r="BB55" s="725">
        <f ca="1">-IF(OR(BB$48&lt;Development!$M$10,BB$48&gt;$R$12),0,IF(BB$48&lt;='Executive Summary'!$E$63,'Executive Summary'!$E$64,IF(BB$48&gt;'Executive Summary'!$E$63,'Executive Summary'!$E$65)))</f>
        <v>-990003.70681716304</v>
      </c>
      <c r="BC55" s="725">
        <f ca="1">-IF(OR(BC$48&lt;Development!$M$10,BC$48&gt;$R$12),0,IF(BC$48&lt;='Executive Summary'!$E$63,'Executive Summary'!$E$64,IF(BC$48&gt;'Executive Summary'!$E$63,'Executive Summary'!$E$65)))</f>
        <v>-990003.70681716304</v>
      </c>
      <c r="BD55" s="725">
        <f ca="1">-IF(OR(BD$48&lt;Development!$M$10,BD$48&gt;$R$12),0,IF(BD$48&lt;='Executive Summary'!$E$63,'Executive Summary'!$E$64,IF(BD$48&gt;'Executive Summary'!$E$63,'Executive Summary'!$E$65)))</f>
        <v>-990003.70681716304</v>
      </c>
      <c r="BE55" s="725">
        <f ca="1">-IF(OR(BE$48&lt;Development!$M$10,BE$48&gt;$R$12),0,IF(BE$48&lt;='Executive Summary'!$E$63,'Executive Summary'!$E$64,IF(BE$48&gt;'Executive Summary'!$E$63,'Executive Summary'!$E$65)))</f>
        <v>-990003.70681716304</v>
      </c>
      <c r="BF55" s="725">
        <f ca="1">-IF(OR(BF$48&lt;Development!$M$10,BF$48&gt;$R$12),0,IF(BF$48&lt;='Executive Summary'!$E$63,'Executive Summary'!$E$64,IF(BF$48&gt;'Executive Summary'!$E$63,'Executive Summary'!$E$65)))</f>
        <v>-990003.70681716304</v>
      </c>
      <c r="BG55" s="725">
        <f ca="1">-IF(OR(BG$48&lt;Development!$M$10,BG$48&gt;$R$12),0,IF(BG$48&lt;='Executive Summary'!$E$63,'Executive Summary'!$E$64,IF(BG$48&gt;'Executive Summary'!$E$63,'Executive Summary'!$E$65)))</f>
        <v>-990003.70681716304</v>
      </c>
      <c r="BH55" s="725">
        <f ca="1">-IF(OR(BH$48&lt;Development!$M$10,BH$48&gt;$R$12),0,IF(BH$48&lt;='Executive Summary'!$E$63,'Executive Summary'!$E$64,IF(BH$48&gt;'Executive Summary'!$E$63,'Executive Summary'!$E$65)))</f>
        <v>-990003.70681716304</v>
      </c>
      <c r="BI55" s="725">
        <f ca="1">-IF(OR(BI$48&lt;Development!$M$10,BI$48&gt;$R$12),0,IF(BI$48&lt;='Executive Summary'!$E$63,'Executive Summary'!$E$64,IF(BI$48&gt;'Executive Summary'!$E$63,'Executive Summary'!$E$65)))</f>
        <v>-990003.70681716304</v>
      </c>
      <c r="BJ55" s="725">
        <f ca="1">-IF(OR(BJ$48&lt;Development!$M$10,BJ$48&gt;$R$12),0,IF(BJ$48&lt;='Executive Summary'!$E$63,'Executive Summary'!$E$64,IF(BJ$48&gt;'Executive Summary'!$E$63,'Executive Summary'!$E$65)))</f>
        <v>-990003.70681716304</v>
      </c>
      <c r="BK55" s="725">
        <f ca="1">-IF(OR(BK$48&lt;Development!$M$10,BK$48&gt;$R$12),0,IF(BK$48&lt;='Executive Summary'!$E$63,'Executive Summary'!$E$64,IF(BK$48&gt;'Executive Summary'!$E$63,'Executive Summary'!$E$65)))</f>
        <v>-990003.70681716304</v>
      </c>
      <c r="BL55" s="725">
        <f ca="1">-IF(OR(BL$48&lt;Development!$M$10,BL$48&gt;$R$12),0,IF(BL$48&lt;='Executive Summary'!$E$63,'Executive Summary'!$E$64,IF(BL$48&gt;'Executive Summary'!$E$63,'Executive Summary'!$E$65)))</f>
        <v>-990003.70681716304</v>
      </c>
      <c r="BM55" s="725">
        <f ca="1">-IF(OR(BM$48&lt;Development!$M$10,BM$48&gt;$R$12),0,IF(BM$48&lt;='Executive Summary'!$E$63,'Executive Summary'!$E$64,IF(BM$48&gt;'Executive Summary'!$E$63,'Executive Summary'!$E$65)))</f>
        <v>-990003.70681716304</v>
      </c>
      <c r="BN55" s="725">
        <f ca="1">-IF(OR(BN$48&lt;Development!$M$10,BN$48&gt;$R$12),0,IF(BN$48&lt;='Executive Summary'!$E$63,'Executive Summary'!$E$64,IF(BN$48&gt;'Executive Summary'!$E$63,'Executive Summary'!$E$65)))</f>
        <v>-990003.70681716304</v>
      </c>
      <c r="BO55" s="725">
        <f ca="1">-IF(OR(BO$48&lt;Development!$M$10,BO$48&gt;$R$12),0,IF(BO$48&lt;='Executive Summary'!$E$63,'Executive Summary'!$E$64,IF(BO$48&gt;'Executive Summary'!$E$63,'Executive Summary'!$E$65)))</f>
        <v>-990003.70681716304</v>
      </c>
      <c r="BP55" s="725">
        <f ca="1">-IF(OR(BP$48&lt;Development!$M$10,BP$48&gt;$R$12),0,IF(BP$48&lt;='Executive Summary'!$E$63,'Executive Summary'!$E$64,IF(BP$48&gt;'Executive Summary'!$E$63,'Executive Summary'!$E$65)))</f>
        <v>-990003.70681716304</v>
      </c>
      <c r="BQ55" s="725">
        <f ca="1">-IF(OR(BQ$48&lt;Development!$M$10,BQ$48&gt;$R$12),0,IF(BQ$48&lt;='Executive Summary'!$E$63,'Executive Summary'!$E$64,IF(BQ$48&gt;'Executive Summary'!$E$63,'Executive Summary'!$E$65)))</f>
        <v>-990003.70681716304</v>
      </c>
      <c r="BR55" s="725">
        <f ca="1">-IF(OR(BR$48&lt;Development!$M$10,BR$48&gt;$R$12),0,IF(BR$48&lt;='Executive Summary'!$E$63,'Executive Summary'!$E$64,IF(BR$48&gt;'Executive Summary'!$E$63,'Executive Summary'!$E$65)))</f>
        <v>-990003.70681716304</v>
      </c>
      <c r="BS55" s="725">
        <f ca="1">-IF(OR(BS$48&lt;Development!$M$10,BS$48&gt;$R$12),0,IF(BS$48&lt;='Executive Summary'!$E$63,'Executive Summary'!$E$64,IF(BS$48&gt;'Executive Summary'!$E$63,'Executive Summary'!$E$65)))</f>
        <v>-990003.70681716304</v>
      </c>
      <c r="BT55" s="725">
        <f ca="1">-IF(OR(BT$48&lt;Development!$M$10,BT$48&gt;$R$12),0,IF(BT$48&lt;='Executive Summary'!$E$63,'Executive Summary'!$E$64,IF(BT$48&gt;'Executive Summary'!$E$63,'Executive Summary'!$E$65)))</f>
        <v>-990003.70681716304</v>
      </c>
      <c r="BU55" s="725">
        <f ca="1">-IF(OR(BU$48&lt;Development!$M$10,BU$48&gt;$R$12),0,IF(BU$48&lt;='Executive Summary'!$E$63,'Executive Summary'!$E$64,IF(BU$48&gt;'Executive Summary'!$E$63,'Executive Summary'!$E$65)))</f>
        <v>-990003.70681716304</v>
      </c>
      <c r="BV55" s="725">
        <f ca="1">-IF(OR(BV$48&lt;Development!$M$10,BV$48&gt;$R$12),0,IF(BV$48&lt;='Executive Summary'!$E$63,'Executive Summary'!$E$64,IF(BV$48&gt;'Executive Summary'!$E$63,'Executive Summary'!$E$65)))</f>
        <v>-990003.70681716304</v>
      </c>
      <c r="BW55" s="725">
        <f ca="1">-IF(OR(BW$48&lt;Development!$M$10,BW$48&gt;$R$12),0,IF(BW$48&lt;='Executive Summary'!$E$63,'Executive Summary'!$E$64,IF(BW$48&gt;'Executive Summary'!$E$63,'Executive Summary'!$E$65)))</f>
        <v>-990003.70681716304</v>
      </c>
      <c r="BX55" s="725">
        <f ca="1">-IF(OR(BX$48&lt;Development!$M$10,BX$48&gt;$R$12),0,IF(BX$48&lt;='Executive Summary'!$E$63,'Executive Summary'!$E$64,IF(BX$48&gt;'Executive Summary'!$E$63,'Executive Summary'!$E$65)))</f>
        <v>-990003.70681716304</v>
      </c>
      <c r="BY55" s="725">
        <f ca="1">-IF(OR(BY$48&lt;Development!$M$10,BY$48&gt;$R$12),0,IF(BY$48&lt;='Executive Summary'!$E$63,'Executive Summary'!$E$64,IF(BY$48&gt;'Executive Summary'!$E$63,'Executive Summary'!$E$65)))</f>
        <v>-990003.70681716304</v>
      </c>
      <c r="BZ55" s="725">
        <f ca="1">-IF(OR(BZ$48&lt;Development!$M$10,BZ$48&gt;$R$12),0,IF(BZ$48&lt;='Executive Summary'!$E$63,'Executive Summary'!$E$64,IF(BZ$48&gt;'Executive Summary'!$E$63,'Executive Summary'!$E$65)))</f>
        <v>-990003.70681716304</v>
      </c>
      <c r="CA55" s="725">
        <f ca="1">-IF(OR(CA$48&lt;Development!$M$10,CA$48&gt;$R$12),0,IF(CA$48&lt;='Executive Summary'!$E$63,'Executive Summary'!$E$64,IF(CA$48&gt;'Executive Summary'!$E$63,'Executive Summary'!$E$65)))</f>
        <v>-990003.70681716304</v>
      </c>
      <c r="CB55" s="725">
        <f ca="1">-IF(OR(CB$48&lt;Development!$M$10,CB$48&gt;$R$12),0,IF(CB$48&lt;='Executive Summary'!$E$63,'Executive Summary'!$E$64,IF(CB$48&gt;'Executive Summary'!$E$63,'Executive Summary'!$E$65)))</f>
        <v>-990003.70681716304</v>
      </c>
      <c r="CC55" s="725">
        <f ca="1">-IF(OR(CC$48&lt;Development!$M$10,CC$48&gt;$R$12),0,IF(CC$48&lt;='Executive Summary'!$E$63,'Executive Summary'!$E$64,IF(CC$48&gt;'Executive Summary'!$E$63,'Executive Summary'!$E$65)))</f>
        <v>-990003.70681716304</v>
      </c>
      <c r="CD55" s="725">
        <f ca="1">-IF(OR(CD$48&lt;Development!$M$10,CD$48&gt;$R$12),0,IF(CD$48&lt;='Executive Summary'!$E$63,'Executive Summary'!$E$64,IF(CD$48&gt;'Executive Summary'!$E$63,'Executive Summary'!$E$65)))</f>
        <v>-990003.70681716304</v>
      </c>
      <c r="CE55" s="725">
        <f ca="1">-IF(OR(CE$48&lt;Development!$M$10,CE$48&gt;$R$12),0,IF(CE$48&lt;='Executive Summary'!$E$63,'Executive Summary'!$E$64,IF(CE$48&gt;'Executive Summary'!$E$63,'Executive Summary'!$E$65)))</f>
        <v>-990003.70681716304</v>
      </c>
      <c r="CF55" s="725">
        <f ca="1">-IF(OR(CF$48&lt;Development!$M$10,CF$48&gt;$R$12),0,IF(CF$48&lt;='Executive Summary'!$E$63,'Executive Summary'!$E$64,IF(CF$48&gt;'Executive Summary'!$E$63,'Executive Summary'!$E$65)))</f>
        <v>-990003.70681716304</v>
      </c>
      <c r="CG55" s="725">
        <f ca="1">-IF(OR(CG$48&lt;Development!$M$10,CG$48&gt;$R$12),0,IF(CG$48&lt;='Executive Summary'!$E$63,'Executive Summary'!$E$64,IF(CG$48&gt;'Executive Summary'!$E$63,'Executive Summary'!$E$65)))</f>
        <v>-990003.70681716304</v>
      </c>
      <c r="CH55" s="725">
        <f>-IF(OR(CH$48&lt;Development!$M$10,CH$48&gt;$R$12),0,IF(CH$48&lt;='Executive Summary'!$E$63,'Executive Summary'!$E$64,IF(CH$48&gt;'Executive Summary'!$E$63,'Executive Summary'!$E$65)))</f>
        <v>0</v>
      </c>
      <c r="CI55" s="725">
        <f>-IF(OR(CI$48&lt;Development!$M$10,CI$48&gt;$R$12),0,IF(CI$48&lt;='Executive Summary'!$E$63,'Executive Summary'!$E$64,IF(CI$48&gt;'Executive Summary'!$E$63,'Executive Summary'!$E$65)))</f>
        <v>0</v>
      </c>
      <c r="CJ55" s="725">
        <f>-IF(OR(CJ$48&lt;Development!$M$10,CJ$48&gt;$R$12),0,IF(CJ$48&lt;='Executive Summary'!$E$63,'Executive Summary'!$E$64,IF(CJ$48&gt;'Executive Summary'!$E$63,'Executive Summary'!$E$65)))</f>
        <v>0</v>
      </c>
      <c r="CK55" s="725">
        <f>-IF(OR(CK$48&lt;Development!$M$10,CK$48&gt;$R$12),0,IF(CK$48&lt;='Executive Summary'!$E$63,'Executive Summary'!$E$64,IF(CK$48&gt;'Executive Summary'!$E$63,'Executive Summary'!$E$65)))</f>
        <v>0</v>
      </c>
      <c r="CL55" s="725">
        <f>-IF(OR(CL$48&lt;Development!$M$10,CL$48&gt;$R$12),0,IF(CL$48&lt;='Executive Summary'!$E$63,'Executive Summary'!$E$64,IF(CL$48&gt;'Executive Summary'!$E$63,'Executive Summary'!$E$65)))</f>
        <v>0</v>
      </c>
      <c r="CM55" s="725">
        <f>-IF(OR(CM$48&lt;Development!$M$10,CM$48&gt;$R$12),0,IF(CM$48&lt;='Executive Summary'!$E$63,'Executive Summary'!$E$64,IF(CM$48&gt;'Executive Summary'!$E$63,'Executive Summary'!$E$65)))</f>
        <v>0</v>
      </c>
      <c r="CN55" s="725">
        <f>-IF(OR(CN$48&lt;Development!$M$10,CN$48&gt;$R$12),0,IF(CN$48&lt;='Executive Summary'!$E$63,'Executive Summary'!$E$64,IF(CN$48&gt;'Executive Summary'!$E$63,'Executive Summary'!$E$65)))</f>
        <v>0</v>
      </c>
      <c r="CO55" s="725">
        <f>-IF(OR(CO$48&lt;Development!$M$10,CO$48&gt;$R$12),0,IF(CO$48&lt;='Executive Summary'!$E$63,'Executive Summary'!$E$64,IF(CO$48&gt;'Executive Summary'!$E$63,'Executive Summary'!$E$65)))</f>
        <v>0</v>
      </c>
      <c r="CP55" s="725">
        <f>-IF(OR(CP$48&lt;Development!$M$10,CP$48&gt;$R$12),0,IF(CP$48&lt;='Executive Summary'!$E$63,'Executive Summary'!$E$64,IF(CP$48&gt;'Executive Summary'!$E$63,'Executive Summary'!$E$65)))</f>
        <v>0</v>
      </c>
      <c r="CQ55" s="725">
        <f>-IF(OR(CQ$48&lt;Development!$M$10,CQ$48&gt;$R$12),0,IF(CQ$48&lt;='Executive Summary'!$E$63,'Executive Summary'!$E$64,IF(CQ$48&gt;'Executive Summary'!$E$63,'Executive Summary'!$E$65)))</f>
        <v>0</v>
      </c>
      <c r="CR55" s="725">
        <f>-IF(OR(CR$48&lt;Development!$M$10,CR$48&gt;$R$12),0,IF(CR$48&lt;='Executive Summary'!$E$63,'Executive Summary'!$E$64,IF(CR$48&gt;'Executive Summary'!$E$63,'Executive Summary'!$E$65)))</f>
        <v>0</v>
      </c>
      <c r="CS55" s="725">
        <f>-IF(OR(CS$48&lt;Development!$M$10,CS$48&gt;$R$12),0,IF(CS$48&lt;='Executive Summary'!$E$63,'Executive Summary'!$E$64,IF(CS$48&gt;'Executive Summary'!$E$63,'Executive Summary'!$E$65)))</f>
        <v>0</v>
      </c>
      <c r="CT55" s="725">
        <f>-IF(OR(CT$48&lt;Development!$M$10,CT$48&gt;$R$12),0,IF(CT$48&lt;='Executive Summary'!$E$63,'Executive Summary'!$E$64,IF(CT$48&gt;'Executive Summary'!$E$63,'Executive Summary'!$E$65)))</f>
        <v>0</v>
      </c>
      <c r="CU55" s="725">
        <f>-IF(OR(CU$48&lt;Development!$M$10,CU$48&gt;$R$12),0,IF(CU$48&lt;='Executive Summary'!$E$63,'Executive Summary'!$E$64,IF(CU$48&gt;'Executive Summary'!$E$63,'Executive Summary'!$E$65)))</f>
        <v>0</v>
      </c>
      <c r="CV55" s="725">
        <f>-IF(OR(CV$48&lt;Development!$M$10,CV$48&gt;$R$12),0,IF(CV$48&lt;='Executive Summary'!$E$63,'Executive Summary'!$E$64,IF(CV$48&gt;'Executive Summary'!$E$63,'Executive Summary'!$E$65)))</f>
        <v>0</v>
      </c>
      <c r="CW55" s="725">
        <f>-IF(OR(CW$48&lt;Development!$M$10,CW$48&gt;$R$12),0,IF(CW$48&lt;='Executive Summary'!$E$63,'Executive Summary'!$E$64,IF(CW$48&gt;'Executive Summary'!$E$63,'Executive Summary'!$E$65)))</f>
        <v>0</v>
      </c>
      <c r="CX55" s="725">
        <f>-IF(OR(CX$48&lt;Development!$M$10,CX$48&gt;$R$12),0,IF(CX$48&lt;='Executive Summary'!$E$63,'Executive Summary'!$E$64,IF(CX$48&gt;'Executive Summary'!$E$63,'Executive Summary'!$E$65)))</f>
        <v>0</v>
      </c>
      <c r="CY55" s="725">
        <f>-IF(OR(CY$48&lt;Development!$M$10,CY$48&gt;$R$12),0,IF(CY$48&lt;='Executive Summary'!$E$63,'Executive Summary'!$E$64,IF(CY$48&gt;'Executive Summary'!$E$63,'Executive Summary'!$E$65)))</f>
        <v>0</v>
      </c>
      <c r="CZ55" s="725">
        <f>-IF(OR(CZ$48&lt;Development!$M$10,CZ$48&gt;$R$12),0,IF(CZ$48&lt;='Executive Summary'!$E$63,'Executive Summary'!$E$64,IF(CZ$48&gt;'Executive Summary'!$E$63,'Executive Summary'!$E$65)))</f>
        <v>0</v>
      </c>
      <c r="DA55" s="725">
        <f>-IF(OR(DA$48&lt;Development!$M$10,DA$48&gt;$R$12),0,IF(DA$48&lt;='Executive Summary'!$E$63,'Executive Summary'!$E$64,IF(DA$48&gt;'Executive Summary'!$E$63,'Executive Summary'!$E$65)))</f>
        <v>0</v>
      </c>
      <c r="DB55" s="725">
        <f>-IF(OR(DB$48&lt;Development!$M$10,DB$48&gt;$R$12),0,IF(DB$48&lt;='Executive Summary'!$E$63,'Executive Summary'!$E$64,IF(DB$48&gt;'Executive Summary'!$E$63,'Executive Summary'!$E$65)))</f>
        <v>0</v>
      </c>
      <c r="DC55" s="725">
        <f>-IF(OR(DC$48&lt;Development!$M$10,DC$48&gt;$R$12),0,IF(DC$48&lt;='Executive Summary'!$E$63,'Executive Summary'!$E$64,IF(DC$48&gt;'Executive Summary'!$E$63,'Executive Summary'!$E$65)))</f>
        <v>0</v>
      </c>
      <c r="DD55" s="725">
        <f>-IF(OR(DD$48&lt;Development!$M$10,DD$48&gt;$R$12),0,IF(DD$48&lt;='Executive Summary'!$E$63,'Executive Summary'!$E$64,IF(DD$48&gt;'Executive Summary'!$E$63,'Executive Summary'!$E$65)))</f>
        <v>0</v>
      </c>
      <c r="DE55" s="725">
        <f>-IF(OR(DE$48&lt;Development!$M$10,DE$48&gt;$R$12),0,IF(DE$48&lt;='Executive Summary'!$E$63,'Executive Summary'!$E$64,IF(DE$48&gt;'Executive Summary'!$E$63,'Executive Summary'!$E$65)))</f>
        <v>0</v>
      </c>
      <c r="DF55" s="725">
        <f>-IF(OR(DF$48&lt;Development!$M$10,DF$48&gt;$R$12),0,IF(DF$48&lt;='Executive Summary'!$E$63,'Executive Summary'!$E$64,IF(DF$48&gt;'Executive Summary'!$E$63,'Executive Summary'!$E$65)))</f>
        <v>0</v>
      </c>
      <c r="DG55" s="725">
        <f>-IF(OR(DG$48&lt;Development!$M$10,DG$48&gt;$R$12),0,IF(DG$48&lt;='Executive Summary'!$E$63,'Executive Summary'!$E$64,IF(DG$48&gt;'Executive Summary'!$E$63,'Executive Summary'!$E$65)))</f>
        <v>0</v>
      </c>
      <c r="DH55" s="725">
        <f>-IF(OR(DH$48&lt;Development!$M$10,DH$48&gt;$R$12),0,IF(DH$48&lt;='Executive Summary'!$E$63,'Executive Summary'!$E$64,IF(DH$48&gt;'Executive Summary'!$E$63,'Executive Summary'!$E$65)))</f>
        <v>0</v>
      </c>
      <c r="DI55" s="725">
        <f>-IF(OR(DI$48&lt;Development!$M$10,DI$48&gt;$R$12),0,IF(DI$48&lt;='Executive Summary'!$E$63,'Executive Summary'!$E$64,IF(DI$48&gt;'Executive Summary'!$E$63,'Executive Summary'!$E$65)))</f>
        <v>0</v>
      </c>
      <c r="DJ55" s="725">
        <f>-IF(OR(DJ$48&lt;Development!$M$10,DJ$48&gt;$R$12),0,IF(DJ$48&lt;='Executive Summary'!$E$63,'Executive Summary'!$E$64,IF(DJ$48&gt;'Executive Summary'!$E$63,'Executive Summary'!$E$65)))</f>
        <v>0</v>
      </c>
      <c r="DK55" s="725">
        <f>-IF(OR(DK$48&lt;Development!$M$10,DK$48&gt;$R$12),0,IF(DK$48&lt;='Executive Summary'!$E$63,'Executive Summary'!$E$64,IF(DK$48&gt;'Executive Summary'!$E$63,'Executive Summary'!$E$65)))</f>
        <v>0</v>
      </c>
      <c r="DL55" s="725">
        <f>-IF(OR(DL$48&lt;Development!$M$10,DL$48&gt;$R$12),0,IF(DL$48&lt;='Executive Summary'!$E$63,'Executive Summary'!$E$64,IF(DL$48&gt;'Executive Summary'!$E$63,'Executive Summary'!$E$65)))</f>
        <v>0</v>
      </c>
      <c r="DM55" s="725">
        <f>-IF(OR(DM$48&lt;Development!$M$10,DM$48&gt;$R$12),0,IF(DM$48&lt;='Executive Summary'!$E$63,'Executive Summary'!$E$64,IF(DM$48&gt;'Executive Summary'!$E$63,'Executive Summary'!$E$65)))</f>
        <v>0</v>
      </c>
      <c r="DN55" s="725">
        <f>-IF(OR(DN$48&lt;Development!$M$10,DN$48&gt;$R$12),0,IF(DN$48&lt;='Executive Summary'!$E$63,'Executive Summary'!$E$64,IF(DN$48&gt;'Executive Summary'!$E$63,'Executive Summary'!$E$65)))</f>
        <v>0</v>
      </c>
      <c r="DO55" s="725">
        <f>-IF(OR(DO$48&lt;Development!$M$10,DO$48&gt;$R$12),0,IF(DO$48&lt;='Executive Summary'!$E$63,'Executive Summary'!$E$64,IF(DO$48&gt;'Executive Summary'!$E$63,'Executive Summary'!$E$65)))</f>
        <v>0</v>
      </c>
      <c r="DP55" s="725">
        <f>-IF(OR(DP$48&lt;Development!$M$10,DP$48&gt;$R$12),0,IF(DP$48&lt;='Executive Summary'!$E$63,'Executive Summary'!$E$64,IF(DP$48&gt;'Executive Summary'!$E$63,'Executive Summary'!$E$65)))</f>
        <v>0</v>
      </c>
      <c r="DQ55" s="725">
        <f>-IF(OR(DQ$48&lt;Development!$M$10,DQ$48&gt;$R$12),0,IF(DQ$48&lt;='Executive Summary'!$E$63,'Executive Summary'!$E$64,IF(DQ$48&gt;'Executive Summary'!$E$63,'Executive Summary'!$E$65)))</f>
        <v>0</v>
      </c>
      <c r="DR55" s="725">
        <f>-IF(OR(DR$48&lt;Development!$M$10,DR$48&gt;$R$12),0,IF(DR$48&lt;='Executive Summary'!$E$63,'Executive Summary'!$E$64,IF(DR$48&gt;'Executive Summary'!$E$63,'Executive Summary'!$E$65)))</f>
        <v>0</v>
      </c>
      <c r="DS55" s="725">
        <f>-IF(OR(DS$48&lt;Development!$M$10,DS$48&gt;$R$12),0,IF(DS$48&lt;='Executive Summary'!$E$63,'Executive Summary'!$E$64,IF(DS$48&gt;'Executive Summary'!$E$63,'Executive Summary'!$E$65)))</f>
        <v>0</v>
      </c>
      <c r="DT55" s="725">
        <f>-IF(OR(DT$48&lt;Development!$M$10,DT$48&gt;$R$12),0,IF(DT$48&lt;='Executive Summary'!$E$63,'Executive Summary'!$E$64,IF(DT$48&gt;'Executive Summary'!$E$63,'Executive Summary'!$E$65)))</f>
        <v>0</v>
      </c>
      <c r="DU55" s="725">
        <f>-IF(OR(DU$48&lt;Development!$M$10,DU$48&gt;$R$12),0,IF(DU$48&lt;='Executive Summary'!$E$63,'Executive Summary'!$E$64,IF(DU$48&gt;'Executive Summary'!$E$63,'Executive Summary'!$E$65)))</f>
        <v>0</v>
      </c>
      <c r="DV55" s="725">
        <f>-IF(OR(DV$48&lt;Development!$M$10,DV$48&gt;$R$12),0,IF(DV$48&lt;='Executive Summary'!$E$63,'Executive Summary'!$E$64,IF(DV$48&gt;'Executive Summary'!$E$63,'Executive Summary'!$E$65)))</f>
        <v>0</v>
      </c>
      <c r="DW55" s="725">
        <f>-IF(OR(DW$48&lt;Development!$M$10,DW$48&gt;$R$12),0,IF(DW$48&lt;='Executive Summary'!$E$63,'Executive Summary'!$E$64,IF(DW$48&gt;'Executive Summary'!$E$63,'Executive Summary'!$E$65)))</f>
        <v>0</v>
      </c>
      <c r="DX55" s="725">
        <f>-IF(OR(DX$48&lt;Development!$M$10,DX$48&gt;$R$12),0,IF(DX$48&lt;='Executive Summary'!$E$63,'Executive Summary'!$E$64,IF(DX$48&gt;'Executive Summary'!$E$63,'Executive Summary'!$E$65)))</f>
        <v>0</v>
      </c>
      <c r="DY55" s="725">
        <f>-IF(OR(DY$48&lt;Development!$M$10,DY$48&gt;$R$12),0,IF(DY$48&lt;='Executive Summary'!$E$63,'Executive Summary'!$E$64,IF(DY$48&gt;'Executive Summary'!$E$63,'Executive Summary'!$E$65)))</f>
        <v>0</v>
      </c>
      <c r="DZ55" s="725">
        <f>-IF(OR(DZ$48&lt;Development!$M$10,DZ$48&gt;$R$12),0,IF(DZ$48&lt;='Executive Summary'!$E$63,'Executive Summary'!$E$64,IF(DZ$48&gt;'Executive Summary'!$E$63,'Executive Summary'!$E$65)))</f>
        <v>0</v>
      </c>
      <c r="EA55" s="725">
        <f>-IF(OR(EA$48&lt;Development!$M$10,EA$48&gt;$R$12),0,IF(EA$48&lt;='Executive Summary'!$E$63,'Executive Summary'!$E$64,IF(EA$48&gt;'Executive Summary'!$E$63,'Executive Summary'!$E$65)))</f>
        <v>0</v>
      </c>
      <c r="EB55" s="725">
        <f>-IF(OR(EB$48&lt;Development!$M$10,EB$48&gt;$R$12),0,IF(EB$48&lt;='Executive Summary'!$E$63,'Executive Summary'!$E$64,IF(EB$48&gt;'Executive Summary'!$E$63,'Executive Summary'!$E$65)))</f>
        <v>0</v>
      </c>
      <c r="EC55" s="725">
        <f>-IF(OR(EC$48&lt;Development!$M$10,EC$48&gt;$R$12),0,IF(EC$48&lt;='Executive Summary'!$E$63,'Executive Summary'!$E$64,IF(EC$48&gt;'Executive Summary'!$E$63,'Executive Summary'!$E$65)))</f>
        <v>0</v>
      </c>
      <c r="ED55" s="725">
        <f>-IF(OR(ED$48&lt;Development!$M$10,ED$48&gt;$R$12),0,IF(ED$48&lt;='Executive Summary'!$E$63,'Executive Summary'!$E$64,IF(ED$48&gt;'Executive Summary'!$E$63,'Executive Summary'!$E$65)))</f>
        <v>0</v>
      </c>
      <c r="EE55" s="725">
        <f>-IF(OR(EE$48&lt;Development!$M$10,EE$48&gt;$R$12),0,IF(EE$48&lt;='Executive Summary'!$E$63,'Executive Summary'!$E$64,IF(EE$48&gt;'Executive Summary'!$E$63,'Executive Summary'!$E$65)))</f>
        <v>0</v>
      </c>
      <c r="EF55" s="725">
        <f>-IF(OR(EF$48&lt;Development!$M$10,EF$48&gt;$R$12),0,IF(EF$48&lt;='Executive Summary'!$E$63,'Executive Summary'!$E$64,IF(EF$48&gt;'Executive Summary'!$E$63,'Executive Summary'!$E$65)))</f>
        <v>0</v>
      </c>
      <c r="EG55" s="725">
        <f>-IF(OR(EG$48&lt;Development!$M$10,EG$48&gt;$R$12),0,IF(EG$48&lt;='Executive Summary'!$E$63,'Executive Summary'!$E$64,IF(EG$48&gt;'Executive Summary'!$E$63,'Executive Summary'!$E$65)))</f>
        <v>0</v>
      </c>
      <c r="EH55" s="725">
        <f>-IF(OR(EH$48&lt;Development!$M$10,EH$48&gt;$R$12),0,IF(EH$48&lt;='Executive Summary'!$E$63,'Executive Summary'!$E$64,IF(EH$48&gt;'Executive Summary'!$E$63,'Executive Summary'!$E$65)))</f>
        <v>0</v>
      </c>
      <c r="EI55" s="725">
        <f>-IF(OR(EI$48&lt;Development!$M$10,EI$48&gt;$R$12),0,IF(EI$48&lt;='Executive Summary'!$E$63,'Executive Summary'!$E$64,IF(EI$48&gt;'Executive Summary'!$E$63,'Executive Summary'!$E$65)))</f>
        <v>0</v>
      </c>
      <c r="EJ55" s="725">
        <f>-IF(OR(EJ$48&lt;Development!$M$10,EJ$48&gt;$R$12),0,IF(EJ$48&lt;='Executive Summary'!$E$63,'Executive Summary'!$E$64,IF(EJ$48&gt;'Executive Summary'!$E$63,'Executive Summary'!$E$65)))</f>
        <v>0</v>
      </c>
      <c r="EK55" s="725">
        <f>-IF(OR(EK$48&lt;Development!$M$10,EK$48&gt;$R$12),0,IF(EK$48&lt;='Executive Summary'!$E$63,'Executive Summary'!$E$64,IF(EK$48&gt;'Executive Summary'!$E$63,'Executive Summary'!$E$65)))</f>
        <v>0</v>
      </c>
      <c r="EL55" s="725">
        <f>-IF(OR(EL$48&lt;Development!$M$10,EL$48&gt;$R$12),0,IF(EL$48&lt;='Executive Summary'!$E$63,'Executive Summary'!$E$64,IF(EL$48&gt;'Executive Summary'!$E$63,'Executive Summary'!$E$65)))</f>
        <v>0</v>
      </c>
      <c r="EM55" s="725">
        <f>-IF(OR(EM$48&lt;Development!$M$10,EM$48&gt;$R$12),0,IF(EM$48&lt;='Executive Summary'!$E$63,'Executive Summary'!$E$64,IF(EM$48&gt;'Executive Summary'!$E$63,'Executive Summary'!$E$65)))</f>
        <v>0</v>
      </c>
      <c r="EN55" s="725">
        <f>-IF(OR(EN$48&lt;Development!$M$10,EN$48&gt;$R$12),0,IF(EN$48&lt;='Executive Summary'!$E$63,'Executive Summary'!$E$64,IF(EN$48&gt;'Executive Summary'!$E$63,'Executive Summary'!$E$65)))</f>
        <v>0</v>
      </c>
      <c r="EO55" s="725">
        <f>-IF(OR(EO$48&lt;Development!$M$10,EO$48&gt;$R$12),0,IF(EO$48&lt;='Executive Summary'!$E$63,'Executive Summary'!$E$64,IF(EO$48&gt;'Executive Summary'!$E$63,'Executive Summary'!$E$65)))</f>
        <v>0</v>
      </c>
      <c r="EP55" s="725">
        <f>-IF(OR(EP$48&lt;Development!$M$10,EP$48&gt;$R$12),0,IF(EP$48&lt;='Executive Summary'!$E$63,'Executive Summary'!$E$64,IF(EP$48&gt;'Executive Summary'!$E$63,'Executive Summary'!$E$65)))</f>
        <v>0</v>
      </c>
      <c r="EQ55" s="725">
        <f>-IF(OR(EQ$48&lt;Development!$M$10,EQ$48&gt;$R$12),0,IF(EQ$48&lt;='Executive Summary'!$E$63,'Executive Summary'!$E$64,IF(EQ$48&gt;'Executive Summary'!$E$63,'Executive Summary'!$E$65)))</f>
        <v>0</v>
      </c>
      <c r="ER55" s="725">
        <f>-IF(OR(ER$48&lt;Development!$M$10,ER$48&gt;$R$12),0,IF(ER$48&lt;='Executive Summary'!$E$63,'Executive Summary'!$E$64,IF(ER$48&gt;'Executive Summary'!$E$63,'Executive Summary'!$E$65)))</f>
        <v>0</v>
      </c>
      <c r="ES55" s="725">
        <f>-IF(OR(ES$48&lt;Development!$M$10,ES$48&gt;$R$12),0,IF(ES$48&lt;='Executive Summary'!$E$63,'Executive Summary'!$E$64,IF(ES$48&gt;'Executive Summary'!$E$63,'Executive Summary'!$E$65)))</f>
        <v>0</v>
      </c>
      <c r="ET55" s="725">
        <f>-IF(OR(ET$48&lt;Development!$M$10,ET$48&gt;$R$12),0,IF(ET$48&lt;='Executive Summary'!$E$63,'Executive Summary'!$E$64,IF(ET$48&gt;'Executive Summary'!$E$63,'Executive Summary'!$E$65)))</f>
        <v>0</v>
      </c>
      <c r="EU55" s="725">
        <f>-IF(OR(EU$48&lt;Development!$M$10,EU$48&gt;$R$12),0,IF(EU$48&lt;='Executive Summary'!$E$63,'Executive Summary'!$E$64,IF(EU$48&gt;'Executive Summary'!$E$63,'Executive Summary'!$E$65)))</f>
        <v>0</v>
      </c>
      <c r="EV55" s="725">
        <f>-IF(OR(EV$48&lt;Development!$M$10,EV$48&gt;$R$12),0,IF(EV$48&lt;='Executive Summary'!$E$63,'Executive Summary'!$E$64,IF(EV$48&gt;'Executive Summary'!$E$63,'Executive Summary'!$E$65)))</f>
        <v>0</v>
      </c>
      <c r="EW55" s="725">
        <f>-IF(OR(EW$48&lt;Development!$M$10,EW$48&gt;$R$12),0,IF(EW$48&lt;='Executive Summary'!$E$63,'Executive Summary'!$E$64,IF(EW$48&gt;'Executive Summary'!$E$63,'Executive Summary'!$E$65)))</f>
        <v>0</v>
      </c>
      <c r="EX55" s="725">
        <f>-IF(OR(EX$48&lt;Development!$M$10,EX$48&gt;$R$12),0,IF(EX$48&lt;='Executive Summary'!$E$63,'Executive Summary'!$E$64,IF(EX$48&gt;'Executive Summary'!$E$63,'Executive Summary'!$E$65)))</f>
        <v>0</v>
      </c>
      <c r="EY55" s="725">
        <f>-IF(OR(EY$48&lt;Development!$M$10,EY$48&gt;$R$12),0,IF(EY$48&lt;='Executive Summary'!$E$63,'Executive Summary'!$E$64,IF(EY$48&gt;'Executive Summary'!$E$63,'Executive Summary'!$E$65)))</f>
        <v>0</v>
      </c>
      <c r="EZ55" s="725">
        <f>-IF(OR(EZ$48&lt;Development!$M$10,EZ$48&gt;$R$12),0,IF(EZ$48&lt;='Executive Summary'!$E$63,'Executive Summary'!$E$64,IF(EZ$48&gt;'Executive Summary'!$E$63,'Executive Summary'!$E$65)))</f>
        <v>0</v>
      </c>
      <c r="FA55" s="725">
        <f>-IF(OR(FA$48&lt;Development!$M$10,FA$48&gt;$R$12),0,IF(FA$48&lt;='Executive Summary'!$E$63,'Executive Summary'!$E$64,IF(FA$48&gt;'Executive Summary'!$E$63,'Executive Summary'!$E$65)))</f>
        <v>0</v>
      </c>
      <c r="FB55" s="725">
        <f>-IF(OR(FB$48&lt;Development!$M$10,FB$48&gt;$R$12),0,IF(FB$48&lt;='Executive Summary'!$E$63,'Executive Summary'!$E$64,IF(FB$48&gt;'Executive Summary'!$E$63,'Executive Summary'!$E$65)))</f>
        <v>0</v>
      </c>
      <c r="FC55" s="725">
        <f>-IF(OR(FC$48&lt;Development!$M$10,FC$48&gt;$R$12),0,IF(FC$48&lt;='Executive Summary'!$E$63,'Executive Summary'!$E$64,IF(FC$48&gt;'Executive Summary'!$E$63,'Executive Summary'!$E$65)))</f>
        <v>0</v>
      </c>
      <c r="FD55" s="725">
        <f>-IF(OR(FD$48&lt;Development!$M$10,FD$48&gt;$R$12),0,IF(FD$48&lt;='Executive Summary'!$E$63,'Executive Summary'!$E$64,IF(FD$48&gt;'Executive Summary'!$E$63,'Executive Summary'!$E$65)))</f>
        <v>0</v>
      </c>
      <c r="FE55" s="725">
        <f>-IF(OR(FE$48&lt;Development!$M$10,FE$48&gt;$R$12),0,IF(FE$48&lt;='Executive Summary'!$E$63,'Executive Summary'!$E$64,IF(FE$48&gt;'Executive Summary'!$E$63,'Executive Summary'!$E$65)))</f>
        <v>0</v>
      </c>
      <c r="FF55" s="725">
        <f>-IF(OR(FF$48&lt;Development!$M$10,FF$48&gt;$R$12),0,IF(FF$48&lt;='Executive Summary'!$E$63,'Executive Summary'!$E$64,IF(FF$48&gt;'Executive Summary'!$E$63,'Executive Summary'!$E$65)))</f>
        <v>0</v>
      </c>
      <c r="FG55" s="725">
        <f>-IF(OR(FG$48&lt;Development!$M$10,FG$48&gt;$R$12),0,IF(FG$48&lt;='Executive Summary'!$E$63,'Executive Summary'!$E$64,IF(FG$48&gt;'Executive Summary'!$E$63,'Executive Summary'!$E$65)))</f>
        <v>0</v>
      </c>
      <c r="FH55" s="725">
        <f>-IF(OR(FH$48&lt;Development!$M$10,FH$48&gt;$R$12),0,IF(FH$48&lt;='Executive Summary'!$E$63,'Executive Summary'!$E$64,IF(FH$48&gt;'Executive Summary'!$E$63,'Executive Summary'!$E$65)))</f>
        <v>0</v>
      </c>
      <c r="FI55" s="725">
        <f>-IF(OR(FI$48&lt;Development!$M$10,FI$48&gt;$R$12),0,IF(FI$48&lt;='Executive Summary'!$E$63,'Executive Summary'!$E$64,IF(FI$48&gt;'Executive Summary'!$E$63,'Executive Summary'!$E$65)))</f>
        <v>0</v>
      </c>
      <c r="FJ55" s="725">
        <f>-IF(OR(FJ$48&lt;Development!$M$10,FJ$48&gt;$R$12),0,IF(FJ$48&lt;='Executive Summary'!$E$63,'Executive Summary'!$E$64,IF(FJ$48&gt;'Executive Summary'!$E$63,'Executive Summary'!$E$65)))</f>
        <v>0</v>
      </c>
      <c r="FK55" s="725">
        <f>-IF(OR(FK$48&lt;Development!$M$10,FK$48&gt;$R$12),0,IF(FK$48&lt;='Executive Summary'!$E$63,'Executive Summary'!$E$64,IF(FK$48&gt;'Executive Summary'!$E$63,'Executive Summary'!$E$65)))</f>
        <v>0</v>
      </c>
      <c r="FL55" s="725">
        <f>-IF(OR(FL$48&lt;Development!$M$10,FL$48&gt;$R$12),0,IF(FL$48&lt;='Executive Summary'!$E$63,'Executive Summary'!$E$64,IF(FL$48&gt;'Executive Summary'!$E$63,'Executive Summary'!$E$65)))</f>
        <v>0</v>
      </c>
      <c r="FM55" s="725">
        <f>-IF(OR(FM$48&lt;Development!$M$10,FM$48&gt;$R$12),0,IF(FM$48&lt;='Executive Summary'!$E$63,'Executive Summary'!$E$64,IF(FM$48&gt;'Executive Summary'!$E$63,'Executive Summary'!$E$65)))</f>
        <v>0</v>
      </c>
      <c r="FN55" s="725">
        <f>-IF(OR(FN$48&lt;Development!$M$10,FN$48&gt;$R$12),0,IF(FN$48&lt;='Executive Summary'!$E$63,'Executive Summary'!$E$64,IF(FN$48&gt;'Executive Summary'!$E$63,'Executive Summary'!$E$65)))</f>
        <v>0</v>
      </c>
      <c r="FO55" s="725">
        <f>-IF(OR(FO$48&lt;Development!$M$10,FO$48&gt;$R$12),0,IF(FO$48&lt;='Executive Summary'!$E$63,'Executive Summary'!$E$64,IF(FO$48&gt;'Executive Summary'!$E$63,'Executive Summary'!$E$65)))</f>
        <v>0</v>
      </c>
      <c r="FP55" s="725">
        <f>-IF(OR(FP$48&lt;Development!$M$10,FP$48&gt;$R$12),0,IF(FP$48&lt;='Executive Summary'!$E$63,'Executive Summary'!$E$64,IF(FP$48&gt;'Executive Summary'!$E$63,'Executive Summary'!$E$65)))</f>
        <v>0</v>
      </c>
      <c r="FQ55" s="725">
        <f>-IF(OR(FQ$48&lt;Development!$M$10,FQ$48&gt;$R$12),0,IF(FQ$48&lt;='Executive Summary'!$E$63,'Executive Summary'!$E$64,IF(FQ$48&gt;'Executive Summary'!$E$63,'Executive Summary'!$E$65)))</f>
        <v>0</v>
      </c>
      <c r="FR55" s="725">
        <f>-IF(OR(FR$48&lt;Development!$M$10,FR$48&gt;$R$12),0,IF(FR$48&lt;='Executive Summary'!$E$63,'Executive Summary'!$E$64,IF(FR$48&gt;'Executive Summary'!$E$63,'Executive Summary'!$E$65)))</f>
        <v>0</v>
      </c>
      <c r="FS55" s="725">
        <f>-IF(OR(FS$48&lt;Development!$M$10,FS$48&gt;$R$12),0,IF(FS$48&lt;='Executive Summary'!$E$63,'Executive Summary'!$E$64,IF(FS$48&gt;'Executive Summary'!$E$63,'Executive Summary'!$E$65)))</f>
        <v>0</v>
      </c>
      <c r="FT55" s="725">
        <f>-IF(OR(FT$48&lt;Development!$M$10,FT$48&gt;$R$12),0,IF(FT$48&lt;='Executive Summary'!$E$63,'Executive Summary'!$E$64,IF(FT$48&gt;'Executive Summary'!$E$63,'Executive Summary'!$E$65)))</f>
        <v>0</v>
      </c>
      <c r="FU55" s="725">
        <f>-IF(OR(FU$48&lt;Development!$M$10,FU$48&gt;$R$12),0,IF(FU$48&lt;='Executive Summary'!$E$63,'Executive Summary'!$E$64,IF(FU$48&gt;'Executive Summary'!$E$63,'Executive Summary'!$E$65)))</f>
        <v>0</v>
      </c>
      <c r="FV55" s="725">
        <f>-IF(OR(FV$48&lt;Development!$M$10,FV$48&gt;$R$12),0,IF(FV$48&lt;='Executive Summary'!$E$63,'Executive Summary'!$E$64,IF(FV$48&gt;'Executive Summary'!$E$63,'Executive Summary'!$E$65)))</f>
        <v>0</v>
      </c>
      <c r="FW55" s="725">
        <f>-IF(OR(FW$48&lt;Development!$M$10,FW$48&gt;$R$12),0,IF(FW$48&lt;='Executive Summary'!$E$63,'Executive Summary'!$E$64,IF(FW$48&gt;'Executive Summary'!$E$63,'Executive Summary'!$E$65)))</f>
        <v>0</v>
      </c>
      <c r="FX55" s="725">
        <f>-IF(OR(FX$48&lt;Development!$M$10,FX$48&gt;$R$12),0,IF(FX$48&lt;='Executive Summary'!$E$63,'Executive Summary'!$E$64,IF(FX$48&gt;'Executive Summary'!$E$63,'Executive Summary'!$E$65)))</f>
        <v>0</v>
      </c>
      <c r="FY55" s="725">
        <f>-IF(OR(FY$48&lt;Development!$M$10,FY$48&gt;$R$12),0,IF(FY$48&lt;='Executive Summary'!$E$63,'Executive Summary'!$E$64,IF(FY$48&gt;'Executive Summary'!$E$63,'Executive Summary'!$E$65)))</f>
        <v>0</v>
      </c>
      <c r="FZ55" s="725">
        <f>-IF(OR(FZ$48&lt;Development!$M$10,FZ$48&gt;$R$12),0,IF(FZ$48&lt;='Executive Summary'!$E$63,'Executive Summary'!$E$64,IF(FZ$48&gt;'Executive Summary'!$E$63,'Executive Summary'!$E$65)))</f>
        <v>0</v>
      </c>
      <c r="GA55" s="725">
        <f>-IF(OR(GA$48&lt;Development!$M$10,GA$48&gt;$R$12),0,IF(GA$48&lt;='Executive Summary'!$E$63,'Executive Summary'!$E$64,IF(GA$48&gt;'Executive Summary'!$E$63,'Executive Summary'!$E$65)))</f>
        <v>0</v>
      </c>
      <c r="GB55" s="725">
        <f>-IF(OR(GB$48&lt;Development!$M$10,GB$48&gt;$R$12),0,IF(GB$48&lt;='Executive Summary'!$E$63,'Executive Summary'!$E$64,IF(GB$48&gt;'Executive Summary'!$E$63,'Executive Summary'!$E$65)))</f>
        <v>0</v>
      </c>
      <c r="GC55" s="725">
        <f>-IF(OR(GC$48&lt;Development!$M$10,GC$48&gt;$R$12),0,IF(GC$48&lt;='Executive Summary'!$E$63,'Executive Summary'!$E$64,IF(GC$48&gt;'Executive Summary'!$E$63,'Executive Summary'!$E$65)))</f>
        <v>0</v>
      </c>
      <c r="GD55" s="725">
        <f>-IF(OR(GD$48&lt;Development!$M$10,GD$48&gt;$R$12),0,IF(GD$48&lt;='Executive Summary'!$E$63,'Executive Summary'!$E$64,IF(GD$48&gt;'Executive Summary'!$E$63,'Executive Summary'!$E$65)))</f>
        <v>0</v>
      </c>
      <c r="GE55" s="725">
        <f>-IF(OR(GE$48&lt;Development!$M$10,GE$48&gt;$R$12),0,IF(GE$48&lt;='Executive Summary'!$E$63,'Executive Summary'!$E$64,IF(GE$48&gt;'Executive Summary'!$E$63,'Executive Summary'!$E$65)))</f>
        <v>0</v>
      </c>
      <c r="GF55" s="725">
        <f>-IF(OR(GF$48&lt;Development!$M$10,GF$48&gt;$R$12),0,IF(GF$48&lt;='Executive Summary'!$E$63,'Executive Summary'!$E$64,IF(GF$48&gt;'Executive Summary'!$E$63,'Executive Summary'!$E$65)))</f>
        <v>0</v>
      </c>
      <c r="GG55" s="725">
        <f>-IF(OR(GG$48&lt;Development!$M$10,GG$48&gt;$R$12),0,IF(GG$48&lt;='Executive Summary'!$E$63,'Executive Summary'!$E$64,IF(GG$48&gt;'Executive Summary'!$E$63,'Executive Summary'!$E$65)))</f>
        <v>0</v>
      </c>
      <c r="GH55" s="725">
        <f>-IF(OR(GH$48&lt;Development!$M$10,GH$48&gt;$R$12),0,IF(GH$48&lt;='Executive Summary'!$E$63,'Executive Summary'!$E$64,IF(GH$48&gt;'Executive Summary'!$E$63,'Executive Summary'!$E$65)))</f>
        <v>0</v>
      </c>
      <c r="GI55" s="725">
        <f>-IF(OR(GI$48&lt;Development!$M$10,GI$48&gt;$R$12),0,IF(GI$48&lt;='Executive Summary'!$E$63,'Executive Summary'!$E$64,IF(GI$48&gt;'Executive Summary'!$E$63,'Executive Summary'!$E$65)))</f>
        <v>0</v>
      </c>
      <c r="GJ55" s="725">
        <f>-IF(OR(GJ$48&lt;Development!$M$10,GJ$48&gt;$R$12),0,IF(GJ$48&lt;='Executive Summary'!$E$63,'Executive Summary'!$E$64,IF(GJ$48&gt;'Executive Summary'!$E$63,'Executive Summary'!$E$65)))</f>
        <v>0</v>
      </c>
      <c r="GK55" s="725">
        <f>-IF(OR(GK$48&lt;Development!$M$10,GK$48&gt;$R$12),0,IF(GK$48&lt;='Executive Summary'!$E$63,'Executive Summary'!$E$64,IF(GK$48&gt;'Executive Summary'!$E$63,'Executive Summary'!$E$65)))</f>
        <v>0</v>
      </c>
      <c r="GL55" s="725">
        <f>-IF(OR(GL$48&lt;Development!$M$10,GL$48&gt;$R$12),0,IF(GL$48&lt;='Executive Summary'!$E$63,'Executive Summary'!$E$64,IF(GL$48&gt;'Executive Summary'!$E$63,'Executive Summary'!$E$65)))</f>
        <v>0</v>
      </c>
      <c r="GM55" s="725">
        <f>-IF(OR(GM$48&lt;Development!$M$10,GM$48&gt;$R$12),0,IF(GM$48&lt;='Executive Summary'!$E$63,'Executive Summary'!$E$64,IF(GM$48&gt;'Executive Summary'!$E$63,'Executive Summary'!$E$65)))</f>
        <v>0</v>
      </c>
      <c r="GN55" s="725">
        <f>-IF(OR(GN$48&lt;Development!$M$10,GN$48&gt;$R$12),0,IF(GN$48&lt;='Executive Summary'!$E$63,'Executive Summary'!$E$64,IF(GN$48&gt;'Executive Summary'!$E$63,'Executive Summary'!$E$65)))</f>
        <v>0</v>
      </c>
      <c r="GO55" s="725">
        <f>-IF(OR(GO$48&lt;Development!$M$10,GO$48&gt;$R$12),0,IF(GO$48&lt;='Executive Summary'!$E$63,'Executive Summary'!$E$64,IF(GO$48&gt;'Executive Summary'!$E$63,'Executive Summary'!$E$65)))</f>
        <v>0</v>
      </c>
      <c r="GP55" s="725">
        <f>-IF(OR(GP$48&lt;Development!$M$10,GP$48&gt;$R$12),0,IF(GP$48&lt;='Executive Summary'!$E$63,'Executive Summary'!$E$64,IF(GP$48&gt;'Executive Summary'!$E$63,'Executive Summary'!$E$65)))</f>
        <v>0</v>
      </c>
      <c r="GQ55" s="725">
        <f>-IF(OR(GQ$48&lt;Development!$M$10,GQ$48&gt;$R$12),0,IF(GQ$48&lt;='Executive Summary'!$E$63,'Executive Summary'!$E$64,IF(GQ$48&gt;'Executive Summary'!$E$63,'Executive Summary'!$E$65)))</f>
        <v>0</v>
      </c>
      <c r="GR55" s="725">
        <f>-IF(OR(GR$48&lt;Development!$M$10,GR$48&gt;$R$12),0,IF(GR$48&lt;='Executive Summary'!$E$63,'Executive Summary'!$E$64,IF(GR$48&gt;'Executive Summary'!$E$63,'Executive Summary'!$E$65)))</f>
        <v>0</v>
      </c>
      <c r="GS55" s="725">
        <f>-IF(OR(GS$48&lt;Development!$M$10,GS$48&gt;$R$12),0,IF(GS$48&lt;='Executive Summary'!$E$63,'Executive Summary'!$E$64,IF(GS$48&gt;'Executive Summary'!$E$63,'Executive Summary'!$E$65)))</f>
        <v>0</v>
      </c>
      <c r="GT55" s="725">
        <f>-IF(OR(GT$48&lt;Development!$M$10,GT$48&gt;$R$12),0,IF(GT$48&lt;='Executive Summary'!$E$63,'Executive Summary'!$E$64,IF(GT$48&gt;'Executive Summary'!$E$63,'Executive Summary'!$E$65)))</f>
        <v>0</v>
      </c>
      <c r="GU55" s="725">
        <f>-IF(OR(GU$48&lt;Development!$M$10,GU$48&gt;$R$12),0,IF(GU$48&lt;='Executive Summary'!$E$63,'Executive Summary'!$E$64,IF(GU$48&gt;'Executive Summary'!$E$63,'Executive Summary'!$E$65)))</f>
        <v>0</v>
      </c>
      <c r="GV55" s="725">
        <f>-IF(OR(GV$48&lt;Development!$M$10,GV$48&gt;$R$12),0,IF(GV$48&lt;='Executive Summary'!$E$63,'Executive Summary'!$E$64,IF(GV$48&gt;'Executive Summary'!$E$63,'Executive Summary'!$E$65)))</f>
        <v>0</v>
      </c>
      <c r="GW55" s="725">
        <f>-IF(OR(GW$48&lt;Development!$M$10,GW$48&gt;$R$12),0,IF(GW$48&lt;='Executive Summary'!$E$63,'Executive Summary'!$E$64,IF(GW$48&gt;'Executive Summary'!$E$63,'Executive Summary'!$E$65)))</f>
        <v>0</v>
      </c>
      <c r="GX55" s="725">
        <f>-IF(OR(GX$48&lt;Development!$M$10,GX$48&gt;$R$12),0,IF(GX$48&lt;='Executive Summary'!$E$63,'Executive Summary'!$E$64,IF(GX$48&gt;'Executive Summary'!$E$63,'Executive Summary'!$E$65)))</f>
        <v>0</v>
      </c>
      <c r="GY55" s="725">
        <f>-IF(OR(GY$48&lt;Development!$M$10,GY$48&gt;$R$12),0,IF(GY$48&lt;='Executive Summary'!$E$63,'Executive Summary'!$E$64,IF(GY$48&gt;'Executive Summary'!$E$63,'Executive Summary'!$E$65)))</f>
        <v>0</v>
      </c>
      <c r="GZ55" s="725">
        <f>-IF(OR(GZ$48&lt;Development!$M$10,GZ$48&gt;$R$12),0,IF(GZ$48&lt;='Executive Summary'!$E$63,'Executive Summary'!$E$64,IF(GZ$48&gt;'Executive Summary'!$E$63,'Executive Summary'!$E$65)))</f>
        <v>0</v>
      </c>
      <c r="HA55" s="725">
        <f>-IF(OR(HA$48&lt;Development!$M$10,HA$48&gt;$R$12),0,IF(HA$48&lt;='Executive Summary'!$E$63,'Executive Summary'!$E$64,IF(HA$48&gt;'Executive Summary'!$E$63,'Executive Summary'!$E$65)))</f>
        <v>0</v>
      </c>
      <c r="HB55" s="725">
        <f>-IF(OR(HB$48&lt;Development!$M$10,HB$48&gt;$R$12),0,IF(HB$48&lt;='Executive Summary'!$E$63,'Executive Summary'!$E$64,IF(HB$48&gt;'Executive Summary'!$E$63,'Executive Summary'!$E$65)))</f>
        <v>0</v>
      </c>
      <c r="HC55" s="725">
        <f>-IF(OR(HC$48&lt;Development!$M$10,HC$48&gt;$R$12),0,IF(HC$48&lt;='Executive Summary'!$E$63,'Executive Summary'!$E$64,IF(HC$48&gt;'Executive Summary'!$E$63,'Executive Summary'!$E$65)))</f>
        <v>0</v>
      </c>
      <c r="HD55" s="725">
        <f>-IF(OR(HD$48&lt;Development!$M$10,HD$48&gt;$R$12),0,IF(HD$48&lt;='Executive Summary'!$E$63,'Executive Summary'!$E$64,IF(HD$48&gt;'Executive Summary'!$E$63,'Executive Summary'!$E$65)))</f>
        <v>0</v>
      </c>
      <c r="HE55" s="725">
        <f>-IF(OR(HE$48&lt;Development!$M$10,HE$48&gt;$R$12),0,IF(HE$48&lt;='Executive Summary'!$E$63,'Executive Summary'!$E$64,IF(HE$48&gt;'Executive Summary'!$E$63,'Executive Summary'!$E$65)))</f>
        <v>0</v>
      </c>
      <c r="HF55" s="725">
        <f>-IF(OR(HF$48&lt;Development!$M$10,HF$48&gt;$R$12),0,IF(HF$48&lt;='Executive Summary'!$E$63,'Executive Summary'!$E$64,IF(HF$48&gt;'Executive Summary'!$E$63,'Executive Summary'!$E$65)))</f>
        <v>0</v>
      </c>
      <c r="HG55" s="725">
        <f>-IF(OR(HG$48&lt;Development!$M$10,HG$48&gt;$R$12),0,IF(HG$48&lt;='Executive Summary'!$E$63,'Executive Summary'!$E$64,IF(HG$48&gt;'Executive Summary'!$E$63,'Executive Summary'!$E$65)))</f>
        <v>0</v>
      </c>
      <c r="HH55" s="725">
        <f>-IF(OR(HH$48&lt;Development!$M$10,HH$48&gt;$R$12),0,IF(HH$48&lt;='Executive Summary'!$E$63,'Executive Summary'!$E$64,IF(HH$48&gt;'Executive Summary'!$E$63,'Executive Summary'!$E$65)))</f>
        <v>0</v>
      </c>
      <c r="HI55" s="725">
        <f>-IF(OR(HI$48&lt;Development!$M$10,HI$48&gt;$R$12),0,IF(HI$48&lt;='Executive Summary'!$E$63,'Executive Summary'!$E$64,IF(HI$48&gt;'Executive Summary'!$E$63,'Executive Summary'!$E$65)))</f>
        <v>0</v>
      </c>
      <c r="HJ55" s="725">
        <f>-IF(OR(HJ$48&lt;Development!$M$10,HJ$48&gt;$R$12),0,IF(HJ$48&lt;='Executive Summary'!$E$63,'Executive Summary'!$E$64,IF(HJ$48&gt;'Executive Summary'!$E$63,'Executive Summary'!$E$65)))</f>
        <v>0</v>
      </c>
      <c r="HK55" s="725">
        <f>-IF(OR(HK$48&lt;Development!$M$10,HK$48&gt;$R$12),0,IF(HK$48&lt;='Executive Summary'!$E$63,'Executive Summary'!$E$64,IF(HK$48&gt;'Executive Summary'!$E$63,'Executive Summary'!$E$65)))</f>
        <v>0</v>
      </c>
      <c r="HL55" s="725">
        <f>-IF(OR(HL$48&lt;Development!$M$10,HL$48&gt;$R$12),0,IF(HL$48&lt;='Executive Summary'!$E$63,'Executive Summary'!$E$64,IF(HL$48&gt;'Executive Summary'!$E$63,'Executive Summary'!$E$65)))</f>
        <v>0</v>
      </c>
      <c r="HM55" s="725">
        <f>-IF(OR(HM$48&lt;Development!$M$10,HM$48&gt;$R$12),0,IF(HM$48&lt;='Executive Summary'!$E$63,'Executive Summary'!$E$64,IF(HM$48&gt;'Executive Summary'!$E$63,'Executive Summary'!$E$65)))</f>
        <v>0</v>
      </c>
      <c r="HN55" s="725">
        <f>-IF(OR(HN$48&lt;Development!$M$10,HN$48&gt;$R$12),0,IF(HN$48&lt;='Executive Summary'!$E$63,'Executive Summary'!$E$64,IF(HN$48&gt;'Executive Summary'!$E$63,'Executive Summary'!$E$65)))</f>
        <v>0</v>
      </c>
      <c r="HO55" s="725">
        <f>-IF(OR(HO$48&lt;Development!$M$10,HO$48&gt;$R$12),0,IF(HO$48&lt;='Executive Summary'!$E$63,'Executive Summary'!$E$64,IF(HO$48&gt;'Executive Summary'!$E$63,'Executive Summary'!$E$65)))</f>
        <v>0</v>
      </c>
      <c r="HP55" s="725">
        <f>-IF(OR(HP$48&lt;Development!$M$10,HP$48&gt;$R$12),0,IF(HP$48&lt;='Executive Summary'!$E$63,'Executive Summary'!$E$64,IF(HP$48&gt;'Executive Summary'!$E$63,'Executive Summary'!$E$65)))</f>
        <v>0</v>
      </c>
      <c r="HQ55" s="725">
        <f>-IF(OR(HQ$48&lt;Development!$M$10,HQ$48&gt;$R$12),0,IF(HQ$48&lt;='Executive Summary'!$E$63,'Executive Summary'!$E$64,IF(HQ$48&gt;'Executive Summary'!$E$63,'Executive Summary'!$E$65)))</f>
        <v>0</v>
      </c>
      <c r="HR55" s="725">
        <f>-IF(OR(HR$48&lt;Development!$M$10,HR$48&gt;$R$12),0,IF(HR$48&lt;='Executive Summary'!$E$63,'Executive Summary'!$E$64,IF(HR$48&gt;'Executive Summary'!$E$63,'Executive Summary'!$E$65)))</f>
        <v>0</v>
      </c>
      <c r="HS55" s="725">
        <f>-IF(OR(HS$48&lt;Development!$M$10,HS$48&gt;$R$12),0,IF(HS$48&lt;='Executive Summary'!$E$63,'Executive Summary'!$E$64,IF(HS$48&gt;'Executive Summary'!$E$63,'Executive Summary'!$E$65)))</f>
        <v>0</v>
      </c>
      <c r="HT55" s="725">
        <f>-IF(OR(HT$48&lt;Development!$M$10,HT$48&gt;$R$12),0,IF(HT$48&lt;='Executive Summary'!$E$63,'Executive Summary'!$E$64,IF(HT$48&gt;'Executive Summary'!$E$63,'Executive Summary'!$E$65)))</f>
        <v>0</v>
      </c>
      <c r="HU55" s="725">
        <f>-IF(OR(HU$48&lt;Development!$M$10,HU$48&gt;$R$12),0,IF(HU$48&lt;='Executive Summary'!$E$63,'Executive Summary'!$E$64,IF(HU$48&gt;'Executive Summary'!$E$63,'Executive Summary'!$E$65)))</f>
        <v>0</v>
      </c>
      <c r="HV55" s="725">
        <f>-IF(OR(HV$48&lt;Development!$M$10,HV$48&gt;$R$12),0,IF(HV$48&lt;='Executive Summary'!$E$63,'Executive Summary'!$E$64,IF(HV$48&gt;'Executive Summary'!$E$63,'Executive Summary'!$E$65)))</f>
        <v>0</v>
      </c>
      <c r="HW55" s="725">
        <f>-IF(OR(HW$48&lt;Development!$M$10,HW$48&gt;$R$12),0,IF(HW$48&lt;='Executive Summary'!$E$63,'Executive Summary'!$E$64,IF(HW$48&gt;'Executive Summary'!$E$63,'Executive Summary'!$E$65)))</f>
        <v>0</v>
      </c>
      <c r="HX55" s="725">
        <f>-IF(OR(HX$48&lt;Development!$M$10,HX$48&gt;$R$12),0,IF(HX$48&lt;='Executive Summary'!$E$63,'Executive Summary'!$E$64,IF(HX$48&gt;'Executive Summary'!$E$63,'Executive Summary'!$E$65)))</f>
        <v>0</v>
      </c>
      <c r="HY55" s="725">
        <f>-IF(OR(HY$48&lt;Development!$M$10,HY$48&gt;$R$12),0,IF(HY$48&lt;='Executive Summary'!$E$63,'Executive Summary'!$E$64,IF(HY$48&gt;'Executive Summary'!$E$63,'Executive Summary'!$E$65)))</f>
        <v>0</v>
      </c>
      <c r="HZ55" s="725">
        <f>-IF(OR(HZ$48&lt;Development!$M$10,HZ$48&gt;$R$12),0,IF(HZ$48&lt;='Executive Summary'!$E$63,'Executive Summary'!$E$64,IF(HZ$48&gt;'Executive Summary'!$E$63,'Executive Summary'!$E$65)))</f>
        <v>0</v>
      </c>
      <c r="IA55" s="725">
        <f>-IF(OR(IA$48&lt;Development!$M$10,IA$48&gt;$R$12),0,IF(IA$48&lt;='Executive Summary'!$E$63,'Executive Summary'!$E$64,IF(IA$48&gt;'Executive Summary'!$E$63,'Executive Summary'!$E$65)))</f>
        <v>0</v>
      </c>
      <c r="IB55" s="725">
        <f>-IF(OR(IB$48&lt;Development!$M$10,IB$48&gt;$R$12),0,IF(IB$48&lt;='Executive Summary'!$E$63,'Executive Summary'!$E$64,IF(IB$48&gt;'Executive Summary'!$E$63,'Executive Summary'!$E$65)))</f>
        <v>0</v>
      </c>
      <c r="IC55" s="725">
        <f>-IF(OR(IC$48&lt;Development!$M$10,IC$48&gt;$R$12),0,IF(IC$48&lt;='Executive Summary'!$E$63,'Executive Summary'!$E$64,IF(IC$48&gt;'Executive Summary'!$E$63,'Executive Summary'!$E$65)))</f>
        <v>0</v>
      </c>
      <c r="ID55" s="725">
        <f>-IF(OR(ID$48&lt;Development!$M$10,ID$48&gt;$R$12),0,IF(ID$48&lt;='Executive Summary'!$E$63,'Executive Summary'!$E$64,IF(ID$48&gt;'Executive Summary'!$E$63,'Executive Summary'!$E$65)))</f>
        <v>0</v>
      </c>
      <c r="IE55" s="725">
        <f>-IF(OR(IE$48&lt;Development!$M$10,IE$48&gt;$R$12),0,IF(IE$48&lt;='Executive Summary'!$E$63,'Executive Summary'!$E$64,IF(IE$48&gt;'Executive Summary'!$E$63,'Executive Summary'!$E$65)))</f>
        <v>0</v>
      </c>
      <c r="IF55" s="725">
        <f>-IF(OR(IF$48&lt;Development!$M$10,IF$48&gt;$R$12),0,IF(IF$48&lt;='Executive Summary'!$E$63,'Executive Summary'!$E$64,IF(IF$48&gt;'Executive Summary'!$E$63,'Executive Summary'!$E$65)))</f>
        <v>0</v>
      </c>
      <c r="IG55" s="725">
        <f>-IF(OR(IG$48&lt;Development!$M$10,IG$48&gt;$R$12),0,IF(IG$48&lt;='Executive Summary'!$E$63,'Executive Summary'!$E$64,IF(IG$48&gt;'Executive Summary'!$E$63,'Executive Summary'!$E$65)))</f>
        <v>0</v>
      </c>
      <c r="IH55" s="725">
        <f>-IF(OR(IH$48&lt;Development!$M$10,IH$48&gt;$R$12),0,IF(IH$48&lt;='Executive Summary'!$E$63,'Executive Summary'!$E$64,IF(IH$48&gt;'Executive Summary'!$E$63,'Executive Summary'!$E$65)))</f>
        <v>0</v>
      </c>
      <c r="II55" s="725">
        <f>-IF(OR(II$48&lt;Development!$M$10,II$48&gt;$R$12),0,IF(II$48&lt;='Executive Summary'!$E$63,'Executive Summary'!$E$64,IF(II$48&gt;'Executive Summary'!$E$63,'Executive Summary'!$E$65)))</f>
        <v>0</v>
      </c>
      <c r="IJ55" s="725">
        <f>-IF(OR(IJ$48&lt;Development!$M$10,IJ$48&gt;$R$12),0,IF(IJ$48&lt;='Executive Summary'!$E$63,'Executive Summary'!$E$64,IF(IJ$48&gt;'Executive Summary'!$E$63,'Executive Summary'!$E$65)))</f>
        <v>0</v>
      </c>
      <c r="IK55" s="725">
        <f>-IF(OR(IK$48&lt;Development!$M$10,IK$48&gt;$R$12),0,IF(IK$48&lt;='Executive Summary'!$E$63,'Executive Summary'!$E$64,IF(IK$48&gt;'Executive Summary'!$E$63,'Executive Summary'!$E$65)))</f>
        <v>0</v>
      </c>
      <c r="IL55" s="725">
        <f>-IF(OR(IL$48&lt;Development!$M$10,IL$48&gt;$R$12),0,IF(IL$48&lt;='Executive Summary'!$E$63,'Executive Summary'!$E$64,IF(IL$48&gt;'Executive Summary'!$E$63,'Executive Summary'!$E$65)))</f>
        <v>0</v>
      </c>
    </row>
    <row r="56" spans="1:247" s="676" customFormat="1">
      <c r="B56" s="747" t="s">
        <v>685</v>
      </c>
      <c r="C56" s="747"/>
      <c r="D56" s="748"/>
      <c r="E56" s="804">
        <f ca="1">SUM(F56:IL56)</f>
        <v>0</v>
      </c>
      <c r="F56" s="725">
        <f>+-IF(F$48=Development!$M$12,Development!$G$266*Development!$J$214,0)</f>
        <v>0</v>
      </c>
      <c r="G56" s="725">
        <f>+-IF(G$48=Development!$M$12,Development!$G$266*Development!$J$214,0)</f>
        <v>0</v>
      </c>
      <c r="H56" s="725">
        <f>+-IF(H$48=Development!$M$12,Development!$G$266*Development!$J$214,0)</f>
        <v>0</v>
      </c>
      <c r="I56" s="725">
        <f>+-IF(I$48=Development!$M$12,Development!$G$266*Development!$J$214,0)</f>
        <v>0</v>
      </c>
      <c r="J56" s="725">
        <f>+-IF(J$48=Development!$M$12,Development!$G$266*Development!$J$214,0)</f>
        <v>0</v>
      </c>
      <c r="K56" s="725">
        <f>+-IF(K$48=Development!$M$12,Development!$G$266*Development!$J$214,0)</f>
        <v>0</v>
      </c>
      <c r="L56" s="725">
        <f>+-IF(L$48=Development!$M$12,Development!$G$266*Development!$J$214,0)</f>
        <v>0</v>
      </c>
      <c r="M56" s="725">
        <f>+-IF(M$48=Development!$M$12,Development!$G$266*Development!$J$214,0)</f>
        <v>0</v>
      </c>
      <c r="N56" s="725">
        <f>+-IF(N$48=Development!$M$12,Development!$G$266*Development!$J$214,0)</f>
        <v>0</v>
      </c>
      <c r="O56" s="725">
        <f>+-IF(O$48=Development!$M$12,Development!$G$266*Development!$J$214,0)</f>
        <v>0</v>
      </c>
      <c r="P56" s="725">
        <f>+-IF(P$48=Development!$M$12,Development!$G$266*Development!$J$214,0)</f>
        <v>0</v>
      </c>
      <c r="Q56" s="725">
        <f>+-IF(Q$48=Development!$M$12,Development!$G$266*Development!$J$214,0)</f>
        <v>0</v>
      </c>
      <c r="R56" s="725">
        <f>+-IF(R$48=Development!$M$12,Development!$G$266*Development!$J$214,0)</f>
        <v>0</v>
      </c>
      <c r="S56" s="725">
        <f>+-IF(S$48=Development!$M$12,Development!$G$266*Development!$J$214,0)</f>
        <v>0</v>
      </c>
      <c r="T56" s="725">
        <f>+-IF(T$48=Development!$M$12,Development!$G$266*Development!$J$214,0)</f>
        <v>0</v>
      </c>
      <c r="U56" s="725">
        <f>+-IF(U$48=Development!$M$12,Development!$G$266*Development!$J$214,0)</f>
        <v>0</v>
      </c>
      <c r="V56" s="725">
        <f>+-IF(V$48=Development!$M$12,Development!$G$266*Development!$J$214,0)</f>
        <v>0</v>
      </c>
      <c r="W56" s="725">
        <f>+-IF(W$48=Development!$M$12,Development!$G$266*Development!$J$214,0)</f>
        <v>0</v>
      </c>
      <c r="X56" s="725">
        <f>+-IF(X$48=Development!$M$12,Development!$G$266*Development!$J$214,0)</f>
        <v>0</v>
      </c>
      <c r="Y56" s="725">
        <f>+-IF(Y$48=Development!$M$12,Development!$G$266*Development!$J$214,0)</f>
        <v>0</v>
      </c>
      <c r="Z56" s="725">
        <f>+-IF(Z$48=Development!$M$12,Development!$G$266*Development!$J$214,0)</f>
        <v>0</v>
      </c>
      <c r="AA56" s="725">
        <f>+-IF(AA$48=Development!$M$12,Development!$G$266*Development!$J$214,0)</f>
        <v>0</v>
      </c>
      <c r="AB56" s="725">
        <f>+-IF(AB$48=Development!$M$12,Development!$G$266*Development!$J$214,0)</f>
        <v>0</v>
      </c>
      <c r="AC56" s="725">
        <f>+-IF(AC$48=Development!$M$12,Development!$G$266*Development!$J$214,0)</f>
        <v>0</v>
      </c>
      <c r="AD56" s="725">
        <f>+-IF(AD$48=Development!$M$12,Development!$G$266*Development!$J$214,0)</f>
        <v>0</v>
      </c>
      <c r="AE56" s="725">
        <f>+-IF(AE$48=Development!$M$12,Development!$G$266*Development!$J$214,0)</f>
        <v>0</v>
      </c>
      <c r="AF56" s="725">
        <f>+-IF(AF$48=Development!$M$12,Development!$G$266*Development!$J$214,0)</f>
        <v>0</v>
      </c>
      <c r="AG56" s="725">
        <f>+-IF(AG$48=Development!$M$12,Development!$G$266*Development!$J$214,0)</f>
        <v>0</v>
      </c>
      <c r="AH56" s="725">
        <f>+-IF(AH$48=Development!$M$12,Development!$G$266*Development!$J$214,0)</f>
        <v>0</v>
      </c>
      <c r="AI56" s="725">
        <f>+-IF(AI$48=Development!$M$12,Development!$G$266*Development!$J$214,0)</f>
        <v>0</v>
      </c>
      <c r="AJ56" s="725">
        <f>+-IF(AJ$48=Development!$M$12,Development!$G$266*Development!$J$214,0)</f>
        <v>0</v>
      </c>
      <c r="AK56" s="725">
        <f>+-IF(AK$48=Development!$M$12,Development!$G$266*Development!$J$214,0)</f>
        <v>0</v>
      </c>
      <c r="AL56" s="725">
        <f>+-IF(AL$48=Development!$M$12,Development!$G$266*Development!$J$214,0)</f>
        <v>0</v>
      </c>
      <c r="AM56" s="725">
        <f>+-IF(AM$48=Development!$M$12,Development!$G$266*Development!$J$214,0)</f>
        <v>0</v>
      </c>
      <c r="AN56" s="725">
        <f>+-IF(AN$48=Development!$M$12,Development!$G$266*Development!$J$214,0)</f>
        <v>0</v>
      </c>
      <c r="AO56" s="725">
        <f>+-IF(AO$48=Development!$M$12,Development!$G$266*Development!$J$214,0)</f>
        <v>0</v>
      </c>
      <c r="AP56" s="725">
        <f>+-IF(AP$48=Development!$M$12,Development!$G$266*Development!$J$214,0)</f>
        <v>0</v>
      </c>
      <c r="AQ56" s="725">
        <f>+-IF(AQ$48=Development!$M$12,Development!$G$266*Development!$J$214,0)</f>
        <v>0</v>
      </c>
      <c r="AR56" s="725">
        <f>+-IF(AR$48=Development!$M$12,Development!$G$266*Development!$J$214,0)</f>
        <v>0</v>
      </c>
      <c r="AS56" s="725">
        <f>+-IF(AS$48=Development!$M$12,Development!$G$266*Development!$J$214,0)</f>
        <v>0</v>
      </c>
      <c r="AT56" s="725">
        <f>+-IF(AT$48=Development!$M$12,Development!$G$266*Development!$J$214,0)</f>
        <v>0</v>
      </c>
      <c r="AU56" s="725">
        <f>+-IF(AU$48=Development!$M$12,Development!$G$266*Development!$J$214,0)</f>
        <v>0</v>
      </c>
      <c r="AV56" s="725">
        <f>+-IF(AV$48=Development!$M$12,Development!$G$266*Development!$J$214,0)</f>
        <v>0</v>
      </c>
      <c r="AW56" s="725">
        <f ca="1">+-IF(AW$48=Development!$M$12,Development!$G$266*Development!$J$214,0)</f>
        <v>0</v>
      </c>
      <c r="AX56" s="725">
        <f>+-IF(AX$48=Development!$M$12,Development!$G$266*Development!$J$214,0)</f>
        <v>0</v>
      </c>
      <c r="AY56" s="725">
        <f>+-IF(AY$48=Development!$M$12,Development!$G$266*Development!$J$214,0)</f>
        <v>0</v>
      </c>
      <c r="AZ56" s="725">
        <f>+-IF(AZ$48=Development!$M$12,Development!$G$266*Development!$J$214,0)</f>
        <v>0</v>
      </c>
      <c r="BA56" s="725">
        <f>+-IF(BA$48=Development!$M$12,Development!$G$266*Development!$J$214,0)</f>
        <v>0</v>
      </c>
      <c r="BB56" s="725">
        <f>+-IF(BB$48=Development!$M$12,Development!$G$266*Development!$J$214,0)</f>
        <v>0</v>
      </c>
      <c r="BC56" s="725">
        <f>+-IF(BC$48=Development!$M$12,Development!$G$266*Development!$J$214,0)</f>
        <v>0</v>
      </c>
      <c r="BD56" s="725">
        <f>+-IF(BD$48=Development!$M$12,Development!$G$266*Development!$J$214,0)</f>
        <v>0</v>
      </c>
      <c r="BE56" s="725">
        <f>+-IF(BE$48=Development!$M$12,Development!$G$266*Development!$J$214,0)</f>
        <v>0</v>
      </c>
      <c r="BF56" s="725">
        <f>+-IF(BF$48=Development!$M$12,Development!$G$266*Development!$J$214,0)</f>
        <v>0</v>
      </c>
      <c r="BG56" s="725">
        <f>+-IF(BG$48=Development!$M$12,Development!$G$266*Development!$J$214,0)</f>
        <v>0</v>
      </c>
      <c r="BH56" s="725">
        <f>+-IF(BH$48=Development!$M$12,Development!$G$266*Development!$J$214,0)</f>
        <v>0</v>
      </c>
      <c r="BI56" s="725">
        <f>+-IF(BI$48=Development!$M$12,Development!$G$266*Development!$J$214,0)</f>
        <v>0</v>
      </c>
      <c r="BJ56" s="725">
        <f>+-IF(BJ$48=Development!$M$12,Development!$G$266*Development!$J$214,0)</f>
        <v>0</v>
      </c>
      <c r="BK56" s="725">
        <f>+-IF(BK$48=Development!$M$12,Development!$G$266*Development!$J$214,0)</f>
        <v>0</v>
      </c>
      <c r="BL56" s="725">
        <f>+-IF(BL$48=Development!$M$12,Development!$G$266*Development!$J$214,0)</f>
        <v>0</v>
      </c>
      <c r="BM56" s="725">
        <f>+-IF(BM$48=Development!$M$12,Development!$G$266*Development!$J$214,0)</f>
        <v>0</v>
      </c>
      <c r="BN56" s="725">
        <f>+-IF(BN$48=Development!$M$12,Development!$G$266*Development!$J$214,0)</f>
        <v>0</v>
      </c>
      <c r="BO56" s="725">
        <f>+-IF(BO$48=Development!$M$12,Development!$G$266*Development!$J$214,0)</f>
        <v>0</v>
      </c>
      <c r="BP56" s="725">
        <f>+-IF(BP$48=Development!$M$12,Development!$G$266*Development!$J$214,0)</f>
        <v>0</v>
      </c>
      <c r="BQ56" s="725">
        <f>+-IF(BQ$48=Development!$M$12,Development!$G$266*Development!$J$214,0)</f>
        <v>0</v>
      </c>
      <c r="BR56" s="725">
        <f>+-IF(BR$48=Development!$M$12,Development!$G$266*Development!$J$214,0)</f>
        <v>0</v>
      </c>
      <c r="BS56" s="725">
        <f>+-IF(BS$48=Development!$M$12,Development!$G$266*Development!$J$214,0)</f>
        <v>0</v>
      </c>
      <c r="BT56" s="725">
        <f>+-IF(BT$48=Development!$M$12,Development!$G$266*Development!$J$214,0)</f>
        <v>0</v>
      </c>
      <c r="BU56" s="725">
        <f>+-IF(BU$48=Development!$M$12,Development!$G$266*Development!$J$214,0)</f>
        <v>0</v>
      </c>
      <c r="BV56" s="725">
        <f>+-IF(BV$48=Development!$M$12,Development!$G$266*Development!$J$214,0)</f>
        <v>0</v>
      </c>
      <c r="BW56" s="725">
        <f>+-IF(BW$48=Development!$M$12,Development!$G$266*Development!$J$214,0)</f>
        <v>0</v>
      </c>
      <c r="BX56" s="725">
        <f>+-IF(BX$48=Development!$M$12,Development!$G$266*Development!$J$214,0)</f>
        <v>0</v>
      </c>
      <c r="BY56" s="725">
        <f>+-IF(BY$48=Development!$M$12,Development!$G$266*Development!$J$214,0)</f>
        <v>0</v>
      </c>
      <c r="BZ56" s="725">
        <f>+-IF(BZ$48=Development!$M$12,Development!$G$266*Development!$J$214,0)</f>
        <v>0</v>
      </c>
      <c r="CA56" s="725">
        <f>+-IF(CA$48=Development!$M$12,Development!$G$266*Development!$J$214,0)</f>
        <v>0</v>
      </c>
      <c r="CB56" s="725">
        <f>+-IF(CB$48=Development!$M$12,Development!$G$266*Development!$J$214,0)</f>
        <v>0</v>
      </c>
      <c r="CC56" s="725">
        <f>+-IF(CC$48=Development!$M$12,Development!$G$266*Development!$J$214,0)</f>
        <v>0</v>
      </c>
      <c r="CD56" s="725">
        <f>+-IF(CD$48=Development!$M$12,Development!$G$266*Development!$J$214,0)</f>
        <v>0</v>
      </c>
      <c r="CE56" s="725">
        <f>+-IF(CE$48=Development!$M$12,Development!$G$266*Development!$J$214,0)</f>
        <v>0</v>
      </c>
      <c r="CF56" s="725">
        <f>+-IF(CF$48=Development!$M$12,Development!$G$266*Development!$J$214,0)</f>
        <v>0</v>
      </c>
      <c r="CG56" s="725">
        <f>+-IF(CG$48=Development!$M$12,Development!$G$266*Development!$J$214,0)</f>
        <v>0</v>
      </c>
      <c r="CH56" s="725">
        <f>+-IF(CH$48=Development!$M$12,Development!$G$266*Development!$J$214,0)</f>
        <v>0</v>
      </c>
      <c r="CI56" s="725">
        <f>+-IF(CI$48=Development!$M$12,Development!$G$266*Development!$J$214,0)</f>
        <v>0</v>
      </c>
      <c r="CJ56" s="725">
        <f>+-IF(CJ$48=Development!$M$12,Development!$G$266*Development!$J$214,0)</f>
        <v>0</v>
      </c>
      <c r="CK56" s="725">
        <f>+-IF(CK$48=Development!$M$12,Development!$G$266*Development!$J$214,0)</f>
        <v>0</v>
      </c>
      <c r="CL56" s="725">
        <f>+-IF(CL$48=Development!$M$12,Development!$G$266*Development!$J$214,0)</f>
        <v>0</v>
      </c>
      <c r="CM56" s="725">
        <f>+-IF(CM$48=Development!$M$12,Development!$G$266*Development!$J$214,0)</f>
        <v>0</v>
      </c>
      <c r="CN56" s="725">
        <f>+-IF(CN$48=Development!$M$12,Development!$G$266*Development!$J$214,0)</f>
        <v>0</v>
      </c>
      <c r="CO56" s="725">
        <f>+-IF(CO$48=Development!$M$12,Development!$G$266*Development!$J$214,0)</f>
        <v>0</v>
      </c>
      <c r="CP56" s="725">
        <f>+-IF(CP$48=Development!$M$12,Development!$G$266*Development!$J$214,0)</f>
        <v>0</v>
      </c>
      <c r="CQ56" s="725">
        <f>+-IF(CQ$48=Development!$M$12,Development!$G$266*Development!$J$214,0)</f>
        <v>0</v>
      </c>
      <c r="CR56" s="725">
        <f>+-IF(CR$48=Development!$M$12,Development!$G$266*Development!$J$214,0)</f>
        <v>0</v>
      </c>
      <c r="CS56" s="725">
        <f>+-IF(CS$48=Development!$M$12,Development!$G$266*Development!$J$214,0)</f>
        <v>0</v>
      </c>
      <c r="CT56" s="725">
        <f>+-IF(CT$48=Development!$M$12,Development!$G$266*Development!$J$214,0)</f>
        <v>0</v>
      </c>
      <c r="CU56" s="725">
        <f>+-IF(CU$48=Development!$M$12,Development!$G$266*Development!$J$214,0)</f>
        <v>0</v>
      </c>
      <c r="CV56" s="725">
        <f>+-IF(CV$48=Development!$M$12,Development!$G$266*Development!$J$214,0)</f>
        <v>0</v>
      </c>
      <c r="CW56" s="725">
        <f>+-IF(CW$48=Development!$M$12,Development!$G$266*Development!$J$214,0)</f>
        <v>0</v>
      </c>
      <c r="CX56" s="725">
        <f>+-IF(CX$48=Development!$M$12,Development!$G$266*Development!$J$214,0)</f>
        <v>0</v>
      </c>
      <c r="CY56" s="725">
        <f>+-IF(CY$48=Development!$M$12,Development!$G$266*Development!$J$214,0)</f>
        <v>0</v>
      </c>
      <c r="CZ56" s="725">
        <f>+-IF(CZ$48=Development!$M$12,Development!$G$266*Development!$J$214,0)</f>
        <v>0</v>
      </c>
      <c r="DA56" s="725">
        <f>+-IF(DA$48=Development!$M$12,Development!$G$266*Development!$J$214,0)</f>
        <v>0</v>
      </c>
      <c r="DB56" s="725">
        <f>+-IF(DB$48=Development!$M$12,Development!$G$266*Development!$J$214,0)</f>
        <v>0</v>
      </c>
      <c r="DC56" s="725">
        <f>+-IF(DC$48=Development!$M$12,Development!$G$266*Development!$J$214,0)</f>
        <v>0</v>
      </c>
      <c r="DD56" s="725">
        <f>+-IF(DD$48=Development!$M$12,Development!$G$266*Development!$J$214,0)</f>
        <v>0</v>
      </c>
      <c r="DE56" s="725">
        <f>+-IF(DE$48=Development!$M$12,Development!$G$266*Development!$J$214,0)</f>
        <v>0</v>
      </c>
      <c r="DF56" s="725">
        <f>+-IF(DF$48=Development!$M$12,Development!$G$266*Development!$J$214,0)</f>
        <v>0</v>
      </c>
      <c r="DG56" s="725">
        <f>+-IF(DG$48=Development!$M$12,Development!$G$266*Development!$J$214,0)</f>
        <v>0</v>
      </c>
      <c r="DH56" s="725">
        <f>+-IF(DH$48=Development!$M$12,Development!$G$266*Development!$J$214,0)</f>
        <v>0</v>
      </c>
      <c r="DI56" s="725">
        <f>+-IF(DI$48=Development!$M$12,Development!$G$266*Development!$J$214,0)</f>
        <v>0</v>
      </c>
      <c r="DJ56" s="725">
        <f>+-IF(DJ$48=Development!$M$12,Development!$G$266*Development!$J$214,0)</f>
        <v>0</v>
      </c>
      <c r="DK56" s="725">
        <f>+-IF(DK$48=Development!$M$12,Development!$G$266*Development!$J$214,0)</f>
        <v>0</v>
      </c>
      <c r="DL56" s="725">
        <f>+-IF(DL$48=Development!$M$12,Development!$G$266*Development!$J$214,0)</f>
        <v>0</v>
      </c>
      <c r="DM56" s="725">
        <f>+-IF(DM$48=Development!$M$12,Development!$G$266*Development!$J$214,0)</f>
        <v>0</v>
      </c>
      <c r="DN56" s="725">
        <f>+-IF(DN$48=Development!$M$12,Development!$G$266*Development!$J$214,0)</f>
        <v>0</v>
      </c>
      <c r="DO56" s="725">
        <f>+-IF(DO$48=Development!$M$12,Development!$G$266*Development!$J$214,0)</f>
        <v>0</v>
      </c>
      <c r="DP56" s="725">
        <f>+-IF(DP$48=Development!$M$12,Development!$G$266*Development!$J$214,0)</f>
        <v>0</v>
      </c>
      <c r="DQ56" s="725">
        <f>+-IF(DQ$48=Development!$M$12,Development!$G$266*Development!$J$214,0)</f>
        <v>0</v>
      </c>
      <c r="DR56" s="725">
        <f>+-IF(DR$48=Development!$M$12,Development!$G$266*Development!$J$214,0)</f>
        <v>0</v>
      </c>
      <c r="DS56" s="725">
        <f>+-IF(DS$48=Development!$M$12,Development!$G$266*Development!$J$214,0)</f>
        <v>0</v>
      </c>
      <c r="DT56" s="725">
        <f>+-IF(DT$48=Development!$M$12,Development!$G$266*Development!$J$214,0)</f>
        <v>0</v>
      </c>
      <c r="DU56" s="725">
        <f>+-IF(DU$48=Development!$M$12,Development!$G$266*Development!$J$214,0)</f>
        <v>0</v>
      </c>
      <c r="DV56" s="725">
        <f>+-IF(DV$48=Development!$M$12,Development!$G$266*Development!$J$214,0)</f>
        <v>0</v>
      </c>
      <c r="DW56" s="725">
        <f>+-IF(DW$48=Development!$M$12,Development!$G$266*Development!$J$214,0)</f>
        <v>0</v>
      </c>
      <c r="DX56" s="725">
        <f>+-IF(DX$48=Development!$M$12,Development!$G$266*Development!$J$214,0)</f>
        <v>0</v>
      </c>
      <c r="DY56" s="725">
        <f>+-IF(DY$48=Development!$M$12,Development!$G$266*Development!$J$214,0)</f>
        <v>0</v>
      </c>
      <c r="DZ56" s="725">
        <f>+-IF(DZ$48=Development!$M$12,Development!$G$266*Development!$J$214,0)</f>
        <v>0</v>
      </c>
      <c r="EA56" s="725">
        <f>+-IF(EA$48=Development!$M$12,Development!$G$266*Development!$J$214,0)</f>
        <v>0</v>
      </c>
      <c r="EB56" s="725">
        <f>+-IF(EB$48=Development!$M$12,Development!$G$266*Development!$J$214,0)</f>
        <v>0</v>
      </c>
      <c r="EC56" s="725">
        <f>+-IF(EC$48=Development!$M$12,Development!$G$266*Development!$J$214,0)</f>
        <v>0</v>
      </c>
      <c r="ED56" s="725">
        <f>+-IF(ED$48=Development!$M$12,Development!$G$266*Development!$J$214,0)</f>
        <v>0</v>
      </c>
      <c r="EE56" s="725">
        <f>+-IF(EE$48=Development!$M$12,Development!$G$266*Development!$J$214,0)</f>
        <v>0</v>
      </c>
      <c r="EF56" s="725">
        <f>+-IF(EF$48=Development!$M$12,Development!$G$266*Development!$J$214,0)</f>
        <v>0</v>
      </c>
      <c r="EG56" s="725">
        <f>+-IF(EG$48=Development!$M$12,Development!$G$266*Development!$J$214,0)</f>
        <v>0</v>
      </c>
      <c r="EH56" s="725">
        <f>+-IF(EH$48=Development!$M$12,Development!$G$266*Development!$J$214,0)</f>
        <v>0</v>
      </c>
      <c r="EI56" s="725">
        <f>+-IF(EI$48=Development!$M$12,Development!$G$266*Development!$J$214,0)</f>
        <v>0</v>
      </c>
      <c r="EJ56" s="725">
        <f>+-IF(EJ$48=Development!$M$12,Development!$G$266*Development!$J$214,0)</f>
        <v>0</v>
      </c>
      <c r="EK56" s="725">
        <f>+-IF(EK$48=Development!$M$12,Development!$G$266*Development!$J$214,0)</f>
        <v>0</v>
      </c>
      <c r="EL56" s="725">
        <f>+-IF(EL$48=Development!$M$12,Development!$G$266*Development!$J$214,0)</f>
        <v>0</v>
      </c>
      <c r="EM56" s="725">
        <f>+-IF(EM$48=Development!$M$12,Development!$G$266*Development!$J$214,0)</f>
        <v>0</v>
      </c>
      <c r="EN56" s="725">
        <f>+-IF(EN$48=Development!$M$12,Development!$G$266*Development!$J$214,0)</f>
        <v>0</v>
      </c>
      <c r="EO56" s="725">
        <f>+-IF(EO$48=Development!$M$12,Development!$G$266*Development!$J$214,0)</f>
        <v>0</v>
      </c>
      <c r="EP56" s="725">
        <f>+-IF(EP$48=Development!$M$12,Development!$G$266*Development!$J$214,0)</f>
        <v>0</v>
      </c>
      <c r="EQ56" s="725">
        <f>+-IF(EQ$48=Development!$M$12,Development!$G$266*Development!$J$214,0)</f>
        <v>0</v>
      </c>
      <c r="ER56" s="725">
        <f>+-IF(ER$48=Development!$M$12,Development!$G$266*Development!$J$214,0)</f>
        <v>0</v>
      </c>
      <c r="ES56" s="725">
        <f>+-IF(ES$48=Development!$M$12,Development!$G$266*Development!$J$214,0)</f>
        <v>0</v>
      </c>
      <c r="ET56" s="725">
        <f>+-IF(ET$48=Development!$M$12,Development!$G$266*Development!$J$214,0)</f>
        <v>0</v>
      </c>
      <c r="EU56" s="725">
        <f>+-IF(EU$48=Development!$M$12,Development!$G$266*Development!$J$214,0)</f>
        <v>0</v>
      </c>
      <c r="EV56" s="725">
        <f>+-IF(EV$48=Development!$M$12,Development!$G$266*Development!$J$214,0)</f>
        <v>0</v>
      </c>
      <c r="EW56" s="725">
        <f>+-IF(EW$48=Development!$M$12,Development!$G$266*Development!$J$214,0)</f>
        <v>0</v>
      </c>
      <c r="EX56" s="725">
        <f>+-IF(EX$48=Development!$M$12,Development!$G$266*Development!$J$214,0)</f>
        <v>0</v>
      </c>
      <c r="EY56" s="725">
        <f>+-IF(EY$48=Development!$M$12,Development!$G$266*Development!$J$214,0)</f>
        <v>0</v>
      </c>
      <c r="EZ56" s="725">
        <f>+-IF(EZ$48=Development!$M$12,Development!$G$266*Development!$J$214,0)</f>
        <v>0</v>
      </c>
      <c r="FA56" s="725">
        <f>+-IF(FA$48=Development!$M$12,Development!$G$266*Development!$J$214,0)</f>
        <v>0</v>
      </c>
      <c r="FB56" s="725">
        <f>+-IF(FB$48=Development!$M$12,Development!$G$266*Development!$J$214,0)</f>
        <v>0</v>
      </c>
      <c r="FC56" s="725">
        <f>+-IF(FC$48=Development!$M$12,Development!$G$266*Development!$J$214,0)</f>
        <v>0</v>
      </c>
      <c r="FD56" s="725">
        <f>+-IF(FD$48=Development!$M$12,Development!$G$266*Development!$J$214,0)</f>
        <v>0</v>
      </c>
      <c r="FE56" s="725">
        <f>+-IF(FE$48=Development!$M$12,Development!$G$266*Development!$J$214,0)</f>
        <v>0</v>
      </c>
      <c r="FF56" s="725">
        <f>+-IF(FF$48=Development!$M$12,Development!$G$266*Development!$J$214,0)</f>
        <v>0</v>
      </c>
      <c r="FG56" s="725">
        <f>+-IF(FG$48=Development!$M$12,Development!$G$266*Development!$J$214,0)</f>
        <v>0</v>
      </c>
      <c r="FH56" s="725">
        <f>+-IF(FH$48=Development!$M$12,Development!$G$266*Development!$J$214,0)</f>
        <v>0</v>
      </c>
      <c r="FI56" s="725">
        <f>+-IF(FI$48=Development!$M$12,Development!$G$266*Development!$J$214,0)</f>
        <v>0</v>
      </c>
      <c r="FJ56" s="725">
        <f>+-IF(FJ$48=Development!$M$12,Development!$G$266*Development!$J$214,0)</f>
        <v>0</v>
      </c>
      <c r="FK56" s="725">
        <f>+-IF(FK$48=Development!$M$12,Development!$G$266*Development!$J$214,0)</f>
        <v>0</v>
      </c>
      <c r="FL56" s="725">
        <f>+-IF(FL$48=Development!$M$12,Development!$G$266*Development!$J$214,0)</f>
        <v>0</v>
      </c>
      <c r="FM56" s="725">
        <f>+-IF(FM$48=Development!$M$12,Development!$G$266*Development!$J$214,0)</f>
        <v>0</v>
      </c>
      <c r="FN56" s="725">
        <f>+-IF(FN$48=Development!$M$12,Development!$G$266*Development!$J$214,0)</f>
        <v>0</v>
      </c>
      <c r="FO56" s="725">
        <f>+-IF(FO$48=Development!$M$12,Development!$G$266*Development!$J$214,0)</f>
        <v>0</v>
      </c>
      <c r="FP56" s="725">
        <f>+-IF(FP$48=Development!$M$12,Development!$G$266*Development!$J$214,0)</f>
        <v>0</v>
      </c>
      <c r="FQ56" s="725">
        <f>+-IF(FQ$48=Development!$M$12,Development!$G$266*Development!$J$214,0)</f>
        <v>0</v>
      </c>
      <c r="FR56" s="725">
        <f>+-IF(FR$48=Development!$M$12,Development!$G$266*Development!$J$214,0)</f>
        <v>0</v>
      </c>
      <c r="FS56" s="725">
        <f>+-IF(FS$48=Development!$M$12,Development!$G$266*Development!$J$214,0)</f>
        <v>0</v>
      </c>
      <c r="FT56" s="725">
        <f>+-IF(FT$48=Development!$M$12,Development!$G$266*Development!$J$214,0)</f>
        <v>0</v>
      </c>
      <c r="FU56" s="725">
        <f>+-IF(FU$48=Development!$M$12,Development!$G$266*Development!$J$214,0)</f>
        <v>0</v>
      </c>
      <c r="FV56" s="725">
        <f>+-IF(FV$48=Development!$M$12,Development!$G$266*Development!$J$214,0)</f>
        <v>0</v>
      </c>
      <c r="FW56" s="725">
        <f>+-IF(FW$48=Development!$M$12,Development!$G$266*Development!$J$214,0)</f>
        <v>0</v>
      </c>
      <c r="FX56" s="725">
        <f>+-IF(FX$48=Development!$M$12,Development!$G$266*Development!$J$214,0)</f>
        <v>0</v>
      </c>
      <c r="FY56" s="725">
        <f>+-IF(FY$48=Development!$M$12,Development!$G$266*Development!$J$214,0)</f>
        <v>0</v>
      </c>
      <c r="FZ56" s="725">
        <f>+-IF(FZ$48=Development!$M$12,Development!$G$266*Development!$J$214,0)</f>
        <v>0</v>
      </c>
      <c r="GA56" s="725">
        <f>+-IF(GA$48=Development!$M$12,Development!$G$266*Development!$J$214,0)</f>
        <v>0</v>
      </c>
      <c r="GB56" s="725">
        <f>+-IF(GB$48=Development!$M$12,Development!$G$266*Development!$J$214,0)</f>
        <v>0</v>
      </c>
      <c r="GC56" s="725">
        <f>+-IF(GC$48=Development!$M$12,Development!$G$266*Development!$J$214,0)</f>
        <v>0</v>
      </c>
      <c r="GD56" s="725">
        <f>+-IF(GD$48=Development!$M$12,Development!$G$266*Development!$J$214,0)</f>
        <v>0</v>
      </c>
      <c r="GE56" s="725">
        <f>+-IF(GE$48=Development!$M$12,Development!$G$266*Development!$J$214,0)</f>
        <v>0</v>
      </c>
      <c r="GF56" s="725">
        <f>+-IF(GF$48=Development!$M$12,Development!$G$266*Development!$J$214,0)</f>
        <v>0</v>
      </c>
      <c r="GG56" s="725">
        <f>+-IF(GG$48=Development!$M$12,Development!$G$266*Development!$J$214,0)</f>
        <v>0</v>
      </c>
      <c r="GH56" s="725">
        <f>+-IF(GH$48=Development!$M$12,Development!$G$266*Development!$J$214,0)</f>
        <v>0</v>
      </c>
      <c r="GI56" s="725">
        <f>+-IF(GI$48=Development!$M$12,Development!$G$266*Development!$J$214,0)</f>
        <v>0</v>
      </c>
      <c r="GJ56" s="725">
        <f>+-IF(GJ$48=Development!$M$12,Development!$G$266*Development!$J$214,0)</f>
        <v>0</v>
      </c>
      <c r="GK56" s="725">
        <f>+-IF(GK$48=Development!$M$12,Development!$G$266*Development!$J$214,0)</f>
        <v>0</v>
      </c>
      <c r="GL56" s="725">
        <f>+-IF(GL$48=Development!$M$12,Development!$G$266*Development!$J$214,0)</f>
        <v>0</v>
      </c>
      <c r="GM56" s="725">
        <f>+-IF(GM$48=Development!$M$12,Development!$G$266*Development!$J$214,0)</f>
        <v>0</v>
      </c>
      <c r="GN56" s="725">
        <f>+-IF(GN$48=Development!$M$12,Development!$G$266*Development!$J$214,0)</f>
        <v>0</v>
      </c>
      <c r="GO56" s="725">
        <f>+-IF(GO$48=Development!$M$12,Development!$G$266*Development!$J$214,0)</f>
        <v>0</v>
      </c>
      <c r="GP56" s="725">
        <f>+-IF(GP$48=Development!$M$12,Development!$G$266*Development!$J$214,0)</f>
        <v>0</v>
      </c>
      <c r="GQ56" s="725">
        <f>+-IF(GQ$48=Development!$M$12,Development!$G$266*Development!$J$214,0)</f>
        <v>0</v>
      </c>
      <c r="GR56" s="725">
        <f>+-IF(GR$48=Development!$M$12,Development!$G$266*Development!$J$214,0)</f>
        <v>0</v>
      </c>
      <c r="GS56" s="725">
        <f>+-IF(GS$48=Development!$M$12,Development!$G$266*Development!$J$214,0)</f>
        <v>0</v>
      </c>
      <c r="GT56" s="725">
        <f>+-IF(GT$48=Development!$M$12,Development!$G$266*Development!$J$214,0)</f>
        <v>0</v>
      </c>
      <c r="GU56" s="725">
        <f>+-IF(GU$48=Development!$M$12,Development!$G$266*Development!$J$214,0)</f>
        <v>0</v>
      </c>
      <c r="GV56" s="725">
        <f>+-IF(GV$48=Development!$M$12,Development!$G$266*Development!$J$214,0)</f>
        <v>0</v>
      </c>
      <c r="GW56" s="725">
        <f>+-IF(GW$48=Development!$M$12,Development!$G$266*Development!$J$214,0)</f>
        <v>0</v>
      </c>
      <c r="GX56" s="725">
        <f>+-IF(GX$48=Development!$M$12,Development!$G$266*Development!$J$214,0)</f>
        <v>0</v>
      </c>
      <c r="GY56" s="725">
        <f>+-IF(GY$48=Development!$M$12,Development!$G$266*Development!$J$214,0)</f>
        <v>0</v>
      </c>
      <c r="GZ56" s="725">
        <f>+-IF(GZ$48=Development!$M$12,Development!$G$266*Development!$J$214,0)</f>
        <v>0</v>
      </c>
      <c r="HA56" s="725">
        <f>+-IF(HA$48=Development!$M$12,Development!$G$266*Development!$J$214,0)</f>
        <v>0</v>
      </c>
      <c r="HB56" s="725">
        <f>+-IF(HB$48=Development!$M$12,Development!$G$266*Development!$J$214,0)</f>
        <v>0</v>
      </c>
      <c r="HC56" s="725">
        <f>+-IF(HC$48=Development!$M$12,Development!$G$266*Development!$J$214,0)</f>
        <v>0</v>
      </c>
      <c r="HD56" s="725">
        <f>+-IF(HD$48=Development!$M$12,Development!$G$266*Development!$J$214,0)</f>
        <v>0</v>
      </c>
      <c r="HE56" s="725">
        <f>+-IF(HE$48=Development!$M$12,Development!$G$266*Development!$J$214,0)</f>
        <v>0</v>
      </c>
      <c r="HF56" s="725">
        <f>+-IF(HF$48=Development!$M$12,Development!$G$266*Development!$J$214,0)</f>
        <v>0</v>
      </c>
      <c r="HG56" s="725">
        <f>+-IF(HG$48=Development!$M$12,Development!$G$266*Development!$J$214,0)</f>
        <v>0</v>
      </c>
      <c r="HH56" s="725">
        <f>+-IF(HH$48=Development!$M$12,Development!$G$266*Development!$J$214,0)</f>
        <v>0</v>
      </c>
      <c r="HI56" s="725">
        <f>+-IF(HI$48=Development!$M$12,Development!$G$266*Development!$J$214,0)</f>
        <v>0</v>
      </c>
      <c r="HJ56" s="725">
        <f>+-IF(HJ$48=Development!$M$12,Development!$G$266*Development!$J$214,0)</f>
        <v>0</v>
      </c>
      <c r="HK56" s="725">
        <f>+-IF(HK$48=Development!$M$12,Development!$G$266*Development!$J$214,0)</f>
        <v>0</v>
      </c>
      <c r="HL56" s="725">
        <f>+-IF(HL$48=Development!$M$12,Development!$G$266*Development!$J$214,0)</f>
        <v>0</v>
      </c>
      <c r="HM56" s="725">
        <f>+-IF(HM$48=Development!$M$12,Development!$G$266*Development!$J$214,0)</f>
        <v>0</v>
      </c>
      <c r="HN56" s="725">
        <f>+-IF(HN$48=Development!$M$12,Development!$G$266*Development!$J$214,0)</f>
        <v>0</v>
      </c>
      <c r="HO56" s="725">
        <f>+-IF(HO$48=Development!$M$12,Development!$G$266*Development!$J$214,0)</f>
        <v>0</v>
      </c>
      <c r="HP56" s="725">
        <f>+-IF(HP$48=Development!$M$12,Development!$G$266*Development!$J$214,0)</f>
        <v>0</v>
      </c>
      <c r="HQ56" s="725">
        <f>+-IF(HQ$48=Development!$M$12,Development!$G$266*Development!$J$214,0)</f>
        <v>0</v>
      </c>
      <c r="HR56" s="725">
        <f>+-IF(HR$48=Development!$M$12,Development!$G$266*Development!$J$214,0)</f>
        <v>0</v>
      </c>
      <c r="HS56" s="725">
        <f>+-IF(HS$48=Development!$M$12,Development!$G$266*Development!$J$214,0)</f>
        <v>0</v>
      </c>
      <c r="HT56" s="725">
        <f>+-IF(HT$48=Development!$M$12,Development!$G$266*Development!$J$214,0)</f>
        <v>0</v>
      </c>
      <c r="HU56" s="725">
        <f>+-IF(HU$48=Development!$M$12,Development!$G$266*Development!$J$214,0)</f>
        <v>0</v>
      </c>
      <c r="HV56" s="725">
        <f>+-IF(HV$48=Development!$M$12,Development!$G$266*Development!$J$214,0)</f>
        <v>0</v>
      </c>
      <c r="HW56" s="725">
        <f>+-IF(HW$48=Development!$M$12,Development!$G$266*Development!$J$214,0)</f>
        <v>0</v>
      </c>
      <c r="HX56" s="725">
        <f>+-IF(HX$48=Development!$M$12,Development!$G$266*Development!$J$214,0)</f>
        <v>0</v>
      </c>
      <c r="HY56" s="725">
        <f>+-IF(HY$48=Development!$M$12,Development!$G$266*Development!$J$214,0)</f>
        <v>0</v>
      </c>
      <c r="HZ56" s="725">
        <f>+-IF(HZ$48=Development!$M$12,Development!$G$266*Development!$J$214,0)</f>
        <v>0</v>
      </c>
      <c r="IA56" s="725">
        <f>+-IF(IA$48=Development!$M$12,Development!$G$266*Development!$J$214,0)</f>
        <v>0</v>
      </c>
      <c r="IB56" s="725">
        <f>+-IF(IB$48=Development!$M$12,Development!$G$266*Development!$J$214,0)</f>
        <v>0</v>
      </c>
      <c r="IC56" s="725">
        <f>+-IF(IC$48=Development!$M$12,Development!$G$266*Development!$J$214,0)</f>
        <v>0</v>
      </c>
      <c r="ID56" s="725">
        <f>+-IF(ID$48=Development!$M$12,Development!$G$266*Development!$J$214,0)</f>
        <v>0</v>
      </c>
      <c r="IE56" s="725">
        <f>+-IF(IE$48=Development!$M$12,Development!$G$266*Development!$J$214,0)</f>
        <v>0</v>
      </c>
      <c r="IF56" s="725">
        <f>+-IF(IF$48=Development!$M$12,Development!$G$266*Development!$J$214,0)</f>
        <v>0</v>
      </c>
      <c r="IG56" s="725">
        <f>+-IF(IG$48=Development!$M$12,Development!$G$266*Development!$J$214,0)</f>
        <v>0</v>
      </c>
      <c r="IH56" s="725">
        <f>+-IF(IH$48=Development!$M$12,Development!$G$266*Development!$J$214,0)</f>
        <v>0</v>
      </c>
      <c r="II56" s="725">
        <f>+-IF(II$48=Development!$M$12,Development!$G$266*Development!$J$214,0)</f>
        <v>0</v>
      </c>
      <c r="IJ56" s="725">
        <f>+-IF(IJ$48=Development!$M$12,Development!$G$266*Development!$J$214,0)</f>
        <v>0</v>
      </c>
      <c r="IK56" s="725">
        <f>+-IF(IK$48=Development!$M$12,Development!$G$266*Development!$J$214,0)</f>
        <v>0</v>
      </c>
      <c r="IL56" s="725">
        <f>+-IF(IL$48=Development!$M$12,Development!$G$266*Development!$J$214,0)</f>
        <v>0</v>
      </c>
    </row>
    <row r="57" spans="1:247" s="676" customFormat="1">
      <c r="B57" s="747" t="s">
        <v>664</v>
      </c>
      <c r="C57" s="747"/>
      <c r="D57" s="748"/>
      <c r="E57" s="804">
        <f t="shared" ca="1" si="19"/>
        <v>-155320080.9239563</v>
      </c>
      <c r="F57" s="725">
        <f>+-IF(F$48=Development!$M$12,Development!$G$267,0)</f>
        <v>0</v>
      </c>
      <c r="G57" s="725">
        <f>+-IF(G$48=Development!$M$12,Development!$G$267,0)</f>
        <v>0</v>
      </c>
      <c r="H57" s="725">
        <f>+-IF(H$48=Development!$M$12,Development!$G$267,0)</f>
        <v>0</v>
      </c>
      <c r="I57" s="725">
        <f>+-IF(I$48=Development!$M$12,Development!$G$267,0)</f>
        <v>0</v>
      </c>
      <c r="J57" s="725">
        <f>+-IF(J$48=Development!$M$12,Development!$G$267,0)</f>
        <v>0</v>
      </c>
      <c r="K57" s="725">
        <f>+-IF(K$48=Development!$M$12,Development!$G$267,0)</f>
        <v>0</v>
      </c>
      <c r="L57" s="725">
        <f>+-IF(L$48=Development!$M$12,Development!$G$267,0)</f>
        <v>0</v>
      </c>
      <c r="M57" s="725">
        <f>+-IF(M$48=Development!$M$12,Development!$G$267,0)</f>
        <v>0</v>
      </c>
      <c r="N57" s="725">
        <f>+-IF(N$48=Development!$M$12,Development!$G$267,0)</f>
        <v>0</v>
      </c>
      <c r="O57" s="725">
        <f>+-IF(O$48=Development!$M$12,Development!$G$267,0)</f>
        <v>0</v>
      </c>
      <c r="P57" s="725">
        <f>+-IF(P$48=Development!$M$12,Development!$G$267,0)</f>
        <v>0</v>
      </c>
      <c r="Q57" s="725">
        <f>+-IF(Q$48=Development!$M$12,Development!$G$267,0)</f>
        <v>0</v>
      </c>
      <c r="R57" s="725">
        <f>+-IF(R$48=Development!$M$12,Development!$G$267,0)</f>
        <v>0</v>
      </c>
      <c r="S57" s="725">
        <f>+-IF(S$48=Development!$M$12,Development!$G$267,0)</f>
        <v>0</v>
      </c>
      <c r="T57" s="725">
        <f>+-IF(T$48=Development!$M$12,Development!$G$267,0)</f>
        <v>0</v>
      </c>
      <c r="U57" s="725">
        <f>+-IF(U$48=Development!$M$12,Development!$G$267,0)</f>
        <v>0</v>
      </c>
      <c r="V57" s="725">
        <f>+-IF(V$48=Development!$M$12,Development!$G$267,0)</f>
        <v>0</v>
      </c>
      <c r="W57" s="725">
        <f>+-IF(W$48=Development!$M$12,Development!$G$267,0)</f>
        <v>0</v>
      </c>
      <c r="X57" s="725">
        <f>+-IF(X$48=Development!$M$12,Development!$G$267,0)</f>
        <v>0</v>
      </c>
      <c r="Y57" s="725">
        <f>+-IF(Y$48=Development!$M$12,Development!$G$267,0)</f>
        <v>0</v>
      </c>
      <c r="Z57" s="725">
        <f>+-IF(Z$48=Development!$M$12,Development!$G$267,0)</f>
        <v>0</v>
      </c>
      <c r="AA57" s="725">
        <f>+-IF(AA$48=Development!$M$12,Development!$G$267,0)</f>
        <v>0</v>
      </c>
      <c r="AB57" s="725">
        <f>+-IF(AB$48=Development!$M$12,Development!$G$267,0)</f>
        <v>0</v>
      </c>
      <c r="AC57" s="725">
        <f>+-IF(AC$48=Development!$M$12,Development!$G$267,0)</f>
        <v>0</v>
      </c>
      <c r="AD57" s="725">
        <f>+-IF(AD$48=Development!$M$12,Development!$G$267,0)</f>
        <v>0</v>
      </c>
      <c r="AE57" s="725">
        <f>+-IF(AE$48=Development!$M$12,Development!$G$267,0)</f>
        <v>0</v>
      </c>
      <c r="AF57" s="725">
        <f>+-IF(AF$48=Development!$M$12,Development!$G$267,0)</f>
        <v>0</v>
      </c>
      <c r="AG57" s="725">
        <f>+-IF(AG$48=Development!$M$12,Development!$G$267,0)</f>
        <v>0</v>
      </c>
      <c r="AH57" s="725">
        <f>+-IF(AH$48=Development!$M$12,Development!$G$267,0)</f>
        <v>0</v>
      </c>
      <c r="AI57" s="725">
        <f>+-IF(AI$48=Development!$M$12,Development!$G$267,0)</f>
        <v>0</v>
      </c>
      <c r="AJ57" s="725">
        <f>+-IF(AJ$48=Development!$M$12,Development!$G$267,0)</f>
        <v>0</v>
      </c>
      <c r="AK57" s="725">
        <f>+-IF(AK$48=Development!$M$12,Development!$G$267,0)</f>
        <v>0</v>
      </c>
      <c r="AL57" s="725">
        <f>+-IF(AL$48=Development!$M$12,Development!$G$267,0)</f>
        <v>0</v>
      </c>
      <c r="AM57" s="725">
        <f>+-IF(AM$48=Development!$M$12,Development!$G$267,0)</f>
        <v>0</v>
      </c>
      <c r="AN57" s="725">
        <f>+-IF(AN$48=Development!$M$12,Development!$G$267,0)</f>
        <v>0</v>
      </c>
      <c r="AO57" s="725">
        <f>+-IF(AO$48=Development!$M$12,Development!$G$267,0)</f>
        <v>0</v>
      </c>
      <c r="AP57" s="725">
        <f>+-IF(AP$48=Development!$M$12,Development!$G$267,0)</f>
        <v>0</v>
      </c>
      <c r="AQ57" s="725">
        <f>+-IF(AQ$48=Development!$M$12,Development!$G$267,0)</f>
        <v>0</v>
      </c>
      <c r="AR57" s="725">
        <f>+-IF(AR$48=Development!$M$12,Development!$G$267,0)</f>
        <v>0</v>
      </c>
      <c r="AS57" s="725">
        <f>+-IF(AS$48=Development!$M$12,Development!$G$267,0)</f>
        <v>0</v>
      </c>
      <c r="AT57" s="725">
        <f>+-IF(AT$48=Development!$M$12,Development!$G$267,0)</f>
        <v>0</v>
      </c>
      <c r="AU57" s="725">
        <f>+-IF(AU$48=Development!$M$12,Development!$G$267,0)</f>
        <v>0</v>
      </c>
      <c r="AV57" s="725">
        <f>+-IF(AV$48=Development!$M$12,Development!$G$267,0)</f>
        <v>0</v>
      </c>
      <c r="AW57" s="725">
        <f ca="1">+-IF(AW$48=Development!$M$12,Development!$G$267,0)</f>
        <v>-155320080.9239563</v>
      </c>
      <c r="AX57" s="725">
        <f>+-IF(AX$48=Development!$M$12,Development!$G$267,0)</f>
        <v>0</v>
      </c>
      <c r="AY57" s="725">
        <f>+-IF(AY$48=Development!$M$12,Development!$G$267,0)</f>
        <v>0</v>
      </c>
      <c r="AZ57" s="725">
        <f>+-IF(AZ$48=Development!$M$12,Development!$G$267,0)</f>
        <v>0</v>
      </c>
      <c r="BA57" s="725">
        <f>+-IF(BA$48=Development!$M$12,Development!$G$267,0)</f>
        <v>0</v>
      </c>
      <c r="BB57" s="725">
        <f>+-IF(BB$48=Development!$M$12,Development!$G$267,0)</f>
        <v>0</v>
      </c>
      <c r="BC57" s="725">
        <f>+-IF(BC$48=Development!$M$12,Development!$G$267,0)</f>
        <v>0</v>
      </c>
      <c r="BD57" s="725">
        <f>+-IF(BD$48=Development!$M$12,Development!$G$267,0)</f>
        <v>0</v>
      </c>
      <c r="BE57" s="725">
        <f>+-IF(BE$48=Development!$M$12,Development!$G$267,0)</f>
        <v>0</v>
      </c>
      <c r="BF57" s="725">
        <f>+-IF(BF$48=Development!$M$12,Development!$G$267,0)</f>
        <v>0</v>
      </c>
      <c r="BG57" s="725">
        <f>+-IF(BG$48=Development!$M$12,Development!$G$267,0)</f>
        <v>0</v>
      </c>
      <c r="BH57" s="725">
        <f>+-IF(BH$48=Development!$M$12,Development!$G$267,0)</f>
        <v>0</v>
      </c>
      <c r="BI57" s="725">
        <f>+-IF(BI$48=Development!$M$12,Development!$G$267,0)</f>
        <v>0</v>
      </c>
      <c r="BJ57" s="725">
        <f>+-IF(BJ$48=Development!$M$12,Development!$G$267,0)</f>
        <v>0</v>
      </c>
      <c r="BK57" s="725">
        <f>+-IF(BK$48=Development!$M$12,Development!$G$267,0)</f>
        <v>0</v>
      </c>
      <c r="BL57" s="725">
        <f>+-IF(BL$48=Development!$M$12,Development!$G$267,0)</f>
        <v>0</v>
      </c>
      <c r="BM57" s="725">
        <f>+-IF(BM$48=Development!$M$12,Development!$G$267,0)</f>
        <v>0</v>
      </c>
      <c r="BN57" s="725">
        <f>+-IF(BN$48=Development!$M$12,Development!$G$267,0)</f>
        <v>0</v>
      </c>
      <c r="BO57" s="725">
        <f>+-IF(BO$48=Development!$M$12,Development!$G$267,0)</f>
        <v>0</v>
      </c>
      <c r="BP57" s="725">
        <f>+-IF(BP$48=Development!$M$12,Development!$G$267,0)</f>
        <v>0</v>
      </c>
      <c r="BQ57" s="725">
        <f>+-IF(BQ$48=Development!$M$12,Development!$G$267,0)</f>
        <v>0</v>
      </c>
      <c r="BR57" s="725">
        <f>+-IF(BR$48=Development!$M$12,Development!$G$267,0)</f>
        <v>0</v>
      </c>
      <c r="BS57" s="725">
        <f>+-IF(BS$48=Development!$M$12,Development!$G$267,0)</f>
        <v>0</v>
      </c>
      <c r="BT57" s="725">
        <f>+-IF(BT$48=Development!$M$12,Development!$G$267,0)</f>
        <v>0</v>
      </c>
      <c r="BU57" s="725">
        <f>+-IF(BU$48=Development!$M$12,Development!$G$267,0)</f>
        <v>0</v>
      </c>
      <c r="BV57" s="725">
        <f>+-IF(BV$48=Development!$M$12,Development!$G$267,0)</f>
        <v>0</v>
      </c>
      <c r="BW57" s="725">
        <f>+-IF(BW$48=Development!$M$12,Development!$G$267,0)</f>
        <v>0</v>
      </c>
      <c r="BX57" s="725">
        <f>+-IF(BX$48=Development!$M$12,Development!$G$267,0)</f>
        <v>0</v>
      </c>
      <c r="BY57" s="725">
        <f>+-IF(BY$48=Development!$M$12,Development!$G$267,0)</f>
        <v>0</v>
      </c>
      <c r="BZ57" s="725">
        <f>+-IF(BZ$48=Development!$M$12,Development!$G$267,0)</f>
        <v>0</v>
      </c>
      <c r="CA57" s="725">
        <f>+-IF(CA$48=Development!$M$12,Development!$G$267,0)</f>
        <v>0</v>
      </c>
      <c r="CB57" s="725">
        <f>+-IF(CB$48=Development!$M$12,Development!$G$267,0)</f>
        <v>0</v>
      </c>
      <c r="CC57" s="725">
        <f>+-IF(CC$48=Development!$M$12,Development!$G$267,0)</f>
        <v>0</v>
      </c>
      <c r="CD57" s="725">
        <f>+-IF(CD$48=Development!$M$12,Development!$G$267,0)</f>
        <v>0</v>
      </c>
      <c r="CE57" s="725">
        <f>+-IF(CE$48=Development!$M$12,Development!$G$267,0)</f>
        <v>0</v>
      </c>
      <c r="CF57" s="725">
        <f>+-IF(CF$48=Development!$M$12,Development!$G$267,0)</f>
        <v>0</v>
      </c>
      <c r="CG57" s="725">
        <f>+-IF(CG$48=Development!$M$12,Development!$G$267,0)</f>
        <v>0</v>
      </c>
      <c r="CH57" s="725">
        <f>+-IF(CH$48=Development!$M$12,Development!$G$267,0)</f>
        <v>0</v>
      </c>
      <c r="CI57" s="725">
        <f>+-IF(CI$48=Development!$M$12,Development!$G$267,0)</f>
        <v>0</v>
      </c>
      <c r="CJ57" s="725">
        <f>+-IF(CJ$48=Development!$M$12,Development!$G$267,0)</f>
        <v>0</v>
      </c>
      <c r="CK57" s="725">
        <f>+-IF(CK$48=Development!$M$12,Development!$G$267,0)</f>
        <v>0</v>
      </c>
      <c r="CL57" s="725">
        <f>+-IF(CL$48=Development!$M$12,Development!$G$267,0)</f>
        <v>0</v>
      </c>
      <c r="CM57" s="725">
        <f>+-IF(CM$48=Development!$M$12,Development!$G$267,0)</f>
        <v>0</v>
      </c>
      <c r="CN57" s="725">
        <f>+-IF(CN$48=Development!$M$12,Development!$G$267,0)</f>
        <v>0</v>
      </c>
      <c r="CO57" s="725">
        <f>+-IF(CO$48=Development!$M$12,Development!$G$267,0)</f>
        <v>0</v>
      </c>
      <c r="CP57" s="725">
        <f>+-IF(CP$48=Development!$M$12,Development!$G$267,0)</f>
        <v>0</v>
      </c>
      <c r="CQ57" s="725">
        <f>+-IF(CQ$48=Development!$M$12,Development!$G$267,0)</f>
        <v>0</v>
      </c>
      <c r="CR57" s="725">
        <f>+-IF(CR$48=Development!$M$12,Development!$G$267,0)</f>
        <v>0</v>
      </c>
      <c r="CS57" s="725">
        <f>+-IF(CS$48=Development!$M$12,Development!$G$267,0)</f>
        <v>0</v>
      </c>
      <c r="CT57" s="725">
        <f>+-IF(CT$48=Development!$M$12,Development!$G$267,0)</f>
        <v>0</v>
      </c>
      <c r="CU57" s="725">
        <f>+-IF(CU$48=Development!$M$12,Development!$G$267,0)</f>
        <v>0</v>
      </c>
      <c r="CV57" s="725">
        <f>+-IF(CV$48=Development!$M$12,Development!$G$267,0)</f>
        <v>0</v>
      </c>
      <c r="CW57" s="725">
        <f>+-IF(CW$48=Development!$M$12,Development!$G$267,0)</f>
        <v>0</v>
      </c>
      <c r="CX57" s="725">
        <f>+-IF(CX$48=Development!$M$12,Development!$G$267,0)</f>
        <v>0</v>
      </c>
      <c r="CY57" s="725">
        <f>+-IF(CY$48=Development!$M$12,Development!$G$267,0)</f>
        <v>0</v>
      </c>
      <c r="CZ57" s="725">
        <f>+-IF(CZ$48=Development!$M$12,Development!$G$267,0)</f>
        <v>0</v>
      </c>
      <c r="DA57" s="725">
        <f>+-IF(DA$48=Development!$M$12,Development!$G$267,0)</f>
        <v>0</v>
      </c>
      <c r="DB57" s="725">
        <f>+-IF(DB$48=Development!$M$12,Development!$G$267,0)</f>
        <v>0</v>
      </c>
      <c r="DC57" s="725">
        <f>+-IF(DC$48=Development!$M$12,Development!$G$267,0)</f>
        <v>0</v>
      </c>
      <c r="DD57" s="725">
        <f>+-IF(DD$48=Development!$M$12,Development!$G$267,0)</f>
        <v>0</v>
      </c>
      <c r="DE57" s="725">
        <f>+-IF(DE$48=Development!$M$12,Development!$G$267,0)</f>
        <v>0</v>
      </c>
      <c r="DF57" s="725">
        <f>+-IF(DF$48=Development!$M$12,Development!$G$267,0)</f>
        <v>0</v>
      </c>
      <c r="DG57" s="725">
        <f>+-IF(DG$48=Development!$M$12,Development!$G$267,0)</f>
        <v>0</v>
      </c>
      <c r="DH57" s="725">
        <f>+-IF(DH$48=Development!$M$12,Development!$G$267,0)</f>
        <v>0</v>
      </c>
      <c r="DI57" s="725">
        <f>+-IF(DI$48=Development!$M$12,Development!$G$267,0)</f>
        <v>0</v>
      </c>
      <c r="DJ57" s="725">
        <f>+-IF(DJ$48=Development!$M$12,Development!$G$267,0)</f>
        <v>0</v>
      </c>
      <c r="DK57" s="725">
        <f>+-IF(DK$48=Development!$M$12,Development!$G$267,0)</f>
        <v>0</v>
      </c>
      <c r="DL57" s="725">
        <f>+-IF(DL$48=Development!$M$12,Development!$G$267,0)</f>
        <v>0</v>
      </c>
      <c r="DM57" s="725">
        <f>+-IF(DM$48=Development!$M$12,Development!$G$267,0)</f>
        <v>0</v>
      </c>
      <c r="DN57" s="725">
        <f>+-IF(DN$48=Development!$M$12,Development!$G$267,0)</f>
        <v>0</v>
      </c>
      <c r="DO57" s="725">
        <f>+-IF(DO$48=Development!$M$12,Development!$G$267,0)</f>
        <v>0</v>
      </c>
      <c r="DP57" s="725">
        <f>+-IF(DP$48=Development!$M$12,Development!$G$267,0)</f>
        <v>0</v>
      </c>
      <c r="DQ57" s="725">
        <f>+-IF(DQ$48=Development!$M$12,Development!$G$267,0)</f>
        <v>0</v>
      </c>
      <c r="DR57" s="725">
        <f>+-IF(DR$48=Development!$M$12,Development!$G$267,0)</f>
        <v>0</v>
      </c>
      <c r="DS57" s="725">
        <f>+-IF(DS$48=Development!$M$12,Development!$G$267,0)</f>
        <v>0</v>
      </c>
      <c r="DT57" s="725">
        <f>+-IF(DT$48=Development!$M$12,Development!$G$267,0)</f>
        <v>0</v>
      </c>
      <c r="DU57" s="725">
        <f>+-IF(DU$48=Development!$M$12,Development!$G$267,0)</f>
        <v>0</v>
      </c>
      <c r="DV57" s="725">
        <f>+-IF(DV$48=Development!$M$12,Development!$G$267,0)</f>
        <v>0</v>
      </c>
      <c r="DW57" s="725">
        <f>+-IF(DW$48=Development!$M$12,Development!$G$267,0)</f>
        <v>0</v>
      </c>
      <c r="DX57" s="725">
        <f>+-IF(DX$48=Development!$M$12,Development!$G$267,0)</f>
        <v>0</v>
      </c>
      <c r="DY57" s="725">
        <f>+-IF(DY$48=Development!$M$12,Development!$G$267,0)</f>
        <v>0</v>
      </c>
      <c r="DZ57" s="725">
        <f>+-IF(DZ$48=Development!$M$12,Development!$G$267,0)</f>
        <v>0</v>
      </c>
      <c r="EA57" s="725">
        <f>+-IF(EA$48=Development!$M$12,Development!$G$267,0)</f>
        <v>0</v>
      </c>
      <c r="EB57" s="725">
        <f>+-IF(EB$48=Development!$M$12,Development!$G$267,0)</f>
        <v>0</v>
      </c>
      <c r="EC57" s="725">
        <f>+-IF(EC$48=Development!$M$12,Development!$G$267,0)</f>
        <v>0</v>
      </c>
      <c r="ED57" s="725">
        <f>+-IF(ED$48=Development!$M$12,Development!$G$267,0)</f>
        <v>0</v>
      </c>
      <c r="EE57" s="725">
        <f>+-IF(EE$48=Development!$M$12,Development!$G$267,0)</f>
        <v>0</v>
      </c>
      <c r="EF57" s="725">
        <f>+-IF(EF$48=Development!$M$12,Development!$G$267,0)</f>
        <v>0</v>
      </c>
      <c r="EG57" s="725">
        <f>+-IF(EG$48=Development!$M$12,Development!$G$267,0)</f>
        <v>0</v>
      </c>
      <c r="EH57" s="725">
        <f>+-IF(EH$48=Development!$M$12,Development!$G$267,0)</f>
        <v>0</v>
      </c>
      <c r="EI57" s="725">
        <f>+-IF(EI$48=Development!$M$12,Development!$G$267,0)</f>
        <v>0</v>
      </c>
      <c r="EJ57" s="725">
        <f>+-IF(EJ$48=Development!$M$12,Development!$G$267,0)</f>
        <v>0</v>
      </c>
      <c r="EK57" s="725">
        <f>+-IF(EK$48=Development!$M$12,Development!$G$267,0)</f>
        <v>0</v>
      </c>
      <c r="EL57" s="725">
        <f>+-IF(EL$48=Development!$M$12,Development!$G$267,0)</f>
        <v>0</v>
      </c>
      <c r="EM57" s="725">
        <f>+-IF(EM$48=Development!$M$12,Development!$G$267,0)</f>
        <v>0</v>
      </c>
      <c r="EN57" s="725">
        <f>+-IF(EN$48=Development!$M$12,Development!$G$267,0)</f>
        <v>0</v>
      </c>
      <c r="EO57" s="725">
        <f>+-IF(EO$48=Development!$M$12,Development!$G$267,0)</f>
        <v>0</v>
      </c>
      <c r="EP57" s="725">
        <f>+-IF(EP$48=Development!$M$12,Development!$G$267,0)</f>
        <v>0</v>
      </c>
      <c r="EQ57" s="725">
        <f>+-IF(EQ$48=Development!$M$12,Development!$G$267,0)</f>
        <v>0</v>
      </c>
      <c r="ER57" s="725">
        <f>+-IF(ER$48=Development!$M$12,Development!$G$267,0)</f>
        <v>0</v>
      </c>
      <c r="ES57" s="725">
        <f>+-IF(ES$48=Development!$M$12,Development!$G$267,0)</f>
        <v>0</v>
      </c>
      <c r="ET57" s="725">
        <f>+-IF(ET$48=Development!$M$12,Development!$G$267,0)</f>
        <v>0</v>
      </c>
      <c r="EU57" s="725">
        <f>+-IF(EU$48=Development!$M$12,Development!$G$267,0)</f>
        <v>0</v>
      </c>
      <c r="EV57" s="725">
        <f>+-IF(EV$48=Development!$M$12,Development!$G$267,0)</f>
        <v>0</v>
      </c>
      <c r="EW57" s="725">
        <f>+-IF(EW$48=Development!$M$12,Development!$G$267,0)</f>
        <v>0</v>
      </c>
      <c r="EX57" s="725">
        <f>+-IF(EX$48=Development!$M$12,Development!$G$267,0)</f>
        <v>0</v>
      </c>
      <c r="EY57" s="725">
        <f>+-IF(EY$48=Development!$M$12,Development!$G$267,0)</f>
        <v>0</v>
      </c>
      <c r="EZ57" s="725">
        <f>+-IF(EZ$48=Development!$M$12,Development!$G$267,0)</f>
        <v>0</v>
      </c>
      <c r="FA57" s="725">
        <f>+-IF(FA$48=Development!$M$12,Development!$G$267,0)</f>
        <v>0</v>
      </c>
      <c r="FB57" s="725">
        <f>+-IF(FB$48=Development!$M$12,Development!$G$267,0)</f>
        <v>0</v>
      </c>
      <c r="FC57" s="725">
        <f>+-IF(FC$48=Development!$M$12,Development!$G$267,0)</f>
        <v>0</v>
      </c>
      <c r="FD57" s="725">
        <f>+-IF(FD$48=Development!$M$12,Development!$G$267,0)</f>
        <v>0</v>
      </c>
      <c r="FE57" s="725">
        <f>+-IF(FE$48=Development!$M$12,Development!$G$267,0)</f>
        <v>0</v>
      </c>
      <c r="FF57" s="725">
        <f>+-IF(FF$48=Development!$M$12,Development!$G$267,0)</f>
        <v>0</v>
      </c>
      <c r="FG57" s="725">
        <f>+-IF(FG$48=Development!$M$12,Development!$G$267,0)</f>
        <v>0</v>
      </c>
      <c r="FH57" s="725">
        <f>+-IF(FH$48=Development!$M$12,Development!$G$267,0)</f>
        <v>0</v>
      </c>
      <c r="FI57" s="725">
        <f>+-IF(FI$48=Development!$M$12,Development!$G$267,0)</f>
        <v>0</v>
      </c>
      <c r="FJ57" s="725">
        <f>+-IF(FJ$48=Development!$M$12,Development!$G$267,0)</f>
        <v>0</v>
      </c>
      <c r="FK57" s="725">
        <f>+-IF(FK$48=Development!$M$12,Development!$G$267,0)</f>
        <v>0</v>
      </c>
      <c r="FL57" s="725">
        <f>+-IF(FL$48=Development!$M$12,Development!$G$267,0)</f>
        <v>0</v>
      </c>
      <c r="FM57" s="725">
        <f>+-IF(FM$48=Development!$M$12,Development!$G$267,0)</f>
        <v>0</v>
      </c>
      <c r="FN57" s="725">
        <f>+-IF(FN$48=Development!$M$12,Development!$G$267,0)</f>
        <v>0</v>
      </c>
      <c r="FO57" s="725">
        <f>+-IF(FO$48=Development!$M$12,Development!$G$267,0)</f>
        <v>0</v>
      </c>
      <c r="FP57" s="725">
        <f>+-IF(FP$48=Development!$M$12,Development!$G$267,0)</f>
        <v>0</v>
      </c>
      <c r="FQ57" s="725">
        <f>+-IF(FQ$48=Development!$M$12,Development!$G$267,0)</f>
        <v>0</v>
      </c>
      <c r="FR57" s="725">
        <f>+-IF(FR$48=Development!$M$12,Development!$G$267,0)</f>
        <v>0</v>
      </c>
      <c r="FS57" s="725">
        <f>+-IF(FS$48=Development!$M$12,Development!$G$267,0)</f>
        <v>0</v>
      </c>
      <c r="FT57" s="725">
        <f>+-IF(FT$48=Development!$M$12,Development!$G$267,0)</f>
        <v>0</v>
      </c>
      <c r="FU57" s="725">
        <f>+-IF(FU$48=Development!$M$12,Development!$G$267,0)</f>
        <v>0</v>
      </c>
      <c r="FV57" s="725">
        <f>+-IF(FV$48=Development!$M$12,Development!$G$267,0)</f>
        <v>0</v>
      </c>
      <c r="FW57" s="725">
        <f>+-IF(FW$48=Development!$M$12,Development!$G$267,0)</f>
        <v>0</v>
      </c>
      <c r="FX57" s="725">
        <f>+-IF(FX$48=Development!$M$12,Development!$G$267,0)</f>
        <v>0</v>
      </c>
      <c r="FY57" s="725">
        <f>+-IF(FY$48=Development!$M$12,Development!$G$267,0)</f>
        <v>0</v>
      </c>
      <c r="FZ57" s="725">
        <f>+-IF(FZ$48=Development!$M$12,Development!$G$267,0)</f>
        <v>0</v>
      </c>
      <c r="GA57" s="725">
        <f>+-IF(GA$48=Development!$M$12,Development!$G$267,0)</f>
        <v>0</v>
      </c>
      <c r="GB57" s="725">
        <f>+-IF(GB$48=Development!$M$12,Development!$G$267,0)</f>
        <v>0</v>
      </c>
      <c r="GC57" s="725">
        <f>+-IF(GC$48=Development!$M$12,Development!$G$267,0)</f>
        <v>0</v>
      </c>
      <c r="GD57" s="725">
        <f>+-IF(GD$48=Development!$M$12,Development!$G$267,0)</f>
        <v>0</v>
      </c>
      <c r="GE57" s="725">
        <f>+-IF(GE$48=Development!$M$12,Development!$G$267,0)</f>
        <v>0</v>
      </c>
      <c r="GF57" s="725">
        <f>+-IF(GF$48=Development!$M$12,Development!$G$267,0)</f>
        <v>0</v>
      </c>
      <c r="GG57" s="725">
        <f>+-IF(GG$48=Development!$M$12,Development!$G$267,0)</f>
        <v>0</v>
      </c>
      <c r="GH57" s="725">
        <f>+-IF(GH$48=Development!$M$12,Development!$G$267,0)</f>
        <v>0</v>
      </c>
      <c r="GI57" s="725">
        <f>+-IF(GI$48=Development!$M$12,Development!$G$267,0)</f>
        <v>0</v>
      </c>
      <c r="GJ57" s="725">
        <f>+-IF(GJ$48=Development!$M$12,Development!$G$267,0)</f>
        <v>0</v>
      </c>
      <c r="GK57" s="725">
        <f>+-IF(GK$48=Development!$M$12,Development!$G$267,0)</f>
        <v>0</v>
      </c>
      <c r="GL57" s="725">
        <f>+-IF(GL$48=Development!$M$12,Development!$G$267,0)</f>
        <v>0</v>
      </c>
      <c r="GM57" s="725">
        <f>+-IF(GM$48=Development!$M$12,Development!$G$267,0)</f>
        <v>0</v>
      </c>
      <c r="GN57" s="725">
        <f>+-IF(GN$48=Development!$M$12,Development!$G$267,0)</f>
        <v>0</v>
      </c>
      <c r="GO57" s="725">
        <f>+-IF(GO$48=Development!$M$12,Development!$G$267,0)</f>
        <v>0</v>
      </c>
      <c r="GP57" s="725">
        <f>+-IF(GP$48=Development!$M$12,Development!$G$267,0)</f>
        <v>0</v>
      </c>
      <c r="GQ57" s="725">
        <f>+-IF(GQ$48=Development!$M$12,Development!$G$267,0)</f>
        <v>0</v>
      </c>
      <c r="GR57" s="725">
        <f>+-IF(GR$48=Development!$M$12,Development!$G$267,0)</f>
        <v>0</v>
      </c>
      <c r="GS57" s="725">
        <f>+-IF(GS$48=Development!$M$12,Development!$G$267,0)</f>
        <v>0</v>
      </c>
      <c r="GT57" s="725">
        <f>+-IF(GT$48=Development!$M$12,Development!$G$267,0)</f>
        <v>0</v>
      </c>
      <c r="GU57" s="725">
        <f>+-IF(GU$48=Development!$M$12,Development!$G$267,0)</f>
        <v>0</v>
      </c>
      <c r="GV57" s="725">
        <f>+-IF(GV$48=Development!$M$12,Development!$G$267,0)</f>
        <v>0</v>
      </c>
      <c r="GW57" s="725">
        <f>+-IF(GW$48=Development!$M$12,Development!$G$267,0)</f>
        <v>0</v>
      </c>
      <c r="GX57" s="725">
        <f>+-IF(GX$48=Development!$M$12,Development!$G$267,0)</f>
        <v>0</v>
      </c>
      <c r="GY57" s="725">
        <f>+-IF(GY$48=Development!$M$12,Development!$G$267,0)</f>
        <v>0</v>
      </c>
      <c r="GZ57" s="725">
        <f>+-IF(GZ$48=Development!$M$12,Development!$G$267,0)</f>
        <v>0</v>
      </c>
      <c r="HA57" s="725">
        <f>+-IF(HA$48=Development!$M$12,Development!$G$267,0)</f>
        <v>0</v>
      </c>
      <c r="HB57" s="725">
        <f>+-IF(HB$48=Development!$M$12,Development!$G$267,0)</f>
        <v>0</v>
      </c>
      <c r="HC57" s="725">
        <f>+-IF(HC$48=Development!$M$12,Development!$G$267,0)</f>
        <v>0</v>
      </c>
      <c r="HD57" s="725">
        <f>+-IF(HD$48=Development!$M$12,Development!$G$267,0)</f>
        <v>0</v>
      </c>
      <c r="HE57" s="725">
        <f>+-IF(HE$48=Development!$M$12,Development!$G$267,0)</f>
        <v>0</v>
      </c>
      <c r="HF57" s="725">
        <f>+-IF(HF$48=Development!$M$12,Development!$G$267,0)</f>
        <v>0</v>
      </c>
      <c r="HG57" s="725">
        <f>+-IF(HG$48=Development!$M$12,Development!$G$267,0)</f>
        <v>0</v>
      </c>
      <c r="HH57" s="725">
        <f>+-IF(HH$48=Development!$M$12,Development!$G$267,0)</f>
        <v>0</v>
      </c>
      <c r="HI57" s="725">
        <f>+-IF(HI$48=Development!$M$12,Development!$G$267,0)</f>
        <v>0</v>
      </c>
      <c r="HJ57" s="725">
        <f>+-IF(HJ$48=Development!$M$12,Development!$G$267,0)</f>
        <v>0</v>
      </c>
      <c r="HK57" s="725">
        <f>+-IF(HK$48=Development!$M$12,Development!$G$267,0)</f>
        <v>0</v>
      </c>
      <c r="HL57" s="725">
        <f>+-IF(HL$48=Development!$M$12,Development!$G$267,0)</f>
        <v>0</v>
      </c>
      <c r="HM57" s="725">
        <f>+-IF(HM$48=Development!$M$12,Development!$G$267,0)</f>
        <v>0</v>
      </c>
      <c r="HN57" s="725">
        <f>+-IF(HN$48=Development!$M$12,Development!$G$267,0)</f>
        <v>0</v>
      </c>
      <c r="HO57" s="725">
        <f>+-IF(HO$48=Development!$M$12,Development!$G$267,0)</f>
        <v>0</v>
      </c>
      <c r="HP57" s="725">
        <f>+-IF(HP$48=Development!$M$12,Development!$G$267,0)</f>
        <v>0</v>
      </c>
      <c r="HQ57" s="725">
        <f>+-IF(HQ$48=Development!$M$12,Development!$G$267,0)</f>
        <v>0</v>
      </c>
      <c r="HR57" s="725">
        <f>+-IF(HR$48=Development!$M$12,Development!$G$267,0)</f>
        <v>0</v>
      </c>
      <c r="HS57" s="725">
        <f>+-IF(HS$48=Development!$M$12,Development!$G$267,0)</f>
        <v>0</v>
      </c>
      <c r="HT57" s="725">
        <f>+-IF(HT$48=Development!$M$12,Development!$G$267,0)</f>
        <v>0</v>
      </c>
      <c r="HU57" s="725">
        <f>+-IF(HU$48=Development!$M$12,Development!$G$267,0)</f>
        <v>0</v>
      </c>
      <c r="HV57" s="725">
        <f>+-IF(HV$48=Development!$M$12,Development!$G$267,0)</f>
        <v>0</v>
      </c>
      <c r="HW57" s="725">
        <f>+-IF(HW$48=Development!$M$12,Development!$G$267,0)</f>
        <v>0</v>
      </c>
      <c r="HX57" s="725">
        <f>+-IF(HX$48=Development!$M$12,Development!$G$267,0)</f>
        <v>0</v>
      </c>
      <c r="HY57" s="725">
        <f>+-IF(HY$48=Development!$M$12,Development!$G$267,0)</f>
        <v>0</v>
      </c>
      <c r="HZ57" s="725">
        <f>+-IF(HZ$48=Development!$M$12,Development!$G$267,0)</f>
        <v>0</v>
      </c>
      <c r="IA57" s="725">
        <f>+-IF(IA$48=Development!$M$12,Development!$G$267,0)</f>
        <v>0</v>
      </c>
      <c r="IB57" s="725">
        <f>+-IF(IB$48=Development!$M$12,Development!$G$267,0)</f>
        <v>0</v>
      </c>
      <c r="IC57" s="725">
        <f>+-IF(IC$48=Development!$M$12,Development!$G$267,0)</f>
        <v>0</v>
      </c>
      <c r="ID57" s="725">
        <f>+-IF(ID$48=Development!$M$12,Development!$G$267,0)</f>
        <v>0</v>
      </c>
      <c r="IE57" s="725">
        <f>+-IF(IE$48=Development!$M$12,Development!$G$267,0)</f>
        <v>0</v>
      </c>
      <c r="IF57" s="725">
        <f>+-IF(IF$48=Development!$M$12,Development!$G$267,0)</f>
        <v>0</v>
      </c>
      <c r="IG57" s="725">
        <f>+-IF(IG$48=Development!$M$12,Development!$G$267,0)</f>
        <v>0</v>
      </c>
      <c r="IH57" s="725">
        <f>+-IF(IH$48=Development!$M$12,Development!$G$267,0)</f>
        <v>0</v>
      </c>
      <c r="II57" s="725">
        <f>+-IF(II$48=Development!$M$12,Development!$G$267,0)</f>
        <v>0</v>
      </c>
      <c r="IJ57" s="725">
        <f>+-IF(IJ$48=Development!$M$12,Development!$G$267,0)</f>
        <v>0</v>
      </c>
      <c r="IK57" s="725">
        <f>+-IF(IK$48=Development!$M$12,Development!$G$267,0)</f>
        <v>0</v>
      </c>
      <c r="IL57" s="725">
        <f>+-IF(IL$48=Development!$M$12,Development!$G$267,0)</f>
        <v>0</v>
      </c>
    </row>
    <row r="58" spans="1:247" s="676" customFormat="1">
      <c r="A58" s="1256"/>
      <c r="B58" s="747" t="s">
        <v>667</v>
      </c>
      <c r="C58" s="747"/>
      <c r="D58" s="748"/>
      <c r="E58" s="804">
        <f t="shared" ca="1" si="19"/>
        <v>236412885.18793851</v>
      </c>
      <c r="F58" s="725">
        <f>+IF(F$48=Development!$M$12,'Executive Summary'!$E$57-('Executive Summary'!$E$66*'Executive Summary'!$E$57),0)</f>
        <v>0</v>
      </c>
      <c r="G58" s="725">
        <f>+IF(G$48=Development!$M$12,'Executive Summary'!$E$57-('Executive Summary'!$E$66*'Executive Summary'!$E$57),0)</f>
        <v>0</v>
      </c>
      <c r="H58" s="725">
        <f>+IF(H$48=Development!$M$12,'Executive Summary'!$E$57-('Executive Summary'!$E$66*'Executive Summary'!$E$57),0)</f>
        <v>0</v>
      </c>
      <c r="I58" s="725">
        <f>+IF(I$48=Development!$M$12,'Executive Summary'!$E$57-('Executive Summary'!$E$66*'Executive Summary'!$E$57),0)</f>
        <v>0</v>
      </c>
      <c r="J58" s="725">
        <f>+IF(J$48=Development!$M$12,'Executive Summary'!$E$57-('Executive Summary'!$E$66*'Executive Summary'!$E$57),0)</f>
        <v>0</v>
      </c>
      <c r="K58" s="725">
        <f>+IF(K$48=Development!$M$12,'Executive Summary'!$E$57-('Executive Summary'!$E$66*'Executive Summary'!$E$57),0)</f>
        <v>0</v>
      </c>
      <c r="L58" s="725">
        <f>+IF(L$48=Development!$M$12,'Executive Summary'!$E$57-('Executive Summary'!$E$66*'Executive Summary'!$E$57),0)</f>
        <v>0</v>
      </c>
      <c r="M58" s="725">
        <f>+IF(M$48=Development!$M$12,'Executive Summary'!$E$57-('Executive Summary'!$E$66*'Executive Summary'!$E$57),0)</f>
        <v>0</v>
      </c>
      <c r="N58" s="725">
        <f>+IF(N$48=Development!$M$12,'Executive Summary'!$E$57-('Executive Summary'!$E$66*'Executive Summary'!$E$57),0)</f>
        <v>0</v>
      </c>
      <c r="O58" s="725">
        <f>+IF(O$48=Development!$M$12,'Executive Summary'!$E$57-('Executive Summary'!$E$66*'Executive Summary'!$E$57),0)</f>
        <v>0</v>
      </c>
      <c r="P58" s="725">
        <f>+IF(P$48=Development!$M$12,'Executive Summary'!$E$57-('Executive Summary'!$E$66*'Executive Summary'!$E$57),0)</f>
        <v>0</v>
      </c>
      <c r="Q58" s="725">
        <f>+IF(Q$48=Development!$M$12,'Executive Summary'!$E$57-('Executive Summary'!$E$66*'Executive Summary'!$E$57),0)</f>
        <v>0</v>
      </c>
      <c r="R58" s="725">
        <f>+IF(R$48=Development!$M$12,'Executive Summary'!$E$57-('Executive Summary'!$E$66*'Executive Summary'!$E$57),0)</f>
        <v>0</v>
      </c>
      <c r="S58" s="725">
        <f>+IF(S$48=Development!$M$12,'Executive Summary'!$E$57-('Executive Summary'!$E$66*'Executive Summary'!$E$57),0)</f>
        <v>0</v>
      </c>
      <c r="T58" s="725">
        <f>+IF(T$48=Development!$M$12,'Executive Summary'!$E$57-('Executive Summary'!$E$66*'Executive Summary'!$E$57),0)</f>
        <v>0</v>
      </c>
      <c r="U58" s="725">
        <f>+IF(U$48=Development!$M$12,'Executive Summary'!$E$57-('Executive Summary'!$E$66*'Executive Summary'!$E$57),0)</f>
        <v>0</v>
      </c>
      <c r="V58" s="725">
        <f>+IF(V$48=Development!$M$12,'Executive Summary'!$E$57-('Executive Summary'!$E$66*'Executive Summary'!$E$57),0)</f>
        <v>0</v>
      </c>
      <c r="W58" s="725">
        <f>+IF(W$48=Development!$M$12,'Executive Summary'!$E$57-('Executive Summary'!$E$66*'Executive Summary'!$E$57),0)</f>
        <v>0</v>
      </c>
      <c r="X58" s="725">
        <f>+IF(X$48=Development!$M$12,'Executive Summary'!$E$57-('Executive Summary'!$E$66*'Executive Summary'!$E$57),0)</f>
        <v>0</v>
      </c>
      <c r="Y58" s="725">
        <f>+IF(Y$48=Development!$M$12,'Executive Summary'!$E$57-('Executive Summary'!$E$66*'Executive Summary'!$E$57),0)</f>
        <v>0</v>
      </c>
      <c r="Z58" s="725">
        <f>+IF(Z$48=Development!$M$12,'Executive Summary'!$E$57-('Executive Summary'!$E$66*'Executive Summary'!$E$57),0)</f>
        <v>0</v>
      </c>
      <c r="AA58" s="725">
        <f>+IF(AA$48=Development!$M$12,'Executive Summary'!$E$57-('Executive Summary'!$E$66*'Executive Summary'!$E$57),0)</f>
        <v>0</v>
      </c>
      <c r="AB58" s="725">
        <f>+IF(AB$48=Development!$M$12,'Executive Summary'!$E$57-('Executive Summary'!$E$66*'Executive Summary'!$E$57),0)</f>
        <v>0</v>
      </c>
      <c r="AC58" s="725">
        <f>+IF(AC$48=Development!$M$12,'Executive Summary'!$E$57-('Executive Summary'!$E$66*'Executive Summary'!$E$57),0)</f>
        <v>0</v>
      </c>
      <c r="AD58" s="725">
        <f>+IF(AD$48=Development!$M$12,'Executive Summary'!$E$57-('Executive Summary'!$E$66*'Executive Summary'!$E$57),0)</f>
        <v>0</v>
      </c>
      <c r="AE58" s="725">
        <f>+IF(AE$48=Development!$M$12,'Executive Summary'!$E$57-('Executive Summary'!$E$66*'Executive Summary'!$E$57),0)</f>
        <v>0</v>
      </c>
      <c r="AF58" s="725">
        <f>+IF(AF$48=Development!$M$12,'Executive Summary'!$E$57-('Executive Summary'!$E$66*'Executive Summary'!$E$57),0)</f>
        <v>0</v>
      </c>
      <c r="AG58" s="725">
        <f>+IF(AG$48=Development!$M$12,'Executive Summary'!$E$57-('Executive Summary'!$E$66*'Executive Summary'!$E$57),0)</f>
        <v>0</v>
      </c>
      <c r="AH58" s="725">
        <f>+IF(AH$48=Development!$M$12,'Executive Summary'!$E$57-('Executive Summary'!$E$66*'Executive Summary'!$E$57),0)</f>
        <v>0</v>
      </c>
      <c r="AI58" s="725">
        <f>+IF(AI$48=Development!$M$12,'Executive Summary'!$E$57-('Executive Summary'!$E$66*'Executive Summary'!$E$57),0)</f>
        <v>0</v>
      </c>
      <c r="AJ58" s="725">
        <f>+IF(AJ$48=Development!$M$12,'Executive Summary'!$E$57-('Executive Summary'!$E$66*'Executive Summary'!$E$57),0)</f>
        <v>0</v>
      </c>
      <c r="AK58" s="725">
        <f>+IF(AK$48=Development!$M$12,'Executive Summary'!$E$57-('Executive Summary'!$E$66*'Executive Summary'!$E$57),0)</f>
        <v>0</v>
      </c>
      <c r="AL58" s="725">
        <f>+IF(AL$48=Development!$M$12,'Executive Summary'!$E$57-('Executive Summary'!$E$66*'Executive Summary'!$E$57),0)</f>
        <v>0</v>
      </c>
      <c r="AM58" s="725">
        <f>+IF(AM$48=Development!$M$12,'Executive Summary'!$E$57-('Executive Summary'!$E$66*'Executive Summary'!$E$57),0)</f>
        <v>0</v>
      </c>
      <c r="AN58" s="725">
        <f>+IF(AN$48=Development!$M$12,'Executive Summary'!$E$57-('Executive Summary'!$E$66*'Executive Summary'!$E$57),0)</f>
        <v>0</v>
      </c>
      <c r="AO58" s="725">
        <f>+IF(AO$48=Development!$M$12,'Executive Summary'!$E$57-('Executive Summary'!$E$66*'Executive Summary'!$E$57),0)</f>
        <v>0</v>
      </c>
      <c r="AP58" s="725">
        <f>+IF(AP$48=Development!$M$12,'Executive Summary'!$E$57-('Executive Summary'!$E$66*'Executive Summary'!$E$57),0)</f>
        <v>0</v>
      </c>
      <c r="AQ58" s="725">
        <f>+IF(AQ$48=Development!$M$12,'Executive Summary'!$E$57-('Executive Summary'!$E$66*'Executive Summary'!$E$57),0)</f>
        <v>0</v>
      </c>
      <c r="AR58" s="725">
        <f>+IF(AR$48=Development!$M$12,'Executive Summary'!$E$57-('Executive Summary'!$E$66*'Executive Summary'!$E$57),0)</f>
        <v>0</v>
      </c>
      <c r="AS58" s="725">
        <f>+IF(AS$48=Development!$M$12,'Executive Summary'!$E$57-('Executive Summary'!$E$66*'Executive Summary'!$E$57),0)</f>
        <v>0</v>
      </c>
      <c r="AT58" s="725">
        <f>+IF(AT$48=Development!$M$12,'Executive Summary'!$E$57-('Executive Summary'!$E$66*'Executive Summary'!$E$57),0)</f>
        <v>0</v>
      </c>
      <c r="AU58" s="725">
        <f>+IF(AU$48=Development!$M$12,'Executive Summary'!$E$57-('Executive Summary'!$E$66*'Executive Summary'!$E$57),0)</f>
        <v>0</v>
      </c>
      <c r="AV58" s="725">
        <f>+IF(AV$48=Development!$M$12,'Executive Summary'!$E$57-('Executive Summary'!$E$66*'Executive Summary'!$E$57),0)</f>
        <v>0</v>
      </c>
      <c r="AW58" s="725">
        <f ca="1">+IF(AW$48=Development!$M$12,'Executive Summary'!$E$57-('Executive Summary'!$E$66*'Executive Summary'!$E$57),0)</f>
        <v>236412885.18793851</v>
      </c>
      <c r="AX58" s="725">
        <f>+IF(AX$48=Development!$M$12,'Executive Summary'!$E$57-('Executive Summary'!$E$66*'Executive Summary'!$E$57),0)</f>
        <v>0</v>
      </c>
      <c r="AY58" s="725">
        <f>+IF(AY$48=Development!$M$12,'Executive Summary'!$E$57-('Executive Summary'!$E$66*'Executive Summary'!$E$57),0)</f>
        <v>0</v>
      </c>
      <c r="AZ58" s="725">
        <f>+IF(AZ$48=Development!$M$12,'Executive Summary'!$E$57-('Executive Summary'!$E$66*'Executive Summary'!$E$57),0)</f>
        <v>0</v>
      </c>
      <c r="BA58" s="725">
        <f>+IF(BA$48=Development!$M$12,'Executive Summary'!$E$57-('Executive Summary'!$E$66*'Executive Summary'!$E$57),0)</f>
        <v>0</v>
      </c>
      <c r="BB58" s="725">
        <f>+IF(BB$48=Development!$M$12,'Executive Summary'!$E$57-('Executive Summary'!$E$66*'Executive Summary'!$E$57),0)</f>
        <v>0</v>
      </c>
      <c r="BC58" s="725">
        <f>+IF(BC$48=Development!$M$12,'Executive Summary'!$E$57-('Executive Summary'!$E$66*'Executive Summary'!$E$57),0)</f>
        <v>0</v>
      </c>
      <c r="BD58" s="725">
        <f>+IF(BD$48=Development!$M$12,'Executive Summary'!$E$57-('Executive Summary'!$E$66*'Executive Summary'!$E$57),0)</f>
        <v>0</v>
      </c>
      <c r="BE58" s="725">
        <f>+IF(BE$48=Development!$M$12,'Executive Summary'!$E$57-('Executive Summary'!$E$66*'Executive Summary'!$E$57),0)</f>
        <v>0</v>
      </c>
      <c r="BF58" s="725">
        <f>+IF(BF$48=Development!$M$12,'Executive Summary'!$E$57-('Executive Summary'!$E$66*'Executive Summary'!$E$57),0)</f>
        <v>0</v>
      </c>
      <c r="BG58" s="725">
        <f>+IF(BG$48=Development!$M$12,'Executive Summary'!$E$57-('Executive Summary'!$E$66*'Executive Summary'!$E$57),0)</f>
        <v>0</v>
      </c>
      <c r="BH58" s="725">
        <f>+IF(BH$48=Development!$M$12,'Executive Summary'!$E$57-('Executive Summary'!$E$66*'Executive Summary'!$E$57),0)</f>
        <v>0</v>
      </c>
      <c r="BI58" s="725">
        <f>+IF(BI$48=Development!$M$12,'Executive Summary'!$E$57-('Executive Summary'!$E$66*'Executive Summary'!$E$57),0)</f>
        <v>0</v>
      </c>
      <c r="BJ58" s="725">
        <f>+IF(BJ$48=Development!$M$12,'Executive Summary'!$E$57-('Executive Summary'!$E$66*'Executive Summary'!$E$57),0)</f>
        <v>0</v>
      </c>
      <c r="BK58" s="725">
        <f>+IF(BK$48=Development!$M$12,'Executive Summary'!$E$57-('Executive Summary'!$E$66*'Executive Summary'!$E$57),0)</f>
        <v>0</v>
      </c>
      <c r="BL58" s="725">
        <f>+IF(BL$48=Development!$M$12,'Executive Summary'!$E$57-('Executive Summary'!$E$66*'Executive Summary'!$E$57),0)</f>
        <v>0</v>
      </c>
      <c r="BM58" s="725">
        <f>+IF(BM$48=Development!$M$12,'Executive Summary'!$E$57-('Executive Summary'!$E$66*'Executive Summary'!$E$57),0)</f>
        <v>0</v>
      </c>
      <c r="BN58" s="725">
        <f>+IF(BN$48=Development!$M$12,'Executive Summary'!$E$57-('Executive Summary'!$E$66*'Executive Summary'!$E$57),0)</f>
        <v>0</v>
      </c>
      <c r="BO58" s="725">
        <f>+IF(BO$48=Development!$M$12,'Executive Summary'!$E$57-('Executive Summary'!$E$66*'Executive Summary'!$E$57),0)</f>
        <v>0</v>
      </c>
      <c r="BP58" s="725">
        <f>+IF(BP$48=Development!$M$12,'Executive Summary'!$E$57-('Executive Summary'!$E$66*'Executive Summary'!$E$57),0)</f>
        <v>0</v>
      </c>
      <c r="BQ58" s="725">
        <f>+IF(BQ$48=Development!$M$12,'Executive Summary'!$E$57-('Executive Summary'!$E$66*'Executive Summary'!$E$57),0)</f>
        <v>0</v>
      </c>
      <c r="BR58" s="725">
        <f>+IF(BR$48=Development!$M$12,'Executive Summary'!$E$57-('Executive Summary'!$E$66*'Executive Summary'!$E$57),0)</f>
        <v>0</v>
      </c>
      <c r="BS58" s="725">
        <f>+IF(BS$48=Development!$M$12,'Executive Summary'!$E$57-('Executive Summary'!$E$66*'Executive Summary'!$E$57),0)</f>
        <v>0</v>
      </c>
      <c r="BT58" s="725">
        <f>+IF(BT$48=Development!$M$12,'Executive Summary'!$E$57-('Executive Summary'!$E$66*'Executive Summary'!$E$57),0)</f>
        <v>0</v>
      </c>
      <c r="BU58" s="725">
        <f>+IF(BU$48=Development!$M$12,'Executive Summary'!$E$57-('Executive Summary'!$E$66*'Executive Summary'!$E$57),0)</f>
        <v>0</v>
      </c>
      <c r="BV58" s="725">
        <f>+IF(BV$48=Development!$M$12,'Executive Summary'!$E$57-('Executive Summary'!$E$66*'Executive Summary'!$E$57),0)</f>
        <v>0</v>
      </c>
      <c r="BW58" s="725">
        <f>+IF(BW$48=Development!$M$12,'Executive Summary'!$E$57-('Executive Summary'!$E$66*'Executive Summary'!$E$57),0)</f>
        <v>0</v>
      </c>
      <c r="BX58" s="725">
        <f>+IF(BX$48=Development!$M$12,'Executive Summary'!$E$57-('Executive Summary'!$E$66*'Executive Summary'!$E$57),0)</f>
        <v>0</v>
      </c>
      <c r="BY58" s="725">
        <f>+IF(BY$48=Development!$M$12,'Executive Summary'!$E$57-('Executive Summary'!$E$66*'Executive Summary'!$E$57),0)</f>
        <v>0</v>
      </c>
      <c r="BZ58" s="725">
        <f>+IF(BZ$48=Development!$M$12,'Executive Summary'!$E$57-('Executive Summary'!$E$66*'Executive Summary'!$E$57),0)</f>
        <v>0</v>
      </c>
      <c r="CA58" s="725">
        <f>+IF(CA$48=Development!$M$12,'Executive Summary'!$E$57-('Executive Summary'!$E$66*'Executive Summary'!$E$57),0)</f>
        <v>0</v>
      </c>
      <c r="CB58" s="725">
        <f>+IF(CB$48=Development!$M$12,'Executive Summary'!$E$57-('Executive Summary'!$E$66*'Executive Summary'!$E$57),0)</f>
        <v>0</v>
      </c>
      <c r="CC58" s="725">
        <f>+IF(CC$48=Development!$M$12,'Executive Summary'!$E$57-('Executive Summary'!$E$66*'Executive Summary'!$E$57),0)</f>
        <v>0</v>
      </c>
      <c r="CD58" s="725">
        <f>+IF(CD$48=Development!$M$12,'Executive Summary'!$E$57-('Executive Summary'!$E$66*'Executive Summary'!$E$57),0)</f>
        <v>0</v>
      </c>
      <c r="CE58" s="725">
        <f>+IF(CE$48=Development!$M$12,'Executive Summary'!$E$57-('Executive Summary'!$E$66*'Executive Summary'!$E$57),0)</f>
        <v>0</v>
      </c>
      <c r="CF58" s="725">
        <f>+IF(CF$48=Development!$M$12,'Executive Summary'!$E$57-('Executive Summary'!$E$66*'Executive Summary'!$E$57),0)</f>
        <v>0</v>
      </c>
      <c r="CG58" s="725">
        <f>+IF(CG$48=Development!$M$12,'Executive Summary'!$E$57-('Executive Summary'!$E$66*'Executive Summary'!$E$57),0)</f>
        <v>0</v>
      </c>
      <c r="CH58" s="725">
        <f>+IF(CH$48=Development!$M$12,'Executive Summary'!$E$57-('Executive Summary'!$E$66*'Executive Summary'!$E$57),0)</f>
        <v>0</v>
      </c>
      <c r="CI58" s="725">
        <f>+IF(CI$48=Development!$M$12,'Executive Summary'!$E$57-('Executive Summary'!$E$66*'Executive Summary'!$E$57),0)</f>
        <v>0</v>
      </c>
      <c r="CJ58" s="725">
        <f>+IF(CJ$48=Development!$M$12,'Executive Summary'!$E$57-('Executive Summary'!$E$66*'Executive Summary'!$E$57),0)</f>
        <v>0</v>
      </c>
      <c r="CK58" s="725">
        <f>+IF(CK$48=Development!$M$12,'Executive Summary'!$E$57-('Executive Summary'!$E$66*'Executive Summary'!$E$57),0)</f>
        <v>0</v>
      </c>
      <c r="CL58" s="725">
        <f>+IF(CL$48=Development!$M$12,'Executive Summary'!$E$57-('Executive Summary'!$E$66*'Executive Summary'!$E$57),0)</f>
        <v>0</v>
      </c>
      <c r="CM58" s="725">
        <f>+IF(CM$48=Development!$M$12,'Executive Summary'!$E$57-('Executive Summary'!$E$66*'Executive Summary'!$E$57),0)</f>
        <v>0</v>
      </c>
      <c r="CN58" s="725">
        <f>+IF(CN$48=Development!$M$12,'Executive Summary'!$E$57-('Executive Summary'!$E$66*'Executive Summary'!$E$57),0)</f>
        <v>0</v>
      </c>
      <c r="CO58" s="725">
        <f>+IF(CO$48=Development!$M$12,'Executive Summary'!$E$57-('Executive Summary'!$E$66*'Executive Summary'!$E$57),0)</f>
        <v>0</v>
      </c>
      <c r="CP58" s="725">
        <f>+IF(CP$48=Development!$M$12,'Executive Summary'!$E$57-('Executive Summary'!$E$66*'Executive Summary'!$E$57),0)</f>
        <v>0</v>
      </c>
      <c r="CQ58" s="725">
        <f>+IF(CQ$48=Development!$M$12,'Executive Summary'!$E$57-('Executive Summary'!$E$66*'Executive Summary'!$E$57),0)</f>
        <v>0</v>
      </c>
      <c r="CR58" s="725">
        <f>+IF(CR$48=Development!$M$12,'Executive Summary'!$E$57-('Executive Summary'!$E$66*'Executive Summary'!$E$57),0)</f>
        <v>0</v>
      </c>
      <c r="CS58" s="725">
        <f>+IF(CS$48=Development!$M$12,'Executive Summary'!$E$57-('Executive Summary'!$E$66*'Executive Summary'!$E$57),0)</f>
        <v>0</v>
      </c>
      <c r="CT58" s="725">
        <f>+IF(CT$48=Development!$M$12,'Executive Summary'!$E$57-('Executive Summary'!$E$66*'Executive Summary'!$E$57),0)</f>
        <v>0</v>
      </c>
      <c r="CU58" s="725">
        <f>+IF(CU$48=Development!$M$12,'Executive Summary'!$E$57-('Executive Summary'!$E$66*'Executive Summary'!$E$57),0)</f>
        <v>0</v>
      </c>
      <c r="CV58" s="725">
        <f>+IF(CV$48=Development!$M$12,'Executive Summary'!$E$57-('Executive Summary'!$E$66*'Executive Summary'!$E$57),0)</f>
        <v>0</v>
      </c>
      <c r="CW58" s="725">
        <f>+IF(CW$48=Development!$M$12,'Executive Summary'!$E$57-('Executive Summary'!$E$66*'Executive Summary'!$E$57),0)</f>
        <v>0</v>
      </c>
      <c r="CX58" s="725">
        <f>+IF(CX$48=Development!$M$12,'Executive Summary'!$E$57-('Executive Summary'!$E$66*'Executive Summary'!$E$57),0)</f>
        <v>0</v>
      </c>
      <c r="CY58" s="725">
        <f>+IF(CY$48=Development!$M$12,'Executive Summary'!$E$57-('Executive Summary'!$E$66*'Executive Summary'!$E$57),0)</f>
        <v>0</v>
      </c>
      <c r="CZ58" s="725">
        <f>+IF(CZ$48=Development!$M$12,'Executive Summary'!$E$57-('Executive Summary'!$E$66*'Executive Summary'!$E$57),0)</f>
        <v>0</v>
      </c>
      <c r="DA58" s="725">
        <f>+IF(DA$48=Development!$M$12,'Executive Summary'!$E$57-('Executive Summary'!$E$66*'Executive Summary'!$E$57),0)</f>
        <v>0</v>
      </c>
      <c r="DB58" s="725">
        <f>+IF(DB$48=Development!$M$12,'Executive Summary'!$E$57-('Executive Summary'!$E$66*'Executive Summary'!$E$57),0)</f>
        <v>0</v>
      </c>
      <c r="DC58" s="725">
        <f>+IF(DC$48=Development!$M$12,'Executive Summary'!$E$57-('Executive Summary'!$E$66*'Executive Summary'!$E$57),0)</f>
        <v>0</v>
      </c>
      <c r="DD58" s="725">
        <f>+IF(DD$48=Development!$M$12,'Executive Summary'!$E$57-('Executive Summary'!$E$66*'Executive Summary'!$E$57),0)</f>
        <v>0</v>
      </c>
      <c r="DE58" s="725">
        <f>+IF(DE$48=Development!$M$12,'Executive Summary'!$E$57-('Executive Summary'!$E$66*'Executive Summary'!$E$57),0)</f>
        <v>0</v>
      </c>
      <c r="DF58" s="725">
        <f>+IF(DF$48=Development!$M$12,'Executive Summary'!$E$57-('Executive Summary'!$E$66*'Executive Summary'!$E$57),0)</f>
        <v>0</v>
      </c>
      <c r="DG58" s="725">
        <f>+IF(DG$48=Development!$M$12,'Executive Summary'!$E$57-('Executive Summary'!$E$66*'Executive Summary'!$E$57),0)</f>
        <v>0</v>
      </c>
      <c r="DH58" s="725">
        <f>+IF(DH$48=Development!$M$12,'Executive Summary'!$E$57-('Executive Summary'!$E$66*'Executive Summary'!$E$57),0)</f>
        <v>0</v>
      </c>
      <c r="DI58" s="725">
        <f>+IF(DI$48=Development!$M$12,'Executive Summary'!$E$57-('Executive Summary'!$E$66*'Executive Summary'!$E$57),0)</f>
        <v>0</v>
      </c>
      <c r="DJ58" s="725">
        <f>+IF(DJ$48=Development!$M$12,'Executive Summary'!$E$57-('Executive Summary'!$E$66*'Executive Summary'!$E$57),0)</f>
        <v>0</v>
      </c>
      <c r="DK58" s="725">
        <f>+IF(DK$48=Development!$M$12,'Executive Summary'!$E$57-('Executive Summary'!$E$66*'Executive Summary'!$E$57),0)</f>
        <v>0</v>
      </c>
      <c r="DL58" s="725">
        <f>+IF(DL$48=Development!$M$12,'Executive Summary'!$E$57-('Executive Summary'!$E$66*'Executive Summary'!$E$57),0)</f>
        <v>0</v>
      </c>
      <c r="DM58" s="725">
        <f>+IF(DM$48=Development!$M$12,'Executive Summary'!$E$57-('Executive Summary'!$E$66*'Executive Summary'!$E$57),0)</f>
        <v>0</v>
      </c>
      <c r="DN58" s="725">
        <f>+IF(DN$48=Development!$M$12,'Executive Summary'!$E$57-('Executive Summary'!$E$66*'Executive Summary'!$E$57),0)</f>
        <v>0</v>
      </c>
      <c r="DO58" s="725">
        <f>+IF(DO$48=Development!$M$12,'Executive Summary'!$E$57-('Executive Summary'!$E$66*'Executive Summary'!$E$57),0)</f>
        <v>0</v>
      </c>
      <c r="DP58" s="725">
        <f>+IF(DP$48=Development!$M$12,'Executive Summary'!$E$57-('Executive Summary'!$E$66*'Executive Summary'!$E$57),0)</f>
        <v>0</v>
      </c>
      <c r="DQ58" s="725">
        <f>+IF(DQ$48=Development!$M$12,'Executive Summary'!$E$57-('Executive Summary'!$E$66*'Executive Summary'!$E$57),0)</f>
        <v>0</v>
      </c>
      <c r="DR58" s="725">
        <f>+IF(DR$48=Development!$M$12,'Executive Summary'!$E$57-('Executive Summary'!$E$66*'Executive Summary'!$E$57),0)</f>
        <v>0</v>
      </c>
      <c r="DS58" s="725">
        <f>+IF(DS$48=Development!$M$12,'Executive Summary'!$E$57-('Executive Summary'!$E$66*'Executive Summary'!$E$57),0)</f>
        <v>0</v>
      </c>
      <c r="DT58" s="725">
        <f>+IF(DT$48=Development!$M$12,'Executive Summary'!$E$57-('Executive Summary'!$E$66*'Executive Summary'!$E$57),0)</f>
        <v>0</v>
      </c>
      <c r="DU58" s="725">
        <f>+IF(DU$48=Development!$M$12,'Executive Summary'!$E$57-('Executive Summary'!$E$66*'Executive Summary'!$E$57),0)</f>
        <v>0</v>
      </c>
      <c r="DV58" s="725">
        <f>+IF(DV$48=Development!$M$12,'Executive Summary'!$E$57-('Executive Summary'!$E$66*'Executive Summary'!$E$57),0)</f>
        <v>0</v>
      </c>
      <c r="DW58" s="725">
        <f>+IF(DW$48=Development!$M$12,'Executive Summary'!$E$57-('Executive Summary'!$E$66*'Executive Summary'!$E$57),0)</f>
        <v>0</v>
      </c>
      <c r="DX58" s="725">
        <f>+IF(DX$48=Development!$M$12,'Executive Summary'!$E$57-('Executive Summary'!$E$66*'Executive Summary'!$E$57),0)</f>
        <v>0</v>
      </c>
      <c r="DY58" s="725">
        <f>+IF(DY$48=Development!$M$12,'Executive Summary'!$E$57-('Executive Summary'!$E$66*'Executive Summary'!$E$57),0)</f>
        <v>0</v>
      </c>
      <c r="DZ58" s="725">
        <f>+IF(DZ$48=Development!$M$12,'Executive Summary'!$E$57-('Executive Summary'!$E$66*'Executive Summary'!$E$57),0)</f>
        <v>0</v>
      </c>
      <c r="EA58" s="725">
        <f>+IF(EA$48=Development!$M$12,'Executive Summary'!$E$57-('Executive Summary'!$E$66*'Executive Summary'!$E$57),0)</f>
        <v>0</v>
      </c>
      <c r="EB58" s="725">
        <f>+IF(EB$48=Development!$M$12,'Executive Summary'!$E$57-('Executive Summary'!$E$66*'Executive Summary'!$E$57),0)</f>
        <v>0</v>
      </c>
      <c r="EC58" s="725">
        <f>+IF(EC$48=Development!$M$12,'Executive Summary'!$E$57-('Executive Summary'!$E$66*'Executive Summary'!$E$57),0)</f>
        <v>0</v>
      </c>
      <c r="ED58" s="725">
        <f>+IF(ED$48=Development!$M$12,'Executive Summary'!$E$57-('Executive Summary'!$E$66*'Executive Summary'!$E$57),0)</f>
        <v>0</v>
      </c>
      <c r="EE58" s="725">
        <f>+IF(EE$48=Development!$M$12,'Executive Summary'!$E$57-('Executive Summary'!$E$66*'Executive Summary'!$E$57),0)</f>
        <v>0</v>
      </c>
      <c r="EF58" s="725">
        <f>+IF(EF$48=Development!$M$12,'Executive Summary'!$E$57-('Executive Summary'!$E$66*'Executive Summary'!$E$57),0)</f>
        <v>0</v>
      </c>
      <c r="EG58" s="725">
        <f>+IF(EG$48=Development!$M$12,'Executive Summary'!$E$57-('Executive Summary'!$E$66*'Executive Summary'!$E$57),0)</f>
        <v>0</v>
      </c>
      <c r="EH58" s="725">
        <f>+IF(EH$48=Development!$M$12,'Executive Summary'!$E$57-('Executive Summary'!$E$66*'Executive Summary'!$E$57),0)</f>
        <v>0</v>
      </c>
      <c r="EI58" s="725">
        <f>+IF(EI$48=Development!$M$12,'Executive Summary'!$E$57-('Executive Summary'!$E$66*'Executive Summary'!$E$57),0)</f>
        <v>0</v>
      </c>
      <c r="EJ58" s="725">
        <f>+IF(EJ$48=Development!$M$12,'Executive Summary'!$E$57-('Executive Summary'!$E$66*'Executive Summary'!$E$57),0)</f>
        <v>0</v>
      </c>
      <c r="EK58" s="725">
        <f>+IF(EK$48=Development!$M$12,'Executive Summary'!$E$57-('Executive Summary'!$E$66*'Executive Summary'!$E$57),0)</f>
        <v>0</v>
      </c>
      <c r="EL58" s="725">
        <f>+IF(EL$48=Development!$M$12,'Executive Summary'!$E$57-('Executive Summary'!$E$66*'Executive Summary'!$E$57),0)</f>
        <v>0</v>
      </c>
      <c r="EM58" s="725">
        <f>+IF(EM$48=Development!$M$12,'Executive Summary'!$E$57-('Executive Summary'!$E$66*'Executive Summary'!$E$57),0)</f>
        <v>0</v>
      </c>
      <c r="EN58" s="725">
        <f>+IF(EN$48=Development!$M$12,'Executive Summary'!$E$57-('Executive Summary'!$E$66*'Executive Summary'!$E$57),0)</f>
        <v>0</v>
      </c>
      <c r="EO58" s="725">
        <f>+IF(EO$48=Development!$M$12,'Executive Summary'!$E$57-('Executive Summary'!$E$66*'Executive Summary'!$E$57),0)</f>
        <v>0</v>
      </c>
      <c r="EP58" s="725">
        <f>+IF(EP$48=Development!$M$12,'Executive Summary'!$E$57-('Executive Summary'!$E$66*'Executive Summary'!$E$57),0)</f>
        <v>0</v>
      </c>
      <c r="EQ58" s="725">
        <f>+IF(EQ$48=Development!$M$12,'Executive Summary'!$E$57-('Executive Summary'!$E$66*'Executive Summary'!$E$57),0)</f>
        <v>0</v>
      </c>
      <c r="ER58" s="725">
        <f>+IF(ER$48=Development!$M$12,'Executive Summary'!$E$57-('Executive Summary'!$E$66*'Executive Summary'!$E$57),0)</f>
        <v>0</v>
      </c>
      <c r="ES58" s="725">
        <f>+IF(ES$48=Development!$M$12,'Executive Summary'!$E$57-('Executive Summary'!$E$66*'Executive Summary'!$E$57),0)</f>
        <v>0</v>
      </c>
      <c r="ET58" s="725">
        <f>+IF(ET$48=Development!$M$12,'Executive Summary'!$E$57-('Executive Summary'!$E$66*'Executive Summary'!$E$57),0)</f>
        <v>0</v>
      </c>
      <c r="EU58" s="725">
        <f>+IF(EU$48=Development!$M$12,'Executive Summary'!$E$57-('Executive Summary'!$E$66*'Executive Summary'!$E$57),0)</f>
        <v>0</v>
      </c>
      <c r="EV58" s="725">
        <f>+IF(EV$48=Development!$M$12,'Executive Summary'!$E$57-('Executive Summary'!$E$66*'Executive Summary'!$E$57),0)</f>
        <v>0</v>
      </c>
      <c r="EW58" s="725">
        <f>+IF(EW$48=Development!$M$12,'Executive Summary'!$E$57-('Executive Summary'!$E$66*'Executive Summary'!$E$57),0)</f>
        <v>0</v>
      </c>
      <c r="EX58" s="725">
        <f>+IF(EX$48=Development!$M$12,'Executive Summary'!$E$57-('Executive Summary'!$E$66*'Executive Summary'!$E$57),0)</f>
        <v>0</v>
      </c>
      <c r="EY58" s="725">
        <f>+IF(EY$48=Development!$M$12,'Executive Summary'!$E$57-('Executive Summary'!$E$66*'Executive Summary'!$E$57),0)</f>
        <v>0</v>
      </c>
      <c r="EZ58" s="725">
        <f>+IF(EZ$48=Development!$M$12,'Executive Summary'!$E$57-('Executive Summary'!$E$66*'Executive Summary'!$E$57),0)</f>
        <v>0</v>
      </c>
      <c r="FA58" s="725">
        <f>+IF(FA$48=Development!$M$12,'Executive Summary'!$E$57-('Executive Summary'!$E$66*'Executive Summary'!$E$57),0)</f>
        <v>0</v>
      </c>
      <c r="FB58" s="725">
        <f>+IF(FB$48=Development!$M$12,'Executive Summary'!$E$57-('Executive Summary'!$E$66*'Executive Summary'!$E$57),0)</f>
        <v>0</v>
      </c>
      <c r="FC58" s="725">
        <f>+IF(FC$48=Development!$M$12,'Executive Summary'!$E$57-('Executive Summary'!$E$66*'Executive Summary'!$E$57),0)</f>
        <v>0</v>
      </c>
      <c r="FD58" s="725">
        <f>+IF(FD$48=Development!$M$12,'Executive Summary'!$E$57-('Executive Summary'!$E$66*'Executive Summary'!$E$57),0)</f>
        <v>0</v>
      </c>
      <c r="FE58" s="725">
        <f>+IF(FE$48=Development!$M$12,'Executive Summary'!$E$57-('Executive Summary'!$E$66*'Executive Summary'!$E$57),0)</f>
        <v>0</v>
      </c>
      <c r="FF58" s="725">
        <f>+IF(FF$48=Development!$M$12,'Executive Summary'!$E$57-('Executive Summary'!$E$66*'Executive Summary'!$E$57),0)</f>
        <v>0</v>
      </c>
      <c r="FG58" s="725">
        <f>+IF(FG$48=Development!$M$12,'Executive Summary'!$E$57-('Executive Summary'!$E$66*'Executive Summary'!$E$57),0)</f>
        <v>0</v>
      </c>
      <c r="FH58" s="725">
        <f>+IF(FH$48=Development!$M$12,'Executive Summary'!$E$57-('Executive Summary'!$E$66*'Executive Summary'!$E$57),0)</f>
        <v>0</v>
      </c>
      <c r="FI58" s="725">
        <f>+IF(FI$48=Development!$M$12,'Executive Summary'!$E$57-('Executive Summary'!$E$66*'Executive Summary'!$E$57),0)</f>
        <v>0</v>
      </c>
      <c r="FJ58" s="725">
        <f>+IF(FJ$48=Development!$M$12,'Executive Summary'!$E$57-('Executive Summary'!$E$66*'Executive Summary'!$E$57),0)</f>
        <v>0</v>
      </c>
      <c r="FK58" s="725">
        <f>+IF(FK$48=Development!$M$12,'Executive Summary'!$E$57-('Executive Summary'!$E$66*'Executive Summary'!$E$57),0)</f>
        <v>0</v>
      </c>
      <c r="FL58" s="725">
        <f>+IF(FL$48=Development!$M$12,'Executive Summary'!$E$57-('Executive Summary'!$E$66*'Executive Summary'!$E$57),0)</f>
        <v>0</v>
      </c>
      <c r="FM58" s="725">
        <f>+IF(FM$48=Development!$M$12,'Executive Summary'!$E$57-('Executive Summary'!$E$66*'Executive Summary'!$E$57),0)</f>
        <v>0</v>
      </c>
      <c r="FN58" s="725">
        <f>+IF(FN$48=Development!$M$12,'Executive Summary'!$E$57-('Executive Summary'!$E$66*'Executive Summary'!$E$57),0)</f>
        <v>0</v>
      </c>
      <c r="FO58" s="725">
        <f>+IF(FO$48=Development!$M$12,'Executive Summary'!$E$57-('Executive Summary'!$E$66*'Executive Summary'!$E$57),0)</f>
        <v>0</v>
      </c>
      <c r="FP58" s="725">
        <f>+IF(FP$48=Development!$M$12,'Executive Summary'!$E$57-('Executive Summary'!$E$66*'Executive Summary'!$E$57),0)</f>
        <v>0</v>
      </c>
      <c r="FQ58" s="725">
        <f>+IF(FQ$48=Development!$M$12,'Executive Summary'!$E$57-('Executive Summary'!$E$66*'Executive Summary'!$E$57),0)</f>
        <v>0</v>
      </c>
      <c r="FR58" s="725">
        <f>+IF(FR$48=Development!$M$12,'Executive Summary'!$E$57-('Executive Summary'!$E$66*'Executive Summary'!$E$57),0)</f>
        <v>0</v>
      </c>
      <c r="FS58" s="725">
        <f>+IF(FS$48=Development!$M$12,'Executive Summary'!$E$57-('Executive Summary'!$E$66*'Executive Summary'!$E$57),0)</f>
        <v>0</v>
      </c>
      <c r="FT58" s="725">
        <f>+IF(FT$48=Development!$M$12,'Executive Summary'!$E$57-('Executive Summary'!$E$66*'Executive Summary'!$E$57),0)</f>
        <v>0</v>
      </c>
      <c r="FU58" s="725">
        <f>+IF(FU$48=Development!$M$12,'Executive Summary'!$E$57-('Executive Summary'!$E$66*'Executive Summary'!$E$57),0)</f>
        <v>0</v>
      </c>
      <c r="FV58" s="725">
        <f>+IF(FV$48=Development!$M$12,'Executive Summary'!$E$57-('Executive Summary'!$E$66*'Executive Summary'!$E$57),0)</f>
        <v>0</v>
      </c>
      <c r="FW58" s="725">
        <f>+IF(FW$48=Development!$M$12,'Executive Summary'!$E$57-('Executive Summary'!$E$66*'Executive Summary'!$E$57),0)</f>
        <v>0</v>
      </c>
      <c r="FX58" s="725">
        <f>+IF(FX$48=Development!$M$12,'Executive Summary'!$E$57-('Executive Summary'!$E$66*'Executive Summary'!$E$57),0)</f>
        <v>0</v>
      </c>
      <c r="FY58" s="725">
        <f>+IF(FY$48=Development!$M$12,'Executive Summary'!$E$57-('Executive Summary'!$E$66*'Executive Summary'!$E$57),0)</f>
        <v>0</v>
      </c>
      <c r="FZ58" s="725">
        <f>+IF(FZ$48=Development!$M$12,'Executive Summary'!$E$57-('Executive Summary'!$E$66*'Executive Summary'!$E$57),0)</f>
        <v>0</v>
      </c>
      <c r="GA58" s="725">
        <f>+IF(GA$48=Development!$M$12,'Executive Summary'!$E$57-('Executive Summary'!$E$66*'Executive Summary'!$E$57),0)</f>
        <v>0</v>
      </c>
      <c r="GB58" s="725">
        <f>+IF(GB$48=Development!$M$12,'Executive Summary'!$E$57-('Executive Summary'!$E$66*'Executive Summary'!$E$57),0)</f>
        <v>0</v>
      </c>
      <c r="GC58" s="725">
        <f>+IF(GC$48=Development!$M$12,'Executive Summary'!$E$57-('Executive Summary'!$E$66*'Executive Summary'!$E$57),0)</f>
        <v>0</v>
      </c>
      <c r="GD58" s="725">
        <f>+IF(GD$48=Development!$M$12,'Executive Summary'!$E$57-('Executive Summary'!$E$66*'Executive Summary'!$E$57),0)</f>
        <v>0</v>
      </c>
      <c r="GE58" s="725">
        <f>+IF(GE$48=Development!$M$12,'Executive Summary'!$E$57-('Executive Summary'!$E$66*'Executive Summary'!$E$57),0)</f>
        <v>0</v>
      </c>
      <c r="GF58" s="725">
        <f>+IF(GF$48=Development!$M$12,'Executive Summary'!$E$57-('Executive Summary'!$E$66*'Executive Summary'!$E$57),0)</f>
        <v>0</v>
      </c>
      <c r="GG58" s="725">
        <f>+IF(GG$48=Development!$M$12,'Executive Summary'!$E$57-('Executive Summary'!$E$66*'Executive Summary'!$E$57),0)</f>
        <v>0</v>
      </c>
      <c r="GH58" s="725">
        <f>+IF(GH$48=Development!$M$12,'Executive Summary'!$E$57-('Executive Summary'!$E$66*'Executive Summary'!$E$57),0)</f>
        <v>0</v>
      </c>
      <c r="GI58" s="725">
        <f>+IF(GI$48=Development!$M$12,'Executive Summary'!$E$57-('Executive Summary'!$E$66*'Executive Summary'!$E$57),0)</f>
        <v>0</v>
      </c>
      <c r="GJ58" s="725">
        <f>+IF(GJ$48=Development!$M$12,'Executive Summary'!$E$57-('Executive Summary'!$E$66*'Executive Summary'!$E$57),0)</f>
        <v>0</v>
      </c>
      <c r="GK58" s="725">
        <f>+IF(GK$48=Development!$M$12,'Executive Summary'!$E$57-('Executive Summary'!$E$66*'Executive Summary'!$E$57),0)</f>
        <v>0</v>
      </c>
      <c r="GL58" s="725">
        <f>+IF(GL$48=Development!$M$12,'Executive Summary'!$E$57-('Executive Summary'!$E$66*'Executive Summary'!$E$57),0)</f>
        <v>0</v>
      </c>
      <c r="GM58" s="725">
        <f>+IF(GM$48=Development!$M$12,'Executive Summary'!$E$57-('Executive Summary'!$E$66*'Executive Summary'!$E$57),0)</f>
        <v>0</v>
      </c>
      <c r="GN58" s="725">
        <f>+IF(GN$48=Development!$M$12,'Executive Summary'!$E$57-('Executive Summary'!$E$66*'Executive Summary'!$E$57),0)</f>
        <v>0</v>
      </c>
      <c r="GO58" s="725">
        <f>+IF(GO$48=Development!$M$12,'Executive Summary'!$E$57-('Executive Summary'!$E$66*'Executive Summary'!$E$57),0)</f>
        <v>0</v>
      </c>
      <c r="GP58" s="725">
        <f>+IF(GP$48=Development!$M$12,'Executive Summary'!$E$57-('Executive Summary'!$E$66*'Executive Summary'!$E$57),0)</f>
        <v>0</v>
      </c>
      <c r="GQ58" s="725">
        <f>+IF(GQ$48=Development!$M$12,'Executive Summary'!$E$57-('Executive Summary'!$E$66*'Executive Summary'!$E$57),0)</f>
        <v>0</v>
      </c>
      <c r="GR58" s="725">
        <f>+IF(GR$48=Development!$M$12,'Executive Summary'!$E$57-('Executive Summary'!$E$66*'Executive Summary'!$E$57),0)</f>
        <v>0</v>
      </c>
      <c r="GS58" s="725">
        <f>+IF(GS$48=Development!$M$12,'Executive Summary'!$E$57-('Executive Summary'!$E$66*'Executive Summary'!$E$57),0)</f>
        <v>0</v>
      </c>
      <c r="GT58" s="725">
        <f>+IF(GT$48=Development!$M$12,'Executive Summary'!$E$57-('Executive Summary'!$E$66*'Executive Summary'!$E$57),0)</f>
        <v>0</v>
      </c>
      <c r="GU58" s="725">
        <f>+IF(GU$48=Development!$M$12,'Executive Summary'!$E$57-('Executive Summary'!$E$66*'Executive Summary'!$E$57),0)</f>
        <v>0</v>
      </c>
      <c r="GV58" s="725">
        <f>+IF(GV$48=Development!$M$12,'Executive Summary'!$E$57-('Executive Summary'!$E$66*'Executive Summary'!$E$57),0)</f>
        <v>0</v>
      </c>
      <c r="GW58" s="725">
        <f>+IF(GW$48=Development!$M$12,'Executive Summary'!$E$57-('Executive Summary'!$E$66*'Executive Summary'!$E$57),0)</f>
        <v>0</v>
      </c>
      <c r="GX58" s="725">
        <f>+IF(GX$48=Development!$M$12,'Executive Summary'!$E$57-('Executive Summary'!$E$66*'Executive Summary'!$E$57),0)</f>
        <v>0</v>
      </c>
      <c r="GY58" s="725">
        <f>+IF(GY$48=Development!$M$12,'Executive Summary'!$E$57-('Executive Summary'!$E$66*'Executive Summary'!$E$57),0)</f>
        <v>0</v>
      </c>
      <c r="GZ58" s="725">
        <f>+IF(GZ$48=Development!$M$12,'Executive Summary'!$E$57-('Executive Summary'!$E$66*'Executive Summary'!$E$57),0)</f>
        <v>0</v>
      </c>
      <c r="HA58" s="725">
        <f>+IF(HA$48=Development!$M$12,'Executive Summary'!$E$57-('Executive Summary'!$E$66*'Executive Summary'!$E$57),0)</f>
        <v>0</v>
      </c>
      <c r="HB58" s="725">
        <f>+IF(HB$48=Development!$M$12,'Executive Summary'!$E$57-('Executive Summary'!$E$66*'Executive Summary'!$E$57),0)</f>
        <v>0</v>
      </c>
      <c r="HC58" s="725">
        <f>+IF(HC$48=Development!$M$12,'Executive Summary'!$E$57-('Executive Summary'!$E$66*'Executive Summary'!$E$57),0)</f>
        <v>0</v>
      </c>
      <c r="HD58" s="725">
        <f>+IF(HD$48=Development!$M$12,'Executive Summary'!$E$57-('Executive Summary'!$E$66*'Executive Summary'!$E$57),0)</f>
        <v>0</v>
      </c>
      <c r="HE58" s="725">
        <f>+IF(HE$48=Development!$M$12,'Executive Summary'!$E$57-('Executive Summary'!$E$66*'Executive Summary'!$E$57),0)</f>
        <v>0</v>
      </c>
      <c r="HF58" s="725">
        <f>+IF(HF$48=Development!$M$12,'Executive Summary'!$E$57-('Executive Summary'!$E$66*'Executive Summary'!$E$57),0)</f>
        <v>0</v>
      </c>
      <c r="HG58" s="725">
        <f>+IF(HG$48=Development!$M$12,'Executive Summary'!$E$57-('Executive Summary'!$E$66*'Executive Summary'!$E$57),0)</f>
        <v>0</v>
      </c>
      <c r="HH58" s="725">
        <f>+IF(HH$48=Development!$M$12,'Executive Summary'!$E$57-('Executive Summary'!$E$66*'Executive Summary'!$E$57),0)</f>
        <v>0</v>
      </c>
      <c r="HI58" s="725">
        <f>+IF(HI$48=Development!$M$12,'Executive Summary'!$E$57-('Executive Summary'!$E$66*'Executive Summary'!$E$57),0)</f>
        <v>0</v>
      </c>
      <c r="HJ58" s="725">
        <f>+IF(HJ$48=Development!$M$12,'Executive Summary'!$E$57-('Executive Summary'!$E$66*'Executive Summary'!$E$57),0)</f>
        <v>0</v>
      </c>
      <c r="HK58" s="725">
        <f>+IF(HK$48=Development!$M$12,'Executive Summary'!$E$57-('Executive Summary'!$E$66*'Executive Summary'!$E$57),0)</f>
        <v>0</v>
      </c>
      <c r="HL58" s="725">
        <f>+IF(HL$48=Development!$M$12,'Executive Summary'!$E$57-('Executive Summary'!$E$66*'Executive Summary'!$E$57),0)</f>
        <v>0</v>
      </c>
      <c r="HM58" s="725">
        <f>+IF(HM$48=Development!$M$12,'Executive Summary'!$E$57-('Executive Summary'!$E$66*'Executive Summary'!$E$57),0)</f>
        <v>0</v>
      </c>
      <c r="HN58" s="725">
        <f>+IF(HN$48=Development!$M$12,'Executive Summary'!$E$57-('Executive Summary'!$E$66*'Executive Summary'!$E$57),0)</f>
        <v>0</v>
      </c>
      <c r="HO58" s="725">
        <f>+IF(HO$48=Development!$M$12,'Executive Summary'!$E$57-('Executive Summary'!$E$66*'Executive Summary'!$E$57),0)</f>
        <v>0</v>
      </c>
      <c r="HP58" s="725">
        <f>+IF(HP$48=Development!$M$12,'Executive Summary'!$E$57-('Executive Summary'!$E$66*'Executive Summary'!$E$57),0)</f>
        <v>0</v>
      </c>
      <c r="HQ58" s="725">
        <f>+IF(HQ$48=Development!$M$12,'Executive Summary'!$E$57-('Executive Summary'!$E$66*'Executive Summary'!$E$57),0)</f>
        <v>0</v>
      </c>
      <c r="HR58" s="725">
        <f>+IF(HR$48=Development!$M$12,'Executive Summary'!$E$57-('Executive Summary'!$E$66*'Executive Summary'!$E$57),0)</f>
        <v>0</v>
      </c>
      <c r="HS58" s="725">
        <f>+IF(HS$48=Development!$M$12,'Executive Summary'!$E$57-('Executive Summary'!$E$66*'Executive Summary'!$E$57),0)</f>
        <v>0</v>
      </c>
      <c r="HT58" s="725">
        <f>+IF(HT$48=Development!$M$12,'Executive Summary'!$E$57-('Executive Summary'!$E$66*'Executive Summary'!$E$57),0)</f>
        <v>0</v>
      </c>
      <c r="HU58" s="725">
        <f>+IF(HU$48=Development!$M$12,'Executive Summary'!$E$57-('Executive Summary'!$E$66*'Executive Summary'!$E$57),0)</f>
        <v>0</v>
      </c>
      <c r="HV58" s="725">
        <f>+IF(HV$48=Development!$M$12,'Executive Summary'!$E$57-('Executive Summary'!$E$66*'Executive Summary'!$E$57),0)</f>
        <v>0</v>
      </c>
      <c r="HW58" s="725">
        <f>+IF(HW$48=Development!$M$12,'Executive Summary'!$E$57-('Executive Summary'!$E$66*'Executive Summary'!$E$57),0)</f>
        <v>0</v>
      </c>
      <c r="HX58" s="725">
        <f>+IF(HX$48=Development!$M$12,'Executive Summary'!$E$57-('Executive Summary'!$E$66*'Executive Summary'!$E$57),0)</f>
        <v>0</v>
      </c>
      <c r="HY58" s="725">
        <f>+IF(HY$48=Development!$M$12,'Executive Summary'!$E$57-('Executive Summary'!$E$66*'Executive Summary'!$E$57),0)</f>
        <v>0</v>
      </c>
      <c r="HZ58" s="725">
        <f>+IF(HZ$48=Development!$M$12,'Executive Summary'!$E$57-('Executive Summary'!$E$66*'Executive Summary'!$E$57),0)</f>
        <v>0</v>
      </c>
      <c r="IA58" s="725">
        <f>+IF(IA$48=Development!$M$12,'Executive Summary'!$E$57-('Executive Summary'!$E$66*'Executive Summary'!$E$57),0)</f>
        <v>0</v>
      </c>
      <c r="IB58" s="725">
        <f>+IF(IB$48=Development!$M$12,'Executive Summary'!$E$57-('Executive Summary'!$E$66*'Executive Summary'!$E$57),0)</f>
        <v>0</v>
      </c>
      <c r="IC58" s="725">
        <f>+IF(IC$48=Development!$M$12,'Executive Summary'!$E$57-('Executive Summary'!$E$66*'Executive Summary'!$E$57),0)</f>
        <v>0</v>
      </c>
      <c r="ID58" s="725">
        <f>+IF(ID$48=Development!$M$12,'Executive Summary'!$E$57-('Executive Summary'!$E$66*'Executive Summary'!$E$57),0)</f>
        <v>0</v>
      </c>
      <c r="IE58" s="725">
        <f>+IF(IE$48=Development!$M$12,'Executive Summary'!$E$57-('Executive Summary'!$E$66*'Executive Summary'!$E$57),0)</f>
        <v>0</v>
      </c>
      <c r="IF58" s="725">
        <f>+IF(IF$48=Development!$M$12,'Executive Summary'!$E$57-('Executive Summary'!$E$66*'Executive Summary'!$E$57),0)</f>
        <v>0</v>
      </c>
      <c r="IG58" s="725">
        <f>+IF(IG$48=Development!$M$12,'Executive Summary'!$E$57-('Executive Summary'!$E$66*'Executive Summary'!$E$57),0)</f>
        <v>0</v>
      </c>
      <c r="IH58" s="725">
        <f>+IF(IH$48=Development!$M$12,'Executive Summary'!$E$57-('Executive Summary'!$E$66*'Executive Summary'!$E$57),0)</f>
        <v>0</v>
      </c>
      <c r="II58" s="725">
        <f>+IF(II$48=Development!$M$12,'Executive Summary'!$E$57-('Executive Summary'!$E$66*'Executive Summary'!$E$57),0)</f>
        <v>0</v>
      </c>
      <c r="IJ58" s="725">
        <f>+IF(IJ$48=Development!$M$12,'Executive Summary'!$E$57-('Executive Summary'!$E$66*'Executive Summary'!$E$57),0)</f>
        <v>0</v>
      </c>
      <c r="IK58" s="725">
        <f>+IF(IK$48=Development!$M$12,'Executive Summary'!$E$57-('Executive Summary'!$E$66*'Executive Summary'!$E$57),0)</f>
        <v>0</v>
      </c>
      <c r="IL58" s="725">
        <f>+IF(IL$48=Development!$M$12,'Executive Summary'!$E$57-('Executive Summary'!$E$66*'Executive Summary'!$E$57),0)</f>
        <v>0</v>
      </c>
    </row>
    <row r="59" spans="1:247" s="676" customFormat="1">
      <c r="B59" s="747" t="s">
        <v>670</v>
      </c>
      <c r="C59" s="747"/>
      <c r="D59" s="748"/>
      <c r="E59" s="804">
        <f t="shared" ca="1" si="19"/>
        <v>398167250.66406947</v>
      </c>
      <c r="F59" s="725">
        <f>IF(F$48=$R$12,'Sale Proceeds'!$H$64,0)</f>
        <v>0</v>
      </c>
      <c r="G59" s="725">
        <f>IF(G$48=$R$12,'Sale Proceeds'!$H$64,0)</f>
        <v>0</v>
      </c>
      <c r="H59" s="725">
        <f>IF(H$48=$R$12,'Sale Proceeds'!$H$64,0)</f>
        <v>0</v>
      </c>
      <c r="I59" s="725">
        <f>IF(I$48=$R$12,'Sale Proceeds'!$H$64,0)</f>
        <v>0</v>
      </c>
      <c r="J59" s="725">
        <f>IF(J$48=$R$12,'Sale Proceeds'!$H$64,0)</f>
        <v>0</v>
      </c>
      <c r="K59" s="725">
        <f>IF(K$48=$R$12,'Sale Proceeds'!$H$64,0)</f>
        <v>0</v>
      </c>
      <c r="L59" s="725">
        <f>IF(L$48=$R$12,'Sale Proceeds'!$H$64,0)</f>
        <v>0</v>
      </c>
      <c r="M59" s="725">
        <f>IF(M$48=$R$12,'Sale Proceeds'!$H$64,0)</f>
        <v>0</v>
      </c>
      <c r="N59" s="725">
        <f>IF(N$48=$R$12,'Sale Proceeds'!$H$64,0)</f>
        <v>0</v>
      </c>
      <c r="O59" s="725">
        <f>IF(O$48=$R$12,'Sale Proceeds'!$H$64,0)</f>
        <v>0</v>
      </c>
      <c r="P59" s="725">
        <f>IF(P$48=$R$12,'Sale Proceeds'!$H$64,0)</f>
        <v>0</v>
      </c>
      <c r="Q59" s="725">
        <f>IF(Q$48=$R$12,'Sale Proceeds'!$H$64,0)</f>
        <v>0</v>
      </c>
      <c r="R59" s="725">
        <f>IF(R$48=$R$12,'Sale Proceeds'!$H$64,0)</f>
        <v>0</v>
      </c>
      <c r="S59" s="725">
        <f>IF(S$48=$R$12,'Sale Proceeds'!$H$64,0)</f>
        <v>0</v>
      </c>
      <c r="T59" s="725">
        <f>IF(T$48=$R$12,'Sale Proceeds'!$H$64,0)</f>
        <v>0</v>
      </c>
      <c r="U59" s="725">
        <f>IF(U$48=$R$12,'Sale Proceeds'!$H$64,0)</f>
        <v>0</v>
      </c>
      <c r="V59" s="725">
        <f>IF(V$48=$R$12,'Sale Proceeds'!$H$64,0)</f>
        <v>0</v>
      </c>
      <c r="W59" s="725">
        <f>IF(W$48=$R$12,'Sale Proceeds'!$H$64,0)</f>
        <v>0</v>
      </c>
      <c r="X59" s="725">
        <f>IF(X$48=$R$12,'Sale Proceeds'!$H$64,0)</f>
        <v>0</v>
      </c>
      <c r="Y59" s="725">
        <f>IF(Y$48=$R$12,'Sale Proceeds'!$H$64,0)</f>
        <v>0</v>
      </c>
      <c r="Z59" s="725">
        <f>IF(Z$48=$R$12,'Sale Proceeds'!$H$64,0)</f>
        <v>0</v>
      </c>
      <c r="AA59" s="725">
        <f>IF(AA$48=$R$12,'Sale Proceeds'!$H$64,0)</f>
        <v>0</v>
      </c>
      <c r="AB59" s="725">
        <f>IF(AB$48=$R$12,'Sale Proceeds'!$H$64,0)</f>
        <v>0</v>
      </c>
      <c r="AC59" s="725">
        <f>IF(AC$48=$R$12,'Sale Proceeds'!$H$64,0)</f>
        <v>0</v>
      </c>
      <c r="AD59" s="725">
        <f>IF(AD$48=$R$12,'Sale Proceeds'!$H$64,0)</f>
        <v>0</v>
      </c>
      <c r="AE59" s="725">
        <f>IF(AE$48=$R$12,'Sale Proceeds'!$H$64,0)</f>
        <v>0</v>
      </c>
      <c r="AF59" s="725">
        <f>IF(AF$48=$R$12,'Sale Proceeds'!$H$64,0)</f>
        <v>0</v>
      </c>
      <c r="AG59" s="725">
        <f>IF(AG$48=$R$12,'Sale Proceeds'!$H$64,0)</f>
        <v>0</v>
      </c>
      <c r="AH59" s="725">
        <f>IF(AH$48=$R$12,'Sale Proceeds'!$H$64,0)</f>
        <v>0</v>
      </c>
      <c r="AI59" s="725">
        <f>IF(AI$48=$R$12,'Sale Proceeds'!$H$64,0)</f>
        <v>0</v>
      </c>
      <c r="AJ59" s="725">
        <f>IF(AJ$48=$R$12,'Sale Proceeds'!$H$64,0)</f>
        <v>0</v>
      </c>
      <c r="AK59" s="725">
        <f>IF(AK$48=$R$12,'Sale Proceeds'!$H$64,0)</f>
        <v>0</v>
      </c>
      <c r="AL59" s="725">
        <f>IF(AL$48=$R$12,'Sale Proceeds'!$H$64,0)</f>
        <v>0</v>
      </c>
      <c r="AM59" s="725">
        <f>IF(AM$48=$R$12,'Sale Proceeds'!$H$64,0)</f>
        <v>0</v>
      </c>
      <c r="AN59" s="725">
        <f>IF(AN$48=$R$12,'Sale Proceeds'!$H$64,0)</f>
        <v>0</v>
      </c>
      <c r="AO59" s="725">
        <f>IF(AO$48=$R$12,'Sale Proceeds'!$H$64,0)</f>
        <v>0</v>
      </c>
      <c r="AP59" s="725">
        <f>IF(AP$48=$R$12,'Sale Proceeds'!$H$64,0)</f>
        <v>0</v>
      </c>
      <c r="AQ59" s="725">
        <f>IF(AQ$48=$R$12,'Sale Proceeds'!$H$64,0)</f>
        <v>0</v>
      </c>
      <c r="AR59" s="725">
        <f>IF(AR$48=$R$12,'Sale Proceeds'!$H$64,0)</f>
        <v>0</v>
      </c>
      <c r="AS59" s="725">
        <f>IF(AS$48=$R$12,'Sale Proceeds'!$H$64,0)</f>
        <v>0</v>
      </c>
      <c r="AT59" s="725">
        <f>IF(AT$48=$R$12,'Sale Proceeds'!$H$64,0)</f>
        <v>0</v>
      </c>
      <c r="AU59" s="725">
        <f>IF(AU$48=$R$12,'Sale Proceeds'!$H$64,0)</f>
        <v>0</v>
      </c>
      <c r="AV59" s="725">
        <f>IF(AV$48=$R$12,'Sale Proceeds'!$H$64,0)</f>
        <v>0</v>
      </c>
      <c r="AW59" s="725">
        <f>IF(AW$48=$R$12,'Sale Proceeds'!$H$64,0)</f>
        <v>0</v>
      </c>
      <c r="AX59" s="725">
        <f>IF(AX$48=$R$12,'Sale Proceeds'!$H$64,0)</f>
        <v>0</v>
      </c>
      <c r="AY59" s="725">
        <f>IF(AY$48=$R$12,'Sale Proceeds'!$H$64,0)</f>
        <v>0</v>
      </c>
      <c r="AZ59" s="725">
        <f>IF(AZ$48=$R$12,'Sale Proceeds'!$H$64,0)</f>
        <v>0</v>
      </c>
      <c r="BA59" s="725">
        <f>IF(BA$48=$R$12,'Sale Proceeds'!$H$64,0)</f>
        <v>0</v>
      </c>
      <c r="BB59" s="725">
        <f>IF(BB$48=$R$12,'Sale Proceeds'!$H$64,0)</f>
        <v>0</v>
      </c>
      <c r="BC59" s="725">
        <f>IF(BC$48=$R$12,'Sale Proceeds'!$H$64,0)</f>
        <v>0</v>
      </c>
      <c r="BD59" s="725">
        <f>IF(BD$48=$R$12,'Sale Proceeds'!$H$64,0)</f>
        <v>0</v>
      </c>
      <c r="BE59" s="725">
        <f>IF(BE$48=$R$12,'Sale Proceeds'!$H$64,0)</f>
        <v>0</v>
      </c>
      <c r="BF59" s="725">
        <f>IF(BF$48=$R$12,'Sale Proceeds'!$H$64,0)</f>
        <v>0</v>
      </c>
      <c r="BG59" s="725">
        <f>IF(BG$48=$R$12,'Sale Proceeds'!$H$64,0)</f>
        <v>0</v>
      </c>
      <c r="BH59" s="725">
        <f>IF(BH$48=$R$12,'Sale Proceeds'!$H$64,0)</f>
        <v>0</v>
      </c>
      <c r="BI59" s="725">
        <f>IF(BI$48=$R$12,'Sale Proceeds'!$H$64,0)</f>
        <v>0</v>
      </c>
      <c r="BJ59" s="725">
        <f>IF(BJ$48=$R$12,'Sale Proceeds'!$H$64,0)</f>
        <v>0</v>
      </c>
      <c r="BK59" s="725">
        <f>IF(BK$48=$R$12,'Sale Proceeds'!$H$64,0)</f>
        <v>0</v>
      </c>
      <c r="BL59" s="725">
        <f>IF(BL$48=$R$12,'Sale Proceeds'!$H$64,0)</f>
        <v>0</v>
      </c>
      <c r="BM59" s="725">
        <f>IF(BM$48=$R$12,'Sale Proceeds'!$H$64,0)</f>
        <v>0</v>
      </c>
      <c r="BN59" s="725">
        <f>IF(BN$48=$R$12,'Sale Proceeds'!$H$64,0)</f>
        <v>0</v>
      </c>
      <c r="BO59" s="725">
        <f>IF(BO$48=$R$12,'Sale Proceeds'!$H$64,0)</f>
        <v>0</v>
      </c>
      <c r="BP59" s="725">
        <f>IF(BP$48=$R$12,'Sale Proceeds'!$H$64,0)</f>
        <v>0</v>
      </c>
      <c r="BQ59" s="725">
        <f>IF(BQ$48=$R$12,'Sale Proceeds'!$H$64,0)</f>
        <v>0</v>
      </c>
      <c r="BR59" s="725">
        <f>IF(BR$48=$R$12,'Sale Proceeds'!$H$64,0)</f>
        <v>0</v>
      </c>
      <c r="BS59" s="725">
        <f>IF(BS$48=$R$12,'Sale Proceeds'!$H$64,0)</f>
        <v>0</v>
      </c>
      <c r="BT59" s="725">
        <f>IF(BT$48=$R$12,'Sale Proceeds'!$H$64,0)</f>
        <v>0</v>
      </c>
      <c r="BU59" s="725">
        <f>IF(BU$48=$R$12,'Sale Proceeds'!$H$64,0)</f>
        <v>0</v>
      </c>
      <c r="BV59" s="725">
        <f>IF(BV$48=$R$12,'Sale Proceeds'!$H$64,0)</f>
        <v>0</v>
      </c>
      <c r="BW59" s="725">
        <f>IF(BW$48=$R$12,'Sale Proceeds'!$H$64,0)</f>
        <v>0</v>
      </c>
      <c r="BX59" s="725">
        <f>IF(BX$48=$R$12,'Sale Proceeds'!$H$64,0)</f>
        <v>0</v>
      </c>
      <c r="BY59" s="725">
        <f>IF(BY$48=$R$12,'Sale Proceeds'!$H$64,0)</f>
        <v>0</v>
      </c>
      <c r="BZ59" s="725">
        <f>IF(BZ$48=$R$12,'Sale Proceeds'!$H$64,0)</f>
        <v>0</v>
      </c>
      <c r="CA59" s="725">
        <f>IF(CA$48=$R$12,'Sale Proceeds'!$H$64,0)</f>
        <v>0</v>
      </c>
      <c r="CB59" s="725">
        <f>IF(CB$48=$R$12,'Sale Proceeds'!$H$64,0)</f>
        <v>0</v>
      </c>
      <c r="CC59" s="725">
        <f>IF(CC$48=$R$12,'Sale Proceeds'!$H$64,0)</f>
        <v>0</v>
      </c>
      <c r="CD59" s="725">
        <f>IF(CD$48=$R$12,'Sale Proceeds'!$H$64,0)</f>
        <v>0</v>
      </c>
      <c r="CE59" s="725">
        <f>IF(CE$48=$R$12,'Sale Proceeds'!$H$64,0)</f>
        <v>0</v>
      </c>
      <c r="CF59" s="725">
        <f>IF(CF$48=$R$12,'Sale Proceeds'!$H$64,0)</f>
        <v>0</v>
      </c>
      <c r="CG59" s="725">
        <f ca="1">IF(CG$48=$R$12,'Sale Proceeds'!$H$64,0)</f>
        <v>398167250.66406947</v>
      </c>
      <c r="CH59" s="725">
        <f>IF(CH$48=$R$12,'Sale Proceeds'!$H$64,0)</f>
        <v>0</v>
      </c>
      <c r="CI59" s="725">
        <f>IF(CI$48=$R$12,'Sale Proceeds'!$H$64,0)</f>
        <v>0</v>
      </c>
      <c r="CJ59" s="725">
        <f>IF(CJ$48=$R$12,'Sale Proceeds'!$H$64,0)</f>
        <v>0</v>
      </c>
      <c r="CK59" s="725">
        <f>IF(CK$48=$R$12,'Sale Proceeds'!$H$64,0)</f>
        <v>0</v>
      </c>
      <c r="CL59" s="725">
        <f>IF(CL$48=$R$12,'Sale Proceeds'!$H$64,0)</f>
        <v>0</v>
      </c>
      <c r="CM59" s="725">
        <f>IF(CM$48=$R$12,'Sale Proceeds'!$H$64,0)</f>
        <v>0</v>
      </c>
      <c r="CN59" s="725">
        <f>IF(CN$48=$R$12,'Sale Proceeds'!$H$64,0)</f>
        <v>0</v>
      </c>
      <c r="CO59" s="725">
        <f>IF(CO$48=$R$12,'Sale Proceeds'!$H$64,0)</f>
        <v>0</v>
      </c>
      <c r="CP59" s="725">
        <f>IF(CP$48=$R$12,'Sale Proceeds'!$H$64,0)</f>
        <v>0</v>
      </c>
      <c r="CQ59" s="725">
        <f>IF(CQ$48=$R$12,'Sale Proceeds'!$H$64,0)</f>
        <v>0</v>
      </c>
      <c r="CR59" s="725">
        <f>IF(CR$48=$R$12,'Sale Proceeds'!$H$64,0)</f>
        <v>0</v>
      </c>
      <c r="CS59" s="725">
        <f>IF(CS$48=$R$12,'Sale Proceeds'!$H$64,0)</f>
        <v>0</v>
      </c>
      <c r="CT59" s="725">
        <f>IF(CT$48=$R$12,'Sale Proceeds'!$H$64,0)</f>
        <v>0</v>
      </c>
      <c r="CU59" s="725">
        <f>IF(CU$48=$R$12,'Sale Proceeds'!$H$64,0)</f>
        <v>0</v>
      </c>
      <c r="CV59" s="725">
        <f>IF(CV$48=$R$12,'Sale Proceeds'!$H$64,0)</f>
        <v>0</v>
      </c>
      <c r="CW59" s="725">
        <f>IF(CW$48=$R$12,'Sale Proceeds'!$H$64,0)</f>
        <v>0</v>
      </c>
      <c r="CX59" s="725">
        <f>IF(CX$48=$R$12,'Sale Proceeds'!$H$64,0)</f>
        <v>0</v>
      </c>
      <c r="CY59" s="725">
        <f>IF(CY$48=$R$12,'Sale Proceeds'!$H$64,0)</f>
        <v>0</v>
      </c>
      <c r="CZ59" s="725">
        <f>IF(CZ$48=$R$12,'Sale Proceeds'!$H$64,0)</f>
        <v>0</v>
      </c>
      <c r="DA59" s="725">
        <f>IF(DA$48=$R$12,'Sale Proceeds'!$H$64,0)</f>
        <v>0</v>
      </c>
      <c r="DB59" s="725">
        <f>IF(DB$48=$R$12,'Sale Proceeds'!$H$64,0)</f>
        <v>0</v>
      </c>
      <c r="DC59" s="725">
        <f>IF(DC$48=$R$12,'Sale Proceeds'!$H$64,0)</f>
        <v>0</v>
      </c>
      <c r="DD59" s="725">
        <f>IF(DD$48=$R$12,'Sale Proceeds'!$H$64,0)</f>
        <v>0</v>
      </c>
      <c r="DE59" s="725">
        <f>IF(DE$48=$R$12,'Sale Proceeds'!$H$64,0)</f>
        <v>0</v>
      </c>
      <c r="DF59" s="725">
        <f>IF(DF$48=$R$12,'Sale Proceeds'!$H$64,0)</f>
        <v>0</v>
      </c>
      <c r="DG59" s="725">
        <f>IF(DG$48=$R$12,'Sale Proceeds'!$H$64,0)</f>
        <v>0</v>
      </c>
      <c r="DH59" s="725">
        <f>IF(DH$48=$R$12,'Sale Proceeds'!$H$64,0)</f>
        <v>0</v>
      </c>
      <c r="DI59" s="725">
        <f>IF(DI$48=$R$12,'Sale Proceeds'!$H$64,0)</f>
        <v>0</v>
      </c>
      <c r="DJ59" s="725">
        <f>IF(DJ$48=$R$12,'Sale Proceeds'!$H$64,0)</f>
        <v>0</v>
      </c>
      <c r="DK59" s="725">
        <f>IF(DK$48=$R$12,'Sale Proceeds'!$H$64,0)</f>
        <v>0</v>
      </c>
      <c r="DL59" s="725">
        <f>IF(DL$48=$R$12,'Sale Proceeds'!$H$64,0)</f>
        <v>0</v>
      </c>
      <c r="DM59" s="725">
        <f>IF(DM$48=$R$12,'Sale Proceeds'!$H$64,0)</f>
        <v>0</v>
      </c>
      <c r="DN59" s="725">
        <f>IF(DN$48=$R$12,'Sale Proceeds'!$H$64,0)</f>
        <v>0</v>
      </c>
      <c r="DO59" s="725">
        <f>IF(DO$48=$R$12,'Sale Proceeds'!$H$64,0)</f>
        <v>0</v>
      </c>
      <c r="DP59" s="725">
        <f>IF(DP$48=$R$12,'Sale Proceeds'!$H$64,0)</f>
        <v>0</v>
      </c>
      <c r="DQ59" s="725">
        <f>IF(DQ$48=$R$12,'Sale Proceeds'!$H$64,0)</f>
        <v>0</v>
      </c>
      <c r="DR59" s="725">
        <f>IF(DR$48=$R$12,'Sale Proceeds'!$H$64,0)</f>
        <v>0</v>
      </c>
      <c r="DS59" s="725">
        <f>IF(DS$48=$R$12,'Sale Proceeds'!$H$64,0)</f>
        <v>0</v>
      </c>
      <c r="DT59" s="725">
        <f>IF(DT$48=$R$12,'Sale Proceeds'!$H$64,0)</f>
        <v>0</v>
      </c>
      <c r="DU59" s="725">
        <f>IF(DU$48=$R$12,'Sale Proceeds'!$H$64,0)</f>
        <v>0</v>
      </c>
      <c r="DV59" s="725">
        <f>IF(DV$48=$R$12,'Sale Proceeds'!$H$64,0)</f>
        <v>0</v>
      </c>
      <c r="DW59" s="725">
        <f>IF(DW$48=$R$12,'Sale Proceeds'!$H$64,0)</f>
        <v>0</v>
      </c>
      <c r="DX59" s="725">
        <f>IF(DX$48=$R$12,'Sale Proceeds'!$H$64,0)</f>
        <v>0</v>
      </c>
      <c r="DY59" s="725">
        <f>IF(DY$48=$R$12,'Sale Proceeds'!$H$64,0)</f>
        <v>0</v>
      </c>
      <c r="DZ59" s="725">
        <f>IF(DZ$48=$R$12,'Sale Proceeds'!$H$64,0)</f>
        <v>0</v>
      </c>
      <c r="EA59" s="725">
        <f>IF(EA$48=$R$12,'Sale Proceeds'!$H$64,0)</f>
        <v>0</v>
      </c>
      <c r="EB59" s="725">
        <f>IF(EB$48=$R$12,'Sale Proceeds'!$H$64,0)</f>
        <v>0</v>
      </c>
      <c r="EC59" s="725">
        <f>IF(EC$48=$R$12,'Sale Proceeds'!$H$64,0)</f>
        <v>0</v>
      </c>
      <c r="ED59" s="725">
        <f>IF(ED$48=$R$12,'Sale Proceeds'!$H$64,0)</f>
        <v>0</v>
      </c>
      <c r="EE59" s="725">
        <f>IF(EE$48=$R$12,'Sale Proceeds'!$H$64,0)</f>
        <v>0</v>
      </c>
      <c r="EF59" s="725">
        <f>IF(EF$48=$R$12,'Sale Proceeds'!$H$64,0)</f>
        <v>0</v>
      </c>
      <c r="EG59" s="725">
        <f>IF(EG$48=$R$12,'Sale Proceeds'!$H$64,0)</f>
        <v>0</v>
      </c>
      <c r="EH59" s="725">
        <f>IF(EH$48=$R$12,'Sale Proceeds'!$H$64,0)</f>
        <v>0</v>
      </c>
      <c r="EI59" s="725">
        <f>IF(EI$48=$R$12,'Sale Proceeds'!$H$64,0)</f>
        <v>0</v>
      </c>
      <c r="EJ59" s="725">
        <f>IF(EJ$48=$R$12,'Sale Proceeds'!$H$64,0)</f>
        <v>0</v>
      </c>
      <c r="EK59" s="725">
        <f>IF(EK$48=$R$12,'Sale Proceeds'!$H$64,0)</f>
        <v>0</v>
      </c>
      <c r="EL59" s="725">
        <f>IF(EL$48=$R$12,'Sale Proceeds'!$H$64,0)</f>
        <v>0</v>
      </c>
      <c r="EM59" s="725">
        <f>IF(EM$48=$R$12,'Sale Proceeds'!$H$64,0)</f>
        <v>0</v>
      </c>
      <c r="EN59" s="725">
        <f>IF(EN$48=$R$12,'Sale Proceeds'!$H$64,0)</f>
        <v>0</v>
      </c>
      <c r="EO59" s="725">
        <f>IF(EO$48=$R$12,'Sale Proceeds'!$H$64,0)</f>
        <v>0</v>
      </c>
      <c r="EP59" s="725">
        <f>IF(EP$48=$R$12,'Sale Proceeds'!$H$64,0)</f>
        <v>0</v>
      </c>
      <c r="EQ59" s="725">
        <f>IF(EQ$48=$R$12,'Sale Proceeds'!$H$64,0)</f>
        <v>0</v>
      </c>
      <c r="ER59" s="725">
        <f>IF(ER$48=$R$12,'Sale Proceeds'!$H$64,0)</f>
        <v>0</v>
      </c>
      <c r="ES59" s="725">
        <f>IF(ES$48=$R$12,'Sale Proceeds'!$H$64,0)</f>
        <v>0</v>
      </c>
      <c r="ET59" s="725">
        <f>IF(ET$48=$R$12,'Sale Proceeds'!$H$64,0)</f>
        <v>0</v>
      </c>
      <c r="EU59" s="725">
        <f>IF(EU$48=$R$12,'Sale Proceeds'!$H$64,0)</f>
        <v>0</v>
      </c>
      <c r="EV59" s="725">
        <f>IF(EV$48=$R$12,'Sale Proceeds'!$H$64,0)</f>
        <v>0</v>
      </c>
      <c r="EW59" s="725">
        <f>IF(EW$48=$R$12,'Sale Proceeds'!$H$64,0)</f>
        <v>0</v>
      </c>
      <c r="EX59" s="725">
        <f>IF(EX$48=$R$12,'Sale Proceeds'!$H$64,0)</f>
        <v>0</v>
      </c>
      <c r="EY59" s="725">
        <f>IF(EY$48=$R$12,'Sale Proceeds'!$H$64,0)</f>
        <v>0</v>
      </c>
      <c r="EZ59" s="725">
        <f>IF(EZ$48=$R$12,'Sale Proceeds'!$H$64,0)</f>
        <v>0</v>
      </c>
      <c r="FA59" s="725">
        <f>IF(FA$48=$R$12,'Sale Proceeds'!$H$64,0)</f>
        <v>0</v>
      </c>
      <c r="FB59" s="725">
        <f>IF(FB$48=$R$12,'Sale Proceeds'!$H$64,0)</f>
        <v>0</v>
      </c>
      <c r="FC59" s="725">
        <f>IF(FC$48=$R$12,'Sale Proceeds'!$H$64,0)</f>
        <v>0</v>
      </c>
      <c r="FD59" s="725">
        <f>IF(FD$48=$R$12,'Sale Proceeds'!$H$64,0)</f>
        <v>0</v>
      </c>
      <c r="FE59" s="725">
        <f>IF(FE$48=$R$12,'Sale Proceeds'!$H$64,0)</f>
        <v>0</v>
      </c>
      <c r="FF59" s="725">
        <f>IF(FF$48=$R$12,'Sale Proceeds'!$H$64,0)</f>
        <v>0</v>
      </c>
      <c r="FG59" s="725">
        <f>IF(FG$48=$R$12,'Sale Proceeds'!$H$64,0)</f>
        <v>0</v>
      </c>
      <c r="FH59" s="725">
        <f>IF(FH$48=$R$12,'Sale Proceeds'!$H$64,0)</f>
        <v>0</v>
      </c>
      <c r="FI59" s="725">
        <f>IF(FI$48=$R$12,'Sale Proceeds'!$H$64,0)</f>
        <v>0</v>
      </c>
      <c r="FJ59" s="725">
        <f>IF(FJ$48=$R$12,'Sale Proceeds'!$H$64,0)</f>
        <v>0</v>
      </c>
      <c r="FK59" s="725">
        <f>IF(FK$48=$R$12,'Sale Proceeds'!$H$64,0)</f>
        <v>0</v>
      </c>
      <c r="FL59" s="725">
        <f>IF(FL$48=$R$12,'Sale Proceeds'!$H$64,0)</f>
        <v>0</v>
      </c>
      <c r="FM59" s="725">
        <f>IF(FM$48=$R$12,'Sale Proceeds'!$H$64,0)</f>
        <v>0</v>
      </c>
      <c r="FN59" s="725">
        <f>IF(FN$48=$R$12,'Sale Proceeds'!$H$64,0)</f>
        <v>0</v>
      </c>
      <c r="FO59" s="725">
        <f>IF(FO$48=$R$12,'Sale Proceeds'!$H$64,0)</f>
        <v>0</v>
      </c>
      <c r="FP59" s="725">
        <f>IF(FP$48=$R$12,'Sale Proceeds'!$H$64,0)</f>
        <v>0</v>
      </c>
      <c r="FQ59" s="725">
        <f>IF(FQ$48=$R$12,'Sale Proceeds'!$H$64,0)</f>
        <v>0</v>
      </c>
      <c r="FR59" s="725">
        <f>IF(FR$48=$R$12,'Sale Proceeds'!$H$64,0)</f>
        <v>0</v>
      </c>
      <c r="FS59" s="725">
        <f>IF(FS$48=$R$12,'Sale Proceeds'!$H$64,0)</f>
        <v>0</v>
      </c>
      <c r="FT59" s="725">
        <f>IF(FT$48=$R$12,'Sale Proceeds'!$H$64,0)</f>
        <v>0</v>
      </c>
      <c r="FU59" s="725">
        <f>IF(FU$48=$R$12,'Sale Proceeds'!$H$64,0)</f>
        <v>0</v>
      </c>
      <c r="FV59" s="725">
        <f>IF(FV$48=$R$12,'Sale Proceeds'!$H$64,0)</f>
        <v>0</v>
      </c>
      <c r="FW59" s="725">
        <f>IF(FW$48=$R$12,'Sale Proceeds'!$H$64,0)</f>
        <v>0</v>
      </c>
      <c r="FX59" s="725">
        <f>IF(FX$48=$R$12,'Sale Proceeds'!$H$64,0)</f>
        <v>0</v>
      </c>
      <c r="FY59" s="725">
        <f>IF(FY$48=$R$12,'Sale Proceeds'!$H$64,0)</f>
        <v>0</v>
      </c>
      <c r="FZ59" s="725">
        <f>IF(FZ$48=$R$12,'Sale Proceeds'!$H$64,0)</f>
        <v>0</v>
      </c>
      <c r="GA59" s="725">
        <f>IF(GA$48=$R$12,'Sale Proceeds'!$H$64,0)</f>
        <v>0</v>
      </c>
      <c r="GB59" s="725">
        <f>IF(GB$48=$R$12,'Sale Proceeds'!$H$64,0)</f>
        <v>0</v>
      </c>
      <c r="GC59" s="725">
        <f>IF(GC$48=$R$12,'Sale Proceeds'!$H$64,0)</f>
        <v>0</v>
      </c>
      <c r="GD59" s="725">
        <f>IF(GD$48=$R$12,'Sale Proceeds'!$H$64,0)</f>
        <v>0</v>
      </c>
      <c r="GE59" s="725">
        <f>IF(GE$48=$R$12,'Sale Proceeds'!$H$64,0)</f>
        <v>0</v>
      </c>
      <c r="GF59" s="725">
        <f>IF(GF$48=$R$12,'Sale Proceeds'!$H$64,0)</f>
        <v>0</v>
      </c>
      <c r="GG59" s="725">
        <f>IF(GG$48=$R$12,'Sale Proceeds'!$H$64,0)</f>
        <v>0</v>
      </c>
      <c r="GH59" s="725">
        <f>IF(GH$48=$R$12,'Sale Proceeds'!$H$64,0)</f>
        <v>0</v>
      </c>
      <c r="GI59" s="725">
        <f>IF(GI$48=$R$12,'Sale Proceeds'!$H$64,0)</f>
        <v>0</v>
      </c>
      <c r="GJ59" s="725">
        <f>IF(GJ$48=$R$12,'Sale Proceeds'!$H$64,0)</f>
        <v>0</v>
      </c>
      <c r="GK59" s="725">
        <f>IF(GK$48=$R$12,'Sale Proceeds'!$H$64,0)</f>
        <v>0</v>
      </c>
      <c r="GL59" s="725">
        <f>IF(GL$48=$R$12,'Sale Proceeds'!$H$64,0)</f>
        <v>0</v>
      </c>
      <c r="GM59" s="725">
        <f>IF(GM$48=$R$12,'Sale Proceeds'!$H$64,0)</f>
        <v>0</v>
      </c>
      <c r="GN59" s="725">
        <f>IF(GN$48=$R$12,'Sale Proceeds'!$H$64,0)</f>
        <v>0</v>
      </c>
      <c r="GO59" s="725">
        <f>IF(GO$48=$R$12,'Sale Proceeds'!$H$64,0)</f>
        <v>0</v>
      </c>
      <c r="GP59" s="725">
        <f>IF(GP$48=$R$12,'Sale Proceeds'!$H$64,0)</f>
        <v>0</v>
      </c>
      <c r="GQ59" s="725">
        <f>IF(GQ$48=$R$12,'Sale Proceeds'!$H$64,0)</f>
        <v>0</v>
      </c>
      <c r="GR59" s="725">
        <f>IF(GR$48=$R$12,'Sale Proceeds'!$H$64,0)</f>
        <v>0</v>
      </c>
      <c r="GS59" s="725">
        <f>IF(GS$48=$R$12,'Sale Proceeds'!$H$64,0)</f>
        <v>0</v>
      </c>
      <c r="GT59" s="725">
        <f>IF(GT$48=$R$12,'Sale Proceeds'!$H$64,0)</f>
        <v>0</v>
      </c>
      <c r="GU59" s="725">
        <f>IF(GU$48=$R$12,'Sale Proceeds'!$H$64,0)</f>
        <v>0</v>
      </c>
      <c r="GV59" s="725">
        <f>IF(GV$48=$R$12,'Sale Proceeds'!$H$64,0)</f>
        <v>0</v>
      </c>
      <c r="GW59" s="725">
        <f>IF(GW$48=$R$12,'Sale Proceeds'!$H$64,0)</f>
        <v>0</v>
      </c>
      <c r="GX59" s="725">
        <f>IF(GX$48=$R$12,'Sale Proceeds'!$H$64,0)</f>
        <v>0</v>
      </c>
      <c r="GY59" s="725">
        <f>IF(GY$48=$R$12,'Sale Proceeds'!$H$64,0)</f>
        <v>0</v>
      </c>
      <c r="GZ59" s="725">
        <f>IF(GZ$48=$R$12,'Sale Proceeds'!$H$64,0)</f>
        <v>0</v>
      </c>
      <c r="HA59" s="725">
        <f>IF(HA$48=$R$12,'Sale Proceeds'!$H$64,0)</f>
        <v>0</v>
      </c>
      <c r="HB59" s="725">
        <f>IF(HB$48=$R$12,'Sale Proceeds'!$H$64,0)</f>
        <v>0</v>
      </c>
      <c r="HC59" s="725">
        <f>IF(HC$48=$R$12,'Sale Proceeds'!$H$64,0)</f>
        <v>0</v>
      </c>
      <c r="HD59" s="725">
        <f>IF(HD$48=$R$12,'Sale Proceeds'!$H$64,0)</f>
        <v>0</v>
      </c>
      <c r="HE59" s="725">
        <f>IF(HE$48=$R$12,'Sale Proceeds'!$H$64,0)</f>
        <v>0</v>
      </c>
      <c r="HF59" s="725">
        <f>IF(HF$48=$R$12,'Sale Proceeds'!$H$64,0)</f>
        <v>0</v>
      </c>
      <c r="HG59" s="725">
        <f>IF(HG$48=$R$12,'Sale Proceeds'!$H$64,0)</f>
        <v>0</v>
      </c>
      <c r="HH59" s="725">
        <f>IF(HH$48=$R$12,'Sale Proceeds'!$H$64,0)</f>
        <v>0</v>
      </c>
      <c r="HI59" s="725">
        <f>IF(HI$48=$R$12,'Sale Proceeds'!$H$64,0)</f>
        <v>0</v>
      </c>
      <c r="HJ59" s="725">
        <f>IF(HJ$48=$R$12,'Sale Proceeds'!$H$64,0)</f>
        <v>0</v>
      </c>
      <c r="HK59" s="725">
        <f>IF(HK$48=$R$12,'Sale Proceeds'!$H$64,0)</f>
        <v>0</v>
      </c>
      <c r="HL59" s="725">
        <f>IF(HL$48=$R$12,'Sale Proceeds'!$H$64,0)</f>
        <v>0</v>
      </c>
      <c r="HM59" s="725">
        <f>IF(HM$48=$R$12,'Sale Proceeds'!$H$64,0)</f>
        <v>0</v>
      </c>
      <c r="HN59" s="725">
        <f>IF(HN$48=$R$12,'Sale Proceeds'!$H$64,0)</f>
        <v>0</v>
      </c>
      <c r="HO59" s="725">
        <f>IF(HO$48=$R$12,'Sale Proceeds'!$H$64,0)</f>
        <v>0</v>
      </c>
      <c r="HP59" s="725">
        <f>IF(HP$48=$R$12,'Sale Proceeds'!$H$64,0)</f>
        <v>0</v>
      </c>
      <c r="HQ59" s="725">
        <f>IF(HQ$48=$R$12,'Sale Proceeds'!$H$64,0)</f>
        <v>0</v>
      </c>
      <c r="HR59" s="725">
        <f>IF(HR$48=$R$12,'Sale Proceeds'!$H$64,0)</f>
        <v>0</v>
      </c>
      <c r="HS59" s="725">
        <f>IF(HS$48=$R$12,'Sale Proceeds'!$H$64,0)</f>
        <v>0</v>
      </c>
      <c r="HT59" s="725">
        <f>IF(HT$48=$R$12,'Sale Proceeds'!$H$64,0)</f>
        <v>0</v>
      </c>
      <c r="HU59" s="725">
        <f>IF(HU$48=$R$12,'Sale Proceeds'!$H$64,0)</f>
        <v>0</v>
      </c>
      <c r="HV59" s="725">
        <f>IF(HV$48=$R$12,'Sale Proceeds'!$H$64,0)</f>
        <v>0</v>
      </c>
      <c r="HW59" s="725">
        <f>IF(HW$48=$R$12,'Sale Proceeds'!$H$64,0)</f>
        <v>0</v>
      </c>
      <c r="HX59" s="725">
        <f>IF(HX$48=$R$12,'Sale Proceeds'!$H$64,0)</f>
        <v>0</v>
      </c>
      <c r="HY59" s="725">
        <f>IF(HY$48=$R$12,'Sale Proceeds'!$H$64,0)</f>
        <v>0</v>
      </c>
      <c r="HZ59" s="725">
        <f>IF(HZ$48=$R$12,'Sale Proceeds'!$H$64,0)</f>
        <v>0</v>
      </c>
      <c r="IA59" s="725">
        <f>IF(IA$48=$R$12,'Sale Proceeds'!$H$64,0)</f>
        <v>0</v>
      </c>
      <c r="IB59" s="725">
        <f>IF(IB$48=$R$12,'Sale Proceeds'!$H$64,0)</f>
        <v>0</v>
      </c>
      <c r="IC59" s="725">
        <f>IF(IC$48=$R$12,'Sale Proceeds'!$H$64,0)</f>
        <v>0</v>
      </c>
      <c r="ID59" s="725">
        <f>IF(ID$48=$R$12,'Sale Proceeds'!$H$64,0)</f>
        <v>0</v>
      </c>
      <c r="IE59" s="725">
        <f>IF(IE$48=$R$12,'Sale Proceeds'!$H$64,0)</f>
        <v>0</v>
      </c>
      <c r="IF59" s="725">
        <f>IF(IF$48=$R$12,'Sale Proceeds'!$H$64,0)</f>
        <v>0</v>
      </c>
      <c r="IG59" s="725">
        <f>IF(IG$48=$R$12,'Sale Proceeds'!$H$64,0)</f>
        <v>0</v>
      </c>
      <c r="IH59" s="725">
        <f>IF(IH$48=$R$12,'Sale Proceeds'!$H$64,0)</f>
        <v>0</v>
      </c>
      <c r="II59" s="725">
        <f>IF(II$48=$R$12,'Sale Proceeds'!$H$64,0)</f>
        <v>0</v>
      </c>
      <c r="IJ59" s="725">
        <f>IF(IJ$48=$R$12,'Sale Proceeds'!$H$64,0)</f>
        <v>0</v>
      </c>
      <c r="IK59" s="725">
        <f>IF(IK$48=$R$12,'Sale Proceeds'!$H$64,0)</f>
        <v>0</v>
      </c>
      <c r="IL59" s="725">
        <f>IF(IL$48=$R$12,'Sale Proceeds'!$H$64,0)</f>
        <v>0</v>
      </c>
    </row>
    <row r="60" spans="1:247" s="676" customFormat="1" ht="13" thickBot="1">
      <c r="B60" s="747" t="s">
        <v>669</v>
      </c>
      <c r="C60" s="747"/>
      <c r="D60" s="748"/>
      <c r="E60" s="804">
        <f t="shared" ca="1" si="19"/>
        <v>-237600889.6361191</v>
      </c>
      <c r="F60" s="725">
        <f>-IF(F$48=$R$12,'Sale Proceeds'!$H$66,0)</f>
        <v>0</v>
      </c>
      <c r="G60" s="725">
        <f>-IF(G$48=$R$12,'Sale Proceeds'!$H$66,0)</f>
        <v>0</v>
      </c>
      <c r="H60" s="725">
        <f>-IF(H$48=$R$12,'Sale Proceeds'!$H$66,0)</f>
        <v>0</v>
      </c>
      <c r="I60" s="725">
        <f>-IF(I$48=$R$12,'Sale Proceeds'!$H$66,0)</f>
        <v>0</v>
      </c>
      <c r="J60" s="725">
        <f>-IF(J$48=$R$12,'Sale Proceeds'!$H$66,0)</f>
        <v>0</v>
      </c>
      <c r="K60" s="725">
        <f>-IF(K$48=$R$12,'Sale Proceeds'!$H$66,0)</f>
        <v>0</v>
      </c>
      <c r="L60" s="725">
        <f>-IF(L$48=$R$12,'Sale Proceeds'!$H$66,0)</f>
        <v>0</v>
      </c>
      <c r="M60" s="725">
        <f>-IF(M$48=$R$12,'Sale Proceeds'!$H$66,0)</f>
        <v>0</v>
      </c>
      <c r="N60" s="725">
        <f>-IF(N$48=$R$12,'Sale Proceeds'!$H$66,0)</f>
        <v>0</v>
      </c>
      <c r="O60" s="725">
        <f>-IF(O$48=$R$12,'Sale Proceeds'!$H$66,0)</f>
        <v>0</v>
      </c>
      <c r="P60" s="725">
        <f>-IF(P$48=$R$12,'Sale Proceeds'!$H$66,0)</f>
        <v>0</v>
      </c>
      <c r="Q60" s="725">
        <f>-IF(Q$48=$R$12,'Sale Proceeds'!$H$66,0)</f>
        <v>0</v>
      </c>
      <c r="R60" s="725">
        <f>-IF(R$48=$R$12,'Sale Proceeds'!$H$66,0)</f>
        <v>0</v>
      </c>
      <c r="S60" s="725">
        <f>-IF(S$48=$R$12,'Sale Proceeds'!$H$66,0)</f>
        <v>0</v>
      </c>
      <c r="T60" s="725">
        <f>-IF(T$48=$R$12,'Sale Proceeds'!$H$66,0)</f>
        <v>0</v>
      </c>
      <c r="U60" s="725">
        <f>-IF(U$48=$R$12,'Sale Proceeds'!$H$66,0)</f>
        <v>0</v>
      </c>
      <c r="V60" s="725">
        <f>-IF(V$48=$R$12,'Sale Proceeds'!$H$66,0)</f>
        <v>0</v>
      </c>
      <c r="W60" s="725">
        <f>-IF(W$48=$R$12,'Sale Proceeds'!$H$66,0)</f>
        <v>0</v>
      </c>
      <c r="X60" s="725">
        <f>-IF(X$48=$R$12,'Sale Proceeds'!$H$66,0)</f>
        <v>0</v>
      </c>
      <c r="Y60" s="725">
        <f>-IF(Y$48=$R$12,'Sale Proceeds'!$H$66,0)</f>
        <v>0</v>
      </c>
      <c r="Z60" s="725">
        <f>-IF(Z$48=$R$12,'Sale Proceeds'!$H$66,0)</f>
        <v>0</v>
      </c>
      <c r="AA60" s="725">
        <f>-IF(AA$48=$R$12,'Sale Proceeds'!$H$66,0)</f>
        <v>0</v>
      </c>
      <c r="AB60" s="725">
        <f>-IF(AB$48=$R$12,'Sale Proceeds'!$H$66,0)</f>
        <v>0</v>
      </c>
      <c r="AC60" s="725">
        <f>-IF(AC$48=$R$12,'Sale Proceeds'!$H$66,0)</f>
        <v>0</v>
      </c>
      <c r="AD60" s="725">
        <f>-IF(AD$48=$R$12,'Sale Proceeds'!$H$66,0)</f>
        <v>0</v>
      </c>
      <c r="AE60" s="725">
        <f>-IF(AE$48=$R$12,'Sale Proceeds'!$H$66,0)</f>
        <v>0</v>
      </c>
      <c r="AF60" s="725">
        <f>-IF(AF$48=$R$12,'Sale Proceeds'!$H$66,0)</f>
        <v>0</v>
      </c>
      <c r="AG60" s="725">
        <f>-IF(AG$48=$R$12,'Sale Proceeds'!$H$66,0)</f>
        <v>0</v>
      </c>
      <c r="AH60" s="725">
        <f>-IF(AH$48=$R$12,'Sale Proceeds'!$H$66,0)</f>
        <v>0</v>
      </c>
      <c r="AI60" s="725">
        <f>-IF(AI$48=$R$12,'Sale Proceeds'!$H$66,0)</f>
        <v>0</v>
      </c>
      <c r="AJ60" s="725">
        <f>-IF(AJ$48=$R$12,'Sale Proceeds'!$H$66,0)</f>
        <v>0</v>
      </c>
      <c r="AK60" s="725">
        <f>-IF(AK$48=$R$12,'Sale Proceeds'!$H$66,0)</f>
        <v>0</v>
      </c>
      <c r="AL60" s="725">
        <f>-IF(AL$48=$R$12,'Sale Proceeds'!$H$66,0)</f>
        <v>0</v>
      </c>
      <c r="AM60" s="725">
        <f>-IF(AM$48=$R$12,'Sale Proceeds'!$H$66,0)</f>
        <v>0</v>
      </c>
      <c r="AN60" s="725">
        <f>-IF(AN$48=$R$12,'Sale Proceeds'!$H$66,0)</f>
        <v>0</v>
      </c>
      <c r="AO60" s="725">
        <f>-IF(AO$48=$R$12,'Sale Proceeds'!$H$66,0)</f>
        <v>0</v>
      </c>
      <c r="AP60" s="725">
        <f>-IF(AP$48=$R$12,'Sale Proceeds'!$H$66,0)</f>
        <v>0</v>
      </c>
      <c r="AQ60" s="725">
        <f>-IF(AQ$48=$R$12,'Sale Proceeds'!$H$66,0)</f>
        <v>0</v>
      </c>
      <c r="AR60" s="725">
        <f>-IF(AR$48=$R$12,'Sale Proceeds'!$H$66,0)</f>
        <v>0</v>
      </c>
      <c r="AS60" s="725">
        <f>-IF(AS$48=$R$12,'Sale Proceeds'!$H$66,0)</f>
        <v>0</v>
      </c>
      <c r="AT60" s="725">
        <f>-IF(AT$48=$R$12,'Sale Proceeds'!$H$66,0)</f>
        <v>0</v>
      </c>
      <c r="AU60" s="725">
        <f>-IF(AU$48=$R$12,'Sale Proceeds'!$H$66,0)</f>
        <v>0</v>
      </c>
      <c r="AV60" s="725">
        <f>-IF(AV$48=$R$12,'Sale Proceeds'!$H$66,0)</f>
        <v>0</v>
      </c>
      <c r="AW60" s="725">
        <f>-IF(AW$48=$R$12,'Sale Proceeds'!$H$66,0)</f>
        <v>0</v>
      </c>
      <c r="AX60" s="725">
        <f>-IF(AX$48=$R$12,'Sale Proceeds'!$H$66,0)</f>
        <v>0</v>
      </c>
      <c r="AY60" s="725">
        <f>-IF(AY$48=$R$12,'Sale Proceeds'!$H$66,0)</f>
        <v>0</v>
      </c>
      <c r="AZ60" s="725">
        <f>-IF(AZ$48=$R$12,'Sale Proceeds'!$H$66,0)</f>
        <v>0</v>
      </c>
      <c r="BA60" s="725">
        <f>-IF(BA$48=$R$12,'Sale Proceeds'!$H$66,0)</f>
        <v>0</v>
      </c>
      <c r="BB60" s="725">
        <f>-IF(BB$48=$R$12,'Sale Proceeds'!$H$66,0)</f>
        <v>0</v>
      </c>
      <c r="BC60" s="725">
        <f>-IF(BC$48=$R$12,'Sale Proceeds'!$H$66,0)</f>
        <v>0</v>
      </c>
      <c r="BD60" s="725">
        <f>-IF(BD$48=$R$12,'Sale Proceeds'!$H$66,0)</f>
        <v>0</v>
      </c>
      <c r="BE60" s="725">
        <f>-IF(BE$48=$R$12,'Sale Proceeds'!$H$66,0)</f>
        <v>0</v>
      </c>
      <c r="BF60" s="725">
        <f>-IF(BF$48=$R$12,'Sale Proceeds'!$H$66,0)</f>
        <v>0</v>
      </c>
      <c r="BG60" s="725">
        <f>-IF(BG$48=$R$12,'Sale Proceeds'!$H$66,0)</f>
        <v>0</v>
      </c>
      <c r="BH60" s="725">
        <f>-IF(BH$48=$R$12,'Sale Proceeds'!$H$66,0)</f>
        <v>0</v>
      </c>
      <c r="BI60" s="725">
        <f>-IF(BI$48=$R$12,'Sale Proceeds'!$H$66,0)</f>
        <v>0</v>
      </c>
      <c r="BJ60" s="725">
        <f>-IF(BJ$48=$R$12,'Sale Proceeds'!$H$66,0)</f>
        <v>0</v>
      </c>
      <c r="BK60" s="725">
        <f>-IF(BK$48=$R$12,'Sale Proceeds'!$H$66,0)</f>
        <v>0</v>
      </c>
      <c r="BL60" s="725">
        <f>-IF(BL$48=$R$12,'Sale Proceeds'!$H$66,0)</f>
        <v>0</v>
      </c>
      <c r="BM60" s="725">
        <f>-IF(BM$48=$R$12,'Sale Proceeds'!$H$66,0)</f>
        <v>0</v>
      </c>
      <c r="BN60" s="725">
        <f>-IF(BN$48=$R$12,'Sale Proceeds'!$H$66,0)</f>
        <v>0</v>
      </c>
      <c r="BO60" s="725">
        <f>-IF(BO$48=$R$12,'Sale Proceeds'!$H$66,0)</f>
        <v>0</v>
      </c>
      <c r="BP60" s="725">
        <f>-IF(BP$48=$R$12,'Sale Proceeds'!$H$66,0)</f>
        <v>0</v>
      </c>
      <c r="BQ60" s="725">
        <f>-IF(BQ$48=$R$12,'Sale Proceeds'!$H$66,0)</f>
        <v>0</v>
      </c>
      <c r="BR60" s="725">
        <f>-IF(BR$48=$R$12,'Sale Proceeds'!$H$66,0)</f>
        <v>0</v>
      </c>
      <c r="BS60" s="725">
        <f>-IF(BS$48=$R$12,'Sale Proceeds'!$H$66,0)</f>
        <v>0</v>
      </c>
      <c r="BT60" s="725">
        <f>-IF(BT$48=$R$12,'Sale Proceeds'!$H$66,0)</f>
        <v>0</v>
      </c>
      <c r="BU60" s="725">
        <f>-IF(BU$48=$R$12,'Sale Proceeds'!$H$66,0)</f>
        <v>0</v>
      </c>
      <c r="BV60" s="725">
        <f>-IF(BV$48=$R$12,'Sale Proceeds'!$H$66,0)</f>
        <v>0</v>
      </c>
      <c r="BW60" s="725">
        <f>-IF(BW$48=$R$12,'Sale Proceeds'!$H$66,0)</f>
        <v>0</v>
      </c>
      <c r="BX60" s="725">
        <f>-IF(BX$48=$R$12,'Sale Proceeds'!$H$66,0)</f>
        <v>0</v>
      </c>
      <c r="BY60" s="725">
        <f>-IF(BY$48=$R$12,'Sale Proceeds'!$H$66,0)</f>
        <v>0</v>
      </c>
      <c r="BZ60" s="725">
        <f>-IF(BZ$48=$R$12,'Sale Proceeds'!$H$66,0)</f>
        <v>0</v>
      </c>
      <c r="CA60" s="725">
        <f>-IF(CA$48=$R$12,'Sale Proceeds'!$H$66,0)</f>
        <v>0</v>
      </c>
      <c r="CB60" s="725">
        <f>-IF(CB$48=$R$12,'Sale Proceeds'!$H$66,0)</f>
        <v>0</v>
      </c>
      <c r="CC60" s="725">
        <f>-IF(CC$48=$R$12,'Sale Proceeds'!$H$66,0)</f>
        <v>0</v>
      </c>
      <c r="CD60" s="725">
        <f>-IF(CD$48=$R$12,'Sale Proceeds'!$H$66,0)</f>
        <v>0</v>
      </c>
      <c r="CE60" s="725">
        <f>-IF(CE$48=$R$12,'Sale Proceeds'!$H$66,0)</f>
        <v>0</v>
      </c>
      <c r="CF60" s="725">
        <f>-IF(CF$48=$R$12,'Sale Proceeds'!$H$66,0)</f>
        <v>0</v>
      </c>
      <c r="CG60" s="725">
        <f ca="1">-IF(CG$48=$R$12,'Sale Proceeds'!$H$66,0)</f>
        <v>-237600889.6361191</v>
      </c>
      <c r="CH60" s="725">
        <f>-IF(CH$48=$R$12,'Sale Proceeds'!$H$66,0)</f>
        <v>0</v>
      </c>
      <c r="CI60" s="725">
        <f>-IF(CI$48=$R$12,'Sale Proceeds'!$H$66,0)</f>
        <v>0</v>
      </c>
      <c r="CJ60" s="725">
        <f>-IF(CJ$48=$R$12,'Sale Proceeds'!$H$66,0)</f>
        <v>0</v>
      </c>
      <c r="CK60" s="725">
        <f>-IF(CK$48=$R$12,'Sale Proceeds'!$H$66,0)</f>
        <v>0</v>
      </c>
      <c r="CL60" s="725">
        <f>-IF(CL$48=$R$12,'Sale Proceeds'!$H$66,0)</f>
        <v>0</v>
      </c>
      <c r="CM60" s="725">
        <f>-IF(CM$48=$R$12,'Sale Proceeds'!$H$66,0)</f>
        <v>0</v>
      </c>
      <c r="CN60" s="725">
        <f>-IF(CN$48=$R$12,'Sale Proceeds'!$H$66,0)</f>
        <v>0</v>
      </c>
      <c r="CO60" s="725">
        <f>-IF(CO$48=$R$12,'Sale Proceeds'!$H$66,0)</f>
        <v>0</v>
      </c>
      <c r="CP60" s="725">
        <f>-IF(CP$48=$R$12,'Sale Proceeds'!$H$66,0)</f>
        <v>0</v>
      </c>
      <c r="CQ60" s="725">
        <f>-IF(CQ$48=$R$12,'Sale Proceeds'!$H$66,0)</f>
        <v>0</v>
      </c>
      <c r="CR60" s="725">
        <f>-IF(CR$48=$R$12,'Sale Proceeds'!$H$66,0)</f>
        <v>0</v>
      </c>
      <c r="CS60" s="725">
        <f>-IF(CS$48=$R$12,'Sale Proceeds'!$H$66,0)</f>
        <v>0</v>
      </c>
      <c r="CT60" s="725">
        <f>-IF(CT$48=$R$12,'Sale Proceeds'!$H$66,0)</f>
        <v>0</v>
      </c>
      <c r="CU60" s="725">
        <f>-IF(CU$48=$R$12,'Sale Proceeds'!$H$66,0)</f>
        <v>0</v>
      </c>
      <c r="CV60" s="725">
        <f>-IF(CV$48=$R$12,'Sale Proceeds'!$H$66,0)</f>
        <v>0</v>
      </c>
      <c r="CW60" s="725">
        <f>-IF(CW$48=$R$12,'Sale Proceeds'!$H$66,0)</f>
        <v>0</v>
      </c>
      <c r="CX60" s="725">
        <f>-IF(CX$48=$R$12,'Sale Proceeds'!$H$66,0)</f>
        <v>0</v>
      </c>
      <c r="CY60" s="725">
        <f>-IF(CY$48=$R$12,'Sale Proceeds'!$H$66,0)</f>
        <v>0</v>
      </c>
      <c r="CZ60" s="725">
        <f>-IF(CZ$48=$R$12,'Sale Proceeds'!$H$66,0)</f>
        <v>0</v>
      </c>
      <c r="DA60" s="725">
        <f>-IF(DA$48=$R$12,'Sale Proceeds'!$H$66,0)</f>
        <v>0</v>
      </c>
      <c r="DB60" s="725">
        <f>-IF(DB$48=$R$12,'Sale Proceeds'!$H$66,0)</f>
        <v>0</v>
      </c>
      <c r="DC60" s="725">
        <f>-IF(DC$48=$R$12,'Sale Proceeds'!$H$66,0)</f>
        <v>0</v>
      </c>
      <c r="DD60" s="725">
        <f>-IF(DD$48=$R$12,'Sale Proceeds'!$H$66,0)</f>
        <v>0</v>
      </c>
      <c r="DE60" s="725">
        <f>-IF(DE$48=$R$12,'Sale Proceeds'!$H$66,0)</f>
        <v>0</v>
      </c>
      <c r="DF60" s="725">
        <f>-IF(DF$48=$R$12,'Sale Proceeds'!$H$66,0)</f>
        <v>0</v>
      </c>
      <c r="DG60" s="725">
        <f>-IF(DG$48=$R$12,'Sale Proceeds'!$H$66,0)</f>
        <v>0</v>
      </c>
      <c r="DH60" s="725">
        <f>-IF(DH$48=$R$12,'Sale Proceeds'!$H$66,0)</f>
        <v>0</v>
      </c>
      <c r="DI60" s="725">
        <f>-IF(DI$48=$R$12,'Sale Proceeds'!$H$66,0)</f>
        <v>0</v>
      </c>
      <c r="DJ60" s="725">
        <f>-IF(DJ$48=$R$12,'Sale Proceeds'!$H$66,0)</f>
        <v>0</v>
      </c>
      <c r="DK60" s="725">
        <f>-IF(DK$48=$R$12,'Sale Proceeds'!$H$66,0)</f>
        <v>0</v>
      </c>
      <c r="DL60" s="725">
        <f>-IF(DL$48=$R$12,'Sale Proceeds'!$H$66,0)</f>
        <v>0</v>
      </c>
      <c r="DM60" s="725">
        <f>-IF(DM$48=$R$12,'Sale Proceeds'!$H$66,0)</f>
        <v>0</v>
      </c>
      <c r="DN60" s="725">
        <f>-IF(DN$48=$R$12,'Sale Proceeds'!$H$66,0)</f>
        <v>0</v>
      </c>
      <c r="DO60" s="725">
        <f>-IF(DO$48=$R$12,'Sale Proceeds'!$H$66,0)</f>
        <v>0</v>
      </c>
      <c r="DP60" s="725">
        <f>-IF(DP$48=$R$12,'Sale Proceeds'!$H$66,0)</f>
        <v>0</v>
      </c>
      <c r="DQ60" s="725">
        <f>-IF(DQ$48=$R$12,'Sale Proceeds'!$H$66,0)</f>
        <v>0</v>
      </c>
      <c r="DR60" s="725">
        <f>-IF(DR$48=$R$12,'Sale Proceeds'!$H$66,0)</f>
        <v>0</v>
      </c>
      <c r="DS60" s="725">
        <f>-IF(DS$48=$R$12,'Sale Proceeds'!$H$66,0)</f>
        <v>0</v>
      </c>
      <c r="DT60" s="725">
        <f>-IF(DT$48=$R$12,'Sale Proceeds'!$H$66,0)</f>
        <v>0</v>
      </c>
      <c r="DU60" s="725">
        <f>-IF(DU$48=$R$12,'Sale Proceeds'!$H$66,0)</f>
        <v>0</v>
      </c>
      <c r="DV60" s="725">
        <f>-IF(DV$48=$R$12,'Sale Proceeds'!$H$66,0)</f>
        <v>0</v>
      </c>
      <c r="DW60" s="725">
        <f>-IF(DW$48=$R$12,'Sale Proceeds'!$H$66,0)</f>
        <v>0</v>
      </c>
      <c r="DX60" s="725">
        <f>-IF(DX$48=$R$12,'Sale Proceeds'!$H$66,0)</f>
        <v>0</v>
      </c>
      <c r="DY60" s="725">
        <f>-IF(DY$48=$R$12,'Sale Proceeds'!$H$66,0)</f>
        <v>0</v>
      </c>
      <c r="DZ60" s="725">
        <f>-IF(DZ$48=$R$12,'Sale Proceeds'!$H$66,0)</f>
        <v>0</v>
      </c>
      <c r="EA60" s="725">
        <f>-IF(EA$48=$R$12,'Sale Proceeds'!$H$66,0)</f>
        <v>0</v>
      </c>
      <c r="EB60" s="725">
        <f>-IF(EB$48=$R$12,'Sale Proceeds'!$H$66,0)</f>
        <v>0</v>
      </c>
      <c r="EC60" s="725">
        <f>-IF(EC$48=$R$12,'Sale Proceeds'!$H$66,0)</f>
        <v>0</v>
      </c>
      <c r="ED60" s="725">
        <f>-IF(ED$48=$R$12,'Sale Proceeds'!$H$66,0)</f>
        <v>0</v>
      </c>
      <c r="EE60" s="725">
        <f>-IF(EE$48=$R$12,'Sale Proceeds'!$H$66,0)</f>
        <v>0</v>
      </c>
      <c r="EF60" s="725">
        <f>-IF(EF$48=$R$12,'Sale Proceeds'!$H$66,0)</f>
        <v>0</v>
      </c>
      <c r="EG60" s="725">
        <f>-IF(EG$48=$R$12,'Sale Proceeds'!$H$66,0)</f>
        <v>0</v>
      </c>
      <c r="EH60" s="725">
        <f>-IF(EH$48=$R$12,'Sale Proceeds'!$H$66,0)</f>
        <v>0</v>
      </c>
      <c r="EI60" s="725">
        <f>-IF(EI$48=$R$12,'Sale Proceeds'!$H$66,0)</f>
        <v>0</v>
      </c>
      <c r="EJ60" s="725">
        <f>-IF(EJ$48=$R$12,'Sale Proceeds'!$H$66,0)</f>
        <v>0</v>
      </c>
      <c r="EK60" s="725">
        <f>-IF(EK$48=$R$12,'Sale Proceeds'!$H$66,0)</f>
        <v>0</v>
      </c>
      <c r="EL60" s="725">
        <f>-IF(EL$48=$R$12,'Sale Proceeds'!$H$66,0)</f>
        <v>0</v>
      </c>
      <c r="EM60" s="725">
        <f>-IF(EM$48=$R$12,'Sale Proceeds'!$H$66,0)</f>
        <v>0</v>
      </c>
      <c r="EN60" s="725">
        <f>-IF(EN$48=$R$12,'Sale Proceeds'!$H$66,0)</f>
        <v>0</v>
      </c>
      <c r="EO60" s="725">
        <f>-IF(EO$48=$R$12,'Sale Proceeds'!$H$66,0)</f>
        <v>0</v>
      </c>
      <c r="EP60" s="725">
        <f>-IF(EP$48=$R$12,'Sale Proceeds'!$H$66,0)</f>
        <v>0</v>
      </c>
      <c r="EQ60" s="725">
        <f>-IF(EQ$48=$R$12,'Sale Proceeds'!$H$66,0)</f>
        <v>0</v>
      </c>
      <c r="ER60" s="725">
        <f>-IF(ER$48=$R$12,'Sale Proceeds'!$H$66,0)</f>
        <v>0</v>
      </c>
      <c r="ES60" s="725">
        <f>-IF(ES$48=$R$12,'Sale Proceeds'!$H$66,0)</f>
        <v>0</v>
      </c>
      <c r="ET60" s="725">
        <f>-IF(ET$48=$R$12,'Sale Proceeds'!$H$66,0)</f>
        <v>0</v>
      </c>
      <c r="EU60" s="725">
        <f>-IF(EU$48=$R$12,'Sale Proceeds'!$H$66,0)</f>
        <v>0</v>
      </c>
      <c r="EV60" s="725">
        <f>-IF(EV$48=$R$12,'Sale Proceeds'!$H$66,0)</f>
        <v>0</v>
      </c>
      <c r="EW60" s="725">
        <f>-IF(EW$48=$R$12,'Sale Proceeds'!$H$66,0)</f>
        <v>0</v>
      </c>
      <c r="EX60" s="725">
        <f>-IF(EX$48=$R$12,'Sale Proceeds'!$H$66,0)</f>
        <v>0</v>
      </c>
      <c r="EY60" s="725">
        <f>-IF(EY$48=$R$12,'Sale Proceeds'!$H$66,0)</f>
        <v>0</v>
      </c>
      <c r="EZ60" s="725">
        <f>-IF(EZ$48=$R$12,'Sale Proceeds'!$H$66,0)</f>
        <v>0</v>
      </c>
      <c r="FA60" s="725">
        <f>-IF(FA$48=$R$12,'Sale Proceeds'!$H$66,0)</f>
        <v>0</v>
      </c>
      <c r="FB60" s="725">
        <f>-IF(FB$48=$R$12,'Sale Proceeds'!$H$66,0)</f>
        <v>0</v>
      </c>
      <c r="FC60" s="725">
        <f>-IF(FC$48=$R$12,'Sale Proceeds'!$H$66,0)</f>
        <v>0</v>
      </c>
      <c r="FD60" s="725">
        <f>-IF(FD$48=$R$12,'Sale Proceeds'!$H$66,0)</f>
        <v>0</v>
      </c>
      <c r="FE60" s="725">
        <f>-IF(FE$48=$R$12,'Sale Proceeds'!$H$66,0)</f>
        <v>0</v>
      </c>
      <c r="FF60" s="725">
        <f>-IF(FF$48=$R$12,'Sale Proceeds'!$H$66,0)</f>
        <v>0</v>
      </c>
      <c r="FG60" s="725">
        <f>-IF(FG$48=$R$12,'Sale Proceeds'!$H$66,0)</f>
        <v>0</v>
      </c>
      <c r="FH60" s="725">
        <f>-IF(FH$48=$R$12,'Sale Proceeds'!$H$66,0)</f>
        <v>0</v>
      </c>
      <c r="FI60" s="725">
        <f>-IF(FI$48=$R$12,'Sale Proceeds'!$H$66,0)</f>
        <v>0</v>
      </c>
      <c r="FJ60" s="725">
        <f>-IF(FJ$48=$R$12,'Sale Proceeds'!$H$66,0)</f>
        <v>0</v>
      </c>
      <c r="FK60" s="725">
        <f>-IF(FK$48=$R$12,'Sale Proceeds'!$H$66,0)</f>
        <v>0</v>
      </c>
      <c r="FL60" s="725">
        <f>-IF(FL$48=$R$12,'Sale Proceeds'!$H$66,0)</f>
        <v>0</v>
      </c>
      <c r="FM60" s="725">
        <f>-IF(FM$48=$R$12,'Sale Proceeds'!$H$66,0)</f>
        <v>0</v>
      </c>
      <c r="FN60" s="725">
        <f>-IF(FN$48=$R$12,'Sale Proceeds'!$H$66,0)</f>
        <v>0</v>
      </c>
      <c r="FO60" s="725">
        <f>-IF(FO$48=$R$12,'Sale Proceeds'!$H$66,0)</f>
        <v>0</v>
      </c>
      <c r="FP60" s="725">
        <f>-IF(FP$48=$R$12,'Sale Proceeds'!$H$66,0)</f>
        <v>0</v>
      </c>
      <c r="FQ60" s="725">
        <f>-IF(FQ$48=$R$12,'Sale Proceeds'!$H$66,0)</f>
        <v>0</v>
      </c>
      <c r="FR60" s="725">
        <f>-IF(FR$48=$R$12,'Sale Proceeds'!$H$66,0)</f>
        <v>0</v>
      </c>
      <c r="FS60" s="725">
        <f>-IF(FS$48=$R$12,'Sale Proceeds'!$H$66,0)</f>
        <v>0</v>
      </c>
      <c r="FT60" s="725">
        <f>-IF(FT$48=$R$12,'Sale Proceeds'!$H$66,0)</f>
        <v>0</v>
      </c>
      <c r="FU60" s="725">
        <f>-IF(FU$48=$R$12,'Sale Proceeds'!$H$66,0)</f>
        <v>0</v>
      </c>
      <c r="FV60" s="725">
        <f>-IF(FV$48=$R$12,'Sale Proceeds'!$H$66,0)</f>
        <v>0</v>
      </c>
      <c r="FW60" s="725">
        <f>-IF(FW$48=$R$12,'Sale Proceeds'!$H$66,0)</f>
        <v>0</v>
      </c>
      <c r="FX60" s="725">
        <f>-IF(FX$48=$R$12,'Sale Proceeds'!$H$66,0)</f>
        <v>0</v>
      </c>
      <c r="FY60" s="725">
        <f>-IF(FY$48=$R$12,'Sale Proceeds'!$H$66,0)</f>
        <v>0</v>
      </c>
      <c r="FZ60" s="725">
        <f>-IF(FZ$48=$R$12,'Sale Proceeds'!$H$66,0)</f>
        <v>0</v>
      </c>
      <c r="GA60" s="725">
        <f>-IF(GA$48=$R$12,'Sale Proceeds'!$H$66,0)</f>
        <v>0</v>
      </c>
      <c r="GB60" s="725">
        <f>-IF(GB$48=$R$12,'Sale Proceeds'!$H$66,0)</f>
        <v>0</v>
      </c>
      <c r="GC60" s="725">
        <f>-IF(GC$48=$R$12,'Sale Proceeds'!$H$66,0)</f>
        <v>0</v>
      </c>
      <c r="GD60" s="725">
        <f>-IF(GD$48=$R$12,'Sale Proceeds'!$H$66,0)</f>
        <v>0</v>
      </c>
      <c r="GE60" s="725">
        <f>-IF(GE$48=$R$12,'Sale Proceeds'!$H$66,0)</f>
        <v>0</v>
      </c>
      <c r="GF60" s="725">
        <f>-IF(GF$48=$R$12,'Sale Proceeds'!$H$66,0)</f>
        <v>0</v>
      </c>
      <c r="GG60" s="725">
        <f>-IF(GG$48=$R$12,'Sale Proceeds'!$H$66,0)</f>
        <v>0</v>
      </c>
      <c r="GH60" s="725">
        <f>-IF(GH$48=$R$12,'Sale Proceeds'!$H$66,0)</f>
        <v>0</v>
      </c>
      <c r="GI60" s="725">
        <f>-IF(GI$48=$R$12,'Sale Proceeds'!$H$66,0)</f>
        <v>0</v>
      </c>
      <c r="GJ60" s="725">
        <f>-IF(GJ$48=$R$12,'Sale Proceeds'!$H$66,0)</f>
        <v>0</v>
      </c>
      <c r="GK60" s="725">
        <f>-IF(GK$48=$R$12,'Sale Proceeds'!$H$66,0)</f>
        <v>0</v>
      </c>
      <c r="GL60" s="725">
        <f>-IF(GL$48=$R$12,'Sale Proceeds'!$H$66,0)</f>
        <v>0</v>
      </c>
      <c r="GM60" s="725">
        <f>-IF(GM$48=$R$12,'Sale Proceeds'!$H$66,0)</f>
        <v>0</v>
      </c>
      <c r="GN60" s="725">
        <f>-IF(GN$48=$R$12,'Sale Proceeds'!$H$66,0)</f>
        <v>0</v>
      </c>
      <c r="GO60" s="725">
        <f>-IF(GO$48=$R$12,'Sale Proceeds'!$H$66,0)</f>
        <v>0</v>
      </c>
      <c r="GP60" s="725">
        <f>-IF(GP$48=$R$12,'Sale Proceeds'!$H$66,0)</f>
        <v>0</v>
      </c>
      <c r="GQ60" s="725">
        <f>-IF(GQ$48=$R$12,'Sale Proceeds'!$H$66,0)</f>
        <v>0</v>
      </c>
      <c r="GR60" s="725">
        <f>-IF(GR$48=$R$12,'Sale Proceeds'!$H$66,0)</f>
        <v>0</v>
      </c>
      <c r="GS60" s="725">
        <f>-IF(GS$48=$R$12,'Sale Proceeds'!$H$66,0)</f>
        <v>0</v>
      </c>
      <c r="GT60" s="725">
        <f>-IF(GT$48=$R$12,'Sale Proceeds'!$H$66,0)</f>
        <v>0</v>
      </c>
      <c r="GU60" s="725">
        <f>-IF(GU$48=$R$12,'Sale Proceeds'!$H$66,0)</f>
        <v>0</v>
      </c>
      <c r="GV60" s="725">
        <f>-IF(GV$48=$R$12,'Sale Proceeds'!$H$66,0)</f>
        <v>0</v>
      </c>
      <c r="GW60" s="725">
        <f>-IF(GW$48=$R$12,'Sale Proceeds'!$H$66,0)</f>
        <v>0</v>
      </c>
      <c r="GX60" s="725">
        <f>-IF(GX$48=$R$12,'Sale Proceeds'!$H$66,0)</f>
        <v>0</v>
      </c>
      <c r="GY60" s="725">
        <f>-IF(GY$48=$R$12,'Sale Proceeds'!$H$66,0)</f>
        <v>0</v>
      </c>
      <c r="GZ60" s="725">
        <f>-IF(GZ$48=$R$12,'Sale Proceeds'!$H$66,0)</f>
        <v>0</v>
      </c>
      <c r="HA60" s="725">
        <f>-IF(HA$48=$R$12,'Sale Proceeds'!$H$66,0)</f>
        <v>0</v>
      </c>
      <c r="HB60" s="725">
        <f>-IF(HB$48=$R$12,'Sale Proceeds'!$H$66,0)</f>
        <v>0</v>
      </c>
      <c r="HC60" s="725">
        <f>-IF(HC$48=$R$12,'Sale Proceeds'!$H$66,0)</f>
        <v>0</v>
      </c>
      <c r="HD60" s="725">
        <f>-IF(HD$48=$R$12,'Sale Proceeds'!$H$66,0)</f>
        <v>0</v>
      </c>
      <c r="HE60" s="725">
        <f>-IF(HE$48=$R$12,'Sale Proceeds'!$H$66,0)</f>
        <v>0</v>
      </c>
      <c r="HF60" s="725">
        <f>-IF(HF$48=$R$12,'Sale Proceeds'!$H$66,0)</f>
        <v>0</v>
      </c>
      <c r="HG60" s="725">
        <f>-IF(HG$48=$R$12,'Sale Proceeds'!$H$66,0)</f>
        <v>0</v>
      </c>
      <c r="HH60" s="725">
        <f>-IF(HH$48=$R$12,'Sale Proceeds'!$H$66,0)</f>
        <v>0</v>
      </c>
      <c r="HI60" s="725">
        <f>-IF(HI$48=$R$12,'Sale Proceeds'!$H$66,0)</f>
        <v>0</v>
      </c>
      <c r="HJ60" s="725">
        <f>-IF(HJ$48=$R$12,'Sale Proceeds'!$H$66,0)</f>
        <v>0</v>
      </c>
      <c r="HK60" s="725">
        <f>-IF(HK$48=$R$12,'Sale Proceeds'!$H$66,0)</f>
        <v>0</v>
      </c>
      <c r="HL60" s="725">
        <f>-IF(HL$48=$R$12,'Sale Proceeds'!$H$66,0)</f>
        <v>0</v>
      </c>
      <c r="HM60" s="725">
        <f>-IF(HM$48=$R$12,'Sale Proceeds'!$H$66,0)</f>
        <v>0</v>
      </c>
      <c r="HN60" s="725">
        <f>-IF(HN$48=$R$12,'Sale Proceeds'!$H$66,0)</f>
        <v>0</v>
      </c>
      <c r="HO60" s="725">
        <f>-IF(HO$48=$R$12,'Sale Proceeds'!$H$66,0)</f>
        <v>0</v>
      </c>
      <c r="HP60" s="725">
        <f>-IF(HP$48=$R$12,'Sale Proceeds'!$H$66,0)</f>
        <v>0</v>
      </c>
      <c r="HQ60" s="725">
        <f>-IF(HQ$48=$R$12,'Sale Proceeds'!$H$66,0)</f>
        <v>0</v>
      </c>
      <c r="HR60" s="725">
        <f>-IF(HR$48=$R$12,'Sale Proceeds'!$H$66,0)</f>
        <v>0</v>
      </c>
      <c r="HS60" s="725">
        <f>-IF(HS$48=$R$12,'Sale Proceeds'!$H$66,0)</f>
        <v>0</v>
      </c>
      <c r="HT60" s="725">
        <f>-IF(HT$48=$R$12,'Sale Proceeds'!$H$66,0)</f>
        <v>0</v>
      </c>
      <c r="HU60" s="725">
        <f>-IF(HU$48=$R$12,'Sale Proceeds'!$H$66,0)</f>
        <v>0</v>
      </c>
      <c r="HV60" s="725">
        <f>-IF(HV$48=$R$12,'Sale Proceeds'!$H$66,0)</f>
        <v>0</v>
      </c>
      <c r="HW60" s="725">
        <f>-IF(HW$48=$R$12,'Sale Proceeds'!$H$66,0)</f>
        <v>0</v>
      </c>
      <c r="HX60" s="725">
        <f>-IF(HX$48=$R$12,'Sale Proceeds'!$H$66,0)</f>
        <v>0</v>
      </c>
      <c r="HY60" s="725">
        <f>-IF(HY$48=$R$12,'Sale Proceeds'!$H$66,0)</f>
        <v>0</v>
      </c>
      <c r="HZ60" s="725">
        <f>-IF(HZ$48=$R$12,'Sale Proceeds'!$H$66,0)</f>
        <v>0</v>
      </c>
      <c r="IA60" s="725">
        <f>-IF(IA$48=$R$12,'Sale Proceeds'!$H$66,0)</f>
        <v>0</v>
      </c>
      <c r="IB60" s="725">
        <f>-IF(IB$48=$R$12,'Sale Proceeds'!$H$66,0)</f>
        <v>0</v>
      </c>
      <c r="IC60" s="725">
        <f>-IF(IC$48=$R$12,'Sale Proceeds'!$H$66,0)</f>
        <v>0</v>
      </c>
      <c r="ID60" s="725">
        <f>-IF(ID$48=$R$12,'Sale Proceeds'!$H$66,0)</f>
        <v>0</v>
      </c>
      <c r="IE60" s="725">
        <f>-IF(IE$48=$R$12,'Sale Proceeds'!$H$66,0)</f>
        <v>0</v>
      </c>
      <c r="IF60" s="725">
        <f>-IF(IF$48=$R$12,'Sale Proceeds'!$H$66,0)</f>
        <v>0</v>
      </c>
      <c r="IG60" s="725">
        <f>-IF(IG$48=$R$12,'Sale Proceeds'!$H$66,0)</f>
        <v>0</v>
      </c>
      <c r="IH60" s="725">
        <f>-IF(IH$48=$R$12,'Sale Proceeds'!$H$66,0)</f>
        <v>0</v>
      </c>
      <c r="II60" s="725">
        <f>-IF(II$48=$R$12,'Sale Proceeds'!$H$66,0)</f>
        <v>0</v>
      </c>
      <c r="IJ60" s="725">
        <f>-IF(IJ$48=$R$12,'Sale Proceeds'!$H$66,0)</f>
        <v>0</v>
      </c>
      <c r="IK60" s="725">
        <f>-IF(IK$48=$R$12,'Sale Proceeds'!$H$66,0)</f>
        <v>0</v>
      </c>
      <c r="IL60" s="725">
        <f>-IF(IL$48=$R$12,'Sale Proceeds'!$H$66,0)</f>
        <v>0</v>
      </c>
    </row>
    <row r="61" spans="1:247" s="676" customFormat="1" ht="13.5" thickTop="1" thickBot="1">
      <c r="B61" s="836" t="s">
        <v>686</v>
      </c>
      <c r="C61" s="836"/>
      <c r="D61" s="837"/>
      <c r="E61" s="838">
        <f t="shared" ca="1" si="19"/>
        <v>188431645.32738778</v>
      </c>
      <c r="F61" s="839">
        <f t="shared" ref="F61:BQ61" si="20">+SUM(F52:F60)</f>
        <v>0</v>
      </c>
      <c r="G61" s="839">
        <f t="shared" ca="1" si="20"/>
        <v>-37227421.310907088</v>
      </c>
      <c r="H61" s="839">
        <f t="shared" ca="1" si="20"/>
        <v>-7024833.8638499873</v>
      </c>
      <c r="I61" s="839">
        <f t="shared" ca="1" si="20"/>
        <v>-3933016.6601161035</v>
      </c>
      <c r="J61" s="839">
        <f t="shared" ca="1" si="20"/>
        <v>-4172744.4248333648</v>
      </c>
      <c r="K61" s="839">
        <f t="shared" ca="1" si="20"/>
        <v>-4369615.0466934834</v>
      </c>
      <c r="L61" s="839">
        <f t="shared" ca="1" si="20"/>
        <v>-4511542.8114107437</v>
      </c>
      <c r="M61" s="839">
        <f t="shared" ca="1" si="20"/>
        <v>-4730527.7189851487</v>
      </c>
      <c r="N61" s="839">
        <f t="shared" ca="1" si="20"/>
        <v>-5149460.5974232377</v>
      </c>
      <c r="O61" s="839">
        <f t="shared" ca="1" si="20"/>
        <v>-5367248.8348623673</v>
      </c>
      <c r="P61" s="839">
        <f t="shared" ca="1" si="20"/>
        <v>-5584568.8100746488</v>
      </c>
      <c r="Q61" s="839">
        <f t="shared" ca="1" si="20"/>
        <v>-1562909.64912799</v>
      </c>
      <c r="R61" s="839">
        <f t="shared" ca="1" si="20"/>
        <v>0</v>
      </c>
      <c r="S61" s="839">
        <f t="shared" ca="1" si="20"/>
        <v>0</v>
      </c>
      <c r="T61" s="839">
        <f t="shared" ca="1" si="20"/>
        <v>0</v>
      </c>
      <c r="U61" s="839">
        <f t="shared" ca="1" si="20"/>
        <v>0</v>
      </c>
      <c r="V61" s="839">
        <f t="shared" ca="1" si="20"/>
        <v>0</v>
      </c>
      <c r="W61" s="839">
        <f t="shared" ca="1" si="20"/>
        <v>0</v>
      </c>
      <c r="X61" s="839">
        <f t="shared" ca="1" si="20"/>
        <v>0</v>
      </c>
      <c r="Y61" s="839">
        <f t="shared" ca="1" si="20"/>
        <v>0</v>
      </c>
      <c r="Z61" s="839">
        <f t="shared" ca="1" si="20"/>
        <v>0</v>
      </c>
      <c r="AA61" s="839">
        <f t="shared" ca="1" si="20"/>
        <v>0</v>
      </c>
      <c r="AB61" s="839">
        <f t="shared" ca="1" si="20"/>
        <v>0</v>
      </c>
      <c r="AC61" s="839">
        <f t="shared" ca="1" si="20"/>
        <v>0</v>
      </c>
      <c r="AD61" s="839">
        <f t="shared" ca="1" si="20"/>
        <v>0</v>
      </c>
      <c r="AE61" s="839">
        <f t="shared" ca="1" si="20"/>
        <v>0</v>
      </c>
      <c r="AF61" s="839">
        <f t="shared" ca="1" si="20"/>
        <v>0</v>
      </c>
      <c r="AG61" s="839">
        <f t="shared" ca="1" si="20"/>
        <v>0</v>
      </c>
      <c r="AH61" s="839">
        <f t="shared" ca="1" si="20"/>
        <v>0</v>
      </c>
      <c r="AI61" s="839">
        <f t="shared" ca="1" si="20"/>
        <v>0</v>
      </c>
      <c r="AJ61" s="839">
        <f t="shared" ca="1" si="20"/>
        <v>0</v>
      </c>
      <c r="AK61" s="839">
        <f t="shared" ca="1" si="20"/>
        <v>0</v>
      </c>
      <c r="AL61" s="839">
        <f t="shared" ca="1" si="20"/>
        <v>428278.78508829395</v>
      </c>
      <c r="AM61" s="839">
        <f t="shared" ca="1" si="20"/>
        <v>382167.99553369544</v>
      </c>
      <c r="AN61" s="839">
        <f t="shared" ca="1" si="20"/>
        <v>373695.13314251602</v>
      </c>
      <c r="AO61" s="839">
        <f t="shared" ca="1" si="20"/>
        <v>371832.14298955665</v>
      </c>
      <c r="AP61" s="839">
        <f t="shared" ca="1" si="20"/>
        <v>368881.91445462208</v>
      </c>
      <c r="AQ61" s="839">
        <f t="shared" ca="1" si="20"/>
        <v>365968.89797794435</v>
      </c>
      <c r="AR61" s="839">
        <f t="shared" ca="1" si="20"/>
        <v>363178.84321803134</v>
      </c>
      <c r="AS61" s="839">
        <f t="shared" ca="1" si="20"/>
        <v>360341.59046802763</v>
      </c>
      <c r="AT61" s="839">
        <f t="shared" ca="1" si="20"/>
        <v>357656.09805562755</v>
      </c>
      <c r="AU61" s="839">
        <f t="shared" ca="1" si="20"/>
        <v>354913.78358647868</v>
      </c>
      <c r="AV61" s="839">
        <f t="shared" ca="1" si="20"/>
        <v>352445.84751280106</v>
      </c>
      <c r="AW61" s="839">
        <f t="shared" ca="1" si="20"/>
        <v>81442964.328650057</v>
      </c>
      <c r="AX61" s="839">
        <f t="shared" ca="1" si="20"/>
        <v>668051.28183597152</v>
      </c>
      <c r="AY61" s="839">
        <f t="shared" ca="1" si="20"/>
        <v>668051.28183597152</v>
      </c>
      <c r="AZ61" s="839">
        <f t="shared" ca="1" si="20"/>
        <v>668051.28183597152</v>
      </c>
      <c r="BA61" s="839">
        <f t="shared" ca="1" si="20"/>
        <v>668051.28183597152</v>
      </c>
      <c r="BB61" s="839">
        <f t="shared" ca="1" si="20"/>
        <v>668051.28183597152</v>
      </c>
      <c r="BC61" s="839">
        <f t="shared" ca="1" si="20"/>
        <v>668051.28183597152</v>
      </c>
      <c r="BD61" s="839">
        <f t="shared" ca="1" si="20"/>
        <v>668051.28183597152</v>
      </c>
      <c r="BE61" s="839">
        <f t="shared" ca="1" si="20"/>
        <v>668051.28183597152</v>
      </c>
      <c r="BF61" s="839">
        <f t="shared" ca="1" si="20"/>
        <v>668051.28183597152</v>
      </c>
      <c r="BG61" s="839">
        <f t="shared" ca="1" si="20"/>
        <v>668051.28183597152</v>
      </c>
      <c r="BH61" s="839">
        <f t="shared" ca="1" si="20"/>
        <v>668051.28183597152</v>
      </c>
      <c r="BI61" s="839">
        <f t="shared" ca="1" si="20"/>
        <v>668051.28183597152</v>
      </c>
      <c r="BJ61" s="839">
        <f t="shared" ca="1" si="20"/>
        <v>721026.13870716316</v>
      </c>
      <c r="BK61" s="839">
        <f t="shared" ca="1" si="20"/>
        <v>721026.13870716316</v>
      </c>
      <c r="BL61" s="839">
        <f t="shared" ca="1" si="20"/>
        <v>721026.13870716316</v>
      </c>
      <c r="BM61" s="839">
        <f t="shared" ca="1" si="20"/>
        <v>721026.13870716316</v>
      </c>
      <c r="BN61" s="839">
        <f t="shared" ca="1" si="20"/>
        <v>721026.13870716316</v>
      </c>
      <c r="BO61" s="839">
        <f t="shared" ca="1" si="20"/>
        <v>721026.13870716316</v>
      </c>
      <c r="BP61" s="839">
        <f t="shared" ca="1" si="20"/>
        <v>721026.13870716316</v>
      </c>
      <c r="BQ61" s="839">
        <f t="shared" ca="1" si="20"/>
        <v>721026.13870716316</v>
      </c>
      <c r="BR61" s="839">
        <f t="shared" ref="BR61:EC61" ca="1" si="21">+SUM(BR52:BR60)</f>
        <v>721026.13870716316</v>
      </c>
      <c r="BS61" s="839">
        <f t="shared" ca="1" si="21"/>
        <v>721026.13870716316</v>
      </c>
      <c r="BT61" s="839">
        <f t="shared" ca="1" si="21"/>
        <v>721026.13870716316</v>
      </c>
      <c r="BU61" s="839">
        <f t="shared" ca="1" si="21"/>
        <v>721026.13870716316</v>
      </c>
      <c r="BV61" s="839">
        <f t="shared" ca="1" si="21"/>
        <v>775659.96837719099</v>
      </c>
      <c r="BW61" s="839">
        <f t="shared" ca="1" si="21"/>
        <v>775659.96837719099</v>
      </c>
      <c r="BX61" s="839">
        <f t="shared" ca="1" si="21"/>
        <v>775659.96837719099</v>
      </c>
      <c r="BY61" s="839">
        <f t="shared" ca="1" si="21"/>
        <v>775659.96837719099</v>
      </c>
      <c r="BZ61" s="839">
        <f t="shared" ca="1" si="21"/>
        <v>775659.96837719099</v>
      </c>
      <c r="CA61" s="839">
        <f t="shared" ca="1" si="21"/>
        <v>775659.96837719099</v>
      </c>
      <c r="CB61" s="839">
        <f t="shared" ca="1" si="21"/>
        <v>775659.96837719099</v>
      </c>
      <c r="CC61" s="839">
        <f t="shared" ca="1" si="21"/>
        <v>775659.96837719099</v>
      </c>
      <c r="CD61" s="839">
        <f t="shared" ca="1" si="21"/>
        <v>775659.96837719099</v>
      </c>
      <c r="CE61" s="839">
        <f t="shared" ca="1" si="21"/>
        <v>775659.96837719099</v>
      </c>
      <c r="CF61" s="839">
        <f t="shared" ca="1" si="21"/>
        <v>775659.96837719099</v>
      </c>
      <c r="CG61" s="839">
        <f t="shared" ca="1" si="21"/>
        <v>161342020.99632755</v>
      </c>
      <c r="CH61" s="839">
        <f t="shared" si="21"/>
        <v>0</v>
      </c>
      <c r="CI61" s="839">
        <f t="shared" si="21"/>
        <v>0</v>
      </c>
      <c r="CJ61" s="839">
        <f t="shared" si="21"/>
        <v>0</v>
      </c>
      <c r="CK61" s="839">
        <f t="shared" si="21"/>
        <v>0</v>
      </c>
      <c r="CL61" s="839">
        <f t="shared" si="21"/>
        <v>0</v>
      </c>
      <c r="CM61" s="839">
        <f t="shared" si="21"/>
        <v>0</v>
      </c>
      <c r="CN61" s="839">
        <f t="shared" si="21"/>
        <v>0</v>
      </c>
      <c r="CO61" s="839">
        <f t="shared" si="21"/>
        <v>0</v>
      </c>
      <c r="CP61" s="839">
        <f t="shared" si="21"/>
        <v>0</v>
      </c>
      <c r="CQ61" s="839">
        <f t="shared" si="21"/>
        <v>0</v>
      </c>
      <c r="CR61" s="839">
        <f t="shared" si="21"/>
        <v>0</v>
      </c>
      <c r="CS61" s="839">
        <f t="shared" si="21"/>
        <v>0</v>
      </c>
      <c r="CT61" s="839">
        <f t="shared" si="21"/>
        <v>0</v>
      </c>
      <c r="CU61" s="839">
        <f t="shared" si="21"/>
        <v>0</v>
      </c>
      <c r="CV61" s="839">
        <f t="shared" si="21"/>
        <v>0</v>
      </c>
      <c r="CW61" s="839">
        <f t="shared" si="21"/>
        <v>0</v>
      </c>
      <c r="CX61" s="839">
        <f t="shared" si="21"/>
        <v>0</v>
      </c>
      <c r="CY61" s="839">
        <f t="shared" si="21"/>
        <v>0</v>
      </c>
      <c r="CZ61" s="839">
        <f t="shared" si="21"/>
        <v>0</v>
      </c>
      <c r="DA61" s="839">
        <f t="shared" si="21"/>
        <v>0</v>
      </c>
      <c r="DB61" s="839">
        <f t="shared" si="21"/>
        <v>0</v>
      </c>
      <c r="DC61" s="839">
        <f t="shared" si="21"/>
        <v>0</v>
      </c>
      <c r="DD61" s="839">
        <f t="shared" si="21"/>
        <v>0</v>
      </c>
      <c r="DE61" s="839">
        <f t="shared" si="21"/>
        <v>0</v>
      </c>
      <c r="DF61" s="839">
        <f t="shared" si="21"/>
        <v>0</v>
      </c>
      <c r="DG61" s="839">
        <f t="shared" si="21"/>
        <v>0</v>
      </c>
      <c r="DH61" s="839">
        <f t="shared" si="21"/>
        <v>0</v>
      </c>
      <c r="DI61" s="839">
        <f t="shared" si="21"/>
        <v>0</v>
      </c>
      <c r="DJ61" s="839">
        <f t="shared" si="21"/>
        <v>0</v>
      </c>
      <c r="DK61" s="839">
        <f t="shared" si="21"/>
        <v>0</v>
      </c>
      <c r="DL61" s="839">
        <f t="shared" si="21"/>
        <v>0</v>
      </c>
      <c r="DM61" s="839">
        <f t="shared" si="21"/>
        <v>0</v>
      </c>
      <c r="DN61" s="839">
        <f t="shared" si="21"/>
        <v>0</v>
      </c>
      <c r="DO61" s="839">
        <f t="shared" si="21"/>
        <v>0</v>
      </c>
      <c r="DP61" s="839">
        <f t="shared" si="21"/>
        <v>0</v>
      </c>
      <c r="DQ61" s="839">
        <f t="shared" si="21"/>
        <v>0</v>
      </c>
      <c r="DR61" s="839">
        <f t="shared" si="21"/>
        <v>0</v>
      </c>
      <c r="DS61" s="839">
        <f t="shared" si="21"/>
        <v>0</v>
      </c>
      <c r="DT61" s="839">
        <f t="shared" si="21"/>
        <v>0</v>
      </c>
      <c r="DU61" s="839">
        <f t="shared" si="21"/>
        <v>0</v>
      </c>
      <c r="DV61" s="839">
        <f t="shared" si="21"/>
        <v>0</v>
      </c>
      <c r="DW61" s="839">
        <f t="shared" si="21"/>
        <v>0</v>
      </c>
      <c r="DX61" s="839">
        <f t="shared" si="21"/>
        <v>0</v>
      </c>
      <c r="DY61" s="839">
        <f t="shared" si="21"/>
        <v>0</v>
      </c>
      <c r="DZ61" s="839">
        <f t="shared" si="21"/>
        <v>0</v>
      </c>
      <c r="EA61" s="839">
        <f t="shared" si="21"/>
        <v>0</v>
      </c>
      <c r="EB61" s="839">
        <f t="shared" si="21"/>
        <v>0</v>
      </c>
      <c r="EC61" s="839">
        <f t="shared" si="21"/>
        <v>0</v>
      </c>
      <c r="ED61" s="839">
        <f t="shared" ref="ED61:GO61" si="22">+SUM(ED52:ED60)</f>
        <v>0</v>
      </c>
      <c r="EE61" s="839">
        <f t="shared" si="22"/>
        <v>0</v>
      </c>
      <c r="EF61" s="839">
        <f t="shared" si="22"/>
        <v>0</v>
      </c>
      <c r="EG61" s="839">
        <f t="shared" si="22"/>
        <v>0</v>
      </c>
      <c r="EH61" s="839">
        <f t="shared" si="22"/>
        <v>0</v>
      </c>
      <c r="EI61" s="839">
        <f t="shared" si="22"/>
        <v>0</v>
      </c>
      <c r="EJ61" s="839">
        <f t="shared" si="22"/>
        <v>0</v>
      </c>
      <c r="EK61" s="839">
        <f t="shared" si="22"/>
        <v>0</v>
      </c>
      <c r="EL61" s="839">
        <f t="shared" si="22"/>
        <v>0</v>
      </c>
      <c r="EM61" s="839">
        <f t="shared" si="22"/>
        <v>0</v>
      </c>
      <c r="EN61" s="839">
        <f t="shared" si="22"/>
        <v>0</v>
      </c>
      <c r="EO61" s="839">
        <f t="shared" si="22"/>
        <v>0</v>
      </c>
      <c r="EP61" s="839">
        <f t="shared" si="22"/>
        <v>0</v>
      </c>
      <c r="EQ61" s="839">
        <f t="shared" si="22"/>
        <v>0</v>
      </c>
      <c r="ER61" s="839">
        <f t="shared" si="22"/>
        <v>0</v>
      </c>
      <c r="ES61" s="839">
        <f t="shared" si="22"/>
        <v>0</v>
      </c>
      <c r="ET61" s="839">
        <f t="shared" si="22"/>
        <v>0</v>
      </c>
      <c r="EU61" s="839">
        <f t="shared" si="22"/>
        <v>0</v>
      </c>
      <c r="EV61" s="839">
        <f t="shared" si="22"/>
        <v>0</v>
      </c>
      <c r="EW61" s="839">
        <f t="shared" si="22"/>
        <v>0</v>
      </c>
      <c r="EX61" s="839">
        <f t="shared" si="22"/>
        <v>0</v>
      </c>
      <c r="EY61" s="839">
        <f t="shared" si="22"/>
        <v>0</v>
      </c>
      <c r="EZ61" s="839">
        <f t="shared" si="22"/>
        <v>0</v>
      </c>
      <c r="FA61" s="839">
        <f t="shared" si="22"/>
        <v>0</v>
      </c>
      <c r="FB61" s="839">
        <f t="shared" si="22"/>
        <v>0</v>
      </c>
      <c r="FC61" s="839">
        <f t="shared" si="22"/>
        <v>0</v>
      </c>
      <c r="FD61" s="839">
        <f t="shared" si="22"/>
        <v>0</v>
      </c>
      <c r="FE61" s="839">
        <f t="shared" si="22"/>
        <v>0</v>
      </c>
      <c r="FF61" s="839">
        <f t="shared" si="22"/>
        <v>0</v>
      </c>
      <c r="FG61" s="839">
        <f t="shared" si="22"/>
        <v>0</v>
      </c>
      <c r="FH61" s="839">
        <f t="shared" si="22"/>
        <v>0</v>
      </c>
      <c r="FI61" s="839">
        <f t="shared" si="22"/>
        <v>0</v>
      </c>
      <c r="FJ61" s="839">
        <f t="shared" si="22"/>
        <v>0</v>
      </c>
      <c r="FK61" s="839">
        <f t="shared" si="22"/>
        <v>0</v>
      </c>
      <c r="FL61" s="839">
        <f t="shared" si="22"/>
        <v>0</v>
      </c>
      <c r="FM61" s="839">
        <f t="shared" si="22"/>
        <v>0</v>
      </c>
      <c r="FN61" s="839">
        <f t="shared" si="22"/>
        <v>0</v>
      </c>
      <c r="FO61" s="839">
        <f t="shared" si="22"/>
        <v>0</v>
      </c>
      <c r="FP61" s="839">
        <f t="shared" si="22"/>
        <v>0</v>
      </c>
      <c r="FQ61" s="839">
        <f t="shared" si="22"/>
        <v>0</v>
      </c>
      <c r="FR61" s="839">
        <f t="shared" si="22"/>
        <v>0</v>
      </c>
      <c r="FS61" s="839">
        <f t="shared" si="22"/>
        <v>0</v>
      </c>
      <c r="FT61" s="839">
        <f t="shared" si="22"/>
        <v>0</v>
      </c>
      <c r="FU61" s="839">
        <f t="shared" si="22"/>
        <v>0</v>
      </c>
      <c r="FV61" s="839">
        <f t="shared" si="22"/>
        <v>0</v>
      </c>
      <c r="FW61" s="839">
        <f t="shared" si="22"/>
        <v>0</v>
      </c>
      <c r="FX61" s="839">
        <f t="shared" si="22"/>
        <v>0</v>
      </c>
      <c r="FY61" s="839">
        <f t="shared" si="22"/>
        <v>0</v>
      </c>
      <c r="FZ61" s="839">
        <f t="shared" si="22"/>
        <v>0</v>
      </c>
      <c r="GA61" s="839">
        <f t="shared" si="22"/>
        <v>0</v>
      </c>
      <c r="GB61" s="839">
        <f t="shared" si="22"/>
        <v>0</v>
      </c>
      <c r="GC61" s="839">
        <f t="shared" si="22"/>
        <v>0</v>
      </c>
      <c r="GD61" s="839">
        <f t="shared" si="22"/>
        <v>0</v>
      </c>
      <c r="GE61" s="839">
        <f t="shared" si="22"/>
        <v>0</v>
      </c>
      <c r="GF61" s="839">
        <f t="shared" si="22"/>
        <v>0</v>
      </c>
      <c r="GG61" s="839">
        <f t="shared" si="22"/>
        <v>0</v>
      </c>
      <c r="GH61" s="839">
        <f t="shared" si="22"/>
        <v>0</v>
      </c>
      <c r="GI61" s="839">
        <f t="shared" si="22"/>
        <v>0</v>
      </c>
      <c r="GJ61" s="839">
        <f t="shared" si="22"/>
        <v>0</v>
      </c>
      <c r="GK61" s="839">
        <f t="shared" si="22"/>
        <v>0</v>
      </c>
      <c r="GL61" s="839">
        <f t="shared" si="22"/>
        <v>0</v>
      </c>
      <c r="GM61" s="839">
        <f t="shared" si="22"/>
        <v>0</v>
      </c>
      <c r="GN61" s="839">
        <f t="shared" si="22"/>
        <v>0</v>
      </c>
      <c r="GO61" s="839">
        <f t="shared" si="22"/>
        <v>0</v>
      </c>
      <c r="GP61" s="839">
        <f t="shared" ref="GP61:IL61" si="23">+SUM(GP52:GP60)</f>
        <v>0</v>
      </c>
      <c r="GQ61" s="839">
        <f t="shared" si="23"/>
        <v>0</v>
      </c>
      <c r="GR61" s="839">
        <f t="shared" si="23"/>
        <v>0</v>
      </c>
      <c r="GS61" s="839">
        <f t="shared" si="23"/>
        <v>0</v>
      </c>
      <c r="GT61" s="839">
        <f t="shared" si="23"/>
        <v>0</v>
      </c>
      <c r="GU61" s="839">
        <f t="shared" si="23"/>
        <v>0</v>
      </c>
      <c r="GV61" s="839">
        <f t="shared" si="23"/>
        <v>0</v>
      </c>
      <c r="GW61" s="839">
        <f t="shared" si="23"/>
        <v>0</v>
      </c>
      <c r="GX61" s="839">
        <f t="shared" si="23"/>
        <v>0</v>
      </c>
      <c r="GY61" s="839">
        <f t="shared" si="23"/>
        <v>0</v>
      </c>
      <c r="GZ61" s="839">
        <f t="shared" si="23"/>
        <v>0</v>
      </c>
      <c r="HA61" s="839">
        <f t="shared" si="23"/>
        <v>0</v>
      </c>
      <c r="HB61" s="839">
        <f t="shared" si="23"/>
        <v>0</v>
      </c>
      <c r="HC61" s="839">
        <f t="shared" si="23"/>
        <v>0</v>
      </c>
      <c r="HD61" s="839">
        <f t="shared" si="23"/>
        <v>0</v>
      </c>
      <c r="HE61" s="839">
        <f t="shared" si="23"/>
        <v>0</v>
      </c>
      <c r="HF61" s="839">
        <f t="shared" si="23"/>
        <v>0</v>
      </c>
      <c r="HG61" s="839">
        <f t="shared" si="23"/>
        <v>0</v>
      </c>
      <c r="HH61" s="839">
        <f t="shared" si="23"/>
        <v>0</v>
      </c>
      <c r="HI61" s="839">
        <f t="shared" si="23"/>
        <v>0</v>
      </c>
      <c r="HJ61" s="839">
        <f t="shared" si="23"/>
        <v>0</v>
      </c>
      <c r="HK61" s="839">
        <f t="shared" si="23"/>
        <v>0</v>
      </c>
      <c r="HL61" s="839">
        <f t="shared" si="23"/>
        <v>0</v>
      </c>
      <c r="HM61" s="839">
        <f t="shared" si="23"/>
        <v>0</v>
      </c>
      <c r="HN61" s="839">
        <f t="shared" si="23"/>
        <v>0</v>
      </c>
      <c r="HO61" s="839">
        <f t="shared" si="23"/>
        <v>0</v>
      </c>
      <c r="HP61" s="839">
        <f t="shared" si="23"/>
        <v>0</v>
      </c>
      <c r="HQ61" s="839">
        <f t="shared" si="23"/>
        <v>0</v>
      </c>
      <c r="HR61" s="839">
        <f t="shared" si="23"/>
        <v>0</v>
      </c>
      <c r="HS61" s="839">
        <f t="shared" si="23"/>
        <v>0</v>
      </c>
      <c r="HT61" s="839">
        <f t="shared" si="23"/>
        <v>0</v>
      </c>
      <c r="HU61" s="839">
        <f t="shared" si="23"/>
        <v>0</v>
      </c>
      <c r="HV61" s="839">
        <f t="shared" si="23"/>
        <v>0</v>
      </c>
      <c r="HW61" s="839">
        <f t="shared" si="23"/>
        <v>0</v>
      </c>
      <c r="HX61" s="839">
        <f t="shared" si="23"/>
        <v>0</v>
      </c>
      <c r="HY61" s="839">
        <f t="shared" si="23"/>
        <v>0</v>
      </c>
      <c r="HZ61" s="839">
        <f t="shared" si="23"/>
        <v>0</v>
      </c>
      <c r="IA61" s="839">
        <f t="shared" si="23"/>
        <v>0</v>
      </c>
      <c r="IB61" s="839">
        <f t="shared" si="23"/>
        <v>0</v>
      </c>
      <c r="IC61" s="839">
        <f t="shared" si="23"/>
        <v>0</v>
      </c>
      <c r="ID61" s="839">
        <f t="shared" si="23"/>
        <v>0</v>
      </c>
      <c r="IE61" s="839">
        <f t="shared" si="23"/>
        <v>0</v>
      </c>
      <c r="IF61" s="839">
        <f t="shared" si="23"/>
        <v>0</v>
      </c>
      <c r="IG61" s="839">
        <f t="shared" si="23"/>
        <v>0</v>
      </c>
      <c r="IH61" s="839">
        <f t="shared" si="23"/>
        <v>0</v>
      </c>
      <c r="II61" s="839">
        <f t="shared" si="23"/>
        <v>0</v>
      </c>
      <c r="IJ61" s="839">
        <f t="shared" si="23"/>
        <v>0</v>
      </c>
      <c r="IK61" s="839">
        <f t="shared" si="23"/>
        <v>0</v>
      </c>
      <c r="IL61" s="839">
        <f t="shared" si="23"/>
        <v>0</v>
      </c>
    </row>
    <row r="62" spans="1:247" s="676" customFormat="1">
      <c r="B62" s="773" t="s">
        <v>656</v>
      </c>
      <c r="C62" s="747"/>
      <c r="D62" s="774">
        <f ca="1">IF(ISERROR((1+IRR(F61:IL61,0.01))^VLOOKUP(_WF_Periodicity,_WF_Period_lookup,2,FALSE)-1),0,(1+IRR(F61:IL61,0.01))^VLOOKUP(_WF_Periodicity,_WF_Period_lookup,2,FALSE)-1)</f>
        <v>0.26983899469988448</v>
      </c>
      <c r="E62" s="750"/>
      <c r="F62" s="749"/>
      <c r="G62" s="749"/>
      <c r="H62" s="749"/>
      <c r="I62" s="749"/>
      <c r="J62" s="749"/>
      <c r="K62" s="749"/>
      <c r="L62" s="749"/>
      <c r="M62" s="749"/>
      <c r="N62" s="749"/>
      <c r="O62" s="749"/>
      <c r="P62" s="749"/>
      <c r="Q62" s="749"/>
      <c r="R62" s="749"/>
      <c r="S62" s="749"/>
      <c r="T62" s="749"/>
      <c r="U62" s="749"/>
      <c r="V62" s="749"/>
      <c r="W62" s="749"/>
      <c r="X62" s="749"/>
      <c r="Y62" s="749"/>
      <c r="Z62" s="749"/>
      <c r="AA62" s="749"/>
      <c r="AB62" s="749"/>
      <c r="AC62" s="749"/>
      <c r="AD62" s="749"/>
      <c r="AE62" s="749"/>
      <c r="AF62" s="749"/>
      <c r="AG62" s="749"/>
      <c r="AH62" s="749"/>
      <c r="AI62" s="749"/>
      <c r="AJ62" s="749"/>
      <c r="AK62" s="749"/>
      <c r="AL62" s="749"/>
      <c r="AM62" s="749"/>
      <c r="AN62" s="749"/>
      <c r="AO62" s="749"/>
      <c r="AP62" s="749"/>
      <c r="AQ62" s="749"/>
      <c r="AR62" s="749"/>
      <c r="AS62" s="749"/>
      <c r="AT62" s="749"/>
      <c r="AU62" s="749"/>
      <c r="AV62" s="749"/>
      <c r="AW62" s="749"/>
      <c r="AX62" s="749"/>
      <c r="AY62" s="749"/>
      <c r="AZ62" s="749"/>
      <c r="BA62" s="749"/>
      <c r="BB62" s="749"/>
      <c r="BC62" s="749"/>
      <c r="BD62" s="749"/>
      <c r="BE62" s="749"/>
      <c r="BF62" s="749"/>
      <c r="BG62" s="749"/>
      <c r="BH62" s="749"/>
      <c r="BI62" s="749"/>
      <c r="BJ62" s="749"/>
      <c r="BK62" s="749"/>
      <c r="BL62" s="749"/>
      <c r="BM62" s="749"/>
      <c r="BN62" s="749"/>
      <c r="BO62" s="749"/>
      <c r="BP62" s="749"/>
      <c r="BQ62" s="749"/>
      <c r="BR62" s="749"/>
      <c r="BS62" s="749"/>
      <c r="BT62" s="749"/>
      <c r="BU62" s="749"/>
      <c r="BV62" s="749"/>
      <c r="BW62" s="749"/>
      <c r="BX62" s="749"/>
      <c r="BY62" s="749"/>
      <c r="BZ62" s="749"/>
      <c r="CA62" s="749"/>
      <c r="CB62" s="749"/>
      <c r="CC62" s="749"/>
      <c r="CD62" s="749"/>
      <c r="CE62" s="749"/>
      <c r="CF62" s="749"/>
      <c r="CG62" s="749"/>
      <c r="CH62" s="749"/>
      <c r="CI62" s="749"/>
      <c r="CJ62" s="749"/>
      <c r="CK62" s="749"/>
      <c r="CL62" s="749"/>
      <c r="CM62" s="749"/>
      <c r="CN62" s="749"/>
      <c r="CO62" s="749"/>
      <c r="CP62" s="749"/>
      <c r="CQ62" s="749"/>
      <c r="CR62" s="749"/>
      <c r="CS62" s="749"/>
      <c r="CT62" s="749"/>
      <c r="CU62" s="749"/>
      <c r="CV62" s="749"/>
      <c r="CW62" s="749"/>
      <c r="CX62" s="749"/>
      <c r="CY62" s="749"/>
      <c r="CZ62" s="749"/>
      <c r="DA62" s="749"/>
      <c r="DB62" s="749"/>
      <c r="DC62" s="749"/>
      <c r="DD62" s="749"/>
      <c r="DE62" s="749"/>
      <c r="DF62" s="749"/>
      <c r="DG62" s="749"/>
      <c r="DH62" s="749"/>
      <c r="DI62" s="749"/>
      <c r="DJ62" s="749"/>
      <c r="DK62" s="749"/>
      <c r="DL62" s="749"/>
      <c r="DM62" s="749"/>
      <c r="DN62" s="749"/>
      <c r="DO62" s="749"/>
      <c r="DP62" s="749"/>
      <c r="DQ62" s="749"/>
      <c r="DR62" s="749"/>
      <c r="DS62" s="749"/>
      <c r="DT62" s="749"/>
      <c r="DU62" s="749"/>
      <c r="DV62" s="749"/>
      <c r="DW62" s="749"/>
      <c r="DX62" s="749"/>
      <c r="DY62" s="749"/>
      <c r="DZ62" s="749"/>
      <c r="EA62" s="749"/>
      <c r="EB62" s="749"/>
      <c r="EC62" s="749"/>
      <c r="ED62" s="749"/>
      <c r="EE62" s="749"/>
      <c r="EF62" s="749"/>
      <c r="EG62" s="749"/>
      <c r="EH62" s="749"/>
      <c r="EI62" s="749"/>
      <c r="EJ62" s="749"/>
      <c r="EK62" s="749"/>
      <c r="EL62" s="749"/>
      <c r="EM62" s="749"/>
      <c r="EN62" s="749"/>
      <c r="EO62" s="749"/>
      <c r="EP62" s="749"/>
      <c r="EQ62" s="749"/>
      <c r="ER62" s="749"/>
      <c r="ES62" s="749"/>
      <c r="ET62" s="749"/>
      <c r="EU62" s="749"/>
      <c r="EV62" s="749"/>
      <c r="EW62" s="749"/>
      <c r="EX62" s="749"/>
      <c r="EY62" s="749"/>
      <c r="EZ62" s="749"/>
      <c r="FA62" s="749"/>
      <c r="FB62" s="749"/>
      <c r="FC62" s="749"/>
      <c r="FD62" s="749"/>
      <c r="FE62" s="749"/>
      <c r="FF62" s="749"/>
      <c r="FG62" s="749"/>
      <c r="FH62" s="749"/>
      <c r="FI62" s="749"/>
      <c r="FJ62" s="749"/>
      <c r="FK62" s="749"/>
      <c r="FL62" s="749"/>
      <c r="FM62" s="749"/>
      <c r="FN62" s="749"/>
      <c r="FO62" s="749"/>
      <c r="FP62" s="749"/>
      <c r="FQ62" s="749"/>
      <c r="FR62" s="749"/>
      <c r="FS62" s="749"/>
      <c r="FT62" s="749"/>
      <c r="FU62" s="749"/>
      <c r="FV62" s="749"/>
      <c r="FW62" s="749"/>
      <c r="FX62" s="749"/>
      <c r="FY62" s="749"/>
      <c r="FZ62" s="749"/>
      <c r="GA62" s="749"/>
      <c r="GB62" s="749"/>
      <c r="GC62" s="749"/>
      <c r="GD62" s="749"/>
      <c r="GE62" s="749"/>
      <c r="GF62" s="749"/>
      <c r="GG62" s="749"/>
      <c r="GH62" s="749"/>
      <c r="GI62" s="749"/>
      <c r="GJ62" s="749"/>
      <c r="GK62" s="749"/>
      <c r="GL62" s="749"/>
      <c r="GM62" s="749"/>
      <c r="GN62" s="749"/>
      <c r="GO62" s="749"/>
      <c r="GP62" s="749"/>
      <c r="GQ62" s="749"/>
      <c r="GR62" s="749"/>
      <c r="GS62" s="749"/>
      <c r="GT62" s="749"/>
      <c r="GU62" s="749"/>
      <c r="GV62" s="749"/>
      <c r="GW62" s="749"/>
      <c r="GX62" s="749"/>
      <c r="GY62" s="749"/>
      <c r="GZ62" s="749"/>
      <c r="HA62" s="749"/>
      <c r="HB62" s="749"/>
      <c r="HC62" s="749"/>
      <c r="HD62" s="749"/>
      <c r="HE62" s="749"/>
      <c r="HF62" s="749"/>
      <c r="HG62" s="749"/>
      <c r="HH62" s="749"/>
      <c r="HI62" s="749"/>
      <c r="HJ62" s="749"/>
      <c r="HK62" s="749"/>
      <c r="HL62" s="749"/>
      <c r="HM62" s="749"/>
      <c r="HN62" s="749"/>
      <c r="HO62" s="749"/>
      <c r="HP62" s="749"/>
      <c r="HQ62" s="749"/>
      <c r="HR62" s="749"/>
      <c r="HS62" s="749"/>
      <c r="HT62" s="749"/>
      <c r="HU62" s="749"/>
      <c r="HV62" s="749"/>
      <c r="HW62" s="749"/>
      <c r="HX62" s="749"/>
      <c r="HY62" s="749"/>
      <c r="HZ62" s="749"/>
      <c r="IA62" s="749"/>
      <c r="IB62" s="749"/>
      <c r="IC62" s="749"/>
      <c r="ID62" s="749"/>
      <c r="IE62" s="749"/>
      <c r="IF62" s="749"/>
      <c r="IG62" s="749"/>
      <c r="IH62" s="749"/>
      <c r="II62" s="749"/>
      <c r="IJ62" s="749"/>
      <c r="IK62" s="749"/>
      <c r="IL62" s="749"/>
    </row>
    <row r="63" spans="1:247" s="676" customFormat="1">
      <c r="C63" s="747"/>
      <c r="D63" s="774"/>
      <c r="E63" s="909" t="s">
        <v>687</v>
      </c>
      <c r="F63" s="790">
        <f>+IF(F48&gt;'Executive Summary'!$E$62,'Executive Summary'!$E$65,0)</f>
        <v>0</v>
      </c>
      <c r="G63" s="910">
        <f>+IF(G48&gt;'Executive Summary'!$E$62,'Executive Summary'!$E$65,0)</f>
        <v>0</v>
      </c>
      <c r="H63" s="910">
        <f>+IF(H48&gt;'Executive Summary'!$E$62,'Executive Summary'!$E$65,0)</f>
        <v>0</v>
      </c>
      <c r="I63" s="910">
        <f>+IF(I48&gt;'Executive Summary'!$E$62,'Executive Summary'!$E$65,0)</f>
        <v>0</v>
      </c>
      <c r="J63" s="910">
        <f>+IF(J48&gt;'Executive Summary'!$E$62,'Executive Summary'!$E$65,0)</f>
        <v>0</v>
      </c>
      <c r="K63" s="910">
        <f>+IF(K48&gt;'Executive Summary'!$E$62,'Executive Summary'!$E$65,0)</f>
        <v>0</v>
      </c>
      <c r="L63" s="910">
        <f>+IF(L48&gt;'Executive Summary'!$E$62,'Executive Summary'!$E$65,0)</f>
        <v>0</v>
      </c>
      <c r="M63" s="910">
        <f>+IF(M48&gt;'Executive Summary'!$E$62,'Executive Summary'!$E$65,0)</f>
        <v>0</v>
      </c>
      <c r="N63" s="910">
        <f>+IF(N48&gt;'Executive Summary'!$E$62,'Executive Summary'!$E$65,0)</f>
        <v>0</v>
      </c>
      <c r="O63" s="910">
        <f>+IF(O48&gt;'Executive Summary'!$E$62,'Executive Summary'!$E$65,0)</f>
        <v>0</v>
      </c>
      <c r="P63" s="910">
        <f>+IF(P48&gt;'Executive Summary'!$E$62,'Executive Summary'!$E$65,0)</f>
        <v>0</v>
      </c>
      <c r="Q63" s="910">
        <f>+IF(Q48&gt;'Executive Summary'!$E$62,'Executive Summary'!$E$65,0)</f>
        <v>0</v>
      </c>
      <c r="R63" s="910">
        <f>+IF(R48&gt;'Executive Summary'!$E$62,'Executive Summary'!$E$65,0)</f>
        <v>0</v>
      </c>
      <c r="S63" s="910">
        <f>+IF(S48&gt;'Executive Summary'!$E$62,'Executive Summary'!$E$65,0)</f>
        <v>0</v>
      </c>
      <c r="T63" s="910">
        <f>+IF(T48&gt;'Executive Summary'!$E$62,'Executive Summary'!$E$65,0)</f>
        <v>0</v>
      </c>
      <c r="U63" s="910">
        <f>+IF(U48&gt;'Executive Summary'!$E$62,'Executive Summary'!$E$65,0)</f>
        <v>0</v>
      </c>
      <c r="V63" s="910">
        <f>+IF(V48&gt;'Executive Summary'!$E$62,'Executive Summary'!$E$65,0)</f>
        <v>0</v>
      </c>
      <c r="W63" s="910">
        <f>+IF(W48&gt;'Executive Summary'!$E$62,'Executive Summary'!$E$65,0)</f>
        <v>0</v>
      </c>
      <c r="X63" s="910">
        <f>+IF(X48&gt;'Executive Summary'!$E$62,'Executive Summary'!$E$65,0)</f>
        <v>0</v>
      </c>
      <c r="Y63" s="910">
        <f>+IF(Y48&gt;'Executive Summary'!$E$62,'Executive Summary'!$E$65,0)</f>
        <v>0</v>
      </c>
      <c r="Z63" s="910">
        <f>+IF(Z48&gt;'Executive Summary'!$E$62,'Executive Summary'!$E$65,0)</f>
        <v>0</v>
      </c>
      <c r="AA63" s="910">
        <f>+IF(AA48&gt;'Executive Summary'!$E$62,'Executive Summary'!$E$65,0)</f>
        <v>0</v>
      </c>
      <c r="AB63" s="910">
        <f>+IF(AB48&gt;'Executive Summary'!$E$62,'Executive Summary'!$E$65,0)</f>
        <v>0</v>
      </c>
      <c r="AC63" s="910">
        <f>+IF(AC48&gt;'Executive Summary'!$E$62,'Executive Summary'!$E$65,0)</f>
        <v>0</v>
      </c>
      <c r="AD63" s="910">
        <f>+IF(AD48&gt;'Executive Summary'!$E$62,'Executive Summary'!$E$65,0)</f>
        <v>0</v>
      </c>
      <c r="AE63" s="910">
        <f>+IF(AE48&gt;'Executive Summary'!$E$62,'Executive Summary'!$E$65,0)</f>
        <v>0</v>
      </c>
      <c r="AF63" s="910">
        <f>+IF(AF48&gt;'Executive Summary'!$E$62,'Executive Summary'!$E$65,0)</f>
        <v>0</v>
      </c>
      <c r="AG63" s="910">
        <f>+IF(AG48&gt;'Executive Summary'!$E$62,'Executive Summary'!$E$65,0)</f>
        <v>0</v>
      </c>
      <c r="AH63" s="910">
        <f>+IF(AH48&gt;'Executive Summary'!$E$62,'Executive Summary'!$E$65,0)</f>
        <v>0</v>
      </c>
      <c r="AI63" s="910">
        <f>+IF(AI48&gt;'Executive Summary'!$E$62,'Executive Summary'!$E$65,0)</f>
        <v>0</v>
      </c>
      <c r="AJ63" s="910">
        <f>+IF(AJ48&gt;'Executive Summary'!$E$62,'Executive Summary'!$E$65,0)</f>
        <v>0</v>
      </c>
      <c r="AK63" s="910">
        <f>+IF(AK48&gt;'Executive Summary'!$E$62,'Executive Summary'!$E$65,0)</f>
        <v>0</v>
      </c>
      <c r="AL63" s="910">
        <f>+IF(AL48&gt;'Executive Summary'!$E$62,'Executive Summary'!$E$65,0)</f>
        <v>0</v>
      </c>
      <c r="AM63" s="910">
        <f>+IF(AM48&gt;'Executive Summary'!$E$62,'Executive Summary'!$E$65,0)</f>
        <v>0</v>
      </c>
      <c r="AN63" s="910">
        <f>+IF(AN48&gt;'Executive Summary'!$E$62,'Executive Summary'!$E$65,0)</f>
        <v>0</v>
      </c>
      <c r="AO63" s="910">
        <f>+IF(AO48&gt;'Executive Summary'!$E$62,'Executive Summary'!$E$65,0)</f>
        <v>0</v>
      </c>
      <c r="AP63" s="910">
        <f>+IF(AP48&gt;'Executive Summary'!$E$62,'Executive Summary'!$E$65,0)</f>
        <v>0</v>
      </c>
      <c r="AQ63" s="910">
        <f>+IF(AQ48&gt;'Executive Summary'!$E$62,'Executive Summary'!$E$65,0)</f>
        <v>0</v>
      </c>
      <c r="AR63" s="910">
        <f>+IF(AR48&gt;'Executive Summary'!$E$62,'Executive Summary'!$E$65,0)</f>
        <v>0</v>
      </c>
      <c r="AS63" s="910">
        <f>+IF(AS48&gt;'Executive Summary'!$E$62,'Executive Summary'!$E$65,0)</f>
        <v>0</v>
      </c>
      <c r="AT63" s="910">
        <f>+IF(AT48&gt;'Executive Summary'!$E$62,'Executive Summary'!$E$65,0)</f>
        <v>0</v>
      </c>
      <c r="AU63" s="910">
        <f>+IF(AU48&gt;'Executive Summary'!$E$62,'Executive Summary'!$E$65,0)</f>
        <v>0</v>
      </c>
      <c r="AV63" s="910">
        <f>+IF(AV48&gt;'Executive Summary'!$E$62,'Executive Summary'!$E$65,0)</f>
        <v>0</v>
      </c>
      <c r="AW63" s="910">
        <f>+IF(AW48&gt;'Executive Summary'!$E$62,'Executive Summary'!$E$65,0)</f>
        <v>0</v>
      </c>
      <c r="AX63" s="910">
        <f ca="1">+IF(AX48&gt;'Executive Summary'!$E$62,'Executive Summary'!$E$65,0)</f>
        <v>1275492.952035896</v>
      </c>
      <c r="AY63" s="910">
        <f ca="1">+IF(AY48&gt;'Executive Summary'!$E$62,'Executive Summary'!$E$65,0)</f>
        <v>1275492.952035896</v>
      </c>
      <c r="AZ63" s="910">
        <f ca="1">+IF(AZ48&gt;'Executive Summary'!$E$62,'Executive Summary'!$E$65,0)</f>
        <v>1275492.952035896</v>
      </c>
      <c r="BA63" s="910">
        <f ca="1">+IF(BA48&gt;'Executive Summary'!$E$62,'Executive Summary'!$E$65,0)</f>
        <v>1275492.952035896</v>
      </c>
      <c r="BB63" s="910">
        <f ca="1">+IF(BB48&gt;'Executive Summary'!$E$62,'Executive Summary'!$E$65,0)</f>
        <v>1275492.952035896</v>
      </c>
      <c r="BC63" s="910">
        <f ca="1">+IF(BC48&gt;'Executive Summary'!$E$62,'Executive Summary'!$E$65,0)</f>
        <v>1275492.952035896</v>
      </c>
      <c r="BD63" s="910">
        <f ca="1">+IF(BD48&gt;'Executive Summary'!$E$62,'Executive Summary'!$E$65,0)</f>
        <v>1275492.952035896</v>
      </c>
      <c r="BE63" s="910">
        <f ca="1">+IF(BE48&gt;'Executive Summary'!$E$62,'Executive Summary'!$E$65,0)</f>
        <v>1275492.952035896</v>
      </c>
      <c r="BF63" s="910">
        <f ca="1">+IF(BF48&gt;'Executive Summary'!$E$62,'Executive Summary'!$E$65,0)</f>
        <v>1275492.952035896</v>
      </c>
      <c r="BG63" s="910">
        <f ca="1">+IF(BG48&gt;'Executive Summary'!$E$62,'Executive Summary'!$E$65,0)</f>
        <v>1275492.952035896</v>
      </c>
      <c r="BH63" s="910">
        <f ca="1">+IF(BH48&gt;'Executive Summary'!$E$62,'Executive Summary'!$E$65,0)</f>
        <v>1275492.952035896</v>
      </c>
      <c r="BI63" s="910">
        <f ca="1">+IF(BI48&gt;'Executive Summary'!$E$62,'Executive Summary'!$E$65,0)</f>
        <v>1275492.952035896</v>
      </c>
      <c r="BJ63" s="910">
        <f ca="1">+IF(BJ48&gt;'Executive Summary'!$E$62,'Executive Summary'!$E$65,0)</f>
        <v>1275492.952035896</v>
      </c>
      <c r="BK63" s="910">
        <f ca="1">+IF(BK48&gt;'Executive Summary'!$E$62,'Executive Summary'!$E$65,0)</f>
        <v>1275492.952035896</v>
      </c>
      <c r="BL63" s="910">
        <f ca="1">+IF(BL48&gt;'Executive Summary'!$E$62,'Executive Summary'!$E$65,0)</f>
        <v>1275492.952035896</v>
      </c>
      <c r="BM63" s="910">
        <f ca="1">+IF(BM48&gt;'Executive Summary'!$E$62,'Executive Summary'!$E$65,0)</f>
        <v>1275492.952035896</v>
      </c>
      <c r="BN63" s="910">
        <f ca="1">+IF(BN48&gt;'Executive Summary'!$E$62,'Executive Summary'!$E$65,0)</f>
        <v>1275492.952035896</v>
      </c>
      <c r="BO63" s="910">
        <f ca="1">+IF(BO48&gt;'Executive Summary'!$E$62,'Executive Summary'!$E$65,0)</f>
        <v>1275492.952035896</v>
      </c>
      <c r="BP63" s="910">
        <f ca="1">+IF(BP48&gt;'Executive Summary'!$E$62,'Executive Summary'!$E$65,0)</f>
        <v>1275492.952035896</v>
      </c>
      <c r="BQ63" s="910">
        <f ca="1">+IF(BQ48&gt;'Executive Summary'!$E$62,'Executive Summary'!$E$65,0)</f>
        <v>1275492.952035896</v>
      </c>
      <c r="BR63" s="910">
        <f ca="1">+IF(BR48&gt;'Executive Summary'!$E$62,'Executive Summary'!$E$65,0)</f>
        <v>1275492.952035896</v>
      </c>
      <c r="BS63" s="910">
        <f ca="1">+IF(BS48&gt;'Executive Summary'!$E$62,'Executive Summary'!$E$65,0)</f>
        <v>1275492.952035896</v>
      </c>
      <c r="BT63" s="910">
        <f ca="1">+IF(BT48&gt;'Executive Summary'!$E$62,'Executive Summary'!$E$65,0)</f>
        <v>1275492.952035896</v>
      </c>
      <c r="BU63" s="910">
        <f ca="1">+IF(BU48&gt;'Executive Summary'!$E$62,'Executive Summary'!$E$65,0)</f>
        <v>1275492.952035896</v>
      </c>
      <c r="BV63" s="910">
        <f ca="1">+IF(BV48&gt;'Executive Summary'!$E$62,'Executive Summary'!$E$65,0)</f>
        <v>1275492.952035896</v>
      </c>
      <c r="BW63" s="910">
        <f ca="1">+IF(BW48&gt;'Executive Summary'!$E$62,'Executive Summary'!$E$65,0)</f>
        <v>1275492.952035896</v>
      </c>
      <c r="BX63" s="910">
        <f ca="1">+IF(BX48&gt;'Executive Summary'!$E$62,'Executive Summary'!$E$65,0)</f>
        <v>1275492.952035896</v>
      </c>
      <c r="BY63" s="910">
        <f ca="1">+IF(BY48&gt;'Executive Summary'!$E$62,'Executive Summary'!$E$65,0)</f>
        <v>1275492.952035896</v>
      </c>
      <c r="BZ63" s="910">
        <f ca="1">+IF(BZ48&gt;'Executive Summary'!$E$62,'Executive Summary'!$E$65,0)</f>
        <v>1275492.952035896</v>
      </c>
      <c r="CA63" s="910">
        <f ca="1">+IF(CA48&gt;'Executive Summary'!$E$62,'Executive Summary'!$E$65,0)</f>
        <v>1275492.952035896</v>
      </c>
      <c r="CB63" s="910">
        <f ca="1">+IF(CB48&gt;'Executive Summary'!$E$62,'Executive Summary'!$E$65,0)</f>
        <v>1275492.952035896</v>
      </c>
      <c r="CC63" s="910">
        <f ca="1">+IF(CC48&gt;'Executive Summary'!$E$62,'Executive Summary'!$E$65,0)</f>
        <v>1275492.952035896</v>
      </c>
      <c r="CD63" s="910">
        <f ca="1">+IF(CD48&gt;'Executive Summary'!$E$62,'Executive Summary'!$E$65,0)</f>
        <v>1275492.952035896</v>
      </c>
      <c r="CE63" s="910">
        <f ca="1">+IF(CE48&gt;'Executive Summary'!$E$62,'Executive Summary'!$E$65,0)</f>
        <v>1275492.952035896</v>
      </c>
      <c r="CF63" s="910">
        <f ca="1">+IF(CF48&gt;'Executive Summary'!$E$62,'Executive Summary'!$E$65,0)</f>
        <v>1275492.952035896</v>
      </c>
      <c r="CG63" s="910">
        <f ca="1">+IF(CG48&gt;'Executive Summary'!$E$62,'Executive Summary'!$E$65,0)</f>
        <v>1275492.952035896</v>
      </c>
      <c r="CH63" s="910">
        <f ca="1">+IF(CH48&gt;'Executive Summary'!$E$62,'Executive Summary'!$E$65,0)</f>
        <v>1275492.952035896</v>
      </c>
      <c r="CI63" s="910">
        <f ca="1">+IF(CI48&gt;'Executive Summary'!$E$62,'Executive Summary'!$E$65,0)</f>
        <v>1275492.952035896</v>
      </c>
      <c r="CJ63" s="910">
        <f ca="1">+IF(CJ48&gt;'Executive Summary'!$E$62,'Executive Summary'!$E$65,0)</f>
        <v>1275492.952035896</v>
      </c>
      <c r="CK63" s="910">
        <f ca="1">+IF(CK48&gt;'Executive Summary'!$E$62,'Executive Summary'!$E$65,0)</f>
        <v>1275492.952035896</v>
      </c>
      <c r="CL63" s="910">
        <f ca="1">+IF(CL48&gt;'Executive Summary'!$E$62,'Executive Summary'!$E$65,0)</f>
        <v>1275492.952035896</v>
      </c>
      <c r="CM63" s="910">
        <f ca="1">+IF(CM48&gt;'Executive Summary'!$E$62,'Executive Summary'!$E$65,0)</f>
        <v>1275492.952035896</v>
      </c>
      <c r="CN63" s="910">
        <f ca="1">+IF(CN48&gt;'Executive Summary'!$E$62,'Executive Summary'!$E$65,0)</f>
        <v>1275492.952035896</v>
      </c>
      <c r="CO63" s="910">
        <f ca="1">+IF(CO48&gt;'Executive Summary'!$E$62,'Executive Summary'!$E$65,0)</f>
        <v>1275492.952035896</v>
      </c>
      <c r="CP63" s="910">
        <f ca="1">+IF(CP48&gt;'Executive Summary'!$E$62,'Executive Summary'!$E$65,0)</f>
        <v>1275492.952035896</v>
      </c>
      <c r="CQ63" s="910">
        <f ca="1">+IF(CQ48&gt;'Executive Summary'!$E$62,'Executive Summary'!$E$65,0)</f>
        <v>1275492.952035896</v>
      </c>
      <c r="CR63" s="910">
        <f ca="1">+IF(CR48&gt;'Executive Summary'!$E$62,'Executive Summary'!$E$65,0)</f>
        <v>1275492.952035896</v>
      </c>
      <c r="CS63" s="910">
        <f ca="1">+IF(CS48&gt;'Executive Summary'!$E$62,'Executive Summary'!$E$65,0)</f>
        <v>1275492.952035896</v>
      </c>
      <c r="CT63" s="910">
        <f ca="1">+IF(CT48&gt;'Executive Summary'!$E$62,'Executive Summary'!$E$65,0)</f>
        <v>1275492.952035896</v>
      </c>
      <c r="CU63" s="910">
        <f ca="1">+IF(CU48&gt;'Executive Summary'!$E$62,'Executive Summary'!$E$65,0)</f>
        <v>1275492.952035896</v>
      </c>
      <c r="CV63" s="910">
        <f ca="1">+IF(CV48&gt;'Executive Summary'!$E$62,'Executive Summary'!$E$65,0)</f>
        <v>1275492.952035896</v>
      </c>
      <c r="CW63" s="910">
        <f ca="1">+IF(CW48&gt;'Executive Summary'!$E$62,'Executive Summary'!$E$65,0)</f>
        <v>1275492.952035896</v>
      </c>
      <c r="CX63" s="910">
        <f ca="1">+IF(CX48&gt;'Executive Summary'!$E$62,'Executive Summary'!$E$65,0)</f>
        <v>1275492.952035896</v>
      </c>
      <c r="CY63" s="910">
        <f ca="1">+IF(CY48&gt;'Executive Summary'!$E$62,'Executive Summary'!$E$65,0)</f>
        <v>1275492.952035896</v>
      </c>
      <c r="CZ63" s="910">
        <f ca="1">+IF(CZ48&gt;'Executive Summary'!$E$62,'Executive Summary'!$E$65,0)</f>
        <v>1275492.952035896</v>
      </c>
      <c r="DA63" s="910">
        <f ca="1">+IF(DA48&gt;'Executive Summary'!$E$62,'Executive Summary'!$E$65,0)</f>
        <v>1275492.952035896</v>
      </c>
      <c r="DB63" s="910">
        <f ca="1">+IF(DB48&gt;'Executive Summary'!$E$62,'Executive Summary'!$E$65,0)</f>
        <v>1275492.952035896</v>
      </c>
      <c r="DC63" s="910">
        <f ca="1">+IF(DC48&gt;'Executive Summary'!$E$62,'Executive Summary'!$E$65,0)</f>
        <v>1275492.952035896</v>
      </c>
      <c r="DD63" s="910">
        <f ca="1">+IF(DD48&gt;'Executive Summary'!$E$62,'Executive Summary'!$E$65,0)</f>
        <v>1275492.952035896</v>
      </c>
      <c r="DE63" s="910">
        <f ca="1">+IF(DE48&gt;'Executive Summary'!$E$62,'Executive Summary'!$E$65,0)</f>
        <v>1275492.952035896</v>
      </c>
      <c r="DF63" s="910">
        <f ca="1">+IF(DF48&gt;'Executive Summary'!$E$62,'Executive Summary'!$E$65,0)</f>
        <v>1275492.952035896</v>
      </c>
      <c r="DG63" s="910">
        <f ca="1">+IF(DG48&gt;'Executive Summary'!$E$62,'Executive Summary'!$E$65,0)</f>
        <v>1275492.952035896</v>
      </c>
      <c r="DH63" s="910">
        <f ca="1">+IF(DH48&gt;'Executive Summary'!$E$62,'Executive Summary'!$E$65,0)</f>
        <v>1275492.952035896</v>
      </c>
      <c r="DI63" s="910">
        <f ca="1">+IF(DI48&gt;'Executive Summary'!$E$62,'Executive Summary'!$E$65,0)</f>
        <v>1275492.952035896</v>
      </c>
      <c r="DJ63" s="910">
        <f ca="1">+IF(DJ48&gt;'Executive Summary'!$E$62,'Executive Summary'!$E$65,0)</f>
        <v>1275492.952035896</v>
      </c>
      <c r="DK63" s="910">
        <f ca="1">+IF(DK48&gt;'Executive Summary'!$E$62,'Executive Summary'!$E$65,0)</f>
        <v>1275492.952035896</v>
      </c>
      <c r="DL63" s="910">
        <f ca="1">+IF(DL48&gt;'Executive Summary'!$E$62,'Executive Summary'!$E$65,0)</f>
        <v>1275492.952035896</v>
      </c>
      <c r="DM63" s="910">
        <f ca="1">+IF(DM48&gt;'Executive Summary'!$E$62,'Executive Summary'!$E$65,0)</f>
        <v>1275492.952035896</v>
      </c>
      <c r="DN63" s="910">
        <f ca="1">+IF(DN48&gt;'Executive Summary'!$E$62,'Executive Summary'!$E$65,0)</f>
        <v>1275492.952035896</v>
      </c>
      <c r="DO63" s="910">
        <f ca="1">+IF(DO48&gt;'Executive Summary'!$E$62,'Executive Summary'!$E$65,0)</f>
        <v>1275492.952035896</v>
      </c>
      <c r="DP63" s="910">
        <f ca="1">+IF(DP48&gt;'Executive Summary'!$E$62,'Executive Summary'!$E$65,0)</f>
        <v>1275492.952035896</v>
      </c>
      <c r="DQ63" s="910">
        <f ca="1">+IF(DQ48&gt;'Executive Summary'!$E$62,'Executive Summary'!$E$65,0)</f>
        <v>1275492.952035896</v>
      </c>
      <c r="DR63" s="910">
        <f ca="1">+IF(DR48&gt;'Executive Summary'!$E$62,'Executive Summary'!$E$65,0)</f>
        <v>1275492.952035896</v>
      </c>
      <c r="DS63" s="910">
        <f ca="1">+IF(DS48&gt;'Executive Summary'!$E$62,'Executive Summary'!$E$65,0)</f>
        <v>1275492.952035896</v>
      </c>
      <c r="DT63" s="910">
        <f ca="1">+IF(DT48&gt;'Executive Summary'!$E$62,'Executive Summary'!$E$65,0)</f>
        <v>1275492.952035896</v>
      </c>
      <c r="DU63" s="910">
        <f ca="1">+IF(DU48&gt;'Executive Summary'!$E$62,'Executive Summary'!$E$65,0)</f>
        <v>1275492.952035896</v>
      </c>
      <c r="DV63" s="910">
        <f ca="1">+IF(DV48&gt;'Executive Summary'!$E$62,'Executive Summary'!$E$65,0)</f>
        <v>1275492.952035896</v>
      </c>
      <c r="DW63" s="910">
        <f ca="1">+IF(DW48&gt;'Executive Summary'!$E$62,'Executive Summary'!$E$65,0)</f>
        <v>1275492.952035896</v>
      </c>
      <c r="DX63" s="910">
        <f ca="1">+IF(DX48&gt;'Executive Summary'!$E$62,'Executive Summary'!$E$65,0)</f>
        <v>1275492.952035896</v>
      </c>
      <c r="DY63" s="910">
        <f ca="1">+IF(DY48&gt;'Executive Summary'!$E$62,'Executive Summary'!$E$65,0)</f>
        <v>1275492.952035896</v>
      </c>
      <c r="DZ63" s="910">
        <f ca="1">+IF(DZ48&gt;'Executive Summary'!$E$62,'Executive Summary'!$E$65,0)</f>
        <v>1275492.952035896</v>
      </c>
      <c r="EA63" s="910">
        <f ca="1">+IF(EA48&gt;'Executive Summary'!$E$62,'Executive Summary'!$E$65,0)</f>
        <v>1275492.952035896</v>
      </c>
      <c r="EB63" s="910">
        <f ca="1">+IF(EB48&gt;'Executive Summary'!$E$62,'Executive Summary'!$E$65,0)</f>
        <v>1275492.952035896</v>
      </c>
      <c r="EC63" s="910">
        <f ca="1">+IF(EC48&gt;'Executive Summary'!$E$62,'Executive Summary'!$E$65,0)</f>
        <v>1275492.952035896</v>
      </c>
      <c r="ED63" s="910">
        <f ca="1">+IF(ED48&gt;'Executive Summary'!$E$62,'Executive Summary'!$E$65,0)</f>
        <v>1275492.952035896</v>
      </c>
      <c r="EE63" s="910">
        <f ca="1">+IF(EE48&gt;'Executive Summary'!$E$62,'Executive Summary'!$E$65,0)</f>
        <v>1275492.952035896</v>
      </c>
      <c r="EF63" s="910">
        <f ca="1">+IF(EF48&gt;'Executive Summary'!$E$62,'Executive Summary'!$E$65,0)</f>
        <v>1275492.952035896</v>
      </c>
      <c r="EG63" s="910">
        <f ca="1">+IF(EG48&gt;'Executive Summary'!$E$62,'Executive Summary'!$E$65,0)</f>
        <v>1275492.952035896</v>
      </c>
      <c r="EH63" s="910">
        <f ca="1">+IF(EH48&gt;'Executive Summary'!$E$62,'Executive Summary'!$E$65,0)</f>
        <v>1275492.952035896</v>
      </c>
      <c r="EI63" s="910">
        <f ca="1">+IF(EI48&gt;'Executive Summary'!$E$62,'Executive Summary'!$E$65,0)</f>
        <v>1275492.952035896</v>
      </c>
      <c r="EJ63" s="910">
        <f ca="1">+IF(EJ48&gt;'Executive Summary'!$E$62,'Executive Summary'!$E$65,0)</f>
        <v>1275492.952035896</v>
      </c>
      <c r="EK63" s="910">
        <f ca="1">+IF(EK48&gt;'Executive Summary'!$E$62,'Executive Summary'!$E$65,0)</f>
        <v>1275492.952035896</v>
      </c>
      <c r="EL63" s="910">
        <f ca="1">+IF(EL48&gt;'Executive Summary'!$E$62,'Executive Summary'!$E$65,0)</f>
        <v>1275492.952035896</v>
      </c>
      <c r="EM63" s="910">
        <f ca="1">+IF(EM48&gt;'Executive Summary'!$E$62,'Executive Summary'!$E$65,0)</f>
        <v>1275492.952035896</v>
      </c>
      <c r="EN63" s="910">
        <f ca="1">+IF(EN48&gt;'Executive Summary'!$E$62,'Executive Summary'!$E$65,0)</f>
        <v>1275492.952035896</v>
      </c>
      <c r="EO63" s="910">
        <f ca="1">+IF(EO48&gt;'Executive Summary'!$E$62,'Executive Summary'!$E$65,0)</f>
        <v>1275492.952035896</v>
      </c>
      <c r="EP63" s="910">
        <f ca="1">+IF(EP48&gt;'Executive Summary'!$E$62,'Executive Summary'!$E$65,0)</f>
        <v>1275492.952035896</v>
      </c>
      <c r="EQ63" s="910">
        <f ca="1">+IF(EQ48&gt;'Executive Summary'!$E$62,'Executive Summary'!$E$65,0)</f>
        <v>1275492.952035896</v>
      </c>
      <c r="ER63" s="910">
        <f ca="1">+IF(ER48&gt;'Executive Summary'!$E$62,'Executive Summary'!$E$65,0)</f>
        <v>1275492.952035896</v>
      </c>
      <c r="ES63" s="910">
        <f ca="1">+IF(ES48&gt;'Executive Summary'!$E$62,'Executive Summary'!$E$65,0)</f>
        <v>1275492.952035896</v>
      </c>
      <c r="ET63" s="910">
        <f ca="1">+IF(ET48&gt;'Executive Summary'!$E$62,'Executive Summary'!$E$65,0)</f>
        <v>1275492.952035896</v>
      </c>
      <c r="EU63" s="910">
        <f ca="1">+IF(EU48&gt;'Executive Summary'!$E$62,'Executive Summary'!$E$65,0)</f>
        <v>1275492.952035896</v>
      </c>
      <c r="EV63" s="910">
        <f ca="1">+IF(EV48&gt;'Executive Summary'!$E$62,'Executive Summary'!$E$65,0)</f>
        <v>1275492.952035896</v>
      </c>
      <c r="EW63" s="910">
        <f ca="1">+IF(EW48&gt;'Executive Summary'!$E$62,'Executive Summary'!$E$65,0)</f>
        <v>1275492.952035896</v>
      </c>
      <c r="EX63" s="910">
        <f ca="1">+IF(EX48&gt;'Executive Summary'!$E$62,'Executive Summary'!$E$65,0)</f>
        <v>1275492.952035896</v>
      </c>
      <c r="EY63" s="910">
        <f ca="1">+IF(EY48&gt;'Executive Summary'!$E$62,'Executive Summary'!$E$65,0)</f>
        <v>1275492.952035896</v>
      </c>
      <c r="EZ63" s="910">
        <f ca="1">+IF(EZ48&gt;'Executive Summary'!$E$62,'Executive Summary'!$E$65,0)</f>
        <v>1275492.952035896</v>
      </c>
      <c r="FA63" s="910">
        <f ca="1">+IF(FA48&gt;'Executive Summary'!$E$62,'Executive Summary'!$E$65,0)</f>
        <v>1275492.952035896</v>
      </c>
      <c r="FB63" s="910">
        <f ca="1">+IF(FB48&gt;'Executive Summary'!$E$62,'Executive Summary'!$E$65,0)</f>
        <v>1275492.952035896</v>
      </c>
      <c r="FC63" s="910">
        <f ca="1">+IF(FC48&gt;'Executive Summary'!$E$62,'Executive Summary'!$E$65,0)</f>
        <v>1275492.952035896</v>
      </c>
      <c r="FD63" s="910">
        <f ca="1">+IF(FD48&gt;'Executive Summary'!$E$62,'Executive Summary'!$E$65,0)</f>
        <v>1275492.952035896</v>
      </c>
      <c r="FE63" s="910">
        <f ca="1">+IF(FE48&gt;'Executive Summary'!$E$62,'Executive Summary'!$E$65,0)</f>
        <v>1275492.952035896</v>
      </c>
      <c r="FF63" s="910">
        <f ca="1">+IF(FF48&gt;'Executive Summary'!$E$62,'Executive Summary'!$E$65,0)</f>
        <v>1275492.952035896</v>
      </c>
      <c r="FG63" s="910">
        <f ca="1">+IF(FG48&gt;'Executive Summary'!$E$62,'Executive Summary'!$E$65,0)</f>
        <v>1275492.952035896</v>
      </c>
      <c r="FH63" s="910">
        <f ca="1">+IF(FH48&gt;'Executive Summary'!$E$62,'Executive Summary'!$E$65,0)</f>
        <v>1275492.952035896</v>
      </c>
      <c r="FI63" s="910">
        <f ca="1">+IF(FI48&gt;'Executive Summary'!$E$62,'Executive Summary'!$E$65,0)</f>
        <v>1275492.952035896</v>
      </c>
      <c r="FJ63" s="910">
        <f ca="1">+IF(FJ48&gt;'Executive Summary'!$E$62,'Executive Summary'!$E$65,0)</f>
        <v>1275492.952035896</v>
      </c>
      <c r="FK63" s="910">
        <f ca="1">+IF(FK48&gt;'Executive Summary'!$E$62,'Executive Summary'!$E$65,0)</f>
        <v>1275492.952035896</v>
      </c>
      <c r="FL63" s="910">
        <f ca="1">+IF(FL48&gt;'Executive Summary'!$E$62,'Executive Summary'!$E$65,0)</f>
        <v>1275492.952035896</v>
      </c>
      <c r="FM63" s="910">
        <f ca="1">+IF(FM48&gt;'Executive Summary'!$E$62,'Executive Summary'!$E$65,0)</f>
        <v>1275492.952035896</v>
      </c>
      <c r="FN63" s="910">
        <f ca="1">+IF(FN48&gt;'Executive Summary'!$E$62,'Executive Summary'!$E$65,0)</f>
        <v>1275492.952035896</v>
      </c>
      <c r="FO63" s="910">
        <f ca="1">+IF(FO48&gt;'Executive Summary'!$E$62,'Executive Summary'!$E$65,0)</f>
        <v>1275492.952035896</v>
      </c>
      <c r="FP63" s="910">
        <f ca="1">+IF(FP48&gt;'Executive Summary'!$E$62,'Executive Summary'!$E$65,0)</f>
        <v>1275492.952035896</v>
      </c>
      <c r="FQ63" s="910">
        <f ca="1">+IF(FQ48&gt;'Executive Summary'!$E$62,'Executive Summary'!$E$65,0)</f>
        <v>1275492.952035896</v>
      </c>
      <c r="FR63" s="910">
        <f ca="1">+IF(FR48&gt;'Executive Summary'!$E$62,'Executive Summary'!$E$65,0)</f>
        <v>1275492.952035896</v>
      </c>
      <c r="FS63" s="910">
        <f ca="1">+IF(FS48&gt;'Executive Summary'!$E$62,'Executive Summary'!$E$65,0)</f>
        <v>1275492.952035896</v>
      </c>
      <c r="FT63" s="910">
        <f ca="1">+IF(FT48&gt;'Executive Summary'!$E$62,'Executive Summary'!$E$65,0)</f>
        <v>1275492.952035896</v>
      </c>
      <c r="FU63" s="910">
        <f ca="1">+IF(FU48&gt;'Executive Summary'!$E$62,'Executive Summary'!$E$65,0)</f>
        <v>1275492.952035896</v>
      </c>
      <c r="FV63" s="910">
        <f ca="1">+IF(FV48&gt;'Executive Summary'!$E$62,'Executive Summary'!$E$65,0)</f>
        <v>1275492.952035896</v>
      </c>
      <c r="FW63" s="910">
        <f ca="1">+IF(FW48&gt;'Executive Summary'!$E$62,'Executive Summary'!$E$65,0)</f>
        <v>1275492.952035896</v>
      </c>
      <c r="FX63" s="910">
        <f ca="1">+IF(FX48&gt;'Executive Summary'!$E$62,'Executive Summary'!$E$65,0)</f>
        <v>1275492.952035896</v>
      </c>
      <c r="FY63" s="910">
        <f ca="1">+IF(FY48&gt;'Executive Summary'!$E$62,'Executive Summary'!$E$65,0)</f>
        <v>1275492.952035896</v>
      </c>
      <c r="FZ63" s="910">
        <f ca="1">+IF(FZ48&gt;'Executive Summary'!$E$62,'Executive Summary'!$E$65,0)</f>
        <v>1275492.952035896</v>
      </c>
      <c r="GA63" s="910">
        <f ca="1">+IF(GA48&gt;'Executive Summary'!$E$62,'Executive Summary'!$E$65,0)</f>
        <v>1275492.952035896</v>
      </c>
      <c r="GB63" s="910">
        <f ca="1">+IF(GB48&gt;'Executive Summary'!$E$62,'Executive Summary'!$E$65,0)</f>
        <v>1275492.952035896</v>
      </c>
      <c r="GC63" s="910">
        <f ca="1">+IF(GC48&gt;'Executive Summary'!$E$62,'Executive Summary'!$E$65,0)</f>
        <v>1275492.952035896</v>
      </c>
      <c r="GD63" s="910">
        <f ca="1">+IF(GD48&gt;'Executive Summary'!$E$62,'Executive Summary'!$E$65,0)</f>
        <v>1275492.952035896</v>
      </c>
      <c r="GE63" s="910">
        <f ca="1">+IF(GE48&gt;'Executive Summary'!$E$62,'Executive Summary'!$E$65,0)</f>
        <v>1275492.952035896</v>
      </c>
      <c r="GF63" s="910">
        <f ca="1">+IF(GF48&gt;'Executive Summary'!$E$62,'Executive Summary'!$E$65,0)</f>
        <v>1275492.952035896</v>
      </c>
      <c r="GG63" s="910">
        <f ca="1">+IF(GG48&gt;'Executive Summary'!$E$62,'Executive Summary'!$E$65,0)</f>
        <v>1275492.952035896</v>
      </c>
      <c r="GH63" s="910">
        <f ca="1">+IF(GH48&gt;'Executive Summary'!$E$62,'Executive Summary'!$E$65,0)</f>
        <v>1275492.952035896</v>
      </c>
      <c r="GI63" s="910">
        <f ca="1">+IF(GI48&gt;'Executive Summary'!$E$62,'Executive Summary'!$E$65,0)</f>
        <v>1275492.952035896</v>
      </c>
      <c r="GJ63" s="910">
        <f ca="1">+IF(GJ48&gt;'Executive Summary'!$E$62,'Executive Summary'!$E$65,0)</f>
        <v>1275492.952035896</v>
      </c>
      <c r="GK63" s="910">
        <f ca="1">+IF(GK48&gt;'Executive Summary'!$E$62,'Executive Summary'!$E$65,0)</f>
        <v>1275492.952035896</v>
      </c>
      <c r="GL63" s="910">
        <f ca="1">+IF(GL48&gt;'Executive Summary'!$E$62,'Executive Summary'!$E$65,0)</f>
        <v>1275492.952035896</v>
      </c>
      <c r="GM63" s="910">
        <f ca="1">+IF(GM48&gt;'Executive Summary'!$E$62,'Executive Summary'!$E$65,0)</f>
        <v>1275492.952035896</v>
      </c>
      <c r="GN63" s="910">
        <f ca="1">+IF(GN48&gt;'Executive Summary'!$E$62,'Executive Summary'!$E$65,0)</f>
        <v>1275492.952035896</v>
      </c>
      <c r="GO63" s="910">
        <f ca="1">+IF(GO48&gt;'Executive Summary'!$E$62,'Executive Summary'!$E$65,0)</f>
        <v>1275492.952035896</v>
      </c>
      <c r="GP63" s="910">
        <f ca="1">+IF(GP48&gt;'Executive Summary'!$E$62,'Executive Summary'!$E$65,0)</f>
        <v>1275492.952035896</v>
      </c>
      <c r="GQ63" s="910">
        <f ca="1">+IF(GQ48&gt;'Executive Summary'!$E$62,'Executive Summary'!$E$65,0)</f>
        <v>1275492.952035896</v>
      </c>
      <c r="GR63" s="910">
        <f ca="1">+IF(GR48&gt;'Executive Summary'!$E$62,'Executive Summary'!$E$65,0)</f>
        <v>1275492.952035896</v>
      </c>
      <c r="GS63" s="910">
        <f ca="1">+IF(GS48&gt;'Executive Summary'!$E$62,'Executive Summary'!$E$65,0)</f>
        <v>1275492.952035896</v>
      </c>
      <c r="GT63" s="910">
        <f ca="1">+IF(GT48&gt;'Executive Summary'!$E$62,'Executive Summary'!$E$65,0)</f>
        <v>1275492.952035896</v>
      </c>
      <c r="GU63" s="910">
        <f ca="1">+IF(GU48&gt;'Executive Summary'!$E$62,'Executive Summary'!$E$65,0)</f>
        <v>1275492.952035896</v>
      </c>
      <c r="GV63" s="910">
        <f ca="1">+IF(GV48&gt;'Executive Summary'!$E$62,'Executive Summary'!$E$65,0)</f>
        <v>1275492.952035896</v>
      </c>
      <c r="GW63" s="910">
        <f ca="1">+IF(GW48&gt;'Executive Summary'!$E$62,'Executive Summary'!$E$65,0)</f>
        <v>1275492.952035896</v>
      </c>
      <c r="GX63" s="910">
        <f ca="1">+IF(GX48&gt;'Executive Summary'!$E$62,'Executive Summary'!$E$65,0)</f>
        <v>1275492.952035896</v>
      </c>
      <c r="GY63" s="910">
        <f ca="1">+IF(GY48&gt;'Executive Summary'!$E$62,'Executive Summary'!$E$65,0)</f>
        <v>1275492.952035896</v>
      </c>
      <c r="GZ63" s="910">
        <f ca="1">+IF(GZ48&gt;'Executive Summary'!$E$62,'Executive Summary'!$E$65,0)</f>
        <v>1275492.952035896</v>
      </c>
      <c r="HA63" s="910">
        <f ca="1">+IF(HA48&gt;'Executive Summary'!$E$62,'Executive Summary'!$E$65,0)</f>
        <v>1275492.952035896</v>
      </c>
      <c r="HB63" s="910">
        <f ca="1">+IF(HB48&gt;'Executive Summary'!$E$62,'Executive Summary'!$E$65,0)</f>
        <v>1275492.952035896</v>
      </c>
      <c r="HC63" s="910">
        <f ca="1">+IF(HC48&gt;'Executive Summary'!$E$62,'Executive Summary'!$E$65,0)</f>
        <v>1275492.952035896</v>
      </c>
      <c r="HD63" s="910">
        <f ca="1">+IF(HD48&gt;'Executive Summary'!$E$62,'Executive Summary'!$E$65,0)</f>
        <v>1275492.952035896</v>
      </c>
      <c r="HE63" s="910">
        <f ca="1">+IF(HE48&gt;'Executive Summary'!$E$62,'Executive Summary'!$E$65,0)</f>
        <v>1275492.952035896</v>
      </c>
      <c r="HF63" s="910">
        <f ca="1">+IF(HF48&gt;'Executive Summary'!$E$62,'Executive Summary'!$E$65,0)</f>
        <v>1275492.952035896</v>
      </c>
      <c r="HG63" s="910">
        <f ca="1">+IF(HG48&gt;'Executive Summary'!$E$62,'Executive Summary'!$E$65,0)</f>
        <v>1275492.952035896</v>
      </c>
      <c r="HH63" s="910">
        <f ca="1">+IF(HH48&gt;'Executive Summary'!$E$62,'Executive Summary'!$E$65,0)</f>
        <v>1275492.952035896</v>
      </c>
      <c r="HI63" s="910">
        <f ca="1">+IF(HI48&gt;'Executive Summary'!$E$62,'Executive Summary'!$E$65,0)</f>
        <v>1275492.952035896</v>
      </c>
      <c r="HJ63" s="910">
        <f ca="1">+IF(HJ48&gt;'Executive Summary'!$E$62,'Executive Summary'!$E$65,0)</f>
        <v>1275492.952035896</v>
      </c>
      <c r="HK63" s="910">
        <f ca="1">+IF(HK48&gt;'Executive Summary'!$E$62,'Executive Summary'!$E$65,0)</f>
        <v>1275492.952035896</v>
      </c>
      <c r="HL63" s="910">
        <f ca="1">+IF(HL48&gt;'Executive Summary'!$E$62,'Executive Summary'!$E$65,0)</f>
        <v>1275492.952035896</v>
      </c>
      <c r="HM63" s="910">
        <f ca="1">+IF(HM48&gt;'Executive Summary'!$E$62,'Executive Summary'!$E$65,0)</f>
        <v>1275492.952035896</v>
      </c>
      <c r="HN63" s="910">
        <f ca="1">+IF(HN48&gt;'Executive Summary'!$E$62,'Executive Summary'!$E$65,0)</f>
        <v>1275492.952035896</v>
      </c>
      <c r="HO63" s="910">
        <f ca="1">+IF(HO48&gt;'Executive Summary'!$E$62,'Executive Summary'!$E$65,0)</f>
        <v>1275492.952035896</v>
      </c>
      <c r="HP63" s="910">
        <f ca="1">+IF(HP48&gt;'Executive Summary'!$E$62,'Executive Summary'!$E$65,0)</f>
        <v>1275492.952035896</v>
      </c>
      <c r="HQ63" s="910">
        <f ca="1">+IF(HQ48&gt;'Executive Summary'!$E$62,'Executive Summary'!$E$65,0)</f>
        <v>1275492.952035896</v>
      </c>
      <c r="HR63" s="910">
        <f ca="1">+IF(HR48&gt;'Executive Summary'!$E$62,'Executive Summary'!$E$65,0)</f>
        <v>1275492.952035896</v>
      </c>
      <c r="HS63" s="910">
        <f ca="1">+IF(HS48&gt;'Executive Summary'!$E$62,'Executive Summary'!$E$65,0)</f>
        <v>1275492.952035896</v>
      </c>
      <c r="HT63" s="910">
        <f ca="1">+IF(HT48&gt;'Executive Summary'!$E$62,'Executive Summary'!$E$65,0)</f>
        <v>1275492.952035896</v>
      </c>
      <c r="HU63" s="910">
        <f ca="1">+IF(HU48&gt;'Executive Summary'!$E$62,'Executive Summary'!$E$65,0)</f>
        <v>1275492.952035896</v>
      </c>
      <c r="HV63" s="910">
        <f ca="1">+IF(HV48&gt;'Executive Summary'!$E$62,'Executive Summary'!$E$65,0)</f>
        <v>1275492.952035896</v>
      </c>
      <c r="HW63" s="910">
        <f ca="1">+IF(HW48&gt;'Executive Summary'!$E$62,'Executive Summary'!$E$65,0)</f>
        <v>1275492.952035896</v>
      </c>
      <c r="HX63" s="910">
        <f ca="1">+IF(HX48&gt;'Executive Summary'!$E$62,'Executive Summary'!$E$65,0)</f>
        <v>1275492.952035896</v>
      </c>
      <c r="HY63" s="910">
        <f ca="1">+IF(HY48&gt;'Executive Summary'!$E$62,'Executive Summary'!$E$65,0)</f>
        <v>1275492.952035896</v>
      </c>
      <c r="HZ63" s="910">
        <f ca="1">+IF(HZ48&gt;'Executive Summary'!$E$62,'Executive Summary'!$E$65,0)</f>
        <v>1275492.952035896</v>
      </c>
      <c r="IA63" s="910">
        <f ca="1">+IF(IA48&gt;'Executive Summary'!$E$62,'Executive Summary'!$E$65,0)</f>
        <v>1275492.952035896</v>
      </c>
      <c r="IB63" s="910">
        <f ca="1">+IF(IB48&gt;'Executive Summary'!$E$62,'Executive Summary'!$E$65,0)</f>
        <v>1275492.952035896</v>
      </c>
      <c r="IC63" s="910">
        <f ca="1">+IF(IC48&gt;'Executive Summary'!$E$62,'Executive Summary'!$E$65,0)</f>
        <v>1275492.952035896</v>
      </c>
      <c r="ID63" s="910">
        <f ca="1">+IF(ID48&gt;'Executive Summary'!$E$62,'Executive Summary'!$E$65,0)</f>
        <v>1275492.952035896</v>
      </c>
      <c r="IE63" s="910">
        <f ca="1">+IF(IE48&gt;'Executive Summary'!$E$62,'Executive Summary'!$E$65,0)</f>
        <v>1275492.952035896</v>
      </c>
      <c r="IF63" s="910">
        <f ca="1">+IF(IF48&gt;'Executive Summary'!$E$62,'Executive Summary'!$E$65,0)</f>
        <v>1275492.952035896</v>
      </c>
      <c r="IG63" s="910">
        <f ca="1">+IF(IG48&gt;'Executive Summary'!$E$62,'Executive Summary'!$E$65,0)</f>
        <v>1275492.952035896</v>
      </c>
      <c r="IH63" s="910">
        <f ca="1">+IF(IH48&gt;'Executive Summary'!$E$62,'Executive Summary'!$E$65,0)</f>
        <v>1275492.952035896</v>
      </c>
      <c r="II63" s="910">
        <f ca="1">+IF(II48&gt;'Executive Summary'!$E$62,'Executive Summary'!$E$65,0)</f>
        <v>1275492.952035896</v>
      </c>
      <c r="IJ63" s="910">
        <f ca="1">+IF(IJ48&gt;'Executive Summary'!$E$62,'Executive Summary'!$E$65,0)</f>
        <v>1275492.952035896</v>
      </c>
      <c r="IK63" s="910">
        <f ca="1">+IF(IK48&gt;'Executive Summary'!$E$62,'Executive Summary'!$E$65,0)</f>
        <v>1275492.952035896</v>
      </c>
      <c r="IL63" s="910">
        <f ca="1">+IF(IL48&gt;'Executive Summary'!$E$62,'Executive Summary'!$E$65,0)</f>
        <v>1275492.952035896</v>
      </c>
    </row>
    <row r="64" spans="1:247" s="593" customFormat="1">
      <c r="B64" s="776" t="s">
        <v>85</v>
      </c>
      <c r="C64" s="751"/>
      <c r="D64" s="775">
        <f t="array" aca="1" ref="D64" ca="1">MIN(IF(F64:IL64&gt;0,F64:IL64))</f>
        <v>1.299932693478711</v>
      </c>
      <c r="F64" s="757">
        <f t="shared" ref="F64:BQ64" si="24">IFERROR(F53/F63,0)</f>
        <v>0</v>
      </c>
      <c r="G64" s="757">
        <f t="shared" si="24"/>
        <v>0</v>
      </c>
      <c r="H64" s="757">
        <f t="shared" si="24"/>
        <v>0</v>
      </c>
      <c r="I64" s="757">
        <f t="shared" si="24"/>
        <v>0</v>
      </c>
      <c r="J64" s="757">
        <f t="shared" si="24"/>
        <v>0</v>
      </c>
      <c r="K64" s="757">
        <f t="shared" si="24"/>
        <v>0</v>
      </c>
      <c r="L64" s="757">
        <f t="shared" si="24"/>
        <v>0</v>
      </c>
      <c r="M64" s="757">
        <f t="shared" si="24"/>
        <v>0</v>
      </c>
      <c r="N64" s="757">
        <f t="shared" si="24"/>
        <v>0</v>
      </c>
      <c r="O64" s="757">
        <f t="shared" si="24"/>
        <v>0</v>
      </c>
      <c r="P64" s="757">
        <f t="shared" si="24"/>
        <v>0</v>
      </c>
      <c r="Q64" s="757">
        <f t="shared" si="24"/>
        <v>0</v>
      </c>
      <c r="R64" s="757">
        <f t="shared" si="24"/>
        <v>0</v>
      </c>
      <c r="S64" s="757">
        <f t="shared" si="24"/>
        <v>0</v>
      </c>
      <c r="T64" s="757">
        <f t="shared" si="24"/>
        <v>0</v>
      </c>
      <c r="U64" s="757">
        <f t="shared" si="24"/>
        <v>0</v>
      </c>
      <c r="V64" s="757">
        <f t="shared" si="24"/>
        <v>0</v>
      </c>
      <c r="W64" s="757">
        <f t="shared" si="24"/>
        <v>0</v>
      </c>
      <c r="X64" s="757">
        <f t="shared" si="24"/>
        <v>0</v>
      </c>
      <c r="Y64" s="757">
        <f t="shared" si="24"/>
        <v>0</v>
      </c>
      <c r="Z64" s="757">
        <f t="shared" si="24"/>
        <v>0</v>
      </c>
      <c r="AA64" s="757">
        <f t="shared" si="24"/>
        <v>0</v>
      </c>
      <c r="AB64" s="757">
        <f t="shared" si="24"/>
        <v>0</v>
      </c>
      <c r="AC64" s="757">
        <f t="shared" si="24"/>
        <v>0</v>
      </c>
      <c r="AD64" s="757">
        <f t="shared" si="24"/>
        <v>0</v>
      </c>
      <c r="AE64" s="757">
        <f t="shared" si="24"/>
        <v>0</v>
      </c>
      <c r="AF64" s="757">
        <f t="shared" si="24"/>
        <v>0</v>
      </c>
      <c r="AG64" s="757">
        <f t="shared" si="24"/>
        <v>0</v>
      </c>
      <c r="AH64" s="757">
        <f t="shared" si="24"/>
        <v>0</v>
      </c>
      <c r="AI64" s="757">
        <f t="shared" si="24"/>
        <v>0</v>
      </c>
      <c r="AJ64" s="757">
        <f t="shared" si="24"/>
        <v>0</v>
      </c>
      <c r="AK64" s="757">
        <f t="shared" si="24"/>
        <v>0</v>
      </c>
      <c r="AL64" s="757">
        <f t="shared" ca="1" si="24"/>
        <v>0</v>
      </c>
      <c r="AM64" s="757">
        <f t="shared" ca="1" si="24"/>
        <v>0</v>
      </c>
      <c r="AN64" s="757">
        <f t="shared" ca="1" si="24"/>
        <v>0</v>
      </c>
      <c r="AO64" s="757">
        <f t="shared" ca="1" si="24"/>
        <v>0</v>
      </c>
      <c r="AP64" s="757">
        <f t="shared" ca="1" si="24"/>
        <v>0</v>
      </c>
      <c r="AQ64" s="757">
        <f t="shared" ca="1" si="24"/>
        <v>0</v>
      </c>
      <c r="AR64" s="757">
        <f t="shared" ca="1" si="24"/>
        <v>0</v>
      </c>
      <c r="AS64" s="757">
        <f t="shared" ca="1" si="24"/>
        <v>0</v>
      </c>
      <c r="AT64" s="757">
        <f t="shared" ca="1" si="24"/>
        <v>0</v>
      </c>
      <c r="AU64" s="757">
        <f t="shared" ca="1" si="24"/>
        <v>0</v>
      </c>
      <c r="AV64" s="757">
        <f t="shared" ca="1" si="24"/>
        <v>0</v>
      </c>
      <c r="AW64" s="757">
        <f t="shared" ca="1" si="24"/>
        <v>0</v>
      </c>
      <c r="AX64" s="757">
        <f t="shared" ca="1" si="24"/>
        <v>1.299932693478711</v>
      </c>
      <c r="AY64" s="757">
        <f t="shared" ca="1" si="24"/>
        <v>1.299932693478711</v>
      </c>
      <c r="AZ64" s="757">
        <f t="shared" ca="1" si="24"/>
        <v>1.299932693478711</v>
      </c>
      <c r="BA64" s="757">
        <f t="shared" ca="1" si="24"/>
        <v>1.299932693478711</v>
      </c>
      <c r="BB64" s="757">
        <f t="shared" ca="1" si="24"/>
        <v>1.299932693478711</v>
      </c>
      <c r="BC64" s="757">
        <f t="shared" ca="1" si="24"/>
        <v>1.299932693478711</v>
      </c>
      <c r="BD64" s="757">
        <f t="shared" ca="1" si="24"/>
        <v>1.299932693478711</v>
      </c>
      <c r="BE64" s="757">
        <f t="shared" ca="1" si="24"/>
        <v>1.299932693478711</v>
      </c>
      <c r="BF64" s="757">
        <f t="shared" ca="1" si="24"/>
        <v>1.299932693478711</v>
      </c>
      <c r="BG64" s="757">
        <f t="shared" ca="1" si="24"/>
        <v>1.299932693478711</v>
      </c>
      <c r="BH64" s="757">
        <f t="shared" ca="1" si="24"/>
        <v>1.299932693478711</v>
      </c>
      <c r="BI64" s="757">
        <f t="shared" ca="1" si="24"/>
        <v>1.299932693478711</v>
      </c>
      <c r="BJ64" s="757">
        <f t="shared" ca="1" si="24"/>
        <v>1.3414655430225952</v>
      </c>
      <c r="BK64" s="757">
        <f t="shared" ca="1" si="24"/>
        <v>1.3414655430225952</v>
      </c>
      <c r="BL64" s="757">
        <f t="shared" ca="1" si="24"/>
        <v>1.3414655430225952</v>
      </c>
      <c r="BM64" s="757">
        <f t="shared" ca="1" si="24"/>
        <v>1.3414655430225952</v>
      </c>
      <c r="BN64" s="757">
        <f t="shared" ca="1" si="24"/>
        <v>1.3414655430225952</v>
      </c>
      <c r="BO64" s="757">
        <f t="shared" ca="1" si="24"/>
        <v>1.3414655430225952</v>
      </c>
      <c r="BP64" s="757">
        <f t="shared" ca="1" si="24"/>
        <v>1.3414655430225952</v>
      </c>
      <c r="BQ64" s="757">
        <f t="shared" ca="1" si="24"/>
        <v>1.3414655430225952</v>
      </c>
      <c r="BR64" s="757">
        <f t="shared" ref="BR64:EC64" ca="1" si="25">IFERROR(BR53/BR63,0)</f>
        <v>1.3414655430225952</v>
      </c>
      <c r="BS64" s="757">
        <f t="shared" ca="1" si="25"/>
        <v>1.3414655430225952</v>
      </c>
      <c r="BT64" s="757">
        <f t="shared" ca="1" si="25"/>
        <v>1.3414655430225952</v>
      </c>
      <c r="BU64" s="757">
        <f t="shared" ca="1" si="25"/>
        <v>1.3414655430225952</v>
      </c>
      <c r="BV64" s="757">
        <f t="shared" ca="1" si="25"/>
        <v>1.3842990448328742</v>
      </c>
      <c r="BW64" s="757">
        <f t="shared" ca="1" si="25"/>
        <v>1.3842990448328742</v>
      </c>
      <c r="BX64" s="757">
        <f t="shared" ca="1" si="25"/>
        <v>1.3842990448328742</v>
      </c>
      <c r="BY64" s="757">
        <f t="shared" ca="1" si="25"/>
        <v>1.3842990448328742</v>
      </c>
      <c r="BZ64" s="757">
        <f t="shared" ca="1" si="25"/>
        <v>1.3842990448328742</v>
      </c>
      <c r="CA64" s="757">
        <f t="shared" ca="1" si="25"/>
        <v>1.3842990448328742</v>
      </c>
      <c r="CB64" s="757">
        <f t="shared" ca="1" si="25"/>
        <v>1.3842990448328742</v>
      </c>
      <c r="CC64" s="757">
        <f t="shared" ca="1" si="25"/>
        <v>1.3842990448328742</v>
      </c>
      <c r="CD64" s="757">
        <f t="shared" ca="1" si="25"/>
        <v>1.3842990448328742</v>
      </c>
      <c r="CE64" s="757">
        <f t="shared" ca="1" si="25"/>
        <v>1.3842990448328742</v>
      </c>
      <c r="CF64" s="757">
        <f t="shared" ca="1" si="25"/>
        <v>1.3842990448328742</v>
      </c>
      <c r="CG64" s="757">
        <f t="shared" ca="1" si="25"/>
        <v>1.3842990448328742</v>
      </c>
      <c r="CH64" s="757">
        <f t="shared" ca="1" si="25"/>
        <v>0</v>
      </c>
      <c r="CI64" s="757">
        <f t="shared" ca="1" si="25"/>
        <v>0</v>
      </c>
      <c r="CJ64" s="757">
        <f t="shared" ca="1" si="25"/>
        <v>0</v>
      </c>
      <c r="CK64" s="757">
        <f t="shared" ca="1" si="25"/>
        <v>0</v>
      </c>
      <c r="CL64" s="757">
        <f t="shared" ca="1" si="25"/>
        <v>0</v>
      </c>
      <c r="CM64" s="757">
        <f t="shared" ca="1" si="25"/>
        <v>0</v>
      </c>
      <c r="CN64" s="757">
        <f t="shared" ca="1" si="25"/>
        <v>0</v>
      </c>
      <c r="CO64" s="757">
        <f t="shared" ca="1" si="25"/>
        <v>0</v>
      </c>
      <c r="CP64" s="757">
        <f t="shared" ca="1" si="25"/>
        <v>0</v>
      </c>
      <c r="CQ64" s="757">
        <f t="shared" ca="1" si="25"/>
        <v>0</v>
      </c>
      <c r="CR64" s="757">
        <f t="shared" ca="1" si="25"/>
        <v>0</v>
      </c>
      <c r="CS64" s="757">
        <f t="shared" ca="1" si="25"/>
        <v>0</v>
      </c>
      <c r="CT64" s="757">
        <f t="shared" ca="1" si="25"/>
        <v>0</v>
      </c>
      <c r="CU64" s="757">
        <f t="shared" ca="1" si="25"/>
        <v>0</v>
      </c>
      <c r="CV64" s="757">
        <f t="shared" ca="1" si="25"/>
        <v>0</v>
      </c>
      <c r="CW64" s="757">
        <f t="shared" ca="1" si="25"/>
        <v>0</v>
      </c>
      <c r="CX64" s="757">
        <f t="shared" ca="1" si="25"/>
        <v>0</v>
      </c>
      <c r="CY64" s="757">
        <f t="shared" ca="1" si="25"/>
        <v>0</v>
      </c>
      <c r="CZ64" s="757">
        <f t="shared" ca="1" si="25"/>
        <v>0</v>
      </c>
      <c r="DA64" s="757">
        <f t="shared" ca="1" si="25"/>
        <v>0</v>
      </c>
      <c r="DB64" s="757">
        <f t="shared" ca="1" si="25"/>
        <v>0</v>
      </c>
      <c r="DC64" s="757">
        <f t="shared" ca="1" si="25"/>
        <v>0</v>
      </c>
      <c r="DD64" s="757">
        <f t="shared" ca="1" si="25"/>
        <v>0</v>
      </c>
      <c r="DE64" s="757">
        <f t="shared" ca="1" si="25"/>
        <v>0</v>
      </c>
      <c r="DF64" s="757">
        <f t="shared" ca="1" si="25"/>
        <v>0</v>
      </c>
      <c r="DG64" s="757">
        <f t="shared" ca="1" si="25"/>
        <v>0</v>
      </c>
      <c r="DH64" s="757">
        <f t="shared" ca="1" si="25"/>
        <v>0</v>
      </c>
      <c r="DI64" s="757">
        <f t="shared" ca="1" si="25"/>
        <v>0</v>
      </c>
      <c r="DJ64" s="757">
        <f t="shared" ca="1" si="25"/>
        <v>0</v>
      </c>
      <c r="DK64" s="757">
        <f t="shared" ca="1" si="25"/>
        <v>0</v>
      </c>
      <c r="DL64" s="757">
        <f t="shared" ca="1" si="25"/>
        <v>0</v>
      </c>
      <c r="DM64" s="757">
        <f t="shared" ca="1" si="25"/>
        <v>0</v>
      </c>
      <c r="DN64" s="757">
        <f t="shared" ca="1" si="25"/>
        <v>0</v>
      </c>
      <c r="DO64" s="757">
        <f t="shared" ca="1" si="25"/>
        <v>0</v>
      </c>
      <c r="DP64" s="757">
        <f t="shared" ca="1" si="25"/>
        <v>0</v>
      </c>
      <c r="DQ64" s="757">
        <f t="shared" ca="1" si="25"/>
        <v>0</v>
      </c>
      <c r="DR64" s="757">
        <f t="shared" ca="1" si="25"/>
        <v>0</v>
      </c>
      <c r="DS64" s="757">
        <f t="shared" ca="1" si="25"/>
        <v>0</v>
      </c>
      <c r="DT64" s="757">
        <f t="shared" ca="1" si="25"/>
        <v>0</v>
      </c>
      <c r="DU64" s="757">
        <f t="shared" ca="1" si="25"/>
        <v>0</v>
      </c>
      <c r="DV64" s="757">
        <f t="shared" ca="1" si="25"/>
        <v>0</v>
      </c>
      <c r="DW64" s="757">
        <f t="shared" ca="1" si="25"/>
        <v>0</v>
      </c>
      <c r="DX64" s="757">
        <f t="shared" ca="1" si="25"/>
        <v>0</v>
      </c>
      <c r="DY64" s="757">
        <f t="shared" ca="1" si="25"/>
        <v>0</v>
      </c>
      <c r="DZ64" s="757">
        <f t="shared" ca="1" si="25"/>
        <v>0</v>
      </c>
      <c r="EA64" s="757">
        <f t="shared" ca="1" si="25"/>
        <v>0</v>
      </c>
      <c r="EB64" s="757">
        <f t="shared" ca="1" si="25"/>
        <v>0</v>
      </c>
      <c r="EC64" s="757">
        <f t="shared" ca="1" si="25"/>
        <v>0</v>
      </c>
      <c r="ED64" s="757">
        <f t="shared" ref="ED64:GO64" ca="1" si="26">IFERROR(ED53/ED63,0)</f>
        <v>0</v>
      </c>
      <c r="EE64" s="757">
        <f t="shared" ca="1" si="26"/>
        <v>0</v>
      </c>
      <c r="EF64" s="757">
        <f t="shared" ca="1" si="26"/>
        <v>0</v>
      </c>
      <c r="EG64" s="757">
        <f t="shared" ca="1" si="26"/>
        <v>0</v>
      </c>
      <c r="EH64" s="757">
        <f t="shared" ca="1" si="26"/>
        <v>0</v>
      </c>
      <c r="EI64" s="757">
        <f t="shared" ca="1" si="26"/>
        <v>0</v>
      </c>
      <c r="EJ64" s="757">
        <f t="shared" ca="1" si="26"/>
        <v>0</v>
      </c>
      <c r="EK64" s="757">
        <f t="shared" ca="1" si="26"/>
        <v>0</v>
      </c>
      <c r="EL64" s="757">
        <f t="shared" ca="1" si="26"/>
        <v>0</v>
      </c>
      <c r="EM64" s="757">
        <f t="shared" ca="1" si="26"/>
        <v>0</v>
      </c>
      <c r="EN64" s="757">
        <f t="shared" ca="1" si="26"/>
        <v>0</v>
      </c>
      <c r="EO64" s="757">
        <f t="shared" ca="1" si="26"/>
        <v>0</v>
      </c>
      <c r="EP64" s="757">
        <f t="shared" ca="1" si="26"/>
        <v>0</v>
      </c>
      <c r="EQ64" s="757">
        <f t="shared" ca="1" si="26"/>
        <v>0</v>
      </c>
      <c r="ER64" s="757">
        <f t="shared" ca="1" si="26"/>
        <v>0</v>
      </c>
      <c r="ES64" s="757">
        <f t="shared" ca="1" si="26"/>
        <v>0</v>
      </c>
      <c r="ET64" s="757">
        <f t="shared" ca="1" si="26"/>
        <v>0</v>
      </c>
      <c r="EU64" s="757">
        <f t="shared" ca="1" si="26"/>
        <v>0</v>
      </c>
      <c r="EV64" s="757">
        <f t="shared" ca="1" si="26"/>
        <v>0</v>
      </c>
      <c r="EW64" s="757">
        <f t="shared" ca="1" si="26"/>
        <v>0</v>
      </c>
      <c r="EX64" s="757">
        <f t="shared" ca="1" si="26"/>
        <v>0</v>
      </c>
      <c r="EY64" s="757">
        <f t="shared" ca="1" si="26"/>
        <v>0</v>
      </c>
      <c r="EZ64" s="757">
        <f t="shared" ca="1" si="26"/>
        <v>0</v>
      </c>
      <c r="FA64" s="757">
        <f t="shared" ca="1" si="26"/>
        <v>0</v>
      </c>
      <c r="FB64" s="757">
        <f t="shared" ca="1" si="26"/>
        <v>0</v>
      </c>
      <c r="FC64" s="757">
        <f t="shared" ca="1" si="26"/>
        <v>0</v>
      </c>
      <c r="FD64" s="757">
        <f t="shared" ca="1" si="26"/>
        <v>0</v>
      </c>
      <c r="FE64" s="757">
        <f t="shared" ca="1" si="26"/>
        <v>0</v>
      </c>
      <c r="FF64" s="757">
        <f t="shared" ca="1" si="26"/>
        <v>0</v>
      </c>
      <c r="FG64" s="757">
        <f t="shared" ca="1" si="26"/>
        <v>0</v>
      </c>
      <c r="FH64" s="757">
        <f t="shared" ca="1" si="26"/>
        <v>0</v>
      </c>
      <c r="FI64" s="757">
        <f t="shared" ca="1" si="26"/>
        <v>0</v>
      </c>
      <c r="FJ64" s="757">
        <f t="shared" ca="1" si="26"/>
        <v>0</v>
      </c>
      <c r="FK64" s="757">
        <f t="shared" ca="1" si="26"/>
        <v>0</v>
      </c>
      <c r="FL64" s="757">
        <f t="shared" ca="1" si="26"/>
        <v>0</v>
      </c>
      <c r="FM64" s="757">
        <f t="shared" ca="1" si="26"/>
        <v>0</v>
      </c>
      <c r="FN64" s="757">
        <f t="shared" ca="1" si="26"/>
        <v>0</v>
      </c>
      <c r="FO64" s="757">
        <f t="shared" ca="1" si="26"/>
        <v>0</v>
      </c>
      <c r="FP64" s="757">
        <f t="shared" ca="1" si="26"/>
        <v>0</v>
      </c>
      <c r="FQ64" s="757">
        <f t="shared" ca="1" si="26"/>
        <v>0</v>
      </c>
      <c r="FR64" s="757">
        <f t="shared" ca="1" si="26"/>
        <v>0</v>
      </c>
      <c r="FS64" s="757">
        <f t="shared" ca="1" si="26"/>
        <v>0</v>
      </c>
      <c r="FT64" s="757">
        <f t="shared" ca="1" si="26"/>
        <v>0</v>
      </c>
      <c r="FU64" s="757">
        <f t="shared" ca="1" si="26"/>
        <v>0</v>
      </c>
      <c r="FV64" s="757">
        <f t="shared" ca="1" si="26"/>
        <v>0</v>
      </c>
      <c r="FW64" s="757">
        <f t="shared" ca="1" si="26"/>
        <v>0</v>
      </c>
      <c r="FX64" s="757">
        <f t="shared" ca="1" si="26"/>
        <v>0</v>
      </c>
      <c r="FY64" s="757">
        <f t="shared" ca="1" si="26"/>
        <v>0</v>
      </c>
      <c r="FZ64" s="757">
        <f t="shared" ca="1" si="26"/>
        <v>0</v>
      </c>
      <c r="GA64" s="757">
        <f t="shared" ca="1" si="26"/>
        <v>0</v>
      </c>
      <c r="GB64" s="757">
        <f t="shared" ca="1" si="26"/>
        <v>0</v>
      </c>
      <c r="GC64" s="757">
        <f t="shared" ca="1" si="26"/>
        <v>0</v>
      </c>
      <c r="GD64" s="757">
        <f t="shared" ca="1" si="26"/>
        <v>0</v>
      </c>
      <c r="GE64" s="757">
        <f t="shared" ca="1" si="26"/>
        <v>0</v>
      </c>
      <c r="GF64" s="757">
        <f t="shared" ca="1" si="26"/>
        <v>0</v>
      </c>
      <c r="GG64" s="757">
        <f t="shared" ca="1" si="26"/>
        <v>0</v>
      </c>
      <c r="GH64" s="757">
        <f t="shared" ca="1" si="26"/>
        <v>0</v>
      </c>
      <c r="GI64" s="757">
        <f t="shared" ca="1" si="26"/>
        <v>0</v>
      </c>
      <c r="GJ64" s="757">
        <f t="shared" ca="1" si="26"/>
        <v>0</v>
      </c>
      <c r="GK64" s="757">
        <f t="shared" ca="1" si="26"/>
        <v>0</v>
      </c>
      <c r="GL64" s="757">
        <f t="shared" ca="1" si="26"/>
        <v>0</v>
      </c>
      <c r="GM64" s="757">
        <f t="shared" ca="1" si="26"/>
        <v>0</v>
      </c>
      <c r="GN64" s="757">
        <f t="shared" ca="1" si="26"/>
        <v>0</v>
      </c>
      <c r="GO64" s="757">
        <f t="shared" ca="1" si="26"/>
        <v>0</v>
      </c>
      <c r="GP64" s="757">
        <f t="shared" ref="GP64:IL64" ca="1" si="27">IFERROR(GP53/GP63,0)</f>
        <v>0</v>
      </c>
      <c r="GQ64" s="757">
        <f t="shared" ca="1" si="27"/>
        <v>0</v>
      </c>
      <c r="GR64" s="757">
        <f t="shared" ca="1" si="27"/>
        <v>0</v>
      </c>
      <c r="GS64" s="757">
        <f t="shared" ca="1" si="27"/>
        <v>0</v>
      </c>
      <c r="GT64" s="757">
        <f t="shared" ca="1" si="27"/>
        <v>0</v>
      </c>
      <c r="GU64" s="757">
        <f t="shared" ca="1" si="27"/>
        <v>0</v>
      </c>
      <c r="GV64" s="757">
        <f t="shared" ca="1" si="27"/>
        <v>0</v>
      </c>
      <c r="GW64" s="757">
        <f t="shared" ca="1" si="27"/>
        <v>0</v>
      </c>
      <c r="GX64" s="757">
        <f t="shared" ca="1" si="27"/>
        <v>0</v>
      </c>
      <c r="GY64" s="757">
        <f t="shared" ca="1" si="27"/>
        <v>0</v>
      </c>
      <c r="GZ64" s="757">
        <f t="shared" ca="1" si="27"/>
        <v>0</v>
      </c>
      <c r="HA64" s="757">
        <f t="shared" ca="1" si="27"/>
        <v>0</v>
      </c>
      <c r="HB64" s="757">
        <f t="shared" ca="1" si="27"/>
        <v>0</v>
      </c>
      <c r="HC64" s="757">
        <f t="shared" ca="1" si="27"/>
        <v>0</v>
      </c>
      <c r="HD64" s="757">
        <f t="shared" ca="1" si="27"/>
        <v>0</v>
      </c>
      <c r="HE64" s="757">
        <f t="shared" ca="1" si="27"/>
        <v>0</v>
      </c>
      <c r="HF64" s="757">
        <f t="shared" ca="1" si="27"/>
        <v>0</v>
      </c>
      <c r="HG64" s="757">
        <f t="shared" ca="1" si="27"/>
        <v>0</v>
      </c>
      <c r="HH64" s="757">
        <f t="shared" ca="1" si="27"/>
        <v>0</v>
      </c>
      <c r="HI64" s="757">
        <f t="shared" ca="1" si="27"/>
        <v>0</v>
      </c>
      <c r="HJ64" s="757">
        <f t="shared" ca="1" si="27"/>
        <v>0</v>
      </c>
      <c r="HK64" s="757">
        <f t="shared" ca="1" si="27"/>
        <v>0</v>
      </c>
      <c r="HL64" s="757">
        <f t="shared" ca="1" si="27"/>
        <v>0</v>
      </c>
      <c r="HM64" s="757">
        <f t="shared" ca="1" si="27"/>
        <v>0</v>
      </c>
      <c r="HN64" s="757">
        <f t="shared" ca="1" si="27"/>
        <v>0</v>
      </c>
      <c r="HO64" s="757">
        <f t="shared" ca="1" si="27"/>
        <v>0</v>
      </c>
      <c r="HP64" s="757">
        <f t="shared" ca="1" si="27"/>
        <v>0</v>
      </c>
      <c r="HQ64" s="757">
        <f t="shared" ca="1" si="27"/>
        <v>0</v>
      </c>
      <c r="HR64" s="757">
        <f t="shared" ca="1" si="27"/>
        <v>0</v>
      </c>
      <c r="HS64" s="757">
        <f t="shared" ca="1" si="27"/>
        <v>0</v>
      </c>
      <c r="HT64" s="757">
        <f t="shared" ca="1" si="27"/>
        <v>0</v>
      </c>
      <c r="HU64" s="757">
        <f t="shared" ca="1" si="27"/>
        <v>0</v>
      </c>
      <c r="HV64" s="757">
        <f t="shared" ca="1" si="27"/>
        <v>0</v>
      </c>
      <c r="HW64" s="757">
        <f t="shared" ca="1" si="27"/>
        <v>0</v>
      </c>
      <c r="HX64" s="757">
        <f t="shared" ca="1" si="27"/>
        <v>0</v>
      </c>
      <c r="HY64" s="757">
        <f t="shared" ca="1" si="27"/>
        <v>0</v>
      </c>
      <c r="HZ64" s="757">
        <f t="shared" ca="1" si="27"/>
        <v>0</v>
      </c>
      <c r="IA64" s="757">
        <f t="shared" ca="1" si="27"/>
        <v>0</v>
      </c>
      <c r="IB64" s="757">
        <f t="shared" ca="1" si="27"/>
        <v>0</v>
      </c>
      <c r="IC64" s="757">
        <f t="shared" ca="1" si="27"/>
        <v>0</v>
      </c>
      <c r="ID64" s="757">
        <f t="shared" ca="1" si="27"/>
        <v>0</v>
      </c>
      <c r="IE64" s="757">
        <f t="shared" ca="1" si="27"/>
        <v>0</v>
      </c>
      <c r="IF64" s="757">
        <f t="shared" ca="1" si="27"/>
        <v>0</v>
      </c>
      <c r="IG64" s="757">
        <f t="shared" ca="1" si="27"/>
        <v>0</v>
      </c>
      <c r="IH64" s="757">
        <f t="shared" ca="1" si="27"/>
        <v>0</v>
      </c>
      <c r="II64" s="757">
        <f t="shared" ca="1" si="27"/>
        <v>0</v>
      </c>
      <c r="IJ64" s="757">
        <f t="shared" ca="1" si="27"/>
        <v>0</v>
      </c>
      <c r="IK64" s="757">
        <f t="shared" ca="1" si="27"/>
        <v>0</v>
      </c>
      <c r="IL64" s="757">
        <f t="shared" ca="1" si="27"/>
        <v>0</v>
      </c>
    </row>
    <row r="65" spans="1:247" s="593" customFormat="1" ht="6" customHeight="1">
      <c r="B65" s="776"/>
      <c r="C65" s="751"/>
      <c r="D65" s="775"/>
      <c r="F65" s="757"/>
      <c r="G65" s="757"/>
      <c r="H65" s="757"/>
      <c r="I65" s="757"/>
      <c r="J65" s="757"/>
      <c r="K65" s="757"/>
      <c r="L65" s="757"/>
      <c r="M65" s="757"/>
      <c r="N65" s="757"/>
      <c r="O65" s="757"/>
      <c r="P65" s="757"/>
      <c r="Q65" s="757"/>
      <c r="R65" s="757"/>
      <c r="S65" s="757"/>
      <c r="T65" s="757"/>
      <c r="U65" s="757"/>
      <c r="V65" s="757"/>
      <c r="W65" s="757"/>
      <c r="X65" s="757"/>
      <c r="Y65" s="757"/>
      <c r="Z65" s="757"/>
      <c r="AA65" s="757"/>
      <c r="AB65" s="757"/>
      <c r="AC65" s="757"/>
      <c r="AD65" s="757"/>
      <c r="AE65" s="757"/>
      <c r="AF65" s="757"/>
      <c r="AG65" s="757"/>
      <c r="AH65" s="757"/>
      <c r="AI65" s="757"/>
      <c r="AJ65" s="757"/>
      <c r="AK65" s="757"/>
      <c r="AL65" s="757"/>
      <c r="AM65" s="757"/>
      <c r="AN65" s="757"/>
      <c r="AO65" s="757"/>
      <c r="AP65" s="757"/>
      <c r="AQ65" s="757"/>
      <c r="AR65" s="757"/>
      <c r="AS65" s="757"/>
      <c r="AT65" s="757"/>
      <c r="AU65" s="757"/>
      <c r="AV65" s="757"/>
      <c r="AW65" s="757"/>
      <c r="AX65" s="757"/>
      <c r="AY65" s="757"/>
      <c r="AZ65" s="757"/>
      <c r="BA65" s="757"/>
      <c r="BB65" s="757"/>
      <c r="BC65" s="757"/>
      <c r="BD65" s="757"/>
      <c r="BE65" s="757"/>
      <c r="BF65" s="757"/>
      <c r="BG65" s="757"/>
      <c r="BH65" s="757"/>
      <c r="BI65" s="757"/>
      <c r="BJ65" s="757"/>
      <c r="BK65" s="757"/>
      <c r="BL65" s="757"/>
      <c r="BM65" s="757"/>
      <c r="BN65" s="757"/>
      <c r="BO65" s="757"/>
      <c r="BP65" s="757"/>
      <c r="BQ65" s="757"/>
      <c r="BR65" s="757"/>
      <c r="BS65" s="757"/>
      <c r="BT65" s="757"/>
      <c r="BU65" s="757"/>
      <c r="BV65" s="757"/>
      <c r="BW65" s="757"/>
      <c r="BX65" s="757"/>
      <c r="BY65" s="757"/>
      <c r="BZ65" s="757"/>
      <c r="CA65" s="757"/>
      <c r="CB65" s="757"/>
      <c r="CC65" s="757"/>
      <c r="CD65" s="757"/>
      <c r="CE65" s="757"/>
      <c r="CF65" s="757"/>
      <c r="CG65" s="757"/>
      <c r="CH65" s="757"/>
      <c r="CI65" s="757"/>
      <c r="CJ65" s="757"/>
      <c r="CK65" s="757"/>
      <c r="CL65" s="757"/>
      <c r="CM65" s="757"/>
      <c r="CN65" s="757"/>
      <c r="CO65" s="757"/>
      <c r="CP65" s="757"/>
      <c r="CQ65" s="757"/>
      <c r="CR65" s="757"/>
      <c r="CS65" s="757"/>
      <c r="CT65" s="757"/>
      <c r="CU65" s="757"/>
      <c r="CV65" s="757"/>
      <c r="CW65" s="757"/>
      <c r="CX65" s="757"/>
      <c r="CY65" s="757"/>
      <c r="CZ65" s="757"/>
      <c r="DA65" s="757"/>
      <c r="DB65" s="757"/>
      <c r="DC65" s="757"/>
      <c r="DD65" s="757"/>
      <c r="DE65" s="757"/>
      <c r="DF65" s="757"/>
      <c r="DG65" s="757"/>
      <c r="DH65" s="757"/>
      <c r="DI65" s="757"/>
      <c r="DJ65" s="757"/>
      <c r="DK65" s="757"/>
      <c r="DL65" s="757"/>
      <c r="DM65" s="757"/>
      <c r="DN65" s="757"/>
      <c r="DO65" s="757"/>
      <c r="DP65" s="757"/>
      <c r="DQ65" s="757"/>
      <c r="DR65" s="757"/>
      <c r="DS65" s="757"/>
      <c r="DT65" s="757"/>
      <c r="DU65" s="757"/>
      <c r="DV65" s="757"/>
      <c r="DW65" s="757"/>
      <c r="DX65" s="757"/>
      <c r="DY65" s="757"/>
      <c r="DZ65" s="757"/>
      <c r="EA65" s="757"/>
      <c r="EB65" s="757"/>
      <c r="EC65" s="757"/>
      <c r="ED65" s="757"/>
      <c r="EE65" s="757"/>
      <c r="EF65" s="757"/>
      <c r="EG65" s="757"/>
      <c r="EH65" s="757"/>
      <c r="EI65" s="757"/>
      <c r="EJ65" s="757"/>
      <c r="EK65" s="757"/>
      <c r="EL65" s="757"/>
      <c r="EM65" s="757"/>
      <c r="EN65" s="757"/>
      <c r="EO65" s="757"/>
      <c r="EP65" s="757"/>
      <c r="EQ65" s="757"/>
      <c r="ER65" s="757"/>
      <c r="ES65" s="757"/>
      <c r="ET65" s="757"/>
      <c r="EU65" s="757"/>
      <c r="EV65" s="757"/>
      <c r="EW65" s="757"/>
      <c r="EX65" s="757"/>
      <c r="EY65" s="757"/>
      <c r="EZ65" s="757"/>
      <c r="FA65" s="757"/>
      <c r="FB65" s="757"/>
      <c r="FC65" s="757"/>
      <c r="FD65" s="757"/>
      <c r="FE65" s="757"/>
      <c r="FF65" s="757"/>
      <c r="FG65" s="757"/>
      <c r="FH65" s="757"/>
      <c r="FI65" s="757"/>
      <c r="FJ65" s="757"/>
      <c r="FK65" s="757"/>
      <c r="FL65" s="757"/>
      <c r="FM65" s="757"/>
      <c r="FN65" s="757"/>
      <c r="FO65" s="757"/>
      <c r="FP65" s="757"/>
      <c r="FQ65" s="757"/>
      <c r="FR65" s="757"/>
      <c r="FS65" s="757"/>
      <c r="FT65" s="757"/>
      <c r="FU65" s="757"/>
      <c r="FV65" s="757"/>
      <c r="FW65" s="757"/>
      <c r="FX65" s="757"/>
      <c r="FY65" s="757"/>
      <c r="FZ65" s="757"/>
      <c r="GA65" s="757"/>
      <c r="GB65" s="757"/>
      <c r="GC65" s="757"/>
      <c r="GD65" s="757"/>
      <c r="GE65" s="757"/>
      <c r="GF65" s="757"/>
      <c r="GG65" s="757"/>
      <c r="GH65" s="757"/>
      <c r="GI65" s="757"/>
      <c r="GJ65" s="757"/>
      <c r="GK65" s="757"/>
      <c r="GL65" s="757"/>
      <c r="GM65" s="757"/>
      <c r="GN65" s="757"/>
      <c r="GO65" s="757"/>
      <c r="GP65" s="757"/>
      <c r="GQ65" s="757"/>
      <c r="GR65" s="757"/>
      <c r="GS65" s="757"/>
      <c r="GT65" s="757"/>
      <c r="GU65" s="757"/>
      <c r="GV65" s="757"/>
      <c r="GW65" s="757"/>
      <c r="GX65" s="757"/>
      <c r="GY65" s="757"/>
      <c r="GZ65" s="757"/>
      <c r="HA65" s="757"/>
      <c r="HB65" s="757"/>
      <c r="HC65" s="757"/>
      <c r="HD65" s="757"/>
      <c r="HE65" s="757"/>
      <c r="HF65" s="757"/>
      <c r="HG65" s="757"/>
      <c r="HH65" s="757"/>
      <c r="HI65" s="757"/>
      <c r="HJ65" s="757"/>
      <c r="HK65" s="757"/>
      <c r="HL65" s="757"/>
      <c r="HM65" s="757"/>
      <c r="HN65" s="757"/>
      <c r="HO65" s="757"/>
      <c r="HP65" s="757"/>
      <c r="HQ65" s="757"/>
      <c r="HR65" s="757"/>
      <c r="HS65" s="757"/>
      <c r="HT65" s="757"/>
      <c r="HU65" s="757"/>
      <c r="HV65" s="757"/>
      <c r="HW65" s="757"/>
      <c r="HX65" s="757"/>
      <c r="HY65" s="757"/>
      <c r="HZ65" s="757"/>
      <c r="IA65" s="757"/>
      <c r="IB65" s="757"/>
      <c r="IC65" s="757"/>
      <c r="ID65" s="757"/>
      <c r="IE65" s="757"/>
      <c r="IF65" s="757"/>
      <c r="IG65" s="757"/>
      <c r="IH65" s="757"/>
      <c r="II65" s="757"/>
      <c r="IJ65" s="757"/>
      <c r="IK65" s="757"/>
      <c r="IL65" s="757"/>
    </row>
    <row r="66" spans="1:247" s="676" customFormat="1">
      <c r="B66" s="747" t="s">
        <v>688</v>
      </c>
      <c r="C66" s="747"/>
      <c r="D66" s="748"/>
      <c r="E66" s="804">
        <f ca="1">SUM(F66:IL66)</f>
        <v>203009415.55927694</v>
      </c>
      <c r="F66" s="725">
        <f>-SUM(F54,F55,F56,F57,F58,F60)</f>
        <v>0</v>
      </c>
      <c r="G66" s="725">
        <f t="shared" ref="G66:BR66" si="28">-SUM(G54,G55,G56,G57,G58,G60)</f>
        <v>0</v>
      </c>
      <c r="H66" s="725">
        <f t="shared" si="28"/>
        <v>0</v>
      </c>
      <c r="I66" s="725">
        <f t="shared" si="28"/>
        <v>0</v>
      </c>
      <c r="J66" s="725">
        <f t="shared" si="28"/>
        <v>0</v>
      </c>
      <c r="K66" s="725">
        <f t="shared" si="28"/>
        <v>0</v>
      </c>
      <c r="L66" s="725">
        <f t="shared" si="28"/>
        <v>0</v>
      </c>
      <c r="M66" s="725">
        <f t="shared" si="28"/>
        <v>0</v>
      </c>
      <c r="N66" s="725">
        <f t="shared" si="28"/>
        <v>0</v>
      </c>
      <c r="O66" s="725">
        <f t="shared" si="28"/>
        <v>0</v>
      </c>
      <c r="P66" s="725">
        <f t="shared" si="28"/>
        <v>0</v>
      </c>
      <c r="Q66" s="725">
        <f t="shared" si="28"/>
        <v>0</v>
      </c>
      <c r="R66" s="725">
        <f t="shared" si="28"/>
        <v>0</v>
      </c>
      <c r="S66" s="725">
        <f t="shared" si="28"/>
        <v>0</v>
      </c>
      <c r="T66" s="725">
        <f t="shared" si="28"/>
        <v>0</v>
      </c>
      <c r="U66" s="725">
        <f t="shared" si="28"/>
        <v>0</v>
      </c>
      <c r="V66" s="725">
        <f t="shared" si="28"/>
        <v>0</v>
      </c>
      <c r="W66" s="725">
        <f t="shared" si="28"/>
        <v>0</v>
      </c>
      <c r="X66" s="725">
        <f t="shared" si="28"/>
        <v>0</v>
      </c>
      <c r="Y66" s="725">
        <f t="shared" si="28"/>
        <v>0</v>
      </c>
      <c r="Z66" s="725">
        <f t="shared" si="28"/>
        <v>0</v>
      </c>
      <c r="AA66" s="725">
        <f t="shared" si="28"/>
        <v>0</v>
      </c>
      <c r="AB66" s="725">
        <f t="shared" si="28"/>
        <v>0</v>
      </c>
      <c r="AC66" s="725">
        <f t="shared" si="28"/>
        <v>0</v>
      </c>
      <c r="AD66" s="725">
        <f t="shared" si="28"/>
        <v>0</v>
      </c>
      <c r="AE66" s="725">
        <f t="shared" si="28"/>
        <v>0</v>
      </c>
      <c r="AF66" s="725">
        <f t="shared" si="28"/>
        <v>0</v>
      </c>
      <c r="AG66" s="725">
        <f t="shared" si="28"/>
        <v>0</v>
      </c>
      <c r="AH66" s="725">
        <f t="shared" si="28"/>
        <v>0</v>
      </c>
      <c r="AI66" s="725">
        <f t="shared" si="28"/>
        <v>0</v>
      </c>
      <c r="AJ66" s="725">
        <f t="shared" si="28"/>
        <v>0</v>
      </c>
      <c r="AK66" s="725">
        <f t="shared" si="28"/>
        <v>0</v>
      </c>
      <c r="AL66" s="725">
        <f t="shared" ca="1" si="28"/>
        <v>874171.81977951247</v>
      </c>
      <c r="AM66" s="725">
        <f t="shared" ca="1" si="28"/>
        <v>885286.13400958339</v>
      </c>
      <c r="AN66" s="725">
        <f t="shared" ca="1" si="28"/>
        <v>893758.99640076282</v>
      </c>
      <c r="AO66" s="725">
        <f t="shared" ca="1" si="28"/>
        <v>900763.29861746647</v>
      </c>
      <c r="AP66" s="725">
        <f t="shared" ca="1" si="28"/>
        <v>903713.52715240105</v>
      </c>
      <c r="AQ66" s="725">
        <f t="shared" ca="1" si="28"/>
        <v>906626.54362907878</v>
      </c>
      <c r="AR66" s="725">
        <f t="shared" ca="1" si="28"/>
        <v>909416.59838899178</v>
      </c>
      <c r="AS66" s="725">
        <f t="shared" ca="1" si="28"/>
        <v>912253.85113899549</v>
      </c>
      <c r="AT66" s="725">
        <f t="shared" ca="1" si="28"/>
        <v>914939.34355139558</v>
      </c>
      <c r="AU66" s="725">
        <f t="shared" ca="1" si="28"/>
        <v>917681.65802054445</v>
      </c>
      <c r="AV66" s="725">
        <f t="shared" ca="1" si="28"/>
        <v>920149.59409422206</v>
      </c>
      <c r="AW66" s="725">
        <f t="shared" ca="1" si="28"/>
        <v>-80170368.887043059</v>
      </c>
      <c r="AX66" s="725">
        <f t="shared" ca="1" si="28"/>
        <v>990003.70681716304</v>
      </c>
      <c r="AY66" s="725">
        <f t="shared" ca="1" si="28"/>
        <v>990003.70681716304</v>
      </c>
      <c r="AZ66" s="725">
        <f t="shared" ca="1" si="28"/>
        <v>990003.70681716304</v>
      </c>
      <c r="BA66" s="725">
        <f t="shared" ca="1" si="28"/>
        <v>990003.70681716304</v>
      </c>
      <c r="BB66" s="725">
        <f t="shared" ca="1" si="28"/>
        <v>990003.70681716304</v>
      </c>
      <c r="BC66" s="725">
        <f t="shared" ca="1" si="28"/>
        <v>990003.70681716304</v>
      </c>
      <c r="BD66" s="725">
        <f t="shared" ca="1" si="28"/>
        <v>990003.70681716304</v>
      </c>
      <c r="BE66" s="725">
        <f t="shared" ca="1" si="28"/>
        <v>990003.70681716304</v>
      </c>
      <c r="BF66" s="725">
        <f t="shared" ca="1" si="28"/>
        <v>990003.70681716304</v>
      </c>
      <c r="BG66" s="725">
        <f t="shared" ca="1" si="28"/>
        <v>990003.70681716304</v>
      </c>
      <c r="BH66" s="725">
        <f t="shared" ca="1" si="28"/>
        <v>990003.70681716304</v>
      </c>
      <c r="BI66" s="725">
        <f t="shared" ca="1" si="28"/>
        <v>990003.70681716304</v>
      </c>
      <c r="BJ66" s="725">
        <f t="shared" ca="1" si="28"/>
        <v>990003.70681716304</v>
      </c>
      <c r="BK66" s="725">
        <f t="shared" ca="1" si="28"/>
        <v>990003.70681716304</v>
      </c>
      <c r="BL66" s="725">
        <f t="shared" ca="1" si="28"/>
        <v>990003.70681716304</v>
      </c>
      <c r="BM66" s="725">
        <f t="shared" ca="1" si="28"/>
        <v>990003.70681716304</v>
      </c>
      <c r="BN66" s="725">
        <f t="shared" ca="1" si="28"/>
        <v>990003.70681716304</v>
      </c>
      <c r="BO66" s="725">
        <f t="shared" ca="1" si="28"/>
        <v>990003.70681716304</v>
      </c>
      <c r="BP66" s="725">
        <f t="shared" ca="1" si="28"/>
        <v>990003.70681716304</v>
      </c>
      <c r="BQ66" s="725">
        <f t="shared" ca="1" si="28"/>
        <v>990003.70681716304</v>
      </c>
      <c r="BR66" s="725">
        <f t="shared" ca="1" si="28"/>
        <v>990003.70681716304</v>
      </c>
      <c r="BS66" s="725">
        <f t="shared" ref="BS66:ED66" ca="1" si="29">-SUM(BS54,BS55,BS56,BS57,BS58,BS60)</f>
        <v>990003.70681716304</v>
      </c>
      <c r="BT66" s="725">
        <f t="shared" ca="1" si="29"/>
        <v>990003.70681716304</v>
      </c>
      <c r="BU66" s="725">
        <f t="shared" ca="1" si="29"/>
        <v>990003.70681716304</v>
      </c>
      <c r="BV66" s="725">
        <f t="shared" ca="1" si="29"/>
        <v>990003.70681716304</v>
      </c>
      <c r="BW66" s="725">
        <f t="shared" ca="1" si="29"/>
        <v>990003.70681716304</v>
      </c>
      <c r="BX66" s="725">
        <f t="shared" ca="1" si="29"/>
        <v>990003.70681716304</v>
      </c>
      <c r="BY66" s="725">
        <f t="shared" ca="1" si="29"/>
        <v>990003.70681716304</v>
      </c>
      <c r="BZ66" s="725">
        <f t="shared" ca="1" si="29"/>
        <v>990003.70681716304</v>
      </c>
      <c r="CA66" s="725">
        <f t="shared" ca="1" si="29"/>
        <v>990003.70681716304</v>
      </c>
      <c r="CB66" s="725">
        <f t="shared" ca="1" si="29"/>
        <v>990003.70681716304</v>
      </c>
      <c r="CC66" s="725">
        <f t="shared" ca="1" si="29"/>
        <v>990003.70681716304</v>
      </c>
      <c r="CD66" s="725">
        <f t="shared" ca="1" si="29"/>
        <v>990003.70681716304</v>
      </c>
      <c r="CE66" s="725">
        <f t="shared" ca="1" si="29"/>
        <v>990003.70681716304</v>
      </c>
      <c r="CF66" s="725">
        <f t="shared" ca="1" si="29"/>
        <v>990003.70681716304</v>
      </c>
      <c r="CG66" s="725">
        <f t="shared" ca="1" si="29"/>
        <v>238590893.34293625</v>
      </c>
      <c r="CH66" s="725">
        <f t="shared" si="29"/>
        <v>0</v>
      </c>
      <c r="CI66" s="725">
        <f t="shared" si="29"/>
        <v>0</v>
      </c>
      <c r="CJ66" s="725">
        <f t="shared" si="29"/>
        <v>0</v>
      </c>
      <c r="CK66" s="725">
        <f t="shared" si="29"/>
        <v>0</v>
      </c>
      <c r="CL66" s="725">
        <f t="shared" si="29"/>
        <v>0</v>
      </c>
      <c r="CM66" s="725">
        <f t="shared" si="29"/>
        <v>0</v>
      </c>
      <c r="CN66" s="725">
        <f t="shared" si="29"/>
        <v>0</v>
      </c>
      <c r="CO66" s="725">
        <f t="shared" si="29"/>
        <v>0</v>
      </c>
      <c r="CP66" s="725">
        <f t="shared" si="29"/>
        <v>0</v>
      </c>
      <c r="CQ66" s="725">
        <f t="shared" si="29"/>
        <v>0</v>
      </c>
      <c r="CR66" s="725">
        <f t="shared" si="29"/>
        <v>0</v>
      </c>
      <c r="CS66" s="725">
        <f t="shared" si="29"/>
        <v>0</v>
      </c>
      <c r="CT66" s="725">
        <f t="shared" si="29"/>
        <v>0</v>
      </c>
      <c r="CU66" s="725">
        <f t="shared" si="29"/>
        <v>0</v>
      </c>
      <c r="CV66" s="725">
        <f t="shared" si="29"/>
        <v>0</v>
      </c>
      <c r="CW66" s="725">
        <f t="shared" si="29"/>
        <v>0</v>
      </c>
      <c r="CX66" s="725">
        <f t="shared" si="29"/>
        <v>0</v>
      </c>
      <c r="CY66" s="725">
        <f t="shared" si="29"/>
        <v>0</v>
      </c>
      <c r="CZ66" s="725">
        <f t="shared" si="29"/>
        <v>0</v>
      </c>
      <c r="DA66" s="725">
        <f t="shared" si="29"/>
        <v>0</v>
      </c>
      <c r="DB66" s="725">
        <f t="shared" si="29"/>
        <v>0</v>
      </c>
      <c r="DC66" s="725">
        <f t="shared" si="29"/>
        <v>0</v>
      </c>
      <c r="DD66" s="725">
        <f t="shared" si="29"/>
        <v>0</v>
      </c>
      <c r="DE66" s="725">
        <f t="shared" si="29"/>
        <v>0</v>
      </c>
      <c r="DF66" s="725">
        <f t="shared" si="29"/>
        <v>0</v>
      </c>
      <c r="DG66" s="725">
        <f t="shared" si="29"/>
        <v>0</v>
      </c>
      <c r="DH66" s="725">
        <f t="shared" si="29"/>
        <v>0</v>
      </c>
      <c r="DI66" s="725">
        <f t="shared" si="29"/>
        <v>0</v>
      </c>
      <c r="DJ66" s="725">
        <f t="shared" si="29"/>
        <v>0</v>
      </c>
      <c r="DK66" s="725">
        <f t="shared" si="29"/>
        <v>0</v>
      </c>
      <c r="DL66" s="725">
        <f t="shared" si="29"/>
        <v>0</v>
      </c>
      <c r="DM66" s="725">
        <f t="shared" si="29"/>
        <v>0</v>
      </c>
      <c r="DN66" s="725">
        <f t="shared" si="29"/>
        <v>0</v>
      </c>
      <c r="DO66" s="725">
        <f t="shared" si="29"/>
        <v>0</v>
      </c>
      <c r="DP66" s="725">
        <f t="shared" si="29"/>
        <v>0</v>
      </c>
      <c r="DQ66" s="725">
        <f t="shared" si="29"/>
        <v>0</v>
      </c>
      <c r="DR66" s="725">
        <f t="shared" si="29"/>
        <v>0</v>
      </c>
      <c r="DS66" s="725">
        <f t="shared" si="29"/>
        <v>0</v>
      </c>
      <c r="DT66" s="725">
        <f t="shared" si="29"/>
        <v>0</v>
      </c>
      <c r="DU66" s="725">
        <f t="shared" si="29"/>
        <v>0</v>
      </c>
      <c r="DV66" s="725">
        <f t="shared" si="29"/>
        <v>0</v>
      </c>
      <c r="DW66" s="725">
        <f t="shared" si="29"/>
        <v>0</v>
      </c>
      <c r="DX66" s="725">
        <f t="shared" si="29"/>
        <v>0</v>
      </c>
      <c r="DY66" s="725">
        <f t="shared" si="29"/>
        <v>0</v>
      </c>
      <c r="DZ66" s="725">
        <f t="shared" si="29"/>
        <v>0</v>
      </c>
      <c r="EA66" s="725">
        <f t="shared" si="29"/>
        <v>0</v>
      </c>
      <c r="EB66" s="725">
        <f t="shared" si="29"/>
        <v>0</v>
      </c>
      <c r="EC66" s="725">
        <f t="shared" si="29"/>
        <v>0</v>
      </c>
      <c r="ED66" s="725">
        <f t="shared" si="29"/>
        <v>0</v>
      </c>
      <c r="EE66" s="725">
        <f t="shared" ref="EE66:GP66" si="30">-SUM(EE54,EE55,EE56,EE57,EE58,EE60)</f>
        <v>0</v>
      </c>
      <c r="EF66" s="725">
        <f t="shared" si="30"/>
        <v>0</v>
      </c>
      <c r="EG66" s="725">
        <f t="shared" si="30"/>
        <v>0</v>
      </c>
      <c r="EH66" s="725">
        <f t="shared" si="30"/>
        <v>0</v>
      </c>
      <c r="EI66" s="725">
        <f t="shared" si="30"/>
        <v>0</v>
      </c>
      <c r="EJ66" s="725">
        <f t="shared" si="30"/>
        <v>0</v>
      </c>
      <c r="EK66" s="725">
        <f t="shared" si="30"/>
        <v>0</v>
      </c>
      <c r="EL66" s="725">
        <f t="shared" si="30"/>
        <v>0</v>
      </c>
      <c r="EM66" s="725">
        <f t="shared" si="30"/>
        <v>0</v>
      </c>
      <c r="EN66" s="725">
        <f t="shared" si="30"/>
        <v>0</v>
      </c>
      <c r="EO66" s="725">
        <f t="shared" si="30"/>
        <v>0</v>
      </c>
      <c r="EP66" s="725">
        <f t="shared" si="30"/>
        <v>0</v>
      </c>
      <c r="EQ66" s="725">
        <f t="shared" si="30"/>
        <v>0</v>
      </c>
      <c r="ER66" s="725">
        <f t="shared" si="30"/>
        <v>0</v>
      </c>
      <c r="ES66" s="725">
        <f t="shared" si="30"/>
        <v>0</v>
      </c>
      <c r="ET66" s="725">
        <f t="shared" si="30"/>
        <v>0</v>
      </c>
      <c r="EU66" s="725">
        <f t="shared" si="30"/>
        <v>0</v>
      </c>
      <c r="EV66" s="725">
        <f t="shared" si="30"/>
        <v>0</v>
      </c>
      <c r="EW66" s="725">
        <f t="shared" si="30"/>
        <v>0</v>
      </c>
      <c r="EX66" s="725">
        <f t="shared" si="30"/>
        <v>0</v>
      </c>
      <c r="EY66" s="725">
        <f t="shared" si="30"/>
        <v>0</v>
      </c>
      <c r="EZ66" s="725">
        <f t="shared" si="30"/>
        <v>0</v>
      </c>
      <c r="FA66" s="725">
        <f t="shared" si="30"/>
        <v>0</v>
      </c>
      <c r="FB66" s="725">
        <f t="shared" si="30"/>
        <v>0</v>
      </c>
      <c r="FC66" s="725">
        <f t="shared" si="30"/>
        <v>0</v>
      </c>
      <c r="FD66" s="725">
        <f t="shared" si="30"/>
        <v>0</v>
      </c>
      <c r="FE66" s="725">
        <f t="shared" si="30"/>
        <v>0</v>
      </c>
      <c r="FF66" s="725">
        <f t="shared" si="30"/>
        <v>0</v>
      </c>
      <c r="FG66" s="725">
        <f t="shared" si="30"/>
        <v>0</v>
      </c>
      <c r="FH66" s="725">
        <f t="shared" si="30"/>
        <v>0</v>
      </c>
      <c r="FI66" s="725">
        <f t="shared" si="30"/>
        <v>0</v>
      </c>
      <c r="FJ66" s="725">
        <f t="shared" si="30"/>
        <v>0</v>
      </c>
      <c r="FK66" s="725">
        <f t="shared" si="30"/>
        <v>0</v>
      </c>
      <c r="FL66" s="725">
        <f t="shared" si="30"/>
        <v>0</v>
      </c>
      <c r="FM66" s="725">
        <f t="shared" si="30"/>
        <v>0</v>
      </c>
      <c r="FN66" s="725">
        <f t="shared" si="30"/>
        <v>0</v>
      </c>
      <c r="FO66" s="725">
        <f t="shared" si="30"/>
        <v>0</v>
      </c>
      <c r="FP66" s="725">
        <f t="shared" si="30"/>
        <v>0</v>
      </c>
      <c r="FQ66" s="725">
        <f t="shared" si="30"/>
        <v>0</v>
      </c>
      <c r="FR66" s="725">
        <f t="shared" si="30"/>
        <v>0</v>
      </c>
      <c r="FS66" s="725">
        <f t="shared" si="30"/>
        <v>0</v>
      </c>
      <c r="FT66" s="725">
        <f t="shared" si="30"/>
        <v>0</v>
      </c>
      <c r="FU66" s="725">
        <f t="shared" si="30"/>
        <v>0</v>
      </c>
      <c r="FV66" s="725">
        <f t="shared" si="30"/>
        <v>0</v>
      </c>
      <c r="FW66" s="725">
        <f t="shared" si="30"/>
        <v>0</v>
      </c>
      <c r="FX66" s="725">
        <f t="shared" si="30"/>
        <v>0</v>
      </c>
      <c r="FY66" s="725">
        <f t="shared" si="30"/>
        <v>0</v>
      </c>
      <c r="FZ66" s="725">
        <f t="shared" si="30"/>
        <v>0</v>
      </c>
      <c r="GA66" s="725">
        <f t="shared" si="30"/>
        <v>0</v>
      </c>
      <c r="GB66" s="725">
        <f t="shared" si="30"/>
        <v>0</v>
      </c>
      <c r="GC66" s="725">
        <f t="shared" si="30"/>
        <v>0</v>
      </c>
      <c r="GD66" s="725">
        <f t="shared" si="30"/>
        <v>0</v>
      </c>
      <c r="GE66" s="725">
        <f t="shared" si="30"/>
        <v>0</v>
      </c>
      <c r="GF66" s="725">
        <f t="shared" si="30"/>
        <v>0</v>
      </c>
      <c r="GG66" s="725">
        <f t="shared" si="30"/>
        <v>0</v>
      </c>
      <c r="GH66" s="725">
        <f t="shared" si="30"/>
        <v>0</v>
      </c>
      <c r="GI66" s="725">
        <f t="shared" si="30"/>
        <v>0</v>
      </c>
      <c r="GJ66" s="725">
        <f t="shared" si="30"/>
        <v>0</v>
      </c>
      <c r="GK66" s="725">
        <f t="shared" si="30"/>
        <v>0</v>
      </c>
      <c r="GL66" s="725">
        <f t="shared" si="30"/>
        <v>0</v>
      </c>
      <c r="GM66" s="725">
        <f t="shared" si="30"/>
        <v>0</v>
      </c>
      <c r="GN66" s="725">
        <f t="shared" si="30"/>
        <v>0</v>
      </c>
      <c r="GO66" s="725">
        <f t="shared" si="30"/>
        <v>0</v>
      </c>
      <c r="GP66" s="725">
        <f t="shared" si="30"/>
        <v>0</v>
      </c>
      <c r="GQ66" s="725">
        <f t="shared" ref="GQ66:IL66" si="31">-SUM(GQ54,GQ55,GQ56,GQ57,GQ58,GQ60)</f>
        <v>0</v>
      </c>
      <c r="GR66" s="725">
        <f t="shared" si="31"/>
        <v>0</v>
      </c>
      <c r="GS66" s="725">
        <f t="shared" si="31"/>
        <v>0</v>
      </c>
      <c r="GT66" s="725">
        <f t="shared" si="31"/>
        <v>0</v>
      </c>
      <c r="GU66" s="725">
        <f t="shared" si="31"/>
        <v>0</v>
      </c>
      <c r="GV66" s="725">
        <f t="shared" si="31"/>
        <v>0</v>
      </c>
      <c r="GW66" s="725">
        <f t="shared" si="31"/>
        <v>0</v>
      </c>
      <c r="GX66" s="725">
        <f t="shared" si="31"/>
        <v>0</v>
      </c>
      <c r="GY66" s="725">
        <f t="shared" si="31"/>
        <v>0</v>
      </c>
      <c r="GZ66" s="725">
        <f t="shared" si="31"/>
        <v>0</v>
      </c>
      <c r="HA66" s="725">
        <f t="shared" si="31"/>
        <v>0</v>
      </c>
      <c r="HB66" s="725">
        <f t="shared" si="31"/>
        <v>0</v>
      </c>
      <c r="HC66" s="725">
        <f t="shared" si="31"/>
        <v>0</v>
      </c>
      <c r="HD66" s="725">
        <f t="shared" si="31"/>
        <v>0</v>
      </c>
      <c r="HE66" s="725">
        <f t="shared" si="31"/>
        <v>0</v>
      </c>
      <c r="HF66" s="725">
        <f t="shared" si="31"/>
        <v>0</v>
      </c>
      <c r="HG66" s="725">
        <f t="shared" si="31"/>
        <v>0</v>
      </c>
      <c r="HH66" s="725">
        <f t="shared" si="31"/>
        <v>0</v>
      </c>
      <c r="HI66" s="725">
        <f t="shared" si="31"/>
        <v>0</v>
      </c>
      <c r="HJ66" s="725">
        <f t="shared" si="31"/>
        <v>0</v>
      </c>
      <c r="HK66" s="725">
        <f t="shared" si="31"/>
        <v>0</v>
      </c>
      <c r="HL66" s="725">
        <f t="shared" si="31"/>
        <v>0</v>
      </c>
      <c r="HM66" s="725">
        <f t="shared" si="31"/>
        <v>0</v>
      </c>
      <c r="HN66" s="725">
        <f t="shared" si="31"/>
        <v>0</v>
      </c>
      <c r="HO66" s="725">
        <f t="shared" si="31"/>
        <v>0</v>
      </c>
      <c r="HP66" s="725">
        <f t="shared" si="31"/>
        <v>0</v>
      </c>
      <c r="HQ66" s="725">
        <f t="shared" si="31"/>
        <v>0</v>
      </c>
      <c r="HR66" s="725">
        <f t="shared" si="31"/>
        <v>0</v>
      </c>
      <c r="HS66" s="725">
        <f t="shared" si="31"/>
        <v>0</v>
      </c>
      <c r="HT66" s="725">
        <f t="shared" si="31"/>
        <v>0</v>
      </c>
      <c r="HU66" s="725">
        <f t="shared" si="31"/>
        <v>0</v>
      </c>
      <c r="HV66" s="725">
        <f t="shared" si="31"/>
        <v>0</v>
      </c>
      <c r="HW66" s="725">
        <f t="shared" si="31"/>
        <v>0</v>
      </c>
      <c r="HX66" s="725">
        <f t="shared" si="31"/>
        <v>0</v>
      </c>
      <c r="HY66" s="725">
        <f t="shared" si="31"/>
        <v>0</v>
      </c>
      <c r="HZ66" s="725">
        <f t="shared" si="31"/>
        <v>0</v>
      </c>
      <c r="IA66" s="725">
        <f t="shared" si="31"/>
        <v>0</v>
      </c>
      <c r="IB66" s="725">
        <f t="shared" si="31"/>
        <v>0</v>
      </c>
      <c r="IC66" s="725">
        <f t="shared" si="31"/>
        <v>0</v>
      </c>
      <c r="ID66" s="725">
        <f t="shared" si="31"/>
        <v>0</v>
      </c>
      <c r="IE66" s="725">
        <f t="shared" si="31"/>
        <v>0</v>
      </c>
      <c r="IF66" s="725">
        <f t="shared" si="31"/>
        <v>0</v>
      </c>
      <c r="IG66" s="725">
        <f t="shared" si="31"/>
        <v>0</v>
      </c>
      <c r="IH66" s="725">
        <f t="shared" si="31"/>
        <v>0</v>
      </c>
      <c r="II66" s="725">
        <f t="shared" si="31"/>
        <v>0</v>
      </c>
      <c r="IJ66" s="725">
        <f t="shared" si="31"/>
        <v>0</v>
      </c>
      <c r="IK66" s="725">
        <f t="shared" si="31"/>
        <v>0</v>
      </c>
      <c r="IL66" s="725">
        <f t="shared" si="31"/>
        <v>0</v>
      </c>
    </row>
    <row r="67" spans="1:247" s="676" customFormat="1">
      <c r="B67" s="747" t="s">
        <v>689</v>
      </c>
      <c r="C67" s="747"/>
      <c r="D67" s="748"/>
      <c r="E67" s="804">
        <f ca="1">SUM(F67:IL67)</f>
        <v>0</v>
      </c>
      <c r="F67" s="725">
        <f>+-IF(F$48&gt;$R$12,0,Development!AJ266)</f>
        <v>0</v>
      </c>
      <c r="G67" s="725">
        <f ca="1">+-IF(G$48&gt;$R$12,0,Development!AK266)</f>
        <v>0</v>
      </c>
      <c r="H67" s="725">
        <f ca="1">+-IF(H$48&gt;$R$12,0,Development!AL266)</f>
        <v>0</v>
      </c>
      <c r="I67" s="725">
        <f ca="1">+-IF(I$48&gt;$R$12,0,Development!AM266)</f>
        <v>0</v>
      </c>
      <c r="J67" s="725">
        <f ca="1">+-IF(J$48&gt;$R$12,0,Development!AN266)</f>
        <v>0</v>
      </c>
      <c r="K67" s="725">
        <f ca="1">+-IF(K$48&gt;$R$12,0,Development!AO266)</f>
        <v>0</v>
      </c>
      <c r="L67" s="725">
        <f ca="1">+-IF(L$48&gt;$R$12,0,Development!AP266)</f>
        <v>0</v>
      </c>
      <c r="M67" s="725">
        <f ca="1">+-IF(M$48&gt;$R$12,0,Development!AQ266)</f>
        <v>0</v>
      </c>
      <c r="N67" s="725">
        <f ca="1">+-IF(N$48&gt;$R$12,0,Development!AR266)</f>
        <v>0</v>
      </c>
      <c r="O67" s="725">
        <f ca="1">+-IF(O$48&gt;$R$12,0,Development!AS266)</f>
        <v>0</v>
      </c>
      <c r="P67" s="725">
        <f ca="1">+-IF(P$48&gt;$R$12,0,Development!AT266)</f>
        <v>0</v>
      </c>
      <c r="Q67" s="725">
        <f ca="1">+-IF(Q$48&gt;$R$12,0,Development!AU266)</f>
        <v>0</v>
      </c>
      <c r="R67" s="725">
        <f ca="1">+-IF(R$48&gt;$R$12,0,Development!AV266)</f>
        <v>0</v>
      </c>
      <c r="S67" s="725">
        <f ca="1">+-IF(S$48&gt;$R$12,0,Development!AW266)</f>
        <v>0</v>
      </c>
      <c r="T67" s="725">
        <f ca="1">+-IF(T$48&gt;$R$12,0,Development!AX266)</f>
        <v>0</v>
      </c>
      <c r="U67" s="725">
        <f ca="1">+-IF(U$48&gt;$R$12,0,Development!AY266)</f>
        <v>0</v>
      </c>
      <c r="V67" s="725">
        <f ca="1">+-IF(V$48&gt;$R$12,0,Development!AZ266)</f>
        <v>0</v>
      </c>
      <c r="W67" s="725">
        <f ca="1">+-IF(W$48&gt;$R$12,0,Development!BA266)</f>
        <v>0</v>
      </c>
      <c r="X67" s="725">
        <f ca="1">+-IF(X$48&gt;$R$12,0,Development!BB266)</f>
        <v>0</v>
      </c>
      <c r="Y67" s="725">
        <f ca="1">+-IF(Y$48&gt;$R$12,0,Development!BC266)</f>
        <v>0</v>
      </c>
      <c r="Z67" s="725">
        <f ca="1">+-IF(Z$48&gt;$R$12,0,Development!BD266)</f>
        <v>0</v>
      </c>
      <c r="AA67" s="725">
        <f ca="1">+-IF(AA$48&gt;$R$12,0,Development!BE266)</f>
        <v>0</v>
      </c>
      <c r="AB67" s="725">
        <f ca="1">+-IF(AB$48&gt;$R$12,0,Development!BF266)</f>
        <v>0</v>
      </c>
      <c r="AC67" s="725">
        <f ca="1">+-IF(AC$48&gt;$R$12,0,Development!BG266)</f>
        <v>0</v>
      </c>
      <c r="AD67" s="725">
        <f ca="1">+-IF(AD$48&gt;$R$12,0,Development!BH266)</f>
        <v>0</v>
      </c>
      <c r="AE67" s="725">
        <f ca="1">+-IF(AE$48&gt;$R$12,0,Development!BI266)</f>
        <v>0</v>
      </c>
      <c r="AF67" s="725">
        <f ca="1">+-IF(AF$48&gt;$R$12,0,Development!BJ266)</f>
        <v>0</v>
      </c>
      <c r="AG67" s="725">
        <f ca="1">+-IF(AG$48&gt;$R$12,0,Development!BK266)</f>
        <v>0</v>
      </c>
      <c r="AH67" s="725">
        <f ca="1">+-IF(AH$48&gt;$R$12,0,Development!BL266)</f>
        <v>0</v>
      </c>
      <c r="AI67" s="725">
        <f ca="1">+-IF(AI$48&gt;$R$12,0,Development!BM266)</f>
        <v>0</v>
      </c>
      <c r="AJ67" s="725">
        <f ca="1">+-IF(AJ$48&gt;$R$12,0,Development!BN266)</f>
        <v>0</v>
      </c>
      <c r="AK67" s="725">
        <f ca="1">+-IF(AK$48&gt;$R$12,0,Development!BO266)</f>
        <v>0</v>
      </c>
      <c r="AL67" s="725">
        <f ca="1">+-IF(AL$48&gt;$R$12,0,Development!BP266)</f>
        <v>0</v>
      </c>
      <c r="AM67" s="725">
        <f ca="1">+-IF(AM$48&gt;$R$12,0,Development!BQ266)</f>
        <v>0</v>
      </c>
      <c r="AN67" s="725">
        <f ca="1">+-IF(AN$48&gt;$R$12,0,Development!BR266)</f>
        <v>0</v>
      </c>
      <c r="AO67" s="725">
        <f ca="1">+-IF(AO$48&gt;$R$12,0,Development!BS266)</f>
        <v>0</v>
      </c>
      <c r="AP67" s="725">
        <f ca="1">+-IF(AP$48&gt;$R$12,0,Development!BT266)</f>
        <v>0</v>
      </c>
      <c r="AQ67" s="725">
        <f ca="1">+-IF(AQ$48&gt;$R$12,0,Development!BU266)</f>
        <v>0</v>
      </c>
      <c r="AR67" s="725">
        <f ca="1">+-IF(AR$48&gt;$R$12,0,Development!BV266)</f>
        <v>0</v>
      </c>
      <c r="AS67" s="725">
        <f ca="1">+-IF(AS$48&gt;$R$12,0,Development!BW266)</f>
        <v>0</v>
      </c>
      <c r="AT67" s="725">
        <f ca="1">+-IF(AT$48&gt;$R$12,0,Development!BX266)</f>
        <v>0</v>
      </c>
      <c r="AU67" s="725">
        <f ca="1">+-IF(AU$48&gt;$R$12,0,Development!BY266)</f>
        <v>0</v>
      </c>
      <c r="AV67" s="725">
        <f ca="1">+-IF(AV$48&gt;$R$12,0,Development!BZ266)</f>
        <v>0</v>
      </c>
      <c r="AW67" s="725">
        <f ca="1">+-IF(AW$48&gt;$R$12,0,Development!CA266)</f>
        <v>0</v>
      </c>
      <c r="AX67" s="725">
        <f ca="1">+-IF(AX$48&gt;$R$12,0,Development!CB266)</f>
        <v>0</v>
      </c>
      <c r="AY67" s="725">
        <f ca="1">+-IF(AY$48&gt;$R$12,0,Development!CC266)</f>
        <v>0</v>
      </c>
      <c r="AZ67" s="725">
        <f ca="1">+-IF(AZ$48&gt;$R$12,0,Development!CD266)</f>
        <v>0</v>
      </c>
      <c r="BA67" s="725">
        <f ca="1">+-IF(BA$48&gt;$R$12,0,Development!CE266)</f>
        <v>0</v>
      </c>
      <c r="BB67" s="725">
        <f ca="1">+-IF(BB$48&gt;$R$12,0,Development!CF266)</f>
        <v>0</v>
      </c>
      <c r="BC67" s="725">
        <f ca="1">+-IF(BC$48&gt;$R$12,0,Development!CG266)</f>
        <v>0</v>
      </c>
      <c r="BD67" s="725">
        <f ca="1">+-IF(BD$48&gt;$R$12,0,Development!CH266)</f>
        <v>0</v>
      </c>
      <c r="BE67" s="725">
        <f ca="1">+-IF(BE$48&gt;$R$12,0,Development!CI266)</f>
        <v>0</v>
      </c>
      <c r="BF67" s="725">
        <f ca="1">+-IF(BF$48&gt;$R$12,0,Development!CJ266)</f>
        <v>0</v>
      </c>
      <c r="BG67" s="725">
        <f ca="1">+-IF(BG$48&gt;$R$12,0,Development!CK266)</f>
        <v>0</v>
      </c>
      <c r="BH67" s="725">
        <f ca="1">+-IF(BH$48&gt;$R$12,0,Development!CL266)</f>
        <v>0</v>
      </c>
      <c r="BI67" s="725">
        <f ca="1">+-IF(BI$48&gt;$R$12,0,Development!CM266)</f>
        <v>0</v>
      </c>
      <c r="BJ67" s="725">
        <f ca="1">+-IF(BJ$48&gt;$R$12,0,Development!CN266)</f>
        <v>0</v>
      </c>
      <c r="BK67" s="725">
        <f ca="1">+-IF(BK$48&gt;$R$12,0,Development!CO266)</f>
        <v>0</v>
      </c>
      <c r="BL67" s="725">
        <f ca="1">+-IF(BL$48&gt;$R$12,0,Development!CP266)</f>
        <v>0</v>
      </c>
      <c r="BM67" s="725">
        <f ca="1">+-IF(BM$48&gt;$R$12,0,Development!CQ266)</f>
        <v>0</v>
      </c>
      <c r="BN67" s="725">
        <f ca="1">+-IF(BN$48&gt;$R$12,0,Development!CR266)</f>
        <v>0</v>
      </c>
      <c r="BO67" s="725">
        <f ca="1">+-IF(BO$48&gt;$R$12,0,Development!CS266)</f>
        <v>0</v>
      </c>
      <c r="BP67" s="725">
        <f ca="1">+-IF(BP$48&gt;$R$12,0,Development!CT266)</f>
        <v>0</v>
      </c>
      <c r="BQ67" s="725">
        <f ca="1">+-IF(BQ$48&gt;$R$12,0,Development!CU266)</f>
        <v>0</v>
      </c>
      <c r="BR67" s="725">
        <f ca="1">+-IF(BR$48&gt;$R$12,0,Development!CV266)</f>
        <v>0</v>
      </c>
      <c r="BS67" s="725">
        <f ca="1">+-IF(BS$48&gt;$R$12,0,Development!CW266)</f>
        <v>0</v>
      </c>
      <c r="BT67" s="725">
        <f ca="1">+-IF(BT$48&gt;$R$12,0,Development!CX266)</f>
        <v>0</v>
      </c>
      <c r="BU67" s="725">
        <f ca="1">+-IF(BU$48&gt;$R$12,0,Development!CY266)</f>
        <v>0</v>
      </c>
      <c r="BV67" s="725">
        <f ca="1">+-IF(BV$48&gt;$R$12,0,Development!CZ266)</f>
        <v>0</v>
      </c>
      <c r="BW67" s="725">
        <f ca="1">+-IF(BW$48&gt;$R$12,0,Development!DA266)</f>
        <v>0</v>
      </c>
      <c r="BX67" s="725">
        <f ca="1">+-IF(BX$48&gt;$R$12,0,Development!DB266)</f>
        <v>0</v>
      </c>
      <c r="BY67" s="725">
        <f ca="1">+-IF(BY$48&gt;$R$12,0,Development!DC266)</f>
        <v>0</v>
      </c>
      <c r="BZ67" s="725">
        <f ca="1">+-IF(BZ$48&gt;$R$12,0,Development!DD266)</f>
        <v>0</v>
      </c>
      <c r="CA67" s="725">
        <f ca="1">+-IF(CA$48&gt;$R$12,0,Development!DE266)</f>
        <v>0</v>
      </c>
      <c r="CB67" s="725">
        <f ca="1">+-IF(CB$48&gt;$R$12,0,Development!DF266)</f>
        <v>0</v>
      </c>
      <c r="CC67" s="725">
        <f ca="1">+-IF(CC$48&gt;$R$12,0,Development!DG266)</f>
        <v>0</v>
      </c>
      <c r="CD67" s="725">
        <f ca="1">+-IF(CD$48&gt;$R$12,0,Development!DH266)</f>
        <v>0</v>
      </c>
      <c r="CE67" s="725">
        <f ca="1">+-IF(CE$48&gt;$R$12,0,Development!DI266)</f>
        <v>0</v>
      </c>
      <c r="CF67" s="725">
        <f ca="1">+-IF(CF$48&gt;$R$12,0,Development!DJ266)</f>
        <v>0</v>
      </c>
      <c r="CG67" s="725">
        <f ca="1">+-IF(CG$48&gt;$R$12,0,Development!DK266)</f>
        <v>0</v>
      </c>
      <c r="CH67" s="725">
        <f>+-IF(CH$48&gt;$R$12,0,Development!DL266)</f>
        <v>0</v>
      </c>
      <c r="CI67" s="725">
        <f>+-IF(CI$48&gt;$R$12,0,Development!DM266)</f>
        <v>0</v>
      </c>
      <c r="CJ67" s="725">
        <f>+-IF(CJ$48&gt;$R$12,0,Development!DN266)</f>
        <v>0</v>
      </c>
      <c r="CK67" s="725">
        <f>+-IF(CK$48&gt;$R$12,0,Development!DO266)</f>
        <v>0</v>
      </c>
      <c r="CL67" s="725">
        <f>+-IF(CL$48&gt;$R$12,0,Development!DP266)</f>
        <v>0</v>
      </c>
      <c r="CM67" s="725">
        <f>+-IF(CM$48&gt;$R$12,0,Development!DQ266)</f>
        <v>0</v>
      </c>
      <c r="CN67" s="725">
        <f>+-IF(CN$48&gt;$R$12,0,Development!DR266)</f>
        <v>0</v>
      </c>
      <c r="CO67" s="725">
        <f>+-IF(CO$48&gt;$R$12,0,Development!DS266)</f>
        <v>0</v>
      </c>
      <c r="CP67" s="725">
        <f>+-IF(CP$48&gt;$R$12,0,Development!DT266)</f>
        <v>0</v>
      </c>
      <c r="CQ67" s="725">
        <f>+-IF(CQ$48&gt;$R$12,0,Development!DU266)</f>
        <v>0</v>
      </c>
      <c r="CR67" s="725">
        <f>+-IF(CR$48&gt;$R$12,0,Development!DV266)</f>
        <v>0</v>
      </c>
      <c r="CS67" s="725">
        <f>+-IF(CS$48&gt;$R$12,0,Development!DW266)</f>
        <v>0</v>
      </c>
      <c r="CT67" s="725">
        <f>+-IF(CT$48&gt;$R$12,0,Development!DX266)</f>
        <v>0</v>
      </c>
      <c r="CU67" s="725">
        <f>+-IF(CU$48&gt;$R$12,0,Development!DY266)</f>
        <v>0</v>
      </c>
      <c r="CV67" s="725">
        <f>+-IF(CV$48&gt;$R$12,0,Development!DZ266)</f>
        <v>0</v>
      </c>
      <c r="CW67" s="725">
        <f>+-IF(CW$48&gt;$R$12,0,Development!EA266)</f>
        <v>0</v>
      </c>
      <c r="CX67" s="725">
        <f>+-IF(CX$48&gt;$R$12,0,Development!EB266)</f>
        <v>0</v>
      </c>
      <c r="CY67" s="725">
        <f>+-IF(CY$48&gt;$R$12,0,Development!EC266)</f>
        <v>0</v>
      </c>
      <c r="CZ67" s="725">
        <f>+-IF(CZ$48&gt;$R$12,0,Development!ED266)</f>
        <v>0</v>
      </c>
      <c r="DA67" s="725">
        <f>+-IF(DA$48&gt;$R$12,0,Development!EE266)</f>
        <v>0</v>
      </c>
      <c r="DB67" s="725">
        <f>+-IF(DB$48&gt;$R$12,0,Development!EF266)</f>
        <v>0</v>
      </c>
      <c r="DC67" s="725">
        <f>+-IF(DC$48&gt;$R$12,0,Development!EG266)</f>
        <v>0</v>
      </c>
      <c r="DD67" s="725">
        <f>+-IF(DD$48&gt;$R$12,0,Development!EH266)</f>
        <v>0</v>
      </c>
      <c r="DE67" s="725">
        <f>+-IF(DE$48&gt;$R$12,0,Development!EI266)</f>
        <v>0</v>
      </c>
      <c r="DF67" s="725">
        <f>+-IF(DF$48&gt;$R$12,0,Development!EJ266)</f>
        <v>0</v>
      </c>
      <c r="DG67" s="725">
        <f>+-IF(DG$48&gt;$R$12,0,Development!EK266)</f>
        <v>0</v>
      </c>
      <c r="DH67" s="725">
        <f>+-IF(DH$48&gt;$R$12,0,Development!EL266)</f>
        <v>0</v>
      </c>
      <c r="DI67" s="725">
        <f>+-IF(DI$48&gt;$R$12,0,Development!EM266)</f>
        <v>0</v>
      </c>
      <c r="DJ67" s="725">
        <f>+-IF(DJ$48&gt;$R$12,0,Development!EN266)</f>
        <v>0</v>
      </c>
      <c r="DK67" s="725">
        <f>+-IF(DK$48&gt;$R$12,0,Development!EO266)</f>
        <v>0</v>
      </c>
      <c r="DL67" s="725">
        <f>+-IF(DL$48&gt;$R$12,0,Development!EP266)</f>
        <v>0</v>
      </c>
      <c r="DM67" s="725">
        <f>+-IF(DM$48&gt;$R$12,0,Development!EQ266)</f>
        <v>0</v>
      </c>
      <c r="DN67" s="725">
        <f>+-IF(DN$48&gt;$R$12,0,Development!ER266)</f>
        <v>0</v>
      </c>
      <c r="DO67" s="725">
        <f>+-IF(DO$48&gt;$R$12,0,Development!ES266)</f>
        <v>0</v>
      </c>
      <c r="DP67" s="725">
        <f>+-IF(DP$48&gt;$R$12,0,Development!ET266)</f>
        <v>0</v>
      </c>
      <c r="DQ67" s="725">
        <f>+-IF(DQ$48&gt;$R$12,0,Development!EU266)</f>
        <v>0</v>
      </c>
      <c r="DR67" s="725">
        <f>+-IF(DR$48&gt;$R$12,0,Development!EV266)</f>
        <v>0</v>
      </c>
      <c r="DS67" s="725">
        <f>+-IF(DS$48&gt;$R$12,0,Development!EW266)</f>
        <v>0</v>
      </c>
      <c r="DT67" s="725">
        <f>+-IF(DT$48&gt;$R$12,0,Development!EX266)</f>
        <v>0</v>
      </c>
      <c r="DU67" s="725">
        <f>+-IF(DU$48&gt;$R$12,0,Development!EY266)</f>
        <v>0</v>
      </c>
      <c r="DV67" s="725">
        <f>+-IF(DV$48&gt;$R$12,0,Development!EZ266)</f>
        <v>0</v>
      </c>
      <c r="DW67" s="725">
        <f>+-IF(DW$48&gt;$R$12,0,Development!FA266)</f>
        <v>0</v>
      </c>
      <c r="DX67" s="725">
        <f>+-IF(DX$48&gt;$R$12,0,Development!FB266)</f>
        <v>0</v>
      </c>
      <c r="DY67" s="725">
        <f>+-IF(DY$48&gt;$R$12,0,Development!FC266)</f>
        <v>0</v>
      </c>
      <c r="DZ67" s="725">
        <f>+-IF(DZ$48&gt;$R$12,0,Development!FD266)</f>
        <v>0</v>
      </c>
      <c r="EA67" s="725">
        <f>+-IF(EA$48&gt;$R$12,0,Development!FE266)</f>
        <v>0</v>
      </c>
      <c r="EB67" s="725">
        <f>+-IF(EB$48&gt;$R$12,0,Development!FF266)</f>
        <v>0</v>
      </c>
      <c r="EC67" s="725">
        <f>+-IF(EC$48&gt;$R$12,0,Development!FG266)</f>
        <v>0</v>
      </c>
      <c r="ED67" s="725">
        <f>+-IF(ED$48&gt;$R$12,0,Development!FH266)</f>
        <v>0</v>
      </c>
      <c r="EE67" s="725">
        <f>+-IF(EE$48&gt;$R$12,0,Development!FI266)</f>
        <v>0</v>
      </c>
      <c r="EF67" s="725">
        <f>+-IF(EF$48&gt;$R$12,0,Development!FJ266)</f>
        <v>0</v>
      </c>
      <c r="EG67" s="725">
        <f>+-IF(EG$48&gt;$R$12,0,Development!FK266)</f>
        <v>0</v>
      </c>
      <c r="EH67" s="725">
        <f>+-IF(EH$48&gt;$R$12,0,Development!FL266)</f>
        <v>0</v>
      </c>
      <c r="EI67" s="725">
        <f>+-IF(EI$48&gt;$R$12,0,Development!FM266)</f>
        <v>0</v>
      </c>
      <c r="EJ67" s="725">
        <f>+-IF(EJ$48&gt;$R$12,0,Development!FN266)</f>
        <v>0</v>
      </c>
      <c r="EK67" s="725">
        <f>+-IF(EK$48&gt;$R$12,0,Development!FO266)</f>
        <v>0</v>
      </c>
      <c r="EL67" s="725">
        <f>+-IF(EL$48&gt;$R$12,0,Development!FP266)</f>
        <v>0</v>
      </c>
      <c r="EM67" s="725">
        <f>+-IF(EM$48&gt;$R$12,0,Development!FQ266)</f>
        <v>0</v>
      </c>
      <c r="EN67" s="725">
        <f>+-IF(EN$48&gt;$R$12,0,Development!FR266)</f>
        <v>0</v>
      </c>
      <c r="EO67" s="725">
        <f>+-IF(EO$48&gt;$R$12,0,Development!FS266)</f>
        <v>0</v>
      </c>
      <c r="EP67" s="725">
        <f>+-IF(EP$48&gt;$R$12,0,Development!FT266)</f>
        <v>0</v>
      </c>
      <c r="EQ67" s="725">
        <f>+-IF(EQ$48&gt;$R$12,0,Development!FU266)</f>
        <v>0</v>
      </c>
      <c r="ER67" s="725">
        <f>+-IF(ER$48&gt;$R$12,0,Development!FV266)</f>
        <v>0</v>
      </c>
      <c r="ES67" s="725">
        <f>+-IF(ES$48&gt;$R$12,0,Development!FW266)</f>
        <v>0</v>
      </c>
      <c r="ET67" s="725">
        <f>+-IF(ET$48&gt;$R$12,0,Development!FX266)</f>
        <v>0</v>
      </c>
      <c r="EU67" s="725">
        <f>+-IF(EU$48&gt;$R$12,0,Development!FY266)</f>
        <v>0</v>
      </c>
      <c r="EV67" s="725">
        <f>+-IF(EV$48&gt;$R$12,0,Development!FZ266)</f>
        <v>0</v>
      </c>
      <c r="EW67" s="725">
        <f>+-IF(EW$48&gt;$R$12,0,Development!GA266)</f>
        <v>0</v>
      </c>
      <c r="EX67" s="725">
        <f>+-IF(EX$48&gt;$R$12,0,Development!GB266)</f>
        <v>0</v>
      </c>
      <c r="EY67" s="725">
        <f>+-IF(EY$48&gt;$R$12,0,Development!GC266)</f>
        <v>0</v>
      </c>
      <c r="EZ67" s="725">
        <f>+-IF(EZ$48&gt;$R$12,0,Development!GD266)</f>
        <v>0</v>
      </c>
      <c r="FA67" s="725">
        <f>+-IF(FA$48&gt;$R$12,0,Development!GE266)</f>
        <v>0</v>
      </c>
      <c r="FB67" s="725">
        <f>+-IF(FB$48&gt;$R$12,0,Development!GF266)</f>
        <v>0</v>
      </c>
      <c r="FC67" s="725">
        <f>+-IF(FC$48&gt;$R$12,0,Development!GG266)</f>
        <v>0</v>
      </c>
      <c r="FD67" s="725">
        <f>+-IF(FD$48&gt;$R$12,0,Development!GH266)</f>
        <v>0</v>
      </c>
      <c r="FE67" s="725">
        <f>+-IF(FE$48&gt;$R$12,0,Development!GI266)</f>
        <v>0</v>
      </c>
      <c r="FF67" s="725">
        <f>+-IF(FF$48&gt;$R$12,0,Development!GJ266)</f>
        <v>0</v>
      </c>
      <c r="FG67" s="725">
        <f>+-IF(FG$48&gt;$R$12,0,Development!GK266)</f>
        <v>0</v>
      </c>
      <c r="FH67" s="725">
        <f>+-IF(FH$48&gt;$R$12,0,Development!GL266)</f>
        <v>0</v>
      </c>
      <c r="FI67" s="725">
        <f>+-IF(FI$48&gt;$R$12,0,Development!GM266)</f>
        <v>0</v>
      </c>
      <c r="FJ67" s="725">
        <f>+-IF(FJ$48&gt;$R$12,0,Development!GN266)</f>
        <v>0</v>
      </c>
      <c r="FK67" s="725">
        <f>+-IF(FK$48&gt;$R$12,0,Development!GO266)</f>
        <v>0</v>
      </c>
      <c r="FL67" s="725">
        <f>+-IF(FL$48&gt;$R$12,0,Development!GP266)</f>
        <v>0</v>
      </c>
      <c r="FM67" s="725">
        <f>+-IF(FM$48&gt;$R$12,0,Development!GQ266)</f>
        <v>0</v>
      </c>
      <c r="FN67" s="725">
        <f>+-IF(FN$48&gt;$R$12,0,Development!GR266)</f>
        <v>0</v>
      </c>
      <c r="FO67" s="725">
        <f>+-IF(FO$48&gt;$R$12,0,Development!GS266)</f>
        <v>0</v>
      </c>
      <c r="FP67" s="725">
        <f>+-IF(FP$48&gt;$R$12,0,Development!GT266)</f>
        <v>0</v>
      </c>
      <c r="FQ67" s="725">
        <f>+-IF(FQ$48&gt;$R$12,0,Development!GU266)</f>
        <v>0</v>
      </c>
      <c r="FR67" s="725">
        <f>+-IF(FR$48&gt;$R$12,0,Development!GV266)</f>
        <v>0</v>
      </c>
      <c r="FS67" s="725">
        <f>+-IF(FS$48&gt;$R$12,0,Development!GW266)</f>
        <v>0</v>
      </c>
      <c r="FT67" s="725">
        <f>+-IF(FT$48&gt;$R$12,0,Development!GX266)</f>
        <v>0</v>
      </c>
      <c r="FU67" s="725">
        <f>+-IF(FU$48&gt;$R$12,0,Development!GY266)</f>
        <v>0</v>
      </c>
      <c r="FV67" s="725">
        <f>+-IF(FV$48&gt;$R$12,0,Development!GZ266)</f>
        <v>0</v>
      </c>
      <c r="FW67" s="725">
        <f>+-IF(FW$48&gt;$R$12,0,Development!HA266)</f>
        <v>0</v>
      </c>
      <c r="FX67" s="725">
        <f>+-IF(FX$48&gt;$R$12,0,Development!HB266)</f>
        <v>0</v>
      </c>
      <c r="FY67" s="725">
        <f>+-IF(FY$48&gt;$R$12,0,Development!HC266)</f>
        <v>0</v>
      </c>
      <c r="FZ67" s="725">
        <f>+-IF(FZ$48&gt;$R$12,0,Development!HD266)</f>
        <v>0</v>
      </c>
      <c r="GA67" s="725">
        <f>+-IF(GA$48&gt;$R$12,0,Development!HE266)</f>
        <v>0</v>
      </c>
      <c r="GB67" s="725">
        <f>+-IF(GB$48&gt;$R$12,0,Development!HF266)</f>
        <v>0</v>
      </c>
      <c r="GC67" s="725">
        <f>+-IF(GC$48&gt;$R$12,0,Development!HG266)</f>
        <v>0</v>
      </c>
      <c r="GD67" s="725">
        <f>+-IF(GD$48&gt;$R$12,0,Development!HH266)</f>
        <v>0</v>
      </c>
      <c r="GE67" s="725">
        <f>+-IF(GE$48&gt;$R$12,0,Development!HI266)</f>
        <v>0</v>
      </c>
      <c r="GF67" s="725">
        <f>+-IF(GF$48&gt;$R$12,0,Development!HJ266)</f>
        <v>0</v>
      </c>
      <c r="GG67" s="725">
        <f>+-IF(GG$48&gt;$R$12,0,Development!HK266)</f>
        <v>0</v>
      </c>
      <c r="GH67" s="725">
        <f>+-IF(GH$48&gt;$R$12,0,Development!HL266)</f>
        <v>0</v>
      </c>
      <c r="GI67" s="725">
        <f>+-IF(GI$48&gt;$R$12,0,Development!HM266)</f>
        <v>0</v>
      </c>
      <c r="GJ67" s="725">
        <f>+-IF(GJ$48&gt;$R$12,0,Development!HN266)</f>
        <v>0</v>
      </c>
      <c r="GK67" s="725">
        <f>+-IF(GK$48&gt;$R$12,0,Development!HO266)</f>
        <v>0</v>
      </c>
      <c r="GL67" s="725">
        <f>+-IF(GL$48&gt;$R$12,0,Development!HP266)</f>
        <v>0</v>
      </c>
      <c r="GM67" s="725">
        <f>+-IF(GM$48&gt;$R$12,0,Development!HQ266)</f>
        <v>0</v>
      </c>
      <c r="GN67" s="725">
        <f>+-IF(GN$48&gt;$R$12,0,Development!HR266)</f>
        <v>0</v>
      </c>
      <c r="GO67" s="725">
        <f>+-IF(GO$48&gt;$R$12,0,Development!HS266)</f>
        <v>0</v>
      </c>
      <c r="GP67" s="725">
        <f>+-IF(GP$48&gt;$R$12,0,Development!HT266)</f>
        <v>0</v>
      </c>
      <c r="GQ67" s="725">
        <f>+-IF(GQ$48&gt;$R$12,0,Development!HU266)</f>
        <v>0</v>
      </c>
      <c r="GR67" s="725">
        <f>+-IF(GR$48&gt;$R$12,0,Development!HV266)</f>
        <v>0</v>
      </c>
      <c r="GS67" s="725">
        <f>+-IF(GS$48&gt;$R$12,0,Development!HW266)</f>
        <v>0</v>
      </c>
      <c r="GT67" s="725">
        <f>+-IF(GT$48&gt;$R$12,0,Development!HX266)</f>
        <v>0</v>
      </c>
      <c r="GU67" s="725">
        <f>+-IF(GU$48&gt;$R$12,0,Development!HY266)</f>
        <v>0</v>
      </c>
      <c r="GV67" s="725">
        <f>+-IF(GV$48&gt;$R$12,0,Development!HZ266)</f>
        <v>0</v>
      </c>
      <c r="GW67" s="725">
        <f>+-IF(GW$48&gt;$R$12,0,Development!IA266)</f>
        <v>0</v>
      </c>
      <c r="GX67" s="725">
        <f>+-IF(GX$48&gt;$R$12,0,Development!IB266)</f>
        <v>0</v>
      </c>
      <c r="GY67" s="725">
        <f>+-IF(GY$48&gt;$R$12,0,Development!IC266)</f>
        <v>0</v>
      </c>
      <c r="GZ67" s="725">
        <f>+-IF(GZ$48&gt;$R$12,0,Development!ID266)</f>
        <v>0</v>
      </c>
      <c r="HA67" s="725">
        <f>+-IF(HA$48&gt;$R$12,0,Development!IE266)</f>
        <v>0</v>
      </c>
      <c r="HB67" s="725">
        <f>+-IF(HB$48&gt;$R$12,0,Development!IF266)</f>
        <v>0</v>
      </c>
      <c r="HC67" s="725">
        <f>+-IF(HC$48&gt;$R$12,0,Development!IG266)</f>
        <v>0</v>
      </c>
      <c r="HD67" s="725">
        <f>+-IF(HD$48&gt;$R$12,0,Development!IH266)</f>
        <v>0</v>
      </c>
      <c r="HE67" s="725">
        <f>+-IF(HE$48&gt;$R$12,0,Development!II266)</f>
        <v>0</v>
      </c>
      <c r="HF67" s="725">
        <f>+-IF(HF$48&gt;$R$12,0,Development!IJ266)</f>
        <v>0</v>
      </c>
      <c r="HG67" s="725">
        <f>+-IF(HG$48&gt;$R$12,0,Development!IK266)</f>
        <v>0</v>
      </c>
      <c r="HH67" s="725">
        <f>+-IF(HH$48&gt;$R$12,0,Development!IL266)</f>
        <v>0</v>
      </c>
      <c r="HI67" s="725">
        <f>+-IF(HI$48&gt;$R$12,0,Development!IM266)</f>
        <v>0</v>
      </c>
      <c r="HJ67" s="725">
        <f>+-IF(HJ$48&gt;$R$12,0,Development!IN266)</f>
        <v>0</v>
      </c>
      <c r="HK67" s="725">
        <f>+-IF(HK$48&gt;$R$12,0,Development!IO266)</f>
        <v>0</v>
      </c>
      <c r="HL67" s="725">
        <f>+-IF(HL$48&gt;$R$12,0,Development!IP266)</f>
        <v>0</v>
      </c>
      <c r="HM67" s="725">
        <f>+-IF(HM$48&gt;$R$12,0,Development!IQ266)</f>
        <v>0</v>
      </c>
      <c r="HN67" s="725">
        <f>+-IF(HN$48&gt;$R$12,0,Development!IR266)</f>
        <v>0</v>
      </c>
      <c r="HO67" s="725">
        <f>+-IF(HO$48&gt;$R$12,0,Development!IS266)</f>
        <v>0</v>
      </c>
      <c r="HP67" s="725">
        <f>+-IF(HP$48&gt;$R$12,0,Development!IT266)</f>
        <v>0</v>
      </c>
      <c r="HQ67" s="725">
        <f>+-IF(HQ$48&gt;$R$12,0,Development!IU266)</f>
        <v>0</v>
      </c>
      <c r="HR67" s="725">
        <f>+-IF(HR$48&gt;$R$12,0,Development!IV266)</f>
        <v>0</v>
      </c>
      <c r="HS67" s="725">
        <f>+-IF(HS$48&gt;$R$12,0,Development!IW266)</f>
        <v>0</v>
      </c>
      <c r="HT67" s="725">
        <f>+-IF(HT$48&gt;$R$12,0,Development!IX266)</f>
        <v>0</v>
      </c>
      <c r="HU67" s="725">
        <f>+-IF(HU$48&gt;$R$12,0,Development!IY266)</f>
        <v>0</v>
      </c>
      <c r="HV67" s="725">
        <f>+-IF(HV$48&gt;$R$12,0,Development!IZ266)</f>
        <v>0</v>
      </c>
      <c r="HW67" s="725">
        <f>+-IF(HW$48&gt;$R$12,0,Development!JA266)</f>
        <v>0</v>
      </c>
      <c r="HX67" s="725">
        <f>+-IF(HX$48&gt;$R$12,0,Development!JB266)</f>
        <v>0</v>
      </c>
      <c r="HY67" s="725">
        <f>+-IF(HY$48&gt;$R$12,0,Development!JC266)</f>
        <v>0</v>
      </c>
      <c r="HZ67" s="725">
        <f>+-IF(HZ$48&gt;$R$12,0,Development!JD266)</f>
        <v>0</v>
      </c>
      <c r="IA67" s="725">
        <f>+-IF(IA$48&gt;$R$12,0,Development!JE266)</f>
        <v>0</v>
      </c>
      <c r="IB67" s="725">
        <f>+-IF(IB$48&gt;$R$12,0,Development!JF266)</f>
        <v>0</v>
      </c>
      <c r="IC67" s="725">
        <f>+-IF(IC$48&gt;$R$12,0,Development!JG266)</f>
        <v>0</v>
      </c>
      <c r="ID67" s="725">
        <f>+-IF(ID$48&gt;$R$12,0,Development!JH266)</f>
        <v>0</v>
      </c>
      <c r="IE67" s="725">
        <f>+-IF(IE$48&gt;$R$12,0,Development!JI266)</f>
        <v>0</v>
      </c>
      <c r="IF67" s="725">
        <f>+-IF(IF$48&gt;$R$12,0,Development!JJ266)</f>
        <v>0</v>
      </c>
      <c r="IG67" s="725">
        <f>+-IF(IG$48&gt;$R$12,0,Development!JK266)</f>
        <v>0</v>
      </c>
      <c r="IH67" s="725">
        <f>+-IF(IH$48&gt;$R$12,0,Development!JL266)</f>
        <v>0</v>
      </c>
      <c r="II67" s="725">
        <f>+-IF(II$48&gt;$R$12,0,Development!JM266)</f>
        <v>0</v>
      </c>
      <c r="IJ67" s="725">
        <f>+-IF(IJ$48&gt;$R$12,0,Development!JN266)</f>
        <v>0</v>
      </c>
      <c r="IK67" s="725">
        <f>+-IF(IK$48&gt;$R$12,0,Development!JO266)</f>
        <v>0</v>
      </c>
      <c r="IL67" s="725">
        <f>+-IF(IL$48&gt;$R$12,0,Development!JP266)</f>
        <v>0</v>
      </c>
    </row>
    <row r="68" spans="1:247" s="676" customFormat="1">
      <c r="B68" s="747" t="s">
        <v>690</v>
      </c>
      <c r="C68" s="747"/>
      <c r="D68" s="748"/>
      <c r="E68" s="804">
        <f ca="1">SUM(F68:IL68)</f>
        <v>-155320080.9239563</v>
      </c>
      <c r="F68" s="725">
        <f>+-IF(F$48&gt;$R$12,0,Development!AJ267)</f>
        <v>0</v>
      </c>
      <c r="G68" s="725">
        <f ca="1">+-IF(G$48&gt;$R$12,0,Development!AK267)</f>
        <v>0</v>
      </c>
      <c r="H68" s="725">
        <f ca="1">+-IF(H$48&gt;$R$12,0,Development!AL267)</f>
        <v>0</v>
      </c>
      <c r="I68" s="725">
        <f ca="1">+-IF(I$48&gt;$R$12,0,Development!AM267)</f>
        <v>0</v>
      </c>
      <c r="J68" s="725">
        <f ca="1">+-IF(J$48&gt;$R$12,0,Development!AN267)</f>
        <v>0</v>
      </c>
      <c r="K68" s="725">
        <f ca="1">+-IF(K$48&gt;$R$12,0,Development!AO267)</f>
        <v>0</v>
      </c>
      <c r="L68" s="725">
        <f ca="1">+-IF(L$48&gt;$R$12,0,Development!AP267)</f>
        <v>0</v>
      </c>
      <c r="M68" s="725">
        <f ca="1">+-IF(M$48&gt;$R$12,0,Development!AQ267)</f>
        <v>0</v>
      </c>
      <c r="N68" s="725">
        <f ca="1">+-IF(N$48&gt;$R$12,0,Development!AR267)</f>
        <v>0</v>
      </c>
      <c r="O68" s="725">
        <f ca="1">+-IF(O$48&gt;$R$12,0,Development!AS267)</f>
        <v>0</v>
      </c>
      <c r="P68" s="725">
        <f ca="1">+-IF(P$48&gt;$R$12,0,Development!AT267)</f>
        <v>0</v>
      </c>
      <c r="Q68" s="725">
        <f ca="1">+-IF(Q$48&gt;$R$12,0,Development!AU267)</f>
        <v>-4072312.4694922725</v>
      </c>
      <c r="R68" s="725">
        <f ca="1">+-IF(R$48&gt;$R$12,0,Development!AV267)</f>
        <v>-5875344.0572992247</v>
      </c>
      <c r="S68" s="725">
        <f ca="1">+-IF(S$48&gt;$R$12,0,Development!AW267)</f>
        <v>-6125675.8000053829</v>
      </c>
      <c r="T68" s="725">
        <f ca="1">+-IF(T$48&gt;$R$12,0,Development!AX267)</f>
        <v>-6344185.392711197</v>
      </c>
      <c r="U68" s="725">
        <f ca="1">+-IF(U$48&gt;$R$12,0,Development!AY267)</f>
        <v>-6597422.4646184966</v>
      </c>
      <c r="V68" s="725">
        <f ca="1">+-IF(V$48&gt;$R$12,0,Development!AZ267)</f>
        <v>-6851612.1479613045</v>
      </c>
      <c r="W68" s="725">
        <f ca="1">+-IF(W$48&gt;$R$12,0,Development!BA267)</f>
        <v>-7102938.9203092502</v>
      </c>
      <c r="X68" s="725">
        <f ca="1">+-IF(X$48&gt;$R$12,0,Development!BB267)</f>
        <v>-7354437.3889884129</v>
      </c>
      <c r="Y68" s="725">
        <f ca="1">+-IF(Y$48&gt;$R$12,0,Development!BC267)</f>
        <v>-7607498.9166600425</v>
      </c>
      <c r="Z68" s="725">
        <f ca="1">+-IF(Z$48&gt;$R$12,0,Development!BD267)</f>
        <v>-7862107.8684815606</v>
      </c>
      <c r="AA68" s="725">
        <f ca="1">+-IF(AA$48&gt;$R$12,0,Development!BE267)</f>
        <v>-8118352.1446291581</v>
      </c>
      <c r="AB68" s="725">
        <f ca="1">+-IF(AB$48&gt;$R$12,0,Development!BF267)</f>
        <v>-8376212.6918339841</v>
      </c>
      <c r="AC68" s="725">
        <f ca="1">+-IF(AC$48&gt;$R$12,0,Development!BG267)</f>
        <v>-8635650.2980159465</v>
      </c>
      <c r="AD68" s="725">
        <f ca="1">+-IF(AD$48&gt;$R$12,0,Development!BH267)</f>
        <v>-8789522.0007446148</v>
      </c>
      <c r="AE68" s="725">
        <f ca="1">+-IF(AE$48&gt;$R$12,0,Development!BI267)</f>
        <v>-8300907.7281325655</v>
      </c>
      <c r="AF68" s="725">
        <f ca="1">+-IF(AF$48&gt;$R$12,0,Development!BJ267)</f>
        <v>-7702323.5800939556</v>
      </c>
      <c r="AG68" s="725">
        <f ca="1">+-IF(AG$48&gt;$R$12,0,Development!BK267)</f>
        <v>-7100619.0888990033</v>
      </c>
      <c r="AH68" s="725">
        <f ca="1">+-IF(AH$48&gt;$R$12,0,Development!BL267)</f>
        <v>-6495570.133867342</v>
      </c>
      <c r="AI68" s="725">
        <f ca="1">+-IF(AI$48&gt;$R$12,0,Development!BM267)</f>
        <v>-6873409.9474616284</v>
      </c>
      <c r="AJ68" s="725">
        <f ca="1">+-IF(AJ$48&gt;$R$12,0,Development!BN267)</f>
        <v>-8457230.8218466043</v>
      </c>
      <c r="AK68" s="725">
        <f ca="1">+-IF(AK$48&gt;$R$12,0,Development!BO267)</f>
        <v>-5827322.9170365082</v>
      </c>
      <c r="AL68" s="725">
        <f ca="1">+-IF(AL$48&gt;$R$12,0,Development!BP267)</f>
        <v>-1608353.0529629765</v>
      </c>
      <c r="AM68" s="725">
        <f ca="1">+-IF(AM$48&gt;$R$12,0,Development!BQ267)</f>
        <v>-1146011.623652407</v>
      </c>
      <c r="AN68" s="725">
        <f ca="1">+-IF(AN$48&gt;$R$12,0,Development!BR267)</f>
        <v>-873001.39434183727</v>
      </c>
      <c r="AO68" s="725">
        <f ca="1">+-IF(AO$48&gt;$R$12,0,Development!BS267)</f>
        <v>-168662.67687654696</v>
      </c>
      <c r="AP68" s="725">
        <f ca="1">+-IF(AP$48&gt;$R$12,0,Development!BT267)</f>
        <v>-179569.24897098012</v>
      </c>
      <c r="AQ68" s="725">
        <f ca="1">+-IF(AQ$48&gt;$R$12,0,Development!BU267)</f>
        <v>-168662.67687654696</v>
      </c>
      <c r="AR68" s="725">
        <f ca="1">+-IF(AR$48&gt;$R$12,0,Development!BV267)</f>
        <v>-154120.58075063603</v>
      </c>
      <c r="AS68" s="725">
        <f ca="1">+-IF(AS$48&gt;$R$12,0,Development!BW267)</f>
        <v>-139578.48462472513</v>
      </c>
      <c r="AT68" s="725">
        <f ca="1">+-IF(AT$48&gt;$R$12,0,Development!BX267)</f>
        <v>-125036.38849881424</v>
      </c>
      <c r="AU68" s="725">
        <f ca="1">+-IF(AU$48&gt;$R$12,0,Development!BY267)</f>
        <v>-110494.29237290329</v>
      </c>
      <c r="AV68" s="725">
        <f ca="1">+-IF(AV$48&gt;$R$12,0,Development!BZ267)</f>
        <v>-95952.196246992404</v>
      </c>
      <c r="AW68" s="725">
        <f ca="1">+-IF(AW$48&gt;$R$12,0,Development!CA267)</f>
        <v>-79981.528692510037</v>
      </c>
      <c r="AX68" s="725">
        <f ca="1">+-IF(AX$48&gt;$R$12,0,Development!CB267)</f>
        <v>0</v>
      </c>
      <c r="AY68" s="725">
        <f ca="1">+-IF(AY$48&gt;$R$12,0,Development!CC267)</f>
        <v>0</v>
      </c>
      <c r="AZ68" s="725">
        <f ca="1">+-IF(AZ$48&gt;$R$12,0,Development!CD267)</f>
        <v>0</v>
      </c>
      <c r="BA68" s="725">
        <f ca="1">+-IF(BA$48&gt;$R$12,0,Development!CE267)</f>
        <v>0</v>
      </c>
      <c r="BB68" s="725">
        <f ca="1">+-IF(BB$48&gt;$R$12,0,Development!CF267)</f>
        <v>0</v>
      </c>
      <c r="BC68" s="725">
        <f ca="1">+-IF(BC$48&gt;$R$12,0,Development!CG267)</f>
        <v>0</v>
      </c>
      <c r="BD68" s="725">
        <f ca="1">+-IF(BD$48&gt;$R$12,0,Development!CH267)</f>
        <v>0</v>
      </c>
      <c r="BE68" s="725">
        <f ca="1">+-IF(BE$48&gt;$R$12,0,Development!CI267)</f>
        <v>0</v>
      </c>
      <c r="BF68" s="725">
        <f ca="1">+-IF(BF$48&gt;$R$12,0,Development!CJ267)</f>
        <v>0</v>
      </c>
      <c r="BG68" s="725">
        <f ca="1">+-IF(BG$48&gt;$R$12,0,Development!CK267)</f>
        <v>0</v>
      </c>
      <c r="BH68" s="725">
        <f ca="1">+-IF(BH$48&gt;$R$12,0,Development!CL267)</f>
        <v>0</v>
      </c>
      <c r="BI68" s="725">
        <f ca="1">+-IF(BI$48&gt;$R$12,0,Development!CM267)</f>
        <v>0</v>
      </c>
      <c r="BJ68" s="725">
        <f ca="1">+-IF(BJ$48&gt;$R$12,0,Development!CN267)</f>
        <v>0</v>
      </c>
      <c r="BK68" s="725">
        <f ca="1">+-IF(BK$48&gt;$R$12,0,Development!CO267)</f>
        <v>0</v>
      </c>
      <c r="BL68" s="725">
        <f ca="1">+-IF(BL$48&gt;$R$12,0,Development!CP267)</f>
        <v>0</v>
      </c>
      <c r="BM68" s="725">
        <f ca="1">+-IF(BM$48&gt;$R$12,0,Development!CQ267)</f>
        <v>0</v>
      </c>
      <c r="BN68" s="725">
        <f ca="1">+-IF(BN$48&gt;$R$12,0,Development!CR267)</f>
        <v>0</v>
      </c>
      <c r="BO68" s="725">
        <f ca="1">+-IF(BO$48&gt;$R$12,0,Development!CS267)</f>
        <v>0</v>
      </c>
      <c r="BP68" s="725">
        <f ca="1">+-IF(BP$48&gt;$R$12,0,Development!CT267)</f>
        <v>0</v>
      </c>
      <c r="BQ68" s="725">
        <f ca="1">+-IF(BQ$48&gt;$R$12,0,Development!CU267)</f>
        <v>0</v>
      </c>
      <c r="BR68" s="725">
        <f ca="1">+-IF(BR$48&gt;$R$12,0,Development!CV267)</f>
        <v>0</v>
      </c>
      <c r="BS68" s="725">
        <f ca="1">+-IF(BS$48&gt;$R$12,0,Development!CW267)</f>
        <v>0</v>
      </c>
      <c r="BT68" s="725">
        <f ca="1">+-IF(BT$48&gt;$R$12,0,Development!CX267)</f>
        <v>0</v>
      </c>
      <c r="BU68" s="725">
        <f ca="1">+-IF(BU$48&gt;$R$12,0,Development!CY267)</f>
        <v>0</v>
      </c>
      <c r="BV68" s="725">
        <f ca="1">+-IF(BV$48&gt;$R$12,0,Development!CZ267)</f>
        <v>0</v>
      </c>
      <c r="BW68" s="725">
        <f ca="1">+-IF(BW$48&gt;$R$12,0,Development!DA267)</f>
        <v>0</v>
      </c>
      <c r="BX68" s="725">
        <f ca="1">+-IF(BX$48&gt;$R$12,0,Development!DB267)</f>
        <v>0</v>
      </c>
      <c r="BY68" s="725">
        <f ca="1">+-IF(BY$48&gt;$R$12,0,Development!DC267)</f>
        <v>0</v>
      </c>
      <c r="BZ68" s="725">
        <f ca="1">+-IF(BZ$48&gt;$R$12,0,Development!DD267)</f>
        <v>0</v>
      </c>
      <c r="CA68" s="725">
        <f ca="1">+-IF(CA$48&gt;$R$12,0,Development!DE267)</f>
        <v>0</v>
      </c>
      <c r="CB68" s="725">
        <f ca="1">+-IF(CB$48&gt;$R$12,0,Development!DF267)</f>
        <v>0</v>
      </c>
      <c r="CC68" s="725">
        <f ca="1">+-IF(CC$48&gt;$R$12,0,Development!DG267)</f>
        <v>0</v>
      </c>
      <c r="CD68" s="725">
        <f ca="1">+-IF(CD$48&gt;$R$12,0,Development!DH267)</f>
        <v>0</v>
      </c>
      <c r="CE68" s="725">
        <f ca="1">+-IF(CE$48&gt;$R$12,0,Development!DI267)</f>
        <v>0</v>
      </c>
      <c r="CF68" s="725">
        <f ca="1">+-IF(CF$48&gt;$R$12,0,Development!DJ267)</f>
        <v>0</v>
      </c>
      <c r="CG68" s="725">
        <f ca="1">+-IF(CG$48&gt;$R$12,0,Development!DK267)</f>
        <v>0</v>
      </c>
      <c r="CH68" s="725">
        <f>+-IF(CH$48&gt;$R$12,0,Development!DL267)</f>
        <v>0</v>
      </c>
      <c r="CI68" s="725">
        <f>+-IF(CI$48&gt;$R$12,0,Development!DM267)</f>
        <v>0</v>
      </c>
      <c r="CJ68" s="725">
        <f>+-IF(CJ$48&gt;$R$12,0,Development!DN267)</f>
        <v>0</v>
      </c>
      <c r="CK68" s="725">
        <f>+-IF(CK$48&gt;$R$12,0,Development!DO267)</f>
        <v>0</v>
      </c>
      <c r="CL68" s="725">
        <f>+-IF(CL$48&gt;$R$12,0,Development!DP267)</f>
        <v>0</v>
      </c>
      <c r="CM68" s="725">
        <f>+-IF(CM$48&gt;$R$12,0,Development!DQ267)</f>
        <v>0</v>
      </c>
      <c r="CN68" s="725">
        <f>+-IF(CN$48&gt;$R$12,0,Development!DR267)</f>
        <v>0</v>
      </c>
      <c r="CO68" s="725">
        <f>+-IF(CO$48&gt;$R$12,0,Development!DS267)</f>
        <v>0</v>
      </c>
      <c r="CP68" s="725">
        <f>+-IF(CP$48&gt;$R$12,0,Development!DT267)</f>
        <v>0</v>
      </c>
      <c r="CQ68" s="725">
        <f>+-IF(CQ$48&gt;$R$12,0,Development!DU267)</f>
        <v>0</v>
      </c>
      <c r="CR68" s="725">
        <f>+-IF(CR$48&gt;$R$12,0,Development!DV267)</f>
        <v>0</v>
      </c>
      <c r="CS68" s="725">
        <f>+-IF(CS$48&gt;$R$12,0,Development!DW267)</f>
        <v>0</v>
      </c>
      <c r="CT68" s="725">
        <f>+-IF(CT$48&gt;$R$12,0,Development!DX267)</f>
        <v>0</v>
      </c>
      <c r="CU68" s="725">
        <f>+-IF(CU$48&gt;$R$12,0,Development!DY267)</f>
        <v>0</v>
      </c>
      <c r="CV68" s="725">
        <f>+-IF(CV$48&gt;$R$12,0,Development!DZ267)</f>
        <v>0</v>
      </c>
      <c r="CW68" s="725">
        <f>+-IF(CW$48&gt;$R$12,0,Development!EA267)</f>
        <v>0</v>
      </c>
      <c r="CX68" s="725">
        <f>+-IF(CX$48&gt;$R$12,0,Development!EB267)</f>
        <v>0</v>
      </c>
      <c r="CY68" s="725">
        <f>+-IF(CY$48&gt;$R$12,0,Development!EC267)</f>
        <v>0</v>
      </c>
      <c r="CZ68" s="725">
        <f>+-IF(CZ$48&gt;$R$12,0,Development!ED267)</f>
        <v>0</v>
      </c>
      <c r="DA68" s="725">
        <f>+-IF(DA$48&gt;$R$12,0,Development!EE267)</f>
        <v>0</v>
      </c>
      <c r="DB68" s="725">
        <f>+-IF(DB$48&gt;$R$12,0,Development!EF267)</f>
        <v>0</v>
      </c>
      <c r="DC68" s="725">
        <f>+-IF(DC$48&gt;$R$12,0,Development!EG267)</f>
        <v>0</v>
      </c>
      <c r="DD68" s="725">
        <f>+-IF(DD$48&gt;$R$12,0,Development!EH267)</f>
        <v>0</v>
      </c>
      <c r="DE68" s="725">
        <f>+-IF(DE$48&gt;$R$12,0,Development!EI267)</f>
        <v>0</v>
      </c>
      <c r="DF68" s="725">
        <f>+-IF(DF$48&gt;$R$12,0,Development!EJ267)</f>
        <v>0</v>
      </c>
      <c r="DG68" s="725">
        <f>+-IF(DG$48&gt;$R$12,0,Development!EK267)</f>
        <v>0</v>
      </c>
      <c r="DH68" s="725">
        <f>+-IF(DH$48&gt;$R$12,0,Development!EL267)</f>
        <v>0</v>
      </c>
      <c r="DI68" s="725">
        <f>+-IF(DI$48&gt;$R$12,0,Development!EM267)</f>
        <v>0</v>
      </c>
      <c r="DJ68" s="725">
        <f>+-IF(DJ$48&gt;$R$12,0,Development!EN267)</f>
        <v>0</v>
      </c>
      <c r="DK68" s="725">
        <f>+-IF(DK$48&gt;$R$12,0,Development!EO267)</f>
        <v>0</v>
      </c>
      <c r="DL68" s="725">
        <f>+-IF(DL$48&gt;$R$12,0,Development!EP267)</f>
        <v>0</v>
      </c>
      <c r="DM68" s="725">
        <f>+-IF(DM$48&gt;$R$12,0,Development!EQ267)</f>
        <v>0</v>
      </c>
      <c r="DN68" s="725">
        <f>+-IF(DN$48&gt;$R$12,0,Development!ER267)</f>
        <v>0</v>
      </c>
      <c r="DO68" s="725">
        <f>+-IF(DO$48&gt;$R$12,0,Development!ES267)</f>
        <v>0</v>
      </c>
      <c r="DP68" s="725">
        <f>+-IF(DP$48&gt;$R$12,0,Development!ET267)</f>
        <v>0</v>
      </c>
      <c r="DQ68" s="725">
        <f>+-IF(DQ$48&gt;$R$12,0,Development!EU267)</f>
        <v>0</v>
      </c>
      <c r="DR68" s="725">
        <f>+-IF(DR$48&gt;$R$12,0,Development!EV267)</f>
        <v>0</v>
      </c>
      <c r="DS68" s="725">
        <f>+-IF(DS$48&gt;$R$12,0,Development!EW267)</f>
        <v>0</v>
      </c>
      <c r="DT68" s="725">
        <f>+-IF(DT$48&gt;$R$12,0,Development!EX267)</f>
        <v>0</v>
      </c>
      <c r="DU68" s="725">
        <f>+-IF(DU$48&gt;$R$12,0,Development!EY267)</f>
        <v>0</v>
      </c>
      <c r="DV68" s="725">
        <f>+-IF(DV$48&gt;$R$12,0,Development!EZ267)</f>
        <v>0</v>
      </c>
      <c r="DW68" s="725">
        <f>+-IF(DW$48&gt;$R$12,0,Development!FA267)</f>
        <v>0</v>
      </c>
      <c r="DX68" s="725">
        <f>+-IF(DX$48&gt;$R$12,0,Development!FB267)</f>
        <v>0</v>
      </c>
      <c r="DY68" s="725">
        <f>+-IF(DY$48&gt;$R$12,0,Development!FC267)</f>
        <v>0</v>
      </c>
      <c r="DZ68" s="725">
        <f>+-IF(DZ$48&gt;$R$12,0,Development!FD267)</f>
        <v>0</v>
      </c>
      <c r="EA68" s="725">
        <f>+-IF(EA$48&gt;$R$12,0,Development!FE267)</f>
        <v>0</v>
      </c>
      <c r="EB68" s="725">
        <f>+-IF(EB$48&gt;$R$12,0,Development!FF267)</f>
        <v>0</v>
      </c>
      <c r="EC68" s="725">
        <f>+-IF(EC$48&gt;$R$12,0,Development!FG267)</f>
        <v>0</v>
      </c>
      <c r="ED68" s="725">
        <f>+-IF(ED$48&gt;$R$12,0,Development!FH267)</f>
        <v>0</v>
      </c>
      <c r="EE68" s="725">
        <f>+-IF(EE$48&gt;$R$12,0,Development!FI267)</f>
        <v>0</v>
      </c>
      <c r="EF68" s="725">
        <f>+-IF(EF$48&gt;$R$12,0,Development!FJ267)</f>
        <v>0</v>
      </c>
      <c r="EG68" s="725">
        <f>+-IF(EG$48&gt;$R$12,0,Development!FK267)</f>
        <v>0</v>
      </c>
      <c r="EH68" s="725">
        <f>+-IF(EH$48&gt;$R$12,0,Development!FL267)</f>
        <v>0</v>
      </c>
      <c r="EI68" s="725">
        <f>+-IF(EI$48&gt;$R$12,0,Development!FM267)</f>
        <v>0</v>
      </c>
      <c r="EJ68" s="725">
        <f>+-IF(EJ$48&gt;$R$12,0,Development!FN267)</f>
        <v>0</v>
      </c>
      <c r="EK68" s="725">
        <f>+-IF(EK$48&gt;$R$12,0,Development!FO267)</f>
        <v>0</v>
      </c>
      <c r="EL68" s="725">
        <f>+-IF(EL$48&gt;$R$12,0,Development!FP267)</f>
        <v>0</v>
      </c>
      <c r="EM68" s="725">
        <f>+-IF(EM$48&gt;$R$12,0,Development!FQ267)</f>
        <v>0</v>
      </c>
      <c r="EN68" s="725">
        <f>+-IF(EN$48&gt;$R$12,0,Development!FR267)</f>
        <v>0</v>
      </c>
      <c r="EO68" s="725">
        <f>+-IF(EO$48&gt;$R$12,0,Development!FS267)</f>
        <v>0</v>
      </c>
      <c r="EP68" s="725">
        <f>+-IF(EP$48&gt;$R$12,0,Development!FT267)</f>
        <v>0</v>
      </c>
      <c r="EQ68" s="725">
        <f>+-IF(EQ$48&gt;$R$12,0,Development!FU267)</f>
        <v>0</v>
      </c>
      <c r="ER68" s="725">
        <f>+-IF(ER$48&gt;$R$12,0,Development!FV267)</f>
        <v>0</v>
      </c>
      <c r="ES68" s="725">
        <f>+-IF(ES$48&gt;$R$12,0,Development!FW267)</f>
        <v>0</v>
      </c>
      <c r="ET68" s="725">
        <f>+-IF(ET$48&gt;$R$12,0,Development!FX267)</f>
        <v>0</v>
      </c>
      <c r="EU68" s="725">
        <f>+-IF(EU$48&gt;$R$12,0,Development!FY267)</f>
        <v>0</v>
      </c>
      <c r="EV68" s="725">
        <f>+-IF(EV$48&gt;$R$12,0,Development!FZ267)</f>
        <v>0</v>
      </c>
      <c r="EW68" s="725">
        <f>+-IF(EW$48&gt;$R$12,0,Development!GA267)</f>
        <v>0</v>
      </c>
      <c r="EX68" s="725">
        <f>+-IF(EX$48&gt;$R$12,0,Development!GB267)</f>
        <v>0</v>
      </c>
      <c r="EY68" s="725">
        <f>+-IF(EY$48&gt;$R$12,0,Development!GC267)</f>
        <v>0</v>
      </c>
      <c r="EZ68" s="725">
        <f>+-IF(EZ$48&gt;$R$12,0,Development!GD267)</f>
        <v>0</v>
      </c>
      <c r="FA68" s="725">
        <f>+-IF(FA$48&gt;$R$12,0,Development!GE267)</f>
        <v>0</v>
      </c>
      <c r="FB68" s="725">
        <f>+-IF(FB$48&gt;$R$12,0,Development!GF267)</f>
        <v>0</v>
      </c>
      <c r="FC68" s="725">
        <f>+-IF(FC$48&gt;$R$12,0,Development!GG267)</f>
        <v>0</v>
      </c>
      <c r="FD68" s="725">
        <f>+-IF(FD$48&gt;$R$12,0,Development!GH267)</f>
        <v>0</v>
      </c>
      <c r="FE68" s="725">
        <f>+-IF(FE$48&gt;$R$12,0,Development!GI267)</f>
        <v>0</v>
      </c>
      <c r="FF68" s="725">
        <f>+-IF(FF$48&gt;$R$12,0,Development!GJ267)</f>
        <v>0</v>
      </c>
      <c r="FG68" s="725">
        <f>+-IF(FG$48&gt;$R$12,0,Development!GK267)</f>
        <v>0</v>
      </c>
      <c r="FH68" s="725">
        <f>+-IF(FH$48&gt;$R$12,0,Development!GL267)</f>
        <v>0</v>
      </c>
      <c r="FI68" s="725">
        <f>+-IF(FI$48&gt;$R$12,0,Development!GM267)</f>
        <v>0</v>
      </c>
      <c r="FJ68" s="725">
        <f>+-IF(FJ$48&gt;$R$12,0,Development!GN267)</f>
        <v>0</v>
      </c>
      <c r="FK68" s="725">
        <f>+-IF(FK$48&gt;$R$12,0,Development!GO267)</f>
        <v>0</v>
      </c>
      <c r="FL68" s="725">
        <f>+-IF(FL$48&gt;$R$12,0,Development!GP267)</f>
        <v>0</v>
      </c>
      <c r="FM68" s="725">
        <f>+-IF(FM$48&gt;$R$12,0,Development!GQ267)</f>
        <v>0</v>
      </c>
      <c r="FN68" s="725">
        <f>+-IF(FN$48&gt;$R$12,0,Development!GR267)</f>
        <v>0</v>
      </c>
      <c r="FO68" s="725">
        <f>+-IF(FO$48&gt;$R$12,0,Development!GS267)</f>
        <v>0</v>
      </c>
      <c r="FP68" s="725">
        <f>+-IF(FP$48&gt;$R$12,0,Development!GT267)</f>
        <v>0</v>
      </c>
      <c r="FQ68" s="725">
        <f>+-IF(FQ$48&gt;$R$12,0,Development!GU267)</f>
        <v>0</v>
      </c>
      <c r="FR68" s="725">
        <f>+-IF(FR$48&gt;$R$12,0,Development!GV267)</f>
        <v>0</v>
      </c>
      <c r="FS68" s="725">
        <f>+-IF(FS$48&gt;$R$12,0,Development!GW267)</f>
        <v>0</v>
      </c>
      <c r="FT68" s="725">
        <f>+-IF(FT$48&gt;$R$12,0,Development!GX267)</f>
        <v>0</v>
      </c>
      <c r="FU68" s="725">
        <f>+-IF(FU$48&gt;$R$12,0,Development!GY267)</f>
        <v>0</v>
      </c>
      <c r="FV68" s="725">
        <f>+-IF(FV$48&gt;$R$12,0,Development!GZ267)</f>
        <v>0</v>
      </c>
      <c r="FW68" s="725">
        <f>+-IF(FW$48&gt;$R$12,0,Development!HA267)</f>
        <v>0</v>
      </c>
      <c r="FX68" s="725">
        <f>+-IF(FX$48&gt;$R$12,0,Development!HB267)</f>
        <v>0</v>
      </c>
      <c r="FY68" s="725">
        <f>+-IF(FY$48&gt;$R$12,0,Development!HC267)</f>
        <v>0</v>
      </c>
      <c r="FZ68" s="725">
        <f>+-IF(FZ$48&gt;$R$12,0,Development!HD267)</f>
        <v>0</v>
      </c>
      <c r="GA68" s="725">
        <f>+-IF(GA$48&gt;$R$12,0,Development!HE267)</f>
        <v>0</v>
      </c>
      <c r="GB68" s="725">
        <f>+-IF(GB$48&gt;$R$12,0,Development!HF267)</f>
        <v>0</v>
      </c>
      <c r="GC68" s="725">
        <f>+-IF(GC$48&gt;$R$12,0,Development!HG267)</f>
        <v>0</v>
      </c>
      <c r="GD68" s="725">
        <f>+-IF(GD$48&gt;$R$12,0,Development!HH267)</f>
        <v>0</v>
      </c>
      <c r="GE68" s="725">
        <f>+-IF(GE$48&gt;$R$12,0,Development!HI267)</f>
        <v>0</v>
      </c>
      <c r="GF68" s="725">
        <f>+-IF(GF$48&gt;$R$12,0,Development!HJ267)</f>
        <v>0</v>
      </c>
      <c r="GG68" s="725">
        <f>+-IF(GG$48&gt;$R$12,0,Development!HK267)</f>
        <v>0</v>
      </c>
      <c r="GH68" s="725">
        <f>+-IF(GH$48&gt;$R$12,0,Development!HL267)</f>
        <v>0</v>
      </c>
      <c r="GI68" s="725">
        <f>+-IF(GI$48&gt;$R$12,0,Development!HM267)</f>
        <v>0</v>
      </c>
      <c r="GJ68" s="725">
        <f>+-IF(GJ$48&gt;$R$12,0,Development!HN267)</f>
        <v>0</v>
      </c>
      <c r="GK68" s="725">
        <f>+-IF(GK$48&gt;$R$12,0,Development!HO267)</f>
        <v>0</v>
      </c>
      <c r="GL68" s="725">
        <f>+-IF(GL$48&gt;$R$12,0,Development!HP267)</f>
        <v>0</v>
      </c>
      <c r="GM68" s="725">
        <f>+-IF(GM$48&gt;$R$12,0,Development!HQ267)</f>
        <v>0</v>
      </c>
      <c r="GN68" s="725">
        <f>+-IF(GN$48&gt;$R$12,0,Development!HR267)</f>
        <v>0</v>
      </c>
      <c r="GO68" s="725">
        <f>+-IF(GO$48&gt;$R$12,0,Development!HS267)</f>
        <v>0</v>
      </c>
      <c r="GP68" s="725">
        <f>+-IF(GP$48&gt;$R$12,0,Development!HT267)</f>
        <v>0</v>
      </c>
      <c r="GQ68" s="725">
        <f>+-IF(GQ$48&gt;$R$12,0,Development!HU267)</f>
        <v>0</v>
      </c>
      <c r="GR68" s="725">
        <f>+-IF(GR$48&gt;$R$12,0,Development!HV267)</f>
        <v>0</v>
      </c>
      <c r="GS68" s="725">
        <f>+-IF(GS$48&gt;$R$12,0,Development!HW267)</f>
        <v>0</v>
      </c>
      <c r="GT68" s="725">
        <f>+-IF(GT$48&gt;$R$12,0,Development!HX267)</f>
        <v>0</v>
      </c>
      <c r="GU68" s="725">
        <f>+-IF(GU$48&gt;$R$12,0,Development!HY267)</f>
        <v>0</v>
      </c>
      <c r="GV68" s="725">
        <f>+-IF(GV$48&gt;$R$12,0,Development!HZ267)</f>
        <v>0</v>
      </c>
      <c r="GW68" s="725">
        <f>+-IF(GW$48&gt;$R$12,0,Development!IA267)</f>
        <v>0</v>
      </c>
      <c r="GX68" s="725">
        <f>+-IF(GX$48&gt;$R$12,0,Development!IB267)</f>
        <v>0</v>
      </c>
      <c r="GY68" s="725">
        <f>+-IF(GY$48&gt;$R$12,0,Development!IC267)</f>
        <v>0</v>
      </c>
      <c r="GZ68" s="725">
        <f>+-IF(GZ$48&gt;$R$12,0,Development!ID267)</f>
        <v>0</v>
      </c>
      <c r="HA68" s="725">
        <f>+-IF(HA$48&gt;$R$12,0,Development!IE267)</f>
        <v>0</v>
      </c>
      <c r="HB68" s="725">
        <f>+-IF(HB$48&gt;$R$12,0,Development!IF267)</f>
        <v>0</v>
      </c>
      <c r="HC68" s="725">
        <f>+-IF(HC$48&gt;$R$12,0,Development!IG267)</f>
        <v>0</v>
      </c>
      <c r="HD68" s="725">
        <f>+-IF(HD$48&gt;$R$12,0,Development!IH267)</f>
        <v>0</v>
      </c>
      <c r="HE68" s="725">
        <f>+-IF(HE$48&gt;$R$12,0,Development!II267)</f>
        <v>0</v>
      </c>
      <c r="HF68" s="725">
        <f>+-IF(HF$48&gt;$R$12,0,Development!IJ267)</f>
        <v>0</v>
      </c>
      <c r="HG68" s="725">
        <f>+-IF(HG$48&gt;$R$12,0,Development!IK267)</f>
        <v>0</v>
      </c>
      <c r="HH68" s="725">
        <f>+-IF(HH$48&gt;$R$12,0,Development!IL267)</f>
        <v>0</v>
      </c>
      <c r="HI68" s="725">
        <f>+-IF(HI$48&gt;$R$12,0,Development!IM267)</f>
        <v>0</v>
      </c>
      <c r="HJ68" s="725">
        <f>+-IF(HJ$48&gt;$R$12,0,Development!IN267)</f>
        <v>0</v>
      </c>
      <c r="HK68" s="725">
        <f>+-IF(HK$48&gt;$R$12,0,Development!IO267)</f>
        <v>0</v>
      </c>
      <c r="HL68" s="725">
        <f>+-IF(HL$48&gt;$R$12,0,Development!IP267)</f>
        <v>0</v>
      </c>
      <c r="HM68" s="725">
        <f>+-IF(HM$48&gt;$R$12,0,Development!IQ267)</f>
        <v>0</v>
      </c>
      <c r="HN68" s="725">
        <f>+-IF(HN$48&gt;$R$12,0,Development!IR267)</f>
        <v>0</v>
      </c>
      <c r="HO68" s="725">
        <f>+-IF(HO$48&gt;$R$12,0,Development!IS267)</f>
        <v>0</v>
      </c>
      <c r="HP68" s="725">
        <f>+-IF(HP$48&gt;$R$12,0,Development!IT267)</f>
        <v>0</v>
      </c>
      <c r="HQ68" s="725">
        <f>+-IF(HQ$48&gt;$R$12,0,Development!IU267)</f>
        <v>0</v>
      </c>
      <c r="HR68" s="725">
        <f>+-IF(HR$48&gt;$R$12,0,Development!IV267)</f>
        <v>0</v>
      </c>
      <c r="HS68" s="725">
        <f>+-IF(HS$48&gt;$R$12,0,Development!IW267)</f>
        <v>0</v>
      </c>
      <c r="HT68" s="725">
        <f>+-IF(HT$48&gt;$R$12,0,Development!IX267)</f>
        <v>0</v>
      </c>
      <c r="HU68" s="725">
        <f>+-IF(HU$48&gt;$R$12,0,Development!IY267)</f>
        <v>0</v>
      </c>
      <c r="HV68" s="725">
        <f>+-IF(HV$48&gt;$R$12,0,Development!IZ267)</f>
        <v>0</v>
      </c>
      <c r="HW68" s="725">
        <f>+-IF(HW$48&gt;$R$12,0,Development!JA267)</f>
        <v>0</v>
      </c>
      <c r="HX68" s="725">
        <f>+-IF(HX$48&gt;$R$12,0,Development!JB267)</f>
        <v>0</v>
      </c>
      <c r="HY68" s="725">
        <f>+-IF(HY$48&gt;$R$12,0,Development!JC267)</f>
        <v>0</v>
      </c>
      <c r="HZ68" s="725">
        <f>+-IF(HZ$48&gt;$R$12,0,Development!JD267)</f>
        <v>0</v>
      </c>
      <c r="IA68" s="725">
        <f>+-IF(IA$48&gt;$R$12,0,Development!JE267)</f>
        <v>0</v>
      </c>
      <c r="IB68" s="725">
        <f>+-IF(IB$48&gt;$R$12,0,Development!JF267)</f>
        <v>0</v>
      </c>
      <c r="IC68" s="725">
        <f>+-IF(IC$48&gt;$R$12,0,Development!JG267)</f>
        <v>0</v>
      </c>
      <c r="ID68" s="725">
        <f>+-IF(ID$48&gt;$R$12,0,Development!JH267)</f>
        <v>0</v>
      </c>
      <c r="IE68" s="725">
        <f>+-IF(IE$48&gt;$R$12,0,Development!JI267)</f>
        <v>0</v>
      </c>
      <c r="IF68" s="725">
        <f>+-IF(IF$48&gt;$R$12,0,Development!JJ267)</f>
        <v>0</v>
      </c>
      <c r="IG68" s="725">
        <f>+-IF(IG$48&gt;$R$12,0,Development!JK267)</f>
        <v>0</v>
      </c>
      <c r="IH68" s="725">
        <f>+-IF(IH$48&gt;$R$12,0,Development!JL267)</f>
        <v>0</v>
      </c>
      <c r="II68" s="725">
        <f>+-IF(II$48&gt;$R$12,0,Development!JM267)</f>
        <v>0</v>
      </c>
      <c r="IJ68" s="725">
        <f>+-IF(IJ$48&gt;$R$12,0,Development!JN267)</f>
        <v>0</v>
      </c>
      <c r="IK68" s="725">
        <f>+-IF(IK$48&gt;$R$12,0,Development!JO267)</f>
        <v>0</v>
      </c>
      <c r="IL68" s="725">
        <f>+-IF(IL$48&gt;$R$12,0,Development!JP267)</f>
        <v>0</v>
      </c>
    </row>
    <row r="69" spans="1:247" s="676" customFormat="1" ht="6" customHeight="1" thickBot="1">
      <c r="B69" s="747"/>
      <c r="C69" s="747"/>
      <c r="D69" s="748"/>
      <c r="E69" s="804"/>
      <c r="F69" s="725"/>
      <c r="G69" s="725"/>
      <c r="H69" s="725"/>
      <c r="I69" s="725"/>
      <c r="J69" s="725"/>
      <c r="K69" s="725"/>
      <c r="L69" s="725"/>
      <c r="M69" s="725"/>
      <c r="N69" s="725"/>
      <c r="O69" s="725"/>
      <c r="P69" s="725"/>
      <c r="Q69" s="725"/>
      <c r="R69" s="725"/>
      <c r="S69" s="725"/>
      <c r="T69" s="725"/>
      <c r="U69" s="725"/>
      <c r="V69" s="725"/>
      <c r="W69" s="725"/>
      <c r="X69" s="725"/>
      <c r="Y69" s="725"/>
      <c r="Z69" s="725"/>
      <c r="AA69" s="725"/>
      <c r="AB69" s="725"/>
      <c r="AC69" s="725"/>
      <c r="AD69" s="725"/>
      <c r="AE69" s="725"/>
      <c r="AF69" s="725"/>
      <c r="AG69" s="725"/>
      <c r="AH69" s="725"/>
      <c r="AI69" s="725"/>
      <c r="AJ69" s="725"/>
      <c r="AK69" s="725"/>
      <c r="AL69" s="725"/>
      <c r="AM69" s="725"/>
      <c r="AN69" s="725"/>
      <c r="AO69" s="725"/>
      <c r="AP69" s="725"/>
      <c r="AQ69" s="725"/>
      <c r="AR69" s="725"/>
      <c r="AS69" s="725"/>
      <c r="AT69" s="725"/>
      <c r="AU69" s="725"/>
      <c r="AV69" s="725"/>
      <c r="AW69" s="725"/>
      <c r="AX69" s="725"/>
      <c r="AY69" s="725"/>
      <c r="AZ69" s="725"/>
      <c r="BA69" s="725"/>
      <c r="BB69" s="725"/>
      <c r="BC69" s="725"/>
      <c r="BD69" s="725"/>
      <c r="BE69" s="725"/>
      <c r="BF69" s="725"/>
      <c r="BG69" s="725"/>
      <c r="BH69" s="725"/>
      <c r="BI69" s="725"/>
      <c r="BJ69" s="725"/>
      <c r="BK69" s="725"/>
      <c r="BL69" s="725"/>
      <c r="BM69" s="725"/>
      <c r="BN69" s="725"/>
      <c r="BO69" s="725"/>
      <c r="BP69" s="725"/>
      <c r="BQ69" s="725"/>
      <c r="BR69" s="725"/>
      <c r="BS69" s="725"/>
      <c r="BT69" s="725"/>
      <c r="BU69" s="725"/>
      <c r="BV69" s="725"/>
      <c r="BW69" s="725"/>
      <c r="BX69" s="725"/>
      <c r="BY69" s="725"/>
      <c r="BZ69" s="725"/>
      <c r="CA69" s="725"/>
      <c r="CB69" s="725"/>
      <c r="CC69" s="725"/>
      <c r="CD69" s="725"/>
      <c r="CE69" s="725"/>
      <c r="CF69" s="725"/>
      <c r="CG69" s="725"/>
      <c r="CH69" s="725"/>
      <c r="CI69" s="725"/>
      <c r="CJ69" s="725"/>
      <c r="CK69" s="725"/>
      <c r="CL69" s="725"/>
      <c r="CM69" s="725"/>
      <c r="CN69" s="725"/>
      <c r="CO69" s="725"/>
      <c r="CP69" s="725"/>
      <c r="CQ69" s="725"/>
      <c r="CR69" s="725"/>
      <c r="CS69" s="725"/>
      <c r="CT69" s="725"/>
      <c r="CU69" s="725"/>
      <c r="CV69" s="725"/>
      <c r="CW69" s="725"/>
      <c r="CX69" s="725"/>
      <c r="CY69" s="725"/>
      <c r="CZ69" s="725"/>
      <c r="DA69" s="725"/>
      <c r="DB69" s="725"/>
      <c r="DC69" s="725"/>
      <c r="DD69" s="725"/>
      <c r="DE69" s="725"/>
      <c r="DF69" s="725"/>
      <c r="DG69" s="725"/>
      <c r="DH69" s="725"/>
      <c r="DI69" s="725"/>
      <c r="DJ69" s="725"/>
      <c r="DK69" s="725"/>
      <c r="DL69" s="725"/>
      <c r="DM69" s="725"/>
      <c r="DN69" s="725"/>
      <c r="DO69" s="725"/>
      <c r="DP69" s="725"/>
      <c r="DQ69" s="725"/>
      <c r="DR69" s="725"/>
      <c r="DS69" s="725"/>
      <c r="DT69" s="725"/>
      <c r="DU69" s="725"/>
      <c r="DV69" s="725"/>
      <c r="DW69" s="725"/>
      <c r="DX69" s="725"/>
      <c r="DY69" s="725"/>
      <c r="DZ69" s="725"/>
      <c r="EA69" s="725"/>
      <c r="EB69" s="725"/>
      <c r="EC69" s="725"/>
      <c r="ED69" s="725"/>
      <c r="EE69" s="725"/>
      <c r="EF69" s="725"/>
      <c r="EG69" s="725"/>
      <c r="EH69" s="725"/>
      <c r="EI69" s="725"/>
      <c r="EJ69" s="725"/>
      <c r="EK69" s="725"/>
      <c r="EL69" s="725"/>
      <c r="EM69" s="725"/>
      <c r="EN69" s="725"/>
      <c r="EO69" s="725"/>
      <c r="EP69" s="725"/>
      <c r="EQ69" s="725"/>
      <c r="ER69" s="725"/>
      <c r="ES69" s="725"/>
      <c r="ET69" s="725"/>
      <c r="EU69" s="725"/>
      <c r="EV69" s="725"/>
      <c r="EW69" s="725"/>
      <c r="EX69" s="725"/>
      <c r="EY69" s="725"/>
      <c r="EZ69" s="725"/>
      <c r="FA69" s="725"/>
      <c r="FB69" s="725"/>
      <c r="FC69" s="725"/>
      <c r="FD69" s="725"/>
      <c r="FE69" s="725"/>
      <c r="FF69" s="725"/>
      <c r="FG69" s="725"/>
      <c r="FH69" s="725"/>
      <c r="FI69" s="725"/>
      <c r="FJ69" s="725"/>
      <c r="FK69" s="725"/>
      <c r="FL69" s="725"/>
      <c r="FM69" s="725"/>
      <c r="FN69" s="725"/>
      <c r="FO69" s="725"/>
      <c r="FP69" s="725"/>
      <c r="FQ69" s="725"/>
      <c r="FR69" s="725"/>
      <c r="FS69" s="725"/>
      <c r="FT69" s="725"/>
      <c r="FU69" s="725"/>
      <c r="FV69" s="725"/>
      <c r="FW69" s="725"/>
      <c r="FX69" s="725"/>
      <c r="FY69" s="725"/>
      <c r="FZ69" s="725"/>
      <c r="GA69" s="725"/>
      <c r="GB69" s="725"/>
      <c r="GC69" s="725"/>
      <c r="GD69" s="725"/>
      <c r="GE69" s="725"/>
      <c r="GF69" s="725"/>
      <c r="GG69" s="725"/>
      <c r="GH69" s="725"/>
      <c r="GI69" s="725"/>
      <c r="GJ69" s="725"/>
      <c r="GK69" s="725"/>
      <c r="GL69" s="725"/>
      <c r="GM69" s="725"/>
      <c r="GN69" s="725"/>
      <c r="GO69" s="725"/>
      <c r="GP69" s="725"/>
      <c r="GQ69" s="725"/>
      <c r="GR69" s="725"/>
      <c r="GS69" s="725"/>
      <c r="GT69" s="725"/>
      <c r="GU69" s="725"/>
      <c r="GV69" s="725"/>
      <c r="GW69" s="725"/>
      <c r="GX69" s="725"/>
      <c r="GY69" s="725"/>
      <c r="GZ69" s="725"/>
      <c r="HA69" s="725"/>
      <c r="HB69" s="725"/>
      <c r="HC69" s="725"/>
      <c r="HD69" s="725"/>
      <c r="HE69" s="725"/>
      <c r="HF69" s="725"/>
      <c r="HG69" s="725"/>
      <c r="HH69" s="725"/>
      <c r="HI69" s="725"/>
      <c r="HJ69" s="725"/>
      <c r="HK69" s="725"/>
      <c r="HL69" s="725"/>
      <c r="HM69" s="725"/>
      <c r="HN69" s="725"/>
      <c r="HO69" s="725"/>
      <c r="HP69" s="725"/>
      <c r="HQ69" s="725"/>
      <c r="HR69" s="725"/>
      <c r="HS69" s="725"/>
      <c r="HT69" s="725"/>
      <c r="HU69" s="725"/>
      <c r="HV69" s="725"/>
      <c r="HW69" s="725"/>
      <c r="HX69" s="725"/>
      <c r="HY69" s="725"/>
      <c r="HZ69" s="725"/>
      <c r="IA69" s="725"/>
      <c r="IB69" s="725"/>
      <c r="IC69" s="725"/>
      <c r="ID69" s="725"/>
      <c r="IE69" s="725"/>
      <c r="IF69" s="725"/>
      <c r="IG69" s="725"/>
      <c r="IH69" s="725"/>
      <c r="II69" s="725"/>
      <c r="IJ69" s="725"/>
      <c r="IK69" s="725"/>
      <c r="IL69" s="725"/>
    </row>
    <row r="70" spans="1:247" s="676" customFormat="1" ht="13.5" thickTop="1" thickBot="1">
      <c r="B70" s="836" t="s">
        <v>691</v>
      </c>
      <c r="C70" s="836"/>
      <c r="D70" s="837"/>
      <c r="E70" s="838">
        <f ca="1">SUM(F70:IL70)</f>
        <v>236120979.96270832</v>
      </c>
      <c r="F70" s="839">
        <f>F61+SUM(F65:F69)</f>
        <v>0</v>
      </c>
      <c r="G70" s="839">
        <f ca="1">G61+SUM(G65:G69)</f>
        <v>-37227421.310907088</v>
      </c>
      <c r="H70" s="839">
        <f t="shared" ref="H70:BR70" ca="1" si="32">H61+SUM(H65:H69)</f>
        <v>-7024833.8638499873</v>
      </c>
      <c r="I70" s="839">
        <f t="shared" ca="1" si="32"/>
        <v>-3933016.6601161035</v>
      </c>
      <c r="J70" s="839">
        <f t="shared" ca="1" si="32"/>
        <v>-4172744.4248333648</v>
      </c>
      <c r="K70" s="839">
        <f t="shared" ca="1" si="32"/>
        <v>-4369615.0466934834</v>
      </c>
      <c r="L70" s="839">
        <f t="shared" ca="1" si="32"/>
        <v>-4511542.8114107437</v>
      </c>
      <c r="M70" s="839">
        <f t="shared" ca="1" si="32"/>
        <v>-4730527.7189851487</v>
      </c>
      <c r="N70" s="839">
        <f t="shared" ca="1" si="32"/>
        <v>-5149460.5974232377</v>
      </c>
      <c r="O70" s="839">
        <f t="shared" ca="1" si="32"/>
        <v>-5367248.8348623673</v>
      </c>
      <c r="P70" s="839">
        <f t="shared" ca="1" si="32"/>
        <v>-5584568.8100746488</v>
      </c>
      <c r="Q70" s="839">
        <f t="shared" ca="1" si="32"/>
        <v>-5635222.1186202625</v>
      </c>
      <c r="R70" s="839">
        <f t="shared" ca="1" si="32"/>
        <v>-5875344.0572992247</v>
      </c>
      <c r="S70" s="839">
        <f t="shared" ca="1" si="32"/>
        <v>-6125675.8000053829</v>
      </c>
      <c r="T70" s="839">
        <f t="shared" ca="1" si="32"/>
        <v>-6344185.392711197</v>
      </c>
      <c r="U70" s="839">
        <f t="shared" ca="1" si="32"/>
        <v>-6597422.4646184966</v>
      </c>
      <c r="V70" s="839">
        <f t="shared" ca="1" si="32"/>
        <v>-6851612.1479613045</v>
      </c>
      <c r="W70" s="839">
        <f t="shared" ca="1" si="32"/>
        <v>-7102938.9203092502</v>
      </c>
      <c r="X70" s="839">
        <f t="shared" ca="1" si="32"/>
        <v>-7354437.3889884129</v>
      </c>
      <c r="Y70" s="839">
        <f t="shared" ca="1" si="32"/>
        <v>-7607498.9166600425</v>
      </c>
      <c r="Z70" s="839">
        <f t="shared" ca="1" si="32"/>
        <v>-7862107.8684815606</v>
      </c>
      <c r="AA70" s="839">
        <f t="shared" ca="1" si="32"/>
        <v>-8118352.1446291581</v>
      </c>
      <c r="AB70" s="839">
        <f t="shared" ca="1" si="32"/>
        <v>-8376212.6918339841</v>
      </c>
      <c r="AC70" s="839">
        <f t="shared" ca="1" si="32"/>
        <v>-8635650.2980159465</v>
      </c>
      <c r="AD70" s="839">
        <f t="shared" ca="1" si="32"/>
        <v>-8789522.0007446148</v>
      </c>
      <c r="AE70" s="839">
        <f t="shared" ca="1" si="32"/>
        <v>-8300907.7281325655</v>
      </c>
      <c r="AF70" s="839">
        <f t="shared" ca="1" si="32"/>
        <v>-7702323.5800939556</v>
      </c>
      <c r="AG70" s="839">
        <f t="shared" ca="1" si="32"/>
        <v>-7100619.0888990033</v>
      </c>
      <c r="AH70" s="839">
        <f t="shared" ca="1" si="32"/>
        <v>-6495570.133867342</v>
      </c>
      <c r="AI70" s="839">
        <f t="shared" ca="1" si="32"/>
        <v>-6873409.9474616284</v>
      </c>
      <c r="AJ70" s="839">
        <f t="shared" ca="1" si="32"/>
        <v>-8457230.8218466043</v>
      </c>
      <c r="AK70" s="839">
        <f t="shared" ca="1" si="32"/>
        <v>-5827322.9170365082</v>
      </c>
      <c r="AL70" s="839">
        <f t="shared" ca="1" si="32"/>
        <v>-305902.44809517008</v>
      </c>
      <c r="AM70" s="839">
        <f t="shared" ca="1" si="32"/>
        <v>121442.50589087186</v>
      </c>
      <c r="AN70" s="839">
        <f t="shared" ca="1" si="32"/>
        <v>394452.73520144157</v>
      </c>
      <c r="AO70" s="839">
        <f t="shared" ca="1" si="32"/>
        <v>1103932.7647304763</v>
      </c>
      <c r="AP70" s="839">
        <f t="shared" ca="1" si="32"/>
        <v>1093026.1926360428</v>
      </c>
      <c r="AQ70" s="839">
        <f t="shared" ca="1" si="32"/>
        <v>1103932.7647304763</v>
      </c>
      <c r="AR70" s="839">
        <f t="shared" ca="1" si="32"/>
        <v>1118474.8608563871</v>
      </c>
      <c r="AS70" s="839">
        <f t="shared" ca="1" si="32"/>
        <v>1133016.9569822981</v>
      </c>
      <c r="AT70" s="839">
        <f t="shared" ca="1" si="32"/>
        <v>1147559.0531082088</v>
      </c>
      <c r="AU70" s="839">
        <f t="shared" ca="1" si="32"/>
        <v>1162101.1492341198</v>
      </c>
      <c r="AV70" s="839">
        <f t="shared" ca="1" si="32"/>
        <v>1176643.2453600308</v>
      </c>
      <c r="AW70" s="839">
        <f t="shared" ca="1" si="32"/>
        <v>1192613.9129144847</v>
      </c>
      <c r="AX70" s="839">
        <f t="shared" ca="1" si="32"/>
        <v>1658054.9886531346</v>
      </c>
      <c r="AY70" s="839">
        <f t="shared" ca="1" si="32"/>
        <v>1658054.9886531346</v>
      </c>
      <c r="AZ70" s="839">
        <f t="shared" ca="1" si="32"/>
        <v>1658054.9886531346</v>
      </c>
      <c r="BA70" s="839">
        <f t="shared" ca="1" si="32"/>
        <v>1658054.9886531346</v>
      </c>
      <c r="BB70" s="839">
        <f t="shared" ca="1" si="32"/>
        <v>1658054.9886531346</v>
      </c>
      <c r="BC70" s="839">
        <f t="shared" ca="1" si="32"/>
        <v>1658054.9886531346</v>
      </c>
      <c r="BD70" s="839">
        <f t="shared" ca="1" si="32"/>
        <v>1658054.9886531346</v>
      </c>
      <c r="BE70" s="839">
        <f t="shared" ca="1" si="32"/>
        <v>1658054.9886531346</v>
      </c>
      <c r="BF70" s="839">
        <f t="shared" ca="1" si="32"/>
        <v>1658054.9886531346</v>
      </c>
      <c r="BG70" s="839">
        <f t="shared" ca="1" si="32"/>
        <v>1658054.9886531346</v>
      </c>
      <c r="BH70" s="839">
        <f t="shared" ca="1" si="32"/>
        <v>1658054.9886531346</v>
      </c>
      <c r="BI70" s="839">
        <f t="shared" ca="1" si="32"/>
        <v>1658054.9886531346</v>
      </c>
      <c r="BJ70" s="839">
        <f t="shared" ca="1" si="32"/>
        <v>1711029.8455243262</v>
      </c>
      <c r="BK70" s="839">
        <f t="shared" ca="1" si="32"/>
        <v>1711029.8455243262</v>
      </c>
      <c r="BL70" s="839">
        <f t="shared" ca="1" si="32"/>
        <v>1711029.8455243262</v>
      </c>
      <c r="BM70" s="839">
        <f t="shared" ca="1" si="32"/>
        <v>1711029.8455243262</v>
      </c>
      <c r="BN70" s="839">
        <f t="shared" ca="1" si="32"/>
        <v>1711029.8455243262</v>
      </c>
      <c r="BO70" s="839">
        <f t="shared" ca="1" si="32"/>
        <v>1711029.8455243262</v>
      </c>
      <c r="BP70" s="839">
        <f t="shared" ca="1" si="32"/>
        <v>1711029.8455243262</v>
      </c>
      <c r="BQ70" s="839">
        <f t="shared" ca="1" si="32"/>
        <v>1711029.8455243262</v>
      </c>
      <c r="BR70" s="839">
        <f t="shared" ca="1" si="32"/>
        <v>1711029.8455243262</v>
      </c>
      <c r="BS70" s="839">
        <f t="shared" ref="BS70:ED70" ca="1" si="33">BS61+SUM(BS65:BS69)</f>
        <v>1711029.8455243262</v>
      </c>
      <c r="BT70" s="839">
        <f t="shared" ca="1" si="33"/>
        <v>1711029.8455243262</v>
      </c>
      <c r="BU70" s="839">
        <f t="shared" ca="1" si="33"/>
        <v>1711029.8455243262</v>
      </c>
      <c r="BV70" s="839">
        <f t="shared" ca="1" si="33"/>
        <v>1765663.675194354</v>
      </c>
      <c r="BW70" s="839">
        <f t="shared" ca="1" si="33"/>
        <v>1765663.675194354</v>
      </c>
      <c r="BX70" s="839">
        <f t="shared" ca="1" si="33"/>
        <v>1765663.675194354</v>
      </c>
      <c r="BY70" s="839">
        <f t="shared" ca="1" si="33"/>
        <v>1765663.675194354</v>
      </c>
      <c r="BZ70" s="839">
        <f t="shared" ca="1" si="33"/>
        <v>1765663.675194354</v>
      </c>
      <c r="CA70" s="839">
        <f t="shared" ca="1" si="33"/>
        <v>1765663.675194354</v>
      </c>
      <c r="CB70" s="839">
        <f t="shared" ca="1" si="33"/>
        <v>1765663.675194354</v>
      </c>
      <c r="CC70" s="839">
        <f t="shared" ca="1" si="33"/>
        <v>1765663.675194354</v>
      </c>
      <c r="CD70" s="839">
        <f t="shared" ca="1" si="33"/>
        <v>1765663.675194354</v>
      </c>
      <c r="CE70" s="839">
        <f t="shared" ca="1" si="33"/>
        <v>1765663.675194354</v>
      </c>
      <c r="CF70" s="839">
        <f t="shared" ca="1" si="33"/>
        <v>1765663.675194354</v>
      </c>
      <c r="CG70" s="839">
        <f t="shared" ca="1" si="33"/>
        <v>399932914.3392638</v>
      </c>
      <c r="CH70" s="839">
        <f t="shared" si="33"/>
        <v>0</v>
      </c>
      <c r="CI70" s="839">
        <f t="shared" si="33"/>
        <v>0</v>
      </c>
      <c r="CJ70" s="839">
        <f t="shared" si="33"/>
        <v>0</v>
      </c>
      <c r="CK70" s="839">
        <f t="shared" si="33"/>
        <v>0</v>
      </c>
      <c r="CL70" s="839">
        <f t="shared" si="33"/>
        <v>0</v>
      </c>
      <c r="CM70" s="839">
        <f t="shared" si="33"/>
        <v>0</v>
      </c>
      <c r="CN70" s="839">
        <f t="shared" si="33"/>
        <v>0</v>
      </c>
      <c r="CO70" s="839">
        <f t="shared" si="33"/>
        <v>0</v>
      </c>
      <c r="CP70" s="839">
        <f t="shared" si="33"/>
        <v>0</v>
      </c>
      <c r="CQ70" s="839">
        <f t="shared" si="33"/>
        <v>0</v>
      </c>
      <c r="CR70" s="839">
        <f t="shared" si="33"/>
        <v>0</v>
      </c>
      <c r="CS70" s="839">
        <f t="shared" si="33"/>
        <v>0</v>
      </c>
      <c r="CT70" s="839">
        <f t="shared" si="33"/>
        <v>0</v>
      </c>
      <c r="CU70" s="839">
        <f t="shared" si="33"/>
        <v>0</v>
      </c>
      <c r="CV70" s="839">
        <f t="shared" si="33"/>
        <v>0</v>
      </c>
      <c r="CW70" s="839">
        <f t="shared" si="33"/>
        <v>0</v>
      </c>
      <c r="CX70" s="839">
        <f t="shared" si="33"/>
        <v>0</v>
      </c>
      <c r="CY70" s="839">
        <f t="shared" si="33"/>
        <v>0</v>
      </c>
      <c r="CZ70" s="839">
        <f t="shared" si="33"/>
        <v>0</v>
      </c>
      <c r="DA70" s="839">
        <f t="shared" si="33"/>
        <v>0</v>
      </c>
      <c r="DB70" s="839">
        <f t="shared" si="33"/>
        <v>0</v>
      </c>
      <c r="DC70" s="839">
        <f t="shared" si="33"/>
        <v>0</v>
      </c>
      <c r="DD70" s="839">
        <f t="shared" si="33"/>
        <v>0</v>
      </c>
      <c r="DE70" s="839">
        <f t="shared" si="33"/>
        <v>0</v>
      </c>
      <c r="DF70" s="839">
        <f t="shared" si="33"/>
        <v>0</v>
      </c>
      <c r="DG70" s="839">
        <f t="shared" si="33"/>
        <v>0</v>
      </c>
      <c r="DH70" s="839">
        <f t="shared" si="33"/>
        <v>0</v>
      </c>
      <c r="DI70" s="839">
        <f t="shared" si="33"/>
        <v>0</v>
      </c>
      <c r="DJ70" s="839">
        <f t="shared" si="33"/>
        <v>0</v>
      </c>
      <c r="DK70" s="839">
        <f t="shared" si="33"/>
        <v>0</v>
      </c>
      <c r="DL70" s="839">
        <f t="shared" si="33"/>
        <v>0</v>
      </c>
      <c r="DM70" s="839">
        <f t="shared" si="33"/>
        <v>0</v>
      </c>
      <c r="DN70" s="839">
        <f t="shared" si="33"/>
        <v>0</v>
      </c>
      <c r="DO70" s="839">
        <f t="shared" si="33"/>
        <v>0</v>
      </c>
      <c r="DP70" s="839">
        <f t="shared" si="33"/>
        <v>0</v>
      </c>
      <c r="DQ70" s="839">
        <f t="shared" si="33"/>
        <v>0</v>
      </c>
      <c r="DR70" s="839">
        <f t="shared" si="33"/>
        <v>0</v>
      </c>
      <c r="DS70" s="839">
        <f t="shared" si="33"/>
        <v>0</v>
      </c>
      <c r="DT70" s="839">
        <f t="shared" si="33"/>
        <v>0</v>
      </c>
      <c r="DU70" s="839">
        <f t="shared" si="33"/>
        <v>0</v>
      </c>
      <c r="DV70" s="839">
        <f t="shared" si="33"/>
        <v>0</v>
      </c>
      <c r="DW70" s="839">
        <f t="shared" si="33"/>
        <v>0</v>
      </c>
      <c r="DX70" s="839">
        <f t="shared" si="33"/>
        <v>0</v>
      </c>
      <c r="DY70" s="839">
        <f t="shared" si="33"/>
        <v>0</v>
      </c>
      <c r="DZ70" s="839">
        <f t="shared" si="33"/>
        <v>0</v>
      </c>
      <c r="EA70" s="839">
        <f t="shared" si="33"/>
        <v>0</v>
      </c>
      <c r="EB70" s="839">
        <f t="shared" si="33"/>
        <v>0</v>
      </c>
      <c r="EC70" s="839">
        <f t="shared" si="33"/>
        <v>0</v>
      </c>
      <c r="ED70" s="839">
        <f t="shared" si="33"/>
        <v>0</v>
      </c>
      <c r="EE70" s="839">
        <f t="shared" ref="EE70:GP70" si="34">EE61+SUM(EE65:EE69)</f>
        <v>0</v>
      </c>
      <c r="EF70" s="839">
        <f t="shared" si="34"/>
        <v>0</v>
      </c>
      <c r="EG70" s="839">
        <f t="shared" si="34"/>
        <v>0</v>
      </c>
      <c r="EH70" s="839">
        <f t="shared" si="34"/>
        <v>0</v>
      </c>
      <c r="EI70" s="839">
        <f t="shared" si="34"/>
        <v>0</v>
      </c>
      <c r="EJ70" s="839">
        <f t="shared" si="34"/>
        <v>0</v>
      </c>
      <c r="EK70" s="839">
        <f t="shared" si="34"/>
        <v>0</v>
      </c>
      <c r="EL70" s="839">
        <f t="shared" si="34"/>
        <v>0</v>
      </c>
      <c r="EM70" s="839">
        <f t="shared" si="34"/>
        <v>0</v>
      </c>
      <c r="EN70" s="839">
        <f t="shared" si="34"/>
        <v>0</v>
      </c>
      <c r="EO70" s="839">
        <f t="shared" si="34"/>
        <v>0</v>
      </c>
      <c r="EP70" s="839">
        <f t="shared" si="34"/>
        <v>0</v>
      </c>
      <c r="EQ70" s="839">
        <f t="shared" si="34"/>
        <v>0</v>
      </c>
      <c r="ER70" s="839">
        <f t="shared" si="34"/>
        <v>0</v>
      </c>
      <c r="ES70" s="839">
        <f t="shared" si="34"/>
        <v>0</v>
      </c>
      <c r="ET70" s="839">
        <f t="shared" si="34"/>
        <v>0</v>
      </c>
      <c r="EU70" s="839">
        <f t="shared" si="34"/>
        <v>0</v>
      </c>
      <c r="EV70" s="839">
        <f t="shared" si="34"/>
        <v>0</v>
      </c>
      <c r="EW70" s="839">
        <f t="shared" si="34"/>
        <v>0</v>
      </c>
      <c r="EX70" s="839">
        <f t="shared" si="34"/>
        <v>0</v>
      </c>
      <c r="EY70" s="839">
        <f t="shared" si="34"/>
        <v>0</v>
      </c>
      <c r="EZ70" s="839">
        <f t="shared" si="34"/>
        <v>0</v>
      </c>
      <c r="FA70" s="839">
        <f t="shared" si="34"/>
        <v>0</v>
      </c>
      <c r="FB70" s="839">
        <f t="shared" si="34"/>
        <v>0</v>
      </c>
      <c r="FC70" s="839">
        <f t="shared" si="34"/>
        <v>0</v>
      </c>
      <c r="FD70" s="839">
        <f t="shared" si="34"/>
        <v>0</v>
      </c>
      <c r="FE70" s="839">
        <f t="shared" si="34"/>
        <v>0</v>
      </c>
      <c r="FF70" s="839">
        <f t="shared" si="34"/>
        <v>0</v>
      </c>
      <c r="FG70" s="839">
        <f t="shared" si="34"/>
        <v>0</v>
      </c>
      <c r="FH70" s="839">
        <f t="shared" si="34"/>
        <v>0</v>
      </c>
      <c r="FI70" s="839">
        <f t="shared" si="34"/>
        <v>0</v>
      </c>
      <c r="FJ70" s="839">
        <f t="shared" si="34"/>
        <v>0</v>
      </c>
      <c r="FK70" s="839">
        <f t="shared" si="34"/>
        <v>0</v>
      </c>
      <c r="FL70" s="839">
        <f t="shared" si="34"/>
        <v>0</v>
      </c>
      <c r="FM70" s="839">
        <f t="shared" si="34"/>
        <v>0</v>
      </c>
      <c r="FN70" s="839">
        <f t="shared" si="34"/>
        <v>0</v>
      </c>
      <c r="FO70" s="839">
        <f t="shared" si="34"/>
        <v>0</v>
      </c>
      <c r="FP70" s="839">
        <f t="shared" si="34"/>
        <v>0</v>
      </c>
      <c r="FQ70" s="839">
        <f t="shared" si="34"/>
        <v>0</v>
      </c>
      <c r="FR70" s="839">
        <f t="shared" si="34"/>
        <v>0</v>
      </c>
      <c r="FS70" s="839">
        <f t="shared" si="34"/>
        <v>0</v>
      </c>
      <c r="FT70" s="839">
        <f t="shared" si="34"/>
        <v>0</v>
      </c>
      <c r="FU70" s="839">
        <f t="shared" si="34"/>
        <v>0</v>
      </c>
      <c r="FV70" s="839">
        <f t="shared" si="34"/>
        <v>0</v>
      </c>
      <c r="FW70" s="839">
        <f t="shared" si="34"/>
        <v>0</v>
      </c>
      <c r="FX70" s="839">
        <f t="shared" si="34"/>
        <v>0</v>
      </c>
      <c r="FY70" s="839">
        <f t="shared" si="34"/>
        <v>0</v>
      </c>
      <c r="FZ70" s="839">
        <f t="shared" si="34"/>
        <v>0</v>
      </c>
      <c r="GA70" s="839">
        <f t="shared" si="34"/>
        <v>0</v>
      </c>
      <c r="GB70" s="839">
        <f t="shared" si="34"/>
        <v>0</v>
      </c>
      <c r="GC70" s="839">
        <f t="shared" si="34"/>
        <v>0</v>
      </c>
      <c r="GD70" s="839">
        <f t="shared" si="34"/>
        <v>0</v>
      </c>
      <c r="GE70" s="839">
        <f t="shared" si="34"/>
        <v>0</v>
      </c>
      <c r="GF70" s="839">
        <f t="shared" si="34"/>
        <v>0</v>
      </c>
      <c r="GG70" s="839">
        <f t="shared" si="34"/>
        <v>0</v>
      </c>
      <c r="GH70" s="839">
        <f t="shared" si="34"/>
        <v>0</v>
      </c>
      <c r="GI70" s="839">
        <f t="shared" si="34"/>
        <v>0</v>
      </c>
      <c r="GJ70" s="839">
        <f t="shared" si="34"/>
        <v>0</v>
      </c>
      <c r="GK70" s="839">
        <f t="shared" si="34"/>
        <v>0</v>
      </c>
      <c r="GL70" s="839">
        <f t="shared" si="34"/>
        <v>0</v>
      </c>
      <c r="GM70" s="839">
        <f t="shared" si="34"/>
        <v>0</v>
      </c>
      <c r="GN70" s="839">
        <f t="shared" si="34"/>
        <v>0</v>
      </c>
      <c r="GO70" s="839">
        <f t="shared" si="34"/>
        <v>0</v>
      </c>
      <c r="GP70" s="839">
        <f t="shared" si="34"/>
        <v>0</v>
      </c>
      <c r="GQ70" s="839">
        <f t="shared" ref="GQ70:IL70" si="35">GQ61+SUM(GQ65:GQ69)</f>
        <v>0</v>
      </c>
      <c r="GR70" s="839">
        <f t="shared" si="35"/>
        <v>0</v>
      </c>
      <c r="GS70" s="839">
        <f t="shared" si="35"/>
        <v>0</v>
      </c>
      <c r="GT70" s="839">
        <f t="shared" si="35"/>
        <v>0</v>
      </c>
      <c r="GU70" s="839">
        <f t="shared" si="35"/>
        <v>0</v>
      </c>
      <c r="GV70" s="839">
        <f t="shared" si="35"/>
        <v>0</v>
      </c>
      <c r="GW70" s="839">
        <f t="shared" si="35"/>
        <v>0</v>
      </c>
      <c r="GX70" s="839">
        <f t="shared" si="35"/>
        <v>0</v>
      </c>
      <c r="GY70" s="839">
        <f t="shared" si="35"/>
        <v>0</v>
      </c>
      <c r="GZ70" s="839">
        <f t="shared" si="35"/>
        <v>0</v>
      </c>
      <c r="HA70" s="839">
        <f t="shared" si="35"/>
        <v>0</v>
      </c>
      <c r="HB70" s="839">
        <f t="shared" si="35"/>
        <v>0</v>
      </c>
      <c r="HC70" s="839">
        <f t="shared" si="35"/>
        <v>0</v>
      </c>
      <c r="HD70" s="839">
        <f t="shared" si="35"/>
        <v>0</v>
      </c>
      <c r="HE70" s="839">
        <f t="shared" si="35"/>
        <v>0</v>
      </c>
      <c r="HF70" s="839">
        <f t="shared" si="35"/>
        <v>0</v>
      </c>
      <c r="HG70" s="839">
        <f t="shared" si="35"/>
        <v>0</v>
      </c>
      <c r="HH70" s="839">
        <f t="shared" si="35"/>
        <v>0</v>
      </c>
      <c r="HI70" s="839">
        <f t="shared" si="35"/>
        <v>0</v>
      </c>
      <c r="HJ70" s="839">
        <f t="shared" si="35"/>
        <v>0</v>
      </c>
      <c r="HK70" s="839">
        <f t="shared" si="35"/>
        <v>0</v>
      </c>
      <c r="HL70" s="839">
        <f t="shared" si="35"/>
        <v>0</v>
      </c>
      <c r="HM70" s="839">
        <f t="shared" si="35"/>
        <v>0</v>
      </c>
      <c r="HN70" s="839">
        <f t="shared" si="35"/>
        <v>0</v>
      </c>
      <c r="HO70" s="839">
        <f t="shared" si="35"/>
        <v>0</v>
      </c>
      <c r="HP70" s="839">
        <f t="shared" si="35"/>
        <v>0</v>
      </c>
      <c r="HQ70" s="839">
        <f t="shared" si="35"/>
        <v>0</v>
      </c>
      <c r="HR70" s="839">
        <f t="shared" si="35"/>
        <v>0</v>
      </c>
      <c r="HS70" s="839">
        <f t="shared" si="35"/>
        <v>0</v>
      </c>
      <c r="HT70" s="839">
        <f t="shared" si="35"/>
        <v>0</v>
      </c>
      <c r="HU70" s="839">
        <f t="shared" si="35"/>
        <v>0</v>
      </c>
      <c r="HV70" s="839">
        <f t="shared" si="35"/>
        <v>0</v>
      </c>
      <c r="HW70" s="839">
        <f t="shared" si="35"/>
        <v>0</v>
      </c>
      <c r="HX70" s="839">
        <f t="shared" si="35"/>
        <v>0</v>
      </c>
      <c r="HY70" s="839">
        <f t="shared" si="35"/>
        <v>0</v>
      </c>
      <c r="HZ70" s="839">
        <f t="shared" si="35"/>
        <v>0</v>
      </c>
      <c r="IA70" s="839">
        <f t="shared" si="35"/>
        <v>0</v>
      </c>
      <c r="IB70" s="839">
        <f t="shared" si="35"/>
        <v>0</v>
      </c>
      <c r="IC70" s="839">
        <f t="shared" si="35"/>
        <v>0</v>
      </c>
      <c r="ID70" s="839">
        <f t="shared" si="35"/>
        <v>0</v>
      </c>
      <c r="IE70" s="839">
        <f t="shared" si="35"/>
        <v>0</v>
      </c>
      <c r="IF70" s="839">
        <f t="shared" si="35"/>
        <v>0</v>
      </c>
      <c r="IG70" s="839">
        <f t="shared" si="35"/>
        <v>0</v>
      </c>
      <c r="IH70" s="839">
        <f t="shared" si="35"/>
        <v>0</v>
      </c>
      <c r="II70" s="839">
        <f t="shared" si="35"/>
        <v>0</v>
      </c>
      <c r="IJ70" s="839">
        <f t="shared" si="35"/>
        <v>0</v>
      </c>
      <c r="IK70" s="839">
        <f t="shared" si="35"/>
        <v>0</v>
      </c>
      <c r="IL70" s="839">
        <f t="shared" si="35"/>
        <v>0</v>
      </c>
    </row>
    <row r="71" spans="1:247" s="676" customFormat="1">
      <c r="B71" s="773" t="s">
        <v>656</v>
      </c>
      <c r="C71" s="747"/>
      <c r="D71" s="774">
        <f ca="1">IF(ISERROR((1+IRR(F70:IL70,0.01))^VLOOKUP(_WF_Periodicity,_WF_Period_lookup,2,FALSE)-1),0,(1+IRR(F70:IL70,0.01))^VLOOKUP(_WF_Periodicity,_WF_Period_lookup,2,FALSE)-1)</f>
        <v>0.14775074551028933</v>
      </c>
      <c r="E71" s="750"/>
      <c r="F71" s="749"/>
      <c r="G71" s="749"/>
      <c r="H71" s="749"/>
      <c r="I71" s="749"/>
      <c r="J71" s="749"/>
      <c r="K71" s="749"/>
      <c r="L71" s="749"/>
      <c r="M71" s="749"/>
      <c r="N71" s="749"/>
      <c r="O71" s="749"/>
      <c r="P71" s="749"/>
      <c r="Q71" s="749"/>
      <c r="R71" s="749"/>
      <c r="S71" s="749"/>
      <c r="T71" s="749"/>
      <c r="U71" s="749"/>
      <c r="V71" s="749"/>
      <c r="W71" s="749"/>
      <c r="X71" s="749"/>
      <c r="Y71" s="749"/>
      <c r="Z71" s="749"/>
      <c r="AA71" s="749"/>
      <c r="AB71" s="749"/>
      <c r="AC71" s="749"/>
      <c r="AD71" s="749"/>
      <c r="AE71" s="749"/>
      <c r="AF71" s="749"/>
      <c r="AG71" s="749"/>
      <c r="AH71" s="749"/>
      <c r="AI71" s="749"/>
      <c r="AJ71" s="749"/>
      <c r="AK71" s="749"/>
      <c r="AL71" s="749"/>
      <c r="AM71" s="749"/>
      <c r="AN71" s="749"/>
      <c r="AO71" s="749"/>
      <c r="AP71" s="749"/>
      <c r="AQ71" s="749"/>
      <c r="AR71" s="749"/>
      <c r="AS71" s="749"/>
      <c r="AT71" s="749"/>
      <c r="AU71" s="749"/>
      <c r="AV71" s="749"/>
      <c r="AW71" s="749"/>
      <c r="AX71" s="749"/>
      <c r="AY71" s="749"/>
      <c r="AZ71" s="749"/>
      <c r="BA71" s="749"/>
      <c r="BB71" s="749"/>
      <c r="BC71" s="749"/>
      <c r="BD71" s="749"/>
      <c r="BE71" s="749"/>
      <c r="BF71" s="749"/>
      <c r="BG71" s="749"/>
      <c r="BH71" s="749"/>
      <c r="BI71" s="749"/>
      <c r="BJ71" s="749"/>
      <c r="BK71" s="749"/>
      <c r="BL71" s="749"/>
      <c r="BM71" s="749"/>
      <c r="BN71" s="749"/>
      <c r="BO71" s="749"/>
      <c r="BP71" s="749"/>
      <c r="BQ71" s="749"/>
      <c r="BR71" s="749"/>
      <c r="BS71" s="749"/>
      <c r="BT71" s="749"/>
      <c r="BU71" s="749"/>
      <c r="BV71" s="749"/>
      <c r="BW71" s="749"/>
      <c r="BX71" s="749"/>
      <c r="BY71" s="749"/>
      <c r="BZ71" s="749"/>
      <c r="CA71" s="749"/>
      <c r="CB71" s="749"/>
      <c r="CC71" s="749"/>
      <c r="CD71" s="749"/>
      <c r="CE71" s="749"/>
      <c r="CF71" s="749"/>
      <c r="CG71" s="749"/>
      <c r="CH71" s="749"/>
      <c r="CI71" s="749"/>
      <c r="CJ71" s="749"/>
      <c r="CK71" s="749"/>
      <c r="CL71" s="749"/>
      <c r="CM71" s="749"/>
      <c r="CN71" s="749"/>
      <c r="CO71" s="749"/>
      <c r="CP71" s="749"/>
      <c r="CQ71" s="749"/>
      <c r="CR71" s="749"/>
      <c r="CS71" s="749"/>
      <c r="CT71" s="749"/>
      <c r="CU71" s="749"/>
      <c r="CV71" s="749"/>
      <c r="CW71" s="749"/>
      <c r="CX71" s="749"/>
      <c r="CY71" s="749"/>
      <c r="CZ71" s="749"/>
      <c r="DA71" s="749"/>
      <c r="DB71" s="749"/>
      <c r="DC71" s="749"/>
      <c r="DD71" s="749"/>
      <c r="DE71" s="749"/>
      <c r="DF71" s="749"/>
      <c r="DG71" s="749"/>
      <c r="DH71" s="749"/>
      <c r="DI71" s="749"/>
      <c r="DJ71" s="749"/>
      <c r="DK71" s="749"/>
      <c r="DL71" s="749"/>
      <c r="DM71" s="749"/>
      <c r="DN71" s="749"/>
      <c r="DO71" s="749"/>
      <c r="DP71" s="749"/>
      <c r="DQ71" s="749"/>
      <c r="DR71" s="749"/>
      <c r="DS71" s="749"/>
      <c r="DT71" s="749"/>
      <c r="DU71" s="749"/>
      <c r="DV71" s="749"/>
      <c r="DW71" s="749"/>
      <c r="DX71" s="749"/>
      <c r="DY71" s="749"/>
      <c r="DZ71" s="749"/>
      <c r="EA71" s="749"/>
      <c r="EB71" s="749"/>
      <c r="EC71" s="749"/>
      <c r="ED71" s="749"/>
      <c r="EE71" s="749"/>
      <c r="EF71" s="749"/>
      <c r="EG71" s="749"/>
      <c r="EH71" s="749"/>
      <c r="EI71" s="749"/>
      <c r="EJ71" s="749"/>
      <c r="EK71" s="749"/>
      <c r="EL71" s="749"/>
      <c r="EM71" s="749"/>
      <c r="EN71" s="749"/>
      <c r="EO71" s="749"/>
      <c r="EP71" s="749"/>
      <c r="EQ71" s="749"/>
      <c r="ER71" s="749"/>
      <c r="ES71" s="749"/>
      <c r="ET71" s="749"/>
      <c r="EU71" s="749"/>
      <c r="EV71" s="749"/>
      <c r="EW71" s="749"/>
      <c r="EX71" s="749"/>
      <c r="EY71" s="749"/>
      <c r="EZ71" s="749"/>
      <c r="FA71" s="749"/>
      <c r="FB71" s="749"/>
      <c r="FC71" s="749"/>
      <c r="FD71" s="749"/>
      <c r="FE71" s="749"/>
      <c r="FF71" s="749"/>
      <c r="FG71" s="749"/>
      <c r="FH71" s="749"/>
      <c r="FI71" s="749"/>
      <c r="FJ71" s="749"/>
      <c r="FK71" s="749"/>
      <c r="FL71" s="749"/>
      <c r="FM71" s="749"/>
      <c r="FN71" s="749"/>
      <c r="FO71" s="749"/>
      <c r="FP71" s="749"/>
      <c r="FQ71" s="749"/>
      <c r="FR71" s="749"/>
      <c r="FS71" s="749"/>
      <c r="FT71" s="749"/>
      <c r="FU71" s="749"/>
      <c r="FV71" s="749"/>
      <c r="FW71" s="749"/>
      <c r="FX71" s="749"/>
      <c r="FY71" s="749"/>
      <c r="FZ71" s="749"/>
      <c r="GA71" s="749"/>
      <c r="GB71" s="749"/>
      <c r="GC71" s="749"/>
      <c r="GD71" s="749"/>
      <c r="GE71" s="749"/>
      <c r="GF71" s="749"/>
      <c r="GG71" s="749"/>
      <c r="GH71" s="749"/>
      <c r="GI71" s="749"/>
      <c r="GJ71" s="749"/>
      <c r="GK71" s="749"/>
      <c r="GL71" s="749"/>
      <c r="GM71" s="749"/>
      <c r="GN71" s="749"/>
      <c r="GO71" s="749"/>
      <c r="GP71" s="749"/>
      <c r="GQ71" s="749"/>
      <c r="GR71" s="749"/>
      <c r="GS71" s="749"/>
      <c r="GT71" s="749"/>
      <c r="GU71" s="749"/>
      <c r="GV71" s="749"/>
      <c r="GW71" s="749"/>
      <c r="GX71" s="749"/>
      <c r="GY71" s="749"/>
      <c r="GZ71" s="749"/>
      <c r="HA71" s="749"/>
      <c r="HB71" s="749"/>
      <c r="HC71" s="749"/>
      <c r="HD71" s="749"/>
      <c r="HE71" s="749"/>
      <c r="HF71" s="749"/>
      <c r="HG71" s="749"/>
      <c r="HH71" s="749"/>
      <c r="HI71" s="749"/>
      <c r="HJ71" s="749"/>
      <c r="HK71" s="749"/>
      <c r="HL71" s="749"/>
      <c r="HM71" s="749"/>
      <c r="HN71" s="749"/>
      <c r="HO71" s="749"/>
      <c r="HP71" s="749"/>
      <c r="HQ71" s="749"/>
      <c r="HR71" s="749"/>
      <c r="HS71" s="749"/>
      <c r="HT71" s="749"/>
      <c r="HU71" s="749"/>
      <c r="HV71" s="749"/>
      <c r="HW71" s="749"/>
      <c r="HX71" s="749"/>
      <c r="HY71" s="749"/>
      <c r="HZ71" s="749"/>
      <c r="IA71" s="749"/>
      <c r="IB71" s="749"/>
      <c r="IC71" s="749"/>
      <c r="ID71" s="749"/>
      <c r="IE71" s="749"/>
      <c r="IF71" s="749"/>
      <c r="IG71" s="749"/>
      <c r="IH71" s="749"/>
      <c r="II71" s="749"/>
      <c r="IJ71" s="749"/>
      <c r="IK71" s="749"/>
      <c r="IL71" s="749"/>
    </row>
    <row r="72" spans="1:247">
      <c r="B72" s="779" t="s">
        <v>657</v>
      </c>
      <c r="C72" s="580"/>
      <c r="D72" s="868">
        <f ca="1">IFERROR(-SUMIF($F70:$IL70,"&gt;0")/SUMIF($F70:$IL70,"&lt;0"),0)</f>
        <v>2.0072971619433462</v>
      </c>
      <c r="E72" s="591"/>
      <c r="DV72" s="591"/>
    </row>
    <row r="73" spans="1:247">
      <c r="B73" s="779"/>
      <c r="C73" s="580"/>
      <c r="D73" s="868"/>
      <c r="E73" s="591"/>
      <c r="DV73" s="591"/>
    </row>
    <row r="75" spans="1:247" ht="13" thickBot="1">
      <c r="A75" s="1474" t="s">
        <v>692</v>
      </c>
      <c r="B75" s="1467"/>
      <c r="C75" s="1467"/>
      <c r="D75" s="1467"/>
      <c r="E75" s="1467"/>
      <c r="F75" s="1467"/>
      <c r="G75" s="1467"/>
      <c r="H75" s="1467"/>
      <c r="I75" s="1467"/>
      <c r="J75" s="1467"/>
      <c r="K75" s="1467"/>
      <c r="L75" s="1467"/>
      <c r="M75" s="1467"/>
      <c r="N75" s="1467"/>
      <c r="O75" s="1467"/>
      <c r="P75" s="1467"/>
      <c r="Q75" s="1467"/>
      <c r="R75" s="1467"/>
      <c r="S75" s="1467"/>
      <c r="T75" s="1467"/>
      <c r="U75" s="1467"/>
      <c r="V75" s="1467"/>
      <c r="W75" s="1467"/>
      <c r="X75" s="1467"/>
      <c r="Y75" s="1467"/>
      <c r="Z75" s="1467"/>
      <c r="AA75" s="1467"/>
      <c r="AB75" s="1467"/>
      <c r="AC75" s="1467"/>
      <c r="AD75" s="1467"/>
      <c r="AE75" s="1467"/>
      <c r="AF75" s="1467"/>
      <c r="AG75" s="1467"/>
      <c r="AH75" s="1467"/>
      <c r="AI75" s="1467"/>
      <c r="AJ75" s="1467"/>
      <c r="AK75" s="1467"/>
      <c r="AL75" s="1467"/>
      <c r="AM75" s="1467"/>
      <c r="AN75" s="1467"/>
      <c r="AO75" s="1467"/>
      <c r="AP75" s="1467"/>
      <c r="AQ75" s="1467"/>
      <c r="AR75" s="1467"/>
      <c r="AS75" s="1467"/>
      <c r="AT75" s="1467"/>
      <c r="AU75" s="1467"/>
      <c r="AV75" s="1467"/>
      <c r="AW75" s="1467"/>
      <c r="AX75" s="1467"/>
      <c r="AY75" s="1467"/>
      <c r="AZ75" s="1467"/>
      <c r="BA75" s="1467"/>
      <c r="BB75" s="1467"/>
      <c r="BC75" s="1467"/>
      <c r="BD75" s="1467"/>
      <c r="BE75" s="1467"/>
      <c r="BF75" s="1467"/>
      <c r="BG75" s="1467"/>
      <c r="BH75" s="1467"/>
      <c r="BI75" s="1467"/>
      <c r="BJ75" s="1467"/>
      <c r="BK75" s="1467"/>
      <c r="BL75" s="1467"/>
      <c r="BM75" s="1467"/>
      <c r="BN75" s="1467"/>
      <c r="BO75" s="1467"/>
      <c r="BP75" s="1467"/>
      <c r="BQ75" s="1467"/>
      <c r="BR75" s="1467"/>
      <c r="BS75" s="1467"/>
      <c r="BT75" s="1467"/>
      <c r="BU75" s="1467"/>
      <c r="BV75" s="1467"/>
      <c r="BW75" s="1467"/>
      <c r="BX75" s="1467"/>
      <c r="BY75" s="1467"/>
      <c r="BZ75" s="1467"/>
      <c r="CA75" s="1467"/>
      <c r="CB75" s="1467"/>
      <c r="CC75" s="1467"/>
      <c r="CD75" s="1467"/>
      <c r="CE75" s="1467"/>
      <c r="CF75" s="1467"/>
      <c r="CG75" s="1467"/>
      <c r="CH75" s="1467"/>
      <c r="CI75" s="1467"/>
      <c r="CJ75" s="1467"/>
      <c r="CK75" s="1467"/>
      <c r="CL75" s="1467"/>
      <c r="CM75" s="1467"/>
      <c r="CN75" s="1467"/>
      <c r="CO75" s="1467"/>
      <c r="CP75" s="1467"/>
      <c r="CQ75" s="1467"/>
      <c r="CR75" s="1467"/>
      <c r="CS75" s="1467"/>
      <c r="CT75" s="1467"/>
      <c r="CU75" s="1467"/>
      <c r="CV75" s="1467"/>
      <c r="CW75" s="1467"/>
      <c r="CX75" s="1467"/>
      <c r="CY75" s="1467"/>
      <c r="CZ75" s="1467"/>
      <c r="DA75" s="1467"/>
      <c r="DB75" s="1467"/>
      <c r="DC75" s="1467"/>
      <c r="DD75" s="1467"/>
      <c r="DE75" s="1467"/>
      <c r="DF75" s="1467"/>
      <c r="DG75" s="1467"/>
      <c r="DH75" s="1467"/>
      <c r="DI75" s="1467"/>
      <c r="DJ75" s="1467"/>
      <c r="DK75" s="1467"/>
      <c r="DL75" s="1467"/>
      <c r="DM75" s="1467"/>
      <c r="DN75" s="1467"/>
      <c r="DO75" s="1467"/>
      <c r="DP75" s="1467"/>
      <c r="DQ75" s="1467"/>
      <c r="DR75" s="1467"/>
      <c r="DS75" s="1467"/>
      <c r="DT75" s="1467"/>
      <c r="DU75" s="1467"/>
      <c r="DV75" s="1467"/>
      <c r="DW75" s="1467"/>
      <c r="DX75" s="1467"/>
      <c r="DY75" s="1467"/>
      <c r="DZ75" s="1467"/>
      <c r="EA75" s="1467"/>
      <c r="EB75" s="1467"/>
      <c r="EC75" s="1467"/>
      <c r="ED75" s="1467"/>
      <c r="EE75" s="1467"/>
      <c r="EF75" s="1467"/>
      <c r="EG75" s="1467"/>
      <c r="EH75" s="1467"/>
      <c r="EI75" s="1467"/>
      <c r="EJ75" s="1467"/>
      <c r="EK75" s="1467"/>
      <c r="EL75" s="1467"/>
      <c r="EM75" s="1467"/>
      <c r="EN75" s="1467"/>
      <c r="EO75" s="1467"/>
      <c r="EP75" s="1467"/>
      <c r="EQ75" s="1467"/>
      <c r="ER75" s="1467"/>
      <c r="ES75" s="1467"/>
      <c r="ET75" s="1467"/>
      <c r="EU75" s="1467"/>
      <c r="EV75" s="1467"/>
      <c r="EW75" s="1467"/>
      <c r="EX75" s="1467"/>
      <c r="EY75" s="1467"/>
      <c r="EZ75" s="1467"/>
      <c r="FA75" s="1467"/>
      <c r="FB75" s="1467"/>
      <c r="FC75" s="1467"/>
      <c r="FD75" s="1467"/>
      <c r="FE75" s="1467"/>
      <c r="FF75" s="1467"/>
      <c r="FG75" s="1467"/>
      <c r="FH75" s="1467"/>
      <c r="FI75" s="1467"/>
      <c r="FJ75" s="1467"/>
      <c r="FK75" s="1467"/>
      <c r="FL75" s="1467"/>
      <c r="FM75" s="1467"/>
      <c r="FN75" s="1467"/>
      <c r="FO75" s="1467"/>
      <c r="FP75" s="1467"/>
      <c r="FQ75" s="1467"/>
      <c r="FR75" s="1467"/>
      <c r="FS75" s="1467"/>
      <c r="FT75" s="1467"/>
      <c r="FU75" s="1467"/>
      <c r="FV75" s="1467"/>
      <c r="FW75" s="1467"/>
      <c r="FX75" s="1467"/>
      <c r="FY75" s="1467"/>
      <c r="FZ75" s="1467"/>
      <c r="GA75" s="1467"/>
      <c r="GB75" s="1467"/>
      <c r="GC75" s="1467"/>
      <c r="GD75" s="1467"/>
      <c r="GE75" s="1467"/>
      <c r="GF75" s="1467"/>
      <c r="GG75" s="1467"/>
      <c r="GH75" s="1467"/>
      <c r="GI75" s="1467"/>
      <c r="GJ75" s="1467"/>
      <c r="GK75" s="1467"/>
      <c r="GL75" s="1467"/>
      <c r="GM75" s="1467"/>
      <c r="GN75" s="1467"/>
      <c r="GO75" s="1467"/>
      <c r="GP75" s="1467"/>
      <c r="GQ75" s="1467"/>
      <c r="GR75" s="1467"/>
      <c r="GS75" s="1467"/>
      <c r="GT75" s="1467"/>
      <c r="GU75" s="1467"/>
      <c r="GV75" s="1467"/>
      <c r="GW75" s="1467"/>
      <c r="GX75" s="1467"/>
      <c r="GY75" s="1467"/>
      <c r="GZ75" s="1467"/>
      <c r="HA75" s="1467"/>
      <c r="HB75" s="1467"/>
      <c r="HC75" s="1467"/>
      <c r="HD75" s="1467"/>
      <c r="HE75" s="1467"/>
      <c r="HF75" s="1467"/>
      <c r="HG75" s="1467"/>
      <c r="HH75" s="1467"/>
      <c r="HI75" s="1467"/>
      <c r="HJ75" s="1467"/>
      <c r="HK75" s="1467"/>
      <c r="HL75" s="1467"/>
      <c r="HM75" s="1467"/>
      <c r="HN75" s="1467"/>
      <c r="HO75" s="1467"/>
      <c r="HP75" s="1467"/>
      <c r="HQ75" s="1467"/>
      <c r="HR75" s="1467"/>
      <c r="HS75" s="1467"/>
      <c r="HT75" s="1467"/>
      <c r="HU75" s="1467"/>
      <c r="HV75" s="1467"/>
      <c r="HW75" s="1467"/>
      <c r="HX75" s="1467"/>
      <c r="HY75" s="1467"/>
      <c r="HZ75" s="1467"/>
      <c r="IA75" s="1467"/>
      <c r="IB75" s="1467"/>
      <c r="IC75" s="1467"/>
      <c r="ID75" s="1467"/>
      <c r="IE75" s="1467"/>
      <c r="IF75" s="1467"/>
      <c r="IG75" s="1467"/>
      <c r="IH75" s="1467"/>
      <c r="II75" s="1467"/>
      <c r="IJ75" s="1467"/>
      <c r="IK75" s="1467"/>
      <c r="IL75" s="1467"/>
    </row>
    <row r="77" spans="1:247" s="593" customFormat="1" ht="14">
      <c r="B77" s="758"/>
      <c r="C77" s="759"/>
      <c r="D77" s="760"/>
      <c r="E77" s="769"/>
      <c r="F77" s="761">
        <v>0</v>
      </c>
      <c r="G77" s="761">
        <v>1</v>
      </c>
      <c r="H77" s="761">
        <v>2</v>
      </c>
      <c r="I77" s="761">
        <v>3</v>
      </c>
      <c r="J77" s="761">
        <v>4</v>
      </c>
      <c r="K77" s="761">
        <v>5</v>
      </c>
      <c r="L77" s="761">
        <v>6</v>
      </c>
      <c r="M77" s="761">
        <v>7</v>
      </c>
      <c r="N77" s="761">
        <v>8</v>
      </c>
      <c r="O77" s="761">
        <v>9</v>
      </c>
      <c r="P77" s="761">
        <v>10</v>
      </c>
      <c r="Q77" s="761">
        <v>11</v>
      </c>
      <c r="R77" s="761">
        <v>12</v>
      </c>
      <c r="S77" s="761">
        <v>13</v>
      </c>
      <c r="T77" s="761">
        <v>14</v>
      </c>
      <c r="U77" s="761">
        <v>15</v>
      </c>
      <c r="V77" s="761">
        <v>16</v>
      </c>
      <c r="W77" s="761">
        <v>17</v>
      </c>
      <c r="X77" s="761">
        <v>18</v>
      </c>
      <c r="Y77" s="761">
        <v>19</v>
      </c>
      <c r="Z77" s="761">
        <v>20</v>
      </c>
      <c r="AA77" s="761">
        <v>21</v>
      </c>
      <c r="AB77" s="761">
        <v>22</v>
      </c>
      <c r="AC77" s="761">
        <v>23</v>
      </c>
      <c r="AD77" s="761">
        <v>24</v>
      </c>
      <c r="AE77" s="761">
        <v>25</v>
      </c>
      <c r="AF77" s="761">
        <v>26</v>
      </c>
      <c r="AG77" s="761">
        <v>27</v>
      </c>
      <c r="AH77" s="761">
        <v>28</v>
      </c>
      <c r="AI77" s="761">
        <v>29</v>
      </c>
      <c r="AJ77" s="761">
        <v>30</v>
      </c>
      <c r="AK77" s="761">
        <v>31</v>
      </c>
      <c r="AL77" s="761">
        <v>32</v>
      </c>
      <c r="AM77" s="761">
        <v>33</v>
      </c>
      <c r="AN77" s="761">
        <v>34</v>
      </c>
      <c r="AO77" s="761">
        <v>35</v>
      </c>
      <c r="AP77" s="761">
        <v>36</v>
      </c>
      <c r="AQ77" s="761">
        <v>37</v>
      </c>
      <c r="AR77" s="761">
        <v>38</v>
      </c>
      <c r="AS77" s="761">
        <v>39</v>
      </c>
      <c r="AT77" s="761">
        <v>40</v>
      </c>
      <c r="AU77" s="761">
        <v>41</v>
      </c>
      <c r="AV77" s="761">
        <v>42</v>
      </c>
      <c r="AW77" s="761">
        <v>43</v>
      </c>
      <c r="AX77" s="761">
        <v>44</v>
      </c>
      <c r="AY77" s="761">
        <f t="shared" ref="AY77:DJ77" si="36">+AX77+1</f>
        <v>45</v>
      </c>
      <c r="AZ77" s="761">
        <f t="shared" si="36"/>
        <v>46</v>
      </c>
      <c r="BA77" s="761">
        <f t="shared" si="36"/>
        <v>47</v>
      </c>
      <c r="BB77" s="761">
        <f t="shared" si="36"/>
        <v>48</v>
      </c>
      <c r="BC77" s="761">
        <f t="shared" si="36"/>
        <v>49</v>
      </c>
      <c r="BD77" s="761">
        <f t="shared" si="36"/>
        <v>50</v>
      </c>
      <c r="BE77" s="761">
        <f t="shared" si="36"/>
        <v>51</v>
      </c>
      <c r="BF77" s="761">
        <f t="shared" si="36"/>
        <v>52</v>
      </c>
      <c r="BG77" s="761">
        <f t="shared" si="36"/>
        <v>53</v>
      </c>
      <c r="BH77" s="761">
        <f t="shared" si="36"/>
        <v>54</v>
      </c>
      <c r="BI77" s="761">
        <f t="shared" si="36"/>
        <v>55</v>
      </c>
      <c r="BJ77" s="761">
        <f t="shared" si="36"/>
        <v>56</v>
      </c>
      <c r="BK77" s="761">
        <f t="shared" si="36"/>
        <v>57</v>
      </c>
      <c r="BL77" s="761">
        <f t="shared" si="36"/>
        <v>58</v>
      </c>
      <c r="BM77" s="761">
        <f t="shared" si="36"/>
        <v>59</v>
      </c>
      <c r="BN77" s="761">
        <f t="shared" si="36"/>
        <v>60</v>
      </c>
      <c r="BO77" s="761">
        <f t="shared" si="36"/>
        <v>61</v>
      </c>
      <c r="BP77" s="761">
        <f t="shared" si="36"/>
        <v>62</v>
      </c>
      <c r="BQ77" s="761">
        <f t="shared" si="36"/>
        <v>63</v>
      </c>
      <c r="BR77" s="761">
        <f t="shared" si="36"/>
        <v>64</v>
      </c>
      <c r="BS77" s="761">
        <f t="shared" si="36"/>
        <v>65</v>
      </c>
      <c r="BT77" s="761">
        <f t="shared" si="36"/>
        <v>66</v>
      </c>
      <c r="BU77" s="761">
        <f t="shared" si="36"/>
        <v>67</v>
      </c>
      <c r="BV77" s="761">
        <f t="shared" si="36"/>
        <v>68</v>
      </c>
      <c r="BW77" s="761">
        <f t="shared" si="36"/>
        <v>69</v>
      </c>
      <c r="BX77" s="761">
        <f t="shared" si="36"/>
        <v>70</v>
      </c>
      <c r="BY77" s="761">
        <f t="shared" si="36"/>
        <v>71</v>
      </c>
      <c r="BZ77" s="761">
        <f t="shared" si="36"/>
        <v>72</v>
      </c>
      <c r="CA77" s="761">
        <f t="shared" si="36"/>
        <v>73</v>
      </c>
      <c r="CB77" s="761">
        <f t="shared" si="36"/>
        <v>74</v>
      </c>
      <c r="CC77" s="761">
        <f t="shared" si="36"/>
        <v>75</v>
      </c>
      <c r="CD77" s="761">
        <f t="shared" si="36"/>
        <v>76</v>
      </c>
      <c r="CE77" s="761">
        <f t="shared" si="36"/>
        <v>77</v>
      </c>
      <c r="CF77" s="761">
        <f t="shared" si="36"/>
        <v>78</v>
      </c>
      <c r="CG77" s="761">
        <f t="shared" si="36"/>
        <v>79</v>
      </c>
      <c r="CH77" s="761">
        <f t="shared" si="36"/>
        <v>80</v>
      </c>
      <c r="CI77" s="761">
        <f t="shared" si="36"/>
        <v>81</v>
      </c>
      <c r="CJ77" s="761">
        <f t="shared" si="36"/>
        <v>82</v>
      </c>
      <c r="CK77" s="761">
        <f t="shared" si="36"/>
        <v>83</v>
      </c>
      <c r="CL77" s="761">
        <f t="shared" si="36"/>
        <v>84</v>
      </c>
      <c r="CM77" s="761">
        <f t="shared" si="36"/>
        <v>85</v>
      </c>
      <c r="CN77" s="761">
        <f t="shared" si="36"/>
        <v>86</v>
      </c>
      <c r="CO77" s="761">
        <f t="shared" si="36"/>
        <v>87</v>
      </c>
      <c r="CP77" s="761">
        <f t="shared" si="36"/>
        <v>88</v>
      </c>
      <c r="CQ77" s="761">
        <f t="shared" si="36"/>
        <v>89</v>
      </c>
      <c r="CR77" s="761">
        <f t="shared" si="36"/>
        <v>90</v>
      </c>
      <c r="CS77" s="761">
        <f t="shared" si="36"/>
        <v>91</v>
      </c>
      <c r="CT77" s="761">
        <f t="shared" si="36"/>
        <v>92</v>
      </c>
      <c r="CU77" s="761">
        <f t="shared" si="36"/>
        <v>93</v>
      </c>
      <c r="CV77" s="761">
        <f t="shared" si="36"/>
        <v>94</v>
      </c>
      <c r="CW77" s="761">
        <f t="shared" si="36"/>
        <v>95</v>
      </c>
      <c r="CX77" s="761">
        <f t="shared" si="36"/>
        <v>96</v>
      </c>
      <c r="CY77" s="761">
        <f t="shared" si="36"/>
        <v>97</v>
      </c>
      <c r="CZ77" s="761">
        <f t="shared" si="36"/>
        <v>98</v>
      </c>
      <c r="DA77" s="761">
        <f t="shared" si="36"/>
        <v>99</v>
      </c>
      <c r="DB77" s="761">
        <f t="shared" si="36"/>
        <v>100</v>
      </c>
      <c r="DC77" s="761">
        <f t="shared" si="36"/>
        <v>101</v>
      </c>
      <c r="DD77" s="761">
        <f t="shared" si="36"/>
        <v>102</v>
      </c>
      <c r="DE77" s="761">
        <f t="shared" si="36"/>
        <v>103</v>
      </c>
      <c r="DF77" s="761">
        <f t="shared" si="36"/>
        <v>104</v>
      </c>
      <c r="DG77" s="761">
        <f t="shared" si="36"/>
        <v>105</v>
      </c>
      <c r="DH77" s="761">
        <f t="shared" si="36"/>
        <v>106</v>
      </c>
      <c r="DI77" s="761">
        <f t="shared" si="36"/>
        <v>107</v>
      </c>
      <c r="DJ77" s="761">
        <f t="shared" si="36"/>
        <v>108</v>
      </c>
      <c r="DK77" s="761">
        <f t="shared" ref="DK77:FV77" si="37">+DJ77+1</f>
        <v>109</v>
      </c>
      <c r="DL77" s="761">
        <f t="shared" si="37"/>
        <v>110</v>
      </c>
      <c r="DM77" s="761">
        <f t="shared" si="37"/>
        <v>111</v>
      </c>
      <c r="DN77" s="761">
        <f t="shared" si="37"/>
        <v>112</v>
      </c>
      <c r="DO77" s="761">
        <f t="shared" si="37"/>
        <v>113</v>
      </c>
      <c r="DP77" s="761">
        <f t="shared" si="37"/>
        <v>114</v>
      </c>
      <c r="DQ77" s="761">
        <f t="shared" si="37"/>
        <v>115</v>
      </c>
      <c r="DR77" s="761">
        <f t="shared" si="37"/>
        <v>116</v>
      </c>
      <c r="DS77" s="761">
        <f t="shared" si="37"/>
        <v>117</v>
      </c>
      <c r="DT77" s="761">
        <f t="shared" si="37"/>
        <v>118</v>
      </c>
      <c r="DU77" s="761">
        <f t="shared" si="37"/>
        <v>119</v>
      </c>
      <c r="DV77" s="761">
        <f t="shared" si="37"/>
        <v>120</v>
      </c>
      <c r="DW77" s="761">
        <f t="shared" si="37"/>
        <v>121</v>
      </c>
      <c r="DX77" s="761">
        <f t="shared" si="37"/>
        <v>122</v>
      </c>
      <c r="DY77" s="761">
        <f t="shared" si="37"/>
        <v>123</v>
      </c>
      <c r="DZ77" s="761">
        <f t="shared" si="37"/>
        <v>124</v>
      </c>
      <c r="EA77" s="761">
        <f t="shared" si="37"/>
        <v>125</v>
      </c>
      <c r="EB77" s="761">
        <f t="shared" si="37"/>
        <v>126</v>
      </c>
      <c r="EC77" s="761">
        <f t="shared" si="37"/>
        <v>127</v>
      </c>
      <c r="ED77" s="761">
        <f t="shared" si="37"/>
        <v>128</v>
      </c>
      <c r="EE77" s="761">
        <f t="shared" si="37"/>
        <v>129</v>
      </c>
      <c r="EF77" s="761">
        <f t="shared" si="37"/>
        <v>130</v>
      </c>
      <c r="EG77" s="761">
        <f t="shared" si="37"/>
        <v>131</v>
      </c>
      <c r="EH77" s="761">
        <f t="shared" si="37"/>
        <v>132</v>
      </c>
      <c r="EI77" s="761">
        <f t="shared" si="37"/>
        <v>133</v>
      </c>
      <c r="EJ77" s="761">
        <f t="shared" si="37"/>
        <v>134</v>
      </c>
      <c r="EK77" s="761">
        <f t="shared" si="37"/>
        <v>135</v>
      </c>
      <c r="EL77" s="761">
        <f t="shared" si="37"/>
        <v>136</v>
      </c>
      <c r="EM77" s="761">
        <f t="shared" si="37"/>
        <v>137</v>
      </c>
      <c r="EN77" s="761">
        <f t="shared" si="37"/>
        <v>138</v>
      </c>
      <c r="EO77" s="761">
        <f t="shared" si="37"/>
        <v>139</v>
      </c>
      <c r="EP77" s="761">
        <f t="shared" si="37"/>
        <v>140</v>
      </c>
      <c r="EQ77" s="761">
        <f t="shared" si="37"/>
        <v>141</v>
      </c>
      <c r="ER77" s="761">
        <f t="shared" si="37"/>
        <v>142</v>
      </c>
      <c r="ES77" s="761">
        <f t="shared" si="37"/>
        <v>143</v>
      </c>
      <c r="ET77" s="761">
        <f t="shared" si="37"/>
        <v>144</v>
      </c>
      <c r="EU77" s="761">
        <f t="shared" si="37"/>
        <v>145</v>
      </c>
      <c r="EV77" s="761">
        <f t="shared" si="37"/>
        <v>146</v>
      </c>
      <c r="EW77" s="761">
        <f t="shared" si="37"/>
        <v>147</v>
      </c>
      <c r="EX77" s="761">
        <f t="shared" si="37"/>
        <v>148</v>
      </c>
      <c r="EY77" s="761">
        <f t="shared" si="37"/>
        <v>149</v>
      </c>
      <c r="EZ77" s="761">
        <f t="shared" si="37"/>
        <v>150</v>
      </c>
      <c r="FA77" s="761">
        <f t="shared" si="37"/>
        <v>151</v>
      </c>
      <c r="FB77" s="761">
        <f t="shared" si="37"/>
        <v>152</v>
      </c>
      <c r="FC77" s="761">
        <f t="shared" si="37"/>
        <v>153</v>
      </c>
      <c r="FD77" s="761">
        <f t="shared" si="37"/>
        <v>154</v>
      </c>
      <c r="FE77" s="761">
        <f t="shared" si="37"/>
        <v>155</v>
      </c>
      <c r="FF77" s="761">
        <f t="shared" si="37"/>
        <v>156</v>
      </c>
      <c r="FG77" s="761">
        <f t="shared" si="37"/>
        <v>157</v>
      </c>
      <c r="FH77" s="761">
        <f t="shared" si="37"/>
        <v>158</v>
      </c>
      <c r="FI77" s="761">
        <f t="shared" si="37"/>
        <v>159</v>
      </c>
      <c r="FJ77" s="761">
        <f t="shared" si="37"/>
        <v>160</v>
      </c>
      <c r="FK77" s="761">
        <f t="shared" si="37"/>
        <v>161</v>
      </c>
      <c r="FL77" s="761">
        <f t="shared" si="37"/>
        <v>162</v>
      </c>
      <c r="FM77" s="761">
        <f t="shared" si="37"/>
        <v>163</v>
      </c>
      <c r="FN77" s="761">
        <f t="shared" si="37"/>
        <v>164</v>
      </c>
      <c r="FO77" s="761">
        <f t="shared" si="37"/>
        <v>165</v>
      </c>
      <c r="FP77" s="761">
        <f t="shared" si="37"/>
        <v>166</v>
      </c>
      <c r="FQ77" s="761">
        <f t="shared" si="37"/>
        <v>167</v>
      </c>
      <c r="FR77" s="761">
        <f t="shared" si="37"/>
        <v>168</v>
      </c>
      <c r="FS77" s="761">
        <f t="shared" si="37"/>
        <v>169</v>
      </c>
      <c r="FT77" s="761">
        <f t="shared" si="37"/>
        <v>170</v>
      </c>
      <c r="FU77" s="761">
        <f t="shared" si="37"/>
        <v>171</v>
      </c>
      <c r="FV77" s="761">
        <f t="shared" si="37"/>
        <v>172</v>
      </c>
      <c r="FW77" s="761">
        <f t="shared" ref="FW77:IH77" si="38">+FV77+1</f>
        <v>173</v>
      </c>
      <c r="FX77" s="761">
        <f t="shared" si="38"/>
        <v>174</v>
      </c>
      <c r="FY77" s="761">
        <f t="shared" si="38"/>
        <v>175</v>
      </c>
      <c r="FZ77" s="761">
        <f t="shared" si="38"/>
        <v>176</v>
      </c>
      <c r="GA77" s="761">
        <f t="shared" si="38"/>
        <v>177</v>
      </c>
      <c r="GB77" s="761">
        <f t="shared" si="38"/>
        <v>178</v>
      </c>
      <c r="GC77" s="761">
        <f t="shared" si="38"/>
        <v>179</v>
      </c>
      <c r="GD77" s="761">
        <f t="shared" si="38"/>
        <v>180</v>
      </c>
      <c r="GE77" s="761">
        <f t="shared" si="38"/>
        <v>181</v>
      </c>
      <c r="GF77" s="761">
        <f t="shared" si="38"/>
        <v>182</v>
      </c>
      <c r="GG77" s="761">
        <f t="shared" si="38"/>
        <v>183</v>
      </c>
      <c r="GH77" s="761">
        <f t="shared" si="38"/>
        <v>184</v>
      </c>
      <c r="GI77" s="761">
        <f t="shared" si="38"/>
        <v>185</v>
      </c>
      <c r="GJ77" s="761">
        <f t="shared" si="38"/>
        <v>186</v>
      </c>
      <c r="GK77" s="761">
        <f t="shared" si="38"/>
        <v>187</v>
      </c>
      <c r="GL77" s="761">
        <f t="shared" si="38"/>
        <v>188</v>
      </c>
      <c r="GM77" s="761">
        <f t="shared" si="38"/>
        <v>189</v>
      </c>
      <c r="GN77" s="761">
        <f t="shared" si="38"/>
        <v>190</v>
      </c>
      <c r="GO77" s="761">
        <f t="shared" si="38"/>
        <v>191</v>
      </c>
      <c r="GP77" s="761">
        <f t="shared" si="38"/>
        <v>192</v>
      </c>
      <c r="GQ77" s="761">
        <f t="shared" si="38"/>
        <v>193</v>
      </c>
      <c r="GR77" s="761">
        <f t="shared" si="38"/>
        <v>194</v>
      </c>
      <c r="GS77" s="761">
        <f t="shared" si="38"/>
        <v>195</v>
      </c>
      <c r="GT77" s="761">
        <f t="shared" si="38"/>
        <v>196</v>
      </c>
      <c r="GU77" s="761">
        <f t="shared" si="38"/>
        <v>197</v>
      </c>
      <c r="GV77" s="761">
        <f t="shared" si="38"/>
        <v>198</v>
      </c>
      <c r="GW77" s="761">
        <f t="shared" si="38"/>
        <v>199</v>
      </c>
      <c r="GX77" s="761">
        <f t="shared" si="38"/>
        <v>200</v>
      </c>
      <c r="GY77" s="761">
        <f t="shared" si="38"/>
        <v>201</v>
      </c>
      <c r="GZ77" s="761">
        <f t="shared" si="38"/>
        <v>202</v>
      </c>
      <c r="HA77" s="761">
        <f t="shared" si="38"/>
        <v>203</v>
      </c>
      <c r="HB77" s="761">
        <f t="shared" si="38"/>
        <v>204</v>
      </c>
      <c r="HC77" s="761">
        <f t="shared" si="38"/>
        <v>205</v>
      </c>
      <c r="HD77" s="761">
        <f t="shared" si="38"/>
        <v>206</v>
      </c>
      <c r="HE77" s="761">
        <f t="shared" si="38"/>
        <v>207</v>
      </c>
      <c r="HF77" s="761">
        <f t="shared" si="38"/>
        <v>208</v>
      </c>
      <c r="HG77" s="761">
        <f t="shared" si="38"/>
        <v>209</v>
      </c>
      <c r="HH77" s="761">
        <f t="shared" si="38"/>
        <v>210</v>
      </c>
      <c r="HI77" s="761">
        <f t="shared" si="38"/>
        <v>211</v>
      </c>
      <c r="HJ77" s="761">
        <f t="shared" si="38"/>
        <v>212</v>
      </c>
      <c r="HK77" s="761">
        <f t="shared" si="38"/>
        <v>213</v>
      </c>
      <c r="HL77" s="761">
        <f t="shared" si="38"/>
        <v>214</v>
      </c>
      <c r="HM77" s="761">
        <f t="shared" si="38"/>
        <v>215</v>
      </c>
      <c r="HN77" s="761">
        <f t="shared" si="38"/>
        <v>216</v>
      </c>
      <c r="HO77" s="761">
        <f t="shared" si="38"/>
        <v>217</v>
      </c>
      <c r="HP77" s="761">
        <f t="shared" si="38"/>
        <v>218</v>
      </c>
      <c r="HQ77" s="761">
        <f t="shared" si="38"/>
        <v>219</v>
      </c>
      <c r="HR77" s="761">
        <f t="shared" si="38"/>
        <v>220</v>
      </c>
      <c r="HS77" s="761">
        <f t="shared" si="38"/>
        <v>221</v>
      </c>
      <c r="HT77" s="761">
        <f t="shared" si="38"/>
        <v>222</v>
      </c>
      <c r="HU77" s="761">
        <f t="shared" si="38"/>
        <v>223</v>
      </c>
      <c r="HV77" s="761">
        <f t="shared" si="38"/>
        <v>224</v>
      </c>
      <c r="HW77" s="761">
        <f t="shared" si="38"/>
        <v>225</v>
      </c>
      <c r="HX77" s="761">
        <f t="shared" si="38"/>
        <v>226</v>
      </c>
      <c r="HY77" s="761">
        <f t="shared" si="38"/>
        <v>227</v>
      </c>
      <c r="HZ77" s="761">
        <f t="shared" si="38"/>
        <v>228</v>
      </c>
      <c r="IA77" s="761">
        <f t="shared" si="38"/>
        <v>229</v>
      </c>
      <c r="IB77" s="761">
        <f t="shared" si="38"/>
        <v>230</v>
      </c>
      <c r="IC77" s="761">
        <f t="shared" si="38"/>
        <v>231</v>
      </c>
      <c r="ID77" s="761">
        <f t="shared" si="38"/>
        <v>232</v>
      </c>
      <c r="IE77" s="761">
        <f t="shared" si="38"/>
        <v>233</v>
      </c>
      <c r="IF77" s="761">
        <f t="shared" si="38"/>
        <v>234</v>
      </c>
      <c r="IG77" s="761">
        <f t="shared" si="38"/>
        <v>235</v>
      </c>
      <c r="IH77" s="761">
        <f t="shared" si="38"/>
        <v>236</v>
      </c>
      <c r="II77" s="761">
        <f>+IH77+1</f>
        <v>237</v>
      </c>
      <c r="IJ77" s="761">
        <f>+II77+1</f>
        <v>238</v>
      </c>
      <c r="IK77" s="761">
        <f>+IJ77+1</f>
        <v>239</v>
      </c>
      <c r="IL77" s="761">
        <f>+IK77+1</f>
        <v>240</v>
      </c>
    </row>
    <row r="78" spans="1:247" s="593" customFormat="1" ht="14">
      <c r="B78" s="758"/>
      <c r="C78" s="759"/>
      <c r="D78" s="762"/>
      <c r="E78" s="770"/>
      <c r="F78" s="763">
        <f t="shared" ref="F78:BQ78" si="39">F48</f>
        <v>46753</v>
      </c>
      <c r="G78" s="764">
        <f t="shared" si="39"/>
        <v>46783</v>
      </c>
      <c r="H78" s="764">
        <f t="shared" si="39"/>
        <v>46812</v>
      </c>
      <c r="I78" s="764">
        <f t="shared" si="39"/>
        <v>46843</v>
      </c>
      <c r="J78" s="764">
        <f t="shared" si="39"/>
        <v>46873</v>
      </c>
      <c r="K78" s="764">
        <f t="shared" si="39"/>
        <v>46904</v>
      </c>
      <c r="L78" s="764">
        <f t="shared" si="39"/>
        <v>46934</v>
      </c>
      <c r="M78" s="764">
        <f t="shared" si="39"/>
        <v>46965</v>
      </c>
      <c r="N78" s="764">
        <f t="shared" si="39"/>
        <v>46996</v>
      </c>
      <c r="O78" s="764">
        <f t="shared" si="39"/>
        <v>47026</v>
      </c>
      <c r="P78" s="764">
        <f t="shared" si="39"/>
        <v>47057</v>
      </c>
      <c r="Q78" s="764">
        <f t="shared" si="39"/>
        <v>47087</v>
      </c>
      <c r="R78" s="764">
        <f t="shared" si="39"/>
        <v>47118</v>
      </c>
      <c r="S78" s="764">
        <f t="shared" si="39"/>
        <v>47149</v>
      </c>
      <c r="T78" s="764">
        <f t="shared" si="39"/>
        <v>47177</v>
      </c>
      <c r="U78" s="764">
        <f t="shared" si="39"/>
        <v>47208</v>
      </c>
      <c r="V78" s="764">
        <f t="shared" si="39"/>
        <v>47238</v>
      </c>
      <c r="W78" s="764">
        <f t="shared" si="39"/>
        <v>47269</v>
      </c>
      <c r="X78" s="764">
        <f t="shared" si="39"/>
        <v>47299</v>
      </c>
      <c r="Y78" s="764">
        <f t="shared" si="39"/>
        <v>47330</v>
      </c>
      <c r="Z78" s="764">
        <f t="shared" si="39"/>
        <v>47361</v>
      </c>
      <c r="AA78" s="764">
        <f t="shared" si="39"/>
        <v>47391</v>
      </c>
      <c r="AB78" s="764">
        <f t="shared" si="39"/>
        <v>47422</v>
      </c>
      <c r="AC78" s="764">
        <f t="shared" si="39"/>
        <v>47452</v>
      </c>
      <c r="AD78" s="764">
        <f t="shared" si="39"/>
        <v>47483</v>
      </c>
      <c r="AE78" s="764">
        <f t="shared" si="39"/>
        <v>47514</v>
      </c>
      <c r="AF78" s="764">
        <f t="shared" si="39"/>
        <v>47542</v>
      </c>
      <c r="AG78" s="764">
        <f t="shared" si="39"/>
        <v>47573</v>
      </c>
      <c r="AH78" s="764">
        <f t="shared" si="39"/>
        <v>47603</v>
      </c>
      <c r="AI78" s="764">
        <f t="shared" si="39"/>
        <v>47634</v>
      </c>
      <c r="AJ78" s="764">
        <f t="shared" si="39"/>
        <v>47664</v>
      </c>
      <c r="AK78" s="764">
        <f t="shared" si="39"/>
        <v>47695</v>
      </c>
      <c r="AL78" s="764">
        <f t="shared" si="39"/>
        <v>47726</v>
      </c>
      <c r="AM78" s="764">
        <f t="shared" si="39"/>
        <v>47756</v>
      </c>
      <c r="AN78" s="764">
        <f t="shared" si="39"/>
        <v>47787</v>
      </c>
      <c r="AO78" s="764">
        <f t="shared" si="39"/>
        <v>47817</v>
      </c>
      <c r="AP78" s="764">
        <f t="shared" si="39"/>
        <v>47848</v>
      </c>
      <c r="AQ78" s="764">
        <f t="shared" si="39"/>
        <v>47879</v>
      </c>
      <c r="AR78" s="764">
        <f t="shared" si="39"/>
        <v>47907</v>
      </c>
      <c r="AS78" s="764">
        <f t="shared" si="39"/>
        <v>47938</v>
      </c>
      <c r="AT78" s="764">
        <f t="shared" si="39"/>
        <v>47968</v>
      </c>
      <c r="AU78" s="764">
        <f t="shared" si="39"/>
        <v>47999</v>
      </c>
      <c r="AV78" s="764">
        <f t="shared" si="39"/>
        <v>48029</v>
      </c>
      <c r="AW78" s="764">
        <f t="shared" si="39"/>
        <v>48060</v>
      </c>
      <c r="AX78" s="764">
        <f t="shared" si="39"/>
        <v>48091</v>
      </c>
      <c r="AY78" s="764">
        <f t="shared" si="39"/>
        <v>48121</v>
      </c>
      <c r="AZ78" s="764">
        <f t="shared" si="39"/>
        <v>48152</v>
      </c>
      <c r="BA78" s="764">
        <f t="shared" si="39"/>
        <v>48182</v>
      </c>
      <c r="BB78" s="764">
        <f t="shared" si="39"/>
        <v>48213</v>
      </c>
      <c r="BC78" s="764">
        <f t="shared" si="39"/>
        <v>48244</v>
      </c>
      <c r="BD78" s="764">
        <f t="shared" si="39"/>
        <v>48273</v>
      </c>
      <c r="BE78" s="764">
        <f t="shared" si="39"/>
        <v>48304</v>
      </c>
      <c r="BF78" s="764">
        <f t="shared" si="39"/>
        <v>48334</v>
      </c>
      <c r="BG78" s="764">
        <f t="shared" si="39"/>
        <v>48365</v>
      </c>
      <c r="BH78" s="764">
        <f t="shared" si="39"/>
        <v>48395</v>
      </c>
      <c r="BI78" s="764">
        <f t="shared" si="39"/>
        <v>48426</v>
      </c>
      <c r="BJ78" s="764">
        <f t="shared" si="39"/>
        <v>48457</v>
      </c>
      <c r="BK78" s="764">
        <f t="shared" si="39"/>
        <v>48487</v>
      </c>
      <c r="BL78" s="764">
        <f t="shared" si="39"/>
        <v>48518</v>
      </c>
      <c r="BM78" s="764">
        <f t="shared" si="39"/>
        <v>48548</v>
      </c>
      <c r="BN78" s="764">
        <f t="shared" si="39"/>
        <v>48579</v>
      </c>
      <c r="BO78" s="764">
        <f t="shared" si="39"/>
        <v>48610</v>
      </c>
      <c r="BP78" s="764">
        <f t="shared" si="39"/>
        <v>48638</v>
      </c>
      <c r="BQ78" s="764">
        <f t="shared" si="39"/>
        <v>48669</v>
      </c>
      <c r="BR78" s="764">
        <f t="shared" ref="BR78:EC78" si="40">BR48</f>
        <v>48699</v>
      </c>
      <c r="BS78" s="764">
        <f t="shared" si="40"/>
        <v>48730</v>
      </c>
      <c r="BT78" s="764">
        <f t="shared" si="40"/>
        <v>48760</v>
      </c>
      <c r="BU78" s="764">
        <f t="shared" si="40"/>
        <v>48791</v>
      </c>
      <c r="BV78" s="764">
        <f t="shared" si="40"/>
        <v>48822</v>
      </c>
      <c r="BW78" s="764">
        <f t="shared" si="40"/>
        <v>48852</v>
      </c>
      <c r="BX78" s="764">
        <f t="shared" si="40"/>
        <v>48883</v>
      </c>
      <c r="BY78" s="764">
        <f t="shared" si="40"/>
        <v>48913</v>
      </c>
      <c r="BZ78" s="764">
        <f t="shared" si="40"/>
        <v>48944</v>
      </c>
      <c r="CA78" s="764">
        <f t="shared" si="40"/>
        <v>48975</v>
      </c>
      <c r="CB78" s="764">
        <f t="shared" si="40"/>
        <v>49003</v>
      </c>
      <c r="CC78" s="764">
        <f t="shared" si="40"/>
        <v>49034</v>
      </c>
      <c r="CD78" s="764">
        <f t="shared" si="40"/>
        <v>49064</v>
      </c>
      <c r="CE78" s="764">
        <f t="shared" si="40"/>
        <v>49095</v>
      </c>
      <c r="CF78" s="764">
        <f t="shared" si="40"/>
        <v>49125</v>
      </c>
      <c r="CG78" s="764">
        <f t="shared" si="40"/>
        <v>49156</v>
      </c>
      <c r="CH78" s="764">
        <f t="shared" si="40"/>
        <v>49187</v>
      </c>
      <c r="CI78" s="764">
        <f t="shared" si="40"/>
        <v>49217</v>
      </c>
      <c r="CJ78" s="764">
        <f t="shared" si="40"/>
        <v>49248</v>
      </c>
      <c r="CK78" s="764">
        <f t="shared" si="40"/>
        <v>49278</v>
      </c>
      <c r="CL78" s="764">
        <f t="shared" si="40"/>
        <v>49309</v>
      </c>
      <c r="CM78" s="764">
        <f t="shared" si="40"/>
        <v>49340</v>
      </c>
      <c r="CN78" s="764">
        <f t="shared" si="40"/>
        <v>49368</v>
      </c>
      <c r="CO78" s="764">
        <f t="shared" si="40"/>
        <v>49399</v>
      </c>
      <c r="CP78" s="764">
        <f t="shared" si="40"/>
        <v>49429</v>
      </c>
      <c r="CQ78" s="764">
        <f t="shared" si="40"/>
        <v>49460</v>
      </c>
      <c r="CR78" s="764">
        <f t="shared" si="40"/>
        <v>49490</v>
      </c>
      <c r="CS78" s="764">
        <f t="shared" si="40"/>
        <v>49521</v>
      </c>
      <c r="CT78" s="764">
        <f t="shared" si="40"/>
        <v>49552</v>
      </c>
      <c r="CU78" s="764">
        <f t="shared" si="40"/>
        <v>49582</v>
      </c>
      <c r="CV78" s="764">
        <f t="shared" si="40"/>
        <v>49613</v>
      </c>
      <c r="CW78" s="764">
        <f t="shared" si="40"/>
        <v>49643</v>
      </c>
      <c r="CX78" s="764">
        <f t="shared" si="40"/>
        <v>49674</v>
      </c>
      <c r="CY78" s="764">
        <f t="shared" si="40"/>
        <v>49705</v>
      </c>
      <c r="CZ78" s="764">
        <f t="shared" si="40"/>
        <v>49734</v>
      </c>
      <c r="DA78" s="764">
        <f t="shared" si="40"/>
        <v>49765</v>
      </c>
      <c r="DB78" s="764">
        <f t="shared" si="40"/>
        <v>49795</v>
      </c>
      <c r="DC78" s="764">
        <f t="shared" si="40"/>
        <v>49826</v>
      </c>
      <c r="DD78" s="764">
        <f t="shared" si="40"/>
        <v>49856</v>
      </c>
      <c r="DE78" s="764">
        <f t="shared" si="40"/>
        <v>49887</v>
      </c>
      <c r="DF78" s="764">
        <f t="shared" si="40"/>
        <v>49918</v>
      </c>
      <c r="DG78" s="764">
        <f t="shared" si="40"/>
        <v>49948</v>
      </c>
      <c r="DH78" s="764">
        <f t="shared" si="40"/>
        <v>49979</v>
      </c>
      <c r="DI78" s="764">
        <f t="shared" si="40"/>
        <v>50009</v>
      </c>
      <c r="DJ78" s="764">
        <f t="shared" si="40"/>
        <v>50040</v>
      </c>
      <c r="DK78" s="764">
        <f t="shared" si="40"/>
        <v>50071</v>
      </c>
      <c r="DL78" s="764">
        <f t="shared" si="40"/>
        <v>50099</v>
      </c>
      <c r="DM78" s="764">
        <f t="shared" si="40"/>
        <v>50130</v>
      </c>
      <c r="DN78" s="764">
        <f t="shared" si="40"/>
        <v>50160</v>
      </c>
      <c r="DO78" s="764">
        <f t="shared" si="40"/>
        <v>50191</v>
      </c>
      <c r="DP78" s="764">
        <f t="shared" si="40"/>
        <v>50221</v>
      </c>
      <c r="DQ78" s="764">
        <f t="shared" si="40"/>
        <v>50252</v>
      </c>
      <c r="DR78" s="764">
        <f t="shared" si="40"/>
        <v>50283</v>
      </c>
      <c r="DS78" s="764">
        <f t="shared" si="40"/>
        <v>50313</v>
      </c>
      <c r="DT78" s="764">
        <f t="shared" si="40"/>
        <v>50344</v>
      </c>
      <c r="DU78" s="764">
        <f t="shared" si="40"/>
        <v>50374</v>
      </c>
      <c r="DV78" s="764">
        <f t="shared" si="40"/>
        <v>50405</v>
      </c>
      <c r="DW78" s="764">
        <f t="shared" si="40"/>
        <v>50436</v>
      </c>
      <c r="DX78" s="764">
        <f t="shared" si="40"/>
        <v>50464</v>
      </c>
      <c r="DY78" s="764">
        <f t="shared" si="40"/>
        <v>50495</v>
      </c>
      <c r="DZ78" s="764">
        <f t="shared" si="40"/>
        <v>50525</v>
      </c>
      <c r="EA78" s="764">
        <f t="shared" si="40"/>
        <v>50556</v>
      </c>
      <c r="EB78" s="764">
        <f t="shared" si="40"/>
        <v>50586</v>
      </c>
      <c r="EC78" s="764">
        <f t="shared" si="40"/>
        <v>50617</v>
      </c>
      <c r="ED78" s="764">
        <f t="shared" ref="ED78:GO78" si="41">ED48</f>
        <v>50648</v>
      </c>
      <c r="EE78" s="764">
        <f t="shared" si="41"/>
        <v>50678</v>
      </c>
      <c r="EF78" s="764">
        <f t="shared" si="41"/>
        <v>50709</v>
      </c>
      <c r="EG78" s="764">
        <f t="shared" si="41"/>
        <v>50739</v>
      </c>
      <c r="EH78" s="764">
        <f t="shared" si="41"/>
        <v>50770</v>
      </c>
      <c r="EI78" s="764">
        <f t="shared" si="41"/>
        <v>50801</v>
      </c>
      <c r="EJ78" s="764">
        <f t="shared" si="41"/>
        <v>50829</v>
      </c>
      <c r="EK78" s="764">
        <f t="shared" si="41"/>
        <v>50860</v>
      </c>
      <c r="EL78" s="764">
        <f t="shared" si="41"/>
        <v>50890</v>
      </c>
      <c r="EM78" s="764">
        <f t="shared" si="41"/>
        <v>50921</v>
      </c>
      <c r="EN78" s="764">
        <f t="shared" si="41"/>
        <v>50951</v>
      </c>
      <c r="EO78" s="764">
        <f t="shared" si="41"/>
        <v>50982</v>
      </c>
      <c r="EP78" s="764">
        <f t="shared" si="41"/>
        <v>51013</v>
      </c>
      <c r="EQ78" s="764">
        <f t="shared" si="41"/>
        <v>51043</v>
      </c>
      <c r="ER78" s="764">
        <f t="shared" si="41"/>
        <v>51074</v>
      </c>
      <c r="ES78" s="764">
        <f t="shared" si="41"/>
        <v>51104</v>
      </c>
      <c r="ET78" s="764">
        <f t="shared" si="41"/>
        <v>51135</v>
      </c>
      <c r="EU78" s="764">
        <f t="shared" si="41"/>
        <v>51166</v>
      </c>
      <c r="EV78" s="764">
        <f t="shared" si="41"/>
        <v>51195</v>
      </c>
      <c r="EW78" s="764">
        <f t="shared" si="41"/>
        <v>51226</v>
      </c>
      <c r="EX78" s="764">
        <f t="shared" si="41"/>
        <v>51256</v>
      </c>
      <c r="EY78" s="764">
        <f t="shared" si="41"/>
        <v>51287</v>
      </c>
      <c r="EZ78" s="764">
        <f t="shared" si="41"/>
        <v>51317</v>
      </c>
      <c r="FA78" s="764">
        <f t="shared" si="41"/>
        <v>51348</v>
      </c>
      <c r="FB78" s="764">
        <f t="shared" si="41"/>
        <v>51379</v>
      </c>
      <c r="FC78" s="764">
        <f t="shared" si="41"/>
        <v>51409</v>
      </c>
      <c r="FD78" s="764">
        <f t="shared" si="41"/>
        <v>51440</v>
      </c>
      <c r="FE78" s="764">
        <f t="shared" si="41"/>
        <v>51470</v>
      </c>
      <c r="FF78" s="764">
        <f t="shared" si="41"/>
        <v>51501</v>
      </c>
      <c r="FG78" s="764">
        <f t="shared" si="41"/>
        <v>51532</v>
      </c>
      <c r="FH78" s="764">
        <f t="shared" si="41"/>
        <v>51560</v>
      </c>
      <c r="FI78" s="764">
        <f t="shared" si="41"/>
        <v>51591</v>
      </c>
      <c r="FJ78" s="764">
        <f t="shared" si="41"/>
        <v>51621</v>
      </c>
      <c r="FK78" s="764">
        <f t="shared" si="41"/>
        <v>51652</v>
      </c>
      <c r="FL78" s="764">
        <f t="shared" si="41"/>
        <v>51682</v>
      </c>
      <c r="FM78" s="764">
        <f t="shared" si="41"/>
        <v>51713</v>
      </c>
      <c r="FN78" s="764">
        <f t="shared" si="41"/>
        <v>51744</v>
      </c>
      <c r="FO78" s="764">
        <f t="shared" si="41"/>
        <v>51774</v>
      </c>
      <c r="FP78" s="764">
        <f t="shared" si="41"/>
        <v>51805</v>
      </c>
      <c r="FQ78" s="764">
        <f t="shared" si="41"/>
        <v>51835</v>
      </c>
      <c r="FR78" s="764">
        <f t="shared" si="41"/>
        <v>51866</v>
      </c>
      <c r="FS78" s="764">
        <f t="shared" si="41"/>
        <v>51897</v>
      </c>
      <c r="FT78" s="764">
        <f t="shared" si="41"/>
        <v>51925</v>
      </c>
      <c r="FU78" s="764">
        <f t="shared" si="41"/>
        <v>51956</v>
      </c>
      <c r="FV78" s="764">
        <f t="shared" si="41"/>
        <v>51986</v>
      </c>
      <c r="FW78" s="764">
        <f t="shared" si="41"/>
        <v>52017</v>
      </c>
      <c r="FX78" s="764">
        <f t="shared" si="41"/>
        <v>52047</v>
      </c>
      <c r="FY78" s="764">
        <f t="shared" si="41"/>
        <v>52078</v>
      </c>
      <c r="FZ78" s="764">
        <f t="shared" si="41"/>
        <v>52109</v>
      </c>
      <c r="GA78" s="764">
        <f t="shared" si="41"/>
        <v>52139</v>
      </c>
      <c r="GB78" s="764">
        <f t="shared" si="41"/>
        <v>52170</v>
      </c>
      <c r="GC78" s="764">
        <f t="shared" si="41"/>
        <v>52200</v>
      </c>
      <c r="GD78" s="764">
        <f t="shared" si="41"/>
        <v>52231</v>
      </c>
      <c r="GE78" s="764">
        <f t="shared" si="41"/>
        <v>52262</v>
      </c>
      <c r="GF78" s="764">
        <f t="shared" si="41"/>
        <v>52290</v>
      </c>
      <c r="GG78" s="764">
        <f t="shared" si="41"/>
        <v>52321</v>
      </c>
      <c r="GH78" s="764">
        <f t="shared" si="41"/>
        <v>52351</v>
      </c>
      <c r="GI78" s="764">
        <f t="shared" si="41"/>
        <v>52382</v>
      </c>
      <c r="GJ78" s="764">
        <f t="shared" si="41"/>
        <v>52412</v>
      </c>
      <c r="GK78" s="764">
        <f t="shared" si="41"/>
        <v>52443</v>
      </c>
      <c r="GL78" s="764">
        <f t="shared" si="41"/>
        <v>52474</v>
      </c>
      <c r="GM78" s="764">
        <f t="shared" si="41"/>
        <v>52504</v>
      </c>
      <c r="GN78" s="764">
        <f t="shared" si="41"/>
        <v>52535</v>
      </c>
      <c r="GO78" s="764">
        <f t="shared" si="41"/>
        <v>52565</v>
      </c>
      <c r="GP78" s="764">
        <f t="shared" ref="GP78:IL78" si="42">GP48</f>
        <v>52596</v>
      </c>
      <c r="GQ78" s="764">
        <f t="shared" si="42"/>
        <v>52627</v>
      </c>
      <c r="GR78" s="764">
        <f t="shared" si="42"/>
        <v>52656</v>
      </c>
      <c r="GS78" s="764">
        <f t="shared" si="42"/>
        <v>52687</v>
      </c>
      <c r="GT78" s="764">
        <f t="shared" si="42"/>
        <v>52717</v>
      </c>
      <c r="GU78" s="764">
        <f t="shared" si="42"/>
        <v>52748</v>
      </c>
      <c r="GV78" s="764">
        <f t="shared" si="42"/>
        <v>52778</v>
      </c>
      <c r="GW78" s="764">
        <f t="shared" si="42"/>
        <v>52809</v>
      </c>
      <c r="GX78" s="764">
        <f t="shared" si="42"/>
        <v>52840</v>
      </c>
      <c r="GY78" s="764">
        <f t="shared" si="42"/>
        <v>52870</v>
      </c>
      <c r="GZ78" s="764">
        <f t="shared" si="42"/>
        <v>52901</v>
      </c>
      <c r="HA78" s="764">
        <f t="shared" si="42"/>
        <v>52931</v>
      </c>
      <c r="HB78" s="764">
        <f t="shared" si="42"/>
        <v>52962</v>
      </c>
      <c r="HC78" s="764">
        <f t="shared" si="42"/>
        <v>52993</v>
      </c>
      <c r="HD78" s="764">
        <f t="shared" si="42"/>
        <v>53021</v>
      </c>
      <c r="HE78" s="764">
        <f t="shared" si="42"/>
        <v>53052</v>
      </c>
      <c r="HF78" s="764">
        <f t="shared" si="42"/>
        <v>53082</v>
      </c>
      <c r="HG78" s="764">
        <f t="shared" si="42"/>
        <v>53113</v>
      </c>
      <c r="HH78" s="764">
        <f t="shared" si="42"/>
        <v>53143</v>
      </c>
      <c r="HI78" s="764">
        <f t="shared" si="42"/>
        <v>53174</v>
      </c>
      <c r="HJ78" s="764">
        <f t="shared" si="42"/>
        <v>53205</v>
      </c>
      <c r="HK78" s="764">
        <f t="shared" si="42"/>
        <v>53235</v>
      </c>
      <c r="HL78" s="764">
        <f t="shared" si="42"/>
        <v>53266</v>
      </c>
      <c r="HM78" s="764">
        <f t="shared" si="42"/>
        <v>53296</v>
      </c>
      <c r="HN78" s="764">
        <f t="shared" si="42"/>
        <v>53327</v>
      </c>
      <c r="HO78" s="764">
        <f t="shared" si="42"/>
        <v>53358</v>
      </c>
      <c r="HP78" s="764">
        <f t="shared" si="42"/>
        <v>53386</v>
      </c>
      <c r="HQ78" s="764">
        <f t="shared" si="42"/>
        <v>53417</v>
      </c>
      <c r="HR78" s="764">
        <f t="shared" si="42"/>
        <v>53447</v>
      </c>
      <c r="HS78" s="764">
        <f t="shared" si="42"/>
        <v>53478</v>
      </c>
      <c r="HT78" s="764">
        <f t="shared" si="42"/>
        <v>53508</v>
      </c>
      <c r="HU78" s="764">
        <f t="shared" si="42"/>
        <v>53539</v>
      </c>
      <c r="HV78" s="764">
        <f t="shared" si="42"/>
        <v>53570</v>
      </c>
      <c r="HW78" s="764">
        <f t="shared" si="42"/>
        <v>53600</v>
      </c>
      <c r="HX78" s="764">
        <f t="shared" si="42"/>
        <v>53631</v>
      </c>
      <c r="HY78" s="764">
        <f t="shared" si="42"/>
        <v>53661</v>
      </c>
      <c r="HZ78" s="764">
        <f t="shared" si="42"/>
        <v>53692</v>
      </c>
      <c r="IA78" s="764">
        <f t="shared" si="42"/>
        <v>53723</v>
      </c>
      <c r="IB78" s="764">
        <f t="shared" si="42"/>
        <v>53751</v>
      </c>
      <c r="IC78" s="764">
        <f t="shared" si="42"/>
        <v>53782</v>
      </c>
      <c r="ID78" s="764">
        <f t="shared" si="42"/>
        <v>53812</v>
      </c>
      <c r="IE78" s="764">
        <f t="shared" si="42"/>
        <v>53843</v>
      </c>
      <c r="IF78" s="764">
        <f t="shared" si="42"/>
        <v>53873</v>
      </c>
      <c r="IG78" s="764">
        <f t="shared" si="42"/>
        <v>53904</v>
      </c>
      <c r="IH78" s="764">
        <f t="shared" si="42"/>
        <v>53935</v>
      </c>
      <c r="II78" s="764">
        <f t="shared" si="42"/>
        <v>53965</v>
      </c>
      <c r="IJ78" s="764">
        <f t="shared" si="42"/>
        <v>53996</v>
      </c>
      <c r="IK78" s="764">
        <f t="shared" si="42"/>
        <v>54026</v>
      </c>
      <c r="IL78" s="764">
        <f t="shared" si="42"/>
        <v>54057</v>
      </c>
    </row>
    <row r="79" spans="1:247" s="1007" customFormat="1" ht="14">
      <c r="B79" s="1043"/>
      <c r="C79" s="1044"/>
      <c r="D79" s="1045"/>
      <c r="E79" s="1046"/>
      <c r="F79" s="1045"/>
      <c r="G79" s="1045">
        <f t="shared" ref="G79:BR79" si="43">+G49</f>
        <v>46783</v>
      </c>
      <c r="H79" s="1045">
        <f t="shared" si="43"/>
        <v>46811</v>
      </c>
      <c r="I79" s="1045">
        <f t="shared" si="43"/>
        <v>46843</v>
      </c>
      <c r="J79" s="1045">
        <f t="shared" si="43"/>
        <v>46873</v>
      </c>
      <c r="K79" s="1045">
        <f t="shared" si="43"/>
        <v>46904</v>
      </c>
      <c r="L79" s="1045">
        <f t="shared" si="43"/>
        <v>46934</v>
      </c>
      <c r="M79" s="1045">
        <f t="shared" si="43"/>
        <v>46965</v>
      </c>
      <c r="N79" s="1045">
        <f t="shared" si="43"/>
        <v>46996</v>
      </c>
      <c r="O79" s="1045">
        <f t="shared" si="43"/>
        <v>47026</v>
      </c>
      <c r="P79" s="1045">
        <f t="shared" si="43"/>
        <v>47057</v>
      </c>
      <c r="Q79" s="1045">
        <f t="shared" si="43"/>
        <v>47087</v>
      </c>
      <c r="R79" s="1045">
        <f t="shared" si="43"/>
        <v>47118</v>
      </c>
      <c r="S79" s="1045">
        <f t="shared" si="43"/>
        <v>47149</v>
      </c>
      <c r="T79" s="1045">
        <f t="shared" si="43"/>
        <v>47177</v>
      </c>
      <c r="U79" s="1045">
        <f t="shared" si="43"/>
        <v>47208</v>
      </c>
      <c r="V79" s="1045">
        <f t="shared" si="43"/>
        <v>47238</v>
      </c>
      <c r="W79" s="1045">
        <f t="shared" si="43"/>
        <v>47269</v>
      </c>
      <c r="X79" s="1045">
        <f t="shared" si="43"/>
        <v>47299</v>
      </c>
      <c r="Y79" s="1045">
        <f t="shared" si="43"/>
        <v>47330</v>
      </c>
      <c r="Z79" s="1045">
        <f t="shared" si="43"/>
        <v>47361</v>
      </c>
      <c r="AA79" s="1045">
        <f t="shared" si="43"/>
        <v>47391</v>
      </c>
      <c r="AB79" s="1045">
        <f t="shared" si="43"/>
        <v>47422</v>
      </c>
      <c r="AC79" s="1045">
        <f t="shared" si="43"/>
        <v>47452</v>
      </c>
      <c r="AD79" s="1045">
        <f t="shared" si="43"/>
        <v>47483</v>
      </c>
      <c r="AE79" s="1045">
        <f t="shared" si="43"/>
        <v>47514</v>
      </c>
      <c r="AF79" s="1045">
        <f t="shared" si="43"/>
        <v>47542</v>
      </c>
      <c r="AG79" s="1045">
        <f t="shared" si="43"/>
        <v>47573</v>
      </c>
      <c r="AH79" s="1045">
        <f t="shared" si="43"/>
        <v>47603</v>
      </c>
      <c r="AI79" s="1045">
        <f t="shared" si="43"/>
        <v>47634</v>
      </c>
      <c r="AJ79" s="1045">
        <f t="shared" si="43"/>
        <v>47664</v>
      </c>
      <c r="AK79" s="1045">
        <f t="shared" si="43"/>
        <v>47695</v>
      </c>
      <c r="AL79" s="1045">
        <f t="shared" si="43"/>
        <v>47726</v>
      </c>
      <c r="AM79" s="1045">
        <f t="shared" si="43"/>
        <v>47756</v>
      </c>
      <c r="AN79" s="1045">
        <f t="shared" si="43"/>
        <v>47787</v>
      </c>
      <c r="AO79" s="1045">
        <f t="shared" si="43"/>
        <v>47817</v>
      </c>
      <c r="AP79" s="1045">
        <f t="shared" si="43"/>
        <v>47848</v>
      </c>
      <c r="AQ79" s="1045">
        <f t="shared" si="43"/>
        <v>47879</v>
      </c>
      <c r="AR79" s="1045">
        <f t="shared" si="43"/>
        <v>47907</v>
      </c>
      <c r="AS79" s="1045">
        <f t="shared" si="43"/>
        <v>47938</v>
      </c>
      <c r="AT79" s="1045">
        <f t="shared" si="43"/>
        <v>47968</v>
      </c>
      <c r="AU79" s="1045">
        <f t="shared" si="43"/>
        <v>47999</v>
      </c>
      <c r="AV79" s="1045">
        <f t="shared" si="43"/>
        <v>48029</v>
      </c>
      <c r="AW79" s="1045">
        <f t="shared" si="43"/>
        <v>48060</v>
      </c>
      <c r="AX79" s="1045">
        <f t="shared" si="43"/>
        <v>48091</v>
      </c>
      <c r="AY79" s="1045">
        <f t="shared" si="43"/>
        <v>48121</v>
      </c>
      <c r="AZ79" s="1045">
        <f t="shared" si="43"/>
        <v>48152</v>
      </c>
      <c r="BA79" s="1045">
        <f t="shared" si="43"/>
        <v>48182</v>
      </c>
      <c r="BB79" s="1045">
        <f t="shared" si="43"/>
        <v>48213</v>
      </c>
      <c r="BC79" s="1045">
        <f t="shared" si="43"/>
        <v>48244</v>
      </c>
      <c r="BD79" s="1045">
        <f t="shared" si="43"/>
        <v>48272</v>
      </c>
      <c r="BE79" s="1045">
        <f t="shared" si="43"/>
        <v>48304</v>
      </c>
      <c r="BF79" s="1045">
        <f t="shared" si="43"/>
        <v>48334</v>
      </c>
      <c r="BG79" s="1045">
        <f t="shared" si="43"/>
        <v>48365</v>
      </c>
      <c r="BH79" s="1045">
        <f t="shared" si="43"/>
        <v>48395</v>
      </c>
      <c r="BI79" s="1045">
        <f t="shared" si="43"/>
        <v>48426</v>
      </c>
      <c r="BJ79" s="1045">
        <f t="shared" si="43"/>
        <v>48457</v>
      </c>
      <c r="BK79" s="1045">
        <f t="shared" si="43"/>
        <v>48487</v>
      </c>
      <c r="BL79" s="1045">
        <f t="shared" si="43"/>
        <v>48518</v>
      </c>
      <c r="BM79" s="1045">
        <f t="shared" si="43"/>
        <v>48548</v>
      </c>
      <c r="BN79" s="1045">
        <f t="shared" si="43"/>
        <v>48579</v>
      </c>
      <c r="BO79" s="1045">
        <f t="shared" si="43"/>
        <v>48610</v>
      </c>
      <c r="BP79" s="1045">
        <f t="shared" si="43"/>
        <v>48638</v>
      </c>
      <c r="BQ79" s="1045">
        <f t="shared" si="43"/>
        <v>48669</v>
      </c>
      <c r="BR79" s="1045">
        <f t="shared" si="43"/>
        <v>48699</v>
      </c>
      <c r="BS79" s="1045">
        <f t="shared" ref="BS79:ED79" si="44">+BS49</f>
        <v>48730</v>
      </c>
      <c r="BT79" s="1045">
        <f t="shared" si="44"/>
        <v>48760</v>
      </c>
      <c r="BU79" s="1045">
        <f t="shared" si="44"/>
        <v>48791</v>
      </c>
      <c r="BV79" s="1045">
        <f t="shared" si="44"/>
        <v>48822</v>
      </c>
      <c r="BW79" s="1045">
        <f t="shared" si="44"/>
        <v>48852</v>
      </c>
      <c r="BX79" s="1045">
        <f t="shared" si="44"/>
        <v>48883</v>
      </c>
      <c r="BY79" s="1045">
        <f t="shared" si="44"/>
        <v>48913</v>
      </c>
      <c r="BZ79" s="1045">
        <f t="shared" si="44"/>
        <v>48944</v>
      </c>
      <c r="CA79" s="1045">
        <f t="shared" si="44"/>
        <v>48975</v>
      </c>
      <c r="CB79" s="1045">
        <f t="shared" si="44"/>
        <v>49003</v>
      </c>
      <c r="CC79" s="1045">
        <f t="shared" si="44"/>
        <v>49034</v>
      </c>
      <c r="CD79" s="1045">
        <f t="shared" si="44"/>
        <v>49064</v>
      </c>
      <c r="CE79" s="1045">
        <f t="shared" si="44"/>
        <v>49095</v>
      </c>
      <c r="CF79" s="1045">
        <f t="shared" si="44"/>
        <v>49125</v>
      </c>
      <c r="CG79" s="1045">
        <f t="shared" si="44"/>
        <v>49156</v>
      </c>
      <c r="CH79" s="1045">
        <f t="shared" si="44"/>
        <v>49187</v>
      </c>
      <c r="CI79" s="1045">
        <f t="shared" si="44"/>
        <v>49217</v>
      </c>
      <c r="CJ79" s="1045">
        <f t="shared" si="44"/>
        <v>49248</v>
      </c>
      <c r="CK79" s="1045">
        <f t="shared" si="44"/>
        <v>49278</v>
      </c>
      <c r="CL79" s="1045">
        <f t="shared" si="44"/>
        <v>49309</v>
      </c>
      <c r="CM79" s="1045">
        <f t="shared" si="44"/>
        <v>49340</v>
      </c>
      <c r="CN79" s="1045">
        <f t="shared" si="44"/>
        <v>49368</v>
      </c>
      <c r="CO79" s="1045">
        <f t="shared" si="44"/>
        <v>49399</v>
      </c>
      <c r="CP79" s="1045">
        <f t="shared" si="44"/>
        <v>49429</v>
      </c>
      <c r="CQ79" s="1045">
        <f t="shared" si="44"/>
        <v>49460</v>
      </c>
      <c r="CR79" s="1045">
        <f t="shared" si="44"/>
        <v>49490</v>
      </c>
      <c r="CS79" s="1045">
        <f t="shared" si="44"/>
        <v>49521</v>
      </c>
      <c r="CT79" s="1045">
        <f t="shared" si="44"/>
        <v>49552</v>
      </c>
      <c r="CU79" s="1045">
        <f t="shared" si="44"/>
        <v>49582</v>
      </c>
      <c r="CV79" s="1045">
        <f t="shared" si="44"/>
        <v>49613</v>
      </c>
      <c r="CW79" s="1045">
        <f t="shared" si="44"/>
        <v>49643</v>
      </c>
      <c r="CX79" s="1045">
        <f t="shared" si="44"/>
        <v>49674</v>
      </c>
      <c r="CY79" s="1045">
        <f t="shared" si="44"/>
        <v>49705</v>
      </c>
      <c r="CZ79" s="1045">
        <f t="shared" si="44"/>
        <v>49733</v>
      </c>
      <c r="DA79" s="1045">
        <f t="shared" si="44"/>
        <v>49765</v>
      </c>
      <c r="DB79" s="1045">
        <f t="shared" si="44"/>
        <v>49795</v>
      </c>
      <c r="DC79" s="1045">
        <f t="shared" si="44"/>
        <v>49826</v>
      </c>
      <c r="DD79" s="1045">
        <f t="shared" si="44"/>
        <v>49856</v>
      </c>
      <c r="DE79" s="1045">
        <f t="shared" si="44"/>
        <v>49887</v>
      </c>
      <c r="DF79" s="1045">
        <f t="shared" si="44"/>
        <v>49918</v>
      </c>
      <c r="DG79" s="1045">
        <f t="shared" si="44"/>
        <v>49948</v>
      </c>
      <c r="DH79" s="1045">
        <f t="shared" si="44"/>
        <v>49979</v>
      </c>
      <c r="DI79" s="1045">
        <f t="shared" si="44"/>
        <v>50009</v>
      </c>
      <c r="DJ79" s="1045">
        <f t="shared" si="44"/>
        <v>50040</v>
      </c>
      <c r="DK79" s="1045">
        <f t="shared" si="44"/>
        <v>50071</v>
      </c>
      <c r="DL79" s="1045">
        <f t="shared" si="44"/>
        <v>50099</v>
      </c>
      <c r="DM79" s="1045">
        <f t="shared" si="44"/>
        <v>50130</v>
      </c>
      <c r="DN79" s="1045">
        <f t="shared" si="44"/>
        <v>50160</v>
      </c>
      <c r="DO79" s="1045">
        <f t="shared" si="44"/>
        <v>50191</v>
      </c>
      <c r="DP79" s="1045">
        <f t="shared" si="44"/>
        <v>50221</v>
      </c>
      <c r="DQ79" s="1045">
        <f t="shared" si="44"/>
        <v>50252</v>
      </c>
      <c r="DR79" s="1045">
        <f t="shared" si="44"/>
        <v>50283</v>
      </c>
      <c r="DS79" s="1045">
        <f t="shared" si="44"/>
        <v>50313</v>
      </c>
      <c r="DT79" s="1045">
        <f t="shared" si="44"/>
        <v>50344</v>
      </c>
      <c r="DU79" s="1045">
        <f t="shared" si="44"/>
        <v>50374</v>
      </c>
      <c r="DV79" s="1045">
        <f t="shared" si="44"/>
        <v>50405</v>
      </c>
      <c r="DW79" s="1045">
        <f t="shared" si="44"/>
        <v>50436</v>
      </c>
      <c r="DX79" s="1045">
        <f t="shared" si="44"/>
        <v>50464</v>
      </c>
      <c r="DY79" s="1045">
        <f t="shared" si="44"/>
        <v>50495</v>
      </c>
      <c r="DZ79" s="1045">
        <f t="shared" si="44"/>
        <v>50525</v>
      </c>
      <c r="EA79" s="1045">
        <f t="shared" si="44"/>
        <v>50556</v>
      </c>
      <c r="EB79" s="1045">
        <f t="shared" si="44"/>
        <v>50586</v>
      </c>
      <c r="EC79" s="1045">
        <f t="shared" si="44"/>
        <v>50617</v>
      </c>
      <c r="ED79" s="1045">
        <f t="shared" si="44"/>
        <v>50648</v>
      </c>
      <c r="EE79" s="1045">
        <f t="shared" ref="EE79:GP79" si="45">+EE49</f>
        <v>50678</v>
      </c>
      <c r="EF79" s="1045">
        <f t="shared" si="45"/>
        <v>50709</v>
      </c>
      <c r="EG79" s="1045">
        <f t="shared" si="45"/>
        <v>50739</v>
      </c>
      <c r="EH79" s="1045">
        <f t="shared" si="45"/>
        <v>50770</v>
      </c>
      <c r="EI79" s="1045">
        <f t="shared" si="45"/>
        <v>50801</v>
      </c>
      <c r="EJ79" s="1045">
        <f t="shared" si="45"/>
        <v>50829</v>
      </c>
      <c r="EK79" s="1045">
        <f t="shared" si="45"/>
        <v>50860</v>
      </c>
      <c r="EL79" s="1045">
        <f t="shared" si="45"/>
        <v>50890</v>
      </c>
      <c r="EM79" s="1045">
        <f t="shared" si="45"/>
        <v>50921</v>
      </c>
      <c r="EN79" s="1045">
        <f t="shared" si="45"/>
        <v>50951</v>
      </c>
      <c r="EO79" s="1045">
        <f t="shared" si="45"/>
        <v>50982</v>
      </c>
      <c r="EP79" s="1045">
        <f t="shared" si="45"/>
        <v>51013</v>
      </c>
      <c r="EQ79" s="1045">
        <f t="shared" si="45"/>
        <v>51043</v>
      </c>
      <c r="ER79" s="1045">
        <f t="shared" si="45"/>
        <v>51074</v>
      </c>
      <c r="ES79" s="1045">
        <f t="shared" si="45"/>
        <v>51104</v>
      </c>
      <c r="ET79" s="1045">
        <f t="shared" si="45"/>
        <v>51135</v>
      </c>
      <c r="EU79" s="1045">
        <f t="shared" si="45"/>
        <v>51166</v>
      </c>
      <c r="EV79" s="1045">
        <f t="shared" si="45"/>
        <v>51194</v>
      </c>
      <c r="EW79" s="1045">
        <f t="shared" si="45"/>
        <v>51226</v>
      </c>
      <c r="EX79" s="1045">
        <f t="shared" si="45"/>
        <v>51256</v>
      </c>
      <c r="EY79" s="1045">
        <f t="shared" si="45"/>
        <v>51287</v>
      </c>
      <c r="EZ79" s="1045">
        <f t="shared" si="45"/>
        <v>51317</v>
      </c>
      <c r="FA79" s="1045">
        <f t="shared" si="45"/>
        <v>51348</v>
      </c>
      <c r="FB79" s="1045">
        <f t="shared" si="45"/>
        <v>51379</v>
      </c>
      <c r="FC79" s="1045">
        <f t="shared" si="45"/>
        <v>51409</v>
      </c>
      <c r="FD79" s="1045">
        <f t="shared" si="45"/>
        <v>51440</v>
      </c>
      <c r="FE79" s="1045">
        <f t="shared" si="45"/>
        <v>51470</v>
      </c>
      <c r="FF79" s="1045">
        <f t="shared" si="45"/>
        <v>51501</v>
      </c>
      <c r="FG79" s="1045">
        <f t="shared" si="45"/>
        <v>51532</v>
      </c>
      <c r="FH79" s="1045">
        <f t="shared" si="45"/>
        <v>51560</v>
      </c>
      <c r="FI79" s="1045">
        <f t="shared" si="45"/>
        <v>51591</v>
      </c>
      <c r="FJ79" s="1045">
        <f t="shared" si="45"/>
        <v>51621</v>
      </c>
      <c r="FK79" s="1045">
        <f t="shared" si="45"/>
        <v>51652</v>
      </c>
      <c r="FL79" s="1045">
        <f t="shared" si="45"/>
        <v>51682</v>
      </c>
      <c r="FM79" s="1045">
        <f t="shared" si="45"/>
        <v>51713</v>
      </c>
      <c r="FN79" s="1045">
        <f t="shared" si="45"/>
        <v>51744</v>
      </c>
      <c r="FO79" s="1045">
        <f t="shared" si="45"/>
        <v>51774</v>
      </c>
      <c r="FP79" s="1045">
        <f t="shared" si="45"/>
        <v>51805</v>
      </c>
      <c r="FQ79" s="1045">
        <f t="shared" si="45"/>
        <v>51835</v>
      </c>
      <c r="FR79" s="1045">
        <f t="shared" si="45"/>
        <v>51866</v>
      </c>
      <c r="FS79" s="1045">
        <f t="shared" si="45"/>
        <v>51897</v>
      </c>
      <c r="FT79" s="1045">
        <f t="shared" si="45"/>
        <v>51925</v>
      </c>
      <c r="FU79" s="1045">
        <f t="shared" si="45"/>
        <v>51956</v>
      </c>
      <c r="FV79" s="1045">
        <f t="shared" si="45"/>
        <v>51986</v>
      </c>
      <c r="FW79" s="1045">
        <f t="shared" si="45"/>
        <v>52017</v>
      </c>
      <c r="FX79" s="1045">
        <f t="shared" si="45"/>
        <v>52047</v>
      </c>
      <c r="FY79" s="1045">
        <f t="shared" si="45"/>
        <v>52078</v>
      </c>
      <c r="FZ79" s="1045">
        <f t="shared" si="45"/>
        <v>52109</v>
      </c>
      <c r="GA79" s="1045">
        <f t="shared" si="45"/>
        <v>52139</v>
      </c>
      <c r="GB79" s="1045">
        <f t="shared" si="45"/>
        <v>52170</v>
      </c>
      <c r="GC79" s="1045">
        <f t="shared" si="45"/>
        <v>52200</v>
      </c>
      <c r="GD79" s="1045">
        <f t="shared" si="45"/>
        <v>52231</v>
      </c>
      <c r="GE79" s="1045">
        <f t="shared" si="45"/>
        <v>52262</v>
      </c>
      <c r="GF79" s="1045">
        <f t="shared" si="45"/>
        <v>52290</v>
      </c>
      <c r="GG79" s="1045">
        <f t="shared" si="45"/>
        <v>52321</v>
      </c>
      <c r="GH79" s="1045">
        <f t="shared" si="45"/>
        <v>52351</v>
      </c>
      <c r="GI79" s="1045">
        <f t="shared" si="45"/>
        <v>52382</v>
      </c>
      <c r="GJ79" s="1045">
        <f t="shared" si="45"/>
        <v>52412</v>
      </c>
      <c r="GK79" s="1045">
        <f t="shared" si="45"/>
        <v>52443</v>
      </c>
      <c r="GL79" s="1045">
        <f t="shared" si="45"/>
        <v>52474</v>
      </c>
      <c r="GM79" s="1045">
        <f t="shared" si="45"/>
        <v>52504</v>
      </c>
      <c r="GN79" s="1045">
        <f t="shared" si="45"/>
        <v>52535</v>
      </c>
      <c r="GO79" s="1045">
        <f t="shared" si="45"/>
        <v>52565</v>
      </c>
      <c r="GP79" s="1045">
        <f t="shared" si="45"/>
        <v>52596</v>
      </c>
      <c r="GQ79" s="1045">
        <f t="shared" ref="GQ79:IL79" si="46">+GQ49</f>
        <v>52627</v>
      </c>
      <c r="GR79" s="1045">
        <f t="shared" si="46"/>
        <v>52655</v>
      </c>
      <c r="GS79" s="1045">
        <f t="shared" si="46"/>
        <v>52687</v>
      </c>
      <c r="GT79" s="1045">
        <f t="shared" si="46"/>
        <v>52717</v>
      </c>
      <c r="GU79" s="1045">
        <f t="shared" si="46"/>
        <v>52748</v>
      </c>
      <c r="GV79" s="1045">
        <f t="shared" si="46"/>
        <v>52778</v>
      </c>
      <c r="GW79" s="1045">
        <f t="shared" si="46"/>
        <v>52809</v>
      </c>
      <c r="GX79" s="1045">
        <f t="shared" si="46"/>
        <v>52840</v>
      </c>
      <c r="GY79" s="1045">
        <f t="shared" si="46"/>
        <v>52870</v>
      </c>
      <c r="GZ79" s="1045">
        <f t="shared" si="46"/>
        <v>52901</v>
      </c>
      <c r="HA79" s="1045">
        <f t="shared" si="46"/>
        <v>52931</v>
      </c>
      <c r="HB79" s="1045">
        <f t="shared" si="46"/>
        <v>52962</v>
      </c>
      <c r="HC79" s="1045">
        <f t="shared" si="46"/>
        <v>52993</v>
      </c>
      <c r="HD79" s="1045">
        <f t="shared" si="46"/>
        <v>53021</v>
      </c>
      <c r="HE79" s="1045">
        <f t="shared" si="46"/>
        <v>53052</v>
      </c>
      <c r="HF79" s="1045">
        <f t="shared" si="46"/>
        <v>53082</v>
      </c>
      <c r="HG79" s="1045">
        <f t="shared" si="46"/>
        <v>53113</v>
      </c>
      <c r="HH79" s="1045">
        <f t="shared" si="46"/>
        <v>53143</v>
      </c>
      <c r="HI79" s="1045">
        <f t="shared" si="46"/>
        <v>53174</v>
      </c>
      <c r="HJ79" s="1045">
        <f t="shared" si="46"/>
        <v>53205</v>
      </c>
      <c r="HK79" s="1045">
        <f t="shared" si="46"/>
        <v>53235</v>
      </c>
      <c r="HL79" s="1045">
        <f t="shared" si="46"/>
        <v>53266</v>
      </c>
      <c r="HM79" s="1045">
        <f t="shared" si="46"/>
        <v>53296</v>
      </c>
      <c r="HN79" s="1045">
        <f t="shared" si="46"/>
        <v>53327</v>
      </c>
      <c r="HO79" s="1045">
        <f t="shared" si="46"/>
        <v>53358</v>
      </c>
      <c r="HP79" s="1045">
        <f t="shared" si="46"/>
        <v>53386</v>
      </c>
      <c r="HQ79" s="1045">
        <f t="shared" si="46"/>
        <v>53417</v>
      </c>
      <c r="HR79" s="1045">
        <f t="shared" si="46"/>
        <v>53447</v>
      </c>
      <c r="HS79" s="1045">
        <f t="shared" si="46"/>
        <v>53478</v>
      </c>
      <c r="HT79" s="1045">
        <f t="shared" si="46"/>
        <v>53508</v>
      </c>
      <c r="HU79" s="1045">
        <f t="shared" si="46"/>
        <v>53539</v>
      </c>
      <c r="HV79" s="1045">
        <f t="shared" si="46"/>
        <v>53570</v>
      </c>
      <c r="HW79" s="1045">
        <f t="shared" si="46"/>
        <v>53600</v>
      </c>
      <c r="HX79" s="1045">
        <f t="shared" si="46"/>
        <v>53631</v>
      </c>
      <c r="HY79" s="1045">
        <f t="shared" si="46"/>
        <v>53661</v>
      </c>
      <c r="HZ79" s="1045">
        <f t="shared" si="46"/>
        <v>53692</v>
      </c>
      <c r="IA79" s="1045">
        <f t="shared" si="46"/>
        <v>53723</v>
      </c>
      <c r="IB79" s="1045">
        <f t="shared" si="46"/>
        <v>53751</v>
      </c>
      <c r="IC79" s="1045">
        <f t="shared" si="46"/>
        <v>53782</v>
      </c>
      <c r="ID79" s="1045">
        <f t="shared" si="46"/>
        <v>53812</v>
      </c>
      <c r="IE79" s="1045">
        <f t="shared" si="46"/>
        <v>53843</v>
      </c>
      <c r="IF79" s="1045">
        <f t="shared" si="46"/>
        <v>53873</v>
      </c>
      <c r="IG79" s="1045">
        <f t="shared" si="46"/>
        <v>53904</v>
      </c>
      <c r="IH79" s="1045">
        <f t="shared" si="46"/>
        <v>53935</v>
      </c>
      <c r="II79" s="1045">
        <f t="shared" si="46"/>
        <v>53965</v>
      </c>
      <c r="IJ79" s="1045">
        <f t="shared" si="46"/>
        <v>53996</v>
      </c>
      <c r="IK79" s="1045">
        <f t="shared" si="46"/>
        <v>54026</v>
      </c>
      <c r="IL79" s="1045">
        <f t="shared" si="46"/>
        <v>54057</v>
      </c>
    </row>
    <row r="80" spans="1:247" s="593" customFormat="1" ht="14">
      <c r="B80" s="765"/>
      <c r="C80" s="766"/>
      <c r="D80" s="767"/>
      <c r="E80" s="771" t="s">
        <v>653</v>
      </c>
      <c r="F80" s="768">
        <f t="shared" ref="F80:BQ80" si="47">F50</f>
        <v>0</v>
      </c>
      <c r="G80" s="768">
        <f t="shared" si="47"/>
        <v>0</v>
      </c>
      <c r="H80" s="768">
        <f t="shared" si="47"/>
        <v>0</v>
      </c>
      <c r="I80" s="768">
        <f t="shared" si="47"/>
        <v>0</v>
      </c>
      <c r="J80" s="768">
        <f t="shared" si="47"/>
        <v>0</v>
      </c>
      <c r="K80" s="768">
        <f t="shared" si="47"/>
        <v>0</v>
      </c>
      <c r="L80" s="768">
        <f t="shared" si="47"/>
        <v>0</v>
      </c>
      <c r="M80" s="768">
        <f t="shared" si="47"/>
        <v>0</v>
      </c>
      <c r="N80" s="768">
        <f t="shared" si="47"/>
        <v>0</v>
      </c>
      <c r="O80" s="768">
        <f t="shared" si="47"/>
        <v>0</v>
      </c>
      <c r="P80" s="768">
        <f t="shared" si="47"/>
        <v>0</v>
      </c>
      <c r="Q80" s="768">
        <f t="shared" si="47"/>
        <v>0</v>
      </c>
      <c r="R80" s="768">
        <f t="shared" si="47"/>
        <v>0</v>
      </c>
      <c r="S80" s="768">
        <f t="shared" si="47"/>
        <v>0</v>
      </c>
      <c r="T80" s="768">
        <f t="shared" si="47"/>
        <v>0</v>
      </c>
      <c r="U80" s="768">
        <f t="shared" si="47"/>
        <v>0</v>
      </c>
      <c r="V80" s="768">
        <f t="shared" si="47"/>
        <v>0</v>
      </c>
      <c r="W80" s="768">
        <f t="shared" si="47"/>
        <v>0</v>
      </c>
      <c r="X80" s="768">
        <f t="shared" si="47"/>
        <v>0</v>
      </c>
      <c r="Y80" s="768">
        <f t="shared" si="47"/>
        <v>0</v>
      </c>
      <c r="Z80" s="768">
        <f t="shared" si="47"/>
        <v>0</v>
      </c>
      <c r="AA80" s="768">
        <f t="shared" si="47"/>
        <v>0</v>
      </c>
      <c r="AB80" s="768">
        <f t="shared" si="47"/>
        <v>0</v>
      </c>
      <c r="AC80" s="768">
        <f t="shared" si="47"/>
        <v>0</v>
      </c>
      <c r="AD80" s="768">
        <f t="shared" si="47"/>
        <v>0</v>
      </c>
      <c r="AE80" s="768">
        <f t="shared" si="47"/>
        <v>0</v>
      </c>
      <c r="AF80" s="768">
        <f t="shared" si="47"/>
        <v>0</v>
      </c>
      <c r="AG80" s="768">
        <f t="shared" si="47"/>
        <v>0</v>
      </c>
      <c r="AH80" s="768">
        <f t="shared" si="47"/>
        <v>0</v>
      </c>
      <c r="AI80" s="768">
        <f t="shared" si="47"/>
        <v>0</v>
      </c>
      <c r="AJ80" s="768">
        <f t="shared" si="47"/>
        <v>0</v>
      </c>
      <c r="AK80" s="768">
        <f t="shared" si="47"/>
        <v>0</v>
      </c>
      <c r="AL80" s="768">
        <f t="shared" si="47"/>
        <v>1</v>
      </c>
      <c r="AM80" s="768">
        <f t="shared" si="47"/>
        <v>1</v>
      </c>
      <c r="AN80" s="768">
        <f t="shared" si="47"/>
        <v>1</v>
      </c>
      <c r="AO80" s="768">
        <f t="shared" si="47"/>
        <v>1</v>
      </c>
      <c r="AP80" s="768">
        <f t="shared" si="47"/>
        <v>1</v>
      </c>
      <c r="AQ80" s="768">
        <f t="shared" si="47"/>
        <v>1</v>
      </c>
      <c r="AR80" s="768">
        <f t="shared" si="47"/>
        <v>1</v>
      </c>
      <c r="AS80" s="768">
        <f t="shared" si="47"/>
        <v>1</v>
      </c>
      <c r="AT80" s="768">
        <f t="shared" si="47"/>
        <v>1</v>
      </c>
      <c r="AU80" s="768">
        <f t="shared" si="47"/>
        <v>1</v>
      </c>
      <c r="AV80" s="768">
        <f t="shared" si="47"/>
        <v>1</v>
      </c>
      <c r="AW80" s="768">
        <f t="shared" si="47"/>
        <v>1</v>
      </c>
      <c r="AX80" s="768">
        <f t="shared" si="47"/>
        <v>2</v>
      </c>
      <c r="AY80" s="768">
        <f t="shared" si="47"/>
        <v>2</v>
      </c>
      <c r="AZ80" s="768">
        <f t="shared" si="47"/>
        <v>2</v>
      </c>
      <c r="BA80" s="768">
        <f t="shared" si="47"/>
        <v>2</v>
      </c>
      <c r="BB80" s="768">
        <f t="shared" si="47"/>
        <v>2</v>
      </c>
      <c r="BC80" s="768">
        <f t="shared" si="47"/>
        <v>2</v>
      </c>
      <c r="BD80" s="768">
        <f t="shared" si="47"/>
        <v>2</v>
      </c>
      <c r="BE80" s="768">
        <f t="shared" si="47"/>
        <v>2</v>
      </c>
      <c r="BF80" s="768">
        <f t="shared" si="47"/>
        <v>2</v>
      </c>
      <c r="BG80" s="768">
        <f t="shared" si="47"/>
        <v>2</v>
      </c>
      <c r="BH80" s="768">
        <f t="shared" si="47"/>
        <v>2</v>
      </c>
      <c r="BI80" s="768">
        <f t="shared" si="47"/>
        <v>2</v>
      </c>
      <c r="BJ80" s="768">
        <f t="shared" si="47"/>
        <v>3</v>
      </c>
      <c r="BK80" s="768">
        <f t="shared" si="47"/>
        <v>3</v>
      </c>
      <c r="BL80" s="768">
        <f t="shared" si="47"/>
        <v>3</v>
      </c>
      <c r="BM80" s="768">
        <f t="shared" si="47"/>
        <v>3</v>
      </c>
      <c r="BN80" s="768">
        <f t="shared" si="47"/>
        <v>3</v>
      </c>
      <c r="BO80" s="768">
        <f t="shared" si="47"/>
        <v>3</v>
      </c>
      <c r="BP80" s="768">
        <f t="shared" si="47"/>
        <v>3</v>
      </c>
      <c r="BQ80" s="768">
        <f t="shared" si="47"/>
        <v>3</v>
      </c>
      <c r="BR80" s="768">
        <f t="shared" ref="BR80:EC80" si="48">BR50</f>
        <v>3</v>
      </c>
      <c r="BS80" s="768">
        <f t="shared" si="48"/>
        <v>3</v>
      </c>
      <c r="BT80" s="768">
        <f t="shared" si="48"/>
        <v>3</v>
      </c>
      <c r="BU80" s="768">
        <f t="shared" si="48"/>
        <v>3</v>
      </c>
      <c r="BV80" s="768">
        <f t="shared" si="48"/>
        <v>4</v>
      </c>
      <c r="BW80" s="768">
        <f t="shared" si="48"/>
        <v>4</v>
      </c>
      <c r="BX80" s="768">
        <f t="shared" si="48"/>
        <v>4</v>
      </c>
      <c r="BY80" s="768">
        <f t="shared" si="48"/>
        <v>4</v>
      </c>
      <c r="BZ80" s="768">
        <f t="shared" si="48"/>
        <v>4</v>
      </c>
      <c r="CA80" s="768">
        <f t="shared" si="48"/>
        <v>4</v>
      </c>
      <c r="CB80" s="768">
        <f t="shared" si="48"/>
        <v>4</v>
      </c>
      <c r="CC80" s="768">
        <f t="shared" si="48"/>
        <v>4</v>
      </c>
      <c r="CD80" s="768">
        <f t="shared" si="48"/>
        <v>4</v>
      </c>
      <c r="CE80" s="768">
        <f t="shared" si="48"/>
        <v>4</v>
      </c>
      <c r="CF80" s="768">
        <f t="shared" si="48"/>
        <v>4</v>
      </c>
      <c r="CG80" s="768">
        <f t="shared" si="48"/>
        <v>4</v>
      </c>
      <c r="CH80" s="768">
        <f t="shared" si="48"/>
        <v>5</v>
      </c>
      <c r="CI80" s="768">
        <f t="shared" si="48"/>
        <v>5</v>
      </c>
      <c r="CJ80" s="768">
        <f t="shared" si="48"/>
        <v>5</v>
      </c>
      <c r="CK80" s="768">
        <f t="shared" si="48"/>
        <v>5</v>
      </c>
      <c r="CL80" s="768">
        <f t="shared" si="48"/>
        <v>5</v>
      </c>
      <c r="CM80" s="768">
        <f t="shared" si="48"/>
        <v>5</v>
      </c>
      <c r="CN80" s="768">
        <f t="shared" si="48"/>
        <v>5</v>
      </c>
      <c r="CO80" s="768">
        <f t="shared" si="48"/>
        <v>5</v>
      </c>
      <c r="CP80" s="768">
        <f t="shared" si="48"/>
        <v>5</v>
      </c>
      <c r="CQ80" s="768">
        <f t="shared" si="48"/>
        <v>5</v>
      </c>
      <c r="CR80" s="768">
        <f t="shared" si="48"/>
        <v>5</v>
      </c>
      <c r="CS80" s="768">
        <f t="shared" si="48"/>
        <v>5</v>
      </c>
      <c r="CT80" s="768">
        <f t="shared" si="48"/>
        <v>6</v>
      </c>
      <c r="CU80" s="768">
        <f t="shared" si="48"/>
        <v>6</v>
      </c>
      <c r="CV80" s="768">
        <f t="shared" si="48"/>
        <v>6</v>
      </c>
      <c r="CW80" s="768">
        <f t="shared" si="48"/>
        <v>6</v>
      </c>
      <c r="CX80" s="768">
        <f t="shared" si="48"/>
        <v>6</v>
      </c>
      <c r="CY80" s="768">
        <f t="shared" si="48"/>
        <v>6</v>
      </c>
      <c r="CZ80" s="768">
        <f t="shared" si="48"/>
        <v>6</v>
      </c>
      <c r="DA80" s="768">
        <f t="shared" si="48"/>
        <v>6</v>
      </c>
      <c r="DB80" s="768">
        <f t="shared" si="48"/>
        <v>6</v>
      </c>
      <c r="DC80" s="768">
        <f t="shared" si="48"/>
        <v>6</v>
      </c>
      <c r="DD80" s="768">
        <f t="shared" si="48"/>
        <v>6</v>
      </c>
      <c r="DE80" s="768">
        <f t="shared" si="48"/>
        <v>6</v>
      </c>
      <c r="DF80" s="768">
        <f t="shared" si="48"/>
        <v>7</v>
      </c>
      <c r="DG80" s="768">
        <f t="shared" si="48"/>
        <v>7</v>
      </c>
      <c r="DH80" s="768">
        <f t="shared" si="48"/>
        <v>7</v>
      </c>
      <c r="DI80" s="768">
        <f t="shared" si="48"/>
        <v>7</v>
      </c>
      <c r="DJ80" s="768">
        <f t="shared" si="48"/>
        <v>7</v>
      </c>
      <c r="DK80" s="768">
        <f t="shared" si="48"/>
        <v>7</v>
      </c>
      <c r="DL80" s="768">
        <f t="shared" si="48"/>
        <v>7</v>
      </c>
      <c r="DM80" s="768">
        <f t="shared" si="48"/>
        <v>7</v>
      </c>
      <c r="DN80" s="768">
        <f t="shared" si="48"/>
        <v>7</v>
      </c>
      <c r="DO80" s="768">
        <f t="shared" si="48"/>
        <v>7</v>
      </c>
      <c r="DP80" s="768">
        <f t="shared" si="48"/>
        <v>7</v>
      </c>
      <c r="DQ80" s="768">
        <f t="shared" si="48"/>
        <v>7</v>
      </c>
      <c r="DR80" s="768">
        <f t="shared" si="48"/>
        <v>8</v>
      </c>
      <c r="DS80" s="768">
        <f t="shared" si="48"/>
        <v>8</v>
      </c>
      <c r="DT80" s="768">
        <f t="shared" si="48"/>
        <v>8</v>
      </c>
      <c r="DU80" s="768">
        <f t="shared" si="48"/>
        <v>8</v>
      </c>
      <c r="DV80" s="768">
        <f t="shared" si="48"/>
        <v>8</v>
      </c>
      <c r="DW80" s="768">
        <f t="shared" si="48"/>
        <v>8</v>
      </c>
      <c r="DX80" s="768">
        <f t="shared" si="48"/>
        <v>8</v>
      </c>
      <c r="DY80" s="768">
        <f t="shared" si="48"/>
        <v>8</v>
      </c>
      <c r="DZ80" s="768">
        <f t="shared" si="48"/>
        <v>8</v>
      </c>
      <c r="EA80" s="768">
        <f t="shared" si="48"/>
        <v>8</v>
      </c>
      <c r="EB80" s="768">
        <f t="shared" si="48"/>
        <v>8</v>
      </c>
      <c r="EC80" s="768">
        <f t="shared" si="48"/>
        <v>8</v>
      </c>
      <c r="ED80" s="768">
        <f t="shared" ref="ED80:GO80" si="49">ED50</f>
        <v>9</v>
      </c>
      <c r="EE80" s="768">
        <f t="shared" si="49"/>
        <v>9</v>
      </c>
      <c r="EF80" s="768">
        <f t="shared" si="49"/>
        <v>9</v>
      </c>
      <c r="EG80" s="768">
        <f t="shared" si="49"/>
        <v>9</v>
      </c>
      <c r="EH80" s="768">
        <f t="shared" si="49"/>
        <v>9</v>
      </c>
      <c r="EI80" s="768">
        <f t="shared" si="49"/>
        <v>9</v>
      </c>
      <c r="EJ80" s="768">
        <f t="shared" si="49"/>
        <v>9</v>
      </c>
      <c r="EK80" s="768">
        <f t="shared" si="49"/>
        <v>9</v>
      </c>
      <c r="EL80" s="768">
        <f t="shared" si="49"/>
        <v>9</v>
      </c>
      <c r="EM80" s="768">
        <f t="shared" si="49"/>
        <v>9</v>
      </c>
      <c r="EN80" s="768">
        <f t="shared" si="49"/>
        <v>9</v>
      </c>
      <c r="EO80" s="768">
        <f t="shared" si="49"/>
        <v>9</v>
      </c>
      <c r="EP80" s="768">
        <f t="shared" si="49"/>
        <v>10</v>
      </c>
      <c r="EQ80" s="768">
        <f t="shared" si="49"/>
        <v>10</v>
      </c>
      <c r="ER80" s="768">
        <f t="shared" si="49"/>
        <v>10</v>
      </c>
      <c r="ES80" s="768">
        <f t="shared" si="49"/>
        <v>10</v>
      </c>
      <c r="ET80" s="768">
        <f t="shared" si="49"/>
        <v>10</v>
      </c>
      <c r="EU80" s="768">
        <f t="shared" si="49"/>
        <v>10</v>
      </c>
      <c r="EV80" s="768">
        <f t="shared" si="49"/>
        <v>10</v>
      </c>
      <c r="EW80" s="768">
        <f t="shared" si="49"/>
        <v>10</v>
      </c>
      <c r="EX80" s="768">
        <f t="shared" si="49"/>
        <v>10</v>
      </c>
      <c r="EY80" s="768">
        <f t="shared" si="49"/>
        <v>10</v>
      </c>
      <c r="EZ80" s="768">
        <f t="shared" si="49"/>
        <v>10</v>
      </c>
      <c r="FA80" s="768">
        <f t="shared" si="49"/>
        <v>10</v>
      </c>
      <c r="FB80" s="768">
        <f t="shared" si="49"/>
        <v>11</v>
      </c>
      <c r="FC80" s="768">
        <f t="shared" si="49"/>
        <v>11</v>
      </c>
      <c r="FD80" s="768">
        <f t="shared" si="49"/>
        <v>11</v>
      </c>
      <c r="FE80" s="768">
        <f t="shared" si="49"/>
        <v>11</v>
      </c>
      <c r="FF80" s="768">
        <f t="shared" si="49"/>
        <v>11</v>
      </c>
      <c r="FG80" s="768">
        <f t="shared" si="49"/>
        <v>11</v>
      </c>
      <c r="FH80" s="768">
        <f t="shared" si="49"/>
        <v>11</v>
      </c>
      <c r="FI80" s="768">
        <f t="shared" si="49"/>
        <v>11</v>
      </c>
      <c r="FJ80" s="768">
        <f t="shared" si="49"/>
        <v>11</v>
      </c>
      <c r="FK80" s="768">
        <f t="shared" si="49"/>
        <v>11</v>
      </c>
      <c r="FL80" s="768">
        <f t="shared" si="49"/>
        <v>11</v>
      </c>
      <c r="FM80" s="768">
        <f t="shared" si="49"/>
        <v>11</v>
      </c>
      <c r="FN80" s="768">
        <f t="shared" si="49"/>
        <v>12</v>
      </c>
      <c r="FO80" s="768">
        <f t="shared" si="49"/>
        <v>12</v>
      </c>
      <c r="FP80" s="768">
        <f t="shared" si="49"/>
        <v>12</v>
      </c>
      <c r="FQ80" s="768">
        <f t="shared" si="49"/>
        <v>12</v>
      </c>
      <c r="FR80" s="768">
        <f t="shared" si="49"/>
        <v>12</v>
      </c>
      <c r="FS80" s="768">
        <f t="shared" si="49"/>
        <v>12</v>
      </c>
      <c r="FT80" s="768">
        <f t="shared" si="49"/>
        <v>12</v>
      </c>
      <c r="FU80" s="768">
        <f t="shared" si="49"/>
        <v>12</v>
      </c>
      <c r="FV80" s="768">
        <f t="shared" si="49"/>
        <v>12</v>
      </c>
      <c r="FW80" s="768">
        <f t="shared" si="49"/>
        <v>12</v>
      </c>
      <c r="FX80" s="768">
        <f t="shared" si="49"/>
        <v>12</v>
      </c>
      <c r="FY80" s="768">
        <f t="shared" si="49"/>
        <v>12</v>
      </c>
      <c r="FZ80" s="768">
        <f t="shared" si="49"/>
        <v>13</v>
      </c>
      <c r="GA80" s="768">
        <f t="shared" si="49"/>
        <v>13</v>
      </c>
      <c r="GB80" s="768">
        <f t="shared" si="49"/>
        <v>13</v>
      </c>
      <c r="GC80" s="768">
        <f t="shared" si="49"/>
        <v>13</v>
      </c>
      <c r="GD80" s="768">
        <f t="shared" si="49"/>
        <v>13</v>
      </c>
      <c r="GE80" s="768">
        <f t="shared" si="49"/>
        <v>13</v>
      </c>
      <c r="GF80" s="768">
        <f t="shared" si="49"/>
        <v>13</v>
      </c>
      <c r="GG80" s="768">
        <f t="shared" si="49"/>
        <v>13</v>
      </c>
      <c r="GH80" s="768">
        <f t="shared" si="49"/>
        <v>13</v>
      </c>
      <c r="GI80" s="768">
        <f t="shared" si="49"/>
        <v>13</v>
      </c>
      <c r="GJ80" s="768">
        <f t="shared" si="49"/>
        <v>13</v>
      </c>
      <c r="GK80" s="768">
        <f t="shared" si="49"/>
        <v>13</v>
      </c>
      <c r="GL80" s="768">
        <f t="shared" si="49"/>
        <v>14</v>
      </c>
      <c r="GM80" s="768">
        <f t="shared" si="49"/>
        <v>14</v>
      </c>
      <c r="GN80" s="768">
        <f t="shared" si="49"/>
        <v>14</v>
      </c>
      <c r="GO80" s="768">
        <f t="shared" si="49"/>
        <v>14</v>
      </c>
      <c r="GP80" s="768">
        <f t="shared" ref="GP80:IL80" si="50">GP50</f>
        <v>14</v>
      </c>
      <c r="GQ80" s="768">
        <f t="shared" si="50"/>
        <v>14</v>
      </c>
      <c r="GR80" s="768">
        <f t="shared" si="50"/>
        <v>14</v>
      </c>
      <c r="GS80" s="768">
        <f t="shared" si="50"/>
        <v>14</v>
      </c>
      <c r="GT80" s="768">
        <f t="shared" si="50"/>
        <v>14</v>
      </c>
      <c r="GU80" s="768">
        <f t="shared" si="50"/>
        <v>14</v>
      </c>
      <c r="GV80" s="768">
        <f t="shared" si="50"/>
        <v>14</v>
      </c>
      <c r="GW80" s="768">
        <f t="shared" si="50"/>
        <v>14</v>
      </c>
      <c r="GX80" s="768">
        <f t="shared" si="50"/>
        <v>15</v>
      </c>
      <c r="GY80" s="768">
        <f t="shared" si="50"/>
        <v>15</v>
      </c>
      <c r="GZ80" s="768">
        <f t="shared" si="50"/>
        <v>15</v>
      </c>
      <c r="HA80" s="768">
        <f t="shared" si="50"/>
        <v>15</v>
      </c>
      <c r="HB80" s="768">
        <f t="shared" si="50"/>
        <v>15</v>
      </c>
      <c r="HC80" s="768">
        <f t="shared" si="50"/>
        <v>15</v>
      </c>
      <c r="HD80" s="768">
        <f t="shared" si="50"/>
        <v>15</v>
      </c>
      <c r="HE80" s="768">
        <f t="shared" si="50"/>
        <v>15</v>
      </c>
      <c r="HF80" s="768">
        <f t="shared" si="50"/>
        <v>15</v>
      </c>
      <c r="HG80" s="768">
        <f t="shared" si="50"/>
        <v>15</v>
      </c>
      <c r="HH80" s="768">
        <f t="shared" si="50"/>
        <v>15</v>
      </c>
      <c r="HI80" s="768">
        <f t="shared" si="50"/>
        <v>15</v>
      </c>
      <c r="HJ80" s="768">
        <f t="shared" si="50"/>
        <v>16</v>
      </c>
      <c r="HK80" s="768">
        <f t="shared" si="50"/>
        <v>16</v>
      </c>
      <c r="HL80" s="768">
        <f t="shared" si="50"/>
        <v>16</v>
      </c>
      <c r="HM80" s="768">
        <f t="shared" si="50"/>
        <v>16</v>
      </c>
      <c r="HN80" s="768">
        <f t="shared" si="50"/>
        <v>16</v>
      </c>
      <c r="HO80" s="768">
        <f t="shared" si="50"/>
        <v>16</v>
      </c>
      <c r="HP80" s="768">
        <f t="shared" si="50"/>
        <v>16</v>
      </c>
      <c r="HQ80" s="768">
        <f t="shared" si="50"/>
        <v>16</v>
      </c>
      <c r="HR80" s="768">
        <f t="shared" si="50"/>
        <v>16</v>
      </c>
      <c r="HS80" s="768">
        <f t="shared" si="50"/>
        <v>16</v>
      </c>
      <c r="HT80" s="768">
        <f t="shared" si="50"/>
        <v>16</v>
      </c>
      <c r="HU80" s="768">
        <f t="shared" si="50"/>
        <v>16</v>
      </c>
      <c r="HV80" s="768">
        <f t="shared" si="50"/>
        <v>17</v>
      </c>
      <c r="HW80" s="768">
        <f t="shared" si="50"/>
        <v>17</v>
      </c>
      <c r="HX80" s="768">
        <f t="shared" si="50"/>
        <v>17</v>
      </c>
      <c r="HY80" s="768">
        <f t="shared" si="50"/>
        <v>17</v>
      </c>
      <c r="HZ80" s="768">
        <f t="shared" si="50"/>
        <v>17</v>
      </c>
      <c r="IA80" s="768">
        <f t="shared" si="50"/>
        <v>17</v>
      </c>
      <c r="IB80" s="768">
        <f t="shared" si="50"/>
        <v>17</v>
      </c>
      <c r="IC80" s="768">
        <f t="shared" si="50"/>
        <v>17</v>
      </c>
      <c r="ID80" s="768">
        <f t="shared" si="50"/>
        <v>17</v>
      </c>
      <c r="IE80" s="768">
        <f t="shared" si="50"/>
        <v>17</v>
      </c>
      <c r="IF80" s="768">
        <f t="shared" si="50"/>
        <v>17</v>
      </c>
      <c r="IG80" s="768">
        <f t="shared" si="50"/>
        <v>17</v>
      </c>
      <c r="IH80" s="768">
        <f t="shared" si="50"/>
        <v>18</v>
      </c>
      <c r="II80" s="768">
        <f t="shared" si="50"/>
        <v>18</v>
      </c>
      <c r="IJ80" s="768">
        <f t="shared" si="50"/>
        <v>18</v>
      </c>
      <c r="IK80" s="768">
        <f t="shared" si="50"/>
        <v>18</v>
      </c>
      <c r="IL80" s="768">
        <f t="shared" si="50"/>
        <v>18</v>
      </c>
      <c r="IM80" s="1010"/>
    </row>
    <row r="81" spans="1:246" ht="14">
      <c r="D81" s="726" t="s">
        <v>693</v>
      </c>
      <c r="E81" s="781" t="s">
        <v>655</v>
      </c>
    </row>
    <row r="82" spans="1:246">
      <c r="B82" s="569" t="s">
        <v>694</v>
      </c>
      <c r="D82" s="782">
        <f ca="1">IFERROR(E82/E84,0)</f>
        <v>0.64964795566168487</v>
      </c>
      <c r="E82" s="805">
        <f ca="1">SUM(F82:IL82)</f>
        <v>122414233.16890517</v>
      </c>
      <c r="F82" s="591">
        <f>$F$61*$M$15</f>
        <v>0</v>
      </c>
      <c r="G82" s="591">
        <f t="shared" ref="G82:BR82" ca="1" si="51">G137+G155+G174+G181</f>
        <v>-33504679.17981638</v>
      </c>
      <c r="H82" s="591">
        <f t="shared" ca="1" si="51"/>
        <v>-6322350.4774649888</v>
      </c>
      <c r="I82" s="591">
        <f t="shared" ca="1" si="51"/>
        <v>-3539714.9941044934</v>
      </c>
      <c r="J82" s="591">
        <f t="shared" ca="1" si="51"/>
        <v>-3755469.9823500286</v>
      </c>
      <c r="K82" s="591">
        <f t="shared" ca="1" si="51"/>
        <v>-3932653.5420241351</v>
      </c>
      <c r="L82" s="591">
        <f t="shared" ca="1" si="51"/>
        <v>-4060388.5302696694</v>
      </c>
      <c r="M82" s="591">
        <f t="shared" ca="1" si="51"/>
        <v>-4257474.9470866341</v>
      </c>
      <c r="N82" s="591">
        <f t="shared" ca="1" si="51"/>
        <v>-4634514.5376809137</v>
      </c>
      <c r="O82" s="591">
        <f t="shared" ca="1" si="51"/>
        <v>-4830523.9513761308</v>
      </c>
      <c r="P82" s="591">
        <f t="shared" ca="1" si="51"/>
        <v>-5026111.9290671842</v>
      </c>
      <c r="Q82" s="591">
        <f t="shared" ca="1" si="51"/>
        <v>-1406618.6842151911</v>
      </c>
      <c r="R82" s="591">
        <f t="shared" ca="1" si="51"/>
        <v>0</v>
      </c>
      <c r="S82" s="591">
        <f t="shared" ca="1" si="51"/>
        <v>0</v>
      </c>
      <c r="T82" s="591">
        <f t="shared" ca="1" si="51"/>
        <v>0</v>
      </c>
      <c r="U82" s="591">
        <f t="shared" ca="1" si="51"/>
        <v>0</v>
      </c>
      <c r="V82" s="591">
        <f t="shared" ca="1" si="51"/>
        <v>0</v>
      </c>
      <c r="W82" s="591">
        <f t="shared" ca="1" si="51"/>
        <v>0</v>
      </c>
      <c r="X82" s="591">
        <f t="shared" ca="1" si="51"/>
        <v>0</v>
      </c>
      <c r="Y82" s="591">
        <f t="shared" ca="1" si="51"/>
        <v>0</v>
      </c>
      <c r="Z82" s="591">
        <f t="shared" ca="1" si="51"/>
        <v>0</v>
      </c>
      <c r="AA82" s="591">
        <f t="shared" ca="1" si="51"/>
        <v>0</v>
      </c>
      <c r="AB82" s="591">
        <f t="shared" ca="1" si="51"/>
        <v>0</v>
      </c>
      <c r="AC82" s="591">
        <f t="shared" ca="1" si="51"/>
        <v>0</v>
      </c>
      <c r="AD82" s="591">
        <f t="shared" ca="1" si="51"/>
        <v>0</v>
      </c>
      <c r="AE82" s="591">
        <f t="shared" ca="1" si="51"/>
        <v>0</v>
      </c>
      <c r="AF82" s="591">
        <f t="shared" ca="1" si="51"/>
        <v>0</v>
      </c>
      <c r="AG82" s="591">
        <f t="shared" ca="1" si="51"/>
        <v>0</v>
      </c>
      <c r="AH82" s="591">
        <f t="shared" ca="1" si="51"/>
        <v>0</v>
      </c>
      <c r="AI82" s="591">
        <f t="shared" ca="1" si="51"/>
        <v>0</v>
      </c>
      <c r="AJ82" s="591">
        <f t="shared" ca="1" si="51"/>
        <v>0</v>
      </c>
      <c r="AK82" s="591">
        <f t="shared" ca="1" si="51"/>
        <v>0</v>
      </c>
      <c r="AL82" s="591">
        <f t="shared" ca="1" si="51"/>
        <v>385450.90657946456</v>
      </c>
      <c r="AM82" s="591">
        <f t="shared" ca="1" si="51"/>
        <v>343951.19598032592</v>
      </c>
      <c r="AN82" s="591">
        <f t="shared" ca="1" si="51"/>
        <v>336325.6198282644</v>
      </c>
      <c r="AO82" s="591">
        <f t="shared" ca="1" si="51"/>
        <v>334648.92869060102</v>
      </c>
      <c r="AP82" s="591">
        <f t="shared" ca="1" si="51"/>
        <v>331993.7230091599</v>
      </c>
      <c r="AQ82" s="591">
        <f t="shared" ca="1" si="51"/>
        <v>329372.00818014995</v>
      </c>
      <c r="AR82" s="591">
        <f t="shared" ca="1" si="51"/>
        <v>326860.95889622823</v>
      </c>
      <c r="AS82" s="591">
        <f t="shared" ca="1" si="51"/>
        <v>324307.4314212249</v>
      </c>
      <c r="AT82" s="591">
        <f t="shared" ca="1" si="51"/>
        <v>321890.48825006478</v>
      </c>
      <c r="AU82" s="591">
        <f t="shared" ca="1" si="51"/>
        <v>319422.40522783081</v>
      </c>
      <c r="AV82" s="591">
        <f t="shared" ca="1" si="51"/>
        <v>317201.26276152098</v>
      </c>
      <c r="AW82" s="591">
        <f t="shared" ca="1" si="51"/>
        <v>73298667.895785049</v>
      </c>
      <c r="AX82" s="591">
        <f t="shared" ca="1" si="51"/>
        <v>601246.1536523744</v>
      </c>
      <c r="AY82" s="591">
        <f t="shared" ca="1" si="51"/>
        <v>601246.1536523744</v>
      </c>
      <c r="AZ82" s="591">
        <f t="shared" ca="1" si="51"/>
        <v>601246.1536523744</v>
      </c>
      <c r="BA82" s="591">
        <f t="shared" ca="1" si="51"/>
        <v>601246.1536523744</v>
      </c>
      <c r="BB82" s="591">
        <f t="shared" ca="1" si="51"/>
        <v>601246.1536523744</v>
      </c>
      <c r="BC82" s="591">
        <f t="shared" ca="1" si="51"/>
        <v>601246.1536523744</v>
      </c>
      <c r="BD82" s="591">
        <f t="shared" ca="1" si="51"/>
        <v>601246.1536523744</v>
      </c>
      <c r="BE82" s="591">
        <f t="shared" ca="1" si="51"/>
        <v>601246.1536523744</v>
      </c>
      <c r="BF82" s="591">
        <f t="shared" ca="1" si="51"/>
        <v>601246.1536523744</v>
      </c>
      <c r="BG82" s="591">
        <f t="shared" ca="1" si="51"/>
        <v>601246.1536523744</v>
      </c>
      <c r="BH82" s="591">
        <f t="shared" ca="1" si="51"/>
        <v>601246.1536523744</v>
      </c>
      <c r="BI82" s="591">
        <f t="shared" ca="1" si="51"/>
        <v>601246.1536523744</v>
      </c>
      <c r="BJ82" s="591">
        <f t="shared" ca="1" si="51"/>
        <v>648923.52483644686</v>
      </c>
      <c r="BK82" s="591">
        <f t="shared" ca="1" si="51"/>
        <v>648923.52483644686</v>
      </c>
      <c r="BL82" s="591">
        <f t="shared" ca="1" si="51"/>
        <v>648923.52483644686</v>
      </c>
      <c r="BM82" s="591">
        <f t="shared" ca="1" si="51"/>
        <v>648923.52483644686</v>
      </c>
      <c r="BN82" s="591">
        <f t="shared" ca="1" si="51"/>
        <v>648923.52483644686</v>
      </c>
      <c r="BO82" s="591">
        <f t="shared" ca="1" si="51"/>
        <v>648923.52483644686</v>
      </c>
      <c r="BP82" s="591">
        <f t="shared" ca="1" si="51"/>
        <v>648923.52483644686</v>
      </c>
      <c r="BQ82" s="591">
        <f t="shared" ca="1" si="51"/>
        <v>648923.52483644686</v>
      </c>
      <c r="BR82" s="591">
        <f t="shared" ca="1" si="51"/>
        <v>648923.52483644686</v>
      </c>
      <c r="BS82" s="591">
        <f t="shared" ref="BS82:ED82" ca="1" si="52">BS137+BS155+BS174+BS181</f>
        <v>648923.52483644686</v>
      </c>
      <c r="BT82" s="591">
        <f t="shared" ca="1" si="52"/>
        <v>648923.52483644686</v>
      </c>
      <c r="BU82" s="591">
        <f t="shared" ca="1" si="52"/>
        <v>648923.52483644686</v>
      </c>
      <c r="BV82" s="591">
        <f t="shared" ca="1" si="52"/>
        <v>698093.971539472</v>
      </c>
      <c r="BW82" s="591">
        <f t="shared" ca="1" si="52"/>
        <v>698093.97153947188</v>
      </c>
      <c r="BX82" s="591">
        <f t="shared" ca="1" si="52"/>
        <v>698093.97153947176</v>
      </c>
      <c r="BY82" s="591">
        <f t="shared" ca="1" si="52"/>
        <v>698093.97153947188</v>
      </c>
      <c r="BZ82" s="591">
        <f t="shared" ca="1" si="52"/>
        <v>698093.97153947188</v>
      </c>
      <c r="CA82" s="591">
        <f t="shared" ca="1" si="52"/>
        <v>698093.97153947176</v>
      </c>
      <c r="CB82" s="591">
        <f t="shared" ca="1" si="52"/>
        <v>698093.97153947188</v>
      </c>
      <c r="CC82" s="591">
        <f t="shared" ca="1" si="52"/>
        <v>698093.971539472</v>
      </c>
      <c r="CD82" s="591">
        <f t="shared" ca="1" si="52"/>
        <v>698093.97153947188</v>
      </c>
      <c r="CE82" s="591">
        <f t="shared" ca="1" si="52"/>
        <v>698093.97153947188</v>
      </c>
      <c r="CF82" s="591">
        <f t="shared" ca="1" si="52"/>
        <v>698093.971539472</v>
      </c>
      <c r="CG82" s="591">
        <f t="shared" ca="1" si="52"/>
        <v>98033571.270950988</v>
      </c>
      <c r="CH82" s="591">
        <f t="shared" si="52"/>
        <v>0</v>
      </c>
      <c r="CI82" s="591">
        <f t="shared" si="52"/>
        <v>0</v>
      </c>
      <c r="CJ82" s="591">
        <f t="shared" si="52"/>
        <v>0</v>
      </c>
      <c r="CK82" s="591">
        <f t="shared" si="52"/>
        <v>0</v>
      </c>
      <c r="CL82" s="591">
        <f t="shared" si="52"/>
        <v>0</v>
      </c>
      <c r="CM82" s="591">
        <f t="shared" si="52"/>
        <v>0</v>
      </c>
      <c r="CN82" s="591">
        <f t="shared" si="52"/>
        <v>0</v>
      </c>
      <c r="CO82" s="591">
        <f t="shared" si="52"/>
        <v>0</v>
      </c>
      <c r="CP82" s="591">
        <f t="shared" si="52"/>
        <v>0</v>
      </c>
      <c r="CQ82" s="591">
        <f t="shared" si="52"/>
        <v>0</v>
      </c>
      <c r="CR82" s="591">
        <f t="shared" si="52"/>
        <v>0</v>
      </c>
      <c r="CS82" s="591">
        <f t="shared" si="52"/>
        <v>0</v>
      </c>
      <c r="CT82" s="591">
        <f t="shared" si="52"/>
        <v>0</v>
      </c>
      <c r="CU82" s="591">
        <f t="shared" si="52"/>
        <v>0</v>
      </c>
      <c r="CV82" s="591">
        <f t="shared" si="52"/>
        <v>0</v>
      </c>
      <c r="CW82" s="591">
        <f t="shared" si="52"/>
        <v>0</v>
      </c>
      <c r="CX82" s="591">
        <f t="shared" si="52"/>
        <v>0</v>
      </c>
      <c r="CY82" s="591">
        <f t="shared" si="52"/>
        <v>0</v>
      </c>
      <c r="CZ82" s="591">
        <f t="shared" si="52"/>
        <v>0</v>
      </c>
      <c r="DA82" s="591">
        <f t="shared" si="52"/>
        <v>0</v>
      </c>
      <c r="DB82" s="591">
        <f t="shared" si="52"/>
        <v>0</v>
      </c>
      <c r="DC82" s="591">
        <f t="shared" si="52"/>
        <v>0</v>
      </c>
      <c r="DD82" s="591">
        <f t="shared" si="52"/>
        <v>0</v>
      </c>
      <c r="DE82" s="591">
        <f t="shared" si="52"/>
        <v>0</v>
      </c>
      <c r="DF82" s="591">
        <f t="shared" si="52"/>
        <v>0</v>
      </c>
      <c r="DG82" s="591">
        <f t="shared" si="52"/>
        <v>0</v>
      </c>
      <c r="DH82" s="591">
        <f t="shared" si="52"/>
        <v>0</v>
      </c>
      <c r="DI82" s="591">
        <f t="shared" si="52"/>
        <v>0</v>
      </c>
      <c r="DJ82" s="591">
        <f t="shared" si="52"/>
        <v>0</v>
      </c>
      <c r="DK82" s="591">
        <f t="shared" si="52"/>
        <v>0</v>
      </c>
      <c r="DL82" s="591">
        <f t="shared" si="52"/>
        <v>0</v>
      </c>
      <c r="DM82" s="591">
        <f t="shared" si="52"/>
        <v>0</v>
      </c>
      <c r="DN82" s="591">
        <f t="shared" si="52"/>
        <v>0</v>
      </c>
      <c r="DO82" s="591">
        <f t="shared" si="52"/>
        <v>0</v>
      </c>
      <c r="DP82" s="591">
        <f t="shared" si="52"/>
        <v>0</v>
      </c>
      <c r="DQ82" s="591">
        <f t="shared" si="52"/>
        <v>0</v>
      </c>
      <c r="DR82" s="591">
        <f t="shared" si="52"/>
        <v>0</v>
      </c>
      <c r="DS82" s="591">
        <f t="shared" si="52"/>
        <v>0</v>
      </c>
      <c r="DT82" s="591">
        <f t="shared" si="52"/>
        <v>0</v>
      </c>
      <c r="DU82" s="591">
        <f t="shared" si="52"/>
        <v>0</v>
      </c>
      <c r="DV82" s="591">
        <f t="shared" si="52"/>
        <v>0</v>
      </c>
      <c r="DW82" s="591">
        <f t="shared" si="52"/>
        <v>0</v>
      </c>
      <c r="DX82" s="591">
        <f t="shared" si="52"/>
        <v>0</v>
      </c>
      <c r="DY82" s="591">
        <f t="shared" si="52"/>
        <v>0</v>
      </c>
      <c r="DZ82" s="591">
        <f t="shared" si="52"/>
        <v>0</v>
      </c>
      <c r="EA82" s="591">
        <f t="shared" si="52"/>
        <v>0</v>
      </c>
      <c r="EB82" s="591">
        <f t="shared" si="52"/>
        <v>0</v>
      </c>
      <c r="EC82" s="591">
        <f t="shared" si="52"/>
        <v>0</v>
      </c>
      <c r="ED82" s="591">
        <f t="shared" si="52"/>
        <v>0</v>
      </c>
      <c r="EE82" s="591">
        <f t="shared" ref="EE82:GP82" si="53">EE137+EE155+EE174+EE181</f>
        <v>0</v>
      </c>
      <c r="EF82" s="591">
        <f t="shared" si="53"/>
        <v>0</v>
      </c>
      <c r="EG82" s="591">
        <f t="shared" si="53"/>
        <v>0</v>
      </c>
      <c r="EH82" s="591">
        <f t="shared" si="53"/>
        <v>0</v>
      </c>
      <c r="EI82" s="591">
        <f t="shared" si="53"/>
        <v>0</v>
      </c>
      <c r="EJ82" s="591">
        <f t="shared" si="53"/>
        <v>0</v>
      </c>
      <c r="EK82" s="591">
        <f t="shared" si="53"/>
        <v>0</v>
      </c>
      <c r="EL82" s="591">
        <f t="shared" si="53"/>
        <v>0</v>
      </c>
      <c r="EM82" s="591">
        <f t="shared" si="53"/>
        <v>0</v>
      </c>
      <c r="EN82" s="591">
        <f t="shared" si="53"/>
        <v>0</v>
      </c>
      <c r="EO82" s="591">
        <f t="shared" si="53"/>
        <v>0</v>
      </c>
      <c r="EP82" s="591">
        <f t="shared" si="53"/>
        <v>0</v>
      </c>
      <c r="EQ82" s="591">
        <f t="shared" si="53"/>
        <v>0</v>
      </c>
      <c r="ER82" s="591">
        <f t="shared" si="53"/>
        <v>0</v>
      </c>
      <c r="ES82" s="591">
        <f t="shared" si="53"/>
        <v>0</v>
      </c>
      <c r="ET82" s="591">
        <f t="shared" si="53"/>
        <v>0</v>
      </c>
      <c r="EU82" s="591">
        <f t="shared" si="53"/>
        <v>0</v>
      </c>
      <c r="EV82" s="591">
        <f t="shared" si="53"/>
        <v>0</v>
      </c>
      <c r="EW82" s="591">
        <f t="shared" si="53"/>
        <v>0</v>
      </c>
      <c r="EX82" s="591">
        <f t="shared" si="53"/>
        <v>0</v>
      </c>
      <c r="EY82" s="591">
        <f t="shared" si="53"/>
        <v>0</v>
      </c>
      <c r="EZ82" s="591">
        <f t="shared" si="53"/>
        <v>0</v>
      </c>
      <c r="FA82" s="591">
        <f t="shared" si="53"/>
        <v>0</v>
      </c>
      <c r="FB82" s="591">
        <f t="shared" si="53"/>
        <v>0</v>
      </c>
      <c r="FC82" s="591">
        <f t="shared" si="53"/>
        <v>0</v>
      </c>
      <c r="FD82" s="591">
        <f t="shared" si="53"/>
        <v>0</v>
      </c>
      <c r="FE82" s="591">
        <f t="shared" si="53"/>
        <v>0</v>
      </c>
      <c r="FF82" s="591">
        <f t="shared" si="53"/>
        <v>0</v>
      </c>
      <c r="FG82" s="591">
        <f t="shared" si="53"/>
        <v>0</v>
      </c>
      <c r="FH82" s="591">
        <f t="shared" si="53"/>
        <v>0</v>
      </c>
      <c r="FI82" s="591">
        <f t="shared" si="53"/>
        <v>0</v>
      </c>
      <c r="FJ82" s="591">
        <f t="shared" si="53"/>
        <v>0</v>
      </c>
      <c r="FK82" s="591">
        <f t="shared" si="53"/>
        <v>0</v>
      </c>
      <c r="FL82" s="591">
        <f t="shared" si="53"/>
        <v>0</v>
      </c>
      <c r="FM82" s="591">
        <f t="shared" si="53"/>
        <v>0</v>
      </c>
      <c r="FN82" s="591">
        <f t="shared" si="53"/>
        <v>0</v>
      </c>
      <c r="FO82" s="591">
        <f t="shared" si="53"/>
        <v>0</v>
      </c>
      <c r="FP82" s="591">
        <f t="shared" si="53"/>
        <v>0</v>
      </c>
      <c r="FQ82" s="591">
        <f t="shared" si="53"/>
        <v>0</v>
      </c>
      <c r="FR82" s="591">
        <f t="shared" si="53"/>
        <v>0</v>
      </c>
      <c r="FS82" s="591">
        <f t="shared" si="53"/>
        <v>0</v>
      </c>
      <c r="FT82" s="591">
        <f t="shared" si="53"/>
        <v>0</v>
      </c>
      <c r="FU82" s="591">
        <f t="shared" si="53"/>
        <v>0</v>
      </c>
      <c r="FV82" s="591">
        <f t="shared" si="53"/>
        <v>0</v>
      </c>
      <c r="FW82" s="591">
        <f t="shared" si="53"/>
        <v>0</v>
      </c>
      <c r="FX82" s="591">
        <f t="shared" si="53"/>
        <v>0</v>
      </c>
      <c r="FY82" s="591">
        <f t="shared" si="53"/>
        <v>0</v>
      </c>
      <c r="FZ82" s="591">
        <f t="shared" si="53"/>
        <v>0</v>
      </c>
      <c r="GA82" s="591">
        <f t="shared" si="53"/>
        <v>0</v>
      </c>
      <c r="GB82" s="591">
        <f t="shared" si="53"/>
        <v>0</v>
      </c>
      <c r="GC82" s="591">
        <f t="shared" si="53"/>
        <v>0</v>
      </c>
      <c r="GD82" s="591">
        <f t="shared" si="53"/>
        <v>0</v>
      </c>
      <c r="GE82" s="591">
        <f t="shared" si="53"/>
        <v>0</v>
      </c>
      <c r="GF82" s="591">
        <f t="shared" si="53"/>
        <v>0</v>
      </c>
      <c r="GG82" s="591">
        <f t="shared" si="53"/>
        <v>0</v>
      </c>
      <c r="GH82" s="591">
        <f t="shared" si="53"/>
        <v>0</v>
      </c>
      <c r="GI82" s="591">
        <f t="shared" si="53"/>
        <v>0</v>
      </c>
      <c r="GJ82" s="591">
        <f t="shared" si="53"/>
        <v>0</v>
      </c>
      <c r="GK82" s="591">
        <f t="shared" si="53"/>
        <v>0</v>
      </c>
      <c r="GL82" s="591">
        <f t="shared" si="53"/>
        <v>0</v>
      </c>
      <c r="GM82" s="591">
        <f t="shared" si="53"/>
        <v>0</v>
      </c>
      <c r="GN82" s="591">
        <f t="shared" si="53"/>
        <v>0</v>
      </c>
      <c r="GO82" s="591">
        <f t="shared" si="53"/>
        <v>0</v>
      </c>
      <c r="GP82" s="591">
        <f t="shared" si="53"/>
        <v>0</v>
      </c>
      <c r="GQ82" s="591">
        <f t="shared" ref="GQ82:IL82" si="54">GQ137+GQ155+GQ174+GQ181</f>
        <v>0</v>
      </c>
      <c r="GR82" s="591">
        <f t="shared" si="54"/>
        <v>0</v>
      </c>
      <c r="GS82" s="591">
        <f t="shared" si="54"/>
        <v>0</v>
      </c>
      <c r="GT82" s="591">
        <f t="shared" si="54"/>
        <v>0</v>
      </c>
      <c r="GU82" s="591">
        <f t="shared" si="54"/>
        <v>0</v>
      </c>
      <c r="GV82" s="591">
        <f t="shared" si="54"/>
        <v>0</v>
      </c>
      <c r="GW82" s="591">
        <f t="shared" si="54"/>
        <v>0</v>
      </c>
      <c r="GX82" s="591">
        <f t="shared" si="54"/>
        <v>0</v>
      </c>
      <c r="GY82" s="591">
        <f t="shared" si="54"/>
        <v>0</v>
      </c>
      <c r="GZ82" s="591">
        <f t="shared" si="54"/>
        <v>0</v>
      </c>
      <c r="HA82" s="591">
        <f t="shared" si="54"/>
        <v>0</v>
      </c>
      <c r="HB82" s="591">
        <f t="shared" si="54"/>
        <v>0</v>
      </c>
      <c r="HC82" s="591">
        <f t="shared" si="54"/>
        <v>0</v>
      </c>
      <c r="HD82" s="591">
        <f t="shared" si="54"/>
        <v>0</v>
      </c>
      <c r="HE82" s="591">
        <f t="shared" si="54"/>
        <v>0</v>
      </c>
      <c r="HF82" s="591">
        <f t="shared" si="54"/>
        <v>0</v>
      </c>
      <c r="HG82" s="591">
        <f t="shared" si="54"/>
        <v>0</v>
      </c>
      <c r="HH82" s="591">
        <f t="shared" si="54"/>
        <v>0</v>
      </c>
      <c r="HI82" s="591">
        <f t="shared" si="54"/>
        <v>0</v>
      </c>
      <c r="HJ82" s="591">
        <f t="shared" si="54"/>
        <v>0</v>
      </c>
      <c r="HK82" s="591">
        <f t="shared" si="54"/>
        <v>0</v>
      </c>
      <c r="HL82" s="591">
        <f t="shared" si="54"/>
        <v>0</v>
      </c>
      <c r="HM82" s="591">
        <f t="shared" si="54"/>
        <v>0</v>
      </c>
      <c r="HN82" s="591">
        <f t="shared" si="54"/>
        <v>0</v>
      </c>
      <c r="HO82" s="591">
        <f t="shared" si="54"/>
        <v>0</v>
      </c>
      <c r="HP82" s="591">
        <f t="shared" si="54"/>
        <v>0</v>
      </c>
      <c r="HQ82" s="591">
        <f t="shared" si="54"/>
        <v>0</v>
      </c>
      <c r="HR82" s="591">
        <f t="shared" si="54"/>
        <v>0</v>
      </c>
      <c r="HS82" s="591">
        <f t="shared" si="54"/>
        <v>0</v>
      </c>
      <c r="HT82" s="591">
        <f t="shared" si="54"/>
        <v>0</v>
      </c>
      <c r="HU82" s="591">
        <f t="shared" si="54"/>
        <v>0</v>
      </c>
      <c r="HV82" s="591">
        <f t="shared" si="54"/>
        <v>0</v>
      </c>
      <c r="HW82" s="591">
        <f t="shared" si="54"/>
        <v>0</v>
      </c>
      <c r="HX82" s="591">
        <f t="shared" si="54"/>
        <v>0</v>
      </c>
      <c r="HY82" s="591">
        <f t="shared" si="54"/>
        <v>0</v>
      </c>
      <c r="HZ82" s="591">
        <f t="shared" si="54"/>
        <v>0</v>
      </c>
      <c r="IA82" s="591">
        <f t="shared" si="54"/>
        <v>0</v>
      </c>
      <c r="IB82" s="591">
        <f t="shared" si="54"/>
        <v>0</v>
      </c>
      <c r="IC82" s="591">
        <f t="shared" si="54"/>
        <v>0</v>
      </c>
      <c r="ID82" s="591">
        <f t="shared" si="54"/>
        <v>0</v>
      </c>
      <c r="IE82" s="591">
        <f t="shared" si="54"/>
        <v>0</v>
      </c>
      <c r="IF82" s="591">
        <f t="shared" si="54"/>
        <v>0</v>
      </c>
      <c r="IG82" s="591">
        <f t="shared" si="54"/>
        <v>0</v>
      </c>
      <c r="IH82" s="591">
        <f t="shared" si="54"/>
        <v>0</v>
      </c>
      <c r="II82" s="591">
        <f t="shared" si="54"/>
        <v>0</v>
      </c>
      <c r="IJ82" s="591">
        <f t="shared" si="54"/>
        <v>0</v>
      </c>
      <c r="IK82" s="591">
        <f t="shared" si="54"/>
        <v>0</v>
      </c>
      <c r="IL82" s="591">
        <f t="shared" si="54"/>
        <v>0</v>
      </c>
    </row>
    <row r="83" spans="1:246" ht="13" thickBot="1">
      <c r="B83" s="569" t="s">
        <v>695</v>
      </c>
      <c r="D83" s="777">
        <f ca="1">IFERROR(E83/E84,0)</f>
        <v>0.35035204433831485</v>
      </c>
      <c r="E83" s="806">
        <f ca="1">SUM(F83:IL83)</f>
        <v>66017412.158482596</v>
      </c>
      <c r="F83" s="591">
        <f>$F$61*$M$16</f>
        <v>0</v>
      </c>
      <c r="G83" s="591">
        <f t="shared" ref="G83:BR83" ca="1" si="55">G138+G156+G175+G182</f>
        <v>-3722742.1310907081</v>
      </c>
      <c r="H83" s="591">
        <f t="shared" ca="1" si="55"/>
        <v>-702483.38638499856</v>
      </c>
      <c r="I83" s="591">
        <f t="shared" ca="1" si="55"/>
        <v>-393301.66601161024</v>
      </c>
      <c r="J83" s="591">
        <f t="shared" ca="1" si="55"/>
        <v>-417274.44248333637</v>
      </c>
      <c r="K83" s="591">
        <f t="shared" ca="1" si="55"/>
        <v>-436961.50466934824</v>
      </c>
      <c r="L83" s="591">
        <f t="shared" ca="1" si="55"/>
        <v>-451154.28114107426</v>
      </c>
      <c r="M83" s="591">
        <f t="shared" ca="1" si="55"/>
        <v>-473052.77189851477</v>
      </c>
      <c r="N83" s="591">
        <f t="shared" ca="1" si="55"/>
        <v>-514946.05974232365</v>
      </c>
      <c r="O83" s="591">
        <f t="shared" ca="1" si="55"/>
        <v>-536724.88348623656</v>
      </c>
      <c r="P83" s="591">
        <f t="shared" ca="1" si="55"/>
        <v>-558456.88100746472</v>
      </c>
      <c r="Q83" s="591">
        <f t="shared" ca="1" si="55"/>
        <v>-156290.96491279895</v>
      </c>
      <c r="R83" s="591">
        <f t="shared" ca="1" si="55"/>
        <v>0</v>
      </c>
      <c r="S83" s="591">
        <f t="shared" ca="1" si="55"/>
        <v>0</v>
      </c>
      <c r="T83" s="591">
        <f t="shared" ca="1" si="55"/>
        <v>0</v>
      </c>
      <c r="U83" s="591">
        <f t="shared" ca="1" si="55"/>
        <v>0</v>
      </c>
      <c r="V83" s="591">
        <f t="shared" ca="1" si="55"/>
        <v>0</v>
      </c>
      <c r="W83" s="591">
        <f t="shared" ca="1" si="55"/>
        <v>0</v>
      </c>
      <c r="X83" s="591">
        <f t="shared" ca="1" si="55"/>
        <v>0</v>
      </c>
      <c r="Y83" s="591">
        <f t="shared" ca="1" si="55"/>
        <v>0</v>
      </c>
      <c r="Z83" s="591">
        <f t="shared" ca="1" si="55"/>
        <v>0</v>
      </c>
      <c r="AA83" s="591">
        <f t="shared" ca="1" si="55"/>
        <v>0</v>
      </c>
      <c r="AB83" s="591">
        <f t="shared" ca="1" si="55"/>
        <v>0</v>
      </c>
      <c r="AC83" s="591">
        <f t="shared" ca="1" si="55"/>
        <v>0</v>
      </c>
      <c r="AD83" s="591">
        <f t="shared" ca="1" si="55"/>
        <v>0</v>
      </c>
      <c r="AE83" s="591">
        <f t="shared" ca="1" si="55"/>
        <v>0</v>
      </c>
      <c r="AF83" s="591">
        <f t="shared" ca="1" si="55"/>
        <v>0</v>
      </c>
      <c r="AG83" s="591">
        <f t="shared" ca="1" si="55"/>
        <v>0</v>
      </c>
      <c r="AH83" s="591">
        <f t="shared" ca="1" si="55"/>
        <v>0</v>
      </c>
      <c r="AI83" s="591">
        <f t="shared" ca="1" si="55"/>
        <v>0</v>
      </c>
      <c r="AJ83" s="591">
        <f t="shared" ca="1" si="55"/>
        <v>0</v>
      </c>
      <c r="AK83" s="591">
        <f t="shared" ca="1" si="55"/>
        <v>0</v>
      </c>
      <c r="AL83" s="591">
        <f t="shared" ca="1" si="55"/>
        <v>42827.878508829388</v>
      </c>
      <c r="AM83" s="591">
        <f t="shared" ca="1" si="55"/>
        <v>38216.799553369536</v>
      </c>
      <c r="AN83" s="591">
        <f t="shared" ca="1" si="55"/>
        <v>37369.513314251592</v>
      </c>
      <c r="AO83" s="591">
        <f t="shared" ca="1" si="55"/>
        <v>37183.21429895566</v>
      </c>
      <c r="AP83" s="591">
        <f t="shared" ca="1" si="55"/>
        <v>36888.191445462202</v>
      </c>
      <c r="AQ83" s="591">
        <f t="shared" ca="1" si="55"/>
        <v>36596.889797794429</v>
      </c>
      <c r="AR83" s="591">
        <f t="shared" ca="1" si="55"/>
        <v>36317.884321803125</v>
      </c>
      <c r="AS83" s="591">
        <f t="shared" ca="1" si="55"/>
        <v>36034.159046802757</v>
      </c>
      <c r="AT83" s="591">
        <f t="shared" ca="1" si="55"/>
        <v>35765.609805562744</v>
      </c>
      <c r="AU83" s="591">
        <f t="shared" ca="1" si="55"/>
        <v>35491.37835864786</v>
      </c>
      <c r="AV83" s="591">
        <f t="shared" ca="1" si="55"/>
        <v>35244.584751280097</v>
      </c>
      <c r="AW83" s="591">
        <f t="shared" ca="1" si="55"/>
        <v>8144296.4328650031</v>
      </c>
      <c r="AX83" s="591">
        <f t="shared" ca="1" si="55"/>
        <v>66805.128183597131</v>
      </c>
      <c r="AY83" s="591">
        <f t="shared" ca="1" si="55"/>
        <v>66805.128183597131</v>
      </c>
      <c r="AZ83" s="591">
        <f t="shared" ca="1" si="55"/>
        <v>66805.128183597131</v>
      </c>
      <c r="BA83" s="591">
        <f t="shared" ca="1" si="55"/>
        <v>66805.128183597131</v>
      </c>
      <c r="BB83" s="591">
        <f t="shared" ca="1" si="55"/>
        <v>66805.128183597131</v>
      </c>
      <c r="BC83" s="591">
        <f t="shared" ca="1" si="55"/>
        <v>66805.128183597131</v>
      </c>
      <c r="BD83" s="591">
        <f t="shared" ca="1" si="55"/>
        <v>66805.128183597131</v>
      </c>
      <c r="BE83" s="591">
        <f t="shared" ca="1" si="55"/>
        <v>66805.128183597131</v>
      </c>
      <c r="BF83" s="591">
        <f t="shared" ca="1" si="55"/>
        <v>66805.128183597131</v>
      </c>
      <c r="BG83" s="591">
        <f t="shared" ca="1" si="55"/>
        <v>66805.128183597131</v>
      </c>
      <c r="BH83" s="591">
        <f t="shared" ca="1" si="55"/>
        <v>66805.128183597131</v>
      </c>
      <c r="BI83" s="591">
        <f t="shared" ca="1" si="55"/>
        <v>66805.128183597131</v>
      </c>
      <c r="BJ83" s="591">
        <f t="shared" ca="1" si="55"/>
        <v>72102.613870716305</v>
      </c>
      <c r="BK83" s="591">
        <f t="shared" ca="1" si="55"/>
        <v>72102.613870716305</v>
      </c>
      <c r="BL83" s="591">
        <f t="shared" ca="1" si="55"/>
        <v>72102.613870716305</v>
      </c>
      <c r="BM83" s="591">
        <f t="shared" ca="1" si="55"/>
        <v>72102.613870716305</v>
      </c>
      <c r="BN83" s="591">
        <f t="shared" ca="1" si="55"/>
        <v>72102.613870716305</v>
      </c>
      <c r="BO83" s="591">
        <f t="shared" ca="1" si="55"/>
        <v>72102.613870716305</v>
      </c>
      <c r="BP83" s="591">
        <f t="shared" ca="1" si="55"/>
        <v>72102.613870716305</v>
      </c>
      <c r="BQ83" s="591">
        <f t="shared" ca="1" si="55"/>
        <v>72102.613870716305</v>
      </c>
      <c r="BR83" s="591">
        <f t="shared" ca="1" si="55"/>
        <v>72102.613870716305</v>
      </c>
      <c r="BS83" s="591">
        <f t="shared" ref="BS83:ED83" ca="1" si="56">BS138+BS156+BS175+BS182</f>
        <v>72102.613870716305</v>
      </c>
      <c r="BT83" s="591">
        <f t="shared" ca="1" si="56"/>
        <v>72102.613870716305</v>
      </c>
      <c r="BU83" s="591">
        <f t="shared" ca="1" si="56"/>
        <v>72102.613870716305</v>
      </c>
      <c r="BV83" s="591">
        <f t="shared" ca="1" si="56"/>
        <v>77565.996837719082</v>
      </c>
      <c r="BW83" s="591">
        <f t="shared" ca="1" si="56"/>
        <v>77565.996837719082</v>
      </c>
      <c r="BX83" s="591">
        <f t="shared" ca="1" si="56"/>
        <v>77565.996837719082</v>
      </c>
      <c r="BY83" s="591">
        <f t="shared" ca="1" si="56"/>
        <v>77565.996837719082</v>
      </c>
      <c r="BZ83" s="591">
        <f t="shared" ca="1" si="56"/>
        <v>77565.996837719082</v>
      </c>
      <c r="CA83" s="591">
        <f t="shared" ca="1" si="56"/>
        <v>77565.996837719082</v>
      </c>
      <c r="CB83" s="591">
        <f t="shared" ca="1" si="56"/>
        <v>77565.996837719082</v>
      </c>
      <c r="CC83" s="591">
        <f t="shared" ca="1" si="56"/>
        <v>77565.996837719082</v>
      </c>
      <c r="CD83" s="591">
        <f t="shared" ca="1" si="56"/>
        <v>77565.996837719082</v>
      </c>
      <c r="CE83" s="591">
        <f t="shared" ca="1" si="56"/>
        <v>77565.996837719082</v>
      </c>
      <c r="CF83" s="591">
        <f t="shared" ca="1" si="56"/>
        <v>77565.996837719082</v>
      </c>
      <c r="CG83" s="591">
        <f t="shared" ca="1" si="56"/>
        <v>63308449.725376576</v>
      </c>
      <c r="CH83" s="591">
        <f t="shared" si="56"/>
        <v>0</v>
      </c>
      <c r="CI83" s="591">
        <f t="shared" si="56"/>
        <v>0</v>
      </c>
      <c r="CJ83" s="591">
        <f t="shared" si="56"/>
        <v>0</v>
      </c>
      <c r="CK83" s="591">
        <f t="shared" si="56"/>
        <v>0</v>
      </c>
      <c r="CL83" s="591">
        <f t="shared" si="56"/>
        <v>0</v>
      </c>
      <c r="CM83" s="591">
        <f t="shared" si="56"/>
        <v>0</v>
      </c>
      <c r="CN83" s="591">
        <f t="shared" si="56"/>
        <v>0</v>
      </c>
      <c r="CO83" s="591">
        <f t="shared" si="56"/>
        <v>0</v>
      </c>
      <c r="CP83" s="591">
        <f t="shared" si="56"/>
        <v>0</v>
      </c>
      <c r="CQ83" s="591">
        <f t="shared" si="56"/>
        <v>0</v>
      </c>
      <c r="CR83" s="591">
        <f t="shared" si="56"/>
        <v>0</v>
      </c>
      <c r="CS83" s="591">
        <f t="shared" si="56"/>
        <v>0</v>
      </c>
      <c r="CT83" s="591">
        <f t="shared" si="56"/>
        <v>0</v>
      </c>
      <c r="CU83" s="591">
        <f t="shared" si="56"/>
        <v>0</v>
      </c>
      <c r="CV83" s="591">
        <f t="shared" si="56"/>
        <v>0</v>
      </c>
      <c r="CW83" s="591">
        <f t="shared" si="56"/>
        <v>0</v>
      </c>
      <c r="CX83" s="591">
        <f t="shared" si="56"/>
        <v>0</v>
      </c>
      <c r="CY83" s="591">
        <f t="shared" si="56"/>
        <v>0</v>
      </c>
      <c r="CZ83" s="591">
        <f t="shared" si="56"/>
        <v>0</v>
      </c>
      <c r="DA83" s="591">
        <f t="shared" si="56"/>
        <v>0</v>
      </c>
      <c r="DB83" s="591">
        <f t="shared" si="56"/>
        <v>0</v>
      </c>
      <c r="DC83" s="591">
        <f t="shared" si="56"/>
        <v>0</v>
      </c>
      <c r="DD83" s="591">
        <f t="shared" si="56"/>
        <v>0</v>
      </c>
      <c r="DE83" s="591">
        <f t="shared" si="56"/>
        <v>0</v>
      </c>
      <c r="DF83" s="591">
        <f t="shared" si="56"/>
        <v>0</v>
      </c>
      <c r="DG83" s="591">
        <f t="shared" si="56"/>
        <v>0</v>
      </c>
      <c r="DH83" s="591">
        <f t="shared" si="56"/>
        <v>0</v>
      </c>
      <c r="DI83" s="591">
        <f t="shared" si="56"/>
        <v>0</v>
      </c>
      <c r="DJ83" s="591">
        <f t="shared" si="56"/>
        <v>0</v>
      </c>
      <c r="DK83" s="591">
        <f t="shared" si="56"/>
        <v>0</v>
      </c>
      <c r="DL83" s="591">
        <f t="shared" si="56"/>
        <v>0</v>
      </c>
      <c r="DM83" s="591">
        <f t="shared" si="56"/>
        <v>0</v>
      </c>
      <c r="DN83" s="591">
        <f t="shared" si="56"/>
        <v>0</v>
      </c>
      <c r="DO83" s="591">
        <f t="shared" si="56"/>
        <v>0</v>
      </c>
      <c r="DP83" s="591">
        <f t="shared" si="56"/>
        <v>0</v>
      </c>
      <c r="DQ83" s="591">
        <f t="shared" si="56"/>
        <v>0</v>
      </c>
      <c r="DR83" s="591">
        <f t="shared" si="56"/>
        <v>0</v>
      </c>
      <c r="DS83" s="591">
        <f t="shared" si="56"/>
        <v>0</v>
      </c>
      <c r="DT83" s="591">
        <f t="shared" si="56"/>
        <v>0</v>
      </c>
      <c r="DU83" s="591">
        <f t="shared" si="56"/>
        <v>0</v>
      </c>
      <c r="DV83" s="591">
        <f t="shared" si="56"/>
        <v>0</v>
      </c>
      <c r="DW83" s="591">
        <f t="shared" si="56"/>
        <v>0</v>
      </c>
      <c r="DX83" s="591">
        <f t="shared" si="56"/>
        <v>0</v>
      </c>
      <c r="DY83" s="591">
        <f t="shared" si="56"/>
        <v>0</v>
      </c>
      <c r="DZ83" s="591">
        <f t="shared" si="56"/>
        <v>0</v>
      </c>
      <c r="EA83" s="591">
        <f t="shared" si="56"/>
        <v>0</v>
      </c>
      <c r="EB83" s="591">
        <f t="shared" si="56"/>
        <v>0</v>
      </c>
      <c r="EC83" s="591">
        <f t="shared" si="56"/>
        <v>0</v>
      </c>
      <c r="ED83" s="591">
        <f t="shared" si="56"/>
        <v>0</v>
      </c>
      <c r="EE83" s="591">
        <f t="shared" ref="EE83:GP83" si="57">EE138+EE156+EE175+EE182</f>
        <v>0</v>
      </c>
      <c r="EF83" s="591">
        <f t="shared" si="57"/>
        <v>0</v>
      </c>
      <c r="EG83" s="591">
        <f t="shared" si="57"/>
        <v>0</v>
      </c>
      <c r="EH83" s="591">
        <f t="shared" si="57"/>
        <v>0</v>
      </c>
      <c r="EI83" s="591">
        <f t="shared" si="57"/>
        <v>0</v>
      </c>
      <c r="EJ83" s="591">
        <f t="shared" si="57"/>
        <v>0</v>
      </c>
      <c r="EK83" s="591">
        <f t="shared" si="57"/>
        <v>0</v>
      </c>
      <c r="EL83" s="591">
        <f t="shared" si="57"/>
        <v>0</v>
      </c>
      <c r="EM83" s="591">
        <f t="shared" si="57"/>
        <v>0</v>
      </c>
      <c r="EN83" s="591">
        <f t="shared" si="57"/>
        <v>0</v>
      </c>
      <c r="EO83" s="591">
        <f t="shared" si="57"/>
        <v>0</v>
      </c>
      <c r="EP83" s="591">
        <f t="shared" si="57"/>
        <v>0</v>
      </c>
      <c r="EQ83" s="591">
        <f t="shared" si="57"/>
        <v>0</v>
      </c>
      <c r="ER83" s="591">
        <f t="shared" si="57"/>
        <v>0</v>
      </c>
      <c r="ES83" s="591">
        <f t="shared" si="57"/>
        <v>0</v>
      </c>
      <c r="ET83" s="591">
        <f t="shared" si="57"/>
        <v>0</v>
      </c>
      <c r="EU83" s="591">
        <f t="shared" si="57"/>
        <v>0</v>
      </c>
      <c r="EV83" s="591">
        <f t="shared" si="57"/>
        <v>0</v>
      </c>
      <c r="EW83" s="591">
        <f t="shared" si="57"/>
        <v>0</v>
      </c>
      <c r="EX83" s="591">
        <f t="shared" si="57"/>
        <v>0</v>
      </c>
      <c r="EY83" s="591">
        <f t="shared" si="57"/>
        <v>0</v>
      </c>
      <c r="EZ83" s="591">
        <f t="shared" si="57"/>
        <v>0</v>
      </c>
      <c r="FA83" s="591">
        <f t="shared" si="57"/>
        <v>0</v>
      </c>
      <c r="FB83" s="591">
        <f t="shared" si="57"/>
        <v>0</v>
      </c>
      <c r="FC83" s="591">
        <f t="shared" si="57"/>
        <v>0</v>
      </c>
      <c r="FD83" s="591">
        <f t="shared" si="57"/>
        <v>0</v>
      </c>
      <c r="FE83" s="591">
        <f t="shared" si="57"/>
        <v>0</v>
      </c>
      <c r="FF83" s="591">
        <f t="shared" si="57"/>
        <v>0</v>
      </c>
      <c r="FG83" s="591">
        <f t="shared" si="57"/>
        <v>0</v>
      </c>
      <c r="FH83" s="591">
        <f t="shared" si="57"/>
        <v>0</v>
      </c>
      <c r="FI83" s="591">
        <f t="shared" si="57"/>
        <v>0</v>
      </c>
      <c r="FJ83" s="591">
        <f t="shared" si="57"/>
        <v>0</v>
      </c>
      <c r="FK83" s="591">
        <f t="shared" si="57"/>
        <v>0</v>
      </c>
      <c r="FL83" s="591">
        <f t="shared" si="57"/>
        <v>0</v>
      </c>
      <c r="FM83" s="591">
        <f t="shared" si="57"/>
        <v>0</v>
      </c>
      <c r="FN83" s="591">
        <f t="shared" si="57"/>
        <v>0</v>
      </c>
      <c r="FO83" s="591">
        <f t="shared" si="57"/>
        <v>0</v>
      </c>
      <c r="FP83" s="591">
        <f t="shared" si="57"/>
        <v>0</v>
      </c>
      <c r="FQ83" s="591">
        <f t="shared" si="57"/>
        <v>0</v>
      </c>
      <c r="FR83" s="591">
        <f t="shared" si="57"/>
        <v>0</v>
      </c>
      <c r="FS83" s="591">
        <f t="shared" si="57"/>
        <v>0</v>
      </c>
      <c r="FT83" s="591">
        <f t="shared" si="57"/>
        <v>0</v>
      </c>
      <c r="FU83" s="591">
        <f t="shared" si="57"/>
        <v>0</v>
      </c>
      <c r="FV83" s="591">
        <f t="shared" si="57"/>
        <v>0</v>
      </c>
      <c r="FW83" s="591">
        <f t="shared" si="57"/>
        <v>0</v>
      </c>
      <c r="FX83" s="591">
        <f t="shared" si="57"/>
        <v>0</v>
      </c>
      <c r="FY83" s="591">
        <f t="shared" si="57"/>
        <v>0</v>
      </c>
      <c r="FZ83" s="591">
        <f t="shared" si="57"/>
        <v>0</v>
      </c>
      <c r="GA83" s="591">
        <f t="shared" si="57"/>
        <v>0</v>
      </c>
      <c r="GB83" s="591">
        <f t="shared" si="57"/>
        <v>0</v>
      </c>
      <c r="GC83" s="591">
        <f t="shared" si="57"/>
        <v>0</v>
      </c>
      <c r="GD83" s="591">
        <f t="shared" si="57"/>
        <v>0</v>
      </c>
      <c r="GE83" s="591">
        <f t="shared" si="57"/>
        <v>0</v>
      </c>
      <c r="GF83" s="591">
        <f t="shared" si="57"/>
        <v>0</v>
      </c>
      <c r="GG83" s="591">
        <f t="shared" si="57"/>
        <v>0</v>
      </c>
      <c r="GH83" s="591">
        <f t="shared" si="57"/>
        <v>0</v>
      </c>
      <c r="GI83" s="591">
        <f t="shared" si="57"/>
        <v>0</v>
      </c>
      <c r="GJ83" s="591">
        <f t="shared" si="57"/>
        <v>0</v>
      </c>
      <c r="GK83" s="591">
        <f t="shared" si="57"/>
        <v>0</v>
      </c>
      <c r="GL83" s="591">
        <f t="shared" si="57"/>
        <v>0</v>
      </c>
      <c r="GM83" s="591">
        <f t="shared" si="57"/>
        <v>0</v>
      </c>
      <c r="GN83" s="591">
        <f t="shared" si="57"/>
        <v>0</v>
      </c>
      <c r="GO83" s="591">
        <f t="shared" si="57"/>
        <v>0</v>
      </c>
      <c r="GP83" s="591">
        <f t="shared" si="57"/>
        <v>0</v>
      </c>
      <c r="GQ83" s="591">
        <f t="shared" ref="GQ83:IL83" si="58">GQ138+GQ156+GQ175+GQ182</f>
        <v>0</v>
      </c>
      <c r="GR83" s="591">
        <f t="shared" si="58"/>
        <v>0</v>
      </c>
      <c r="GS83" s="591">
        <f t="shared" si="58"/>
        <v>0</v>
      </c>
      <c r="GT83" s="591">
        <f t="shared" si="58"/>
        <v>0</v>
      </c>
      <c r="GU83" s="591">
        <f t="shared" si="58"/>
        <v>0</v>
      </c>
      <c r="GV83" s="591">
        <f t="shared" si="58"/>
        <v>0</v>
      </c>
      <c r="GW83" s="591">
        <f t="shared" si="58"/>
        <v>0</v>
      </c>
      <c r="GX83" s="591">
        <f t="shared" si="58"/>
        <v>0</v>
      </c>
      <c r="GY83" s="591">
        <f t="shared" si="58"/>
        <v>0</v>
      </c>
      <c r="GZ83" s="591">
        <f t="shared" si="58"/>
        <v>0</v>
      </c>
      <c r="HA83" s="591">
        <f t="shared" si="58"/>
        <v>0</v>
      </c>
      <c r="HB83" s="591">
        <f t="shared" si="58"/>
        <v>0</v>
      </c>
      <c r="HC83" s="591">
        <f t="shared" si="58"/>
        <v>0</v>
      </c>
      <c r="HD83" s="591">
        <f t="shared" si="58"/>
        <v>0</v>
      </c>
      <c r="HE83" s="591">
        <f t="shared" si="58"/>
        <v>0</v>
      </c>
      <c r="HF83" s="591">
        <f t="shared" si="58"/>
        <v>0</v>
      </c>
      <c r="HG83" s="591">
        <f t="shared" si="58"/>
        <v>0</v>
      </c>
      <c r="HH83" s="591">
        <f t="shared" si="58"/>
        <v>0</v>
      </c>
      <c r="HI83" s="591">
        <f t="shared" si="58"/>
        <v>0</v>
      </c>
      <c r="HJ83" s="591">
        <f t="shared" si="58"/>
        <v>0</v>
      </c>
      <c r="HK83" s="591">
        <f t="shared" si="58"/>
        <v>0</v>
      </c>
      <c r="HL83" s="591">
        <f t="shared" si="58"/>
        <v>0</v>
      </c>
      <c r="HM83" s="591">
        <f t="shared" si="58"/>
        <v>0</v>
      </c>
      <c r="HN83" s="591">
        <f t="shared" si="58"/>
        <v>0</v>
      </c>
      <c r="HO83" s="591">
        <f t="shared" si="58"/>
        <v>0</v>
      </c>
      <c r="HP83" s="591">
        <f t="shared" si="58"/>
        <v>0</v>
      </c>
      <c r="HQ83" s="591">
        <f t="shared" si="58"/>
        <v>0</v>
      </c>
      <c r="HR83" s="591">
        <f t="shared" si="58"/>
        <v>0</v>
      </c>
      <c r="HS83" s="591">
        <f t="shared" si="58"/>
        <v>0</v>
      </c>
      <c r="HT83" s="591">
        <f t="shared" si="58"/>
        <v>0</v>
      </c>
      <c r="HU83" s="591">
        <f t="shared" si="58"/>
        <v>0</v>
      </c>
      <c r="HV83" s="591">
        <f t="shared" si="58"/>
        <v>0</v>
      </c>
      <c r="HW83" s="591">
        <f t="shared" si="58"/>
        <v>0</v>
      </c>
      <c r="HX83" s="591">
        <f t="shared" si="58"/>
        <v>0</v>
      </c>
      <c r="HY83" s="591">
        <f t="shared" si="58"/>
        <v>0</v>
      </c>
      <c r="HZ83" s="591">
        <f t="shared" si="58"/>
        <v>0</v>
      </c>
      <c r="IA83" s="591">
        <f t="shared" si="58"/>
        <v>0</v>
      </c>
      <c r="IB83" s="591">
        <f t="shared" si="58"/>
        <v>0</v>
      </c>
      <c r="IC83" s="591">
        <f t="shared" si="58"/>
        <v>0</v>
      </c>
      <c r="ID83" s="591">
        <f t="shared" si="58"/>
        <v>0</v>
      </c>
      <c r="IE83" s="591">
        <f t="shared" si="58"/>
        <v>0</v>
      </c>
      <c r="IF83" s="591">
        <f t="shared" si="58"/>
        <v>0</v>
      </c>
      <c r="IG83" s="591">
        <f t="shared" si="58"/>
        <v>0</v>
      </c>
      <c r="IH83" s="591">
        <f t="shared" si="58"/>
        <v>0</v>
      </c>
      <c r="II83" s="591">
        <f t="shared" si="58"/>
        <v>0</v>
      </c>
      <c r="IJ83" s="591">
        <f t="shared" si="58"/>
        <v>0</v>
      </c>
      <c r="IK83" s="591">
        <f t="shared" si="58"/>
        <v>0</v>
      </c>
      <c r="IL83" s="591">
        <f t="shared" si="58"/>
        <v>0</v>
      </c>
    </row>
    <row r="84" spans="1:246" s="593" customFormat="1" ht="13.5" thickTop="1" thickBot="1">
      <c r="B84" s="830" t="s">
        <v>696</v>
      </c>
      <c r="C84" s="830"/>
      <c r="D84" s="831">
        <f ca="1">SUM(D82:D83)</f>
        <v>0.99999999999999978</v>
      </c>
      <c r="E84" s="832">
        <f ca="1">SUM(F84:IL84)</f>
        <v>188431645.32738781</v>
      </c>
      <c r="F84" s="833">
        <f t="shared" ref="F84:BQ84" si="59">SUM(F82:F83)</f>
        <v>0</v>
      </c>
      <c r="G84" s="833">
        <f ca="1">SUM(G82:G83)</f>
        <v>-37227421.310907088</v>
      </c>
      <c r="H84" s="833">
        <f t="shared" ca="1" si="59"/>
        <v>-7024833.8638499873</v>
      </c>
      <c r="I84" s="833">
        <f t="shared" ca="1" si="59"/>
        <v>-3933016.6601161035</v>
      </c>
      <c r="J84" s="833">
        <f t="shared" ca="1" si="59"/>
        <v>-4172744.4248333648</v>
      </c>
      <c r="K84" s="833">
        <f t="shared" ca="1" si="59"/>
        <v>-4369615.0466934834</v>
      </c>
      <c r="L84" s="833">
        <f t="shared" ca="1" si="59"/>
        <v>-4511542.8114107437</v>
      </c>
      <c r="M84" s="833">
        <f t="shared" ca="1" si="59"/>
        <v>-4730527.7189851487</v>
      </c>
      <c r="N84" s="833">
        <f t="shared" ca="1" si="59"/>
        <v>-5149460.5974232377</v>
      </c>
      <c r="O84" s="833">
        <f t="shared" ca="1" si="59"/>
        <v>-5367248.8348623673</v>
      </c>
      <c r="P84" s="833">
        <f t="shared" ca="1" si="59"/>
        <v>-5584568.8100746488</v>
      </c>
      <c r="Q84" s="833">
        <f t="shared" ca="1" si="59"/>
        <v>-1562909.64912799</v>
      </c>
      <c r="R84" s="833">
        <f t="shared" ca="1" si="59"/>
        <v>0</v>
      </c>
      <c r="S84" s="833">
        <f t="shared" ca="1" si="59"/>
        <v>0</v>
      </c>
      <c r="T84" s="833">
        <f t="shared" ca="1" si="59"/>
        <v>0</v>
      </c>
      <c r="U84" s="833">
        <f t="shared" ca="1" si="59"/>
        <v>0</v>
      </c>
      <c r="V84" s="833">
        <f t="shared" ca="1" si="59"/>
        <v>0</v>
      </c>
      <c r="W84" s="833">
        <f t="shared" ca="1" si="59"/>
        <v>0</v>
      </c>
      <c r="X84" s="833">
        <f t="shared" ca="1" si="59"/>
        <v>0</v>
      </c>
      <c r="Y84" s="833">
        <f t="shared" ca="1" si="59"/>
        <v>0</v>
      </c>
      <c r="Z84" s="833">
        <f t="shared" ca="1" si="59"/>
        <v>0</v>
      </c>
      <c r="AA84" s="833">
        <f t="shared" ca="1" si="59"/>
        <v>0</v>
      </c>
      <c r="AB84" s="833">
        <f t="shared" ca="1" si="59"/>
        <v>0</v>
      </c>
      <c r="AC84" s="833">
        <f t="shared" ca="1" si="59"/>
        <v>0</v>
      </c>
      <c r="AD84" s="833">
        <f t="shared" ca="1" si="59"/>
        <v>0</v>
      </c>
      <c r="AE84" s="833">
        <f t="shared" ca="1" si="59"/>
        <v>0</v>
      </c>
      <c r="AF84" s="833">
        <f t="shared" ca="1" si="59"/>
        <v>0</v>
      </c>
      <c r="AG84" s="833">
        <f t="shared" ca="1" si="59"/>
        <v>0</v>
      </c>
      <c r="AH84" s="833">
        <f t="shared" ca="1" si="59"/>
        <v>0</v>
      </c>
      <c r="AI84" s="833">
        <f t="shared" ca="1" si="59"/>
        <v>0</v>
      </c>
      <c r="AJ84" s="833">
        <f t="shared" ca="1" si="59"/>
        <v>0</v>
      </c>
      <c r="AK84" s="833">
        <f t="shared" ca="1" si="59"/>
        <v>0</v>
      </c>
      <c r="AL84" s="833">
        <f t="shared" ca="1" si="59"/>
        <v>428278.78508829395</v>
      </c>
      <c r="AM84" s="833">
        <f t="shared" ca="1" si="59"/>
        <v>382167.99553369544</v>
      </c>
      <c r="AN84" s="833">
        <f t="shared" ca="1" si="59"/>
        <v>373695.13314251602</v>
      </c>
      <c r="AO84" s="833">
        <f t="shared" ca="1" si="59"/>
        <v>371832.14298955665</v>
      </c>
      <c r="AP84" s="833">
        <f t="shared" ca="1" si="59"/>
        <v>368881.91445462208</v>
      </c>
      <c r="AQ84" s="833">
        <f t="shared" ca="1" si="59"/>
        <v>365968.89797794435</v>
      </c>
      <c r="AR84" s="833">
        <f t="shared" ca="1" si="59"/>
        <v>363178.84321803134</v>
      </c>
      <c r="AS84" s="833">
        <f t="shared" ca="1" si="59"/>
        <v>360341.59046802763</v>
      </c>
      <c r="AT84" s="833">
        <f t="shared" ca="1" si="59"/>
        <v>357656.09805562755</v>
      </c>
      <c r="AU84" s="833">
        <f t="shared" ca="1" si="59"/>
        <v>354913.78358647868</v>
      </c>
      <c r="AV84" s="833">
        <f t="shared" ca="1" si="59"/>
        <v>352445.84751280106</v>
      </c>
      <c r="AW84" s="833">
        <f t="shared" ca="1" si="59"/>
        <v>81442964.328650057</v>
      </c>
      <c r="AX84" s="833">
        <f t="shared" ca="1" si="59"/>
        <v>668051.28183597152</v>
      </c>
      <c r="AY84" s="833">
        <f t="shared" ca="1" si="59"/>
        <v>668051.28183597152</v>
      </c>
      <c r="AZ84" s="833">
        <f t="shared" ca="1" si="59"/>
        <v>668051.28183597152</v>
      </c>
      <c r="BA84" s="833">
        <f t="shared" ca="1" si="59"/>
        <v>668051.28183597152</v>
      </c>
      <c r="BB84" s="833">
        <f t="shared" ca="1" si="59"/>
        <v>668051.28183597152</v>
      </c>
      <c r="BC84" s="833">
        <f t="shared" ca="1" si="59"/>
        <v>668051.28183597152</v>
      </c>
      <c r="BD84" s="833">
        <f t="shared" ca="1" si="59"/>
        <v>668051.28183597152</v>
      </c>
      <c r="BE84" s="833">
        <f t="shared" ca="1" si="59"/>
        <v>668051.28183597152</v>
      </c>
      <c r="BF84" s="833">
        <f t="shared" ca="1" si="59"/>
        <v>668051.28183597152</v>
      </c>
      <c r="BG84" s="833">
        <f t="shared" ca="1" si="59"/>
        <v>668051.28183597152</v>
      </c>
      <c r="BH84" s="833">
        <f t="shared" ca="1" si="59"/>
        <v>668051.28183597152</v>
      </c>
      <c r="BI84" s="833">
        <f t="shared" ca="1" si="59"/>
        <v>668051.28183597152</v>
      </c>
      <c r="BJ84" s="833">
        <f t="shared" ca="1" si="59"/>
        <v>721026.13870716316</v>
      </c>
      <c r="BK84" s="833">
        <f t="shared" ca="1" si="59"/>
        <v>721026.13870716316</v>
      </c>
      <c r="BL84" s="833">
        <f t="shared" ca="1" si="59"/>
        <v>721026.13870716316</v>
      </c>
      <c r="BM84" s="833">
        <f t="shared" ca="1" si="59"/>
        <v>721026.13870716316</v>
      </c>
      <c r="BN84" s="833">
        <f t="shared" ca="1" si="59"/>
        <v>721026.13870716316</v>
      </c>
      <c r="BO84" s="833">
        <f t="shared" ca="1" si="59"/>
        <v>721026.13870716316</v>
      </c>
      <c r="BP84" s="833">
        <f t="shared" ca="1" si="59"/>
        <v>721026.13870716316</v>
      </c>
      <c r="BQ84" s="833">
        <f t="shared" ca="1" si="59"/>
        <v>721026.13870716316</v>
      </c>
      <c r="BR84" s="833">
        <f t="shared" ref="BR84:EC84" ca="1" si="60">SUM(BR82:BR83)</f>
        <v>721026.13870716316</v>
      </c>
      <c r="BS84" s="833">
        <f t="shared" ca="1" si="60"/>
        <v>721026.13870716316</v>
      </c>
      <c r="BT84" s="833">
        <f t="shared" ca="1" si="60"/>
        <v>721026.13870716316</v>
      </c>
      <c r="BU84" s="833">
        <f t="shared" ca="1" si="60"/>
        <v>721026.13870716316</v>
      </c>
      <c r="BV84" s="833">
        <f t="shared" ca="1" si="60"/>
        <v>775659.96837719111</v>
      </c>
      <c r="BW84" s="833">
        <f t="shared" ca="1" si="60"/>
        <v>775659.96837719099</v>
      </c>
      <c r="BX84" s="833">
        <f t="shared" ca="1" si="60"/>
        <v>775659.96837719087</v>
      </c>
      <c r="BY84" s="833">
        <f t="shared" ca="1" si="60"/>
        <v>775659.96837719099</v>
      </c>
      <c r="BZ84" s="833">
        <f t="shared" ca="1" si="60"/>
        <v>775659.96837719099</v>
      </c>
      <c r="CA84" s="833">
        <f t="shared" ca="1" si="60"/>
        <v>775659.96837719087</v>
      </c>
      <c r="CB84" s="833">
        <f t="shared" ca="1" si="60"/>
        <v>775659.96837719099</v>
      </c>
      <c r="CC84" s="833">
        <f t="shared" ca="1" si="60"/>
        <v>775659.96837719111</v>
      </c>
      <c r="CD84" s="833">
        <f t="shared" ca="1" si="60"/>
        <v>775659.96837719099</v>
      </c>
      <c r="CE84" s="833">
        <f t="shared" ca="1" si="60"/>
        <v>775659.96837719099</v>
      </c>
      <c r="CF84" s="833">
        <f t="shared" ca="1" si="60"/>
        <v>775659.96837719111</v>
      </c>
      <c r="CG84" s="833">
        <f t="shared" ca="1" si="60"/>
        <v>161342020.99632758</v>
      </c>
      <c r="CH84" s="833">
        <f t="shared" si="60"/>
        <v>0</v>
      </c>
      <c r="CI84" s="833">
        <f t="shared" si="60"/>
        <v>0</v>
      </c>
      <c r="CJ84" s="833">
        <f t="shared" si="60"/>
        <v>0</v>
      </c>
      <c r="CK84" s="833">
        <f t="shared" si="60"/>
        <v>0</v>
      </c>
      <c r="CL84" s="833">
        <f t="shared" si="60"/>
        <v>0</v>
      </c>
      <c r="CM84" s="833">
        <f t="shared" si="60"/>
        <v>0</v>
      </c>
      <c r="CN84" s="833">
        <f t="shared" si="60"/>
        <v>0</v>
      </c>
      <c r="CO84" s="833">
        <f t="shared" si="60"/>
        <v>0</v>
      </c>
      <c r="CP84" s="833">
        <f t="shared" si="60"/>
        <v>0</v>
      </c>
      <c r="CQ84" s="833">
        <f t="shared" si="60"/>
        <v>0</v>
      </c>
      <c r="CR84" s="833">
        <f t="shared" si="60"/>
        <v>0</v>
      </c>
      <c r="CS84" s="833">
        <f t="shared" si="60"/>
        <v>0</v>
      </c>
      <c r="CT84" s="833">
        <f t="shared" si="60"/>
        <v>0</v>
      </c>
      <c r="CU84" s="833">
        <f t="shared" si="60"/>
        <v>0</v>
      </c>
      <c r="CV84" s="833">
        <f t="shared" si="60"/>
        <v>0</v>
      </c>
      <c r="CW84" s="833">
        <f t="shared" si="60"/>
        <v>0</v>
      </c>
      <c r="CX84" s="833">
        <f t="shared" si="60"/>
        <v>0</v>
      </c>
      <c r="CY84" s="833">
        <f t="shared" si="60"/>
        <v>0</v>
      </c>
      <c r="CZ84" s="833">
        <f t="shared" si="60"/>
        <v>0</v>
      </c>
      <c r="DA84" s="833">
        <f t="shared" si="60"/>
        <v>0</v>
      </c>
      <c r="DB84" s="833">
        <f t="shared" si="60"/>
        <v>0</v>
      </c>
      <c r="DC84" s="833">
        <f t="shared" si="60"/>
        <v>0</v>
      </c>
      <c r="DD84" s="833">
        <f t="shared" si="60"/>
        <v>0</v>
      </c>
      <c r="DE84" s="833">
        <f t="shared" si="60"/>
        <v>0</v>
      </c>
      <c r="DF84" s="833">
        <f t="shared" si="60"/>
        <v>0</v>
      </c>
      <c r="DG84" s="833">
        <f t="shared" si="60"/>
        <v>0</v>
      </c>
      <c r="DH84" s="833">
        <f t="shared" si="60"/>
        <v>0</v>
      </c>
      <c r="DI84" s="833">
        <f t="shared" si="60"/>
        <v>0</v>
      </c>
      <c r="DJ84" s="833">
        <f t="shared" si="60"/>
        <v>0</v>
      </c>
      <c r="DK84" s="833">
        <f t="shared" si="60"/>
        <v>0</v>
      </c>
      <c r="DL84" s="833">
        <f t="shared" si="60"/>
        <v>0</v>
      </c>
      <c r="DM84" s="833">
        <f t="shared" si="60"/>
        <v>0</v>
      </c>
      <c r="DN84" s="833">
        <f t="shared" si="60"/>
        <v>0</v>
      </c>
      <c r="DO84" s="833">
        <f t="shared" si="60"/>
        <v>0</v>
      </c>
      <c r="DP84" s="833">
        <f t="shared" si="60"/>
        <v>0</v>
      </c>
      <c r="DQ84" s="833">
        <f t="shared" si="60"/>
        <v>0</v>
      </c>
      <c r="DR84" s="833">
        <f t="shared" si="60"/>
        <v>0</v>
      </c>
      <c r="DS84" s="833">
        <f t="shared" si="60"/>
        <v>0</v>
      </c>
      <c r="DT84" s="833">
        <f t="shared" si="60"/>
        <v>0</v>
      </c>
      <c r="DU84" s="833">
        <f t="shared" si="60"/>
        <v>0</v>
      </c>
      <c r="DV84" s="833">
        <f t="shared" si="60"/>
        <v>0</v>
      </c>
      <c r="DW84" s="833">
        <f t="shared" si="60"/>
        <v>0</v>
      </c>
      <c r="DX84" s="833">
        <f t="shared" si="60"/>
        <v>0</v>
      </c>
      <c r="DY84" s="833">
        <f t="shared" si="60"/>
        <v>0</v>
      </c>
      <c r="DZ84" s="833">
        <f t="shared" si="60"/>
        <v>0</v>
      </c>
      <c r="EA84" s="833">
        <f t="shared" si="60"/>
        <v>0</v>
      </c>
      <c r="EB84" s="833">
        <f t="shared" si="60"/>
        <v>0</v>
      </c>
      <c r="EC84" s="833">
        <f t="shared" si="60"/>
        <v>0</v>
      </c>
      <c r="ED84" s="833">
        <f t="shared" ref="ED84:GO84" si="61">SUM(ED82:ED83)</f>
        <v>0</v>
      </c>
      <c r="EE84" s="833">
        <f t="shared" si="61"/>
        <v>0</v>
      </c>
      <c r="EF84" s="833">
        <f t="shared" si="61"/>
        <v>0</v>
      </c>
      <c r="EG84" s="833">
        <f t="shared" si="61"/>
        <v>0</v>
      </c>
      <c r="EH84" s="833">
        <f t="shared" si="61"/>
        <v>0</v>
      </c>
      <c r="EI84" s="833">
        <f t="shared" si="61"/>
        <v>0</v>
      </c>
      <c r="EJ84" s="833">
        <f t="shared" si="61"/>
        <v>0</v>
      </c>
      <c r="EK84" s="833">
        <f t="shared" si="61"/>
        <v>0</v>
      </c>
      <c r="EL84" s="833">
        <f t="shared" si="61"/>
        <v>0</v>
      </c>
      <c r="EM84" s="833">
        <f t="shared" si="61"/>
        <v>0</v>
      </c>
      <c r="EN84" s="833">
        <f t="shared" si="61"/>
        <v>0</v>
      </c>
      <c r="EO84" s="833">
        <f t="shared" si="61"/>
        <v>0</v>
      </c>
      <c r="EP84" s="833">
        <f t="shared" si="61"/>
        <v>0</v>
      </c>
      <c r="EQ84" s="833">
        <f t="shared" si="61"/>
        <v>0</v>
      </c>
      <c r="ER84" s="833">
        <f t="shared" si="61"/>
        <v>0</v>
      </c>
      <c r="ES84" s="833">
        <f t="shared" si="61"/>
        <v>0</v>
      </c>
      <c r="ET84" s="833">
        <f t="shared" si="61"/>
        <v>0</v>
      </c>
      <c r="EU84" s="833">
        <f t="shared" si="61"/>
        <v>0</v>
      </c>
      <c r="EV84" s="833">
        <f t="shared" si="61"/>
        <v>0</v>
      </c>
      <c r="EW84" s="833">
        <f t="shared" si="61"/>
        <v>0</v>
      </c>
      <c r="EX84" s="833">
        <f t="shared" si="61"/>
        <v>0</v>
      </c>
      <c r="EY84" s="833">
        <f t="shared" si="61"/>
        <v>0</v>
      </c>
      <c r="EZ84" s="833">
        <f t="shared" si="61"/>
        <v>0</v>
      </c>
      <c r="FA84" s="833">
        <f t="shared" si="61"/>
        <v>0</v>
      </c>
      <c r="FB84" s="833">
        <f t="shared" si="61"/>
        <v>0</v>
      </c>
      <c r="FC84" s="833">
        <f t="shared" si="61"/>
        <v>0</v>
      </c>
      <c r="FD84" s="833">
        <f t="shared" si="61"/>
        <v>0</v>
      </c>
      <c r="FE84" s="833">
        <f t="shared" si="61"/>
        <v>0</v>
      </c>
      <c r="FF84" s="833">
        <f t="shared" si="61"/>
        <v>0</v>
      </c>
      <c r="FG84" s="833">
        <f t="shared" si="61"/>
        <v>0</v>
      </c>
      <c r="FH84" s="833">
        <f t="shared" si="61"/>
        <v>0</v>
      </c>
      <c r="FI84" s="833">
        <f t="shared" si="61"/>
        <v>0</v>
      </c>
      <c r="FJ84" s="833">
        <f t="shared" si="61"/>
        <v>0</v>
      </c>
      <c r="FK84" s="833">
        <f t="shared" si="61"/>
        <v>0</v>
      </c>
      <c r="FL84" s="833">
        <f t="shared" si="61"/>
        <v>0</v>
      </c>
      <c r="FM84" s="833">
        <f t="shared" si="61"/>
        <v>0</v>
      </c>
      <c r="FN84" s="833">
        <f t="shared" si="61"/>
        <v>0</v>
      </c>
      <c r="FO84" s="833">
        <f t="shared" si="61"/>
        <v>0</v>
      </c>
      <c r="FP84" s="833">
        <f t="shared" si="61"/>
        <v>0</v>
      </c>
      <c r="FQ84" s="833">
        <f t="shared" si="61"/>
        <v>0</v>
      </c>
      <c r="FR84" s="833">
        <f t="shared" si="61"/>
        <v>0</v>
      </c>
      <c r="FS84" s="833">
        <f t="shared" si="61"/>
        <v>0</v>
      </c>
      <c r="FT84" s="833">
        <f t="shared" si="61"/>
        <v>0</v>
      </c>
      <c r="FU84" s="833">
        <f t="shared" si="61"/>
        <v>0</v>
      </c>
      <c r="FV84" s="833">
        <f t="shared" si="61"/>
        <v>0</v>
      </c>
      <c r="FW84" s="833">
        <f t="shared" si="61"/>
        <v>0</v>
      </c>
      <c r="FX84" s="833">
        <f t="shared" si="61"/>
        <v>0</v>
      </c>
      <c r="FY84" s="833">
        <f t="shared" si="61"/>
        <v>0</v>
      </c>
      <c r="FZ84" s="833">
        <f t="shared" si="61"/>
        <v>0</v>
      </c>
      <c r="GA84" s="833">
        <f t="shared" si="61"/>
        <v>0</v>
      </c>
      <c r="GB84" s="833">
        <f t="shared" si="61"/>
        <v>0</v>
      </c>
      <c r="GC84" s="833">
        <f t="shared" si="61"/>
        <v>0</v>
      </c>
      <c r="GD84" s="833">
        <f t="shared" si="61"/>
        <v>0</v>
      </c>
      <c r="GE84" s="833">
        <f t="shared" si="61"/>
        <v>0</v>
      </c>
      <c r="GF84" s="833">
        <f t="shared" si="61"/>
        <v>0</v>
      </c>
      <c r="GG84" s="833">
        <f t="shared" si="61"/>
        <v>0</v>
      </c>
      <c r="GH84" s="833">
        <f t="shared" si="61"/>
        <v>0</v>
      </c>
      <c r="GI84" s="833">
        <f t="shared" si="61"/>
        <v>0</v>
      </c>
      <c r="GJ84" s="833">
        <f t="shared" si="61"/>
        <v>0</v>
      </c>
      <c r="GK84" s="833">
        <f t="shared" si="61"/>
        <v>0</v>
      </c>
      <c r="GL84" s="833">
        <f t="shared" si="61"/>
        <v>0</v>
      </c>
      <c r="GM84" s="833">
        <f t="shared" si="61"/>
        <v>0</v>
      </c>
      <c r="GN84" s="833">
        <f t="shared" si="61"/>
        <v>0</v>
      </c>
      <c r="GO84" s="833">
        <f t="shared" si="61"/>
        <v>0</v>
      </c>
      <c r="GP84" s="833">
        <f t="shared" ref="GP84:IL84" si="62">SUM(GP82:GP83)</f>
        <v>0</v>
      </c>
      <c r="GQ84" s="833">
        <f t="shared" si="62"/>
        <v>0</v>
      </c>
      <c r="GR84" s="833">
        <f t="shared" si="62"/>
        <v>0</v>
      </c>
      <c r="GS84" s="833">
        <f t="shared" si="62"/>
        <v>0</v>
      </c>
      <c r="GT84" s="833">
        <f t="shared" si="62"/>
        <v>0</v>
      </c>
      <c r="GU84" s="833">
        <f t="shared" si="62"/>
        <v>0</v>
      </c>
      <c r="GV84" s="833">
        <f t="shared" si="62"/>
        <v>0</v>
      </c>
      <c r="GW84" s="833">
        <f t="shared" si="62"/>
        <v>0</v>
      </c>
      <c r="GX84" s="833">
        <f t="shared" si="62"/>
        <v>0</v>
      </c>
      <c r="GY84" s="833">
        <f t="shared" si="62"/>
        <v>0</v>
      </c>
      <c r="GZ84" s="833">
        <f t="shared" si="62"/>
        <v>0</v>
      </c>
      <c r="HA84" s="833">
        <f t="shared" si="62"/>
        <v>0</v>
      </c>
      <c r="HB84" s="833">
        <f t="shared" si="62"/>
        <v>0</v>
      </c>
      <c r="HC84" s="833">
        <f t="shared" si="62"/>
        <v>0</v>
      </c>
      <c r="HD84" s="833">
        <f t="shared" si="62"/>
        <v>0</v>
      </c>
      <c r="HE84" s="833">
        <f t="shared" si="62"/>
        <v>0</v>
      </c>
      <c r="HF84" s="833">
        <f t="shared" si="62"/>
        <v>0</v>
      </c>
      <c r="HG84" s="833">
        <f t="shared" si="62"/>
        <v>0</v>
      </c>
      <c r="HH84" s="833">
        <f t="shared" si="62"/>
        <v>0</v>
      </c>
      <c r="HI84" s="833">
        <f t="shared" si="62"/>
        <v>0</v>
      </c>
      <c r="HJ84" s="833">
        <f t="shared" si="62"/>
        <v>0</v>
      </c>
      <c r="HK84" s="833">
        <f t="shared" si="62"/>
        <v>0</v>
      </c>
      <c r="HL84" s="833">
        <f t="shared" si="62"/>
        <v>0</v>
      </c>
      <c r="HM84" s="833">
        <f t="shared" si="62"/>
        <v>0</v>
      </c>
      <c r="HN84" s="833">
        <f t="shared" si="62"/>
        <v>0</v>
      </c>
      <c r="HO84" s="833">
        <f t="shared" si="62"/>
        <v>0</v>
      </c>
      <c r="HP84" s="833">
        <f t="shared" si="62"/>
        <v>0</v>
      </c>
      <c r="HQ84" s="833">
        <f t="shared" si="62"/>
        <v>0</v>
      </c>
      <c r="HR84" s="833">
        <f t="shared" si="62"/>
        <v>0</v>
      </c>
      <c r="HS84" s="833">
        <f t="shared" si="62"/>
        <v>0</v>
      </c>
      <c r="HT84" s="833">
        <f t="shared" si="62"/>
        <v>0</v>
      </c>
      <c r="HU84" s="833">
        <f t="shared" si="62"/>
        <v>0</v>
      </c>
      <c r="HV84" s="833">
        <f t="shared" si="62"/>
        <v>0</v>
      </c>
      <c r="HW84" s="833">
        <f t="shared" si="62"/>
        <v>0</v>
      </c>
      <c r="HX84" s="833">
        <f t="shared" si="62"/>
        <v>0</v>
      </c>
      <c r="HY84" s="833">
        <f t="shared" si="62"/>
        <v>0</v>
      </c>
      <c r="HZ84" s="833">
        <f t="shared" si="62"/>
        <v>0</v>
      </c>
      <c r="IA84" s="833">
        <f t="shared" si="62"/>
        <v>0</v>
      </c>
      <c r="IB84" s="833">
        <f t="shared" si="62"/>
        <v>0</v>
      </c>
      <c r="IC84" s="833">
        <f t="shared" si="62"/>
        <v>0</v>
      </c>
      <c r="ID84" s="833">
        <f t="shared" si="62"/>
        <v>0</v>
      </c>
      <c r="IE84" s="833">
        <f t="shared" si="62"/>
        <v>0</v>
      </c>
      <c r="IF84" s="833">
        <f t="shared" si="62"/>
        <v>0</v>
      </c>
      <c r="IG84" s="833">
        <f t="shared" si="62"/>
        <v>0</v>
      </c>
      <c r="IH84" s="833">
        <f t="shared" si="62"/>
        <v>0</v>
      </c>
      <c r="II84" s="833">
        <f t="shared" si="62"/>
        <v>0</v>
      </c>
      <c r="IJ84" s="833">
        <f t="shared" si="62"/>
        <v>0</v>
      </c>
      <c r="IK84" s="833">
        <f t="shared" si="62"/>
        <v>0</v>
      </c>
      <c r="IL84" s="833">
        <f t="shared" si="62"/>
        <v>0</v>
      </c>
    </row>
    <row r="85" spans="1:246">
      <c r="B85" s="778" t="s">
        <v>697</v>
      </c>
      <c r="C85" s="778"/>
      <c r="D85" s="780"/>
      <c r="E85" s="807">
        <f ca="1">SUM(F85:IL85)</f>
        <v>0</v>
      </c>
      <c r="F85" s="843">
        <f t="shared" ref="F85:BQ85" si="63">F84-F61</f>
        <v>0</v>
      </c>
      <c r="G85" s="807">
        <f t="shared" ca="1" si="63"/>
        <v>0</v>
      </c>
      <c r="H85" s="807">
        <f t="shared" ca="1" si="63"/>
        <v>0</v>
      </c>
      <c r="I85" s="807">
        <f t="shared" ca="1" si="63"/>
        <v>0</v>
      </c>
      <c r="J85" s="807">
        <f t="shared" ca="1" si="63"/>
        <v>0</v>
      </c>
      <c r="K85" s="807">
        <f t="shared" ca="1" si="63"/>
        <v>0</v>
      </c>
      <c r="L85" s="807">
        <f t="shared" ca="1" si="63"/>
        <v>0</v>
      </c>
      <c r="M85" s="807">
        <f t="shared" ca="1" si="63"/>
        <v>0</v>
      </c>
      <c r="N85" s="807">
        <f t="shared" ca="1" si="63"/>
        <v>0</v>
      </c>
      <c r="O85" s="807">
        <f t="shared" ca="1" si="63"/>
        <v>0</v>
      </c>
      <c r="P85" s="807">
        <f t="shared" ca="1" si="63"/>
        <v>0</v>
      </c>
      <c r="Q85" s="807">
        <f t="shared" ca="1" si="63"/>
        <v>0</v>
      </c>
      <c r="R85" s="807">
        <f t="shared" ca="1" si="63"/>
        <v>0</v>
      </c>
      <c r="S85" s="807">
        <f t="shared" ca="1" si="63"/>
        <v>0</v>
      </c>
      <c r="T85" s="807">
        <f t="shared" ca="1" si="63"/>
        <v>0</v>
      </c>
      <c r="U85" s="807">
        <f t="shared" ca="1" si="63"/>
        <v>0</v>
      </c>
      <c r="V85" s="807">
        <f t="shared" ca="1" si="63"/>
        <v>0</v>
      </c>
      <c r="W85" s="807">
        <f t="shared" ca="1" si="63"/>
        <v>0</v>
      </c>
      <c r="X85" s="807">
        <f t="shared" ca="1" si="63"/>
        <v>0</v>
      </c>
      <c r="Y85" s="807">
        <f t="shared" ca="1" si="63"/>
        <v>0</v>
      </c>
      <c r="Z85" s="807">
        <f t="shared" ca="1" si="63"/>
        <v>0</v>
      </c>
      <c r="AA85" s="807">
        <f t="shared" ca="1" si="63"/>
        <v>0</v>
      </c>
      <c r="AB85" s="807">
        <f t="shared" ca="1" si="63"/>
        <v>0</v>
      </c>
      <c r="AC85" s="807">
        <f t="shared" ca="1" si="63"/>
        <v>0</v>
      </c>
      <c r="AD85" s="807">
        <f t="shared" ca="1" si="63"/>
        <v>0</v>
      </c>
      <c r="AE85" s="807">
        <f t="shared" ca="1" si="63"/>
        <v>0</v>
      </c>
      <c r="AF85" s="807">
        <f t="shared" ca="1" si="63"/>
        <v>0</v>
      </c>
      <c r="AG85" s="807">
        <f t="shared" ca="1" si="63"/>
        <v>0</v>
      </c>
      <c r="AH85" s="807">
        <f t="shared" ca="1" si="63"/>
        <v>0</v>
      </c>
      <c r="AI85" s="807">
        <f t="shared" ca="1" si="63"/>
        <v>0</v>
      </c>
      <c r="AJ85" s="807">
        <f t="shared" ca="1" si="63"/>
        <v>0</v>
      </c>
      <c r="AK85" s="807">
        <f t="shared" ca="1" si="63"/>
        <v>0</v>
      </c>
      <c r="AL85" s="807">
        <f t="shared" ca="1" si="63"/>
        <v>0</v>
      </c>
      <c r="AM85" s="807">
        <f t="shared" ca="1" si="63"/>
        <v>0</v>
      </c>
      <c r="AN85" s="807">
        <f t="shared" ca="1" si="63"/>
        <v>0</v>
      </c>
      <c r="AO85" s="807">
        <f t="shared" ca="1" si="63"/>
        <v>0</v>
      </c>
      <c r="AP85" s="807">
        <f t="shared" ca="1" si="63"/>
        <v>0</v>
      </c>
      <c r="AQ85" s="807">
        <f t="shared" ca="1" si="63"/>
        <v>0</v>
      </c>
      <c r="AR85" s="807">
        <f t="shared" ca="1" si="63"/>
        <v>0</v>
      </c>
      <c r="AS85" s="807">
        <f t="shared" ca="1" si="63"/>
        <v>0</v>
      </c>
      <c r="AT85" s="807">
        <f t="shared" ca="1" si="63"/>
        <v>0</v>
      </c>
      <c r="AU85" s="807">
        <f t="shared" ca="1" si="63"/>
        <v>0</v>
      </c>
      <c r="AV85" s="807">
        <f t="shared" ca="1" si="63"/>
        <v>0</v>
      </c>
      <c r="AW85" s="807">
        <f t="shared" ca="1" si="63"/>
        <v>0</v>
      </c>
      <c r="AX85" s="807">
        <f t="shared" ca="1" si="63"/>
        <v>0</v>
      </c>
      <c r="AY85" s="807">
        <f t="shared" ca="1" si="63"/>
        <v>0</v>
      </c>
      <c r="AZ85" s="807">
        <f t="shared" ca="1" si="63"/>
        <v>0</v>
      </c>
      <c r="BA85" s="807">
        <f t="shared" ca="1" si="63"/>
        <v>0</v>
      </c>
      <c r="BB85" s="807">
        <f t="shared" ca="1" si="63"/>
        <v>0</v>
      </c>
      <c r="BC85" s="807">
        <f t="shared" ca="1" si="63"/>
        <v>0</v>
      </c>
      <c r="BD85" s="807">
        <f t="shared" ca="1" si="63"/>
        <v>0</v>
      </c>
      <c r="BE85" s="807">
        <f t="shared" ca="1" si="63"/>
        <v>0</v>
      </c>
      <c r="BF85" s="807">
        <f t="shared" ca="1" si="63"/>
        <v>0</v>
      </c>
      <c r="BG85" s="807">
        <f t="shared" ca="1" si="63"/>
        <v>0</v>
      </c>
      <c r="BH85" s="807">
        <f t="shared" ca="1" si="63"/>
        <v>0</v>
      </c>
      <c r="BI85" s="807">
        <f t="shared" ca="1" si="63"/>
        <v>0</v>
      </c>
      <c r="BJ85" s="807">
        <f t="shared" ca="1" si="63"/>
        <v>0</v>
      </c>
      <c r="BK85" s="807">
        <f t="shared" ca="1" si="63"/>
        <v>0</v>
      </c>
      <c r="BL85" s="807">
        <f t="shared" ca="1" si="63"/>
        <v>0</v>
      </c>
      <c r="BM85" s="807">
        <f t="shared" ca="1" si="63"/>
        <v>0</v>
      </c>
      <c r="BN85" s="807">
        <f t="shared" ca="1" si="63"/>
        <v>0</v>
      </c>
      <c r="BO85" s="807">
        <f t="shared" ca="1" si="63"/>
        <v>0</v>
      </c>
      <c r="BP85" s="807">
        <f t="shared" ca="1" si="63"/>
        <v>0</v>
      </c>
      <c r="BQ85" s="807">
        <f t="shared" ca="1" si="63"/>
        <v>0</v>
      </c>
      <c r="BR85" s="807">
        <f t="shared" ref="BR85:EC85" ca="1" si="64">BR84-BR61</f>
        <v>0</v>
      </c>
      <c r="BS85" s="807">
        <f t="shared" ca="1" si="64"/>
        <v>0</v>
      </c>
      <c r="BT85" s="807">
        <f t="shared" ca="1" si="64"/>
        <v>0</v>
      </c>
      <c r="BU85" s="807">
        <f t="shared" ca="1" si="64"/>
        <v>0</v>
      </c>
      <c r="BV85" s="807">
        <f t="shared" ca="1" si="64"/>
        <v>0</v>
      </c>
      <c r="BW85" s="807">
        <f t="shared" ca="1" si="64"/>
        <v>0</v>
      </c>
      <c r="BX85" s="807">
        <f t="shared" ca="1" si="64"/>
        <v>0</v>
      </c>
      <c r="BY85" s="807">
        <f t="shared" ca="1" si="64"/>
        <v>0</v>
      </c>
      <c r="BZ85" s="807">
        <f t="shared" ca="1" si="64"/>
        <v>0</v>
      </c>
      <c r="CA85" s="807">
        <f t="shared" ca="1" si="64"/>
        <v>0</v>
      </c>
      <c r="CB85" s="807">
        <f t="shared" ca="1" si="64"/>
        <v>0</v>
      </c>
      <c r="CC85" s="807">
        <f t="shared" ca="1" si="64"/>
        <v>0</v>
      </c>
      <c r="CD85" s="807">
        <f t="shared" ca="1" si="64"/>
        <v>0</v>
      </c>
      <c r="CE85" s="807">
        <f t="shared" ca="1" si="64"/>
        <v>0</v>
      </c>
      <c r="CF85" s="807">
        <f t="shared" ca="1" si="64"/>
        <v>0</v>
      </c>
      <c r="CG85" s="807">
        <f t="shared" ca="1" si="64"/>
        <v>0</v>
      </c>
      <c r="CH85" s="807">
        <f t="shared" si="64"/>
        <v>0</v>
      </c>
      <c r="CI85" s="807">
        <f t="shared" si="64"/>
        <v>0</v>
      </c>
      <c r="CJ85" s="807">
        <f t="shared" si="64"/>
        <v>0</v>
      </c>
      <c r="CK85" s="807">
        <f t="shared" si="64"/>
        <v>0</v>
      </c>
      <c r="CL85" s="807">
        <f t="shared" si="64"/>
        <v>0</v>
      </c>
      <c r="CM85" s="807">
        <f t="shared" si="64"/>
        <v>0</v>
      </c>
      <c r="CN85" s="807">
        <f t="shared" si="64"/>
        <v>0</v>
      </c>
      <c r="CO85" s="807">
        <f t="shared" si="64"/>
        <v>0</v>
      </c>
      <c r="CP85" s="807">
        <f t="shared" si="64"/>
        <v>0</v>
      </c>
      <c r="CQ85" s="807">
        <f t="shared" si="64"/>
        <v>0</v>
      </c>
      <c r="CR85" s="807">
        <f t="shared" si="64"/>
        <v>0</v>
      </c>
      <c r="CS85" s="807">
        <f t="shared" si="64"/>
        <v>0</v>
      </c>
      <c r="CT85" s="807">
        <f t="shared" si="64"/>
        <v>0</v>
      </c>
      <c r="CU85" s="807">
        <f t="shared" si="64"/>
        <v>0</v>
      </c>
      <c r="CV85" s="807">
        <f t="shared" si="64"/>
        <v>0</v>
      </c>
      <c r="CW85" s="807">
        <f t="shared" si="64"/>
        <v>0</v>
      </c>
      <c r="CX85" s="807">
        <f t="shared" si="64"/>
        <v>0</v>
      </c>
      <c r="CY85" s="807">
        <f t="shared" si="64"/>
        <v>0</v>
      </c>
      <c r="CZ85" s="807">
        <f t="shared" si="64"/>
        <v>0</v>
      </c>
      <c r="DA85" s="807">
        <f t="shared" si="64"/>
        <v>0</v>
      </c>
      <c r="DB85" s="807">
        <f t="shared" si="64"/>
        <v>0</v>
      </c>
      <c r="DC85" s="807">
        <f t="shared" si="64"/>
        <v>0</v>
      </c>
      <c r="DD85" s="807">
        <f t="shared" si="64"/>
        <v>0</v>
      </c>
      <c r="DE85" s="807">
        <f t="shared" si="64"/>
        <v>0</v>
      </c>
      <c r="DF85" s="807">
        <f t="shared" si="64"/>
        <v>0</v>
      </c>
      <c r="DG85" s="807">
        <f t="shared" si="64"/>
        <v>0</v>
      </c>
      <c r="DH85" s="807">
        <f t="shared" si="64"/>
        <v>0</v>
      </c>
      <c r="DI85" s="807">
        <f t="shared" si="64"/>
        <v>0</v>
      </c>
      <c r="DJ85" s="807">
        <f t="shared" si="64"/>
        <v>0</v>
      </c>
      <c r="DK85" s="807">
        <f t="shared" si="64"/>
        <v>0</v>
      </c>
      <c r="DL85" s="807">
        <f t="shared" si="64"/>
        <v>0</v>
      </c>
      <c r="DM85" s="807">
        <f t="shared" si="64"/>
        <v>0</v>
      </c>
      <c r="DN85" s="807">
        <f t="shared" si="64"/>
        <v>0</v>
      </c>
      <c r="DO85" s="807">
        <f t="shared" si="64"/>
        <v>0</v>
      </c>
      <c r="DP85" s="807">
        <f t="shared" si="64"/>
        <v>0</v>
      </c>
      <c r="DQ85" s="807">
        <f t="shared" si="64"/>
        <v>0</v>
      </c>
      <c r="DR85" s="807">
        <f t="shared" si="64"/>
        <v>0</v>
      </c>
      <c r="DS85" s="807">
        <f t="shared" si="64"/>
        <v>0</v>
      </c>
      <c r="DT85" s="807">
        <f t="shared" si="64"/>
        <v>0</v>
      </c>
      <c r="DU85" s="807">
        <f t="shared" si="64"/>
        <v>0</v>
      </c>
      <c r="DV85" s="807">
        <f t="shared" si="64"/>
        <v>0</v>
      </c>
      <c r="DW85" s="807">
        <f t="shared" si="64"/>
        <v>0</v>
      </c>
      <c r="DX85" s="807">
        <f t="shared" si="64"/>
        <v>0</v>
      </c>
      <c r="DY85" s="807">
        <f t="shared" si="64"/>
        <v>0</v>
      </c>
      <c r="DZ85" s="807">
        <f t="shared" si="64"/>
        <v>0</v>
      </c>
      <c r="EA85" s="807">
        <f t="shared" si="64"/>
        <v>0</v>
      </c>
      <c r="EB85" s="807">
        <f t="shared" si="64"/>
        <v>0</v>
      </c>
      <c r="EC85" s="807">
        <f t="shared" si="64"/>
        <v>0</v>
      </c>
      <c r="ED85" s="807">
        <f t="shared" ref="ED85:GO85" si="65">ED84-ED61</f>
        <v>0</v>
      </c>
      <c r="EE85" s="807">
        <f t="shared" si="65"/>
        <v>0</v>
      </c>
      <c r="EF85" s="807">
        <f t="shared" si="65"/>
        <v>0</v>
      </c>
      <c r="EG85" s="807">
        <f t="shared" si="65"/>
        <v>0</v>
      </c>
      <c r="EH85" s="807">
        <f t="shared" si="65"/>
        <v>0</v>
      </c>
      <c r="EI85" s="807">
        <f t="shared" si="65"/>
        <v>0</v>
      </c>
      <c r="EJ85" s="807">
        <f t="shared" si="65"/>
        <v>0</v>
      </c>
      <c r="EK85" s="807">
        <f t="shared" si="65"/>
        <v>0</v>
      </c>
      <c r="EL85" s="807">
        <f t="shared" si="65"/>
        <v>0</v>
      </c>
      <c r="EM85" s="807">
        <f t="shared" si="65"/>
        <v>0</v>
      </c>
      <c r="EN85" s="807">
        <f t="shared" si="65"/>
        <v>0</v>
      </c>
      <c r="EO85" s="807">
        <f t="shared" si="65"/>
        <v>0</v>
      </c>
      <c r="EP85" s="807">
        <f t="shared" si="65"/>
        <v>0</v>
      </c>
      <c r="EQ85" s="807">
        <f t="shared" si="65"/>
        <v>0</v>
      </c>
      <c r="ER85" s="807">
        <f t="shared" si="65"/>
        <v>0</v>
      </c>
      <c r="ES85" s="807">
        <f t="shared" si="65"/>
        <v>0</v>
      </c>
      <c r="ET85" s="807">
        <f t="shared" si="65"/>
        <v>0</v>
      </c>
      <c r="EU85" s="807">
        <f t="shared" si="65"/>
        <v>0</v>
      </c>
      <c r="EV85" s="807">
        <f t="shared" si="65"/>
        <v>0</v>
      </c>
      <c r="EW85" s="807">
        <f t="shared" si="65"/>
        <v>0</v>
      </c>
      <c r="EX85" s="807">
        <f t="shared" si="65"/>
        <v>0</v>
      </c>
      <c r="EY85" s="807">
        <f t="shared" si="65"/>
        <v>0</v>
      </c>
      <c r="EZ85" s="807">
        <f t="shared" si="65"/>
        <v>0</v>
      </c>
      <c r="FA85" s="807">
        <f t="shared" si="65"/>
        <v>0</v>
      </c>
      <c r="FB85" s="807">
        <f t="shared" si="65"/>
        <v>0</v>
      </c>
      <c r="FC85" s="807">
        <f t="shared" si="65"/>
        <v>0</v>
      </c>
      <c r="FD85" s="807">
        <f t="shared" si="65"/>
        <v>0</v>
      </c>
      <c r="FE85" s="807">
        <f t="shared" si="65"/>
        <v>0</v>
      </c>
      <c r="FF85" s="807">
        <f t="shared" si="65"/>
        <v>0</v>
      </c>
      <c r="FG85" s="807">
        <f t="shared" si="65"/>
        <v>0</v>
      </c>
      <c r="FH85" s="807">
        <f t="shared" si="65"/>
        <v>0</v>
      </c>
      <c r="FI85" s="807">
        <f t="shared" si="65"/>
        <v>0</v>
      </c>
      <c r="FJ85" s="807">
        <f t="shared" si="65"/>
        <v>0</v>
      </c>
      <c r="FK85" s="807">
        <f t="shared" si="65"/>
        <v>0</v>
      </c>
      <c r="FL85" s="807">
        <f t="shared" si="65"/>
        <v>0</v>
      </c>
      <c r="FM85" s="807">
        <f t="shared" si="65"/>
        <v>0</v>
      </c>
      <c r="FN85" s="807">
        <f t="shared" si="65"/>
        <v>0</v>
      </c>
      <c r="FO85" s="807">
        <f t="shared" si="65"/>
        <v>0</v>
      </c>
      <c r="FP85" s="807">
        <f t="shared" si="65"/>
        <v>0</v>
      </c>
      <c r="FQ85" s="807">
        <f t="shared" si="65"/>
        <v>0</v>
      </c>
      <c r="FR85" s="807">
        <f t="shared" si="65"/>
        <v>0</v>
      </c>
      <c r="FS85" s="807">
        <f t="shared" si="65"/>
        <v>0</v>
      </c>
      <c r="FT85" s="807">
        <f t="shared" si="65"/>
        <v>0</v>
      </c>
      <c r="FU85" s="807">
        <f t="shared" si="65"/>
        <v>0</v>
      </c>
      <c r="FV85" s="807">
        <f t="shared" si="65"/>
        <v>0</v>
      </c>
      <c r="FW85" s="807">
        <f t="shared" si="65"/>
        <v>0</v>
      </c>
      <c r="FX85" s="807">
        <f t="shared" si="65"/>
        <v>0</v>
      </c>
      <c r="FY85" s="807">
        <f t="shared" si="65"/>
        <v>0</v>
      </c>
      <c r="FZ85" s="807">
        <f t="shared" si="65"/>
        <v>0</v>
      </c>
      <c r="GA85" s="807">
        <f t="shared" si="65"/>
        <v>0</v>
      </c>
      <c r="GB85" s="807">
        <f t="shared" si="65"/>
        <v>0</v>
      </c>
      <c r="GC85" s="807">
        <f t="shared" si="65"/>
        <v>0</v>
      </c>
      <c r="GD85" s="807">
        <f t="shared" si="65"/>
        <v>0</v>
      </c>
      <c r="GE85" s="807">
        <f t="shared" si="65"/>
        <v>0</v>
      </c>
      <c r="GF85" s="807">
        <f t="shared" si="65"/>
        <v>0</v>
      </c>
      <c r="GG85" s="807">
        <f t="shared" si="65"/>
        <v>0</v>
      </c>
      <c r="GH85" s="807">
        <f t="shared" si="65"/>
        <v>0</v>
      </c>
      <c r="GI85" s="807">
        <f t="shared" si="65"/>
        <v>0</v>
      </c>
      <c r="GJ85" s="807">
        <f t="shared" si="65"/>
        <v>0</v>
      </c>
      <c r="GK85" s="807">
        <f t="shared" si="65"/>
        <v>0</v>
      </c>
      <c r="GL85" s="807">
        <f t="shared" si="65"/>
        <v>0</v>
      </c>
      <c r="GM85" s="807">
        <f t="shared" si="65"/>
        <v>0</v>
      </c>
      <c r="GN85" s="807">
        <f t="shared" si="65"/>
        <v>0</v>
      </c>
      <c r="GO85" s="807">
        <f t="shared" si="65"/>
        <v>0</v>
      </c>
      <c r="GP85" s="807">
        <f t="shared" ref="GP85:IL85" si="66">GP84-GP61</f>
        <v>0</v>
      </c>
      <c r="GQ85" s="807">
        <f t="shared" si="66"/>
        <v>0</v>
      </c>
      <c r="GR85" s="807">
        <f t="shared" si="66"/>
        <v>0</v>
      </c>
      <c r="GS85" s="807">
        <f t="shared" si="66"/>
        <v>0</v>
      </c>
      <c r="GT85" s="807">
        <f t="shared" si="66"/>
        <v>0</v>
      </c>
      <c r="GU85" s="807">
        <f t="shared" si="66"/>
        <v>0</v>
      </c>
      <c r="GV85" s="807">
        <f t="shared" si="66"/>
        <v>0</v>
      </c>
      <c r="GW85" s="807">
        <f t="shared" si="66"/>
        <v>0</v>
      </c>
      <c r="GX85" s="807">
        <f t="shared" si="66"/>
        <v>0</v>
      </c>
      <c r="GY85" s="807">
        <f t="shared" si="66"/>
        <v>0</v>
      </c>
      <c r="GZ85" s="807">
        <f t="shared" si="66"/>
        <v>0</v>
      </c>
      <c r="HA85" s="807">
        <f t="shared" si="66"/>
        <v>0</v>
      </c>
      <c r="HB85" s="807">
        <f t="shared" si="66"/>
        <v>0</v>
      </c>
      <c r="HC85" s="807">
        <f t="shared" si="66"/>
        <v>0</v>
      </c>
      <c r="HD85" s="807">
        <f t="shared" si="66"/>
        <v>0</v>
      </c>
      <c r="HE85" s="807">
        <f t="shared" si="66"/>
        <v>0</v>
      </c>
      <c r="HF85" s="807">
        <f t="shared" si="66"/>
        <v>0</v>
      </c>
      <c r="HG85" s="807">
        <f t="shared" si="66"/>
        <v>0</v>
      </c>
      <c r="HH85" s="807">
        <f t="shared" si="66"/>
        <v>0</v>
      </c>
      <c r="HI85" s="807">
        <f t="shared" si="66"/>
        <v>0</v>
      </c>
      <c r="HJ85" s="807">
        <f t="shared" si="66"/>
        <v>0</v>
      </c>
      <c r="HK85" s="807">
        <f t="shared" si="66"/>
        <v>0</v>
      </c>
      <c r="HL85" s="807">
        <f t="shared" si="66"/>
        <v>0</v>
      </c>
      <c r="HM85" s="807">
        <f t="shared" si="66"/>
        <v>0</v>
      </c>
      <c r="HN85" s="807">
        <f t="shared" si="66"/>
        <v>0</v>
      </c>
      <c r="HO85" s="807">
        <f t="shared" si="66"/>
        <v>0</v>
      </c>
      <c r="HP85" s="807">
        <f t="shared" si="66"/>
        <v>0</v>
      </c>
      <c r="HQ85" s="807">
        <f t="shared" si="66"/>
        <v>0</v>
      </c>
      <c r="HR85" s="807">
        <f t="shared" si="66"/>
        <v>0</v>
      </c>
      <c r="HS85" s="807">
        <f t="shared" si="66"/>
        <v>0</v>
      </c>
      <c r="HT85" s="807">
        <f t="shared" si="66"/>
        <v>0</v>
      </c>
      <c r="HU85" s="807">
        <f t="shared" si="66"/>
        <v>0</v>
      </c>
      <c r="HV85" s="807">
        <f t="shared" si="66"/>
        <v>0</v>
      </c>
      <c r="HW85" s="807">
        <f t="shared" si="66"/>
        <v>0</v>
      </c>
      <c r="HX85" s="807">
        <f t="shared" si="66"/>
        <v>0</v>
      </c>
      <c r="HY85" s="807">
        <f t="shared" si="66"/>
        <v>0</v>
      </c>
      <c r="HZ85" s="807">
        <f t="shared" si="66"/>
        <v>0</v>
      </c>
      <c r="IA85" s="807">
        <f t="shared" si="66"/>
        <v>0</v>
      </c>
      <c r="IB85" s="807">
        <f t="shared" si="66"/>
        <v>0</v>
      </c>
      <c r="IC85" s="807">
        <f t="shared" si="66"/>
        <v>0</v>
      </c>
      <c r="ID85" s="807">
        <f t="shared" si="66"/>
        <v>0</v>
      </c>
      <c r="IE85" s="807">
        <f t="shared" si="66"/>
        <v>0</v>
      </c>
      <c r="IF85" s="807">
        <f t="shared" si="66"/>
        <v>0</v>
      </c>
      <c r="IG85" s="807">
        <f t="shared" si="66"/>
        <v>0</v>
      </c>
      <c r="IH85" s="807">
        <f t="shared" si="66"/>
        <v>0</v>
      </c>
      <c r="II85" s="807">
        <f t="shared" si="66"/>
        <v>0</v>
      </c>
      <c r="IJ85" s="807">
        <f t="shared" si="66"/>
        <v>0</v>
      </c>
      <c r="IK85" s="807">
        <f t="shared" si="66"/>
        <v>0</v>
      </c>
      <c r="IL85" s="807">
        <f t="shared" si="66"/>
        <v>0</v>
      </c>
    </row>
    <row r="86" spans="1:246">
      <c r="B86" s="779" t="s">
        <v>656</v>
      </c>
      <c r="D86" s="774">
        <f ca="1">IF(ISERROR((1+IRR(F84:IL84,0.01))^VLOOKUP(_WF_Periodicity,_WF_Period_lookup,2,FALSE)-1),0,(1+IRR(F84:IL84,0.01))^VLOOKUP(_WF_Periodicity,_WF_Period_lookup,2,FALSE)-1)</f>
        <v>0.26983899469988137</v>
      </c>
    </row>
    <row r="87" spans="1:246">
      <c r="B87" s="779" t="s">
        <v>657</v>
      </c>
      <c r="C87" s="580"/>
      <c r="D87" s="868">
        <f ca="1">IFERROR(-SUMIF($F$84:$IL$84,"&gt;0")/SUMIF($F$84:$IL$84,"&lt;0"),0)</f>
        <v>3.2530537075290673</v>
      </c>
      <c r="DV87" s="591"/>
    </row>
    <row r="89" spans="1:246">
      <c r="DV89" s="585"/>
    </row>
    <row r="90" spans="1:246" ht="13" thickBot="1">
      <c r="A90" s="1474" t="s">
        <v>698</v>
      </c>
      <c r="B90" s="1467"/>
      <c r="C90" s="1467"/>
      <c r="D90" s="1467"/>
      <c r="E90" s="1467"/>
      <c r="F90" s="1475"/>
      <c r="G90" s="1475"/>
      <c r="H90" s="1475"/>
      <c r="I90" s="1475"/>
      <c r="J90" s="1475"/>
      <c r="K90" s="1475"/>
      <c r="L90" s="1475"/>
      <c r="M90" s="1475"/>
      <c r="N90" s="1475"/>
      <c r="O90" s="1475"/>
      <c r="P90" s="1475"/>
      <c r="Q90" s="1475"/>
      <c r="R90" s="1475"/>
      <c r="S90" s="1475"/>
      <c r="T90" s="1475"/>
      <c r="U90" s="1475"/>
      <c r="V90" s="1475"/>
      <c r="W90" s="1475"/>
      <c r="X90" s="1475"/>
      <c r="Y90" s="1475"/>
      <c r="Z90" s="1475"/>
      <c r="AA90" s="1475"/>
      <c r="AB90" s="1475"/>
      <c r="AC90" s="1475"/>
      <c r="AD90" s="1475"/>
      <c r="AE90" s="1475"/>
      <c r="AF90" s="1475"/>
      <c r="AG90" s="1475"/>
      <c r="AH90" s="1475"/>
      <c r="AI90" s="1475"/>
      <c r="AJ90" s="1475"/>
      <c r="AK90" s="1475"/>
      <c r="AL90" s="1475"/>
      <c r="AM90" s="1475"/>
      <c r="AN90" s="1475"/>
      <c r="AO90" s="1475"/>
      <c r="AP90" s="1475"/>
      <c r="AQ90" s="1475"/>
      <c r="AR90" s="1475"/>
      <c r="AS90" s="1475"/>
      <c r="AT90" s="1475"/>
      <c r="AU90" s="1475"/>
      <c r="AV90" s="1475"/>
      <c r="AW90" s="1475"/>
      <c r="AX90" s="1475"/>
      <c r="AY90" s="1475"/>
      <c r="AZ90" s="1475"/>
      <c r="BA90" s="1475"/>
      <c r="BB90" s="1475"/>
      <c r="BC90" s="1475"/>
      <c r="BD90" s="1475"/>
      <c r="BE90" s="1475"/>
      <c r="BF90" s="1475"/>
      <c r="BG90" s="1475"/>
      <c r="BH90" s="1475"/>
      <c r="BI90" s="1475"/>
      <c r="BJ90" s="1475"/>
      <c r="BK90" s="1475"/>
      <c r="BL90" s="1475"/>
      <c r="BM90" s="1475"/>
      <c r="BN90" s="1475"/>
      <c r="BO90" s="1475"/>
      <c r="BP90" s="1475"/>
      <c r="BQ90" s="1475"/>
      <c r="BR90" s="1475"/>
      <c r="BS90" s="1475"/>
      <c r="BT90" s="1475"/>
      <c r="BU90" s="1475"/>
      <c r="BV90" s="1475"/>
      <c r="BW90" s="1475"/>
      <c r="BX90" s="1475"/>
      <c r="BY90" s="1475"/>
      <c r="BZ90" s="1475"/>
      <c r="CA90" s="1475"/>
      <c r="CB90" s="1475"/>
      <c r="CC90" s="1475"/>
      <c r="CD90" s="1475"/>
      <c r="CE90" s="1475"/>
      <c r="CF90" s="1475"/>
      <c r="CG90" s="1475"/>
      <c r="CH90" s="1475"/>
      <c r="CI90" s="1475"/>
      <c r="CJ90" s="1475"/>
      <c r="CK90" s="1475"/>
      <c r="CL90" s="1475"/>
      <c r="CM90" s="1475"/>
      <c r="CN90" s="1475"/>
      <c r="CO90" s="1475"/>
      <c r="CP90" s="1475"/>
      <c r="CQ90" s="1475"/>
      <c r="CR90" s="1475"/>
      <c r="CS90" s="1475"/>
      <c r="CT90" s="1475"/>
      <c r="CU90" s="1475"/>
      <c r="CV90" s="1475"/>
      <c r="CW90" s="1475"/>
      <c r="CX90" s="1475"/>
      <c r="CY90" s="1475"/>
      <c r="CZ90" s="1475"/>
      <c r="DA90" s="1475"/>
      <c r="DB90" s="1475"/>
      <c r="DC90" s="1475"/>
      <c r="DD90" s="1475"/>
      <c r="DE90" s="1475"/>
      <c r="DF90" s="1475"/>
      <c r="DG90" s="1475"/>
      <c r="DH90" s="1475"/>
      <c r="DI90" s="1475"/>
      <c r="DJ90" s="1475"/>
      <c r="DK90" s="1475"/>
      <c r="DL90" s="1475"/>
      <c r="DM90" s="1475"/>
      <c r="DN90" s="1475"/>
      <c r="DO90" s="1475"/>
      <c r="DP90" s="1475"/>
      <c r="DQ90" s="1475"/>
      <c r="DR90" s="1475"/>
      <c r="DS90" s="1475"/>
      <c r="DT90" s="1475"/>
      <c r="DU90" s="1475"/>
      <c r="DV90" s="1475"/>
      <c r="DW90" s="1467"/>
      <c r="DX90" s="1467"/>
      <c r="DY90" s="1467"/>
      <c r="DZ90" s="1467"/>
      <c r="EA90" s="1467"/>
      <c r="EB90" s="1467"/>
      <c r="EC90" s="1467"/>
      <c r="ED90" s="1467"/>
      <c r="EE90" s="1467"/>
      <c r="EF90" s="1467"/>
      <c r="EG90" s="1467"/>
      <c r="EH90" s="1467"/>
      <c r="EI90" s="1467"/>
      <c r="EJ90" s="1467"/>
      <c r="EK90" s="1467"/>
      <c r="EL90" s="1467"/>
      <c r="EM90" s="1467"/>
      <c r="EN90" s="1467"/>
      <c r="EO90" s="1467"/>
      <c r="EP90" s="1467"/>
      <c r="EQ90" s="1467"/>
      <c r="ER90" s="1467"/>
      <c r="ES90" s="1467"/>
      <c r="ET90" s="1467"/>
      <c r="EU90" s="1467"/>
      <c r="EV90" s="1467"/>
      <c r="EW90" s="1467"/>
      <c r="EX90" s="1467"/>
      <c r="EY90" s="1467"/>
      <c r="EZ90" s="1467"/>
      <c r="FA90" s="1467"/>
      <c r="FB90" s="1467"/>
      <c r="FC90" s="1467"/>
      <c r="FD90" s="1467"/>
      <c r="FE90" s="1467"/>
      <c r="FF90" s="1467"/>
      <c r="FG90" s="1467"/>
      <c r="FH90" s="1467"/>
      <c r="FI90" s="1467"/>
      <c r="FJ90" s="1467"/>
      <c r="FK90" s="1467"/>
      <c r="FL90" s="1467"/>
      <c r="FM90" s="1467"/>
      <c r="FN90" s="1467"/>
      <c r="FO90" s="1467"/>
      <c r="FP90" s="1467"/>
      <c r="FQ90" s="1467"/>
      <c r="FR90" s="1467"/>
      <c r="FS90" s="1467"/>
      <c r="FT90" s="1467"/>
      <c r="FU90" s="1467"/>
      <c r="FV90" s="1467"/>
      <c r="FW90" s="1467"/>
      <c r="FX90" s="1467"/>
      <c r="FY90" s="1467"/>
      <c r="FZ90" s="1467"/>
      <c r="GA90" s="1467"/>
      <c r="GB90" s="1467"/>
      <c r="GC90" s="1467"/>
      <c r="GD90" s="1467"/>
      <c r="GE90" s="1467"/>
      <c r="GF90" s="1467"/>
      <c r="GG90" s="1467"/>
      <c r="GH90" s="1467"/>
      <c r="GI90" s="1467"/>
      <c r="GJ90" s="1467"/>
      <c r="GK90" s="1467"/>
      <c r="GL90" s="1467"/>
      <c r="GM90" s="1467"/>
      <c r="GN90" s="1467"/>
      <c r="GO90" s="1467"/>
      <c r="GP90" s="1467"/>
      <c r="GQ90" s="1467"/>
      <c r="GR90" s="1467"/>
      <c r="GS90" s="1467"/>
      <c r="GT90" s="1467"/>
      <c r="GU90" s="1467"/>
      <c r="GV90" s="1467"/>
      <c r="GW90" s="1467"/>
      <c r="GX90" s="1467"/>
      <c r="GY90" s="1467"/>
      <c r="GZ90" s="1467"/>
      <c r="HA90" s="1467"/>
      <c r="HB90" s="1467"/>
      <c r="HC90" s="1467"/>
      <c r="HD90" s="1467"/>
      <c r="HE90" s="1467"/>
      <c r="HF90" s="1467"/>
      <c r="HG90" s="1467"/>
      <c r="HH90" s="1467"/>
      <c r="HI90" s="1467"/>
      <c r="HJ90" s="1467"/>
      <c r="HK90" s="1467"/>
      <c r="HL90" s="1467"/>
      <c r="HM90" s="1467"/>
      <c r="HN90" s="1467"/>
      <c r="HO90" s="1467"/>
      <c r="HP90" s="1467"/>
      <c r="HQ90" s="1467"/>
      <c r="HR90" s="1467"/>
      <c r="HS90" s="1467"/>
      <c r="HT90" s="1467"/>
      <c r="HU90" s="1467"/>
      <c r="HV90" s="1467"/>
      <c r="HW90" s="1467"/>
      <c r="HX90" s="1467"/>
      <c r="HY90" s="1467"/>
      <c r="HZ90" s="1467"/>
      <c r="IA90" s="1467"/>
      <c r="IB90" s="1467"/>
      <c r="IC90" s="1467"/>
      <c r="ID90" s="1467"/>
      <c r="IE90" s="1467"/>
      <c r="IF90" s="1467"/>
      <c r="IG90" s="1467"/>
      <c r="IH90" s="1467"/>
      <c r="II90" s="1467"/>
      <c r="IJ90" s="1467"/>
      <c r="IK90" s="1467"/>
      <c r="IL90" s="1467"/>
    </row>
    <row r="91" spans="1:246">
      <c r="A91" s="580"/>
    </row>
    <row r="92" spans="1:246" s="593" customFormat="1">
      <c r="A92" s="751"/>
    </row>
    <row r="93" spans="1:246" s="593" customFormat="1" ht="14">
      <c r="A93" s="751"/>
      <c r="B93" s="759"/>
      <c r="C93" s="759"/>
      <c r="D93" s="797"/>
      <c r="E93" s="769"/>
      <c r="F93" s="761">
        <f t="shared" ref="F93:BQ93" si="67">+F47</f>
        <v>0</v>
      </c>
      <c r="G93" s="761">
        <f t="shared" si="67"/>
        <v>1</v>
      </c>
      <c r="H93" s="761">
        <f t="shared" si="67"/>
        <v>2</v>
      </c>
      <c r="I93" s="761">
        <f t="shared" si="67"/>
        <v>3</v>
      </c>
      <c r="J93" s="761">
        <f t="shared" si="67"/>
        <v>4</v>
      </c>
      <c r="K93" s="761">
        <f t="shared" si="67"/>
        <v>5</v>
      </c>
      <c r="L93" s="761">
        <f t="shared" si="67"/>
        <v>6</v>
      </c>
      <c r="M93" s="761">
        <f t="shared" si="67"/>
        <v>7</v>
      </c>
      <c r="N93" s="761">
        <f t="shared" si="67"/>
        <v>8</v>
      </c>
      <c r="O93" s="761">
        <f t="shared" si="67"/>
        <v>9</v>
      </c>
      <c r="P93" s="761">
        <f t="shared" si="67"/>
        <v>10</v>
      </c>
      <c r="Q93" s="761">
        <f t="shared" si="67"/>
        <v>11</v>
      </c>
      <c r="R93" s="761">
        <f t="shared" si="67"/>
        <v>12</v>
      </c>
      <c r="S93" s="761">
        <f t="shared" si="67"/>
        <v>13</v>
      </c>
      <c r="T93" s="761">
        <f t="shared" si="67"/>
        <v>14</v>
      </c>
      <c r="U93" s="761">
        <f t="shared" si="67"/>
        <v>15</v>
      </c>
      <c r="V93" s="761">
        <f t="shared" si="67"/>
        <v>16</v>
      </c>
      <c r="W93" s="761">
        <f t="shared" si="67"/>
        <v>17</v>
      </c>
      <c r="X93" s="761">
        <f t="shared" si="67"/>
        <v>18</v>
      </c>
      <c r="Y93" s="761">
        <f t="shared" si="67"/>
        <v>19</v>
      </c>
      <c r="Z93" s="761">
        <f t="shared" si="67"/>
        <v>20</v>
      </c>
      <c r="AA93" s="761">
        <f t="shared" si="67"/>
        <v>21</v>
      </c>
      <c r="AB93" s="761">
        <f t="shared" si="67"/>
        <v>22</v>
      </c>
      <c r="AC93" s="761">
        <f t="shared" si="67"/>
        <v>23</v>
      </c>
      <c r="AD93" s="761">
        <f t="shared" si="67"/>
        <v>24</v>
      </c>
      <c r="AE93" s="761">
        <f t="shared" si="67"/>
        <v>25</v>
      </c>
      <c r="AF93" s="761">
        <f t="shared" si="67"/>
        <v>26</v>
      </c>
      <c r="AG93" s="761">
        <f t="shared" si="67"/>
        <v>27</v>
      </c>
      <c r="AH93" s="761">
        <f t="shared" si="67"/>
        <v>28</v>
      </c>
      <c r="AI93" s="761">
        <f t="shared" si="67"/>
        <v>29</v>
      </c>
      <c r="AJ93" s="761">
        <f t="shared" si="67"/>
        <v>30</v>
      </c>
      <c r="AK93" s="761">
        <f t="shared" si="67"/>
        <v>31</v>
      </c>
      <c r="AL93" s="761">
        <f t="shared" si="67"/>
        <v>32</v>
      </c>
      <c r="AM93" s="761">
        <f t="shared" si="67"/>
        <v>33</v>
      </c>
      <c r="AN93" s="761">
        <f t="shared" si="67"/>
        <v>34</v>
      </c>
      <c r="AO93" s="761">
        <f t="shared" si="67"/>
        <v>35</v>
      </c>
      <c r="AP93" s="761">
        <f t="shared" si="67"/>
        <v>36</v>
      </c>
      <c r="AQ93" s="761">
        <f t="shared" si="67"/>
        <v>37</v>
      </c>
      <c r="AR93" s="761">
        <f t="shared" si="67"/>
        <v>38</v>
      </c>
      <c r="AS93" s="761">
        <f t="shared" si="67"/>
        <v>39</v>
      </c>
      <c r="AT93" s="761">
        <f t="shared" si="67"/>
        <v>40</v>
      </c>
      <c r="AU93" s="761">
        <f t="shared" si="67"/>
        <v>41</v>
      </c>
      <c r="AV93" s="761">
        <f t="shared" si="67"/>
        <v>42</v>
      </c>
      <c r="AW93" s="761">
        <f t="shared" si="67"/>
        <v>43</v>
      </c>
      <c r="AX93" s="761">
        <f t="shared" si="67"/>
        <v>44</v>
      </c>
      <c r="AY93" s="761">
        <f t="shared" si="67"/>
        <v>45</v>
      </c>
      <c r="AZ93" s="761">
        <f t="shared" si="67"/>
        <v>46</v>
      </c>
      <c r="BA93" s="761">
        <f t="shared" si="67"/>
        <v>47</v>
      </c>
      <c r="BB93" s="761">
        <f t="shared" si="67"/>
        <v>48</v>
      </c>
      <c r="BC93" s="761">
        <f t="shared" si="67"/>
        <v>49</v>
      </c>
      <c r="BD93" s="761">
        <f t="shared" si="67"/>
        <v>50</v>
      </c>
      <c r="BE93" s="761">
        <f t="shared" si="67"/>
        <v>51</v>
      </c>
      <c r="BF93" s="761">
        <f t="shared" si="67"/>
        <v>52</v>
      </c>
      <c r="BG93" s="761">
        <f t="shared" si="67"/>
        <v>53</v>
      </c>
      <c r="BH93" s="761">
        <f t="shared" si="67"/>
        <v>54</v>
      </c>
      <c r="BI93" s="761">
        <f t="shared" si="67"/>
        <v>55</v>
      </c>
      <c r="BJ93" s="761">
        <f t="shared" si="67"/>
        <v>56</v>
      </c>
      <c r="BK93" s="761">
        <f t="shared" si="67"/>
        <v>57</v>
      </c>
      <c r="BL93" s="761">
        <f t="shared" si="67"/>
        <v>58</v>
      </c>
      <c r="BM93" s="761">
        <f t="shared" si="67"/>
        <v>59</v>
      </c>
      <c r="BN93" s="761">
        <f t="shared" si="67"/>
        <v>60</v>
      </c>
      <c r="BO93" s="761">
        <f t="shared" si="67"/>
        <v>61</v>
      </c>
      <c r="BP93" s="761">
        <f t="shared" si="67"/>
        <v>62</v>
      </c>
      <c r="BQ93" s="761">
        <f t="shared" si="67"/>
        <v>63</v>
      </c>
      <c r="BR93" s="761">
        <f t="shared" ref="BR93:EC93" si="68">+BR47</f>
        <v>64</v>
      </c>
      <c r="BS93" s="761">
        <f t="shared" si="68"/>
        <v>65</v>
      </c>
      <c r="BT93" s="761">
        <f t="shared" si="68"/>
        <v>66</v>
      </c>
      <c r="BU93" s="761">
        <f t="shared" si="68"/>
        <v>67</v>
      </c>
      <c r="BV93" s="761">
        <f t="shared" si="68"/>
        <v>68</v>
      </c>
      <c r="BW93" s="761">
        <f t="shared" si="68"/>
        <v>69</v>
      </c>
      <c r="BX93" s="761">
        <f t="shared" si="68"/>
        <v>70</v>
      </c>
      <c r="BY93" s="761">
        <f t="shared" si="68"/>
        <v>71</v>
      </c>
      <c r="BZ93" s="761">
        <f t="shared" si="68"/>
        <v>72</v>
      </c>
      <c r="CA93" s="761">
        <f t="shared" si="68"/>
        <v>73</v>
      </c>
      <c r="CB93" s="761">
        <f t="shared" si="68"/>
        <v>74</v>
      </c>
      <c r="CC93" s="761">
        <f t="shared" si="68"/>
        <v>75</v>
      </c>
      <c r="CD93" s="761">
        <f t="shared" si="68"/>
        <v>76</v>
      </c>
      <c r="CE93" s="761">
        <f t="shared" si="68"/>
        <v>77</v>
      </c>
      <c r="CF93" s="761">
        <f t="shared" si="68"/>
        <v>78</v>
      </c>
      <c r="CG93" s="761">
        <f t="shared" si="68"/>
        <v>79</v>
      </c>
      <c r="CH93" s="761">
        <f t="shared" si="68"/>
        <v>80</v>
      </c>
      <c r="CI93" s="761">
        <f t="shared" si="68"/>
        <v>81</v>
      </c>
      <c r="CJ93" s="761">
        <f t="shared" si="68"/>
        <v>82</v>
      </c>
      <c r="CK93" s="761">
        <f t="shared" si="68"/>
        <v>83</v>
      </c>
      <c r="CL93" s="761">
        <f t="shared" si="68"/>
        <v>84</v>
      </c>
      <c r="CM93" s="761">
        <f t="shared" si="68"/>
        <v>85</v>
      </c>
      <c r="CN93" s="761">
        <f t="shared" si="68"/>
        <v>86</v>
      </c>
      <c r="CO93" s="761">
        <f t="shared" si="68"/>
        <v>87</v>
      </c>
      <c r="CP93" s="761">
        <f t="shared" si="68"/>
        <v>88</v>
      </c>
      <c r="CQ93" s="761">
        <f t="shared" si="68"/>
        <v>89</v>
      </c>
      <c r="CR93" s="761">
        <f t="shared" si="68"/>
        <v>90</v>
      </c>
      <c r="CS93" s="761">
        <f t="shared" si="68"/>
        <v>91</v>
      </c>
      <c r="CT93" s="761">
        <f t="shared" si="68"/>
        <v>92</v>
      </c>
      <c r="CU93" s="761">
        <f t="shared" si="68"/>
        <v>93</v>
      </c>
      <c r="CV93" s="761">
        <f t="shared" si="68"/>
        <v>94</v>
      </c>
      <c r="CW93" s="761">
        <f t="shared" si="68"/>
        <v>95</v>
      </c>
      <c r="CX93" s="761">
        <f t="shared" si="68"/>
        <v>96</v>
      </c>
      <c r="CY93" s="761">
        <f t="shared" si="68"/>
        <v>97</v>
      </c>
      <c r="CZ93" s="761">
        <f t="shared" si="68"/>
        <v>98</v>
      </c>
      <c r="DA93" s="761">
        <f t="shared" si="68"/>
        <v>99</v>
      </c>
      <c r="DB93" s="761">
        <f t="shared" si="68"/>
        <v>100</v>
      </c>
      <c r="DC93" s="761">
        <f t="shared" si="68"/>
        <v>101</v>
      </c>
      <c r="DD93" s="761">
        <f t="shared" si="68"/>
        <v>102</v>
      </c>
      <c r="DE93" s="761">
        <f t="shared" si="68"/>
        <v>103</v>
      </c>
      <c r="DF93" s="761">
        <f t="shared" si="68"/>
        <v>104</v>
      </c>
      <c r="DG93" s="761">
        <f t="shared" si="68"/>
        <v>105</v>
      </c>
      <c r="DH93" s="761">
        <f t="shared" si="68"/>
        <v>106</v>
      </c>
      <c r="DI93" s="761">
        <f t="shared" si="68"/>
        <v>107</v>
      </c>
      <c r="DJ93" s="761">
        <f t="shared" si="68"/>
        <v>108</v>
      </c>
      <c r="DK93" s="761">
        <f t="shared" si="68"/>
        <v>109</v>
      </c>
      <c r="DL93" s="761">
        <f t="shared" si="68"/>
        <v>110</v>
      </c>
      <c r="DM93" s="761">
        <f t="shared" si="68"/>
        <v>111</v>
      </c>
      <c r="DN93" s="761">
        <f t="shared" si="68"/>
        <v>112</v>
      </c>
      <c r="DO93" s="761">
        <f t="shared" si="68"/>
        <v>113</v>
      </c>
      <c r="DP93" s="761">
        <f t="shared" si="68"/>
        <v>114</v>
      </c>
      <c r="DQ93" s="761">
        <f t="shared" si="68"/>
        <v>115</v>
      </c>
      <c r="DR93" s="761">
        <f t="shared" si="68"/>
        <v>116</v>
      </c>
      <c r="DS93" s="761">
        <f t="shared" si="68"/>
        <v>117</v>
      </c>
      <c r="DT93" s="761">
        <f t="shared" si="68"/>
        <v>118</v>
      </c>
      <c r="DU93" s="761">
        <f t="shared" si="68"/>
        <v>119</v>
      </c>
      <c r="DV93" s="761">
        <f t="shared" si="68"/>
        <v>120</v>
      </c>
      <c r="DW93" s="761">
        <f t="shared" si="68"/>
        <v>121</v>
      </c>
      <c r="DX93" s="761">
        <f t="shared" si="68"/>
        <v>122</v>
      </c>
      <c r="DY93" s="761">
        <f t="shared" si="68"/>
        <v>123</v>
      </c>
      <c r="DZ93" s="761">
        <f t="shared" si="68"/>
        <v>124</v>
      </c>
      <c r="EA93" s="761">
        <f t="shared" si="68"/>
        <v>125</v>
      </c>
      <c r="EB93" s="761">
        <f t="shared" si="68"/>
        <v>126</v>
      </c>
      <c r="EC93" s="761">
        <f t="shared" si="68"/>
        <v>127</v>
      </c>
      <c r="ED93" s="761">
        <f t="shared" ref="ED93:GO93" si="69">+ED47</f>
        <v>128</v>
      </c>
      <c r="EE93" s="761">
        <f t="shared" si="69"/>
        <v>129</v>
      </c>
      <c r="EF93" s="761">
        <f t="shared" si="69"/>
        <v>130</v>
      </c>
      <c r="EG93" s="761">
        <f t="shared" si="69"/>
        <v>131</v>
      </c>
      <c r="EH93" s="761">
        <f t="shared" si="69"/>
        <v>132</v>
      </c>
      <c r="EI93" s="761">
        <f t="shared" si="69"/>
        <v>133</v>
      </c>
      <c r="EJ93" s="761">
        <f t="shared" si="69"/>
        <v>134</v>
      </c>
      <c r="EK93" s="761">
        <f t="shared" si="69"/>
        <v>135</v>
      </c>
      <c r="EL93" s="761">
        <f t="shared" si="69"/>
        <v>136</v>
      </c>
      <c r="EM93" s="761">
        <f t="shared" si="69"/>
        <v>137</v>
      </c>
      <c r="EN93" s="761">
        <f t="shared" si="69"/>
        <v>138</v>
      </c>
      <c r="EO93" s="761">
        <f t="shared" si="69"/>
        <v>139</v>
      </c>
      <c r="EP93" s="761">
        <f t="shared" si="69"/>
        <v>140</v>
      </c>
      <c r="EQ93" s="761">
        <f t="shared" si="69"/>
        <v>141</v>
      </c>
      <c r="ER93" s="761">
        <f t="shared" si="69"/>
        <v>142</v>
      </c>
      <c r="ES93" s="761">
        <f t="shared" si="69"/>
        <v>143</v>
      </c>
      <c r="ET93" s="761">
        <f t="shared" si="69"/>
        <v>144</v>
      </c>
      <c r="EU93" s="761">
        <f t="shared" si="69"/>
        <v>145</v>
      </c>
      <c r="EV93" s="761">
        <f t="shared" si="69"/>
        <v>146</v>
      </c>
      <c r="EW93" s="761">
        <f t="shared" si="69"/>
        <v>147</v>
      </c>
      <c r="EX93" s="761">
        <f t="shared" si="69"/>
        <v>148</v>
      </c>
      <c r="EY93" s="761">
        <f t="shared" si="69"/>
        <v>149</v>
      </c>
      <c r="EZ93" s="761">
        <f t="shared" si="69"/>
        <v>150</v>
      </c>
      <c r="FA93" s="761">
        <f t="shared" si="69"/>
        <v>151</v>
      </c>
      <c r="FB93" s="761">
        <f t="shared" si="69"/>
        <v>152</v>
      </c>
      <c r="FC93" s="761">
        <f t="shared" si="69"/>
        <v>153</v>
      </c>
      <c r="FD93" s="761">
        <f t="shared" si="69"/>
        <v>154</v>
      </c>
      <c r="FE93" s="761">
        <f t="shared" si="69"/>
        <v>155</v>
      </c>
      <c r="FF93" s="761">
        <f t="shared" si="69"/>
        <v>156</v>
      </c>
      <c r="FG93" s="761">
        <f t="shared" si="69"/>
        <v>157</v>
      </c>
      <c r="FH93" s="761">
        <f t="shared" si="69"/>
        <v>158</v>
      </c>
      <c r="FI93" s="761">
        <f t="shared" si="69"/>
        <v>159</v>
      </c>
      <c r="FJ93" s="761">
        <f t="shared" si="69"/>
        <v>160</v>
      </c>
      <c r="FK93" s="761">
        <f t="shared" si="69"/>
        <v>161</v>
      </c>
      <c r="FL93" s="761">
        <f t="shared" si="69"/>
        <v>162</v>
      </c>
      <c r="FM93" s="761">
        <f t="shared" si="69"/>
        <v>163</v>
      </c>
      <c r="FN93" s="761">
        <f t="shared" si="69"/>
        <v>164</v>
      </c>
      <c r="FO93" s="761">
        <f t="shared" si="69"/>
        <v>165</v>
      </c>
      <c r="FP93" s="761">
        <f t="shared" si="69"/>
        <v>166</v>
      </c>
      <c r="FQ93" s="761">
        <f t="shared" si="69"/>
        <v>167</v>
      </c>
      <c r="FR93" s="761">
        <f t="shared" si="69"/>
        <v>168</v>
      </c>
      <c r="FS93" s="761">
        <f t="shared" si="69"/>
        <v>169</v>
      </c>
      <c r="FT93" s="761">
        <f t="shared" si="69"/>
        <v>170</v>
      </c>
      <c r="FU93" s="761">
        <f t="shared" si="69"/>
        <v>171</v>
      </c>
      <c r="FV93" s="761">
        <f t="shared" si="69"/>
        <v>172</v>
      </c>
      <c r="FW93" s="761">
        <f t="shared" si="69"/>
        <v>173</v>
      </c>
      <c r="FX93" s="761">
        <f t="shared" si="69"/>
        <v>174</v>
      </c>
      <c r="FY93" s="761">
        <f t="shared" si="69"/>
        <v>175</v>
      </c>
      <c r="FZ93" s="761">
        <f t="shared" si="69"/>
        <v>176</v>
      </c>
      <c r="GA93" s="761">
        <f t="shared" si="69"/>
        <v>177</v>
      </c>
      <c r="GB93" s="761">
        <f t="shared" si="69"/>
        <v>178</v>
      </c>
      <c r="GC93" s="761">
        <f t="shared" si="69"/>
        <v>179</v>
      </c>
      <c r="GD93" s="761">
        <f t="shared" si="69"/>
        <v>180</v>
      </c>
      <c r="GE93" s="761">
        <f t="shared" si="69"/>
        <v>181</v>
      </c>
      <c r="GF93" s="761">
        <f t="shared" si="69"/>
        <v>182</v>
      </c>
      <c r="GG93" s="761">
        <f t="shared" si="69"/>
        <v>183</v>
      </c>
      <c r="GH93" s="761">
        <f t="shared" si="69"/>
        <v>184</v>
      </c>
      <c r="GI93" s="761">
        <f t="shared" si="69"/>
        <v>185</v>
      </c>
      <c r="GJ93" s="761">
        <f t="shared" si="69"/>
        <v>186</v>
      </c>
      <c r="GK93" s="761">
        <f t="shared" si="69"/>
        <v>187</v>
      </c>
      <c r="GL93" s="761">
        <f t="shared" si="69"/>
        <v>188</v>
      </c>
      <c r="GM93" s="761">
        <f t="shared" si="69"/>
        <v>189</v>
      </c>
      <c r="GN93" s="761">
        <f t="shared" si="69"/>
        <v>190</v>
      </c>
      <c r="GO93" s="761">
        <f t="shared" si="69"/>
        <v>191</v>
      </c>
      <c r="GP93" s="761">
        <f t="shared" ref="GP93:IL93" si="70">+GP47</f>
        <v>192</v>
      </c>
      <c r="GQ93" s="761">
        <f t="shared" si="70"/>
        <v>193</v>
      </c>
      <c r="GR93" s="761">
        <f t="shared" si="70"/>
        <v>194</v>
      </c>
      <c r="GS93" s="761">
        <f t="shared" si="70"/>
        <v>195</v>
      </c>
      <c r="GT93" s="761">
        <f t="shared" si="70"/>
        <v>196</v>
      </c>
      <c r="GU93" s="761">
        <f t="shared" si="70"/>
        <v>197</v>
      </c>
      <c r="GV93" s="761">
        <f t="shared" si="70"/>
        <v>198</v>
      </c>
      <c r="GW93" s="761">
        <f t="shared" si="70"/>
        <v>199</v>
      </c>
      <c r="GX93" s="761">
        <f t="shared" si="70"/>
        <v>200</v>
      </c>
      <c r="GY93" s="761">
        <f t="shared" si="70"/>
        <v>201</v>
      </c>
      <c r="GZ93" s="761">
        <f t="shared" si="70"/>
        <v>202</v>
      </c>
      <c r="HA93" s="761">
        <f t="shared" si="70"/>
        <v>203</v>
      </c>
      <c r="HB93" s="761">
        <f t="shared" si="70"/>
        <v>204</v>
      </c>
      <c r="HC93" s="761">
        <f t="shared" si="70"/>
        <v>205</v>
      </c>
      <c r="HD93" s="761">
        <f t="shared" si="70"/>
        <v>206</v>
      </c>
      <c r="HE93" s="761">
        <f t="shared" si="70"/>
        <v>207</v>
      </c>
      <c r="HF93" s="761">
        <f t="shared" si="70"/>
        <v>208</v>
      </c>
      <c r="HG93" s="761">
        <f t="shared" si="70"/>
        <v>209</v>
      </c>
      <c r="HH93" s="761">
        <f t="shared" si="70"/>
        <v>210</v>
      </c>
      <c r="HI93" s="761">
        <f t="shared" si="70"/>
        <v>211</v>
      </c>
      <c r="HJ93" s="761">
        <f t="shared" si="70"/>
        <v>212</v>
      </c>
      <c r="HK93" s="761">
        <f t="shared" si="70"/>
        <v>213</v>
      </c>
      <c r="HL93" s="761">
        <f t="shared" si="70"/>
        <v>214</v>
      </c>
      <c r="HM93" s="761">
        <f t="shared" si="70"/>
        <v>215</v>
      </c>
      <c r="HN93" s="761">
        <f t="shared" si="70"/>
        <v>216</v>
      </c>
      <c r="HO93" s="761">
        <f t="shared" si="70"/>
        <v>217</v>
      </c>
      <c r="HP93" s="761">
        <f t="shared" si="70"/>
        <v>218</v>
      </c>
      <c r="HQ93" s="761">
        <f t="shared" si="70"/>
        <v>219</v>
      </c>
      <c r="HR93" s="761">
        <f t="shared" si="70"/>
        <v>220</v>
      </c>
      <c r="HS93" s="761">
        <f t="shared" si="70"/>
        <v>221</v>
      </c>
      <c r="HT93" s="761">
        <f t="shared" si="70"/>
        <v>222</v>
      </c>
      <c r="HU93" s="761">
        <f t="shared" si="70"/>
        <v>223</v>
      </c>
      <c r="HV93" s="761">
        <f t="shared" si="70"/>
        <v>224</v>
      </c>
      <c r="HW93" s="761">
        <f t="shared" si="70"/>
        <v>225</v>
      </c>
      <c r="HX93" s="761">
        <f t="shared" si="70"/>
        <v>226</v>
      </c>
      <c r="HY93" s="761">
        <f t="shared" si="70"/>
        <v>227</v>
      </c>
      <c r="HZ93" s="761">
        <f t="shared" si="70"/>
        <v>228</v>
      </c>
      <c r="IA93" s="761">
        <f t="shared" si="70"/>
        <v>229</v>
      </c>
      <c r="IB93" s="761">
        <f t="shared" si="70"/>
        <v>230</v>
      </c>
      <c r="IC93" s="761">
        <f t="shared" si="70"/>
        <v>231</v>
      </c>
      <c r="ID93" s="761">
        <f t="shared" si="70"/>
        <v>232</v>
      </c>
      <c r="IE93" s="761">
        <f t="shared" si="70"/>
        <v>233</v>
      </c>
      <c r="IF93" s="761">
        <f t="shared" si="70"/>
        <v>234</v>
      </c>
      <c r="IG93" s="761">
        <f t="shared" si="70"/>
        <v>235</v>
      </c>
      <c r="IH93" s="761">
        <f t="shared" si="70"/>
        <v>236</v>
      </c>
      <c r="II93" s="761">
        <f t="shared" si="70"/>
        <v>237</v>
      </c>
      <c r="IJ93" s="761">
        <f t="shared" si="70"/>
        <v>238</v>
      </c>
      <c r="IK93" s="761">
        <f t="shared" si="70"/>
        <v>239</v>
      </c>
      <c r="IL93" s="761">
        <f t="shared" si="70"/>
        <v>240</v>
      </c>
    </row>
    <row r="94" spans="1:246" s="593" customFormat="1" ht="14">
      <c r="B94" s="759"/>
      <c r="C94" s="759"/>
      <c r="D94" s="796"/>
      <c r="E94" s="802"/>
      <c r="F94" s="764">
        <f t="shared" ref="F94:BQ94" si="71">+F48</f>
        <v>46753</v>
      </c>
      <c r="G94" s="764">
        <f t="shared" si="71"/>
        <v>46783</v>
      </c>
      <c r="H94" s="764">
        <f t="shared" si="71"/>
        <v>46812</v>
      </c>
      <c r="I94" s="764">
        <f t="shared" si="71"/>
        <v>46843</v>
      </c>
      <c r="J94" s="764">
        <f t="shared" si="71"/>
        <v>46873</v>
      </c>
      <c r="K94" s="764">
        <f t="shared" si="71"/>
        <v>46904</v>
      </c>
      <c r="L94" s="764">
        <f t="shared" si="71"/>
        <v>46934</v>
      </c>
      <c r="M94" s="764">
        <f t="shared" si="71"/>
        <v>46965</v>
      </c>
      <c r="N94" s="764">
        <f t="shared" si="71"/>
        <v>46996</v>
      </c>
      <c r="O94" s="764">
        <f t="shared" si="71"/>
        <v>47026</v>
      </c>
      <c r="P94" s="764">
        <f t="shared" si="71"/>
        <v>47057</v>
      </c>
      <c r="Q94" s="764">
        <f t="shared" si="71"/>
        <v>47087</v>
      </c>
      <c r="R94" s="764">
        <f t="shared" si="71"/>
        <v>47118</v>
      </c>
      <c r="S94" s="764">
        <f t="shared" si="71"/>
        <v>47149</v>
      </c>
      <c r="T94" s="764">
        <f t="shared" si="71"/>
        <v>47177</v>
      </c>
      <c r="U94" s="764">
        <f t="shared" si="71"/>
        <v>47208</v>
      </c>
      <c r="V94" s="764">
        <f t="shared" si="71"/>
        <v>47238</v>
      </c>
      <c r="W94" s="764">
        <f t="shared" si="71"/>
        <v>47269</v>
      </c>
      <c r="X94" s="764">
        <f t="shared" si="71"/>
        <v>47299</v>
      </c>
      <c r="Y94" s="764">
        <f t="shared" si="71"/>
        <v>47330</v>
      </c>
      <c r="Z94" s="764">
        <f t="shared" si="71"/>
        <v>47361</v>
      </c>
      <c r="AA94" s="764">
        <f t="shared" si="71"/>
        <v>47391</v>
      </c>
      <c r="AB94" s="764">
        <f t="shared" si="71"/>
        <v>47422</v>
      </c>
      <c r="AC94" s="764">
        <f t="shared" si="71"/>
        <v>47452</v>
      </c>
      <c r="AD94" s="764">
        <f t="shared" si="71"/>
        <v>47483</v>
      </c>
      <c r="AE94" s="764">
        <f t="shared" si="71"/>
        <v>47514</v>
      </c>
      <c r="AF94" s="764">
        <f t="shared" si="71"/>
        <v>47542</v>
      </c>
      <c r="AG94" s="764">
        <f t="shared" si="71"/>
        <v>47573</v>
      </c>
      <c r="AH94" s="764">
        <f t="shared" si="71"/>
        <v>47603</v>
      </c>
      <c r="AI94" s="764">
        <f t="shared" si="71"/>
        <v>47634</v>
      </c>
      <c r="AJ94" s="764">
        <f t="shared" si="71"/>
        <v>47664</v>
      </c>
      <c r="AK94" s="764">
        <f t="shared" si="71"/>
        <v>47695</v>
      </c>
      <c r="AL94" s="764">
        <f t="shared" si="71"/>
        <v>47726</v>
      </c>
      <c r="AM94" s="764">
        <f t="shared" si="71"/>
        <v>47756</v>
      </c>
      <c r="AN94" s="764">
        <f t="shared" si="71"/>
        <v>47787</v>
      </c>
      <c r="AO94" s="764">
        <f t="shared" si="71"/>
        <v>47817</v>
      </c>
      <c r="AP94" s="764">
        <f t="shared" si="71"/>
        <v>47848</v>
      </c>
      <c r="AQ94" s="764">
        <f t="shared" si="71"/>
        <v>47879</v>
      </c>
      <c r="AR94" s="764">
        <f t="shared" si="71"/>
        <v>47907</v>
      </c>
      <c r="AS94" s="764">
        <f t="shared" si="71"/>
        <v>47938</v>
      </c>
      <c r="AT94" s="764">
        <f t="shared" si="71"/>
        <v>47968</v>
      </c>
      <c r="AU94" s="764">
        <f t="shared" si="71"/>
        <v>47999</v>
      </c>
      <c r="AV94" s="764">
        <f t="shared" si="71"/>
        <v>48029</v>
      </c>
      <c r="AW94" s="764">
        <f t="shared" si="71"/>
        <v>48060</v>
      </c>
      <c r="AX94" s="764">
        <f t="shared" si="71"/>
        <v>48091</v>
      </c>
      <c r="AY94" s="764">
        <f t="shared" si="71"/>
        <v>48121</v>
      </c>
      <c r="AZ94" s="764">
        <f t="shared" si="71"/>
        <v>48152</v>
      </c>
      <c r="BA94" s="764">
        <f t="shared" si="71"/>
        <v>48182</v>
      </c>
      <c r="BB94" s="764">
        <f t="shared" si="71"/>
        <v>48213</v>
      </c>
      <c r="BC94" s="764">
        <f t="shared" si="71"/>
        <v>48244</v>
      </c>
      <c r="BD94" s="764">
        <f t="shared" si="71"/>
        <v>48273</v>
      </c>
      <c r="BE94" s="764">
        <f t="shared" si="71"/>
        <v>48304</v>
      </c>
      <c r="BF94" s="764">
        <f t="shared" si="71"/>
        <v>48334</v>
      </c>
      <c r="BG94" s="764">
        <f t="shared" si="71"/>
        <v>48365</v>
      </c>
      <c r="BH94" s="764">
        <f t="shared" si="71"/>
        <v>48395</v>
      </c>
      <c r="BI94" s="764">
        <f t="shared" si="71"/>
        <v>48426</v>
      </c>
      <c r="BJ94" s="764">
        <f t="shared" si="71"/>
        <v>48457</v>
      </c>
      <c r="BK94" s="764">
        <f t="shared" si="71"/>
        <v>48487</v>
      </c>
      <c r="BL94" s="764">
        <f t="shared" si="71"/>
        <v>48518</v>
      </c>
      <c r="BM94" s="764">
        <f t="shared" si="71"/>
        <v>48548</v>
      </c>
      <c r="BN94" s="764">
        <f t="shared" si="71"/>
        <v>48579</v>
      </c>
      <c r="BO94" s="764">
        <f t="shared" si="71"/>
        <v>48610</v>
      </c>
      <c r="BP94" s="764">
        <f t="shared" si="71"/>
        <v>48638</v>
      </c>
      <c r="BQ94" s="764">
        <f t="shared" si="71"/>
        <v>48669</v>
      </c>
      <c r="BR94" s="764">
        <f t="shared" ref="BR94:EC94" si="72">+BR48</f>
        <v>48699</v>
      </c>
      <c r="BS94" s="764">
        <f t="shared" si="72"/>
        <v>48730</v>
      </c>
      <c r="BT94" s="764">
        <f t="shared" si="72"/>
        <v>48760</v>
      </c>
      <c r="BU94" s="764">
        <f t="shared" si="72"/>
        <v>48791</v>
      </c>
      <c r="BV94" s="764">
        <f t="shared" si="72"/>
        <v>48822</v>
      </c>
      <c r="BW94" s="764">
        <f t="shared" si="72"/>
        <v>48852</v>
      </c>
      <c r="BX94" s="764">
        <f t="shared" si="72"/>
        <v>48883</v>
      </c>
      <c r="BY94" s="764">
        <f t="shared" si="72"/>
        <v>48913</v>
      </c>
      <c r="BZ94" s="764">
        <f t="shared" si="72"/>
        <v>48944</v>
      </c>
      <c r="CA94" s="764">
        <f t="shared" si="72"/>
        <v>48975</v>
      </c>
      <c r="CB94" s="764">
        <f t="shared" si="72"/>
        <v>49003</v>
      </c>
      <c r="CC94" s="764">
        <f t="shared" si="72"/>
        <v>49034</v>
      </c>
      <c r="CD94" s="764">
        <f t="shared" si="72"/>
        <v>49064</v>
      </c>
      <c r="CE94" s="764">
        <f t="shared" si="72"/>
        <v>49095</v>
      </c>
      <c r="CF94" s="764">
        <f t="shared" si="72"/>
        <v>49125</v>
      </c>
      <c r="CG94" s="764">
        <f t="shared" si="72"/>
        <v>49156</v>
      </c>
      <c r="CH94" s="764">
        <f t="shared" si="72"/>
        <v>49187</v>
      </c>
      <c r="CI94" s="764">
        <f t="shared" si="72"/>
        <v>49217</v>
      </c>
      <c r="CJ94" s="764">
        <f t="shared" si="72"/>
        <v>49248</v>
      </c>
      <c r="CK94" s="764">
        <f t="shared" si="72"/>
        <v>49278</v>
      </c>
      <c r="CL94" s="764">
        <f t="shared" si="72"/>
        <v>49309</v>
      </c>
      <c r="CM94" s="764">
        <f t="shared" si="72"/>
        <v>49340</v>
      </c>
      <c r="CN94" s="764">
        <f t="shared" si="72"/>
        <v>49368</v>
      </c>
      <c r="CO94" s="764">
        <f t="shared" si="72"/>
        <v>49399</v>
      </c>
      <c r="CP94" s="764">
        <f t="shared" si="72"/>
        <v>49429</v>
      </c>
      <c r="CQ94" s="764">
        <f t="shared" si="72"/>
        <v>49460</v>
      </c>
      <c r="CR94" s="764">
        <f t="shared" si="72"/>
        <v>49490</v>
      </c>
      <c r="CS94" s="764">
        <f t="shared" si="72"/>
        <v>49521</v>
      </c>
      <c r="CT94" s="764">
        <f t="shared" si="72"/>
        <v>49552</v>
      </c>
      <c r="CU94" s="764">
        <f t="shared" si="72"/>
        <v>49582</v>
      </c>
      <c r="CV94" s="764">
        <f t="shared" si="72"/>
        <v>49613</v>
      </c>
      <c r="CW94" s="764">
        <f t="shared" si="72"/>
        <v>49643</v>
      </c>
      <c r="CX94" s="764">
        <f t="shared" si="72"/>
        <v>49674</v>
      </c>
      <c r="CY94" s="764">
        <f t="shared" si="72"/>
        <v>49705</v>
      </c>
      <c r="CZ94" s="764">
        <f t="shared" si="72"/>
        <v>49734</v>
      </c>
      <c r="DA94" s="764">
        <f t="shared" si="72"/>
        <v>49765</v>
      </c>
      <c r="DB94" s="764">
        <f t="shared" si="72"/>
        <v>49795</v>
      </c>
      <c r="DC94" s="764">
        <f t="shared" si="72"/>
        <v>49826</v>
      </c>
      <c r="DD94" s="764">
        <f t="shared" si="72"/>
        <v>49856</v>
      </c>
      <c r="DE94" s="764">
        <f t="shared" si="72"/>
        <v>49887</v>
      </c>
      <c r="DF94" s="764">
        <f t="shared" si="72"/>
        <v>49918</v>
      </c>
      <c r="DG94" s="764">
        <f t="shared" si="72"/>
        <v>49948</v>
      </c>
      <c r="DH94" s="764">
        <f t="shared" si="72"/>
        <v>49979</v>
      </c>
      <c r="DI94" s="764">
        <f t="shared" si="72"/>
        <v>50009</v>
      </c>
      <c r="DJ94" s="764">
        <f t="shared" si="72"/>
        <v>50040</v>
      </c>
      <c r="DK94" s="764">
        <f t="shared" si="72"/>
        <v>50071</v>
      </c>
      <c r="DL94" s="764">
        <f t="shared" si="72"/>
        <v>50099</v>
      </c>
      <c r="DM94" s="764">
        <f t="shared" si="72"/>
        <v>50130</v>
      </c>
      <c r="DN94" s="764">
        <f t="shared" si="72"/>
        <v>50160</v>
      </c>
      <c r="DO94" s="764">
        <f t="shared" si="72"/>
        <v>50191</v>
      </c>
      <c r="DP94" s="764">
        <f t="shared" si="72"/>
        <v>50221</v>
      </c>
      <c r="DQ94" s="764">
        <f t="shared" si="72"/>
        <v>50252</v>
      </c>
      <c r="DR94" s="764">
        <f t="shared" si="72"/>
        <v>50283</v>
      </c>
      <c r="DS94" s="764">
        <f t="shared" si="72"/>
        <v>50313</v>
      </c>
      <c r="DT94" s="764">
        <f t="shared" si="72"/>
        <v>50344</v>
      </c>
      <c r="DU94" s="764">
        <f t="shared" si="72"/>
        <v>50374</v>
      </c>
      <c r="DV94" s="764">
        <f t="shared" si="72"/>
        <v>50405</v>
      </c>
      <c r="DW94" s="764">
        <f t="shared" si="72"/>
        <v>50436</v>
      </c>
      <c r="DX94" s="764">
        <f t="shared" si="72"/>
        <v>50464</v>
      </c>
      <c r="DY94" s="764">
        <f t="shared" si="72"/>
        <v>50495</v>
      </c>
      <c r="DZ94" s="764">
        <f t="shared" si="72"/>
        <v>50525</v>
      </c>
      <c r="EA94" s="764">
        <f t="shared" si="72"/>
        <v>50556</v>
      </c>
      <c r="EB94" s="764">
        <f t="shared" si="72"/>
        <v>50586</v>
      </c>
      <c r="EC94" s="764">
        <f t="shared" si="72"/>
        <v>50617</v>
      </c>
      <c r="ED94" s="764">
        <f t="shared" ref="ED94:GO94" si="73">+ED48</f>
        <v>50648</v>
      </c>
      <c r="EE94" s="764">
        <f t="shared" si="73"/>
        <v>50678</v>
      </c>
      <c r="EF94" s="764">
        <f t="shared" si="73"/>
        <v>50709</v>
      </c>
      <c r="EG94" s="764">
        <f t="shared" si="73"/>
        <v>50739</v>
      </c>
      <c r="EH94" s="764">
        <f t="shared" si="73"/>
        <v>50770</v>
      </c>
      <c r="EI94" s="764">
        <f t="shared" si="73"/>
        <v>50801</v>
      </c>
      <c r="EJ94" s="764">
        <f t="shared" si="73"/>
        <v>50829</v>
      </c>
      <c r="EK94" s="764">
        <f t="shared" si="73"/>
        <v>50860</v>
      </c>
      <c r="EL94" s="764">
        <f t="shared" si="73"/>
        <v>50890</v>
      </c>
      <c r="EM94" s="764">
        <f t="shared" si="73"/>
        <v>50921</v>
      </c>
      <c r="EN94" s="764">
        <f t="shared" si="73"/>
        <v>50951</v>
      </c>
      <c r="EO94" s="764">
        <f t="shared" si="73"/>
        <v>50982</v>
      </c>
      <c r="EP94" s="764">
        <f t="shared" si="73"/>
        <v>51013</v>
      </c>
      <c r="EQ94" s="764">
        <f t="shared" si="73"/>
        <v>51043</v>
      </c>
      <c r="ER94" s="764">
        <f t="shared" si="73"/>
        <v>51074</v>
      </c>
      <c r="ES94" s="764">
        <f t="shared" si="73"/>
        <v>51104</v>
      </c>
      <c r="ET94" s="764">
        <f t="shared" si="73"/>
        <v>51135</v>
      </c>
      <c r="EU94" s="764">
        <f t="shared" si="73"/>
        <v>51166</v>
      </c>
      <c r="EV94" s="764">
        <f t="shared" si="73"/>
        <v>51195</v>
      </c>
      <c r="EW94" s="764">
        <f t="shared" si="73"/>
        <v>51226</v>
      </c>
      <c r="EX94" s="764">
        <f t="shared" si="73"/>
        <v>51256</v>
      </c>
      <c r="EY94" s="764">
        <f t="shared" si="73"/>
        <v>51287</v>
      </c>
      <c r="EZ94" s="764">
        <f t="shared" si="73"/>
        <v>51317</v>
      </c>
      <c r="FA94" s="764">
        <f t="shared" si="73"/>
        <v>51348</v>
      </c>
      <c r="FB94" s="764">
        <f t="shared" si="73"/>
        <v>51379</v>
      </c>
      <c r="FC94" s="764">
        <f t="shared" si="73"/>
        <v>51409</v>
      </c>
      <c r="FD94" s="764">
        <f t="shared" si="73"/>
        <v>51440</v>
      </c>
      <c r="FE94" s="764">
        <f t="shared" si="73"/>
        <v>51470</v>
      </c>
      <c r="FF94" s="764">
        <f t="shared" si="73"/>
        <v>51501</v>
      </c>
      <c r="FG94" s="764">
        <f t="shared" si="73"/>
        <v>51532</v>
      </c>
      <c r="FH94" s="764">
        <f t="shared" si="73"/>
        <v>51560</v>
      </c>
      <c r="FI94" s="764">
        <f t="shared" si="73"/>
        <v>51591</v>
      </c>
      <c r="FJ94" s="764">
        <f t="shared" si="73"/>
        <v>51621</v>
      </c>
      <c r="FK94" s="764">
        <f t="shared" si="73"/>
        <v>51652</v>
      </c>
      <c r="FL94" s="764">
        <f t="shared" si="73"/>
        <v>51682</v>
      </c>
      <c r="FM94" s="764">
        <f t="shared" si="73"/>
        <v>51713</v>
      </c>
      <c r="FN94" s="764">
        <f t="shared" si="73"/>
        <v>51744</v>
      </c>
      <c r="FO94" s="764">
        <f t="shared" si="73"/>
        <v>51774</v>
      </c>
      <c r="FP94" s="764">
        <f t="shared" si="73"/>
        <v>51805</v>
      </c>
      <c r="FQ94" s="764">
        <f t="shared" si="73"/>
        <v>51835</v>
      </c>
      <c r="FR94" s="764">
        <f t="shared" si="73"/>
        <v>51866</v>
      </c>
      <c r="FS94" s="764">
        <f t="shared" si="73"/>
        <v>51897</v>
      </c>
      <c r="FT94" s="764">
        <f t="shared" si="73"/>
        <v>51925</v>
      </c>
      <c r="FU94" s="764">
        <f t="shared" si="73"/>
        <v>51956</v>
      </c>
      <c r="FV94" s="764">
        <f t="shared" si="73"/>
        <v>51986</v>
      </c>
      <c r="FW94" s="764">
        <f t="shared" si="73"/>
        <v>52017</v>
      </c>
      <c r="FX94" s="764">
        <f t="shared" si="73"/>
        <v>52047</v>
      </c>
      <c r="FY94" s="764">
        <f t="shared" si="73"/>
        <v>52078</v>
      </c>
      <c r="FZ94" s="764">
        <f t="shared" si="73"/>
        <v>52109</v>
      </c>
      <c r="GA94" s="764">
        <f t="shared" si="73"/>
        <v>52139</v>
      </c>
      <c r="GB94" s="764">
        <f t="shared" si="73"/>
        <v>52170</v>
      </c>
      <c r="GC94" s="764">
        <f t="shared" si="73"/>
        <v>52200</v>
      </c>
      <c r="GD94" s="764">
        <f t="shared" si="73"/>
        <v>52231</v>
      </c>
      <c r="GE94" s="764">
        <f t="shared" si="73"/>
        <v>52262</v>
      </c>
      <c r="GF94" s="764">
        <f t="shared" si="73"/>
        <v>52290</v>
      </c>
      <c r="GG94" s="764">
        <f t="shared" si="73"/>
        <v>52321</v>
      </c>
      <c r="GH94" s="764">
        <f t="shared" si="73"/>
        <v>52351</v>
      </c>
      <c r="GI94" s="764">
        <f t="shared" si="73"/>
        <v>52382</v>
      </c>
      <c r="GJ94" s="764">
        <f t="shared" si="73"/>
        <v>52412</v>
      </c>
      <c r="GK94" s="764">
        <f t="shared" si="73"/>
        <v>52443</v>
      </c>
      <c r="GL94" s="764">
        <f t="shared" si="73"/>
        <v>52474</v>
      </c>
      <c r="GM94" s="764">
        <f t="shared" si="73"/>
        <v>52504</v>
      </c>
      <c r="GN94" s="764">
        <f t="shared" si="73"/>
        <v>52535</v>
      </c>
      <c r="GO94" s="764">
        <f t="shared" si="73"/>
        <v>52565</v>
      </c>
      <c r="GP94" s="764">
        <f t="shared" ref="GP94:IL94" si="74">+GP48</f>
        <v>52596</v>
      </c>
      <c r="GQ94" s="764">
        <f t="shared" si="74"/>
        <v>52627</v>
      </c>
      <c r="GR94" s="764">
        <f t="shared" si="74"/>
        <v>52656</v>
      </c>
      <c r="GS94" s="764">
        <f t="shared" si="74"/>
        <v>52687</v>
      </c>
      <c r="GT94" s="764">
        <f t="shared" si="74"/>
        <v>52717</v>
      </c>
      <c r="GU94" s="764">
        <f t="shared" si="74"/>
        <v>52748</v>
      </c>
      <c r="GV94" s="764">
        <f t="shared" si="74"/>
        <v>52778</v>
      </c>
      <c r="GW94" s="764">
        <f t="shared" si="74"/>
        <v>52809</v>
      </c>
      <c r="GX94" s="764">
        <f t="shared" si="74"/>
        <v>52840</v>
      </c>
      <c r="GY94" s="764">
        <f t="shared" si="74"/>
        <v>52870</v>
      </c>
      <c r="GZ94" s="764">
        <f t="shared" si="74"/>
        <v>52901</v>
      </c>
      <c r="HA94" s="764">
        <f t="shared" si="74"/>
        <v>52931</v>
      </c>
      <c r="HB94" s="764">
        <f t="shared" si="74"/>
        <v>52962</v>
      </c>
      <c r="HC94" s="764">
        <f t="shared" si="74"/>
        <v>52993</v>
      </c>
      <c r="HD94" s="764">
        <f t="shared" si="74"/>
        <v>53021</v>
      </c>
      <c r="HE94" s="764">
        <f t="shared" si="74"/>
        <v>53052</v>
      </c>
      <c r="HF94" s="764">
        <f t="shared" si="74"/>
        <v>53082</v>
      </c>
      <c r="HG94" s="764">
        <f t="shared" si="74"/>
        <v>53113</v>
      </c>
      <c r="HH94" s="764">
        <f t="shared" si="74"/>
        <v>53143</v>
      </c>
      <c r="HI94" s="764">
        <f t="shared" si="74"/>
        <v>53174</v>
      </c>
      <c r="HJ94" s="764">
        <f t="shared" si="74"/>
        <v>53205</v>
      </c>
      <c r="HK94" s="764">
        <f t="shared" si="74"/>
        <v>53235</v>
      </c>
      <c r="HL94" s="764">
        <f t="shared" si="74"/>
        <v>53266</v>
      </c>
      <c r="HM94" s="764">
        <f t="shared" si="74"/>
        <v>53296</v>
      </c>
      <c r="HN94" s="764">
        <f t="shared" si="74"/>
        <v>53327</v>
      </c>
      <c r="HO94" s="764">
        <f t="shared" si="74"/>
        <v>53358</v>
      </c>
      <c r="HP94" s="764">
        <f t="shared" si="74"/>
        <v>53386</v>
      </c>
      <c r="HQ94" s="764">
        <f t="shared" si="74"/>
        <v>53417</v>
      </c>
      <c r="HR94" s="764">
        <f t="shared" si="74"/>
        <v>53447</v>
      </c>
      <c r="HS94" s="764">
        <f t="shared" si="74"/>
        <v>53478</v>
      </c>
      <c r="HT94" s="764">
        <f t="shared" si="74"/>
        <v>53508</v>
      </c>
      <c r="HU94" s="764">
        <f t="shared" si="74"/>
        <v>53539</v>
      </c>
      <c r="HV94" s="764">
        <f t="shared" si="74"/>
        <v>53570</v>
      </c>
      <c r="HW94" s="764">
        <f t="shared" si="74"/>
        <v>53600</v>
      </c>
      <c r="HX94" s="764">
        <f t="shared" si="74"/>
        <v>53631</v>
      </c>
      <c r="HY94" s="764">
        <f t="shared" si="74"/>
        <v>53661</v>
      </c>
      <c r="HZ94" s="764">
        <f t="shared" si="74"/>
        <v>53692</v>
      </c>
      <c r="IA94" s="764">
        <f t="shared" si="74"/>
        <v>53723</v>
      </c>
      <c r="IB94" s="764">
        <f t="shared" si="74"/>
        <v>53751</v>
      </c>
      <c r="IC94" s="764">
        <f t="shared" si="74"/>
        <v>53782</v>
      </c>
      <c r="ID94" s="764">
        <f t="shared" si="74"/>
        <v>53812</v>
      </c>
      <c r="IE94" s="764">
        <f t="shared" si="74"/>
        <v>53843</v>
      </c>
      <c r="IF94" s="764">
        <f t="shared" si="74"/>
        <v>53873</v>
      </c>
      <c r="IG94" s="764">
        <f t="shared" si="74"/>
        <v>53904</v>
      </c>
      <c r="IH94" s="764">
        <f t="shared" si="74"/>
        <v>53935</v>
      </c>
      <c r="II94" s="764">
        <f t="shared" si="74"/>
        <v>53965</v>
      </c>
      <c r="IJ94" s="764">
        <f t="shared" si="74"/>
        <v>53996</v>
      </c>
      <c r="IK94" s="764">
        <f t="shared" si="74"/>
        <v>54026</v>
      </c>
      <c r="IL94" s="764">
        <f t="shared" si="74"/>
        <v>54057</v>
      </c>
    </row>
    <row r="95" spans="1:246" s="593" customFormat="1" ht="14">
      <c r="B95" s="792" t="s">
        <v>661</v>
      </c>
      <c r="C95" s="800"/>
      <c r="D95" s="801" t="s">
        <v>656</v>
      </c>
      <c r="E95" s="803" t="s">
        <v>655</v>
      </c>
      <c r="F95" s="754"/>
      <c r="G95" s="754"/>
      <c r="H95" s="754"/>
      <c r="I95" s="754"/>
      <c r="J95" s="754"/>
      <c r="K95" s="754"/>
      <c r="L95" s="754"/>
      <c r="M95" s="754"/>
      <c r="N95" s="754"/>
      <c r="O95" s="754"/>
      <c r="P95" s="754"/>
      <c r="Q95" s="754"/>
      <c r="R95" s="754"/>
      <c r="S95" s="754"/>
      <c r="T95" s="754"/>
      <c r="U95" s="754"/>
      <c r="V95" s="754"/>
      <c r="W95" s="754"/>
      <c r="X95" s="754"/>
      <c r="Y95" s="754"/>
      <c r="Z95" s="754"/>
      <c r="AA95" s="754"/>
      <c r="AB95" s="754"/>
      <c r="AC95" s="754"/>
      <c r="AD95" s="754"/>
      <c r="AE95" s="754"/>
      <c r="AF95" s="754"/>
      <c r="AG95" s="754"/>
      <c r="AH95" s="754"/>
      <c r="AI95" s="754"/>
      <c r="AJ95" s="754"/>
      <c r="AK95" s="754"/>
      <c r="AL95" s="754"/>
      <c r="AM95" s="754"/>
      <c r="AN95" s="754"/>
      <c r="AO95" s="754"/>
      <c r="AP95" s="754"/>
      <c r="AQ95" s="754"/>
      <c r="AR95" s="754"/>
      <c r="AS95" s="754"/>
      <c r="AT95" s="754"/>
      <c r="AU95" s="754"/>
      <c r="AV95" s="754"/>
      <c r="AW95" s="754"/>
      <c r="AX95" s="754"/>
      <c r="AY95" s="754"/>
      <c r="AZ95" s="754"/>
      <c r="BA95" s="754"/>
      <c r="BB95" s="754"/>
      <c r="BC95" s="754"/>
      <c r="BD95" s="754"/>
      <c r="BE95" s="754"/>
      <c r="BF95" s="754"/>
      <c r="BG95" s="754"/>
      <c r="BH95" s="754"/>
      <c r="BI95" s="754"/>
      <c r="BJ95" s="754"/>
      <c r="BK95" s="754"/>
      <c r="BL95" s="754"/>
      <c r="BM95" s="754"/>
      <c r="BN95" s="754"/>
      <c r="BO95" s="754"/>
      <c r="BP95" s="754"/>
      <c r="BQ95" s="754"/>
      <c r="BR95" s="754"/>
      <c r="BS95" s="754"/>
      <c r="BT95" s="754"/>
      <c r="BU95" s="754"/>
      <c r="BV95" s="754"/>
      <c r="BW95" s="754"/>
      <c r="BX95" s="754"/>
      <c r="BY95" s="754"/>
      <c r="BZ95" s="754"/>
      <c r="CA95" s="754"/>
      <c r="CB95" s="754"/>
      <c r="CC95" s="754"/>
      <c r="CD95" s="754"/>
      <c r="CE95" s="754"/>
      <c r="CF95" s="754"/>
      <c r="CG95" s="754"/>
      <c r="CH95" s="754"/>
      <c r="CI95" s="754"/>
      <c r="CJ95" s="754"/>
      <c r="CK95" s="754"/>
      <c r="CL95" s="754"/>
      <c r="CM95" s="754"/>
      <c r="CN95" s="754"/>
      <c r="CO95" s="754"/>
      <c r="CP95" s="754"/>
      <c r="CQ95" s="754"/>
      <c r="CR95" s="754"/>
      <c r="CS95" s="754"/>
      <c r="CT95" s="754"/>
      <c r="CU95" s="754"/>
      <c r="CV95" s="754"/>
      <c r="CW95" s="754"/>
      <c r="CX95" s="754"/>
      <c r="CY95" s="754"/>
      <c r="CZ95" s="754"/>
      <c r="DA95" s="754"/>
      <c r="DB95" s="754"/>
      <c r="DC95" s="754"/>
      <c r="DD95" s="754"/>
      <c r="DE95" s="754"/>
      <c r="DF95" s="754"/>
      <c r="DG95" s="754"/>
      <c r="DH95" s="754"/>
      <c r="DI95" s="754"/>
      <c r="DJ95" s="754"/>
      <c r="DK95" s="754"/>
      <c r="DL95" s="754"/>
      <c r="DM95" s="754"/>
      <c r="DN95" s="754"/>
      <c r="DO95" s="754"/>
      <c r="DP95" s="754"/>
      <c r="DQ95" s="754"/>
      <c r="DR95" s="754"/>
      <c r="DS95" s="754"/>
      <c r="DT95" s="754"/>
      <c r="DU95" s="754"/>
      <c r="DV95" s="754"/>
      <c r="DW95" s="754"/>
      <c r="DX95" s="754"/>
      <c r="DY95" s="754"/>
      <c r="DZ95" s="754"/>
      <c r="EA95" s="754"/>
      <c r="EB95" s="754"/>
      <c r="EC95" s="754"/>
      <c r="ED95" s="754"/>
      <c r="EE95" s="754"/>
      <c r="EF95" s="754"/>
      <c r="EG95" s="754"/>
      <c r="EH95" s="754"/>
      <c r="EI95" s="754"/>
      <c r="EJ95" s="754"/>
      <c r="EK95" s="754"/>
      <c r="EL95" s="754"/>
      <c r="EM95" s="754"/>
      <c r="EN95" s="754"/>
      <c r="EO95" s="754"/>
      <c r="EP95" s="754"/>
      <c r="EQ95" s="754"/>
      <c r="ER95" s="754"/>
      <c r="ES95" s="754"/>
      <c r="ET95" s="754"/>
      <c r="EU95" s="754"/>
      <c r="EV95" s="754"/>
      <c r="EW95" s="754"/>
      <c r="EX95" s="754"/>
      <c r="EY95" s="754"/>
      <c r="EZ95" s="754"/>
      <c r="FA95" s="754"/>
      <c r="FB95" s="754"/>
      <c r="FC95" s="754"/>
      <c r="FD95" s="754"/>
      <c r="FE95" s="754"/>
      <c r="FF95" s="754"/>
      <c r="FG95" s="754"/>
      <c r="FH95" s="754"/>
      <c r="FI95" s="754"/>
      <c r="FJ95" s="754"/>
      <c r="FK95" s="754"/>
      <c r="FL95" s="754"/>
      <c r="FM95" s="754"/>
      <c r="FN95" s="754"/>
      <c r="FO95" s="754"/>
      <c r="FP95" s="754"/>
      <c r="FQ95" s="754"/>
      <c r="FR95" s="754"/>
      <c r="FS95" s="754"/>
      <c r="FT95" s="754"/>
      <c r="FU95" s="754"/>
      <c r="FV95" s="754"/>
      <c r="FW95" s="754"/>
      <c r="FX95" s="754"/>
      <c r="FY95" s="754"/>
      <c r="FZ95" s="754"/>
      <c r="GA95" s="754"/>
      <c r="GB95" s="754"/>
      <c r="GC95" s="754"/>
      <c r="GD95" s="754"/>
      <c r="GE95" s="754"/>
      <c r="GF95" s="754"/>
      <c r="GG95" s="754"/>
      <c r="GH95" s="754"/>
      <c r="GI95" s="754"/>
      <c r="GJ95" s="754"/>
      <c r="GK95" s="754"/>
      <c r="GL95" s="754"/>
      <c r="GM95" s="754"/>
      <c r="GN95" s="754"/>
      <c r="GO95" s="754"/>
      <c r="GP95" s="754"/>
      <c r="GQ95" s="754"/>
      <c r="GR95" s="754"/>
      <c r="GS95" s="754"/>
      <c r="GT95" s="754"/>
      <c r="GU95" s="754"/>
      <c r="GV95" s="754"/>
      <c r="GW95" s="754"/>
      <c r="GX95" s="754"/>
      <c r="GY95" s="754"/>
      <c r="GZ95" s="754"/>
      <c r="HA95" s="754"/>
      <c r="HB95" s="754"/>
      <c r="HC95" s="754"/>
      <c r="HD95" s="754"/>
      <c r="HE95" s="754"/>
      <c r="HF95" s="754"/>
      <c r="HG95" s="754"/>
      <c r="HH95" s="754"/>
      <c r="HI95" s="754"/>
      <c r="HJ95" s="754"/>
      <c r="HK95" s="754"/>
      <c r="HL95" s="754"/>
      <c r="HM95" s="754"/>
      <c r="HN95" s="754"/>
      <c r="HO95" s="754"/>
      <c r="HP95" s="754"/>
      <c r="HQ95" s="754"/>
      <c r="HR95" s="754"/>
      <c r="HS95" s="754"/>
      <c r="HT95" s="754"/>
      <c r="HU95" s="754"/>
      <c r="HV95" s="754"/>
      <c r="HW95" s="754"/>
      <c r="HX95" s="754"/>
      <c r="HY95" s="754"/>
      <c r="HZ95" s="754"/>
      <c r="IA95" s="754"/>
      <c r="IB95" s="754"/>
      <c r="IC95" s="754"/>
      <c r="ID95" s="754"/>
      <c r="IE95" s="754"/>
      <c r="IF95" s="754"/>
      <c r="IG95" s="754"/>
      <c r="IH95" s="754"/>
      <c r="II95" s="754"/>
      <c r="IJ95" s="754"/>
      <c r="IK95" s="754"/>
      <c r="IL95" s="754"/>
    </row>
    <row r="96" spans="1:246" s="593" customFormat="1">
      <c r="B96" s="793" t="s">
        <v>699</v>
      </c>
      <c r="C96" s="794"/>
      <c r="D96" s="798">
        <f ca="1">IF(ISERROR((1+IRR(F96:IL96,0.01))^VLOOKUP(_WF_Periodicity,_WF_Period_lookup,2,FALSE)-1),0,(1+IRR(F96:IL96,0.01))^VLOOKUP(_WF_Periodicity,_WF_Period_lookup,2,FALSE)-1)</f>
        <v>0.11001627066019348</v>
      </c>
      <c r="E96" s="791">
        <f ca="1">SUM(F96:IL96)</f>
        <v>37072632.359260306</v>
      </c>
      <c r="F96" s="790">
        <f>+F137</f>
        <v>0</v>
      </c>
      <c r="G96" s="790">
        <f ca="1">+G137</f>
        <v>-33504679.17981638</v>
      </c>
      <c r="H96" s="790">
        <f ca="1">+H137</f>
        <v>-6322350.4774649888</v>
      </c>
      <c r="I96" s="790">
        <f t="shared" ref="I96:BR96" ca="1" si="75">+I137</f>
        <v>-3539714.9941044934</v>
      </c>
      <c r="J96" s="790">
        <f t="shared" ca="1" si="75"/>
        <v>-3755469.9823500286</v>
      </c>
      <c r="K96" s="790">
        <f t="shared" ca="1" si="75"/>
        <v>-3932653.5420241351</v>
      </c>
      <c r="L96" s="790">
        <f t="shared" ca="1" si="75"/>
        <v>-4060388.5302696694</v>
      </c>
      <c r="M96" s="790">
        <f t="shared" ca="1" si="75"/>
        <v>-4257474.9470866341</v>
      </c>
      <c r="N96" s="790">
        <f t="shared" ca="1" si="75"/>
        <v>-4634514.5376809137</v>
      </c>
      <c r="O96" s="790">
        <f t="shared" ca="1" si="75"/>
        <v>-4830523.9513761308</v>
      </c>
      <c r="P96" s="790">
        <f t="shared" ca="1" si="75"/>
        <v>-5026111.9290671842</v>
      </c>
      <c r="Q96" s="790">
        <f t="shared" ca="1" si="75"/>
        <v>-1406618.6842151911</v>
      </c>
      <c r="R96" s="790">
        <f t="shared" ca="1" si="75"/>
        <v>0</v>
      </c>
      <c r="S96" s="790">
        <f t="shared" ca="1" si="75"/>
        <v>0</v>
      </c>
      <c r="T96" s="790">
        <f t="shared" ca="1" si="75"/>
        <v>0</v>
      </c>
      <c r="U96" s="790">
        <f t="shared" ca="1" si="75"/>
        <v>0</v>
      </c>
      <c r="V96" s="790">
        <f t="shared" ca="1" si="75"/>
        <v>0</v>
      </c>
      <c r="W96" s="790">
        <f t="shared" ca="1" si="75"/>
        <v>0</v>
      </c>
      <c r="X96" s="790">
        <f t="shared" ca="1" si="75"/>
        <v>0</v>
      </c>
      <c r="Y96" s="790">
        <f t="shared" ca="1" si="75"/>
        <v>0</v>
      </c>
      <c r="Z96" s="790">
        <f t="shared" ca="1" si="75"/>
        <v>0</v>
      </c>
      <c r="AA96" s="790">
        <f t="shared" ca="1" si="75"/>
        <v>0</v>
      </c>
      <c r="AB96" s="790">
        <f t="shared" ca="1" si="75"/>
        <v>0</v>
      </c>
      <c r="AC96" s="790">
        <f t="shared" ca="1" si="75"/>
        <v>0</v>
      </c>
      <c r="AD96" s="790">
        <f t="shared" ca="1" si="75"/>
        <v>0</v>
      </c>
      <c r="AE96" s="790">
        <f t="shared" ca="1" si="75"/>
        <v>0</v>
      </c>
      <c r="AF96" s="790">
        <f t="shared" ca="1" si="75"/>
        <v>0</v>
      </c>
      <c r="AG96" s="790">
        <f t="shared" ca="1" si="75"/>
        <v>0</v>
      </c>
      <c r="AH96" s="790">
        <f t="shared" ca="1" si="75"/>
        <v>0</v>
      </c>
      <c r="AI96" s="790">
        <f t="shared" ca="1" si="75"/>
        <v>0</v>
      </c>
      <c r="AJ96" s="790">
        <f t="shared" ca="1" si="75"/>
        <v>0</v>
      </c>
      <c r="AK96" s="790">
        <f t="shared" ca="1" si="75"/>
        <v>0</v>
      </c>
      <c r="AL96" s="790">
        <f t="shared" ca="1" si="75"/>
        <v>385450.90657946456</v>
      </c>
      <c r="AM96" s="790">
        <f t="shared" ca="1" si="75"/>
        <v>343951.19598032592</v>
      </c>
      <c r="AN96" s="790">
        <f t="shared" ca="1" si="75"/>
        <v>336325.6198282644</v>
      </c>
      <c r="AO96" s="790">
        <f t="shared" ca="1" si="75"/>
        <v>334648.92869060102</v>
      </c>
      <c r="AP96" s="790">
        <f t="shared" ca="1" si="75"/>
        <v>331993.7230091599</v>
      </c>
      <c r="AQ96" s="790">
        <f t="shared" ca="1" si="75"/>
        <v>329372.00818014995</v>
      </c>
      <c r="AR96" s="790">
        <f t="shared" ca="1" si="75"/>
        <v>326860.95889622823</v>
      </c>
      <c r="AS96" s="790">
        <f t="shared" ca="1" si="75"/>
        <v>324307.4314212249</v>
      </c>
      <c r="AT96" s="790">
        <f t="shared" ca="1" si="75"/>
        <v>321890.48825006478</v>
      </c>
      <c r="AU96" s="790">
        <f t="shared" ca="1" si="75"/>
        <v>319422.40522783081</v>
      </c>
      <c r="AV96" s="790">
        <f t="shared" ca="1" si="75"/>
        <v>317201.26276152098</v>
      </c>
      <c r="AW96" s="790">
        <f t="shared" ca="1" si="75"/>
        <v>73298667.895785049</v>
      </c>
      <c r="AX96" s="790">
        <f t="shared" ca="1" si="75"/>
        <v>601246.1536523744</v>
      </c>
      <c r="AY96" s="790">
        <f t="shared" ca="1" si="75"/>
        <v>601246.1536523744</v>
      </c>
      <c r="AZ96" s="790">
        <f t="shared" ca="1" si="75"/>
        <v>601246.1536523744</v>
      </c>
      <c r="BA96" s="790">
        <f t="shared" ca="1" si="75"/>
        <v>601246.1536523744</v>
      </c>
      <c r="BB96" s="790">
        <f t="shared" ca="1" si="75"/>
        <v>601246.1536523744</v>
      </c>
      <c r="BC96" s="790">
        <f t="shared" ca="1" si="75"/>
        <v>601246.1536523744</v>
      </c>
      <c r="BD96" s="790">
        <f t="shared" ca="1" si="75"/>
        <v>601246.1536523744</v>
      </c>
      <c r="BE96" s="790">
        <f t="shared" ca="1" si="75"/>
        <v>601246.1536523744</v>
      </c>
      <c r="BF96" s="790">
        <f t="shared" ca="1" si="75"/>
        <v>601246.1536523744</v>
      </c>
      <c r="BG96" s="790">
        <f t="shared" ca="1" si="75"/>
        <v>601246.1536523744</v>
      </c>
      <c r="BH96" s="790">
        <f t="shared" ca="1" si="75"/>
        <v>601246.1536523744</v>
      </c>
      <c r="BI96" s="790">
        <f t="shared" ca="1" si="75"/>
        <v>601246.1536523744</v>
      </c>
      <c r="BJ96" s="790">
        <f t="shared" ca="1" si="75"/>
        <v>648923.52483644686</v>
      </c>
      <c r="BK96" s="790">
        <f t="shared" ca="1" si="75"/>
        <v>648923.52483644686</v>
      </c>
      <c r="BL96" s="790">
        <f t="shared" ca="1" si="75"/>
        <v>648923.52483644686</v>
      </c>
      <c r="BM96" s="790">
        <f t="shared" ca="1" si="75"/>
        <v>648923.52483644686</v>
      </c>
      <c r="BN96" s="790">
        <f t="shared" ca="1" si="75"/>
        <v>648923.52483644686</v>
      </c>
      <c r="BO96" s="790">
        <f t="shared" ca="1" si="75"/>
        <v>648923.52483644686</v>
      </c>
      <c r="BP96" s="790">
        <f t="shared" ca="1" si="75"/>
        <v>648923.52483644686</v>
      </c>
      <c r="BQ96" s="790">
        <f t="shared" ca="1" si="75"/>
        <v>648923.52483644686</v>
      </c>
      <c r="BR96" s="790">
        <f t="shared" ca="1" si="75"/>
        <v>648923.52483644686</v>
      </c>
      <c r="BS96" s="790">
        <f t="shared" ref="BS96:ED96" ca="1" si="76">+BS137</f>
        <v>648923.52483644686</v>
      </c>
      <c r="BT96" s="790">
        <f t="shared" ca="1" si="76"/>
        <v>648923.52483644686</v>
      </c>
      <c r="BU96" s="790">
        <f t="shared" ca="1" si="76"/>
        <v>648923.52483644686</v>
      </c>
      <c r="BV96" s="790">
        <f t="shared" ca="1" si="76"/>
        <v>698093.971539472</v>
      </c>
      <c r="BW96" s="790">
        <f t="shared" ca="1" si="76"/>
        <v>698093.97153947188</v>
      </c>
      <c r="BX96" s="790">
        <f t="shared" ca="1" si="76"/>
        <v>698093.97153947176</v>
      </c>
      <c r="BY96" s="790">
        <f t="shared" ca="1" si="76"/>
        <v>698093.97153947188</v>
      </c>
      <c r="BZ96" s="790">
        <f t="shared" ca="1" si="76"/>
        <v>698093.97153947188</v>
      </c>
      <c r="CA96" s="790">
        <f t="shared" ca="1" si="76"/>
        <v>698093.97153947176</v>
      </c>
      <c r="CB96" s="790">
        <f t="shared" ca="1" si="76"/>
        <v>698093.97153947188</v>
      </c>
      <c r="CC96" s="790">
        <f t="shared" ca="1" si="76"/>
        <v>698093.971539472</v>
      </c>
      <c r="CD96" s="790">
        <f t="shared" ca="1" si="76"/>
        <v>698093.97153947188</v>
      </c>
      <c r="CE96" s="790">
        <f t="shared" ca="1" si="76"/>
        <v>698093.97153947188</v>
      </c>
      <c r="CF96" s="790">
        <f t="shared" ca="1" si="76"/>
        <v>698093.971539472</v>
      </c>
      <c r="CG96" s="790">
        <f t="shared" ca="1" si="76"/>
        <v>12691970.461306117</v>
      </c>
      <c r="CH96" s="790">
        <f t="shared" si="76"/>
        <v>0</v>
      </c>
      <c r="CI96" s="790">
        <f t="shared" si="76"/>
        <v>0</v>
      </c>
      <c r="CJ96" s="790">
        <f t="shared" si="76"/>
        <v>0</v>
      </c>
      <c r="CK96" s="790">
        <f t="shared" si="76"/>
        <v>0</v>
      </c>
      <c r="CL96" s="790">
        <f t="shared" si="76"/>
        <v>0</v>
      </c>
      <c r="CM96" s="790">
        <f t="shared" si="76"/>
        <v>0</v>
      </c>
      <c r="CN96" s="790">
        <f t="shared" si="76"/>
        <v>0</v>
      </c>
      <c r="CO96" s="790">
        <f t="shared" si="76"/>
        <v>0</v>
      </c>
      <c r="CP96" s="790">
        <f t="shared" si="76"/>
        <v>0</v>
      </c>
      <c r="CQ96" s="790">
        <f t="shared" si="76"/>
        <v>0</v>
      </c>
      <c r="CR96" s="790">
        <f t="shared" si="76"/>
        <v>0</v>
      </c>
      <c r="CS96" s="790">
        <f t="shared" si="76"/>
        <v>0</v>
      </c>
      <c r="CT96" s="790">
        <f t="shared" si="76"/>
        <v>0</v>
      </c>
      <c r="CU96" s="790">
        <f t="shared" si="76"/>
        <v>0</v>
      </c>
      <c r="CV96" s="790">
        <f t="shared" si="76"/>
        <v>0</v>
      </c>
      <c r="CW96" s="790">
        <f t="shared" si="76"/>
        <v>0</v>
      </c>
      <c r="CX96" s="790">
        <f t="shared" si="76"/>
        <v>0</v>
      </c>
      <c r="CY96" s="790">
        <f t="shared" si="76"/>
        <v>0</v>
      </c>
      <c r="CZ96" s="790">
        <f t="shared" si="76"/>
        <v>0</v>
      </c>
      <c r="DA96" s="790">
        <f t="shared" si="76"/>
        <v>0</v>
      </c>
      <c r="DB96" s="790">
        <f t="shared" si="76"/>
        <v>0</v>
      </c>
      <c r="DC96" s="790">
        <f t="shared" si="76"/>
        <v>0</v>
      </c>
      <c r="DD96" s="790">
        <f t="shared" si="76"/>
        <v>0</v>
      </c>
      <c r="DE96" s="790">
        <f t="shared" si="76"/>
        <v>0</v>
      </c>
      <c r="DF96" s="790">
        <f t="shared" si="76"/>
        <v>0</v>
      </c>
      <c r="DG96" s="790">
        <f t="shared" si="76"/>
        <v>0</v>
      </c>
      <c r="DH96" s="790">
        <f t="shared" si="76"/>
        <v>0</v>
      </c>
      <c r="DI96" s="790">
        <f t="shared" si="76"/>
        <v>0</v>
      </c>
      <c r="DJ96" s="790">
        <f t="shared" si="76"/>
        <v>0</v>
      </c>
      <c r="DK96" s="790">
        <f t="shared" si="76"/>
        <v>0</v>
      </c>
      <c r="DL96" s="790">
        <f t="shared" si="76"/>
        <v>0</v>
      </c>
      <c r="DM96" s="790">
        <f t="shared" si="76"/>
        <v>0</v>
      </c>
      <c r="DN96" s="790">
        <f t="shared" si="76"/>
        <v>0</v>
      </c>
      <c r="DO96" s="790">
        <f t="shared" si="76"/>
        <v>0</v>
      </c>
      <c r="DP96" s="790">
        <f t="shared" si="76"/>
        <v>0</v>
      </c>
      <c r="DQ96" s="790">
        <f t="shared" si="76"/>
        <v>0</v>
      </c>
      <c r="DR96" s="790">
        <f t="shared" si="76"/>
        <v>0</v>
      </c>
      <c r="DS96" s="790">
        <f t="shared" si="76"/>
        <v>0</v>
      </c>
      <c r="DT96" s="790">
        <f t="shared" si="76"/>
        <v>0</v>
      </c>
      <c r="DU96" s="790">
        <f t="shared" si="76"/>
        <v>0</v>
      </c>
      <c r="DV96" s="790">
        <f t="shared" si="76"/>
        <v>0</v>
      </c>
      <c r="DW96" s="790">
        <f t="shared" si="76"/>
        <v>0</v>
      </c>
      <c r="DX96" s="790">
        <f t="shared" si="76"/>
        <v>0</v>
      </c>
      <c r="DY96" s="790">
        <f t="shared" si="76"/>
        <v>0</v>
      </c>
      <c r="DZ96" s="790">
        <f t="shared" si="76"/>
        <v>0</v>
      </c>
      <c r="EA96" s="790">
        <f t="shared" si="76"/>
        <v>0</v>
      </c>
      <c r="EB96" s="790">
        <f t="shared" si="76"/>
        <v>0</v>
      </c>
      <c r="EC96" s="790">
        <f t="shared" si="76"/>
        <v>0</v>
      </c>
      <c r="ED96" s="790">
        <f t="shared" si="76"/>
        <v>0</v>
      </c>
      <c r="EE96" s="790">
        <f t="shared" ref="EE96:GP96" si="77">+EE137</f>
        <v>0</v>
      </c>
      <c r="EF96" s="790">
        <f t="shared" si="77"/>
        <v>0</v>
      </c>
      <c r="EG96" s="790">
        <f t="shared" si="77"/>
        <v>0</v>
      </c>
      <c r="EH96" s="790">
        <f t="shared" si="77"/>
        <v>0</v>
      </c>
      <c r="EI96" s="790">
        <f t="shared" si="77"/>
        <v>0</v>
      </c>
      <c r="EJ96" s="790">
        <f t="shared" si="77"/>
        <v>0</v>
      </c>
      <c r="EK96" s="790">
        <f t="shared" si="77"/>
        <v>0</v>
      </c>
      <c r="EL96" s="790">
        <f t="shared" si="77"/>
        <v>0</v>
      </c>
      <c r="EM96" s="790">
        <f t="shared" si="77"/>
        <v>0</v>
      </c>
      <c r="EN96" s="790">
        <f t="shared" si="77"/>
        <v>0</v>
      </c>
      <c r="EO96" s="790">
        <f t="shared" si="77"/>
        <v>0</v>
      </c>
      <c r="EP96" s="790">
        <f t="shared" si="77"/>
        <v>0</v>
      </c>
      <c r="EQ96" s="790">
        <f t="shared" si="77"/>
        <v>0</v>
      </c>
      <c r="ER96" s="790">
        <f t="shared" si="77"/>
        <v>0</v>
      </c>
      <c r="ES96" s="790">
        <f t="shared" si="77"/>
        <v>0</v>
      </c>
      <c r="ET96" s="790">
        <f t="shared" si="77"/>
        <v>0</v>
      </c>
      <c r="EU96" s="790">
        <f t="shared" si="77"/>
        <v>0</v>
      </c>
      <c r="EV96" s="790">
        <f t="shared" si="77"/>
        <v>0</v>
      </c>
      <c r="EW96" s="790">
        <f t="shared" si="77"/>
        <v>0</v>
      </c>
      <c r="EX96" s="790">
        <f t="shared" si="77"/>
        <v>0</v>
      </c>
      <c r="EY96" s="790">
        <f t="shared" si="77"/>
        <v>0</v>
      </c>
      <c r="EZ96" s="790">
        <f t="shared" si="77"/>
        <v>0</v>
      </c>
      <c r="FA96" s="790">
        <f t="shared" si="77"/>
        <v>0</v>
      </c>
      <c r="FB96" s="790">
        <f t="shared" si="77"/>
        <v>0</v>
      </c>
      <c r="FC96" s="790">
        <f t="shared" si="77"/>
        <v>0</v>
      </c>
      <c r="FD96" s="790">
        <f t="shared" si="77"/>
        <v>0</v>
      </c>
      <c r="FE96" s="790">
        <f t="shared" si="77"/>
        <v>0</v>
      </c>
      <c r="FF96" s="790">
        <f t="shared" si="77"/>
        <v>0</v>
      </c>
      <c r="FG96" s="790">
        <f t="shared" si="77"/>
        <v>0</v>
      </c>
      <c r="FH96" s="790">
        <f t="shared" si="77"/>
        <v>0</v>
      </c>
      <c r="FI96" s="790">
        <f t="shared" si="77"/>
        <v>0</v>
      </c>
      <c r="FJ96" s="790">
        <f t="shared" si="77"/>
        <v>0</v>
      </c>
      <c r="FK96" s="790">
        <f t="shared" si="77"/>
        <v>0</v>
      </c>
      <c r="FL96" s="790">
        <f t="shared" si="77"/>
        <v>0</v>
      </c>
      <c r="FM96" s="790">
        <f t="shared" si="77"/>
        <v>0</v>
      </c>
      <c r="FN96" s="790">
        <f t="shared" si="77"/>
        <v>0</v>
      </c>
      <c r="FO96" s="790">
        <f t="shared" si="77"/>
        <v>0</v>
      </c>
      <c r="FP96" s="790">
        <f t="shared" si="77"/>
        <v>0</v>
      </c>
      <c r="FQ96" s="790">
        <f t="shared" si="77"/>
        <v>0</v>
      </c>
      <c r="FR96" s="790">
        <f t="shared" si="77"/>
        <v>0</v>
      </c>
      <c r="FS96" s="790">
        <f t="shared" si="77"/>
        <v>0</v>
      </c>
      <c r="FT96" s="790">
        <f t="shared" si="77"/>
        <v>0</v>
      </c>
      <c r="FU96" s="790">
        <f t="shared" si="77"/>
        <v>0</v>
      </c>
      <c r="FV96" s="790">
        <f t="shared" si="77"/>
        <v>0</v>
      </c>
      <c r="FW96" s="790">
        <f t="shared" si="77"/>
        <v>0</v>
      </c>
      <c r="FX96" s="790">
        <f t="shared" si="77"/>
        <v>0</v>
      </c>
      <c r="FY96" s="790">
        <f t="shared" si="77"/>
        <v>0</v>
      </c>
      <c r="FZ96" s="790">
        <f t="shared" si="77"/>
        <v>0</v>
      </c>
      <c r="GA96" s="790">
        <f t="shared" si="77"/>
        <v>0</v>
      </c>
      <c r="GB96" s="790">
        <f t="shared" si="77"/>
        <v>0</v>
      </c>
      <c r="GC96" s="790">
        <f t="shared" si="77"/>
        <v>0</v>
      </c>
      <c r="GD96" s="790">
        <f t="shared" si="77"/>
        <v>0</v>
      </c>
      <c r="GE96" s="790">
        <f t="shared" si="77"/>
        <v>0</v>
      </c>
      <c r="GF96" s="790">
        <f t="shared" si="77"/>
        <v>0</v>
      </c>
      <c r="GG96" s="790">
        <f t="shared" si="77"/>
        <v>0</v>
      </c>
      <c r="GH96" s="790">
        <f t="shared" si="77"/>
        <v>0</v>
      </c>
      <c r="GI96" s="790">
        <f t="shared" si="77"/>
        <v>0</v>
      </c>
      <c r="GJ96" s="790">
        <f t="shared" si="77"/>
        <v>0</v>
      </c>
      <c r="GK96" s="790">
        <f t="shared" si="77"/>
        <v>0</v>
      </c>
      <c r="GL96" s="790">
        <f t="shared" si="77"/>
        <v>0</v>
      </c>
      <c r="GM96" s="790">
        <f t="shared" si="77"/>
        <v>0</v>
      </c>
      <c r="GN96" s="790">
        <f t="shared" si="77"/>
        <v>0</v>
      </c>
      <c r="GO96" s="790">
        <f t="shared" si="77"/>
        <v>0</v>
      </c>
      <c r="GP96" s="790">
        <f t="shared" si="77"/>
        <v>0</v>
      </c>
      <c r="GQ96" s="790">
        <f t="shared" ref="GQ96:IL96" si="78">+GQ137</f>
        <v>0</v>
      </c>
      <c r="GR96" s="790">
        <f t="shared" si="78"/>
        <v>0</v>
      </c>
      <c r="GS96" s="790">
        <f t="shared" si="78"/>
        <v>0</v>
      </c>
      <c r="GT96" s="790">
        <f t="shared" si="78"/>
        <v>0</v>
      </c>
      <c r="GU96" s="790">
        <f t="shared" si="78"/>
        <v>0</v>
      </c>
      <c r="GV96" s="790">
        <f t="shared" si="78"/>
        <v>0</v>
      </c>
      <c r="GW96" s="790">
        <f t="shared" si="78"/>
        <v>0</v>
      </c>
      <c r="GX96" s="790">
        <f t="shared" si="78"/>
        <v>0</v>
      </c>
      <c r="GY96" s="790">
        <f t="shared" si="78"/>
        <v>0</v>
      </c>
      <c r="GZ96" s="790">
        <f t="shared" si="78"/>
        <v>0</v>
      </c>
      <c r="HA96" s="790">
        <f t="shared" si="78"/>
        <v>0</v>
      </c>
      <c r="HB96" s="790">
        <f t="shared" si="78"/>
        <v>0</v>
      </c>
      <c r="HC96" s="790">
        <f t="shared" si="78"/>
        <v>0</v>
      </c>
      <c r="HD96" s="790">
        <f t="shared" si="78"/>
        <v>0</v>
      </c>
      <c r="HE96" s="790">
        <f t="shared" si="78"/>
        <v>0</v>
      </c>
      <c r="HF96" s="790">
        <f t="shared" si="78"/>
        <v>0</v>
      </c>
      <c r="HG96" s="790">
        <f t="shared" si="78"/>
        <v>0</v>
      </c>
      <c r="HH96" s="790">
        <f t="shared" si="78"/>
        <v>0</v>
      </c>
      <c r="HI96" s="790">
        <f t="shared" si="78"/>
        <v>0</v>
      </c>
      <c r="HJ96" s="790">
        <f t="shared" si="78"/>
        <v>0</v>
      </c>
      <c r="HK96" s="790">
        <f t="shared" si="78"/>
        <v>0</v>
      </c>
      <c r="HL96" s="790">
        <f t="shared" si="78"/>
        <v>0</v>
      </c>
      <c r="HM96" s="790">
        <f t="shared" si="78"/>
        <v>0</v>
      </c>
      <c r="HN96" s="790">
        <f t="shared" si="78"/>
        <v>0</v>
      </c>
      <c r="HO96" s="790">
        <f t="shared" si="78"/>
        <v>0</v>
      </c>
      <c r="HP96" s="790">
        <f t="shared" si="78"/>
        <v>0</v>
      </c>
      <c r="HQ96" s="790">
        <f t="shared" si="78"/>
        <v>0</v>
      </c>
      <c r="HR96" s="790">
        <f t="shared" si="78"/>
        <v>0</v>
      </c>
      <c r="HS96" s="790">
        <f t="shared" si="78"/>
        <v>0</v>
      </c>
      <c r="HT96" s="790">
        <f t="shared" si="78"/>
        <v>0</v>
      </c>
      <c r="HU96" s="790">
        <f t="shared" si="78"/>
        <v>0</v>
      </c>
      <c r="HV96" s="790">
        <f t="shared" si="78"/>
        <v>0</v>
      </c>
      <c r="HW96" s="790">
        <f t="shared" si="78"/>
        <v>0</v>
      </c>
      <c r="HX96" s="790">
        <f t="shared" si="78"/>
        <v>0</v>
      </c>
      <c r="HY96" s="790">
        <f t="shared" si="78"/>
        <v>0</v>
      </c>
      <c r="HZ96" s="790">
        <f t="shared" si="78"/>
        <v>0</v>
      </c>
      <c r="IA96" s="790">
        <f t="shared" si="78"/>
        <v>0</v>
      </c>
      <c r="IB96" s="790">
        <f t="shared" si="78"/>
        <v>0</v>
      </c>
      <c r="IC96" s="790">
        <f t="shared" si="78"/>
        <v>0</v>
      </c>
      <c r="ID96" s="790">
        <f t="shared" si="78"/>
        <v>0</v>
      </c>
      <c r="IE96" s="790">
        <f t="shared" si="78"/>
        <v>0</v>
      </c>
      <c r="IF96" s="790">
        <f t="shared" si="78"/>
        <v>0</v>
      </c>
      <c r="IG96" s="790">
        <f t="shared" si="78"/>
        <v>0</v>
      </c>
      <c r="IH96" s="790">
        <f t="shared" si="78"/>
        <v>0</v>
      </c>
      <c r="II96" s="790">
        <f t="shared" si="78"/>
        <v>0</v>
      </c>
      <c r="IJ96" s="790">
        <f t="shared" si="78"/>
        <v>0</v>
      </c>
      <c r="IK96" s="790">
        <f t="shared" si="78"/>
        <v>0</v>
      </c>
      <c r="IL96" s="790">
        <f t="shared" si="78"/>
        <v>0</v>
      </c>
    </row>
    <row r="97" spans="1:246" s="593" customFormat="1">
      <c r="B97" s="793" t="s">
        <v>700</v>
      </c>
      <c r="C97" s="794"/>
      <c r="D97" s="798">
        <f ca="1">IF(ISERROR((1+IRR(F97:IL97,0.01))^VLOOKUP(_WF_Periodicity,_WF_Period_lookup,2,FALSE)-1),0,(1+IRR(F97:IL97,0.01))^VLOOKUP(_WF_Periodicity,_WF_Period_lookup,2,FALSE)-1)</f>
        <v>0.15002971511310936</v>
      </c>
      <c r="E97" s="791">
        <f ca="1">SUM(F97:IL97)</f>
        <v>59629424.486141391</v>
      </c>
      <c r="F97" s="790">
        <f t="shared" ref="F97:BQ97" si="79">F96+F155</f>
        <v>0</v>
      </c>
      <c r="G97" s="790">
        <f t="shared" ca="1" si="79"/>
        <v>-33504679.17981638</v>
      </c>
      <c r="H97" s="790">
        <f t="shared" ca="1" si="79"/>
        <v>-6322350.4774649888</v>
      </c>
      <c r="I97" s="790">
        <f t="shared" ca="1" si="79"/>
        <v>-3539714.9941044934</v>
      </c>
      <c r="J97" s="790">
        <f t="shared" ca="1" si="79"/>
        <v>-3755469.9823500286</v>
      </c>
      <c r="K97" s="790">
        <f t="shared" ca="1" si="79"/>
        <v>-3932653.5420241351</v>
      </c>
      <c r="L97" s="790">
        <f t="shared" ca="1" si="79"/>
        <v>-4060388.5302696694</v>
      </c>
      <c r="M97" s="790">
        <f t="shared" ca="1" si="79"/>
        <v>-4257474.9470866341</v>
      </c>
      <c r="N97" s="790">
        <f t="shared" ca="1" si="79"/>
        <v>-4634514.5376809137</v>
      </c>
      <c r="O97" s="790">
        <f t="shared" ca="1" si="79"/>
        <v>-4830523.9513761308</v>
      </c>
      <c r="P97" s="790">
        <f t="shared" ca="1" si="79"/>
        <v>-5026111.9290671842</v>
      </c>
      <c r="Q97" s="790">
        <f t="shared" ca="1" si="79"/>
        <v>-1406618.6842151911</v>
      </c>
      <c r="R97" s="790">
        <f t="shared" ca="1" si="79"/>
        <v>0</v>
      </c>
      <c r="S97" s="790">
        <f t="shared" ca="1" si="79"/>
        <v>0</v>
      </c>
      <c r="T97" s="790">
        <f t="shared" ca="1" si="79"/>
        <v>0</v>
      </c>
      <c r="U97" s="790">
        <f t="shared" ca="1" si="79"/>
        <v>0</v>
      </c>
      <c r="V97" s="790">
        <f t="shared" ca="1" si="79"/>
        <v>0</v>
      </c>
      <c r="W97" s="790">
        <f t="shared" ca="1" si="79"/>
        <v>0</v>
      </c>
      <c r="X97" s="790">
        <f t="shared" ca="1" si="79"/>
        <v>0</v>
      </c>
      <c r="Y97" s="790">
        <f t="shared" ca="1" si="79"/>
        <v>0</v>
      </c>
      <c r="Z97" s="790">
        <f t="shared" ca="1" si="79"/>
        <v>0</v>
      </c>
      <c r="AA97" s="790">
        <f t="shared" ca="1" si="79"/>
        <v>0</v>
      </c>
      <c r="AB97" s="790">
        <f t="shared" ca="1" si="79"/>
        <v>0</v>
      </c>
      <c r="AC97" s="790">
        <f t="shared" ca="1" si="79"/>
        <v>0</v>
      </c>
      <c r="AD97" s="790">
        <f t="shared" ca="1" si="79"/>
        <v>0</v>
      </c>
      <c r="AE97" s="790">
        <f t="shared" ca="1" si="79"/>
        <v>0</v>
      </c>
      <c r="AF97" s="790">
        <f t="shared" ca="1" si="79"/>
        <v>0</v>
      </c>
      <c r="AG97" s="790">
        <f t="shared" ca="1" si="79"/>
        <v>0</v>
      </c>
      <c r="AH97" s="790">
        <f t="shared" ca="1" si="79"/>
        <v>0</v>
      </c>
      <c r="AI97" s="790">
        <f t="shared" ca="1" si="79"/>
        <v>0</v>
      </c>
      <c r="AJ97" s="790">
        <f t="shared" ca="1" si="79"/>
        <v>0</v>
      </c>
      <c r="AK97" s="790">
        <f t="shared" ca="1" si="79"/>
        <v>0</v>
      </c>
      <c r="AL97" s="790">
        <f t="shared" ca="1" si="79"/>
        <v>385450.90657946456</v>
      </c>
      <c r="AM97" s="790">
        <f t="shared" ca="1" si="79"/>
        <v>343951.19598032592</v>
      </c>
      <c r="AN97" s="790">
        <f t="shared" ca="1" si="79"/>
        <v>336325.6198282644</v>
      </c>
      <c r="AO97" s="790">
        <f t="shared" ca="1" si="79"/>
        <v>334648.92869060102</v>
      </c>
      <c r="AP97" s="790">
        <f t="shared" ca="1" si="79"/>
        <v>331993.7230091599</v>
      </c>
      <c r="AQ97" s="790">
        <f t="shared" ca="1" si="79"/>
        <v>329372.00818014995</v>
      </c>
      <c r="AR97" s="790">
        <f t="shared" ca="1" si="79"/>
        <v>326860.95889622823</v>
      </c>
      <c r="AS97" s="790">
        <f t="shared" ca="1" si="79"/>
        <v>324307.4314212249</v>
      </c>
      <c r="AT97" s="790">
        <f t="shared" ca="1" si="79"/>
        <v>321890.48825006478</v>
      </c>
      <c r="AU97" s="790">
        <f t="shared" ca="1" si="79"/>
        <v>319422.40522783081</v>
      </c>
      <c r="AV97" s="790">
        <f t="shared" ca="1" si="79"/>
        <v>317201.26276152098</v>
      </c>
      <c r="AW97" s="790">
        <f t="shared" ca="1" si="79"/>
        <v>73298667.895785049</v>
      </c>
      <c r="AX97" s="790">
        <f t="shared" ca="1" si="79"/>
        <v>601246.1536523744</v>
      </c>
      <c r="AY97" s="790">
        <f t="shared" ca="1" si="79"/>
        <v>601246.1536523744</v>
      </c>
      <c r="AZ97" s="790">
        <f t="shared" ca="1" si="79"/>
        <v>601246.1536523744</v>
      </c>
      <c r="BA97" s="790">
        <f t="shared" ca="1" si="79"/>
        <v>601246.1536523744</v>
      </c>
      <c r="BB97" s="790">
        <f t="shared" ca="1" si="79"/>
        <v>601246.1536523744</v>
      </c>
      <c r="BC97" s="790">
        <f t="shared" ca="1" si="79"/>
        <v>601246.1536523744</v>
      </c>
      <c r="BD97" s="790">
        <f t="shared" ca="1" si="79"/>
        <v>601246.1536523744</v>
      </c>
      <c r="BE97" s="790">
        <f t="shared" ca="1" si="79"/>
        <v>601246.1536523744</v>
      </c>
      <c r="BF97" s="790">
        <f t="shared" ca="1" si="79"/>
        <v>601246.1536523744</v>
      </c>
      <c r="BG97" s="790">
        <f t="shared" ca="1" si="79"/>
        <v>601246.1536523744</v>
      </c>
      <c r="BH97" s="790">
        <f t="shared" ca="1" si="79"/>
        <v>601246.1536523744</v>
      </c>
      <c r="BI97" s="790">
        <f t="shared" ca="1" si="79"/>
        <v>601246.1536523744</v>
      </c>
      <c r="BJ97" s="790">
        <f t="shared" ca="1" si="79"/>
        <v>648923.52483644686</v>
      </c>
      <c r="BK97" s="790">
        <f t="shared" ca="1" si="79"/>
        <v>648923.52483644686</v>
      </c>
      <c r="BL97" s="790">
        <f t="shared" ca="1" si="79"/>
        <v>648923.52483644686</v>
      </c>
      <c r="BM97" s="790">
        <f t="shared" ca="1" si="79"/>
        <v>648923.52483644686</v>
      </c>
      <c r="BN97" s="790">
        <f t="shared" ca="1" si="79"/>
        <v>648923.52483644686</v>
      </c>
      <c r="BO97" s="790">
        <f t="shared" ca="1" si="79"/>
        <v>648923.52483644686</v>
      </c>
      <c r="BP97" s="790">
        <f t="shared" ca="1" si="79"/>
        <v>648923.52483644686</v>
      </c>
      <c r="BQ97" s="790">
        <f t="shared" ca="1" si="79"/>
        <v>648923.52483644686</v>
      </c>
      <c r="BR97" s="790">
        <f t="shared" ref="BR97:EC97" ca="1" si="80">BR96+BR155</f>
        <v>648923.52483644686</v>
      </c>
      <c r="BS97" s="790">
        <f t="shared" ca="1" si="80"/>
        <v>648923.52483644686</v>
      </c>
      <c r="BT97" s="790">
        <f t="shared" ca="1" si="80"/>
        <v>648923.52483644686</v>
      </c>
      <c r="BU97" s="790">
        <f t="shared" ca="1" si="80"/>
        <v>648923.52483644686</v>
      </c>
      <c r="BV97" s="790">
        <f t="shared" ca="1" si="80"/>
        <v>698093.971539472</v>
      </c>
      <c r="BW97" s="790">
        <f t="shared" ca="1" si="80"/>
        <v>698093.97153947188</v>
      </c>
      <c r="BX97" s="790">
        <f t="shared" ca="1" si="80"/>
        <v>698093.97153947176</v>
      </c>
      <c r="BY97" s="790">
        <f t="shared" ca="1" si="80"/>
        <v>698093.97153947188</v>
      </c>
      <c r="BZ97" s="790">
        <f t="shared" ca="1" si="80"/>
        <v>698093.97153947188</v>
      </c>
      <c r="CA97" s="790">
        <f t="shared" ca="1" si="80"/>
        <v>698093.97153947176</v>
      </c>
      <c r="CB97" s="790">
        <f t="shared" ca="1" si="80"/>
        <v>698093.97153947188</v>
      </c>
      <c r="CC97" s="790">
        <f t="shared" ca="1" si="80"/>
        <v>698093.971539472</v>
      </c>
      <c r="CD97" s="790">
        <f t="shared" ca="1" si="80"/>
        <v>698093.97153947188</v>
      </c>
      <c r="CE97" s="790">
        <f t="shared" ca="1" si="80"/>
        <v>698093.97153947188</v>
      </c>
      <c r="CF97" s="790">
        <f t="shared" ca="1" si="80"/>
        <v>698093.971539472</v>
      </c>
      <c r="CG97" s="790">
        <f t="shared" ca="1" si="80"/>
        <v>35248762.588187203</v>
      </c>
      <c r="CH97" s="790">
        <f t="shared" si="80"/>
        <v>0</v>
      </c>
      <c r="CI97" s="790">
        <f t="shared" si="80"/>
        <v>0</v>
      </c>
      <c r="CJ97" s="790">
        <f t="shared" si="80"/>
        <v>0</v>
      </c>
      <c r="CK97" s="790">
        <f t="shared" si="80"/>
        <v>0</v>
      </c>
      <c r="CL97" s="790">
        <f t="shared" si="80"/>
        <v>0</v>
      </c>
      <c r="CM97" s="790">
        <f t="shared" si="80"/>
        <v>0</v>
      </c>
      <c r="CN97" s="790">
        <f t="shared" si="80"/>
        <v>0</v>
      </c>
      <c r="CO97" s="790">
        <f t="shared" si="80"/>
        <v>0</v>
      </c>
      <c r="CP97" s="790">
        <f t="shared" si="80"/>
        <v>0</v>
      </c>
      <c r="CQ97" s="790">
        <f t="shared" si="80"/>
        <v>0</v>
      </c>
      <c r="CR97" s="790">
        <f t="shared" si="80"/>
        <v>0</v>
      </c>
      <c r="CS97" s="790">
        <f t="shared" si="80"/>
        <v>0</v>
      </c>
      <c r="CT97" s="790">
        <f t="shared" si="80"/>
        <v>0</v>
      </c>
      <c r="CU97" s="790">
        <f t="shared" si="80"/>
        <v>0</v>
      </c>
      <c r="CV97" s="790">
        <f t="shared" si="80"/>
        <v>0</v>
      </c>
      <c r="CW97" s="790">
        <f t="shared" si="80"/>
        <v>0</v>
      </c>
      <c r="CX97" s="790">
        <f t="shared" si="80"/>
        <v>0</v>
      </c>
      <c r="CY97" s="790">
        <f t="shared" si="80"/>
        <v>0</v>
      </c>
      <c r="CZ97" s="790">
        <f t="shared" si="80"/>
        <v>0</v>
      </c>
      <c r="DA97" s="790">
        <f t="shared" si="80"/>
        <v>0</v>
      </c>
      <c r="DB97" s="790">
        <f t="shared" si="80"/>
        <v>0</v>
      </c>
      <c r="DC97" s="790">
        <f t="shared" si="80"/>
        <v>0</v>
      </c>
      <c r="DD97" s="790">
        <f t="shared" si="80"/>
        <v>0</v>
      </c>
      <c r="DE97" s="790">
        <f t="shared" si="80"/>
        <v>0</v>
      </c>
      <c r="DF97" s="790">
        <f t="shared" si="80"/>
        <v>0</v>
      </c>
      <c r="DG97" s="790">
        <f t="shared" si="80"/>
        <v>0</v>
      </c>
      <c r="DH97" s="790">
        <f t="shared" si="80"/>
        <v>0</v>
      </c>
      <c r="DI97" s="790">
        <f t="shared" si="80"/>
        <v>0</v>
      </c>
      <c r="DJ97" s="790">
        <f t="shared" si="80"/>
        <v>0</v>
      </c>
      <c r="DK97" s="790">
        <f t="shared" si="80"/>
        <v>0</v>
      </c>
      <c r="DL97" s="790">
        <f t="shared" si="80"/>
        <v>0</v>
      </c>
      <c r="DM97" s="790">
        <f t="shared" si="80"/>
        <v>0</v>
      </c>
      <c r="DN97" s="790">
        <f t="shared" si="80"/>
        <v>0</v>
      </c>
      <c r="DO97" s="790">
        <f t="shared" si="80"/>
        <v>0</v>
      </c>
      <c r="DP97" s="790">
        <f t="shared" si="80"/>
        <v>0</v>
      </c>
      <c r="DQ97" s="790">
        <f t="shared" si="80"/>
        <v>0</v>
      </c>
      <c r="DR97" s="790">
        <f t="shared" si="80"/>
        <v>0</v>
      </c>
      <c r="DS97" s="790">
        <f t="shared" si="80"/>
        <v>0</v>
      </c>
      <c r="DT97" s="790">
        <f t="shared" si="80"/>
        <v>0</v>
      </c>
      <c r="DU97" s="790">
        <f t="shared" si="80"/>
        <v>0</v>
      </c>
      <c r="DV97" s="790">
        <f t="shared" si="80"/>
        <v>0</v>
      </c>
      <c r="DW97" s="790">
        <f t="shared" si="80"/>
        <v>0</v>
      </c>
      <c r="DX97" s="790">
        <f t="shared" si="80"/>
        <v>0</v>
      </c>
      <c r="DY97" s="790">
        <f t="shared" si="80"/>
        <v>0</v>
      </c>
      <c r="DZ97" s="790">
        <f t="shared" si="80"/>
        <v>0</v>
      </c>
      <c r="EA97" s="790">
        <f t="shared" si="80"/>
        <v>0</v>
      </c>
      <c r="EB97" s="790">
        <f t="shared" si="80"/>
        <v>0</v>
      </c>
      <c r="EC97" s="790">
        <f t="shared" si="80"/>
        <v>0</v>
      </c>
      <c r="ED97" s="790">
        <f t="shared" ref="ED97:GO97" si="81">ED96+ED155</f>
        <v>0</v>
      </c>
      <c r="EE97" s="790">
        <f t="shared" si="81"/>
        <v>0</v>
      </c>
      <c r="EF97" s="790">
        <f t="shared" si="81"/>
        <v>0</v>
      </c>
      <c r="EG97" s="790">
        <f t="shared" si="81"/>
        <v>0</v>
      </c>
      <c r="EH97" s="790">
        <f t="shared" si="81"/>
        <v>0</v>
      </c>
      <c r="EI97" s="790">
        <f t="shared" si="81"/>
        <v>0</v>
      </c>
      <c r="EJ97" s="790">
        <f t="shared" si="81"/>
        <v>0</v>
      </c>
      <c r="EK97" s="790">
        <f t="shared" si="81"/>
        <v>0</v>
      </c>
      <c r="EL97" s="790">
        <f t="shared" si="81"/>
        <v>0</v>
      </c>
      <c r="EM97" s="790">
        <f t="shared" si="81"/>
        <v>0</v>
      </c>
      <c r="EN97" s="790">
        <f t="shared" si="81"/>
        <v>0</v>
      </c>
      <c r="EO97" s="790">
        <f t="shared" si="81"/>
        <v>0</v>
      </c>
      <c r="EP97" s="790">
        <f t="shared" si="81"/>
        <v>0</v>
      </c>
      <c r="EQ97" s="790">
        <f t="shared" si="81"/>
        <v>0</v>
      </c>
      <c r="ER97" s="790">
        <f t="shared" si="81"/>
        <v>0</v>
      </c>
      <c r="ES97" s="790">
        <f t="shared" si="81"/>
        <v>0</v>
      </c>
      <c r="ET97" s="790">
        <f t="shared" si="81"/>
        <v>0</v>
      </c>
      <c r="EU97" s="790">
        <f t="shared" si="81"/>
        <v>0</v>
      </c>
      <c r="EV97" s="790">
        <f t="shared" si="81"/>
        <v>0</v>
      </c>
      <c r="EW97" s="790">
        <f t="shared" si="81"/>
        <v>0</v>
      </c>
      <c r="EX97" s="790">
        <f t="shared" si="81"/>
        <v>0</v>
      </c>
      <c r="EY97" s="790">
        <f t="shared" si="81"/>
        <v>0</v>
      </c>
      <c r="EZ97" s="790">
        <f t="shared" si="81"/>
        <v>0</v>
      </c>
      <c r="FA97" s="790">
        <f t="shared" si="81"/>
        <v>0</v>
      </c>
      <c r="FB97" s="790">
        <f t="shared" si="81"/>
        <v>0</v>
      </c>
      <c r="FC97" s="790">
        <f t="shared" si="81"/>
        <v>0</v>
      </c>
      <c r="FD97" s="790">
        <f t="shared" si="81"/>
        <v>0</v>
      </c>
      <c r="FE97" s="790">
        <f t="shared" si="81"/>
        <v>0</v>
      </c>
      <c r="FF97" s="790">
        <f t="shared" si="81"/>
        <v>0</v>
      </c>
      <c r="FG97" s="790">
        <f t="shared" si="81"/>
        <v>0</v>
      </c>
      <c r="FH97" s="790">
        <f t="shared" si="81"/>
        <v>0</v>
      </c>
      <c r="FI97" s="790">
        <f t="shared" si="81"/>
        <v>0</v>
      </c>
      <c r="FJ97" s="790">
        <f t="shared" si="81"/>
        <v>0</v>
      </c>
      <c r="FK97" s="790">
        <f t="shared" si="81"/>
        <v>0</v>
      </c>
      <c r="FL97" s="790">
        <f t="shared" si="81"/>
        <v>0</v>
      </c>
      <c r="FM97" s="790">
        <f t="shared" si="81"/>
        <v>0</v>
      </c>
      <c r="FN97" s="790">
        <f t="shared" si="81"/>
        <v>0</v>
      </c>
      <c r="FO97" s="790">
        <f t="shared" si="81"/>
        <v>0</v>
      </c>
      <c r="FP97" s="790">
        <f t="shared" si="81"/>
        <v>0</v>
      </c>
      <c r="FQ97" s="790">
        <f t="shared" si="81"/>
        <v>0</v>
      </c>
      <c r="FR97" s="790">
        <f t="shared" si="81"/>
        <v>0</v>
      </c>
      <c r="FS97" s="790">
        <f t="shared" si="81"/>
        <v>0</v>
      </c>
      <c r="FT97" s="790">
        <f t="shared" si="81"/>
        <v>0</v>
      </c>
      <c r="FU97" s="790">
        <f t="shared" si="81"/>
        <v>0</v>
      </c>
      <c r="FV97" s="790">
        <f t="shared" si="81"/>
        <v>0</v>
      </c>
      <c r="FW97" s="790">
        <f t="shared" si="81"/>
        <v>0</v>
      </c>
      <c r="FX97" s="790">
        <f t="shared" si="81"/>
        <v>0</v>
      </c>
      <c r="FY97" s="790">
        <f t="shared" si="81"/>
        <v>0</v>
      </c>
      <c r="FZ97" s="790">
        <f t="shared" si="81"/>
        <v>0</v>
      </c>
      <c r="GA97" s="790">
        <f t="shared" si="81"/>
        <v>0</v>
      </c>
      <c r="GB97" s="790">
        <f t="shared" si="81"/>
        <v>0</v>
      </c>
      <c r="GC97" s="790">
        <f t="shared" si="81"/>
        <v>0</v>
      </c>
      <c r="GD97" s="790">
        <f t="shared" si="81"/>
        <v>0</v>
      </c>
      <c r="GE97" s="790">
        <f t="shared" si="81"/>
        <v>0</v>
      </c>
      <c r="GF97" s="790">
        <f t="shared" si="81"/>
        <v>0</v>
      </c>
      <c r="GG97" s="790">
        <f t="shared" si="81"/>
        <v>0</v>
      </c>
      <c r="GH97" s="790">
        <f t="shared" si="81"/>
        <v>0</v>
      </c>
      <c r="GI97" s="790">
        <f t="shared" si="81"/>
        <v>0</v>
      </c>
      <c r="GJ97" s="790">
        <f t="shared" si="81"/>
        <v>0</v>
      </c>
      <c r="GK97" s="790">
        <f t="shared" si="81"/>
        <v>0</v>
      </c>
      <c r="GL97" s="790">
        <f t="shared" si="81"/>
        <v>0</v>
      </c>
      <c r="GM97" s="790">
        <f t="shared" si="81"/>
        <v>0</v>
      </c>
      <c r="GN97" s="790">
        <f t="shared" si="81"/>
        <v>0</v>
      </c>
      <c r="GO97" s="790">
        <f t="shared" si="81"/>
        <v>0</v>
      </c>
      <c r="GP97" s="790">
        <f t="shared" ref="GP97:IL97" si="82">GP96+GP155</f>
        <v>0</v>
      </c>
      <c r="GQ97" s="790">
        <f t="shared" si="82"/>
        <v>0</v>
      </c>
      <c r="GR97" s="790">
        <f t="shared" si="82"/>
        <v>0</v>
      </c>
      <c r="GS97" s="790">
        <f t="shared" si="82"/>
        <v>0</v>
      </c>
      <c r="GT97" s="790">
        <f t="shared" si="82"/>
        <v>0</v>
      </c>
      <c r="GU97" s="790">
        <f t="shared" si="82"/>
        <v>0</v>
      </c>
      <c r="GV97" s="790">
        <f t="shared" si="82"/>
        <v>0</v>
      </c>
      <c r="GW97" s="790">
        <f t="shared" si="82"/>
        <v>0</v>
      </c>
      <c r="GX97" s="790">
        <f t="shared" si="82"/>
        <v>0</v>
      </c>
      <c r="GY97" s="790">
        <f t="shared" si="82"/>
        <v>0</v>
      </c>
      <c r="GZ97" s="790">
        <f t="shared" si="82"/>
        <v>0</v>
      </c>
      <c r="HA97" s="790">
        <f t="shared" si="82"/>
        <v>0</v>
      </c>
      <c r="HB97" s="790">
        <f t="shared" si="82"/>
        <v>0</v>
      </c>
      <c r="HC97" s="790">
        <f t="shared" si="82"/>
        <v>0</v>
      </c>
      <c r="HD97" s="790">
        <f t="shared" si="82"/>
        <v>0</v>
      </c>
      <c r="HE97" s="790">
        <f t="shared" si="82"/>
        <v>0</v>
      </c>
      <c r="HF97" s="790">
        <f t="shared" si="82"/>
        <v>0</v>
      </c>
      <c r="HG97" s="790">
        <f t="shared" si="82"/>
        <v>0</v>
      </c>
      <c r="HH97" s="790">
        <f t="shared" si="82"/>
        <v>0</v>
      </c>
      <c r="HI97" s="790">
        <f t="shared" si="82"/>
        <v>0</v>
      </c>
      <c r="HJ97" s="790">
        <f t="shared" si="82"/>
        <v>0</v>
      </c>
      <c r="HK97" s="790">
        <f t="shared" si="82"/>
        <v>0</v>
      </c>
      <c r="HL97" s="790">
        <f t="shared" si="82"/>
        <v>0</v>
      </c>
      <c r="HM97" s="790">
        <f t="shared" si="82"/>
        <v>0</v>
      </c>
      <c r="HN97" s="790">
        <f t="shared" si="82"/>
        <v>0</v>
      </c>
      <c r="HO97" s="790">
        <f t="shared" si="82"/>
        <v>0</v>
      </c>
      <c r="HP97" s="790">
        <f t="shared" si="82"/>
        <v>0</v>
      </c>
      <c r="HQ97" s="790">
        <f t="shared" si="82"/>
        <v>0</v>
      </c>
      <c r="HR97" s="790">
        <f t="shared" si="82"/>
        <v>0</v>
      </c>
      <c r="HS97" s="790">
        <f t="shared" si="82"/>
        <v>0</v>
      </c>
      <c r="HT97" s="790">
        <f t="shared" si="82"/>
        <v>0</v>
      </c>
      <c r="HU97" s="790">
        <f t="shared" si="82"/>
        <v>0</v>
      </c>
      <c r="HV97" s="790">
        <f t="shared" si="82"/>
        <v>0</v>
      </c>
      <c r="HW97" s="790">
        <f t="shared" si="82"/>
        <v>0</v>
      </c>
      <c r="HX97" s="790">
        <f t="shared" si="82"/>
        <v>0</v>
      </c>
      <c r="HY97" s="790">
        <f t="shared" si="82"/>
        <v>0</v>
      </c>
      <c r="HZ97" s="790">
        <f t="shared" si="82"/>
        <v>0</v>
      </c>
      <c r="IA97" s="790">
        <f t="shared" si="82"/>
        <v>0</v>
      </c>
      <c r="IB97" s="790">
        <f t="shared" si="82"/>
        <v>0</v>
      </c>
      <c r="IC97" s="790">
        <f t="shared" si="82"/>
        <v>0</v>
      </c>
      <c r="ID97" s="790">
        <f t="shared" si="82"/>
        <v>0</v>
      </c>
      <c r="IE97" s="790">
        <f t="shared" si="82"/>
        <v>0</v>
      </c>
      <c r="IF97" s="790">
        <f t="shared" si="82"/>
        <v>0</v>
      </c>
      <c r="IG97" s="790">
        <f t="shared" si="82"/>
        <v>0</v>
      </c>
      <c r="IH97" s="790">
        <f t="shared" si="82"/>
        <v>0</v>
      </c>
      <c r="II97" s="790">
        <f t="shared" si="82"/>
        <v>0</v>
      </c>
      <c r="IJ97" s="790">
        <f t="shared" si="82"/>
        <v>0</v>
      </c>
      <c r="IK97" s="790">
        <f t="shared" si="82"/>
        <v>0</v>
      </c>
      <c r="IL97" s="790">
        <f t="shared" si="82"/>
        <v>0</v>
      </c>
    </row>
    <row r="98" spans="1:246" s="593" customFormat="1">
      <c r="B98" s="793" t="s">
        <v>701</v>
      </c>
      <c r="C98" s="794"/>
      <c r="D98" s="798">
        <f ca="1">IF(ISERROR((1+IRR(F98:IL98,0.01))^VLOOKUP(_WF_Periodicity,_WF_Period_lookup,2,FALSE)-1),0,(1+IRR(F98:IL98,0.01))^VLOOKUP(_WF_Periodicity,_WF_Period_lookup,2,FALSE)-1)</f>
        <v>0.18004120679098379</v>
      </c>
      <c r="E98" s="791">
        <f ca="1">SUM(F98:IL98)</f>
        <v>80643196.002373129</v>
      </c>
      <c r="F98" s="790">
        <f t="shared" ref="F98:BQ98" si="83">F97+F174</f>
        <v>0</v>
      </c>
      <c r="G98" s="790">
        <f t="shared" ca="1" si="83"/>
        <v>-33504679.17981638</v>
      </c>
      <c r="H98" s="790">
        <f t="shared" ca="1" si="83"/>
        <v>-6322350.4774649888</v>
      </c>
      <c r="I98" s="790">
        <f t="shared" ca="1" si="83"/>
        <v>-3539714.9941044934</v>
      </c>
      <c r="J98" s="790">
        <f t="shared" ca="1" si="83"/>
        <v>-3755469.9823500286</v>
      </c>
      <c r="K98" s="790">
        <f t="shared" ca="1" si="83"/>
        <v>-3932653.5420241351</v>
      </c>
      <c r="L98" s="790">
        <f t="shared" ca="1" si="83"/>
        <v>-4060388.5302696694</v>
      </c>
      <c r="M98" s="790">
        <f t="shared" ca="1" si="83"/>
        <v>-4257474.9470866341</v>
      </c>
      <c r="N98" s="790">
        <f t="shared" ca="1" si="83"/>
        <v>-4634514.5376809137</v>
      </c>
      <c r="O98" s="790">
        <f t="shared" ca="1" si="83"/>
        <v>-4830523.9513761308</v>
      </c>
      <c r="P98" s="790">
        <f t="shared" ca="1" si="83"/>
        <v>-5026111.9290671842</v>
      </c>
      <c r="Q98" s="790">
        <f t="shared" ca="1" si="83"/>
        <v>-1406618.6842151911</v>
      </c>
      <c r="R98" s="790">
        <f t="shared" ca="1" si="83"/>
        <v>0</v>
      </c>
      <c r="S98" s="790">
        <f t="shared" ca="1" si="83"/>
        <v>0</v>
      </c>
      <c r="T98" s="790">
        <f t="shared" ca="1" si="83"/>
        <v>0</v>
      </c>
      <c r="U98" s="790">
        <f t="shared" ca="1" si="83"/>
        <v>0</v>
      </c>
      <c r="V98" s="790">
        <f t="shared" ca="1" si="83"/>
        <v>0</v>
      </c>
      <c r="W98" s="790">
        <f t="shared" ca="1" si="83"/>
        <v>0</v>
      </c>
      <c r="X98" s="790">
        <f t="shared" ca="1" si="83"/>
        <v>0</v>
      </c>
      <c r="Y98" s="790">
        <f t="shared" ca="1" si="83"/>
        <v>0</v>
      </c>
      <c r="Z98" s="790">
        <f t="shared" ca="1" si="83"/>
        <v>0</v>
      </c>
      <c r="AA98" s="790">
        <f t="shared" ca="1" si="83"/>
        <v>0</v>
      </c>
      <c r="AB98" s="790">
        <f t="shared" ca="1" si="83"/>
        <v>0</v>
      </c>
      <c r="AC98" s="790">
        <f t="shared" ca="1" si="83"/>
        <v>0</v>
      </c>
      <c r="AD98" s="790">
        <f t="shared" ca="1" si="83"/>
        <v>0</v>
      </c>
      <c r="AE98" s="790">
        <f t="shared" ca="1" si="83"/>
        <v>0</v>
      </c>
      <c r="AF98" s="790">
        <f t="shared" ca="1" si="83"/>
        <v>0</v>
      </c>
      <c r="AG98" s="790">
        <f t="shared" ca="1" si="83"/>
        <v>0</v>
      </c>
      <c r="AH98" s="790">
        <f t="shared" ca="1" si="83"/>
        <v>0</v>
      </c>
      <c r="AI98" s="790">
        <f t="shared" ca="1" si="83"/>
        <v>0</v>
      </c>
      <c r="AJ98" s="790">
        <f t="shared" ca="1" si="83"/>
        <v>0</v>
      </c>
      <c r="AK98" s="790">
        <f t="shared" ca="1" si="83"/>
        <v>0</v>
      </c>
      <c r="AL98" s="790">
        <f t="shared" ca="1" si="83"/>
        <v>385450.90657946456</v>
      </c>
      <c r="AM98" s="790">
        <f t="shared" ca="1" si="83"/>
        <v>343951.19598032592</v>
      </c>
      <c r="AN98" s="790">
        <f t="shared" ca="1" si="83"/>
        <v>336325.6198282644</v>
      </c>
      <c r="AO98" s="790">
        <f t="shared" ca="1" si="83"/>
        <v>334648.92869060102</v>
      </c>
      <c r="AP98" s="790">
        <f t="shared" ca="1" si="83"/>
        <v>331993.7230091599</v>
      </c>
      <c r="AQ98" s="790">
        <f t="shared" ca="1" si="83"/>
        <v>329372.00818014995</v>
      </c>
      <c r="AR98" s="790">
        <f t="shared" ca="1" si="83"/>
        <v>326860.95889622823</v>
      </c>
      <c r="AS98" s="790">
        <f t="shared" ca="1" si="83"/>
        <v>324307.4314212249</v>
      </c>
      <c r="AT98" s="790">
        <f t="shared" ca="1" si="83"/>
        <v>321890.48825006478</v>
      </c>
      <c r="AU98" s="790">
        <f t="shared" ca="1" si="83"/>
        <v>319422.40522783081</v>
      </c>
      <c r="AV98" s="790">
        <f t="shared" ca="1" si="83"/>
        <v>317201.26276152098</v>
      </c>
      <c r="AW98" s="790">
        <f t="shared" ca="1" si="83"/>
        <v>73298667.895785049</v>
      </c>
      <c r="AX98" s="790">
        <f t="shared" ca="1" si="83"/>
        <v>601246.1536523744</v>
      </c>
      <c r="AY98" s="790">
        <f t="shared" ca="1" si="83"/>
        <v>601246.1536523744</v>
      </c>
      <c r="AZ98" s="790">
        <f t="shared" ca="1" si="83"/>
        <v>601246.1536523744</v>
      </c>
      <c r="BA98" s="790">
        <f t="shared" ca="1" si="83"/>
        <v>601246.1536523744</v>
      </c>
      <c r="BB98" s="790">
        <f t="shared" ca="1" si="83"/>
        <v>601246.1536523744</v>
      </c>
      <c r="BC98" s="790">
        <f t="shared" ca="1" si="83"/>
        <v>601246.1536523744</v>
      </c>
      <c r="BD98" s="790">
        <f t="shared" ca="1" si="83"/>
        <v>601246.1536523744</v>
      </c>
      <c r="BE98" s="790">
        <f t="shared" ca="1" si="83"/>
        <v>601246.1536523744</v>
      </c>
      <c r="BF98" s="790">
        <f t="shared" ca="1" si="83"/>
        <v>601246.1536523744</v>
      </c>
      <c r="BG98" s="790">
        <f t="shared" ca="1" si="83"/>
        <v>601246.1536523744</v>
      </c>
      <c r="BH98" s="790">
        <f t="shared" ca="1" si="83"/>
        <v>601246.1536523744</v>
      </c>
      <c r="BI98" s="790">
        <f t="shared" ca="1" si="83"/>
        <v>601246.1536523744</v>
      </c>
      <c r="BJ98" s="790">
        <f t="shared" ca="1" si="83"/>
        <v>648923.52483644686</v>
      </c>
      <c r="BK98" s="790">
        <f t="shared" ca="1" si="83"/>
        <v>648923.52483644686</v>
      </c>
      <c r="BL98" s="790">
        <f t="shared" ca="1" si="83"/>
        <v>648923.52483644686</v>
      </c>
      <c r="BM98" s="790">
        <f t="shared" ca="1" si="83"/>
        <v>648923.52483644686</v>
      </c>
      <c r="BN98" s="790">
        <f t="shared" ca="1" si="83"/>
        <v>648923.52483644686</v>
      </c>
      <c r="BO98" s="790">
        <f t="shared" ca="1" si="83"/>
        <v>648923.52483644686</v>
      </c>
      <c r="BP98" s="790">
        <f t="shared" ca="1" si="83"/>
        <v>648923.52483644686</v>
      </c>
      <c r="BQ98" s="790">
        <f t="shared" ca="1" si="83"/>
        <v>648923.52483644686</v>
      </c>
      <c r="BR98" s="790">
        <f t="shared" ref="BR98:EC98" ca="1" si="84">BR97+BR174</f>
        <v>648923.52483644686</v>
      </c>
      <c r="BS98" s="790">
        <f t="shared" ca="1" si="84"/>
        <v>648923.52483644686</v>
      </c>
      <c r="BT98" s="790">
        <f t="shared" ca="1" si="84"/>
        <v>648923.52483644686</v>
      </c>
      <c r="BU98" s="790">
        <f t="shared" ca="1" si="84"/>
        <v>648923.52483644686</v>
      </c>
      <c r="BV98" s="790">
        <f t="shared" ca="1" si="84"/>
        <v>698093.971539472</v>
      </c>
      <c r="BW98" s="790">
        <f t="shared" ca="1" si="84"/>
        <v>698093.97153947188</v>
      </c>
      <c r="BX98" s="790">
        <f t="shared" ca="1" si="84"/>
        <v>698093.97153947176</v>
      </c>
      <c r="BY98" s="790">
        <f t="shared" ca="1" si="84"/>
        <v>698093.97153947188</v>
      </c>
      <c r="BZ98" s="790">
        <f t="shared" ca="1" si="84"/>
        <v>698093.97153947188</v>
      </c>
      <c r="CA98" s="790">
        <f t="shared" ca="1" si="84"/>
        <v>698093.97153947176</v>
      </c>
      <c r="CB98" s="790">
        <f t="shared" ca="1" si="84"/>
        <v>698093.97153947188</v>
      </c>
      <c r="CC98" s="790">
        <f t="shared" ca="1" si="84"/>
        <v>698093.971539472</v>
      </c>
      <c r="CD98" s="790">
        <f t="shared" ca="1" si="84"/>
        <v>698093.97153947188</v>
      </c>
      <c r="CE98" s="790">
        <f t="shared" ca="1" si="84"/>
        <v>698093.97153947188</v>
      </c>
      <c r="CF98" s="790">
        <f t="shared" ca="1" si="84"/>
        <v>698093.971539472</v>
      </c>
      <c r="CG98" s="790">
        <f t="shared" ca="1" si="84"/>
        <v>56262534.104418933</v>
      </c>
      <c r="CH98" s="790">
        <f t="shared" si="84"/>
        <v>0</v>
      </c>
      <c r="CI98" s="790">
        <f t="shared" si="84"/>
        <v>0</v>
      </c>
      <c r="CJ98" s="790">
        <f t="shared" si="84"/>
        <v>0</v>
      </c>
      <c r="CK98" s="790">
        <f t="shared" si="84"/>
        <v>0</v>
      </c>
      <c r="CL98" s="790">
        <f t="shared" si="84"/>
        <v>0</v>
      </c>
      <c r="CM98" s="790">
        <f t="shared" si="84"/>
        <v>0</v>
      </c>
      <c r="CN98" s="790">
        <f t="shared" si="84"/>
        <v>0</v>
      </c>
      <c r="CO98" s="790">
        <f t="shared" si="84"/>
        <v>0</v>
      </c>
      <c r="CP98" s="790">
        <f t="shared" si="84"/>
        <v>0</v>
      </c>
      <c r="CQ98" s="790">
        <f t="shared" si="84"/>
        <v>0</v>
      </c>
      <c r="CR98" s="790">
        <f t="shared" si="84"/>
        <v>0</v>
      </c>
      <c r="CS98" s="790">
        <f t="shared" si="84"/>
        <v>0</v>
      </c>
      <c r="CT98" s="790">
        <f t="shared" si="84"/>
        <v>0</v>
      </c>
      <c r="CU98" s="790">
        <f t="shared" si="84"/>
        <v>0</v>
      </c>
      <c r="CV98" s="790">
        <f t="shared" si="84"/>
        <v>0</v>
      </c>
      <c r="CW98" s="790">
        <f t="shared" si="84"/>
        <v>0</v>
      </c>
      <c r="CX98" s="790">
        <f t="shared" si="84"/>
        <v>0</v>
      </c>
      <c r="CY98" s="790">
        <f t="shared" si="84"/>
        <v>0</v>
      </c>
      <c r="CZ98" s="790">
        <f t="shared" si="84"/>
        <v>0</v>
      </c>
      <c r="DA98" s="790">
        <f t="shared" si="84"/>
        <v>0</v>
      </c>
      <c r="DB98" s="790">
        <f t="shared" si="84"/>
        <v>0</v>
      </c>
      <c r="DC98" s="790">
        <f t="shared" si="84"/>
        <v>0</v>
      </c>
      <c r="DD98" s="790">
        <f t="shared" si="84"/>
        <v>0</v>
      </c>
      <c r="DE98" s="790">
        <f t="shared" si="84"/>
        <v>0</v>
      </c>
      <c r="DF98" s="790">
        <f t="shared" si="84"/>
        <v>0</v>
      </c>
      <c r="DG98" s="790">
        <f t="shared" si="84"/>
        <v>0</v>
      </c>
      <c r="DH98" s="790">
        <f t="shared" si="84"/>
        <v>0</v>
      </c>
      <c r="DI98" s="790">
        <f t="shared" si="84"/>
        <v>0</v>
      </c>
      <c r="DJ98" s="790">
        <f t="shared" si="84"/>
        <v>0</v>
      </c>
      <c r="DK98" s="790">
        <f t="shared" si="84"/>
        <v>0</v>
      </c>
      <c r="DL98" s="790">
        <f t="shared" si="84"/>
        <v>0</v>
      </c>
      <c r="DM98" s="790">
        <f t="shared" si="84"/>
        <v>0</v>
      </c>
      <c r="DN98" s="790">
        <f t="shared" si="84"/>
        <v>0</v>
      </c>
      <c r="DO98" s="790">
        <f t="shared" si="84"/>
        <v>0</v>
      </c>
      <c r="DP98" s="790">
        <f t="shared" si="84"/>
        <v>0</v>
      </c>
      <c r="DQ98" s="790">
        <f t="shared" si="84"/>
        <v>0</v>
      </c>
      <c r="DR98" s="790">
        <f t="shared" si="84"/>
        <v>0</v>
      </c>
      <c r="DS98" s="790">
        <f t="shared" si="84"/>
        <v>0</v>
      </c>
      <c r="DT98" s="790">
        <f t="shared" si="84"/>
        <v>0</v>
      </c>
      <c r="DU98" s="790">
        <f t="shared" si="84"/>
        <v>0</v>
      </c>
      <c r="DV98" s="790">
        <f t="shared" si="84"/>
        <v>0</v>
      </c>
      <c r="DW98" s="790">
        <f t="shared" si="84"/>
        <v>0</v>
      </c>
      <c r="DX98" s="790">
        <f t="shared" si="84"/>
        <v>0</v>
      </c>
      <c r="DY98" s="790">
        <f t="shared" si="84"/>
        <v>0</v>
      </c>
      <c r="DZ98" s="790">
        <f t="shared" si="84"/>
        <v>0</v>
      </c>
      <c r="EA98" s="790">
        <f t="shared" si="84"/>
        <v>0</v>
      </c>
      <c r="EB98" s="790">
        <f t="shared" si="84"/>
        <v>0</v>
      </c>
      <c r="EC98" s="790">
        <f t="shared" si="84"/>
        <v>0</v>
      </c>
      <c r="ED98" s="790">
        <f t="shared" ref="ED98:GO98" si="85">ED97+ED174</f>
        <v>0</v>
      </c>
      <c r="EE98" s="790">
        <f t="shared" si="85"/>
        <v>0</v>
      </c>
      <c r="EF98" s="790">
        <f t="shared" si="85"/>
        <v>0</v>
      </c>
      <c r="EG98" s="790">
        <f t="shared" si="85"/>
        <v>0</v>
      </c>
      <c r="EH98" s="790">
        <f t="shared" si="85"/>
        <v>0</v>
      </c>
      <c r="EI98" s="790">
        <f t="shared" si="85"/>
        <v>0</v>
      </c>
      <c r="EJ98" s="790">
        <f t="shared" si="85"/>
        <v>0</v>
      </c>
      <c r="EK98" s="790">
        <f t="shared" si="85"/>
        <v>0</v>
      </c>
      <c r="EL98" s="790">
        <f t="shared" si="85"/>
        <v>0</v>
      </c>
      <c r="EM98" s="790">
        <f t="shared" si="85"/>
        <v>0</v>
      </c>
      <c r="EN98" s="790">
        <f t="shared" si="85"/>
        <v>0</v>
      </c>
      <c r="EO98" s="790">
        <f t="shared" si="85"/>
        <v>0</v>
      </c>
      <c r="EP98" s="790">
        <f t="shared" si="85"/>
        <v>0</v>
      </c>
      <c r="EQ98" s="790">
        <f t="shared" si="85"/>
        <v>0</v>
      </c>
      <c r="ER98" s="790">
        <f t="shared" si="85"/>
        <v>0</v>
      </c>
      <c r="ES98" s="790">
        <f t="shared" si="85"/>
        <v>0</v>
      </c>
      <c r="ET98" s="790">
        <f t="shared" si="85"/>
        <v>0</v>
      </c>
      <c r="EU98" s="790">
        <f t="shared" si="85"/>
        <v>0</v>
      </c>
      <c r="EV98" s="790">
        <f t="shared" si="85"/>
        <v>0</v>
      </c>
      <c r="EW98" s="790">
        <f t="shared" si="85"/>
        <v>0</v>
      </c>
      <c r="EX98" s="790">
        <f t="shared" si="85"/>
        <v>0</v>
      </c>
      <c r="EY98" s="790">
        <f t="shared" si="85"/>
        <v>0</v>
      </c>
      <c r="EZ98" s="790">
        <f t="shared" si="85"/>
        <v>0</v>
      </c>
      <c r="FA98" s="790">
        <f t="shared" si="85"/>
        <v>0</v>
      </c>
      <c r="FB98" s="790">
        <f t="shared" si="85"/>
        <v>0</v>
      </c>
      <c r="FC98" s="790">
        <f t="shared" si="85"/>
        <v>0</v>
      </c>
      <c r="FD98" s="790">
        <f t="shared" si="85"/>
        <v>0</v>
      </c>
      <c r="FE98" s="790">
        <f t="shared" si="85"/>
        <v>0</v>
      </c>
      <c r="FF98" s="790">
        <f t="shared" si="85"/>
        <v>0</v>
      </c>
      <c r="FG98" s="790">
        <f t="shared" si="85"/>
        <v>0</v>
      </c>
      <c r="FH98" s="790">
        <f t="shared" si="85"/>
        <v>0</v>
      </c>
      <c r="FI98" s="790">
        <f t="shared" si="85"/>
        <v>0</v>
      </c>
      <c r="FJ98" s="790">
        <f t="shared" si="85"/>
        <v>0</v>
      </c>
      <c r="FK98" s="790">
        <f t="shared" si="85"/>
        <v>0</v>
      </c>
      <c r="FL98" s="790">
        <f t="shared" si="85"/>
        <v>0</v>
      </c>
      <c r="FM98" s="790">
        <f t="shared" si="85"/>
        <v>0</v>
      </c>
      <c r="FN98" s="790">
        <f t="shared" si="85"/>
        <v>0</v>
      </c>
      <c r="FO98" s="790">
        <f t="shared" si="85"/>
        <v>0</v>
      </c>
      <c r="FP98" s="790">
        <f t="shared" si="85"/>
        <v>0</v>
      </c>
      <c r="FQ98" s="790">
        <f t="shared" si="85"/>
        <v>0</v>
      </c>
      <c r="FR98" s="790">
        <f t="shared" si="85"/>
        <v>0</v>
      </c>
      <c r="FS98" s="790">
        <f t="shared" si="85"/>
        <v>0</v>
      </c>
      <c r="FT98" s="790">
        <f t="shared" si="85"/>
        <v>0</v>
      </c>
      <c r="FU98" s="790">
        <f t="shared" si="85"/>
        <v>0</v>
      </c>
      <c r="FV98" s="790">
        <f t="shared" si="85"/>
        <v>0</v>
      </c>
      <c r="FW98" s="790">
        <f t="shared" si="85"/>
        <v>0</v>
      </c>
      <c r="FX98" s="790">
        <f t="shared" si="85"/>
        <v>0</v>
      </c>
      <c r="FY98" s="790">
        <f t="shared" si="85"/>
        <v>0</v>
      </c>
      <c r="FZ98" s="790">
        <f t="shared" si="85"/>
        <v>0</v>
      </c>
      <c r="GA98" s="790">
        <f t="shared" si="85"/>
        <v>0</v>
      </c>
      <c r="GB98" s="790">
        <f t="shared" si="85"/>
        <v>0</v>
      </c>
      <c r="GC98" s="790">
        <f t="shared" si="85"/>
        <v>0</v>
      </c>
      <c r="GD98" s="790">
        <f t="shared" si="85"/>
        <v>0</v>
      </c>
      <c r="GE98" s="790">
        <f t="shared" si="85"/>
        <v>0</v>
      </c>
      <c r="GF98" s="790">
        <f t="shared" si="85"/>
        <v>0</v>
      </c>
      <c r="GG98" s="790">
        <f t="shared" si="85"/>
        <v>0</v>
      </c>
      <c r="GH98" s="790">
        <f t="shared" si="85"/>
        <v>0</v>
      </c>
      <c r="GI98" s="790">
        <f t="shared" si="85"/>
        <v>0</v>
      </c>
      <c r="GJ98" s="790">
        <f t="shared" si="85"/>
        <v>0</v>
      </c>
      <c r="GK98" s="790">
        <f t="shared" si="85"/>
        <v>0</v>
      </c>
      <c r="GL98" s="790">
        <f t="shared" si="85"/>
        <v>0</v>
      </c>
      <c r="GM98" s="790">
        <f t="shared" si="85"/>
        <v>0</v>
      </c>
      <c r="GN98" s="790">
        <f t="shared" si="85"/>
        <v>0</v>
      </c>
      <c r="GO98" s="790">
        <f t="shared" si="85"/>
        <v>0</v>
      </c>
      <c r="GP98" s="790">
        <f t="shared" ref="GP98:IL98" si="86">GP97+GP174</f>
        <v>0</v>
      </c>
      <c r="GQ98" s="790">
        <f t="shared" si="86"/>
        <v>0</v>
      </c>
      <c r="GR98" s="790">
        <f t="shared" si="86"/>
        <v>0</v>
      </c>
      <c r="GS98" s="790">
        <f t="shared" si="86"/>
        <v>0</v>
      </c>
      <c r="GT98" s="790">
        <f t="shared" si="86"/>
        <v>0</v>
      </c>
      <c r="GU98" s="790">
        <f t="shared" si="86"/>
        <v>0</v>
      </c>
      <c r="GV98" s="790">
        <f t="shared" si="86"/>
        <v>0</v>
      </c>
      <c r="GW98" s="790">
        <f t="shared" si="86"/>
        <v>0</v>
      </c>
      <c r="GX98" s="790">
        <f t="shared" si="86"/>
        <v>0</v>
      </c>
      <c r="GY98" s="790">
        <f t="shared" si="86"/>
        <v>0</v>
      </c>
      <c r="GZ98" s="790">
        <f t="shared" si="86"/>
        <v>0</v>
      </c>
      <c r="HA98" s="790">
        <f t="shared" si="86"/>
        <v>0</v>
      </c>
      <c r="HB98" s="790">
        <f t="shared" si="86"/>
        <v>0</v>
      </c>
      <c r="HC98" s="790">
        <f t="shared" si="86"/>
        <v>0</v>
      </c>
      <c r="HD98" s="790">
        <f t="shared" si="86"/>
        <v>0</v>
      </c>
      <c r="HE98" s="790">
        <f t="shared" si="86"/>
        <v>0</v>
      </c>
      <c r="HF98" s="790">
        <f t="shared" si="86"/>
        <v>0</v>
      </c>
      <c r="HG98" s="790">
        <f t="shared" si="86"/>
        <v>0</v>
      </c>
      <c r="HH98" s="790">
        <f t="shared" si="86"/>
        <v>0</v>
      </c>
      <c r="HI98" s="790">
        <f t="shared" si="86"/>
        <v>0</v>
      </c>
      <c r="HJ98" s="790">
        <f t="shared" si="86"/>
        <v>0</v>
      </c>
      <c r="HK98" s="790">
        <f t="shared" si="86"/>
        <v>0</v>
      </c>
      <c r="HL98" s="790">
        <f t="shared" si="86"/>
        <v>0</v>
      </c>
      <c r="HM98" s="790">
        <f t="shared" si="86"/>
        <v>0</v>
      </c>
      <c r="HN98" s="790">
        <f t="shared" si="86"/>
        <v>0</v>
      </c>
      <c r="HO98" s="790">
        <f t="shared" si="86"/>
        <v>0</v>
      </c>
      <c r="HP98" s="790">
        <f t="shared" si="86"/>
        <v>0</v>
      </c>
      <c r="HQ98" s="790">
        <f t="shared" si="86"/>
        <v>0</v>
      </c>
      <c r="HR98" s="790">
        <f t="shared" si="86"/>
        <v>0</v>
      </c>
      <c r="HS98" s="790">
        <f t="shared" si="86"/>
        <v>0</v>
      </c>
      <c r="HT98" s="790">
        <f t="shared" si="86"/>
        <v>0</v>
      </c>
      <c r="HU98" s="790">
        <f t="shared" si="86"/>
        <v>0</v>
      </c>
      <c r="HV98" s="790">
        <f t="shared" si="86"/>
        <v>0</v>
      </c>
      <c r="HW98" s="790">
        <f t="shared" si="86"/>
        <v>0</v>
      </c>
      <c r="HX98" s="790">
        <f t="shared" si="86"/>
        <v>0</v>
      </c>
      <c r="HY98" s="790">
        <f t="shared" si="86"/>
        <v>0</v>
      </c>
      <c r="HZ98" s="790">
        <f t="shared" si="86"/>
        <v>0</v>
      </c>
      <c r="IA98" s="790">
        <f t="shared" si="86"/>
        <v>0</v>
      </c>
      <c r="IB98" s="790">
        <f t="shared" si="86"/>
        <v>0</v>
      </c>
      <c r="IC98" s="790">
        <f t="shared" si="86"/>
        <v>0</v>
      </c>
      <c r="ID98" s="790">
        <f t="shared" si="86"/>
        <v>0</v>
      </c>
      <c r="IE98" s="790">
        <f t="shared" si="86"/>
        <v>0</v>
      </c>
      <c r="IF98" s="790">
        <f t="shared" si="86"/>
        <v>0</v>
      </c>
      <c r="IG98" s="790">
        <f t="shared" si="86"/>
        <v>0</v>
      </c>
      <c r="IH98" s="790">
        <f t="shared" si="86"/>
        <v>0</v>
      </c>
      <c r="II98" s="790">
        <f t="shared" si="86"/>
        <v>0</v>
      </c>
      <c r="IJ98" s="790">
        <f t="shared" si="86"/>
        <v>0</v>
      </c>
      <c r="IK98" s="790">
        <f t="shared" si="86"/>
        <v>0</v>
      </c>
      <c r="IL98" s="790">
        <f t="shared" si="86"/>
        <v>0</v>
      </c>
    </row>
    <row r="99" spans="1:246" s="593" customFormat="1">
      <c r="A99" s="825"/>
      <c r="B99" s="793" t="s">
        <v>633</v>
      </c>
      <c r="C99" s="794"/>
      <c r="D99" s="798">
        <f ca="1">IF(ISERROR((1+IRR(F99:IL99,0.01))^VLOOKUP(_WF_Periodicity,_WF_Period_lookup,2,FALSE)-1),0,(1+IRR(F99:IL99,0.01))^VLOOKUP(_WF_Periodicity,_WF_Period_lookup,2,FALSE)-1)</f>
        <v>0.22763413778695307</v>
      </c>
      <c r="E99" s="791">
        <f ca="1">SUM(F99:IL99)</f>
        <v>122414233.16890517</v>
      </c>
      <c r="F99" s="790">
        <f t="shared" ref="F99:BQ99" si="87">F98+F181</f>
        <v>0</v>
      </c>
      <c r="G99" s="790">
        <f t="shared" ca="1" si="87"/>
        <v>-33504679.17981638</v>
      </c>
      <c r="H99" s="790">
        <f t="shared" ca="1" si="87"/>
        <v>-6322350.4774649888</v>
      </c>
      <c r="I99" s="790">
        <f t="shared" ca="1" si="87"/>
        <v>-3539714.9941044934</v>
      </c>
      <c r="J99" s="790">
        <f t="shared" ca="1" si="87"/>
        <v>-3755469.9823500286</v>
      </c>
      <c r="K99" s="790">
        <f t="shared" ca="1" si="87"/>
        <v>-3932653.5420241351</v>
      </c>
      <c r="L99" s="790">
        <f t="shared" ca="1" si="87"/>
        <v>-4060388.5302696694</v>
      </c>
      <c r="M99" s="790">
        <f t="shared" ca="1" si="87"/>
        <v>-4257474.9470866341</v>
      </c>
      <c r="N99" s="790">
        <f t="shared" ca="1" si="87"/>
        <v>-4634514.5376809137</v>
      </c>
      <c r="O99" s="790">
        <f t="shared" ca="1" si="87"/>
        <v>-4830523.9513761308</v>
      </c>
      <c r="P99" s="790">
        <f t="shared" ca="1" si="87"/>
        <v>-5026111.9290671842</v>
      </c>
      <c r="Q99" s="790">
        <f t="shared" ca="1" si="87"/>
        <v>-1406618.6842151911</v>
      </c>
      <c r="R99" s="790">
        <f t="shared" ca="1" si="87"/>
        <v>0</v>
      </c>
      <c r="S99" s="790">
        <f t="shared" ca="1" si="87"/>
        <v>0</v>
      </c>
      <c r="T99" s="790">
        <f t="shared" ca="1" si="87"/>
        <v>0</v>
      </c>
      <c r="U99" s="790">
        <f t="shared" ca="1" si="87"/>
        <v>0</v>
      </c>
      <c r="V99" s="790">
        <f t="shared" ca="1" si="87"/>
        <v>0</v>
      </c>
      <c r="W99" s="790">
        <f t="shared" ca="1" si="87"/>
        <v>0</v>
      </c>
      <c r="X99" s="790">
        <f t="shared" ca="1" si="87"/>
        <v>0</v>
      </c>
      <c r="Y99" s="790">
        <f t="shared" ca="1" si="87"/>
        <v>0</v>
      </c>
      <c r="Z99" s="790">
        <f t="shared" ca="1" si="87"/>
        <v>0</v>
      </c>
      <c r="AA99" s="790">
        <f t="shared" ca="1" si="87"/>
        <v>0</v>
      </c>
      <c r="AB99" s="790">
        <f t="shared" ca="1" si="87"/>
        <v>0</v>
      </c>
      <c r="AC99" s="790">
        <f t="shared" ca="1" si="87"/>
        <v>0</v>
      </c>
      <c r="AD99" s="790">
        <f t="shared" ca="1" si="87"/>
        <v>0</v>
      </c>
      <c r="AE99" s="790">
        <f t="shared" ca="1" si="87"/>
        <v>0</v>
      </c>
      <c r="AF99" s="790">
        <f t="shared" ca="1" si="87"/>
        <v>0</v>
      </c>
      <c r="AG99" s="790">
        <f t="shared" ca="1" si="87"/>
        <v>0</v>
      </c>
      <c r="AH99" s="790">
        <f t="shared" ca="1" si="87"/>
        <v>0</v>
      </c>
      <c r="AI99" s="790">
        <f t="shared" ca="1" si="87"/>
        <v>0</v>
      </c>
      <c r="AJ99" s="790">
        <f t="shared" ca="1" si="87"/>
        <v>0</v>
      </c>
      <c r="AK99" s="790">
        <f t="shared" ca="1" si="87"/>
        <v>0</v>
      </c>
      <c r="AL99" s="790">
        <f t="shared" ca="1" si="87"/>
        <v>385450.90657946456</v>
      </c>
      <c r="AM99" s="790">
        <f t="shared" ca="1" si="87"/>
        <v>343951.19598032592</v>
      </c>
      <c r="AN99" s="790">
        <f t="shared" ca="1" si="87"/>
        <v>336325.6198282644</v>
      </c>
      <c r="AO99" s="790">
        <f t="shared" ca="1" si="87"/>
        <v>334648.92869060102</v>
      </c>
      <c r="AP99" s="790">
        <f t="shared" ca="1" si="87"/>
        <v>331993.7230091599</v>
      </c>
      <c r="AQ99" s="790">
        <f t="shared" ca="1" si="87"/>
        <v>329372.00818014995</v>
      </c>
      <c r="AR99" s="790">
        <f t="shared" ca="1" si="87"/>
        <v>326860.95889622823</v>
      </c>
      <c r="AS99" s="790">
        <f t="shared" ca="1" si="87"/>
        <v>324307.4314212249</v>
      </c>
      <c r="AT99" s="790">
        <f t="shared" ca="1" si="87"/>
        <v>321890.48825006478</v>
      </c>
      <c r="AU99" s="790">
        <f t="shared" ca="1" si="87"/>
        <v>319422.40522783081</v>
      </c>
      <c r="AV99" s="790">
        <f t="shared" ca="1" si="87"/>
        <v>317201.26276152098</v>
      </c>
      <c r="AW99" s="790">
        <f t="shared" ca="1" si="87"/>
        <v>73298667.895785049</v>
      </c>
      <c r="AX99" s="790">
        <f t="shared" ca="1" si="87"/>
        <v>601246.1536523744</v>
      </c>
      <c r="AY99" s="790">
        <f t="shared" ca="1" si="87"/>
        <v>601246.1536523744</v>
      </c>
      <c r="AZ99" s="790">
        <f t="shared" ca="1" si="87"/>
        <v>601246.1536523744</v>
      </c>
      <c r="BA99" s="790">
        <f t="shared" ca="1" si="87"/>
        <v>601246.1536523744</v>
      </c>
      <c r="BB99" s="790">
        <f t="shared" ca="1" si="87"/>
        <v>601246.1536523744</v>
      </c>
      <c r="BC99" s="790">
        <f t="shared" ca="1" si="87"/>
        <v>601246.1536523744</v>
      </c>
      <c r="BD99" s="790">
        <f t="shared" ca="1" si="87"/>
        <v>601246.1536523744</v>
      </c>
      <c r="BE99" s="790">
        <f t="shared" ca="1" si="87"/>
        <v>601246.1536523744</v>
      </c>
      <c r="BF99" s="790">
        <f t="shared" ca="1" si="87"/>
        <v>601246.1536523744</v>
      </c>
      <c r="BG99" s="790">
        <f t="shared" ca="1" si="87"/>
        <v>601246.1536523744</v>
      </c>
      <c r="BH99" s="790">
        <f t="shared" ca="1" si="87"/>
        <v>601246.1536523744</v>
      </c>
      <c r="BI99" s="790">
        <f t="shared" ca="1" si="87"/>
        <v>601246.1536523744</v>
      </c>
      <c r="BJ99" s="790">
        <f t="shared" ca="1" si="87"/>
        <v>648923.52483644686</v>
      </c>
      <c r="BK99" s="790">
        <f t="shared" ca="1" si="87"/>
        <v>648923.52483644686</v>
      </c>
      <c r="BL99" s="790">
        <f t="shared" ca="1" si="87"/>
        <v>648923.52483644686</v>
      </c>
      <c r="BM99" s="790">
        <f t="shared" ca="1" si="87"/>
        <v>648923.52483644686</v>
      </c>
      <c r="BN99" s="790">
        <f t="shared" ca="1" si="87"/>
        <v>648923.52483644686</v>
      </c>
      <c r="BO99" s="790">
        <f t="shared" ca="1" si="87"/>
        <v>648923.52483644686</v>
      </c>
      <c r="BP99" s="790">
        <f t="shared" ca="1" si="87"/>
        <v>648923.52483644686</v>
      </c>
      <c r="BQ99" s="790">
        <f t="shared" ca="1" si="87"/>
        <v>648923.52483644686</v>
      </c>
      <c r="BR99" s="790">
        <f t="shared" ref="BR99:EC99" ca="1" si="88">BR98+BR181</f>
        <v>648923.52483644686</v>
      </c>
      <c r="BS99" s="790">
        <f t="shared" ca="1" si="88"/>
        <v>648923.52483644686</v>
      </c>
      <c r="BT99" s="790">
        <f t="shared" ca="1" si="88"/>
        <v>648923.52483644686</v>
      </c>
      <c r="BU99" s="790">
        <f t="shared" ca="1" si="88"/>
        <v>648923.52483644686</v>
      </c>
      <c r="BV99" s="790">
        <f t="shared" ca="1" si="88"/>
        <v>698093.971539472</v>
      </c>
      <c r="BW99" s="790">
        <f t="shared" ca="1" si="88"/>
        <v>698093.97153947188</v>
      </c>
      <c r="BX99" s="790">
        <f t="shared" ca="1" si="88"/>
        <v>698093.97153947176</v>
      </c>
      <c r="BY99" s="790">
        <f t="shared" ca="1" si="88"/>
        <v>698093.97153947188</v>
      </c>
      <c r="BZ99" s="790">
        <f t="shared" ca="1" si="88"/>
        <v>698093.97153947188</v>
      </c>
      <c r="CA99" s="790">
        <f t="shared" ca="1" si="88"/>
        <v>698093.97153947176</v>
      </c>
      <c r="CB99" s="790">
        <f t="shared" ca="1" si="88"/>
        <v>698093.97153947188</v>
      </c>
      <c r="CC99" s="790">
        <f t="shared" ca="1" si="88"/>
        <v>698093.971539472</v>
      </c>
      <c r="CD99" s="790">
        <f t="shared" ca="1" si="88"/>
        <v>698093.97153947188</v>
      </c>
      <c r="CE99" s="790">
        <f t="shared" ca="1" si="88"/>
        <v>698093.97153947188</v>
      </c>
      <c r="CF99" s="790">
        <f t="shared" ca="1" si="88"/>
        <v>698093.971539472</v>
      </c>
      <c r="CG99" s="790">
        <f t="shared" ca="1" si="88"/>
        <v>98033571.270950988</v>
      </c>
      <c r="CH99" s="790">
        <f t="shared" si="88"/>
        <v>0</v>
      </c>
      <c r="CI99" s="790">
        <f t="shared" si="88"/>
        <v>0</v>
      </c>
      <c r="CJ99" s="790">
        <f t="shared" si="88"/>
        <v>0</v>
      </c>
      <c r="CK99" s="790">
        <f t="shared" si="88"/>
        <v>0</v>
      </c>
      <c r="CL99" s="790">
        <f t="shared" si="88"/>
        <v>0</v>
      </c>
      <c r="CM99" s="790">
        <f t="shared" si="88"/>
        <v>0</v>
      </c>
      <c r="CN99" s="790">
        <f t="shared" si="88"/>
        <v>0</v>
      </c>
      <c r="CO99" s="790">
        <f t="shared" si="88"/>
        <v>0</v>
      </c>
      <c r="CP99" s="790">
        <f t="shared" si="88"/>
        <v>0</v>
      </c>
      <c r="CQ99" s="790">
        <f t="shared" si="88"/>
        <v>0</v>
      </c>
      <c r="CR99" s="790">
        <f t="shared" si="88"/>
        <v>0</v>
      </c>
      <c r="CS99" s="790">
        <f t="shared" si="88"/>
        <v>0</v>
      </c>
      <c r="CT99" s="790">
        <f t="shared" si="88"/>
        <v>0</v>
      </c>
      <c r="CU99" s="790">
        <f t="shared" si="88"/>
        <v>0</v>
      </c>
      <c r="CV99" s="790">
        <f t="shared" si="88"/>
        <v>0</v>
      </c>
      <c r="CW99" s="790">
        <f t="shared" si="88"/>
        <v>0</v>
      </c>
      <c r="CX99" s="790">
        <f t="shared" si="88"/>
        <v>0</v>
      </c>
      <c r="CY99" s="790">
        <f t="shared" si="88"/>
        <v>0</v>
      </c>
      <c r="CZ99" s="790">
        <f t="shared" si="88"/>
        <v>0</v>
      </c>
      <c r="DA99" s="790">
        <f t="shared" si="88"/>
        <v>0</v>
      </c>
      <c r="DB99" s="790">
        <f t="shared" si="88"/>
        <v>0</v>
      </c>
      <c r="DC99" s="790">
        <f t="shared" si="88"/>
        <v>0</v>
      </c>
      <c r="DD99" s="790">
        <f t="shared" si="88"/>
        <v>0</v>
      </c>
      <c r="DE99" s="790">
        <f t="shared" si="88"/>
        <v>0</v>
      </c>
      <c r="DF99" s="790">
        <f t="shared" si="88"/>
        <v>0</v>
      </c>
      <c r="DG99" s="790">
        <f t="shared" si="88"/>
        <v>0</v>
      </c>
      <c r="DH99" s="790">
        <f t="shared" si="88"/>
        <v>0</v>
      </c>
      <c r="DI99" s="790">
        <f t="shared" si="88"/>
        <v>0</v>
      </c>
      <c r="DJ99" s="790">
        <f t="shared" si="88"/>
        <v>0</v>
      </c>
      <c r="DK99" s="790">
        <f t="shared" si="88"/>
        <v>0</v>
      </c>
      <c r="DL99" s="790">
        <f t="shared" si="88"/>
        <v>0</v>
      </c>
      <c r="DM99" s="790">
        <f t="shared" si="88"/>
        <v>0</v>
      </c>
      <c r="DN99" s="790">
        <f t="shared" si="88"/>
        <v>0</v>
      </c>
      <c r="DO99" s="790">
        <f t="shared" si="88"/>
        <v>0</v>
      </c>
      <c r="DP99" s="790">
        <f t="shared" si="88"/>
        <v>0</v>
      </c>
      <c r="DQ99" s="790">
        <f t="shared" si="88"/>
        <v>0</v>
      </c>
      <c r="DR99" s="790">
        <f t="shared" si="88"/>
        <v>0</v>
      </c>
      <c r="DS99" s="790">
        <f t="shared" si="88"/>
        <v>0</v>
      </c>
      <c r="DT99" s="790">
        <f t="shared" si="88"/>
        <v>0</v>
      </c>
      <c r="DU99" s="790">
        <f t="shared" si="88"/>
        <v>0</v>
      </c>
      <c r="DV99" s="790">
        <f t="shared" si="88"/>
        <v>0</v>
      </c>
      <c r="DW99" s="790">
        <f t="shared" si="88"/>
        <v>0</v>
      </c>
      <c r="DX99" s="790">
        <f t="shared" si="88"/>
        <v>0</v>
      </c>
      <c r="DY99" s="790">
        <f t="shared" si="88"/>
        <v>0</v>
      </c>
      <c r="DZ99" s="790">
        <f t="shared" si="88"/>
        <v>0</v>
      </c>
      <c r="EA99" s="790">
        <f t="shared" si="88"/>
        <v>0</v>
      </c>
      <c r="EB99" s="790">
        <f t="shared" si="88"/>
        <v>0</v>
      </c>
      <c r="EC99" s="790">
        <f t="shared" si="88"/>
        <v>0</v>
      </c>
      <c r="ED99" s="790">
        <f t="shared" ref="ED99:GO99" si="89">ED98+ED181</f>
        <v>0</v>
      </c>
      <c r="EE99" s="790">
        <f t="shared" si="89"/>
        <v>0</v>
      </c>
      <c r="EF99" s="790">
        <f t="shared" si="89"/>
        <v>0</v>
      </c>
      <c r="EG99" s="790">
        <f t="shared" si="89"/>
        <v>0</v>
      </c>
      <c r="EH99" s="790">
        <f t="shared" si="89"/>
        <v>0</v>
      </c>
      <c r="EI99" s="790">
        <f t="shared" si="89"/>
        <v>0</v>
      </c>
      <c r="EJ99" s="790">
        <f t="shared" si="89"/>
        <v>0</v>
      </c>
      <c r="EK99" s="790">
        <f t="shared" si="89"/>
        <v>0</v>
      </c>
      <c r="EL99" s="790">
        <f t="shared" si="89"/>
        <v>0</v>
      </c>
      <c r="EM99" s="790">
        <f t="shared" si="89"/>
        <v>0</v>
      </c>
      <c r="EN99" s="790">
        <f t="shared" si="89"/>
        <v>0</v>
      </c>
      <c r="EO99" s="790">
        <f t="shared" si="89"/>
        <v>0</v>
      </c>
      <c r="EP99" s="790">
        <f t="shared" si="89"/>
        <v>0</v>
      </c>
      <c r="EQ99" s="790">
        <f t="shared" si="89"/>
        <v>0</v>
      </c>
      <c r="ER99" s="790">
        <f t="shared" si="89"/>
        <v>0</v>
      </c>
      <c r="ES99" s="790">
        <f t="shared" si="89"/>
        <v>0</v>
      </c>
      <c r="ET99" s="790">
        <f t="shared" si="89"/>
        <v>0</v>
      </c>
      <c r="EU99" s="790">
        <f t="shared" si="89"/>
        <v>0</v>
      </c>
      <c r="EV99" s="790">
        <f t="shared" si="89"/>
        <v>0</v>
      </c>
      <c r="EW99" s="790">
        <f t="shared" si="89"/>
        <v>0</v>
      </c>
      <c r="EX99" s="790">
        <f t="shared" si="89"/>
        <v>0</v>
      </c>
      <c r="EY99" s="790">
        <f t="shared" si="89"/>
        <v>0</v>
      </c>
      <c r="EZ99" s="790">
        <f t="shared" si="89"/>
        <v>0</v>
      </c>
      <c r="FA99" s="790">
        <f t="shared" si="89"/>
        <v>0</v>
      </c>
      <c r="FB99" s="790">
        <f t="shared" si="89"/>
        <v>0</v>
      </c>
      <c r="FC99" s="790">
        <f t="shared" si="89"/>
        <v>0</v>
      </c>
      <c r="FD99" s="790">
        <f t="shared" si="89"/>
        <v>0</v>
      </c>
      <c r="FE99" s="790">
        <f t="shared" si="89"/>
        <v>0</v>
      </c>
      <c r="FF99" s="790">
        <f t="shared" si="89"/>
        <v>0</v>
      </c>
      <c r="FG99" s="790">
        <f t="shared" si="89"/>
        <v>0</v>
      </c>
      <c r="FH99" s="790">
        <f t="shared" si="89"/>
        <v>0</v>
      </c>
      <c r="FI99" s="790">
        <f t="shared" si="89"/>
        <v>0</v>
      </c>
      <c r="FJ99" s="790">
        <f t="shared" si="89"/>
        <v>0</v>
      </c>
      <c r="FK99" s="790">
        <f t="shared" si="89"/>
        <v>0</v>
      </c>
      <c r="FL99" s="790">
        <f t="shared" si="89"/>
        <v>0</v>
      </c>
      <c r="FM99" s="790">
        <f t="shared" si="89"/>
        <v>0</v>
      </c>
      <c r="FN99" s="790">
        <f t="shared" si="89"/>
        <v>0</v>
      </c>
      <c r="FO99" s="790">
        <f t="shared" si="89"/>
        <v>0</v>
      </c>
      <c r="FP99" s="790">
        <f t="shared" si="89"/>
        <v>0</v>
      </c>
      <c r="FQ99" s="790">
        <f t="shared" si="89"/>
        <v>0</v>
      </c>
      <c r="FR99" s="790">
        <f t="shared" si="89"/>
        <v>0</v>
      </c>
      <c r="FS99" s="790">
        <f t="shared" si="89"/>
        <v>0</v>
      </c>
      <c r="FT99" s="790">
        <f t="shared" si="89"/>
        <v>0</v>
      </c>
      <c r="FU99" s="790">
        <f t="shared" si="89"/>
        <v>0</v>
      </c>
      <c r="FV99" s="790">
        <f t="shared" si="89"/>
        <v>0</v>
      </c>
      <c r="FW99" s="790">
        <f t="shared" si="89"/>
        <v>0</v>
      </c>
      <c r="FX99" s="790">
        <f t="shared" si="89"/>
        <v>0</v>
      </c>
      <c r="FY99" s="790">
        <f t="shared" si="89"/>
        <v>0</v>
      </c>
      <c r="FZ99" s="790">
        <f t="shared" si="89"/>
        <v>0</v>
      </c>
      <c r="GA99" s="790">
        <f t="shared" si="89"/>
        <v>0</v>
      </c>
      <c r="GB99" s="790">
        <f t="shared" si="89"/>
        <v>0</v>
      </c>
      <c r="GC99" s="790">
        <f t="shared" si="89"/>
        <v>0</v>
      </c>
      <c r="GD99" s="790">
        <f t="shared" si="89"/>
        <v>0</v>
      </c>
      <c r="GE99" s="790">
        <f t="shared" si="89"/>
        <v>0</v>
      </c>
      <c r="GF99" s="790">
        <f t="shared" si="89"/>
        <v>0</v>
      </c>
      <c r="GG99" s="790">
        <f t="shared" si="89"/>
        <v>0</v>
      </c>
      <c r="GH99" s="790">
        <f t="shared" si="89"/>
        <v>0</v>
      </c>
      <c r="GI99" s="790">
        <f t="shared" si="89"/>
        <v>0</v>
      </c>
      <c r="GJ99" s="790">
        <f t="shared" si="89"/>
        <v>0</v>
      </c>
      <c r="GK99" s="790">
        <f t="shared" si="89"/>
        <v>0</v>
      </c>
      <c r="GL99" s="790">
        <f t="shared" si="89"/>
        <v>0</v>
      </c>
      <c r="GM99" s="790">
        <f t="shared" si="89"/>
        <v>0</v>
      </c>
      <c r="GN99" s="790">
        <f t="shared" si="89"/>
        <v>0</v>
      </c>
      <c r="GO99" s="790">
        <f t="shared" si="89"/>
        <v>0</v>
      </c>
      <c r="GP99" s="790">
        <f t="shared" ref="GP99:IL99" si="90">GP98+GP181</f>
        <v>0</v>
      </c>
      <c r="GQ99" s="790">
        <f t="shared" si="90"/>
        <v>0</v>
      </c>
      <c r="GR99" s="790">
        <f t="shared" si="90"/>
        <v>0</v>
      </c>
      <c r="GS99" s="790">
        <f t="shared" si="90"/>
        <v>0</v>
      </c>
      <c r="GT99" s="790">
        <f t="shared" si="90"/>
        <v>0</v>
      </c>
      <c r="GU99" s="790">
        <f t="shared" si="90"/>
        <v>0</v>
      </c>
      <c r="GV99" s="790">
        <f t="shared" si="90"/>
        <v>0</v>
      </c>
      <c r="GW99" s="790">
        <f t="shared" si="90"/>
        <v>0</v>
      </c>
      <c r="GX99" s="790">
        <f t="shared" si="90"/>
        <v>0</v>
      </c>
      <c r="GY99" s="790">
        <f t="shared" si="90"/>
        <v>0</v>
      </c>
      <c r="GZ99" s="790">
        <f t="shared" si="90"/>
        <v>0</v>
      </c>
      <c r="HA99" s="790">
        <f t="shared" si="90"/>
        <v>0</v>
      </c>
      <c r="HB99" s="790">
        <f t="shared" si="90"/>
        <v>0</v>
      </c>
      <c r="HC99" s="790">
        <f t="shared" si="90"/>
        <v>0</v>
      </c>
      <c r="HD99" s="790">
        <f t="shared" si="90"/>
        <v>0</v>
      </c>
      <c r="HE99" s="790">
        <f t="shared" si="90"/>
        <v>0</v>
      </c>
      <c r="HF99" s="790">
        <f t="shared" si="90"/>
        <v>0</v>
      </c>
      <c r="HG99" s="790">
        <f t="shared" si="90"/>
        <v>0</v>
      </c>
      <c r="HH99" s="790">
        <f t="shared" si="90"/>
        <v>0</v>
      </c>
      <c r="HI99" s="790">
        <f t="shared" si="90"/>
        <v>0</v>
      </c>
      <c r="HJ99" s="790">
        <f t="shared" si="90"/>
        <v>0</v>
      </c>
      <c r="HK99" s="790">
        <f t="shared" si="90"/>
        <v>0</v>
      </c>
      <c r="HL99" s="790">
        <f t="shared" si="90"/>
        <v>0</v>
      </c>
      <c r="HM99" s="790">
        <f t="shared" si="90"/>
        <v>0</v>
      </c>
      <c r="HN99" s="790">
        <f t="shared" si="90"/>
        <v>0</v>
      </c>
      <c r="HO99" s="790">
        <f t="shared" si="90"/>
        <v>0</v>
      </c>
      <c r="HP99" s="790">
        <f t="shared" si="90"/>
        <v>0</v>
      </c>
      <c r="HQ99" s="790">
        <f t="shared" si="90"/>
        <v>0</v>
      </c>
      <c r="HR99" s="790">
        <f t="shared" si="90"/>
        <v>0</v>
      </c>
      <c r="HS99" s="790">
        <f t="shared" si="90"/>
        <v>0</v>
      </c>
      <c r="HT99" s="790">
        <f t="shared" si="90"/>
        <v>0</v>
      </c>
      <c r="HU99" s="790">
        <f t="shared" si="90"/>
        <v>0</v>
      </c>
      <c r="HV99" s="790">
        <f t="shared" si="90"/>
        <v>0</v>
      </c>
      <c r="HW99" s="790">
        <f t="shared" si="90"/>
        <v>0</v>
      </c>
      <c r="HX99" s="790">
        <f t="shared" si="90"/>
        <v>0</v>
      </c>
      <c r="HY99" s="790">
        <f t="shared" si="90"/>
        <v>0</v>
      </c>
      <c r="HZ99" s="790">
        <f t="shared" si="90"/>
        <v>0</v>
      </c>
      <c r="IA99" s="790">
        <f t="shared" si="90"/>
        <v>0</v>
      </c>
      <c r="IB99" s="790">
        <f t="shared" si="90"/>
        <v>0</v>
      </c>
      <c r="IC99" s="790">
        <f t="shared" si="90"/>
        <v>0</v>
      </c>
      <c r="ID99" s="790">
        <f t="shared" si="90"/>
        <v>0</v>
      </c>
      <c r="IE99" s="790">
        <f t="shared" si="90"/>
        <v>0</v>
      </c>
      <c r="IF99" s="790">
        <f t="shared" si="90"/>
        <v>0</v>
      </c>
      <c r="IG99" s="790">
        <f t="shared" si="90"/>
        <v>0</v>
      </c>
      <c r="IH99" s="790">
        <f t="shared" si="90"/>
        <v>0</v>
      </c>
      <c r="II99" s="790">
        <f t="shared" si="90"/>
        <v>0</v>
      </c>
      <c r="IJ99" s="790">
        <f t="shared" si="90"/>
        <v>0</v>
      </c>
      <c r="IK99" s="790">
        <f t="shared" si="90"/>
        <v>0</v>
      </c>
      <c r="IL99" s="790">
        <f t="shared" si="90"/>
        <v>0</v>
      </c>
    </row>
    <row r="100" spans="1:246" s="593" customFormat="1">
      <c r="B100" s="827" t="s">
        <v>702</v>
      </c>
      <c r="C100" s="751"/>
      <c r="D100" s="799">
        <f ca="1">+D99</f>
        <v>0.22763413778695307</v>
      </c>
      <c r="E100" s="826">
        <f ca="1">+E99</f>
        <v>122414233.16890517</v>
      </c>
      <c r="F100" s="790"/>
      <c r="G100" s="790"/>
      <c r="H100" s="790"/>
      <c r="I100" s="790"/>
      <c r="J100" s="790"/>
      <c r="K100" s="790"/>
      <c r="L100" s="790"/>
      <c r="M100" s="790"/>
      <c r="N100" s="790"/>
      <c r="O100" s="790"/>
      <c r="P100" s="790"/>
      <c r="Q100" s="790"/>
      <c r="R100" s="790"/>
      <c r="S100" s="790"/>
      <c r="T100" s="790"/>
      <c r="U100" s="790"/>
      <c r="V100" s="790"/>
      <c r="W100" s="790"/>
      <c r="X100" s="790"/>
      <c r="Y100" s="790"/>
      <c r="Z100" s="790"/>
      <c r="AA100" s="790"/>
      <c r="AB100" s="790"/>
      <c r="AC100" s="790"/>
      <c r="AD100" s="790"/>
      <c r="AE100" s="790"/>
      <c r="AF100" s="790"/>
      <c r="AG100" s="790"/>
      <c r="AH100" s="790"/>
      <c r="AI100" s="790"/>
      <c r="AJ100" s="790"/>
      <c r="AK100" s="790"/>
      <c r="AL100" s="790"/>
      <c r="AM100" s="790"/>
      <c r="AN100" s="790"/>
      <c r="AO100" s="790"/>
      <c r="AP100" s="790"/>
      <c r="AQ100" s="790"/>
      <c r="AR100" s="790"/>
      <c r="AS100" s="790"/>
      <c r="AT100" s="790"/>
      <c r="AU100" s="790"/>
      <c r="AV100" s="790"/>
      <c r="AW100" s="790"/>
      <c r="AX100" s="790"/>
      <c r="AY100" s="790"/>
      <c r="AZ100" s="790"/>
      <c r="BA100" s="790"/>
      <c r="BB100" s="790"/>
      <c r="BC100" s="790"/>
      <c r="BD100" s="790"/>
      <c r="BE100" s="790"/>
      <c r="BF100" s="790"/>
      <c r="BG100" s="790"/>
      <c r="BH100" s="790"/>
      <c r="BI100" s="790"/>
      <c r="BJ100" s="790"/>
      <c r="BK100" s="790"/>
      <c r="BL100" s="790"/>
      <c r="BM100" s="790"/>
      <c r="BN100" s="790"/>
      <c r="BO100" s="790"/>
      <c r="BP100" s="790"/>
      <c r="BQ100" s="790"/>
      <c r="BR100" s="790"/>
      <c r="BS100" s="790"/>
      <c r="BT100" s="790"/>
      <c r="BU100" s="790"/>
      <c r="BV100" s="790"/>
      <c r="BW100" s="790"/>
      <c r="BX100" s="790"/>
      <c r="BY100" s="790"/>
      <c r="BZ100" s="790"/>
      <c r="CA100" s="790"/>
      <c r="CB100" s="790"/>
      <c r="CC100" s="790"/>
      <c r="CD100" s="790"/>
      <c r="CE100" s="790"/>
      <c r="CF100" s="790"/>
      <c r="CG100" s="790"/>
      <c r="CH100" s="790"/>
      <c r="CI100" s="790"/>
      <c r="CJ100" s="790"/>
      <c r="CK100" s="790"/>
      <c r="CL100" s="790"/>
      <c r="CM100" s="790"/>
      <c r="CN100" s="790"/>
      <c r="CO100" s="790"/>
      <c r="CP100" s="790"/>
      <c r="CQ100" s="790"/>
      <c r="CR100" s="790"/>
      <c r="CS100" s="790"/>
      <c r="CT100" s="790"/>
      <c r="CU100" s="790"/>
      <c r="CV100" s="790"/>
      <c r="CW100" s="790"/>
      <c r="CX100" s="790"/>
      <c r="CY100" s="790"/>
      <c r="CZ100" s="790"/>
      <c r="DA100" s="790"/>
      <c r="DB100" s="790"/>
      <c r="DC100" s="790"/>
      <c r="DD100" s="790"/>
      <c r="DE100" s="790"/>
      <c r="DF100" s="790"/>
      <c r="DG100" s="790"/>
      <c r="DH100" s="790"/>
      <c r="DI100" s="790"/>
      <c r="DJ100" s="790"/>
      <c r="DK100" s="790"/>
      <c r="DL100" s="790"/>
      <c r="DM100" s="790"/>
      <c r="DN100" s="790"/>
      <c r="DO100" s="790"/>
      <c r="DP100" s="790"/>
      <c r="DQ100" s="790"/>
      <c r="DR100" s="790"/>
      <c r="DS100" s="790"/>
      <c r="DT100" s="790"/>
      <c r="DU100" s="790"/>
      <c r="DV100" s="790"/>
      <c r="DW100" s="790"/>
      <c r="DX100" s="790"/>
      <c r="DY100" s="790"/>
      <c r="DZ100" s="790"/>
      <c r="EA100" s="790"/>
      <c r="EB100" s="790"/>
      <c r="EC100" s="790"/>
      <c r="ED100" s="790"/>
      <c r="EE100" s="790"/>
      <c r="EF100" s="790"/>
      <c r="EG100" s="790"/>
      <c r="EH100" s="790"/>
      <c r="EI100" s="790"/>
      <c r="EJ100" s="790"/>
      <c r="EK100" s="790"/>
      <c r="EL100" s="790"/>
      <c r="EM100" s="790"/>
      <c r="EN100" s="790"/>
      <c r="EO100" s="790"/>
      <c r="EP100" s="790"/>
      <c r="EQ100" s="790"/>
      <c r="ER100" s="790"/>
      <c r="ES100" s="790"/>
      <c r="ET100" s="790"/>
      <c r="EU100" s="790"/>
      <c r="EV100" s="790"/>
      <c r="EW100" s="790"/>
      <c r="EX100" s="790"/>
      <c r="EY100" s="790"/>
      <c r="EZ100" s="790"/>
      <c r="FA100" s="790"/>
      <c r="FB100" s="790"/>
      <c r="FC100" s="790"/>
      <c r="FD100" s="790"/>
      <c r="FE100" s="790"/>
      <c r="FF100" s="790"/>
      <c r="FG100" s="790"/>
      <c r="FH100" s="790"/>
      <c r="FI100" s="790"/>
      <c r="FJ100" s="790"/>
      <c r="FK100" s="790"/>
      <c r="FL100" s="790"/>
      <c r="FM100" s="790"/>
      <c r="FN100" s="790"/>
      <c r="FO100" s="790"/>
      <c r="FP100" s="790"/>
      <c r="FQ100" s="790"/>
      <c r="FR100" s="790"/>
      <c r="FS100" s="790"/>
      <c r="FT100" s="790"/>
      <c r="FU100" s="790"/>
      <c r="FV100" s="790"/>
      <c r="FW100" s="790"/>
      <c r="FX100" s="790"/>
      <c r="FY100" s="790"/>
      <c r="FZ100" s="790"/>
      <c r="GA100" s="790"/>
      <c r="GB100" s="790"/>
      <c r="GC100" s="790"/>
      <c r="GD100" s="790"/>
      <c r="GE100" s="790"/>
      <c r="GF100" s="790"/>
      <c r="GG100" s="790"/>
      <c r="GH100" s="790"/>
      <c r="GI100" s="790"/>
      <c r="GJ100" s="790"/>
      <c r="GK100" s="790"/>
      <c r="GL100" s="790"/>
      <c r="GM100" s="790"/>
      <c r="GN100" s="790"/>
      <c r="GO100" s="790"/>
      <c r="GP100" s="790"/>
      <c r="GQ100" s="790"/>
      <c r="GR100" s="790"/>
      <c r="GS100" s="790"/>
      <c r="GT100" s="790"/>
      <c r="GU100" s="790"/>
      <c r="GV100" s="790"/>
      <c r="GW100" s="790"/>
      <c r="GX100" s="790"/>
      <c r="GY100" s="790"/>
      <c r="GZ100" s="790"/>
      <c r="HA100" s="790"/>
      <c r="HB100" s="790"/>
      <c r="HC100" s="790"/>
      <c r="HD100" s="790"/>
      <c r="HE100" s="790"/>
      <c r="HF100" s="790"/>
      <c r="HG100" s="790"/>
      <c r="HH100" s="790"/>
      <c r="HI100" s="790"/>
      <c r="HJ100" s="790"/>
      <c r="HK100" s="790"/>
      <c r="HL100" s="790"/>
      <c r="HM100" s="790"/>
      <c r="HN100" s="790"/>
      <c r="HO100" s="790"/>
      <c r="HP100" s="790"/>
      <c r="HQ100" s="790"/>
      <c r="HR100" s="790"/>
      <c r="HS100" s="790"/>
      <c r="HT100" s="790"/>
      <c r="HU100" s="790"/>
      <c r="HV100" s="790"/>
      <c r="HW100" s="790"/>
      <c r="HX100" s="790"/>
      <c r="HY100" s="790"/>
      <c r="HZ100" s="790"/>
      <c r="IA100" s="790"/>
      <c r="IB100" s="790"/>
      <c r="IC100" s="790"/>
      <c r="ID100" s="790"/>
      <c r="IE100" s="790"/>
      <c r="IF100" s="790"/>
      <c r="IG100" s="790"/>
      <c r="IH100" s="790"/>
      <c r="II100" s="790"/>
      <c r="IJ100" s="790"/>
      <c r="IK100" s="790"/>
      <c r="IL100" s="790"/>
    </row>
    <row r="101" spans="1:246" s="593" customFormat="1">
      <c r="B101" s="1628" t="s">
        <v>657</v>
      </c>
      <c r="C101" s="1629"/>
      <c r="D101" s="869">
        <f ca="1">IFERROR(-SUMIF($F$99:$IL$99,"&gt;0")/SUMIF($F$99:$IL$99,"&lt;0"),0)</f>
        <v>2.6263241501024868</v>
      </c>
      <c r="E101" s="828"/>
      <c r="F101" s="1630"/>
      <c r="G101" s="1630"/>
      <c r="H101" s="1630"/>
      <c r="I101" s="1630"/>
      <c r="J101" s="1630"/>
      <c r="K101" s="1630"/>
      <c r="L101" s="1630"/>
      <c r="M101" s="1630"/>
      <c r="N101" s="1630"/>
      <c r="O101" s="1630"/>
      <c r="P101" s="1630"/>
      <c r="Q101" s="1630"/>
      <c r="R101" s="1630"/>
      <c r="S101" s="1630"/>
      <c r="T101" s="1630"/>
      <c r="U101" s="1630"/>
      <c r="V101" s="1630"/>
      <c r="W101" s="1630"/>
      <c r="X101" s="1630"/>
      <c r="Y101" s="1630"/>
      <c r="Z101" s="1630"/>
      <c r="AA101" s="1630"/>
      <c r="AB101" s="1630"/>
      <c r="AC101" s="1630"/>
      <c r="AD101" s="1630"/>
      <c r="AE101" s="1630"/>
      <c r="AF101" s="1630"/>
      <c r="AG101" s="1630"/>
      <c r="AH101" s="1630"/>
      <c r="AI101" s="1630"/>
      <c r="AJ101" s="1630"/>
      <c r="AK101" s="1630"/>
      <c r="AL101" s="1630"/>
      <c r="AM101" s="1630"/>
      <c r="AN101" s="1630"/>
      <c r="AO101" s="1630"/>
      <c r="AP101" s="1630"/>
      <c r="AQ101" s="1630"/>
      <c r="AR101" s="1630"/>
      <c r="AS101" s="1630"/>
      <c r="AT101" s="1630"/>
      <c r="AU101" s="1630"/>
      <c r="AV101" s="1630"/>
      <c r="AW101" s="1630"/>
      <c r="AX101" s="1630"/>
      <c r="AY101" s="1630"/>
      <c r="AZ101" s="1630"/>
      <c r="BA101" s="1630"/>
      <c r="BB101" s="1630"/>
      <c r="BC101" s="1630"/>
      <c r="BD101" s="1630"/>
      <c r="BE101" s="1630"/>
      <c r="BF101" s="1630"/>
      <c r="BG101" s="1630"/>
      <c r="BH101" s="1630"/>
      <c r="BI101" s="1630"/>
      <c r="BJ101" s="1630"/>
      <c r="BK101" s="1630"/>
      <c r="BL101" s="1630"/>
      <c r="BM101" s="1630"/>
      <c r="BN101" s="1630"/>
      <c r="BO101" s="1630"/>
      <c r="BP101" s="1630"/>
      <c r="BQ101" s="1630"/>
      <c r="BR101" s="1630"/>
      <c r="BS101" s="1630"/>
      <c r="BT101" s="1630"/>
      <c r="BU101" s="1630"/>
      <c r="BV101" s="1630"/>
      <c r="BW101" s="1630"/>
      <c r="BX101" s="1630"/>
      <c r="BY101" s="1630"/>
      <c r="BZ101" s="1630"/>
      <c r="CA101" s="1630"/>
      <c r="CB101" s="1630"/>
      <c r="CC101" s="1630"/>
      <c r="CD101" s="1630"/>
      <c r="CE101" s="1630"/>
      <c r="CF101" s="1630"/>
      <c r="CG101" s="1630"/>
      <c r="CH101" s="1630"/>
      <c r="CI101" s="1630"/>
      <c r="CJ101" s="1630"/>
      <c r="CK101" s="1630"/>
      <c r="CL101" s="1630"/>
      <c r="CM101" s="1630"/>
      <c r="CN101" s="1630"/>
      <c r="CO101" s="1630"/>
      <c r="CP101" s="1630"/>
      <c r="CQ101" s="1630"/>
      <c r="CR101" s="1630"/>
      <c r="CS101" s="1630"/>
      <c r="CT101" s="1630"/>
      <c r="CU101" s="1630"/>
      <c r="CV101" s="1630"/>
      <c r="CW101" s="1630"/>
      <c r="CX101" s="1630"/>
      <c r="CY101" s="1630"/>
      <c r="CZ101" s="1630"/>
      <c r="DA101" s="1630"/>
      <c r="DB101" s="1630"/>
      <c r="DC101" s="1630"/>
      <c r="DD101" s="1630"/>
      <c r="DE101" s="1630"/>
      <c r="DF101" s="1630"/>
      <c r="DG101" s="1630"/>
      <c r="DH101" s="1630"/>
      <c r="DI101" s="1630"/>
      <c r="DJ101" s="1630"/>
      <c r="DK101" s="1630"/>
      <c r="DL101" s="1630"/>
      <c r="DM101" s="1630"/>
      <c r="DN101" s="1630"/>
      <c r="DO101" s="1630"/>
      <c r="DP101" s="1630"/>
      <c r="DQ101" s="1630"/>
      <c r="DR101" s="1630"/>
      <c r="DS101" s="1630"/>
      <c r="DT101" s="1630"/>
      <c r="DU101" s="1630"/>
      <c r="DV101" s="1630"/>
      <c r="DW101" s="1630"/>
      <c r="DX101" s="1630"/>
      <c r="DY101" s="1630"/>
      <c r="DZ101" s="1630"/>
      <c r="EA101" s="1630"/>
      <c r="EB101" s="1630"/>
      <c r="EC101" s="1630"/>
      <c r="ED101" s="1630"/>
      <c r="EE101" s="1630"/>
      <c r="EF101" s="1630"/>
      <c r="EG101" s="1630"/>
      <c r="EH101" s="1630"/>
      <c r="EI101" s="1630"/>
      <c r="EJ101" s="1630"/>
      <c r="EK101" s="1630"/>
      <c r="EL101" s="1630"/>
      <c r="EM101" s="1630"/>
      <c r="EN101" s="1630"/>
      <c r="EO101" s="1630"/>
      <c r="EP101" s="1630"/>
      <c r="EQ101" s="1630"/>
      <c r="ER101" s="1630"/>
      <c r="ES101" s="1630"/>
      <c r="ET101" s="1630"/>
      <c r="EU101" s="1630"/>
      <c r="EV101" s="1630"/>
      <c r="EW101" s="1630"/>
      <c r="EX101" s="1630"/>
      <c r="EY101" s="1630"/>
      <c r="EZ101" s="1630"/>
      <c r="FA101" s="1630"/>
      <c r="FB101" s="1630"/>
      <c r="FC101" s="1630"/>
      <c r="FD101" s="1630"/>
      <c r="FE101" s="1630"/>
      <c r="FF101" s="1630"/>
      <c r="FG101" s="1630"/>
      <c r="FH101" s="1630"/>
      <c r="FI101" s="1630"/>
      <c r="FJ101" s="1630"/>
      <c r="FK101" s="1630"/>
      <c r="FL101" s="1630"/>
      <c r="FM101" s="1630"/>
      <c r="FN101" s="1630"/>
      <c r="FO101" s="1630"/>
      <c r="FP101" s="1630"/>
      <c r="FQ101" s="1630"/>
      <c r="FR101" s="1630"/>
      <c r="FS101" s="1630"/>
      <c r="FT101" s="1630"/>
      <c r="FU101" s="1630"/>
      <c r="FV101" s="1630"/>
      <c r="FW101" s="1630"/>
      <c r="FX101" s="1630"/>
      <c r="FY101" s="1630"/>
      <c r="FZ101" s="1630"/>
      <c r="GA101" s="1630"/>
      <c r="GB101" s="1630"/>
      <c r="GC101" s="1630"/>
      <c r="GD101" s="1630"/>
      <c r="GE101" s="1630"/>
      <c r="GF101" s="1630"/>
      <c r="GG101" s="1630"/>
      <c r="GH101" s="1630"/>
      <c r="GI101" s="1630"/>
      <c r="GJ101" s="1630"/>
      <c r="GK101" s="1630"/>
      <c r="GL101" s="1630"/>
      <c r="GM101" s="1630"/>
      <c r="GN101" s="1630"/>
      <c r="GO101" s="1630"/>
      <c r="GP101" s="1630"/>
      <c r="GQ101" s="1630"/>
      <c r="GR101" s="1630"/>
      <c r="GS101" s="1630"/>
      <c r="GT101" s="1630"/>
      <c r="GU101" s="1630"/>
      <c r="GV101" s="1630"/>
      <c r="GW101" s="1630"/>
      <c r="GX101" s="1630"/>
      <c r="GY101" s="1630"/>
      <c r="GZ101" s="1630"/>
      <c r="HA101" s="1630"/>
      <c r="HB101" s="1630"/>
      <c r="HC101" s="1630"/>
      <c r="HD101" s="1630"/>
      <c r="HE101" s="1630"/>
      <c r="HF101" s="1630"/>
      <c r="HG101" s="1630"/>
      <c r="HH101" s="1630"/>
      <c r="HI101" s="1630"/>
      <c r="HJ101" s="1630"/>
      <c r="HK101" s="1630"/>
      <c r="HL101" s="1630"/>
      <c r="HM101" s="1630"/>
      <c r="HN101" s="1630"/>
      <c r="HO101" s="1630"/>
      <c r="HP101" s="1630"/>
      <c r="HQ101" s="1630"/>
      <c r="HR101" s="1630"/>
      <c r="HS101" s="1630"/>
      <c r="HT101" s="1630"/>
      <c r="HU101" s="1630"/>
      <c r="HV101" s="1630"/>
      <c r="HW101" s="1630"/>
      <c r="HX101" s="1630"/>
      <c r="HY101" s="1630"/>
      <c r="HZ101" s="1630"/>
      <c r="IA101" s="1630"/>
      <c r="IB101" s="1630"/>
      <c r="IC101" s="1630"/>
      <c r="ID101" s="1630"/>
      <c r="IE101" s="1630"/>
      <c r="IF101" s="1630"/>
      <c r="IG101" s="1630"/>
      <c r="IH101" s="1630"/>
      <c r="II101" s="1630"/>
      <c r="IJ101" s="1630"/>
      <c r="IK101" s="1630"/>
      <c r="IL101" s="1630"/>
    </row>
    <row r="102" spans="1:246" s="593" customFormat="1" ht="14">
      <c r="B102" s="792" t="s">
        <v>665</v>
      </c>
      <c r="C102" s="800"/>
      <c r="D102" s="801" t="s">
        <v>656</v>
      </c>
      <c r="E102" s="808" t="s">
        <v>655</v>
      </c>
      <c r="F102" s="790"/>
      <c r="G102" s="790"/>
      <c r="H102" s="790"/>
      <c r="I102" s="790"/>
      <c r="J102" s="790"/>
      <c r="K102" s="790"/>
      <c r="L102" s="790"/>
      <c r="M102" s="790"/>
      <c r="N102" s="790"/>
      <c r="O102" s="790"/>
      <c r="P102" s="790"/>
      <c r="Q102" s="790"/>
      <c r="R102" s="790"/>
      <c r="S102" s="790"/>
      <c r="T102" s="790"/>
      <c r="U102" s="790"/>
      <c r="V102" s="790"/>
      <c r="W102" s="790"/>
      <c r="X102" s="790"/>
      <c r="Y102" s="790"/>
      <c r="Z102" s="790"/>
      <c r="AA102" s="790"/>
      <c r="AB102" s="790"/>
      <c r="AC102" s="790"/>
      <c r="AD102" s="790"/>
      <c r="AE102" s="790"/>
      <c r="AF102" s="790"/>
      <c r="AG102" s="790"/>
      <c r="AH102" s="790"/>
      <c r="AI102" s="790"/>
      <c r="AJ102" s="790"/>
      <c r="AK102" s="790"/>
      <c r="AL102" s="790"/>
      <c r="AM102" s="790"/>
      <c r="AN102" s="790"/>
      <c r="AO102" s="790"/>
      <c r="AP102" s="790"/>
      <c r="AQ102" s="790"/>
      <c r="AR102" s="790"/>
      <c r="AS102" s="790"/>
      <c r="AT102" s="790"/>
      <c r="AU102" s="790"/>
      <c r="AV102" s="790"/>
      <c r="AW102" s="790"/>
      <c r="AX102" s="790"/>
      <c r="AY102" s="790"/>
      <c r="AZ102" s="790"/>
      <c r="BA102" s="790"/>
      <c r="BB102" s="790"/>
      <c r="BC102" s="790"/>
      <c r="BD102" s="790"/>
      <c r="BE102" s="790"/>
      <c r="BF102" s="790"/>
      <c r="BG102" s="790"/>
      <c r="BH102" s="790"/>
      <c r="BI102" s="790"/>
      <c r="BJ102" s="790"/>
      <c r="BK102" s="790"/>
      <c r="BL102" s="790"/>
      <c r="BM102" s="790"/>
      <c r="BN102" s="790"/>
      <c r="BO102" s="790"/>
      <c r="BP102" s="790"/>
      <c r="BQ102" s="790"/>
      <c r="BR102" s="790"/>
      <c r="BS102" s="790"/>
      <c r="BT102" s="790"/>
      <c r="BU102" s="790"/>
      <c r="BV102" s="790"/>
      <c r="BW102" s="790"/>
      <c r="BX102" s="790"/>
      <c r="BY102" s="790"/>
      <c r="BZ102" s="790"/>
      <c r="CA102" s="790"/>
      <c r="CB102" s="790"/>
      <c r="CC102" s="790"/>
      <c r="CD102" s="790"/>
      <c r="CE102" s="790"/>
      <c r="CF102" s="790"/>
      <c r="CG102" s="790"/>
      <c r="CH102" s="790"/>
      <c r="CI102" s="790"/>
      <c r="CJ102" s="790"/>
      <c r="CK102" s="790"/>
      <c r="CL102" s="790"/>
      <c r="CM102" s="790"/>
      <c r="CN102" s="790"/>
      <c r="CO102" s="790"/>
      <c r="CP102" s="790"/>
      <c r="CQ102" s="790"/>
      <c r="CR102" s="790"/>
      <c r="CS102" s="790"/>
      <c r="CT102" s="790"/>
      <c r="CU102" s="790"/>
      <c r="CV102" s="790"/>
      <c r="CW102" s="790"/>
      <c r="CX102" s="790"/>
      <c r="CY102" s="790"/>
      <c r="CZ102" s="790"/>
      <c r="DA102" s="790"/>
      <c r="DB102" s="790"/>
      <c r="DC102" s="790"/>
      <c r="DD102" s="790"/>
      <c r="DE102" s="790"/>
      <c r="DF102" s="790"/>
      <c r="DG102" s="790"/>
      <c r="DH102" s="790"/>
      <c r="DI102" s="790"/>
      <c r="DJ102" s="790"/>
      <c r="DK102" s="790"/>
      <c r="DL102" s="790"/>
      <c r="DM102" s="790"/>
      <c r="DN102" s="790"/>
      <c r="DO102" s="790"/>
      <c r="DP102" s="790"/>
      <c r="DQ102" s="790"/>
      <c r="DR102" s="790"/>
      <c r="DS102" s="790"/>
      <c r="DT102" s="790"/>
      <c r="DU102" s="790"/>
      <c r="DV102" s="790"/>
      <c r="DW102" s="790"/>
      <c r="DX102" s="790"/>
      <c r="DY102" s="790"/>
      <c r="DZ102" s="790"/>
      <c r="EA102" s="790"/>
      <c r="EB102" s="790"/>
      <c r="EC102" s="790"/>
      <c r="ED102" s="790"/>
      <c r="EE102" s="790"/>
      <c r="EF102" s="790"/>
      <c r="EG102" s="790"/>
      <c r="EH102" s="790"/>
      <c r="EI102" s="790"/>
      <c r="EJ102" s="790"/>
      <c r="EK102" s="790"/>
      <c r="EL102" s="790"/>
      <c r="EM102" s="790"/>
      <c r="EN102" s="790"/>
      <c r="EO102" s="790"/>
      <c r="EP102" s="790"/>
      <c r="EQ102" s="790"/>
      <c r="ER102" s="790"/>
      <c r="ES102" s="790"/>
      <c r="ET102" s="790"/>
      <c r="EU102" s="790"/>
      <c r="EV102" s="790"/>
      <c r="EW102" s="790"/>
      <c r="EX102" s="790"/>
      <c r="EY102" s="790"/>
      <c r="EZ102" s="790"/>
      <c r="FA102" s="790"/>
      <c r="FB102" s="790"/>
      <c r="FC102" s="790"/>
      <c r="FD102" s="790"/>
      <c r="FE102" s="790"/>
      <c r="FF102" s="790"/>
      <c r="FG102" s="790"/>
      <c r="FH102" s="790"/>
      <c r="FI102" s="790"/>
      <c r="FJ102" s="790"/>
      <c r="FK102" s="790"/>
      <c r="FL102" s="790"/>
      <c r="FM102" s="790"/>
      <c r="FN102" s="790"/>
      <c r="FO102" s="790"/>
      <c r="FP102" s="790"/>
      <c r="FQ102" s="790"/>
      <c r="FR102" s="790"/>
      <c r="FS102" s="790"/>
      <c r="FT102" s="790"/>
      <c r="FU102" s="790"/>
      <c r="FV102" s="790"/>
      <c r="FW102" s="790"/>
      <c r="FX102" s="790"/>
      <c r="FY102" s="790"/>
      <c r="FZ102" s="790"/>
      <c r="GA102" s="790"/>
      <c r="GB102" s="790"/>
      <c r="GC102" s="790"/>
      <c r="GD102" s="790"/>
      <c r="GE102" s="790"/>
      <c r="GF102" s="790"/>
      <c r="GG102" s="790"/>
      <c r="GH102" s="790"/>
      <c r="GI102" s="790"/>
      <c r="GJ102" s="790"/>
      <c r="GK102" s="790"/>
      <c r="GL102" s="790"/>
      <c r="GM102" s="790"/>
      <c r="GN102" s="790"/>
      <c r="GO102" s="790"/>
      <c r="GP102" s="790"/>
      <c r="GQ102" s="790"/>
      <c r="GR102" s="790"/>
      <c r="GS102" s="790"/>
      <c r="GT102" s="790"/>
      <c r="GU102" s="790"/>
      <c r="GV102" s="790"/>
      <c r="GW102" s="790"/>
      <c r="GX102" s="790"/>
      <c r="GY102" s="790"/>
      <c r="GZ102" s="790"/>
      <c r="HA102" s="790"/>
      <c r="HB102" s="790"/>
      <c r="HC102" s="790"/>
      <c r="HD102" s="790"/>
      <c r="HE102" s="790"/>
      <c r="HF102" s="790"/>
      <c r="HG102" s="790"/>
      <c r="HH102" s="790"/>
      <c r="HI102" s="790"/>
      <c r="HJ102" s="790"/>
      <c r="HK102" s="790"/>
      <c r="HL102" s="790"/>
      <c r="HM102" s="790"/>
      <c r="HN102" s="790"/>
      <c r="HO102" s="790"/>
      <c r="HP102" s="790"/>
      <c r="HQ102" s="790"/>
      <c r="HR102" s="790"/>
      <c r="HS102" s="790"/>
      <c r="HT102" s="790"/>
      <c r="HU102" s="790"/>
      <c r="HV102" s="790"/>
      <c r="HW102" s="790"/>
      <c r="HX102" s="790"/>
      <c r="HY102" s="790"/>
      <c r="HZ102" s="790"/>
      <c r="IA102" s="790"/>
      <c r="IB102" s="790"/>
      <c r="IC102" s="790"/>
      <c r="ID102" s="790"/>
      <c r="IE102" s="790"/>
      <c r="IF102" s="790"/>
      <c r="IG102" s="790"/>
      <c r="IH102" s="790"/>
      <c r="II102" s="790"/>
      <c r="IJ102" s="790"/>
      <c r="IK102" s="790"/>
      <c r="IL102" s="790"/>
    </row>
    <row r="103" spans="1:246" s="790" customFormat="1">
      <c r="B103" s="790" t="s">
        <v>703</v>
      </c>
      <c r="D103" s="798">
        <f ca="1">IF(ISERROR((1+IRR(F103:IL103,0.01))^VLOOKUP(_WF_Periodicity,_WF_Period_lookup,2,FALSE)-1),0,(1+IRR(F103:IL103,0.01))^VLOOKUP(_WF_Periodicity,_WF_Period_lookup,2,FALSE)-1)</f>
        <v>0.11001627066018971</v>
      </c>
      <c r="E103" s="791">
        <f ca="1">SUM(F103:IL103)</f>
        <v>4119181.373251141</v>
      </c>
      <c r="F103" s="790">
        <f>+F138</f>
        <v>0</v>
      </c>
      <c r="G103" s="790">
        <f ca="1">+G138</f>
        <v>-3722742.1310907081</v>
      </c>
      <c r="H103" s="790">
        <f t="shared" ref="H103:BR103" ca="1" si="91">+H138</f>
        <v>-702483.38638499856</v>
      </c>
      <c r="I103" s="790">
        <f t="shared" ca="1" si="91"/>
        <v>-393301.66601161024</v>
      </c>
      <c r="J103" s="790">
        <f t="shared" ca="1" si="91"/>
        <v>-417274.44248333637</v>
      </c>
      <c r="K103" s="790">
        <f t="shared" ca="1" si="91"/>
        <v>-436961.50466934824</v>
      </c>
      <c r="L103" s="790">
        <f t="shared" ca="1" si="91"/>
        <v>-451154.28114107426</v>
      </c>
      <c r="M103" s="790">
        <f t="shared" ca="1" si="91"/>
        <v>-473052.77189851477</v>
      </c>
      <c r="N103" s="790">
        <f t="shared" ca="1" si="91"/>
        <v>-514946.05974232365</v>
      </c>
      <c r="O103" s="790">
        <f t="shared" ca="1" si="91"/>
        <v>-536724.88348623656</v>
      </c>
      <c r="P103" s="790">
        <f t="shared" ca="1" si="91"/>
        <v>-558456.88100746472</v>
      </c>
      <c r="Q103" s="790">
        <f t="shared" ca="1" si="91"/>
        <v>-156290.96491279895</v>
      </c>
      <c r="R103" s="790">
        <f t="shared" ca="1" si="91"/>
        <v>0</v>
      </c>
      <c r="S103" s="790">
        <f t="shared" ca="1" si="91"/>
        <v>0</v>
      </c>
      <c r="T103" s="790">
        <f t="shared" ca="1" si="91"/>
        <v>0</v>
      </c>
      <c r="U103" s="790">
        <f t="shared" ca="1" si="91"/>
        <v>0</v>
      </c>
      <c r="V103" s="790">
        <f t="shared" ca="1" si="91"/>
        <v>0</v>
      </c>
      <c r="W103" s="790">
        <f t="shared" ca="1" si="91"/>
        <v>0</v>
      </c>
      <c r="X103" s="790">
        <f t="shared" ca="1" si="91"/>
        <v>0</v>
      </c>
      <c r="Y103" s="790">
        <f t="shared" ca="1" si="91"/>
        <v>0</v>
      </c>
      <c r="Z103" s="790">
        <f t="shared" ca="1" si="91"/>
        <v>0</v>
      </c>
      <c r="AA103" s="790">
        <f t="shared" ca="1" si="91"/>
        <v>0</v>
      </c>
      <c r="AB103" s="790">
        <f t="shared" ca="1" si="91"/>
        <v>0</v>
      </c>
      <c r="AC103" s="790">
        <f t="shared" ca="1" si="91"/>
        <v>0</v>
      </c>
      <c r="AD103" s="790">
        <f t="shared" ca="1" si="91"/>
        <v>0</v>
      </c>
      <c r="AE103" s="790">
        <f t="shared" ca="1" si="91"/>
        <v>0</v>
      </c>
      <c r="AF103" s="790">
        <f t="shared" ca="1" si="91"/>
        <v>0</v>
      </c>
      <c r="AG103" s="790">
        <f t="shared" ca="1" si="91"/>
        <v>0</v>
      </c>
      <c r="AH103" s="790">
        <f t="shared" ca="1" si="91"/>
        <v>0</v>
      </c>
      <c r="AI103" s="790">
        <f t="shared" ca="1" si="91"/>
        <v>0</v>
      </c>
      <c r="AJ103" s="790">
        <f t="shared" ca="1" si="91"/>
        <v>0</v>
      </c>
      <c r="AK103" s="790">
        <f t="shared" ca="1" si="91"/>
        <v>0</v>
      </c>
      <c r="AL103" s="790">
        <f t="shared" ca="1" si="91"/>
        <v>42827.878508829388</v>
      </c>
      <c r="AM103" s="790">
        <f t="shared" ca="1" si="91"/>
        <v>38216.799553369536</v>
      </c>
      <c r="AN103" s="790">
        <f t="shared" ca="1" si="91"/>
        <v>37369.513314251592</v>
      </c>
      <c r="AO103" s="790">
        <f t="shared" ca="1" si="91"/>
        <v>37183.21429895566</v>
      </c>
      <c r="AP103" s="790">
        <f t="shared" ca="1" si="91"/>
        <v>36888.191445462202</v>
      </c>
      <c r="AQ103" s="790">
        <f t="shared" ca="1" si="91"/>
        <v>36596.889797794429</v>
      </c>
      <c r="AR103" s="790">
        <f t="shared" ca="1" si="91"/>
        <v>36317.884321803125</v>
      </c>
      <c r="AS103" s="790">
        <f t="shared" ca="1" si="91"/>
        <v>36034.159046802757</v>
      </c>
      <c r="AT103" s="790">
        <f t="shared" ca="1" si="91"/>
        <v>35765.609805562744</v>
      </c>
      <c r="AU103" s="790">
        <f t="shared" ca="1" si="91"/>
        <v>35491.37835864786</v>
      </c>
      <c r="AV103" s="790">
        <f t="shared" ca="1" si="91"/>
        <v>35244.584751280097</v>
      </c>
      <c r="AW103" s="790">
        <f t="shared" ca="1" si="91"/>
        <v>8144296.4328650031</v>
      </c>
      <c r="AX103" s="790">
        <f t="shared" ca="1" si="91"/>
        <v>66805.128183597131</v>
      </c>
      <c r="AY103" s="790">
        <f t="shared" ca="1" si="91"/>
        <v>66805.128183597131</v>
      </c>
      <c r="AZ103" s="790">
        <f t="shared" ca="1" si="91"/>
        <v>66805.128183597131</v>
      </c>
      <c r="BA103" s="790">
        <f t="shared" ca="1" si="91"/>
        <v>66805.128183597131</v>
      </c>
      <c r="BB103" s="790">
        <f t="shared" ca="1" si="91"/>
        <v>66805.128183597131</v>
      </c>
      <c r="BC103" s="790">
        <f t="shared" ca="1" si="91"/>
        <v>66805.128183597131</v>
      </c>
      <c r="BD103" s="790">
        <f t="shared" ca="1" si="91"/>
        <v>66805.128183597131</v>
      </c>
      <c r="BE103" s="790">
        <f t="shared" ca="1" si="91"/>
        <v>66805.128183597131</v>
      </c>
      <c r="BF103" s="790">
        <f t="shared" ca="1" si="91"/>
        <v>66805.128183597131</v>
      </c>
      <c r="BG103" s="790">
        <f t="shared" ca="1" si="91"/>
        <v>66805.128183597131</v>
      </c>
      <c r="BH103" s="790">
        <f t="shared" ca="1" si="91"/>
        <v>66805.128183597131</v>
      </c>
      <c r="BI103" s="790">
        <f t="shared" ca="1" si="91"/>
        <v>66805.128183597131</v>
      </c>
      <c r="BJ103" s="790">
        <f t="shared" ca="1" si="91"/>
        <v>72102.613870716305</v>
      </c>
      <c r="BK103" s="790">
        <f t="shared" ca="1" si="91"/>
        <v>72102.613870716305</v>
      </c>
      <c r="BL103" s="790">
        <f t="shared" ca="1" si="91"/>
        <v>72102.613870716305</v>
      </c>
      <c r="BM103" s="790">
        <f t="shared" ca="1" si="91"/>
        <v>72102.613870716305</v>
      </c>
      <c r="BN103" s="790">
        <f t="shared" ca="1" si="91"/>
        <v>72102.613870716305</v>
      </c>
      <c r="BO103" s="790">
        <f t="shared" ca="1" si="91"/>
        <v>72102.613870716305</v>
      </c>
      <c r="BP103" s="790">
        <f t="shared" ca="1" si="91"/>
        <v>72102.613870716305</v>
      </c>
      <c r="BQ103" s="790">
        <f t="shared" ca="1" si="91"/>
        <v>72102.613870716305</v>
      </c>
      <c r="BR103" s="790">
        <f t="shared" ca="1" si="91"/>
        <v>72102.613870716305</v>
      </c>
      <c r="BS103" s="790">
        <f t="shared" ref="BS103:ED103" ca="1" si="92">+BS138</f>
        <v>72102.613870716305</v>
      </c>
      <c r="BT103" s="790">
        <f t="shared" ca="1" si="92"/>
        <v>72102.613870716305</v>
      </c>
      <c r="BU103" s="790">
        <f t="shared" ca="1" si="92"/>
        <v>72102.613870716305</v>
      </c>
      <c r="BV103" s="790">
        <f t="shared" ca="1" si="92"/>
        <v>77565.996837719082</v>
      </c>
      <c r="BW103" s="790">
        <f t="shared" ca="1" si="92"/>
        <v>77565.996837719082</v>
      </c>
      <c r="BX103" s="790">
        <f t="shared" ca="1" si="92"/>
        <v>77565.996837719082</v>
      </c>
      <c r="BY103" s="790">
        <f t="shared" ca="1" si="92"/>
        <v>77565.996837719082</v>
      </c>
      <c r="BZ103" s="790">
        <f t="shared" ca="1" si="92"/>
        <v>77565.996837719082</v>
      </c>
      <c r="CA103" s="790">
        <f t="shared" ca="1" si="92"/>
        <v>77565.996837719082</v>
      </c>
      <c r="CB103" s="790">
        <f t="shared" ca="1" si="92"/>
        <v>77565.996837719082</v>
      </c>
      <c r="CC103" s="790">
        <f t="shared" ca="1" si="92"/>
        <v>77565.996837719082</v>
      </c>
      <c r="CD103" s="790">
        <f t="shared" ca="1" si="92"/>
        <v>77565.996837719082</v>
      </c>
      <c r="CE103" s="790">
        <f t="shared" ca="1" si="92"/>
        <v>77565.996837719082</v>
      </c>
      <c r="CF103" s="790">
        <f t="shared" ca="1" si="92"/>
        <v>77565.996837719082</v>
      </c>
      <c r="CG103" s="790">
        <f t="shared" ca="1" si="92"/>
        <v>1410218.9401451244</v>
      </c>
      <c r="CH103" s="790">
        <f t="shared" si="92"/>
        <v>0</v>
      </c>
      <c r="CI103" s="790">
        <f t="shared" si="92"/>
        <v>0</v>
      </c>
      <c r="CJ103" s="790">
        <f t="shared" si="92"/>
        <v>0</v>
      </c>
      <c r="CK103" s="790">
        <f t="shared" si="92"/>
        <v>0</v>
      </c>
      <c r="CL103" s="790">
        <f t="shared" si="92"/>
        <v>0</v>
      </c>
      <c r="CM103" s="790">
        <f t="shared" si="92"/>
        <v>0</v>
      </c>
      <c r="CN103" s="790">
        <f t="shared" si="92"/>
        <v>0</v>
      </c>
      <c r="CO103" s="790">
        <f t="shared" si="92"/>
        <v>0</v>
      </c>
      <c r="CP103" s="790">
        <f t="shared" si="92"/>
        <v>0</v>
      </c>
      <c r="CQ103" s="790">
        <f t="shared" si="92"/>
        <v>0</v>
      </c>
      <c r="CR103" s="790">
        <f t="shared" si="92"/>
        <v>0</v>
      </c>
      <c r="CS103" s="790">
        <f t="shared" si="92"/>
        <v>0</v>
      </c>
      <c r="CT103" s="790">
        <f t="shared" si="92"/>
        <v>0</v>
      </c>
      <c r="CU103" s="790">
        <f t="shared" si="92"/>
        <v>0</v>
      </c>
      <c r="CV103" s="790">
        <f t="shared" si="92"/>
        <v>0</v>
      </c>
      <c r="CW103" s="790">
        <f t="shared" si="92"/>
        <v>0</v>
      </c>
      <c r="CX103" s="790">
        <f t="shared" si="92"/>
        <v>0</v>
      </c>
      <c r="CY103" s="790">
        <f t="shared" si="92"/>
        <v>0</v>
      </c>
      <c r="CZ103" s="790">
        <f t="shared" si="92"/>
        <v>0</v>
      </c>
      <c r="DA103" s="790">
        <f t="shared" si="92"/>
        <v>0</v>
      </c>
      <c r="DB103" s="790">
        <f t="shared" si="92"/>
        <v>0</v>
      </c>
      <c r="DC103" s="790">
        <f t="shared" si="92"/>
        <v>0</v>
      </c>
      <c r="DD103" s="790">
        <f t="shared" si="92"/>
        <v>0</v>
      </c>
      <c r="DE103" s="790">
        <f t="shared" si="92"/>
        <v>0</v>
      </c>
      <c r="DF103" s="790">
        <f t="shared" si="92"/>
        <v>0</v>
      </c>
      <c r="DG103" s="790">
        <f t="shared" si="92"/>
        <v>0</v>
      </c>
      <c r="DH103" s="790">
        <f t="shared" si="92"/>
        <v>0</v>
      </c>
      <c r="DI103" s="790">
        <f t="shared" si="92"/>
        <v>0</v>
      </c>
      <c r="DJ103" s="790">
        <f t="shared" si="92"/>
        <v>0</v>
      </c>
      <c r="DK103" s="790">
        <f t="shared" si="92"/>
        <v>0</v>
      </c>
      <c r="DL103" s="790">
        <f t="shared" si="92"/>
        <v>0</v>
      </c>
      <c r="DM103" s="790">
        <f t="shared" si="92"/>
        <v>0</v>
      </c>
      <c r="DN103" s="790">
        <f t="shared" si="92"/>
        <v>0</v>
      </c>
      <c r="DO103" s="790">
        <f t="shared" si="92"/>
        <v>0</v>
      </c>
      <c r="DP103" s="790">
        <f t="shared" si="92"/>
        <v>0</v>
      </c>
      <c r="DQ103" s="790">
        <f t="shared" si="92"/>
        <v>0</v>
      </c>
      <c r="DR103" s="790">
        <f t="shared" si="92"/>
        <v>0</v>
      </c>
      <c r="DS103" s="790">
        <f t="shared" si="92"/>
        <v>0</v>
      </c>
      <c r="DT103" s="790">
        <f t="shared" si="92"/>
        <v>0</v>
      </c>
      <c r="DU103" s="790">
        <f t="shared" si="92"/>
        <v>0</v>
      </c>
      <c r="DV103" s="790">
        <f t="shared" si="92"/>
        <v>0</v>
      </c>
      <c r="DW103" s="790">
        <f t="shared" si="92"/>
        <v>0</v>
      </c>
      <c r="DX103" s="790">
        <f t="shared" si="92"/>
        <v>0</v>
      </c>
      <c r="DY103" s="790">
        <f t="shared" si="92"/>
        <v>0</v>
      </c>
      <c r="DZ103" s="790">
        <f t="shared" si="92"/>
        <v>0</v>
      </c>
      <c r="EA103" s="790">
        <f t="shared" si="92"/>
        <v>0</v>
      </c>
      <c r="EB103" s="790">
        <f t="shared" si="92"/>
        <v>0</v>
      </c>
      <c r="EC103" s="790">
        <f t="shared" si="92"/>
        <v>0</v>
      </c>
      <c r="ED103" s="790">
        <f t="shared" si="92"/>
        <v>0</v>
      </c>
      <c r="EE103" s="790">
        <f t="shared" ref="EE103:GP103" si="93">+EE138</f>
        <v>0</v>
      </c>
      <c r="EF103" s="790">
        <f t="shared" si="93"/>
        <v>0</v>
      </c>
      <c r="EG103" s="790">
        <f t="shared" si="93"/>
        <v>0</v>
      </c>
      <c r="EH103" s="790">
        <f t="shared" si="93"/>
        <v>0</v>
      </c>
      <c r="EI103" s="790">
        <f t="shared" si="93"/>
        <v>0</v>
      </c>
      <c r="EJ103" s="790">
        <f t="shared" si="93"/>
        <v>0</v>
      </c>
      <c r="EK103" s="790">
        <f t="shared" si="93"/>
        <v>0</v>
      </c>
      <c r="EL103" s="790">
        <f t="shared" si="93"/>
        <v>0</v>
      </c>
      <c r="EM103" s="790">
        <f t="shared" si="93"/>
        <v>0</v>
      </c>
      <c r="EN103" s="790">
        <f t="shared" si="93"/>
        <v>0</v>
      </c>
      <c r="EO103" s="790">
        <f t="shared" si="93"/>
        <v>0</v>
      </c>
      <c r="EP103" s="790">
        <f t="shared" si="93"/>
        <v>0</v>
      </c>
      <c r="EQ103" s="790">
        <f t="shared" si="93"/>
        <v>0</v>
      </c>
      <c r="ER103" s="790">
        <f t="shared" si="93"/>
        <v>0</v>
      </c>
      <c r="ES103" s="790">
        <f t="shared" si="93"/>
        <v>0</v>
      </c>
      <c r="ET103" s="790">
        <f t="shared" si="93"/>
        <v>0</v>
      </c>
      <c r="EU103" s="790">
        <f t="shared" si="93"/>
        <v>0</v>
      </c>
      <c r="EV103" s="790">
        <f t="shared" si="93"/>
        <v>0</v>
      </c>
      <c r="EW103" s="790">
        <f t="shared" si="93"/>
        <v>0</v>
      </c>
      <c r="EX103" s="790">
        <f t="shared" si="93"/>
        <v>0</v>
      </c>
      <c r="EY103" s="790">
        <f t="shared" si="93"/>
        <v>0</v>
      </c>
      <c r="EZ103" s="790">
        <f t="shared" si="93"/>
        <v>0</v>
      </c>
      <c r="FA103" s="790">
        <f t="shared" si="93"/>
        <v>0</v>
      </c>
      <c r="FB103" s="790">
        <f t="shared" si="93"/>
        <v>0</v>
      </c>
      <c r="FC103" s="790">
        <f t="shared" si="93"/>
        <v>0</v>
      </c>
      <c r="FD103" s="790">
        <f t="shared" si="93"/>
        <v>0</v>
      </c>
      <c r="FE103" s="790">
        <f t="shared" si="93"/>
        <v>0</v>
      </c>
      <c r="FF103" s="790">
        <f t="shared" si="93"/>
        <v>0</v>
      </c>
      <c r="FG103" s="790">
        <f t="shared" si="93"/>
        <v>0</v>
      </c>
      <c r="FH103" s="790">
        <f t="shared" si="93"/>
        <v>0</v>
      </c>
      <c r="FI103" s="790">
        <f t="shared" si="93"/>
        <v>0</v>
      </c>
      <c r="FJ103" s="790">
        <f t="shared" si="93"/>
        <v>0</v>
      </c>
      <c r="FK103" s="790">
        <f t="shared" si="93"/>
        <v>0</v>
      </c>
      <c r="FL103" s="790">
        <f t="shared" si="93"/>
        <v>0</v>
      </c>
      <c r="FM103" s="790">
        <f t="shared" si="93"/>
        <v>0</v>
      </c>
      <c r="FN103" s="790">
        <f t="shared" si="93"/>
        <v>0</v>
      </c>
      <c r="FO103" s="790">
        <f t="shared" si="93"/>
        <v>0</v>
      </c>
      <c r="FP103" s="790">
        <f t="shared" si="93"/>
        <v>0</v>
      </c>
      <c r="FQ103" s="790">
        <f t="shared" si="93"/>
        <v>0</v>
      </c>
      <c r="FR103" s="790">
        <f t="shared" si="93"/>
        <v>0</v>
      </c>
      <c r="FS103" s="790">
        <f t="shared" si="93"/>
        <v>0</v>
      </c>
      <c r="FT103" s="790">
        <f t="shared" si="93"/>
        <v>0</v>
      </c>
      <c r="FU103" s="790">
        <f t="shared" si="93"/>
        <v>0</v>
      </c>
      <c r="FV103" s="790">
        <f t="shared" si="93"/>
        <v>0</v>
      </c>
      <c r="FW103" s="790">
        <f t="shared" si="93"/>
        <v>0</v>
      </c>
      <c r="FX103" s="790">
        <f t="shared" si="93"/>
        <v>0</v>
      </c>
      <c r="FY103" s="790">
        <f t="shared" si="93"/>
        <v>0</v>
      </c>
      <c r="FZ103" s="790">
        <f t="shared" si="93"/>
        <v>0</v>
      </c>
      <c r="GA103" s="790">
        <f t="shared" si="93"/>
        <v>0</v>
      </c>
      <c r="GB103" s="790">
        <f t="shared" si="93"/>
        <v>0</v>
      </c>
      <c r="GC103" s="790">
        <f t="shared" si="93"/>
        <v>0</v>
      </c>
      <c r="GD103" s="790">
        <f t="shared" si="93"/>
        <v>0</v>
      </c>
      <c r="GE103" s="790">
        <f t="shared" si="93"/>
        <v>0</v>
      </c>
      <c r="GF103" s="790">
        <f t="shared" si="93"/>
        <v>0</v>
      </c>
      <c r="GG103" s="790">
        <f t="shared" si="93"/>
        <v>0</v>
      </c>
      <c r="GH103" s="790">
        <f t="shared" si="93"/>
        <v>0</v>
      </c>
      <c r="GI103" s="790">
        <f t="shared" si="93"/>
        <v>0</v>
      </c>
      <c r="GJ103" s="790">
        <f t="shared" si="93"/>
        <v>0</v>
      </c>
      <c r="GK103" s="790">
        <f t="shared" si="93"/>
        <v>0</v>
      </c>
      <c r="GL103" s="790">
        <f t="shared" si="93"/>
        <v>0</v>
      </c>
      <c r="GM103" s="790">
        <f t="shared" si="93"/>
        <v>0</v>
      </c>
      <c r="GN103" s="790">
        <f t="shared" si="93"/>
        <v>0</v>
      </c>
      <c r="GO103" s="790">
        <f t="shared" si="93"/>
        <v>0</v>
      </c>
      <c r="GP103" s="790">
        <f t="shared" si="93"/>
        <v>0</v>
      </c>
      <c r="GQ103" s="790">
        <f t="shared" ref="GQ103:IL103" si="94">+GQ138</f>
        <v>0</v>
      </c>
      <c r="GR103" s="790">
        <f t="shared" si="94"/>
        <v>0</v>
      </c>
      <c r="GS103" s="790">
        <f t="shared" si="94"/>
        <v>0</v>
      </c>
      <c r="GT103" s="790">
        <f t="shared" si="94"/>
        <v>0</v>
      </c>
      <c r="GU103" s="790">
        <f t="shared" si="94"/>
        <v>0</v>
      </c>
      <c r="GV103" s="790">
        <f t="shared" si="94"/>
        <v>0</v>
      </c>
      <c r="GW103" s="790">
        <f t="shared" si="94"/>
        <v>0</v>
      </c>
      <c r="GX103" s="790">
        <f t="shared" si="94"/>
        <v>0</v>
      </c>
      <c r="GY103" s="790">
        <f t="shared" si="94"/>
        <v>0</v>
      </c>
      <c r="GZ103" s="790">
        <f t="shared" si="94"/>
        <v>0</v>
      </c>
      <c r="HA103" s="790">
        <f t="shared" si="94"/>
        <v>0</v>
      </c>
      <c r="HB103" s="790">
        <f t="shared" si="94"/>
        <v>0</v>
      </c>
      <c r="HC103" s="790">
        <f t="shared" si="94"/>
        <v>0</v>
      </c>
      <c r="HD103" s="790">
        <f t="shared" si="94"/>
        <v>0</v>
      </c>
      <c r="HE103" s="790">
        <f t="shared" si="94"/>
        <v>0</v>
      </c>
      <c r="HF103" s="790">
        <f t="shared" si="94"/>
        <v>0</v>
      </c>
      <c r="HG103" s="790">
        <f t="shared" si="94"/>
        <v>0</v>
      </c>
      <c r="HH103" s="790">
        <f t="shared" si="94"/>
        <v>0</v>
      </c>
      <c r="HI103" s="790">
        <f t="shared" si="94"/>
        <v>0</v>
      </c>
      <c r="HJ103" s="790">
        <f t="shared" si="94"/>
        <v>0</v>
      </c>
      <c r="HK103" s="790">
        <f t="shared" si="94"/>
        <v>0</v>
      </c>
      <c r="HL103" s="790">
        <f t="shared" si="94"/>
        <v>0</v>
      </c>
      <c r="HM103" s="790">
        <f t="shared" si="94"/>
        <v>0</v>
      </c>
      <c r="HN103" s="790">
        <f t="shared" si="94"/>
        <v>0</v>
      </c>
      <c r="HO103" s="790">
        <f t="shared" si="94"/>
        <v>0</v>
      </c>
      <c r="HP103" s="790">
        <f t="shared" si="94"/>
        <v>0</v>
      </c>
      <c r="HQ103" s="790">
        <f t="shared" si="94"/>
        <v>0</v>
      </c>
      <c r="HR103" s="790">
        <f t="shared" si="94"/>
        <v>0</v>
      </c>
      <c r="HS103" s="790">
        <f t="shared" si="94"/>
        <v>0</v>
      </c>
      <c r="HT103" s="790">
        <f t="shared" si="94"/>
        <v>0</v>
      </c>
      <c r="HU103" s="790">
        <f t="shared" si="94"/>
        <v>0</v>
      </c>
      <c r="HV103" s="790">
        <f t="shared" si="94"/>
        <v>0</v>
      </c>
      <c r="HW103" s="790">
        <f t="shared" si="94"/>
        <v>0</v>
      </c>
      <c r="HX103" s="790">
        <f t="shared" si="94"/>
        <v>0</v>
      </c>
      <c r="HY103" s="790">
        <f t="shared" si="94"/>
        <v>0</v>
      </c>
      <c r="HZ103" s="790">
        <f t="shared" si="94"/>
        <v>0</v>
      </c>
      <c r="IA103" s="790">
        <f t="shared" si="94"/>
        <v>0</v>
      </c>
      <c r="IB103" s="790">
        <f t="shared" si="94"/>
        <v>0</v>
      </c>
      <c r="IC103" s="790">
        <f t="shared" si="94"/>
        <v>0</v>
      </c>
      <c r="ID103" s="790">
        <f t="shared" si="94"/>
        <v>0</v>
      </c>
      <c r="IE103" s="790">
        <f t="shared" si="94"/>
        <v>0</v>
      </c>
      <c r="IF103" s="790">
        <f t="shared" si="94"/>
        <v>0</v>
      </c>
      <c r="IG103" s="790">
        <f t="shared" si="94"/>
        <v>0</v>
      </c>
      <c r="IH103" s="790">
        <f t="shared" si="94"/>
        <v>0</v>
      </c>
      <c r="II103" s="790">
        <f t="shared" si="94"/>
        <v>0</v>
      </c>
      <c r="IJ103" s="790">
        <f t="shared" si="94"/>
        <v>0</v>
      </c>
      <c r="IK103" s="790">
        <f t="shared" si="94"/>
        <v>0</v>
      </c>
      <c r="IL103" s="790">
        <f t="shared" si="94"/>
        <v>0</v>
      </c>
    </row>
    <row r="104" spans="1:246" s="790" customFormat="1">
      <c r="B104" s="790" t="s">
        <v>704</v>
      </c>
      <c r="D104" s="798">
        <f ca="1">IF(ISERROR((1+IRR(F104:IL104,0.01))^VLOOKUP(_WF_Periodicity,_WF_Period_lookup,2,FALSE)-1),0,(1+IRR(F104:IL104,0.01))^VLOOKUP(_WF_Periodicity,_WF_Period_lookup,2,FALSE)-1)</f>
        <v>0.20901755344683837</v>
      </c>
      <c r="E104" s="791">
        <f ca="1">SUM(F104:IL104)</f>
        <v>11638112.082211502</v>
      </c>
      <c r="F104" s="790">
        <f t="shared" ref="F104:BQ104" si="95">F103+F156</f>
        <v>0</v>
      </c>
      <c r="G104" s="790">
        <f t="shared" ca="1" si="95"/>
        <v>-3722742.1310907081</v>
      </c>
      <c r="H104" s="790">
        <f t="shared" ca="1" si="95"/>
        <v>-702483.38638499856</v>
      </c>
      <c r="I104" s="790">
        <f t="shared" ca="1" si="95"/>
        <v>-393301.66601161024</v>
      </c>
      <c r="J104" s="790">
        <f t="shared" ca="1" si="95"/>
        <v>-417274.44248333637</v>
      </c>
      <c r="K104" s="790">
        <f t="shared" ca="1" si="95"/>
        <v>-436961.50466934824</v>
      </c>
      <c r="L104" s="790">
        <f t="shared" ca="1" si="95"/>
        <v>-451154.28114107426</v>
      </c>
      <c r="M104" s="790">
        <f t="shared" ca="1" si="95"/>
        <v>-473052.77189851477</v>
      </c>
      <c r="N104" s="790">
        <f t="shared" ca="1" si="95"/>
        <v>-514946.05974232365</v>
      </c>
      <c r="O104" s="790">
        <f t="shared" ca="1" si="95"/>
        <v>-536724.88348623656</v>
      </c>
      <c r="P104" s="790">
        <f t="shared" ca="1" si="95"/>
        <v>-558456.88100746472</v>
      </c>
      <c r="Q104" s="790">
        <f t="shared" ca="1" si="95"/>
        <v>-156290.96491279895</v>
      </c>
      <c r="R104" s="790">
        <f t="shared" ca="1" si="95"/>
        <v>0</v>
      </c>
      <c r="S104" s="790">
        <f t="shared" ca="1" si="95"/>
        <v>0</v>
      </c>
      <c r="T104" s="790">
        <f t="shared" ca="1" si="95"/>
        <v>0</v>
      </c>
      <c r="U104" s="790">
        <f t="shared" ca="1" si="95"/>
        <v>0</v>
      </c>
      <c r="V104" s="790">
        <f t="shared" ca="1" si="95"/>
        <v>0</v>
      </c>
      <c r="W104" s="790">
        <f t="shared" ca="1" si="95"/>
        <v>0</v>
      </c>
      <c r="X104" s="790">
        <f t="shared" ca="1" si="95"/>
        <v>0</v>
      </c>
      <c r="Y104" s="790">
        <f t="shared" ca="1" si="95"/>
        <v>0</v>
      </c>
      <c r="Z104" s="790">
        <f t="shared" ca="1" si="95"/>
        <v>0</v>
      </c>
      <c r="AA104" s="790">
        <f t="shared" ca="1" si="95"/>
        <v>0</v>
      </c>
      <c r="AB104" s="790">
        <f t="shared" ca="1" si="95"/>
        <v>0</v>
      </c>
      <c r="AC104" s="790">
        <f t="shared" ca="1" si="95"/>
        <v>0</v>
      </c>
      <c r="AD104" s="790">
        <f t="shared" ca="1" si="95"/>
        <v>0</v>
      </c>
      <c r="AE104" s="790">
        <f t="shared" ca="1" si="95"/>
        <v>0</v>
      </c>
      <c r="AF104" s="790">
        <f t="shared" ca="1" si="95"/>
        <v>0</v>
      </c>
      <c r="AG104" s="790">
        <f t="shared" ca="1" si="95"/>
        <v>0</v>
      </c>
      <c r="AH104" s="790">
        <f t="shared" ca="1" si="95"/>
        <v>0</v>
      </c>
      <c r="AI104" s="790">
        <f t="shared" ca="1" si="95"/>
        <v>0</v>
      </c>
      <c r="AJ104" s="790">
        <f t="shared" ca="1" si="95"/>
        <v>0</v>
      </c>
      <c r="AK104" s="790">
        <f t="shared" ca="1" si="95"/>
        <v>0</v>
      </c>
      <c r="AL104" s="790">
        <f t="shared" ca="1" si="95"/>
        <v>42827.878508829388</v>
      </c>
      <c r="AM104" s="790">
        <f t="shared" ca="1" si="95"/>
        <v>38216.799553369536</v>
      </c>
      <c r="AN104" s="790">
        <f t="shared" ca="1" si="95"/>
        <v>37369.513314251592</v>
      </c>
      <c r="AO104" s="790">
        <f t="shared" ca="1" si="95"/>
        <v>37183.21429895566</v>
      </c>
      <c r="AP104" s="790">
        <f t="shared" ca="1" si="95"/>
        <v>36888.191445462202</v>
      </c>
      <c r="AQ104" s="790">
        <f t="shared" ca="1" si="95"/>
        <v>36596.889797794429</v>
      </c>
      <c r="AR104" s="790">
        <f t="shared" ca="1" si="95"/>
        <v>36317.884321803125</v>
      </c>
      <c r="AS104" s="790">
        <f t="shared" ca="1" si="95"/>
        <v>36034.159046802757</v>
      </c>
      <c r="AT104" s="790">
        <f t="shared" ca="1" si="95"/>
        <v>35765.609805562744</v>
      </c>
      <c r="AU104" s="790">
        <f t="shared" ca="1" si="95"/>
        <v>35491.37835864786</v>
      </c>
      <c r="AV104" s="790">
        <f t="shared" ca="1" si="95"/>
        <v>35244.584751280097</v>
      </c>
      <c r="AW104" s="790">
        <f t="shared" ca="1" si="95"/>
        <v>8144296.4328650031</v>
      </c>
      <c r="AX104" s="790">
        <f t="shared" ca="1" si="95"/>
        <v>66805.128183597131</v>
      </c>
      <c r="AY104" s="790">
        <f t="shared" ca="1" si="95"/>
        <v>66805.128183597131</v>
      </c>
      <c r="AZ104" s="790">
        <f t="shared" ca="1" si="95"/>
        <v>66805.128183597131</v>
      </c>
      <c r="BA104" s="790">
        <f t="shared" ca="1" si="95"/>
        <v>66805.128183597131</v>
      </c>
      <c r="BB104" s="790">
        <f t="shared" ca="1" si="95"/>
        <v>66805.128183597131</v>
      </c>
      <c r="BC104" s="790">
        <f t="shared" ca="1" si="95"/>
        <v>66805.128183597131</v>
      </c>
      <c r="BD104" s="790">
        <f t="shared" ca="1" si="95"/>
        <v>66805.128183597131</v>
      </c>
      <c r="BE104" s="790">
        <f t="shared" ca="1" si="95"/>
        <v>66805.128183597131</v>
      </c>
      <c r="BF104" s="790">
        <f t="shared" ca="1" si="95"/>
        <v>66805.128183597131</v>
      </c>
      <c r="BG104" s="790">
        <f t="shared" ca="1" si="95"/>
        <v>66805.128183597131</v>
      </c>
      <c r="BH104" s="790">
        <f t="shared" ca="1" si="95"/>
        <v>66805.128183597131</v>
      </c>
      <c r="BI104" s="790">
        <f t="shared" ca="1" si="95"/>
        <v>66805.128183597131</v>
      </c>
      <c r="BJ104" s="790">
        <f t="shared" ca="1" si="95"/>
        <v>72102.613870716305</v>
      </c>
      <c r="BK104" s="790">
        <f t="shared" ca="1" si="95"/>
        <v>72102.613870716305</v>
      </c>
      <c r="BL104" s="790">
        <f t="shared" ca="1" si="95"/>
        <v>72102.613870716305</v>
      </c>
      <c r="BM104" s="790">
        <f t="shared" ca="1" si="95"/>
        <v>72102.613870716305</v>
      </c>
      <c r="BN104" s="790">
        <f t="shared" ca="1" si="95"/>
        <v>72102.613870716305</v>
      </c>
      <c r="BO104" s="790">
        <f t="shared" ca="1" si="95"/>
        <v>72102.613870716305</v>
      </c>
      <c r="BP104" s="790">
        <f t="shared" ca="1" si="95"/>
        <v>72102.613870716305</v>
      </c>
      <c r="BQ104" s="790">
        <f t="shared" ca="1" si="95"/>
        <v>72102.613870716305</v>
      </c>
      <c r="BR104" s="790">
        <f t="shared" ref="BR104:EC104" ca="1" si="96">BR103+BR156</f>
        <v>72102.613870716305</v>
      </c>
      <c r="BS104" s="790">
        <f t="shared" ca="1" si="96"/>
        <v>72102.613870716305</v>
      </c>
      <c r="BT104" s="790">
        <f t="shared" ca="1" si="96"/>
        <v>72102.613870716305</v>
      </c>
      <c r="BU104" s="790">
        <f t="shared" ca="1" si="96"/>
        <v>72102.613870716305</v>
      </c>
      <c r="BV104" s="790">
        <f t="shared" ca="1" si="96"/>
        <v>77565.996837719082</v>
      </c>
      <c r="BW104" s="790">
        <f t="shared" ca="1" si="96"/>
        <v>77565.996837719082</v>
      </c>
      <c r="BX104" s="790">
        <f t="shared" ca="1" si="96"/>
        <v>77565.996837719082</v>
      </c>
      <c r="BY104" s="790">
        <f t="shared" ca="1" si="96"/>
        <v>77565.996837719082</v>
      </c>
      <c r="BZ104" s="790">
        <f t="shared" ca="1" si="96"/>
        <v>77565.996837719082</v>
      </c>
      <c r="CA104" s="790">
        <f t="shared" ca="1" si="96"/>
        <v>77565.996837719082</v>
      </c>
      <c r="CB104" s="790">
        <f t="shared" ca="1" si="96"/>
        <v>77565.996837719082</v>
      </c>
      <c r="CC104" s="790">
        <f t="shared" ca="1" si="96"/>
        <v>77565.996837719082</v>
      </c>
      <c r="CD104" s="790">
        <f t="shared" ca="1" si="96"/>
        <v>77565.996837719082</v>
      </c>
      <c r="CE104" s="790">
        <f t="shared" ca="1" si="96"/>
        <v>77565.996837719082</v>
      </c>
      <c r="CF104" s="790">
        <f t="shared" ca="1" si="96"/>
        <v>77565.996837719082</v>
      </c>
      <c r="CG104" s="790">
        <f t="shared" ca="1" si="96"/>
        <v>8929149.6491054855</v>
      </c>
      <c r="CH104" s="790">
        <f t="shared" si="96"/>
        <v>0</v>
      </c>
      <c r="CI104" s="790">
        <f t="shared" si="96"/>
        <v>0</v>
      </c>
      <c r="CJ104" s="790">
        <f t="shared" si="96"/>
        <v>0</v>
      </c>
      <c r="CK104" s="790">
        <f t="shared" si="96"/>
        <v>0</v>
      </c>
      <c r="CL104" s="790">
        <f t="shared" si="96"/>
        <v>0</v>
      </c>
      <c r="CM104" s="790">
        <f t="shared" si="96"/>
        <v>0</v>
      </c>
      <c r="CN104" s="790">
        <f t="shared" si="96"/>
        <v>0</v>
      </c>
      <c r="CO104" s="790">
        <f t="shared" si="96"/>
        <v>0</v>
      </c>
      <c r="CP104" s="790">
        <f t="shared" si="96"/>
        <v>0</v>
      </c>
      <c r="CQ104" s="790">
        <f t="shared" si="96"/>
        <v>0</v>
      </c>
      <c r="CR104" s="790">
        <f t="shared" si="96"/>
        <v>0</v>
      </c>
      <c r="CS104" s="790">
        <f t="shared" si="96"/>
        <v>0</v>
      </c>
      <c r="CT104" s="790">
        <f t="shared" si="96"/>
        <v>0</v>
      </c>
      <c r="CU104" s="790">
        <f t="shared" si="96"/>
        <v>0</v>
      </c>
      <c r="CV104" s="790">
        <f t="shared" si="96"/>
        <v>0</v>
      </c>
      <c r="CW104" s="790">
        <f t="shared" si="96"/>
        <v>0</v>
      </c>
      <c r="CX104" s="790">
        <f t="shared" si="96"/>
        <v>0</v>
      </c>
      <c r="CY104" s="790">
        <f t="shared" si="96"/>
        <v>0</v>
      </c>
      <c r="CZ104" s="790">
        <f t="shared" si="96"/>
        <v>0</v>
      </c>
      <c r="DA104" s="790">
        <f t="shared" si="96"/>
        <v>0</v>
      </c>
      <c r="DB104" s="790">
        <f t="shared" si="96"/>
        <v>0</v>
      </c>
      <c r="DC104" s="790">
        <f t="shared" si="96"/>
        <v>0</v>
      </c>
      <c r="DD104" s="790">
        <f t="shared" si="96"/>
        <v>0</v>
      </c>
      <c r="DE104" s="790">
        <f t="shared" si="96"/>
        <v>0</v>
      </c>
      <c r="DF104" s="790">
        <f t="shared" si="96"/>
        <v>0</v>
      </c>
      <c r="DG104" s="790">
        <f t="shared" si="96"/>
        <v>0</v>
      </c>
      <c r="DH104" s="790">
        <f t="shared" si="96"/>
        <v>0</v>
      </c>
      <c r="DI104" s="790">
        <f t="shared" si="96"/>
        <v>0</v>
      </c>
      <c r="DJ104" s="790">
        <f t="shared" si="96"/>
        <v>0</v>
      </c>
      <c r="DK104" s="790">
        <f t="shared" si="96"/>
        <v>0</v>
      </c>
      <c r="DL104" s="790">
        <f t="shared" si="96"/>
        <v>0</v>
      </c>
      <c r="DM104" s="790">
        <f t="shared" si="96"/>
        <v>0</v>
      </c>
      <c r="DN104" s="790">
        <f t="shared" si="96"/>
        <v>0</v>
      </c>
      <c r="DO104" s="790">
        <f t="shared" si="96"/>
        <v>0</v>
      </c>
      <c r="DP104" s="790">
        <f t="shared" si="96"/>
        <v>0</v>
      </c>
      <c r="DQ104" s="790">
        <f t="shared" si="96"/>
        <v>0</v>
      </c>
      <c r="DR104" s="790">
        <f t="shared" si="96"/>
        <v>0</v>
      </c>
      <c r="DS104" s="790">
        <f t="shared" si="96"/>
        <v>0</v>
      </c>
      <c r="DT104" s="790">
        <f t="shared" si="96"/>
        <v>0</v>
      </c>
      <c r="DU104" s="790">
        <f t="shared" si="96"/>
        <v>0</v>
      </c>
      <c r="DV104" s="790">
        <f t="shared" si="96"/>
        <v>0</v>
      </c>
      <c r="DW104" s="790">
        <f t="shared" si="96"/>
        <v>0</v>
      </c>
      <c r="DX104" s="790">
        <f t="shared" si="96"/>
        <v>0</v>
      </c>
      <c r="DY104" s="790">
        <f t="shared" si="96"/>
        <v>0</v>
      </c>
      <c r="DZ104" s="790">
        <f t="shared" si="96"/>
        <v>0</v>
      </c>
      <c r="EA104" s="790">
        <f t="shared" si="96"/>
        <v>0</v>
      </c>
      <c r="EB104" s="790">
        <f t="shared" si="96"/>
        <v>0</v>
      </c>
      <c r="EC104" s="790">
        <f t="shared" si="96"/>
        <v>0</v>
      </c>
      <c r="ED104" s="790">
        <f t="shared" ref="ED104:GO104" si="97">ED103+ED156</f>
        <v>0</v>
      </c>
      <c r="EE104" s="790">
        <f t="shared" si="97"/>
        <v>0</v>
      </c>
      <c r="EF104" s="790">
        <f t="shared" si="97"/>
        <v>0</v>
      </c>
      <c r="EG104" s="790">
        <f t="shared" si="97"/>
        <v>0</v>
      </c>
      <c r="EH104" s="790">
        <f t="shared" si="97"/>
        <v>0</v>
      </c>
      <c r="EI104" s="790">
        <f t="shared" si="97"/>
        <v>0</v>
      </c>
      <c r="EJ104" s="790">
        <f t="shared" si="97"/>
        <v>0</v>
      </c>
      <c r="EK104" s="790">
        <f t="shared" si="97"/>
        <v>0</v>
      </c>
      <c r="EL104" s="790">
        <f t="shared" si="97"/>
        <v>0</v>
      </c>
      <c r="EM104" s="790">
        <f t="shared" si="97"/>
        <v>0</v>
      </c>
      <c r="EN104" s="790">
        <f t="shared" si="97"/>
        <v>0</v>
      </c>
      <c r="EO104" s="790">
        <f t="shared" si="97"/>
        <v>0</v>
      </c>
      <c r="EP104" s="790">
        <f t="shared" si="97"/>
        <v>0</v>
      </c>
      <c r="EQ104" s="790">
        <f t="shared" si="97"/>
        <v>0</v>
      </c>
      <c r="ER104" s="790">
        <f t="shared" si="97"/>
        <v>0</v>
      </c>
      <c r="ES104" s="790">
        <f t="shared" si="97"/>
        <v>0</v>
      </c>
      <c r="ET104" s="790">
        <f t="shared" si="97"/>
        <v>0</v>
      </c>
      <c r="EU104" s="790">
        <f t="shared" si="97"/>
        <v>0</v>
      </c>
      <c r="EV104" s="790">
        <f t="shared" si="97"/>
        <v>0</v>
      </c>
      <c r="EW104" s="790">
        <f t="shared" si="97"/>
        <v>0</v>
      </c>
      <c r="EX104" s="790">
        <f t="shared" si="97"/>
        <v>0</v>
      </c>
      <c r="EY104" s="790">
        <f t="shared" si="97"/>
        <v>0</v>
      </c>
      <c r="EZ104" s="790">
        <f t="shared" si="97"/>
        <v>0</v>
      </c>
      <c r="FA104" s="790">
        <f t="shared" si="97"/>
        <v>0</v>
      </c>
      <c r="FB104" s="790">
        <f t="shared" si="97"/>
        <v>0</v>
      </c>
      <c r="FC104" s="790">
        <f t="shared" si="97"/>
        <v>0</v>
      </c>
      <c r="FD104" s="790">
        <f t="shared" si="97"/>
        <v>0</v>
      </c>
      <c r="FE104" s="790">
        <f t="shared" si="97"/>
        <v>0</v>
      </c>
      <c r="FF104" s="790">
        <f t="shared" si="97"/>
        <v>0</v>
      </c>
      <c r="FG104" s="790">
        <f t="shared" si="97"/>
        <v>0</v>
      </c>
      <c r="FH104" s="790">
        <f t="shared" si="97"/>
        <v>0</v>
      </c>
      <c r="FI104" s="790">
        <f t="shared" si="97"/>
        <v>0</v>
      </c>
      <c r="FJ104" s="790">
        <f t="shared" si="97"/>
        <v>0</v>
      </c>
      <c r="FK104" s="790">
        <f t="shared" si="97"/>
        <v>0</v>
      </c>
      <c r="FL104" s="790">
        <f t="shared" si="97"/>
        <v>0</v>
      </c>
      <c r="FM104" s="790">
        <f t="shared" si="97"/>
        <v>0</v>
      </c>
      <c r="FN104" s="790">
        <f t="shared" si="97"/>
        <v>0</v>
      </c>
      <c r="FO104" s="790">
        <f t="shared" si="97"/>
        <v>0</v>
      </c>
      <c r="FP104" s="790">
        <f t="shared" si="97"/>
        <v>0</v>
      </c>
      <c r="FQ104" s="790">
        <f t="shared" si="97"/>
        <v>0</v>
      </c>
      <c r="FR104" s="790">
        <f t="shared" si="97"/>
        <v>0</v>
      </c>
      <c r="FS104" s="790">
        <f t="shared" si="97"/>
        <v>0</v>
      </c>
      <c r="FT104" s="790">
        <f t="shared" si="97"/>
        <v>0</v>
      </c>
      <c r="FU104" s="790">
        <f t="shared" si="97"/>
        <v>0</v>
      </c>
      <c r="FV104" s="790">
        <f t="shared" si="97"/>
        <v>0</v>
      </c>
      <c r="FW104" s="790">
        <f t="shared" si="97"/>
        <v>0</v>
      </c>
      <c r="FX104" s="790">
        <f t="shared" si="97"/>
        <v>0</v>
      </c>
      <c r="FY104" s="790">
        <f t="shared" si="97"/>
        <v>0</v>
      </c>
      <c r="FZ104" s="790">
        <f t="shared" si="97"/>
        <v>0</v>
      </c>
      <c r="GA104" s="790">
        <f t="shared" si="97"/>
        <v>0</v>
      </c>
      <c r="GB104" s="790">
        <f t="shared" si="97"/>
        <v>0</v>
      </c>
      <c r="GC104" s="790">
        <f t="shared" si="97"/>
        <v>0</v>
      </c>
      <c r="GD104" s="790">
        <f t="shared" si="97"/>
        <v>0</v>
      </c>
      <c r="GE104" s="790">
        <f t="shared" si="97"/>
        <v>0</v>
      </c>
      <c r="GF104" s="790">
        <f t="shared" si="97"/>
        <v>0</v>
      </c>
      <c r="GG104" s="790">
        <f t="shared" si="97"/>
        <v>0</v>
      </c>
      <c r="GH104" s="790">
        <f t="shared" si="97"/>
        <v>0</v>
      </c>
      <c r="GI104" s="790">
        <f t="shared" si="97"/>
        <v>0</v>
      </c>
      <c r="GJ104" s="790">
        <f t="shared" si="97"/>
        <v>0</v>
      </c>
      <c r="GK104" s="790">
        <f t="shared" si="97"/>
        <v>0</v>
      </c>
      <c r="GL104" s="790">
        <f t="shared" si="97"/>
        <v>0</v>
      </c>
      <c r="GM104" s="790">
        <f t="shared" si="97"/>
        <v>0</v>
      </c>
      <c r="GN104" s="790">
        <f t="shared" si="97"/>
        <v>0</v>
      </c>
      <c r="GO104" s="790">
        <f t="shared" si="97"/>
        <v>0</v>
      </c>
      <c r="GP104" s="790">
        <f t="shared" ref="GP104:IL104" si="98">GP103+GP156</f>
        <v>0</v>
      </c>
      <c r="GQ104" s="790">
        <f t="shared" si="98"/>
        <v>0</v>
      </c>
      <c r="GR104" s="790">
        <f t="shared" si="98"/>
        <v>0</v>
      </c>
      <c r="GS104" s="790">
        <f t="shared" si="98"/>
        <v>0</v>
      </c>
      <c r="GT104" s="790">
        <f t="shared" si="98"/>
        <v>0</v>
      </c>
      <c r="GU104" s="790">
        <f t="shared" si="98"/>
        <v>0</v>
      </c>
      <c r="GV104" s="790">
        <f t="shared" si="98"/>
        <v>0</v>
      </c>
      <c r="GW104" s="790">
        <f t="shared" si="98"/>
        <v>0</v>
      </c>
      <c r="GX104" s="790">
        <f t="shared" si="98"/>
        <v>0</v>
      </c>
      <c r="GY104" s="790">
        <f t="shared" si="98"/>
        <v>0</v>
      </c>
      <c r="GZ104" s="790">
        <f t="shared" si="98"/>
        <v>0</v>
      </c>
      <c r="HA104" s="790">
        <f t="shared" si="98"/>
        <v>0</v>
      </c>
      <c r="HB104" s="790">
        <f t="shared" si="98"/>
        <v>0</v>
      </c>
      <c r="HC104" s="790">
        <f t="shared" si="98"/>
        <v>0</v>
      </c>
      <c r="HD104" s="790">
        <f t="shared" si="98"/>
        <v>0</v>
      </c>
      <c r="HE104" s="790">
        <f t="shared" si="98"/>
        <v>0</v>
      </c>
      <c r="HF104" s="790">
        <f t="shared" si="98"/>
        <v>0</v>
      </c>
      <c r="HG104" s="790">
        <f t="shared" si="98"/>
        <v>0</v>
      </c>
      <c r="HH104" s="790">
        <f t="shared" si="98"/>
        <v>0</v>
      </c>
      <c r="HI104" s="790">
        <f t="shared" si="98"/>
        <v>0</v>
      </c>
      <c r="HJ104" s="790">
        <f t="shared" si="98"/>
        <v>0</v>
      </c>
      <c r="HK104" s="790">
        <f t="shared" si="98"/>
        <v>0</v>
      </c>
      <c r="HL104" s="790">
        <f t="shared" si="98"/>
        <v>0</v>
      </c>
      <c r="HM104" s="790">
        <f t="shared" si="98"/>
        <v>0</v>
      </c>
      <c r="HN104" s="790">
        <f t="shared" si="98"/>
        <v>0</v>
      </c>
      <c r="HO104" s="790">
        <f t="shared" si="98"/>
        <v>0</v>
      </c>
      <c r="HP104" s="790">
        <f t="shared" si="98"/>
        <v>0</v>
      </c>
      <c r="HQ104" s="790">
        <f t="shared" si="98"/>
        <v>0</v>
      </c>
      <c r="HR104" s="790">
        <f t="shared" si="98"/>
        <v>0</v>
      </c>
      <c r="HS104" s="790">
        <f t="shared" si="98"/>
        <v>0</v>
      </c>
      <c r="HT104" s="790">
        <f t="shared" si="98"/>
        <v>0</v>
      </c>
      <c r="HU104" s="790">
        <f t="shared" si="98"/>
        <v>0</v>
      </c>
      <c r="HV104" s="790">
        <f t="shared" si="98"/>
        <v>0</v>
      </c>
      <c r="HW104" s="790">
        <f t="shared" si="98"/>
        <v>0</v>
      </c>
      <c r="HX104" s="790">
        <f t="shared" si="98"/>
        <v>0</v>
      </c>
      <c r="HY104" s="790">
        <f t="shared" si="98"/>
        <v>0</v>
      </c>
      <c r="HZ104" s="790">
        <f t="shared" si="98"/>
        <v>0</v>
      </c>
      <c r="IA104" s="790">
        <f t="shared" si="98"/>
        <v>0</v>
      </c>
      <c r="IB104" s="790">
        <f t="shared" si="98"/>
        <v>0</v>
      </c>
      <c r="IC104" s="790">
        <f t="shared" si="98"/>
        <v>0</v>
      </c>
      <c r="ID104" s="790">
        <f t="shared" si="98"/>
        <v>0</v>
      </c>
      <c r="IE104" s="790">
        <f t="shared" si="98"/>
        <v>0</v>
      </c>
      <c r="IF104" s="790">
        <f t="shared" si="98"/>
        <v>0</v>
      </c>
      <c r="IG104" s="790">
        <f t="shared" si="98"/>
        <v>0</v>
      </c>
      <c r="IH104" s="790">
        <f t="shared" si="98"/>
        <v>0</v>
      </c>
      <c r="II104" s="790">
        <f t="shared" si="98"/>
        <v>0</v>
      </c>
      <c r="IJ104" s="790">
        <f t="shared" si="98"/>
        <v>0</v>
      </c>
      <c r="IK104" s="790">
        <f t="shared" si="98"/>
        <v>0</v>
      </c>
      <c r="IL104" s="790">
        <f t="shared" si="98"/>
        <v>0</v>
      </c>
    </row>
    <row r="105" spans="1:246" s="790" customFormat="1">
      <c r="B105" s="790" t="s">
        <v>705</v>
      </c>
      <c r="D105" s="798">
        <f ca="1">IF(ISERROR((1+IRR(F105:IL105,0.01))^VLOOKUP(_WF_Periodicity,_WF_Period_lookup,2,FALSE)-1),0,(1+IRR(F105:IL105,0.01))^VLOOKUP(_WF_Periodicity,_WF_Period_lookup,2,FALSE)-1)</f>
        <v>0.30556331268646075</v>
      </c>
      <c r="E105" s="791">
        <f ca="1">SUM(F105:IL105)</f>
        <v>24246374.991950538</v>
      </c>
      <c r="F105" s="790">
        <f t="shared" ref="F105:BQ105" si="99">F104+F175</f>
        <v>0</v>
      </c>
      <c r="G105" s="790">
        <f t="shared" ca="1" si="99"/>
        <v>-3722742.1310907081</v>
      </c>
      <c r="H105" s="790">
        <f t="shared" ca="1" si="99"/>
        <v>-702483.38638499856</v>
      </c>
      <c r="I105" s="790">
        <f t="shared" ca="1" si="99"/>
        <v>-393301.66601161024</v>
      </c>
      <c r="J105" s="790">
        <f t="shared" ca="1" si="99"/>
        <v>-417274.44248333637</v>
      </c>
      <c r="K105" s="790">
        <f t="shared" ca="1" si="99"/>
        <v>-436961.50466934824</v>
      </c>
      <c r="L105" s="790">
        <f t="shared" ca="1" si="99"/>
        <v>-451154.28114107426</v>
      </c>
      <c r="M105" s="790">
        <f t="shared" ca="1" si="99"/>
        <v>-473052.77189851477</v>
      </c>
      <c r="N105" s="790">
        <f t="shared" ca="1" si="99"/>
        <v>-514946.05974232365</v>
      </c>
      <c r="O105" s="790">
        <f t="shared" ca="1" si="99"/>
        <v>-536724.88348623656</v>
      </c>
      <c r="P105" s="790">
        <f t="shared" ca="1" si="99"/>
        <v>-558456.88100746472</v>
      </c>
      <c r="Q105" s="790">
        <f t="shared" ca="1" si="99"/>
        <v>-156290.96491279895</v>
      </c>
      <c r="R105" s="790">
        <f t="shared" ca="1" si="99"/>
        <v>0</v>
      </c>
      <c r="S105" s="790">
        <f t="shared" ca="1" si="99"/>
        <v>0</v>
      </c>
      <c r="T105" s="790">
        <f t="shared" ca="1" si="99"/>
        <v>0</v>
      </c>
      <c r="U105" s="790">
        <f t="shared" ca="1" si="99"/>
        <v>0</v>
      </c>
      <c r="V105" s="790">
        <f t="shared" ca="1" si="99"/>
        <v>0</v>
      </c>
      <c r="W105" s="790">
        <f t="shared" ca="1" si="99"/>
        <v>0</v>
      </c>
      <c r="X105" s="790">
        <f t="shared" ca="1" si="99"/>
        <v>0</v>
      </c>
      <c r="Y105" s="790">
        <f t="shared" ca="1" si="99"/>
        <v>0</v>
      </c>
      <c r="Z105" s="790">
        <f t="shared" ca="1" si="99"/>
        <v>0</v>
      </c>
      <c r="AA105" s="790">
        <f t="shared" ca="1" si="99"/>
        <v>0</v>
      </c>
      <c r="AB105" s="790">
        <f t="shared" ca="1" si="99"/>
        <v>0</v>
      </c>
      <c r="AC105" s="790">
        <f t="shared" ca="1" si="99"/>
        <v>0</v>
      </c>
      <c r="AD105" s="790">
        <f t="shared" ca="1" si="99"/>
        <v>0</v>
      </c>
      <c r="AE105" s="790">
        <f t="shared" ca="1" si="99"/>
        <v>0</v>
      </c>
      <c r="AF105" s="790">
        <f t="shared" ca="1" si="99"/>
        <v>0</v>
      </c>
      <c r="AG105" s="790">
        <f t="shared" ca="1" si="99"/>
        <v>0</v>
      </c>
      <c r="AH105" s="790">
        <f t="shared" ca="1" si="99"/>
        <v>0</v>
      </c>
      <c r="AI105" s="790">
        <f t="shared" ca="1" si="99"/>
        <v>0</v>
      </c>
      <c r="AJ105" s="790">
        <f t="shared" ca="1" si="99"/>
        <v>0</v>
      </c>
      <c r="AK105" s="790">
        <f t="shared" ca="1" si="99"/>
        <v>0</v>
      </c>
      <c r="AL105" s="790">
        <f t="shared" ca="1" si="99"/>
        <v>42827.878508829388</v>
      </c>
      <c r="AM105" s="790">
        <f t="shared" ca="1" si="99"/>
        <v>38216.799553369536</v>
      </c>
      <c r="AN105" s="790">
        <f t="shared" ca="1" si="99"/>
        <v>37369.513314251592</v>
      </c>
      <c r="AO105" s="790">
        <f t="shared" ca="1" si="99"/>
        <v>37183.21429895566</v>
      </c>
      <c r="AP105" s="790">
        <f t="shared" ca="1" si="99"/>
        <v>36888.191445462202</v>
      </c>
      <c r="AQ105" s="790">
        <f t="shared" ca="1" si="99"/>
        <v>36596.889797794429</v>
      </c>
      <c r="AR105" s="790">
        <f t="shared" ca="1" si="99"/>
        <v>36317.884321803125</v>
      </c>
      <c r="AS105" s="790">
        <f t="shared" ca="1" si="99"/>
        <v>36034.159046802757</v>
      </c>
      <c r="AT105" s="790">
        <f t="shared" ca="1" si="99"/>
        <v>35765.609805562744</v>
      </c>
      <c r="AU105" s="790">
        <f t="shared" ca="1" si="99"/>
        <v>35491.37835864786</v>
      </c>
      <c r="AV105" s="790">
        <f t="shared" ca="1" si="99"/>
        <v>35244.584751280097</v>
      </c>
      <c r="AW105" s="790">
        <f t="shared" ca="1" si="99"/>
        <v>8144296.4328650031</v>
      </c>
      <c r="AX105" s="790">
        <f t="shared" ca="1" si="99"/>
        <v>66805.128183597131</v>
      </c>
      <c r="AY105" s="790">
        <f t="shared" ca="1" si="99"/>
        <v>66805.128183597131</v>
      </c>
      <c r="AZ105" s="790">
        <f t="shared" ca="1" si="99"/>
        <v>66805.128183597131</v>
      </c>
      <c r="BA105" s="790">
        <f t="shared" ca="1" si="99"/>
        <v>66805.128183597131</v>
      </c>
      <c r="BB105" s="790">
        <f t="shared" ca="1" si="99"/>
        <v>66805.128183597131</v>
      </c>
      <c r="BC105" s="790">
        <f t="shared" ca="1" si="99"/>
        <v>66805.128183597131</v>
      </c>
      <c r="BD105" s="790">
        <f t="shared" ca="1" si="99"/>
        <v>66805.128183597131</v>
      </c>
      <c r="BE105" s="790">
        <f t="shared" ca="1" si="99"/>
        <v>66805.128183597131</v>
      </c>
      <c r="BF105" s="790">
        <f t="shared" ca="1" si="99"/>
        <v>66805.128183597131</v>
      </c>
      <c r="BG105" s="790">
        <f t="shared" ca="1" si="99"/>
        <v>66805.128183597131</v>
      </c>
      <c r="BH105" s="790">
        <f t="shared" ca="1" si="99"/>
        <v>66805.128183597131</v>
      </c>
      <c r="BI105" s="790">
        <f t="shared" ca="1" si="99"/>
        <v>66805.128183597131</v>
      </c>
      <c r="BJ105" s="790">
        <f t="shared" ca="1" si="99"/>
        <v>72102.613870716305</v>
      </c>
      <c r="BK105" s="790">
        <f t="shared" ca="1" si="99"/>
        <v>72102.613870716305</v>
      </c>
      <c r="BL105" s="790">
        <f t="shared" ca="1" si="99"/>
        <v>72102.613870716305</v>
      </c>
      <c r="BM105" s="790">
        <f t="shared" ca="1" si="99"/>
        <v>72102.613870716305</v>
      </c>
      <c r="BN105" s="790">
        <f t="shared" ca="1" si="99"/>
        <v>72102.613870716305</v>
      </c>
      <c r="BO105" s="790">
        <f t="shared" ca="1" si="99"/>
        <v>72102.613870716305</v>
      </c>
      <c r="BP105" s="790">
        <f t="shared" ca="1" si="99"/>
        <v>72102.613870716305</v>
      </c>
      <c r="BQ105" s="790">
        <f t="shared" ca="1" si="99"/>
        <v>72102.613870716305</v>
      </c>
      <c r="BR105" s="790">
        <f t="shared" ref="BR105:EC105" ca="1" si="100">BR104+BR175</f>
        <v>72102.613870716305</v>
      </c>
      <c r="BS105" s="790">
        <f t="shared" ca="1" si="100"/>
        <v>72102.613870716305</v>
      </c>
      <c r="BT105" s="790">
        <f t="shared" ca="1" si="100"/>
        <v>72102.613870716305</v>
      </c>
      <c r="BU105" s="790">
        <f t="shared" ca="1" si="100"/>
        <v>72102.613870716305</v>
      </c>
      <c r="BV105" s="790">
        <f t="shared" ca="1" si="100"/>
        <v>77565.996837719082</v>
      </c>
      <c r="BW105" s="790">
        <f t="shared" ca="1" si="100"/>
        <v>77565.996837719082</v>
      </c>
      <c r="BX105" s="790">
        <f t="shared" ca="1" si="100"/>
        <v>77565.996837719082</v>
      </c>
      <c r="BY105" s="790">
        <f t="shared" ca="1" si="100"/>
        <v>77565.996837719082</v>
      </c>
      <c r="BZ105" s="790">
        <f t="shared" ca="1" si="100"/>
        <v>77565.996837719082</v>
      </c>
      <c r="CA105" s="790">
        <f t="shared" ca="1" si="100"/>
        <v>77565.996837719082</v>
      </c>
      <c r="CB105" s="790">
        <f t="shared" ca="1" si="100"/>
        <v>77565.996837719082</v>
      </c>
      <c r="CC105" s="790">
        <f t="shared" ca="1" si="100"/>
        <v>77565.996837719082</v>
      </c>
      <c r="CD105" s="790">
        <f t="shared" ca="1" si="100"/>
        <v>77565.996837719082</v>
      </c>
      <c r="CE105" s="790">
        <f t="shared" ca="1" si="100"/>
        <v>77565.996837719082</v>
      </c>
      <c r="CF105" s="790">
        <f t="shared" ca="1" si="100"/>
        <v>77565.996837719082</v>
      </c>
      <c r="CG105" s="790">
        <f t="shared" ca="1" si="100"/>
        <v>21537412.558844522</v>
      </c>
      <c r="CH105" s="790">
        <f t="shared" si="100"/>
        <v>0</v>
      </c>
      <c r="CI105" s="790">
        <f t="shared" si="100"/>
        <v>0</v>
      </c>
      <c r="CJ105" s="790">
        <f t="shared" si="100"/>
        <v>0</v>
      </c>
      <c r="CK105" s="790">
        <f t="shared" si="100"/>
        <v>0</v>
      </c>
      <c r="CL105" s="790">
        <f t="shared" si="100"/>
        <v>0</v>
      </c>
      <c r="CM105" s="790">
        <f t="shared" si="100"/>
        <v>0</v>
      </c>
      <c r="CN105" s="790">
        <f t="shared" si="100"/>
        <v>0</v>
      </c>
      <c r="CO105" s="790">
        <f t="shared" si="100"/>
        <v>0</v>
      </c>
      <c r="CP105" s="790">
        <f t="shared" si="100"/>
        <v>0</v>
      </c>
      <c r="CQ105" s="790">
        <f t="shared" si="100"/>
        <v>0</v>
      </c>
      <c r="CR105" s="790">
        <f t="shared" si="100"/>
        <v>0</v>
      </c>
      <c r="CS105" s="790">
        <f t="shared" si="100"/>
        <v>0</v>
      </c>
      <c r="CT105" s="790">
        <f t="shared" si="100"/>
        <v>0</v>
      </c>
      <c r="CU105" s="790">
        <f t="shared" si="100"/>
        <v>0</v>
      </c>
      <c r="CV105" s="790">
        <f t="shared" si="100"/>
        <v>0</v>
      </c>
      <c r="CW105" s="790">
        <f t="shared" si="100"/>
        <v>0</v>
      </c>
      <c r="CX105" s="790">
        <f t="shared" si="100"/>
        <v>0</v>
      </c>
      <c r="CY105" s="790">
        <f t="shared" si="100"/>
        <v>0</v>
      </c>
      <c r="CZ105" s="790">
        <f t="shared" si="100"/>
        <v>0</v>
      </c>
      <c r="DA105" s="790">
        <f t="shared" si="100"/>
        <v>0</v>
      </c>
      <c r="DB105" s="790">
        <f t="shared" si="100"/>
        <v>0</v>
      </c>
      <c r="DC105" s="790">
        <f t="shared" si="100"/>
        <v>0</v>
      </c>
      <c r="DD105" s="790">
        <f t="shared" si="100"/>
        <v>0</v>
      </c>
      <c r="DE105" s="790">
        <f t="shared" si="100"/>
        <v>0</v>
      </c>
      <c r="DF105" s="790">
        <f t="shared" si="100"/>
        <v>0</v>
      </c>
      <c r="DG105" s="790">
        <f t="shared" si="100"/>
        <v>0</v>
      </c>
      <c r="DH105" s="790">
        <f t="shared" si="100"/>
        <v>0</v>
      </c>
      <c r="DI105" s="790">
        <f t="shared" si="100"/>
        <v>0</v>
      </c>
      <c r="DJ105" s="790">
        <f t="shared" si="100"/>
        <v>0</v>
      </c>
      <c r="DK105" s="790">
        <f t="shared" si="100"/>
        <v>0</v>
      </c>
      <c r="DL105" s="790">
        <f t="shared" si="100"/>
        <v>0</v>
      </c>
      <c r="DM105" s="790">
        <f t="shared" si="100"/>
        <v>0</v>
      </c>
      <c r="DN105" s="790">
        <f t="shared" si="100"/>
        <v>0</v>
      </c>
      <c r="DO105" s="790">
        <f t="shared" si="100"/>
        <v>0</v>
      </c>
      <c r="DP105" s="790">
        <f t="shared" si="100"/>
        <v>0</v>
      </c>
      <c r="DQ105" s="790">
        <f t="shared" si="100"/>
        <v>0</v>
      </c>
      <c r="DR105" s="790">
        <f t="shared" si="100"/>
        <v>0</v>
      </c>
      <c r="DS105" s="790">
        <f t="shared" si="100"/>
        <v>0</v>
      </c>
      <c r="DT105" s="790">
        <f t="shared" si="100"/>
        <v>0</v>
      </c>
      <c r="DU105" s="790">
        <f t="shared" si="100"/>
        <v>0</v>
      </c>
      <c r="DV105" s="790">
        <f t="shared" si="100"/>
        <v>0</v>
      </c>
      <c r="DW105" s="790">
        <f t="shared" si="100"/>
        <v>0</v>
      </c>
      <c r="DX105" s="790">
        <f t="shared" si="100"/>
        <v>0</v>
      </c>
      <c r="DY105" s="790">
        <f t="shared" si="100"/>
        <v>0</v>
      </c>
      <c r="DZ105" s="790">
        <f t="shared" si="100"/>
        <v>0</v>
      </c>
      <c r="EA105" s="790">
        <f t="shared" si="100"/>
        <v>0</v>
      </c>
      <c r="EB105" s="790">
        <f t="shared" si="100"/>
        <v>0</v>
      </c>
      <c r="EC105" s="790">
        <f t="shared" si="100"/>
        <v>0</v>
      </c>
      <c r="ED105" s="790">
        <f t="shared" ref="ED105:GO105" si="101">ED104+ED175</f>
        <v>0</v>
      </c>
      <c r="EE105" s="790">
        <f t="shared" si="101"/>
        <v>0</v>
      </c>
      <c r="EF105" s="790">
        <f t="shared" si="101"/>
        <v>0</v>
      </c>
      <c r="EG105" s="790">
        <f t="shared" si="101"/>
        <v>0</v>
      </c>
      <c r="EH105" s="790">
        <f t="shared" si="101"/>
        <v>0</v>
      </c>
      <c r="EI105" s="790">
        <f t="shared" si="101"/>
        <v>0</v>
      </c>
      <c r="EJ105" s="790">
        <f t="shared" si="101"/>
        <v>0</v>
      </c>
      <c r="EK105" s="790">
        <f t="shared" si="101"/>
        <v>0</v>
      </c>
      <c r="EL105" s="790">
        <f t="shared" si="101"/>
        <v>0</v>
      </c>
      <c r="EM105" s="790">
        <f t="shared" si="101"/>
        <v>0</v>
      </c>
      <c r="EN105" s="790">
        <f t="shared" si="101"/>
        <v>0</v>
      </c>
      <c r="EO105" s="790">
        <f t="shared" si="101"/>
        <v>0</v>
      </c>
      <c r="EP105" s="790">
        <f t="shared" si="101"/>
        <v>0</v>
      </c>
      <c r="EQ105" s="790">
        <f t="shared" si="101"/>
        <v>0</v>
      </c>
      <c r="ER105" s="790">
        <f t="shared" si="101"/>
        <v>0</v>
      </c>
      <c r="ES105" s="790">
        <f t="shared" si="101"/>
        <v>0</v>
      </c>
      <c r="ET105" s="790">
        <f t="shared" si="101"/>
        <v>0</v>
      </c>
      <c r="EU105" s="790">
        <f t="shared" si="101"/>
        <v>0</v>
      </c>
      <c r="EV105" s="790">
        <f t="shared" si="101"/>
        <v>0</v>
      </c>
      <c r="EW105" s="790">
        <f t="shared" si="101"/>
        <v>0</v>
      </c>
      <c r="EX105" s="790">
        <f t="shared" si="101"/>
        <v>0</v>
      </c>
      <c r="EY105" s="790">
        <f t="shared" si="101"/>
        <v>0</v>
      </c>
      <c r="EZ105" s="790">
        <f t="shared" si="101"/>
        <v>0</v>
      </c>
      <c r="FA105" s="790">
        <f t="shared" si="101"/>
        <v>0</v>
      </c>
      <c r="FB105" s="790">
        <f t="shared" si="101"/>
        <v>0</v>
      </c>
      <c r="FC105" s="790">
        <f t="shared" si="101"/>
        <v>0</v>
      </c>
      <c r="FD105" s="790">
        <f t="shared" si="101"/>
        <v>0</v>
      </c>
      <c r="FE105" s="790">
        <f t="shared" si="101"/>
        <v>0</v>
      </c>
      <c r="FF105" s="790">
        <f t="shared" si="101"/>
        <v>0</v>
      </c>
      <c r="FG105" s="790">
        <f t="shared" si="101"/>
        <v>0</v>
      </c>
      <c r="FH105" s="790">
        <f t="shared" si="101"/>
        <v>0</v>
      </c>
      <c r="FI105" s="790">
        <f t="shared" si="101"/>
        <v>0</v>
      </c>
      <c r="FJ105" s="790">
        <f t="shared" si="101"/>
        <v>0</v>
      </c>
      <c r="FK105" s="790">
        <f t="shared" si="101"/>
        <v>0</v>
      </c>
      <c r="FL105" s="790">
        <f t="shared" si="101"/>
        <v>0</v>
      </c>
      <c r="FM105" s="790">
        <f t="shared" si="101"/>
        <v>0</v>
      </c>
      <c r="FN105" s="790">
        <f t="shared" si="101"/>
        <v>0</v>
      </c>
      <c r="FO105" s="790">
        <f t="shared" si="101"/>
        <v>0</v>
      </c>
      <c r="FP105" s="790">
        <f t="shared" si="101"/>
        <v>0</v>
      </c>
      <c r="FQ105" s="790">
        <f t="shared" si="101"/>
        <v>0</v>
      </c>
      <c r="FR105" s="790">
        <f t="shared" si="101"/>
        <v>0</v>
      </c>
      <c r="FS105" s="790">
        <f t="shared" si="101"/>
        <v>0</v>
      </c>
      <c r="FT105" s="790">
        <f t="shared" si="101"/>
        <v>0</v>
      </c>
      <c r="FU105" s="790">
        <f t="shared" si="101"/>
        <v>0</v>
      </c>
      <c r="FV105" s="790">
        <f t="shared" si="101"/>
        <v>0</v>
      </c>
      <c r="FW105" s="790">
        <f t="shared" si="101"/>
        <v>0</v>
      </c>
      <c r="FX105" s="790">
        <f t="shared" si="101"/>
        <v>0</v>
      </c>
      <c r="FY105" s="790">
        <f t="shared" si="101"/>
        <v>0</v>
      </c>
      <c r="FZ105" s="790">
        <f t="shared" si="101"/>
        <v>0</v>
      </c>
      <c r="GA105" s="790">
        <f t="shared" si="101"/>
        <v>0</v>
      </c>
      <c r="GB105" s="790">
        <f t="shared" si="101"/>
        <v>0</v>
      </c>
      <c r="GC105" s="790">
        <f t="shared" si="101"/>
        <v>0</v>
      </c>
      <c r="GD105" s="790">
        <f t="shared" si="101"/>
        <v>0</v>
      </c>
      <c r="GE105" s="790">
        <f t="shared" si="101"/>
        <v>0</v>
      </c>
      <c r="GF105" s="790">
        <f t="shared" si="101"/>
        <v>0</v>
      </c>
      <c r="GG105" s="790">
        <f t="shared" si="101"/>
        <v>0</v>
      </c>
      <c r="GH105" s="790">
        <f t="shared" si="101"/>
        <v>0</v>
      </c>
      <c r="GI105" s="790">
        <f t="shared" si="101"/>
        <v>0</v>
      </c>
      <c r="GJ105" s="790">
        <f t="shared" si="101"/>
        <v>0</v>
      </c>
      <c r="GK105" s="790">
        <f t="shared" si="101"/>
        <v>0</v>
      </c>
      <c r="GL105" s="790">
        <f t="shared" si="101"/>
        <v>0</v>
      </c>
      <c r="GM105" s="790">
        <f t="shared" si="101"/>
        <v>0</v>
      </c>
      <c r="GN105" s="790">
        <f t="shared" si="101"/>
        <v>0</v>
      </c>
      <c r="GO105" s="790">
        <f t="shared" si="101"/>
        <v>0</v>
      </c>
      <c r="GP105" s="790">
        <f t="shared" ref="GP105:IL105" si="102">GP104+GP175</f>
        <v>0</v>
      </c>
      <c r="GQ105" s="790">
        <f t="shared" si="102"/>
        <v>0</v>
      </c>
      <c r="GR105" s="790">
        <f t="shared" si="102"/>
        <v>0</v>
      </c>
      <c r="GS105" s="790">
        <f t="shared" si="102"/>
        <v>0</v>
      </c>
      <c r="GT105" s="790">
        <f t="shared" si="102"/>
        <v>0</v>
      </c>
      <c r="GU105" s="790">
        <f t="shared" si="102"/>
        <v>0</v>
      </c>
      <c r="GV105" s="790">
        <f t="shared" si="102"/>
        <v>0</v>
      </c>
      <c r="GW105" s="790">
        <f t="shared" si="102"/>
        <v>0</v>
      </c>
      <c r="GX105" s="790">
        <f t="shared" si="102"/>
        <v>0</v>
      </c>
      <c r="GY105" s="790">
        <f t="shared" si="102"/>
        <v>0</v>
      </c>
      <c r="GZ105" s="790">
        <f t="shared" si="102"/>
        <v>0</v>
      </c>
      <c r="HA105" s="790">
        <f t="shared" si="102"/>
        <v>0</v>
      </c>
      <c r="HB105" s="790">
        <f t="shared" si="102"/>
        <v>0</v>
      </c>
      <c r="HC105" s="790">
        <f t="shared" si="102"/>
        <v>0</v>
      </c>
      <c r="HD105" s="790">
        <f t="shared" si="102"/>
        <v>0</v>
      </c>
      <c r="HE105" s="790">
        <f t="shared" si="102"/>
        <v>0</v>
      </c>
      <c r="HF105" s="790">
        <f t="shared" si="102"/>
        <v>0</v>
      </c>
      <c r="HG105" s="790">
        <f t="shared" si="102"/>
        <v>0</v>
      </c>
      <c r="HH105" s="790">
        <f t="shared" si="102"/>
        <v>0</v>
      </c>
      <c r="HI105" s="790">
        <f t="shared" si="102"/>
        <v>0</v>
      </c>
      <c r="HJ105" s="790">
        <f t="shared" si="102"/>
        <v>0</v>
      </c>
      <c r="HK105" s="790">
        <f t="shared" si="102"/>
        <v>0</v>
      </c>
      <c r="HL105" s="790">
        <f t="shared" si="102"/>
        <v>0</v>
      </c>
      <c r="HM105" s="790">
        <f t="shared" si="102"/>
        <v>0</v>
      </c>
      <c r="HN105" s="790">
        <f t="shared" si="102"/>
        <v>0</v>
      </c>
      <c r="HO105" s="790">
        <f t="shared" si="102"/>
        <v>0</v>
      </c>
      <c r="HP105" s="790">
        <f t="shared" si="102"/>
        <v>0</v>
      </c>
      <c r="HQ105" s="790">
        <f t="shared" si="102"/>
        <v>0</v>
      </c>
      <c r="HR105" s="790">
        <f t="shared" si="102"/>
        <v>0</v>
      </c>
      <c r="HS105" s="790">
        <f t="shared" si="102"/>
        <v>0</v>
      </c>
      <c r="HT105" s="790">
        <f t="shared" si="102"/>
        <v>0</v>
      </c>
      <c r="HU105" s="790">
        <f t="shared" si="102"/>
        <v>0</v>
      </c>
      <c r="HV105" s="790">
        <f t="shared" si="102"/>
        <v>0</v>
      </c>
      <c r="HW105" s="790">
        <f t="shared" si="102"/>
        <v>0</v>
      </c>
      <c r="HX105" s="790">
        <f t="shared" si="102"/>
        <v>0</v>
      </c>
      <c r="HY105" s="790">
        <f t="shared" si="102"/>
        <v>0</v>
      </c>
      <c r="HZ105" s="790">
        <f t="shared" si="102"/>
        <v>0</v>
      </c>
      <c r="IA105" s="790">
        <f t="shared" si="102"/>
        <v>0</v>
      </c>
      <c r="IB105" s="790">
        <f t="shared" si="102"/>
        <v>0</v>
      </c>
      <c r="IC105" s="790">
        <f t="shared" si="102"/>
        <v>0</v>
      </c>
      <c r="ID105" s="790">
        <f t="shared" si="102"/>
        <v>0</v>
      </c>
      <c r="IE105" s="790">
        <f t="shared" si="102"/>
        <v>0</v>
      </c>
      <c r="IF105" s="790">
        <f t="shared" si="102"/>
        <v>0</v>
      </c>
      <c r="IG105" s="790">
        <f t="shared" si="102"/>
        <v>0</v>
      </c>
      <c r="IH105" s="790">
        <f t="shared" si="102"/>
        <v>0</v>
      </c>
      <c r="II105" s="790">
        <f t="shared" si="102"/>
        <v>0</v>
      </c>
      <c r="IJ105" s="790">
        <f t="shared" si="102"/>
        <v>0</v>
      </c>
      <c r="IK105" s="790">
        <f t="shared" si="102"/>
        <v>0</v>
      </c>
      <c r="IL105" s="790">
        <f t="shared" si="102"/>
        <v>0</v>
      </c>
    </row>
    <row r="106" spans="1:246" s="790" customFormat="1">
      <c r="B106" s="790" t="s">
        <v>633</v>
      </c>
      <c r="D106" s="798">
        <f ca="1">IF(ISERROR((1+IRR(F106:IL106,0.01))^VLOOKUP(_WF_Periodicity,_WF_Period_lookup,2,FALSE)-1),0,(1+IRR(F106:IL106,0.01))^VLOOKUP(_WF_Periodicity,_WF_Period_lookup,2,FALSE)-1)</f>
        <v>0.47469109631388862</v>
      </c>
      <c r="E106" s="791">
        <f ca="1">SUM(F106:IL106)</f>
        <v>66017412.158482596</v>
      </c>
      <c r="F106" s="790">
        <f t="shared" ref="F106:BQ106" si="103">F105+F182</f>
        <v>0</v>
      </c>
      <c r="G106" s="790">
        <f t="shared" ca="1" si="103"/>
        <v>-3722742.1310907081</v>
      </c>
      <c r="H106" s="790">
        <f t="shared" ca="1" si="103"/>
        <v>-702483.38638499856</v>
      </c>
      <c r="I106" s="790">
        <f t="shared" ca="1" si="103"/>
        <v>-393301.66601161024</v>
      </c>
      <c r="J106" s="790">
        <f t="shared" ca="1" si="103"/>
        <v>-417274.44248333637</v>
      </c>
      <c r="K106" s="790">
        <f t="shared" ca="1" si="103"/>
        <v>-436961.50466934824</v>
      </c>
      <c r="L106" s="790">
        <f t="shared" ca="1" si="103"/>
        <v>-451154.28114107426</v>
      </c>
      <c r="M106" s="790">
        <f t="shared" ca="1" si="103"/>
        <v>-473052.77189851477</v>
      </c>
      <c r="N106" s="790">
        <f t="shared" ca="1" si="103"/>
        <v>-514946.05974232365</v>
      </c>
      <c r="O106" s="790">
        <f t="shared" ca="1" si="103"/>
        <v>-536724.88348623656</v>
      </c>
      <c r="P106" s="790">
        <f t="shared" ca="1" si="103"/>
        <v>-558456.88100746472</v>
      </c>
      <c r="Q106" s="790">
        <f t="shared" ca="1" si="103"/>
        <v>-156290.96491279895</v>
      </c>
      <c r="R106" s="790">
        <f t="shared" ca="1" si="103"/>
        <v>0</v>
      </c>
      <c r="S106" s="790">
        <f t="shared" ca="1" si="103"/>
        <v>0</v>
      </c>
      <c r="T106" s="790">
        <f t="shared" ca="1" si="103"/>
        <v>0</v>
      </c>
      <c r="U106" s="790">
        <f t="shared" ca="1" si="103"/>
        <v>0</v>
      </c>
      <c r="V106" s="790">
        <f t="shared" ca="1" si="103"/>
        <v>0</v>
      </c>
      <c r="W106" s="790">
        <f t="shared" ca="1" si="103"/>
        <v>0</v>
      </c>
      <c r="X106" s="790">
        <f t="shared" ca="1" si="103"/>
        <v>0</v>
      </c>
      <c r="Y106" s="790">
        <f t="shared" ca="1" si="103"/>
        <v>0</v>
      </c>
      <c r="Z106" s="790">
        <f t="shared" ca="1" si="103"/>
        <v>0</v>
      </c>
      <c r="AA106" s="790">
        <f t="shared" ca="1" si="103"/>
        <v>0</v>
      </c>
      <c r="AB106" s="790">
        <f t="shared" ca="1" si="103"/>
        <v>0</v>
      </c>
      <c r="AC106" s="790">
        <f t="shared" ca="1" si="103"/>
        <v>0</v>
      </c>
      <c r="AD106" s="790">
        <f t="shared" ca="1" si="103"/>
        <v>0</v>
      </c>
      <c r="AE106" s="790">
        <f t="shared" ca="1" si="103"/>
        <v>0</v>
      </c>
      <c r="AF106" s="790">
        <f t="shared" ca="1" si="103"/>
        <v>0</v>
      </c>
      <c r="AG106" s="790">
        <f t="shared" ca="1" si="103"/>
        <v>0</v>
      </c>
      <c r="AH106" s="790">
        <f t="shared" ca="1" si="103"/>
        <v>0</v>
      </c>
      <c r="AI106" s="790">
        <f t="shared" ca="1" si="103"/>
        <v>0</v>
      </c>
      <c r="AJ106" s="790">
        <f t="shared" ca="1" si="103"/>
        <v>0</v>
      </c>
      <c r="AK106" s="790">
        <f t="shared" ca="1" si="103"/>
        <v>0</v>
      </c>
      <c r="AL106" s="790">
        <f t="shared" ca="1" si="103"/>
        <v>42827.878508829388</v>
      </c>
      <c r="AM106" s="790">
        <f t="shared" ca="1" si="103"/>
        <v>38216.799553369536</v>
      </c>
      <c r="AN106" s="790">
        <f t="shared" ca="1" si="103"/>
        <v>37369.513314251592</v>
      </c>
      <c r="AO106" s="790">
        <f t="shared" ca="1" si="103"/>
        <v>37183.21429895566</v>
      </c>
      <c r="AP106" s="790">
        <f t="shared" ca="1" si="103"/>
        <v>36888.191445462202</v>
      </c>
      <c r="AQ106" s="790">
        <f t="shared" ca="1" si="103"/>
        <v>36596.889797794429</v>
      </c>
      <c r="AR106" s="790">
        <f t="shared" ca="1" si="103"/>
        <v>36317.884321803125</v>
      </c>
      <c r="AS106" s="790">
        <f t="shared" ca="1" si="103"/>
        <v>36034.159046802757</v>
      </c>
      <c r="AT106" s="790">
        <f t="shared" ca="1" si="103"/>
        <v>35765.609805562744</v>
      </c>
      <c r="AU106" s="790">
        <f t="shared" ca="1" si="103"/>
        <v>35491.37835864786</v>
      </c>
      <c r="AV106" s="790">
        <f t="shared" ca="1" si="103"/>
        <v>35244.584751280097</v>
      </c>
      <c r="AW106" s="790">
        <f t="shared" ca="1" si="103"/>
        <v>8144296.4328650031</v>
      </c>
      <c r="AX106" s="790">
        <f t="shared" ca="1" si="103"/>
        <v>66805.128183597131</v>
      </c>
      <c r="AY106" s="790">
        <f t="shared" ca="1" si="103"/>
        <v>66805.128183597131</v>
      </c>
      <c r="AZ106" s="790">
        <f t="shared" ca="1" si="103"/>
        <v>66805.128183597131</v>
      </c>
      <c r="BA106" s="790">
        <f t="shared" ca="1" si="103"/>
        <v>66805.128183597131</v>
      </c>
      <c r="BB106" s="790">
        <f t="shared" ca="1" si="103"/>
        <v>66805.128183597131</v>
      </c>
      <c r="BC106" s="790">
        <f t="shared" ca="1" si="103"/>
        <v>66805.128183597131</v>
      </c>
      <c r="BD106" s="790">
        <f t="shared" ca="1" si="103"/>
        <v>66805.128183597131</v>
      </c>
      <c r="BE106" s="790">
        <f t="shared" ca="1" si="103"/>
        <v>66805.128183597131</v>
      </c>
      <c r="BF106" s="790">
        <f t="shared" ca="1" si="103"/>
        <v>66805.128183597131</v>
      </c>
      <c r="BG106" s="790">
        <f t="shared" ca="1" si="103"/>
        <v>66805.128183597131</v>
      </c>
      <c r="BH106" s="790">
        <f t="shared" ca="1" si="103"/>
        <v>66805.128183597131</v>
      </c>
      <c r="BI106" s="790">
        <f t="shared" ca="1" si="103"/>
        <v>66805.128183597131</v>
      </c>
      <c r="BJ106" s="790">
        <f t="shared" ca="1" si="103"/>
        <v>72102.613870716305</v>
      </c>
      <c r="BK106" s="790">
        <f t="shared" ca="1" si="103"/>
        <v>72102.613870716305</v>
      </c>
      <c r="BL106" s="790">
        <f t="shared" ca="1" si="103"/>
        <v>72102.613870716305</v>
      </c>
      <c r="BM106" s="790">
        <f t="shared" ca="1" si="103"/>
        <v>72102.613870716305</v>
      </c>
      <c r="BN106" s="790">
        <f t="shared" ca="1" si="103"/>
        <v>72102.613870716305</v>
      </c>
      <c r="BO106" s="790">
        <f t="shared" ca="1" si="103"/>
        <v>72102.613870716305</v>
      </c>
      <c r="BP106" s="790">
        <f t="shared" ca="1" si="103"/>
        <v>72102.613870716305</v>
      </c>
      <c r="BQ106" s="790">
        <f t="shared" ca="1" si="103"/>
        <v>72102.613870716305</v>
      </c>
      <c r="BR106" s="790">
        <f t="shared" ref="BR106:EC106" ca="1" si="104">BR105+BR182</f>
        <v>72102.613870716305</v>
      </c>
      <c r="BS106" s="790">
        <f t="shared" ca="1" si="104"/>
        <v>72102.613870716305</v>
      </c>
      <c r="BT106" s="790">
        <f t="shared" ca="1" si="104"/>
        <v>72102.613870716305</v>
      </c>
      <c r="BU106" s="790">
        <f t="shared" ca="1" si="104"/>
        <v>72102.613870716305</v>
      </c>
      <c r="BV106" s="790">
        <f t="shared" ca="1" si="104"/>
        <v>77565.996837719082</v>
      </c>
      <c r="BW106" s="790">
        <f t="shared" ca="1" si="104"/>
        <v>77565.996837719082</v>
      </c>
      <c r="BX106" s="790">
        <f t="shared" ca="1" si="104"/>
        <v>77565.996837719082</v>
      </c>
      <c r="BY106" s="790">
        <f t="shared" ca="1" si="104"/>
        <v>77565.996837719082</v>
      </c>
      <c r="BZ106" s="790">
        <f t="shared" ca="1" si="104"/>
        <v>77565.996837719082</v>
      </c>
      <c r="CA106" s="790">
        <f t="shared" ca="1" si="104"/>
        <v>77565.996837719082</v>
      </c>
      <c r="CB106" s="790">
        <f t="shared" ca="1" si="104"/>
        <v>77565.996837719082</v>
      </c>
      <c r="CC106" s="790">
        <f t="shared" ca="1" si="104"/>
        <v>77565.996837719082</v>
      </c>
      <c r="CD106" s="790">
        <f t="shared" ca="1" si="104"/>
        <v>77565.996837719082</v>
      </c>
      <c r="CE106" s="790">
        <f t="shared" ca="1" si="104"/>
        <v>77565.996837719082</v>
      </c>
      <c r="CF106" s="790">
        <f t="shared" ca="1" si="104"/>
        <v>77565.996837719082</v>
      </c>
      <c r="CG106" s="790">
        <f t="shared" ca="1" si="104"/>
        <v>63308449.725376576</v>
      </c>
      <c r="CH106" s="790">
        <f t="shared" si="104"/>
        <v>0</v>
      </c>
      <c r="CI106" s="790">
        <f t="shared" si="104"/>
        <v>0</v>
      </c>
      <c r="CJ106" s="790">
        <f t="shared" si="104"/>
        <v>0</v>
      </c>
      <c r="CK106" s="790">
        <f t="shared" si="104"/>
        <v>0</v>
      </c>
      <c r="CL106" s="790">
        <f t="shared" si="104"/>
        <v>0</v>
      </c>
      <c r="CM106" s="790">
        <f t="shared" si="104"/>
        <v>0</v>
      </c>
      <c r="CN106" s="790">
        <f t="shared" si="104"/>
        <v>0</v>
      </c>
      <c r="CO106" s="790">
        <f t="shared" si="104"/>
        <v>0</v>
      </c>
      <c r="CP106" s="790">
        <f t="shared" si="104"/>
        <v>0</v>
      </c>
      <c r="CQ106" s="790">
        <f t="shared" si="104"/>
        <v>0</v>
      </c>
      <c r="CR106" s="790">
        <f t="shared" si="104"/>
        <v>0</v>
      </c>
      <c r="CS106" s="790">
        <f t="shared" si="104"/>
        <v>0</v>
      </c>
      <c r="CT106" s="790">
        <f t="shared" si="104"/>
        <v>0</v>
      </c>
      <c r="CU106" s="790">
        <f t="shared" si="104"/>
        <v>0</v>
      </c>
      <c r="CV106" s="790">
        <f t="shared" si="104"/>
        <v>0</v>
      </c>
      <c r="CW106" s="790">
        <f t="shared" si="104"/>
        <v>0</v>
      </c>
      <c r="CX106" s="790">
        <f t="shared" si="104"/>
        <v>0</v>
      </c>
      <c r="CY106" s="790">
        <f t="shared" si="104"/>
        <v>0</v>
      </c>
      <c r="CZ106" s="790">
        <f t="shared" si="104"/>
        <v>0</v>
      </c>
      <c r="DA106" s="790">
        <f t="shared" si="104"/>
        <v>0</v>
      </c>
      <c r="DB106" s="790">
        <f t="shared" si="104"/>
        <v>0</v>
      </c>
      <c r="DC106" s="790">
        <f t="shared" si="104"/>
        <v>0</v>
      </c>
      <c r="DD106" s="790">
        <f t="shared" si="104"/>
        <v>0</v>
      </c>
      <c r="DE106" s="790">
        <f t="shared" si="104"/>
        <v>0</v>
      </c>
      <c r="DF106" s="790">
        <f t="shared" si="104"/>
        <v>0</v>
      </c>
      <c r="DG106" s="790">
        <f t="shared" si="104"/>
        <v>0</v>
      </c>
      <c r="DH106" s="790">
        <f t="shared" si="104"/>
        <v>0</v>
      </c>
      <c r="DI106" s="790">
        <f t="shared" si="104"/>
        <v>0</v>
      </c>
      <c r="DJ106" s="790">
        <f t="shared" si="104"/>
        <v>0</v>
      </c>
      <c r="DK106" s="790">
        <f t="shared" si="104"/>
        <v>0</v>
      </c>
      <c r="DL106" s="790">
        <f t="shared" si="104"/>
        <v>0</v>
      </c>
      <c r="DM106" s="790">
        <f t="shared" si="104"/>
        <v>0</v>
      </c>
      <c r="DN106" s="790">
        <f t="shared" si="104"/>
        <v>0</v>
      </c>
      <c r="DO106" s="790">
        <f t="shared" si="104"/>
        <v>0</v>
      </c>
      <c r="DP106" s="790">
        <f t="shared" si="104"/>
        <v>0</v>
      </c>
      <c r="DQ106" s="790">
        <f t="shared" si="104"/>
        <v>0</v>
      </c>
      <c r="DR106" s="790">
        <f t="shared" si="104"/>
        <v>0</v>
      </c>
      <c r="DS106" s="790">
        <f t="shared" si="104"/>
        <v>0</v>
      </c>
      <c r="DT106" s="790">
        <f t="shared" si="104"/>
        <v>0</v>
      </c>
      <c r="DU106" s="790">
        <f t="shared" si="104"/>
        <v>0</v>
      </c>
      <c r="DV106" s="790">
        <f t="shared" si="104"/>
        <v>0</v>
      </c>
      <c r="DW106" s="790">
        <f t="shared" si="104"/>
        <v>0</v>
      </c>
      <c r="DX106" s="790">
        <f t="shared" si="104"/>
        <v>0</v>
      </c>
      <c r="DY106" s="790">
        <f t="shared" si="104"/>
        <v>0</v>
      </c>
      <c r="DZ106" s="790">
        <f t="shared" si="104"/>
        <v>0</v>
      </c>
      <c r="EA106" s="790">
        <f t="shared" si="104"/>
        <v>0</v>
      </c>
      <c r="EB106" s="790">
        <f t="shared" si="104"/>
        <v>0</v>
      </c>
      <c r="EC106" s="790">
        <f t="shared" si="104"/>
        <v>0</v>
      </c>
      <c r="ED106" s="790">
        <f t="shared" ref="ED106:GO106" si="105">ED105+ED182</f>
        <v>0</v>
      </c>
      <c r="EE106" s="790">
        <f t="shared" si="105"/>
        <v>0</v>
      </c>
      <c r="EF106" s="790">
        <f t="shared" si="105"/>
        <v>0</v>
      </c>
      <c r="EG106" s="790">
        <f t="shared" si="105"/>
        <v>0</v>
      </c>
      <c r="EH106" s="790">
        <f t="shared" si="105"/>
        <v>0</v>
      </c>
      <c r="EI106" s="790">
        <f t="shared" si="105"/>
        <v>0</v>
      </c>
      <c r="EJ106" s="790">
        <f t="shared" si="105"/>
        <v>0</v>
      </c>
      <c r="EK106" s="790">
        <f t="shared" si="105"/>
        <v>0</v>
      </c>
      <c r="EL106" s="790">
        <f t="shared" si="105"/>
        <v>0</v>
      </c>
      <c r="EM106" s="790">
        <f t="shared" si="105"/>
        <v>0</v>
      </c>
      <c r="EN106" s="790">
        <f t="shared" si="105"/>
        <v>0</v>
      </c>
      <c r="EO106" s="790">
        <f t="shared" si="105"/>
        <v>0</v>
      </c>
      <c r="EP106" s="790">
        <f t="shared" si="105"/>
        <v>0</v>
      </c>
      <c r="EQ106" s="790">
        <f t="shared" si="105"/>
        <v>0</v>
      </c>
      <c r="ER106" s="790">
        <f t="shared" si="105"/>
        <v>0</v>
      </c>
      <c r="ES106" s="790">
        <f t="shared" si="105"/>
        <v>0</v>
      </c>
      <c r="ET106" s="790">
        <f t="shared" si="105"/>
        <v>0</v>
      </c>
      <c r="EU106" s="790">
        <f t="shared" si="105"/>
        <v>0</v>
      </c>
      <c r="EV106" s="790">
        <f t="shared" si="105"/>
        <v>0</v>
      </c>
      <c r="EW106" s="790">
        <f t="shared" si="105"/>
        <v>0</v>
      </c>
      <c r="EX106" s="790">
        <f t="shared" si="105"/>
        <v>0</v>
      </c>
      <c r="EY106" s="790">
        <f t="shared" si="105"/>
        <v>0</v>
      </c>
      <c r="EZ106" s="790">
        <f t="shared" si="105"/>
        <v>0</v>
      </c>
      <c r="FA106" s="790">
        <f t="shared" si="105"/>
        <v>0</v>
      </c>
      <c r="FB106" s="790">
        <f t="shared" si="105"/>
        <v>0</v>
      </c>
      <c r="FC106" s="790">
        <f t="shared" si="105"/>
        <v>0</v>
      </c>
      <c r="FD106" s="790">
        <f t="shared" si="105"/>
        <v>0</v>
      </c>
      <c r="FE106" s="790">
        <f t="shared" si="105"/>
        <v>0</v>
      </c>
      <c r="FF106" s="790">
        <f t="shared" si="105"/>
        <v>0</v>
      </c>
      <c r="FG106" s="790">
        <f t="shared" si="105"/>
        <v>0</v>
      </c>
      <c r="FH106" s="790">
        <f t="shared" si="105"/>
        <v>0</v>
      </c>
      <c r="FI106" s="790">
        <f t="shared" si="105"/>
        <v>0</v>
      </c>
      <c r="FJ106" s="790">
        <f t="shared" si="105"/>
        <v>0</v>
      </c>
      <c r="FK106" s="790">
        <f t="shared" si="105"/>
        <v>0</v>
      </c>
      <c r="FL106" s="790">
        <f t="shared" si="105"/>
        <v>0</v>
      </c>
      <c r="FM106" s="790">
        <f t="shared" si="105"/>
        <v>0</v>
      </c>
      <c r="FN106" s="790">
        <f t="shared" si="105"/>
        <v>0</v>
      </c>
      <c r="FO106" s="790">
        <f t="shared" si="105"/>
        <v>0</v>
      </c>
      <c r="FP106" s="790">
        <f t="shared" si="105"/>
        <v>0</v>
      </c>
      <c r="FQ106" s="790">
        <f t="shared" si="105"/>
        <v>0</v>
      </c>
      <c r="FR106" s="790">
        <f t="shared" si="105"/>
        <v>0</v>
      </c>
      <c r="FS106" s="790">
        <f t="shared" si="105"/>
        <v>0</v>
      </c>
      <c r="FT106" s="790">
        <f t="shared" si="105"/>
        <v>0</v>
      </c>
      <c r="FU106" s="790">
        <f t="shared" si="105"/>
        <v>0</v>
      </c>
      <c r="FV106" s="790">
        <f t="shared" si="105"/>
        <v>0</v>
      </c>
      <c r="FW106" s="790">
        <f t="shared" si="105"/>
        <v>0</v>
      </c>
      <c r="FX106" s="790">
        <f t="shared" si="105"/>
        <v>0</v>
      </c>
      <c r="FY106" s="790">
        <f t="shared" si="105"/>
        <v>0</v>
      </c>
      <c r="FZ106" s="790">
        <f t="shared" si="105"/>
        <v>0</v>
      </c>
      <c r="GA106" s="790">
        <f t="shared" si="105"/>
        <v>0</v>
      </c>
      <c r="GB106" s="790">
        <f t="shared" si="105"/>
        <v>0</v>
      </c>
      <c r="GC106" s="790">
        <f t="shared" si="105"/>
        <v>0</v>
      </c>
      <c r="GD106" s="790">
        <f t="shared" si="105"/>
        <v>0</v>
      </c>
      <c r="GE106" s="790">
        <f t="shared" si="105"/>
        <v>0</v>
      </c>
      <c r="GF106" s="790">
        <f t="shared" si="105"/>
        <v>0</v>
      </c>
      <c r="GG106" s="790">
        <f t="shared" si="105"/>
        <v>0</v>
      </c>
      <c r="GH106" s="790">
        <f t="shared" si="105"/>
        <v>0</v>
      </c>
      <c r="GI106" s="790">
        <f t="shared" si="105"/>
        <v>0</v>
      </c>
      <c r="GJ106" s="790">
        <f t="shared" si="105"/>
        <v>0</v>
      </c>
      <c r="GK106" s="790">
        <f t="shared" si="105"/>
        <v>0</v>
      </c>
      <c r="GL106" s="790">
        <f t="shared" si="105"/>
        <v>0</v>
      </c>
      <c r="GM106" s="790">
        <f t="shared" si="105"/>
        <v>0</v>
      </c>
      <c r="GN106" s="790">
        <f t="shared" si="105"/>
        <v>0</v>
      </c>
      <c r="GO106" s="790">
        <f t="shared" si="105"/>
        <v>0</v>
      </c>
      <c r="GP106" s="790">
        <f t="shared" ref="GP106:IL106" si="106">GP105+GP182</f>
        <v>0</v>
      </c>
      <c r="GQ106" s="790">
        <f t="shared" si="106"/>
        <v>0</v>
      </c>
      <c r="GR106" s="790">
        <f t="shared" si="106"/>
        <v>0</v>
      </c>
      <c r="GS106" s="790">
        <f t="shared" si="106"/>
        <v>0</v>
      </c>
      <c r="GT106" s="790">
        <f t="shared" si="106"/>
        <v>0</v>
      </c>
      <c r="GU106" s="790">
        <f t="shared" si="106"/>
        <v>0</v>
      </c>
      <c r="GV106" s="790">
        <f t="shared" si="106"/>
        <v>0</v>
      </c>
      <c r="GW106" s="790">
        <f t="shared" si="106"/>
        <v>0</v>
      </c>
      <c r="GX106" s="790">
        <f t="shared" si="106"/>
        <v>0</v>
      </c>
      <c r="GY106" s="790">
        <f t="shared" si="106"/>
        <v>0</v>
      </c>
      <c r="GZ106" s="790">
        <f t="shared" si="106"/>
        <v>0</v>
      </c>
      <c r="HA106" s="790">
        <f t="shared" si="106"/>
        <v>0</v>
      </c>
      <c r="HB106" s="790">
        <f t="shared" si="106"/>
        <v>0</v>
      </c>
      <c r="HC106" s="790">
        <f t="shared" si="106"/>
        <v>0</v>
      </c>
      <c r="HD106" s="790">
        <f t="shared" si="106"/>
        <v>0</v>
      </c>
      <c r="HE106" s="790">
        <f t="shared" si="106"/>
        <v>0</v>
      </c>
      <c r="HF106" s="790">
        <f t="shared" si="106"/>
        <v>0</v>
      </c>
      <c r="HG106" s="790">
        <f t="shared" si="106"/>
        <v>0</v>
      </c>
      <c r="HH106" s="790">
        <f t="shared" si="106"/>
        <v>0</v>
      </c>
      <c r="HI106" s="790">
        <f t="shared" si="106"/>
        <v>0</v>
      </c>
      <c r="HJ106" s="790">
        <f t="shared" si="106"/>
        <v>0</v>
      </c>
      <c r="HK106" s="790">
        <f t="shared" si="106"/>
        <v>0</v>
      </c>
      <c r="HL106" s="790">
        <f t="shared" si="106"/>
        <v>0</v>
      </c>
      <c r="HM106" s="790">
        <f t="shared" si="106"/>
        <v>0</v>
      </c>
      <c r="HN106" s="790">
        <f t="shared" si="106"/>
        <v>0</v>
      </c>
      <c r="HO106" s="790">
        <f t="shared" si="106"/>
        <v>0</v>
      </c>
      <c r="HP106" s="790">
        <f t="shared" si="106"/>
        <v>0</v>
      </c>
      <c r="HQ106" s="790">
        <f t="shared" si="106"/>
        <v>0</v>
      </c>
      <c r="HR106" s="790">
        <f t="shared" si="106"/>
        <v>0</v>
      </c>
      <c r="HS106" s="790">
        <f t="shared" si="106"/>
        <v>0</v>
      </c>
      <c r="HT106" s="790">
        <f t="shared" si="106"/>
        <v>0</v>
      </c>
      <c r="HU106" s="790">
        <f t="shared" si="106"/>
        <v>0</v>
      </c>
      <c r="HV106" s="790">
        <f t="shared" si="106"/>
        <v>0</v>
      </c>
      <c r="HW106" s="790">
        <f t="shared" si="106"/>
        <v>0</v>
      </c>
      <c r="HX106" s="790">
        <f t="shared" si="106"/>
        <v>0</v>
      </c>
      <c r="HY106" s="790">
        <f t="shared" si="106"/>
        <v>0</v>
      </c>
      <c r="HZ106" s="790">
        <f t="shared" si="106"/>
        <v>0</v>
      </c>
      <c r="IA106" s="790">
        <f t="shared" si="106"/>
        <v>0</v>
      </c>
      <c r="IB106" s="790">
        <f t="shared" si="106"/>
        <v>0</v>
      </c>
      <c r="IC106" s="790">
        <f t="shared" si="106"/>
        <v>0</v>
      </c>
      <c r="ID106" s="790">
        <f t="shared" si="106"/>
        <v>0</v>
      </c>
      <c r="IE106" s="790">
        <f t="shared" si="106"/>
        <v>0</v>
      </c>
      <c r="IF106" s="790">
        <f t="shared" si="106"/>
        <v>0</v>
      </c>
      <c r="IG106" s="790">
        <f t="shared" si="106"/>
        <v>0</v>
      </c>
      <c r="IH106" s="790">
        <f t="shared" si="106"/>
        <v>0</v>
      </c>
      <c r="II106" s="790">
        <f t="shared" si="106"/>
        <v>0</v>
      </c>
      <c r="IJ106" s="790">
        <f t="shared" si="106"/>
        <v>0</v>
      </c>
      <c r="IK106" s="790">
        <f t="shared" si="106"/>
        <v>0</v>
      </c>
      <c r="IL106" s="790">
        <f t="shared" si="106"/>
        <v>0</v>
      </c>
    </row>
    <row r="107" spans="1:246" s="790" customFormat="1">
      <c r="B107" s="829" t="s">
        <v>702</v>
      </c>
      <c r="C107" s="795"/>
      <c r="D107" s="799">
        <f ca="1">+D106</f>
        <v>0.47469109631388862</v>
      </c>
      <c r="E107" s="826">
        <f ca="1">+E106</f>
        <v>66017412.158482596</v>
      </c>
    </row>
    <row r="108" spans="1:246" s="593" customFormat="1" ht="13" thickBot="1">
      <c r="B108" s="827" t="s">
        <v>657</v>
      </c>
      <c r="C108" s="751"/>
      <c r="D108" s="867">
        <f ca="1">IFERROR(-SUMIF($F$106:$IL$106,"&gt;0")/SUMIF($F$106:$IL$106,"&lt;0"),0)</f>
        <v>8.8936197243682837</v>
      </c>
      <c r="E108" s="791"/>
      <c r="F108" s="790"/>
      <c r="G108" s="790"/>
      <c r="H108" s="790"/>
      <c r="I108" s="790"/>
      <c r="J108" s="790"/>
      <c r="K108" s="790"/>
      <c r="L108" s="790"/>
      <c r="M108" s="790"/>
      <c r="N108" s="790"/>
      <c r="O108" s="790"/>
      <c r="P108" s="790"/>
      <c r="Q108" s="790"/>
      <c r="R108" s="790"/>
      <c r="S108" s="790"/>
      <c r="T108" s="790"/>
      <c r="U108" s="790"/>
      <c r="V108" s="790"/>
      <c r="W108" s="790"/>
      <c r="X108" s="790"/>
      <c r="Y108" s="790"/>
      <c r="Z108" s="790"/>
      <c r="AA108" s="790"/>
      <c r="AB108" s="790"/>
      <c r="AC108" s="790"/>
      <c r="AD108" s="790"/>
      <c r="AE108" s="790"/>
      <c r="AF108" s="790"/>
      <c r="AG108" s="790"/>
      <c r="AH108" s="790"/>
      <c r="AI108" s="790"/>
      <c r="AJ108" s="790"/>
      <c r="AK108" s="790"/>
      <c r="AL108" s="790"/>
      <c r="AM108" s="790"/>
      <c r="AN108" s="790"/>
      <c r="AO108" s="790"/>
      <c r="AP108" s="790"/>
      <c r="AQ108" s="790"/>
      <c r="AR108" s="790"/>
      <c r="AS108" s="790"/>
      <c r="AT108" s="790"/>
      <c r="AU108" s="790"/>
      <c r="AV108" s="790"/>
      <c r="AW108" s="790"/>
      <c r="AX108" s="790"/>
      <c r="AY108" s="790"/>
      <c r="AZ108" s="790"/>
      <c r="BA108" s="790"/>
      <c r="BB108" s="790"/>
      <c r="BC108" s="790"/>
      <c r="BD108" s="790"/>
      <c r="BE108" s="790"/>
      <c r="BF108" s="790"/>
      <c r="BG108" s="790"/>
      <c r="BH108" s="790"/>
      <c r="BI108" s="790"/>
      <c r="BJ108" s="790"/>
      <c r="BK108" s="790"/>
      <c r="BL108" s="790"/>
      <c r="BM108" s="790"/>
      <c r="BN108" s="790"/>
      <c r="BO108" s="790"/>
      <c r="BP108" s="790"/>
      <c r="BQ108" s="790"/>
      <c r="BR108" s="790"/>
      <c r="BS108" s="790"/>
      <c r="BT108" s="790"/>
      <c r="BU108" s="790"/>
      <c r="BV108" s="790"/>
      <c r="BW108" s="790"/>
      <c r="BX108" s="790"/>
      <c r="BY108" s="790"/>
      <c r="BZ108" s="790"/>
      <c r="CA108" s="790"/>
      <c r="CB108" s="790"/>
      <c r="CC108" s="790"/>
      <c r="CD108" s="790"/>
      <c r="CE108" s="790"/>
      <c r="CF108" s="790"/>
      <c r="CG108" s="790"/>
      <c r="CH108" s="790"/>
      <c r="CI108" s="790"/>
      <c r="CJ108" s="790"/>
      <c r="CK108" s="790"/>
      <c r="CL108" s="790"/>
      <c r="CM108" s="790"/>
      <c r="CN108" s="790"/>
      <c r="CO108" s="790"/>
      <c r="CP108" s="790"/>
      <c r="CQ108" s="790"/>
      <c r="CR108" s="790"/>
      <c r="CS108" s="790"/>
      <c r="CT108" s="790"/>
      <c r="CU108" s="790"/>
      <c r="CV108" s="790"/>
      <c r="CW108" s="790"/>
      <c r="CX108" s="790"/>
      <c r="CY108" s="790"/>
      <c r="CZ108" s="790"/>
      <c r="DA108" s="790"/>
      <c r="DB108" s="790"/>
      <c r="DC108" s="790"/>
      <c r="DD108" s="790"/>
      <c r="DE108" s="790"/>
      <c r="DF108" s="790"/>
      <c r="DG108" s="790"/>
      <c r="DH108" s="790"/>
      <c r="DI108" s="790"/>
      <c r="DJ108" s="790"/>
      <c r="DK108" s="790"/>
      <c r="DL108" s="790"/>
      <c r="DM108" s="790"/>
      <c r="DN108" s="790"/>
      <c r="DO108" s="790"/>
      <c r="DP108" s="790"/>
      <c r="DQ108" s="790"/>
      <c r="DR108" s="790"/>
      <c r="DS108" s="790"/>
      <c r="DT108" s="790"/>
      <c r="DU108" s="790"/>
      <c r="DV108" s="790"/>
      <c r="DW108" s="790"/>
      <c r="DX108" s="790"/>
      <c r="DY108" s="790"/>
      <c r="DZ108" s="790"/>
      <c r="EA108" s="790"/>
      <c r="EB108" s="790"/>
      <c r="EC108" s="790"/>
      <c r="ED108" s="790"/>
      <c r="EE108" s="790"/>
      <c r="EF108" s="790"/>
      <c r="EG108" s="790"/>
      <c r="EH108" s="790"/>
      <c r="EI108" s="790"/>
      <c r="EJ108" s="790"/>
      <c r="EK108" s="790"/>
      <c r="EL108" s="790"/>
      <c r="EM108" s="790"/>
      <c r="EN108" s="790"/>
      <c r="EO108" s="790"/>
      <c r="EP108" s="790"/>
      <c r="EQ108" s="790"/>
      <c r="ER108" s="790"/>
      <c r="ES108" s="790"/>
      <c r="ET108" s="790"/>
      <c r="EU108" s="790"/>
      <c r="EV108" s="790"/>
      <c r="EW108" s="790"/>
      <c r="EX108" s="790"/>
      <c r="EY108" s="790"/>
      <c r="EZ108" s="790"/>
      <c r="FA108" s="790"/>
      <c r="FB108" s="790"/>
      <c r="FC108" s="790"/>
      <c r="FD108" s="790"/>
      <c r="FE108" s="790"/>
      <c r="FF108" s="790"/>
      <c r="FG108" s="790"/>
      <c r="FH108" s="790"/>
      <c r="FI108" s="790"/>
      <c r="FJ108" s="790"/>
      <c r="FK108" s="790"/>
      <c r="FL108" s="790"/>
      <c r="FM108" s="790"/>
      <c r="FN108" s="790"/>
      <c r="FO108" s="790"/>
      <c r="FP108" s="790"/>
      <c r="FQ108" s="790"/>
      <c r="FR108" s="790"/>
      <c r="FS108" s="790"/>
      <c r="FT108" s="790"/>
      <c r="FU108" s="790"/>
      <c r="FV108" s="790"/>
      <c r="FW108" s="790"/>
      <c r="FX108" s="790"/>
      <c r="FY108" s="790"/>
      <c r="FZ108" s="790"/>
      <c r="GA108" s="790"/>
      <c r="GB108" s="790"/>
      <c r="GC108" s="790"/>
      <c r="GD108" s="790"/>
      <c r="GE108" s="790"/>
      <c r="GF108" s="790"/>
      <c r="GG108" s="790"/>
      <c r="GH108" s="790"/>
      <c r="GI108" s="790"/>
      <c r="GJ108" s="790"/>
      <c r="GK108" s="790"/>
      <c r="GL108" s="790"/>
      <c r="GM108" s="790"/>
      <c r="GN108" s="790"/>
      <c r="GO108" s="790"/>
      <c r="GP108" s="790"/>
      <c r="GQ108" s="790"/>
      <c r="GR108" s="790"/>
      <c r="GS108" s="790"/>
      <c r="GT108" s="790"/>
      <c r="GU108" s="790"/>
      <c r="GV108" s="790"/>
      <c r="GW108" s="790"/>
      <c r="GX108" s="790"/>
      <c r="GY108" s="790"/>
      <c r="GZ108" s="790"/>
      <c r="HA108" s="790"/>
      <c r="HB108" s="790"/>
      <c r="HC108" s="790"/>
      <c r="HD108" s="790"/>
      <c r="HE108" s="790"/>
      <c r="HF108" s="790"/>
      <c r="HG108" s="790"/>
      <c r="HH108" s="790"/>
      <c r="HI108" s="790"/>
      <c r="HJ108" s="790"/>
      <c r="HK108" s="790"/>
      <c r="HL108" s="790"/>
      <c r="HM108" s="790"/>
      <c r="HN108" s="790"/>
      <c r="HO108" s="790"/>
      <c r="HP108" s="790"/>
      <c r="HQ108" s="790"/>
      <c r="HR108" s="790"/>
      <c r="HS108" s="790"/>
      <c r="HT108" s="790"/>
      <c r="HU108" s="790"/>
      <c r="HV108" s="790"/>
      <c r="HW108" s="790"/>
      <c r="HX108" s="790"/>
      <c r="HY108" s="790"/>
      <c r="HZ108" s="790"/>
      <c r="IA108" s="790"/>
      <c r="IB108" s="790"/>
      <c r="IC108" s="790"/>
      <c r="ID108" s="790"/>
      <c r="IE108" s="790"/>
      <c r="IF108" s="790"/>
      <c r="IG108" s="790"/>
      <c r="IH108" s="790"/>
      <c r="II108" s="790"/>
      <c r="IJ108" s="790"/>
      <c r="IK108" s="790"/>
      <c r="IL108" s="790"/>
    </row>
    <row r="109" spans="1:246" ht="13.5" thickTop="1" thickBot="1">
      <c r="B109" s="830" t="s">
        <v>696</v>
      </c>
      <c r="C109" s="830"/>
      <c r="D109" s="834"/>
      <c r="E109" s="835">
        <f ca="1">SUM(F109:IL109)</f>
        <v>188431645.32738781</v>
      </c>
      <c r="F109" s="833">
        <f t="shared" ref="F109:BQ109" si="107">SUM(F99,F106)</f>
        <v>0</v>
      </c>
      <c r="G109" s="833">
        <f t="shared" ca="1" si="107"/>
        <v>-37227421.310907088</v>
      </c>
      <c r="H109" s="833">
        <f t="shared" ca="1" si="107"/>
        <v>-7024833.8638499873</v>
      </c>
      <c r="I109" s="833">
        <f t="shared" ca="1" si="107"/>
        <v>-3933016.6601161035</v>
      </c>
      <c r="J109" s="833">
        <f t="shared" ca="1" si="107"/>
        <v>-4172744.4248333648</v>
      </c>
      <c r="K109" s="833">
        <f t="shared" ca="1" si="107"/>
        <v>-4369615.0466934834</v>
      </c>
      <c r="L109" s="833">
        <f t="shared" ca="1" si="107"/>
        <v>-4511542.8114107437</v>
      </c>
      <c r="M109" s="833">
        <f t="shared" ca="1" si="107"/>
        <v>-4730527.7189851487</v>
      </c>
      <c r="N109" s="833">
        <f t="shared" ca="1" si="107"/>
        <v>-5149460.5974232377</v>
      </c>
      <c r="O109" s="833">
        <f t="shared" ca="1" si="107"/>
        <v>-5367248.8348623673</v>
      </c>
      <c r="P109" s="833">
        <f t="shared" ca="1" si="107"/>
        <v>-5584568.8100746488</v>
      </c>
      <c r="Q109" s="833">
        <f t="shared" ca="1" si="107"/>
        <v>-1562909.64912799</v>
      </c>
      <c r="R109" s="833">
        <f t="shared" ca="1" si="107"/>
        <v>0</v>
      </c>
      <c r="S109" s="833">
        <f t="shared" ca="1" si="107"/>
        <v>0</v>
      </c>
      <c r="T109" s="833">
        <f t="shared" ca="1" si="107"/>
        <v>0</v>
      </c>
      <c r="U109" s="833">
        <f t="shared" ca="1" si="107"/>
        <v>0</v>
      </c>
      <c r="V109" s="833">
        <f t="shared" ca="1" si="107"/>
        <v>0</v>
      </c>
      <c r="W109" s="833">
        <f t="shared" ca="1" si="107"/>
        <v>0</v>
      </c>
      <c r="X109" s="833">
        <f t="shared" ca="1" si="107"/>
        <v>0</v>
      </c>
      <c r="Y109" s="833">
        <f t="shared" ca="1" si="107"/>
        <v>0</v>
      </c>
      <c r="Z109" s="833">
        <f t="shared" ca="1" si="107"/>
        <v>0</v>
      </c>
      <c r="AA109" s="833">
        <f t="shared" ca="1" si="107"/>
        <v>0</v>
      </c>
      <c r="AB109" s="833">
        <f t="shared" ca="1" si="107"/>
        <v>0</v>
      </c>
      <c r="AC109" s="833">
        <f t="shared" ca="1" si="107"/>
        <v>0</v>
      </c>
      <c r="AD109" s="833">
        <f t="shared" ca="1" si="107"/>
        <v>0</v>
      </c>
      <c r="AE109" s="833">
        <f t="shared" ca="1" si="107"/>
        <v>0</v>
      </c>
      <c r="AF109" s="833">
        <f t="shared" ca="1" si="107"/>
        <v>0</v>
      </c>
      <c r="AG109" s="833">
        <f t="shared" ca="1" si="107"/>
        <v>0</v>
      </c>
      <c r="AH109" s="833">
        <f t="shared" ca="1" si="107"/>
        <v>0</v>
      </c>
      <c r="AI109" s="833">
        <f t="shared" ca="1" si="107"/>
        <v>0</v>
      </c>
      <c r="AJ109" s="833">
        <f t="shared" ca="1" si="107"/>
        <v>0</v>
      </c>
      <c r="AK109" s="833">
        <f t="shared" ca="1" si="107"/>
        <v>0</v>
      </c>
      <c r="AL109" s="833">
        <f t="shared" ca="1" si="107"/>
        <v>428278.78508829395</v>
      </c>
      <c r="AM109" s="833">
        <f t="shared" ca="1" si="107"/>
        <v>382167.99553369544</v>
      </c>
      <c r="AN109" s="833">
        <f t="shared" ca="1" si="107"/>
        <v>373695.13314251602</v>
      </c>
      <c r="AO109" s="833">
        <f t="shared" ca="1" si="107"/>
        <v>371832.14298955665</v>
      </c>
      <c r="AP109" s="833">
        <f t="shared" ca="1" si="107"/>
        <v>368881.91445462208</v>
      </c>
      <c r="AQ109" s="833">
        <f t="shared" ca="1" si="107"/>
        <v>365968.89797794435</v>
      </c>
      <c r="AR109" s="833">
        <f t="shared" ca="1" si="107"/>
        <v>363178.84321803134</v>
      </c>
      <c r="AS109" s="833">
        <f t="shared" ca="1" si="107"/>
        <v>360341.59046802763</v>
      </c>
      <c r="AT109" s="833">
        <f t="shared" ca="1" si="107"/>
        <v>357656.09805562755</v>
      </c>
      <c r="AU109" s="833">
        <f t="shared" ca="1" si="107"/>
        <v>354913.78358647868</v>
      </c>
      <c r="AV109" s="833">
        <f t="shared" ca="1" si="107"/>
        <v>352445.84751280106</v>
      </c>
      <c r="AW109" s="833">
        <f t="shared" ca="1" si="107"/>
        <v>81442964.328650057</v>
      </c>
      <c r="AX109" s="833">
        <f t="shared" ca="1" si="107"/>
        <v>668051.28183597152</v>
      </c>
      <c r="AY109" s="833">
        <f t="shared" ca="1" si="107"/>
        <v>668051.28183597152</v>
      </c>
      <c r="AZ109" s="833">
        <f t="shared" ca="1" si="107"/>
        <v>668051.28183597152</v>
      </c>
      <c r="BA109" s="833">
        <f t="shared" ca="1" si="107"/>
        <v>668051.28183597152</v>
      </c>
      <c r="BB109" s="833">
        <f t="shared" ca="1" si="107"/>
        <v>668051.28183597152</v>
      </c>
      <c r="BC109" s="833">
        <f t="shared" ca="1" si="107"/>
        <v>668051.28183597152</v>
      </c>
      <c r="BD109" s="833">
        <f t="shared" ca="1" si="107"/>
        <v>668051.28183597152</v>
      </c>
      <c r="BE109" s="833">
        <f t="shared" ca="1" si="107"/>
        <v>668051.28183597152</v>
      </c>
      <c r="BF109" s="833">
        <f t="shared" ca="1" si="107"/>
        <v>668051.28183597152</v>
      </c>
      <c r="BG109" s="833">
        <f t="shared" ca="1" si="107"/>
        <v>668051.28183597152</v>
      </c>
      <c r="BH109" s="833">
        <f t="shared" ca="1" si="107"/>
        <v>668051.28183597152</v>
      </c>
      <c r="BI109" s="833">
        <f t="shared" ca="1" si="107"/>
        <v>668051.28183597152</v>
      </c>
      <c r="BJ109" s="833">
        <f t="shared" ca="1" si="107"/>
        <v>721026.13870716316</v>
      </c>
      <c r="BK109" s="833">
        <f t="shared" ca="1" si="107"/>
        <v>721026.13870716316</v>
      </c>
      <c r="BL109" s="833">
        <f t="shared" ca="1" si="107"/>
        <v>721026.13870716316</v>
      </c>
      <c r="BM109" s="833">
        <f t="shared" ca="1" si="107"/>
        <v>721026.13870716316</v>
      </c>
      <c r="BN109" s="833">
        <f t="shared" ca="1" si="107"/>
        <v>721026.13870716316</v>
      </c>
      <c r="BO109" s="833">
        <f t="shared" ca="1" si="107"/>
        <v>721026.13870716316</v>
      </c>
      <c r="BP109" s="833">
        <f t="shared" ca="1" si="107"/>
        <v>721026.13870716316</v>
      </c>
      <c r="BQ109" s="833">
        <f t="shared" ca="1" si="107"/>
        <v>721026.13870716316</v>
      </c>
      <c r="BR109" s="833">
        <f t="shared" ref="BR109:EC109" ca="1" si="108">SUM(BR99,BR106)</f>
        <v>721026.13870716316</v>
      </c>
      <c r="BS109" s="833">
        <f t="shared" ca="1" si="108"/>
        <v>721026.13870716316</v>
      </c>
      <c r="BT109" s="833">
        <f t="shared" ca="1" si="108"/>
        <v>721026.13870716316</v>
      </c>
      <c r="BU109" s="833">
        <f t="shared" ca="1" si="108"/>
        <v>721026.13870716316</v>
      </c>
      <c r="BV109" s="833">
        <f t="shared" ca="1" si="108"/>
        <v>775659.96837719111</v>
      </c>
      <c r="BW109" s="833">
        <f t="shared" ca="1" si="108"/>
        <v>775659.96837719099</v>
      </c>
      <c r="BX109" s="833">
        <f t="shared" ca="1" si="108"/>
        <v>775659.96837719087</v>
      </c>
      <c r="BY109" s="833">
        <f t="shared" ca="1" si="108"/>
        <v>775659.96837719099</v>
      </c>
      <c r="BZ109" s="833">
        <f t="shared" ca="1" si="108"/>
        <v>775659.96837719099</v>
      </c>
      <c r="CA109" s="833">
        <f t="shared" ca="1" si="108"/>
        <v>775659.96837719087</v>
      </c>
      <c r="CB109" s="833">
        <f t="shared" ca="1" si="108"/>
        <v>775659.96837719099</v>
      </c>
      <c r="CC109" s="833">
        <f t="shared" ca="1" si="108"/>
        <v>775659.96837719111</v>
      </c>
      <c r="CD109" s="833">
        <f t="shared" ca="1" si="108"/>
        <v>775659.96837719099</v>
      </c>
      <c r="CE109" s="833">
        <f t="shared" ca="1" si="108"/>
        <v>775659.96837719099</v>
      </c>
      <c r="CF109" s="833">
        <f t="shared" ca="1" si="108"/>
        <v>775659.96837719111</v>
      </c>
      <c r="CG109" s="833">
        <f t="shared" ca="1" si="108"/>
        <v>161342020.99632758</v>
      </c>
      <c r="CH109" s="833">
        <f t="shared" si="108"/>
        <v>0</v>
      </c>
      <c r="CI109" s="833">
        <f t="shared" si="108"/>
        <v>0</v>
      </c>
      <c r="CJ109" s="833">
        <f t="shared" si="108"/>
        <v>0</v>
      </c>
      <c r="CK109" s="833">
        <f t="shared" si="108"/>
        <v>0</v>
      </c>
      <c r="CL109" s="833">
        <f t="shared" si="108"/>
        <v>0</v>
      </c>
      <c r="CM109" s="833">
        <f t="shared" si="108"/>
        <v>0</v>
      </c>
      <c r="CN109" s="833">
        <f t="shared" si="108"/>
        <v>0</v>
      </c>
      <c r="CO109" s="833">
        <f t="shared" si="108"/>
        <v>0</v>
      </c>
      <c r="CP109" s="833">
        <f t="shared" si="108"/>
        <v>0</v>
      </c>
      <c r="CQ109" s="833">
        <f t="shared" si="108"/>
        <v>0</v>
      </c>
      <c r="CR109" s="833">
        <f t="shared" si="108"/>
        <v>0</v>
      </c>
      <c r="CS109" s="833">
        <f t="shared" si="108"/>
        <v>0</v>
      </c>
      <c r="CT109" s="833">
        <f t="shared" si="108"/>
        <v>0</v>
      </c>
      <c r="CU109" s="833">
        <f t="shared" si="108"/>
        <v>0</v>
      </c>
      <c r="CV109" s="833">
        <f t="shared" si="108"/>
        <v>0</v>
      </c>
      <c r="CW109" s="833">
        <f t="shared" si="108"/>
        <v>0</v>
      </c>
      <c r="CX109" s="833">
        <f t="shared" si="108"/>
        <v>0</v>
      </c>
      <c r="CY109" s="833">
        <f t="shared" si="108"/>
        <v>0</v>
      </c>
      <c r="CZ109" s="833">
        <f t="shared" si="108"/>
        <v>0</v>
      </c>
      <c r="DA109" s="833">
        <f t="shared" si="108"/>
        <v>0</v>
      </c>
      <c r="DB109" s="833">
        <f t="shared" si="108"/>
        <v>0</v>
      </c>
      <c r="DC109" s="833">
        <f t="shared" si="108"/>
        <v>0</v>
      </c>
      <c r="DD109" s="833">
        <f t="shared" si="108"/>
        <v>0</v>
      </c>
      <c r="DE109" s="833">
        <f t="shared" si="108"/>
        <v>0</v>
      </c>
      <c r="DF109" s="833">
        <f t="shared" si="108"/>
        <v>0</v>
      </c>
      <c r="DG109" s="833">
        <f t="shared" si="108"/>
        <v>0</v>
      </c>
      <c r="DH109" s="833">
        <f t="shared" si="108"/>
        <v>0</v>
      </c>
      <c r="DI109" s="833">
        <f t="shared" si="108"/>
        <v>0</v>
      </c>
      <c r="DJ109" s="833">
        <f t="shared" si="108"/>
        <v>0</v>
      </c>
      <c r="DK109" s="833">
        <f t="shared" si="108"/>
        <v>0</v>
      </c>
      <c r="DL109" s="833">
        <f t="shared" si="108"/>
        <v>0</v>
      </c>
      <c r="DM109" s="833">
        <f t="shared" si="108"/>
        <v>0</v>
      </c>
      <c r="DN109" s="833">
        <f t="shared" si="108"/>
        <v>0</v>
      </c>
      <c r="DO109" s="833">
        <f t="shared" si="108"/>
        <v>0</v>
      </c>
      <c r="DP109" s="833">
        <f t="shared" si="108"/>
        <v>0</v>
      </c>
      <c r="DQ109" s="833">
        <f t="shared" si="108"/>
        <v>0</v>
      </c>
      <c r="DR109" s="833">
        <f t="shared" si="108"/>
        <v>0</v>
      </c>
      <c r="DS109" s="833">
        <f t="shared" si="108"/>
        <v>0</v>
      </c>
      <c r="DT109" s="833">
        <f t="shared" si="108"/>
        <v>0</v>
      </c>
      <c r="DU109" s="833">
        <f t="shared" si="108"/>
        <v>0</v>
      </c>
      <c r="DV109" s="833">
        <f t="shared" si="108"/>
        <v>0</v>
      </c>
      <c r="DW109" s="833">
        <f t="shared" si="108"/>
        <v>0</v>
      </c>
      <c r="DX109" s="833">
        <f t="shared" si="108"/>
        <v>0</v>
      </c>
      <c r="DY109" s="833">
        <f t="shared" si="108"/>
        <v>0</v>
      </c>
      <c r="DZ109" s="833">
        <f t="shared" si="108"/>
        <v>0</v>
      </c>
      <c r="EA109" s="833">
        <f t="shared" si="108"/>
        <v>0</v>
      </c>
      <c r="EB109" s="833">
        <f t="shared" si="108"/>
        <v>0</v>
      </c>
      <c r="EC109" s="833">
        <f t="shared" si="108"/>
        <v>0</v>
      </c>
      <c r="ED109" s="833">
        <f t="shared" ref="ED109:GO109" si="109">SUM(ED99,ED106)</f>
        <v>0</v>
      </c>
      <c r="EE109" s="833">
        <f t="shared" si="109"/>
        <v>0</v>
      </c>
      <c r="EF109" s="833">
        <f t="shared" si="109"/>
        <v>0</v>
      </c>
      <c r="EG109" s="833">
        <f t="shared" si="109"/>
        <v>0</v>
      </c>
      <c r="EH109" s="833">
        <f t="shared" si="109"/>
        <v>0</v>
      </c>
      <c r="EI109" s="833">
        <f t="shared" si="109"/>
        <v>0</v>
      </c>
      <c r="EJ109" s="833">
        <f t="shared" si="109"/>
        <v>0</v>
      </c>
      <c r="EK109" s="833">
        <f t="shared" si="109"/>
        <v>0</v>
      </c>
      <c r="EL109" s="833">
        <f t="shared" si="109"/>
        <v>0</v>
      </c>
      <c r="EM109" s="833">
        <f t="shared" si="109"/>
        <v>0</v>
      </c>
      <c r="EN109" s="833">
        <f t="shared" si="109"/>
        <v>0</v>
      </c>
      <c r="EO109" s="833">
        <f t="shared" si="109"/>
        <v>0</v>
      </c>
      <c r="EP109" s="833">
        <f t="shared" si="109"/>
        <v>0</v>
      </c>
      <c r="EQ109" s="833">
        <f t="shared" si="109"/>
        <v>0</v>
      </c>
      <c r="ER109" s="833">
        <f t="shared" si="109"/>
        <v>0</v>
      </c>
      <c r="ES109" s="833">
        <f t="shared" si="109"/>
        <v>0</v>
      </c>
      <c r="ET109" s="833">
        <f t="shared" si="109"/>
        <v>0</v>
      </c>
      <c r="EU109" s="833">
        <f t="shared" si="109"/>
        <v>0</v>
      </c>
      <c r="EV109" s="833">
        <f t="shared" si="109"/>
        <v>0</v>
      </c>
      <c r="EW109" s="833">
        <f t="shared" si="109"/>
        <v>0</v>
      </c>
      <c r="EX109" s="833">
        <f t="shared" si="109"/>
        <v>0</v>
      </c>
      <c r="EY109" s="833">
        <f t="shared" si="109"/>
        <v>0</v>
      </c>
      <c r="EZ109" s="833">
        <f t="shared" si="109"/>
        <v>0</v>
      </c>
      <c r="FA109" s="833">
        <f t="shared" si="109"/>
        <v>0</v>
      </c>
      <c r="FB109" s="833">
        <f t="shared" si="109"/>
        <v>0</v>
      </c>
      <c r="FC109" s="833">
        <f t="shared" si="109"/>
        <v>0</v>
      </c>
      <c r="FD109" s="833">
        <f t="shared" si="109"/>
        <v>0</v>
      </c>
      <c r="FE109" s="833">
        <f t="shared" si="109"/>
        <v>0</v>
      </c>
      <c r="FF109" s="833">
        <f t="shared" si="109"/>
        <v>0</v>
      </c>
      <c r="FG109" s="833">
        <f t="shared" si="109"/>
        <v>0</v>
      </c>
      <c r="FH109" s="833">
        <f t="shared" si="109"/>
        <v>0</v>
      </c>
      <c r="FI109" s="833">
        <f t="shared" si="109"/>
        <v>0</v>
      </c>
      <c r="FJ109" s="833">
        <f t="shared" si="109"/>
        <v>0</v>
      </c>
      <c r="FK109" s="833">
        <f t="shared" si="109"/>
        <v>0</v>
      </c>
      <c r="FL109" s="833">
        <f t="shared" si="109"/>
        <v>0</v>
      </c>
      <c r="FM109" s="833">
        <f t="shared" si="109"/>
        <v>0</v>
      </c>
      <c r="FN109" s="833">
        <f t="shared" si="109"/>
        <v>0</v>
      </c>
      <c r="FO109" s="833">
        <f t="shared" si="109"/>
        <v>0</v>
      </c>
      <c r="FP109" s="833">
        <f t="shared" si="109"/>
        <v>0</v>
      </c>
      <c r="FQ109" s="833">
        <f t="shared" si="109"/>
        <v>0</v>
      </c>
      <c r="FR109" s="833">
        <f t="shared" si="109"/>
        <v>0</v>
      </c>
      <c r="FS109" s="833">
        <f t="shared" si="109"/>
        <v>0</v>
      </c>
      <c r="FT109" s="833">
        <f t="shared" si="109"/>
        <v>0</v>
      </c>
      <c r="FU109" s="833">
        <f t="shared" si="109"/>
        <v>0</v>
      </c>
      <c r="FV109" s="833">
        <f t="shared" si="109"/>
        <v>0</v>
      </c>
      <c r="FW109" s="833">
        <f t="shared" si="109"/>
        <v>0</v>
      </c>
      <c r="FX109" s="833">
        <f t="shared" si="109"/>
        <v>0</v>
      </c>
      <c r="FY109" s="833">
        <f t="shared" si="109"/>
        <v>0</v>
      </c>
      <c r="FZ109" s="833">
        <f t="shared" si="109"/>
        <v>0</v>
      </c>
      <c r="GA109" s="833">
        <f t="shared" si="109"/>
        <v>0</v>
      </c>
      <c r="GB109" s="833">
        <f t="shared" si="109"/>
        <v>0</v>
      </c>
      <c r="GC109" s="833">
        <f t="shared" si="109"/>
        <v>0</v>
      </c>
      <c r="GD109" s="833">
        <f t="shared" si="109"/>
        <v>0</v>
      </c>
      <c r="GE109" s="833">
        <f t="shared" si="109"/>
        <v>0</v>
      </c>
      <c r="GF109" s="833">
        <f t="shared" si="109"/>
        <v>0</v>
      </c>
      <c r="GG109" s="833">
        <f t="shared" si="109"/>
        <v>0</v>
      </c>
      <c r="GH109" s="833">
        <f t="shared" si="109"/>
        <v>0</v>
      </c>
      <c r="GI109" s="833">
        <f t="shared" si="109"/>
        <v>0</v>
      </c>
      <c r="GJ109" s="833">
        <f t="shared" si="109"/>
        <v>0</v>
      </c>
      <c r="GK109" s="833">
        <f t="shared" si="109"/>
        <v>0</v>
      </c>
      <c r="GL109" s="833">
        <f t="shared" si="109"/>
        <v>0</v>
      </c>
      <c r="GM109" s="833">
        <f t="shared" si="109"/>
        <v>0</v>
      </c>
      <c r="GN109" s="833">
        <f t="shared" si="109"/>
        <v>0</v>
      </c>
      <c r="GO109" s="833">
        <f t="shared" si="109"/>
        <v>0</v>
      </c>
      <c r="GP109" s="833">
        <f t="shared" ref="GP109:IL109" si="110">SUM(GP99,GP106)</f>
        <v>0</v>
      </c>
      <c r="GQ109" s="833">
        <f t="shared" si="110"/>
        <v>0</v>
      </c>
      <c r="GR109" s="833">
        <f t="shared" si="110"/>
        <v>0</v>
      </c>
      <c r="GS109" s="833">
        <f t="shared" si="110"/>
        <v>0</v>
      </c>
      <c r="GT109" s="833">
        <f t="shared" si="110"/>
        <v>0</v>
      </c>
      <c r="GU109" s="833">
        <f t="shared" si="110"/>
        <v>0</v>
      </c>
      <c r="GV109" s="833">
        <f t="shared" si="110"/>
        <v>0</v>
      </c>
      <c r="GW109" s="833">
        <f t="shared" si="110"/>
        <v>0</v>
      </c>
      <c r="GX109" s="833">
        <f t="shared" si="110"/>
        <v>0</v>
      </c>
      <c r="GY109" s="833">
        <f t="shared" si="110"/>
        <v>0</v>
      </c>
      <c r="GZ109" s="833">
        <f t="shared" si="110"/>
        <v>0</v>
      </c>
      <c r="HA109" s="833">
        <f t="shared" si="110"/>
        <v>0</v>
      </c>
      <c r="HB109" s="833">
        <f t="shared" si="110"/>
        <v>0</v>
      </c>
      <c r="HC109" s="833">
        <f t="shared" si="110"/>
        <v>0</v>
      </c>
      <c r="HD109" s="833">
        <f t="shared" si="110"/>
        <v>0</v>
      </c>
      <c r="HE109" s="833">
        <f t="shared" si="110"/>
        <v>0</v>
      </c>
      <c r="HF109" s="833">
        <f t="shared" si="110"/>
        <v>0</v>
      </c>
      <c r="HG109" s="833">
        <f t="shared" si="110"/>
        <v>0</v>
      </c>
      <c r="HH109" s="833">
        <f t="shared" si="110"/>
        <v>0</v>
      </c>
      <c r="HI109" s="833">
        <f t="shared" si="110"/>
        <v>0</v>
      </c>
      <c r="HJ109" s="833">
        <f t="shared" si="110"/>
        <v>0</v>
      </c>
      <c r="HK109" s="833">
        <f t="shared" si="110"/>
        <v>0</v>
      </c>
      <c r="HL109" s="833">
        <f t="shared" si="110"/>
        <v>0</v>
      </c>
      <c r="HM109" s="833">
        <f t="shared" si="110"/>
        <v>0</v>
      </c>
      <c r="HN109" s="833">
        <f t="shared" si="110"/>
        <v>0</v>
      </c>
      <c r="HO109" s="833">
        <f t="shared" si="110"/>
        <v>0</v>
      </c>
      <c r="HP109" s="833">
        <f t="shared" si="110"/>
        <v>0</v>
      </c>
      <c r="HQ109" s="833">
        <f t="shared" si="110"/>
        <v>0</v>
      </c>
      <c r="HR109" s="833">
        <f t="shared" si="110"/>
        <v>0</v>
      </c>
      <c r="HS109" s="833">
        <f t="shared" si="110"/>
        <v>0</v>
      </c>
      <c r="HT109" s="833">
        <f t="shared" si="110"/>
        <v>0</v>
      </c>
      <c r="HU109" s="833">
        <f t="shared" si="110"/>
        <v>0</v>
      </c>
      <c r="HV109" s="833">
        <f t="shared" si="110"/>
        <v>0</v>
      </c>
      <c r="HW109" s="833">
        <f t="shared" si="110"/>
        <v>0</v>
      </c>
      <c r="HX109" s="833">
        <f t="shared" si="110"/>
        <v>0</v>
      </c>
      <c r="HY109" s="833">
        <f t="shared" si="110"/>
        <v>0</v>
      </c>
      <c r="HZ109" s="833">
        <f t="shared" si="110"/>
        <v>0</v>
      </c>
      <c r="IA109" s="833">
        <f t="shared" si="110"/>
        <v>0</v>
      </c>
      <c r="IB109" s="833">
        <f t="shared" si="110"/>
        <v>0</v>
      </c>
      <c r="IC109" s="833">
        <f t="shared" si="110"/>
        <v>0</v>
      </c>
      <c r="ID109" s="833">
        <f t="shared" si="110"/>
        <v>0</v>
      </c>
      <c r="IE109" s="833">
        <f t="shared" si="110"/>
        <v>0</v>
      </c>
      <c r="IF109" s="833">
        <f t="shared" si="110"/>
        <v>0</v>
      </c>
      <c r="IG109" s="833">
        <f t="shared" si="110"/>
        <v>0</v>
      </c>
      <c r="IH109" s="833">
        <f t="shared" si="110"/>
        <v>0</v>
      </c>
      <c r="II109" s="833">
        <f t="shared" si="110"/>
        <v>0</v>
      </c>
      <c r="IJ109" s="833">
        <f t="shared" si="110"/>
        <v>0</v>
      </c>
      <c r="IK109" s="833">
        <f t="shared" si="110"/>
        <v>0</v>
      </c>
      <c r="IL109" s="833">
        <f t="shared" si="110"/>
        <v>0</v>
      </c>
    </row>
    <row r="110" spans="1:246">
      <c r="E110" s="591"/>
      <c r="F110" s="591"/>
      <c r="G110" s="591"/>
      <c r="H110" s="591"/>
      <c r="I110" s="591"/>
      <c r="J110" s="591"/>
      <c r="K110" s="591"/>
      <c r="L110" s="591"/>
      <c r="M110" s="591"/>
      <c r="N110" s="591"/>
      <c r="O110" s="591"/>
      <c r="P110" s="591"/>
      <c r="Q110" s="591"/>
      <c r="R110" s="591"/>
      <c r="S110" s="591"/>
      <c r="T110" s="591"/>
      <c r="U110" s="591"/>
      <c r="V110" s="591"/>
      <c r="W110" s="591"/>
      <c r="X110" s="591"/>
      <c r="Y110" s="591"/>
      <c r="Z110" s="591"/>
      <c r="AA110" s="591"/>
      <c r="AB110" s="591"/>
      <c r="AC110" s="591"/>
      <c r="AD110" s="591"/>
      <c r="AE110" s="591"/>
      <c r="AF110" s="591"/>
      <c r="AG110" s="591"/>
      <c r="AH110" s="591"/>
      <c r="AI110" s="591"/>
      <c r="AJ110" s="591"/>
      <c r="AK110" s="591"/>
      <c r="AL110" s="591"/>
      <c r="AM110" s="591"/>
      <c r="AN110" s="591"/>
      <c r="AO110" s="591"/>
      <c r="AP110" s="591"/>
      <c r="AQ110" s="591"/>
      <c r="AR110" s="591"/>
      <c r="AS110" s="591"/>
      <c r="AT110" s="591"/>
      <c r="AU110" s="591"/>
      <c r="AV110" s="591"/>
      <c r="AW110" s="591"/>
      <c r="AX110" s="591"/>
      <c r="AY110" s="591"/>
      <c r="AZ110" s="591"/>
      <c r="BA110" s="591"/>
      <c r="BB110" s="591"/>
      <c r="BC110" s="591"/>
      <c r="BD110" s="591"/>
      <c r="BE110" s="591"/>
      <c r="BF110" s="591"/>
      <c r="BG110" s="591"/>
      <c r="BH110" s="591"/>
      <c r="BI110" s="591"/>
      <c r="BJ110" s="591"/>
      <c r="BK110" s="591"/>
      <c r="BL110" s="591"/>
      <c r="BM110" s="591"/>
      <c r="BN110" s="591"/>
      <c r="BO110" s="591"/>
      <c r="BP110" s="591"/>
      <c r="BQ110" s="591"/>
      <c r="BR110" s="591"/>
      <c r="BS110" s="591"/>
      <c r="BT110" s="591"/>
      <c r="BU110" s="591"/>
      <c r="BV110" s="591"/>
      <c r="BW110" s="591"/>
      <c r="BX110" s="591"/>
      <c r="BY110" s="591"/>
      <c r="BZ110" s="591"/>
      <c r="CA110" s="591"/>
      <c r="CB110" s="591"/>
      <c r="CC110" s="591"/>
      <c r="CD110" s="591"/>
      <c r="CE110" s="591"/>
      <c r="CF110" s="591"/>
      <c r="CG110" s="591"/>
      <c r="CH110" s="591"/>
      <c r="CI110" s="591"/>
      <c r="CJ110" s="591"/>
      <c r="CK110" s="591"/>
      <c r="CL110" s="591"/>
      <c r="CM110" s="591"/>
      <c r="CN110" s="591"/>
      <c r="CO110" s="591"/>
      <c r="CP110" s="591"/>
      <c r="CQ110" s="591"/>
      <c r="CR110" s="591"/>
      <c r="CS110" s="591"/>
      <c r="CT110" s="591"/>
      <c r="CU110" s="591"/>
      <c r="CV110" s="591"/>
      <c r="CW110" s="591"/>
      <c r="CX110" s="591"/>
      <c r="CY110" s="591"/>
      <c r="CZ110" s="591"/>
      <c r="DA110" s="591"/>
      <c r="DB110" s="591"/>
      <c r="DC110" s="591"/>
      <c r="DD110" s="591"/>
      <c r="DE110" s="591"/>
      <c r="DF110" s="591"/>
      <c r="DG110" s="591"/>
      <c r="DH110" s="591"/>
      <c r="DI110" s="591"/>
      <c r="DJ110" s="591"/>
      <c r="DK110" s="591"/>
      <c r="DL110" s="591"/>
      <c r="DM110" s="591"/>
      <c r="DN110" s="591"/>
      <c r="DO110" s="591"/>
      <c r="DP110" s="591"/>
      <c r="DQ110" s="591"/>
      <c r="DR110" s="591"/>
      <c r="DS110" s="591"/>
      <c r="DT110" s="591"/>
      <c r="DU110" s="591"/>
      <c r="DV110" s="591"/>
      <c r="DW110" s="591"/>
      <c r="DX110" s="591"/>
      <c r="DY110" s="591"/>
      <c r="DZ110" s="591"/>
      <c r="EA110" s="591"/>
      <c r="EB110" s="591"/>
      <c r="EC110" s="591"/>
      <c r="ED110" s="591"/>
      <c r="EE110" s="591"/>
      <c r="EF110" s="591"/>
      <c r="EG110" s="591"/>
      <c r="EH110" s="591"/>
      <c r="EI110" s="591"/>
      <c r="EJ110" s="591"/>
      <c r="EK110" s="591"/>
      <c r="EL110" s="591"/>
      <c r="EM110" s="591"/>
      <c r="EN110" s="591"/>
      <c r="EO110" s="591"/>
      <c r="EP110" s="591"/>
      <c r="EQ110" s="591"/>
      <c r="ER110" s="591"/>
      <c r="ES110" s="591"/>
      <c r="ET110" s="591"/>
      <c r="EU110" s="591"/>
      <c r="EV110" s="591"/>
      <c r="EW110" s="591"/>
      <c r="EX110" s="591"/>
      <c r="EY110" s="591"/>
      <c r="EZ110" s="591"/>
      <c r="FA110" s="591"/>
      <c r="FB110" s="591"/>
      <c r="FC110" s="591"/>
      <c r="FD110" s="591"/>
      <c r="FE110" s="591"/>
      <c r="FF110" s="591"/>
      <c r="FG110" s="591"/>
      <c r="FH110" s="591"/>
      <c r="FI110" s="591"/>
      <c r="FJ110" s="591"/>
      <c r="FK110" s="591"/>
      <c r="FL110" s="591"/>
      <c r="FM110" s="591"/>
      <c r="FN110" s="591"/>
      <c r="FO110" s="591"/>
      <c r="FP110" s="591"/>
      <c r="FQ110" s="591"/>
      <c r="FR110" s="591"/>
      <c r="FS110" s="591"/>
      <c r="FT110" s="591"/>
      <c r="FU110" s="591"/>
      <c r="FV110" s="591"/>
      <c r="FW110" s="591"/>
      <c r="FX110" s="591"/>
      <c r="FY110" s="591"/>
      <c r="FZ110" s="591"/>
      <c r="GA110" s="591"/>
      <c r="GB110" s="591"/>
      <c r="GC110" s="591"/>
      <c r="GD110" s="591"/>
      <c r="GE110" s="591"/>
      <c r="GF110" s="591"/>
      <c r="GG110" s="591"/>
      <c r="GH110" s="591"/>
      <c r="GI110" s="591"/>
      <c r="GJ110" s="591"/>
      <c r="GK110" s="591"/>
      <c r="GL110" s="591"/>
      <c r="GM110" s="591"/>
      <c r="GN110" s="591"/>
      <c r="GO110" s="591"/>
      <c r="GP110" s="591"/>
      <c r="GQ110" s="591"/>
      <c r="GR110" s="591"/>
      <c r="GS110" s="591"/>
      <c r="GT110" s="591"/>
      <c r="GU110" s="591"/>
      <c r="GV110" s="591"/>
      <c r="GW110" s="591"/>
      <c r="GX110" s="591"/>
      <c r="GY110" s="591"/>
      <c r="GZ110" s="591"/>
      <c r="HA110" s="591"/>
      <c r="HB110" s="591"/>
      <c r="HC110" s="591"/>
      <c r="HD110" s="591"/>
      <c r="HE110" s="591"/>
      <c r="HF110" s="591"/>
      <c r="HG110" s="591"/>
      <c r="HH110" s="591"/>
      <c r="HI110" s="591"/>
      <c r="HJ110" s="591"/>
      <c r="HK110" s="591"/>
      <c r="HL110" s="591"/>
      <c r="HM110" s="591"/>
      <c r="HN110" s="591"/>
      <c r="HO110" s="591"/>
      <c r="HP110" s="591"/>
      <c r="HQ110" s="591"/>
      <c r="HR110" s="591"/>
      <c r="HS110" s="591"/>
      <c r="HT110" s="591"/>
      <c r="HU110" s="591"/>
      <c r="HV110" s="591"/>
      <c r="HW110" s="591"/>
      <c r="HX110" s="591"/>
      <c r="HY110" s="591"/>
      <c r="HZ110" s="591"/>
      <c r="IA110" s="591"/>
      <c r="IB110" s="591"/>
      <c r="IC110" s="591"/>
      <c r="ID110" s="591"/>
      <c r="IE110" s="591"/>
      <c r="IF110" s="591"/>
      <c r="IG110" s="591"/>
      <c r="IH110" s="591"/>
      <c r="II110" s="591"/>
      <c r="IJ110" s="591"/>
      <c r="IK110" s="591"/>
      <c r="IL110" s="591"/>
    </row>
    <row r="111" spans="1:246">
      <c r="E111" s="591"/>
      <c r="F111" s="591"/>
      <c r="G111" s="591"/>
      <c r="H111" s="591"/>
      <c r="I111" s="591"/>
      <c r="J111" s="591"/>
      <c r="K111" s="591"/>
      <c r="L111" s="591"/>
      <c r="M111" s="591"/>
      <c r="N111" s="591"/>
      <c r="O111" s="591"/>
      <c r="P111" s="591"/>
      <c r="Q111" s="591"/>
      <c r="R111" s="591"/>
      <c r="S111" s="591"/>
      <c r="T111" s="591"/>
      <c r="U111" s="591"/>
      <c r="V111" s="591"/>
      <c r="W111" s="591"/>
      <c r="X111" s="591"/>
      <c r="Y111" s="591"/>
      <c r="Z111" s="591"/>
      <c r="AA111" s="591"/>
      <c r="AB111" s="591"/>
      <c r="AC111" s="591"/>
      <c r="AD111" s="591"/>
      <c r="AE111" s="591"/>
      <c r="AF111" s="591"/>
      <c r="AG111" s="591"/>
      <c r="AH111" s="591"/>
      <c r="AI111" s="591"/>
      <c r="AJ111" s="591"/>
      <c r="AK111" s="591"/>
      <c r="AL111" s="591"/>
      <c r="AM111" s="591"/>
      <c r="AN111" s="591"/>
      <c r="AO111" s="591"/>
      <c r="AP111" s="591"/>
      <c r="AQ111" s="591"/>
      <c r="AR111" s="591"/>
      <c r="AS111" s="591"/>
      <c r="AT111" s="591"/>
      <c r="AU111" s="591"/>
      <c r="AV111" s="591"/>
      <c r="AW111" s="591"/>
      <c r="AX111" s="591"/>
      <c r="AY111" s="591"/>
      <c r="AZ111" s="591"/>
      <c r="BA111" s="591"/>
      <c r="BB111" s="591"/>
      <c r="BC111" s="591"/>
      <c r="BD111" s="591"/>
      <c r="BE111" s="591"/>
      <c r="BF111" s="591"/>
      <c r="BG111" s="591"/>
      <c r="BH111" s="591"/>
      <c r="BI111" s="591"/>
      <c r="BJ111" s="591"/>
      <c r="BK111" s="591"/>
      <c r="BL111" s="591"/>
      <c r="BM111" s="591"/>
      <c r="BN111" s="591"/>
      <c r="BO111" s="591"/>
      <c r="BP111" s="591"/>
      <c r="BQ111" s="591"/>
      <c r="BR111" s="591"/>
      <c r="BS111" s="591"/>
      <c r="BT111" s="591"/>
      <c r="BU111" s="591"/>
      <c r="BV111" s="591"/>
      <c r="BW111" s="591"/>
      <c r="BX111" s="591"/>
      <c r="BY111" s="591"/>
      <c r="BZ111" s="591"/>
      <c r="CA111" s="591"/>
      <c r="CB111" s="591"/>
      <c r="CC111" s="591"/>
      <c r="CD111" s="591"/>
      <c r="CE111" s="591"/>
      <c r="CF111" s="591"/>
      <c r="CG111" s="591"/>
      <c r="CH111" s="591"/>
      <c r="CI111" s="591"/>
      <c r="CJ111" s="591"/>
      <c r="CK111" s="591"/>
      <c r="CL111" s="591"/>
      <c r="CM111" s="591"/>
      <c r="CN111" s="591"/>
      <c r="CO111" s="591"/>
      <c r="CP111" s="591"/>
      <c r="CQ111" s="591"/>
      <c r="CR111" s="591"/>
      <c r="CS111" s="591"/>
      <c r="CT111" s="591"/>
      <c r="CU111" s="591"/>
      <c r="CV111" s="591"/>
      <c r="CW111" s="591"/>
      <c r="CX111" s="591"/>
      <c r="CY111" s="591"/>
      <c r="CZ111" s="591"/>
      <c r="DA111" s="591"/>
      <c r="DB111" s="591"/>
      <c r="DC111" s="591"/>
      <c r="DD111" s="591"/>
      <c r="DE111" s="591"/>
      <c r="DF111" s="591"/>
      <c r="DG111" s="591"/>
      <c r="DH111" s="591"/>
      <c r="DI111" s="591"/>
      <c r="DJ111" s="591"/>
      <c r="DK111" s="591"/>
      <c r="DL111" s="591"/>
      <c r="DM111" s="591"/>
      <c r="DN111" s="591"/>
      <c r="DO111" s="591"/>
      <c r="DP111" s="591"/>
      <c r="DQ111" s="591"/>
      <c r="DR111" s="591"/>
      <c r="DS111" s="591"/>
      <c r="DT111" s="591"/>
      <c r="DU111" s="591"/>
      <c r="DV111" s="591"/>
      <c r="DW111" s="591"/>
      <c r="DX111" s="591"/>
      <c r="DY111" s="591"/>
      <c r="DZ111" s="591"/>
      <c r="EA111" s="591"/>
      <c r="EB111" s="591"/>
      <c r="EC111" s="591"/>
      <c r="ED111" s="591"/>
      <c r="EE111" s="591"/>
      <c r="EF111" s="591"/>
      <c r="EG111" s="591"/>
      <c r="EH111" s="591"/>
      <c r="EI111" s="591"/>
      <c r="EJ111" s="591"/>
      <c r="EK111" s="591"/>
      <c r="EL111" s="591"/>
      <c r="EM111" s="591"/>
      <c r="EN111" s="591"/>
      <c r="EO111" s="591"/>
      <c r="EP111" s="591"/>
      <c r="EQ111" s="591"/>
      <c r="ER111" s="591"/>
      <c r="ES111" s="591"/>
      <c r="ET111" s="591"/>
      <c r="EU111" s="591"/>
      <c r="EV111" s="591"/>
      <c r="EW111" s="591"/>
      <c r="EX111" s="591"/>
      <c r="EY111" s="591"/>
      <c r="EZ111" s="591"/>
      <c r="FA111" s="591"/>
      <c r="FB111" s="591"/>
      <c r="FC111" s="591"/>
      <c r="FD111" s="591"/>
      <c r="FE111" s="591"/>
      <c r="FF111" s="591"/>
      <c r="FG111" s="591"/>
      <c r="FH111" s="591"/>
      <c r="FI111" s="591"/>
      <c r="FJ111" s="591"/>
      <c r="FK111" s="591"/>
      <c r="FL111" s="591"/>
      <c r="FM111" s="591"/>
      <c r="FN111" s="591"/>
      <c r="FO111" s="591"/>
      <c r="FP111" s="591"/>
      <c r="FQ111" s="591"/>
      <c r="FR111" s="591"/>
      <c r="FS111" s="591"/>
      <c r="FT111" s="591"/>
      <c r="FU111" s="591"/>
      <c r="FV111" s="591"/>
      <c r="FW111" s="591"/>
      <c r="FX111" s="591"/>
      <c r="FY111" s="591"/>
      <c r="FZ111" s="591"/>
      <c r="GA111" s="591"/>
      <c r="GB111" s="591"/>
      <c r="GC111" s="591"/>
      <c r="GD111" s="591"/>
      <c r="GE111" s="591"/>
      <c r="GF111" s="591"/>
      <c r="GG111" s="591"/>
      <c r="GH111" s="591"/>
      <c r="GI111" s="591"/>
      <c r="GJ111" s="591"/>
      <c r="GK111" s="591"/>
      <c r="GL111" s="591"/>
      <c r="GM111" s="591"/>
      <c r="GN111" s="591"/>
      <c r="GO111" s="591"/>
      <c r="GP111" s="591"/>
      <c r="GQ111" s="591"/>
      <c r="GR111" s="591"/>
      <c r="GS111" s="591"/>
      <c r="GT111" s="591"/>
      <c r="GU111" s="591"/>
      <c r="GV111" s="591"/>
      <c r="GW111" s="591"/>
      <c r="GX111" s="591"/>
      <c r="GY111" s="591"/>
      <c r="GZ111" s="591"/>
      <c r="HA111" s="591"/>
      <c r="HB111" s="591"/>
      <c r="HC111" s="591"/>
      <c r="HD111" s="591"/>
      <c r="HE111" s="591"/>
      <c r="HF111" s="591"/>
      <c r="HG111" s="591"/>
      <c r="HH111" s="591"/>
      <c r="HI111" s="591"/>
      <c r="HJ111" s="591"/>
      <c r="HK111" s="591"/>
      <c r="HL111" s="591"/>
      <c r="HM111" s="591"/>
      <c r="HN111" s="591"/>
      <c r="HO111" s="591"/>
      <c r="HP111" s="591"/>
      <c r="HQ111" s="591"/>
      <c r="HR111" s="591"/>
      <c r="HS111" s="591"/>
      <c r="HT111" s="591"/>
      <c r="HU111" s="591"/>
      <c r="HV111" s="591"/>
      <c r="HW111" s="591"/>
      <c r="HX111" s="591"/>
      <c r="HY111" s="591"/>
      <c r="HZ111" s="591"/>
      <c r="IA111" s="591"/>
      <c r="IB111" s="591"/>
      <c r="IC111" s="591"/>
      <c r="ID111" s="591"/>
      <c r="IE111" s="591"/>
      <c r="IF111" s="591"/>
      <c r="IG111" s="591"/>
      <c r="IH111" s="591"/>
      <c r="II111" s="591"/>
      <c r="IJ111" s="591"/>
      <c r="IK111" s="591"/>
      <c r="IL111" s="591"/>
    </row>
    <row r="112" spans="1:246">
      <c r="E112" s="591"/>
      <c r="F112" s="591"/>
      <c r="G112" s="591"/>
      <c r="H112" s="591"/>
      <c r="I112" s="591"/>
      <c r="J112" s="591"/>
      <c r="K112" s="591"/>
      <c r="L112" s="591"/>
      <c r="M112" s="591"/>
      <c r="N112" s="591"/>
      <c r="O112" s="591"/>
      <c r="P112" s="591"/>
      <c r="Q112" s="591"/>
      <c r="R112" s="591"/>
      <c r="S112" s="591"/>
      <c r="T112" s="591"/>
      <c r="U112" s="591"/>
      <c r="V112" s="591"/>
      <c r="W112" s="591"/>
      <c r="X112" s="591"/>
      <c r="Y112" s="591"/>
      <c r="Z112" s="591"/>
      <c r="AA112" s="591"/>
      <c r="AB112" s="591"/>
      <c r="AC112" s="591"/>
      <c r="AD112" s="591"/>
      <c r="AE112" s="591"/>
      <c r="AF112" s="591"/>
      <c r="AG112" s="591"/>
      <c r="AH112" s="591"/>
      <c r="AI112" s="591"/>
      <c r="AJ112" s="591"/>
      <c r="AK112" s="591"/>
      <c r="AL112" s="591"/>
      <c r="AM112" s="591"/>
      <c r="AN112" s="591"/>
      <c r="AO112" s="591"/>
      <c r="AP112" s="591"/>
      <c r="AQ112" s="591"/>
      <c r="AR112" s="591"/>
      <c r="AS112" s="591"/>
      <c r="AT112" s="591"/>
      <c r="AU112" s="591"/>
      <c r="AV112" s="591"/>
      <c r="AW112" s="591"/>
      <c r="AX112" s="591"/>
      <c r="AY112" s="591"/>
      <c r="AZ112" s="591"/>
      <c r="BA112" s="591"/>
      <c r="BB112" s="591"/>
      <c r="BC112" s="591"/>
      <c r="BD112" s="591"/>
      <c r="BE112" s="591"/>
      <c r="BF112" s="591"/>
      <c r="BG112" s="591"/>
      <c r="BH112" s="591"/>
      <c r="BI112" s="591"/>
      <c r="BJ112" s="591"/>
      <c r="BK112" s="591"/>
      <c r="BL112" s="591"/>
      <c r="BM112" s="591"/>
      <c r="BN112" s="591"/>
      <c r="BO112" s="591"/>
      <c r="BP112" s="591"/>
      <c r="BQ112" s="591"/>
      <c r="BR112" s="591"/>
      <c r="BS112" s="591"/>
      <c r="BT112" s="591"/>
      <c r="BU112" s="591"/>
      <c r="BV112" s="591"/>
      <c r="BW112" s="591"/>
      <c r="BX112" s="591"/>
      <c r="BY112" s="591"/>
      <c r="BZ112" s="591"/>
      <c r="CA112" s="591"/>
      <c r="CB112" s="591"/>
      <c r="CC112" s="591"/>
      <c r="CD112" s="591"/>
      <c r="CE112" s="591"/>
      <c r="CF112" s="591"/>
      <c r="CG112" s="591"/>
      <c r="CH112" s="591"/>
      <c r="CI112" s="591"/>
      <c r="CJ112" s="591"/>
      <c r="CK112" s="591"/>
      <c r="CL112" s="591"/>
      <c r="CM112" s="591"/>
      <c r="CN112" s="591"/>
      <c r="CO112" s="591"/>
      <c r="CP112" s="591"/>
      <c r="CQ112" s="591"/>
      <c r="CR112" s="591"/>
      <c r="CS112" s="591"/>
      <c r="CT112" s="591"/>
      <c r="CU112" s="591"/>
      <c r="CV112" s="591"/>
      <c r="CW112" s="591"/>
      <c r="CX112" s="591"/>
      <c r="CY112" s="591"/>
      <c r="CZ112" s="591"/>
      <c r="DA112" s="591"/>
      <c r="DB112" s="591"/>
      <c r="DC112" s="591"/>
      <c r="DD112" s="591"/>
      <c r="DE112" s="591"/>
      <c r="DF112" s="591"/>
      <c r="DG112" s="591"/>
      <c r="DH112" s="591"/>
      <c r="DI112" s="591"/>
      <c r="DJ112" s="591"/>
      <c r="DK112" s="591"/>
      <c r="DL112" s="591"/>
      <c r="DM112" s="591"/>
      <c r="DN112" s="591"/>
      <c r="DO112" s="591"/>
      <c r="DP112" s="591"/>
      <c r="DQ112" s="591"/>
      <c r="DR112" s="591"/>
      <c r="DS112" s="591"/>
      <c r="DT112" s="591"/>
      <c r="DU112" s="591"/>
      <c r="DV112" s="591"/>
      <c r="DW112" s="591"/>
      <c r="DX112" s="591"/>
      <c r="DY112" s="591"/>
      <c r="DZ112" s="591"/>
      <c r="EA112" s="591"/>
      <c r="EB112" s="591"/>
      <c r="EC112" s="591"/>
      <c r="ED112" s="591"/>
      <c r="EE112" s="591"/>
      <c r="EF112" s="591"/>
      <c r="EG112" s="591"/>
      <c r="EH112" s="591"/>
      <c r="EI112" s="591"/>
      <c r="EJ112" s="591"/>
      <c r="EK112" s="591"/>
      <c r="EL112" s="591"/>
      <c r="EM112" s="591"/>
      <c r="EN112" s="591"/>
      <c r="EO112" s="591"/>
      <c r="EP112" s="591"/>
      <c r="EQ112" s="591"/>
      <c r="ER112" s="591"/>
      <c r="ES112" s="591"/>
      <c r="ET112" s="591"/>
      <c r="EU112" s="591"/>
      <c r="EV112" s="591"/>
      <c r="EW112" s="591"/>
      <c r="EX112" s="591"/>
      <c r="EY112" s="591"/>
      <c r="EZ112" s="591"/>
      <c r="FA112" s="591"/>
      <c r="FB112" s="591"/>
      <c r="FC112" s="591"/>
      <c r="FD112" s="591"/>
      <c r="FE112" s="591"/>
      <c r="FF112" s="591"/>
      <c r="FG112" s="591"/>
      <c r="FH112" s="591"/>
      <c r="FI112" s="591"/>
      <c r="FJ112" s="591"/>
      <c r="FK112" s="591"/>
      <c r="FL112" s="591"/>
      <c r="FM112" s="591"/>
      <c r="FN112" s="591"/>
      <c r="FO112" s="591"/>
      <c r="FP112" s="591"/>
      <c r="FQ112" s="591"/>
      <c r="FR112" s="591"/>
      <c r="FS112" s="591"/>
      <c r="FT112" s="591"/>
      <c r="FU112" s="591"/>
      <c r="FV112" s="591"/>
      <c r="FW112" s="591"/>
      <c r="FX112" s="591"/>
      <c r="FY112" s="591"/>
      <c r="FZ112" s="591"/>
      <c r="GA112" s="591"/>
      <c r="GB112" s="591"/>
      <c r="GC112" s="591"/>
      <c r="GD112" s="591"/>
      <c r="GE112" s="591"/>
      <c r="GF112" s="591"/>
      <c r="GG112" s="591"/>
      <c r="GH112" s="591"/>
      <c r="GI112" s="591"/>
      <c r="GJ112" s="591"/>
      <c r="GK112" s="591"/>
      <c r="GL112" s="591"/>
      <c r="GM112" s="591"/>
      <c r="GN112" s="591"/>
      <c r="GO112" s="591"/>
      <c r="GP112" s="591"/>
      <c r="GQ112" s="591"/>
      <c r="GR112" s="591"/>
      <c r="GS112" s="591"/>
      <c r="GT112" s="591"/>
      <c r="GU112" s="591"/>
      <c r="GV112" s="591"/>
      <c r="GW112" s="591"/>
      <c r="GX112" s="591"/>
      <c r="GY112" s="591"/>
      <c r="GZ112" s="591"/>
      <c r="HA112" s="591"/>
      <c r="HB112" s="591"/>
      <c r="HC112" s="591"/>
      <c r="HD112" s="591"/>
      <c r="HE112" s="591"/>
      <c r="HF112" s="591"/>
      <c r="HG112" s="591"/>
      <c r="HH112" s="591"/>
      <c r="HI112" s="591"/>
      <c r="HJ112" s="591"/>
      <c r="HK112" s="591"/>
      <c r="HL112" s="591"/>
      <c r="HM112" s="591"/>
      <c r="HN112" s="591"/>
      <c r="HO112" s="591"/>
      <c r="HP112" s="591"/>
      <c r="HQ112" s="591"/>
      <c r="HR112" s="591"/>
      <c r="HS112" s="591"/>
      <c r="HT112" s="591"/>
      <c r="HU112" s="591"/>
      <c r="HV112" s="591"/>
      <c r="HW112" s="591"/>
      <c r="HX112" s="591"/>
      <c r="HY112" s="591"/>
      <c r="HZ112" s="591"/>
      <c r="IA112" s="591"/>
      <c r="IB112" s="591"/>
      <c r="IC112" s="591"/>
      <c r="ID112" s="591"/>
      <c r="IE112" s="591"/>
      <c r="IF112" s="591"/>
      <c r="IG112" s="591"/>
      <c r="IH112" s="591"/>
      <c r="II112" s="591"/>
      <c r="IJ112" s="591"/>
      <c r="IK112" s="591"/>
      <c r="IL112" s="591"/>
    </row>
    <row r="113" spans="1:247">
      <c r="D113" s="592"/>
      <c r="E113" s="591"/>
      <c r="F113" s="591"/>
      <c r="G113" s="591"/>
      <c r="H113" s="591"/>
      <c r="I113" s="591"/>
      <c r="J113" s="591"/>
      <c r="K113" s="591"/>
      <c r="L113" s="591"/>
      <c r="M113" s="591"/>
      <c r="N113" s="591"/>
      <c r="O113" s="591"/>
      <c r="P113" s="591"/>
      <c r="Q113" s="591"/>
      <c r="R113" s="591"/>
      <c r="S113" s="591"/>
      <c r="T113" s="591"/>
      <c r="U113" s="591"/>
      <c r="V113" s="591"/>
      <c r="W113" s="591"/>
      <c r="X113" s="591"/>
      <c r="Y113" s="591"/>
      <c r="Z113" s="591"/>
      <c r="AA113" s="591"/>
      <c r="AB113" s="591"/>
      <c r="AC113" s="591"/>
      <c r="AD113" s="591"/>
      <c r="AE113" s="591"/>
      <c r="AF113" s="591"/>
      <c r="AG113" s="591"/>
      <c r="AH113" s="591"/>
      <c r="AI113" s="591"/>
      <c r="AJ113" s="591"/>
      <c r="AK113" s="591"/>
      <c r="AL113" s="591"/>
      <c r="AM113" s="591"/>
      <c r="AN113" s="591"/>
      <c r="AO113" s="591"/>
      <c r="AP113" s="591"/>
      <c r="AQ113" s="591"/>
      <c r="AR113" s="591"/>
      <c r="AS113" s="591"/>
      <c r="AT113" s="591"/>
      <c r="AU113" s="591"/>
      <c r="AV113" s="591"/>
      <c r="AW113" s="591"/>
      <c r="AX113" s="591"/>
      <c r="AY113" s="591"/>
      <c r="AZ113" s="591"/>
      <c r="BA113" s="591"/>
      <c r="BB113" s="591"/>
      <c r="BC113" s="591"/>
      <c r="BD113" s="591"/>
      <c r="BE113" s="591"/>
      <c r="BF113" s="591"/>
      <c r="BG113" s="591"/>
      <c r="BH113" s="591"/>
      <c r="BI113" s="591"/>
      <c r="BJ113" s="591"/>
      <c r="BK113" s="591"/>
      <c r="BL113" s="591"/>
      <c r="BM113" s="591"/>
      <c r="BN113" s="591"/>
      <c r="BO113" s="591"/>
      <c r="BP113" s="591"/>
      <c r="BQ113" s="591"/>
      <c r="BR113" s="591"/>
      <c r="BS113" s="591"/>
      <c r="BT113" s="591"/>
      <c r="BU113" s="591"/>
      <c r="BV113" s="591"/>
      <c r="BW113" s="591"/>
      <c r="BX113" s="591"/>
      <c r="BY113" s="591"/>
      <c r="BZ113" s="591"/>
      <c r="CA113" s="591"/>
      <c r="CB113" s="591"/>
      <c r="CC113" s="591"/>
      <c r="CD113" s="591"/>
      <c r="CE113" s="591"/>
      <c r="CF113" s="591"/>
      <c r="CG113" s="591"/>
      <c r="CH113" s="591"/>
      <c r="CI113" s="591"/>
      <c r="CJ113" s="591"/>
      <c r="CK113" s="591"/>
      <c r="CL113" s="591"/>
      <c r="CM113" s="591"/>
      <c r="CN113" s="591"/>
      <c r="CO113" s="591"/>
      <c r="CP113" s="591"/>
      <c r="CQ113" s="591"/>
      <c r="CR113" s="591"/>
      <c r="CS113" s="591"/>
      <c r="CT113" s="591"/>
      <c r="CU113" s="591"/>
      <c r="CV113" s="591"/>
      <c r="CW113" s="591"/>
      <c r="CX113" s="591"/>
      <c r="CY113" s="591"/>
      <c r="CZ113" s="591"/>
      <c r="DA113" s="591"/>
      <c r="DB113" s="591"/>
      <c r="DC113" s="591"/>
      <c r="DD113" s="591"/>
      <c r="DE113" s="591"/>
      <c r="DF113" s="591"/>
      <c r="DG113" s="591"/>
      <c r="DH113" s="591"/>
      <c r="DI113" s="591"/>
      <c r="DJ113" s="591"/>
      <c r="DK113" s="591"/>
      <c r="DL113" s="591"/>
      <c r="DM113" s="591"/>
      <c r="DN113" s="591"/>
      <c r="DO113" s="591"/>
      <c r="DP113" s="591"/>
      <c r="DQ113" s="591"/>
      <c r="DR113" s="591"/>
      <c r="DS113" s="591"/>
      <c r="DT113" s="591"/>
      <c r="DU113" s="591"/>
      <c r="DV113" s="591"/>
      <c r="DW113" s="591"/>
      <c r="DX113" s="591"/>
      <c r="DY113" s="591"/>
      <c r="DZ113" s="591"/>
      <c r="EA113" s="591"/>
      <c r="EB113" s="591"/>
      <c r="EC113" s="591"/>
      <c r="ED113" s="591"/>
      <c r="EE113" s="591"/>
      <c r="EF113" s="591"/>
      <c r="EG113" s="591"/>
      <c r="EH113" s="591"/>
      <c r="EI113" s="591"/>
      <c r="EJ113" s="591"/>
      <c r="EK113" s="591"/>
      <c r="EL113" s="591"/>
      <c r="EM113" s="591"/>
      <c r="EN113" s="591"/>
      <c r="EO113" s="591"/>
      <c r="EP113" s="591"/>
      <c r="EQ113" s="591"/>
      <c r="ER113" s="591"/>
      <c r="ES113" s="591"/>
      <c r="ET113" s="591"/>
      <c r="EU113" s="591"/>
      <c r="EV113" s="591"/>
      <c r="EW113" s="591"/>
      <c r="EX113" s="591"/>
      <c r="EY113" s="591"/>
      <c r="EZ113" s="591"/>
      <c r="FA113" s="591"/>
      <c r="FB113" s="591"/>
      <c r="FC113" s="591"/>
      <c r="FD113" s="591"/>
      <c r="FE113" s="591"/>
      <c r="FF113" s="591"/>
      <c r="FG113" s="591"/>
      <c r="FH113" s="591"/>
      <c r="FI113" s="591"/>
      <c r="FJ113" s="591"/>
      <c r="FK113" s="591"/>
      <c r="FL113" s="591"/>
      <c r="FM113" s="591"/>
      <c r="FN113" s="591"/>
      <c r="FO113" s="591"/>
      <c r="FP113" s="591"/>
      <c r="FQ113" s="591"/>
      <c r="FR113" s="591"/>
      <c r="FS113" s="591"/>
      <c r="FT113" s="591"/>
      <c r="FU113" s="591"/>
      <c r="FV113" s="591"/>
      <c r="FW113" s="591"/>
      <c r="FX113" s="591"/>
      <c r="FY113" s="591"/>
      <c r="FZ113" s="591"/>
      <c r="GA113" s="591"/>
      <c r="GB113" s="591"/>
      <c r="GC113" s="591"/>
      <c r="GD113" s="591"/>
      <c r="GE113" s="591"/>
      <c r="GF113" s="591"/>
      <c r="GG113" s="591"/>
      <c r="GH113" s="591"/>
      <c r="GI113" s="591"/>
      <c r="GJ113" s="591"/>
      <c r="GK113" s="591"/>
      <c r="GL113" s="591"/>
      <c r="GM113" s="591"/>
      <c r="GN113" s="591"/>
      <c r="GO113" s="591"/>
      <c r="GP113" s="591"/>
      <c r="GQ113" s="591"/>
      <c r="GR113" s="591"/>
      <c r="GS113" s="591"/>
      <c r="GT113" s="591"/>
      <c r="GU113" s="591"/>
      <c r="GV113" s="591"/>
      <c r="GW113" s="591"/>
      <c r="GX113" s="591"/>
      <c r="GY113" s="591"/>
      <c r="GZ113" s="591"/>
      <c r="HA113" s="591"/>
      <c r="HB113" s="591"/>
      <c r="HC113" s="591"/>
      <c r="HD113" s="591"/>
      <c r="HE113" s="591"/>
      <c r="HF113" s="591"/>
      <c r="HG113" s="591"/>
      <c r="HH113" s="591"/>
      <c r="HI113" s="591"/>
      <c r="HJ113" s="591"/>
      <c r="HK113" s="591"/>
      <c r="HL113" s="591"/>
      <c r="HM113" s="591"/>
      <c r="HN113" s="591"/>
      <c r="HO113" s="591"/>
      <c r="HP113" s="591"/>
      <c r="HQ113" s="591"/>
      <c r="HR113" s="591"/>
      <c r="HS113" s="591"/>
      <c r="HT113" s="591"/>
      <c r="HU113" s="591"/>
      <c r="HV113" s="591"/>
      <c r="HW113" s="591"/>
      <c r="HX113" s="591"/>
      <c r="HY113" s="591"/>
      <c r="HZ113" s="591"/>
      <c r="IA113" s="591"/>
      <c r="IB113" s="591"/>
      <c r="IC113" s="591"/>
      <c r="ID113" s="591"/>
      <c r="IE113" s="591"/>
      <c r="IF113" s="591"/>
      <c r="IG113" s="591"/>
      <c r="IH113" s="591"/>
      <c r="II113" s="591"/>
      <c r="IJ113" s="591"/>
      <c r="IK113" s="591"/>
      <c r="IL113" s="591"/>
    </row>
    <row r="114" spans="1:247">
      <c r="D114" s="592"/>
      <c r="E114" s="591"/>
      <c r="F114" s="591"/>
      <c r="G114" s="591"/>
      <c r="H114" s="591"/>
      <c r="I114" s="591"/>
      <c r="J114" s="591"/>
      <c r="K114" s="591"/>
      <c r="L114" s="591"/>
      <c r="M114" s="591"/>
      <c r="N114" s="591"/>
      <c r="O114" s="591"/>
      <c r="P114" s="591"/>
      <c r="Q114" s="591"/>
      <c r="R114" s="591"/>
      <c r="S114" s="591"/>
      <c r="T114" s="591"/>
      <c r="U114" s="591"/>
      <c r="V114" s="591"/>
      <c r="W114" s="591"/>
      <c r="X114" s="591"/>
      <c r="Y114" s="591"/>
      <c r="Z114" s="591"/>
      <c r="AA114" s="591"/>
      <c r="AB114" s="591"/>
      <c r="AC114" s="591"/>
      <c r="AD114" s="591"/>
      <c r="AE114" s="591"/>
      <c r="AF114" s="591"/>
      <c r="AG114" s="591"/>
      <c r="AH114" s="591"/>
      <c r="AI114" s="591"/>
      <c r="AJ114" s="591"/>
      <c r="AK114" s="591"/>
      <c r="AL114" s="591"/>
      <c r="AM114" s="591"/>
      <c r="AN114" s="591"/>
      <c r="AO114" s="591"/>
      <c r="AP114" s="591"/>
      <c r="AQ114" s="591"/>
      <c r="AR114" s="591"/>
      <c r="AS114" s="591"/>
      <c r="AT114" s="591"/>
      <c r="AU114" s="591"/>
      <c r="AV114" s="591"/>
      <c r="AW114" s="591"/>
      <c r="AX114" s="591"/>
      <c r="AY114" s="591"/>
      <c r="AZ114" s="591"/>
      <c r="BA114" s="591"/>
      <c r="BB114" s="591"/>
      <c r="BC114" s="591"/>
      <c r="BD114" s="591"/>
      <c r="BE114" s="591"/>
      <c r="BF114" s="591"/>
      <c r="BG114" s="591"/>
      <c r="BH114" s="591"/>
      <c r="BI114" s="591"/>
      <c r="BJ114" s="591"/>
      <c r="BK114" s="591"/>
      <c r="BL114" s="591"/>
      <c r="BM114" s="591"/>
      <c r="BN114" s="591"/>
      <c r="BO114" s="591"/>
      <c r="BP114" s="591"/>
      <c r="BQ114" s="591"/>
      <c r="BR114" s="591"/>
      <c r="BS114" s="591"/>
      <c r="BT114" s="591"/>
      <c r="BU114" s="591"/>
      <c r="BV114" s="591"/>
      <c r="BW114" s="591"/>
      <c r="BX114" s="591"/>
      <c r="BY114" s="591"/>
      <c r="BZ114" s="591"/>
      <c r="CA114" s="591"/>
      <c r="CB114" s="591"/>
      <c r="CC114" s="591"/>
      <c r="CD114" s="591"/>
      <c r="CE114" s="591"/>
      <c r="CF114" s="591"/>
      <c r="CG114" s="591"/>
      <c r="CH114" s="591"/>
      <c r="CI114" s="591"/>
      <c r="CJ114" s="591"/>
      <c r="CK114" s="591"/>
      <c r="CL114" s="591"/>
      <c r="CM114" s="591"/>
      <c r="CN114" s="591"/>
      <c r="CO114" s="591"/>
      <c r="CP114" s="591"/>
      <c r="CQ114" s="591"/>
      <c r="CR114" s="591"/>
      <c r="CS114" s="591"/>
      <c r="CT114" s="591"/>
      <c r="CU114" s="591"/>
      <c r="CV114" s="591"/>
      <c r="CW114" s="591"/>
      <c r="CX114" s="591"/>
      <c r="CY114" s="591"/>
      <c r="CZ114" s="591"/>
      <c r="DA114" s="591"/>
      <c r="DB114" s="591"/>
      <c r="DC114" s="591"/>
      <c r="DD114" s="591"/>
      <c r="DE114" s="591"/>
      <c r="DF114" s="591"/>
      <c r="DG114" s="591"/>
      <c r="DH114" s="591"/>
      <c r="DI114" s="591"/>
      <c r="DJ114" s="591"/>
      <c r="DK114" s="591"/>
      <c r="DL114" s="591"/>
      <c r="DM114" s="591"/>
      <c r="DN114" s="591"/>
      <c r="DO114" s="591"/>
      <c r="DP114" s="591"/>
      <c r="DQ114" s="591"/>
      <c r="DR114" s="591"/>
      <c r="DS114" s="591"/>
      <c r="DT114" s="591"/>
      <c r="DU114" s="591"/>
      <c r="DV114" s="591"/>
      <c r="DW114" s="591"/>
      <c r="DX114" s="591"/>
      <c r="DY114" s="591"/>
      <c r="DZ114" s="591"/>
      <c r="EA114" s="591"/>
      <c r="EB114" s="591"/>
      <c r="EC114" s="591"/>
      <c r="ED114" s="591"/>
      <c r="EE114" s="591"/>
      <c r="EF114" s="591"/>
      <c r="EG114" s="591"/>
      <c r="EH114" s="591"/>
      <c r="EI114" s="591"/>
      <c r="EJ114" s="591"/>
      <c r="EK114" s="591"/>
      <c r="EL114" s="591"/>
      <c r="EM114" s="591"/>
      <c r="EN114" s="591"/>
      <c r="EO114" s="591"/>
      <c r="EP114" s="591"/>
      <c r="EQ114" s="591"/>
      <c r="ER114" s="591"/>
      <c r="ES114" s="591"/>
      <c r="ET114" s="591"/>
      <c r="EU114" s="591"/>
      <c r="EV114" s="591"/>
      <c r="EW114" s="591"/>
      <c r="EX114" s="591"/>
      <c r="EY114" s="591"/>
      <c r="EZ114" s="591"/>
      <c r="FA114" s="591"/>
      <c r="FB114" s="591"/>
      <c r="FC114" s="591"/>
      <c r="FD114" s="591"/>
      <c r="FE114" s="591"/>
      <c r="FF114" s="591"/>
      <c r="FG114" s="591"/>
      <c r="FH114" s="591"/>
      <c r="FI114" s="591"/>
      <c r="FJ114" s="591"/>
      <c r="FK114" s="591"/>
      <c r="FL114" s="591"/>
      <c r="FM114" s="591"/>
      <c r="FN114" s="591"/>
      <c r="FO114" s="591"/>
      <c r="FP114" s="591"/>
      <c r="FQ114" s="591"/>
      <c r="FR114" s="591"/>
      <c r="FS114" s="591"/>
      <c r="FT114" s="591"/>
      <c r="FU114" s="591"/>
      <c r="FV114" s="591"/>
      <c r="FW114" s="591"/>
      <c r="FX114" s="591"/>
      <c r="FY114" s="591"/>
      <c r="FZ114" s="591"/>
      <c r="GA114" s="591"/>
      <c r="GB114" s="591"/>
      <c r="GC114" s="591"/>
      <c r="GD114" s="591"/>
      <c r="GE114" s="591"/>
      <c r="GF114" s="591"/>
      <c r="GG114" s="591"/>
      <c r="GH114" s="591"/>
      <c r="GI114" s="591"/>
      <c r="GJ114" s="591"/>
      <c r="GK114" s="591"/>
      <c r="GL114" s="591"/>
      <c r="GM114" s="591"/>
      <c r="GN114" s="591"/>
      <c r="GO114" s="591"/>
      <c r="GP114" s="591"/>
      <c r="GQ114" s="591"/>
      <c r="GR114" s="591"/>
      <c r="GS114" s="591"/>
      <c r="GT114" s="591"/>
      <c r="GU114" s="591"/>
      <c r="GV114" s="591"/>
      <c r="GW114" s="591"/>
      <c r="GX114" s="591"/>
      <c r="GY114" s="591"/>
      <c r="GZ114" s="591"/>
      <c r="HA114" s="591"/>
      <c r="HB114" s="591"/>
      <c r="HC114" s="591"/>
      <c r="HD114" s="591"/>
      <c r="HE114" s="591"/>
      <c r="HF114" s="591"/>
      <c r="HG114" s="591"/>
      <c r="HH114" s="591"/>
      <c r="HI114" s="591"/>
      <c r="HJ114" s="591"/>
      <c r="HK114" s="591"/>
      <c r="HL114" s="591"/>
      <c r="HM114" s="591"/>
      <c r="HN114" s="591"/>
      <c r="HO114" s="591"/>
      <c r="HP114" s="591"/>
      <c r="HQ114" s="591"/>
      <c r="HR114" s="591"/>
      <c r="HS114" s="591"/>
      <c r="HT114" s="591"/>
      <c r="HU114" s="591"/>
      <c r="HV114" s="591"/>
      <c r="HW114" s="591"/>
      <c r="HX114" s="591"/>
      <c r="HY114" s="591"/>
      <c r="HZ114" s="591"/>
      <c r="IA114" s="591"/>
      <c r="IB114" s="591"/>
      <c r="IC114" s="591"/>
      <c r="ID114" s="591"/>
      <c r="IE114" s="591"/>
      <c r="IF114" s="591"/>
      <c r="IG114" s="591"/>
      <c r="IH114" s="591"/>
      <c r="II114" s="591"/>
      <c r="IJ114" s="591"/>
      <c r="IK114" s="591"/>
      <c r="IL114" s="591"/>
    </row>
    <row r="115" spans="1:247" ht="13" thickBot="1">
      <c r="A115" s="1474" t="s">
        <v>706</v>
      </c>
      <c r="B115" s="1467"/>
      <c r="C115" s="1467"/>
      <c r="D115" s="1476"/>
      <c r="E115" s="1475"/>
      <c r="F115" s="1475"/>
      <c r="G115" s="1475"/>
      <c r="H115" s="1475"/>
      <c r="I115" s="1475"/>
      <c r="J115" s="1475"/>
      <c r="K115" s="1475"/>
      <c r="L115" s="1475"/>
      <c r="M115" s="1475"/>
      <c r="N115" s="1475"/>
      <c r="O115" s="1475"/>
      <c r="P115" s="1475"/>
      <c r="Q115" s="1475"/>
      <c r="R115" s="1475"/>
      <c r="S115" s="1475"/>
      <c r="T115" s="1475"/>
      <c r="U115" s="1475"/>
      <c r="V115" s="1475"/>
      <c r="W115" s="1475"/>
      <c r="X115" s="1475"/>
      <c r="Y115" s="1475"/>
      <c r="Z115" s="1475"/>
      <c r="AA115" s="1475"/>
      <c r="AB115" s="1475"/>
      <c r="AC115" s="1475"/>
      <c r="AD115" s="1475"/>
      <c r="AE115" s="1475"/>
      <c r="AF115" s="1475"/>
      <c r="AG115" s="1475"/>
      <c r="AH115" s="1475"/>
      <c r="AI115" s="1475"/>
      <c r="AJ115" s="1475"/>
      <c r="AK115" s="1475"/>
      <c r="AL115" s="1475"/>
      <c r="AM115" s="1475"/>
      <c r="AN115" s="1475"/>
      <c r="AO115" s="1475"/>
      <c r="AP115" s="1475"/>
      <c r="AQ115" s="1475"/>
      <c r="AR115" s="1475"/>
      <c r="AS115" s="1475"/>
      <c r="AT115" s="1475"/>
      <c r="AU115" s="1475"/>
      <c r="AV115" s="1475"/>
      <c r="AW115" s="1475"/>
      <c r="AX115" s="1475"/>
      <c r="AY115" s="1475"/>
      <c r="AZ115" s="1475"/>
      <c r="BA115" s="1475"/>
      <c r="BB115" s="1475"/>
      <c r="BC115" s="1475"/>
      <c r="BD115" s="1475"/>
      <c r="BE115" s="1475"/>
      <c r="BF115" s="1475"/>
      <c r="BG115" s="1475"/>
      <c r="BH115" s="1475"/>
      <c r="BI115" s="1475"/>
      <c r="BJ115" s="1475"/>
      <c r="BK115" s="1475"/>
      <c r="BL115" s="1475"/>
      <c r="BM115" s="1475"/>
      <c r="BN115" s="1475"/>
      <c r="BO115" s="1475"/>
      <c r="BP115" s="1475"/>
      <c r="BQ115" s="1475"/>
      <c r="BR115" s="1475"/>
      <c r="BS115" s="1475"/>
      <c r="BT115" s="1475"/>
      <c r="BU115" s="1475"/>
      <c r="BV115" s="1475"/>
      <c r="BW115" s="1475"/>
      <c r="BX115" s="1475"/>
      <c r="BY115" s="1475"/>
      <c r="BZ115" s="1475"/>
      <c r="CA115" s="1475"/>
      <c r="CB115" s="1475"/>
      <c r="CC115" s="1475"/>
      <c r="CD115" s="1475"/>
      <c r="CE115" s="1475"/>
      <c r="CF115" s="1475"/>
      <c r="CG115" s="1475"/>
      <c r="CH115" s="1475"/>
      <c r="CI115" s="1475"/>
      <c r="CJ115" s="1475"/>
      <c r="CK115" s="1475"/>
      <c r="CL115" s="1475"/>
      <c r="CM115" s="1475"/>
      <c r="CN115" s="1475"/>
      <c r="CO115" s="1475"/>
      <c r="CP115" s="1475"/>
      <c r="CQ115" s="1475"/>
      <c r="CR115" s="1475"/>
      <c r="CS115" s="1475"/>
      <c r="CT115" s="1475"/>
      <c r="CU115" s="1475"/>
      <c r="CV115" s="1475"/>
      <c r="CW115" s="1475"/>
      <c r="CX115" s="1475"/>
      <c r="CY115" s="1475"/>
      <c r="CZ115" s="1475"/>
      <c r="DA115" s="1475"/>
      <c r="DB115" s="1475"/>
      <c r="DC115" s="1475"/>
      <c r="DD115" s="1475"/>
      <c r="DE115" s="1475"/>
      <c r="DF115" s="1475"/>
      <c r="DG115" s="1475"/>
      <c r="DH115" s="1475"/>
      <c r="DI115" s="1475"/>
      <c r="DJ115" s="1475"/>
      <c r="DK115" s="1475"/>
      <c r="DL115" s="1475"/>
      <c r="DM115" s="1475"/>
      <c r="DN115" s="1475"/>
      <c r="DO115" s="1475"/>
      <c r="DP115" s="1475"/>
      <c r="DQ115" s="1475"/>
      <c r="DR115" s="1475"/>
      <c r="DS115" s="1475"/>
      <c r="DT115" s="1475"/>
      <c r="DU115" s="1475"/>
      <c r="DV115" s="1475"/>
      <c r="DW115" s="1475"/>
      <c r="DX115" s="1475"/>
      <c r="DY115" s="1475"/>
      <c r="DZ115" s="1475"/>
      <c r="EA115" s="1475"/>
      <c r="EB115" s="1475"/>
      <c r="EC115" s="1475"/>
      <c r="ED115" s="1475"/>
      <c r="EE115" s="1475"/>
      <c r="EF115" s="1475"/>
      <c r="EG115" s="1475"/>
      <c r="EH115" s="1475"/>
      <c r="EI115" s="1475"/>
      <c r="EJ115" s="1475"/>
      <c r="EK115" s="1475"/>
      <c r="EL115" s="1475"/>
      <c r="EM115" s="1475"/>
      <c r="EN115" s="1475"/>
      <c r="EO115" s="1475"/>
      <c r="EP115" s="1475"/>
      <c r="EQ115" s="1475"/>
      <c r="ER115" s="1475"/>
      <c r="ES115" s="1475"/>
      <c r="ET115" s="1475"/>
      <c r="EU115" s="1475"/>
      <c r="EV115" s="1475"/>
      <c r="EW115" s="1475"/>
      <c r="EX115" s="1475"/>
      <c r="EY115" s="1475"/>
      <c r="EZ115" s="1475"/>
      <c r="FA115" s="1475"/>
      <c r="FB115" s="1475"/>
      <c r="FC115" s="1475"/>
      <c r="FD115" s="1475"/>
      <c r="FE115" s="1475"/>
      <c r="FF115" s="1475"/>
      <c r="FG115" s="1475"/>
      <c r="FH115" s="1475"/>
      <c r="FI115" s="1475"/>
      <c r="FJ115" s="1475"/>
      <c r="FK115" s="1475"/>
      <c r="FL115" s="1475"/>
      <c r="FM115" s="1475"/>
      <c r="FN115" s="1475"/>
      <c r="FO115" s="1475"/>
      <c r="FP115" s="1475"/>
      <c r="FQ115" s="1475"/>
      <c r="FR115" s="1475"/>
      <c r="FS115" s="1475"/>
      <c r="FT115" s="1475"/>
      <c r="FU115" s="1475"/>
      <c r="FV115" s="1475"/>
      <c r="FW115" s="1475"/>
      <c r="FX115" s="1475"/>
      <c r="FY115" s="1475"/>
      <c r="FZ115" s="1475"/>
      <c r="GA115" s="1475"/>
      <c r="GB115" s="1475"/>
      <c r="GC115" s="1475"/>
      <c r="GD115" s="1475"/>
      <c r="GE115" s="1475"/>
      <c r="GF115" s="1475"/>
      <c r="GG115" s="1475"/>
      <c r="GH115" s="1475"/>
      <c r="GI115" s="1475"/>
      <c r="GJ115" s="1475"/>
      <c r="GK115" s="1475"/>
      <c r="GL115" s="1475"/>
      <c r="GM115" s="1475"/>
      <c r="GN115" s="1475"/>
      <c r="GO115" s="1475"/>
      <c r="GP115" s="1475"/>
      <c r="GQ115" s="1475"/>
      <c r="GR115" s="1475"/>
      <c r="GS115" s="1475"/>
      <c r="GT115" s="1475"/>
      <c r="GU115" s="1475"/>
      <c r="GV115" s="1475"/>
      <c r="GW115" s="1475"/>
      <c r="GX115" s="1475"/>
      <c r="GY115" s="1475"/>
      <c r="GZ115" s="1475"/>
      <c r="HA115" s="1475"/>
      <c r="HB115" s="1475"/>
      <c r="HC115" s="1475"/>
      <c r="HD115" s="1475"/>
      <c r="HE115" s="1475"/>
      <c r="HF115" s="1475"/>
      <c r="HG115" s="1475"/>
      <c r="HH115" s="1475"/>
      <c r="HI115" s="1475"/>
      <c r="HJ115" s="1475"/>
      <c r="HK115" s="1475"/>
      <c r="HL115" s="1475"/>
      <c r="HM115" s="1475"/>
      <c r="HN115" s="1475"/>
      <c r="HO115" s="1475"/>
      <c r="HP115" s="1475"/>
      <c r="HQ115" s="1475"/>
      <c r="HR115" s="1475"/>
      <c r="HS115" s="1475"/>
      <c r="HT115" s="1475"/>
      <c r="HU115" s="1475"/>
      <c r="HV115" s="1475"/>
      <c r="HW115" s="1475"/>
      <c r="HX115" s="1475"/>
      <c r="HY115" s="1475"/>
      <c r="HZ115" s="1475"/>
      <c r="IA115" s="1475"/>
      <c r="IB115" s="1475"/>
      <c r="IC115" s="1475"/>
      <c r="ID115" s="1475"/>
      <c r="IE115" s="1475"/>
      <c r="IF115" s="1475"/>
      <c r="IG115" s="1475"/>
      <c r="IH115" s="1475"/>
      <c r="II115" s="1475"/>
      <c r="IJ115" s="1475"/>
      <c r="IK115" s="1475"/>
      <c r="IL115" s="1475"/>
      <c r="IM115" s="1477"/>
    </row>
    <row r="116" spans="1:247">
      <c r="E116" s="591"/>
      <c r="F116" s="591"/>
      <c r="G116" s="591"/>
      <c r="H116" s="591"/>
      <c r="I116" s="591"/>
      <c r="J116" s="591"/>
      <c r="K116" s="591"/>
      <c r="L116" s="591"/>
      <c r="M116" s="591"/>
      <c r="N116" s="591"/>
      <c r="O116" s="591"/>
      <c r="P116" s="591"/>
      <c r="Q116" s="591"/>
      <c r="R116" s="591"/>
      <c r="S116" s="591"/>
      <c r="T116" s="591"/>
      <c r="U116" s="591"/>
      <c r="V116" s="591"/>
      <c r="W116" s="591"/>
      <c r="X116" s="591"/>
      <c r="Y116" s="591"/>
      <c r="Z116" s="591"/>
      <c r="AA116" s="591"/>
      <c r="AB116" s="591"/>
      <c r="AC116" s="591"/>
      <c r="AD116" s="591"/>
      <c r="AE116" s="591"/>
      <c r="AF116" s="591"/>
      <c r="AG116" s="591"/>
      <c r="AH116" s="591"/>
      <c r="AI116" s="591"/>
      <c r="AJ116" s="591"/>
      <c r="AK116" s="591"/>
      <c r="AL116" s="591"/>
      <c r="AM116" s="591"/>
      <c r="AN116" s="591"/>
      <c r="AO116" s="591"/>
      <c r="AP116" s="591"/>
      <c r="AQ116" s="591"/>
      <c r="AR116" s="591"/>
      <c r="AS116" s="591"/>
      <c r="AT116" s="591"/>
      <c r="AU116" s="591"/>
      <c r="AV116" s="591"/>
      <c r="AW116" s="591"/>
      <c r="AX116" s="591"/>
      <c r="AY116" s="591"/>
      <c r="AZ116" s="591"/>
      <c r="BA116" s="591"/>
      <c r="BB116" s="591"/>
      <c r="BC116" s="591"/>
      <c r="BD116" s="591"/>
      <c r="BE116" s="591"/>
      <c r="BF116" s="591"/>
      <c r="BG116" s="591"/>
      <c r="BH116" s="591"/>
      <c r="BI116" s="591"/>
      <c r="BJ116" s="591"/>
      <c r="BK116" s="591"/>
      <c r="BL116" s="591"/>
      <c r="BM116" s="591"/>
      <c r="BN116" s="591"/>
      <c r="BO116" s="591"/>
      <c r="BP116" s="591"/>
      <c r="BQ116" s="591"/>
      <c r="BR116" s="591"/>
      <c r="BS116" s="591"/>
      <c r="BT116" s="591"/>
      <c r="BU116" s="591"/>
      <c r="BV116" s="591"/>
      <c r="BW116" s="591"/>
      <c r="BX116" s="591"/>
      <c r="BY116" s="591"/>
      <c r="BZ116" s="591"/>
      <c r="CA116" s="591"/>
      <c r="CB116" s="591"/>
      <c r="CC116" s="591"/>
      <c r="CD116" s="591"/>
      <c r="CE116" s="591"/>
      <c r="CF116" s="591"/>
      <c r="CG116" s="591"/>
      <c r="CH116" s="591"/>
      <c r="CI116" s="591"/>
      <c r="CJ116" s="591"/>
      <c r="CK116" s="591"/>
      <c r="CL116" s="591"/>
      <c r="CM116" s="591"/>
      <c r="CN116" s="591"/>
      <c r="CO116" s="591"/>
      <c r="CP116" s="591"/>
      <c r="CQ116" s="591"/>
      <c r="CR116" s="591"/>
      <c r="CS116" s="591"/>
      <c r="CT116" s="591"/>
      <c r="CU116" s="591"/>
      <c r="CV116" s="591"/>
      <c r="CW116" s="591"/>
      <c r="CX116" s="591"/>
      <c r="CY116" s="591"/>
      <c r="CZ116" s="591"/>
      <c r="DA116" s="591"/>
      <c r="DB116" s="591"/>
      <c r="DC116" s="591"/>
      <c r="DD116" s="591"/>
      <c r="DE116" s="591"/>
      <c r="DF116" s="591"/>
      <c r="DG116" s="591"/>
      <c r="DH116" s="591"/>
      <c r="DI116" s="591"/>
      <c r="DJ116" s="591"/>
      <c r="DK116" s="591"/>
      <c r="DL116" s="591"/>
      <c r="DM116" s="591"/>
      <c r="DN116" s="591"/>
      <c r="DO116" s="591"/>
      <c r="DP116" s="591"/>
      <c r="DQ116" s="591"/>
      <c r="DR116" s="591"/>
      <c r="DS116" s="591"/>
      <c r="DT116" s="591"/>
      <c r="DU116" s="591"/>
      <c r="DV116" s="591"/>
      <c r="DW116" s="591"/>
      <c r="DX116" s="591"/>
      <c r="DY116" s="591"/>
      <c r="DZ116" s="591"/>
      <c r="EA116" s="591"/>
      <c r="EB116" s="591"/>
      <c r="EC116" s="591"/>
      <c r="ED116" s="591"/>
      <c r="EE116" s="591"/>
      <c r="EF116" s="591"/>
      <c r="EG116" s="591"/>
      <c r="EH116" s="591"/>
      <c r="EI116" s="591"/>
      <c r="EJ116" s="591"/>
      <c r="EK116" s="591"/>
      <c r="EL116" s="591"/>
      <c r="EM116" s="591"/>
      <c r="EN116" s="591"/>
      <c r="EO116" s="591"/>
      <c r="EP116" s="591"/>
      <c r="EQ116" s="591"/>
      <c r="ER116" s="591"/>
      <c r="ES116" s="591"/>
      <c r="ET116" s="591"/>
      <c r="EU116" s="591"/>
      <c r="EV116" s="591"/>
      <c r="EW116" s="591"/>
      <c r="EX116" s="591"/>
      <c r="EY116" s="591"/>
      <c r="EZ116" s="591"/>
      <c r="FA116" s="591"/>
      <c r="FB116" s="591"/>
      <c r="FC116" s="591"/>
      <c r="FD116" s="591"/>
      <c r="FE116" s="591"/>
      <c r="FF116" s="591"/>
      <c r="FG116" s="591"/>
      <c r="FH116" s="591"/>
      <c r="FI116" s="591"/>
      <c r="FJ116" s="591"/>
      <c r="FK116" s="591"/>
      <c r="FL116" s="591"/>
      <c r="FM116" s="591"/>
      <c r="FN116" s="591"/>
      <c r="FO116" s="591"/>
      <c r="FP116" s="591"/>
      <c r="FQ116" s="591"/>
      <c r="FR116" s="591"/>
      <c r="FS116" s="591"/>
      <c r="FT116" s="591"/>
      <c r="FU116" s="591"/>
      <c r="FV116" s="591"/>
      <c r="FW116" s="591"/>
      <c r="FX116" s="591"/>
      <c r="FY116" s="591"/>
      <c r="FZ116" s="591"/>
      <c r="GA116" s="591"/>
      <c r="GB116" s="591"/>
      <c r="GC116" s="591"/>
      <c r="GD116" s="591"/>
      <c r="GE116" s="591"/>
      <c r="GF116" s="591"/>
      <c r="GG116" s="591"/>
      <c r="GH116" s="591"/>
      <c r="GI116" s="591"/>
      <c r="GJ116" s="591"/>
      <c r="GK116" s="591"/>
      <c r="GL116" s="591"/>
      <c r="GM116" s="591"/>
      <c r="GN116" s="591"/>
      <c r="GO116" s="591"/>
      <c r="GP116" s="591"/>
      <c r="GQ116" s="591"/>
      <c r="GR116" s="591"/>
      <c r="GS116" s="591"/>
      <c r="GT116" s="591"/>
      <c r="GU116" s="591"/>
      <c r="GV116" s="591"/>
      <c r="GW116" s="591"/>
      <c r="GX116" s="591"/>
      <c r="GY116" s="591"/>
      <c r="GZ116" s="591"/>
      <c r="HA116" s="591"/>
      <c r="HB116" s="591"/>
      <c r="HC116" s="591"/>
      <c r="HD116" s="591"/>
      <c r="HE116" s="591"/>
      <c r="HF116" s="591"/>
      <c r="HG116" s="591"/>
      <c r="HH116" s="591"/>
      <c r="HI116" s="591"/>
      <c r="HJ116" s="591"/>
      <c r="HK116" s="591"/>
      <c r="HL116" s="591"/>
      <c r="HM116" s="591"/>
      <c r="HN116" s="591"/>
      <c r="HO116" s="591"/>
      <c r="HP116" s="591"/>
      <c r="HQ116" s="591"/>
      <c r="HR116" s="591"/>
      <c r="HS116" s="591"/>
      <c r="HT116" s="591"/>
      <c r="HU116" s="591"/>
      <c r="HV116" s="591"/>
      <c r="HW116" s="591"/>
      <c r="HX116" s="591"/>
      <c r="HY116" s="591"/>
      <c r="HZ116" s="591"/>
      <c r="IA116" s="591"/>
      <c r="IB116" s="591"/>
      <c r="IC116" s="591"/>
      <c r="ID116" s="591"/>
      <c r="IE116" s="591"/>
      <c r="IF116" s="591"/>
      <c r="IG116" s="591"/>
      <c r="IH116" s="591"/>
      <c r="II116" s="591"/>
      <c r="IJ116" s="591"/>
      <c r="IK116" s="591"/>
      <c r="IL116" s="591"/>
    </row>
    <row r="117" spans="1:247" s="821" customFormat="1">
      <c r="B117" s="821" t="s">
        <v>707</v>
      </c>
      <c r="D117" s="619"/>
      <c r="E117" s="821">
        <f ca="1">+SUM(F117:IL117)</f>
        <v>188431645.32738778</v>
      </c>
      <c r="F117" s="821">
        <f t="shared" ref="F117:BQ117" si="111">+F61</f>
        <v>0</v>
      </c>
      <c r="G117" s="821">
        <f t="shared" ca="1" si="111"/>
        <v>-37227421.310907088</v>
      </c>
      <c r="H117" s="821">
        <f t="shared" ca="1" si="111"/>
        <v>-7024833.8638499873</v>
      </c>
      <c r="I117" s="821">
        <f t="shared" ca="1" si="111"/>
        <v>-3933016.6601161035</v>
      </c>
      <c r="J117" s="821">
        <f t="shared" ca="1" si="111"/>
        <v>-4172744.4248333648</v>
      </c>
      <c r="K117" s="821">
        <f t="shared" ca="1" si="111"/>
        <v>-4369615.0466934834</v>
      </c>
      <c r="L117" s="821">
        <f t="shared" ca="1" si="111"/>
        <v>-4511542.8114107437</v>
      </c>
      <c r="M117" s="821">
        <f t="shared" ca="1" si="111"/>
        <v>-4730527.7189851487</v>
      </c>
      <c r="N117" s="821">
        <f t="shared" ca="1" si="111"/>
        <v>-5149460.5974232377</v>
      </c>
      <c r="O117" s="821">
        <f t="shared" ca="1" si="111"/>
        <v>-5367248.8348623673</v>
      </c>
      <c r="P117" s="821">
        <f t="shared" ca="1" si="111"/>
        <v>-5584568.8100746488</v>
      </c>
      <c r="Q117" s="821">
        <f t="shared" ca="1" si="111"/>
        <v>-1562909.64912799</v>
      </c>
      <c r="R117" s="821">
        <f t="shared" ca="1" si="111"/>
        <v>0</v>
      </c>
      <c r="S117" s="821">
        <f t="shared" ca="1" si="111"/>
        <v>0</v>
      </c>
      <c r="T117" s="821">
        <f t="shared" ca="1" si="111"/>
        <v>0</v>
      </c>
      <c r="U117" s="821">
        <f t="shared" ca="1" si="111"/>
        <v>0</v>
      </c>
      <c r="V117" s="821">
        <f t="shared" ca="1" si="111"/>
        <v>0</v>
      </c>
      <c r="W117" s="821">
        <f t="shared" ca="1" si="111"/>
        <v>0</v>
      </c>
      <c r="X117" s="821">
        <f t="shared" ca="1" si="111"/>
        <v>0</v>
      </c>
      <c r="Y117" s="821">
        <f t="shared" ca="1" si="111"/>
        <v>0</v>
      </c>
      <c r="Z117" s="821">
        <f t="shared" ca="1" si="111"/>
        <v>0</v>
      </c>
      <c r="AA117" s="821">
        <f t="shared" ca="1" si="111"/>
        <v>0</v>
      </c>
      <c r="AB117" s="821">
        <f t="shared" ca="1" si="111"/>
        <v>0</v>
      </c>
      <c r="AC117" s="821">
        <f t="shared" ca="1" si="111"/>
        <v>0</v>
      </c>
      <c r="AD117" s="821">
        <f t="shared" ca="1" si="111"/>
        <v>0</v>
      </c>
      <c r="AE117" s="821">
        <f t="shared" ca="1" si="111"/>
        <v>0</v>
      </c>
      <c r="AF117" s="821">
        <f t="shared" ca="1" si="111"/>
        <v>0</v>
      </c>
      <c r="AG117" s="821">
        <f t="shared" ca="1" si="111"/>
        <v>0</v>
      </c>
      <c r="AH117" s="821">
        <f t="shared" ca="1" si="111"/>
        <v>0</v>
      </c>
      <c r="AI117" s="821">
        <f t="shared" ca="1" si="111"/>
        <v>0</v>
      </c>
      <c r="AJ117" s="821">
        <f t="shared" ca="1" si="111"/>
        <v>0</v>
      </c>
      <c r="AK117" s="821">
        <f t="shared" ca="1" si="111"/>
        <v>0</v>
      </c>
      <c r="AL117" s="821">
        <f t="shared" ca="1" si="111"/>
        <v>428278.78508829395</v>
      </c>
      <c r="AM117" s="821">
        <f t="shared" ca="1" si="111"/>
        <v>382167.99553369544</v>
      </c>
      <c r="AN117" s="821">
        <f t="shared" ca="1" si="111"/>
        <v>373695.13314251602</v>
      </c>
      <c r="AO117" s="821">
        <f t="shared" ca="1" si="111"/>
        <v>371832.14298955665</v>
      </c>
      <c r="AP117" s="821">
        <f t="shared" ca="1" si="111"/>
        <v>368881.91445462208</v>
      </c>
      <c r="AQ117" s="821">
        <f t="shared" ca="1" si="111"/>
        <v>365968.89797794435</v>
      </c>
      <c r="AR117" s="821">
        <f t="shared" ca="1" si="111"/>
        <v>363178.84321803134</v>
      </c>
      <c r="AS117" s="821">
        <f t="shared" ca="1" si="111"/>
        <v>360341.59046802763</v>
      </c>
      <c r="AT117" s="821">
        <f t="shared" ca="1" si="111"/>
        <v>357656.09805562755</v>
      </c>
      <c r="AU117" s="821">
        <f t="shared" ca="1" si="111"/>
        <v>354913.78358647868</v>
      </c>
      <c r="AV117" s="821">
        <f t="shared" ca="1" si="111"/>
        <v>352445.84751280106</v>
      </c>
      <c r="AW117" s="821">
        <f t="shared" ca="1" si="111"/>
        <v>81442964.328650057</v>
      </c>
      <c r="AX117" s="821">
        <f t="shared" ca="1" si="111"/>
        <v>668051.28183597152</v>
      </c>
      <c r="AY117" s="821">
        <f t="shared" ca="1" si="111"/>
        <v>668051.28183597152</v>
      </c>
      <c r="AZ117" s="821">
        <f t="shared" ca="1" si="111"/>
        <v>668051.28183597152</v>
      </c>
      <c r="BA117" s="821">
        <f t="shared" ca="1" si="111"/>
        <v>668051.28183597152</v>
      </c>
      <c r="BB117" s="821">
        <f t="shared" ca="1" si="111"/>
        <v>668051.28183597152</v>
      </c>
      <c r="BC117" s="821">
        <f t="shared" ca="1" si="111"/>
        <v>668051.28183597152</v>
      </c>
      <c r="BD117" s="821">
        <f t="shared" ca="1" si="111"/>
        <v>668051.28183597152</v>
      </c>
      <c r="BE117" s="821">
        <f t="shared" ca="1" si="111"/>
        <v>668051.28183597152</v>
      </c>
      <c r="BF117" s="821">
        <f t="shared" ca="1" si="111"/>
        <v>668051.28183597152</v>
      </c>
      <c r="BG117" s="821">
        <f t="shared" ca="1" si="111"/>
        <v>668051.28183597152</v>
      </c>
      <c r="BH117" s="821">
        <f t="shared" ca="1" si="111"/>
        <v>668051.28183597152</v>
      </c>
      <c r="BI117" s="821">
        <f t="shared" ca="1" si="111"/>
        <v>668051.28183597152</v>
      </c>
      <c r="BJ117" s="821">
        <f t="shared" ca="1" si="111"/>
        <v>721026.13870716316</v>
      </c>
      <c r="BK117" s="821">
        <f t="shared" ca="1" si="111"/>
        <v>721026.13870716316</v>
      </c>
      <c r="BL117" s="821">
        <f t="shared" ca="1" si="111"/>
        <v>721026.13870716316</v>
      </c>
      <c r="BM117" s="821">
        <f t="shared" ca="1" si="111"/>
        <v>721026.13870716316</v>
      </c>
      <c r="BN117" s="821">
        <f t="shared" ca="1" si="111"/>
        <v>721026.13870716316</v>
      </c>
      <c r="BO117" s="821">
        <f t="shared" ca="1" si="111"/>
        <v>721026.13870716316</v>
      </c>
      <c r="BP117" s="821">
        <f t="shared" ca="1" si="111"/>
        <v>721026.13870716316</v>
      </c>
      <c r="BQ117" s="821">
        <f t="shared" ca="1" si="111"/>
        <v>721026.13870716316</v>
      </c>
      <c r="BR117" s="821">
        <f t="shared" ref="BR117:EC117" ca="1" si="112">+BR61</f>
        <v>721026.13870716316</v>
      </c>
      <c r="BS117" s="821">
        <f t="shared" ca="1" si="112"/>
        <v>721026.13870716316</v>
      </c>
      <c r="BT117" s="821">
        <f t="shared" ca="1" si="112"/>
        <v>721026.13870716316</v>
      </c>
      <c r="BU117" s="821">
        <f t="shared" ca="1" si="112"/>
        <v>721026.13870716316</v>
      </c>
      <c r="BV117" s="821">
        <f t="shared" ca="1" si="112"/>
        <v>775659.96837719099</v>
      </c>
      <c r="BW117" s="821">
        <f t="shared" ca="1" si="112"/>
        <v>775659.96837719099</v>
      </c>
      <c r="BX117" s="821">
        <f t="shared" ca="1" si="112"/>
        <v>775659.96837719099</v>
      </c>
      <c r="BY117" s="821">
        <f t="shared" ca="1" si="112"/>
        <v>775659.96837719099</v>
      </c>
      <c r="BZ117" s="821">
        <f t="shared" ca="1" si="112"/>
        <v>775659.96837719099</v>
      </c>
      <c r="CA117" s="821">
        <f t="shared" ca="1" si="112"/>
        <v>775659.96837719099</v>
      </c>
      <c r="CB117" s="821">
        <f t="shared" ca="1" si="112"/>
        <v>775659.96837719099</v>
      </c>
      <c r="CC117" s="821">
        <f t="shared" ca="1" si="112"/>
        <v>775659.96837719099</v>
      </c>
      <c r="CD117" s="821">
        <f t="shared" ca="1" si="112"/>
        <v>775659.96837719099</v>
      </c>
      <c r="CE117" s="821">
        <f t="shared" ca="1" si="112"/>
        <v>775659.96837719099</v>
      </c>
      <c r="CF117" s="821">
        <f t="shared" ca="1" si="112"/>
        <v>775659.96837719099</v>
      </c>
      <c r="CG117" s="821">
        <f t="shared" ca="1" si="112"/>
        <v>161342020.99632755</v>
      </c>
      <c r="CH117" s="821">
        <f t="shared" si="112"/>
        <v>0</v>
      </c>
      <c r="CI117" s="821">
        <f t="shared" si="112"/>
        <v>0</v>
      </c>
      <c r="CJ117" s="821">
        <f t="shared" si="112"/>
        <v>0</v>
      </c>
      <c r="CK117" s="821">
        <f t="shared" si="112"/>
        <v>0</v>
      </c>
      <c r="CL117" s="821">
        <f t="shared" si="112"/>
        <v>0</v>
      </c>
      <c r="CM117" s="821">
        <f t="shared" si="112"/>
        <v>0</v>
      </c>
      <c r="CN117" s="821">
        <f t="shared" si="112"/>
        <v>0</v>
      </c>
      <c r="CO117" s="821">
        <f t="shared" si="112"/>
        <v>0</v>
      </c>
      <c r="CP117" s="821">
        <f t="shared" si="112"/>
        <v>0</v>
      </c>
      <c r="CQ117" s="821">
        <f t="shared" si="112"/>
        <v>0</v>
      </c>
      <c r="CR117" s="821">
        <f t="shared" si="112"/>
        <v>0</v>
      </c>
      <c r="CS117" s="821">
        <f t="shared" si="112"/>
        <v>0</v>
      </c>
      <c r="CT117" s="821">
        <f t="shared" si="112"/>
        <v>0</v>
      </c>
      <c r="CU117" s="821">
        <f t="shared" si="112"/>
        <v>0</v>
      </c>
      <c r="CV117" s="821">
        <f t="shared" si="112"/>
        <v>0</v>
      </c>
      <c r="CW117" s="821">
        <f t="shared" si="112"/>
        <v>0</v>
      </c>
      <c r="CX117" s="821">
        <f t="shared" si="112"/>
        <v>0</v>
      </c>
      <c r="CY117" s="821">
        <f t="shared" si="112"/>
        <v>0</v>
      </c>
      <c r="CZ117" s="821">
        <f t="shared" si="112"/>
        <v>0</v>
      </c>
      <c r="DA117" s="821">
        <f t="shared" si="112"/>
        <v>0</v>
      </c>
      <c r="DB117" s="821">
        <f t="shared" si="112"/>
        <v>0</v>
      </c>
      <c r="DC117" s="821">
        <f t="shared" si="112"/>
        <v>0</v>
      </c>
      <c r="DD117" s="821">
        <f t="shared" si="112"/>
        <v>0</v>
      </c>
      <c r="DE117" s="821">
        <f t="shared" si="112"/>
        <v>0</v>
      </c>
      <c r="DF117" s="821">
        <f t="shared" si="112"/>
        <v>0</v>
      </c>
      <c r="DG117" s="821">
        <f t="shared" si="112"/>
        <v>0</v>
      </c>
      <c r="DH117" s="821">
        <f t="shared" si="112"/>
        <v>0</v>
      </c>
      <c r="DI117" s="821">
        <f t="shared" si="112"/>
        <v>0</v>
      </c>
      <c r="DJ117" s="821">
        <f t="shared" si="112"/>
        <v>0</v>
      </c>
      <c r="DK117" s="821">
        <f t="shared" si="112"/>
        <v>0</v>
      </c>
      <c r="DL117" s="821">
        <f t="shared" si="112"/>
        <v>0</v>
      </c>
      <c r="DM117" s="821">
        <f t="shared" si="112"/>
        <v>0</v>
      </c>
      <c r="DN117" s="821">
        <f t="shared" si="112"/>
        <v>0</v>
      </c>
      <c r="DO117" s="821">
        <f t="shared" si="112"/>
        <v>0</v>
      </c>
      <c r="DP117" s="821">
        <f t="shared" si="112"/>
        <v>0</v>
      </c>
      <c r="DQ117" s="821">
        <f t="shared" si="112"/>
        <v>0</v>
      </c>
      <c r="DR117" s="821">
        <f t="shared" si="112"/>
        <v>0</v>
      </c>
      <c r="DS117" s="821">
        <f t="shared" si="112"/>
        <v>0</v>
      </c>
      <c r="DT117" s="821">
        <f t="shared" si="112"/>
        <v>0</v>
      </c>
      <c r="DU117" s="821">
        <f t="shared" si="112"/>
        <v>0</v>
      </c>
      <c r="DV117" s="821">
        <f t="shared" si="112"/>
        <v>0</v>
      </c>
      <c r="DW117" s="821">
        <f t="shared" si="112"/>
        <v>0</v>
      </c>
      <c r="DX117" s="821">
        <f t="shared" si="112"/>
        <v>0</v>
      </c>
      <c r="DY117" s="821">
        <f t="shared" si="112"/>
        <v>0</v>
      </c>
      <c r="DZ117" s="821">
        <f t="shared" si="112"/>
        <v>0</v>
      </c>
      <c r="EA117" s="821">
        <f t="shared" si="112"/>
        <v>0</v>
      </c>
      <c r="EB117" s="821">
        <f t="shared" si="112"/>
        <v>0</v>
      </c>
      <c r="EC117" s="821">
        <f t="shared" si="112"/>
        <v>0</v>
      </c>
      <c r="ED117" s="821">
        <f t="shared" ref="ED117:GO117" si="113">+ED61</f>
        <v>0</v>
      </c>
      <c r="EE117" s="821">
        <f t="shared" si="113"/>
        <v>0</v>
      </c>
      <c r="EF117" s="821">
        <f t="shared" si="113"/>
        <v>0</v>
      </c>
      <c r="EG117" s="821">
        <f t="shared" si="113"/>
        <v>0</v>
      </c>
      <c r="EH117" s="821">
        <f t="shared" si="113"/>
        <v>0</v>
      </c>
      <c r="EI117" s="821">
        <f t="shared" si="113"/>
        <v>0</v>
      </c>
      <c r="EJ117" s="821">
        <f t="shared" si="113"/>
        <v>0</v>
      </c>
      <c r="EK117" s="821">
        <f t="shared" si="113"/>
        <v>0</v>
      </c>
      <c r="EL117" s="821">
        <f t="shared" si="113"/>
        <v>0</v>
      </c>
      <c r="EM117" s="821">
        <f t="shared" si="113"/>
        <v>0</v>
      </c>
      <c r="EN117" s="821">
        <f t="shared" si="113"/>
        <v>0</v>
      </c>
      <c r="EO117" s="821">
        <f t="shared" si="113"/>
        <v>0</v>
      </c>
      <c r="EP117" s="821">
        <f t="shared" si="113"/>
        <v>0</v>
      </c>
      <c r="EQ117" s="821">
        <f t="shared" si="113"/>
        <v>0</v>
      </c>
      <c r="ER117" s="821">
        <f t="shared" si="113"/>
        <v>0</v>
      </c>
      <c r="ES117" s="821">
        <f t="shared" si="113"/>
        <v>0</v>
      </c>
      <c r="ET117" s="821">
        <f t="shared" si="113"/>
        <v>0</v>
      </c>
      <c r="EU117" s="821">
        <f t="shared" si="113"/>
        <v>0</v>
      </c>
      <c r="EV117" s="821">
        <f t="shared" si="113"/>
        <v>0</v>
      </c>
      <c r="EW117" s="821">
        <f t="shared" si="113"/>
        <v>0</v>
      </c>
      <c r="EX117" s="821">
        <f t="shared" si="113"/>
        <v>0</v>
      </c>
      <c r="EY117" s="821">
        <f t="shared" si="113"/>
        <v>0</v>
      </c>
      <c r="EZ117" s="821">
        <f t="shared" si="113"/>
        <v>0</v>
      </c>
      <c r="FA117" s="821">
        <f t="shared" si="113"/>
        <v>0</v>
      </c>
      <c r="FB117" s="821">
        <f t="shared" si="113"/>
        <v>0</v>
      </c>
      <c r="FC117" s="821">
        <f t="shared" si="113"/>
        <v>0</v>
      </c>
      <c r="FD117" s="821">
        <f t="shared" si="113"/>
        <v>0</v>
      </c>
      <c r="FE117" s="821">
        <f t="shared" si="113"/>
        <v>0</v>
      </c>
      <c r="FF117" s="821">
        <f t="shared" si="113"/>
        <v>0</v>
      </c>
      <c r="FG117" s="821">
        <f t="shared" si="113"/>
        <v>0</v>
      </c>
      <c r="FH117" s="821">
        <f t="shared" si="113"/>
        <v>0</v>
      </c>
      <c r="FI117" s="821">
        <f t="shared" si="113"/>
        <v>0</v>
      </c>
      <c r="FJ117" s="821">
        <f t="shared" si="113"/>
        <v>0</v>
      </c>
      <c r="FK117" s="821">
        <f t="shared" si="113"/>
        <v>0</v>
      </c>
      <c r="FL117" s="821">
        <f t="shared" si="113"/>
        <v>0</v>
      </c>
      <c r="FM117" s="821">
        <f t="shared" si="113"/>
        <v>0</v>
      </c>
      <c r="FN117" s="821">
        <f t="shared" si="113"/>
        <v>0</v>
      </c>
      <c r="FO117" s="821">
        <f t="shared" si="113"/>
        <v>0</v>
      </c>
      <c r="FP117" s="821">
        <f t="shared" si="113"/>
        <v>0</v>
      </c>
      <c r="FQ117" s="821">
        <f t="shared" si="113"/>
        <v>0</v>
      </c>
      <c r="FR117" s="821">
        <f t="shared" si="113"/>
        <v>0</v>
      </c>
      <c r="FS117" s="821">
        <f t="shared" si="113"/>
        <v>0</v>
      </c>
      <c r="FT117" s="821">
        <f t="shared" si="113"/>
        <v>0</v>
      </c>
      <c r="FU117" s="821">
        <f t="shared" si="113"/>
        <v>0</v>
      </c>
      <c r="FV117" s="821">
        <f t="shared" si="113"/>
        <v>0</v>
      </c>
      <c r="FW117" s="821">
        <f t="shared" si="113"/>
        <v>0</v>
      </c>
      <c r="FX117" s="821">
        <f t="shared" si="113"/>
        <v>0</v>
      </c>
      <c r="FY117" s="821">
        <f t="shared" si="113"/>
        <v>0</v>
      </c>
      <c r="FZ117" s="821">
        <f t="shared" si="113"/>
        <v>0</v>
      </c>
      <c r="GA117" s="821">
        <f t="shared" si="113"/>
        <v>0</v>
      </c>
      <c r="GB117" s="821">
        <f t="shared" si="113"/>
        <v>0</v>
      </c>
      <c r="GC117" s="821">
        <f t="shared" si="113"/>
        <v>0</v>
      </c>
      <c r="GD117" s="821">
        <f t="shared" si="113"/>
        <v>0</v>
      </c>
      <c r="GE117" s="821">
        <f t="shared" si="113"/>
        <v>0</v>
      </c>
      <c r="GF117" s="821">
        <f t="shared" si="113"/>
        <v>0</v>
      </c>
      <c r="GG117" s="821">
        <f t="shared" si="113"/>
        <v>0</v>
      </c>
      <c r="GH117" s="821">
        <f t="shared" si="113"/>
        <v>0</v>
      </c>
      <c r="GI117" s="821">
        <f t="shared" si="113"/>
        <v>0</v>
      </c>
      <c r="GJ117" s="821">
        <f t="shared" si="113"/>
        <v>0</v>
      </c>
      <c r="GK117" s="821">
        <f t="shared" si="113"/>
        <v>0</v>
      </c>
      <c r="GL117" s="821">
        <f t="shared" si="113"/>
        <v>0</v>
      </c>
      <c r="GM117" s="821">
        <f t="shared" si="113"/>
        <v>0</v>
      </c>
      <c r="GN117" s="821">
        <f t="shared" si="113"/>
        <v>0</v>
      </c>
      <c r="GO117" s="821">
        <f t="shared" si="113"/>
        <v>0</v>
      </c>
      <c r="GP117" s="821">
        <f t="shared" ref="GP117:IL117" si="114">+GP61</f>
        <v>0</v>
      </c>
      <c r="GQ117" s="821">
        <f t="shared" si="114"/>
        <v>0</v>
      </c>
      <c r="GR117" s="821">
        <f t="shared" si="114"/>
        <v>0</v>
      </c>
      <c r="GS117" s="821">
        <f t="shared" si="114"/>
        <v>0</v>
      </c>
      <c r="GT117" s="821">
        <f t="shared" si="114"/>
        <v>0</v>
      </c>
      <c r="GU117" s="821">
        <f t="shared" si="114"/>
        <v>0</v>
      </c>
      <c r="GV117" s="821">
        <f t="shared" si="114"/>
        <v>0</v>
      </c>
      <c r="GW117" s="821">
        <f t="shared" si="114"/>
        <v>0</v>
      </c>
      <c r="GX117" s="821">
        <f t="shared" si="114"/>
        <v>0</v>
      </c>
      <c r="GY117" s="821">
        <f t="shared" si="114"/>
        <v>0</v>
      </c>
      <c r="GZ117" s="821">
        <f t="shared" si="114"/>
        <v>0</v>
      </c>
      <c r="HA117" s="821">
        <f t="shared" si="114"/>
        <v>0</v>
      </c>
      <c r="HB117" s="821">
        <f t="shared" si="114"/>
        <v>0</v>
      </c>
      <c r="HC117" s="821">
        <f t="shared" si="114"/>
        <v>0</v>
      </c>
      <c r="HD117" s="821">
        <f t="shared" si="114"/>
        <v>0</v>
      </c>
      <c r="HE117" s="821">
        <f t="shared" si="114"/>
        <v>0</v>
      </c>
      <c r="HF117" s="821">
        <f t="shared" si="114"/>
        <v>0</v>
      </c>
      <c r="HG117" s="821">
        <f t="shared" si="114"/>
        <v>0</v>
      </c>
      <c r="HH117" s="821">
        <f t="shared" si="114"/>
        <v>0</v>
      </c>
      <c r="HI117" s="821">
        <f t="shared" si="114"/>
        <v>0</v>
      </c>
      <c r="HJ117" s="821">
        <f t="shared" si="114"/>
        <v>0</v>
      </c>
      <c r="HK117" s="821">
        <f t="shared" si="114"/>
        <v>0</v>
      </c>
      <c r="HL117" s="821">
        <f t="shared" si="114"/>
        <v>0</v>
      </c>
      <c r="HM117" s="821">
        <f t="shared" si="114"/>
        <v>0</v>
      </c>
      <c r="HN117" s="821">
        <f t="shared" si="114"/>
        <v>0</v>
      </c>
      <c r="HO117" s="821">
        <f t="shared" si="114"/>
        <v>0</v>
      </c>
      <c r="HP117" s="821">
        <f t="shared" si="114"/>
        <v>0</v>
      </c>
      <c r="HQ117" s="821">
        <f t="shared" si="114"/>
        <v>0</v>
      </c>
      <c r="HR117" s="821">
        <f t="shared" si="114"/>
        <v>0</v>
      </c>
      <c r="HS117" s="821">
        <f t="shared" si="114"/>
        <v>0</v>
      </c>
      <c r="HT117" s="821">
        <f t="shared" si="114"/>
        <v>0</v>
      </c>
      <c r="HU117" s="821">
        <f t="shared" si="114"/>
        <v>0</v>
      </c>
      <c r="HV117" s="821">
        <f t="shared" si="114"/>
        <v>0</v>
      </c>
      <c r="HW117" s="821">
        <f t="shared" si="114"/>
        <v>0</v>
      </c>
      <c r="HX117" s="821">
        <f t="shared" si="114"/>
        <v>0</v>
      </c>
      <c r="HY117" s="821">
        <f t="shared" si="114"/>
        <v>0</v>
      </c>
      <c r="HZ117" s="821">
        <f t="shared" si="114"/>
        <v>0</v>
      </c>
      <c r="IA117" s="821">
        <f t="shared" si="114"/>
        <v>0</v>
      </c>
      <c r="IB117" s="821">
        <f t="shared" si="114"/>
        <v>0</v>
      </c>
      <c r="IC117" s="821">
        <f t="shared" si="114"/>
        <v>0</v>
      </c>
      <c r="ID117" s="821">
        <f t="shared" si="114"/>
        <v>0</v>
      </c>
      <c r="IE117" s="821">
        <f t="shared" si="114"/>
        <v>0</v>
      </c>
      <c r="IF117" s="821">
        <f t="shared" si="114"/>
        <v>0</v>
      </c>
      <c r="IG117" s="821">
        <f t="shared" si="114"/>
        <v>0</v>
      </c>
      <c r="IH117" s="821">
        <f t="shared" si="114"/>
        <v>0</v>
      </c>
      <c r="II117" s="821">
        <f t="shared" si="114"/>
        <v>0</v>
      </c>
      <c r="IJ117" s="821">
        <f t="shared" si="114"/>
        <v>0</v>
      </c>
      <c r="IK117" s="821">
        <f t="shared" si="114"/>
        <v>0</v>
      </c>
      <c r="IL117" s="821">
        <f t="shared" si="114"/>
        <v>0</v>
      </c>
      <c r="IM117" s="1048"/>
    </row>
    <row r="118" spans="1:247" s="821" customFormat="1">
      <c r="B118" s="822" t="s">
        <v>708</v>
      </c>
      <c r="D118" s="619">
        <f ca="1">+IFERROR(E118/$E$117,"")</f>
        <v>0.9</v>
      </c>
      <c r="E118" s="821">
        <f ca="1">+SUM(F118:IL118)</f>
        <v>169588480.794649</v>
      </c>
      <c r="F118" s="823">
        <f t="shared" ref="F118:BR118" si="115">F$117*_WF_Tier1_LP</f>
        <v>0</v>
      </c>
      <c r="G118" s="823">
        <f t="shared" ca="1" si="115"/>
        <v>-33504679.17981638</v>
      </c>
      <c r="H118" s="823">
        <f t="shared" ca="1" si="115"/>
        <v>-6322350.4774649888</v>
      </c>
      <c r="I118" s="823">
        <f t="shared" ca="1" si="115"/>
        <v>-3539714.9941044934</v>
      </c>
      <c r="J118" s="823">
        <f t="shared" ca="1" si="115"/>
        <v>-3755469.9823500286</v>
      </c>
      <c r="K118" s="823">
        <f t="shared" ca="1" si="115"/>
        <v>-3932653.5420241351</v>
      </c>
      <c r="L118" s="823">
        <f t="shared" ref="L118:R118" ca="1" si="116">L$117*_WF_Tier1_LP</f>
        <v>-4060388.5302696694</v>
      </c>
      <c r="M118" s="823">
        <f t="shared" ca="1" si="116"/>
        <v>-4257474.9470866341</v>
      </c>
      <c r="N118" s="823">
        <f t="shared" ca="1" si="116"/>
        <v>-4634514.5376809137</v>
      </c>
      <c r="O118" s="823">
        <f t="shared" ca="1" si="116"/>
        <v>-4830523.9513761308</v>
      </c>
      <c r="P118" s="823">
        <f t="shared" ca="1" si="116"/>
        <v>-5026111.9290671842</v>
      </c>
      <c r="Q118" s="823">
        <f t="shared" ca="1" si="116"/>
        <v>-1406618.6842151911</v>
      </c>
      <c r="R118" s="823">
        <f t="shared" ca="1" si="116"/>
        <v>0</v>
      </c>
      <c r="S118" s="823">
        <f t="shared" ca="1" si="115"/>
        <v>0</v>
      </c>
      <c r="T118" s="823">
        <f t="shared" ca="1" si="115"/>
        <v>0</v>
      </c>
      <c r="U118" s="823">
        <f t="shared" ca="1" si="115"/>
        <v>0</v>
      </c>
      <c r="V118" s="823">
        <f t="shared" ca="1" si="115"/>
        <v>0</v>
      </c>
      <c r="W118" s="823">
        <f t="shared" ca="1" si="115"/>
        <v>0</v>
      </c>
      <c r="X118" s="823">
        <f t="shared" ca="1" si="115"/>
        <v>0</v>
      </c>
      <c r="Y118" s="823">
        <f t="shared" ca="1" si="115"/>
        <v>0</v>
      </c>
      <c r="Z118" s="823">
        <f t="shared" ca="1" si="115"/>
        <v>0</v>
      </c>
      <c r="AA118" s="823">
        <f t="shared" ca="1" si="115"/>
        <v>0</v>
      </c>
      <c r="AB118" s="823">
        <f t="shared" ca="1" si="115"/>
        <v>0</v>
      </c>
      <c r="AC118" s="823">
        <f t="shared" ca="1" si="115"/>
        <v>0</v>
      </c>
      <c r="AD118" s="823">
        <f t="shared" ca="1" si="115"/>
        <v>0</v>
      </c>
      <c r="AE118" s="823">
        <f t="shared" ca="1" si="115"/>
        <v>0</v>
      </c>
      <c r="AF118" s="823">
        <f t="shared" ca="1" si="115"/>
        <v>0</v>
      </c>
      <c r="AG118" s="823">
        <f t="shared" ca="1" si="115"/>
        <v>0</v>
      </c>
      <c r="AH118" s="823">
        <f t="shared" ca="1" si="115"/>
        <v>0</v>
      </c>
      <c r="AI118" s="823">
        <f t="shared" ca="1" si="115"/>
        <v>0</v>
      </c>
      <c r="AJ118" s="823">
        <f t="shared" ca="1" si="115"/>
        <v>0</v>
      </c>
      <c r="AK118" s="823">
        <f t="shared" ca="1" si="115"/>
        <v>0</v>
      </c>
      <c r="AL118" s="823">
        <f t="shared" ca="1" si="115"/>
        <v>385450.90657946456</v>
      </c>
      <c r="AM118" s="823">
        <f t="shared" ca="1" si="115"/>
        <v>343951.19598032592</v>
      </c>
      <c r="AN118" s="823">
        <f t="shared" ca="1" si="115"/>
        <v>336325.6198282644</v>
      </c>
      <c r="AO118" s="823">
        <f t="shared" ca="1" si="115"/>
        <v>334648.92869060102</v>
      </c>
      <c r="AP118" s="823">
        <f t="shared" ca="1" si="115"/>
        <v>331993.7230091599</v>
      </c>
      <c r="AQ118" s="823">
        <f t="shared" ca="1" si="115"/>
        <v>329372.00818014995</v>
      </c>
      <c r="AR118" s="823">
        <f t="shared" ca="1" si="115"/>
        <v>326860.95889622823</v>
      </c>
      <c r="AS118" s="823">
        <f t="shared" ca="1" si="115"/>
        <v>324307.4314212249</v>
      </c>
      <c r="AT118" s="823">
        <f t="shared" ca="1" si="115"/>
        <v>321890.48825006478</v>
      </c>
      <c r="AU118" s="823">
        <f t="shared" ca="1" si="115"/>
        <v>319422.40522783081</v>
      </c>
      <c r="AV118" s="823">
        <f t="shared" ca="1" si="115"/>
        <v>317201.26276152098</v>
      </c>
      <c r="AW118" s="823">
        <f t="shared" ca="1" si="115"/>
        <v>73298667.895785049</v>
      </c>
      <c r="AX118" s="823">
        <f t="shared" ca="1" si="115"/>
        <v>601246.1536523744</v>
      </c>
      <c r="AY118" s="823">
        <f t="shared" ca="1" si="115"/>
        <v>601246.1536523744</v>
      </c>
      <c r="AZ118" s="823">
        <f t="shared" ca="1" si="115"/>
        <v>601246.1536523744</v>
      </c>
      <c r="BA118" s="823">
        <f t="shared" ca="1" si="115"/>
        <v>601246.1536523744</v>
      </c>
      <c r="BB118" s="823">
        <f t="shared" ca="1" si="115"/>
        <v>601246.1536523744</v>
      </c>
      <c r="BC118" s="823">
        <f t="shared" ca="1" si="115"/>
        <v>601246.1536523744</v>
      </c>
      <c r="BD118" s="823">
        <f t="shared" ca="1" si="115"/>
        <v>601246.1536523744</v>
      </c>
      <c r="BE118" s="823">
        <f t="shared" ca="1" si="115"/>
        <v>601246.1536523744</v>
      </c>
      <c r="BF118" s="823">
        <f t="shared" ca="1" si="115"/>
        <v>601246.1536523744</v>
      </c>
      <c r="BG118" s="823">
        <f t="shared" ca="1" si="115"/>
        <v>601246.1536523744</v>
      </c>
      <c r="BH118" s="823">
        <f t="shared" ca="1" si="115"/>
        <v>601246.1536523744</v>
      </c>
      <c r="BI118" s="823">
        <f t="shared" ca="1" si="115"/>
        <v>601246.1536523744</v>
      </c>
      <c r="BJ118" s="823">
        <f t="shared" ca="1" si="115"/>
        <v>648923.52483644686</v>
      </c>
      <c r="BK118" s="823">
        <f t="shared" ca="1" si="115"/>
        <v>648923.52483644686</v>
      </c>
      <c r="BL118" s="823">
        <f t="shared" ca="1" si="115"/>
        <v>648923.52483644686</v>
      </c>
      <c r="BM118" s="823">
        <f t="shared" ca="1" si="115"/>
        <v>648923.52483644686</v>
      </c>
      <c r="BN118" s="823">
        <f t="shared" ca="1" si="115"/>
        <v>648923.52483644686</v>
      </c>
      <c r="BO118" s="823">
        <f t="shared" ca="1" si="115"/>
        <v>648923.52483644686</v>
      </c>
      <c r="BP118" s="823">
        <f t="shared" ca="1" si="115"/>
        <v>648923.52483644686</v>
      </c>
      <c r="BQ118" s="823">
        <f t="shared" ca="1" si="115"/>
        <v>648923.52483644686</v>
      </c>
      <c r="BR118" s="823">
        <f t="shared" ca="1" si="115"/>
        <v>648923.52483644686</v>
      </c>
      <c r="BS118" s="823">
        <f t="shared" ref="BS118:ED118" ca="1" si="117">BS$117*_WF_Tier1_LP</f>
        <v>648923.52483644686</v>
      </c>
      <c r="BT118" s="823">
        <f t="shared" ca="1" si="117"/>
        <v>648923.52483644686</v>
      </c>
      <c r="BU118" s="823">
        <f t="shared" ca="1" si="117"/>
        <v>648923.52483644686</v>
      </c>
      <c r="BV118" s="823">
        <f t="shared" ca="1" si="117"/>
        <v>698093.97153947188</v>
      </c>
      <c r="BW118" s="823">
        <f t="shared" ca="1" si="117"/>
        <v>698093.97153947188</v>
      </c>
      <c r="BX118" s="823">
        <f t="shared" ca="1" si="117"/>
        <v>698093.97153947188</v>
      </c>
      <c r="BY118" s="823">
        <f t="shared" ca="1" si="117"/>
        <v>698093.97153947188</v>
      </c>
      <c r="BZ118" s="823">
        <f t="shared" ca="1" si="117"/>
        <v>698093.97153947188</v>
      </c>
      <c r="CA118" s="823">
        <f t="shared" ca="1" si="117"/>
        <v>698093.97153947188</v>
      </c>
      <c r="CB118" s="823">
        <f t="shared" ca="1" si="117"/>
        <v>698093.97153947188</v>
      </c>
      <c r="CC118" s="823">
        <f t="shared" ca="1" si="117"/>
        <v>698093.97153947188</v>
      </c>
      <c r="CD118" s="823">
        <f t="shared" ca="1" si="117"/>
        <v>698093.97153947188</v>
      </c>
      <c r="CE118" s="823">
        <f t="shared" ca="1" si="117"/>
        <v>698093.97153947188</v>
      </c>
      <c r="CF118" s="823">
        <f t="shared" ca="1" si="117"/>
        <v>698093.97153947188</v>
      </c>
      <c r="CG118" s="823">
        <f t="shared" ca="1" si="117"/>
        <v>145207818.89669481</v>
      </c>
      <c r="CH118" s="823">
        <f t="shared" si="117"/>
        <v>0</v>
      </c>
      <c r="CI118" s="823">
        <f t="shared" si="117"/>
        <v>0</v>
      </c>
      <c r="CJ118" s="823">
        <f t="shared" si="117"/>
        <v>0</v>
      </c>
      <c r="CK118" s="823">
        <f t="shared" si="117"/>
        <v>0</v>
      </c>
      <c r="CL118" s="823">
        <f t="shared" si="117"/>
        <v>0</v>
      </c>
      <c r="CM118" s="823">
        <f t="shared" si="117"/>
        <v>0</v>
      </c>
      <c r="CN118" s="823">
        <f t="shared" si="117"/>
        <v>0</v>
      </c>
      <c r="CO118" s="823">
        <f t="shared" si="117"/>
        <v>0</v>
      </c>
      <c r="CP118" s="823">
        <f t="shared" si="117"/>
        <v>0</v>
      </c>
      <c r="CQ118" s="823">
        <f t="shared" si="117"/>
        <v>0</v>
      </c>
      <c r="CR118" s="823">
        <f t="shared" si="117"/>
        <v>0</v>
      </c>
      <c r="CS118" s="823">
        <f t="shared" si="117"/>
        <v>0</v>
      </c>
      <c r="CT118" s="823">
        <f t="shared" si="117"/>
        <v>0</v>
      </c>
      <c r="CU118" s="823">
        <f t="shared" si="117"/>
        <v>0</v>
      </c>
      <c r="CV118" s="823">
        <f t="shared" si="117"/>
        <v>0</v>
      </c>
      <c r="CW118" s="823">
        <f t="shared" si="117"/>
        <v>0</v>
      </c>
      <c r="CX118" s="823">
        <f t="shared" si="117"/>
        <v>0</v>
      </c>
      <c r="CY118" s="823">
        <f t="shared" si="117"/>
        <v>0</v>
      </c>
      <c r="CZ118" s="823">
        <f t="shared" si="117"/>
        <v>0</v>
      </c>
      <c r="DA118" s="823">
        <f t="shared" si="117"/>
        <v>0</v>
      </c>
      <c r="DB118" s="823">
        <f t="shared" si="117"/>
        <v>0</v>
      </c>
      <c r="DC118" s="823">
        <f t="shared" si="117"/>
        <v>0</v>
      </c>
      <c r="DD118" s="823">
        <f t="shared" si="117"/>
        <v>0</v>
      </c>
      <c r="DE118" s="823">
        <f t="shared" si="117"/>
        <v>0</v>
      </c>
      <c r="DF118" s="823">
        <f t="shared" si="117"/>
        <v>0</v>
      </c>
      <c r="DG118" s="823">
        <f t="shared" si="117"/>
        <v>0</v>
      </c>
      <c r="DH118" s="823">
        <f t="shared" si="117"/>
        <v>0</v>
      </c>
      <c r="DI118" s="823">
        <f t="shared" si="117"/>
        <v>0</v>
      </c>
      <c r="DJ118" s="823">
        <f t="shared" si="117"/>
        <v>0</v>
      </c>
      <c r="DK118" s="823">
        <f t="shared" si="117"/>
        <v>0</v>
      </c>
      <c r="DL118" s="823">
        <f t="shared" si="117"/>
        <v>0</v>
      </c>
      <c r="DM118" s="823">
        <f t="shared" si="117"/>
        <v>0</v>
      </c>
      <c r="DN118" s="823">
        <f t="shared" si="117"/>
        <v>0</v>
      </c>
      <c r="DO118" s="823">
        <f t="shared" si="117"/>
        <v>0</v>
      </c>
      <c r="DP118" s="823">
        <f t="shared" si="117"/>
        <v>0</v>
      </c>
      <c r="DQ118" s="823">
        <f t="shared" si="117"/>
        <v>0</v>
      </c>
      <c r="DR118" s="823">
        <f t="shared" si="117"/>
        <v>0</v>
      </c>
      <c r="DS118" s="823">
        <f t="shared" si="117"/>
        <v>0</v>
      </c>
      <c r="DT118" s="823">
        <f t="shared" si="117"/>
        <v>0</v>
      </c>
      <c r="DU118" s="823">
        <f t="shared" si="117"/>
        <v>0</v>
      </c>
      <c r="DV118" s="823">
        <f t="shared" si="117"/>
        <v>0</v>
      </c>
      <c r="DW118" s="823">
        <f t="shared" si="117"/>
        <v>0</v>
      </c>
      <c r="DX118" s="823">
        <f t="shared" si="117"/>
        <v>0</v>
      </c>
      <c r="DY118" s="823">
        <f t="shared" si="117"/>
        <v>0</v>
      </c>
      <c r="DZ118" s="823">
        <f t="shared" si="117"/>
        <v>0</v>
      </c>
      <c r="EA118" s="823">
        <f t="shared" si="117"/>
        <v>0</v>
      </c>
      <c r="EB118" s="823">
        <f t="shared" si="117"/>
        <v>0</v>
      </c>
      <c r="EC118" s="823">
        <f t="shared" si="117"/>
        <v>0</v>
      </c>
      <c r="ED118" s="823">
        <f t="shared" si="117"/>
        <v>0</v>
      </c>
      <c r="EE118" s="823">
        <f t="shared" ref="EE118:GP118" si="118">EE$117*_WF_Tier1_LP</f>
        <v>0</v>
      </c>
      <c r="EF118" s="823">
        <f t="shared" si="118"/>
        <v>0</v>
      </c>
      <c r="EG118" s="823">
        <f t="shared" si="118"/>
        <v>0</v>
      </c>
      <c r="EH118" s="823">
        <f t="shared" si="118"/>
        <v>0</v>
      </c>
      <c r="EI118" s="823">
        <f t="shared" si="118"/>
        <v>0</v>
      </c>
      <c r="EJ118" s="823">
        <f t="shared" si="118"/>
        <v>0</v>
      </c>
      <c r="EK118" s="823">
        <f t="shared" si="118"/>
        <v>0</v>
      </c>
      <c r="EL118" s="823">
        <f t="shared" si="118"/>
        <v>0</v>
      </c>
      <c r="EM118" s="823">
        <f t="shared" si="118"/>
        <v>0</v>
      </c>
      <c r="EN118" s="823">
        <f t="shared" si="118"/>
        <v>0</v>
      </c>
      <c r="EO118" s="823">
        <f t="shared" si="118"/>
        <v>0</v>
      </c>
      <c r="EP118" s="823">
        <f t="shared" si="118"/>
        <v>0</v>
      </c>
      <c r="EQ118" s="823">
        <f t="shared" si="118"/>
        <v>0</v>
      </c>
      <c r="ER118" s="823">
        <f t="shared" si="118"/>
        <v>0</v>
      </c>
      <c r="ES118" s="823">
        <f t="shared" si="118"/>
        <v>0</v>
      </c>
      <c r="ET118" s="823">
        <f t="shared" si="118"/>
        <v>0</v>
      </c>
      <c r="EU118" s="823">
        <f t="shared" si="118"/>
        <v>0</v>
      </c>
      <c r="EV118" s="823">
        <f t="shared" si="118"/>
        <v>0</v>
      </c>
      <c r="EW118" s="823">
        <f t="shared" si="118"/>
        <v>0</v>
      </c>
      <c r="EX118" s="823">
        <f t="shared" si="118"/>
        <v>0</v>
      </c>
      <c r="EY118" s="823">
        <f t="shared" si="118"/>
        <v>0</v>
      </c>
      <c r="EZ118" s="823">
        <f t="shared" si="118"/>
        <v>0</v>
      </c>
      <c r="FA118" s="823">
        <f t="shared" si="118"/>
        <v>0</v>
      </c>
      <c r="FB118" s="823">
        <f t="shared" si="118"/>
        <v>0</v>
      </c>
      <c r="FC118" s="823">
        <f t="shared" si="118"/>
        <v>0</v>
      </c>
      <c r="FD118" s="823">
        <f t="shared" si="118"/>
        <v>0</v>
      </c>
      <c r="FE118" s="823">
        <f t="shared" si="118"/>
        <v>0</v>
      </c>
      <c r="FF118" s="823">
        <f t="shared" si="118"/>
        <v>0</v>
      </c>
      <c r="FG118" s="823">
        <f t="shared" si="118"/>
        <v>0</v>
      </c>
      <c r="FH118" s="823">
        <f t="shared" si="118"/>
        <v>0</v>
      </c>
      <c r="FI118" s="823">
        <f t="shared" si="118"/>
        <v>0</v>
      </c>
      <c r="FJ118" s="823">
        <f t="shared" si="118"/>
        <v>0</v>
      </c>
      <c r="FK118" s="823">
        <f t="shared" si="118"/>
        <v>0</v>
      </c>
      <c r="FL118" s="823">
        <f t="shared" si="118"/>
        <v>0</v>
      </c>
      <c r="FM118" s="823">
        <f t="shared" si="118"/>
        <v>0</v>
      </c>
      <c r="FN118" s="823">
        <f t="shared" si="118"/>
        <v>0</v>
      </c>
      <c r="FO118" s="823">
        <f t="shared" si="118"/>
        <v>0</v>
      </c>
      <c r="FP118" s="823">
        <f t="shared" si="118"/>
        <v>0</v>
      </c>
      <c r="FQ118" s="823">
        <f t="shared" si="118"/>
        <v>0</v>
      </c>
      <c r="FR118" s="823">
        <f t="shared" si="118"/>
        <v>0</v>
      </c>
      <c r="FS118" s="823">
        <f t="shared" si="118"/>
        <v>0</v>
      </c>
      <c r="FT118" s="823">
        <f t="shared" si="118"/>
        <v>0</v>
      </c>
      <c r="FU118" s="823">
        <f t="shared" si="118"/>
        <v>0</v>
      </c>
      <c r="FV118" s="823">
        <f t="shared" si="118"/>
        <v>0</v>
      </c>
      <c r="FW118" s="823">
        <f t="shared" si="118"/>
        <v>0</v>
      </c>
      <c r="FX118" s="823">
        <f t="shared" si="118"/>
        <v>0</v>
      </c>
      <c r="FY118" s="823">
        <f t="shared" si="118"/>
        <v>0</v>
      </c>
      <c r="FZ118" s="823">
        <f t="shared" si="118"/>
        <v>0</v>
      </c>
      <c r="GA118" s="823">
        <f t="shared" si="118"/>
        <v>0</v>
      </c>
      <c r="GB118" s="823">
        <f t="shared" si="118"/>
        <v>0</v>
      </c>
      <c r="GC118" s="823">
        <f t="shared" si="118"/>
        <v>0</v>
      </c>
      <c r="GD118" s="823">
        <f t="shared" si="118"/>
        <v>0</v>
      </c>
      <c r="GE118" s="823">
        <f t="shared" si="118"/>
        <v>0</v>
      </c>
      <c r="GF118" s="823">
        <f t="shared" si="118"/>
        <v>0</v>
      </c>
      <c r="GG118" s="823">
        <f t="shared" si="118"/>
        <v>0</v>
      </c>
      <c r="GH118" s="823">
        <f t="shared" si="118"/>
        <v>0</v>
      </c>
      <c r="GI118" s="823">
        <f t="shared" si="118"/>
        <v>0</v>
      </c>
      <c r="GJ118" s="823">
        <f t="shared" si="118"/>
        <v>0</v>
      </c>
      <c r="GK118" s="823">
        <f t="shared" si="118"/>
        <v>0</v>
      </c>
      <c r="GL118" s="823">
        <f t="shared" si="118"/>
        <v>0</v>
      </c>
      <c r="GM118" s="823">
        <f t="shared" si="118"/>
        <v>0</v>
      </c>
      <c r="GN118" s="823">
        <f t="shared" si="118"/>
        <v>0</v>
      </c>
      <c r="GO118" s="823">
        <f t="shared" si="118"/>
        <v>0</v>
      </c>
      <c r="GP118" s="823">
        <f t="shared" si="118"/>
        <v>0</v>
      </c>
      <c r="GQ118" s="823">
        <f t="shared" ref="GQ118:IL118" si="119">GQ$117*_WF_Tier1_LP</f>
        <v>0</v>
      </c>
      <c r="GR118" s="823">
        <f t="shared" si="119"/>
        <v>0</v>
      </c>
      <c r="GS118" s="823">
        <f t="shared" si="119"/>
        <v>0</v>
      </c>
      <c r="GT118" s="823">
        <f t="shared" si="119"/>
        <v>0</v>
      </c>
      <c r="GU118" s="823">
        <f t="shared" si="119"/>
        <v>0</v>
      </c>
      <c r="GV118" s="823">
        <f t="shared" si="119"/>
        <v>0</v>
      </c>
      <c r="GW118" s="823">
        <f t="shared" si="119"/>
        <v>0</v>
      </c>
      <c r="GX118" s="823">
        <f t="shared" si="119"/>
        <v>0</v>
      </c>
      <c r="GY118" s="823">
        <f t="shared" si="119"/>
        <v>0</v>
      </c>
      <c r="GZ118" s="823">
        <f t="shared" si="119"/>
        <v>0</v>
      </c>
      <c r="HA118" s="823">
        <f t="shared" si="119"/>
        <v>0</v>
      </c>
      <c r="HB118" s="823">
        <f t="shared" si="119"/>
        <v>0</v>
      </c>
      <c r="HC118" s="823">
        <f t="shared" si="119"/>
        <v>0</v>
      </c>
      <c r="HD118" s="823">
        <f t="shared" si="119"/>
        <v>0</v>
      </c>
      <c r="HE118" s="823">
        <f t="shared" si="119"/>
        <v>0</v>
      </c>
      <c r="HF118" s="823">
        <f t="shared" si="119"/>
        <v>0</v>
      </c>
      <c r="HG118" s="823">
        <f t="shared" si="119"/>
        <v>0</v>
      </c>
      <c r="HH118" s="823">
        <f t="shared" si="119"/>
        <v>0</v>
      </c>
      <c r="HI118" s="823">
        <f t="shared" si="119"/>
        <v>0</v>
      </c>
      <c r="HJ118" s="823">
        <f t="shared" si="119"/>
        <v>0</v>
      </c>
      <c r="HK118" s="823">
        <f t="shared" si="119"/>
        <v>0</v>
      </c>
      <c r="HL118" s="823">
        <f t="shared" si="119"/>
        <v>0</v>
      </c>
      <c r="HM118" s="823">
        <f t="shared" si="119"/>
        <v>0</v>
      </c>
      <c r="HN118" s="823">
        <f t="shared" si="119"/>
        <v>0</v>
      </c>
      <c r="HO118" s="823">
        <f t="shared" si="119"/>
        <v>0</v>
      </c>
      <c r="HP118" s="823">
        <f t="shared" si="119"/>
        <v>0</v>
      </c>
      <c r="HQ118" s="823">
        <f t="shared" si="119"/>
        <v>0</v>
      </c>
      <c r="HR118" s="823">
        <f t="shared" si="119"/>
        <v>0</v>
      </c>
      <c r="HS118" s="823">
        <f t="shared" si="119"/>
        <v>0</v>
      </c>
      <c r="HT118" s="823">
        <f t="shared" si="119"/>
        <v>0</v>
      </c>
      <c r="HU118" s="823">
        <f t="shared" si="119"/>
        <v>0</v>
      </c>
      <c r="HV118" s="823">
        <f t="shared" si="119"/>
        <v>0</v>
      </c>
      <c r="HW118" s="823">
        <f t="shared" si="119"/>
        <v>0</v>
      </c>
      <c r="HX118" s="823">
        <f t="shared" si="119"/>
        <v>0</v>
      </c>
      <c r="HY118" s="823">
        <f t="shared" si="119"/>
        <v>0</v>
      </c>
      <c r="HZ118" s="823">
        <f t="shared" si="119"/>
        <v>0</v>
      </c>
      <c r="IA118" s="823">
        <f t="shared" si="119"/>
        <v>0</v>
      </c>
      <c r="IB118" s="823">
        <f t="shared" si="119"/>
        <v>0</v>
      </c>
      <c r="IC118" s="823">
        <f t="shared" si="119"/>
        <v>0</v>
      </c>
      <c r="ID118" s="823">
        <f t="shared" si="119"/>
        <v>0</v>
      </c>
      <c r="IE118" s="823">
        <f t="shared" si="119"/>
        <v>0</v>
      </c>
      <c r="IF118" s="823">
        <f t="shared" si="119"/>
        <v>0</v>
      </c>
      <c r="IG118" s="823">
        <f t="shared" si="119"/>
        <v>0</v>
      </c>
      <c r="IH118" s="823">
        <f t="shared" si="119"/>
        <v>0</v>
      </c>
      <c r="II118" s="823">
        <f t="shared" si="119"/>
        <v>0</v>
      </c>
      <c r="IJ118" s="823">
        <f t="shared" si="119"/>
        <v>0</v>
      </c>
      <c r="IK118" s="823">
        <f t="shared" si="119"/>
        <v>0</v>
      </c>
      <c r="IL118" s="823">
        <f t="shared" si="119"/>
        <v>0</v>
      </c>
      <c r="IM118" s="1048"/>
    </row>
    <row r="119" spans="1:247" s="814" customFormat="1">
      <c r="B119" s="824" t="s">
        <v>709</v>
      </c>
      <c r="D119" s="619">
        <f ca="1">+IFERROR(E119/$E$117,"")</f>
        <v>9.999999999999995E-2</v>
      </c>
      <c r="E119" s="821">
        <f ca="1">+SUM(F119:IL119)</f>
        <v>18843164.532738768</v>
      </c>
      <c r="F119" s="823">
        <f t="shared" ref="F119:BR119" si="120">F$117*_WF_Tier1_GP</f>
        <v>0</v>
      </c>
      <c r="G119" s="823">
        <f t="shared" ca="1" si="120"/>
        <v>-3722742.1310907081</v>
      </c>
      <c r="H119" s="815">
        <f t="shared" ca="1" si="120"/>
        <v>-702483.38638499856</v>
      </c>
      <c r="I119" s="815">
        <f t="shared" ca="1" si="120"/>
        <v>-393301.66601161024</v>
      </c>
      <c r="J119" s="815">
        <f t="shared" ca="1" si="120"/>
        <v>-417274.44248333637</v>
      </c>
      <c r="K119" s="815">
        <f t="shared" ca="1" si="120"/>
        <v>-436961.50466934824</v>
      </c>
      <c r="L119" s="815">
        <f t="shared" ref="L119:R119" ca="1" si="121">L$117*_WF_Tier1_GP</f>
        <v>-451154.28114107426</v>
      </c>
      <c r="M119" s="815">
        <f t="shared" ca="1" si="121"/>
        <v>-473052.77189851477</v>
      </c>
      <c r="N119" s="815">
        <f t="shared" ca="1" si="121"/>
        <v>-514946.05974232365</v>
      </c>
      <c r="O119" s="815">
        <f t="shared" ca="1" si="121"/>
        <v>-536724.88348623656</v>
      </c>
      <c r="P119" s="815">
        <f t="shared" ca="1" si="121"/>
        <v>-558456.88100746472</v>
      </c>
      <c r="Q119" s="815">
        <f t="shared" ca="1" si="121"/>
        <v>-156290.96491279895</v>
      </c>
      <c r="R119" s="815">
        <f t="shared" ca="1" si="121"/>
        <v>0</v>
      </c>
      <c r="S119" s="815">
        <f t="shared" ca="1" si="120"/>
        <v>0</v>
      </c>
      <c r="T119" s="815">
        <f t="shared" ca="1" si="120"/>
        <v>0</v>
      </c>
      <c r="U119" s="815">
        <f t="shared" ca="1" si="120"/>
        <v>0</v>
      </c>
      <c r="V119" s="815">
        <f t="shared" ca="1" si="120"/>
        <v>0</v>
      </c>
      <c r="W119" s="815">
        <f t="shared" ca="1" si="120"/>
        <v>0</v>
      </c>
      <c r="X119" s="815">
        <f t="shared" ca="1" si="120"/>
        <v>0</v>
      </c>
      <c r="Y119" s="815">
        <f t="shared" ca="1" si="120"/>
        <v>0</v>
      </c>
      <c r="Z119" s="815">
        <f t="shared" ca="1" si="120"/>
        <v>0</v>
      </c>
      <c r="AA119" s="815">
        <f t="shared" ca="1" si="120"/>
        <v>0</v>
      </c>
      <c r="AB119" s="815">
        <f t="shared" ca="1" si="120"/>
        <v>0</v>
      </c>
      <c r="AC119" s="815">
        <f t="shared" ca="1" si="120"/>
        <v>0</v>
      </c>
      <c r="AD119" s="815">
        <f t="shared" ca="1" si="120"/>
        <v>0</v>
      </c>
      <c r="AE119" s="815">
        <f t="shared" ca="1" si="120"/>
        <v>0</v>
      </c>
      <c r="AF119" s="815">
        <f t="shared" ca="1" si="120"/>
        <v>0</v>
      </c>
      <c r="AG119" s="815">
        <f t="shared" ca="1" si="120"/>
        <v>0</v>
      </c>
      <c r="AH119" s="815">
        <f t="shared" ca="1" si="120"/>
        <v>0</v>
      </c>
      <c r="AI119" s="815">
        <f t="shared" ca="1" si="120"/>
        <v>0</v>
      </c>
      <c r="AJ119" s="815">
        <f t="shared" ca="1" si="120"/>
        <v>0</v>
      </c>
      <c r="AK119" s="815">
        <f t="shared" ca="1" si="120"/>
        <v>0</v>
      </c>
      <c r="AL119" s="815">
        <f t="shared" ca="1" si="120"/>
        <v>42827.878508829388</v>
      </c>
      <c r="AM119" s="815">
        <f t="shared" ca="1" si="120"/>
        <v>38216.799553369536</v>
      </c>
      <c r="AN119" s="815">
        <f t="shared" ca="1" si="120"/>
        <v>37369.513314251592</v>
      </c>
      <c r="AO119" s="815">
        <f t="shared" ca="1" si="120"/>
        <v>37183.21429895566</v>
      </c>
      <c r="AP119" s="815">
        <f t="shared" ca="1" si="120"/>
        <v>36888.191445462202</v>
      </c>
      <c r="AQ119" s="815">
        <f t="shared" ca="1" si="120"/>
        <v>36596.889797794429</v>
      </c>
      <c r="AR119" s="815">
        <f t="shared" ca="1" si="120"/>
        <v>36317.884321803125</v>
      </c>
      <c r="AS119" s="815">
        <f t="shared" ca="1" si="120"/>
        <v>36034.159046802757</v>
      </c>
      <c r="AT119" s="815">
        <f t="shared" ca="1" si="120"/>
        <v>35765.609805562744</v>
      </c>
      <c r="AU119" s="815">
        <f t="shared" ca="1" si="120"/>
        <v>35491.37835864786</v>
      </c>
      <c r="AV119" s="815">
        <f t="shared" ca="1" si="120"/>
        <v>35244.584751280097</v>
      </c>
      <c r="AW119" s="815">
        <f t="shared" ca="1" si="120"/>
        <v>8144296.4328650041</v>
      </c>
      <c r="AX119" s="815">
        <f t="shared" ca="1" si="120"/>
        <v>66805.128183597131</v>
      </c>
      <c r="AY119" s="815">
        <f t="shared" ca="1" si="120"/>
        <v>66805.128183597131</v>
      </c>
      <c r="AZ119" s="815">
        <f t="shared" ca="1" si="120"/>
        <v>66805.128183597131</v>
      </c>
      <c r="BA119" s="815">
        <f t="shared" ca="1" si="120"/>
        <v>66805.128183597131</v>
      </c>
      <c r="BB119" s="815">
        <f t="shared" ca="1" si="120"/>
        <v>66805.128183597131</v>
      </c>
      <c r="BC119" s="815">
        <f t="shared" ca="1" si="120"/>
        <v>66805.128183597131</v>
      </c>
      <c r="BD119" s="815">
        <f t="shared" ca="1" si="120"/>
        <v>66805.128183597131</v>
      </c>
      <c r="BE119" s="815">
        <f t="shared" ca="1" si="120"/>
        <v>66805.128183597131</v>
      </c>
      <c r="BF119" s="815">
        <f t="shared" ca="1" si="120"/>
        <v>66805.128183597131</v>
      </c>
      <c r="BG119" s="815">
        <f t="shared" ca="1" si="120"/>
        <v>66805.128183597131</v>
      </c>
      <c r="BH119" s="815">
        <f t="shared" ca="1" si="120"/>
        <v>66805.128183597131</v>
      </c>
      <c r="BI119" s="815">
        <f t="shared" ca="1" si="120"/>
        <v>66805.128183597131</v>
      </c>
      <c r="BJ119" s="815">
        <f t="shared" ca="1" si="120"/>
        <v>72102.613870716305</v>
      </c>
      <c r="BK119" s="815">
        <f t="shared" ca="1" si="120"/>
        <v>72102.613870716305</v>
      </c>
      <c r="BL119" s="815">
        <f t="shared" ca="1" si="120"/>
        <v>72102.613870716305</v>
      </c>
      <c r="BM119" s="815">
        <f t="shared" ca="1" si="120"/>
        <v>72102.613870716305</v>
      </c>
      <c r="BN119" s="815">
        <f t="shared" ca="1" si="120"/>
        <v>72102.613870716305</v>
      </c>
      <c r="BO119" s="815">
        <f t="shared" ca="1" si="120"/>
        <v>72102.613870716305</v>
      </c>
      <c r="BP119" s="815">
        <f t="shared" ca="1" si="120"/>
        <v>72102.613870716305</v>
      </c>
      <c r="BQ119" s="815">
        <f t="shared" ca="1" si="120"/>
        <v>72102.613870716305</v>
      </c>
      <c r="BR119" s="815">
        <f t="shared" ca="1" si="120"/>
        <v>72102.613870716305</v>
      </c>
      <c r="BS119" s="815">
        <f t="shared" ref="BS119:ED119" ca="1" si="122">BS$117*_WF_Tier1_GP</f>
        <v>72102.613870716305</v>
      </c>
      <c r="BT119" s="815">
        <f t="shared" ca="1" si="122"/>
        <v>72102.613870716305</v>
      </c>
      <c r="BU119" s="815">
        <f t="shared" ca="1" si="122"/>
        <v>72102.613870716305</v>
      </c>
      <c r="BV119" s="815">
        <f t="shared" ca="1" si="122"/>
        <v>77565.996837719082</v>
      </c>
      <c r="BW119" s="815">
        <f t="shared" ca="1" si="122"/>
        <v>77565.996837719082</v>
      </c>
      <c r="BX119" s="815">
        <f t="shared" ca="1" si="122"/>
        <v>77565.996837719082</v>
      </c>
      <c r="BY119" s="815">
        <f t="shared" ca="1" si="122"/>
        <v>77565.996837719082</v>
      </c>
      <c r="BZ119" s="815">
        <f t="shared" ca="1" si="122"/>
        <v>77565.996837719082</v>
      </c>
      <c r="CA119" s="815">
        <f t="shared" ca="1" si="122"/>
        <v>77565.996837719082</v>
      </c>
      <c r="CB119" s="815">
        <f t="shared" ca="1" si="122"/>
        <v>77565.996837719082</v>
      </c>
      <c r="CC119" s="815">
        <f t="shared" ca="1" si="122"/>
        <v>77565.996837719082</v>
      </c>
      <c r="CD119" s="815">
        <f t="shared" ca="1" si="122"/>
        <v>77565.996837719082</v>
      </c>
      <c r="CE119" s="815">
        <f t="shared" ca="1" si="122"/>
        <v>77565.996837719082</v>
      </c>
      <c r="CF119" s="815">
        <f t="shared" ca="1" si="122"/>
        <v>77565.996837719082</v>
      </c>
      <c r="CG119" s="815">
        <f t="shared" ca="1" si="122"/>
        <v>16134202.099632751</v>
      </c>
      <c r="CH119" s="815">
        <f t="shared" si="122"/>
        <v>0</v>
      </c>
      <c r="CI119" s="815">
        <f t="shared" si="122"/>
        <v>0</v>
      </c>
      <c r="CJ119" s="815">
        <f t="shared" si="122"/>
        <v>0</v>
      </c>
      <c r="CK119" s="815">
        <f t="shared" si="122"/>
        <v>0</v>
      </c>
      <c r="CL119" s="815">
        <f t="shared" si="122"/>
        <v>0</v>
      </c>
      <c r="CM119" s="815">
        <f t="shared" si="122"/>
        <v>0</v>
      </c>
      <c r="CN119" s="815">
        <f t="shared" si="122"/>
        <v>0</v>
      </c>
      <c r="CO119" s="815">
        <f t="shared" si="122"/>
        <v>0</v>
      </c>
      <c r="CP119" s="815">
        <f t="shared" si="122"/>
        <v>0</v>
      </c>
      <c r="CQ119" s="815">
        <f t="shared" si="122"/>
        <v>0</v>
      </c>
      <c r="CR119" s="815">
        <f t="shared" si="122"/>
        <v>0</v>
      </c>
      <c r="CS119" s="815">
        <f t="shared" si="122"/>
        <v>0</v>
      </c>
      <c r="CT119" s="815">
        <f t="shared" si="122"/>
        <v>0</v>
      </c>
      <c r="CU119" s="815">
        <f t="shared" si="122"/>
        <v>0</v>
      </c>
      <c r="CV119" s="815">
        <f t="shared" si="122"/>
        <v>0</v>
      </c>
      <c r="CW119" s="815">
        <f t="shared" si="122"/>
        <v>0</v>
      </c>
      <c r="CX119" s="815">
        <f t="shared" si="122"/>
        <v>0</v>
      </c>
      <c r="CY119" s="815">
        <f t="shared" si="122"/>
        <v>0</v>
      </c>
      <c r="CZ119" s="815">
        <f t="shared" si="122"/>
        <v>0</v>
      </c>
      <c r="DA119" s="815">
        <f t="shared" si="122"/>
        <v>0</v>
      </c>
      <c r="DB119" s="815">
        <f t="shared" si="122"/>
        <v>0</v>
      </c>
      <c r="DC119" s="815">
        <f t="shared" si="122"/>
        <v>0</v>
      </c>
      <c r="DD119" s="815">
        <f t="shared" si="122"/>
        <v>0</v>
      </c>
      <c r="DE119" s="815">
        <f t="shared" si="122"/>
        <v>0</v>
      </c>
      <c r="DF119" s="815">
        <f t="shared" si="122"/>
        <v>0</v>
      </c>
      <c r="DG119" s="815">
        <f t="shared" si="122"/>
        <v>0</v>
      </c>
      <c r="DH119" s="815">
        <f t="shared" si="122"/>
        <v>0</v>
      </c>
      <c r="DI119" s="815">
        <f t="shared" si="122"/>
        <v>0</v>
      </c>
      <c r="DJ119" s="815">
        <f t="shared" si="122"/>
        <v>0</v>
      </c>
      <c r="DK119" s="815">
        <f t="shared" si="122"/>
        <v>0</v>
      </c>
      <c r="DL119" s="815">
        <f t="shared" si="122"/>
        <v>0</v>
      </c>
      <c r="DM119" s="815">
        <f t="shared" si="122"/>
        <v>0</v>
      </c>
      <c r="DN119" s="815">
        <f t="shared" si="122"/>
        <v>0</v>
      </c>
      <c r="DO119" s="815">
        <f t="shared" si="122"/>
        <v>0</v>
      </c>
      <c r="DP119" s="815">
        <f t="shared" si="122"/>
        <v>0</v>
      </c>
      <c r="DQ119" s="815">
        <f t="shared" si="122"/>
        <v>0</v>
      </c>
      <c r="DR119" s="815">
        <f t="shared" si="122"/>
        <v>0</v>
      </c>
      <c r="DS119" s="815">
        <f t="shared" si="122"/>
        <v>0</v>
      </c>
      <c r="DT119" s="815">
        <f t="shared" si="122"/>
        <v>0</v>
      </c>
      <c r="DU119" s="815">
        <f t="shared" si="122"/>
        <v>0</v>
      </c>
      <c r="DV119" s="815">
        <f t="shared" si="122"/>
        <v>0</v>
      </c>
      <c r="DW119" s="815">
        <f t="shared" si="122"/>
        <v>0</v>
      </c>
      <c r="DX119" s="815">
        <f t="shared" si="122"/>
        <v>0</v>
      </c>
      <c r="DY119" s="815">
        <f t="shared" si="122"/>
        <v>0</v>
      </c>
      <c r="DZ119" s="815">
        <f t="shared" si="122"/>
        <v>0</v>
      </c>
      <c r="EA119" s="815">
        <f t="shared" si="122"/>
        <v>0</v>
      </c>
      <c r="EB119" s="815">
        <f t="shared" si="122"/>
        <v>0</v>
      </c>
      <c r="EC119" s="815">
        <f t="shared" si="122"/>
        <v>0</v>
      </c>
      <c r="ED119" s="815">
        <f t="shared" si="122"/>
        <v>0</v>
      </c>
      <c r="EE119" s="815">
        <f t="shared" ref="EE119:GP119" si="123">EE$117*_WF_Tier1_GP</f>
        <v>0</v>
      </c>
      <c r="EF119" s="815">
        <f t="shared" si="123"/>
        <v>0</v>
      </c>
      <c r="EG119" s="815">
        <f t="shared" si="123"/>
        <v>0</v>
      </c>
      <c r="EH119" s="815">
        <f t="shared" si="123"/>
        <v>0</v>
      </c>
      <c r="EI119" s="815">
        <f t="shared" si="123"/>
        <v>0</v>
      </c>
      <c r="EJ119" s="815">
        <f t="shared" si="123"/>
        <v>0</v>
      </c>
      <c r="EK119" s="815">
        <f t="shared" si="123"/>
        <v>0</v>
      </c>
      <c r="EL119" s="815">
        <f t="shared" si="123"/>
        <v>0</v>
      </c>
      <c r="EM119" s="815">
        <f t="shared" si="123"/>
        <v>0</v>
      </c>
      <c r="EN119" s="815">
        <f t="shared" si="123"/>
        <v>0</v>
      </c>
      <c r="EO119" s="815">
        <f t="shared" si="123"/>
        <v>0</v>
      </c>
      <c r="EP119" s="815">
        <f t="shared" si="123"/>
        <v>0</v>
      </c>
      <c r="EQ119" s="815">
        <f t="shared" si="123"/>
        <v>0</v>
      </c>
      <c r="ER119" s="815">
        <f t="shared" si="123"/>
        <v>0</v>
      </c>
      <c r="ES119" s="815">
        <f t="shared" si="123"/>
        <v>0</v>
      </c>
      <c r="ET119" s="815">
        <f t="shared" si="123"/>
        <v>0</v>
      </c>
      <c r="EU119" s="815">
        <f t="shared" si="123"/>
        <v>0</v>
      </c>
      <c r="EV119" s="815">
        <f t="shared" si="123"/>
        <v>0</v>
      </c>
      <c r="EW119" s="815">
        <f t="shared" si="123"/>
        <v>0</v>
      </c>
      <c r="EX119" s="815">
        <f t="shared" si="123"/>
        <v>0</v>
      </c>
      <c r="EY119" s="815">
        <f t="shared" si="123"/>
        <v>0</v>
      </c>
      <c r="EZ119" s="815">
        <f t="shared" si="123"/>
        <v>0</v>
      </c>
      <c r="FA119" s="815">
        <f t="shared" si="123"/>
        <v>0</v>
      </c>
      <c r="FB119" s="815">
        <f t="shared" si="123"/>
        <v>0</v>
      </c>
      <c r="FC119" s="815">
        <f t="shared" si="123"/>
        <v>0</v>
      </c>
      <c r="FD119" s="815">
        <f t="shared" si="123"/>
        <v>0</v>
      </c>
      <c r="FE119" s="815">
        <f t="shared" si="123"/>
        <v>0</v>
      </c>
      <c r="FF119" s="815">
        <f t="shared" si="123"/>
        <v>0</v>
      </c>
      <c r="FG119" s="815">
        <f t="shared" si="123"/>
        <v>0</v>
      </c>
      <c r="FH119" s="815">
        <f t="shared" si="123"/>
        <v>0</v>
      </c>
      <c r="FI119" s="815">
        <f t="shared" si="123"/>
        <v>0</v>
      </c>
      <c r="FJ119" s="815">
        <f t="shared" si="123"/>
        <v>0</v>
      </c>
      <c r="FK119" s="815">
        <f t="shared" si="123"/>
        <v>0</v>
      </c>
      <c r="FL119" s="815">
        <f t="shared" si="123"/>
        <v>0</v>
      </c>
      <c r="FM119" s="815">
        <f t="shared" si="123"/>
        <v>0</v>
      </c>
      <c r="FN119" s="815">
        <f t="shared" si="123"/>
        <v>0</v>
      </c>
      <c r="FO119" s="815">
        <f t="shared" si="123"/>
        <v>0</v>
      </c>
      <c r="FP119" s="815">
        <f t="shared" si="123"/>
        <v>0</v>
      </c>
      <c r="FQ119" s="815">
        <f t="shared" si="123"/>
        <v>0</v>
      </c>
      <c r="FR119" s="815">
        <f t="shared" si="123"/>
        <v>0</v>
      </c>
      <c r="FS119" s="815">
        <f t="shared" si="123"/>
        <v>0</v>
      </c>
      <c r="FT119" s="815">
        <f t="shared" si="123"/>
        <v>0</v>
      </c>
      <c r="FU119" s="815">
        <f t="shared" si="123"/>
        <v>0</v>
      </c>
      <c r="FV119" s="815">
        <f t="shared" si="123"/>
        <v>0</v>
      </c>
      <c r="FW119" s="815">
        <f t="shared" si="123"/>
        <v>0</v>
      </c>
      <c r="FX119" s="815">
        <f t="shared" si="123"/>
        <v>0</v>
      </c>
      <c r="FY119" s="815">
        <f t="shared" si="123"/>
        <v>0</v>
      </c>
      <c r="FZ119" s="815">
        <f t="shared" si="123"/>
        <v>0</v>
      </c>
      <c r="GA119" s="815">
        <f t="shared" si="123"/>
        <v>0</v>
      </c>
      <c r="GB119" s="815">
        <f t="shared" si="123"/>
        <v>0</v>
      </c>
      <c r="GC119" s="815">
        <f t="shared" si="123"/>
        <v>0</v>
      </c>
      <c r="GD119" s="815">
        <f t="shared" si="123"/>
        <v>0</v>
      </c>
      <c r="GE119" s="815">
        <f t="shared" si="123"/>
        <v>0</v>
      </c>
      <c r="GF119" s="815">
        <f t="shared" si="123"/>
        <v>0</v>
      </c>
      <c r="GG119" s="815">
        <f t="shared" si="123"/>
        <v>0</v>
      </c>
      <c r="GH119" s="815">
        <f t="shared" si="123"/>
        <v>0</v>
      </c>
      <c r="GI119" s="815">
        <f t="shared" si="123"/>
        <v>0</v>
      </c>
      <c r="GJ119" s="815">
        <f t="shared" si="123"/>
        <v>0</v>
      </c>
      <c r="GK119" s="815">
        <f t="shared" si="123"/>
        <v>0</v>
      </c>
      <c r="GL119" s="815">
        <f t="shared" si="123"/>
        <v>0</v>
      </c>
      <c r="GM119" s="815">
        <f t="shared" si="123"/>
        <v>0</v>
      </c>
      <c r="GN119" s="815">
        <f t="shared" si="123"/>
        <v>0</v>
      </c>
      <c r="GO119" s="815">
        <f t="shared" si="123"/>
        <v>0</v>
      </c>
      <c r="GP119" s="815">
        <f t="shared" si="123"/>
        <v>0</v>
      </c>
      <c r="GQ119" s="815">
        <f t="shared" ref="GQ119:IL119" si="124">GQ$117*_WF_Tier1_GP</f>
        <v>0</v>
      </c>
      <c r="GR119" s="815">
        <f t="shared" si="124"/>
        <v>0</v>
      </c>
      <c r="GS119" s="815">
        <f t="shared" si="124"/>
        <v>0</v>
      </c>
      <c r="GT119" s="815">
        <f t="shared" si="124"/>
        <v>0</v>
      </c>
      <c r="GU119" s="815">
        <f t="shared" si="124"/>
        <v>0</v>
      </c>
      <c r="GV119" s="815">
        <f t="shared" si="124"/>
        <v>0</v>
      </c>
      <c r="GW119" s="815">
        <f t="shared" si="124"/>
        <v>0</v>
      </c>
      <c r="GX119" s="815">
        <f t="shared" si="124"/>
        <v>0</v>
      </c>
      <c r="GY119" s="815">
        <f t="shared" si="124"/>
        <v>0</v>
      </c>
      <c r="GZ119" s="815">
        <f t="shared" si="124"/>
        <v>0</v>
      </c>
      <c r="HA119" s="815">
        <f t="shared" si="124"/>
        <v>0</v>
      </c>
      <c r="HB119" s="815">
        <f t="shared" si="124"/>
        <v>0</v>
      </c>
      <c r="HC119" s="815">
        <f t="shared" si="124"/>
        <v>0</v>
      </c>
      <c r="HD119" s="815">
        <f t="shared" si="124"/>
        <v>0</v>
      </c>
      <c r="HE119" s="815">
        <f t="shared" si="124"/>
        <v>0</v>
      </c>
      <c r="HF119" s="815">
        <f t="shared" si="124"/>
        <v>0</v>
      </c>
      <c r="HG119" s="815">
        <f t="shared" si="124"/>
        <v>0</v>
      </c>
      <c r="HH119" s="815">
        <f t="shared" si="124"/>
        <v>0</v>
      </c>
      <c r="HI119" s="815">
        <f t="shared" si="124"/>
        <v>0</v>
      </c>
      <c r="HJ119" s="815">
        <f t="shared" si="124"/>
        <v>0</v>
      </c>
      <c r="HK119" s="815">
        <f t="shared" si="124"/>
        <v>0</v>
      </c>
      <c r="HL119" s="815">
        <f t="shared" si="124"/>
        <v>0</v>
      </c>
      <c r="HM119" s="815">
        <f t="shared" si="124"/>
        <v>0</v>
      </c>
      <c r="HN119" s="815">
        <f t="shared" si="124"/>
        <v>0</v>
      </c>
      <c r="HO119" s="815">
        <f t="shared" si="124"/>
        <v>0</v>
      </c>
      <c r="HP119" s="815">
        <f t="shared" si="124"/>
        <v>0</v>
      </c>
      <c r="HQ119" s="815">
        <f t="shared" si="124"/>
        <v>0</v>
      </c>
      <c r="HR119" s="815">
        <f t="shared" si="124"/>
        <v>0</v>
      </c>
      <c r="HS119" s="815">
        <f t="shared" si="124"/>
        <v>0</v>
      </c>
      <c r="HT119" s="815">
        <f t="shared" si="124"/>
        <v>0</v>
      </c>
      <c r="HU119" s="815">
        <f t="shared" si="124"/>
        <v>0</v>
      </c>
      <c r="HV119" s="815">
        <f t="shared" si="124"/>
        <v>0</v>
      </c>
      <c r="HW119" s="815">
        <f t="shared" si="124"/>
        <v>0</v>
      </c>
      <c r="HX119" s="815">
        <f t="shared" si="124"/>
        <v>0</v>
      </c>
      <c r="HY119" s="815">
        <f t="shared" si="124"/>
        <v>0</v>
      </c>
      <c r="HZ119" s="815">
        <f t="shared" si="124"/>
        <v>0</v>
      </c>
      <c r="IA119" s="815">
        <f t="shared" si="124"/>
        <v>0</v>
      </c>
      <c r="IB119" s="815">
        <f t="shared" si="124"/>
        <v>0</v>
      </c>
      <c r="IC119" s="815">
        <f t="shared" si="124"/>
        <v>0</v>
      </c>
      <c r="ID119" s="815">
        <f t="shared" si="124"/>
        <v>0</v>
      </c>
      <c r="IE119" s="815">
        <f t="shared" si="124"/>
        <v>0</v>
      </c>
      <c r="IF119" s="815">
        <f t="shared" si="124"/>
        <v>0</v>
      </c>
      <c r="IG119" s="815">
        <f t="shared" si="124"/>
        <v>0</v>
      </c>
      <c r="IH119" s="815">
        <f t="shared" si="124"/>
        <v>0</v>
      </c>
      <c r="II119" s="815">
        <f t="shared" si="124"/>
        <v>0</v>
      </c>
      <c r="IJ119" s="815">
        <f t="shared" si="124"/>
        <v>0</v>
      </c>
      <c r="IK119" s="815">
        <f t="shared" si="124"/>
        <v>0</v>
      </c>
      <c r="IL119" s="815">
        <f t="shared" si="124"/>
        <v>0</v>
      </c>
      <c r="IM119" s="813"/>
    </row>
    <row r="120" spans="1:247" s="809" customFormat="1">
      <c r="D120" s="810"/>
      <c r="E120" s="811"/>
      <c r="G120" s="812"/>
      <c r="H120" s="725"/>
      <c r="I120" s="725"/>
      <c r="J120" s="725"/>
      <c r="K120" s="725"/>
      <c r="L120" s="725"/>
      <c r="M120" s="725"/>
      <c r="N120" s="725"/>
      <c r="O120" s="725"/>
      <c r="P120" s="725"/>
      <c r="Q120" s="725"/>
      <c r="R120" s="725"/>
      <c r="S120" s="725"/>
      <c r="T120" s="725"/>
      <c r="U120" s="725"/>
      <c r="V120" s="725"/>
      <c r="W120" s="725"/>
      <c r="X120" s="725"/>
      <c r="Y120" s="725"/>
      <c r="Z120" s="725"/>
      <c r="AA120" s="725"/>
      <c r="AB120" s="725"/>
      <c r="AC120" s="725"/>
      <c r="AD120" s="725"/>
      <c r="AE120" s="725"/>
      <c r="AF120" s="725"/>
      <c r="AG120" s="725"/>
      <c r="AH120" s="725"/>
      <c r="AI120" s="725"/>
      <c r="AJ120" s="725"/>
      <c r="AK120" s="725"/>
      <c r="AL120" s="725"/>
      <c r="AM120" s="725"/>
      <c r="AN120" s="725"/>
      <c r="AO120" s="725"/>
      <c r="AP120" s="725"/>
      <c r="AQ120" s="725"/>
      <c r="AR120" s="725"/>
      <c r="AS120" s="725"/>
      <c r="AT120" s="725"/>
      <c r="AU120" s="725"/>
      <c r="AV120" s="725"/>
      <c r="AW120" s="725"/>
      <c r="AX120" s="725"/>
      <c r="AY120" s="725"/>
      <c r="AZ120" s="725"/>
      <c r="BA120" s="725"/>
      <c r="BB120" s="725"/>
      <c r="BC120" s="725"/>
      <c r="BD120" s="725"/>
      <c r="BE120" s="725"/>
      <c r="BF120" s="725"/>
      <c r="BG120" s="725"/>
      <c r="BH120" s="725"/>
      <c r="BI120" s="725"/>
      <c r="BJ120" s="725"/>
      <c r="BK120" s="725"/>
      <c r="BL120" s="725"/>
      <c r="BM120" s="725"/>
      <c r="BN120" s="725"/>
      <c r="BO120" s="725"/>
      <c r="BP120" s="725"/>
      <c r="BQ120" s="725"/>
      <c r="BR120" s="725"/>
      <c r="BS120" s="725"/>
      <c r="BT120" s="725"/>
      <c r="BU120" s="725"/>
      <c r="BV120" s="725"/>
      <c r="BW120" s="725"/>
      <c r="BX120" s="725"/>
      <c r="BY120" s="725"/>
      <c r="BZ120" s="725"/>
      <c r="CA120" s="725"/>
      <c r="CB120" s="725"/>
      <c r="CC120" s="725"/>
      <c r="CD120" s="725"/>
      <c r="CE120" s="725"/>
      <c r="CF120" s="725"/>
      <c r="CG120" s="725"/>
      <c r="CH120" s="725"/>
      <c r="CI120" s="725"/>
      <c r="CJ120" s="725"/>
      <c r="CK120" s="725"/>
      <c r="CL120" s="725"/>
      <c r="CM120" s="725"/>
      <c r="CN120" s="725"/>
      <c r="CO120" s="725"/>
      <c r="CP120" s="725"/>
      <c r="CQ120" s="725"/>
      <c r="CR120" s="725"/>
      <c r="CS120" s="725"/>
      <c r="CT120" s="725"/>
      <c r="CU120" s="725"/>
      <c r="CV120" s="725"/>
      <c r="CW120" s="725"/>
      <c r="CX120" s="725"/>
      <c r="CY120" s="725"/>
      <c r="CZ120" s="725"/>
      <c r="DA120" s="725"/>
      <c r="DB120" s="725"/>
      <c r="DC120" s="725"/>
      <c r="DD120" s="725"/>
      <c r="DE120" s="725"/>
      <c r="DF120" s="725"/>
      <c r="DG120" s="725"/>
      <c r="DH120" s="725"/>
      <c r="DI120" s="725"/>
      <c r="DJ120" s="725"/>
      <c r="DK120" s="725"/>
      <c r="DL120" s="725"/>
      <c r="DM120" s="725"/>
      <c r="DN120" s="725"/>
      <c r="DO120" s="725"/>
      <c r="DP120" s="725"/>
      <c r="DQ120" s="725"/>
      <c r="DR120" s="725"/>
      <c r="DS120" s="725"/>
      <c r="DT120" s="725"/>
      <c r="DU120" s="725"/>
      <c r="DV120" s="725"/>
      <c r="DW120" s="725"/>
      <c r="DX120" s="725"/>
      <c r="DY120" s="725"/>
      <c r="DZ120" s="725"/>
      <c r="EA120" s="725"/>
      <c r="EB120" s="725"/>
      <c r="EC120" s="725"/>
      <c r="ED120" s="725"/>
      <c r="EE120" s="725"/>
      <c r="EF120" s="725"/>
      <c r="EG120" s="725"/>
      <c r="EH120" s="725"/>
      <c r="EI120" s="725"/>
      <c r="EJ120" s="725"/>
      <c r="EK120" s="725"/>
      <c r="EL120" s="725"/>
      <c r="EM120" s="725"/>
      <c r="EN120" s="725"/>
      <c r="EO120" s="725"/>
      <c r="EP120" s="725"/>
      <c r="EQ120" s="725"/>
      <c r="ER120" s="725"/>
      <c r="ES120" s="725"/>
      <c r="ET120" s="725"/>
      <c r="EU120" s="725"/>
      <c r="EV120" s="725"/>
      <c r="EW120" s="725"/>
      <c r="EX120" s="725"/>
      <c r="EY120" s="725"/>
      <c r="EZ120" s="725"/>
      <c r="FA120" s="725"/>
      <c r="FB120" s="725"/>
      <c r="FC120" s="725"/>
      <c r="FD120" s="725"/>
      <c r="FE120" s="725"/>
      <c r="FF120" s="725"/>
      <c r="FG120" s="725"/>
      <c r="FH120" s="725"/>
      <c r="FI120" s="725"/>
      <c r="FJ120" s="725"/>
      <c r="FK120" s="725"/>
      <c r="FL120" s="725"/>
      <c r="FM120" s="725"/>
      <c r="FN120" s="725"/>
      <c r="FO120" s="725"/>
      <c r="FP120" s="725"/>
      <c r="FQ120" s="725"/>
      <c r="FR120" s="725"/>
      <c r="FS120" s="725"/>
      <c r="FT120" s="725"/>
      <c r="FU120" s="725"/>
      <c r="FV120" s="725"/>
      <c r="FW120" s="725"/>
      <c r="FX120" s="725"/>
      <c r="FY120" s="725"/>
      <c r="FZ120" s="725"/>
      <c r="GA120" s="725"/>
      <c r="GB120" s="725"/>
      <c r="GC120" s="725"/>
      <c r="GD120" s="725"/>
      <c r="GE120" s="725"/>
      <c r="GF120" s="725"/>
      <c r="GG120" s="725"/>
      <c r="GH120" s="725"/>
      <c r="GI120" s="725"/>
      <c r="GJ120" s="725"/>
      <c r="GK120" s="725"/>
      <c r="GL120" s="725"/>
      <c r="GM120" s="725"/>
      <c r="GN120" s="725"/>
      <c r="GO120" s="725"/>
      <c r="GP120" s="725"/>
      <c r="GQ120" s="725"/>
      <c r="GR120" s="725"/>
      <c r="GS120" s="725"/>
      <c r="GT120" s="725"/>
      <c r="GU120" s="725"/>
      <c r="GV120" s="725"/>
      <c r="GW120" s="725"/>
      <c r="GX120" s="725"/>
      <c r="GY120" s="725"/>
      <c r="GZ120" s="725"/>
      <c r="HA120" s="725"/>
      <c r="HB120" s="725"/>
      <c r="HC120" s="725"/>
      <c r="HD120" s="725"/>
      <c r="HE120" s="725"/>
      <c r="HF120" s="725"/>
      <c r="HG120" s="725"/>
      <c r="HH120" s="725"/>
      <c r="HI120" s="725"/>
      <c r="HJ120" s="725"/>
      <c r="HK120" s="725"/>
      <c r="HL120" s="725"/>
      <c r="HM120" s="725"/>
      <c r="HN120" s="725"/>
      <c r="HO120" s="725"/>
      <c r="HP120" s="725"/>
      <c r="HQ120" s="725"/>
      <c r="HR120" s="725"/>
      <c r="HS120" s="725"/>
      <c r="HT120" s="725"/>
      <c r="HU120" s="725"/>
      <c r="HV120" s="725"/>
      <c r="HW120" s="725"/>
      <c r="HX120" s="725"/>
      <c r="HY120" s="725"/>
      <c r="HZ120" s="725"/>
      <c r="IA120" s="725"/>
      <c r="IB120" s="725"/>
      <c r="IC120" s="725"/>
      <c r="ID120" s="725"/>
      <c r="IE120" s="725"/>
      <c r="IF120" s="725"/>
      <c r="IG120" s="725"/>
      <c r="IH120" s="725"/>
      <c r="II120" s="725"/>
      <c r="IJ120" s="725"/>
      <c r="IK120" s="725"/>
      <c r="IL120" s="725"/>
    </row>
    <row r="121" spans="1:247" s="809" customFormat="1">
      <c r="A121" s="813" t="s">
        <v>710</v>
      </c>
      <c r="D121" s="810"/>
      <c r="G121" s="709"/>
      <c r="H121" s="709"/>
      <c r="I121" s="709"/>
      <c r="J121" s="709"/>
      <c r="K121" s="709"/>
    </row>
    <row r="122" spans="1:247" s="809" customFormat="1">
      <c r="B122" s="809" t="s">
        <v>711</v>
      </c>
      <c r="D122" s="810"/>
      <c r="E122" s="809">
        <f>F122</f>
        <v>0</v>
      </c>
      <c r="F122" s="709">
        <v>0</v>
      </c>
      <c r="G122" s="709">
        <f>F127</f>
        <v>0</v>
      </c>
      <c r="H122" s="709">
        <f ca="1">G127</f>
        <v>33504679.17981638</v>
      </c>
      <c r="I122" s="709">
        <f t="shared" ref="I122:AT122" ca="1" si="125">H127</f>
        <v>40096334.609845392</v>
      </c>
      <c r="J122" s="709">
        <f t="shared" ca="1" si="125"/>
        <v>44004589.235363841</v>
      </c>
      <c r="K122" s="709">
        <f t="shared" ca="1" si="125"/>
        <v>48139133.582052521</v>
      </c>
      <c r="L122" s="709">
        <f ca="1">K127</f>
        <v>52500362.612855412</v>
      </c>
      <c r="M122" s="709">
        <f t="shared" ca="1" si="125"/>
        <v>57013011.735277668</v>
      </c>
      <c r="N122" s="709">
        <f t="shared" ca="1" si="125"/>
        <v>61778064.977880307</v>
      </c>
      <c r="O122" s="709">
        <f ca="1">N127</f>
        <v>66962580.365671493</v>
      </c>
      <c r="P122" s="709">
        <f t="shared" ca="1" si="125"/>
        <v>72369948.642325252</v>
      </c>
      <c r="Q122" s="709">
        <f t="shared" ca="1" si="125"/>
        <v>78040359.373725712</v>
      </c>
      <c r="R122" s="709">
        <f t="shared" ca="1" si="125"/>
        <v>80119251.112556323</v>
      </c>
      <c r="S122" s="709">
        <f ca="1">R127</f>
        <v>80832540.79292883</v>
      </c>
      <c r="T122" s="709">
        <f t="shared" ca="1" si="125"/>
        <v>81552180.78438215</v>
      </c>
      <c r="U122" s="709">
        <f t="shared" ca="1" si="125"/>
        <v>82207683.439989179</v>
      </c>
      <c r="V122" s="709">
        <f t="shared" ca="1" si="125"/>
        <v>82939566.120254084</v>
      </c>
      <c r="W122" s="709">
        <f t="shared" ca="1" si="125"/>
        <v>83654043.038499981</v>
      </c>
      <c r="X122" s="709">
        <f t="shared" ca="1" si="125"/>
        <v>84398802.441417664</v>
      </c>
      <c r="Y122" s="709">
        <f t="shared" ca="1" si="125"/>
        <v>85125849.845844135</v>
      </c>
      <c r="Z122" s="709">
        <f t="shared" ca="1" si="125"/>
        <v>85883712.524099559</v>
      </c>
      <c r="AA122" s="709">
        <f t="shared" ca="1" si="125"/>
        <v>86648322.340153098</v>
      </c>
      <c r="AB122" s="709">
        <f t="shared" ca="1" si="125"/>
        <v>87394748.071715385</v>
      </c>
      <c r="AC122" s="709">
        <f t="shared" ca="1" si="125"/>
        <v>88172810.410699725</v>
      </c>
      <c r="AD122" s="709">
        <f t="shared" ca="1" si="125"/>
        <v>88932368.734937593</v>
      </c>
      <c r="AE122" s="709">
        <f t="shared" ca="1" si="125"/>
        <v>89724120.280151084</v>
      </c>
      <c r="AF122" s="709">
        <f t="shared" ca="1" si="125"/>
        <v>90522920.670664266</v>
      </c>
      <c r="AG122" s="709">
        <f t="shared" ca="1" si="125"/>
        <v>91250528.618388057</v>
      </c>
      <c r="AH122" s="709">
        <f t="shared" ca="1" si="125"/>
        <v>92062918.393482089</v>
      </c>
      <c r="AI122" s="709">
        <f t="shared" ca="1" si="125"/>
        <v>92855987.772735029</v>
      </c>
      <c r="AJ122" s="709">
        <f t="shared" ca="1" si="125"/>
        <v>93682670.709973663</v>
      </c>
      <c r="AK122" s="709">
        <f t="shared" ca="1" si="125"/>
        <v>94489693.32888703</v>
      </c>
      <c r="AL122" s="709">
        <f t="shared" ca="1" si="125"/>
        <v>95330920.90175055</v>
      </c>
      <c r="AM122" s="709">
        <f t="shared" ca="1" si="125"/>
        <v>95794186.890990511</v>
      </c>
      <c r="AN122" s="709">
        <f t="shared" ca="1" si="125"/>
        <v>96275447.817973435</v>
      </c>
      <c r="AO122" s="709">
        <f t="shared" ca="1" si="125"/>
        <v>96796248.075486764</v>
      </c>
      <c r="AP122" s="709">
        <f t="shared" ca="1" si="125"/>
        <v>97295443.453655273</v>
      </c>
      <c r="AQ122" s="709">
        <f ca="1">AP127</f>
        <v>97829656.476204216</v>
      </c>
      <c r="AR122" s="709">
        <f t="shared" ca="1" si="125"/>
        <v>98371247.232027322</v>
      </c>
      <c r="AS122" s="709">
        <f t="shared" ca="1" si="125"/>
        <v>98835077.744232967</v>
      </c>
      <c r="AT122" s="709">
        <f t="shared" ca="1" si="125"/>
        <v>99390684.191621423</v>
      </c>
      <c r="AU122" s="709">
        <f ca="1">AT127</f>
        <v>99924987.593276933</v>
      </c>
      <c r="AV122" s="709">
        <f ca="1">AU127</f>
        <v>100495182.37083459</v>
      </c>
      <c r="AW122" s="709">
        <f t="shared" ref="AW122:DH122" ca="1" si="126">AV127</f>
        <v>101043689.61798699</v>
      </c>
      <c r="AX122" s="709">
        <f t="shared" ca="1" si="126"/>
        <v>28644598.541386381</v>
      </c>
      <c r="AY122" s="709">
        <f t="shared" ca="1" si="126"/>
        <v>28298370.953862142</v>
      </c>
      <c r="AZ122" s="709">
        <f t="shared" ca="1" si="126"/>
        <v>27940899.078473765</v>
      </c>
      <c r="BA122" s="709">
        <f t="shared" ca="1" si="126"/>
        <v>27588406.560136907</v>
      </c>
      <c r="BB122" s="709">
        <f t="shared" ca="1" si="126"/>
        <v>27224818.747617181</v>
      </c>
      <c r="BC122" s="709">
        <f t="shared" ca="1" si="126"/>
        <v>26865951.073456656</v>
      </c>
      <c r="BD122" s="709">
        <f t="shared" ca="1" si="126"/>
        <v>26503888.454198129</v>
      </c>
      <c r="BE122" s="709">
        <f t="shared" ca="1" si="126"/>
        <v>26115676.079637121</v>
      </c>
      <c r="BF122" s="709">
        <f t="shared" ca="1" si="126"/>
        <v>25754468.36665938</v>
      </c>
      <c r="BG122" s="709">
        <f t="shared" ca="1" si="126"/>
        <v>25375082.22566963</v>
      </c>
      <c r="BH122" s="709">
        <f t="shared" ca="1" si="126"/>
        <v>24999746.624585282</v>
      </c>
      <c r="BI122" s="709">
        <f t="shared" ca="1" si="126"/>
        <v>24613858.987510677</v>
      </c>
      <c r="BJ122" s="709">
        <f t="shared" ca="1" si="126"/>
        <v>24231746.330067232</v>
      </c>
      <c r="BK122" s="709">
        <f t="shared" ca="1" si="126"/>
        <v>23798554.40974066</v>
      </c>
      <c r="BL122" s="709">
        <f t="shared" ca="1" si="126"/>
        <v>23354641.817668501</v>
      </c>
      <c r="BM122" s="709">
        <f t="shared" ca="1" si="126"/>
        <v>22913641.167372357</v>
      </c>
      <c r="BN122" s="709">
        <f t="shared" ca="1" si="126"/>
        <v>22462105.55391369</v>
      </c>
      <c r="BO122" s="709">
        <f t="shared" ca="1" si="126"/>
        <v>22013158.787079338</v>
      </c>
      <c r="BP122" s="709">
        <f t="shared" ca="1" si="126"/>
        <v>21560215.114490464</v>
      </c>
      <c r="BQ122" s="709">
        <f t="shared" ca="1" si="126"/>
        <v>21084588.957389321</v>
      </c>
      <c r="BR122" s="709">
        <f t="shared" ca="1" si="126"/>
        <v>20623378.366827231</v>
      </c>
      <c r="BS122" s="709">
        <f t="shared" ca="1" si="126"/>
        <v>20152113.449439798</v>
      </c>
      <c r="BT122" s="709">
        <f t="shared" ca="1" si="126"/>
        <v>19682601.169236522</v>
      </c>
      <c r="BU122" s="709">
        <f t="shared" ca="1" si="126"/>
        <v>19203231.994444173</v>
      </c>
      <c r="BV122" s="709">
        <f t="shared" ca="1" si="126"/>
        <v>18725271.964912906</v>
      </c>
      <c r="BW122" s="709">
        <f t="shared" ca="1" si="126"/>
        <v>18193886.282196265</v>
      </c>
      <c r="BX122" s="709">
        <f t="shared" ca="1" si="126"/>
        <v>17652522.233537897</v>
      </c>
      <c r="BY122" s="709">
        <f t="shared" ca="1" si="126"/>
        <v>17111586.020800237</v>
      </c>
      <c r="BZ122" s="709">
        <f t="shared" ca="1" si="126"/>
        <v>16560898.57449764</v>
      </c>
      <c r="CA122" s="709">
        <f t="shared" ca="1" si="126"/>
        <v>16010243.799990721</v>
      </c>
      <c r="CB122" s="709">
        <f t="shared" ca="1" si="126"/>
        <v>15454686.628586061</v>
      </c>
      <c r="CC122" s="709">
        <f t="shared" ca="1" si="126"/>
        <v>14880814.817989128</v>
      </c>
      <c r="CD122" s="709">
        <f t="shared" ca="1" si="126"/>
        <v>14315202.50969304</v>
      </c>
      <c r="CE122" s="709">
        <f t="shared" ca="1" si="126"/>
        <v>13740425.819056168</v>
      </c>
      <c r="CF122" s="709">
        <f t="shared" ca="1" si="126"/>
        <v>13164660.798481151</v>
      </c>
      <c r="CG122" s="709">
        <f t="shared" ca="1" si="126"/>
        <v>12579972.849146012</v>
      </c>
      <c r="CH122" s="709">
        <f t="shared" ca="1" si="126"/>
        <v>0</v>
      </c>
      <c r="CI122" s="709">
        <f t="shared" ca="1" si="126"/>
        <v>0</v>
      </c>
      <c r="CJ122" s="709">
        <f t="shared" ca="1" si="126"/>
        <v>0</v>
      </c>
      <c r="CK122" s="709">
        <f t="shared" ca="1" si="126"/>
        <v>0</v>
      </c>
      <c r="CL122" s="709">
        <f t="shared" ca="1" si="126"/>
        <v>0</v>
      </c>
      <c r="CM122" s="709">
        <f t="shared" ca="1" si="126"/>
        <v>0</v>
      </c>
      <c r="CN122" s="709">
        <f t="shared" ca="1" si="126"/>
        <v>0</v>
      </c>
      <c r="CO122" s="709">
        <f t="shared" ca="1" si="126"/>
        <v>0</v>
      </c>
      <c r="CP122" s="709">
        <f t="shared" ca="1" si="126"/>
        <v>0</v>
      </c>
      <c r="CQ122" s="709">
        <f t="shared" ca="1" si="126"/>
        <v>0</v>
      </c>
      <c r="CR122" s="709">
        <f t="shared" ca="1" si="126"/>
        <v>0</v>
      </c>
      <c r="CS122" s="709">
        <f t="shared" ca="1" si="126"/>
        <v>0</v>
      </c>
      <c r="CT122" s="709">
        <f t="shared" ca="1" si="126"/>
        <v>0</v>
      </c>
      <c r="CU122" s="709">
        <f t="shared" ca="1" si="126"/>
        <v>0</v>
      </c>
      <c r="CV122" s="709">
        <f t="shared" ca="1" si="126"/>
        <v>0</v>
      </c>
      <c r="CW122" s="709">
        <f t="shared" ca="1" si="126"/>
        <v>0</v>
      </c>
      <c r="CX122" s="709">
        <f t="shared" ca="1" si="126"/>
        <v>0</v>
      </c>
      <c r="CY122" s="709">
        <f t="shared" ca="1" si="126"/>
        <v>0</v>
      </c>
      <c r="CZ122" s="709">
        <f t="shared" ca="1" si="126"/>
        <v>0</v>
      </c>
      <c r="DA122" s="709">
        <f t="shared" ca="1" si="126"/>
        <v>0</v>
      </c>
      <c r="DB122" s="709">
        <f t="shared" ca="1" si="126"/>
        <v>0</v>
      </c>
      <c r="DC122" s="709">
        <f t="shared" ca="1" si="126"/>
        <v>0</v>
      </c>
      <c r="DD122" s="709">
        <f t="shared" ca="1" si="126"/>
        <v>0</v>
      </c>
      <c r="DE122" s="709">
        <f t="shared" ca="1" si="126"/>
        <v>0</v>
      </c>
      <c r="DF122" s="709">
        <f t="shared" ca="1" si="126"/>
        <v>0</v>
      </c>
      <c r="DG122" s="709">
        <f t="shared" ca="1" si="126"/>
        <v>0</v>
      </c>
      <c r="DH122" s="709">
        <f t="shared" ca="1" si="126"/>
        <v>0</v>
      </c>
      <c r="DI122" s="709">
        <f t="shared" ref="DI122:FT122" ca="1" si="127">DH127</f>
        <v>0</v>
      </c>
      <c r="DJ122" s="709">
        <f t="shared" ca="1" si="127"/>
        <v>0</v>
      </c>
      <c r="DK122" s="709">
        <f t="shared" ca="1" si="127"/>
        <v>0</v>
      </c>
      <c r="DL122" s="709">
        <f t="shared" ca="1" si="127"/>
        <v>0</v>
      </c>
      <c r="DM122" s="709">
        <f t="shared" ca="1" si="127"/>
        <v>0</v>
      </c>
      <c r="DN122" s="709">
        <f t="shared" ca="1" si="127"/>
        <v>0</v>
      </c>
      <c r="DO122" s="709">
        <f t="shared" ca="1" si="127"/>
        <v>0</v>
      </c>
      <c r="DP122" s="709">
        <f t="shared" ca="1" si="127"/>
        <v>0</v>
      </c>
      <c r="DQ122" s="709">
        <f t="shared" ca="1" si="127"/>
        <v>0</v>
      </c>
      <c r="DR122" s="709">
        <f t="shared" ca="1" si="127"/>
        <v>0</v>
      </c>
      <c r="DS122" s="709">
        <f t="shared" ca="1" si="127"/>
        <v>0</v>
      </c>
      <c r="DT122" s="709">
        <f t="shared" ca="1" si="127"/>
        <v>0</v>
      </c>
      <c r="DU122" s="709">
        <f t="shared" ca="1" si="127"/>
        <v>0</v>
      </c>
      <c r="DV122" s="709">
        <f t="shared" ca="1" si="127"/>
        <v>0</v>
      </c>
      <c r="DW122" s="709">
        <f t="shared" ca="1" si="127"/>
        <v>0</v>
      </c>
      <c r="DX122" s="709">
        <f t="shared" ca="1" si="127"/>
        <v>0</v>
      </c>
      <c r="DY122" s="709">
        <f t="shared" ca="1" si="127"/>
        <v>0</v>
      </c>
      <c r="DZ122" s="709">
        <f t="shared" ca="1" si="127"/>
        <v>0</v>
      </c>
      <c r="EA122" s="709">
        <f t="shared" ca="1" si="127"/>
        <v>0</v>
      </c>
      <c r="EB122" s="709">
        <f t="shared" ca="1" si="127"/>
        <v>0</v>
      </c>
      <c r="EC122" s="709">
        <f t="shared" ca="1" si="127"/>
        <v>0</v>
      </c>
      <c r="ED122" s="709">
        <f t="shared" ca="1" si="127"/>
        <v>0</v>
      </c>
      <c r="EE122" s="709">
        <f t="shared" ca="1" si="127"/>
        <v>0</v>
      </c>
      <c r="EF122" s="709">
        <f t="shared" ca="1" si="127"/>
        <v>0</v>
      </c>
      <c r="EG122" s="709">
        <f t="shared" ca="1" si="127"/>
        <v>0</v>
      </c>
      <c r="EH122" s="709">
        <f t="shared" ca="1" si="127"/>
        <v>0</v>
      </c>
      <c r="EI122" s="709">
        <f t="shared" ca="1" si="127"/>
        <v>0</v>
      </c>
      <c r="EJ122" s="709">
        <f t="shared" ca="1" si="127"/>
        <v>0</v>
      </c>
      <c r="EK122" s="709">
        <f t="shared" ca="1" si="127"/>
        <v>0</v>
      </c>
      <c r="EL122" s="709">
        <f t="shared" ca="1" si="127"/>
        <v>0</v>
      </c>
      <c r="EM122" s="709">
        <f t="shared" ca="1" si="127"/>
        <v>0</v>
      </c>
      <c r="EN122" s="709">
        <f t="shared" ca="1" si="127"/>
        <v>0</v>
      </c>
      <c r="EO122" s="709">
        <f t="shared" ca="1" si="127"/>
        <v>0</v>
      </c>
      <c r="EP122" s="709">
        <f t="shared" ca="1" si="127"/>
        <v>0</v>
      </c>
      <c r="EQ122" s="709">
        <f t="shared" ca="1" si="127"/>
        <v>0</v>
      </c>
      <c r="ER122" s="709">
        <f t="shared" ca="1" si="127"/>
        <v>0</v>
      </c>
      <c r="ES122" s="709">
        <f t="shared" ca="1" si="127"/>
        <v>0</v>
      </c>
      <c r="ET122" s="709">
        <f t="shared" ca="1" si="127"/>
        <v>0</v>
      </c>
      <c r="EU122" s="709">
        <f t="shared" ca="1" si="127"/>
        <v>0</v>
      </c>
      <c r="EV122" s="709">
        <f t="shared" ca="1" si="127"/>
        <v>0</v>
      </c>
      <c r="EW122" s="709">
        <f t="shared" ca="1" si="127"/>
        <v>0</v>
      </c>
      <c r="EX122" s="709">
        <f t="shared" ca="1" si="127"/>
        <v>0</v>
      </c>
      <c r="EY122" s="709">
        <f t="shared" ca="1" si="127"/>
        <v>0</v>
      </c>
      <c r="EZ122" s="709">
        <f t="shared" ca="1" si="127"/>
        <v>0</v>
      </c>
      <c r="FA122" s="709">
        <f t="shared" ca="1" si="127"/>
        <v>0</v>
      </c>
      <c r="FB122" s="709">
        <f t="shared" ca="1" si="127"/>
        <v>0</v>
      </c>
      <c r="FC122" s="709">
        <f t="shared" ca="1" si="127"/>
        <v>0</v>
      </c>
      <c r="FD122" s="709">
        <f t="shared" ca="1" si="127"/>
        <v>0</v>
      </c>
      <c r="FE122" s="709">
        <f t="shared" ca="1" si="127"/>
        <v>0</v>
      </c>
      <c r="FF122" s="709">
        <f t="shared" ca="1" si="127"/>
        <v>0</v>
      </c>
      <c r="FG122" s="709">
        <f t="shared" ca="1" si="127"/>
        <v>0</v>
      </c>
      <c r="FH122" s="709">
        <f t="shared" ca="1" si="127"/>
        <v>0</v>
      </c>
      <c r="FI122" s="709">
        <f t="shared" ca="1" si="127"/>
        <v>0</v>
      </c>
      <c r="FJ122" s="709">
        <f t="shared" ca="1" si="127"/>
        <v>0</v>
      </c>
      <c r="FK122" s="709">
        <f t="shared" ca="1" si="127"/>
        <v>0</v>
      </c>
      <c r="FL122" s="709">
        <f t="shared" ca="1" si="127"/>
        <v>0</v>
      </c>
      <c r="FM122" s="709">
        <f t="shared" ca="1" si="127"/>
        <v>0</v>
      </c>
      <c r="FN122" s="709">
        <f t="shared" ca="1" si="127"/>
        <v>0</v>
      </c>
      <c r="FO122" s="709">
        <f t="shared" ca="1" si="127"/>
        <v>0</v>
      </c>
      <c r="FP122" s="709">
        <f t="shared" ca="1" si="127"/>
        <v>0</v>
      </c>
      <c r="FQ122" s="709">
        <f t="shared" ca="1" si="127"/>
        <v>0</v>
      </c>
      <c r="FR122" s="709">
        <f t="shared" ca="1" si="127"/>
        <v>0</v>
      </c>
      <c r="FS122" s="709">
        <f t="shared" ca="1" si="127"/>
        <v>0</v>
      </c>
      <c r="FT122" s="709">
        <f t="shared" ca="1" si="127"/>
        <v>0</v>
      </c>
      <c r="FU122" s="709">
        <f t="shared" ref="FU122:IF122" ca="1" si="128">FT127</f>
        <v>0</v>
      </c>
      <c r="FV122" s="709">
        <f t="shared" ca="1" si="128"/>
        <v>0</v>
      </c>
      <c r="FW122" s="709">
        <f t="shared" ca="1" si="128"/>
        <v>0</v>
      </c>
      <c r="FX122" s="709">
        <f t="shared" ca="1" si="128"/>
        <v>0</v>
      </c>
      <c r="FY122" s="709">
        <f t="shared" ca="1" si="128"/>
        <v>0</v>
      </c>
      <c r="FZ122" s="709">
        <f t="shared" ca="1" si="128"/>
        <v>0</v>
      </c>
      <c r="GA122" s="709">
        <f t="shared" ca="1" si="128"/>
        <v>0</v>
      </c>
      <c r="GB122" s="709">
        <f t="shared" ca="1" si="128"/>
        <v>0</v>
      </c>
      <c r="GC122" s="709">
        <f t="shared" ca="1" si="128"/>
        <v>0</v>
      </c>
      <c r="GD122" s="709">
        <f t="shared" ca="1" si="128"/>
        <v>0</v>
      </c>
      <c r="GE122" s="709">
        <f t="shared" ca="1" si="128"/>
        <v>0</v>
      </c>
      <c r="GF122" s="709">
        <f t="shared" ca="1" si="128"/>
        <v>0</v>
      </c>
      <c r="GG122" s="709">
        <f t="shared" ca="1" si="128"/>
        <v>0</v>
      </c>
      <c r="GH122" s="709">
        <f t="shared" ca="1" si="128"/>
        <v>0</v>
      </c>
      <c r="GI122" s="709">
        <f t="shared" ca="1" si="128"/>
        <v>0</v>
      </c>
      <c r="GJ122" s="709">
        <f t="shared" ca="1" si="128"/>
        <v>0</v>
      </c>
      <c r="GK122" s="709">
        <f t="shared" ca="1" si="128"/>
        <v>0</v>
      </c>
      <c r="GL122" s="709">
        <f t="shared" ca="1" si="128"/>
        <v>0</v>
      </c>
      <c r="GM122" s="709">
        <f t="shared" ca="1" si="128"/>
        <v>0</v>
      </c>
      <c r="GN122" s="709">
        <f t="shared" ca="1" si="128"/>
        <v>0</v>
      </c>
      <c r="GO122" s="709">
        <f t="shared" ca="1" si="128"/>
        <v>0</v>
      </c>
      <c r="GP122" s="709">
        <f t="shared" ca="1" si="128"/>
        <v>0</v>
      </c>
      <c r="GQ122" s="709">
        <f t="shared" ca="1" si="128"/>
        <v>0</v>
      </c>
      <c r="GR122" s="709">
        <f t="shared" ca="1" si="128"/>
        <v>0</v>
      </c>
      <c r="GS122" s="709">
        <f t="shared" ca="1" si="128"/>
        <v>0</v>
      </c>
      <c r="GT122" s="709">
        <f t="shared" ca="1" si="128"/>
        <v>0</v>
      </c>
      <c r="GU122" s="709">
        <f t="shared" ca="1" si="128"/>
        <v>0</v>
      </c>
      <c r="GV122" s="709">
        <f t="shared" ca="1" si="128"/>
        <v>0</v>
      </c>
      <c r="GW122" s="709">
        <f t="shared" ca="1" si="128"/>
        <v>0</v>
      </c>
      <c r="GX122" s="709">
        <f t="shared" ca="1" si="128"/>
        <v>0</v>
      </c>
      <c r="GY122" s="709">
        <f t="shared" ca="1" si="128"/>
        <v>0</v>
      </c>
      <c r="GZ122" s="709">
        <f t="shared" ca="1" si="128"/>
        <v>0</v>
      </c>
      <c r="HA122" s="709">
        <f t="shared" ca="1" si="128"/>
        <v>0</v>
      </c>
      <c r="HB122" s="709">
        <f t="shared" ca="1" si="128"/>
        <v>0</v>
      </c>
      <c r="HC122" s="709">
        <f t="shared" ca="1" si="128"/>
        <v>0</v>
      </c>
      <c r="HD122" s="709">
        <f t="shared" ca="1" si="128"/>
        <v>0</v>
      </c>
      <c r="HE122" s="709">
        <f t="shared" ca="1" si="128"/>
        <v>0</v>
      </c>
      <c r="HF122" s="709">
        <f t="shared" ca="1" si="128"/>
        <v>0</v>
      </c>
      <c r="HG122" s="709">
        <f t="shared" ca="1" si="128"/>
        <v>0</v>
      </c>
      <c r="HH122" s="709">
        <f t="shared" ca="1" si="128"/>
        <v>0</v>
      </c>
      <c r="HI122" s="709">
        <f t="shared" ca="1" si="128"/>
        <v>0</v>
      </c>
      <c r="HJ122" s="709">
        <f t="shared" ca="1" si="128"/>
        <v>0</v>
      </c>
      <c r="HK122" s="709">
        <f t="shared" ca="1" si="128"/>
        <v>0</v>
      </c>
      <c r="HL122" s="709">
        <f t="shared" ca="1" si="128"/>
        <v>0</v>
      </c>
      <c r="HM122" s="709">
        <f t="shared" ca="1" si="128"/>
        <v>0</v>
      </c>
      <c r="HN122" s="709">
        <f t="shared" ca="1" si="128"/>
        <v>0</v>
      </c>
      <c r="HO122" s="709">
        <f t="shared" ca="1" si="128"/>
        <v>0</v>
      </c>
      <c r="HP122" s="709">
        <f t="shared" ca="1" si="128"/>
        <v>0</v>
      </c>
      <c r="HQ122" s="709">
        <f t="shared" ca="1" si="128"/>
        <v>0</v>
      </c>
      <c r="HR122" s="709">
        <f t="shared" ca="1" si="128"/>
        <v>0</v>
      </c>
      <c r="HS122" s="709">
        <f t="shared" ca="1" si="128"/>
        <v>0</v>
      </c>
      <c r="HT122" s="709">
        <f t="shared" ca="1" si="128"/>
        <v>0</v>
      </c>
      <c r="HU122" s="709">
        <f t="shared" ca="1" si="128"/>
        <v>0</v>
      </c>
      <c r="HV122" s="709">
        <f t="shared" ca="1" si="128"/>
        <v>0</v>
      </c>
      <c r="HW122" s="709">
        <f t="shared" ca="1" si="128"/>
        <v>0</v>
      </c>
      <c r="HX122" s="709">
        <f t="shared" ca="1" si="128"/>
        <v>0</v>
      </c>
      <c r="HY122" s="709">
        <f t="shared" ca="1" si="128"/>
        <v>0</v>
      </c>
      <c r="HZ122" s="709">
        <f t="shared" ca="1" si="128"/>
        <v>0</v>
      </c>
      <c r="IA122" s="709">
        <f t="shared" ca="1" si="128"/>
        <v>0</v>
      </c>
      <c r="IB122" s="709">
        <f t="shared" ca="1" si="128"/>
        <v>0</v>
      </c>
      <c r="IC122" s="709">
        <f t="shared" ca="1" si="128"/>
        <v>0</v>
      </c>
      <c r="ID122" s="709">
        <f t="shared" ca="1" si="128"/>
        <v>0</v>
      </c>
      <c r="IE122" s="709">
        <f t="shared" ca="1" si="128"/>
        <v>0</v>
      </c>
      <c r="IF122" s="709">
        <f t="shared" ca="1" si="128"/>
        <v>0</v>
      </c>
      <c r="IG122" s="709">
        <f t="shared" ref="IG122:IL122" ca="1" si="129">IF127</f>
        <v>0</v>
      </c>
      <c r="IH122" s="709">
        <f t="shared" ca="1" si="129"/>
        <v>0</v>
      </c>
      <c r="II122" s="709">
        <f t="shared" ca="1" si="129"/>
        <v>0</v>
      </c>
      <c r="IJ122" s="709">
        <f t="shared" ca="1" si="129"/>
        <v>0</v>
      </c>
      <c r="IK122" s="709">
        <f t="shared" ca="1" si="129"/>
        <v>0</v>
      </c>
      <c r="IL122" s="709">
        <f t="shared" ca="1" si="129"/>
        <v>0</v>
      </c>
    </row>
    <row r="123" spans="1:247" s="809" customFormat="1">
      <c r="B123" s="809" t="s">
        <v>712</v>
      </c>
      <c r="D123" s="810"/>
      <c r="E123" s="809">
        <f ca="1">SUM(F123:IL123)</f>
        <v>37072632.359260276</v>
      </c>
      <c r="F123" s="709"/>
      <c r="G123" s="709">
        <f t="shared" ref="G123:BR123" si="130">IF($D$9="Annual",G122*$D$12/12,IF($D$9="Monthly",G122*((1+$D$12)^((G$79-F$79)/365)-1),0))</f>
        <v>0</v>
      </c>
      <c r="H123" s="709">
        <f t="shared" ca="1" si="130"/>
        <v>269304.95256402704</v>
      </c>
      <c r="I123" s="709">
        <f t="shared" ca="1" si="130"/>
        <v>368539.63141395227</v>
      </c>
      <c r="J123" s="709">
        <f t="shared" ca="1" si="130"/>
        <v>379074.3643386531</v>
      </c>
      <c r="K123" s="709">
        <f t="shared" ca="1" si="130"/>
        <v>428575.48877875536</v>
      </c>
      <c r="L123" s="709">
        <f t="shared" ca="1" si="130"/>
        <v>452260.59215258586</v>
      </c>
      <c r="M123" s="709">
        <f t="shared" ca="1" si="130"/>
        <v>507578.29551600595</v>
      </c>
      <c r="N123" s="709">
        <f t="shared" ca="1" si="130"/>
        <v>550000.85011027055</v>
      </c>
      <c r="O123" s="709">
        <f t="shared" ca="1" si="130"/>
        <v>576844.32527763408</v>
      </c>
      <c r="P123" s="709">
        <f t="shared" ca="1" si="130"/>
        <v>644298.80233327474</v>
      </c>
      <c r="Q123" s="709">
        <f t="shared" ca="1" si="130"/>
        <v>672273.05461542553</v>
      </c>
      <c r="R123" s="709">
        <f t="shared" ca="1" si="130"/>
        <v>713289.68037250708</v>
      </c>
      <c r="S123" s="709">
        <f t="shared" ca="1" si="130"/>
        <v>719639.99145331269</v>
      </c>
      <c r="T123" s="709">
        <f t="shared" ca="1" si="130"/>
        <v>655502.65560702374</v>
      </c>
      <c r="U123" s="709">
        <f t="shared" ca="1" si="130"/>
        <v>731882.68026489788</v>
      </c>
      <c r="V123" s="709">
        <f t="shared" ca="1" si="130"/>
        <v>714476.91824588971</v>
      </c>
      <c r="W123" s="709">
        <f t="shared" ca="1" si="130"/>
        <v>744759.40291768603</v>
      </c>
      <c r="X123" s="709">
        <f t="shared" ca="1" si="130"/>
        <v>727047.4044264633</v>
      </c>
      <c r="Y123" s="709">
        <f t="shared" ca="1" si="130"/>
        <v>757862.67825541645</v>
      </c>
      <c r="Z123" s="709">
        <f t="shared" ca="1" si="130"/>
        <v>764609.81605354231</v>
      </c>
      <c r="AA123" s="709">
        <f t="shared" ca="1" si="130"/>
        <v>746425.7315622837</v>
      </c>
      <c r="AB123" s="709">
        <f t="shared" ca="1" si="130"/>
        <v>778062.33898434485</v>
      </c>
      <c r="AC123" s="709">
        <f t="shared" ca="1" si="130"/>
        <v>759558.32423786551</v>
      </c>
      <c r="AD123" s="709">
        <f t="shared" ca="1" si="130"/>
        <v>791751.54521348351</v>
      </c>
      <c r="AE123" s="709">
        <f t="shared" ca="1" si="130"/>
        <v>798800.39051317773</v>
      </c>
      <c r="AF123" s="709">
        <f t="shared" ca="1" si="130"/>
        <v>727607.94772379694</v>
      </c>
      <c r="AG123" s="709">
        <f t="shared" ca="1" si="130"/>
        <v>812389.77509403729</v>
      </c>
      <c r="AH123" s="709">
        <f t="shared" ca="1" si="130"/>
        <v>793069.37925293797</v>
      </c>
      <c r="AI123" s="709">
        <f t="shared" ca="1" si="130"/>
        <v>826682.937238632</v>
      </c>
      <c r="AJ123" s="709">
        <f t="shared" ca="1" si="130"/>
        <v>807022.61891337472</v>
      </c>
      <c r="AK123" s="709">
        <f t="shared" ca="1" si="130"/>
        <v>841227.57286351267</v>
      </c>
      <c r="AL123" s="709">
        <f t="shared" ca="1" si="130"/>
        <v>848716.89581943233</v>
      </c>
      <c r="AM123" s="709">
        <f t="shared" ca="1" si="130"/>
        <v>825212.1229632498</v>
      </c>
      <c r="AN123" s="709">
        <f t="shared" ca="1" si="130"/>
        <v>857125.87734160561</v>
      </c>
      <c r="AO123" s="709">
        <f t="shared" ca="1" si="130"/>
        <v>833844.3068591078</v>
      </c>
      <c r="AP123" s="709">
        <f t="shared" ca="1" si="130"/>
        <v>866206.74555809388</v>
      </c>
      <c r="AQ123" s="709">
        <f t="shared" ca="1" si="130"/>
        <v>870962.76400326693</v>
      </c>
      <c r="AR123" s="709">
        <f t="shared" ca="1" si="130"/>
        <v>790691.47110187262</v>
      </c>
      <c r="AS123" s="709">
        <f t="shared" ca="1" si="130"/>
        <v>879913.87880967523</v>
      </c>
      <c r="AT123" s="709">
        <f t="shared" ca="1" si="130"/>
        <v>856193.88990556484</v>
      </c>
      <c r="AU123" s="709">
        <f t="shared" ca="1" si="130"/>
        <v>889617.18278548552</v>
      </c>
      <c r="AV123" s="709">
        <f t="shared" ca="1" si="130"/>
        <v>865708.50991392427</v>
      </c>
      <c r="AW123" s="709">
        <f t="shared" ca="1" si="130"/>
        <v>899576.81918443914</v>
      </c>
      <c r="AX123" s="709">
        <f t="shared" ca="1" si="130"/>
        <v>255018.56612813717</v>
      </c>
      <c r="AY123" s="709">
        <f t="shared" ca="1" si="130"/>
        <v>243774.27826400209</v>
      </c>
      <c r="AZ123" s="709">
        <f t="shared" ca="1" si="130"/>
        <v>248753.6353155153</v>
      </c>
      <c r="BA123" s="709">
        <f t="shared" ca="1" si="130"/>
        <v>237658.34113264972</v>
      </c>
      <c r="BB123" s="709">
        <f t="shared" ca="1" si="130"/>
        <v>242378.47949185228</v>
      </c>
      <c r="BC123" s="709">
        <f t="shared" ca="1" si="130"/>
        <v>239183.53439384614</v>
      </c>
      <c r="BD123" s="709">
        <f t="shared" ca="1" si="130"/>
        <v>213033.77909136598</v>
      </c>
      <c r="BE123" s="709">
        <f t="shared" ca="1" si="130"/>
        <v>240038.44067463366</v>
      </c>
      <c r="BF123" s="709">
        <f t="shared" ca="1" si="130"/>
        <v>221860.01266262319</v>
      </c>
      <c r="BG123" s="709">
        <f t="shared" ca="1" si="130"/>
        <v>225910.5525680253</v>
      </c>
      <c r="BH123" s="709">
        <f t="shared" ca="1" si="130"/>
        <v>215358.5165777698</v>
      </c>
      <c r="BI123" s="709">
        <f t="shared" ca="1" si="130"/>
        <v>219133.49620892724</v>
      </c>
      <c r="BJ123" s="709">
        <f t="shared" ca="1" si="130"/>
        <v>215731.60450987454</v>
      </c>
      <c r="BK123" s="709">
        <f t="shared" ca="1" si="130"/>
        <v>205010.93276428807</v>
      </c>
      <c r="BL123" s="709">
        <f t="shared" ca="1" si="130"/>
        <v>207922.87454030389</v>
      </c>
      <c r="BM123" s="709">
        <f t="shared" ca="1" si="130"/>
        <v>197387.91137778136</v>
      </c>
      <c r="BN123" s="709">
        <f t="shared" ca="1" si="130"/>
        <v>199976.75800209318</v>
      </c>
      <c r="BO123" s="709">
        <f t="shared" ca="1" si="130"/>
        <v>195979.85224757399</v>
      </c>
      <c r="BP123" s="709">
        <f t="shared" ca="1" si="130"/>
        <v>173297.36773530554</v>
      </c>
      <c r="BQ123" s="709">
        <f t="shared" ca="1" si="130"/>
        <v>187712.93427435614</v>
      </c>
      <c r="BR123" s="709">
        <f t="shared" ca="1" si="130"/>
        <v>177658.6074490129</v>
      </c>
      <c r="BS123" s="709">
        <f t="shared" ref="BS123:ED123" ca="1" si="131">IF($D$9="Annual",BS122*$D$12/12,IF($D$9="Monthly",BS122*((1+$D$12)^((BS$79-BR$79)/365)-1),0))</f>
        <v>179411.24463317241</v>
      </c>
      <c r="BT123" s="709">
        <f t="shared" ca="1" si="131"/>
        <v>169554.35004409659</v>
      </c>
      <c r="BU123" s="709">
        <f t="shared" ca="1" si="131"/>
        <v>170963.49530518157</v>
      </c>
      <c r="BV123" s="709">
        <f t="shared" ca="1" si="131"/>
        <v>166708.28882283138</v>
      </c>
      <c r="BW123" s="709">
        <f t="shared" ca="1" si="131"/>
        <v>156729.92288110527</v>
      </c>
      <c r="BX123" s="709">
        <f t="shared" ca="1" si="131"/>
        <v>157157.75880181059</v>
      </c>
      <c r="BY123" s="709">
        <f t="shared" ca="1" si="131"/>
        <v>147406.52523687624</v>
      </c>
      <c r="BZ123" s="709">
        <f t="shared" ca="1" si="131"/>
        <v>147439.19703255483</v>
      </c>
      <c r="CA123" s="709">
        <f t="shared" ca="1" si="131"/>
        <v>142536.80013481248</v>
      </c>
      <c r="CB123" s="709">
        <f t="shared" ca="1" si="131"/>
        <v>124222.1609425386</v>
      </c>
      <c r="CC123" s="709">
        <f t="shared" ca="1" si="131"/>
        <v>132481.66324338558</v>
      </c>
      <c r="CD123" s="709">
        <f t="shared" ca="1" si="131"/>
        <v>123317.28090260204</v>
      </c>
      <c r="CE123" s="709">
        <f t="shared" ca="1" si="131"/>
        <v>122328.95096445447</v>
      </c>
      <c r="CF123" s="709">
        <f t="shared" ca="1" si="131"/>
        <v>113406.02220433307</v>
      </c>
      <c r="CG123" s="709">
        <f t="shared" ca="1" si="131"/>
        <v>111997.61216010539</v>
      </c>
      <c r="CH123" s="709">
        <f t="shared" ca="1" si="131"/>
        <v>0</v>
      </c>
      <c r="CI123" s="709">
        <f t="shared" ca="1" si="131"/>
        <v>0</v>
      </c>
      <c r="CJ123" s="709">
        <f t="shared" ca="1" si="131"/>
        <v>0</v>
      </c>
      <c r="CK123" s="709">
        <f t="shared" ca="1" si="131"/>
        <v>0</v>
      </c>
      <c r="CL123" s="709">
        <f t="shared" ca="1" si="131"/>
        <v>0</v>
      </c>
      <c r="CM123" s="709">
        <f t="shared" ca="1" si="131"/>
        <v>0</v>
      </c>
      <c r="CN123" s="709">
        <f t="shared" ca="1" si="131"/>
        <v>0</v>
      </c>
      <c r="CO123" s="709">
        <f t="shared" ca="1" si="131"/>
        <v>0</v>
      </c>
      <c r="CP123" s="709">
        <f t="shared" ca="1" si="131"/>
        <v>0</v>
      </c>
      <c r="CQ123" s="709">
        <f t="shared" ca="1" si="131"/>
        <v>0</v>
      </c>
      <c r="CR123" s="709">
        <f t="shared" ca="1" si="131"/>
        <v>0</v>
      </c>
      <c r="CS123" s="709">
        <f t="shared" ca="1" si="131"/>
        <v>0</v>
      </c>
      <c r="CT123" s="709">
        <f t="shared" ca="1" si="131"/>
        <v>0</v>
      </c>
      <c r="CU123" s="709">
        <f t="shared" ca="1" si="131"/>
        <v>0</v>
      </c>
      <c r="CV123" s="709">
        <f t="shared" ca="1" si="131"/>
        <v>0</v>
      </c>
      <c r="CW123" s="709">
        <f t="shared" ca="1" si="131"/>
        <v>0</v>
      </c>
      <c r="CX123" s="709">
        <f t="shared" ca="1" si="131"/>
        <v>0</v>
      </c>
      <c r="CY123" s="709">
        <f t="shared" ca="1" si="131"/>
        <v>0</v>
      </c>
      <c r="CZ123" s="709">
        <f t="shared" ca="1" si="131"/>
        <v>0</v>
      </c>
      <c r="DA123" s="709">
        <f t="shared" ca="1" si="131"/>
        <v>0</v>
      </c>
      <c r="DB123" s="709">
        <f t="shared" ca="1" si="131"/>
        <v>0</v>
      </c>
      <c r="DC123" s="709">
        <f t="shared" ca="1" si="131"/>
        <v>0</v>
      </c>
      <c r="DD123" s="709">
        <f t="shared" ca="1" si="131"/>
        <v>0</v>
      </c>
      <c r="DE123" s="709">
        <f t="shared" ca="1" si="131"/>
        <v>0</v>
      </c>
      <c r="DF123" s="709">
        <f t="shared" ca="1" si="131"/>
        <v>0</v>
      </c>
      <c r="DG123" s="709">
        <f t="shared" ca="1" si="131"/>
        <v>0</v>
      </c>
      <c r="DH123" s="709">
        <f t="shared" ca="1" si="131"/>
        <v>0</v>
      </c>
      <c r="DI123" s="709">
        <f t="shared" ca="1" si="131"/>
        <v>0</v>
      </c>
      <c r="DJ123" s="709">
        <f t="shared" ca="1" si="131"/>
        <v>0</v>
      </c>
      <c r="DK123" s="709">
        <f t="shared" ca="1" si="131"/>
        <v>0</v>
      </c>
      <c r="DL123" s="709">
        <f t="shared" ca="1" si="131"/>
        <v>0</v>
      </c>
      <c r="DM123" s="709">
        <f t="shared" ca="1" si="131"/>
        <v>0</v>
      </c>
      <c r="DN123" s="709">
        <f t="shared" ca="1" si="131"/>
        <v>0</v>
      </c>
      <c r="DO123" s="709">
        <f t="shared" ca="1" si="131"/>
        <v>0</v>
      </c>
      <c r="DP123" s="709">
        <f t="shared" ca="1" si="131"/>
        <v>0</v>
      </c>
      <c r="DQ123" s="709">
        <f t="shared" ca="1" si="131"/>
        <v>0</v>
      </c>
      <c r="DR123" s="709">
        <f t="shared" ca="1" si="131"/>
        <v>0</v>
      </c>
      <c r="DS123" s="709">
        <f t="shared" ca="1" si="131"/>
        <v>0</v>
      </c>
      <c r="DT123" s="709">
        <f t="shared" ca="1" si="131"/>
        <v>0</v>
      </c>
      <c r="DU123" s="709">
        <f t="shared" ca="1" si="131"/>
        <v>0</v>
      </c>
      <c r="DV123" s="709">
        <f t="shared" ca="1" si="131"/>
        <v>0</v>
      </c>
      <c r="DW123" s="709">
        <f t="shared" ca="1" si="131"/>
        <v>0</v>
      </c>
      <c r="DX123" s="709">
        <f t="shared" ca="1" si="131"/>
        <v>0</v>
      </c>
      <c r="DY123" s="709">
        <f t="shared" ca="1" si="131"/>
        <v>0</v>
      </c>
      <c r="DZ123" s="709">
        <f t="shared" ca="1" si="131"/>
        <v>0</v>
      </c>
      <c r="EA123" s="709">
        <f t="shared" ca="1" si="131"/>
        <v>0</v>
      </c>
      <c r="EB123" s="709">
        <f t="shared" ca="1" si="131"/>
        <v>0</v>
      </c>
      <c r="EC123" s="709">
        <f t="shared" ca="1" si="131"/>
        <v>0</v>
      </c>
      <c r="ED123" s="709">
        <f t="shared" ca="1" si="131"/>
        <v>0</v>
      </c>
      <c r="EE123" s="709">
        <f t="shared" ref="EE123:GP123" ca="1" si="132">IF($D$9="Annual",EE122*$D$12/12,IF($D$9="Monthly",EE122*((1+$D$12)^((EE$79-ED$79)/365)-1),0))</f>
        <v>0</v>
      </c>
      <c r="EF123" s="709">
        <f t="shared" ca="1" si="132"/>
        <v>0</v>
      </c>
      <c r="EG123" s="709">
        <f t="shared" ca="1" si="132"/>
        <v>0</v>
      </c>
      <c r="EH123" s="709">
        <f t="shared" ca="1" si="132"/>
        <v>0</v>
      </c>
      <c r="EI123" s="709">
        <f t="shared" ca="1" si="132"/>
        <v>0</v>
      </c>
      <c r="EJ123" s="709">
        <f t="shared" ca="1" si="132"/>
        <v>0</v>
      </c>
      <c r="EK123" s="709">
        <f t="shared" ca="1" si="132"/>
        <v>0</v>
      </c>
      <c r="EL123" s="709">
        <f t="shared" ca="1" si="132"/>
        <v>0</v>
      </c>
      <c r="EM123" s="709">
        <f t="shared" ca="1" si="132"/>
        <v>0</v>
      </c>
      <c r="EN123" s="709">
        <f t="shared" ca="1" si="132"/>
        <v>0</v>
      </c>
      <c r="EO123" s="709">
        <f t="shared" ca="1" si="132"/>
        <v>0</v>
      </c>
      <c r="EP123" s="709">
        <f t="shared" ca="1" si="132"/>
        <v>0</v>
      </c>
      <c r="EQ123" s="709">
        <f t="shared" ca="1" si="132"/>
        <v>0</v>
      </c>
      <c r="ER123" s="709">
        <f t="shared" ca="1" si="132"/>
        <v>0</v>
      </c>
      <c r="ES123" s="709">
        <f t="shared" ca="1" si="132"/>
        <v>0</v>
      </c>
      <c r="ET123" s="709">
        <f t="shared" ca="1" si="132"/>
        <v>0</v>
      </c>
      <c r="EU123" s="709">
        <f t="shared" ca="1" si="132"/>
        <v>0</v>
      </c>
      <c r="EV123" s="709">
        <f t="shared" ca="1" si="132"/>
        <v>0</v>
      </c>
      <c r="EW123" s="709">
        <f t="shared" ca="1" si="132"/>
        <v>0</v>
      </c>
      <c r="EX123" s="709">
        <f t="shared" ca="1" si="132"/>
        <v>0</v>
      </c>
      <c r="EY123" s="709">
        <f t="shared" ca="1" si="132"/>
        <v>0</v>
      </c>
      <c r="EZ123" s="709">
        <f t="shared" ca="1" si="132"/>
        <v>0</v>
      </c>
      <c r="FA123" s="709">
        <f t="shared" ca="1" si="132"/>
        <v>0</v>
      </c>
      <c r="FB123" s="709">
        <f t="shared" ca="1" si="132"/>
        <v>0</v>
      </c>
      <c r="FC123" s="709">
        <f t="shared" ca="1" si="132"/>
        <v>0</v>
      </c>
      <c r="FD123" s="709">
        <f t="shared" ca="1" si="132"/>
        <v>0</v>
      </c>
      <c r="FE123" s="709">
        <f t="shared" ca="1" si="132"/>
        <v>0</v>
      </c>
      <c r="FF123" s="709">
        <f t="shared" ca="1" si="132"/>
        <v>0</v>
      </c>
      <c r="FG123" s="709">
        <f t="shared" ca="1" si="132"/>
        <v>0</v>
      </c>
      <c r="FH123" s="709">
        <f t="shared" ca="1" si="132"/>
        <v>0</v>
      </c>
      <c r="FI123" s="709">
        <f t="shared" ca="1" si="132"/>
        <v>0</v>
      </c>
      <c r="FJ123" s="709">
        <f t="shared" ca="1" si="132"/>
        <v>0</v>
      </c>
      <c r="FK123" s="709">
        <f t="shared" ca="1" si="132"/>
        <v>0</v>
      </c>
      <c r="FL123" s="709">
        <f t="shared" ca="1" si="132"/>
        <v>0</v>
      </c>
      <c r="FM123" s="709">
        <f t="shared" ca="1" si="132"/>
        <v>0</v>
      </c>
      <c r="FN123" s="709">
        <f t="shared" ca="1" si="132"/>
        <v>0</v>
      </c>
      <c r="FO123" s="709">
        <f t="shared" ca="1" si="132"/>
        <v>0</v>
      </c>
      <c r="FP123" s="709">
        <f t="shared" ca="1" si="132"/>
        <v>0</v>
      </c>
      <c r="FQ123" s="709">
        <f t="shared" ca="1" si="132"/>
        <v>0</v>
      </c>
      <c r="FR123" s="709">
        <f t="shared" ca="1" si="132"/>
        <v>0</v>
      </c>
      <c r="FS123" s="709">
        <f t="shared" ca="1" si="132"/>
        <v>0</v>
      </c>
      <c r="FT123" s="709">
        <f t="shared" ca="1" si="132"/>
        <v>0</v>
      </c>
      <c r="FU123" s="709">
        <f t="shared" ca="1" si="132"/>
        <v>0</v>
      </c>
      <c r="FV123" s="709">
        <f t="shared" ca="1" si="132"/>
        <v>0</v>
      </c>
      <c r="FW123" s="709">
        <f t="shared" ca="1" si="132"/>
        <v>0</v>
      </c>
      <c r="FX123" s="709">
        <f t="shared" ca="1" si="132"/>
        <v>0</v>
      </c>
      <c r="FY123" s="709">
        <f t="shared" ca="1" si="132"/>
        <v>0</v>
      </c>
      <c r="FZ123" s="709">
        <f t="shared" ca="1" si="132"/>
        <v>0</v>
      </c>
      <c r="GA123" s="709">
        <f t="shared" ca="1" si="132"/>
        <v>0</v>
      </c>
      <c r="GB123" s="709">
        <f t="shared" ca="1" si="132"/>
        <v>0</v>
      </c>
      <c r="GC123" s="709">
        <f t="shared" ca="1" si="132"/>
        <v>0</v>
      </c>
      <c r="GD123" s="709">
        <f t="shared" ca="1" si="132"/>
        <v>0</v>
      </c>
      <c r="GE123" s="709">
        <f t="shared" ca="1" si="132"/>
        <v>0</v>
      </c>
      <c r="GF123" s="709">
        <f t="shared" ca="1" si="132"/>
        <v>0</v>
      </c>
      <c r="GG123" s="709">
        <f t="shared" ca="1" si="132"/>
        <v>0</v>
      </c>
      <c r="GH123" s="709">
        <f t="shared" ca="1" si="132"/>
        <v>0</v>
      </c>
      <c r="GI123" s="709">
        <f t="shared" ca="1" si="132"/>
        <v>0</v>
      </c>
      <c r="GJ123" s="709">
        <f t="shared" ca="1" si="132"/>
        <v>0</v>
      </c>
      <c r="GK123" s="709">
        <f t="shared" ca="1" si="132"/>
        <v>0</v>
      </c>
      <c r="GL123" s="709">
        <f t="shared" ca="1" si="132"/>
        <v>0</v>
      </c>
      <c r="GM123" s="709">
        <f t="shared" ca="1" si="132"/>
        <v>0</v>
      </c>
      <c r="GN123" s="709">
        <f t="shared" ca="1" si="132"/>
        <v>0</v>
      </c>
      <c r="GO123" s="709">
        <f t="shared" ca="1" si="132"/>
        <v>0</v>
      </c>
      <c r="GP123" s="709">
        <f t="shared" ca="1" si="132"/>
        <v>0</v>
      </c>
      <c r="GQ123" s="709">
        <f t="shared" ref="GQ123:IL123" ca="1" si="133">IF($D$9="Annual",GQ122*$D$12/12,IF($D$9="Monthly",GQ122*((1+$D$12)^((GQ$79-GP$79)/365)-1),0))</f>
        <v>0</v>
      </c>
      <c r="GR123" s="709">
        <f t="shared" ca="1" si="133"/>
        <v>0</v>
      </c>
      <c r="GS123" s="709">
        <f t="shared" ca="1" si="133"/>
        <v>0</v>
      </c>
      <c r="GT123" s="709">
        <f t="shared" ca="1" si="133"/>
        <v>0</v>
      </c>
      <c r="GU123" s="709">
        <f t="shared" ca="1" si="133"/>
        <v>0</v>
      </c>
      <c r="GV123" s="709">
        <f t="shared" ca="1" si="133"/>
        <v>0</v>
      </c>
      <c r="GW123" s="709">
        <f t="shared" ca="1" si="133"/>
        <v>0</v>
      </c>
      <c r="GX123" s="709">
        <f t="shared" ca="1" si="133"/>
        <v>0</v>
      </c>
      <c r="GY123" s="709">
        <f t="shared" ca="1" si="133"/>
        <v>0</v>
      </c>
      <c r="GZ123" s="709">
        <f t="shared" ca="1" si="133"/>
        <v>0</v>
      </c>
      <c r="HA123" s="709">
        <f t="shared" ca="1" si="133"/>
        <v>0</v>
      </c>
      <c r="HB123" s="709">
        <f t="shared" ca="1" si="133"/>
        <v>0</v>
      </c>
      <c r="HC123" s="709">
        <f t="shared" ca="1" si="133"/>
        <v>0</v>
      </c>
      <c r="HD123" s="709">
        <f t="shared" ca="1" si="133"/>
        <v>0</v>
      </c>
      <c r="HE123" s="709">
        <f t="shared" ca="1" si="133"/>
        <v>0</v>
      </c>
      <c r="HF123" s="709">
        <f t="shared" ca="1" si="133"/>
        <v>0</v>
      </c>
      <c r="HG123" s="709">
        <f t="shared" ca="1" si="133"/>
        <v>0</v>
      </c>
      <c r="HH123" s="709">
        <f t="shared" ca="1" si="133"/>
        <v>0</v>
      </c>
      <c r="HI123" s="709">
        <f t="shared" ca="1" si="133"/>
        <v>0</v>
      </c>
      <c r="HJ123" s="709">
        <f t="shared" ca="1" si="133"/>
        <v>0</v>
      </c>
      <c r="HK123" s="709">
        <f t="shared" ca="1" si="133"/>
        <v>0</v>
      </c>
      <c r="HL123" s="709">
        <f t="shared" ca="1" si="133"/>
        <v>0</v>
      </c>
      <c r="HM123" s="709">
        <f t="shared" ca="1" si="133"/>
        <v>0</v>
      </c>
      <c r="HN123" s="709">
        <f t="shared" ca="1" si="133"/>
        <v>0</v>
      </c>
      <c r="HO123" s="709">
        <f t="shared" ca="1" si="133"/>
        <v>0</v>
      </c>
      <c r="HP123" s="709">
        <f t="shared" ca="1" si="133"/>
        <v>0</v>
      </c>
      <c r="HQ123" s="709">
        <f t="shared" ca="1" si="133"/>
        <v>0</v>
      </c>
      <c r="HR123" s="709">
        <f t="shared" ca="1" si="133"/>
        <v>0</v>
      </c>
      <c r="HS123" s="709">
        <f t="shared" ca="1" si="133"/>
        <v>0</v>
      </c>
      <c r="HT123" s="709">
        <f t="shared" ca="1" si="133"/>
        <v>0</v>
      </c>
      <c r="HU123" s="709">
        <f t="shared" ca="1" si="133"/>
        <v>0</v>
      </c>
      <c r="HV123" s="709">
        <f t="shared" ca="1" si="133"/>
        <v>0</v>
      </c>
      <c r="HW123" s="709">
        <f t="shared" ca="1" si="133"/>
        <v>0</v>
      </c>
      <c r="HX123" s="709">
        <f t="shared" ca="1" si="133"/>
        <v>0</v>
      </c>
      <c r="HY123" s="709">
        <f t="shared" ca="1" si="133"/>
        <v>0</v>
      </c>
      <c r="HZ123" s="709">
        <f t="shared" ca="1" si="133"/>
        <v>0</v>
      </c>
      <c r="IA123" s="709">
        <f t="shared" ca="1" si="133"/>
        <v>0</v>
      </c>
      <c r="IB123" s="709">
        <f t="shared" ca="1" si="133"/>
        <v>0</v>
      </c>
      <c r="IC123" s="709">
        <f t="shared" ca="1" si="133"/>
        <v>0</v>
      </c>
      <c r="ID123" s="709">
        <f t="shared" ca="1" si="133"/>
        <v>0</v>
      </c>
      <c r="IE123" s="709">
        <f t="shared" ca="1" si="133"/>
        <v>0</v>
      </c>
      <c r="IF123" s="709">
        <f t="shared" ca="1" si="133"/>
        <v>0</v>
      </c>
      <c r="IG123" s="709">
        <f t="shared" ca="1" si="133"/>
        <v>0</v>
      </c>
      <c r="IH123" s="709">
        <f t="shared" ca="1" si="133"/>
        <v>0</v>
      </c>
      <c r="II123" s="709">
        <f t="shared" ca="1" si="133"/>
        <v>0</v>
      </c>
      <c r="IJ123" s="709">
        <f t="shared" ca="1" si="133"/>
        <v>0</v>
      </c>
      <c r="IK123" s="709">
        <f t="shared" ca="1" si="133"/>
        <v>0</v>
      </c>
      <c r="IL123" s="709">
        <f t="shared" ca="1" si="133"/>
        <v>0</v>
      </c>
    </row>
    <row r="124" spans="1:247" s="809" customFormat="1">
      <c r="B124" s="809" t="s">
        <v>713</v>
      </c>
      <c r="D124" s="810"/>
      <c r="E124" s="809">
        <f ca="1">SUM(F124:IL124)</f>
        <v>-37072632.359260283</v>
      </c>
      <c r="F124" s="709"/>
      <c r="G124" s="709">
        <f ca="1">IF(G118&gt;0,-MIN(G118,SUM($F123:F$124,G123)),0)</f>
        <v>0</v>
      </c>
      <c r="H124" s="709">
        <f ca="1">IF(H118&gt;0,-MIN(H118,SUM($F123:G$124,H123)),0)</f>
        <v>0</v>
      </c>
      <c r="I124" s="709">
        <f ca="1">IF(I118&gt;0,-MIN(I118,SUM($F123:H$124,I123)),0)</f>
        <v>0</v>
      </c>
      <c r="J124" s="709">
        <f ca="1">IF(J118&gt;0,-MIN(J118,SUM($F123:I$124,J123)),0)</f>
        <v>0</v>
      </c>
      <c r="K124" s="709">
        <f ca="1">IF(K118&gt;0,-MIN(K118,SUM($F123:J$124,K123)),0)</f>
        <v>0</v>
      </c>
      <c r="L124" s="709">
        <f ca="1">IF(L118&gt;0,-MIN(L118,SUM($F123:K$124,L123)),0)</f>
        <v>0</v>
      </c>
      <c r="M124" s="709">
        <f ca="1">IF(M118&gt;0,-MIN(M118,SUM($F123:L$124,M123)),0)</f>
        <v>0</v>
      </c>
      <c r="N124" s="709">
        <f ca="1">IF(N118&gt;0,-MIN(N118,SUM($F123:M$124,N123)),0)</f>
        <v>0</v>
      </c>
      <c r="O124" s="709">
        <f ca="1">IF(O118&gt;0,-MIN(O118,SUM($F123:N$124,O123)),0)</f>
        <v>0</v>
      </c>
      <c r="P124" s="709">
        <f ca="1">IF(P118&gt;0,-MIN(P118,SUM($F123:O$124,P123)),0)</f>
        <v>0</v>
      </c>
      <c r="Q124" s="709">
        <f ca="1">IF(Q118&gt;0,-MIN(Q118,SUM($F123:P$124,Q123)),0)</f>
        <v>0</v>
      </c>
      <c r="R124" s="709">
        <f ca="1">IF(R118&gt;0,-MIN(R118,SUM($F123:Q$124,R123)),0)</f>
        <v>0</v>
      </c>
      <c r="S124" s="709">
        <f ca="1">IF(S118&gt;0,-MIN(S118,SUM($F123:R$124,S123)),0)</f>
        <v>0</v>
      </c>
      <c r="T124" s="709">
        <f ca="1">IF(T118&gt;0,-MIN(T118,SUM($F123:S$124,T123)),0)</f>
        <v>0</v>
      </c>
      <c r="U124" s="709">
        <f ca="1">IF(U118&gt;0,-MIN(U118,SUM($F123:T$124,U123)),0)</f>
        <v>0</v>
      </c>
      <c r="V124" s="709">
        <f ca="1">IF(V118&gt;0,-MIN(V118,SUM($F123:U$124,V123)),0)</f>
        <v>0</v>
      </c>
      <c r="W124" s="709">
        <f ca="1">IF(W118&gt;0,-MIN(W118,SUM($F123:V$124,W123)),0)</f>
        <v>0</v>
      </c>
      <c r="X124" s="709">
        <f ca="1">IF(X118&gt;0,-MIN(X118,SUM($F123:W$124,X123)),0)</f>
        <v>0</v>
      </c>
      <c r="Y124" s="709">
        <f ca="1">IF(Y118&gt;0,-MIN(Y118,SUM($F123:X$124,Y123)),0)</f>
        <v>0</v>
      </c>
      <c r="Z124" s="709">
        <f ca="1">IF(Z118&gt;0,-MIN(Z118,SUM($F123:Y$124,Z123)),0)</f>
        <v>0</v>
      </c>
      <c r="AA124" s="709">
        <f ca="1">IF(AA118&gt;0,-MIN(AA118,SUM($F123:Z$124,AA123)),0)</f>
        <v>0</v>
      </c>
      <c r="AB124" s="709">
        <f ca="1">IF(AB118&gt;0,-MIN(AB118,SUM($F123:AA$124,AB123)),0)</f>
        <v>0</v>
      </c>
      <c r="AC124" s="709">
        <f ca="1">IF(AC118&gt;0,-MIN(AC118,SUM($F123:AB$124,AC123)),0)</f>
        <v>0</v>
      </c>
      <c r="AD124" s="709">
        <f ca="1">IF(AD118&gt;0,-MIN(AD118,SUM($F123:AC$124,AD123)),0)</f>
        <v>0</v>
      </c>
      <c r="AE124" s="709">
        <f ca="1">IF(AE118&gt;0,-MIN(AE118,SUM($F123:AD$124,AE123)),0)</f>
        <v>0</v>
      </c>
      <c r="AF124" s="709">
        <f ca="1">IF(AF118&gt;0,-MIN(AF118,SUM($F123:AE$124,AF123)),0)</f>
        <v>0</v>
      </c>
      <c r="AG124" s="709">
        <f ca="1">IF(AG118&gt;0,-MIN(AG118,SUM($F123:AF$124,AG123)),0)</f>
        <v>0</v>
      </c>
      <c r="AH124" s="709">
        <f ca="1">IF(AH118&gt;0,-MIN(AH118,SUM($F123:AG$124,AH123)),0)</f>
        <v>0</v>
      </c>
      <c r="AI124" s="709">
        <f ca="1">IF(AI118&gt;0,-MIN(AI118,SUM($F123:AH$124,AI123)),0)</f>
        <v>0</v>
      </c>
      <c r="AJ124" s="709">
        <f ca="1">IF(AJ118&gt;0,-MIN(AJ118,SUM($F123:AI$124,AJ123)),0)</f>
        <v>0</v>
      </c>
      <c r="AK124" s="709">
        <f ca="1">IF(AK118&gt;0,-MIN(AK118,SUM($F123:AJ$124,AK123)),0)</f>
        <v>0</v>
      </c>
      <c r="AL124" s="709">
        <f ca="1">IF(AL118&gt;0,-MIN(AL118,SUM($F123:AK$124,AL123)),0)</f>
        <v>-385450.90657946456</v>
      </c>
      <c r="AM124" s="709">
        <f ca="1">IF(AM118&gt;0,-MIN(AM118,SUM($F123:AL$124,AM123)),0)</f>
        <v>-343951.19598032592</v>
      </c>
      <c r="AN124" s="709">
        <f ca="1">IF(AN118&gt;0,-MIN(AN118,SUM($F123:AM$124,AN123)),0)</f>
        <v>-336325.6198282644</v>
      </c>
      <c r="AO124" s="709">
        <f ca="1">IF(AO118&gt;0,-MIN(AO118,SUM($F123:AN$124,AO123)),0)</f>
        <v>-334648.92869060102</v>
      </c>
      <c r="AP124" s="709">
        <f ca="1">IF(AP118&gt;0,-MIN(AP118,SUM($F123:AO$124,AP123)),0)</f>
        <v>-331993.7230091599</v>
      </c>
      <c r="AQ124" s="709">
        <f ca="1">IF(AQ118&gt;0,-MIN(AQ118,SUM($F123:AP$124,AQ123)),0)</f>
        <v>-329372.00818014995</v>
      </c>
      <c r="AR124" s="709">
        <f ca="1">IF(AR118&gt;0,-MIN(AR118,SUM($F123:AQ$124,AR123)),0)</f>
        <v>-326860.95889622823</v>
      </c>
      <c r="AS124" s="709">
        <f ca="1">IF(AS118&gt;0,-MIN(AS118,SUM($F123:AR$124,AS123)),0)</f>
        <v>-324307.4314212249</v>
      </c>
      <c r="AT124" s="709">
        <f ca="1">IF(AT118&gt;0,-MIN(AT118,SUM($F123:AS$124,AT123)),0)</f>
        <v>-321890.48825006478</v>
      </c>
      <c r="AU124" s="709">
        <f ca="1">IF(AU118&gt;0,-MIN(AU118,SUM($F123:AT$124,AU123)),0)</f>
        <v>-319422.40522783081</v>
      </c>
      <c r="AV124" s="709">
        <f ca="1">IF(AV118&gt;0,-MIN(AV118,SUM($F123:AU$124,AV123)),0)</f>
        <v>-317201.26276152098</v>
      </c>
      <c r="AW124" s="709">
        <f ca="1">IF(AW118&gt;0,-MIN(AW118,SUM($F123:AV$124,AW123)),0)</f>
        <v>-26672765.681715649</v>
      </c>
      <c r="AX124" s="709">
        <f ca="1">IF(AX118&gt;0,-MIN(AX118,SUM($F123:AW$124,AX123)),0)</f>
        <v>-255018.56612813717</v>
      </c>
      <c r="AY124" s="709">
        <f ca="1">IF(AY118&gt;0,-MIN(AY118,SUM($F123:AX$124,AY123)),0)</f>
        <v>-243774.27826400337</v>
      </c>
      <c r="AZ124" s="709">
        <f ca="1">IF(AZ118&gt;0,-MIN(AZ118,SUM($F123:AY$124,AZ123)),0)</f>
        <v>-248753.63531551423</v>
      </c>
      <c r="BA124" s="709">
        <f ca="1">IF(BA118&gt;0,-MIN(BA118,SUM($F123:AZ$124,BA123)),0)</f>
        <v>-237658.34113264951</v>
      </c>
      <c r="BB124" s="709">
        <f ca="1">IF(BB118&gt;0,-MIN(BB118,SUM($F123:BA$124,BB123)),0)</f>
        <v>-242378.47949185089</v>
      </c>
      <c r="BC124" s="709">
        <f ca="1">IF(BC118&gt;0,-MIN(BC118,SUM($F123:BB$124,BC123)),0)</f>
        <v>-239183.53439384609</v>
      </c>
      <c r="BD124" s="709">
        <f ca="1">IF(BD118&gt;0,-MIN(BD118,SUM($F123:BC$124,BD123)),0)</f>
        <v>-213033.779091367</v>
      </c>
      <c r="BE124" s="709">
        <f ca="1">IF(BE118&gt;0,-MIN(BE118,SUM($F123:BD$124,BE123)),0)</f>
        <v>-240038.44067463337</v>
      </c>
      <c r="BF124" s="709">
        <f ca="1">IF(BF118&gt;0,-MIN(BF118,SUM($F123:BE$124,BF123)),0)</f>
        <v>-221860.01266262241</v>
      </c>
      <c r="BG124" s="709">
        <f ca="1">IF(BG118&gt;0,-MIN(BG118,SUM($F123:BF$124,BG123)),0)</f>
        <v>-225910.55256802516</v>
      </c>
      <c r="BH124" s="709">
        <f ca="1">IF(BH118&gt;0,-MIN(BH118,SUM($F123:BG$124,BH123)),0)</f>
        <v>-215358.51657777038</v>
      </c>
      <c r="BI124" s="709">
        <f ca="1">IF(BI118&gt;0,-MIN(BI118,SUM($F123:BH$124,BI123)),0)</f>
        <v>-219133.49620892655</v>
      </c>
      <c r="BJ124" s="709">
        <f ca="1">IF(BJ118&gt;0,-MIN(BJ118,SUM($F123:BI$124,BJ123)),0)</f>
        <v>-215731.60450987579</v>
      </c>
      <c r="BK124" s="709">
        <f ca="1">IF(BK118&gt;0,-MIN(BK118,SUM($F123:BJ$124,BK123)),0)</f>
        <v>-205010.93276428862</v>
      </c>
      <c r="BL124" s="709">
        <f ca="1">IF(BL118&gt;0,-MIN(BL118,SUM($F123:BK$124,BL123)),0)</f>
        <v>-207922.87454030386</v>
      </c>
      <c r="BM124" s="709">
        <f ca="1">IF(BM118&gt;0,-MIN(BM118,SUM($F123:BL$124,BM123)),0)</f>
        <v>-197387.91137778413</v>
      </c>
      <c r="BN124" s="709">
        <f ca="1">IF(BN118&gt;0,-MIN(BN118,SUM($F123:BM$124,BN123)),0)</f>
        <v>-199976.75800209196</v>
      </c>
      <c r="BO124" s="709">
        <f ca="1">IF(BO118&gt;0,-MIN(BO118,SUM($F123:BN$124,BO123)),0)</f>
        <v>-195979.85224757565</v>
      </c>
      <c r="BP124" s="709">
        <f ca="1">IF(BP118&gt;0,-MIN(BP118,SUM($F123:BO$124,BP123)),0)</f>
        <v>-173297.3677353049</v>
      </c>
      <c r="BQ124" s="709">
        <f ca="1">IF(BQ118&gt;0,-MIN(BQ118,SUM($F123:BP$124,BQ123)),0)</f>
        <v>-187712.93427435443</v>
      </c>
      <c r="BR124" s="709">
        <f ca="1">IF(BR118&gt;0,-MIN(BR118,SUM($F123:BQ$124,BR123)),0)</f>
        <v>-177658.60744901351</v>
      </c>
      <c r="BS124" s="709">
        <f ca="1">IF(BS118&gt;0,-MIN(BS118,SUM($F123:BR$124,BS123)),0)</f>
        <v>-179411.24463316909</v>
      </c>
      <c r="BT124" s="709">
        <f ca="1">IF(BT118&gt;0,-MIN(BT118,SUM($F123:BS$124,BT123)),0)</f>
        <v>-169554.35004410287</v>
      </c>
      <c r="BU124" s="709">
        <f ca="1">IF(BU118&gt;0,-MIN(BU118,SUM($F123:BT$124,BU123)),0)</f>
        <v>-170963.49530517907</v>
      </c>
      <c r="BV124" s="709">
        <f ca="1">IF(BV118&gt;0,-MIN(BV118,SUM($F123:BU$124,BV123)),0)</f>
        <v>-166708.28882283013</v>
      </c>
      <c r="BW124" s="709">
        <f ca="1">IF(BW118&gt;0,-MIN(BW118,SUM($F123:BV$124,BW123)),0)</f>
        <v>-156729.92288110455</v>
      </c>
      <c r="BX124" s="709">
        <f ca="1">IF(BX118&gt;0,-MIN(BX118,SUM($F123:BW$124,BX123)),0)</f>
        <v>-157157.75880180934</v>
      </c>
      <c r="BY124" s="709">
        <f ca="1">IF(BY118&gt;0,-MIN(BY118,SUM($F123:BX$124,BY123)),0)</f>
        <v>-147406.52523687563</v>
      </c>
      <c r="BZ124" s="709">
        <f ca="1">IF(BZ118&gt;0,-MIN(BZ118,SUM($F123:BY$124,BZ123)),0)</f>
        <v>-147439.19703255338</v>
      </c>
      <c r="CA124" s="709">
        <f ca="1">IF(CA118&gt;0,-MIN(CA118,SUM($F123:BZ$124,CA123)),0)</f>
        <v>-142536.8001348137</v>
      </c>
      <c r="CB124" s="709">
        <f ca="1">IF(CB118&gt;0,-MIN(CB118,SUM($F123:CA$124,CB123)),0)</f>
        <v>-124222.16094253767</v>
      </c>
      <c r="CC124" s="709">
        <f ca="1">IF(CC118&gt;0,-MIN(CC118,SUM($F123:CB$124,CC123)),0)</f>
        <v>-132481.66324338614</v>
      </c>
      <c r="CD124" s="709">
        <f ca="1">IF(CD118&gt;0,-MIN(CD118,SUM($F123:CC$124,CD123)),0)</f>
        <v>-123317.28090260315</v>
      </c>
      <c r="CE124" s="709">
        <f ca="1">IF(CE118&gt;0,-MIN(CE118,SUM($F123:CD$124,CE123)),0)</f>
        <v>-122328.95096445468</v>
      </c>
      <c r="CF124" s="709">
        <f ca="1">IF(CF118&gt;0,-MIN(CF118,SUM($F123:CE$124,CF123)),0)</f>
        <v>-113406.02220432943</v>
      </c>
      <c r="CG124" s="709">
        <f ca="1">IF(CG118&gt;0,-MIN(CG118,SUM($F123:CF$124,CG123)),0)</f>
        <v>-111997.61216010431</v>
      </c>
      <c r="CH124" s="709">
        <f>IF(CH118&gt;0,-MIN(CH118,SUM($F123:CG$124,CH123)),0)</f>
        <v>0</v>
      </c>
      <c r="CI124" s="709">
        <f>IF(CI118&gt;0,-MIN(CI118,SUM($F123:CH$124,CI123)),0)</f>
        <v>0</v>
      </c>
      <c r="CJ124" s="709">
        <f>IF(CJ118&gt;0,-MIN(CJ118,SUM($F123:CI$124,CJ123)),0)</f>
        <v>0</v>
      </c>
      <c r="CK124" s="709">
        <f>IF(CK118&gt;0,-MIN(CK118,SUM($F123:CJ$124,CK123)),0)</f>
        <v>0</v>
      </c>
      <c r="CL124" s="709">
        <f>IF(CL118&gt;0,-MIN(CL118,SUM($F123:CK$124,CL123)),0)</f>
        <v>0</v>
      </c>
      <c r="CM124" s="709">
        <f>IF(CM118&gt;0,-MIN(CM118,SUM($F123:CL$124,CM123)),0)</f>
        <v>0</v>
      </c>
      <c r="CN124" s="709">
        <f>IF(CN118&gt;0,-MIN(CN118,SUM($F123:CM$124,CN123)),0)</f>
        <v>0</v>
      </c>
      <c r="CO124" s="709">
        <f>IF(CO118&gt;0,-MIN(CO118,SUM($F123:CN$124,CO123)),0)</f>
        <v>0</v>
      </c>
      <c r="CP124" s="709">
        <f>IF(CP118&gt;0,-MIN(CP118,SUM($F123:CO$124,CP123)),0)</f>
        <v>0</v>
      </c>
      <c r="CQ124" s="709">
        <f>IF(CQ118&gt;0,-MIN(CQ118,SUM($F123:CP$124,CQ123)),0)</f>
        <v>0</v>
      </c>
      <c r="CR124" s="709">
        <f>IF(CR118&gt;0,-MIN(CR118,SUM($F123:CQ$124,CR123)),0)</f>
        <v>0</v>
      </c>
      <c r="CS124" s="709">
        <f>IF(CS118&gt;0,-MIN(CS118,SUM($F123:CR$124,CS123)),0)</f>
        <v>0</v>
      </c>
      <c r="CT124" s="709">
        <f>IF(CT118&gt;0,-MIN(CT118,SUM($F123:CS$124,CT123)),0)</f>
        <v>0</v>
      </c>
      <c r="CU124" s="709">
        <f>IF(CU118&gt;0,-MIN(CU118,SUM($F123:CT$124,CU123)),0)</f>
        <v>0</v>
      </c>
      <c r="CV124" s="709">
        <f>IF(CV118&gt;0,-MIN(CV118,SUM($F123:CU$124,CV123)),0)</f>
        <v>0</v>
      </c>
      <c r="CW124" s="709">
        <f>IF(CW118&gt;0,-MIN(CW118,SUM($F123:CV$124,CW123)),0)</f>
        <v>0</v>
      </c>
      <c r="CX124" s="709">
        <f>IF(CX118&gt;0,-MIN(CX118,SUM($F123:CW$124,CX123)),0)</f>
        <v>0</v>
      </c>
      <c r="CY124" s="709">
        <f>IF(CY118&gt;0,-MIN(CY118,SUM($F123:CX$124,CY123)),0)</f>
        <v>0</v>
      </c>
      <c r="CZ124" s="709">
        <f>IF(CZ118&gt;0,-MIN(CZ118,SUM($F123:CY$124,CZ123)),0)</f>
        <v>0</v>
      </c>
      <c r="DA124" s="709">
        <f>IF(DA118&gt;0,-MIN(DA118,SUM($F123:CZ$124,DA123)),0)</f>
        <v>0</v>
      </c>
      <c r="DB124" s="709">
        <f>IF(DB118&gt;0,-MIN(DB118,SUM($F123:DA$124,DB123)),0)</f>
        <v>0</v>
      </c>
      <c r="DC124" s="709">
        <f>IF(DC118&gt;0,-MIN(DC118,SUM($F123:DB$124,DC123)),0)</f>
        <v>0</v>
      </c>
      <c r="DD124" s="709">
        <f>IF(DD118&gt;0,-MIN(DD118,SUM($F123:DC$124,DD123)),0)</f>
        <v>0</v>
      </c>
      <c r="DE124" s="709">
        <f>IF(DE118&gt;0,-MIN(DE118,SUM($F123:DD$124,DE123)),0)</f>
        <v>0</v>
      </c>
      <c r="DF124" s="709">
        <f>IF(DF118&gt;0,-MIN(DF118,SUM($F123:DE$124,DF123)),0)</f>
        <v>0</v>
      </c>
      <c r="DG124" s="709">
        <f>IF(DG118&gt;0,-MIN(DG118,SUM($F123:DF$124,DG123)),0)</f>
        <v>0</v>
      </c>
      <c r="DH124" s="709">
        <f>IF(DH118&gt;0,-MIN(DH118,SUM($F123:DG$124,DH123)),0)</f>
        <v>0</v>
      </c>
      <c r="DI124" s="709">
        <f>IF(DI118&gt;0,-MIN(DI118,SUM($F123:DH$124,DI123)),0)</f>
        <v>0</v>
      </c>
      <c r="DJ124" s="709">
        <f>IF(DJ118&gt;0,-MIN(DJ118,SUM($F123:DI$124,DJ123)),0)</f>
        <v>0</v>
      </c>
      <c r="DK124" s="709">
        <f>IF(DK118&gt;0,-MIN(DK118,SUM($F123:DJ$124,DK123)),0)</f>
        <v>0</v>
      </c>
      <c r="DL124" s="709">
        <f>IF(DL118&gt;0,-MIN(DL118,SUM($F123:DK$124,DL123)),0)</f>
        <v>0</v>
      </c>
      <c r="DM124" s="709">
        <f>IF(DM118&gt;0,-MIN(DM118,SUM($F123:DL$124,DM123)),0)</f>
        <v>0</v>
      </c>
      <c r="DN124" s="709">
        <f>IF(DN118&gt;0,-MIN(DN118,SUM($F123:DM$124,DN123)),0)</f>
        <v>0</v>
      </c>
      <c r="DO124" s="709">
        <f>IF(DO118&gt;0,-MIN(DO118,SUM($F123:DN$124,DO123)),0)</f>
        <v>0</v>
      </c>
      <c r="DP124" s="709">
        <f>IF(DP118&gt;0,-MIN(DP118,SUM($F123:DO$124,DP123)),0)</f>
        <v>0</v>
      </c>
      <c r="DQ124" s="709">
        <f>IF(DQ118&gt;0,-MIN(DQ118,SUM($F123:DP$124,DQ123)),0)</f>
        <v>0</v>
      </c>
      <c r="DR124" s="709">
        <f>IF(DR118&gt;0,-MIN(DR118,SUM($F123:DQ$124,DR123)),0)</f>
        <v>0</v>
      </c>
      <c r="DS124" s="709">
        <f>IF(DS118&gt;0,-MIN(DS118,SUM($F123:DR$124,DS123)),0)</f>
        <v>0</v>
      </c>
      <c r="DT124" s="709">
        <f>IF(DT118&gt;0,-MIN(DT118,SUM($F123:DS$124,DT123)),0)</f>
        <v>0</v>
      </c>
      <c r="DU124" s="709">
        <f>IF(DU118&gt;0,-MIN(DU118,SUM($F123:DT$124,DU123)),0)</f>
        <v>0</v>
      </c>
      <c r="DV124" s="709">
        <f>IF(DV118&gt;0,-MIN(DV118,SUM($F123:DU$124,DV123)),0)</f>
        <v>0</v>
      </c>
      <c r="DW124" s="709">
        <f>IF(DW118&gt;0,-MIN(DW118,SUM($F123:DV$124,DW123)),0)</f>
        <v>0</v>
      </c>
      <c r="DX124" s="709">
        <f>IF(DX118&gt;0,-MIN(DX118,SUM($F123:DW$124,DX123)),0)</f>
        <v>0</v>
      </c>
      <c r="DY124" s="709">
        <f>IF(DY118&gt;0,-MIN(DY118,SUM($F123:DX$124,DY123)),0)</f>
        <v>0</v>
      </c>
      <c r="DZ124" s="709">
        <f>IF(DZ118&gt;0,-MIN(DZ118,SUM($F123:DY$124,DZ123)),0)</f>
        <v>0</v>
      </c>
      <c r="EA124" s="709">
        <f>IF(EA118&gt;0,-MIN(EA118,SUM($F123:DZ$124,EA123)),0)</f>
        <v>0</v>
      </c>
      <c r="EB124" s="709">
        <f>IF(EB118&gt;0,-MIN(EB118,SUM($F123:EA$124,EB123)),0)</f>
        <v>0</v>
      </c>
      <c r="EC124" s="709">
        <f>IF(EC118&gt;0,-MIN(EC118,SUM($F123:EB$124,EC123)),0)</f>
        <v>0</v>
      </c>
      <c r="ED124" s="709">
        <f>IF(ED118&gt;0,-MIN(ED118,SUM($F123:EC$124,ED123)),0)</f>
        <v>0</v>
      </c>
      <c r="EE124" s="709">
        <f>IF(EE118&gt;0,-MIN(EE118,SUM($F123:ED$124,EE123)),0)</f>
        <v>0</v>
      </c>
      <c r="EF124" s="709">
        <f>IF(EF118&gt;0,-MIN(EF118,SUM($F123:EE$124,EF123)),0)</f>
        <v>0</v>
      </c>
      <c r="EG124" s="709">
        <f>IF(EG118&gt;0,-MIN(EG118,SUM($F123:EF$124,EG123)),0)</f>
        <v>0</v>
      </c>
      <c r="EH124" s="709">
        <f>IF(EH118&gt;0,-MIN(EH118,SUM($F123:EG$124,EH123)),0)</f>
        <v>0</v>
      </c>
      <c r="EI124" s="709">
        <f>IF(EI118&gt;0,-MIN(EI118,SUM($F123:EH$124,EI123)),0)</f>
        <v>0</v>
      </c>
      <c r="EJ124" s="709">
        <f>IF(EJ118&gt;0,-MIN(EJ118,SUM($F123:EI$124,EJ123)),0)</f>
        <v>0</v>
      </c>
      <c r="EK124" s="709">
        <f>IF(EK118&gt;0,-MIN(EK118,SUM($F123:EJ$124,EK123)),0)</f>
        <v>0</v>
      </c>
      <c r="EL124" s="709">
        <f>IF(EL118&gt;0,-MIN(EL118,SUM($F123:EK$124,EL123)),0)</f>
        <v>0</v>
      </c>
      <c r="EM124" s="709">
        <f>IF(EM118&gt;0,-MIN(EM118,SUM($F123:EL$124,EM123)),0)</f>
        <v>0</v>
      </c>
      <c r="EN124" s="709">
        <f>IF(EN118&gt;0,-MIN(EN118,SUM($F123:EM$124,EN123)),0)</f>
        <v>0</v>
      </c>
      <c r="EO124" s="709">
        <f>IF(EO118&gt;0,-MIN(EO118,SUM($F123:EN$124,EO123)),0)</f>
        <v>0</v>
      </c>
      <c r="EP124" s="709">
        <f>IF(EP118&gt;0,-MIN(EP118,SUM($F123:EO$124,EP123)),0)</f>
        <v>0</v>
      </c>
      <c r="EQ124" s="709">
        <f>IF(EQ118&gt;0,-MIN(EQ118,SUM($F123:EP$124,EQ123)),0)</f>
        <v>0</v>
      </c>
      <c r="ER124" s="709">
        <f>IF(ER118&gt;0,-MIN(ER118,SUM($F123:EQ$124,ER123)),0)</f>
        <v>0</v>
      </c>
      <c r="ES124" s="709">
        <f>IF(ES118&gt;0,-MIN(ES118,SUM($F123:ER$124,ES123)),0)</f>
        <v>0</v>
      </c>
      <c r="ET124" s="709">
        <f>IF(ET118&gt;0,-MIN(ET118,SUM($F123:ES$124,ET123)),0)</f>
        <v>0</v>
      </c>
      <c r="EU124" s="709">
        <f>IF(EU118&gt;0,-MIN(EU118,SUM($F123:ET$124,EU123)),0)</f>
        <v>0</v>
      </c>
      <c r="EV124" s="709">
        <f>IF(EV118&gt;0,-MIN(EV118,SUM($F123:EU$124,EV123)),0)</f>
        <v>0</v>
      </c>
      <c r="EW124" s="709">
        <f>IF(EW118&gt;0,-MIN(EW118,SUM($F123:EV$124,EW123)),0)</f>
        <v>0</v>
      </c>
      <c r="EX124" s="709">
        <f>IF(EX118&gt;0,-MIN(EX118,SUM($F123:EW$124,EX123)),0)</f>
        <v>0</v>
      </c>
      <c r="EY124" s="709">
        <f>IF(EY118&gt;0,-MIN(EY118,SUM($F123:EX$124,EY123)),0)</f>
        <v>0</v>
      </c>
      <c r="EZ124" s="709">
        <f>IF(EZ118&gt;0,-MIN(EZ118,SUM($F123:EY$124,EZ123)),0)</f>
        <v>0</v>
      </c>
      <c r="FA124" s="709">
        <f>IF(FA118&gt;0,-MIN(FA118,SUM($F123:EZ$124,FA123)),0)</f>
        <v>0</v>
      </c>
      <c r="FB124" s="709">
        <f>IF(FB118&gt;0,-MIN(FB118,SUM($F123:FA$124,FB123)),0)</f>
        <v>0</v>
      </c>
      <c r="FC124" s="709">
        <f>IF(FC118&gt;0,-MIN(FC118,SUM($F123:FB$124,FC123)),0)</f>
        <v>0</v>
      </c>
      <c r="FD124" s="709">
        <f>IF(FD118&gt;0,-MIN(FD118,SUM($F123:FC$124,FD123)),0)</f>
        <v>0</v>
      </c>
      <c r="FE124" s="709">
        <f>IF(FE118&gt;0,-MIN(FE118,SUM($F123:FD$124,FE123)),0)</f>
        <v>0</v>
      </c>
      <c r="FF124" s="709">
        <f>IF(FF118&gt;0,-MIN(FF118,SUM($F123:FE$124,FF123)),0)</f>
        <v>0</v>
      </c>
      <c r="FG124" s="709">
        <f>IF(FG118&gt;0,-MIN(FG118,SUM($F123:FF$124,FG123)),0)</f>
        <v>0</v>
      </c>
      <c r="FH124" s="709">
        <f>IF(FH118&gt;0,-MIN(FH118,SUM($F123:FG$124,FH123)),0)</f>
        <v>0</v>
      </c>
      <c r="FI124" s="709">
        <f>IF(FI118&gt;0,-MIN(FI118,SUM($F123:FH$124,FI123)),0)</f>
        <v>0</v>
      </c>
      <c r="FJ124" s="709">
        <f>IF(FJ118&gt;0,-MIN(FJ118,SUM($F123:FI$124,FJ123)),0)</f>
        <v>0</v>
      </c>
      <c r="FK124" s="709">
        <f>IF(FK118&gt;0,-MIN(FK118,SUM($F123:FJ$124,FK123)),0)</f>
        <v>0</v>
      </c>
      <c r="FL124" s="709">
        <f>IF(FL118&gt;0,-MIN(FL118,SUM($F123:FK$124,FL123)),0)</f>
        <v>0</v>
      </c>
      <c r="FM124" s="709">
        <f>IF(FM118&gt;0,-MIN(FM118,SUM($F123:FL$124,FM123)),0)</f>
        <v>0</v>
      </c>
      <c r="FN124" s="709">
        <f>IF(FN118&gt;0,-MIN(FN118,SUM($F123:FM$124,FN123)),0)</f>
        <v>0</v>
      </c>
      <c r="FO124" s="709">
        <f>IF(FO118&gt;0,-MIN(FO118,SUM($F123:FN$124,FO123)),0)</f>
        <v>0</v>
      </c>
      <c r="FP124" s="709">
        <f>IF(FP118&gt;0,-MIN(FP118,SUM($F123:FO$124,FP123)),0)</f>
        <v>0</v>
      </c>
      <c r="FQ124" s="709">
        <f>IF(FQ118&gt;0,-MIN(FQ118,SUM($F123:FP$124,FQ123)),0)</f>
        <v>0</v>
      </c>
      <c r="FR124" s="709">
        <f>IF(FR118&gt;0,-MIN(FR118,SUM($F123:FQ$124,FR123)),0)</f>
        <v>0</v>
      </c>
      <c r="FS124" s="709">
        <f>IF(FS118&gt;0,-MIN(FS118,SUM($F123:FR$124,FS123)),0)</f>
        <v>0</v>
      </c>
      <c r="FT124" s="709">
        <f>IF(FT118&gt;0,-MIN(FT118,SUM($F123:FS$124,FT123)),0)</f>
        <v>0</v>
      </c>
      <c r="FU124" s="709">
        <f>IF(FU118&gt;0,-MIN(FU118,SUM($F123:FT$124,FU123)),0)</f>
        <v>0</v>
      </c>
      <c r="FV124" s="709">
        <f>IF(FV118&gt;0,-MIN(FV118,SUM($F123:FU$124,FV123)),0)</f>
        <v>0</v>
      </c>
      <c r="FW124" s="709">
        <f>IF(FW118&gt;0,-MIN(FW118,SUM($F123:FV$124,FW123)),0)</f>
        <v>0</v>
      </c>
      <c r="FX124" s="709">
        <f>IF(FX118&gt;0,-MIN(FX118,SUM($F123:FW$124,FX123)),0)</f>
        <v>0</v>
      </c>
      <c r="FY124" s="709">
        <f>IF(FY118&gt;0,-MIN(FY118,SUM($F123:FX$124,FY123)),0)</f>
        <v>0</v>
      </c>
      <c r="FZ124" s="709">
        <f>IF(FZ118&gt;0,-MIN(FZ118,SUM($F123:FY$124,FZ123)),0)</f>
        <v>0</v>
      </c>
      <c r="GA124" s="709">
        <f>IF(GA118&gt;0,-MIN(GA118,SUM($F123:FZ$124,GA123)),0)</f>
        <v>0</v>
      </c>
      <c r="GB124" s="709">
        <f>IF(GB118&gt;0,-MIN(GB118,SUM($F123:GA$124,GB123)),0)</f>
        <v>0</v>
      </c>
      <c r="GC124" s="709">
        <f>IF(GC118&gt;0,-MIN(GC118,SUM($F123:GB$124,GC123)),0)</f>
        <v>0</v>
      </c>
      <c r="GD124" s="709">
        <f>IF(GD118&gt;0,-MIN(GD118,SUM($F123:GC$124,GD123)),0)</f>
        <v>0</v>
      </c>
      <c r="GE124" s="709">
        <f>IF(GE118&gt;0,-MIN(GE118,SUM($F123:GD$124,GE123)),0)</f>
        <v>0</v>
      </c>
      <c r="GF124" s="709">
        <f>IF(GF118&gt;0,-MIN(GF118,SUM($F123:GE$124,GF123)),0)</f>
        <v>0</v>
      </c>
      <c r="GG124" s="709">
        <f>IF(GG118&gt;0,-MIN(GG118,SUM($F123:GF$124,GG123)),0)</f>
        <v>0</v>
      </c>
      <c r="GH124" s="709">
        <f>IF(GH118&gt;0,-MIN(GH118,SUM($F123:GG$124,GH123)),0)</f>
        <v>0</v>
      </c>
      <c r="GI124" s="709">
        <f>IF(GI118&gt;0,-MIN(GI118,SUM($F123:GH$124,GI123)),0)</f>
        <v>0</v>
      </c>
      <c r="GJ124" s="709">
        <f>IF(GJ118&gt;0,-MIN(GJ118,SUM($F123:GI$124,GJ123)),0)</f>
        <v>0</v>
      </c>
      <c r="GK124" s="709">
        <f>IF(GK118&gt;0,-MIN(GK118,SUM($F123:GJ$124,GK123)),0)</f>
        <v>0</v>
      </c>
      <c r="GL124" s="709">
        <f>IF(GL118&gt;0,-MIN(GL118,SUM($F123:GK$124,GL123)),0)</f>
        <v>0</v>
      </c>
      <c r="GM124" s="709">
        <f>IF(GM118&gt;0,-MIN(GM118,SUM($F123:GL$124,GM123)),0)</f>
        <v>0</v>
      </c>
      <c r="GN124" s="709">
        <f>IF(GN118&gt;0,-MIN(GN118,SUM($F123:GM$124,GN123)),0)</f>
        <v>0</v>
      </c>
      <c r="GO124" s="709">
        <f>IF(GO118&gt;0,-MIN(GO118,SUM($F123:GN$124,GO123)),0)</f>
        <v>0</v>
      </c>
      <c r="GP124" s="709">
        <f>IF(GP118&gt;0,-MIN(GP118,SUM($F123:GO$124,GP123)),0)</f>
        <v>0</v>
      </c>
      <c r="GQ124" s="709">
        <f>IF(GQ118&gt;0,-MIN(GQ118,SUM($F123:GP$124,GQ123)),0)</f>
        <v>0</v>
      </c>
      <c r="GR124" s="709">
        <f>IF(GR118&gt;0,-MIN(GR118,SUM($F123:GQ$124,GR123)),0)</f>
        <v>0</v>
      </c>
      <c r="GS124" s="709">
        <f>IF(GS118&gt;0,-MIN(GS118,SUM($F123:GR$124,GS123)),0)</f>
        <v>0</v>
      </c>
      <c r="GT124" s="709">
        <f>IF(GT118&gt;0,-MIN(GT118,SUM($F123:GS$124,GT123)),0)</f>
        <v>0</v>
      </c>
      <c r="GU124" s="709">
        <f>IF(GU118&gt;0,-MIN(GU118,SUM($F123:GT$124,GU123)),0)</f>
        <v>0</v>
      </c>
      <c r="GV124" s="709">
        <f>IF(GV118&gt;0,-MIN(GV118,SUM($F123:GU$124,GV123)),0)</f>
        <v>0</v>
      </c>
      <c r="GW124" s="709">
        <f>IF(GW118&gt;0,-MIN(GW118,SUM($F123:GV$124,GW123)),0)</f>
        <v>0</v>
      </c>
      <c r="GX124" s="709">
        <f>IF(GX118&gt;0,-MIN(GX118,SUM($F123:GW$124,GX123)),0)</f>
        <v>0</v>
      </c>
      <c r="GY124" s="709">
        <f>IF(GY118&gt;0,-MIN(GY118,SUM($F123:GX$124,GY123)),0)</f>
        <v>0</v>
      </c>
      <c r="GZ124" s="709">
        <f>IF(GZ118&gt;0,-MIN(GZ118,SUM($F123:GY$124,GZ123)),0)</f>
        <v>0</v>
      </c>
      <c r="HA124" s="709">
        <f>IF(HA118&gt;0,-MIN(HA118,SUM($F123:GZ$124,HA123)),0)</f>
        <v>0</v>
      </c>
      <c r="HB124" s="709">
        <f>IF(HB118&gt;0,-MIN(HB118,SUM($F123:HA$124,HB123)),0)</f>
        <v>0</v>
      </c>
      <c r="HC124" s="709">
        <f>IF(HC118&gt;0,-MIN(HC118,SUM($F123:HB$124,HC123)),0)</f>
        <v>0</v>
      </c>
      <c r="HD124" s="709">
        <f>IF(HD118&gt;0,-MIN(HD118,SUM($F123:HC$124,HD123)),0)</f>
        <v>0</v>
      </c>
      <c r="HE124" s="709">
        <f>IF(HE118&gt;0,-MIN(HE118,SUM($F123:HD$124,HE123)),0)</f>
        <v>0</v>
      </c>
      <c r="HF124" s="709">
        <f>IF(HF118&gt;0,-MIN(HF118,SUM($F123:HE$124,HF123)),0)</f>
        <v>0</v>
      </c>
      <c r="HG124" s="709">
        <f>IF(HG118&gt;0,-MIN(HG118,SUM($F123:HF$124,HG123)),0)</f>
        <v>0</v>
      </c>
      <c r="HH124" s="709">
        <f>IF(HH118&gt;0,-MIN(HH118,SUM($F123:HG$124,HH123)),0)</f>
        <v>0</v>
      </c>
      <c r="HI124" s="709">
        <f>IF(HI118&gt;0,-MIN(HI118,SUM($F123:HH$124,HI123)),0)</f>
        <v>0</v>
      </c>
      <c r="HJ124" s="709">
        <f>IF(HJ118&gt;0,-MIN(HJ118,SUM($F123:HI$124,HJ123)),0)</f>
        <v>0</v>
      </c>
      <c r="HK124" s="709">
        <f>IF(HK118&gt;0,-MIN(HK118,SUM($F123:HJ$124,HK123)),0)</f>
        <v>0</v>
      </c>
      <c r="HL124" s="709">
        <f>IF(HL118&gt;0,-MIN(HL118,SUM($F123:HK$124,HL123)),0)</f>
        <v>0</v>
      </c>
      <c r="HM124" s="709">
        <f>IF(HM118&gt;0,-MIN(HM118,SUM($F123:HL$124,HM123)),0)</f>
        <v>0</v>
      </c>
      <c r="HN124" s="709">
        <f>IF(HN118&gt;0,-MIN(HN118,SUM($F123:HM$124,HN123)),0)</f>
        <v>0</v>
      </c>
      <c r="HO124" s="709">
        <f>IF(HO118&gt;0,-MIN(HO118,SUM($F123:HN$124,HO123)),0)</f>
        <v>0</v>
      </c>
      <c r="HP124" s="709">
        <f>IF(HP118&gt;0,-MIN(HP118,SUM($F123:HO$124,HP123)),0)</f>
        <v>0</v>
      </c>
      <c r="HQ124" s="709">
        <f>IF(HQ118&gt;0,-MIN(HQ118,SUM($F123:HP$124,HQ123)),0)</f>
        <v>0</v>
      </c>
      <c r="HR124" s="709">
        <f>IF(HR118&gt;0,-MIN(HR118,SUM($F123:HQ$124,HR123)),0)</f>
        <v>0</v>
      </c>
      <c r="HS124" s="709">
        <f>IF(HS118&gt;0,-MIN(HS118,SUM($F123:HR$124,HS123)),0)</f>
        <v>0</v>
      </c>
      <c r="HT124" s="709">
        <f>IF(HT118&gt;0,-MIN(HT118,SUM($F123:HS$124,HT123)),0)</f>
        <v>0</v>
      </c>
      <c r="HU124" s="709">
        <f>IF(HU118&gt;0,-MIN(HU118,SUM($F123:HT$124,HU123)),0)</f>
        <v>0</v>
      </c>
      <c r="HV124" s="709">
        <f>IF(HV118&gt;0,-MIN(HV118,SUM($F123:HU$124,HV123)),0)</f>
        <v>0</v>
      </c>
      <c r="HW124" s="709">
        <f>IF(HW118&gt;0,-MIN(HW118,SUM($F123:HV$124,HW123)),0)</f>
        <v>0</v>
      </c>
      <c r="HX124" s="709">
        <f>IF(HX118&gt;0,-MIN(HX118,SUM($F123:HW$124,HX123)),0)</f>
        <v>0</v>
      </c>
      <c r="HY124" s="709">
        <f>IF(HY118&gt;0,-MIN(HY118,SUM($F123:HX$124,HY123)),0)</f>
        <v>0</v>
      </c>
      <c r="HZ124" s="709">
        <f>IF(HZ118&gt;0,-MIN(HZ118,SUM($F123:HY$124,HZ123)),0)</f>
        <v>0</v>
      </c>
      <c r="IA124" s="709">
        <f>IF(IA118&gt;0,-MIN(IA118,SUM($F123:HZ$124,IA123)),0)</f>
        <v>0</v>
      </c>
      <c r="IB124" s="709">
        <f>IF(IB118&gt;0,-MIN(IB118,SUM($F123:IA$124,IB123)),0)</f>
        <v>0</v>
      </c>
      <c r="IC124" s="709">
        <f>IF(IC118&gt;0,-MIN(IC118,SUM($F123:IB$124,IC123)),0)</f>
        <v>0</v>
      </c>
      <c r="ID124" s="709">
        <f>IF(ID118&gt;0,-MIN(ID118,SUM($F123:IC$124,ID123)),0)</f>
        <v>0</v>
      </c>
      <c r="IE124" s="709">
        <f>IF(IE118&gt;0,-MIN(IE118,SUM($F123:ID$124,IE123)),0)</f>
        <v>0</v>
      </c>
      <c r="IF124" s="709">
        <f>IF(IF118&gt;0,-MIN(IF118,SUM($F123:IE$124,IF123)),0)</f>
        <v>0</v>
      </c>
      <c r="IG124" s="709">
        <f>IF(IG118&gt;0,-MIN(IG118,SUM($F123:IF$124,IG123)),0)</f>
        <v>0</v>
      </c>
      <c r="IH124" s="709">
        <f>IF(IH118&gt;0,-MIN(IH118,SUM($F123:IG$124,IH123)),0)</f>
        <v>0</v>
      </c>
      <c r="II124" s="709">
        <f>IF(II118&gt;0,-MIN(II118,SUM($F123:IH$124,II123)),0)</f>
        <v>0</v>
      </c>
      <c r="IJ124" s="709">
        <f>IF(IJ118&gt;0,-MIN(IJ118,SUM($F123:II$124,IJ123)),0)</f>
        <v>0</v>
      </c>
      <c r="IK124" s="709">
        <f>IF(IK118&gt;0,-MIN(IK118,SUM($F123:IJ$124,IK123)),0)</f>
        <v>0</v>
      </c>
      <c r="IL124" s="709">
        <f>IF(IL118&gt;0,-MIN(IL118,SUM($F123:IK$124,IL123)),0)</f>
        <v>0</v>
      </c>
    </row>
    <row r="125" spans="1:247" s="809" customFormat="1">
      <c r="B125" s="809" t="s">
        <v>714</v>
      </c>
      <c r="D125" s="810"/>
      <c r="E125" s="809">
        <f ca="1">SUM(F125:IL125)</f>
        <v>75270500.755455732</v>
      </c>
      <c r="F125" s="709"/>
      <c r="G125" s="709">
        <f t="shared" ref="G125:BR125" ca="1" si="134">IF(G118&lt;0,-G118,0)</f>
        <v>33504679.17981638</v>
      </c>
      <c r="H125" s="709">
        <f t="shared" ca="1" si="134"/>
        <v>6322350.4774649888</v>
      </c>
      <c r="I125" s="709">
        <f t="shared" ca="1" si="134"/>
        <v>3539714.9941044934</v>
      </c>
      <c r="J125" s="709">
        <f t="shared" ca="1" si="134"/>
        <v>3755469.9823500286</v>
      </c>
      <c r="K125" s="709">
        <f t="shared" ca="1" si="134"/>
        <v>3932653.5420241351</v>
      </c>
      <c r="L125" s="709">
        <f t="shared" ca="1" si="134"/>
        <v>4060388.5302696694</v>
      </c>
      <c r="M125" s="709">
        <f t="shared" ca="1" si="134"/>
        <v>4257474.9470866341</v>
      </c>
      <c r="N125" s="709">
        <f t="shared" ca="1" si="134"/>
        <v>4634514.5376809137</v>
      </c>
      <c r="O125" s="709">
        <f t="shared" ca="1" si="134"/>
        <v>4830523.9513761308</v>
      </c>
      <c r="P125" s="709">
        <f t="shared" ca="1" si="134"/>
        <v>5026111.9290671842</v>
      </c>
      <c r="Q125" s="709">
        <f t="shared" ca="1" si="134"/>
        <v>1406618.6842151911</v>
      </c>
      <c r="R125" s="709">
        <f t="shared" ca="1" si="134"/>
        <v>0</v>
      </c>
      <c r="S125" s="709">
        <f t="shared" ca="1" si="134"/>
        <v>0</v>
      </c>
      <c r="T125" s="709">
        <f t="shared" ca="1" si="134"/>
        <v>0</v>
      </c>
      <c r="U125" s="709">
        <f t="shared" ca="1" si="134"/>
        <v>0</v>
      </c>
      <c r="V125" s="709">
        <f t="shared" ca="1" si="134"/>
        <v>0</v>
      </c>
      <c r="W125" s="709">
        <f t="shared" ca="1" si="134"/>
        <v>0</v>
      </c>
      <c r="X125" s="709">
        <f t="shared" ca="1" si="134"/>
        <v>0</v>
      </c>
      <c r="Y125" s="709">
        <f t="shared" ca="1" si="134"/>
        <v>0</v>
      </c>
      <c r="Z125" s="709">
        <f t="shared" ca="1" si="134"/>
        <v>0</v>
      </c>
      <c r="AA125" s="709">
        <f t="shared" ca="1" si="134"/>
        <v>0</v>
      </c>
      <c r="AB125" s="709">
        <f t="shared" ca="1" si="134"/>
        <v>0</v>
      </c>
      <c r="AC125" s="709">
        <f t="shared" ca="1" si="134"/>
        <v>0</v>
      </c>
      <c r="AD125" s="709">
        <f t="shared" ca="1" si="134"/>
        <v>0</v>
      </c>
      <c r="AE125" s="709">
        <f t="shared" ca="1" si="134"/>
        <v>0</v>
      </c>
      <c r="AF125" s="709">
        <f t="shared" ca="1" si="134"/>
        <v>0</v>
      </c>
      <c r="AG125" s="709">
        <f t="shared" ca="1" si="134"/>
        <v>0</v>
      </c>
      <c r="AH125" s="709">
        <f t="shared" ca="1" si="134"/>
        <v>0</v>
      </c>
      <c r="AI125" s="709">
        <f t="shared" ca="1" si="134"/>
        <v>0</v>
      </c>
      <c r="AJ125" s="709">
        <f t="shared" ca="1" si="134"/>
        <v>0</v>
      </c>
      <c r="AK125" s="709">
        <f t="shared" ca="1" si="134"/>
        <v>0</v>
      </c>
      <c r="AL125" s="709">
        <f t="shared" ca="1" si="134"/>
        <v>0</v>
      </c>
      <c r="AM125" s="709">
        <f t="shared" ca="1" si="134"/>
        <v>0</v>
      </c>
      <c r="AN125" s="709">
        <f t="shared" ca="1" si="134"/>
        <v>0</v>
      </c>
      <c r="AO125" s="709">
        <f t="shared" ca="1" si="134"/>
        <v>0</v>
      </c>
      <c r="AP125" s="709">
        <f t="shared" ca="1" si="134"/>
        <v>0</v>
      </c>
      <c r="AQ125" s="709">
        <f t="shared" ca="1" si="134"/>
        <v>0</v>
      </c>
      <c r="AR125" s="709">
        <f t="shared" ca="1" si="134"/>
        <v>0</v>
      </c>
      <c r="AS125" s="709">
        <f t="shared" ca="1" si="134"/>
        <v>0</v>
      </c>
      <c r="AT125" s="709">
        <f t="shared" ca="1" si="134"/>
        <v>0</v>
      </c>
      <c r="AU125" s="709">
        <f t="shared" ca="1" si="134"/>
        <v>0</v>
      </c>
      <c r="AV125" s="709">
        <f t="shared" ca="1" si="134"/>
        <v>0</v>
      </c>
      <c r="AW125" s="709">
        <f t="shared" ca="1" si="134"/>
        <v>0</v>
      </c>
      <c r="AX125" s="709">
        <f t="shared" ca="1" si="134"/>
        <v>0</v>
      </c>
      <c r="AY125" s="709">
        <f t="shared" ca="1" si="134"/>
        <v>0</v>
      </c>
      <c r="AZ125" s="709">
        <f t="shared" ca="1" si="134"/>
        <v>0</v>
      </c>
      <c r="BA125" s="709">
        <f t="shared" ca="1" si="134"/>
        <v>0</v>
      </c>
      <c r="BB125" s="709">
        <f t="shared" ca="1" si="134"/>
        <v>0</v>
      </c>
      <c r="BC125" s="709">
        <f t="shared" ca="1" si="134"/>
        <v>0</v>
      </c>
      <c r="BD125" s="709">
        <f t="shared" ca="1" si="134"/>
        <v>0</v>
      </c>
      <c r="BE125" s="709">
        <f t="shared" ca="1" si="134"/>
        <v>0</v>
      </c>
      <c r="BF125" s="709">
        <f t="shared" ca="1" si="134"/>
        <v>0</v>
      </c>
      <c r="BG125" s="709">
        <f t="shared" ca="1" si="134"/>
        <v>0</v>
      </c>
      <c r="BH125" s="709">
        <f t="shared" ca="1" si="134"/>
        <v>0</v>
      </c>
      <c r="BI125" s="709">
        <f t="shared" ca="1" si="134"/>
        <v>0</v>
      </c>
      <c r="BJ125" s="709">
        <f t="shared" ca="1" si="134"/>
        <v>0</v>
      </c>
      <c r="BK125" s="709">
        <f t="shared" ca="1" si="134"/>
        <v>0</v>
      </c>
      <c r="BL125" s="709">
        <f t="shared" ca="1" si="134"/>
        <v>0</v>
      </c>
      <c r="BM125" s="709">
        <f t="shared" ca="1" si="134"/>
        <v>0</v>
      </c>
      <c r="BN125" s="709">
        <f t="shared" ca="1" si="134"/>
        <v>0</v>
      </c>
      <c r="BO125" s="709">
        <f t="shared" ca="1" si="134"/>
        <v>0</v>
      </c>
      <c r="BP125" s="709">
        <f t="shared" ca="1" si="134"/>
        <v>0</v>
      </c>
      <c r="BQ125" s="709">
        <f t="shared" ca="1" si="134"/>
        <v>0</v>
      </c>
      <c r="BR125" s="709">
        <f t="shared" ca="1" si="134"/>
        <v>0</v>
      </c>
      <c r="BS125" s="709">
        <f t="shared" ref="BS125:ED125" ca="1" si="135">IF(BS118&lt;0,-BS118,0)</f>
        <v>0</v>
      </c>
      <c r="BT125" s="709">
        <f t="shared" ca="1" si="135"/>
        <v>0</v>
      </c>
      <c r="BU125" s="709">
        <f t="shared" ca="1" si="135"/>
        <v>0</v>
      </c>
      <c r="BV125" s="709">
        <f t="shared" ca="1" si="135"/>
        <v>0</v>
      </c>
      <c r="BW125" s="709">
        <f t="shared" ca="1" si="135"/>
        <v>0</v>
      </c>
      <c r="BX125" s="709">
        <f t="shared" ca="1" si="135"/>
        <v>0</v>
      </c>
      <c r="BY125" s="709">
        <f t="shared" ca="1" si="135"/>
        <v>0</v>
      </c>
      <c r="BZ125" s="709">
        <f t="shared" ca="1" si="135"/>
        <v>0</v>
      </c>
      <c r="CA125" s="709">
        <f t="shared" ca="1" si="135"/>
        <v>0</v>
      </c>
      <c r="CB125" s="709">
        <f t="shared" ca="1" si="135"/>
        <v>0</v>
      </c>
      <c r="CC125" s="709">
        <f t="shared" ca="1" si="135"/>
        <v>0</v>
      </c>
      <c r="CD125" s="709">
        <f t="shared" ca="1" si="135"/>
        <v>0</v>
      </c>
      <c r="CE125" s="709">
        <f t="shared" ca="1" si="135"/>
        <v>0</v>
      </c>
      <c r="CF125" s="709">
        <f t="shared" ca="1" si="135"/>
        <v>0</v>
      </c>
      <c r="CG125" s="709">
        <f t="shared" ca="1" si="135"/>
        <v>0</v>
      </c>
      <c r="CH125" s="709">
        <f t="shared" si="135"/>
        <v>0</v>
      </c>
      <c r="CI125" s="709">
        <f t="shared" si="135"/>
        <v>0</v>
      </c>
      <c r="CJ125" s="709">
        <f t="shared" si="135"/>
        <v>0</v>
      </c>
      <c r="CK125" s="709">
        <f t="shared" si="135"/>
        <v>0</v>
      </c>
      <c r="CL125" s="709">
        <f t="shared" si="135"/>
        <v>0</v>
      </c>
      <c r="CM125" s="709">
        <f t="shared" si="135"/>
        <v>0</v>
      </c>
      <c r="CN125" s="709">
        <f t="shared" si="135"/>
        <v>0</v>
      </c>
      <c r="CO125" s="709">
        <f t="shared" si="135"/>
        <v>0</v>
      </c>
      <c r="CP125" s="709">
        <f t="shared" si="135"/>
        <v>0</v>
      </c>
      <c r="CQ125" s="709">
        <f t="shared" si="135"/>
        <v>0</v>
      </c>
      <c r="CR125" s="709">
        <f t="shared" si="135"/>
        <v>0</v>
      </c>
      <c r="CS125" s="709">
        <f t="shared" si="135"/>
        <v>0</v>
      </c>
      <c r="CT125" s="709">
        <f t="shared" si="135"/>
        <v>0</v>
      </c>
      <c r="CU125" s="709">
        <f t="shared" si="135"/>
        <v>0</v>
      </c>
      <c r="CV125" s="709">
        <f t="shared" si="135"/>
        <v>0</v>
      </c>
      <c r="CW125" s="709">
        <f t="shared" si="135"/>
        <v>0</v>
      </c>
      <c r="CX125" s="709">
        <f t="shared" si="135"/>
        <v>0</v>
      </c>
      <c r="CY125" s="709">
        <f t="shared" si="135"/>
        <v>0</v>
      </c>
      <c r="CZ125" s="709">
        <f t="shared" si="135"/>
        <v>0</v>
      </c>
      <c r="DA125" s="709">
        <f t="shared" si="135"/>
        <v>0</v>
      </c>
      <c r="DB125" s="709">
        <f t="shared" si="135"/>
        <v>0</v>
      </c>
      <c r="DC125" s="709">
        <f t="shared" si="135"/>
        <v>0</v>
      </c>
      <c r="DD125" s="709">
        <f t="shared" si="135"/>
        <v>0</v>
      </c>
      <c r="DE125" s="709">
        <f t="shared" si="135"/>
        <v>0</v>
      </c>
      <c r="DF125" s="709">
        <f t="shared" si="135"/>
        <v>0</v>
      </c>
      <c r="DG125" s="709">
        <f t="shared" si="135"/>
        <v>0</v>
      </c>
      <c r="DH125" s="709">
        <f t="shared" si="135"/>
        <v>0</v>
      </c>
      <c r="DI125" s="709">
        <f t="shared" si="135"/>
        <v>0</v>
      </c>
      <c r="DJ125" s="709">
        <f t="shared" si="135"/>
        <v>0</v>
      </c>
      <c r="DK125" s="709">
        <f t="shared" si="135"/>
        <v>0</v>
      </c>
      <c r="DL125" s="709">
        <f t="shared" si="135"/>
        <v>0</v>
      </c>
      <c r="DM125" s="709">
        <f t="shared" si="135"/>
        <v>0</v>
      </c>
      <c r="DN125" s="709">
        <f t="shared" si="135"/>
        <v>0</v>
      </c>
      <c r="DO125" s="709">
        <f t="shared" si="135"/>
        <v>0</v>
      </c>
      <c r="DP125" s="709">
        <f t="shared" si="135"/>
        <v>0</v>
      </c>
      <c r="DQ125" s="709">
        <f t="shared" si="135"/>
        <v>0</v>
      </c>
      <c r="DR125" s="709">
        <f t="shared" si="135"/>
        <v>0</v>
      </c>
      <c r="DS125" s="709">
        <f t="shared" si="135"/>
        <v>0</v>
      </c>
      <c r="DT125" s="709">
        <f t="shared" si="135"/>
        <v>0</v>
      </c>
      <c r="DU125" s="709">
        <f t="shared" si="135"/>
        <v>0</v>
      </c>
      <c r="DV125" s="709">
        <f t="shared" si="135"/>
        <v>0</v>
      </c>
      <c r="DW125" s="709">
        <f t="shared" si="135"/>
        <v>0</v>
      </c>
      <c r="DX125" s="709">
        <f t="shared" si="135"/>
        <v>0</v>
      </c>
      <c r="DY125" s="709">
        <f t="shared" si="135"/>
        <v>0</v>
      </c>
      <c r="DZ125" s="709">
        <f t="shared" si="135"/>
        <v>0</v>
      </c>
      <c r="EA125" s="709">
        <f t="shared" si="135"/>
        <v>0</v>
      </c>
      <c r="EB125" s="709">
        <f t="shared" si="135"/>
        <v>0</v>
      </c>
      <c r="EC125" s="709">
        <f t="shared" si="135"/>
        <v>0</v>
      </c>
      <c r="ED125" s="709">
        <f t="shared" si="135"/>
        <v>0</v>
      </c>
      <c r="EE125" s="709">
        <f t="shared" ref="EE125:GP125" si="136">IF(EE118&lt;0,-EE118,0)</f>
        <v>0</v>
      </c>
      <c r="EF125" s="709">
        <f t="shared" si="136"/>
        <v>0</v>
      </c>
      <c r="EG125" s="709">
        <f t="shared" si="136"/>
        <v>0</v>
      </c>
      <c r="EH125" s="709">
        <f t="shared" si="136"/>
        <v>0</v>
      </c>
      <c r="EI125" s="709">
        <f t="shared" si="136"/>
        <v>0</v>
      </c>
      <c r="EJ125" s="709">
        <f t="shared" si="136"/>
        <v>0</v>
      </c>
      <c r="EK125" s="709">
        <f t="shared" si="136"/>
        <v>0</v>
      </c>
      <c r="EL125" s="709">
        <f t="shared" si="136"/>
        <v>0</v>
      </c>
      <c r="EM125" s="709">
        <f t="shared" si="136"/>
        <v>0</v>
      </c>
      <c r="EN125" s="709">
        <f t="shared" si="136"/>
        <v>0</v>
      </c>
      <c r="EO125" s="709">
        <f t="shared" si="136"/>
        <v>0</v>
      </c>
      <c r="EP125" s="709">
        <f t="shared" si="136"/>
        <v>0</v>
      </c>
      <c r="EQ125" s="709">
        <f t="shared" si="136"/>
        <v>0</v>
      </c>
      <c r="ER125" s="709">
        <f t="shared" si="136"/>
        <v>0</v>
      </c>
      <c r="ES125" s="709">
        <f t="shared" si="136"/>
        <v>0</v>
      </c>
      <c r="ET125" s="709">
        <f t="shared" si="136"/>
        <v>0</v>
      </c>
      <c r="EU125" s="709">
        <f t="shared" si="136"/>
        <v>0</v>
      </c>
      <c r="EV125" s="709">
        <f t="shared" si="136"/>
        <v>0</v>
      </c>
      <c r="EW125" s="709">
        <f t="shared" si="136"/>
        <v>0</v>
      </c>
      <c r="EX125" s="709">
        <f t="shared" si="136"/>
        <v>0</v>
      </c>
      <c r="EY125" s="709">
        <f t="shared" si="136"/>
        <v>0</v>
      </c>
      <c r="EZ125" s="709">
        <f t="shared" si="136"/>
        <v>0</v>
      </c>
      <c r="FA125" s="709">
        <f t="shared" si="136"/>
        <v>0</v>
      </c>
      <c r="FB125" s="709">
        <f t="shared" si="136"/>
        <v>0</v>
      </c>
      <c r="FC125" s="709">
        <f t="shared" si="136"/>
        <v>0</v>
      </c>
      <c r="FD125" s="709">
        <f t="shared" si="136"/>
        <v>0</v>
      </c>
      <c r="FE125" s="709">
        <f t="shared" si="136"/>
        <v>0</v>
      </c>
      <c r="FF125" s="709">
        <f t="shared" si="136"/>
        <v>0</v>
      </c>
      <c r="FG125" s="709">
        <f t="shared" si="136"/>
        <v>0</v>
      </c>
      <c r="FH125" s="709">
        <f t="shared" si="136"/>
        <v>0</v>
      </c>
      <c r="FI125" s="709">
        <f t="shared" si="136"/>
        <v>0</v>
      </c>
      <c r="FJ125" s="709">
        <f t="shared" si="136"/>
        <v>0</v>
      </c>
      <c r="FK125" s="709">
        <f t="shared" si="136"/>
        <v>0</v>
      </c>
      <c r="FL125" s="709">
        <f t="shared" si="136"/>
        <v>0</v>
      </c>
      <c r="FM125" s="709">
        <f t="shared" si="136"/>
        <v>0</v>
      </c>
      <c r="FN125" s="709">
        <f t="shared" si="136"/>
        <v>0</v>
      </c>
      <c r="FO125" s="709">
        <f t="shared" si="136"/>
        <v>0</v>
      </c>
      <c r="FP125" s="709">
        <f t="shared" si="136"/>
        <v>0</v>
      </c>
      <c r="FQ125" s="709">
        <f t="shared" si="136"/>
        <v>0</v>
      </c>
      <c r="FR125" s="709">
        <f t="shared" si="136"/>
        <v>0</v>
      </c>
      <c r="FS125" s="709">
        <f t="shared" si="136"/>
        <v>0</v>
      </c>
      <c r="FT125" s="709">
        <f t="shared" si="136"/>
        <v>0</v>
      </c>
      <c r="FU125" s="709">
        <f t="shared" si="136"/>
        <v>0</v>
      </c>
      <c r="FV125" s="709">
        <f t="shared" si="136"/>
        <v>0</v>
      </c>
      <c r="FW125" s="709">
        <f t="shared" si="136"/>
        <v>0</v>
      </c>
      <c r="FX125" s="709">
        <f t="shared" si="136"/>
        <v>0</v>
      </c>
      <c r="FY125" s="709">
        <f t="shared" si="136"/>
        <v>0</v>
      </c>
      <c r="FZ125" s="709">
        <f t="shared" si="136"/>
        <v>0</v>
      </c>
      <c r="GA125" s="709">
        <f t="shared" si="136"/>
        <v>0</v>
      </c>
      <c r="GB125" s="709">
        <f t="shared" si="136"/>
        <v>0</v>
      </c>
      <c r="GC125" s="709">
        <f t="shared" si="136"/>
        <v>0</v>
      </c>
      <c r="GD125" s="709">
        <f t="shared" si="136"/>
        <v>0</v>
      </c>
      <c r="GE125" s="709">
        <f t="shared" si="136"/>
        <v>0</v>
      </c>
      <c r="GF125" s="709">
        <f t="shared" si="136"/>
        <v>0</v>
      </c>
      <c r="GG125" s="709">
        <f t="shared" si="136"/>
        <v>0</v>
      </c>
      <c r="GH125" s="709">
        <f t="shared" si="136"/>
        <v>0</v>
      </c>
      <c r="GI125" s="709">
        <f t="shared" si="136"/>
        <v>0</v>
      </c>
      <c r="GJ125" s="709">
        <f t="shared" si="136"/>
        <v>0</v>
      </c>
      <c r="GK125" s="709">
        <f t="shared" si="136"/>
        <v>0</v>
      </c>
      <c r="GL125" s="709">
        <f t="shared" si="136"/>
        <v>0</v>
      </c>
      <c r="GM125" s="709">
        <f t="shared" si="136"/>
        <v>0</v>
      </c>
      <c r="GN125" s="709">
        <f t="shared" si="136"/>
        <v>0</v>
      </c>
      <c r="GO125" s="709">
        <f t="shared" si="136"/>
        <v>0</v>
      </c>
      <c r="GP125" s="709">
        <f t="shared" si="136"/>
        <v>0</v>
      </c>
      <c r="GQ125" s="709">
        <f t="shared" ref="GQ125:IL125" si="137">IF(GQ118&lt;0,-GQ118,0)</f>
        <v>0</v>
      </c>
      <c r="GR125" s="709">
        <f t="shared" si="137"/>
        <v>0</v>
      </c>
      <c r="GS125" s="709">
        <f t="shared" si="137"/>
        <v>0</v>
      </c>
      <c r="GT125" s="709">
        <f t="shared" si="137"/>
        <v>0</v>
      </c>
      <c r="GU125" s="709">
        <f t="shared" si="137"/>
        <v>0</v>
      </c>
      <c r="GV125" s="709">
        <f t="shared" si="137"/>
        <v>0</v>
      </c>
      <c r="GW125" s="709">
        <f t="shared" si="137"/>
        <v>0</v>
      </c>
      <c r="GX125" s="709">
        <f t="shared" si="137"/>
        <v>0</v>
      </c>
      <c r="GY125" s="709">
        <f t="shared" si="137"/>
        <v>0</v>
      </c>
      <c r="GZ125" s="709">
        <f t="shared" si="137"/>
        <v>0</v>
      </c>
      <c r="HA125" s="709">
        <f t="shared" si="137"/>
        <v>0</v>
      </c>
      <c r="HB125" s="709">
        <f t="shared" si="137"/>
        <v>0</v>
      </c>
      <c r="HC125" s="709">
        <f t="shared" si="137"/>
        <v>0</v>
      </c>
      <c r="HD125" s="709">
        <f t="shared" si="137"/>
        <v>0</v>
      </c>
      <c r="HE125" s="709">
        <f t="shared" si="137"/>
        <v>0</v>
      </c>
      <c r="HF125" s="709">
        <f t="shared" si="137"/>
        <v>0</v>
      </c>
      <c r="HG125" s="709">
        <f t="shared" si="137"/>
        <v>0</v>
      </c>
      <c r="HH125" s="709">
        <f t="shared" si="137"/>
        <v>0</v>
      </c>
      <c r="HI125" s="709">
        <f t="shared" si="137"/>
        <v>0</v>
      </c>
      <c r="HJ125" s="709">
        <f t="shared" si="137"/>
        <v>0</v>
      </c>
      <c r="HK125" s="709">
        <f t="shared" si="137"/>
        <v>0</v>
      </c>
      <c r="HL125" s="709">
        <f t="shared" si="137"/>
        <v>0</v>
      </c>
      <c r="HM125" s="709">
        <f t="shared" si="137"/>
        <v>0</v>
      </c>
      <c r="HN125" s="709">
        <f t="shared" si="137"/>
        <v>0</v>
      </c>
      <c r="HO125" s="709">
        <f t="shared" si="137"/>
        <v>0</v>
      </c>
      <c r="HP125" s="709">
        <f t="shared" si="137"/>
        <v>0</v>
      </c>
      <c r="HQ125" s="709">
        <f t="shared" si="137"/>
        <v>0</v>
      </c>
      <c r="HR125" s="709">
        <f t="shared" si="137"/>
        <v>0</v>
      </c>
      <c r="HS125" s="709">
        <f t="shared" si="137"/>
        <v>0</v>
      </c>
      <c r="HT125" s="709">
        <f t="shared" si="137"/>
        <v>0</v>
      </c>
      <c r="HU125" s="709">
        <f t="shared" si="137"/>
        <v>0</v>
      </c>
      <c r="HV125" s="709">
        <f t="shared" si="137"/>
        <v>0</v>
      </c>
      <c r="HW125" s="709">
        <f t="shared" si="137"/>
        <v>0</v>
      </c>
      <c r="HX125" s="709">
        <f t="shared" si="137"/>
        <v>0</v>
      </c>
      <c r="HY125" s="709">
        <f t="shared" si="137"/>
        <v>0</v>
      </c>
      <c r="HZ125" s="709">
        <f t="shared" si="137"/>
        <v>0</v>
      </c>
      <c r="IA125" s="709">
        <f t="shared" si="137"/>
        <v>0</v>
      </c>
      <c r="IB125" s="709">
        <f t="shared" si="137"/>
        <v>0</v>
      </c>
      <c r="IC125" s="709">
        <f t="shared" si="137"/>
        <v>0</v>
      </c>
      <c r="ID125" s="709">
        <f t="shared" si="137"/>
        <v>0</v>
      </c>
      <c r="IE125" s="709">
        <f t="shared" si="137"/>
        <v>0</v>
      </c>
      <c r="IF125" s="709">
        <f t="shared" si="137"/>
        <v>0</v>
      </c>
      <c r="IG125" s="709">
        <f t="shared" si="137"/>
        <v>0</v>
      </c>
      <c r="IH125" s="709">
        <f t="shared" si="137"/>
        <v>0</v>
      </c>
      <c r="II125" s="709">
        <f t="shared" si="137"/>
        <v>0</v>
      </c>
      <c r="IJ125" s="709">
        <f t="shared" si="137"/>
        <v>0</v>
      </c>
      <c r="IK125" s="709">
        <f t="shared" si="137"/>
        <v>0</v>
      </c>
      <c r="IL125" s="709">
        <f t="shared" si="137"/>
        <v>0</v>
      </c>
    </row>
    <row r="126" spans="1:247" s="809" customFormat="1">
      <c r="B126" s="809" t="s">
        <v>715</v>
      </c>
      <c r="D126" s="810"/>
      <c r="E126" s="809">
        <f ca="1">SUM(F126:IL126)</f>
        <v>-75270500.755455762</v>
      </c>
      <c r="F126" s="709"/>
      <c r="G126" s="709">
        <f t="shared" ref="G126:BR126" ca="1" si="138">-IF(G118&gt;0,MIN(SUM(G122:G124),G118+G124),0)</f>
        <v>0</v>
      </c>
      <c r="H126" s="709">
        <f t="shared" ca="1" si="138"/>
        <v>0</v>
      </c>
      <c r="I126" s="709">
        <f t="shared" ca="1" si="138"/>
        <v>0</v>
      </c>
      <c r="J126" s="709">
        <f t="shared" ca="1" si="138"/>
        <v>0</v>
      </c>
      <c r="K126" s="709">
        <f t="shared" ca="1" si="138"/>
        <v>0</v>
      </c>
      <c r="L126" s="709">
        <f t="shared" ca="1" si="138"/>
        <v>0</v>
      </c>
      <c r="M126" s="709">
        <f t="shared" ca="1" si="138"/>
        <v>0</v>
      </c>
      <c r="N126" s="709">
        <f t="shared" ca="1" si="138"/>
        <v>0</v>
      </c>
      <c r="O126" s="709">
        <f t="shared" ca="1" si="138"/>
        <v>0</v>
      </c>
      <c r="P126" s="709">
        <f t="shared" ca="1" si="138"/>
        <v>0</v>
      </c>
      <c r="Q126" s="709">
        <f t="shared" ca="1" si="138"/>
        <v>0</v>
      </c>
      <c r="R126" s="709">
        <f t="shared" ca="1" si="138"/>
        <v>0</v>
      </c>
      <c r="S126" s="709">
        <f t="shared" ca="1" si="138"/>
        <v>0</v>
      </c>
      <c r="T126" s="709">
        <f t="shared" ca="1" si="138"/>
        <v>0</v>
      </c>
      <c r="U126" s="709">
        <f t="shared" ca="1" si="138"/>
        <v>0</v>
      </c>
      <c r="V126" s="709">
        <f t="shared" ca="1" si="138"/>
        <v>0</v>
      </c>
      <c r="W126" s="709">
        <f t="shared" ca="1" si="138"/>
        <v>0</v>
      </c>
      <c r="X126" s="709">
        <f t="shared" ca="1" si="138"/>
        <v>0</v>
      </c>
      <c r="Y126" s="709">
        <f t="shared" ca="1" si="138"/>
        <v>0</v>
      </c>
      <c r="Z126" s="709">
        <f t="shared" ca="1" si="138"/>
        <v>0</v>
      </c>
      <c r="AA126" s="709">
        <f t="shared" ca="1" si="138"/>
        <v>0</v>
      </c>
      <c r="AB126" s="709">
        <f t="shared" ca="1" si="138"/>
        <v>0</v>
      </c>
      <c r="AC126" s="709">
        <f t="shared" ca="1" si="138"/>
        <v>0</v>
      </c>
      <c r="AD126" s="709">
        <f t="shared" ca="1" si="138"/>
        <v>0</v>
      </c>
      <c r="AE126" s="709">
        <f t="shared" ca="1" si="138"/>
        <v>0</v>
      </c>
      <c r="AF126" s="709">
        <f t="shared" ca="1" si="138"/>
        <v>0</v>
      </c>
      <c r="AG126" s="709">
        <f t="shared" ca="1" si="138"/>
        <v>0</v>
      </c>
      <c r="AH126" s="709">
        <f t="shared" ca="1" si="138"/>
        <v>0</v>
      </c>
      <c r="AI126" s="709">
        <f t="shared" ca="1" si="138"/>
        <v>0</v>
      </c>
      <c r="AJ126" s="709">
        <f t="shared" ca="1" si="138"/>
        <v>0</v>
      </c>
      <c r="AK126" s="709">
        <f t="shared" ca="1" si="138"/>
        <v>0</v>
      </c>
      <c r="AL126" s="709">
        <f t="shared" ca="1" si="138"/>
        <v>0</v>
      </c>
      <c r="AM126" s="709">
        <f t="shared" ca="1" si="138"/>
        <v>0</v>
      </c>
      <c r="AN126" s="709">
        <f t="shared" ca="1" si="138"/>
        <v>0</v>
      </c>
      <c r="AO126" s="709">
        <f t="shared" ca="1" si="138"/>
        <v>0</v>
      </c>
      <c r="AP126" s="709">
        <f t="shared" ca="1" si="138"/>
        <v>0</v>
      </c>
      <c r="AQ126" s="709">
        <f t="shared" ca="1" si="138"/>
        <v>0</v>
      </c>
      <c r="AR126" s="709">
        <f t="shared" ca="1" si="138"/>
        <v>0</v>
      </c>
      <c r="AS126" s="709">
        <f t="shared" ca="1" si="138"/>
        <v>0</v>
      </c>
      <c r="AT126" s="709">
        <f t="shared" ca="1" si="138"/>
        <v>0</v>
      </c>
      <c r="AU126" s="709">
        <f t="shared" ca="1" si="138"/>
        <v>0</v>
      </c>
      <c r="AV126" s="709">
        <f t="shared" ca="1" si="138"/>
        <v>0</v>
      </c>
      <c r="AW126" s="709">
        <f t="shared" ca="1" si="138"/>
        <v>-46625902.214069396</v>
      </c>
      <c r="AX126" s="709">
        <f t="shared" ca="1" si="138"/>
        <v>-346227.58752423723</v>
      </c>
      <c r="AY126" s="709">
        <f t="shared" ca="1" si="138"/>
        <v>-357471.87538837106</v>
      </c>
      <c r="AZ126" s="709">
        <f t="shared" ca="1" si="138"/>
        <v>-352492.51833686017</v>
      </c>
      <c r="BA126" s="709">
        <f t="shared" ca="1" si="138"/>
        <v>-363587.81251972489</v>
      </c>
      <c r="BB126" s="709">
        <f t="shared" ca="1" si="138"/>
        <v>-358867.67416052351</v>
      </c>
      <c r="BC126" s="709">
        <f t="shared" ca="1" si="138"/>
        <v>-362062.61925852834</v>
      </c>
      <c r="BD126" s="709">
        <f t="shared" ca="1" si="138"/>
        <v>-388212.37456100737</v>
      </c>
      <c r="BE126" s="709">
        <f t="shared" ca="1" si="138"/>
        <v>-361207.71297774103</v>
      </c>
      <c r="BF126" s="709">
        <f t="shared" ca="1" si="138"/>
        <v>-379386.14098975202</v>
      </c>
      <c r="BG126" s="709">
        <f t="shared" ca="1" si="138"/>
        <v>-375335.60108434921</v>
      </c>
      <c r="BH126" s="709">
        <f t="shared" ca="1" si="138"/>
        <v>-385887.63707460405</v>
      </c>
      <c r="BI126" s="709">
        <f t="shared" ca="1" si="138"/>
        <v>-382112.65744344785</v>
      </c>
      <c r="BJ126" s="709">
        <f t="shared" ca="1" si="138"/>
        <v>-433191.9203265711</v>
      </c>
      <c r="BK126" s="709">
        <f t="shared" ca="1" si="138"/>
        <v>-443912.59207215824</v>
      </c>
      <c r="BL126" s="709">
        <f t="shared" ca="1" si="138"/>
        <v>-441000.65029614302</v>
      </c>
      <c r="BM126" s="709">
        <f t="shared" ca="1" si="138"/>
        <v>-451535.61345866276</v>
      </c>
      <c r="BN126" s="709">
        <f t="shared" ca="1" si="138"/>
        <v>-448946.7668343549</v>
      </c>
      <c r="BO126" s="709">
        <f t="shared" ca="1" si="138"/>
        <v>-452943.67258887121</v>
      </c>
      <c r="BP126" s="709">
        <f t="shared" ca="1" si="138"/>
        <v>-475626.15710114199</v>
      </c>
      <c r="BQ126" s="709">
        <f t="shared" ca="1" si="138"/>
        <v>-461210.59056209243</v>
      </c>
      <c r="BR126" s="709">
        <f t="shared" ca="1" si="138"/>
        <v>-471264.91738743335</v>
      </c>
      <c r="BS126" s="709">
        <f t="shared" ref="BS126:ED126" ca="1" si="139">-IF(BS118&gt;0,MIN(SUM(BS122:BS124),BS118+BS124),0)</f>
        <v>-469512.28020327777</v>
      </c>
      <c r="BT126" s="709">
        <f t="shared" ca="1" si="139"/>
        <v>-479369.17479234398</v>
      </c>
      <c r="BU126" s="709">
        <f t="shared" ca="1" si="139"/>
        <v>-477960.02953126782</v>
      </c>
      <c r="BV126" s="709">
        <f t="shared" ca="1" si="139"/>
        <v>-531385.68271664181</v>
      </c>
      <c r="BW126" s="709">
        <f t="shared" ca="1" si="139"/>
        <v>-541364.04865836736</v>
      </c>
      <c r="BX126" s="709">
        <f t="shared" ca="1" si="139"/>
        <v>-540936.21273766248</v>
      </c>
      <c r="BY126" s="709">
        <f t="shared" ca="1" si="139"/>
        <v>-550687.44630259625</v>
      </c>
      <c r="BZ126" s="709">
        <f t="shared" ca="1" si="139"/>
        <v>-550654.7745069185</v>
      </c>
      <c r="CA126" s="709">
        <f t="shared" ca="1" si="139"/>
        <v>-555557.17140465812</v>
      </c>
      <c r="CB126" s="709">
        <f t="shared" ca="1" si="139"/>
        <v>-573871.81059693417</v>
      </c>
      <c r="CC126" s="709">
        <f t="shared" ca="1" si="139"/>
        <v>-565612.3082960858</v>
      </c>
      <c r="CD126" s="709">
        <f t="shared" ca="1" si="139"/>
        <v>-574776.69063686871</v>
      </c>
      <c r="CE126" s="709">
        <f t="shared" ca="1" si="139"/>
        <v>-575765.0205750172</v>
      </c>
      <c r="CF126" s="709">
        <f t="shared" ca="1" si="139"/>
        <v>-584687.9493351425</v>
      </c>
      <c r="CG126" s="709">
        <f t="shared" ca="1" si="139"/>
        <v>-12579972.849146014</v>
      </c>
      <c r="CH126" s="709">
        <f t="shared" si="139"/>
        <v>0</v>
      </c>
      <c r="CI126" s="709">
        <f t="shared" si="139"/>
        <v>0</v>
      </c>
      <c r="CJ126" s="709">
        <f t="shared" si="139"/>
        <v>0</v>
      </c>
      <c r="CK126" s="709">
        <f t="shared" si="139"/>
        <v>0</v>
      </c>
      <c r="CL126" s="709">
        <f t="shared" si="139"/>
        <v>0</v>
      </c>
      <c r="CM126" s="709">
        <f t="shared" si="139"/>
        <v>0</v>
      </c>
      <c r="CN126" s="709">
        <f t="shared" si="139"/>
        <v>0</v>
      </c>
      <c r="CO126" s="709">
        <f t="shared" si="139"/>
        <v>0</v>
      </c>
      <c r="CP126" s="709">
        <f t="shared" si="139"/>
        <v>0</v>
      </c>
      <c r="CQ126" s="709">
        <f t="shared" si="139"/>
        <v>0</v>
      </c>
      <c r="CR126" s="709">
        <f t="shared" si="139"/>
        <v>0</v>
      </c>
      <c r="CS126" s="709">
        <f t="shared" si="139"/>
        <v>0</v>
      </c>
      <c r="CT126" s="709">
        <f t="shared" si="139"/>
        <v>0</v>
      </c>
      <c r="CU126" s="709">
        <f t="shared" si="139"/>
        <v>0</v>
      </c>
      <c r="CV126" s="709">
        <f t="shared" si="139"/>
        <v>0</v>
      </c>
      <c r="CW126" s="709">
        <f t="shared" si="139"/>
        <v>0</v>
      </c>
      <c r="CX126" s="709">
        <f t="shared" si="139"/>
        <v>0</v>
      </c>
      <c r="CY126" s="709">
        <f t="shared" si="139"/>
        <v>0</v>
      </c>
      <c r="CZ126" s="709">
        <f t="shared" si="139"/>
        <v>0</v>
      </c>
      <c r="DA126" s="709">
        <f t="shared" si="139"/>
        <v>0</v>
      </c>
      <c r="DB126" s="709">
        <f t="shared" si="139"/>
        <v>0</v>
      </c>
      <c r="DC126" s="709">
        <f t="shared" si="139"/>
        <v>0</v>
      </c>
      <c r="DD126" s="709">
        <f t="shared" si="139"/>
        <v>0</v>
      </c>
      <c r="DE126" s="709">
        <f t="shared" si="139"/>
        <v>0</v>
      </c>
      <c r="DF126" s="709">
        <f t="shared" si="139"/>
        <v>0</v>
      </c>
      <c r="DG126" s="709">
        <f t="shared" si="139"/>
        <v>0</v>
      </c>
      <c r="DH126" s="709">
        <f t="shared" si="139"/>
        <v>0</v>
      </c>
      <c r="DI126" s="709">
        <f t="shared" si="139"/>
        <v>0</v>
      </c>
      <c r="DJ126" s="709">
        <f t="shared" si="139"/>
        <v>0</v>
      </c>
      <c r="DK126" s="709">
        <f t="shared" si="139"/>
        <v>0</v>
      </c>
      <c r="DL126" s="709">
        <f t="shared" si="139"/>
        <v>0</v>
      </c>
      <c r="DM126" s="709">
        <f t="shared" si="139"/>
        <v>0</v>
      </c>
      <c r="DN126" s="709">
        <f t="shared" si="139"/>
        <v>0</v>
      </c>
      <c r="DO126" s="709">
        <f t="shared" si="139"/>
        <v>0</v>
      </c>
      <c r="DP126" s="709">
        <f t="shared" si="139"/>
        <v>0</v>
      </c>
      <c r="DQ126" s="709">
        <f t="shared" si="139"/>
        <v>0</v>
      </c>
      <c r="DR126" s="709">
        <f t="shared" si="139"/>
        <v>0</v>
      </c>
      <c r="DS126" s="709">
        <f t="shared" si="139"/>
        <v>0</v>
      </c>
      <c r="DT126" s="709">
        <f t="shared" si="139"/>
        <v>0</v>
      </c>
      <c r="DU126" s="709">
        <f t="shared" si="139"/>
        <v>0</v>
      </c>
      <c r="DV126" s="709">
        <f t="shared" si="139"/>
        <v>0</v>
      </c>
      <c r="DW126" s="709">
        <f t="shared" si="139"/>
        <v>0</v>
      </c>
      <c r="DX126" s="709">
        <f t="shared" si="139"/>
        <v>0</v>
      </c>
      <c r="DY126" s="709">
        <f t="shared" si="139"/>
        <v>0</v>
      </c>
      <c r="DZ126" s="709">
        <f t="shared" si="139"/>
        <v>0</v>
      </c>
      <c r="EA126" s="709">
        <f t="shared" si="139"/>
        <v>0</v>
      </c>
      <c r="EB126" s="709">
        <f t="shared" si="139"/>
        <v>0</v>
      </c>
      <c r="EC126" s="709">
        <f t="shared" si="139"/>
        <v>0</v>
      </c>
      <c r="ED126" s="709">
        <f t="shared" si="139"/>
        <v>0</v>
      </c>
      <c r="EE126" s="709">
        <f t="shared" ref="EE126:GP126" si="140">-IF(EE118&gt;0,MIN(SUM(EE122:EE124),EE118+EE124),0)</f>
        <v>0</v>
      </c>
      <c r="EF126" s="709">
        <f t="shared" si="140"/>
        <v>0</v>
      </c>
      <c r="EG126" s="709">
        <f t="shared" si="140"/>
        <v>0</v>
      </c>
      <c r="EH126" s="709">
        <f t="shared" si="140"/>
        <v>0</v>
      </c>
      <c r="EI126" s="709">
        <f t="shared" si="140"/>
        <v>0</v>
      </c>
      <c r="EJ126" s="709">
        <f t="shared" si="140"/>
        <v>0</v>
      </c>
      <c r="EK126" s="709">
        <f t="shared" si="140"/>
        <v>0</v>
      </c>
      <c r="EL126" s="709">
        <f t="shared" si="140"/>
        <v>0</v>
      </c>
      <c r="EM126" s="709">
        <f t="shared" si="140"/>
        <v>0</v>
      </c>
      <c r="EN126" s="709">
        <f t="shared" si="140"/>
        <v>0</v>
      </c>
      <c r="EO126" s="709">
        <f t="shared" si="140"/>
        <v>0</v>
      </c>
      <c r="EP126" s="709">
        <f t="shared" si="140"/>
        <v>0</v>
      </c>
      <c r="EQ126" s="709">
        <f t="shared" si="140"/>
        <v>0</v>
      </c>
      <c r="ER126" s="709">
        <f t="shared" si="140"/>
        <v>0</v>
      </c>
      <c r="ES126" s="709">
        <f t="shared" si="140"/>
        <v>0</v>
      </c>
      <c r="ET126" s="709">
        <f t="shared" si="140"/>
        <v>0</v>
      </c>
      <c r="EU126" s="709">
        <f t="shared" si="140"/>
        <v>0</v>
      </c>
      <c r="EV126" s="709">
        <f t="shared" si="140"/>
        <v>0</v>
      </c>
      <c r="EW126" s="709">
        <f t="shared" si="140"/>
        <v>0</v>
      </c>
      <c r="EX126" s="709">
        <f t="shared" si="140"/>
        <v>0</v>
      </c>
      <c r="EY126" s="709">
        <f t="shared" si="140"/>
        <v>0</v>
      </c>
      <c r="EZ126" s="709">
        <f t="shared" si="140"/>
        <v>0</v>
      </c>
      <c r="FA126" s="709">
        <f t="shared" si="140"/>
        <v>0</v>
      </c>
      <c r="FB126" s="709">
        <f t="shared" si="140"/>
        <v>0</v>
      </c>
      <c r="FC126" s="709">
        <f t="shared" si="140"/>
        <v>0</v>
      </c>
      <c r="FD126" s="709">
        <f t="shared" si="140"/>
        <v>0</v>
      </c>
      <c r="FE126" s="709">
        <f t="shared" si="140"/>
        <v>0</v>
      </c>
      <c r="FF126" s="709">
        <f t="shared" si="140"/>
        <v>0</v>
      </c>
      <c r="FG126" s="709">
        <f t="shared" si="140"/>
        <v>0</v>
      </c>
      <c r="FH126" s="709">
        <f t="shared" si="140"/>
        <v>0</v>
      </c>
      <c r="FI126" s="709">
        <f t="shared" si="140"/>
        <v>0</v>
      </c>
      <c r="FJ126" s="709">
        <f t="shared" si="140"/>
        <v>0</v>
      </c>
      <c r="FK126" s="709">
        <f t="shared" si="140"/>
        <v>0</v>
      </c>
      <c r="FL126" s="709">
        <f t="shared" si="140"/>
        <v>0</v>
      </c>
      <c r="FM126" s="709">
        <f t="shared" si="140"/>
        <v>0</v>
      </c>
      <c r="FN126" s="709">
        <f t="shared" si="140"/>
        <v>0</v>
      </c>
      <c r="FO126" s="709">
        <f t="shared" si="140"/>
        <v>0</v>
      </c>
      <c r="FP126" s="709">
        <f t="shared" si="140"/>
        <v>0</v>
      </c>
      <c r="FQ126" s="709">
        <f t="shared" si="140"/>
        <v>0</v>
      </c>
      <c r="FR126" s="709">
        <f t="shared" si="140"/>
        <v>0</v>
      </c>
      <c r="FS126" s="709">
        <f t="shared" si="140"/>
        <v>0</v>
      </c>
      <c r="FT126" s="709">
        <f t="shared" si="140"/>
        <v>0</v>
      </c>
      <c r="FU126" s="709">
        <f t="shared" si="140"/>
        <v>0</v>
      </c>
      <c r="FV126" s="709">
        <f t="shared" si="140"/>
        <v>0</v>
      </c>
      <c r="FW126" s="709">
        <f t="shared" si="140"/>
        <v>0</v>
      </c>
      <c r="FX126" s="709">
        <f t="shared" si="140"/>
        <v>0</v>
      </c>
      <c r="FY126" s="709">
        <f t="shared" si="140"/>
        <v>0</v>
      </c>
      <c r="FZ126" s="709">
        <f t="shared" si="140"/>
        <v>0</v>
      </c>
      <c r="GA126" s="709">
        <f t="shared" si="140"/>
        <v>0</v>
      </c>
      <c r="GB126" s="709">
        <f t="shared" si="140"/>
        <v>0</v>
      </c>
      <c r="GC126" s="709">
        <f t="shared" si="140"/>
        <v>0</v>
      </c>
      <c r="GD126" s="709">
        <f t="shared" si="140"/>
        <v>0</v>
      </c>
      <c r="GE126" s="709">
        <f t="shared" si="140"/>
        <v>0</v>
      </c>
      <c r="GF126" s="709">
        <f t="shared" si="140"/>
        <v>0</v>
      </c>
      <c r="GG126" s="709">
        <f t="shared" si="140"/>
        <v>0</v>
      </c>
      <c r="GH126" s="709">
        <f t="shared" si="140"/>
        <v>0</v>
      </c>
      <c r="GI126" s="709">
        <f t="shared" si="140"/>
        <v>0</v>
      </c>
      <c r="GJ126" s="709">
        <f t="shared" si="140"/>
        <v>0</v>
      </c>
      <c r="GK126" s="709">
        <f t="shared" si="140"/>
        <v>0</v>
      </c>
      <c r="GL126" s="709">
        <f t="shared" si="140"/>
        <v>0</v>
      </c>
      <c r="GM126" s="709">
        <f t="shared" si="140"/>
        <v>0</v>
      </c>
      <c r="GN126" s="709">
        <f t="shared" si="140"/>
        <v>0</v>
      </c>
      <c r="GO126" s="709">
        <f t="shared" si="140"/>
        <v>0</v>
      </c>
      <c r="GP126" s="709">
        <f t="shared" si="140"/>
        <v>0</v>
      </c>
      <c r="GQ126" s="709">
        <f t="shared" ref="GQ126:IL126" si="141">-IF(GQ118&gt;0,MIN(SUM(GQ122:GQ124),GQ118+GQ124),0)</f>
        <v>0</v>
      </c>
      <c r="GR126" s="709">
        <f t="shared" si="141"/>
        <v>0</v>
      </c>
      <c r="GS126" s="709">
        <f t="shared" si="141"/>
        <v>0</v>
      </c>
      <c r="GT126" s="709">
        <f t="shared" si="141"/>
        <v>0</v>
      </c>
      <c r="GU126" s="709">
        <f t="shared" si="141"/>
        <v>0</v>
      </c>
      <c r="GV126" s="709">
        <f t="shared" si="141"/>
        <v>0</v>
      </c>
      <c r="GW126" s="709">
        <f t="shared" si="141"/>
        <v>0</v>
      </c>
      <c r="GX126" s="709">
        <f t="shared" si="141"/>
        <v>0</v>
      </c>
      <c r="GY126" s="709">
        <f t="shared" si="141"/>
        <v>0</v>
      </c>
      <c r="GZ126" s="709">
        <f t="shared" si="141"/>
        <v>0</v>
      </c>
      <c r="HA126" s="709">
        <f t="shared" si="141"/>
        <v>0</v>
      </c>
      <c r="HB126" s="709">
        <f t="shared" si="141"/>
        <v>0</v>
      </c>
      <c r="HC126" s="709">
        <f t="shared" si="141"/>
        <v>0</v>
      </c>
      <c r="HD126" s="709">
        <f t="shared" si="141"/>
        <v>0</v>
      </c>
      <c r="HE126" s="709">
        <f t="shared" si="141"/>
        <v>0</v>
      </c>
      <c r="HF126" s="709">
        <f t="shared" si="141"/>
        <v>0</v>
      </c>
      <c r="HG126" s="709">
        <f t="shared" si="141"/>
        <v>0</v>
      </c>
      <c r="HH126" s="709">
        <f t="shared" si="141"/>
        <v>0</v>
      </c>
      <c r="HI126" s="709">
        <f t="shared" si="141"/>
        <v>0</v>
      </c>
      <c r="HJ126" s="709">
        <f t="shared" si="141"/>
        <v>0</v>
      </c>
      <c r="HK126" s="709">
        <f t="shared" si="141"/>
        <v>0</v>
      </c>
      <c r="HL126" s="709">
        <f t="shared" si="141"/>
        <v>0</v>
      </c>
      <c r="HM126" s="709">
        <f t="shared" si="141"/>
        <v>0</v>
      </c>
      <c r="HN126" s="709">
        <f t="shared" si="141"/>
        <v>0</v>
      </c>
      <c r="HO126" s="709">
        <f t="shared" si="141"/>
        <v>0</v>
      </c>
      <c r="HP126" s="709">
        <f t="shared" si="141"/>
        <v>0</v>
      </c>
      <c r="HQ126" s="709">
        <f t="shared" si="141"/>
        <v>0</v>
      </c>
      <c r="HR126" s="709">
        <f t="shared" si="141"/>
        <v>0</v>
      </c>
      <c r="HS126" s="709">
        <f t="shared" si="141"/>
        <v>0</v>
      </c>
      <c r="HT126" s="709">
        <f t="shared" si="141"/>
        <v>0</v>
      </c>
      <c r="HU126" s="709">
        <f t="shared" si="141"/>
        <v>0</v>
      </c>
      <c r="HV126" s="709">
        <f t="shared" si="141"/>
        <v>0</v>
      </c>
      <c r="HW126" s="709">
        <f t="shared" si="141"/>
        <v>0</v>
      </c>
      <c r="HX126" s="709">
        <f t="shared" si="141"/>
        <v>0</v>
      </c>
      <c r="HY126" s="709">
        <f t="shared" si="141"/>
        <v>0</v>
      </c>
      <c r="HZ126" s="709">
        <f t="shared" si="141"/>
        <v>0</v>
      </c>
      <c r="IA126" s="709">
        <f t="shared" si="141"/>
        <v>0</v>
      </c>
      <c r="IB126" s="709">
        <f t="shared" si="141"/>
        <v>0</v>
      </c>
      <c r="IC126" s="709">
        <f t="shared" si="141"/>
        <v>0</v>
      </c>
      <c r="ID126" s="709">
        <f t="shared" si="141"/>
        <v>0</v>
      </c>
      <c r="IE126" s="709">
        <f t="shared" si="141"/>
        <v>0</v>
      </c>
      <c r="IF126" s="709">
        <f t="shared" si="141"/>
        <v>0</v>
      </c>
      <c r="IG126" s="709">
        <f t="shared" si="141"/>
        <v>0</v>
      </c>
      <c r="IH126" s="709">
        <f t="shared" si="141"/>
        <v>0</v>
      </c>
      <c r="II126" s="709">
        <f t="shared" si="141"/>
        <v>0</v>
      </c>
      <c r="IJ126" s="709">
        <f t="shared" si="141"/>
        <v>0</v>
      </c>
      <c r="IK126" s="709">
        <f t="shared" si="141"/>
        <v>0</v>
      </c>
      <c r="IL126" s="709">
        <f t="shared" si="141"/>
        <v>0</v>
      </c>
    </row>
    <row r="127" spans="1:247" s="809" customFormat="1">
      <c r="B127" s="809" t="s">
        <v>716</v>
      </c>
      <c r="D127" s="810"/>
      <c r="E127" s="1665">
        <f t="shared" ref="E127:BP127" ca="1" si="142">SUM(E122:E126)</f>
        <v>0</v>
      </c>
      <c r="F127" s="1665">
        <f t="shared" si="142"/>
        <v>0</v>
      </c>
      <c r="G127" s="1665">
        <f t="shared" ca="1" si="142"/>
        <v>33504679.17981638</v>
      </c>
      <c r="H127" s="1665">
        <f t="shared" ca="1" si="142"/>
        <v>40096334.609845392</v>
      </c>
      <c r="I127" s="1665">
        <f t="shared" ca="1" si="142"/>
        <v>44004589.235363841</v>
      </c>
      <c r="J127" s="1665">
        <f t="shared" ca="1" si="142"/>
        <v>48139133.582052521</v>
      </c>
      <c r="K127" s="1665">
        <f t="shared" ca="1" si="142"/>
        <v>52500362.612855412</v>
      </c>
      <c r="L127" s="1665">
        <f t="shared" ca="1" si="142"/>
        <v>57013011.735277668</v>
      </c>
      <c r="M127" s="1665">
        <f t="shared" ca="1" si="142"/>
        <v>61778064.977880307</v>
      </c>
      <c r="N127" s="1665">
        <f t="shared" ca="1" si="142"/>
        <v>66962580.365671493</v>
      </c>
      <c r="O127" s="1665">
        <f t="shared" ca="1" si="142"/>
        <v>72369948.642325252</v>
      </c>
      <c r="P127" s="1665">
        <f t="shared" ca="1" si="142"/>
        <v>78040359.373725712</v>
      </c>
      <c r="Q127" s="1665">
        <f t="shared" ca="1" si="142"/>
        <v>80119251.112556323</v>
      </c>
      <c r="R127" s="1665">
        <f t="shared" ca="1" si="142"/>
        <v>80832540.79292883</v>
      </c>
      <c r="S127" s="1665">
        <f t="shared" ca="1" si="142"/>
        <v>81552180.78438215</v>
      </c>
      <c r="T127" s="1665">
        <f t="shared" ca="1" si="142"/>
        <v>82207683.439989179</v>
      </c>
      <c r="U127" s="1665">
        <f t="shared" ca="1" si="142"/>
        <v>82939566.120254084</v>
      </c>
      <c r="V127" s="1665">
        <f t="shared" ca="1" si="142"/>
        <v>83654043.038499981</v>
      </c>
      <c r="W127" s="1665">
        <f t="shared" ca="1" si="142"/>
        <v>84398802.441417664</v>
      </c>
      <c r="X127" s="1665">
        <f t="shared" ca="1" si="142"/>
        <v>85125849.845844135</v>
      </c>
      <c r="Y127" s="1665">
        <f t="shared" ca="1" si="142"/>
        <v>85883712.524099559</v>
      </c>
      <c r="Z127" s="1665">
        <f t="shared" ca="1" si="142"/>
        <v>86648322.340153098</v>
      </c>
      <c r="AA127" s="1665">
        <f t="shared" ca="1" si="142"/>
        <v>87394748.071715385</v>
      </c>
      <c r="AB127" s="1665">
        <f t="shared" ca="1" si="142"/>
        <v>88172810.410699725</v>
      </c>
      <c r="AC127" s="1665">
        <f t="shared" ca="1" si="142"/>
        <v>88932368.734937593</v>
      </c>
      <c r="AD127" s="1665">
        <f t="shared" ca="1" si="142"/>
        <v>89724120.280151084</v>
      </c>
      <c r="AE127" s="1665">
        <f t="shared" ca="1" si="142"/>
        <v>90522920.670664266</v>
      </c>
      <c r="AF127" s="1665">
        <f t="shared" ca="1" si="142"/>
        <v>91250528.618388057</v>
      </c>
      <c r="AG127" s="1665">
        <f t="shared" ca="1" si="142"/>
        <v>92062918.393482089</v>
      </c>
      <c r="AH127" s="1665">
        <f t="shared" ca="1" si="142"/>
        <v>92855987.772735029</v>
      </c>
      <c r="AI127" s="1665">
        <f t="shared" ca="1" si="142"/>
        <v>93682670.709973663</v>
      </c>
      <c r="AJ127" s="1665">
        <f t="shared" ca="1" si="142"/>
        <v>94489693.32888703</v>
      </c>
      <c r="AK127" s="1665">
        <f t="shared" ca="1" si="142"/>
        <v>95330920.90175055</v>
      </c>
      <c r="AL127" s="1665">
        <f t="shared" ca="1" si="142"/>
        <v>95794186.890990511</v>
      </c>
      <c r="AM127" s="1665">
        <f t="shared" ca="1" si="142"/>
        <v>96275447.817973435</v>
      </c>
      <c r="AN127" s="1665">
        <f t="shared" ca="1" si="142"/>
        <v>96796248.075486764</v>
      </c>
      <c r="AO127" s="1665">
        <f t="shared" ca="1" si="142"/>
        <v>97295443.453655273</v>
      </c>
      <c r="AP127" s="1665">
        <f t="shared" ca="1" si="142"/>
        <v>97829656.476204216</v>
      </c>
      <c r="AQ127" s="1665">
        <f t="shared" ca="1" si="142"/>
        <v>98371247.232027322</v>
      </c>
      <c r="AR127" s="1665">
        <f t="shared" ca="1" si="142"/>
        <v>98835077.744232967</v>
      </c>
      <c r="AS127" s="1665">
        <f t="shared" ca="1" si="142"/>
        <v>99390684.191621423</v>
      </c>
      <c r="AT127" s="1665">
        <f t="shared" ca="1" si="142"/>
        <v>99924987.593276933</v>
      </c>
      <c r="AU127" s="1665">
        <f t="shared" ca="1" si="142"/>
        <v>100495182.37083459</v>
      </c>
      <c r="AV127" s="1665">
        <f t="shared" ca="1" si="142"/>
        <v>101043689.61798699</v>
      </c>
      <c r="AW127" s="1665">
        <f t="shared" ca="1" si="142"/>
        <v>28644598.541386381</v>
      </c>
      <c r="AX127" s="1665">
        <f t="shared" ca="1" si="142"/>
        <v>28298370.953862142</v>
      </c>
      <c r="AY127" s="1665">
        <f t="shared" ca="1" si="142"/>
        <v>27940899.078473765</v>
      </c>
      <c r="AZ127" s="1665">
        <f t="shared" ca="1" si="142"/>
        <v>27588406.560136907</v>
      </c>
      <c r="BA127" s="1665">
        <f t="shared" ca="1" si="142"/>
        <v>27224818.747617181</v>
      </c>
      <c r="BB127" s="1665">
        <f t="shared" ca="1" si="142"/>
        <v>26865951.073456656</v>
      </c>
      <c r="BC127" s="1665">
        <f t="shared" ca="1" si="142"/>
        <v>26503888.454198129</v>
      </c>
      <c r="BD127" s="1665">
        <f t="shared" ca="1" si="142"/>
        <v>26115676.079637121</v>
      </c>
      <c r="BE127" s="1665">
        <f t="shared" ca="1" si="142"/>
        <v>25754468.36665938</v>
      </c>
      <c r="BF127" s="1665">
        <f t="shared" ca="1" si="142"/>
        <v>25375082.22566963</v>
      </c>
      <c r="BG127" s="1665">
        <f t="shared" ca="1" si="142"/>
        <v>24999746.624585282</v>
      </c>
      <c r="BH127" s="1665">
        <f t="shared" ca="1" si="142"/>
        <v>24613858.987510677</v>
      </c>
      <c r="BI127" s="1665">
        <f t="shared" ca="1" si="142"/>
        <v>24231746.330067232</v>
      </c>
      <c r="BJ127" s="1665">
        <f t="shared" ca="1" si="142"/>
        <v>23798554.40974066</v>
      </c>
      <c r="BK127" s="1665">
        <f t="shared" ca="1" si="142"/>
        <v>23354641.817668501</v>
      </c>
      <c r="BL127" s="1665">
        <f t="shared" ca="1" si="142"/>
        <v>22913641.167372357</v>
      </c>
      <c r="BM127" s="1665">
        <f t="shared" ca="1" si="142"/>
        <v>22462105.55391369</v>
      </c>
      <c r="BN127" s="1665">
        <f t="shared" ca="1" si="142"/>
        <v>22013158.787079338</v>
      </c>
      <c r="BO127" s="1665">
        <f t="shared" ca="1" si="142"/>
        <v>21560215.114490464</v>
      </c>
      <c r="BP127" s="1665">
        <f t="shared" ca="1" si="142"/>
        <v>21084588.957389321</v>
      </c>
      <c r="BQ127" s="1665">
        <f t="shared" ref="BQ127:EB127" ca="1" si="143">SUM(BQ122:BQ126)</f>
        <v>20623378.366827231</v>
      </c>
      <c r="BR127" s="1665">
        <f t="shared" ca="1" si="143"/>
        <v>20152113.449439798</v>
      </c>
      <c r="BS127" s="1665">
        <f t="shared" ca="1" si="143"/>
        <v>19682601.169236522</v>
      </c>
      <c r="BT127" s="1665">
        <f t="shared" ca="1" si="143"/>
        <v>19203231.994444173</v>
      </c>
      <c r="BU127" s="1665">
        <f t="shared" ca="1" si="143"/>
        <v>18725271.964912906</v>
      </c>
      <c r="BV127" s="1665">
        <f t="shared" ca="1" si="143"/>
        <v>18193886.282196265</v>
      </c>
      <c r="BW127" s="1665">
        <f t="shared" ca="1" si="143"/>
        <v>17652522.233537897</v>
      </c>
      <c r="BX127" s="1665">
        <f t="shared" ca="1" si="143"/>
        <v>17111586.020800237</v>
      </c>
      <c r="BY127" s="1665">
        <f t="shared" ca="1" si="143"/>
        <v>16560898.57449764</v>
      </c>
      <c r="BZ127" s="1665">
        <f t="shared" ca="1" si="143"/>
        <v>16010243.799990721</v>
      </c>
      <c r="CA127" s="1665">
        <f t="shared" ca="1" si="143"/>
        <v>15454686.628586061</v>
      </c>
      <c r="CB127" s="1665">
        <f t="shared" ca="1" si="143"/>
        <v>14880814.817989128</v>
      </c>
      <c r="CC127" s="1665">
        <f t="shared" ca="1" si="143"/>
        <v>14315202.50969304</v>
      </c>
      <c r="CD127" s="1665">
        <f t="shared" ca="1" si="143"/>
        <v>13740425.819056168</v>
      </c>
      <c r="CE127" s="1665">
        <f t="shared" ca="1" si="143"/>
        <v>13164660.798481151</v>
      </c>
      <c r="CF127" s="1665">
        <f t="shared" ca="1" si="143"/>
        <v>12579972.849146012</v>
      </c>
      <c r="CG127" s="1665">
        <f t="shared" ca="1" si="143"/>
        <v>0</v>
      </c>
      <c r="CH127" s="1665">
        <f t="shared" ca="1" si="143"/>
        <v>0</v>
      </c>
      <c r="CI127" s="1665">
        <f t="shared" ca="1" si="143"/>
        <v>0</v>
      </c>
      <c r="CJ127" s="1665">
        <f t="shared" ca="1" si="143"/>
        <v>0</v>
      </c>
      <c r="CK127" s="1665">
        <f t="shared" ca="1" si="143"/>
        <v>0</v>
      </c>
      <c r="CL127" s="1665">
        <f t="shared" ca="1" si="143"/>
        <v>0</v>
      </c>
      <c r="CM127" s="1665">
        <f t="shared" ca="1" si="143"/>
        <v>0</v>
      </c>
      <c r="CN127" s="1665">
        <f t="shared" ca="1" si="143"/>
        <v>0</v>
      </c>
      <c r="CO127" s="1665">
        <f t="shared" ca="1" si="143"/>
        <v>0</v>
      </c>
      <c r="CP127" s="1665">
        <f t="shared" ca="1" si="143"/>
        <v>0</v>
      </c>
      <c r="CQ127" s="1665">
        <f t="shared" ca="1" si="143"/>
        <v>0</v>
      </c>
      <c r="CR127" s="1665">
        <f t="shared" ca="1" si="143"/>
        <v>0</v>
      </c>
      <c r="CS127" s="1665">
        <f t="shared" ca="1" si="143"/>
        <v>0</v>
      </c>
      <c r="CT127" s="1665">
        <f t="shared" ca="1" si="143"/>
        <v>0</v>
      </c>
      <c r="CU127" s="1665">
        <f t="shared" ca="1" si="143"/>
        <v>0</v>
      </c>
      <c r="CV127" s="1665">
        <f t="shared" ca="1" si="143"/>
        <v>0</v>
      </c>
      <c r="CW127" s="1665">
        <f t="shared" ca="1" si="143"/>
        <v>0</v>
      </c>
      <c r="CX127" s="1665">
        <f t="shared" ca="1" si="143"/>
        <v>0</v>
      </c>
      <c r="CY127" s="1665">
        <f t="shared" ca="1" si="143"/>
        <v>0</v>
      </c>
      <c r="CZ127" s="1665">
        <f t="shared" ca="1" si="143"/>
        <v>0</v>
      </c>
      <c r="DA127" s="1665">
        <f t="shared" ca="1" si="143"/>
        <v>0</v>
      </c>
      <c r="DB127" s="1665">
        <f t="shared" ca="1" si="143"/>
        <v>0</v>
      </c>
      <c r="DC127" s="1665">
        <f t="shared" ca="1" si="143"/>
        <v>0</v>
      </c>
      <c r="DD127" s="1665">
        <f t="shared" ca="1" si="143"/>
        <v>0</v>
      </c>
      <c r="DE127" s="1665">
        <f t="shared" ca="1" si="143"/>
        <v>0</v>
      </c>
      <c r="DF127" s="1665">
        <f t="shared" ca="1" si="143"/>
        <v>0</v>
      </c>
      <c r="DG127" s="1665">
        <f t="shared" ca="1" si="143"/>
        <v>0</v>
      </c>
      <c r="DH127" s="1665">
        <f t="shared" ca="1" si="143"/>
        <v>0</v>
      </c>
      <c r="DI127" s="1665">
        <f t="shared" ca="1" si="143"/>
        <v>0</v>
      </c>
      <c r="DJ127" s="1665">
        <f t="shared" ca="1" si="143"/>
        <v>0</v>
      </c>
      <c r="DK127" s="1665">
        <f t="shared" ca="1" si="143"/>
        <v>0</v>
      </c>
      <c r="DL127" s="1665">
        <f t="shared" ca="1" si="143"/>
        <v>0</v>
      </c>
      <c r="DM127" s="1665">
        <f t="shared" ca="1" si="143"/>
        <v>0</v>
      </c>
      <c r="DN127" s="1665">
        <f t="shared" ca="1" si="143"/>
        <v>0</v>
      </c>
      <c r="DO127" s="1665">
        <f t="shared" ca="1" si="143"/>
        <v>0</v>
      </c>
      <c r="DP127" s="1665">
        <f t="shared" ca="1" si="143"/>
        <v>0</v>
      </c>
      <c r="DQ127" s="1665">
        <f t="shared" ca="1" si="143"/>
        <v>0</v>
      </c>
      <c r="DR127" s="1665">
        <f t="shared" ca="1" si="143"/>
        <v>0</v>
      </c>
      <c r="DS127" s="1665">
        <f t="shared" ca="1" si="143"/>
        <v>0</v>
      </c>
      <c r="DT127" s="1665">
        <f t="shared" ca="1" si="143"/>
        <v>0</v>
      </c>
      <c r="DU127" s="1665">
        <f t="shared" ca="1" si="143"/>
        <v>0</v>
      </c>
      <c r="DV127" s="1665">
        <f t="shared" ca="1" si="143"/>
        <v>0</v>
      </c>
      <c r="DW127" s="1665">
        <f t="shared" ca="1" si="143"/>
        <v>0</v>
      </c>
      <c r="DX127" s="1665">
        <f t="shared" ca="1" si="143"/>
        <v>0</v>
      </c>
      <c r="DY127" s="1665">
        <f t="shared" ca="1" si="143"/>
        <v>0</v>
      </c>
      <c r="DZ127" s="1665">
        <f t="shared" ca="1" si="143"/>
        <v>0</v>
      </c>
      <c r="EA127" s="1665">
        <f t="shared" ca="1" si="143"/>
        <v>0</v>
      </c>
      <c r="EB127" s="1665">
        <f t="shared" ca="1" si="143"/>
        <v>0</v>
      </c>
      <c r="EC127" s="1665">
        <f t="shared" ref="EC127:GN127" ca="1" si="144">SUM(EC122:EC126)</f>
        <v>0</v>
      </c>
      <c r="ED127" s="1665">
        <f t="shared" ca="1" si="144"/>
        <v>0</v>
      </c>
      <c r="EE127" s="1665">
        <f t="shared" ca="1" si="144"/>
        <v>0</v>
      </c>
      <c r="EF127" s="1665">
        <f t="shared" ca="1" si="144"/>
        <v>0</v>
      </c>
      <c r="EG127" s="1665">
        <f t="shared" ca="1" si="144"/>
        <v>0</v>
      </c>
      <c r="EH127" s="1665">
        <f t="shared" ca="1" si="144"/>
        <v>0</v>
      </c>
      <c r="EI127" s="1665">
        <f t="shared" ca="1" si="144"/>
        <v>0</v>
      </c>
      <c r="EJ127" s="1665">
        <f t="shared" ca="1" si="144"/>
        <v>0</v>
      </c>
      <c r="EK127" s="1665">
        <f t="shared" ca="1" si="144"/>
        <v>0</v>
      </c>
      <c r="EL127" s="1665">
        <f t="shared" ca="1" si="144"/>
        <v>0</v>
      </c>
      <c r="EM127" s="1665">
        <f t="shared" ca="1" si="144"/>
        <v>0</v>
      </c>
      <c r="EN127" s="1665">
        <f t="shared" ca="1" si="144"/>
        <v>0</v>
      </c>
      <c r="EO127" s="1665">
        <f t="shared" ca="1" si="144"/>
        <v>0</v>
      </c>
      <c r="EP127" s="1665">
        <f t="shared" ca="1" si="144"/>
        <v>0</v>
      </c>
      <c r="EQ127" s="1665">
        <f t="shared" ca="1" si="144"/>
        <v>0</v>
      </c>
      <c r="ER127" s="1665">
        <f t="shared" ca="1" si="144"/>
        <v>0</v>
      </c>
      <c r="ES127" s="1665">
        <f t="shared" ca="1" si="144"/>
        <v>0</v>
      </c>
      <c r="ET127" s="1665">
        <f t="shared" ca="1" si="144"/>
        <v>0</v>
      </c>
      <c r="EU127" s="1665">
        <f t="shared" ca="1" si="144"/>
        <v>0</v>
      </c>
      <c r="EV127" s="1665">
        <f t="shared" ca="1" si="144"/>
        <v>0</v>
      </c>
      <c r="EW127" s="1665">
        <f t="shared" ca="1" si="144"/>
        <v>0</v>
      </c>
      <c r="EX127" s="1665">
        <f t="shared" ca="1" si="144"/>
        <v>0</v>
      </c>
      <c r="EY127" s="1665">
        <f t="shared" ca="1" si="144"/>
        <v>0</v>
      </c>
      <c r="EZ127" s="1665">
        <f t="shared" ca="1" si="144"/>
        <v>0</v>
      </c>
      <c r="FA127" s="1665">
        <f t="shared" ca="1" si="144"/>
        <v>0</v>
      </c>
      <c r="FB127" s="1665">
        <f t="shared" ca="1" si="144"/>
        <v>0</v>
      </c>
      <c r="FC127" s="1665">
        <f t="shared" ca="1" si="144"/>
        <v>0</v>
      </c>
      <c r="FD127" s="1665">
        <f t="shared" ca="1" si="144"/>
        <v>0</v>
      </c>
      <c r="FE127" s="1665">
        <f t="shared" ca="1" si="144"/>
        <v>0</v>
      </c>
      <c r="FF127" s="1665">
        <f t="shared" ca="1" si="144"/>
        <v>0</v>
      </c>
      <c r="FG127" s="1665">
        <f t="shared" ca="1" si="144"/>
        <v>0</v>
      </c>
      <c r="FH127" s="1665">
        <f t="shared" ca="1" si="144"/>
        <v>0</v>
      </c>
      <c r="FI127" s="1665">
        <f t="shared" ca="1" si="144"/>
        <v>0</v>
      </c>
      <c r="FJ127" s="1665">
        <f t="shared" ca="1" si="144"/>
        <v>0</v>
      </c>
      <c r="FK127" s="1665">
        <f t="shared" ca="1" si="144"/>
        <v>0</v>
      </c>
      <c r="FL127" s="1665">
        <f t="shared" ca="1" si="144"/>
        <v>0</v>
      </c>
      <c r="FM127" s="1665">
        <f t="shared" ca="1" si="144"/>
        <v>0</v>
      </c>
      <c r="FN127" s="1665">
        <f t="shared" ca="1" si="144"/>
        <v>0</v>
      </c>
      <c r="FO127" s="1665">
        <f t="shared" ca="1" si="144"/>
        <v>0</v>
      </c>
      <c r="FP127" s="1665">
        <f t="shared" ca="1" si="144"/>
        <v>0</v>
      </c>
      <c r="FQ127" s="1665">
        <f t="shared" ca="1" si="144"/>
        <v>0</v>
      </c>
      <c r="FR127" s="1665">
        <f t="shared" ca="1" si="144"/>
        <v>0</v>
      </c>
      <c r="FS127" s="1665">
        <f t="shared" ca="1" si="144"/>
        <v>0</v>
      </c>
      <c r="FT127" s="1665">
        <f t="shared" ca="1" si="144"/>
        <v>0</v>
      </c>
      <c r="FU127" s="1665">
        <f t="shared" ca="1" si="144"/>
        <v>0</v>
      </c>
      <c r="FV127" s="1665">
        <f t="shared" ca="1" si="144"/>
        <v>0</v>
      </c>
      <c r="FW127" s="1665">
        <f t="shared" ca="1" si="144"/>
        <v>0</v>
      </c>
      <c r="FX127" s="1665">
        <f t="shared" ca="1" si="144"/>
        <v>0</v>
      </c>
      <c r="FY127" s="1665">
        <f t="shared" ca="1" si="144"/>
        <v>0</v>
      </c>
      <c r="FZ127" s="1665">
        <f t="shared" ca="1" si="144"/>
        <v>0</v>
      </c>
      <c r="GA127" s="1665">
        <f t="shared" ca="1" si="144"/>
        <v>0</v>
      </c>
      <c r="GB127" s="1665">
        <f t="shared" ca="1" si="144"/>
        <v>0</v>
      </c>
      <c r="GC127" s="1665">
        <f t="shared" ca="1" si="144"/>
        <v>0</v>
      </c>
      <c r="GD127" s="1665">
        <f t="shared" ca="1" si="144"/>
        <v>0</v>
      </c>
      <c r="GE127" s="1665">
        <f t="shared" ca="1" si="144"/>
        <v>0</v>
      </c>
      <c r="GF127" s="1665">
        <f t="shared" ca="1" si="144"/>
        <v>0</v>
      </c>
      <c r="GG127" s="1665">
        <f t="shared" ca="1" si="144"/>
        <v>0</v>
      </c>
      <c r="GH127" s="1665">
        <f t="shared" ca="1" si="144"/>
        <v>0</v>
      </c>
      <c r="GI127" s="1665">
        <f t="shared" ca="1" si="144"/>
        <v>0</v>
      </c>
      <c r="GJ127" s="1665">
        <f t="shared" ca="1" si="144"/>
        <v>0</v>
      </c>
      <c r="GK127" s="1665">
        <f t="shared" ca="1" si="144"/>
        <v>0</v>
      </c>
      <c r="GL127" s="1665">
        <f t="shared" ca="1" si="144"/>
        <v>0</v>
      </c>
      <c r="GM127" s="1665">
        <f t="shared" ca="1" si="144"/>
        <v>0</v>
      </c>
      <c r="GN127" s="1665">
        <f t="shared" ca="1" si="144"/>
        <v>0</v>
      </c>
      <c r="GO127" s="1665">
        <f t="shared" ref="GO127:IL127" ca="1" si="145">SUM(GO122:GO126)</f>
        <v>0</v>
      </c>
      <c r="GP127" s="1665">
        <f t="shared" ca="1" si="145"/>
        <v>0</v>
      </c>
      <c r="GQ127" s="1665">
        <f t="shared" ca="1" si="145"/>
        <v>0</v>
      </c>
      <c r="GR127" s="1665">
        <f t="shared" ca="1" si="145"/>
        <v>0</v>
      </c>
      <c r="GS127" s="1665">
        <f t="shared" ca="1" si="145"/>
        <v>0</v>
      </c>
      <c r="GT127" s="1665">
        <f t="shared" ca="1" si="145"/>
        <v>0</v>
      </c>
      <c r="GU127" s="1665">
        <f t="shared" ca="1" si="145"/>
        <v>0</v>
      </c>
      <c r="GV127" s="1665">
        <f t="shared" ca="1" si="145"/>
        <v>0</v>
      </c>
      <c r="GW127" s="1665">
        <f t="shared" ca="1" si="145"/>
        <v>0</v>
      </c>
      <c r="GX127" s="1665">
        <f t="shared" ca="1" si="145"/>
        <v>0</v>
      </c>
      <c r="GY127" s="1665">
        <f t="shared" ca="1" si="145"/>
        <v>0</v>
      </c>
      <c r="GZ127" s="1665">
        <f t="shared" ca="1" si="145"/>
        <v>0</v>
      </c>
      <c r="HA127" s="1665">
        <f t="shared" ca="1" si="145"/>
        <v>0</v>
      </c>
      <c r="HB127" s="1665">
        <f t="shared" ca="1" si="145"/>
        <v>0</v>
      </c>
      <c r="HC127" s="1665">
        <f t="shared" ca="1" si="145"/>
        <v>0</v>
      </c>
      <c r="HD127" s="1665">
        <f t="shared" ca="1" si="145"/>
        <v>0</v>
      </c>
      <c r="HE127" s="1665">
        <f t="shared" ca="1" si="145"/>
        <v>0</v>
      </c>
      <c r="HF127" s="1665">
        <f t="shared" ca="1" si="145"/>
        <v>0</v>
      </c>
      <c r="HG127" s="1665">
        <f t="shared" ca="1" si="145"/>
        <v>0</v>
      </c>
      <c r="HH127" s="1665">
        <f t="shared" ca="1" si="145"/>
        <v>0</v>
      </c>
      <c r="HI127" s="1665">
        <f t="shared" ca="1" si="145"/>
        <v>0</v>
      </c>
      <c r="HJ127" s="1665">
        <f t="shared" ca="1" si="145"/>
        <v>0</v>
      </c>
      <c r="HK127" s="1665">
        <f t="shared" ca="1" si="145"/>
        <v>0</v>
      </c>
      <c r="HL127" s="1665">
        <f t="shared" ca="1" si="145"/>
        <v>0</v>
      </c>
      <c r="HM127" s="1665">
        <f t="shared" ca="1" si="145"/>
        <v>0</v>
      </c>
      <c r="HN127" s="1665">
        <f t="shared" ca="1" si="145"/>
        <v>0</v>
      </c>
      <c r="HO127" s="1665">
        <f t="shared" ca="1" si="145"/>
        <v>0</v>
      </c>
      <c r="HP127" s="1665">
        <f t="shared" ca="1" si="145"/>
        <v>0</v>
      </c>
      <c r="HQ127" s="1665">
        <f t="shared" ca="1" si="145"/>
        <v>0</v>
      </c>
      <c r="HR127" s="1665">
        <f t="shared" ca="1" si="145"/>
        <v>0</v>
      </c>
      <c r="HS127" s="1665">
        <f t="shared" ca="1" si="145"/>
        <v>0</v>
      </c>
      <c r="HT127" s="1665">
        <f t="shared" ca="1" si="145"/>
        <v>0</v>
      </c>
      <c r="HU127" s="1665">
        <f t="shared" ca="1" si="145"/>
        <v>0</v>
      </c>
      <c r="HV127" s="1665">
        <f t="shared" ca="1" si="145"/>
        <v>0</v>
      </c>
      <c r="HW127" s="1665">
        <f t="shared" ca="1" si="145"/>
        <v>0</v>
      </c>
      <c r="HX127" s="1665">
        <f t="shared" ca="1" si="145"/>
        <v>0</v>
      </c>
      <c r="HY127" s="1665">
        <f t="shared" ca="1" si="145"/>
        <v>0</v>
      </c>
      <c r="HZ127" s="1665">
        <f t="shared" ca="1" si="145"/>
        <v>0</v>
      </c>
      <c r="IA127" s="1665">
        <f t="shared" ca="1" si="145"/>
        <v>0</v>
      </c>
      <c r="IB127" s="1665">
        <f t="shared" ca="1" si="145"/>
        <v>0</v>
      </c>
      <c r="IC127" s="1665">
        <f t="shared" ca="1" si="145"/>
        <v>0</v>
      </c>
      <c r="ID127" s="1665">
        <f t="shared" ca="1" si="145"/>
        <v>0</v>
      </c>
      <c r="IE127" s="1665">
        <f t="shared" ca="1" si="145"/>
        <v>0</v>
      </c>
      <c r="IF127" s="1665">
        <f t="shared" ca="1" si="145"/>
        <v>0</v>
      </c>
      <c r="IG127" s="1665">
        <f t="shared" ca="1" si="145"/>
        <v>0</v>
      </c>
      <c r="IH127" s="1665">
        <f t="shared" ca="1" si="145"/>
        <v>0</v>
      </c>
      <c r="II127" s="1665">
        <f t="shared" ca="1" si="145"/>
        <v>0</v>
      </c>
      <c r="IJ127" s="1665">
        <f t="shared" ca="1" si="145"/>
        <v>0</v>
      </c>
      <c r="IK127" s="1665">
        <f t="shared" ca="1" si="145"/>
        <v>0</v>
      </c>
      <c r="IL127" s="1665">
        <f t="shared" ca="1" si="145"/>
        <v>0</v>
      </c>
    </row>
    <row r="128" spans="1:247" s="809" customFormat="1">
      <c r="D128" s="810"/>
      <c r="E128" s="811"/>
      <c r="G128" s="725"/>
      <c r="H128" s="725"/>
      <c r="I128" s="725"/>
      <c r="J128" s="725"/>
      <c r="K128" s="725"/>
      <c r="L128" s="725"/>
      <c r="M128" s="725"/>
      <c r="N128" s="725"/>
      <c r="O128" s="725"/>
      <c r="P128" s="725"/>
      <c r="Q128" s="725"/>
      <c r="R128" s="725"/>
      <c r="S128" s="725"/>
      <c r="T128" s="725"/>
      <c r="U128" s="725"/>
      <c r="V128" s="725"/>
      <c r="W128" s="725"/>
      <c r="X128" s="725"/>
      <c r="Y128" s="725"/>
      <c r="Z128" s="725"/>
      <c r="AA128" s="725"/>
      <c r="AB128" s="725"/>
      <c r="AC128" s="725"/>
      <c r="AD128" s="725"/>
      <c r="AE128" s="725"/>
      <c r="AF128" s="725"/>
      <c r="AG128" s="725"/>
      <c r="AH128" s="725"/>
      <c r="AI128" s="725"/>
      <c r="AJ128" s="725"/>
      <c r="AK128" s="725"/>
      <c r="AL128" s="725"/>
      <c r="AM128" s="725"/>
      <c r="AN128" s="725"/>
      <c r="AO128" s="725"/>
      <c r="AP128" s="725"/>
      <c r="AQ128" s="725"/>
      <c r="AR128" s="725"/>
      <c r="AS128" s="725"/>
      <c r="AT128" s="725"/>
      <c r="AU128" s="725"/>
      <c r="AV128" s="725"/>
      <c r="AW128" s="725"/>
      <c r="AX128" s="725"/>
      <c r="AY128" s="725"/>
      <c r="AZ128" s="725"/>
      <c r="BA128" s="725"/>
      <c r="BB128" s="725"/>
      <c r="BC128" s="725"/>
      <c r="BD128" s="725"/>
      <c r="BE128" s="725"/>
      <c r="BF128" s="725"/>
      <c r="BG128" s="725"/>
      <c r="BH128" s="725"/>
      <c r="BI128" s="725"/>
      <c r="BJ128" s="725"/>
      <c r="BK128" s="725"/>
      <c r="BL128" s="725"/>
      <c r="BM128" s="725"/>
      <c r="BN128" s="725"/>
      <c r="BO128" s="725"/>
      <c r="BP128" s="725"/>
      <c r="BQ128" s="725"/>
      <c r="BR128" s="725"/>
      <c r="BS128" s="725"/>
      <c r="BT128" s="725"/>
      <c r="BU128" s="725"/>
      <c r="BV128" s="725"/>
      <c r="BW128" s="725"/>
      <c r="BX128" s="725"/>
      <c r="BY128" s="725"/>
      <c r="BZ128" s="725"/>
      <c r="CA128" s="725"/>
      <c r="CB128" s="725"/>
      <c r="CC128" s="725"/>
      <c r="CD128" s="725"/>
      <c r="CE128" s="725"/>
      <c r="CF128" s="725"/>
      <c r="CG128" s="725"/>
      <c r="CH128" s="725"/>
      <c r="CI128" s="725"/>
      <c r="CJ128" s="725"/>
      <c r="CK128" s="725"/>
      <c r="CL128" s="725"/>
      <c r="CM128" s="725"/>
      <c r="CN128" s="725"/>
      <c r="CO128" s="725"/>
      <c r="CP128" s="725"/>
      <c r="CQ128" s="725"/>
      <c r="CR128" s="725"/>
      <c r="CS128" s="725"/>
      <c r="CT128" s="725"/>
      <c r="CU128" s="725"/>
      <c r="CV128" s="725"/>
      <c r="CW128" s="725"/>
      <c r="CX128" s="725"/>
      <c r="CY128" s="725"/>
      <c r="CZ128" s="725"/>
      <c r="DA128" s="725"/>
      <c r="DB128" s="725"/>
      <c r="DC128" s="725"/>
      <c r="DD128" s="725"/>
      <c r="DE128" s="725"/>
      <c r="DF128" s="725"/>
      <c r="DG128" s="725"/>
      <c r="DH128" s="725"/>
      <c r="DI128" s="725"/>
      <c r="DJ128" s="725"/>
      <c r="DK128" s="725"/>
      <c r="DL128" s="725"/>
      <c r="DM128" s="725"/>
      <c r="DN128" s="725"/>
      <c r="DO128" s="725"/>
      <c r="DP128" s="725"/>
      <c r="DQ128" s="725"/>
      <c r="DR128" s="725"/>
      <c r="DS128" s="725"/>
      <c r="DT128" s="725"/>
      <c r="DU128" s="725"/>
      <c r="DV128" s="725"/>
      <c r="DW128" s="725"/>
      <c r="DX128" s="725"/>
      <c r="DY128" s="725"/>
      <c r="DZ128" s="725"/>
      <c r="EA128" s="725"/>
      <c r="EB128" s="725"/>
      <c r="EC128" s="725"/>
      <c r="ED128" s="725"/>
      <c r="EE128" s="725"/>
      <c r="EF128" s="725"/>
      <c r="EG128" s="725"/>
      <c r="EH128" s="725"/>
      <c r="EI128" s="725"/>
      <c r="EJ128" s="725"/>
      <c r="EK128" s="725"/>
      <c r="EL128" s="725"/>
      <c r="EM128" s="725"/>
      <c r="EN128" s="725"/>
      <c r="EO128" s="725"/>
      <c r="EP128" s="725"/>
      <c r="EQ128" s="725"/>
      <c r="ER128" s="725"/>
      <c r="ES128" s="725"/>
      <c r="ET128" s="725"/>
      <c r="EU128" s="725"/>
      <c r="EV128" s="725"/>
      <c r="EW128" s="725"/>
      <c r="EX128" s="725"/>
      <c r="EY128" s="725"/>
      <c r="EZ128" s="725"/>
      <c r="FA128" s="725"/>
      <c r="FB128" s="725"/>
      <c r="FC128" s="725"/>
      <c r="FD128" s="725"/>
      <c r="FE128" s="725"/>
      <c r="FF128" s="725"/>
      <c r="FG128" s="725"/>
      <c r="FH128" s="725"/>
      <c r="FI128" s="725"/>
      <c r="FJ128" s="725"/>
      <c r="FK128" s="725"/>
      <c r="FL128" s="725"/>
      <c r="FM128" s="725"/>
      <c r="FN128" s="725"/>
      <c r="FO128" s="725"/>
      <c r="FP128" s="725"/>
      <c r="FQ128" s="725"/>
      <c r="FR128" s="725"/>
      <c r="FS128" s="725"/>
      <c r="FT128" s="725"/>
      <c r="FU128" s="725"/>
      <c r="FV128" s="725"/>
      <c r="FW128" s="725"/>
      <c r="FX128" s="725"/>
      <c r="FY128" s="725"/>
      <c r="FZ128" s="725"/>
      <c r="GA128" s="725"/>
      <c r="GB128" s="725"/>
      <c r="GC128" s="725"/>
      <c r="GD128" s="725"/>
      <c r="GE128" s="725"/>
      <c r="GF128" s="725"/>
      <c r="GG128" s="725"/>
      <c r="GH128" s="725"/>
      <c r="GI128" s="725"/>
      <c r="GJ128" s="725"/>
      <c r="GK128" s="725"/>
      <c r="GL128" s="725"/>
      <c r="GM128" s="725"/>
      <c r="GN128" s="725"/>
      <c r="GO128" s="725"/>
      <c r="GP128" s="725"/>
      <c r="GQ128" s="725"/>
      <c r="GR128" s="725"/>
      <c r="GS128" s="725"/>
      <c r="GT128" s="725"/>
      <c r="GU128" s="725"/>
      <c r="GV128" s="725"/>
      <c r="GW128" s="725"/>
      <c r="GX128" s="725"/>
      <c r="GY128" s="725"/>
      <c r="GZ128" s="725"/>
      <c r="HA128" s="725"/>
      <c r="HB128" s="725"/>
      <c r="HC128" s="725"/>
      <c r="HD128" s="725"/>
      <c r="HE128" s="725"/>
      <c r="HF128" s="725"/>
      <c r="HG128" s="725"/>
      <c r="HH128" s="725"/>
      <c r="HI128" s="725"/>
      <c r="HJ128" s="725"/>
      <c r="HK128" s="725"/>
      <c r="HL128" s="725"/>
      <c r="HM128" s="725"/>
      <c r="HN128" s="725"/>
      <c r="HO128" s="725"/>
      <c r="HP128" s="725"/>
      <c r="HQ128" s="725"/>
      <c r="HR128" s="725"/>
      <c r="HS128" s="725"/>
      <c r="HT128" s="725"/>
      <c r="HU128" s="725"/>
      <c r="HV128" s="725"/>
      <c r="HW128" s="725"/>
      <c r="HX128" s="725"/>
      <c r="HY128" s="725"/>
      <c r="HZ128" s="725"/>
      <c r="IA128" s="725"/>
      <c r="IB128" s="725"/>
      <c r="IC128" s="725"/>
      <c r="ID128" s="725"/>
      <c r="IE128" s="725"/>
      <c r="IF128" s="725"/>
      <c r="IG128" s="725"/>
      <c r="IH128" s="725"/>
      <c r="II128" s="725"/>
      <c r="IJ128" s="725"/>
      <c r="IK128" s="725"/>
      <c r="IL128" s="725"/>
    </row>
    <row r="129" spans="1:247" s="809" customFormat="1">
      <c r="A129" s="813" t="s">
        <v>717</v>
      </c>
      <c r="D129" s="810"/>
      <c r="G129" s="709"/>
      <c r="H129" s="709"/>
      <c r="I129" s="709"/>
      <c r="J129" s="709"/>
      <c r="K129" s="709"/>
    </row>
    <row r="130" spans="1:247" s="809" customFormat="1">
      <c r="A130" s="813"/>
      <c r="B130" s="809" t="s">
        <v>711</v>
      </c>
      <c r="D130" s="810"/>
      <c r="E130" s="809">
        <f>F130</f>
        <v>0</v>
      </c>
      <c r="F130" s="709">
        <v>0</v>
      </c>
      <c r="G130" s="709">
        <f>F135</f>
        <v>0</v>
      </c>
      <c r="H130" s="709">
        <f t="shared" ref="H130:BR130" ca="1" si="146">G135</f>
        <v>3722742.1310907081</v>
      </c>
      <c r="I130" s="709">
        <f t="shared" ca="1" si="146"/>
        <v>4455148.2899828209</v>
      </c>
      <c r="J130" s="709">
        <f t="shared" ca="1" si="146"/>
        <v>4889398.8039293149</v>
      </c>
      <c r="K130" s="709">
        <f t="shared" ca="1" si="146"/>
        <v>5348792.6202280577</v>
      </c>
      <c r="L130" s="709">
        <f ca="1">K135</f>
        <v>5833373.6236506011</v>
      </c>
      <c r="M130" s="709">
        <f t="shared" ca="1" si="146"/>
        <v>6334779.081697518</v>
      </c>
      <c r="N130" s="709">
        <f t="shared" ca="1" si="146"/>
        <v>6864229.4419866996</v>
      </c>
      <c r="O130" s="709">
        <f ca="1">N135</f>
        <v>7440286.7072968315</v>
      </c>
      <c r="P130" s="709">
        <f t="shared" ca="1" si="146"/>
        <v>8041105.404702805</v>
      </c>
      <c r="Q130" s="709">
        <f t="shared" ca="1" si="146"/>
        <v>8671151.0415250789</v>
      </c>
      <c r="R130" s="709">
        <f t="shared" ca="1" si="146"/>
        <v>8902139.0125062577</v>
      </c>
      <c r="S130" s="709">
        <f ca="1">R135</f>
        <v>8981393.4214365371</v>
      </c>
      <c r="T130" s="709">
        <f t="shared" ca="1" si="146"/>
        <v>9061353.4204869047</v>
      </c>
      <c r="U130" s="709">
        <f t="shared" ca="1" si="146"/>
        <v>9134187.0488876849</v>
      </c>
      <c r="V130" s="709">
        <f t="shared" ca="1" si="146"/>
        <v>9215507.346694896</v>
      </c>
      <c r="W130" s="709">
        <f t="shared" ca="1" si="146"/>
        <v>9294893.6709444392</v>
      </c>
      <c r="X130" s="709">
        <f t="shared" ca="1" si="146"/>
        <v>9377644.7157130707</v>
      </c>
      <c r="Y130" s="709">
        <f t="shared" ca="1" si="146"/>
        <v>9458427.760649344</v>
      </c>
      <c r="Z130" s="709">
        <f t="shared" ca="1" si="146"/>
        <v>9542634.7248999458</v>
      </c>
      <c r="AA130" s="709">
        <f t="shared" ca="1" si="146"/>
        <v>9627591.3711281177</v>
      </c>
      <c r="AB130" s="709">
        <f t="shared" ca="1" si="146"/>
        <v>9710527.5635239277</v>
      </c>
      <c r="AC130" s="709">
        <f t="shared" ca="1" si="146"/>
        <v>9796978.9345221873</v>
      </c>
      <c r="AD130" s="709">
        <f t="shared" ca="1" si="146"/>
        <v>9881374.3038819507</v>
      </c>
      <c r="AE130" s="709">
        <f t="shared" ca="1" si="146"/>
        <v>9969346.6977945603</v>
      </c>
      <c r="AF130" s="709">
        <f t="shared" ca="1" si="146"/>
        <v>10058102.296740469</v>
      </c>
      <c r="AG130" s="709">
        <f t="shared" ca="1" si="146"/>
        <v>10138947.624265336</v>
      </c>
      <c r="AH130" s="709">
        <f t="shared" ca="1" si="146"/>
        <v>10229213.154831339</v>
      </c>
      <c r="AI130" s="709">
        <f t="shared" ca="1" si="146"/>
        <v>10317331.974748332</v>
      </c>
      <c r="AJ130" s="709">
        <f t="shared" ca="1" si="146"/>
        <v>10409185.634441514</v>
      </c>
      <c r="AK130" s="709">
        <f t="shared" ca="1" si="146"/>
        <v>10498854.814320777</v>
      </c>
      <c r="AL130" s="709">
        <f t="shared" ca="1" si="146"/>
        <v>10592324.544638945</v>
      </c>
      <c r="AM130" s="709">
        <f t="shared" ca="1" si="146"/>
        <v>10643798.543443386</v>
      </c>
      <c r="AN130" s="709">
        <f t="shared" ca="1" si="146"/>
        <v>10697271.979774822</v>
      </c>
      <c r="AO130" s="709">
        <f t="shared" ca="1" si="146"/>
        <v>10755138.675054083</v>
      </c>
      <c r="AP130" s="709">
        <f t="shared" ca="1" si="146"/>
        <v>10810604.828183915</v>
      </c>
      <c r="AQ130" s="709">
        <f t="shared" ca="1" si="146"/>
        <v>10869961.830689352</v>
      </c>
      <c r="AR130" s="709">
        <f t="shared" ca="1" si="146"/>
        <v>10930138.581336366</v>
      </c>
      <c r="AS130" s="709">
        <f t="shared" ca="1" si="146"/>
        <v>10981675.304914771</v>
      </c>
      <c r="AT130" s="709">
        <f t="shared" ca="1" si="146"/>
        <v>11043409.354624599</v>
      </c>
      <c r="AU130" s="709">
        <f t="shared" ca="1" si="146"/>
        <v>11102776.399252987</v>
      </c>
      <c r="AV130" s="709">
        <f t="shared" ca="1" si="146"/>
        <v>11166131.374537172</v>
      </c>
      <c r="AW130" s="709">
        <f t="shared" ca="1" si="146"/>
        <v>11227076.624220772</v>
      </c>
      <c r="AX130" s="709">
        <f t="shared" ca="1" si="146"/>
        <v>3182733.1712651514</v>
      </c>
      <c r="AY130" s="709">
        <f t="shared" ca="1" si="146"/>
        <v>3144263.4393180138</v>
      </c>
      <c r="AZ130" s="709">
        <f t="shared" ca="1" si="146"/>
        <v>3104544.342052639</v>
      </c>
      <c r="BA130" s="709">
        <f t="shared" ca="1" si="146"/>
        <v>3065378.5066818767</v>
      </c>
      <c r="BB130" s="709">
        <f t="shared" ca="1" si="146"/>
        <v>3024979.8608463518</v>
      </c>
      <c r="BC130" s="709">
        <f t="shared" ca="1" si="146"/>
        <v>2985105.6748285159</v>
      </c>
      <c r="BD130" s="709">
        <f t="shared" ca="1" si="146"/>
        <v>2944876.4949109014</v>
      </c>
      <c r="BE130" s="709">
        <f t="shared" ca="1" si="146"/>
        <v>2901741.7866263455</v>
      </c>
      <c r="BF130" s="709">
        <f t="shared" ca="1" si="146"/>
        <v>2861607.5962954857</v>
      </c>
      <c r="BG130" s="709">
        <f t="shared" ca="1" si="146"/>
        <v>2819453.5806299578</v>
      </c>
      <c r="BH130" s="709">
        <f t="shared" ca="1" si="146"/>
        <v>2777749.6249539191</v>
      </c>
      <c r="BI130" s="709">
        <f t="shared" ca="1" si="146"/>
        <v>2734873.2208345183</v>
      </c>
      <c r="BJ130" s="709">
        <f t="shared" ca="1" si="146"/>
        <v>2692416.2588963574</v>
      </c>
      <c r="BK130" s="709">
        <f t="shared" ca="1" si="146"/>
        <v>2644283.8233045158</v>
      </c>
      <c r="BL130" s="709">
        <f t="shared" ca="1" si="146"/>
        <v>2594960.2019631648</v>
      </c>
      <c r="BM130" s="709">
        <f t="shared" ca="1" si="146"/>
        <v>2545960.1297080382</v>
      </c>
      <c r="BN130" s="709">
        <f t="shared" ca="1" si="146"/>
        <v>2495789.5059904088</v>
      </c>
      <c r="BO130" s="709">
        <f t="shared" ca="1" si="146"/>
        <v>2445906.5318977027</v>
      </c>
      <c r="BP130" s="709">
        <f t="shared" ca="1" si="146"/>
        <v>2395579.4571656059</v>
      </c>
      <c r="BQ130" s="709">
        <f t="shared" ca="1" si="146"/>
        <v>2342732.1063765902</v>
      </c>
      <c r="BR130" s="709">
        <f t="shared" ca="1" si="146"/>
        <v>2291486.4852030245</v>
      </c>
      <c r="BS130" s="709">
        <f t="shared" ref="BS130:ED130" ca="1" si="147">BR135</f>
        <v>2239123.7166044209</v>
      </c>
      <c r="BT130" s="709">
        <f t="shared" ca="1" si="147"/>
        <v>2186955.685470724</v>
      </c>
      <c r="BU130" s="709">
        <f t="shared" ca="1" si="147"/>
        <v>2133692.4438271294</v>
      </c>
      <c r="BV130" s="709">
        <f t="shared" ca="1" si="147"/>
        <v>2080585.7738792114</v>
      </c>
      <c r="BW130" s="709">
        <f t="shared" ca="1" si="147"/>
        <v>2021542.920244029</v>
      </c>
      <c r="BX130" s="709">
        <f t="shared" ca="1" si="147"/>
        <v>1961391.3592819883</v>
      </c>
      <c r="BY130" s="709">
        <f t="shared" ca="1" si="147"/>
        <v>1901287.3356444703</v>
      </c>
      <c r="BZ130" s="709">
        <f t="shared" ca="1" si="147"/>
        <v>1840099.8416108484</v>
      </c>
      <c r="CA130" s="709">
        <f t="shared" ca="1" si="147"/>
        <v>1778915.9777767465</v>
      </c>
      <c r="CB130" s="709">
        <f t="shared" ca="1" si="147"/>
        <v>1717187.4031762287</v>
      </c>
      <c r="CC130" s="709">
        <f t="shared" ca="1" si="147"/>
        <v>1653423.8686654584</v>
      </c>
      <c r="CD130" s="709">
        <f t="shared" ca="1" si="147"/>
        <v>1590578.05663256</v>
      </c>
      <c r="CE130" s="709">
        <f t="shared" ca="1" si="147"/>
        <v>1526713.97989513</v>
      </c>
      <c r="CF130" s="709">
        <f t="shared" ca="1" si="147"/>
        <v>1462740.0887201282</v>
      </c>
      <c r="CG130" s="709">
        <f t="shared" ca="1" si="147"/>
        <v>1397774.7610162238</v>
      </c>
      <c r="CH130" s="709">
        <f t="shared" ca="1" si="147"/>
        <v>0</v>
      </c>
      <c r="CI130" s="709">
        <f t="shared" ca="1" si="147"/>
        <v>0</v>
      </c>
      <c r="CJ130" s="709">
        <f t="shared" ca="1" si="147"/>
        <v>0</v>
      </c>
      <c r="CK130" s="709">
        <f t="shared" ca="1" si="147"/>
        <v>0</v>
      </c>
      <c r="CL130" s="709">
        <f t="shared" ca="1" si="147"/>
        <v>0</v>
      </c>
      <c r="CM130" s="709">
        <f t="shared" ca="1" si="147"/>
        <v>0</v>
      </c>
      <c r="CN130" s="709">
        <f t="shared" ca="1" si="147"/>
        <v>0</v>
      </c>
      <c r="CO130" s="709">
        <f t="shared" ca="1" si="147"/>
        <v>0</v>
      </c>
      <c r="CP130" s="709">
        <f t="shared" ca="1" si="147"/>
        <v>0</v>
      </c>
      <c r="CQ130" s="709">
        <f t="shared" ca="1" si="147"/>
        <v>0</v>
      </c>
      <c r="CR130" s="709">
        <f t="shared" ca="1" si="147"/>
        <v>0</v>
      </c>
      <c r="CS130" s="709">
        <f t="shared" ca="1" si="147"/>
        <v>0</v>
      </c>
      <c r="CT130" s="709">
        <f t="shared" ca="1" si="147"/>
        <v>0</v>
      </c>
      <c r="CU130" s="709">
        <f t="shared" ca="1" si="147"/>
        <v>0</v>
      </c>
      <c r="CV130" s="709">
        <f t="shared" ca="1" si="147"/>
        <v>0</v>
      </c>
      <c r="CW130" s="709">
        <f t="shared" ca="1" si="147"/>
        <v>0</v>
      </c>
      <c r="CX130" s="709">
        <f t="shared" ca="1" si="147"/>
        <v>0</v>
      </c>
      <c r="CY130" s="709">
        <f t="shared" ca="1" si="147"/>
        <v>0</v>
      </c>
      <c r="CZ130" s="709">
        <f t="shared" ca="1" si="147"/>
        <v>0</v>
      </c>
      <c r="DA130" s="709">
        <f t="shared" ca="1" si="147"/>
        <v>0</v>
      </c>
      <c r="DB130" s="709">
        <f t="shared" ca="1" si="147"/>
        <v>0</v>
      </c>
      <c r="DC130" s="709">
        <f t="shared" ca="1" si="147"/>
        <v>0</v>
      </c>
      <c r="DD130" s="709">
        <f t="shared" ca="1" si="147"/>
        <v>0</v>
      </c>
      <c r="DE130" s="709">
        <f t="shared" ca="1" si="147"/>
        <v>0</v>
      </c>
      <c r="DF130" s="709">
        <f t="shared" ca="1" si="147"/>
        <v>0</v>
      </c>
      <c r="DG130" s="709">
        <f t="shared" ca="1" si="147"/>
        <v>0</v>
      </c>
      <c r="DH130" s="709">
        <f t="shared" ca="1" si="147"/>
        <v>0</v>
      </c>
      <c r="DI130" s="709">
        <f t="shared" ca="1" si="147"/>
        <v>0</v>
      </c>
      <c r="DJ130" s="709">
        <f t="shared" ca="1" si="147"/>
        <v>0</v>
      </c>
      <c r="DK130" s="709">
        <f t="shared" ca="1" si="147"/>
        <v>0</v>
      </c>
      <c r="DL130" s="709">
        <f t="shared" ca="1" si="147"/>
        <v>0</v>
      </c>
      <c r="DM130" s="709">
        <f t="shared" ca="1" si="147"/>
        <v>0</v>
      </c>
      <c r="DN130" s="709">
        <f t="shared" ca="1" si="147"/>
        <v>0</v>
      </c>
      <c r="DO130" s="709">
        <f t="shared" ca="1" si="147"/>
        <v>0</v>
      </c>
      <c r="DP130" s="709">
        <f t="shared" ca="1" si="147"/>
        <v>0</v>
      </c>
      <c r="DQ130" s="709">
        <f t="shared" ca="1" si="147"/>
        <v>0</v>
      </c>
      <c r="DR130" s="709">
        <f t="shared" ca="1" si="147"/>
        <v>0</v>
      </c>
      <c r="DS130" s="709">
        <f t="shared" ca="1" si="147"/>
        <v>0</v>
      </c>
      <c r="DT130" s="709">
        <f t="shared" ca="1" si="147"/>
        <v>0</v>
      </c>
      <c r="DU130" s="709">
        <f t="shared" ca="1" si="147"/>
        <v>0</v>
      </c>
      <c r="DV130" s="709">
        <f t="shared" ca="1" si="147"/>
        <v>0</v>
      </c>
      <c r="DW130" s="709">
        <f t="shared" ca="1" si="147"/>
        <v>0</v>
      </c>
      <c r="DX130" s="709">
        <f t="shared" ca="1" si="147"/>
        <v>0</v>
      </c>
      <c r="DY130" s="709">
        <f t="shared" ca="1" si="147"/>
        <v>0</v>
      </c>
      <c r="DZ130" s="709">
        <f t="shared" ca="1" si="147"/>
        <v>0</v>
      </c>
      <c r="EA130" s="709">
        <f t="shared" ca="1" si="147"/>
        <v>0</v>
      </c>
      <c r="EB130" s="709">
        <f t="shared" ca="1" si="147"/>
        <v>0</v>
      </c>
      <c r="EC130" s="709">
        <f t="shared" ca="1" si="147"/>
        <v>0</v>
      </c>
      <c r="ED130" s="709">
        <f t="shared" ca="1" si="147"/>
        <v>0</v>
      </c>
      <c r="EE130" s="709">
        <f t="shared" ref="EE130:GP130" ca="1" si="148">ED135</f>
        <v>0</v>
      </c>
      <c r="EF130" s="709">
        <f t="shared" ca="1" si="148"/>
        <v>0</v>
      </c>
      <c r="EG130" s="709">
        <f t="shared" ca="1" si="148"/>
        <v>0</v>
      </c>
      <c r="EH130" s="709">
        <f t="shared" ca="1" si="148"/>
        <v>0</v>
      </c>
      <c r="EI130" s="709">
        <f t="shared" ca="1" si="148"/>
        <v>0</v>
      </c>
      <c r="EJ130" s="709">
        <f t="shared" ca="1" si="148"/>
        <v>0</v>
      </c>
      <c r="EK130" s="709">
        <f t="shared" ca="1" si="148"/>
        <v>0</v>
      </c>
      <c r="EL130" s="709">
        <f t="shared" ca="1" si="148"/>
        <v>0</v>
      </c>
      <c r="EM130" s="709">
        <f t="shared" ca="1" si="148"/>
        <v>0</v>
      </c>
      <c r="EN130" s="709">
        <f t="shared" ca="1" si="148"/>
        <v>0</v>
      </c>
      <c r="EO130" s="709">
        <f t="shared" ca="1" si="148"/>
        <v>0</v>
      </c>
      <c r="EP130" s="709">
        <f t="shared" ca="1" si="148"/>
        <v>0</v>
      </c>
      <c r="EQ130" s="709">
        <f t="shared" ca="1" si="148"/>
        <v>0</v>
      </c>
      <c r="ER130" s="709">
        <f t="shared" ca="1" si="148"/>
        <v>0</v>
      </c>
      <c r="ES130" s="709">
        <f t="shared" ca="1" si="148"/>
        <v>0</v>
      </c>
      <c r="ET130" s="709">
        <f t="shared" ca="1" si="148"/>
        <v>0</v>
      </c>
      <c r="EU130" s="709">
        <f t="shared" ca="1" si="148"/>
        <v>0</v>
      </c>
      <c r="EV130" s="709">
        <f t="shared" ca="1" si="148"/>
        <v>0</v>
      </c>
      <c r="EW130" s="709">
        <f t="shared" ca="1" si="148"/>
        <v>0</v>
      </c>
      <c r="EX130" s="709">
        <f t="shared" ca="1" si="148"/>
        <v>0</v>
      </c>
      <c r="EY130" s="709">
        <f t="shared" ca="1" si="148"/>
        <v>0</v>
      </c>
      <c r="EZ130" s="709">
        <f t="shared" ca="1" si="148"/>
        <v>0</v>
      </c>
      <c r="FA130" s="709">
        <f t="shared" ca="1" si="148"/>
        <v>0</v>
      </c>
      <c r="FB130" s="709">
        <f t="shared" ca="1" si="148"/>
        <v>0</v>
      </c>
      <c r="FC130" s="709">
        <f t="shared" ca="1" si="148"/>
        <v>0</v>
      </c>
      <c r="FD130" s="709">
        <f t="shared" ca="1" si="148"/>
        <v>0</v>
      </c>
      <c r="FE130" s="709">
        <f t="shared" ca="1" si="148"/>
        <v>0</v>
      </c>
      <c r="FF130" s="709">
        <f t="shared" ca="1" si="148"/>
        <v>0</v>
      </c>
      <c r="FG130" s="709">
        <f t="shared" ca="1" si="148"/>
        <v>0</v>
      </c>
      <c r="FH130" s="709">
        <f t="shared" ca="1" si="148"/>
        <v>0</v>
      </c>
      <c r="FI130" s="709">
        <f t="shared" ca="1" si="148"/>
        <v>0</v>
      </c>
      <c r="FJ130" s="709">
        <f t="shared" ca="1" si="148"/>
        <v>0</v>
      </c>
      <c r="FK130" s="709">
        <f t="shared" ca="1" si="148"/>
        <v>0</v>
      </c>
      <c r="FL130" s="709">
        <f t="shared" ca="1" si="148"/>
        <v>0</v>
      </c>
      <c r="FM130" s="709">
        <f t="shared" ca="1" si="148"/>
        <v>0</v>
      </c>
      <c r="FN130" s="709">
        <f t="shared" ca="1" si="148"/>
        <v>0</v>
      </c>
      <c r="FO130" s="709">
        <f t="shared" ca="1" si="148"/>
        <v>0</v>
      </c>
      <c r="FP130" s="709">
        <f t="shared" ca="1" si="148"/>
        <v>0</v>
      </c>
      <c r="FQ130" s="709">
        <f t="shared" ca="1" si="148"/>
        <v>0</v>
      </c>
      <c r="FR130" s="709">
        <f t="shared" ca="1" si="148"/>
        <v>0</v>
      </c>
      <c r="FS130" s="709">
        <f t="shared" ca="1" si="148"/>
        <v>0</v>
      </c>
      <c r="FT130" s="709">
        <f t="shared" ca="1" si="148"/>
        <v>0</v>
      </c>
      <c r="FU130" s="709">
        <f t="shared" ca="1" si="148"/>
        <v>0</v>
      </c>
      <c r="FV130" s="709">
        <f t="shared" ca="1" si="148"/>
        <v>0</v>
      </c>
      <c r="FW130" s="709">
        <f t="shared" ca="1" si="148"/>
        <v>0</v>
      </c>
      <c r="FX130" s="709">
        <f t="shared" ca="1" si="148"/>
        <v>0</v>
      </c>
      <c r="FY130" s="709">
        <f t="shared" ca="1" si="148"/>
        <v>0</v>
      </c>
      <c r="FZ130" s="709">
        <f t="shared" ca="1" si="148"/>
        <v>0</v>
      </c>
      <c r="GA130" s="709">
        <f t="shared" ca="1" si="148"/>
        <v>0</v>
      </c>
      <c r="GB130" s="709">
        <f t="shared" ca="1" si="148"/>
        <v>0</v>
      </c>
      <c r="GC130" s="709">
        <f t="shared" ca="1" si="148"/>
        <v>0</v>
      </c>
      <c r="GD130" s="709">
        <f t="shared" ca="1" si="148"/>
        <v>0</v>
      </c>
      <c r="GE130" s="709">
        <f t="shared" ca="1" si="148"/>
        <v>0</v>
      </c>
      <c r="GF130" s="709">
        <f t="shared" ca="1" si="148"/>
        <v>0</v>
      </c>
      <c r="GG130" s="709">
        <f t="shared" ca="1" si="148"/>
        <v>0</v>
      </c>
      <c r="GH130" s="709">
        <f t="shared" ca="1" si="148"/>
        <v>0</v>
      </c>
      <c r="GI130" s="709">
        <f t="shared" ca="1" si="148"/>
        <v>0</v>
      </c>
      <c r="GJ130" s="709">
        <f t="shared" ca="1" si="148"/>
        <v>0</v>
      </c>
      <c r="GK130" s="709">
        <f t="shared" ca="1" si="148"/>
        <v>0</v>
      </c>
      <c r="GL130" s="709">
        <f t="shared" ca="1" si="148"/>
        <v>0</v>
      </c>
      <c r="GM130" s="709">
        <f t="shared" ca="1" si="148"/>
        <v>0</v>
      </c>
      <c r="GN130" s="709">
        <f t="shared" ca="1" si="148"/>
        <v>0</v>
      </c>
      <c r="GO130" s="709">
        <f t="shared" ca="1" si="148"/>
        <v>0</v>
      </c>
      <c r="GP130" s="709">
        <f t="shared" ca="1" si="148"/>
        <v>0</v>
      </c>
      <c r="GQ130" s="709">
        <f t="shared" ref="GQ130:IL130" ca="1" si="149">GP135</f>
        <v>0</v>
      </c>
      <c r="GR130" s="709">
        <f t="shared" ca="1" si="149"/>
        <v>0</v>
      </c>
      <c r="GS130" s="709">
        <f t="shared" ca="1" si="149"/>
        <v>0</v>
      </c>
      <c r="GT130" s="709">
        <f t="shared" ca="1" si="149"/>
        <v>0</v>
      </c>
      <c r="GU130" s="709">
        <f t="shared" ca="1" si="149"/>
        <v>0</v>
      </c>
      <c r="GV130" s="709">
        <f t="shared" ca="1" si="149"/>
        <v>0</v>
      </c>
      <c r="GW130" s="709">
        <f t="shared" ca="1" si="149"/>
        <v>0</v>
      </c>
      <c r="GX130" s="709">
        <f t="shared" ca="1" si="149"/>
        <v>0</v>
      </c>
      <c r="GY130" s="709">
        <f t="shared" ca="1" si="149"/>
        <v>0</v>
      </c>
      <c r="GZ130" s="709">
        <f t="shared" ca="1" si="149"/>
        <v>0</v>
      </c>
      <c r="HA130" s="709">
        <f t="shared" ca="1" si="149"/>
        <v>0</v>
      </c>
      <c r="HB130" s="709">
        <f t="shared" ca="1" si="149"/>
        <v>0</v>
      </c>
      <c r="HC130" s="709">
        <f t="shared" ca="1" si="149"/>
        <v>0</v>
      </c>
      <c r="HD130" s="709">
        <f t="shared" ca="1" si="149"/>
        <v>0</v>
      </c>
      <c r="HE130" s="709">
        <f t="shared" ca="1" si="149"/>
        <v>0</v>
      </c>
      <c r="HF130" s="709">
        <f t="shared" ca="1" si="149"/>
        <v>0</v>
      </c>
      <c r="HG130" s="709">
        <f t="shared" ca="1" si="149"/>
        <v>0</v>
      </c>
      <c r="HH130" s="709">
        <f t="shared" ca="1" si="149"/>
        <v>0</v>
      </c>
      <c r="HI130" s="709">
        <f t="shared" ca="1" si="149"/>
        <v>0</v>
      </c>
      <c r="HJ130" s="709">
        <f t="shared" ca="1" si="149"/>
        <v>0</v>
      </c>
      <c r="HK130" s="709">
        <f t="shared" ca="1" si="149"/>
        <v>0</v>
      </c>
      <c r="HL130" s="709">
        <f t="shared" ca="1" si="149"/>
        <v>0</v>
      </c>
      <c r="HM130" s="709">
        <f t="shared" ca="1" si="149"/>
        <v>0</v>
      </c>
      <c r="HN130" s="709">
        <f t="shared" ca="1" si="149"/>
        <v>0</v>
      </c>
      <c r="HO130" s="709">
        <f t="shared" ca="1" si="149"/>
        <v>0</v>
      </c>
      <c r="HP130" s="709">
        <f t="shared" ca="1" si="149"/>
        <v>0</v>
      </c>
      <c r="HQ130" s="709">
        <f t="shared" ca="1" si="149"/>
        <v>0</v>
      </c>
      <c r="HR130" s="709">
        <f t="shared" ca="1" si="149"/>
        <v>0</v>
      </c>
      <c r="HS130" s="709">
        <f t="shared" ca="1" si="149"/>
        <v>0</v>
      </c>
      <c r="HT130" s="709">
        <f t="shared" ca="1" si="149"/>
        <v>0</v>
      </c>
      <c r="HU130" s="709">
        <f t="shared" ca="1" si="149"/>
        <v>0</v>
      </c>
      <c r="HV130" s="709">
        <f t="shared" ca="1" si="149"/>
        <v>0</v>
      </c>
      <c r="HW130" s="709">
        <f t="shared" ca="1" si="149"/>
        <v>0</v>
      </c>
      <c r="HX130" s="709">
        <f t="shared" ca="1" si="149"/>
        <v>0</v>
      </c>
      <c r="HY130" s="709">
        <f t="shared" ca="1" si="149"/>
        <v>0</v>
      </c>
      <c r="HZ130" s="709">
        <f t="shared" ca="1" si="149"/>
        <v>0</v>
      </c>
      <c r="IA130" s="709">
        <f t="shared" ca="1" si="149"/>
        <v>0</v>
      </c>
      <c r="IB130" s="709">
        <f t="shared" ca="1" si="149"/>
        <v>0</v>
      </c>
      <c r="IC130" s="709">
        <f t="shared" ca="1" si="149"/>
        <v>0</v>
      </c>
      <c r="ID130" s="709">
        <f t="shared" ca="1" si="149"/>
        <v>0</v>
      </c>
      <c r="IE130" s="709">
        <f t="shared" ca="1" si="149"/>
        <v>0</v>
      </c>
      <c r="IF130" s="709">
        <f t="shared" ca="1" si="149"/>
        <v>0</v>
      </c>
      <c r="IG130" s="709">
        <f t="shared" ca="1" si="149"/>
        <v>0</v>
      </c>
      <c r="IH130" s="709">
        <f t="shared" ca="1" si="149"/>
        <v>0</v>
      </c>
      <c r="II130" s="709">
        <f t="shared" ca="1" si="149"/>
        <v>0</v>
      </c>
      <c r="IJ130" s="709">
        <f t="shared" ca="1" si="149"/>
        <v>0</v>
      </c>
      <c r="IK130" s="709">
        <f t="shared" ca="1" si="149"/>
        <v>0</v>
      </c>
      <c r="IL130" s="709">
        <f t="shared" ca="1" si="149"/>
        <v>0</v>
      </c>
    </row>
    <row r="131" spans="1:247" s="809" customFormat="1">
      <c r="B131" s="809" t="s">
        <v>712</v>
      </c>
      <c r="D131" s="810"/>
      <c r="E131" s="809">
        <f ca="1">SUM(F131:IL131)</f>
        <v>4119181.3732511424</v>
      </c>
      <c r="F131" s="709"/>
      <c r="G131" s="709">
        <f t="shared" ref="G131:BR131" si="150">IF($D$9="Annual",G130*$D$12/12,IF($D$9="Monthly",G130*((1+$D$12)^((G$79-F$79)/365)-1),0))</f>
        <v>0</v>
      </c>
      <c r="H131" s="709">
        <f t="shared" ca="1" si="150"/>
        <v>29922.772507114114</v>
      </c>
      <c r="I131" s="709">
        <f t="shared" ca="1" si="150"/>
        <v>40948.847934883575</v>
      </c>
      <c r="J131" s="709">
        <f t="shared" ca="1" si="150"/>
        <v>42119.373815405896</v>
      </c>
      <c r="K131" s="709">
        <f t="shared" ca="1" si="150"/>
        <v>47619.498753195032</v>
      </c>
      <c r="L131" s="709">
        <f t="shared" ca="1" si="150"/>
        <v>50251.176905842869</v>
      </c>
      <c r="M131" s="709">
        <f t="shared" ca="1" si="150"/>
        <v>56397.588390667319</v>
      </c>
      <c r="N131" s="709">
        <f t="shared" ca="1" si="150"/>
        <v>61111.205567807825</v>
      </c>
      <c r="O131" s="709">
        <f t="shared" ca="1" si="150"/>
        <v>64093.813919737113</v>
      </c>
      <c r="P131" s="709">
        <f t="shared" ca="1" si="150"/>
        <v>71588.755814808304</v>
      </c>
      <c r="Q131" s="709">
        <f t="shared" ca="1" si="150"/>
        <v>74697.006068380622</v>
      </c>
      <c r="R131" s="709">
        <f t="shared" ca="1" si="150"/>
        <v>79254.408930278558</v>
      </c>
      <c r="S131" s="709">
        <f t="shared" ca="1" si="150"/>
        <v>79959.999050368075</v>
      </c>
      <c r="T131" s="709">
        <f t="shared" ca="1" si="150"/>
        <v>72833.628400780406</v>
      </c>
      <c r="U131" s="709">
        <f t="shared" ca="1" si="150"/>
        <v>81320.297807210853</v>
      </c>
      <c r="V131" s="709">
        <f t="shared" ca="1" si="150"/>
        <v>79386.324249543279</v>
      </c>
      <c r="W131" s="709">
        <f t="shared" ca="1" si="150"/>
        <v>82751.044768631749</v>
      </c>
      <c r="X131" s="709">
        <f t="shared" ca="1" si="150"/>
        <v>80783.044936273669</v>
      </c>
      <c r="Y131" s="709">
        <f t="shared" ca="1" si="150"/>
        <v>84206.964250601799</v>
      </c>
      <c r="Z131" s="709">
        <f t="shared" ca="1" si="150"/>
        <v>84956.646228171317</v>
      </c>
      <c r="AA131" s="709">
        <f t="shared" ca="1" si="150"/>
        <v>82936.192395809267</v>
      </c>
      <c r="AB131" s="709">
        <f t="shared" ca="1" si="150"/>
        <v>86451.370998260507</v>
      </c>
      <c r="AC131" s="709">
        <f t="shared" ca="1" si="150"/>
        <v>84395.369359762801</v>
      </c>
      <c r="AD131" s="709">
        <f t="shared" ca="1" si="150"/>
        <v>87972.393912609245</v>
      </c>
      <c r="AE131" s="709">
        <f t="shared" ca="1" si="150"/>
        <v>88755.598945908598</v>
      </c>
      <c r="AF131" s="709">
        <f t="shared" ca="1" si="150"/>
        <v>80845.327524866283</v>
      </c>
      <c r="AG131" s="709">
        <f t="shared" ca="1" si="150"/>
        <v>90265.530566004105</v>
      </c>
      <c r="AH131" s="709">
        <f t="shared" ca="1" si="150"/>
        <v>88118.819916993074</v>
      </c>
      <c r="AI131" s="709">
        <f t="shared" ca="1" si="150"/>
        <v>91853.659693181282</v>
      </c>
      <c r="AJ131" s="709">
        <f t="shared" ca="1" si="150"/>
        <v>89669.179879263815</v>
      </c>
      <c r="AK131" s="709">
        <f t="shared" ca="1" si="150"/>
        <v>93469.730318168033</v>
      </c>
      <c r="AL131" s="709">
        <f t="shared" ca="1" si="150"/>
        <v>94301.877313270204</v>
      </c>
      <c r="AM131" s="709">
        <f t="shared" ca="1" si="150"/>
        <v>91690.235884805501</v>
      </c>
      <c r="AN131" s="709">
        <f t="shared" ca="1" si="150"/>
        <v>95236.208593511692</v>
      </c>
      <c r="AO131" s="709">
        <f t="shared" ca="1" si="150"/>
        <v>92649.367428789745</v>
      </c>
      <c r="AP131" s="709">
        <f t="shared" ca="1" si="150"/>
        <v>96245.19395089928</v>
      </c>
      <c r="AQ131" s="709">
        <f t="shared" ca="1" si="150"/>
        <v>96773.640444807388</v>
      </c>
      <c r="AR131" s="709">
        <f t="shared" ca="1" si="150"/>
        <v>87854.607900208051</v>
      </c>
      <c r="AS131" s="709">
        <f t="shared" ca="1" si="150"/>
        <v>97768.208756630542</v>
      </c>
      <c r="AT131" s="709">
        <f t="shared" ca="1" si="150"/>
        <v>95132.654433951611</v>
      </c>
      <c r="AU131" s="709">
        <f t="shared" ca="1" si="150"/>
        <v>98846.353642831673</v>
      </c>
      <c r="AV131" s="709">
        <f t="shared" ca="1" si="150"/>
        <v>96189.834434880424</v>
      </c>
      <c r="AW131" s="709">
        <f t="shared" ca="1" si="150"/>
        <v>99952.979909382077</v>
      </c>
      <c r="AX131" s="709">
        <f t="shared" ca="1" si="150"/>
        <v>28335.39623645967</v>
      </c>
      <c r="AY131" s="709">
        <f t="shared" ca="1" si="150"/>
        <v>27086.030918222437</v>
      </c>
      <c r="AZ131" s="709">
        <f t="shared" ca="1" si="150"/>
        <v>27639.292812835018</v>
      </c>
      <c r="BA131" s="709">
        <f t="shared" ca="1" si="150"/>
        <v>26406.482348072175</v>
      </c>
      <c r="BB131" s="709">
        <f t="shared" ca="1" si="150"/>
        <v>26930.942165761353</v>
      </c>
      <c r="BC131" s="709">
        <f t="shared" ca="1" si="150"/>
        <v>26575.94826598289</v>
      </c>
      <c r="BD131" s="709">
        <f t="shared" ca="1" si="150"/>
        <v>23670.419899040651</v>
      </c>
      <c r="BE131" s="709">
        <f t="shared" ca="1" si="150"/>
        <v>26670.937852737061</v>
      </c>
      <c r="BF131" s="709">
        <f t="shared" ca="1" si="150"/>
        <v>24651.112518069236</v>
      </c>
      <c r="BG131" s="709">
        <f t="shared" ca="1" si="150"/>
        <v>25101.172507558356</v>
      </c>
      <c r="BH131" s="709">
        <f t="shared" ca="1" si="150"/>
        <v>23928.724064196635</v>
      </c>
      <c r="BI131" s="709">
        <f t="shared" ca="1" si="150"/>
        <v>24348.166245436347</v>
      </c>
      <c r="BJ131" s="709">
        <f t="shared" ca="1" si="150"/>
        <v>23970.178278874933</v>
      </c>
      <c r="BK131" s="709">
        <f t="shared" ca="1" si="150"/>
        <v>22778.992529365325</v>
      </c>
      <c r="BL131" s="709">
        <f t="shared" ca="1" si="150"/>
        <v>23102.541615589304</v>
      </c>
      <c r="BM131" s="709">
        <f t="shared" ca="1" si="150"/>
        <v>21931.990153086805</v>
      </c>
      <c r="BN131" s="709">
        <f t="shared" ca="1" si="150"/>
        <v>22219.639778010343</v>
      </c>
      <c r="BO131" s="709">
        <f t="shared" ca="1" si="150"/>
        <v>21775.539138619319</v>
      </c>
      <c r="BP131" s="709">
        <f t="shared" ca="1" si="150"/>
        <v>19255.263081700603</v>
      </c>
      <c r="BQ131" s="709">
        <f t="shared" ca="1" si="150"/>
        <v>20856.992697150672</v>
      </c>
      <c r="BR131" s="709">
        <f t="shared" ca="1" si="150"/>
        <v>19739.845272112532</v>
      </c>
      <c r="BS131" s="709">
        <f t="shared" ref="BS131:ED131" ca="1" si="151">IF($D$9="Annual",BS130*$D$12/12,IF($D$9="Monthly",BS130*((1+$D$12)^((BS$79-BR$79)/365)-1),0))</f>
        <v>19934.582737019147</v>
      </c>
      <c r="BT131" s="709">
        <f t="shared" ca="1" si="151"/>
        <v>18839.372227121836</v>
      </c>
      <c r="BU131" s="709">
        <f t="shared" ca="1" si="151"/>
        <v>18995.943922797942</v>
      </c>
      <c r="BV131" s="709">
        <f t="shared" ca="1" si="151"/>
        <v>18523.143202536816</v>
      </c>
      <c r="BW131" s="709">
        <f t="shared" ca="1" si="151"/>
        <v>17414.435875678359</v>
      </c>
      <c r="BX131" s="709">
        <f t="shared" ca="1" si="151"/>
        <v>17461.973200201173</v>
      </c>
      <c r="BY131" s="709">
        <f t="shared" ca="1" si="151"/>
        <v>16378.502804097356</v>
      </c>
      <c r="BZ131" s="709">
        <f t="shared" ca="1" si="151"/>
        <v>16382.133003617198</v>
      </c>
      <c r="CA131" s="709">
        <f t="shared" ca="1" si="151"/>
        <v>15837.422237201385</v>
      </c>
      <c r="CB131" s="709">
        <f t="shared" ca="1" si="151"/>
        <v>13802.462326948731</v>
      </c>
      <c r="CC131" s="709">
        <f t="shared" ca="1" si="151"/>
        <v>14720.184804820618</v>
      </c>
      <c r="CD131" s="709">
        <f t="shared" ca="1" si="151"/>
        <v>13701.920100289115</v>
      </c>
      <c r="CE131" s="709">
        <f t="shared" ca="1" si="151"/>
        <v>13592.105662717167</v>
      </c>
      <c r="CF131" s="709">
        <f t="shared" ca="1" si="151"/>
        <v>12600.669133814788</v>
      </c>
      <c r="CG131" s="709">
        <f t="shared" ca="1" si="151"/>
        <v>12444.179128900601</v>
      </c>
      <c r="CH131" s="709">
        <f t="shared" ca="1" si="151"/>
        <v>0</v>
      </c>
      <c r="CI131" s="709">
        <f t="shared" ca="1" si="151"/>
        <v>0</v>
      </c>
      <c r="CJ131" s="709">
        <f t="shared" ca="1" si="151"/>
        <v>0</v>
      </c>
      <c r="CK131" s="709">
        <f t="shared" ca="1" si="151"/>
        <v>0</v>
      </c>
      <c r="CL131" s="709">
        <f t="shared" ca="1" si="151"/>
        <v>0</v>
      </c>
      <c r="CM131" s="709">
        <f t="shared" ca="1" si="151"/>
        <v>0</v>
      </c>
      <c r="CN131" s="709">
        <f t="shared" ca="1" si="151"/>
        <v>0</v>
      </c>
      <c r="CO131" s="709">
        <f t="shared" ca="1" si="151"/>
        <v>0</v>
      </c>
      <c r="CP131" s="709">
        <f t="shared" ca="1" si="151"/>
        <v>0</v>
      </c>
      <c r="CQ131" s="709">
        <f t="shared" ca="1" si="151"/>
        <v>0</v>
      </c>
      <c r="CR131" s="709">
        <f t="shared" ca="1" si="151"/>
        <v>0</v>
      </c>
      <c r="CS131" s="709">
        <f t="shared" ca="1" si="151"/>
        <v>0</v>
      </c>
      <c r="CT131" s="709">
        <f t="shared" ca="1" si="151"/>
        <v>0</v>
      </c>
      <c r="CU131" s="709">
        <f t="shared" ca="1" si="151"/>
        <v>0</v>
      </c>
      <c r="CV131" s="709">
        <f t="shared" ca="1" si="151"/>
        <v>0</v>
      </c>
      <c r="CW131" s="709">
        <f t="shared" ca="1" si="151"/>
        <v>0</v>
      </c>
      <c r="CX131" s="709">
        <f t="shared" ca="1" si="151"/>
        <v>0</v>
      </c>
      <c r="CY131" s="709">
        <f t="shared" ca="1" si="151"/>
        <v>0</v>
      </c>
      <c r="CZ131" s="709">
        <f t="shared" ca="1" si="151"/>
        <v>0</v>
      </c>
      <c r="DA131" s="709">
        <f t="shared" ca="1" si="151"/>
        <v>0</v>
      </c>
      <c r="DB131" s="709">
        <f t="shared" ca="1" si="151"/>
        <v>0</v>
      </c>
      <c r="DC131" s="709">
        <f t="shared" ca="1" si="151"/>
        <v>0</v>
      </c>
      <c r="DD131" s="709">
        <f t="shared" ca="1" si="151"/>
        <v>0</v>
      </c>
      <c r="DE131" s="709">
        <f t="shared" ca="1" si="151"/>
        <v>0</v>
      </c>
      <c r="DF131" s="709">
        <f t="shared" ca="1" si="151"/>
        <v>0</v>
      </c>
      <c r="DG131" s="709">
        <f t="shared" ca="1" si="151"/>
        <v>0</v>
      </c>
      <c r="DH131" s="709">
        <f t="shared" ca="1" si="151"/>
        <v>0</v>
      </c>
      <c r="DI131" s="709">
        <f t="shared" ca="1" si="151"/>
        <v>0</v>
      </c>
      <c r="DJ131" s="709">
        <f t="shared" ca="1" si="151"/>
        <v>0</v>
      </c>
      <c r="DK131" s="709">
        <f t="shared" ca="1" si="151"/>
        <v>0</v>
      </c>
      <c r="DL131" s="709">
        <f t="shared" ca="1" si="151"/>
        <v>0</v>
      </c>
      <c r="DM131" s="709">
        <f t="shared" ca="1" si="151"/>
        <v>0</v>
      </c>
      <c r="DN131" s="709">
        <f t="shared" ca="1" si="151"/>
        <v>0</v>
      </c>
      <c r="DO131" s="709">
        <f t="shared" ca="1" si="151"/>
        <v>0</v>
      </c>
      <c r="DP131" s="709">
        <f t="shared" ca="1" si="151"/>
        <v>0</v>
      </c>
      <c r="DQ131" s="709">
        <f t="shared" ca="1" si="151"/>
        <v>0</v>
      </c>
      <c r="DR131" s="709">
        <f t="shared" ca="1" si="151"/>
        <v>0</v>
      </c>
      <c r="DS131" s="709">
        <f t="shared" ca="1" si="151"/>
        <v>0</v>
      </c>
      <c r="DT131" s="709">
        <f t="shared" ca="1" si="151"/>
        <v>0</v>
      </c>
      <c r="DU131" s="709">
        <f t="shared" ca="1" si="151"/>
        <v>0</v>
      </c>
      <c r="DV131" s="709">
        <f t="shared" ca="1" si="151"/>
        <v>0</v>
      </c>
      <c r="DW131" s="709">
        <f t="shared" ca="1" si="151"/>
        <v>0</v>
      </c>
      <c r="DX131" s="709">
        <f t="shared" ca="1" si="151"/>
        <v>0</v>
      </c>
      <c r="DY131" s="709">
        <f t="shared" ca="1" si="151"/>
        <v>0</v>
      </c>
      <c r="DZ131" s="709">
        <f t="shared" ca="1" si="151"/>
        <v>0</v>
      </c>
      <c r="EA131" s="709">
        <f t="shared" ca="1" si="151"/>
        <v>0</v>
      </c>
      <c r="EB131" s="709">
        <f t="shared" ca="1" si="151"/>
        <v>0</v>
      </c>
      <c r="EC131" s="709">
        <f t="shared" ca="1" si="151"/>
        <v>0</v>
      </c>
      <c r="ED131" s="709">
        <f t="shared" ca="1" si="151"/>
        <v>0</v>
      </c>
      <c r="EE131" s="709">
        <f t="shared" ref="EE131:GP131" ca="1" si="152">IF($D$9="Annual",EE130*$D$12/12,IF($D$9="Monthly",EE130*((1+$D$12)^((EE$79-ED$79)/365)-1),0))</f>
        <v>0</v>
      </c>
      <c r="EF131" s="709">
        <f t="shared" ca="1" si="152"/>
        <v>0</v>
      </c>
      <c r="EG131" s="709">
        <f t="shared" ca="1" si="152"/>
        <v>0</v>
      </c>
      <c r="EH131" s="709">
        <f t="shared" ca="1" si="152"/>
        <v>0</v>
      </c>
      <c r="EI131" s="709">
        <f t="shared" ca="1" si="152"/>
        <v>0</v>
      </c>
      <c r="EJ131" s="709">
        <f t="shared" ca="1" si="152"/>
        <v>0</v>
      </c>
      <c r="EK131" s="709">
        <f t="shared" ca="1" si="152"/>
        <v>0</v>
      </c>
      <c r="EL131" s="709">
        <f t="shared" ca="1" si="152"/>
        <v>0</v>
      </c>
      <c r="EM131" s="709">
        <f t="shared" ca="1" si="152"/>
        <v>0</v>
      </c>
      <c r="EN131" s="709">
        <f t="shared" ca="1" si="152"/>
        <v>0</v>
      </c>
      <c r="EO131" s="709">
        <f t="shared" ca="1" si="152"/>
        <v>0</v>
      </c>
      <c r="EP131" s="709">
        <f t="shared" ca="1" si="152"/>
        <v>0</v>
      </c>
      <c r="EQ131" s="709">
        <f t="shared" ca="1" si="152"/>
        <v>0</v>
      </c>
      <c r="ER131" s="709">
        <f t="shared" ca="1" si="152"/>
        <v>0</v>
      </c>
      <c r="ES131" s="709">
        <f t="shared" ca="1" si="152"/>
        <v>0</v>
      </c>
      <c r="ET131" s="709">
        <f t="shared" ca="1" si="152"/>
        <v>0</v>
      </c>
      <c r="EU131" s="709">
        <f t="shared" ca="1" si="152"/>
        <v>0</v>
      </c>
      <c r="EV131" s="709">
        <f t="shared" ca="1" si="152"/>
        <v>0</v>
      </c>
      <c r="EW131" s="709">
        <f t="shared" ca="1" si="152"/>
        <v>0</v>
      </c>
      <c r="EX131" s="709">
        <f t="shared" ca="1" si="152"/>
        <v>0</v>
      </c>
      <c r="EY131" s="709">
        <f t="shared" ca="1" si="152"/>
        <v>0</v>
      </c>
      <c r="EZ131" s="709">
        <f t="shared" ca="1" si="152"/>
        <v>0</v>
      </c>
      <c r="FA131" s="709">
        <f t="shared" ca="1" si="152"/>
        <v>0</v>
      </c>
      <c r="FB131" s="709">
        <f t="shared" ca="1" si="152"/>
        <v>0</v>
      </c>
      <c r="FC131" s="709">
        <f t="shared" ca="1" si="152"/>
        <v>0</v>
      </c>
      <c r="FD131" s="709">
        <f t="shared" ca="1" si="152"/>
        <v>0</v>
      </c>
      <c r="FE131" s="709">
        <f t="shared" ca="1" si="152"/>
        <v>0</v>
      </c>
      <c r="FF131" s="709">
        <f t="shared" ca="1" si="152"/>
        <v>0</v>
      </c>
      <c r="FG131" s="709">
        <f t="shared" ca="1" si="152"/>
        <v>0</v>
      </c>
      <c r="FH131" s="709">
        <f t="shared" ca="1" si="152"/>
        <v>0</v>
      </c>
      <c r="FI131" s="709">
        <f t="shared" ca="1" si="152"/>
        <v>0</v>
      </c>
      <c r="FJ131" s="709">
        <f t="shared" ca="1" si="152"/>
        <v>0</v>
      </c>
      <c r="FK131" s="709">
        <f t="shared" ca="1" si="152"/>
        <v>0</v>
      </c>
      <c r="FL131" s="709">
        <f t="shared" ca="1" si="152"/>
        <v>0</v>
      </c>
      <c r="FM131" s="709">
        <f t="shared" ca="1" si="152"/>
        <v>0</v>
      </c>
      <c r="FN131" s="709">
        <f t="shared" ca="1" si="152"/>
        <v>0</v>
      </c>
      <c r="FO131" s="709">
        <f t="shared" ca="1" si="152"/>
        <v>0</v>
      </c>
      <c r="FP131" s="709">
        <f t="shared" ca="1" si="152"/>
        <v>0</v>
      </c>
      <c r="FQ131" s="709">
        <f t="shared" ca="1" si="152"/>
        <v>0</v>
      </c>
      <c r="FR131" s="709">
        <f t="shared" ca="1" si="152"/>
        <v>0</v>
      </c>
      <c r="FS131" s="709">
        <f t="shared" ca="1" si="152"/>
        <v>0</v>
      </c>
      <c r="FT131" s="709">
        <f t="shared" ca="1" si="152"/>
        <v>0</v>
      </c>
      <c r="FU131" s="709">
        <f t="shared" ca="1" si="152"/>
        <v>0</v>
      </c>
      <c r="FV131" s="709">
        <f t="shared" ca="1" si="152"/>
        <v>0</v>
      </c>
      <c r="FW131" s="709">
        <f t="shared" ca="1" si="152"/>
        <v>0</v>
      </c>
      <c r="FX131" s="709">
        <f t="shared" ca="1" si="152"/>
        <v>0</v>
      </c>
      <c r="FY131" s="709">
        <f t="shared" ca="1" si="152"/>
        <v>0</v>
      </c>
      <c r="FZ131" s="709">
        <f t="shared" ca="1" si="152"/>
        <v>0</v>
      </c>
      <c r="GA131" s="709">
        <f t="shared" ca="1" si="152"/>
        <v>0</v>
      </c>
      <c r="GB131" s="709">
        <f t="shared" ca="1" si="152"/>
        <v>0</v>
      </c>
      <c r="GC131" s="709">
        <f t="shared" ca="1" si="152"/>
        <v>0</v>
      </c>
      <c r="GD131" s="709">
        <f t="shared" ca="1" si="152"/>
        <v>0</v>
      </c>
      <c r="GE131" s="709">
        <f t="shared" ca="1" si="152"/>
        <v>0</v>
      </c>
      <c r="GF131" s="709">
        <f t="shared" ca="1" si="152"/>
        <v>0</v>
      </c>
      <c r="GG131" s="709">
        <f t="shared" ca="1" si="152"/>
        <v>0</v>
      </c>
      <c r="GH131" s="709">
        <f t="shared" ca="1" si="152"/>
        <v>0</v>
      </c>
      <c r="GI131" s="709">
        <f t="shared" ca="1" si="152"/>
        <v>0</v>
      </c>
      <c r="GJ131" s="709">
        <f t="shared" ca="1" si="152"/>
        <v>0</v>
      </c>
      <c r="GK131" s="709">
        <f t="shared" ca="1" si="152"/>
        <v>0</v>
      </c>
      <c r="GL131" s="709">
        <f t="shared" ca="1" si="152"/>
        <v>0</v>
      </c>
      <c r="GM131" s="709">
        <f t="shared" ca="1" si="152"/>
        <v>0</v>
      </c>
      <c r="GN131" s="709">
        <f t="shared" ca="1" si="152"/>
        <v>0</v>
      </c>
      <c r="GO131" s="709">
        <f t="shared" ca="1" si="152"/>
        <v>0</v>
      </c>
      <c r="GP131" s="709">
        <f t="shared" ca="1" si="152"/>
        <v>0</v>
      </c>
      <c r="GQ131" s="709">
        <f t="shared" ref="GQ131:IL131" ca="1" si="153">IF($D$9="Annual",GQ130*$D$12/12,IF($D$9="Monthly",GQ130*((1+$D$12)^((GQ$79-GP$79)/365)-1),0))</f>
        <v>0</v>
      </c>
      <c r="GR131" s="709">
        <f t="shared" ca="1" si="153"/>
        <v>0</v>
      </c>
      <c r="GS131" s="709">
        <f t="shared" ca="1" si="153"/>
        <v>0</v>
      </c>
      <c r="GT131" s="709">
        <f t="shared" ca="1" si="153"/>
        <v>0</v>
      </c>
      <c r="GU131" s="709">
        <f t="shared" ca="1" si="153"/>
        <v>0</v>
      </c>
      <c r="GV131" s="709">
        <f t="shared" ca="1" si="153"/>
        <v>0</v>
      </c>
      <c r="GW131" s="709">
        <f t="shared" ca="1" si="153"/>
        <v>0</v>
      </c>
      <c r="GX131" s="709">
        <f t="shared" ca="1" si="153"/>
        <v>0</v>
      </c>
      <c r="GY131" s="709">
        <f t="shared" ca="1" si="153"/>
        <v>0</v>
      </c>
      <c r="GZ131" s="709">
        <f t="shared" ca="1" si="153"/>
        <v>0</v>
      </c>
      <c r="HA131" s="709">
        <f t="shared" ca="1" si="153"/>
        <v>0</v>
      </c>
      <c r="HB131" s="709">
        <f t="shared" ca="1" si="153"/>
        <v>0</v>
      </c>
      <c r="HC131" s="709">
        <f t="shared" ca="1" si="153"/>
        <v>0</v>
      </c>
      <c r="HD131" s="709">
        <f t="shared" ca="1" si="153"/>
        <v>0</v>
      </c>
      <c r="HE131" s="709">
        <f t="shared" ca="1" si="153"/>
        <v>0</v>
      </c>
      <c r="HF131" s="709">
        <f t="shared" ca="1" si="153"/>
        <v>0</v>
      </c>
      <c r="HG131" s="709">
        <f t="shared" ca="1" si="153"/>
        <v>0</v>
      </c>
      <c r="HH131" s="709">
        <f t="shared" ca="1" si="153"/>
        <v>0</v>
      </c>
      <c r="HI131" s="709">
        <f t="shared" ca="1" si="153"/>
        <v>0</v>
      </c>
      <c r="HJ131" s="709">
        <f t="shared" ca="1" si="153"/>
        <v>0</v>
      </c>
      <c r="HK131" s="709">
        <f t="shared" ca="1" si="153"/>
        <v>0</v>
      </c>
      <c r="HL131" s="709">
        <f t="shared" ca="1" si="153"/>
        <v>0</v>
      </c>
      <c r="HM131" s="709">
        <f t="shared" ca="1" si="153"/>
        <v>0</v>
      </c>
      <c r="HN131" s="709">
        <f t="shared" ca="1" si="153"/>
        <v>0</v>
      </c>
      <c r="HO131" s="709">
        <f t="shared" ca="1" si="153"/>
        <v>0</v>
      </c>
      <c r="HP131" s="709">
        <f t="shared" ca="1" si="153"/>
        <v>0</v>
      </c>
      <c r="HQ131" s="709">
        <f t="shared" ca="1" si="153"/>
        <v>0</v>
      </c>
      <c r="HR131" s="709">
        <f t="shared" ca="1" si="153"/>
        <v>0</v>
      </c>
      <c r="HS131" s="709">
        <f t="shared" ca="1" si="153"/>
        <v>0</v>
      </c>
      <c r="HT131" s="709">
        <f t="shared" ca="1" si="153"/>
        <v>0</v>
      </c>
      <c r="HU131" s="709">
        <f t="shared" ca="1" si="153"/>
        <v>0</v>
      </c>
      <c r="HV131" s="709">
        <f t="shared" ca="1" si="153"/>
        <v>0</v>
      </c>
      <c r="HW131" s="709">
        <f t="shared" ca="1" si="153"/>
        <v>0</v>
      </c>
      <c r="HX131" s="709">
        <f t="shared" ca="1" si="153"/>
        <v>0</v>
      </c>
      <c r="HY131" s="709">
        <f t="shared" ca="1" si="153"/>
        <v>0</v>
      </c>
      <c r="HZ131" s="709">
        <f t="shared" ca="1" si="153"/>
        <v>0</v>
      </c>
      <c r="IA131" s="709">
        <f t="shared" ca="1" si="153"/>
        <v>0</v>
      </c>
      <c r="IB131" s="709">
        <f t="shared" ca="1" si="153"/>
        <v>0</v>
      </c>
      <c r="IC131" s="709">
        <f t="shared" ca="1" si="153"/>
        <v>0</v>
      </c>
      <c r="ID131" s="709">
        <f t="shared" ca="1" si="153"/>
        <v>0</v>
      </c>
      <c r="IE131" s="709">
        <f t="shared" ca="1" si="153"/>
        <v>0</v>
      </c>
      <c r="IF131" s="709">
        <f t="shared" ca="1" si="153"/>
        <v>0</v>
      </c>
      <c r="IG131" s="709">
        <f t="shared" ca="1" si="153"/>
        <v>0</v>
      </c>
      <c r="IH131" s="709">
        <f t="shared" ca="1" si="153"/>
        <v>0</v>
      </c>
      <c r="II131" s="709">
        <f t="shared" ca="1" si="153"/>
        <v>0</v>
      </c>
      <c r="IJ131" s="709">
        <f t="shared" ca="1" si="153"/>
        <v>0</v>
      </c>
      <c r="IK131" s="709">
        <f t="shared" ca="1" si="153"/>
        <v>0</v>
      </c>
      <c r="IL131" s="709">
        <f t="shared" ca="1" si="153"/>
        <v>0</v>
      </c>
    </row>
    <row r="132" spans="1:247" s="809" customFormat="1">
      <c r="B132" s="809" t="s">
        <v>713</v>
      </c>
      <c r="D132" s="810"/>
      <c r="E132" s="809">
        <f ca="1">SUM(F132:IL132)</f>
        <v>-4119181.3732511415</v>
      </c>
      <c r="F132" s="709"/>
      <c r="G132" s="709">
        <f ca="1">IF(G119&gt;0,-MIN(G119,SUM($F$131:F132,G131)),0)</f>
        <v>0</v>
      </c>
      <c r="H132" s="709">
        <f ca="1">IF(H119&gt;0,-MIN(H119,SUM($F$131:G132,H131)),0)</f>
        <v>0</v>
      </c>
      <c r="I132" s="709">
        <f ca="1">IF(I119&gt;0,-MIN(I119,SUM($F$131:H132,I131)),0)</f>
        <v>0</v>
      </c>
      <c r="J132" s="709">
        <f ca="1">IF(J119&gt;0,-MIN(J119,SUM($F$131:I132,J131)),0)</f>
        <v>0</v>
      </c>
      <c r="K132" s="709">
        <f ca="1">IF(K119&gt;0,-MIN(K119,SUM($F$131:J132,K131)),0)</f>
        <v>0</v>
      </c>
      <c r="L132" s="709">
        <f ca="1">IF(L119&gt;0,-MIN(L119,SUM($F$131:K132,L131)),0)</f>
        <v>0</v>
      </c>
      <c r="M132" s="709">
        <f ca="1">IF(M119&gt;0,-MIN(M119,SUM($F$131:L132,M131)),0)</f>
        <v>0</v>
      </c>
      <c r="N132" s="709">
        <f ca="1">IF(N119&gt;0,-MIN(N119,SUM($F$131:M132,N131)),0)</f>
        <v>0</v>
      </c>
      <c r="O132" s="709">
        <f ca="1">IF(O119&gt;0,-MIN(O119,SUM($F$131:N132,O131)),0)</f>
        <v>0</v>
      </c>
      <c r="P132" s="709">
        <f ca="1">IF(P119&gt;0,-MIN(P119,SUM($F$131:O132,P131)),0)</f>
        <v>0</v>
      </c>
      <c r="Q132" s="709">
        <f ca="1">IF(Q119&gt;0,-MIN(Q119,SUM($F$131:P132,Q131)),0)</f>
        <v>0</v>
      </c>
      <c r="R132" s="709">
        <f ca="1">IF(R119&gt;0,-MIN(R119,SUM($F$131:Q132,R131)),0)</f>
        <v>0</v>
      </c>
      <c r="S132" s="709">
        <f ca="1">IF(S119&gt;0,-MIN(S119,SUM($F$131:R132,S131)),0)</f>
        <v>0</v>
      </c>
      <c r="T132" s="709">
        <f ca="1">IF(T119&gt;0,-MIN(T119,SUM($F$131:S132,T131)),0)</f>
        <v>0</v>
      </c>
      <c r="U132" s="709">
        <f ca="1">IF(U119&gt;0,-MIN(U119,SUM($F$131:T132,U131)),0)</f>
        <v>0</v>
      </c>
      <c r="V132" s="709">
        <f ca="1">IF(V119&gt;0,-MIN(V119,SUM($F$131:U132,V131)),0)</f>
        <v>0</v>
      </c>
      <c r="W132" s="709">
        <f ca="1">IF(W119&gt;0,-MIN(W119,SUM($F$131:V132,W131)),0)</f>
        <v>0</v>
      </c>
      <c r="X132" s="709">
        <f ca="1">IF(X119&gt;0,-MIN(X119,SUM($F$131:W132,X131)),0)</f>
        <v>0</v>
      </c>
      <c r="Y132" s="709">
        <f ca="1">IF(Y119&gt;0,-MIN(Y119,SUM($F$131:X132,Y131)),0)</f>
        <v>0</v>
      </c>
      <c r="Z132" s="709">
        <f ca="1">IF(Z119&gt;0,-MIN(Z119,SUM($F$131:Y132,Z131)),0)</f>
        <v>0</v>
      </c>
      <c r="AA132" s="709">
        <f ca="1">IF(AA119&gt;0,-MIN(AA119,SUM($F$131:Z132,AA131)),0)</f>
        <v>0</v>
      </c>
      <c r="AB132" s="709">
        <f ca="1">IF(AB119&gt;0,-MIN(AB119,SUM($F$131:AA132,AB131)),0)</f>
        <v>0</v>
      </c>
      <c r="AC132" s="709">
        <f ca="1">IF(AC119&gt;0,-MIN(AC119,SUM($F$131:AB132,AC131)),0)</f>
        <v>0</v>
      </c>
      <c r="AD132" s="709">
        <f ca="1">IF(AD119&gt;0,-MIN(AD119,SUM($F$131:AC132,AD131)),0)</f>
        <v>0</v>
      </c>
      <c r="AE132" s="709">
        <f ca="1">IF(AE119&gt;0,-MIN(AE119,SUM($F$131:AD132,AE131)),0)</f>
        <v>0</v>
      </c>
      <c r="AF132" s="709">
        <f ca="1">IF(AF119&gt;0,-MIN(AF119,SUM($F$131:AE132,AF131)),0)</f>
        <v>0</v>
      </c>
      <c r="AG132" s="709">
        <f ca="1">IF(AG119&gt;0,-MIN(AG119,SUM($F$131:AF132,AG131)),0)</f>
        <v>0</v>
      </c>
      <c r="AH132" s="709">
        <f ca="1">IF(AH119&gt;0,-MIN(AH119,SUM($F$131:AG132,AH131)),0)</f>
        <v>0</v>
      </c>
      <c r="AI132" s="709">
        <f ca="1">IF(AI119&gt;0,-MIN(AI119,SUM($F$131:AH132,AI131)),0)</f>
        <v>0</v>
      </c>
      <c r="AJ132" s="709">
        <f ca="1">IF(AJ119&gt;0,-MIN(AJ119,SUM($F$131:AI132,AJ131)),0)</f>
        <v>0</v>
      </c>
      <c r="AK132" s="709">
        <f ca="1">IF(AK119&gt;0,-MIN(AK119,SUM($F$131:AJ132,AK131)),0)</f>
        <v>0</v>
      </c>
      <c r="AL132" s="709">
        <f ca="1">IF(AL119&gt;0,-MIN(AL119,SUM($F$131:AK132,AL131)),0)</f>
        <v>-42827.878508829388</v>
      </c>
      <c r="AM132" s="709">
        <f ca="1">IF(AM119&gt;0,-MIN(AM119,SUM($F$131:AL132,AM131)),0)</f>
        <v>-38216.799553369536</v>
      </c>
      <c r="AN132" s="709">
        <f ca="1">IF(AN119&gt;0,-MIN(AN119,SUM($F$131:AM132,AN131)),0)</f>
        <v>-37369.513314251592</v>
      </c>
      <c r="AO132" s="709">
        <f ca="1">IF(AO119&gt;0,-MIN(AO119,SUM($F$131:AN132,AO131)),0)</f>
        <v>-37183.21429895566</v>
      </c>
      <c r="AP132" s="709">
        <f ca="1">IF(AP119&gt;0,-MIN(AP119,SUM($F$131:AO132,AP131)),0)</f>
        <v>-36888.191445462202</v>
      </c>
      <c r="AQ132" s="709">
        <f ca="1">IF(AQ119&gt;0,-MIN(AQ119,SUM($F$131:AP132,AQ131)),0)</f>
        <v>-36596.889797794429</v>
      </c>
      <c r="AR132" s="709">
        <f ca="1">IF(AR119&gt;0,-MIN(AR119,SUM($F$131:AQ132,AR131)),0)</f>
        <v>-36317.884321803125</v>
      </c>
      <c r="AS132" s="709">
        <f ca="1">IF(AS119&gt;0,-MIN(AS119,SUM($F$131:AR132,AS131)),0)</f>
        <v>-36034.159046802757</v>
      </c>
      <c r="AT132" s="709">
        <f ca="1">IF(AT119&gt;0,-MIN(AT119,SUM($F$131:AS132,AT131)),0)</f>
        <v>-35765.609805562744</v>
      </c>
      <c r="AU132" s="709">
        <f ca="1">IF(AU119&gt;0,-MIN(AU119,SUM($F$131:AT132,AU131)),0)</f>
        <v>-35491.37835864786</v>
      </c>
      <c r="AV132" s="709">
        <f ca="1">IF(AV119&gt;0,-MIN(AV119,SUM($F$131:AU132,AV131)),0)</f>
        <v>-35244.584751280097</v>
      </c>
      <c r="AW132" s="709">
        <f ca="1">IF(AW119&gt;0,-MIN(AW119,SUM($F$131:AV132,AW131)),0)</f>
        <v>-2963640.6313017388</v>
      </c>
      <c r="AX132" s="709">
        <f ca="1">IF(AX119&gt;0,-MIN(AX119,SUM($F$131:AW132,AX131)),0)</f>
        <v>-28335.39623645967</v>
      </c>
      <c r="AY132" s="709">
        <f ca="1">IF(AY119&gt;0,-MIN(AY119,SUM($F$131:AX132,AY131)),0)</f>
        <v>-27086.030918222492</v>
      </c>
      <c r="AZ132" s="709">
        <f ca="1">IF(AZ119&gt;0,-MIN(AZ119,SUM($F$131:AY132,AZ131)),0)</f>
        <v>-27639.292812834967</v>
      </c>
      <c r="BA132" s="709">
        <f ca="1">IF(BA119&gt;0,-MIN(BA119,SUM($F$131:AZ132,BA131)),0)</f>
        <v>-26406.482348072121</v>
      </c>
      <c r="BB132" s="709">
        <f ca="1">IF(BB119&gt;0,-MIN(BB119,SUM($F$131:BA132,BB131)),0)</f>
        <v>-26930.942165761524</v>
      </c>
      <c r="BC132" s="709">
        <f ca="1">IF(BC119&gt;0,-MIN(BC119,SUM($F$131:BB132,BC131)),0)</f>
        <v>-26575.948265982792</v>
      </c>
      <c r="BD132" s="709">
        <f ca="1">IF(BD119&gt;0,-MIN(BD119,SUM($F$131:BC132,BD131)),0)</f>
        <v>-23670.419899040542</v>
      </c>
      <c r="BE132" s="709">
        <f ca="1">IF(BE119&gt;0,-MIN(BE119,SUM($F$131:BD132,BE131)),0)</f>
        <v>-26670.937852737243</v>
      </c>
      <c r="BF132" s="709">
        <f ca="1">IF(BF119&gt;0,-MIN(BF119,SUM($F$131:BE132,BF131)),0)</f>
        <v>-24651.112518069196</v>
      </c>
      <c r="BG132" s="709">
        <f ca="1">IF(BG119&gt;0,-MIN(BG119,SUM($F$131:BF132,BG131)),0)</f>
        <v>-25101.172507558455</v>
      </c>
      <c r="BH132" s="709">
        <f ca="1">IF(BH119&gt;0,-MIN(BH119,SUM($F$131:BG132,BH131)),0)</f>
        <v>-23928.724064196787</v>
      </c>
      <c r="BI132" s="709">
        <f ca="1">IF(BI119&gt;0,-MIN(BI119,SUM($F$131:BH132,BI131)),0)</f>
        <v>-24348.166245436172</v>
      </c>
      <c r="BJ132" s="709">
        <f ca="1">IF(BJ119&gt;0,-MIN(BJ119,SUM($F$131:BI132,BJ131)),0)</f>
        <v>-23970.178278874875</v>
      </c>
      <c r="BK132" s="709">
        <f ca="1">IF(BK119&gt;0,-MIN(BK119,SUM($F$131:BJ132,BK131)),0)</f>
        <v>-22778.992529365463</v>
      </c>
      <c r="BL132" s="709">
        <f ca="1">IF(BL119&gt;0,-MIN(BL119,SUM($F$131:BK132,BL131)),0)</f>
        <v>-23102.541615589249</v>
      </c>
      <c r="BM132" s="709">
        <f ca="1">IF(BM119&gt;0,-MIN(BM119,SUM($F$131:BL132,BM131)),0)</f>
        <v>-21931.990153087016</v>
      </c>
      <c r="BN132" s="709">
        <f ca="1">IF(BN119&gt;0,-MIN(BN119,SUM($F$131:BM132,BN131)),0)</f>
        <v>-22219.639778010351</v>
      </c>
      <c r="BO132" s="709">
        <f ca="1">IF(BO119&gt;0,-MIN(BO119,SUM($F$131:BN132,BO131)),0)</f>
        <v>-21775.539138619526</v>
      </c>
      <c r="BP132" s="709">
        <f ca="1">IF(BP119&gt;0,-MIN(BP119,SUM($F$131:BO132,BP131)),0)</f>
        <v>-19255.26308170061</v>
      </c>
      <c r="BQ132" s="709">
        <f ca="1">IF(BQ119&gt;0,-MIN(BQ119,SUM($F$131:BP132,BQ131)),0)</f>
        <v>-20856.99269715061</v>
      </c>
      <c r="BR132" s="709">
        <f ca="1">IF(BR119&gt;0,-MIN(BR119,SUM($F$131:BQ132,BR131)),0)</f>
        <v>-19739.845272112278</v>
      </c>
      <c r="BS132" s="709">
        <f ca="1">IF(BS119&gt;0,-MIN(BS119,SUM($F$131:BR132,BS131)),0)</f>
        <v>-19934.582737019213</v>
      </c>
      <c r="BT132" s="709">
        <f ca="1">IF(BT119&gt;0,-MIN(BT119,SUM($F$131:BS132,BT131)),0)</f>
        <v>-18839.372227122007</v>
      </c>
      <c r="BU132" s="709">
        <f ca="1">IF(BU119&gt;0,-MIN(BU119,SUM($F$131:BT132,BU131)),0)</f>
        <v>-18995.94392279772</v>
      </c>
      <c r="BV132" s="709">
        <f ca="1">IF(BV119&gt;0,-MIN(BV119,SUM($F$131:BU132,BV131)),0)</f>
        <v>-18523.143202536878</v>
      </c>
      <c r="BW132" s="709">
        <f ca="1">IF(BW119&gt;0,-MIN(BW119,SUM($F$131:BV132,BW131)),0)</f>
        <v>-17414.435875678286</v>
      </c>
      <c r="BX132" s="709">
        <f ca="1">IF(BX119&gt;0,-MIN(BX119,SUM($F$131:BW132,BX131)),0)</f>
        <v>-17461.973200201235</v>
      </c>
      <c r="BY132" s="709">
        <f ca="1">IF(BY119&gt;0,-MIN(BY119,SUM($F$131:BX132,BY131)),0)</f>
        <v>-16378.502804097239</v>
      </c>
      <c r="BZ132" s="709">
        <f ca="1">IF(BZ119&gt;0,-MIN(BZ119,SUM($F$131:BY132,BZ131)),0)</f>
        <v>-16382.133003617078</v>
      </c>
      <c r="CA132" s="709">
        <f ca="1">IF(CA119&gt;0,-MIN(CA119,SUM($F$131:BZ132,CA131)),0)</f>
        <v>-15837.422237201372</v>
      </c>
      <c r="CB132" s="709">
        <f ca="1">IF(CB119&gt;0,-MIN(CB119,SUM($F$131:CA132,CB131)),0)</f>
        <v>-13802.462326949031</v>
      </c>
      <c r="CC132" s="709">
        <f ca="1">IF(CC119&gt;0,-MIN(CC119,SUM($F$131:CB132,CC131)),0)</f>
        <v>-14720.184804820419</v>
      </c>
      <c r="CD132" s="709">
        <f ca="1">IF(CD119&gt;0,-MIN(CD119,SUM($F$131:CC132,CD131)),0)</f>
        <v>-13701.920100288953</v>
      </c>
      <c r="CE132" s="709">
        <f ca="1">IF(CE119&gt;0,-MIN(CE119,SUM($F$131:CD132,CE131)),0)</f>
        <v>-13592.105662716986</v>
      </c>
      <c r="CF132" s="709">
        <f ca="1">IF(CF119&gt;0,-MIN(CF119,SUM($F$131:CE132,CF131)),0)</f>
        <v>-12600.669133814567</v>
      </c>
      <c r="CG132" s="709">
        <f ca="1">IF(CG119&gt;0,-MIN(CG119,SUM($F$131:CF132,CG131)),0)</f>
        <v>-12444.179128900796</v>
      </c>
      <c r="CH132" s="709">
        <f>IF(CH119&gt;0,-MIN(CH119,SUM($F$131:CG132,CH131)),0)</f>
        <v>0</v>
      </c>
      <c r="CI132" s="709">
        <f>IF(CI119&gt;0,-MIN(CI119,SUM($F$131:CH132,CI131)),0)</f>
        <v>0</v>
      </c>
      <c r="CJ132" s="709">
        <f>IF(CJ119&gt;0,-MIN(CJ119,SUM($F$131:CI132,CJ131)),0)</f>
        <v>0</v>
      </c>
      <c r="CK132" s="709">
        <f>IF(CK119&gt;0,-MIN(CK119,SUM($F$131:CJ132,CK131)),0)</f>
        <v>0</v>
      </c>
      <c r="CL132" s="709">
        <f>IF(CL119&gt;0,-MIN(CL119,SUM($F$131:CK132,CL131)),0)</f>
        <v>0</v>
      </c>
      <c r="CM132" s="709">
        <f>IF(CM119&gt;0,-MIN(CM119,SUM($F$131:CL132,CM131)),0)</f>
        <v>0</v>
      </c>
      <c r="CN132" s="709">
        <f>IF(CN119&gt;0,-MIN(CN119,SUM($F$131:CM132,CN131)),0)</f>
        <v>0</v>
      </c>
      <c r="CO132" s="709">
        <f>IF(CO119&gt;0,-MIN(CO119,SUM($F$131:CN132,CO131)),0)</f>
        <v>0</v>
      </c>
      <c r="CP132" s="709">
        <f>IF(CP119&gt;0,-MIN(CP119,SUM($F$131:CO132,CP131)),0)</f>
        <v>0</v>
      </c>
      <c r="CQ132" s="709">
        <f>IF(CQ119&gt;0,-MIN(CQ119,SUM($F$131:CP132,CQ131)),0)</f>
        <v>0</v>
      </c>
      <c r="CR132" s="709">
        <f>IF(CR119&gt;0,-MIN(CR119,SUM($F$131:CQ132,CR131)),0)</f>
        <v>0</v>
      </c>
      <c r="CS132" s="709">
        <f>IF(CS119&gt;0,-MIN(CS119,SUM($F$131:CR132,CS131)),0)</f>
        <v>0</v>
      </c>
      <c r="CT132" s="709">
        <f>IF(CT119&gt;0,-MIN(CT119,SUM($F$131:CS132,CT131)),0)</f>
        <v>0</v>
      </c>
      <c r="CU132" s="709">
        <f>IF(CU119&gt;0,-MIN(CU119,SUM($F$131:CT132,CU131)),0)</f>
        <v>0</v>
      </c>
      <c r="CV132" s="709">
        <f>IF(CV119&gt;0,-MIN(CV119,SUM($F$131:CU132,CV131)),0)</f>
        <v>0</v>
      </c>
      <c r="CW132" s="709">
        <f>IF(CW119&gt;0,-MIN(CW119,SUM($F$131:CV132,CW131)),0)</f>
        <v>0</v>
      </c>
      <c r="CX132" s="709">
        <f>IF(CX119&gt;0,-MIN(CX119,SUM($F$131:CW132,CX131)),0)</f>
        <v>0</v>
      </c>
      <c r="CY132" s="709">
        <f>IF(CY119&gt;0,-MIN(CY119,SUM($F$131:CX132,CY131)),0)</f>
        <v>0</v>
      </c>
      <c r="CZ132" s="709">
        <f>IF(CZ119&gt;0,-MIN(CZ119,SUM($F$131:CY132,CZ131)),0)</f>
        <v>0</v>
      </c>
      <c r="DA132" s="709">
        <f>IF(DA119&gt;0,-MIN(DA119,SUM($F$131:CZ132,DA131)),0)</f>
        <v>0</v>
      </c>
      <c r="DB132" s="709">
        <f>IF(DB119&gt;0,-MIN(DB119,SUM($F$131:DA132,DB131)),0)</f>
        <v>0</v>
      </c>
      <c r="DC132" s="709">
        <f>IF(DC119&gt;0,-MIN(DC119,SUM($F$131:DB132,DC131)),0)</f>
        <v>0</v>
      </c>
      <c r="DD132" s="709">
        <f>IF(DD119&gt;0,-MIN(DD119,SUM($F$131:DC132,DD131)),0)</f>
        <v>0</v>
      </c>
      <c r="DE132" s="709">
        <f>IF(DE119&gt;0,-MIN(DE119,SUM($F$131:DD132,DE131)),0)</f>
        <v>0</v>
      </c>
      <c r="DF132" s="709">
        <f>IF(DF119&gt;0,-MIN(DF119,SUM($F$131:DE132,DF131)),0)</f>
        <v>0</v>
      </c>
      <c r="DG132" s="709">
        <f>IF(DG119&gt;0,-MIN(DG119,SUM($F$131:DF132,DG131)),0)</f>
        <v>0</v>
      </c>
      <c r="DH132" s="709">
        <f>IF(DH119&gt;0,-MIN(DH119,SUM($F$131:DG132,DH131)),0)</f>
        <v>0</v>
      </c>
      <c r="DI132" s="709">
        <f>IF(DI119&gt;0,-MIN(DI119,SUM($F$131:DH132,DI131)),0)</f>
        <v>0</v>
      </c>
      <c r="DJ132" s="709">
        <f>IF(DJ119&gt;0,-MIN(DJ119,SUM($F$131:DI132,DJ131)),0)</f>
        <v>0</v>
      </c>
      <c r="DK132" s="709">
        <f>IF(DK119&gt;0,-MIN(DK119,SUM($F$131:DJ132,DK131)),0)</f>
        <v>0</v>
      </c>
      <c r="DL132" s="709">
        <f>IF(DL119&gt;0,-MIN(DL119,SUM($F$131:DK132,DL131)),0)</f>
        <v>0</v>
      </c>
      <c r="DM132" s="709">
        <f>IF(DM119&gt;0,-MIN(DM119,SUM($F$131:DL132,DM131)),0)</f>
        <v>0</v>
      </c>
      <c r="DN132" s="709">
        <f>IF(DN119&gt;0,-MIN(DN119,SUM($F$131:DM132,DN131)),0)</f>
        <v>0</v>
      </c>
      <c r="DO132" s="709">
        <f>IF(DO119&gt;0,-MIN(DO119,SUM($F$131:DN132,DO131)),0)</f>
        <v>0</v>
      </c>
      <c r="DP132" s="709">
        <f>IF(DP119&gt;0,-MIN(DP119,SUM($F$131:DO132,DP131)),0)</f>
        <v>0</v>
      </c>
      <c r="DQ132" s="709">
        <f>IF(DQ119&gt;0,-MIN(DQ119,SUM($F$131:DP132,DQ131)),0)</f>
        <v>0</v>
      </c>
      <c r="DR132" s="709">
        <f>IF(DR119&gt;0,-MIN(DR119,SUM($F$131:DQ132,DR131)),0)</f>
        <v>0</v>
      </c>
      <c r="DS132" s="709">
        <f>IF(DS119&gt;0,-MIN(DS119,SUM($F$131:DR132,DS131)),0)</f>
        <v>0</v>
      </c>
      <c r="DT132" s="709">
        <f>IF(DT119&gt;0,-MIN(DT119,SUM($F$131:DS132,DT131)),0)</f>
        <v>0</v>
      </c>
      <c r="DU132" s="709">
        <f>IF(DU119&gt;0,-MIN(DU119,SUM($F$131:DT132,DU131)),0)</f>
        <v>0</v>
      </c>
      <c r="DV132" s="709">
        <f>IF(DV119&gt;0,-MIN(DV119,SUM($F$131:DU132,DV131)),0)</f>
        <v>0</v>
      </c>
      <c r="DW132" s="709">
        <f>IF(DW119&gt;0,-MIN(DW119,SUM($F$131:DV132,DW131)),0)</f>
        <v>0</v>
      </c>
      <c r="DX132" s="709">
        <f>IF(DX119&gt;0,-MIN(DX119,SUM($F$131:DW132,DX131)),0)</f>
        <v>0</v>
      </c>
      <c r="DY132" s="709">
        <f>IF(DY119&gt;0,-MIN(DY119,SUM($F$131:DX132,DY131)),0)</f>
        <v>0</v>
      </c>
      <c r="DZ132" s="709">
        <f>IF(DZ119&gt;0,-MIN(DZ119,SUM($F$131:DY132,DZ131)),0)</f>
        <v>0</v>
      </c>
      <c r="EA132" s="709">
        <f>IF(EA119&gt;0,-MIN(EA119,SUM($F$131:DZ132,EA131)),0)</f>
        <v>0</v>
      </c>
      <c r="EB132" s="709">
        <f>IF(EB119&gt;0,-MIN(EB119,SUM($F$131:EA132,EB131)),0)</f>
        <v>0</v>
      </c>
      <c r="EC132" s="709">
        <f>IF(EC119&gt;0,-MIN(EC119,SUM($F$131:EB132,EC131)),0)</f>
        <v>0</v>
      </c>
      <c r="ED132" s="709">
        <f>IF(ED119&gt;0,-MIN(ED119,SUM($F$131:EC132,ED131)),0)</f>
        <v>0</v>
      </c>
      <c r="EE132" s="709">
        <f>IF(EE119&gt;0,-MIN(EE119,SUM($F$131:ED132,EE131)),0)</f>
        <v>0</v>
      </c>
      <c r="EF132" s="709">
        <f>IF(EF119&gt;0,-MIN(EF119,SUM($F$131:EE132,EF131)),0)</f>
        <v>0</v>
      </c>
      <c r="EG132" s="709">
        <f>IF(EG119&gt;0,-MIN(EG119,SUM($F$131:EF132,EG131)),0)</f>
        <v>0</v>
      </c>
      <c r="EH132" s="709">
        <f>IF(EH119&gt;0,-MIN(EH119,SUM($F$131:EG132,EH131)),0)</f>
        <v>0</v>
      </c>
      <c r="EI132" s="709">
        <f>IF(EI119&gt;0,-MIN(EI119,SUM($F$131:EH132,EI131)),0)</f>
        <v>0</v>
      </c>
      <c r="EJ132" s="709">
        <f>IF(EJ119&gt;0,-MIN(EJ119,SUM($F$131:EI132,EJ131)),0)</f>
        <v>0</v>
      </c>
      <c r="EK132" s="709">
        <f>IF(EK119&gt;0,-MIN(EK119,SUM($F$131:EJ132,EK131)),0)</f>
        <v>0</v>
      </c>
      <c r="EL132" s="709">
        <f>IF(EL119&gt;0,-MIN(EL119,SUM($F$131:EK132,EL131)),0)</f>
        <v>0</v>
      </c>
      <c r="EM132" s="709">
        <f>IF(EM119&gt;0,-MIN(EM119,SUM($F$131:EL132,EM131)),0)</f>
        <v>0</v>
      </c>
      <c r="EN132" s="709">
        <f>IF(EN119&gt;0,-MIN(EN119,SUM($F$131:EM132,EN131)),0)</f>
        <v>0</v>
      </c>
      <c r="EO132" s="709">
        <f>IF(EO119&gt;0,-MIN(EO119,SUM($F$131:EN132,EO131)),0)</f>
        <v>0</v>
      </c>
      <c r="EP132" s="709">
        <f>IF(EP119&gt;0,-MIN(EP119,SUM($F$131:EO132,EP131)),0)</f>
        <v>0</v>
      </c>
      <c r="EQ132" s="709">
        <f>IF(EQ119&gt;0,-MIN(EQ119,SUM($F$131:EP132,EQ131)),0)</f>
        <v>0</v>
      </c>
      <c r="ER132" s="709">
        <f>IF(ER119&gt;0,-MIN(ER119,SUM($F$131:EQ132,ER131)),0)</f>
        <v>0</v>
      </c>
      <c r="ES132" s="709">
        <f>IF(ES119&gt;0,-MIN(ES119,SUM($F$131:ER132,ES131)),0)</f>
        <v>0</v>
      </c>
      <c r="ET132" s="709">
        <f>IF(ET119&gt;0,-MIN(ET119,SUM($F$131:ES132,ET131)),0)</f>
        <v>0</v>
      </c>
      <c r="EU132" s="709">
        <f>IF(EU119&gt;0,-MIN(EU119,SUM($F$131:ET132,EU131)),0)</f>
        <v>0</v>
      </c>
      <c r="EV132" s="709">
        <f>IF(EV119&gt;0,-MIN(EV119,SUM($F$131:EU132,EV131)),0)</f>
        <v>0</v>
      </c>
      <c r="EW132" s="709">
        <f>IF(EW119&gt;0,-MIN(EW119,SUM($F$131:EV132,EW131)),0)</f>
        <v>0</v>
      </c>
      <c r="EX132" s="709">
        <f>IF(EX119&gt;0,-MIN(EX119,SUM($F$131:EW132,EX131)),0)</f>
        <v>0</v>
      </c>
      <c r="EY132" s="709">
        <f>IF(EY119&gt;0,-MIN(EY119,SUM($F$131:EX132,EY131)),0)</f>
        <v>0</v>
      </c>
      <c r="EZ132" s="709">
        <f>IF(EZ119&gt;0,-MIN(EZ119,SUM($F$131:EY132,EZ131)),0)</f>
        <v>0</v>
      </c>
      <c r="FA132" s="709">
        <f>IF(FA119&gt;0,-MIN(FA119,SUM($F$131:EZ132,FA131)),0)</f>
        <v>0</v>
      </c>
      <c r="FB132" s="709">
        <f>IF(FB119&gt;0,-MIN(FB119,SUM($F$131:FA132,FB131)),0)</f>
        <v>0</v>
      </c>
      <c r="FC132" s="709">
        <f>IF(FC119&gt;0,-MIN(FC119,SUM($F$131:FB132,FC131)),0)</f>
        <v>0</v>
      </c>
      <c r="FD132" s="709">
        <f>IF(FD119&gt;0,-MIN(FD119,SUM($F$131:FC132,FD131)),0)</f>
        <v>0</v>
      </c>
      <c r="FE132" s="709">
        <f>IF(FE119&gt;0,-MIN(FE119,SUM($F$131:FD132,FE131)),0)</f>
        <v>0</v>
      </c>
      <c r="FF132" s="709">
        <f>IF(FF119&gt;0,-MIN(FF119,SUM($F$131:FE132,FF131)),0)</f>
        <v>0</v>
      </c>
      <c r="FG132" s="709">
        <f>IF(FG119&gt;0,-MIN(FG119,SUM($F$131:FF132,FG131)),0)</f>
        <v>0</v>
      </c>
      <c r="FH132" s="709">
        <f>IF(FH119&gt;0,-MIN(FH119,SUM($F$131:FG132,FH131)),0)</f>
        <v>0</v>
      </c>
      <c r="FI132" s="709">
        <f>IF(FI119&gt;0,-MIN(FI119,SUM($F$131:FH132,FI131)),0)</f>
        <v>0</v>
      </c>
      <c r="FJ132" s="709">
        <f>IF(FJ119&gt;0,-MIN(FJ119,SUM($F$131:FI132,FJ131)),0)</f>
        <v>0</v>
      </c>
      <c r="FK132" s="709">
        <f>IF(FK119&gt;0,-MIN(FK119,SUM($F$131:FJ132,FK131)),0)</f>
        <v>0</v>
      </c>
      <c r="FL132" s="709">
        <f>IF(FL119&gt;0,-MIN(FL119,SUM($F$131:FK132,FL131)),0)</f>
        <v>0</v>
      </c>
      <c r="FM132" s="709">
        <f>IF(FM119&gt;0,-MIN(FM119,SUM($F$131:FL132,FM131)),0)</f>
        <v>0</v>
      </c>
      <c r="FN132" s="709">
        <f>IF(FN119&gt;0,-MIN(FN119,SUM($F$131:FM132,FN131)),0)</f>
        <v>0</v>
      </c>
      <c r="FO132" s="709">
        <f>IF(FO119&gt;0,-MIN(FO119,SUM($F$131:FN132,FO131)),0)</f>
        <v>0</v>
      </c>
      <c r="FP132" s="709">
        <f>IF(FP119&gt;0,-MIN(FP119,SUM($F$131:FO132,FP131)),0)</f>
        <v>0</v>
      </c>
      <c r="FQ132" s="709">
        <f>IF(FQ119&gt;0,-MIN(FQ119,SUM($F$131:FP132,FQ131)),0)</f>
        <v>0</v>
      </c>
      <c r="FR132" s="709">
        <f>IF(FR119&gt;0,-MIN(FR119,SUM($F$131:FQ132,FR131)),0)</f>
        <v>0</v>
      </c>
      <c r="FS132" s="709">
        <f>IF(FS119&gt;0,-MIN(FS119,SUM($F$131:FR132,FS131)),0)</f>
        <v>0</v>
      </c>
      <c r="FT132" s="709">
        <f>IF(FT119&gt;0,-MIN(FT119,SUM($F$131:FS132,FT131)),0)</f>
        <v>0</v>
      </c>
      <c r="FU132" s="709">
        <f>IF(FU119&gt;0,-MIN(FU119,SUM($F$131:FT132,FU131)),0)</f>
        <v>0</v>
      </c>
      <c r="FV132" s="709">
        <f>IF(FV119&gt;0,-MIN(FV119,SUM($F$131:FU132,FV131)),0)</f>
        <v>0</v>
      </c>
      <c r="FW132" s="709">
        <f>IF(FW119&gt;0,-MIN(FW119,SUM($F$131:FV132,FW131)),0)</f>
        <v>0</v>
      </c>
      <c r="FX132" s="709">
        <f>IF(FX119&gt;0,-MIN(FX119,SUM($F$131:FW132,FX131)),0)</f>
        <v>0</v>
      </c>
      <c r="FY132" s="709">
        <f>IF(FY119&gt;0,-MIN(FY119,SUM($F$131:FX132,FY131)),0)</f>
        <v>0</v>
      </c>
      <c r="FZ132" s="709">
        <f>IF(FZ119&gt;0,-MIN(FZ119,SUM($F$131:FY132,FZ131)),0)</f>
        <v>0</v>
      </c>
      <c r="GA132" s="709">
        <f>IF(GA119&gt;0,-MIN(GA119,SUM($F$131:FZ132,GA131)),0)</f>
        <v>0</v>
      </c>
      <c r="GB132" s="709">
        <f>IF(GB119&gt;0,-MIN(GB119,SUM($F$131:GA132,GB131)),0)</f>
        <v>0</v>
      </c>
      <c r="GC132" s="709">
        <f>IF(GC119&gt;0,-MIN(GC119,SUM($F$131:GB132,GC131)),0)</f>
        <v>0</v>
      </c>
      <c r="GD132" s="709">
        <f>IF(GD119&gt;0,-MIN(GD119,SUM($F$131:GC132,GD131)),0)</f>
        <v>0</v>
      </c>
      <c r="GE132" s="709">
        <f>IF(GE119&gt;0,-MIN(GE119,SUM($F$131:GD132,GE131)),0)</f>
        <v>0</v>
      </c>
      <c r="GF132" s="709">
        <f>IF(GF119&gt;0,-MIN(GF119,SUM($F$131:GE132,GF131)),0)</f>
        <v>0</v>
      </c>
      <c r="GG132" s="709">
        <f>IF(GG119&gt;0,-MIN(GG119,SUM($F$131:GF132,GG131)),0)</f>
        <v>0</v>
      </c>
      <c r="GH132" s="709">
        <f>IF(GH119&gt;0,-MIN(GH119,SUM($F$131:GG132,GH131)),0)</f>
        <v>0</v>
      </c>
      <c r="GI132" s="709">
        <f>IF(GI119&gt;0,-MIN(GI119,SUM($F$131:GH132,GI131)),0)</f>
        <v>0</v>
      </c>
      <c r="GJ132" s="709">
        <f>IF(GJ119&gt;0,-MIN(GJ119,SUM($F$131:GI132,GJ131)),0)</f>
        <v>0</v>
      </c>
      <c r="GK132" s="709">
        <f>IF(GK119&gt;0,-MIN(GK119,SUM($F$131:GJ132,GK131)),0)</f>
        <v>0</v>
      </c>
      <c r="GL132" s="709">
        <f>IF(GL119&gt;0,-MIN(GL119,SUM($F$131:GK132,GL131)),0)</f>
        <v>0</v>
      </c>
      <c r="GM132" s="709">
        <f>IF(GM119&gt;0,-MIN(GM119,SUM($F$131:GL132,GM131)),0)</f>
        <v>0</v>
      </c>
      <c r="GN132" s="709">
        <f>IF(GN119&gt;0,-MIN(GN119,SUM($F$131:GM132,GN131)),0)</f>
        <v>0</v>
      </c>
      <c r="GO132" s="709">
        <f>IF(GO119&gt;0,-MIN(GO119,SUM($F$131:GN132,GO131)),0)</f>
        <v>0</v>
      </c>
      <c r="GP132" s="709">
        <f>IF(GP119&gt;0,-MIN(GP119,SUM($F$131:GO132,GP131)),0)</f>
        <v>0</v>
      </c>
      <c r="GQ132" s="709">
        <f>IF(GQ119&gt;0,-MIN(GQ119,SUM($F$131:GP132,GQ131)),0)</f>
        <v>0</v>
      </c>
      <c r="GR132" s="709">
        <f>IF(GR119&gt;0,-MIN(GR119,SUM($F$131:GQ132,GR131)),0)</f>
        <v>0</v>
      </c>
      <c r="GS132" s="709">
        <f>IF(GS119&gt;0,-MIN(GS119,SUM($F$131:GR132,GS131)),0)</f>
        <v>0</v>
      </c>
      <c r="GT132" s="709">
        <f>IF(GT119&gt;0,-MIN(GT119,SUM($F$131:GS132,GT131)),0)</f>
        <v>0</v>
      </c>
      <c r="GU132" s="709">
        <f>IF(GU119&gt;0,-MIN(GU119,SUM($F$131:GT132,GU131)),0)</f>
        <v>0</v>
      </c>
      <c r="GV132" s="709">
        <f>IF(GV119&gt;0,-MIN(GV119,SUM($F$131:GU132,GV131)),0)</f>
        <v>0</v>
      </c>
      <c r="GW132" s="709">
        <f>IF(GW119&gt;0,-MIN(GW119,SUM($F$131:GV132,GW131)),0)</f>
        <v>0</v>
      </c>
      <c r="GX132" s="709">
        <f>IF(GX119&gt;0,-MIN(GX119,SUM($F$131:GW132,GX131)),0)</f>
        <v>0</v>
      </c>
      <c r="GY132" s="709">
        <f>IF(GY119&gt;0,-MIN(GY119,SUM($F$131:GX132,GY131)),0)</f>
        <v>0</v>
      </c>
      <c r="GZ132" s="709">
        <f>IF(GZ119&gt;0,-MIN(GZ119,SUM($F$131:GY132,GZ131)),0)</f>
        <v>0</v>
      </c>
      <c r="HA132" s="709">
        <f>IF(HA119&gt;0,-MIN(HA119,SUM($F$131:GZ132,HA131)),0)</f>
        <v>0</v>
      </c>
      <c r="HB132" s="709">
        <f>IF(HB119&gt;0,-MIN(HB119,SUM($F$131:HA132,HB131)),0)</f>
        <v>0</v>
      </c>
      <c r="HC132" s="709">
        <f>IF(HC119&gt;0,-MIN(HC119,SUM($F$131:HB132,HC131)),0)</f>
        <v>0</v>
      </c>
      <c r="HD132" s="709">
        <f>IF(HD119&gt;0,-MIN(HD119,SUM($F$131:HC132,HD131)),0)</f>
        <v>0</v>
      </c>
      <c r="HE132" s="709">
        <f>IF(HE119&gt;0,-MIN(HE119,SUM($F$131:HD132,HE131)),0)</f>
        <v>0</v>
      </c>
      <c r="HF132" s="709">
        <f>IF(HF119&gt;0,-MIN(HF119,SUM($F$131:HE132,HF131)),0)</f>
        <v>0</v>
      </c>
      <c r="HG132" s="709">
        <f>IF(HG119&gt;0,-MIN(HG119,SUM($F$131:HF132,HG131)),0)</f>
        <v>0</v>
      </c>
      <c r="HH132" s="709">
        <f>IF(HH119&gt;0,-MIN(HH119,SUM($F$131:HG132,HH131)),0)</f>
        <v>0</v>
      </c>
      <c r="HI132" s="709">
        <f>IF(HI119&gt;0,-MIN(HI119,SUM($F$131:HH132,HI131)),0)</f>
        <v>0</v>
      </c>
      <c r="HJ132" s="709">
        <f>IF(HJ119&gt;0,-MIN(HJ119,SUM($F$131:HI132,HJ131)),0)</f>
        <v>0</v>
      </c>
      <c r="HK132" s="709">
        <f>IF(HK119&gt;0,-MIN(HK119,SUM($F$131:HJ132,HK131)),0)</f>
        <v>0</v>
      </c>
      <c r="HL132" s="709">
        <f>IF(HL119&gt;0,-MIN(HL119,SUM($F$131:HK132,HL131)),0)</f>
        <v>0</v>
      </c>
      <c r="HM132" s="709">
        <f>IF(HM119&gt;0,-MIN(HM119,SUM($F$131:HL132,HM131)),0)</f>
        <v>0</v>
      </c>
      <c r="HN132" s="709">
        <f>IF(HN119&gt;0,-MIN(HN119,SUM($F$131:HM132,HN131)),0)</f>
        <v>0</v>
      </c>
      <c r="HO132" s="709">
        <f>IF(HO119&gt;0,-MIN(HO119,SUM($F$131:HN132,HO131)),0)</f>
        <v>0</v>
      </c>
      <c r="HP132" s="709">
        <f>IF(HP119&gt;0,-MIN(HP119,SUM($F$131:HO132,HP131)),0)</f>
        <v>0</v>
      </c>
      <c r="HQ132" s="709">
        <f>IF(HQ119&gt;0,-MIN(HQ119,SUM($F$131:HP132,HQ131)),0)</f>
        <v>0</v>
      </c>
      <c r="HR132" s="709">
        <f>IF(HR119&gt;0,-MIN(HR119,SUM($F$131:HQ132,HR131)),0)</f>
        <v>0</v>
      </c>
      <c r="HS132" s="709">
        <f>IF(HS119&gt;0,-MIN(HS119,SUM($F$131:HR132,HS131)),0)</f>
        <v>0</v>
      </c>
      <c r="HT132" s="709">
        <f>IF(HT119&gt;0,-MIN(HT119,SUM($F$131:HS132,HT131)),0)</f>
        <v>0</v>
      </c>
      <c r="HU132" s="709">
        <f>IF(HU119&gt;0,-MIN(HU119,SUM($F$131:HT132,HU131)),0)</f>
        <v>0</v>
      </c>
      <c r="HV132" s="709">
        <f>IF(HV119&gt;0,-MIN(HV119,SUM($F$131:HU132,HV131)),0)</f>
        <v>0</v>
      </c>
      <c r="HW132" s="709">
        <f>IF(HW119&gt;0,-MIN(HW119,SUM($F$131:HV132,HW131)),0)</f>
        <v>0</v>
      </c>
      <c r="HX132" s="709">
        <f>IF(HX119&gt;0,-MIN(HX119,SUM($F$131:HW132,HX131)),0)</f>
        <v>0</v>
      </c>
      <c r="HY132" s="709">
        <f>IF(HY119&gt;0,-MIN(HY119,SUM($F$131:HX132,HY131)),0)</f>
        <v>0</v>
      </c>
      <c r="HZ132" s="709">
        <f>IF(HZ119&gt;0,-MIN(HZ119,SUM($F$131:HY132,HZ131)),0)</f>
        <v>0</v>
      </c>
      <c r="IA132" s="709">
        <f>IF(IA119&gt;0,-MIN(IA119,SUM($F$131:HZ132,IA131)),0)</f>
        <v>0</v>
      </c>
      <c r="IB132" s="709">
        <f>IF(IB119&gt;0,-MIN(IB119,SUM($F$131:IA132,IB131)),0)</f>
        <v>0</v>
      </c>
      <c r="IC132" s="709">
        <f>IF(IC119&gt;0,-MIN(IC119,SUM($F$131:IB132,IC131)),0)</f>
        <v>0</v>
      </c>
      <c r="ID132" s="709">
        <f>IF(ID119&gt;0,-MIN(ID119,SUM($F$131:IC132,ID131)),0)</f>
        <v>0</v>
      </c>
      <c r="IE132" s="709">
        <f>IF(IE119&gt;0,-MIN(IE119,SUM($F$131:ID132,IE131)),0)</f>
        <v>0</v>
      </c>
      <c r="IF132" s="709">
        <f>IF(IF119&gt;0,-MIN(IF119,SUM($F$131:IE132,IF131)),0)</f>
        <v>0</v>
      </c>
      <c r="IG132" s="709">
        <f>IF(IG119&gt;0,-MIN(IG119,SUM($F$131:IF132,IG131)),0)</f>
        <v>0</v>
      </c>
      <c r="IH132" s="709">
        <f>IF(IH119&gt;0,-MIN(IH119,SUM($F$131:IG132,IH131)),0)</f>
        <v>0</v>
      </c>
      <c r="II132" s="709">
        <f>IF(II119&gt;0,-MIN(II119,SUM($F$131:IH132,II131)),0)</f>
        <v>0</v>
      </c>
      <c r="IJ132" s="709">
        <f>IF(IJ119&gt;0,-MIN(IJ119,SUM($F$131:II132,IJ131)),0)</f>
        <v>0</v>
      </c>
      <c r="IK132" s="709">
        <f>IF(IK119&gt;0,-MIN(IK119,SUM($F$131:IJ132,IK131)),0)</f>
        <v>0</v>
      </c>
      <c r="IL132" s="709">
        <f>IF(IL119&gt;0,-MIN(IL119,SUM($F$131:IK132,IL131)),0)</f>
        <v>0</v>
      </c>
    </row>
    <row r="133" spans="1:247" s="809" customFormat="1">
      <c r="B133" s="809" t="s">
        <v>714</v>
      </c>
      <c r="D133" s="810"/>
      <c r="E133" s="809">
        <f ca="1">SUM(F133:IL133)</f>
        <v>8363388.9728284152</v>
      </c>
      <c r="F133" s="709"/>
      <c r="G133" s="709">
        <f t="shared" ref="G133:BR133" ca="1" si="154">IF(G119&lt;0,-G119,0)</f>
        <v>3722742.1310907081</v>
      </c>
      <c r="H133" s="709">
        <f t="shared" ca="1" si="154"/>
        <v>702483.38638499856</v>
      </c>
      <c r="I133" s="709">
        <f t="shared" ca="1" si="154"/>
        <v>393301.66601161024</v>
      </c>
      <c r="J133" s="709">
        <f t="shared" ca="1" si="154"/>
        <v>417274.44248333637</v>
      </c>
      <c r="K133" s="709">
        <f t="shared" ca="1" si="154"/>
        <v>436961.50466934824</v>
      </c>
      <c r="L133" s="709">
        <f t="shared" ca="1" si="154"/>
        <v>451154.28114107426</v>
      </c>
      <c r="M133" s="709">
        <f t="shared" ca="1" si="154"/>
        <v>473052.77189851477</v>
      </c>
      <c r="N133" s="709">
        <f t="shared" ca="1" si="154"/>
        <v>514946.05974232365</v>
      </c>
      <c r="O133" s="709">
        <f t="shared" ca="1" si="154"/>
        <v>536724.88348623656</v>
      </c>
      <c r="P133" s="709">
        <f t="shared" ca="1" si="154"/>
        <v>558456.88100746472</v>
      </c>
      <c r="Q133" s="709">
        <f t="shared" ca="1" si="154"/>
        <v>156290.96491279895</v>
      </c>
      <c r="R133" s="709">
        <f t="shared" ca="1" si="154"/>
        <v>0</v>
      </c>
      <c r="S133" s="709">
        <f t="shared" ca="1" si="154"/>
        <v>0</v>
      </c>
      <c r="T133" s="709">
        <f t="shared" ca="1" si="154"/>
        <v>0</v>
      </c>
      <c r="U133" s="709">
        <f t="shared" ca="1" si="154"/>
        <v>0</v>
      </c>
      <c r="V133" s="709">
        <f t="shared" ca="1" si="154"/>
        <v>0</v>
      </c>
      <c r="W133" s="709">
        <f t="shared" ca="1" si="154"/>
        <v>0</v>
      </c>
      <c r="X133" s="709">
        <f t="shared" ca="1" si="154"/>
        <v>0</v>
      </c>
      <c r="Y133" s="709">
        <f t="shared" ca="1" si="154"/>
        <v>0</v>
      </c>
      <c r="Z133" s="709">
        <f t="shared" ca="1" si="154"/>
        <v>0</v>
      </c>
      <c r="AA133" s="709">
        <f t="shared" ca="1" si="154"/>
        <v>0</v>
      </c>
      <c r="AB133" s="709">
        <f t="shared" ca="1" si="154"/>
        <v>0</v>
      </c>
      <c r="AC133" s="709">
        <f t="shared" ca="1" si="154"/>
        <v>0</v>
      </c>
      <c r="AD133" s="709">
        <f t="shared" ca="1" si="154"/>
        <v>0</v>
      </c>
      <c r="AE133" s="709">
        <f t="shared" ca="1" si="154"/>
        <v>0</v>
      </c>
      <c r="AF133" s="709">
        <f t="shared" ca="1" si="154"/>
        <v>0</v>
      </c>
      <c r="AG133" s="709">
        <f t="shared" ca="1" si="154"/>
        <v>0</v>
      </c>
      <c r="AH133" s="709">
        <f t="shared" ca="1" si="154"/>
        <v>0</v>
      </c>
      <c r="AI133" s="709">
        <f t="shared" ca="1" si="154"/>
        <v>0</v>
      </c>
      <c r="AJ133" s="709">
        <f t="shared" ca="1" si="154"/>
        <v>0</v>
      </c>
      <c r="AK133" s="709">
        <f t="shared" ca="1" si="154"/>
        <v>0</v>
      </c>
      <c r="AL133" s="709">
        <f t="shared" ca="1" si="154"/>
        <v>0</v>
      </c>
      <c r="AM133" s="709">
        <f t="shared" ca="1" si="154"/>
        <v>0</v>
      </c>
      <c r="AN133" s="709">
        <f t="shared" ca="1" si="154"/>
        <v>0</v>
      </c>
      <c r="AO133" s="709">
        <f t="shared" ca="1" si="154"/>
        <v>0</v>
      </c>
      <c r="AP133" s="709">
        <f t="shared" ca="1" si="154"/>
        <v>0</v>
      </c>
      <c r="AQ133" s="709">
        <f t="shared" ca="1" si="154"/>
        <v>0</v>
      </c>
      <c r="AR133" s="709">
        <f t="shared" ca="1" si="154"/>
        <v>0</v>
      </c>
      <c r="AS133" s="709">
        <f t="shared" ca="1" si="154"/>
        <v>0</v>
      </c>
      <c r="AT133" s="709">
        <f t="shared" ca="1" si="154"/>
        <v>0</v>
      </c>
      <c r="AU133" s="709">
        <f t="shared" ca="1" si="154"/>
        <v>0</v>
      </c>
      <c r="AV133" s="709">
        <f t="shared" ca="1" si="154"/>
        <v>0</v>
      </c>
      <c r="AW133" s="709">
        <f t="shared" ca="1" si="154"/>
        <v>0</v>
      </c>
      <c r="AX133" s="709">
        <f t="shared" ca="1" si="154"/>
        <v>0</v>
      </c>
      <c r="AY133" s="709">
        <f t="shared" ca="1" si="154"/>
        <v>0</v>
      </c>
      <c r="AZ133" s="709">
        <f t="shared" ca="1" si="154"/>
        <v>0</v>
      </c>
      <c r="BA133" s="709">
        <f t="shared" ca="1" si="154"/>
        <v>0</v>
      </c>
      <c r="BB133" s="709">
        <f t="shared" ca="1" si="154"/>
        <v>0</v>
      </c>
      <c r="BC133" s="709">
        <f t="shared" ca="1" si="154"/>
        <v>0</v>
      </c>
      <c r="BD133" s="709">
        <f t="shared" ca="1" si="154"/>
        <v>0</v>
      </c>
      <c r="BE133" s="709">
        <f t="shared" ca="1" si="154"/>
        <v>0</v>
      </c>
      <c r="BF133" s="709">
        <f t="shared" ca="1" si="154"/>
        <v>0</v>
      </c>
      <c r="BG133" s="709">
        <f t="shared" ca="1" si="154"/>
        <v>0</v>
      </c>
      <c r="BH133" s="709">
        <f t="shared" ca="1" si="154"/>
        <v>0</v>
      </c>
      <c r="BI133" s="709">
        <f t="shared" ca="1" si="154"/>
        <v>0</v>
      </c>
      <c r="BJ133" s="709">
        <f t="shared" ca="1" si="154"/>
        <v>0</v>
      </c>
      <c r="BK133" s="709">
        <f t="shared" ca="1" si="154"/>
        <v>0</v>
      </c>
      <c r="BL133" s="709">
        <f t="shared" ca="1" si="154"/>
        <v>0</v>
      </c>
      <c r="BM133" s="709">
        <f t="shared" ca="1" si="154"/>
        <v>0</v>
      </c>
      <c r="BN133" s="709">
        <f t="shared" ca="1" si="154"/>
        <v>0</v>
      </c>
      <c r="BO133" s="709">
        <f t="shared" ca="1" si="154"/>
        <v>0</v>
      </c>
      <c r="BP133" s="709">
        <f t="shared" ca="1" si="154"/>
        <v>0</v>
      </c>
      <c r="BQ133" s="709">
        <f t="shared" ca="1" si="154"/>
        <v>0</v>
      </c>
      <c r="BR133" s="709">
        <f t="shared" ca="1" si="154"/>
        <v>0</v>
      </c>
      <c r="BS133" s="709">
        <f t="shared" ref="BS133:ED133" ca="1" si="155">IF(BS119&lt;0,-BS119,0)</f>
        <v>0</v>
      </c>
      <c r="BT133" s="709">
        <f t="shared" ca="1" si="155"/>
        <v>0</v>
      </c>
      <c r="BU133" s="709">
        <f t="shared" ca="1" si="155"/>
        <v>0</v>
      </c>
      <c r="BV133" s="709">
        <f t="shared" ca="1" si="155"/>
        <v>0</v>
      </c>
      <c r="BW133" s="709">
        <f t="shared" ca="1" si="155"/>
        <v>0</v>
      </c>
      <c r="BX133" s="709">
        <f t="shared" ca="1" si="155"/>
        <v>0</v>
      </c>
      <c r="BY133" s="709">
        <f t="shared" ca="1" si="155"/>
        <v>0</v>
      </c>
      <c r="BZ133" s="709">
        <f t="shared" ca="1" si="155"/>
        <v>0</v>
      </c>
      <c r="CA133" s="709">
        <f t="shared" ca="1" si="155"/>
        <v>0</v>
      </c>
      <c r="CB133" s="709">
        <f t="shared" ca="1" si="155"/>
        <v>0</v>
      </c>
      <c r="CC133" s="709">
        <f t="shared" ca="1" si="155"/>
        <v>0</v>
      </c>
      <c r="CD133" s="709">
        <f t="shared" ca="1" si="155"/>
        <v>0</v>
      </c>
      <c r="CE133" s="709">
        <f t="shared" ca="1" si="155"/>
        <v>0</v>
      </c>
      <c r="CF133" s="709">
        <f t="shared" ca="1" si="155"/>
        <v>0</v>
      </c>
      <c r="CG133" s="709">
        <f t="shared" ca="1" si="155"/>
        <v>0</v>
      </c>
      <c r="CH133" s="709">
        <f t="shared" si="155"/>
        <v>0</v>
      </c>
      <c r="CI133" s="709">
        <f t="shared" si="155"/>
        <v>0</v>
      </c>
      <c r="CJ133" s="709">
        <f t="shared" si="155"/>
        <v>0</v>
      </c>
      <c r="CK133" s="709">
        <f t="shared" si="155"/>
        <v>0</v>
      </c>
      <c r="CL133" s="709">
        <f t="shared" si="155"/>
        <v>0</v>
      </c>
      <c r="CM133" s="709">
        <f t="shared" si="155"/>
        <v>0</v>
      </c>
      <c r="CN133" s="709">
        <f t="shared" si="155"/>
        <v>0</v>
      </c>
      <c r="CO133" s="709">
        <f t="shared" si="155"/>
        <v>0</v>
      </c>
      <c r="CP133" s="709">
        <f t="shared" si="155"/>
        <v>0</v>
      </c>
      <c r="CQ133" s="709">
        <f t="shared" si="155"/>
        <v>0</v>
      </c>
      <c r="CR133" s="709">
        <f t="shared" si="155"/>
        <v>0</v>
      </c>
      <c r="CS133" s="709">
        <f t="shared" si="155"/>
        <v>0</v>
      </c>
      <c r="CT133" s="709">
        <f t="shared" si="155"/>
        <v>0</v>
      </c>
      <c r="CU133" s="709">
        <f t="shared" si="155"/>
        <v>0</v>
      </c>
      <c r="CV133" s="709">
        <f t="shared" si="155"/>
        <v>0</v>
      </c>
      <c r="CW133" s="709">
        <f t="shared" si="155"/>
        <v>0</v>
      </c>
      <c r="CX133" s="709">
        <f t="shared" si="155"/>
        <v>0</v>
      </c>
      <c r="CY133" s="709">
        <f t="shared" si="155"/>
        <v>0</v>
      </c>
      <c r="CZ133" s="709">
        <f t="shared" si="155"/>
        <v>0</v>
      </c>
      <c r="DA133" s="709">
        <f t="shared" si="155"/>
        <v>0</v>
      </c>
      <c r="DB133" s="709">
        <f t="shared" si="155"/>
        <v>0</v>
      </c>
      <c r="DC133" s="709">
        <f t="shared" si="155"/>
        <v>0</v>
      </c>
      <c r="DD133" s="709">
        <f t="shared" si="155"/>
        <v>0</v>
      </c>
      <c r="DE133" s="709">
        <f t="shared" si="155"/>
        <v>0</v>
      </c>
      <c r="DF133" s="709">
        <f t="shared" si="155"/>
        <v>0</v>
      </c>
      <c r="DG133" s="709">
        <f t="shared" si="155"/>
        <v>0</v>
      </c>
      <c r="DH133" s="709">
        <f t="shared" si="155"/>
        <v>0</v>
      </c>
      <c r="DI133" s="709">
        <f t="shared" si="155"/>
        <v>0</v>
      </c>
      <c r="DJ133" s="709">
        <f t="shared" si="155"/>
        <v>0</v>
      </c>
      <c r="DK133" s="709">
        <f t="shared" si="155"/>
        <v>0</v>
      </c>
      <c r="DL133" s="709">
        <f t="shared" si="155"/>
        <v>0</v>
      </c>
      <c r="DM133" s="709">
        <f t="shared" si="155"/>
        <v>0</v>
      </c>
      <c r="DN133" s="709">
        <f t="shared" si="155"/>
        <v>0</v>
      </c>
      <c r="DO133" s="709">
        <f t="shared" si="155"/>
        <v>0</v>
      </c>
      <c r="DP133" s="709">
        <f t="shared" si="155"/>
        <v>0</v>
      </c>
      <c r="DQ133" s="709">
        <f t="shared" si="155"/>
        <v>0</v>
      </c>
      <c r="DR133" s="709">
        <f t="shared" si="155"/>
        <v>0</v>
      </c>
      <c r="DS133" s="709">
        <f t="shared" si="155"/>
        <v>0</v>
      </c>
      <c r="DT133" s="709">
        <f t="shared" si="155"/>
        <v>0</v>
      </c>
      <c r="DU133" s="709">
        <f t="shared" si="155"/>
        <v>0</v>
      </c>
      <c r="DV133" s="709">
        <f t="shared" si="155"/>
        <v>0</v>
      </c>
      <c r="DW133" s="709">
        <f t="shared" si="155"/>
        <v>0</v>
      </c>
      <c r="DX133" s="709">
        <f t="shared" si="155"/>
        <v>0</v>
      </c>
      <c r="DY133" s="709">
        <f t="shared" si="155"/>
        <v>0</v>
      </c>
      <c r="DZ133" s="709">
        <f t="shared" si="155"/>
        <v>0</v>
      </c>
      <c r="EA133" s="709">
        <f t="shared" si="155"/>
        <v>0</v>
      </c>
      <c r="EB133" s="709">
        <f t="shared" si="155"/>
        <v>0</v>
      </c>
      <c r="EC133" s="709">
        <f t="shared" si="155"/>
        <v>0</v>
      </c>
      <c r="ED133" s="709">
        <f t="shared" si="155"/>
        <v>0</v>
      </c>
      <c r="EE133" s="709">
        <f t="shared" ref="EE133:GP133" si="156">IF(EE119&lt;0,-EE119,0)</f>
        <v>0</v>
      </c>
      <c r="EF133" s="709">
        <f t="shared" si="156"/>
        <v>0</v>
      </c>
      <c r="EG133" s="709">
        <f t="shared" si="156"/>
        <v>0</v>
      </c>
      <c r="EH133" s="709">
        <f t="shared" si="156"/>
        <v>0</v>
      </c>
      <c r="EI133" s="709">
        <f t="shared" si="156"/>
        <v>0</v>
      </c>
      <c r="EJ133" s="709">
        <f t="shared" si="156"/>
        <v>0</v>
      </c>
      <c r="EK133" s="709">
        <f t="shared" si="156"/>
        <v>0</v>
      </c>
      <c r="EL133" s="709">
        <f t="shared" si="156"/>
        <v>0</v>
      </c>
      <c r="EM133" s="709">
        <f t="shared" si="156"/>
        <v>0</v>
      </c>
      <c r="EN133" s="709">
        <f t="shared" si="156"/>
        <v>0</v>
      </c>
      <c r="EO133" s="709">
        <f t="shared" si="156"/>
        <v>0</v>
      </c>
      <c r="EP133" s="709">
        <f t="shared" si="156"/>
        <v>0</v>
      </c>
      <c r="EQ133" s="709">
        <f t="shared" si="156"/>
        <v>0</v>
      </c>
      <c r="ER133" s="709">
        <f t="shared" si="156"/>
        <v>0</v>
      </c>
      <c r="ES133" s="709">
        <f t="shared" si="156"/>
        <v>0</v>
      </c>
      <c r="ET133" s="709">
        <f t="shared" si="156"/>
        <v>0</v>
      </c>
      <c r="EU133" s="709">
        <f t="shared" si="156"/>
        <v>0</v>
      </c>
      <c r="EV133" s="709">
        <f t="shared" si="156"/>
        <v>0</v>
      </c>
      <c r="EW133" s="709">
        <f t="shared" si="156"/>
        <v>0</v>
      </c>
      <c r="EX133" s="709">
        <f t="shared" si="156"/>
        <v>0</v>
      </c>
      <c r="EY133" s="709">
        <f t="shared" si="156"/>
        <v>0</v>
      </c>
      <c r="EZ133" s="709">
        <f t="shared" si="156"/>
        <v>0</v>
      </c>
      <c r="FA133" s="709">
        <f t="shared" si="156"/>
        <v>0</v>
      </c>
      <c r="FB133" s="709">
        <f t="shared" si="156"/>
        <v>0</v>
      </c>
      <c r="FC133" s="709">
        <f t="shared" si="156"/>
        <v>0</v>
      </c>
      <c r="FD133" s="709">
        <f t="shared" si="156"/>
        <v>0</v>
      </c>
      <c r="FE133" s="709">
        <f t="shared" si="156"/>
        <v>0</v>
      </c>
      <c r="FF133" s="709">
        <f t="shared" si="156"/>
        <v>0</v>
      </c>
      <c r="FG133" s="709">
        <f t="shared" si="156"/>
        <v>0</v>
      </c>
      <c r="FH133" s="709">
        <f t="shared" si="156"/>
        <v>0</v>
      </c>
      <c r="FI133" s="709">
        <f t="shared" si="156"/>
        <v>0</v>
      </c>
      <c r="FJ133" s="709">
        <f t="shared" si="156"/>
        <v>0</v>
      </c>
      <c r="FK133" s="709">
        <f t="shared" si="156"/>
        <v>0</v>
      </c>
      <c r="FL133" s="709">
        <f t="shared" si="156"/>
        <v>0</v>
      </c>
      <c r="FM133" s="709">
        <f t="shared" si="156"/>
        <v>0</v>
      </c>
      <c r="FN133" s="709">
        <f t="shared" si="156"/>
        <v>0</v>
      </c>
      <c r="FO133" s="709">
        <f t="shared" si="156"/>
        <v>0</v>
      </c>
      <c r="FP133" s="709">
        <f t="shared" si="156"/>
        <v>0</v>
      </c>
      <c r="FQ133" s="709">
        <f t="shared" si="156"/>
        <v>0</v>
      </c>
      <c r="FR133" s="709">
        <f t="shared" si="156"/>
        <v>0</v>
      </c>
      <c r="FS133" s="709">
        <f t="shared" si="156"/>
        <v>0</v>
      </c>
      <c r="FT133" s="709">
        <f t="shared" si="156"/>
        <v>0</v>
      </c>
      <c r="FU133" s="709">
        <f t="shared" si="156"/>
        <v>0</v>
      </c>
      <c r="FV133" s="709">
        <f t="shared" si="156"/>
        <v>0</v>
      </c>
      <c r="FW133" s="709">
        <f t="shared" si="156"/>
        <v>0</v>
      </c>
      <c r="FX133" s="709">
        <f t="shared" si="156"/>
        <v>0</v>
      </c>
      <c r="FY133" s="709">
        <f t="shared" si="156"/>
        <v>0</v>
      </c>
      <c r="FZ133" s="709">
        <f t="shared" si="156"/>
        <v>0</v>
      </c>
      <c r="GA133" s="709">
        <f t="shared" si="156"/>
        <v>0</v>
      </c>
      <c r="GB133" s="709">
        <f t="shared" si="156"/>
        <v>0</v>
      </c>
      <c r="GC133" s="709">
        <f t="shared" si="156"/>
        <v>0</v>
      </c>
      <c r="GD133" s="709">
        <f t="shared" si="156"/>
        <v>0</v>
      </c>
      <c r="GE133" s="709">
        <f t="shared" si="156"/>
        <v>0</v>
      </c>
      <c r="GF133" s="709">
        <f t="shared" si="156"/>
        <v>0</v>
      </c>
      <c r="GG133" s="709">
        <f t="shared" si="156"/>
        <v>0</v>
      </c>
      <c r="GH133" s="709">
        <f t="shared" si="156"/>
        <v>0</v>
      </c>
      <c r="GI133" s="709">
        <f t="shared" si="156"/>
        <v>0</v>
      </c>
      <c r="GJ133" s="709">
        <f t="shared" si="156"/>
        <v>0</v>
      </c>
      <c r="GK133" s="709">
        <f t="shared" si="156"/>
        <v>0</v>
      </c>
      <c r="GL133" s="709">
        <f t="shared" si="156"/>
        <v>0</v>
      </c>
      <c r="GM133" s="709">
        <f t="shared" si="156"/>
        <v>0</v>
      </c>
      <c r="GN133" s="709">
        <f t="shared" si="156"/>
        <v>0</v>
      </c>
      <c r="GO133" s="709">
        <f t="shared" si="156"/>
        <v>0</v>
      </c>
      <c r="GP133" s="709">
        <f t="shared" si="156"/>
        <v>0</v>
      </c>
      <c r="GQ133" s="709">
        <f t="shared" ref="GQ133:IL133" si="157">IF(GQ119&lt;0,-GQ119,0)</f>
        <v>0</v>
      </c>
      <c r="GR133" s="709">
        <f t="shared" si="157"/>
        <v>0</v>
      </c>
      <c r="GS133" s="709">
        <f t="shared" si="157"/>
        <v>0</v>
      </c>
      <c r="GT133" s="709">
        <f t="shared" si="157"/>
        <v>0</v>
      </c>
      <c r="GU133" s="709">
        <f t="shared" si="157"/>
        <v>0</v>
      </c>
      <c r="GV133" s="709">
        <f t="shared" si="157"/>
        <v>0</v>
      </c>
      <c r="GW133" s="709">
        <f t="shared" si="157"/>
        <v>0</v>
      </c>
      <c r="GX133" s="709">
        <f t="shared" si="157"/>
        <v>0</v>
      </c>
      <c r="GY133" s="709">
        <f t="shared" si="157"/>
        <v>0</v>
      </c>
      <c r="GZ133" s="709">
        <f t="shared" si="157"/>
        <v>0</v>
      </c>
      <c r="HA133" s="709">
        <f t="shared" si="157"/>
        <v>0</v>
      </c>
      <c r="HB133" s="709">
        <f t="shared" si="157"/>
        <v>0</v>
      </c>
      <c r="HC133" s="709">
        <f t="shared" si="157"/>
        <v>0</v>
      </c>
      <c r="HD133" s="709">
        <f t="shared" si="157"/>
        <v>0</v>
      </c>
      <c r="HE133" s="709">
        <f t="shared" si="157"/>
        <v>0</v>
      </c>
      <c r="HF133" s="709">
        <f t="shared" si="157"/>
        <v>0</v>
      </c>
      <c r="HG133" s="709">
        <f t="shared" si="157"/>
        <v>0</v>
      </c>
      <c r="HH133" s="709">
        <f t="shared" si="157"/>
        <v>0</v>
      </c>
      <c r="HI133" s="709">
        <f t="shared" si="157"/>
        <v>0</v>
      </c>
      <c r="HJ133" s="709">
        <f t="shared" si="157"/>
        <v>0</v>
      </c>
      <c r="HK133" s="709">
        <f t="shared" si="157"/>
        <v>0</v>
      </c>
      <c r="HL133" s="709">
        <f t="shared" si="157"/>
        <v>0</v>
      </c>
      <c r="HM133" s="709">
        <f t="shared" si="157"/>
        <v>0</v>
      </c>
      <c r="HN133" s="709">
        <f t="shared" si="157"/>
        <v>0</v>
      </c>
      <c r="HO133" s="709">
        <f t="shared" si="157"/>
        <v>0</v>
      </c>
      <c r="HP133" s="709">
        <f t="shared" si="157"/>
        <v>0</v>
      </c>
      <c r="HQ133" s="709">
        <f t="shared" si="157"/>
        <v>0</v>
      </c>
      <c r="HR133" s="709">
        <f t="shared" si="157"/>
        <v>0</v>
      </c>
      <c r="HS133" s="709">
        <f t="shared" si="157"/>
        <v>0</v>
      </c>
      <c r="HT133" s="709">
        <f t="shared" si="157"/>
        <v>0</v>
      </c>
      <c r="HU133" s="709">
        <f t="shared" si="157"/>
        <v>0</v>
      </c>
      <c r="HV133" s="709">
        <f t="shared" si="157"/>
        <v>0</v>
      </c>
      <c r="HW133" s="709">
        <f t="shared" si="157"/>
        <v>0</v>
      </c>
      <c r="HX133" s="709">
        <f t="shared" si="157"/>
        <v>0</v>
      </c>
      <c r="HY133" s="709">
        <f t="shared" si="157"/>
        <v>0</v>
      </c>
      <c r="HZ133" s="709">
        <f t="shared" si="157"/>
        <v>0</v>
      </c>
      <c r="IA133" s="709">
        <f t="shared" si="157"/>
        <v>0</v>
      </c>
      <c r="IB133" s="709">
        <f t="shared" si="157"/>
        <v>0</v>
      </c>
      <c r="IC133" s="709">
        <f t="shared" si="157"/>
        <v>0</v>
      </c>
      <c r="ID133" s="709">
        <f t="shared" si="157"/>
        <v>0</v>
      </c>
      <c r="IE133" s="709">
        <f t="shared" si="157"/>
        <v>0</v>
      </c>
      <c r="IF133" s="709">
        <f t="shared" si="157"/>
        <v>0</v>
      </c>
      <c r="IG133" s="709">
        <f t="shared" si="157"/>
        <v>0</v>
      </c>
      <c r="IH133" s="709">
        <f t="shared" si="157"/>
        <v>0</v>
      </c>
      <c r="II133" s="709">
        <f t="shared" si="157"/>
        <v>0</v>
      </c>
      <c r="IJ133" s="709">
        <f t="shared" si="157"/>
        <v>0</v>
      </c>
      <c r="IK133" s="709">
        <f t="shared" si="157"/>
        <v>0</v>
      </c>
      <c r="IL133" s="709">
        <f t="shared" si="157"/>
        <v>0</v>
      </c>
    </row>
    <row r="134" spans="1:247" s="809" customFormat="1">
      <c r="B134" s="809" t="s">
        <v>715</v>
      </c>
      <c r="D134" s="810"/>
      <c r="E134" s="809">
        <f ca="1">SUM(F134:IL134)</f>
        <v>-8363388.972828418</v>
      </c>
      <c r="F134" s="709"/>
      <c r="G134" s="709">
        <f t="shared" ref="G134:BR134" ca="1" si="158">-IF(G119&gt;0,MIN(SUM(G130:G132),G119+G132),0)</f>
        <v>0</v>
      </c>
      <c r="H134" s="709">
        <f t="shared" ca="1" si="158"/>
        <v>0</v>
      </c>
      <c r="I134" s="709">
        <f t="shared" ca="1" si="158"/>
        <v>0</v>
      </c>
      <c r="J134" s="709">
        <f t="shared" ca="1" si="158"/>
        <v>0</v>
      </c>
      <c r="K134" s="709">
        <f t="shared" ca="1" si="158"/>
        <v>0</v>
      </c>
      <c r="L134" s="709">
        <f t="shared" ca="1" si="158"/>
        <v>0</v>
      </c>
      <c r="M134" s="709">
        <f t="shared" ca="1" si="158"/>
        <v>0</v>
      </c>
      <c r="N134" s="709">
        <f t="shared" ca="1" si="158"/>
        <v>0</v>
      </c>
      <c r="O134" s="709">
        <f t="shared" ca="1" si="158"/>
        <v>0</v>
      </c>
      <c r="P134" s="709">
        <f t="shared" ca="1" si="158"/>
        <v>0</v>
      </c>
      <c r="Q134" s="709">
        <f t="shared" ca="1" si="158"/>
        <v>0</v>
      </c>
      <c r="R134" s="709">
        <f t="shared" ca="1" si="158"/>
        <v>0</v>
      </c>
      <c r="S134" s="709">
        <f t="shared" ca="1" si="158"/>
        <v>0</v>
      </c>
      <c r="T134" s="709">
        <f t="shared" ca="1" si="158"/>
        <v>0</v>
      </c>
      <c r="U134" s="709">
        <f t="shared" ca="1" si="158"/>
        <v>0</v>
      </c>
      <c r="V134" s="709">
        <f t="shared" ca="1" si="158"/>
        <v>0</v>
      </c>
      <c r="W134" s="709">
        <f t="shared" ca="1" si="158"/>
        <v>0</v>
      </c>
      <c r="X134" s="709">
        <f t="shared" ca="1" si="158"/>
        <v>0</v>
      </c>
      <c r="Y134" s="709">
        <f t="shared" ca="1" si="158"/>
        <v>0</v>
      </c>
      <c r="Z134" s="709">
        <f t="shared" ca="1" si="158"/>
        <v>0</v>
      </c>
      <c r="AA134" s="709">
        <f t="shared" ca="1" si="158"/>
        <v>0</v>
      </c>
      <c r="AB134" s="709">
        <f t="shared" ca="1" si="158"/>
        <v>0</v>
      </c>
      <c r="AC134" s="709">
        <f t="shared" ca="1" si="158"/>
        <v>0</v>
      </c>
      <c r="AD134" s="709">
        <f t="shared" ca="1" si="158"/>
        <v>0</v>
      </c>
      <c r="AE134" s="709">
        <f t="shared" ca="1" si="158"/>
        <v>0</v>
      </c>
      <c r="AF134" s="709">
        <f t="shared" ca="1" si="158"/>
        <v>0</v>
      </c>
      <c r="AG134" s="709">
        <f t="shared" ca="1" si="158"/>
        <v>0</v>
      </c>
      <c r="AH134" s="709">
        <f t="shared" ca="1" si="158"/>
        <v>0</v>
      </c>
      <c r="AI134" s="709">
        <f t="shared" ca="1" si="158"/>
        <v>0</v>
      </c>
      <c r="AJ134" s="709">
        <f t="shared" ca="1" si="158"/>
        <v>0</v>
      </c>
      <c r="AK134" s="709">
        <f t="shared" ca="1" si="158"/>
        <v>0</v>
      </c>
      <c r="AL134" s="709">
        <f t="shared" ca="1" si="158"/>
        <v>0</v>
      </c>
      <c r="AM134" s="709">
        <f t="shared" ca="1" si="158"/>
        <v>0</v>
      </c>
      <c r="AN134" s="709">
        <f t="shared" ca="1" si="158"/>
        <v>0</v>
      </c>
      <c r="AO134" s="709">
        <f t="shared" ca="1" si="158"/>
        <v>0</v>
      </c>
      <c r="AP134" s="709">
        <f t="shared" ca="1" si="158"/>
        <v>0</v>
      </c>
      <c r="AQ134" s="709">
        <f t="shared" ca="1" si="158"/>
        <v>0</v>
      </c>
      <c r="AR134" s="709">
        <f t="shared" ca="1" si="158"/>
        <v>0</v>
      </c>
      <c r="AS134" s="709">
        <f t="shared" ca="1" si="158"/>
        <v>0</v>
      </c>
      <c r="AT134" s="709">
        <f t="shared" ca="1" si="158"/>
        <v>0</v>
      </c>
      <c r="AU134" s="709">
        <f t="shared" ca="1" si="158"/>
        <v>0</v>
      </c>
      <c r="AV134" s="709">
        <f t="shared" ca="1" si="158"/>
        <v>0</v>
      </c>
      <c r="AW134" s="709">
        <f t="shared" ca="1" si="158"/>
        <v>-5180655.8015632648</v>
      </c>
      <c r="AX134" s="709">
        <f t="shared" ca="1" si="158"/>
        <v>-38469.731947137465</v>
      </c>
      <c r="AY134" s="709">
        <f t="shared" ca="1" si="158"/>
        <v>-39719.097265374643</v>
      </c>
      <c r="AZ134" s="709">
        <f t="shared" ca="1" si="158"/>
        <v>-39165.835370762165</v>
      </c>
      <c r="BA134" s="709">
        <f t="shared" ca="1" si="158"/>
        <v>-40398.645835525007</v>
      </c>
      <c r="BB134" s="709">
        <f t="shared" ca="1" si="158"/>
        <v>-39874.186017835607</v>
      </c>
      <c r="BC134" s="709">
        <f t="shared" ca="1" si="158"/>
        <v>-40229.17991761434</v>
      </c>
      <c r="BD134" s="709">
        <f t="shared" ca="1" si="158"/>
        <v>-43134.708284556589</v>
      </c>
      <c r="BE134" s="709">
        <f t="shared" ca="1" si="158"/>
        <v>-40134.190330859885</v>
      </c>
      <c r="BF134" s="709">
        <f t="shared" ca="1" si="158"/>
        <v>-42154.015665527935</v>
      </c>
      <c r="BG134" s="709">
        <f t="shared" ca="1" si="158"/>
        <v>-41703.955676038677</v>
      </c>
      <c r="BH134" s="709">
        <f t="shared" ca="1" si="158"/>
        <v>-42876.404119400344</v>
      </c>
      <c r="BI134" s="709">
        <f t="shared" ca="1" si="158"/>
        <v>-42456.961938160959</v>
      </c>
      <c r="BJ134" s="709">
        <f t="shared" ca="1" si="158"/>
        <v>-48132.435591841429</v>
      </c>
      <c r="BK134" s="709">
        <f t="shared" ca="1" si="158"/>
        <v>-49323.621341350838</v>
      </c>
      <c r="BL134" s="709">
        <f t="shared" ca="1" si="158"/>
        <v>-49000.072255127059</v>
      </c>
      <c r="BM134" s="709">
        <f t="shared" ca="1" si="158"/>
        <v>-50170.623717629293</v>
      </c>
      <c r="BN134" s="709">
        <f t="shared" ca="1" si="158"/>
        <v>-49882.974092705954</v>
      </c>
      <c r="BO134" s="709">
        <f t="shared" ca="1" si="158"/>
        <v>-50327.074732096778</v>
      </c>
      <c r="BP134" s="709">
        <f t="shared" ca="1" si="158"/>
        <v>-52847.350789015691</v>
      </c>
      <c r="BQ134" s="709">
        <f t="shared" ca="1" si="158"/>
        <v>-51245.621173565698</v>
      </c>
      <c r="BR134" s="709">
        <f t="shared" ca="1" si="158"/>
        <v>-52362.768598604031</v>
      </c>
      <c r="BS134" s="709">
        <f t="shared" ref="BS134:ED134" ca="1" si="159">-IF(BS119&gt;0,MIN(SUM(BS130:BS132),BS119+BS132),0)</f>
        <v>-52168.031133697092</v>
      </c>
      <c r="BT134" s="709">
        <f t="shared" ca="1" si="159"/>
        <v>-53263.241643594301</v>
      </c>
      <c r="BU134" s="709">
        <f t="shared" ca="1" si="159"/>
        <v>-53106.669947918585</v>
      </c>
      <c r="BV134" s="709">
        <f t="shared" ca="1" si="159"/>
        <v>-59042.853635182204</v>
      </c>
      <c r="BW134" s="709">
        <f t="shared" ca="1" si="159"/>
        <v>-60151.560962040792</v>
      </c>
      <c r="BX134" s="709">
        <f t="shared" ca="1" si="159"/>
        <v>-60104.02363751785</v>
      </c>
      <c r="BY134" s="709">
        <f t="shared" ca="1" si="159"/>
        <v>-61187.494033621842</v>
      </c>
      <c r="BZ134" s="709">
        <f t="shared" ca="1" si="159"/>
        <v>-61183.863834102005</v>
      </c>
      <c r="CA134" s="709">
        <f t="shared" ca="1" si="159"/>
        <v>-61728.574600517706</v>
      </c>
      <c r="CB134" s="709">
        <f t="shared" ca="1" si="159"/>
        <v>-63763.534510770049</v>
      </c>
      <c r="CC134" s="709">
        <f t="shared" ca="1" si="159"/>
        <v>-62845.812032898662</v>
      </c>
      <c r="CD134" s="709">
        <f t="shared" ca="1" si="159"/>
        <v>-63864.076737430129</v>
      </c>
      <c r="CE134" s="709">
        <f t="shared" ca="1" si="159"/>
        <v>-63973.891175002092</v>
      </c>
      <c r="CF134" s="709">
        <f t="shared" ca="1" si="159"/>
        <v>-64965.327703904513</v>
      </c>
      <c r="CG134" s="709">
        <f t="shared" ca="1" si="159"/>
        <v>-1397774.7610162236</v>
      </c>
      <c r="CH134" s="709">
        <f t="shared" si="159"/>
        <v>0</v>
      </c>
      <c r="CI134" s="709">
        <f t="shared" si="159"/>
        <v>0</v>
      </c>
      <c r="CJ134" s="709">
        <f t="shared" si="159"/>
        <v>0</v>
      </c>
      <c r="CK134" s="709">
        <f t="shared" si="159"/>
        <v>0</v>
      </c>
      <c r="CL134" s="709">
        <f t="shared" si="159"/>
        <v>0</v>
      </c>
      <c r="CM134" s="709">
        <f t="shared" si="159"/>
        <v>0</v>
      </c>
      <c r="CN134" s="709">
        <f t="shared" si="159"/>
        <v>0</v>
      </c>
      <c r="CO134" s="709">
        <f t="shared" si="159"/>
        <v>0</v>
      </c>
      <c r="CP134" s="709">
        <f t="shared" si="159"/>
        <v>0</v>
      </c>
      <c r="CQ134" s="709">
        <f t="shared" si="159"/>
        <v>0</v>
      </c>
      <c r="CR134" s="709">
        <f t="shared" si="159"/>
        <v>0</v>
      </c>
      <c r="CS134" s="709">
        <f t="shared" si="159"/>
        <v>0</v>
      </c>
      <c r="CT134" s="709">
        <f t="shared" si="159"/>
        <v>0</v>
      </c>
      <c r="CU134" s="709">
        <f t="shared" si="159"/>
        <v>0</v>
      </c>
      <c r="CV134" s="709">
        <f t="shared" si="159"/>
        <v>0</v>
      </c>
      <c r="CW134" s="709">
        <f t="shared" si="159"/>
        <v>0</v>
      </c>
      <c r="CX134" s="709">
        <f t="shared" si="159"/>
        <v>0</v>
      </c>
      <c r="CY134" s="709">
        <f t="shared" si="159"/>
        <v>0</v>
      </c>
      <c r="CZ134" s="709">
        <f t="shared" si="159"/>
        <v>0</v>
      </c>
      <c r="DA134" s="709">
        <f t="shared" si="159"/>
        <v>0</v>
      </c>
      <c r="DB134" s="709">
        <f t="shared" si="159"/>
        <v>0</v>
      </c>
      <c r="DC134" s="709">
        <f t="shared" si="159"/>
        <v>0</v>
      </c>
      <c r="DD134" s="709">
        <f t="shared" si="159"/>
        <v>0</v>
      </c>
      <c r="DE134" s="709">
        <f t="shared" si="159"/>
        <v>0</v>
      </c>
      <c r="DF134" s="709">
        <f t="shared" si="159"/>
        <v>0</v>
      </c>
      <c r="DG134" s="709">
        <f t="shared" si="159"/>
        <v>0</v>
      </c>
      <c r="DH134" s="709">
        <f t="shared" si="159"/>
        <v>0</v>
      </c>
      <c r="DI134" s="709">
        <f t="shared" si="159"/>
        <v>0</v>
      </c>
      <c r="DJ134" s="709">
        <f t="shared" si="159"/>
        <v>0</v>
      </c>
      <c r="DK134" s="709">
        <f t="shared" si="159"/>
        <v>0</v>
      </c>
      <c r="DL134" s="709">
        <f t="shared" si="159"/>
        <v>0</v>
      </c>
      <c r="DM134" s="709">
        <f t="shared" si="159"/>
        <v>0</v>
      </c>
      <c r="DN134" s="709">
        <f t="shared" si="159"/>
        <v>0</v>
      </c>
      <c r="DO134" s="709">
        <f t="shared" si="159"/>
        <v>0</v>
      </c>
      <c r="DP134" s="709">
        <f t="shared" si="159"/>
        <v>0</v>
      </c>
      <c r="DQ134" s="709">
        <f t="shared" si="159"/>
        <v>0</v>
      </c>
      <c r="DR134" s="709">
        <f t="shared" si="159"/>
        <v>0</v>
      </c>
      <c r="DS134" s="709">
        <f t="shared" si="159"/>
        <v>0</v>
      </c>
      <c r="DT134" s="709">
        <f t="shared" si="159"/>
        <v>0</v>
      </c>
      <c r="DU134" s="709">
        <f t="shared" si="159"/>
        <v>0</v>
      </c>
      <c r="DV134" s="709">
        <f t="shared" si="159"/>
        <v>0</v>
      </c>
      <c r="DW134" s="709">
        <f t="shared" si="159"/>
        <v>0</v>
      </c>
      <c r="DX134" s="709">
        <f t="shared" si="159"/>
        <v>0</v>
      </c>
      <c r="DY134" s="709">
        <f t="shared" si="159"/>
        <v>0</v>
      </c>
      <c r="DZ134" s="709">
        <f t="shared" si="159"/>
        <v>0</v>
      </c>
      <c r="EA134" s="709">
        <f t="shared" si="159"/>
        <v>0</v>
      </c>
      <c r="EB134" s="709">
        <f t="shared" si="159"/>
        <v>0</v>
      </c>
      <c r="EC134" s="709">
        <f t="shared" si="159"/>
        <v>0</v>
      </c>
      <c r="ED134" s="709">
        <f t="shared" si="159"/>
        <v>0</v>
      </c>
      <c r="EE134" s="709">
        <f t="shared" ref="EE134:GP134" si="160">-IF(EE119&gt;0,MIN(SUM(EE130:EE132),EE119+EE132),0)</f>
        <v>0</v>
      </c>
      <c r="EF134" s="709">
        <f t="shared" si="160"/>
        <v>0</v>
      </c>
      <c r="EG134" s="709">
        <f t="shared" si="160"/>
        <v>0</v>
      </c>
      <c r="EH134" s="709">
        <f t="shared" si="160"/>
        <v>0</v>
      </c>
      <c r="EI134" s="709">
        <f t="shared" si="160"/>
        <v>0</v>
      </c>
      <c r="EJ134" s="709">
        <f t="shared" si="160"/>
        <v>0</v>
      </c>
      <c r="EK134" s="709">
        <f t="shared" si="160"/>
        <v>0</v>
      </c>
      <c r="EL134" s="709">
        <f t="shared" si="160"/>
        <v>0</v>
      </c>
      <c r="EM134" s="709">
        <f t="shared" si="160"/>
        <v>0</v>
      </c>
      <c r="EN134" s="709">
        <f t="shared" si="160"/>
        <v>0</v>
      </c>
      <c r="EO134" s="709">
        <f t="shared" si="160"/>
        <v>0</v>
      </c>
      <c r="EP134" s="709">
        <f t="shared" si="160"/>
        <v>0</v>
      </c>
      <c r="EQ134" s="709">
        <f t="shared" si="160"/>
        <v>0</v>
      </c>
      <c r="ER134" s="709">
        <f t="shared" si="160"/>
        <v>0</v>
      </c>
      <c r="ES134" s="709">
        <f t="shared" si="160"/>
        <v>0</v>
      </c>
      <c r="ET134" s="709">
        <f t="shared" si="160"/>
        <v>0</v>
      </c>
      <c r="EU134" s="709">
        <f t="shared" si="160"/>
        <v>0</v>
      </c>
      <c r="EV134" s="709">
        <f t="shared" si="160"/>
        <v>0</v>
      </c>
      <c r="EW134" s="709">
        <f t="shared" si="160"/>
        <v>0</v>
      </c>
      <c r="EX134" s="709">
        <f t="shared" si="160"/>
        <v>0</v>
      </c>
      <c r="EY134" s="709">
        <f t="shared" si="160"/>
        <v>0</v>
      </c>
      <c r="EZ134" s="709">
        <f t="shared" si="160"/>
        <v>0</v>
      </c>
      <c r="FA134" s="709">
        <f t="shared" si="160"/>
        <v>0</v>
      </c>
      <c r="FB134" s="709">
        <f t="shared" si="160"/>
        <v>0</v>
      </c>
      <c r="FC134" s="709">
        <f t="shared" si="160"/>
        <v>0</v>
      </c>
      <c r="FD134" s="709">
        <f t="shared" si="160"/>
        <v>0</v>
      </c>
      <c r="FE134" s="709">
        <f t="shared" si="160"/>
        <v>0</v>
      </c>
      <c r="FF134" s="709">
        <f t="shared" si="160"/>
        <v>0</v>
      </c>
      <c r="FG134" s="709">
        <f t="shared" si="160"/>
        <v>0</v>
      </c>
      <c r="FH134" s="709">
        <f t="shared" si="160"/>
        <v>0</v>
      </c>
      <c r="FI134" s="709">
        <f t="shared" si="160"/>
        <v>0</v>
      </c>
      <c r="FJ134" s="709">
        <f t="shared" si="160"/>
        <v>0</v>
      </c>
      <c r="FK134" s="709">
        <f t="shared" si="160"/>
        <v>0</v>
      </c>
      <c r="FL134" s="709">
        <f t="shared" si="160"/>
        <v>0</v>
      </c>
      <c r="FM134" s="709">
        <f t="shared" si="160"/>
        <v>0</v>
      </c>
      <c r="FN134" s="709">
        <f t="shared" si="160"/>
        <v>0</v>
      </c>
      <c r="FO134" s="709">
        <f t="shared" si="160"/>
        <v>0</v>
      </c>
      <c r="FP134" s="709">
        <f t="shared" si="160"/>
        <v>0</v>
      </c>
      <c r="FQ134" s="709">
        <f t="shared" si="160"/>
        <v>0</v>
      </c>
      <c r="FR134" s="709">
        <f t="shared" si="160"/>
        <v>0</v>
      </c>
      <c r="FS134" s="709">
        <f t="shared" si="160"/>
        <v>0</v>
      </c>
      <c r="FT134" s="709">
        <f t="shared" si="160"/>
        <v>0</v>
      </c>
      <c r="FU134" s="709">
        <f t="shared" si="160"/>
        <v>0</v>
      </c>
      <c r="FV134" s="709">
        <f t="shared" si="160"/>
        <v>0</v>
      </c>
      <c r="FW134" s="709">
        <f t="shared" si="160"/>
        <v>0</v>
      </c>
      <c r="FX134" s="709">
        <f t="shared" si="160"/>
        <v>0</v>
      </c>
      <c r="FY134" s="709">
        <f t="shared" si="160"/>
        <v>0</v>
      </c>
      <c r="FZ134" s="709">
        <f t="shared" si="160"/>
        <v>0</v>
      </c>
      <c r="GA134" s="709">
        <f t="shared" si="160"/>
        <v>0</v>
      </c>
      <c r="GB134" s="709">
        <f t="shared" si="160"/>
        <v>0</v>
      </c>
      <c r="GC134" s="709">
        <f t="shared" si="160"/>
        <v>0</v>
      </c>
      <c r="GD134" s="709">
        <f t="shared" si="160"/>
        <v>0</v>
      </c>
      <c r="GE134" s="709">
        <f t="shared" si="160"/>
        <v>0</v>
      </c>
      <c r="GF134" s="709">
        <f t="shared" si="160"/>
        <v>0</v>
      </c>
      <c r="GG134" s="709">
        <f t="shared" si="160"/>
        <v>0</v>
      </c>
      <c r="GH134" s="709">
        <f t="shared" si="160"/>
        <v>0</v>
      </c>
      <c r="GI134" s="709">
        <f t="shared" si="160"/>
        <v>0</v>
      </c>
      <c r="GJ134" s="709">
        <f t="shared" si="160"/>
        <v>0</v>
      </c>
      <c r="GK134" s="709">
        <f t="shared" si="160"/>
        <v>0</v>
      </c>
      <c r="GL134" s="709">
        <f t="shared" si="160"/>
        <v>0</v>
      </c>
      <c r="GM134" s="709">
        <f t="shared" si="160"/>
        <v>0</v>
      </c>
      <c r="GN134" s="709">
        <f t="shared" si="160"/>
        <v>0</v>
      </c>
      <c r="GO134" s="709">
        <f t="shared" si="160"/>
        <v>0</v>
      </c>
      <c r="GP134" s="709">
        <f t="shared" si="160"/>
        <v>0</v>
      </c>
      <c r="GQ134" s="709">
        <f t="shared" ref="GQ134:IL134" si="161">-IF(GQ119&gt;0,MIN(SUM(GQ130:GQ132),GQ119+GQ132),0)</f>
        <v>0</v>
      </c>
      <c r="GR134" s="709">
        <f t="shared" si="161"/>
        <v>0</v>
      </c>
      <c r="GS134" s="709">
        <f t="shared" si="161"/>
        <v>0</v>
      </c>
      <c r="GT134" s="709">
        <f t="shared" si="161"/>
        <v>0</v>
      </c>
      <c r="GU134" s="709">
        <f t="shared" si="161"/>
        <v>0</v>
      </c>
      <c r="GV134" s="709">
        <f t="shared" si="161"/>
        <v>0</v>
      </c>
      <c r="GW134" s="709">
        <f t="shared" si="161"/>
        <v>0</v>
      </c>
      <c r="GX134" s="709">
        <f t="shared" si="161"/>
        <v>0</v>
      </c>
      <c r="GY134" s="709">
        <f t="shared" si="161"/>
        <v>0</v>
      </c>
      <c r="GZ134" s="709">
        <f t="shared" si="161"/>
        <v>0</v>
      </c>
      <c r="HA134" s="709">
        <f t="shared" si="161"/>
        <v>0</v>
      </c>
      <c r="HB134" s="709">
        <f t="shared" si="161"/>
        <v>0</v>
      </c>
      <c r="HC134" s="709">
        <f t="shared" si="161"/>
        <v>0</v>
      </c>
      <c r="HD134" s="709">
        <f t="shared" si="161"/>
        <v>0</v>
      </c>
      <c r="HE134" s="709">
        <f t="shared" si="161"/>
        <v>0</v>
      </c>
      <c r="HF134" s="709">
        <f t="shared" si="161"/>
        <v>0</v>
      </c>
      <c r="HG134" s="709">
        <f t="shared" si="161"/>
        <v>0</v>
      </c>
      <c r="HH134" s="709">
        <f t="shared" si="161"/>
        <v>0</v>
      </c>
      <c r="HI134" s="709">
        <f t="shared" si="161"/>
        <v>0</v>
      </c>
      <c r="HJ134" s="709">
        <f t="shared" si="161"/>
        <v>0</v>
      </c>
      <c r="HK134" s="709">
        <f t="shared" si="161"/>
        <v>0</v>
      </c>
      <c r="HL134" s="709">
        <f t="shared" si="161"/>
        <v>0</v>
      </c>
      <c r="HM134" s="709">
        <f t="shared" si="161"/>
        <v>0</v>
      </c>
      <c r="HN134" s="709">
        <f t="shared" si="161"/>
        <v>0</v>
      </c>
      <c r="HO134" s="709">
        <f t="shared" si="161"/>
        <v>0</v>
      </c>
      <c r="HP134" s="709">
        <f t="shared" si="161"/>
        <v>0</v>
      </c>
      <c r="HQ134" s="709">
        <f t="shared" si="161"/>
        <v>0</v>
      </c>
      <c r="HR134" s="709">
        <f t="shared" si="161"/>
        <v>0</v>
      </c>
      <c r="HS134" s="709">
        <f t="shared" si="161"/>
        <v>0</v>
      </c>
      <c r="HT134" s="709">
        <f t="shared" si="161"/>
        <v>0</v>
      </c>
      <c r="HU134" s="709">
        <f t="shared" si="161"/>
        <v>0</v>
      </c>
      <c r="HV134" s="709">
        <f t="shared" si="161"/>
        <v>0</v>
      </c>
      <c r="HW134" s="709">
        <f t="shared" si="161"/>
        <v>0</v>
      </c>
      <c r="HX134" s="709">
        <f t="shared" si="161"/>
        <v>0</v>
      </c>
      <c r="HY134" s="709">
        <f t="shared" si="161"/>
        <v>0</v>
      </c>
      <c r="HZ134" s="709">
        <f t="shared" si="161"/>
        <v>0</v>
      </c>
      <c r="IA134" s="709">
        <f t="shared" si="161"/>
        <v>0</v>
      </c>
      <c r="IB134" s="709">
        <f t="shared" si="161"/>
        <v>0</v>
      </c>
      <c r="IC134" s="709">
        <f t="shared" si="161"/>
        <v>0</v>
      </c>
      <c r="ID134" s="709">
        <f t="shared" si="161"/>
        <v>0</v>
      </c>
      <c r="IE134" s="709">
        <f t="shared" si="161"/>
        <v>0</v>
      </c>
      <c r="IF134" s="709">
        <f t="shared" si="161"/>
        <v>0</v>
      </c>
      <c r="IG134" s="709">
        <f t="shared" si="161"/>
        <v>0</v>
      </c>
      <c r="IH134" s="709">
        <f t="shared" si="161"/>
        <v>0</v>
      </c>
      <c r="II134" s="709">
        <f t="shared" si="161"/>
        <v>0</v>
      </c>
      <c r="IJ134" s="709">
        <f t="shared" si="161"/>
        <v>0</v>
      </c>
      <c r="IK134" s="709">
        <f t="shared" si="161"/>
        <v>0</v>
      </c>
      <c r="IL134" s="709">
        <f t="shared" si="161"/>
        <v>0</v>
      </c>
    </row>
    <row r="135" spans="1:247" s="809" customFormat="1">
      <c r="B135" s="809" t="s">
        <v>716</v>
      </c>
      <c r="D135" s="810"/>
      <c r="E135" s="1665">
        <f t="shared" ref="E135:BP135" ca="1" si="162">SUM(E130:E134)</f>
        <v>0</v>
      </c>
      <c r="F135" s="1665">
        <f t="shared" si="162"/>
        <v>0</v>
      </c>
      <c r="G135" s="1665">
        <f ca="1">SUM(G130:G134)</f>
        <v>3722742.1310907081</v>
      </c>
      <c r="H135" s="1665">
        <f t="shared" ca="1" si="162"/>
        <v>4455148.2899828209</v>
      </c>
      <c r="I135" s="1665">
        <f t="shared" ca="1" si="162"/>
        <v>4889398.8039293149</v>
      </c>
      <c r="J135" s="1665">
        <f t="shared" ca="1" si="162"/>
        <v>5348792.6202280577</v>
      </c>
      <c r="K135" s="1665">
        <f t="shared" ca="1" si="162"/>
        <v>5833373.6236506011</v>
      </c>
      <c r="L135" s="1665">
        <f t="shared" ca="1" si="162"/>
        <v>6334779.081697518</v>
      </c>
      <c r="M135" s="1665">
        <f t="shared" ca="1" si="162"/>
        <v>6864229.4419866996</v>
      </c>
      <c r="N135" s="1665">
        <f t="shared" ca="1" si="162"/>
        <v>7440286.7072968315</v>
      </c>
      <c r="O135" s="1665">
        <f t="shared" ca="1" si="162"/>
        <v>8041105.404702805</v>
      </c>
      <c r="P135" s="1665">
        <f t="shared" ca="1" si="162"/>
        <v>8671151.0415250789</v>
      </c>
      <c r="Q135" s="1665">
        <f t="shared" ca="1" si="162"/>
        <v>8902139.0125062577</v>
      </c>
      <c r="R135" s="1665">
        <f t="shared" ca="1" si="162"/>
        <v>8981393.4214365371</v>
      </c>
      <c r="S135" s="1665">
        <f t="shared" ca="1" si="162"/>
        <v>9061353.4204869047</v>
      </c>
      <c r="T135" s="1665">
        <f t="shared" ca="1" si="162"/>
        <v>9134187.0488876849</v>
      </c>
      <c r="U135" s="1665">
        <f t="shared" ca="1" si="162"/>
        <v>9215507.346694896</v>
      </c>
      <c r="V135" s="1665">
        <f t="shared" ca="1" si="162"/>
        <v>9294893.6709444392</v>
      </c>
      <c r="W135" s="1665">
        <f t="shared" ca="1" si="162"/>
        <v>9377644.7157130707</v>
      </c>
      <c r="X135" s="1665">
        <f t="shared" ca="1" si="162"/>
        <v>9458427.760649344</v>
      </c>
      <c r="Y135" s="1665">
        <f t="shared" ca="1" si="162"/>
        <v>9542634.7248999458</v>
      </c>
      <c r="Z135" s="1665">
        <f t="shared" ca="1" si="162"/>
        <v>9627591.3711281177</v>
      </c>
      <c r="AA135" s="1665">
        <f t="shared" ca="1" si="162"/>
        <v>9710527.5635239277</v>
      </c>
      <c r="AB135" s="1665">
        <f t="shared" ca="1" si="162"/>
        <v>9796978.9345221873</v>
      </c>
      <c r="AC135" s="1665">
        <f t="shared" ca="1" si="162"/>
        <v>9881374.3038819507</v>
      </c>
      <c r="AD135" s="1665">
        <f t="shared" ca="1" si="162"/>
        <v>9969346.6977945603</v>
      </c>
      <c r="AE135" s="1665">
        <f t="shared" ca="1" si="162"/>
        <v>10058102.296740469</v>
      </c>
      <c r="AF135" s="1665">
        <f t="shared" ca="1" si="162"/>
        <v>10138947.624265336</v>
      </c>
      <c r="AG135" s="1665">
        <f t="shared" ca="1" si="162"/>
        <v>10229213.154831339</v>
      </c>
      <c r="AH135" s="1665">
        <f t="shared" ca="1" si="162"/>
        <v>10317331.974748332</v>
      </c>
      <c r="AI135" s="1665">
        <f t="shared" ca="1" si="162"/>
        <v>10409185.634441514</v>
      </c>
      <c r="AJ135" s="1665">
        <f t="shared" ca="1" si="162"/>
        <v>10498854.814320777</v>
      </c>
      <c r="AK135" s="1665">
        <f t="shared" ca="1" si="162"/>
        <v>10592324.544638945</v>
      </c>
      <c r="AL135" s="1665">
        <f t="shared" ca="1" si="162"/>
        <v>10643798.543443386</v>
      </c>
      <c r="AM135" s="1665">
        <f t="shared" ca="1" si="162"/>
        <v>10697271.979774822</v>
      </c>
      <c r="AN135" s="1665">
        <f t="shared" ca="1" si="162"/>
        <v>10755138.675054083</v>
      </c>
      <c r="AO135" s="1665">
        <f t="shared" ca="1" si="162"/>
        <v>10810604.828183915</v>
      </c>
      <c r="AP135" s="1665">
        <f t="shared" ca="1" si="162"/>
        <v>10869961.830689352</v>
      </c>
      <c r="AQ135" s="1665">
        <f t="shared" ca="1" si="162"/>
        <v>10930138.581336366</v>
      </c>
      <c r="AR135" s="1665">
        <f t="shared" ca="1" si="162"/>
        <v>10981675.304914771</v>
      </c>
      <c r="AS135" s="1665">
        <f t="shared" ca="1" si="162"/>
        <v>11043409.354624599</v>
      </c>
      <c r="AT135" s="1665">
        <f t="shared" ca="1" si="162"/>
        <v>11102776.399252987</v>
      </c>
      <c r="AU135" s="1665">
        <f t="shared" ca="1" si="162"/>
        <v>11166131.374537172</v>
      </c>
      <c r="AV135" s="1665">
        <f t="shared" ca="1" si="162"/>
        <v>11227076.624220772</v>
      </c>
      <c r="AW135" s="1665">
        <f t="shared" ca="1" si="162"/>
        <v>3182733.1712651514</v>
      </c>
      <c r="AX135" s="1665">
        <f t="shared" ca="1" si="162"/>
        <v>3144263.4393180138</v>
      </c>
      <c r="AY135" s="1665">
        <f t="shared" ca="1" si="162"/>
        <v>3104544.342052639</v>
      </c>
      <c r="AZ135" s="1665">
        <f t="shared" ca="1" si="162"/>
        <v>3065378.5066818767</v>
      </c>
      <c r="BA135" s="1665">
        <f t="shared" ca="1" si="162"/>
        <v>3024979.8608463518</v>
      </c>
      <c r="BB135" s="1665">
        <f t="shared" ca="1" si="162"/>
        <v>2985105.6748285159</v>
      </c>
      <c r="BC135" s="1665">
        <f t="shared" ca="1" si="162"/>
        <v>2944876.4949109014</v>
      </c>
      <c r="BD135" s="1665">
        <f t="shared" ca="1" si="162"/>
        <v>2901741.7866263455</v>
      </c>
      <c r="BE135" s="1665">
        <f t="shared" ca="1" si="162"/>
        <v>2861607.5962954857</v>
      </c>
      <c r="BF135" s="1665">
        <f t="shared" ca="1" si="162"/>
        <v>2819453.5806299578</v>
      </c>
      <c r="BG135" s="1665">
        <f t="shared" ca="1" si="162"/>
        <v>2777749.6249539191</v>
      </c>
      <c r="BH135" s="1665">
        <f t="shared" ca="1" si="162"/>
        <v>2734873.2208345183</v>
      </c>
      <c r="BI135" s="1665">
        <f t="shared" ca="1" si="162"/>
        <v>2692416.2588963574</v>
      </c>
      <c r="BJ135" s="1665">
        <f t="shared" ca="1" si="162"/>
        <v>2644283.8233045158</v>
      </c>
      <c r="BK135" s="1665">
        <f t="shared" ca="1" si="162"/>
        <v>2594960.2019631648</v>
      </c>
      <c r="BL135" s="1665">
        <f t="shared" ca="1" si="162"/>
        <v>2545960.1297080382</v>
      </c>
      <c r="BM135" s="1665">
        <f t="shared" ca="1" si="162"/>
        <v>2495789.5059904088</v>
      </c>
      <c r="BN135" s="1665">
        <f t="shared" ca="1" si="162"/>
        <v>2445906.5318977027</v>
      </c>
      <c r="BO135" s="1665">
        <f t="shared" ca="1" si="162"/>
        <v>2395579.4571656059</v>
      </c>
      <c r="BP135" s="1665">
        <f t="shared" ca="1" si="162"/>
        <v>2342732.1063765902</v>
      </c>
      <c r="BQ135" s="1665">
        <f t="shared" ref="BQ135:EB135" ca="1" si="163">SUM(BQ130:BQ134)</f>
        <v>2291486.4852030245</v>
      </c>
      <c r="BR135" s="1665">
        <f t="shared" ca="1" si="163"/>
        <v>2239123.7166044209</v>
      </c>
      <c r="BS135" s="1665">
        <f t="shared" ca="1" si="163"/>
        <v>2186955.685470724</v>
      </c>
      <c r="BT135" s="1665">
        <f t="shared" ca="1" si="163"/>
        <v>2133692.4438271294</v>
      </c>
      <c r="BU135" s="1665">
        <f t="shared" ca="1" si="163"/>
        <v>2080585.7738792114</v>
      </c>
      <c r="BV135" s="1665">
        <f t="shared" ca="1" si="163"/>
        <v>2021542.920244029</v>
      </c>
      <c r="BW135" s="1665">
        <f t="shared" ca="1" si="163"/>
        <v>1961391.3592819883</v>
      </c>
      <c r="BX135" s="1665">
        <f t="shared" ca="1" si="163"/>
        <v>1901287.3356444703</v>
      </c>
      <c r="BY135" s="1665">
        <f t="shared" ca="1" si="163"/>
        <v>1840099.8416108484</v>
      </c>
      <c r="BZ135" s="1665">
        <f t="shared" ca="1" si="163"/>
        <v>1778915.9777767465</v>
      </c>
      <c r="CA135" s="1665">
        <f t="shared" ca="1" si="163"/>
        <v>1717187.4031762287</v>
      </c>
      <c r="CB135" s="1665">
        <f t="shared" ca="1" si="163"/>
        <v>1653423.8686654584</v>
      </c>
      <c r="CC135" s="1665">
        <f t="shared" ca="1" si="163"/>
        <v>1590578.05663256</v>
      </c>
      <c r="CD135" s="1665">
        <f t="shared" ca="1" si="163"/>
        <v>1526713.97989513</v>
      </c>
      <c r="CE135" s="1665">
        <f t="shared" ca="1" si="163"/>
        <v>1462740.0887201282</v>
      </c>
      <c r="CF135" s="1665">
        <f t="shared" ca="1" si="163"/>
        <v>1397774.7610162238</v>
      </c>
      <c r="CG135" s="1665">
        <f t="shared" ca="1" si="163"/>
        <v>0</v>
      </c>
      <c r="CH135" s="1665">
        <f t="shared" ca="1" si="163"/>
        <v>0</v>
      </c>
      <c r="CI135" s="1665">
        <f t="shared" ca="1" si="163"/>
        <v>0</v>
      </c>
      <c r="CJ135" s="1665">
        <f t="shared" ca="1" si="163"/>
        <v>0</v>
      </c>
      <c r="CK135" s="1665">
        <f t="shared" ca="1" si="163"/>
        <v>0</v>
      </c>
      <c r="CL135" s="1665">
        <f t="shared" ca="1" si="163"/>
        <v>0</v>
      </c>
      <c r="CM135" s="1665">
        <f t="shared" ca="1" si="163"/>
        <v>0</v>
      </c>
      <c r="CN135" s="1665">
        <f t="shared" ca="1" si="163"/>
        <v>0</v>
      </c>
      <c r="CO135" s="1665">
        <f t="shared" ca="1" si="163"/>
        <v>0</v>
      </c>
      <c r="CP135" s="1665">
        <f t="shared" ca="1" si="163"/>
        <v>0</v>
      </c>
      <c r="CQ135" s="1665">
        <f t="shared" ca="1" si="163"/>
        <v>0</v>
      </c>
      <c r="CR135" s="1665">
        <f t="shared" ca="1" si="163"/>
        <v>0</v>
      </c>
      <c r="CS135" s="1665">
        <f t="shared" ca="1" si="163"/>
        <v>0</v>
      </c>
      <c r="CT135" s="1665">
        <f t="shared" ca="1" si="163"/>
        <v>0</v>
      </c>
      <c r="CU135" s="1665">
        <f t="shared" ca="1" si="163"/>
        <v>0</v>
      </c>
      <c r="CV135" s="1665">
        <f t="shared" ca="1" si="163"/>
        <v>0</v>
      </c>
      <c r="CW135" s="1665">
        <f t="shared" ca="1" si="163"/>
        <v>0</v>
      </c>
      <c r="CX135" s="1665">
        <f t="shared" ca="1" si="163"/>
        <v>0</v>
      </c>
      <c r="CY135" s="1665">
        <f t="shared" ca="1" si="163"/>
        <v>0</v>
      </c>
      <c r="CZ135" s="1665">
        <f t="shared" ca="1" si="163"/>
        <v>0</v>
      </c>
      <c r="DA135" s="1665">
        <f t="shared" ca="1" si="163"/>
        <v>0</v>
      </c>
      <c r="DB135" s="1665">
        <f t="shared" ca="1" si="163"/>
        <v>0</v>
      </c>
      <c r="DC135" s="1665">
        <f t="shared" ca="1" si="163"/>
        <v>0</v>
      </c>
      <c r="DD135" s="1665">
        <f t="shared" ca="1" si="163"/>
        <v>0</v>
      </c>
      <c r="DE135" s="1665">
        <f t="shared" ca="1" si="163"/>
        <v>0</v>
      </c>
      <c r="DF135" s="1665">
        <f t="shared" ca="1" si="163"/>
        <v>0</v>
      </c>
      <c r="DG135" s="1665">
        <f t="shared" ca="1" si="163"/>
        <v>0</v>
      </c>
      <c r="DH135" s="1665">
        <f t="shared" ca="1" si="163"/>
        <v>0</v>
      </c>
      <c r="DI135" s="1665">
        <f t="shared" ca="1" si="163"/>
        <v>0</v>
      </c>
      <c r="DJ135" s="1665">
        <f t="shared" ca="1" si="163"/>
        <v>0</v>
      </c>
      <c r="DK135" s="1665">
        <f t="shared" ca="1" si="163"/>
        <v>0</v>
      </c>
      <c r="DL135" s="1665">
        <f t="shared" ca="1" si="163"/>
        <v>0</v>
      </c>
      <c r="DM135" s="1665">
        <f t="shared" ca="1" si="163"/>
        <v>0</v>
      </c>
      <c r="DN135" s="1665">
        <f t="shared" ca="1" si="163"/>
        <v>0</v>
      </c>
      <c r="DO135" s="1665">
        <f t="shared" ca="1" si="163"/>
        <v>0</v>
      </c>
      <c r="DP135" s="1665">
        <f t="shared" ca="1" si="163"/>
        <v>0</v>
      </c>
      <c r="DQ135" s="1665">
        <f t="shared" ca="1" si="163"/>
        <v>0</v>
      </c>
      <c r="DR135" s="1665">
        <f t="shared" ca="1" si="163"/>
        <v>0</v>
      </c>
      <c r="DS135" s="1665">
        <f t="shared" ca="1" si="163"/>
        <v>0</v>
      </c>
      <c r="DT135" s="1665">
        <f t="shared" ca="1" si="163"/>
        <v>0</v>
      </c>
      <c r="DU135" s="1665">
        <f t="shared" ca="1" si="163"/>
        <v>0</v>
      </c>
      <c r="DV135" s="1665">
        <f t="shared" ca="1" si="163"/>
        <v>0</v>
      </c>
      <c r="DW135" s="1665">
        <f t="shared" ca="1" si="163"/>
        <v>0</v>
      </c>
      <c r="DX135" s="1665">
        <f t="shared" ca="1" si="163"/>
        <v>0</v>
      </c>
      <c r="DY135" s="1665">
        <f t="shared" ca="1" si="163"/>
        <v>0</v>
      </c>
      <c r="DZ135" s="1665">
        <f t="shared" ca="1" si="163"/>
        <v>0</v>
      </c>
      <c r="EA135" s="1665">
        <f t="shared" ca="1" si="163"/>
        <v>0</v>
      </c>
      <c r="EB135" s="1665">
        <f t="shared" ca="1" si="163"/>
        <v>0</v>
      </c>
      <c r="EC135" s="1665">
        <f t="shared" ref="EC135:GN135" ca="1" si="164">SUM(EC130:EC134)</f>
        <v>0</v>
      </c>
      <c r="ED135" s="1665">
        <f t="shared" ca="1" si="164"/>
        <v>0</v>
      </c>
      <c r="EE135" s="1665">
        <f t="shared" ca="1" si="164"/>
        <v>0</v>
      </c>
      <c r="EF135" s="1665">
        <f t="shared" ca="1" si="164"/>
        <v>0</v>
      </c>
      <c r="EG135" s="1665">
        <f t="shared" ca="1" si="164"/>
        <v>0</v>
      </c>
      <c r="EH135" s="1665">
        <f t="shared" ca="1" si="164"/>
        <v>0</v>
      </c>
      <c r="EI135" s="1665">
        <f t="shared" ca="1" si="164"/>
        <v>0</v>
      </c>
      <c r="EJ135" s="1665">
        <f t="shared" ca="1" si="164"/>
        <v>0</v>
      </c>
      <c r="EK135" s="1665">
        <f t="shared" ca="1" si="164"/>
        <v>0</v>
      </c>
      <c r="EL135" s="1665">
        <f t="shared" ca="1" si="164"/>
        <v>0</v>
      </c>
      <c r="EM135" s="1665">
        <f t="shared" ca="1" si="164"/>
        <v>0</v>
      </c>
      <c r="EN135" s="1665">
        <f t="shared" ca="1" si="164"/>
        <v>0</v>
      </c>
      <c r="EO135" s="1665">
        <f t="shared" ca="1" si="164"/>
        <v>0</v>
      </c>
      <c r="EP135" s="1665">
        <f t="shared" ca="1" si="164"/>
        <v>0</v>
      </c>
      <c r="EQ135" s="1665">
        <f t="shared" ca="1" si="164"/>
        <v>0</v>
      </c>
      <c r="ER135" s="1665">
        <f t="shared" ca="1" si="164"/>
        <v>0</v>
      </c>
      <c r="ES135" s="1665">
        <f t="shared" ca="1" si="164"/>
        <v>0</v>
      </c>
      <c r="ET135" s="1665">
        <f t="shared" ca="1" si="164"/>
        <v>0</v>
      </c>
      <c r="EU135" s="1665">
        <f t="shared" ca="1" si="164"/>
        <v>0</v>
      </c>
      <c r="EV135" s="1665">
        <f t="shared" ca="1" si="164"/>
        <v>0</v>
      </c>
      <c r="EW135" s="1665">
        <f t="shared" ca="1" si="164"/>
        <v>0</v>
      </c>
      <c r="EX135" s="1665">
        <f t="shared" ca="1" si="164"/>
        <v>0</v>
      </c>
      <c r="EY135" s="1665">
        <f t="shared" ca="1" si="164"/>
        <v>0</v>
      </c>
      <c r="EZ135" s="1665">
        <f t="shared" ca="1" si="164"/>
        <v>0</v>
      </c>
      <c r="FA135" s="1665">
        <f t="shared" ca="1" si="164"/>
        <v>0</v>
      </c>
      <c r="FB135" s="1665">
        <f t="shared" ca="1" si="164"/>
        <v>0</v>
      </c>
      <c r="FC135" s="1665">
        <f t="shared" ca="1" si="164"/>
        <v>0</v>
      </c>
      <c r="FD135" s="1665">
        <f t="shared" ca="1" si="164"/>
        <v>0</v>
      </c>
      <c r="FE135" s="1665">
        <f t="shared" ca="1" si="164"/>
        <v>0</v>
      </c>
      <c r="FF135" s="1665">
        <f t="shared" ca="1" si="164"/>
        <v>0</v>
      </c>
      <c r="FG135" s="1665">
        <f t="shared" ca="1" si="164"/>
        <v>0</v>
      </c>
      <c r="FH135" s="1665">
        <f t="shared" ca="1" si="164"/>
        <v>0</v>
      </c>
      <c r="FI135" s="1665">
        <f t="shared" ca="1" si="164"/>
        <v>0</v>
      </c>
      <c r="FJ135" s="1665">
        <f t="shared" ca="1" si="164"/>
        <v>0</v>
      </c>
      <c r="FK135" s="1665">
        <f t="shared" ca="1" si="164"/>
        <v>0</v>
      </c>
      <c r="FL135" s="1665">
        <f t="shared" ca="1" si="164"/>
        <v>0</v>
      </c>
      <c r="FM135" s="1665">
        <f t="shared" ca="1" si="164"/>
        <v>0</v>
      </c>
      <c r="FN135" s="1665">
        <f t="shared" ca="1" si="164"/>
        <v>0</v>
      </c>
      <c r="FO135" s="1665">
        <f t="shared" ca="1" si="164"/>
        <v>0</v>
      </c>
      <c r="FP135" s="1665">
        <f t="shared" ca="1" si="164"/>
        <v>0</v>
      </c>
      <c r="FQ135" s="1665">
        <f t="shared" ca="1" si="164"/>
        <v>0</v>
      </c>
      <c r="FR135" s="1665">
        <f t="shared" ca="1" si="164"/>
        <v>0</v>
      </c>
      <c r="FS135" s="1665">
        <f t="shared" ca="1" si="164"/>
        <v>0</v>
      </c>
      <c r="FT135" s="1665">
        <f t="shared" ca="1" si="164"/>
        <v>0</v>
      </c>
      <c r="FU135" s="1665">
        <f t="shared" ca="1" si="164"/>
        <v>0</v>
      </c>
      <c r="FV135" s="1665">
        <f t="shared" ca="1" si="164"/>
        <v>0</v>
      </c>
      <c r="FW135" s="1665">
        <f t="shared" ca="1" si="164"/>
        <v>0</v>
      </c>
      <c r="FX135" s="1665">
        <f t="shared" ca="1" si="164"/>
        <v>0</v>
      </c>
      <c r="FY135" s="1665">
        <f t="shared" ca="1" si="164"/>
        <v>0</v>
      </c>
      <c r="FZ135" s="1665">
        <f t="shared" ca="1" si="164"/>
        <v>0</v>
      </c>
      <c r="GA135" s="1665">
        <f t="shared" ca="1" si="164"/>
        <v>0</v>
      </c>
      <c r="GB135" s="1665">
        <f t="shared" ca="1" si="164"/>
        <v>0</v>
      </c>
      <c r="GC135" s="1665">
        <f t="shared" ca="1" si="164"/>
        <v>0</v>
      </c>
      <c r="GD135" s="1665">
        <f t="shared" ca="1" si="164"/>
        <v>0</v>
      </c>
      <c r="GE135" s="1665">
        <f t="shared" ca="1" si="164"/>
        <v>0</v>
      </c>
      <c r="GF135" s="1665">
        <f t="shared" ca="1" si="164"/>
        <v>0</v>
      </c>
      <c r="GG135" s="1665">
        <f t="shared" ca="1" si="164"/>
        <v>0</v>
      </c>
      <c r="GH135" s="1665">
        <f t="shared" ca="1" si="164"/>
        <v>0</v>
      </c>
      <c r="GI135" s="1665">
        <f t="shared" ca="1" si="164"/>
        <v>0</v>
      </c>
      <c r="GJ135" s="1665">
        <f t="shared" ca="1" si="164"/>
        <v>0</v>
      </c>
      <c r="GK135" s="1665">
        <f t="shared" ca="1" si="164"/>
        <v>0</v>
      </c>
      <c r="GL135" s="1665">
        <f t="shared" ca="1" si="164"/>
        <v>0</v>
      </c>
      <c r="GM135" s="1665">
        <f t="shared" ca="1" si="164"/>
        <v>0</v>
      </c>
      <c r="GN135" s="1665">
        <f t="shared" ca="1" si="164"/>
        <v>0</v>
      </c>
      <c r="GO135" s="1665">
        <f t="shared" ref="GO135:IL135" ca="1" si="165">SUM(GO130:GO134)</f>
        <v>0</v>
      </c>
      <c r="GP135" s="1665">
        <f t="shared" ca="1" si="165"/>
        <v>0</v>
      </c>
      <c r="GQ135" s="1665">
        <f t="shared" ca="1" si="165"/>
        <v>0</v>
      </c>
      <c r="GR135" s="1665">
        <f t="shared" ca="1" si="165"/>
        <v>0</v>
      </c>
      <c r="GS135" s="1665">
        <f t="shared" ca="1" si="165"/>
        <v>0</v>
      </c>
      <c r="GT135" s="1665">
        <f t="shared" ca="1" si="165"/>
        <v>0</v>
      </c>
      <c r="GU135" s="1665">
        <f t="shared" ca="1" si="165"/>
        <v>0</v>
      </c>
      <c r="GV135" s="1665">
        <f t="shared" ca="1" si="165"/>
        <v>0</v>
      </c>
      <c r="GW135" s="1665">
        <f t="shared" ca="1" si="165"/>
        <v>0</v>
      </c>
      <c r="GX135" s="1665">
        <f t="shared" ca="1" si="165"/>
        <v>0</v>
      </c>
      <c r="GY135" s="1665">
        <f t="shared" ca="1" si="165"/>
        <v>0</v>
      </c>
      <c r="GZ135" s="1665">
        <f t="shared" ca="1" si="165"/>
        <v>0</v>
      </c>
      <c r="HA135" s="1665">
        <f t="shared" ca="1" si="165"/>
        <v>0</v>
      </c>
      <c r="HB135" s="1665">
        <f t="shared" ca="1" si="165"/>
        <v>0</v>
      </c>
      <c r="HC135" s="1665">
        <f t="shared" ca="1" si="165"/>
        <v>0</v>
      </c>
      <c r="HD135" s="1665">
        <f t="shared" ca="1" si="165"/>
        <v>0</v>
      </c>
      <c r="HE135" s="1665">
        <f t="shared" ca="1" si="165"/>
        <v>0</v>
      </c>
      <c r="HF135" s="1665">
        <f t="shared" ca="1" si="165"/>
        <v>0</v>
      </c>
      <c r="HG135" s="1665">
        <f t="shared" ca="1" si="165"/>
        <v>0</v>
      </c>
      <c r="HH135" s="1665">
        <f t="shared" ca="1" si="165"/>
        <v>0</v>
      </c>
      <c r="HI135" s="1665">
        <f t="shared" ca="1" si="165"/>
        <v>0</v>
      </c>
      <c r="HJ135" s="1665">
        <f t="shared" ca="1" si="165"/>
        <v>0</v>
      </c>
      <c r="HK135" s="1665">
        <f t="shared" ca="1" si="165"/>
        <v>0</v>
      </c>
      <c r="HL135" s="1665">
        <f t="shared" ca="1" si="165"/>
        <v>0</v>
      </c>
      <c r="HM135" s="1665">
        <f t="shared" ca="1" si="165"/>
        <v>0</v>
      </c>
      <c r="HN135" s="1665">
        <f t="shared" ca="1" si="165"/>
        <v>0</v>
      </c>
      <c r="HO135" s="1665">
        <f t="shared" ca="1" si="165"/>
        <v>0</v>
      </c>
      <c r="HP135" s="1665">
        <f t="shared" ca="1" si="165"/>
        <v>0</v>
      </c>
      <c r="HQ135" s="1665">
        <f t="shared" ca="1" si="165"/>
        <v>0</v>
      </c>
      <c r="HR135" s="1665">
        <f t="shared" ca="1" si="165"/>
        <v>0</v>
      </c>
      <c r="HS135" s="1665">
        <f t="shared" ca="1" si="165"/>
        <v>0</v>
      </c>
      <c r="HT135" s="1665">
        <f t="shared" ca="1" si="165"/>
        <v>0</v>
      </c>
      <c r="HU135" s="1665">
        <f t="shared" ca="1" si="165"/>
        <v>0</v>
      </c>
      <c r="HV135" s="1665">
        <f t="shared" ca="1" si="165"/>
        <v>0</v>
      </c>
      <c r="HW135" s="1665">
        <f t="shared" ca="1" si="165"/>
        <v>0</v>
      </c>
      <c r="HX135" s="1665">
        <f t="shared" ca="1" si="165"/>
        <v>0</v>
      </c>
      <c r="HY135" s="1665">
        <f t="shared" ca="1" si="165"/>
        <v>0</v>
      </c>
      <c r="HZ135" s="1665">
        <f t="shared" ca="1" si="165"/>
        <v>0</v>
      </c>
      <c r="IA135" s="1665">
        <f t="shared" ca="1" si="165"/>
        <v>0</v>
      </c>
      <c r="IB135" s="1665">
        <f t="shared" ca="1" si="165"/>
        <v>0</v>
      </c>
      <c r="IC135" s="1665">
        <f t="shared" ca="1" si="165"/>
        <v>0</v>
      </c>
      <c r="ID135" s="1665">
        <f t="shared" ca="1" si="165"/>
        <v>0</v>
      </c>
      <c r="IE135" s="1665">
        <f t="shared" ca="1" si="165"/>
        <v>0</v>
      </c>
      <c r="IF135" s="1665">
        <f t="shared" ca="1" si="165"/>
        <v>0</v>
      </c>
      <c r="IG135" s="1665">
        <f t="shared" ca="1" si="165"/>
        <v>0</v>
      </c>
      <c r="IH135" s="1665">
        <f t="shared" ca="1" si="165"/>
        <v>0</v>
      </c>
      <c r="II135" s="1665">
        <f t="shared" ca="1" si="165"/>
        <v>0</v>
      </c>
      <c r="IJ135" s="1665">
        <f t="shared" ca="1" si="165"/>
        <v>0</v>
      </c>
      <c r="IK135" s="1665">
        <f t="shared" ca="1" si="165"/>
        <v>0</v>
      </c>
      <c r="IL135" s="1665">
        <f t="shared" ca="1" si="165"/>
        <v>0</v>
      </c>
    </row>
    <row r="136" spans="1:247" s="809" customFormat="1">
      <c r="D136" s="810"/>
      <c r="F136" s="725"/>
      <c r="G136" s="725"/>
      <c r="H136" s="725"/>
      <c r="I136" s="725"/>
      <c r="J136" s="725"/>
      <c r="K136" s="725"/>
      <c r="L136" s="725"/>
      <c r="M136" s="725"/>
      <c r="N136" s="725"/>
      <c r="O136" s="725"/>
      <c r="P136" s="725"/>
      <c r="Q136" s="725"/>
      <c r="R136" s="725"/>
      <c r="S136" s="725"/>
      <c r="T136" s="725"/>
      <c r="U136" s="725"/>
      <c r="V136" s="725"/>
      <c r="W136" s="725"/>
      <c r="X136" s="725"/>
      <c r="Y136" s="725"/>
      <c r="Z136" s="725"/>
      <c r="AA136" s="725"/>
      <c r="AB136" s="725"/>
      <c r="AC136" s="725"/>
      <c r="AD136" s="725"/>
      <c r="AE136" s="725"/>
      <c r="AF136" s="725"/>
      <c r="AG136" s="725"/>
      <c r="AH136" s="725"/>
      <c r="AI136" s="725"/>
      <c r="AJ136" s="725"/>
      <c r="AK136" s="725"/>
      <c r="AL136" s="725"/>
      <c r="AM136" s="725"/>
      <c r="AN136" s="725"/>
      <c r="AO136" s="725"/>
      <c r="AP136" s="725"/>
      <c r="AQ136" s="725"/>
      <c r="AR136" s="725"/>
      <c r="AS136" s="725"/>
      <c r="AT136" s="725"/>
      <c r="AU136" s="725"/>
      <c r="AV136" s="725"/>
      <c r="AW136" s="725"/>
      <c r="AX136" s="725"/>
      <c r="AY136" s="725"/>
      <c r="AZ136" s="725"/>
      <c r="BA136" s="725"/>
      <c r="BB136" s="725"/>
      <c r="BC136" s="725"/>
      <c r="BD136" s="725"/>
      <c r="BE136" s="725"/>
      <c r="BF136" s="725"/>
      <c r="BG136" s="725"/>
      <c r="BH136" s="725"/>
      <c r="BI136" s="725"/>
      <c r="BJ136" s="725"/>
      <c r="BK136" s="725"/>
      <c r="BL136" s="725"/>
      <c r="BM136" s="725"/>
      <c r="BN136" s="725"/>
      <c r="BO136" s="725"/>
      <c r="BP136" s="725"/>
      <c r="BQ136" s="725"/>
      <c r="BR136" s="725"/>
      <c r="BS136" s="725"/>
      <c r="BT136" s="725"/>
      <c r="BU136" s="725"/>
      <c r="BV136" s="725"/>
      <c r="BW136" s="725"/>
      <c r="BX136" s="725"/>
      <c r="BY136" s="725"/>
      <c r="BZ136" s="725"/>
      <c r="CA136" s="725"/>
      <c r="CB136" s="725"/>
      <c r="CC136" s="725"/>
      <c r="CD136" s="725"/>
      <c r="CE136" s="725"/>
      <c r="CF136" s="725"/>
      <c r="CG136" s="725"/>
      <c r="CH136" s="725"/>
      <c r="CI136" s="725"/>
      <c r="CJ136" s="725"/>
      <c r="CK136" s="725"/>
      <c r="CL136" s="725"/>
      <c r="CM136" s="725"/>
      <c r="CN136" s="725"/>
      <c r="CO136" s="725"/>
      <c r="CP136" s="725"/>
      <c r="CQ136" s="725"/>
      <c r="CR136" s="725"/>
      <c r="CS136" s="725"/>
      <c r="CT136" s="725"/>
      <c r="CU136" s="725"/>
      <c r="CV136" s="725"/>
      <c r="CW136" s="725"/>
      <c r="CX136" s="725"/>
      <c r="CY136" s="725"/>
      <c r="CZ136" s="725"/>
      <c r="DA136" s="725"/>
      <c r="DB136" s="725"/>
      <c r="DC136" s="725"/>
      <c r="DD136" s="725"/>
      <c r="DE136" s="725"/>
      <c r="DF136" s="725"/>
      <c r="DG136" s="725"/>
      <c r="DH136" s="725"/>
      <c r="DI136" s="725"/>
      <c r="DJ136" s="725"/>
      <c r="DK136" s="725"/>
      <c r="DL136" s="725"/>
      <c r="DM136" s="725"/>
      <c r="DN136" s="725"/>
      <c r="DO136" s="725"/>
      <c r="DP136" s="725"/>
      <c r="DQ136" s="725"/>
      <c r="DR136" s="725"/>
      <c r="DS136" s="725"/>
      <c r="DT136" s="725"/>
      <c r="DU136" s="725"/>
      <c r="DV136" s="725"/>
      <c r="DW136" s="725"/>
      <c r="DX136" s="725"/>
      <c r="DY136" s="725"/>
      <c r="DZ136" s="725"/>
      <c r="EA136" s="725"/>
      <c r="EB136" s="725"/>
      <c r="EC136" s="725"/>
      <c r="ED136" s="725"/>
      <c r="EE136" s="725"/>
      <c r="EF136" s="725"/>
      <c r="EG136" s="725"/>
      <c r="EH136" s="725"/>
      <c r="EI136" s="725"/>
      <c r="EJ136" s="725"/>
      <c r="EK136" s="725"/>
      <c r="EL136" s="725"/>
      <c r="EM136" s="725"/>
      <c r="EN136" s="725"/>
      <c r="EO136" s="725"/>
      <c r="EP136" s="725"/>
      <c r="EQ136" s="725"/>
      <c r="ER136" s="725"/>
      <c r="ES136" s="725"/>
      <c r="ET136" s="725"/>
      <c r="EU136" s="725"/>
      <c r="EV136" s="725"/>
      <c r="EW136" s="725"/>
      <c r="EX136" s="725"/>
      <c r="EY136" s="725"/>
      <c r="EZ136" s="725"/>
      <c r="FA136" s="725"/>
      <c r="FB136" s="725"/>
      <c r="FC136" s="725"/>
      <c r="FD136" s="725"/>
      <c r="FE136" s="725"/>
      <c r="FF136" s="725"/>
      <c r="FG136" s="725"/>
      <c r="FH136" s="725"/>
      <c r="FI136" s="725"/>
      <c r="FJ136" s="725"/>
      <c r="FK136" s="725"/>
      <c r="FL136" s="725"/>
      <c r="FM136" s="725"/>
      <c r="FN136" s="725"/>
      <c r="FO136" s="725"/>
      <c r="FP136" s="725"/>
      <c r="FQ136" s="725"/>
      <c r="FR136" s="725"/>
      <c r="FS136" s="725"/>
      <c r="FT136" s="725"/>
      <c r="FU136" s="725"/>
      <c r="FV136" s="725"/>
      <c r="FW136" s="725"/>
      <c r="FX136" s="725"/>
      <c r="FY136" s="725"/>
      <c r="FZ136" s="725"/>
      <c r="GA136" s="725"/>
      <c r="GB136" s="725"/>
      <c r="GC136" s="725"/>
      <c r="GD136" s="725"/>
      <c r="GE136" s="725"/>
      <c r="GF136" s="725"/>
      <c r="GG136" s="725"/>
      <c r="GH136" s="725"/>
      <c r="GI136" s="725"/>
      <c r="GJ136" s="725"/>
      <c r="GK136" s="725"/>
      <c r="GL136" s="725"/>
      <c r="GM136" s="725"/>
      <c r="GN136" s="725"/>
      <c r="GO136" s="725"/>
      <c r="GP136" s="725"/>
      <c r="GQ136" s="725"/>
      <c r="GR136" s="725"/>
      <c r="GS136" s="725"/>
      <c r="GT136" s="725"/>
      <c r="GU136" s="725"/>
      <c r="GV136" s="725"/>
      <c r="GW136" s="725"/>
      <c r="GX136" s="725"/>
      <c r="GY136" s="725"/>
      <c r="GZ136" s="725"/>
      <c r="HA136" s="725"/>
      <c r="HB136" s="725"/>
      <c r="HC136" s="725"/>
      <c r="HD136" s="725"/>
      <c r="HE136" s="725"/>
      <c r="HF136" s="725"/>
      <c r="HG136" s="725"/>
      <c r="HH136" s="725"/>
      <c r="HI136" s="725"/>
      <c r="HJ136" s="725"/>
      <c r="HK136" s="725"/>
      <c r="HL136" s="725"/>
      <c r="HM136" s="725"/>
      <c r="HN136" s="725"/>
      <c r="HO136" s="725"/>
      <c r="HP136" s="725"/>
      <c r="HQ136" s="725"/>
      <c r="HR136" s="725"/>
      <c r="HS136" s="725"/>
      <c r="HT136" s="725"/>
      <c r="HU136" s="725"/>
      <c r="HV136" s="725"/>
      <c r="HW136" s="725"/>
      <c r="HX136" s="725"/>
      <c r="HY136" s="725"/>
      <c r="HZ136" s="725"/>
      <c r="IA136" s="725"/>
      <c r="IB136" s="725"/>
      <c r="IC136" s="725"/>
      <c r="ID136" s="725"/>
      <c r="IE136" s="725"/>
      <c r="IF136" s="725"/>
      <c r="IG136" s="725"/>
      <c r="IH136" s="725"/>
      <c r="II136" s="725"/>
      <c r="IJ136" s="725"/>
      <c r="IK136" s="725"/>
      <c r="IL136" s="725"/>
    </row>
    <row r="137" spans="1:247" s="813" customFormat="1">
      <c r="B137" s="813" t="s">
        <v>718</v>
      </c>
      <c r="D137" s="818">
        <f ca="1">IFERROR(E137/SUM($E$137:$E$138),"")</f>
        <v>0.90000000000000013</v>
      </c>
      <c r="E137" s="813">
        <f ca="1">SUM(G137:IL137)</f>
        <v>37072632.359260306</v>
      </c>
      <c r="F137" s="820">
        <f>-SUM(F124:F126)</f>
        <v>0</v>
      </c>
      <c r="G137" s="820">
        <f t="shared" ref="G137:BR137" ca="1" si="166">-SUM(G124:G126)</f>
        <v>-33504679.17981638</v>
      </c>
      <c r="H137" s="820">
        <f t="shared" ca="1" si="166"/>
        <v>-6322350.4774649888</v>
      </c>
      <c r="I137" s="820">
        <f t="shared" ca="1" si="166"/>
        <v>-3539714.9941044934</v>
      </c>
      <c r="J137" s="820">
        <f t="shared" ca="1" si="166"/>
        <v>-3755469.9823500286</v>
      </c>
      <c r="K137" s="820">
        <f t="shared" ca="1" si="166"/>
        <v>-3932653.5420241351</v>
      </c>
      <c r="L137" s="820">
        <f t="shared" ca="1" si="166"/>
        <v>-4060388.5302696694</v>
      </c>
      <c r="M137" s="820">
        <f t="shared" ca="1" si="166"/>
        <v>-4257474.9470866341</v>
      </c>
      <c r="N137" s="820">
        <f t="shared" ca="1" si="166"/>
        <v>-4634514.5376809137</v>
      </c>
      <c r="O137" s="820">
        <f t="shared" ca="1" si="166"/>
        <v>-4830523.9513761308</v>
      </c>
      <c r="P137" s="820">
        <f t="shared" ca="1" si="166"/>
        <v>-5026111.9290671842</v>
      </c>
      <c r="Q137" s="820">
        <f t="shared" ca="1" si="166"/>
        <v>-1406618.6842151911</v>
      </c>
      <c r="R137" s="820">
        <f t="shared" ca="1" si="166"/>
        <v>0</v>
      </c>
      <c r="S137" s="820">
        <f t="shared" ca="1" si="166"/>
        <v>0</v>
      </c>
      <c r="T137" s="820">
        <f t="shared" ca="1" si="166"/>
        <v>0</v>
      </c>
      <c r="U137" s="820">
        <f t="shared" ca="1" si="166"/>
        <v>0</v>
      </c>
      <c r="V137" s="820">
        <f t="shared" ca="1" si="166"/>
        <v>0</v>
      </c>
      <c r="W137" s="820">
        <f t="shared" ca="1" si="166"/>
        <v>0</v>
      </c>
      <c r="X137" s="820">
        <f t="shared" ca="1" si="166"/>
        <v>0</v>
      </c>
      <c r="Y137" s="820">
        <f t="shared" ca="1" si="166"/>
        <v>0</v>
      </c>
      <c r="Z137" s="820">
        <f t="shared" ca="1" si="166"/>
        <v>0</v>
      </c>
      <c r="AA137" s="820">
        <f t="shared" ca="1" si="166"/>
        <v>0</v>
      </c>
      <c r="AB137" s="820">
        <f t="shared" ca="1" si="166"/>
        <v>0</v>
      </c>
      <c r="AC137" s="820">
        <f t="shared" ca="1" si="166"/>
        <v>0</v>
      </c>
      <c r="AD137" s="820">
        <f t="shared" ca="1" si="166"/>
        <v>0</v>
      </c>
      <c r="AE137" s="820">
        <f t="shared" ca="1" si="166"/>
        <v>0</v>
      </c>
      <c r="AF137" s="820">
        <f t="shared" ca="1" si="166"/>
        <v>0</v>
      </c>
      <c r="AG137" s="820">
        <f t="shared" ca="1" si="166"/>
        <v>0</v>
      </c>
      <c r="AH137" s="820">
        <f t="shared" ca="1" si="166"/>
        <v>0</v>
      </c>
      <c r="AI137" s="820">
        <f t="shared" ca="1" si="166"/>
        <v>0</v>
      </c>
      <c r="AJ137" s="820">
        <f t="shared" ca="1" si="166"/>
        <v>0</v>
      </c>
      <c r="AK137" s="820">
        <f t="shared" ca="1" si="166"/>
        <v>0</v>
      </c>
      <c r="AL137" s="820">
        <f t="shared" ca="1" si="166"/>
        <v>385450.90657946456</v>
      </c>
      <c r="AM137" s="820">
        <f t="shared" ca="1" si="166"/>
        <v>343951.19598032592</v>
      </c>
      <c r="AN137" s="820">
        <f t="shared" ca="1" si="166"/>
        <v>336325.6198282644</v>
      </c>
      <c r="AO137" s="820">
        <f t="shared" ca="1" si="166"/>
        <v>334648.92869060102</v>
      </c>
      <c r="AP137" s="820">
        <f t="shared" ca="1" si="166"/>
        <v>331993.7230091599</v>
      </c>
      <c r="AQ137" s="820">
        <f t="shared" ca="1" si="166"/>
        <v>329372.00818014995</v>
      </c>
      <c r="AR137" s="820">
        <f t="shared" ca="1" si="166"/>
        <v>326860.95889622823</v>
      </c>
      <c r="AS137" s="820">
        <f t="shared" ca="1" si="166"/>
        <v>324307.4314212249</v>
      </c>
      <c r="AT137" s="820">
        <f t="shared" ca="1" si="166"/>
        <v>321890.48825006478</v>
      </c>
      <c r="AU137" s="820">
        <f t="shared" ca="1" si="166"/>
        <v>319422.40522783081</v>
      </c>
      <c r="AV137" s="820">
        <f t="shared" ca="1" si="166"/>
        <v>317201.26276152098</v>
      </c>
      <c r="AW137" s="820">
        <f t="shared" ca="1" si="166"/>
        <v>73298667.895785049</v>
      </c>
      <c r="AX137" s="820">
        <f t="shared" ca="1" si="166"/>
        <v>601246.1536523744</v>
      </c>
      <c r="AY137" s="820">
        <f t="shared" ca="1" si="166"/>
        <v>601246.1536523744</v>
      </c>
      <c r="AZ137" s="820">
        <f t="shared" ca="1" si="166"/>
        <v>601246.1536523744</v>
      </c>
      <c r="BA137" s="820">
        <f t="shared" ca="1" si="166"/>
        <v>601246.1536523744</v>
      </c>
      <c r="BB137" s="820">
        <f t="shared" ca="1" si="166"/>
        <v>601246.1536523744</v>
      </c>
      <c r="BC137" s="820">
        <f t="shared" ca="1" si="166"/>
        <v>601246.1536523744</v>
      </c>
      <c r="BD137" s="820">
        <f t="shared" ca="1" si="166"/>
        <v>601246.1536523744</v>
      </c>
      <c r="BE137" s="820">
        <f t="shared" ca="1" si="166"/>
        <v>601246.1536523744</v>
      </c>
      <c r="BF137" s="820">
        <f t="shared" ca="1" si="166"/>
        <v>601246.1536523744</v>
      </c>
      <c r="BG137" s="820">
        <f t="shared" ca="1" si="166"/>
        <v>601246.1536523744</v>
      </c>
      <c r="BH137" s="820">
        <f t="shared" ca="1" si="166"/>
        <v>601246.1536523744</v>
      </c>
      <c r="BI137" s="820">
        <f t="shared" ca="1" si="166"/>
        <v>601246.1536523744</v>
      </c>
      <c r="BJ137" s="820">
        <f t="shared" ca="1" si="166"/>
        <v>648923.52483644686</v>
      </c>
      <c r="BK137" s="820">
        <f t="shared" ca="1" si="166"/>
        <v>648923.52483644686</v>
      </c>
      <c r="BL137" s="820">
        <f t="shared" ca="1" si="166"/>
        <v>648923.52483644686</v>
      </c>
      <c r="BM137" s="820">
        <f t="shared" ca="1" si="166"/>
        <v>648923.52483644686</v>
      </c>
      <c r="BN137" s="820">
        <f t="shared" ca="1" si="166"/>
        <v>648923.52483644686</v>
      </c>
      <c r="BO137" s="820">
        <f t="shared" ca="1" si="166"/>
        <v>648923.52483644686</v>
      </c>
      <c r="BP137" s="820">
        <f t="shared" ca="1" si="166"/>
        <v>648923.52483644686</v>
      </c>
      <c r="BQ137" s="820">
        <f t="shared" ca="1" si="166"/>
        <v>648923.52483644686</v>
      </c>
      <c r="BR137" s="820">
        <f t="shared" ca="1" si="166"/>
        <v>648923.52483644686</v>
      </c>
      <c r="BS137" s="820">
        <f t="shared" ref="BS137:ED137" ca="1" si="167">-SUM(BS124:BS126)</f>
        <v>648923.52483644686</v>
      </c>
      <c r="BT137" s="820">
        <f t="shared" ca="1" si="167"/>
        <v>648923.52483644686</v>
      </c>
      <c r="BU137" s="820">
        <f t="shared" ca="1" si="167"/>
        <v>648923.52483644686</v>
      </c>
      <c r="BV137" s="820">
        <f t="shared" ca="1" si="167"/>
        <v>698093.971539472</v>
      </c>
      <c r="BW137" s="820">
        <f t="shared" ca="1" si="167"/>
        <v>698093.97153947188</v>
      </c>
      <c r="BX137" s="820">
        <f t="shared" ca="1" si="167"/>
        <v>698093.97153947176</v>
      </c>
      <c r="BY137" s="820">
        <f t="shared" ca="1" si="167"/>
        <v>698093.97153947188</v>
      </c>
      <c r="BZ137" s="820">
        <f t="shared" ca="1" si="167"/>
        <v>698093.97153947188</v>
      </c>
      <c r="CA137" s="820">
        <f t="shared" ca="1" si="167"/>
        <v>698093.97153947176</v>
      </c>
      <c r="CB137" s="820">
        <f t="shared" ca="1" si="167"/>
        <v>698093.97153947188</v>
      </c>
      <c r="CC137" s="820">
        <f t="shared" ca="1" si="167"/>
        <v>698093.971539472</v>
      </c>
      <c r="CD137" s="820">
        <f t="shared" ca="1" si="167"/>
        <v>698093.97153947188</v>
      </c>
      <c r="CE137" s="820">
        <f t="shared" ca="1" si="167"/>
        <v>698093.97153947188</v>
      </c>
      <c r="CF137" s="820">
        <f t="shared" ca="1" si="167"/>
        <v>698093.971539472</v>
      </c>
      <c r="CG137" s="820">
        <f t="shared" ca="1" si="167"/>
        <v>12691970.461306117</v>
      </c>
      <c r="CH137" s="820">
        <f t="shared" si="167"/>
        <v>0</v>
      </c>
      <c r="CI137" s="820">
        <f t="shared" si="167"/>
        <v>0</v>
      </c>
      <c r="CJ137" s="820">
        <f t="shared" si="167"/>
        <v>0</v>
      </c>
      <c r="CK137" s="820">
        <f t="shared" si="167"/>
        <v>0</v>
      </c>
      <c r="CL137" s="820">
        <f t="shared" si="167"/>
        <v>0</v>
      </c>
      <c r="CM137" s="820">
        <f t="shared" si="167"/>
        <v>0</v>
      </c>
      <c r="CN137" s="820">
        <f t="shared" si="167"/>
        <v>0</v>
      </c>
      <c r="CO137" s="820">
        <f t="shared" si="167"/>
        <v>0</v>
      </c>
      <c r="CP137" s="820">
        <f t="shared" si="167"/>
        <v>0</v>
      </c>
      <c r="CQ137" s="820">
        <f t="shared" si="167"/>
        <v>0</v>
      </c>
      <c r="CR137" s="820">
        <f t="shared" si="167"/>
        <v>0</v>
      </c>
      <c r="CS137" s="820">
        <f t="shared" si="167"/>
        <v>0</v>
      </c>
      <c r="CT137" s="820">
        <f t="shared" si="167"/>
        <v>0</v>
      </c>
      <c r="CU137" s="820">
        <f t="shared" si="167"/>
        <v>0</v>
      </c>
      <c r="CV137" s="820">
        <f t="shared" si="167"/>
        <v>0</v>
      </c>
      <c r="CW137" s="820">
        <f t="shared" si="167"/>
        <v>0</v>
      </c>
      <c r="CX137" s="820">
        <f t="shared" si="167"/>
        <v>0</v>
      </c>
      <c r="CY137" s="820">
        <f t="shared" si="167"/>
        <v>0</v>
      </c>
      <c r="CZ137" s="820">
        <f t="shared" si="167"/>
        <v>0</v>
      </c>
      <c r="DA137" s="820">
        <f t="shared" si="167"/>
        <v>0</v>
      </c>
      <c r="DB137" s="820">
        <f t="shared" si="167"/>
        <v>0</v>
      </c>
      <c r="DC137" s="820">
        <f t="shared" si="167"/>
        <v>0</v>
      </c>
      <c r="DD137" s="820">
        <f t="shared" si="167"/>
        <v>0</v>
      </c>
      <c r="DE137" s="820">
        <f t="shared" si="167"/>
        <v>0</v>
      </c>
      <c r="DF137" s="820">
        <f t="shared" si="167"/>
        <v>0</v>
      </c>
      <c r="DG137" s="820">
        <f t="shared" si="167"/>
        <v>0</v>
      </c>
      <c r="DH137" s="820">
        <f t="shared" si="167"/>
        <v>0</v>
      </c>
      <c r="DI137" s="820">
        <f t="shared" si="167"/>
        <v>0</v>
      </c>
      <c r="DJ137" s="820">
        <f t="shared" si="167"/>
        <v>0</v>
      </c>
      <c r="DK137" s="820">
        <f t="shared" si="167"/>
        <v>0</v>
      </c>
      <c r="DL137" s="820">
        <f t="shared" si="167"/>
        <v>0</v>
      </c>
      <c r="DM137" s="820">
        <f t="shared" si="167"/>
        <v>0</v>
      </c>
      <c r="DN137" s="820">
        <f t="shared" si="167"/>
        <v>0</v>
      </c>
      <c r="DO137" s="820">
        <f t="shared" si="167"/>
        <v>0</v>
      </c>
      <c r="DP137" s="820">
        <f t="shared" si="167"/>
        <v>0</v>
      </c>
      <c r="DQ137" s="820">
        <f t="shared" si="167"/>
        <v>0</v>
      </c>
      <c r="DR137" s="820">
        <f t="shared" si="167"/>
        <v>0</v>
      </c>
      <c r="DS137" s="820">
        <f t="shared" si="167"/>
        <v>0</v>
      </c>
      <c r="DT137" s="820">
        <f t="shared" si="167"/>
        <v>0</v>
      </c>
      <c r="DU137" s="820">
        <f t="shared" si="167"/>
        <v>0</v>
      </c>
      <c r="DV137" s="820">
        <f t="shared" si="167"/>
        <v>0</v>
      </c>
      <c r="DW137" s="820">
        <f t="shared" si="167"/>
        <v>0</v>
      </c>
      <c r="DX137" s="820">
        <f t="shared" si="167"/>
        <v>0</v>
      </c>
      <c r="DY137" s="820">
        <f t="shared" si="167"/>
        <v>0</v>
      </c>
      <c r="DZ137" s="820">
        <f t="shared" si="167"/>
        <v>0</v>
      </c>
      <c r="EA137" s="820">
        <f t="shared" si="167"/>
        <v>0</v>
      </c>
      <c r="EB137" s="820">
        <f t="shared" si="167"/>
        <v>0</v>
      </c>
      <c r="EC137" s="820">
        <f t="shared" si="167"/>
        <v>0</v>
      </c>
      <c r="ED137" s="820">
        <f t="shared" si="167"/>
        <v>0</v>
      </c>
      <c r="EE137" s="820">
        <f t="shared" ref="EE137:GP137" si="168">-SUM(EE124:EE126)</f>
        <v>0</v>
      </c>
      <c r="EF137" s="820">
        <f t="shared" si="168"/>
        <v>0</v>
      </c>
      <c r="EG137" s="820">
        <f t="shared" si="168"/>
        <v>0</v>
      </c>
      <c r="EH137" s="820">
        <f t="shared" si="168"/>
        <v>0</v>
      </c>
      <c r="EI137" s="820">
        <f t="shared" si="168"/>
        <v>0</v>
      </c>
      <c r="EJ137" s="820">
        <f t="shared" si="168"/>
        <v>0</v>
      </c>
      <c r="EK137" s="820">
        <f t="shared" si="168"/>
        <v>0</v>
      </c>
      <c r="EL137" s="820">
        <f t="shared" si="168"/>
        <v>0</v>
      </c>
      <c r="EM137" s="820">
        <f t="shared" si="168"/>
        <v>0</v>
      </c>
      <c r="EN137" s="820">
        <f t="shared" si="168"/>
        <v>0</v>
      </c>
      <c r="EO137" s="820">
        <f t="shared" si="168"/>
        <v>0</v>
      </c>
      <c r="EP137" s="820">
        <f t="shared" si="168"/>
        <v>0</v>
      </c>
      <c r="EQ137" s="820">
        <f t="shared" si="168"/>
        <v>0</v>
      </c>
      <c r="ER137" s="820">
        <f t="shared" si="168"/>
        <v>0</v>
      </c>
      <c r="ES137" s="820">
        <f t="shared" si="168"/>
        <v>0</v>
      </c>
      <c r="ET137" s="820">
        <f t="shared" si="168"/>
        <v>0</v>
      </c>
      <c r="EU137" s="820">
        <f t="shared" si="168"/>
        <v>0</v>
      </c>
      <c r="EV137" s="820">
        <f t="shared" si="168"/>
        <v>0</v>
      </c>
      <c r="EW137" s="820">
        <f t="shared" si="168"/>
        <v>0</v>
      </c>
      <c r="EX137" s="820">
        <f t="shared" si="168"/>
        <v>0</v>
      </c>
      <c r="EY137" s="820">
        <f t="shared" si="168"/>
        <v>0</v>
      </c>
      <c r="EZ137" s="820">
        <f t="shared" si="168"/>
        <v>0</v>
      </c>
      <c r="FA137" s="820">
        <f t="shared" si="168"/>
        <v>0</v>
      </c>
      <c r="FB137" s="820">
        <f t="shared" si="168"/>
        <v>0</v>
      </c>
      <c r="FC137" s="820">
        <f t="shared" si="168"/>
        <v>0</v>
      </c>
      <c r="FD137" s="820">
        <f t="shared" si="168"/>
        <v>0</v>
      </c>
      <c r="FE137" s="820">
        <f t="shared" si="168"/>
        <v>0</v>
      </c>
      <c r="FF137" s="820">
        <f t="shared" si="168"/>
        <v>0</v>
      </c>
      <c r="FG137" s="820">
        <f t="shared" si="168"/>
        <v>0</v>
      </c>
      <c r="FH137" s="820">
        <f t="shared" si="168"/>
        <v>0</v>
      </c>
      <c r="FI137" s="820">
        <f t="shared" si="168"/>
        <v>0</v>
      </c>
      <c r="FJ137" s="820">
        <f t="shared" si="168"/>
        <v>0</v>
      </c>
      <c r="FK137" s="820">
        <f t="shared" si="168"/>
        <v>0</v>
      </c>
      <c r="FL137" s="820">
        <f t="shared" si="168"/>
        <v>0</v>
      </c>
      <c r="FM137" s="820">
        <f t="shared" si="168"/>
        <v>0</v>
      </c>
      <c r="FN137" s="820">
        <f t="shared" si="168"/>
        <v>0</v>
      </c>
      <c r="FO137" s="820">
        <f t="shared" si="168"/>
        <v>0</v>
      </c>
      <c r="FP137" s="820">
        <f t="shared" si="168"/>
        <v>0</v>
      </c>
      <c r="FQ137" s="820">
        <f t="shared" si="168"/>
        <v>0</v>
      </c>
      <c r="FR137" s="820">
        <f t="shared" si="168"/>
        <v>0</v>
      </c>
      <c r="FS137" s="820">
        <f t="shared" si="168"/>
        <v>0</v>
      </c>
      <c r="FT137" s="820">
        <f t="shared" si="168"/>
        <v>0</v>
      </c>
      <c r="FU137" s="820">
        <f t="shared" si="168"/>
        <v>0</v>
      </c>
      <c r="FV137" s="820">
        <f t="shared" si="168"/>
        <v>0</v>
      </c>
      <c r="FW137" s="820">
        <f t="shared" si="168"/>
        <v>0</v>
      </c>
      <c r="FX137" s="820">
        <f t="shared" si="168"/>
        <v>0</v>
      </c>
      <c r="FY137" s="820">
        <f t="shared" si="168"/>
        <v>0</v>
      </c>
      <c r="FZ137" s="820">
        <f t="shared" si="168"/>
        <v>0</v>
      </c>
      <c r="GA137" s="820">
        <f t="shared" si="168"/>
        <v>0</v>
      </c>
      <c r="GB137" s="820">
        <f t="shared" si="168"/>
        <v>0</v>
      </c>
      <c r="GC137" s="820">
        <f t="shared" si="168"/>
        <v>0</v>
      </c>
      <c r="GD137" s="820">
        <f t="shared" si="168"/>
        <v>0</v>
      </c>
      <c r="GE137" s="820">
        <f t="shared" si="168"/>
        <v>0</v>
      </c>
      <c r="GF137" s="820">
        <f t="shared" si="168"/>
        <v>0</v>
      </c>
      <c r="GG137" s="820">
        <f t="shared" si="168"/>
        <v>0</v>
      </c>
      <c r="GH137" s="820">
        <f t="shared" si="168"/>
        <v>0</v>
      </c>
      <c r="GI137" s="820">
        <f t="shared" si="168"/>
        <v>0</v>
      </c>
      <c r="GJ137" s="820">
        <f t="shared" si="168"/>
        <v>0</v>
      </c>
      <c r="GK137" s="820">
        <f t="shared" si="168"/>
        <v>0</v>
      </c>
      <c r="GL137" s="820">
        <f t="shared" si="168"/>
        <v>0</v>
      </c>
      <c r="GM137" s="820">
        <f t="shared" si="168"/>
        <v>0</v>
      </c>
      <c r="GN137" s="820">
        <f t="shared" si="168"/>
        <v>0</v>
      </c>
      <c r="GO137" s="820">
        <f t="shared" si="168"/>
        <v>0</v>
      </c>
      <c r="GP137" s="820">
        <f t="shared" si="168"/>
        <v>0</v>
      </c>
      <c r="GQ137" s="820">
        <f t="shared" ref="GQ137:IL137" si="169">-SUM(GQ124:GQ126)</f>
        <v>0</v>
      </c>
      <c r="GR137" s="820">
        <f t="shared" si="169"/>
        <v>0</v>
      </c>
      <c r="GS137" s="820">
        <f t="shared" si="169"/>
        <v>0</v>
      </c>
      <c r="GT137" s="820">
        <f t="shared" si="169"/>
        <v>0</v>
      </c>
      <c r="GU137" s="820">
        <f t="shared" si="169"/>
        <v>0</v>
      </c>
      <c r="GV137" s="820">
        <f t="shared" si="169"/>
        <v>0</v>
      </c>
      <c r="GW137" s="820">
        <f t="shared" si="169"/>
        <v>0</v>
      </c>
      <c r="GX137" s="820">
        <f t="shared" si="169"/>
        <v>0</v>
      </c>
      <c r="GY137" s="820">
        <f t="shared" si="169"/>
        <v>0</v>
      </c>
      <c r="GZ137" s="820">
        <f t="shared" si="169"/>
        <v>0</v>
      </c>
      <c r="HA137" s="820">
        <f t="shared" si="169"/>
        <v>0</v>
      </c>
      <c r="HB137" s="820">
        <f t="shared" si="169"/>
        <v>0</v>
      </c>
      <c r="HC137" s="820">
        <f t="shared" si="169"/>
        <v>0</v>
      </c>
      <c r="HD137" s="820">
        <f t="shared" si="169"/>
        <v>0</v>
      </c>
      <c r="HE137" s="820">
        <f t="shared" si="169"/>
        <v>0</v>
      </c>
      <c r="HF137" s="820">
        <f t="shared" si="169"/>
        <v>0</v>
      </c>
      <c r="HG137" s="820">
        <f t="shared" si="169"/>
        <v>0</v>
      </c>
      <c r="HH137" s="820">
        <f t="shared" si="169"/>
        <v>0</v>
      </c>
      <c r="HI137" s="820">
        <f t="shared" si="169"/>
        <v>0</v>
      </c>
      <c r="HJ137" s="820">
        <f t="shared" si="169"/>
        <v>0</v>
      </c>
      <c r="HK137" s="820">
        <f t="shared" si="169"/>
        <v>0</v>
      </c>
      <c r="HL137" s="820">
        <f t="shared" si="169"/>
        <v>0</v>
      </c>
      <c r="HM137" s="820">
        <f t="shared" si="169"/>
        <v>0</v>
      </c>
      <c r="HN137" s="820">
        <f t="shared" si="169"/>
        <v>0</v>
      </c>
      <c r="HO137" s="820">
        <f t="shared" si="169"/>
        <v>0</v>
      </c>
      <c r="HP137" s="820">
        <f t="shared" si="169"/>
        <v>0</v>
      </c>
      <c r="HQ137" s="820">
        <f t="shared" si="169"/>
        <v>0</v>
      </c>
      <c r="HR137" s="820">
        <f t="shared" si="169"/>
        <v>0</v>
      </c>
      <c r="HS137" s="820">
        <f t="shared" si="169"/>
        <v>0</v>
      </c>
      <c r="HT137" s="820">
        <f t="shared" si="169"/>
        <v>0</v>
      </c>
      <c r="HU137" s="820">
        <f t="shared" si="169"/>
        <v>0</v>
      </c>
      <c r="HV137" s="820">
        <f t="shared" si="169"/>
        <v>0</v>
      </c>
      <c r="HW137" s="820">
        <f t="shared" si="169"/>
        <v>0</v>
      </c>
      <c r="HX137" s="820">
        <f t="shared" si="169"/>
        <v>0</v>
      </c>
      <c r="HY137" s="820">
        <f t="shared" si="169"/>
        <v>0</v>
      </c>
      <c r="HZ137" s="820">
        <f t="shared" si="169"/>
        <v>0</v>
      </c>
      <c r="IA137" s="820">
        <f t="shared" si="169"/>
        <v>0</v>
      </c>
      <c r="IB137" s="820">
        <f t="shared" si="169"/>
        <v>0</v>
      </c>
      <c r="IC137" s="820">
        <f t="shared" si="169"/>
        <v>0</v>
      </c>
      <c r="ID137" s="820">
        <f t="shared" si="169"/>
        <v>0</v>
      </c>
      <c r="IE137" s="820">
        <f t="shared" si="169"/>
        <v>0</v>
      </c>
      <c r="IF137" s="820">
        <f t="shared" si="169"/>
        <v>0</v>
      </c>
      <c r="IG137" s="820">
        <f t="shared" si="169"/>
        <v>0</v>
      </c>
      <c r="IH137" s="820">
        <f t="shared" si="169"/>
        <v>0</v>
      </c>
      <c r="II137" s="820">
        <f t="shared" si="169"/>
        <v>0</v>
      </c>
      <c r="IJ137" s="820">
        <f t="shared" si="169"/>
        <v>0</v>
      </c>
      <c r="IK137" s="820">
        <f t="shared" si="169"/>
        <v>0</v>
      </c>
      <c r="IL137" s="820">
        <f t="shared" si="169"/>
        <v>0</v>
      </c>
    </row>
    <row r="138" spans="1:247" s="813" customFormat="1">
      <c r="B138" s="813" t="s">
        <v>719</v>
      </c>
      <c r="D138" s="818">
        <f ca="1">IFERROR(E138/SUM($E$137:$E$138),"")</f>
        <v>9.9999999999999908E-2</v>
      </c>
      <c r="E138" s="813">
        <f ca="1">SUM(G138:IL138)</f>
        <v>4119181.373251141</v>
      </c>
      <c r="F138" s="820">
        <f>-SUM(F132:F134)</f>
        <v>0</v>
      </c>
      <c r="G138" s="820">
        <f ca="1">-SUM(G132:G134)</f>
        <v>-3722742.1310907081</v>
      </c>
      <c r="H138" s="820">
        <f t="shared" ref="H138:BS138" ca="1" si="170">-SUM(H132:H134)</f>
        <v>-702483.38638499856</v>
      </c>
      <c r="I138" s="820">
        <f t="shared" ca="1" si="170"/>
        <v>-393301.66601161024</v>
      </c>
      <c r="J138" s="820">
        <f t="shared" ca="1" si="170"/>
        <v>-417274.44248333637</v>
      </c>
      <c r="K138" s="820">
        <f t="shared" ca="1" si="170"/>
        <v>-436961.50466934824</v>
      </c>
      <c r="L138" s="820">
        <f t="shared" ca="1" si="170"/>
        <v>-451154.28114107426</v>
      </c>
      <c r="M138" s="820">
        <f t="shared" ca="1" si="170"/>
        <v>-473052.77189851477</v>
      </c>
      <c r="N138" s="820">
        <f t="shared" ca="1" si="170"/>
        <v>-514946.05974232365</v>
      </c>
      <c r="O138" s="820">
        <f t="shared" ca="1" si="170"/>
        <v>-536724.88348623656</v>
      </c>
      <c r="P138" s="820">
        <f t="shared" ca="1" si="170"/>
        <v>-558456.88100746472</v>
      </c>
      <c r="Q138" s="820">
        <f t="shared" ca="1" si="170"/>
        <v>-156290.96491279895</v>
      </c>
      <c r="R138" s="820">
        <f t="shared" ca="1" si="170"/>
        <v>0</v>
      </c>
      <c r="S138" s="820">
        <f t="shared" ca="1" si="170"/>
        <v>0</v>
      </c>
      <c r="T138" s="820">
        <f t="shared" ca="1" si="170"/>
        <v>0</v>
      </c>
      <c r="U138" s="820">
        <f t="shared" ca="1" si="170"/>
        <v>0</v>
      </c>
      <c r="V138" s="820">
        <f t="shared" ca="1" si="170"/>
        <v>0</v>
      </c>
      <c r="W138" s="820">
        <f t="shared" ca="1" si="170"/>
        <v>0</v>
      </c>
      <c r="X138" s="820">
        <f t="shared" ca="1" si="170"/>
        <v>0</v>
      </c>
      <c r="Y138" s="820">
        <f t="shared" ca="1" si="170"/>
        <v>0</v>
      </c>
      <c r="Z138" s="820">
        <f t="shared" ca="1" si="170"/>
        <v>0</v>
      </c>
      <c r="AA138" s="820">
        <f t="shared" ca="1" si="170"/>
        <v>0</v>
      </c>
      <c r="AB138" s="820">
        <f t="shared" ca="1" si="170"/>
        <v>0</v>
      </c>
      <c r="AC138" s="820">
        <f t="shared" ca="1" si="170"/>
        <v>0</v>
      </c>
      <c r="AD138" s="820">
        <f t="shared" ca="1" si="170"/>
        <v>0</v>
      </c>
      <c r="AE138" s="820">
        <f t="shared" ca="1" si="170"/>
        <v>0</v>
      </c>
      <c r="AF138" s="820">
        <f t="shared" ca="1" si="170"/>
        <v>0</v>
      </c>
      <c r="AG138" s="820">
        <f t="shared" ca="1" si="170"/>
        <v>0</v>
      </c>
      <c r="AH138" s="820">
        <f t="shared" ca="1" si="170"/>
        <v>0</v>
      </c>
      <c r="AI138" s="820">
        <f t="shared" ca="1" si="170"/>
        <v>0</v>
      </c>
      <c r="AJ138" s="820">
        <f t="shared" ca="1" si="170"/>
        <v>0</v>
      </c>
      <c r="AK138" s="820">
        <f t="shared" ca="1" si="170"/>
        <v>0</v>
      </c>
      <c r="AL138" s="820">
        <f t="shared" ca="1" si="170"/>
        <v>42827.878508829388</v>
      </c>
      <c r="AM138" s="820">
        <f t="shared" ca="1" si="170"/>
        <v>38216.799553369536</v>
      </c>
      <c r="AN138" s="820">
        <f t="shared" ca="1" si="170"/>
        <v>37369.513314251592</v>
      </c>
      <c r="AO138" s="820">
        <f t="shared" ca="1" si="170"/>
        <v>37183.21429895566</v>
      </c>
      <c r="AP138" s="820">
        <f t="shared" ca="1" si="170"/>
        <v>36888.191445462202</v>
      </c>
      <c r="AQ138" s="820">
        <f t="shared" ca="1" si="170"/>
        <v>36596.889797794429</v>
      </c>
      <c r="AR138" s="820">
        <f t="shared" ca="1" si="170"/>
        <v>36317.884321803125</v>
      </c>
      <c r="AS138" s="820">
        <f t="shared" ca="1" si="170"/>
        <v>36034.159046802757</v>
      </c>
      <c r="AT138" s="820">
        <f t="shared" ca="1" si="170"/>
        <v>35765.609805562744</v>
      </c>
      <c r="AU138" s="820">
        <f t="shared" ca="1" si="170"/>
        <v>35491.37835864786</v>
      </c>
      <c r="AV138" s="820">
        <f t="shared" ca="1" si="170"/>
        <v>35244.584751280097</v>
      </c>
      <c r="AW138" s="820">
        <f t="shared" ca="1" si="170"/>
        <v>8144296.4328650031</v>
      </c>
      <c r="AX138" s="820">
        <f t="shared" ca="1" si="170"/>
        <v>66805.128183597131</v>
      </c>
      <c r="AY138" s="820">
        <f t="shared" ca="1" si="170"/>
        <v>66805.128183597131</v>
      </c>
      <c r="AZ138" s="820">
        <f t="shared" ca="1" si="170"/>
        <v>66805.128183597131</v>
      </c>
      <c r="BA138" s="820">
        <f t="shared" ca="1" si="170"/>
        <v>66805.128183597131</v>
      </c>
      <c r="BB138" s="820">
        <f t="shared" ca="1" si="170"/>
        <v>66805.128183597131</v>
      </c>
      <c r="BC138" s="820">
        <f t="shared" ca="1" si="170"/>
        <v>66805.128183597131</v>
      </c>
      <c r="BD138" s="820">
        <f t="shared" ca="1" si="170"/>
        <v>66805.128183597131</v>
      </c>
      <c r="BE138" s="820">
        <f t="shared" ca="1" si="170"/>
        <v>66805.128183597131</v>
      </c>
      <c r="BF138" s="820">
        <f t="shared" ca="1" si="170"/>
        <v>66805.128183597131</v>
      </c>
      <c r="BG138" s="820">
        <f t="shared" ca="1" si="170"/>
        <v>66805.128183597131</v>
      </c>
      <c r="BH138" s="820">
        <f t="shared" ca="1" si="170"/>
        <v>66805.128183597131</v>
      </c>
      <c r="BI138" s="820">
        <f t="shared" ca="1" si="170"/>
        <v>66805.128183597131</v>
      </c>
      <c r="BJ138" s="820">
        <f t="shared" ca="1" si="170"/>
        <v>72102.613870716305</v>
      </c>
      <c r="BK138" s="820">
        <f t="shared" ca="1" si="170"/>
        <v>72102.613870716305</v>
      </c>
      <c r="BL138" s="820">
        <f t="shared" ca="1" si="170"/>
        <v>72102.613870716305</v>
      </c>
      <c r="BM138" s="820">
        <f t="shared" ca="1" si="170"/>
        <v>72102.613870716305</v>
      </c>
      <c r="BN138" s="820">
        <f t="shared" ca="1" si="170"/>
        <v>72102.613870716305</v>
      </c>
      <c r="BO138" s="820">
        <f t="shared" ca="1" si="170"/>
        <v>72102.613870716305</v>
      </c>
      <c r="BP138" s="820">
        <f t="shared" ca="1" si="170"/>
        <v>72102.613870716305</v>
      </c>
      <c r="BQ138" s="820">
        <f t="shared" ca="1" si="170"/>
        <v>72102.613870716305</v>
      </c>
      <c r="BR138" s="820">
        <f t="shared" ca="1" si="170"/>
        <v>72102.613870716305</v>
      </c>
      <c r="BS138" s="820">
        <f t="shared" ca="1" si="170"/>
        <v>72102.613870716305</v>
      </c>
      <c r="BT138" s="820">
        <f t="shared" ref="BT138:EE138" ca="1" si="171">-SUM(BT132:BT134)</f>
        <v>72102.613870716305</v>
      </c>
      <c r="BU138" s="820">
        <f t="shared" ca="1" si="171"/>
        <v>72102.613870716305</v>
      </c>
      <c r="BV138" s="820">
        <f t="shared" ca="1" si="171"/>
        <v>77565.996837719082</v>
      </c>
      <c r="BW138" s="820">
        <f t="shared" ca="1" si="171"/>
        <v>77565.996837719082</v>
      </c>
      <c r="BX138" s="820">
        <f t="shared" ca="1" si="171"/>
        <v>77565.996837719082</v>
      </c>
      <c r="BY138" s="820">
        <f t="shared" ca="1" si="171"/>
        <v>77565.996837719082</v>
      </c>
      <c r="BZ138" s="820">
        <f t="shared" ca="1" si="171"/>
        <v>77565.996837719082</v>
      </c>
      <c r="CA138" s="820">
        <f t="shared" ca="1" si="171"/>
        <v>77565.996837719082</v>
      </c>
      <c r="CB138" s="820">
        <f t="shared" ca="1" si="171"/>
        <v>77565.996837719082</v>
      </c>
      <c r="CC138" s="820">
        <f t="shared" ca="1" si="171"/>
        <v>77565.996837719082</v>
      </c>
      <c r="CD138" s="820">
        <f t="shared" ca="1" si="171"/>
        <v>77565.996837719082</v>
      </c>
      <c r="CE138" s="820">
        <f t="shared" ca="1" si="171"/>
        <v>77565.996837719082</v>
      </c>
      <c r="CF138" s="820">
        <f t="shared" ca="1" si="171"/>
        <v>77565.996837719082</v>
      </c>
      <c r="CG138" s="820">
        <f t="shared" ca="1" si="171"/>
        <v>1410218.9401451244</v>
      </c>
      <c r="CH138" s="820">
        <f t="shared" si="171"/>
        <v>0</v>
      </c>
      <c r="CI138" s="820">
        <f t="shared" si="171"/>
        <v>0</v>
      </c>
      <c r="CJ138" s="820">
        <f t="shared" si="171"/>
        <v>0</v>
      </c>
      <c r="CK138" s="820">
        <f t="shared" si="171"/>
        <v>0</v>
      </c>
      <c r="CL138" s="820">
        <f t="shared" si="171"/>
        <v>0</v>
      </c>
      <c r="CM138" s="820">
        <f t="shared" si="171"/>
        <v>0</v>
      </c>
      <c r="CN138" s="820">
        <f t="shared" si="171"/>
        <v>0</v>
      </c>
      <c r="CO138" s="820">
        <f t="shared" si="171"/>
        <v>0</v>
      </c>
      <c r="CP138" s="820">
        <f t="shared" si="171"/>
        <v>0</v>
      </c>
      <c r="CQ138" s="820">
        <f t="shared" si="171"/>
        <v>0</v>
      </c>
      <c r="CR138" s="820">
        <f t="shared" si="171"/>
        <v>0</v>
      </c>
      <c r="CS138" s="820">
        <f t="shared" si="171"/>
        <v>0</v>
      </c>
      <c r="CT138" s="820">
        <f t="shared" si="171"/>
        <v>0</v>
      </c>
      <c r="CU138" s="820">
        <f t="shared" si="171"/>
        <v>0</v>
      </c>
      <c r="CV138" s="820">
        <f t="shared" si="171"/>
        <v>0</v>
      </c>
      <c r="CW138" s="820">
        <f t="shared" si="171"/>
        <v>0</v>
      </c>
      <c r="CX138" s="820">
        <f t="shared" si="171"/>
        <v>0</v>
      </c>
      <c r="CY138" s="820">
        <f t="shared" si="171"/>
        <v>0</v>
      </c>
      <c r="CZ138" s="820">
        <f t="shared" si="171"/>
        <v>0</v>
      </c>
      <c r="DA138" s="820">
        <f t="shared" si="171"/>
        <v>0</v>
      </c>
      <c r="DB138" s="820">
        <f t="shared" si="171"/>
        <v>0</v>
      </c>
      <c r="DC138" s="820">
        <f t="shared" si="171"/>
        <v>0</v>
      </c>
      <c r="DD138" s="820">
        <f t="shared" si="171"/>
        <v>0</v>
      </c>
      <c r="DE138" s="820">
        <f t="shared" si="171"/>
        <v>0</v>
      </c>
      <c r="DF138" s="820">
        <f t="shared" si="171"/>
        <v>0</v>
      </c>
      <c r="DG138" s="820">
        <f t="shared" si="171"/>
        <v>0</v>
      </c>
      <c r="DH138" s="820">
        <f t="shared" si="171"/>
        <v>0</v>
      </c>
      <c r="DI138" s="820">
        <f t="shared" si="171"/>
        <v>0</v>
      </c>
      <c r="DJ138" s="820">
        <f t="shared" si="171"/>
        <v>0</v>
      </c>
      <c r="DK138" s="820">
        <f t="shared" si="171"/>
        <v>0</v>
      </c>
      <c r="DL138" s="820">
        <f t="shared" si="171"/>
        <v>0</v>
      </c>
      <c r="DM138" s="820">
        <f t="shared" si="171"/>
        <v>0</v>
      </c>
      <c r="DN138" s="820">
        <f t="shared" si="171"/>
        <v>0</v>
      </c>
      <c r="DO138" s="820">
        <f t="shared" si="171"/>
        <v>0</v>
      </c>
      <c r="DP138" s="820">
        <f t="shared" si="171"/>
        <v>0</v>
      </c>
      <c r="DQ138" s="820">
        <f t="shared" si="171"/>
        <v>0</v>
      </c>
      <c r="DR138" s="820">
        <f t="shared" si="171"/>
        <v>0</v>
      </c>
      <c r="DS138" s="820">
        <f t="shared" si="171"/>
        <v>0</v>
      </c>
      <c r="DT138" s="820">
        <f t="shared" si="171"/>
        <v>0</v>
      </c>
      <c r="DU138" s="820">
        <f t="shared" si="171"/>
        <v>0</v>
      </c>
      <c r="DV138" s="820">
        <f t="shared" si="171"/>
        <v>0</v>
      </c>
      <c r="DW138" s="820">
        <f t="shared" si="171"/>
        <v>0</v>
      </c>
      <c r="DX138" s="820">
        <f t="shared" si="171"/>
        <v>0</v>
      </c>
      <c r="DY138" s="820">
        <f t="shared" si="171"/>
        <v>0</v>
      </c>
      <c r="DZ138" s="820">
        <f t="shared" si="171"/>
        <v>0</v>
      </c>
      <c r="EA138" s="820">
        <f t="shared" si="171"/>
        <v>0</v>
      </c>
      <c r="EB138" s="820">
        <f t="shared" si="171"/>
        <v>0</v>
      </c>
      <c r="EC138" s="820">
        <f t="shared" si="171"/>
        <v>0</v>
      </c>
      <c r="ED138" s="820">
        <f t="shared" si="171"/>
        <v>0</v>
      </c>
      <c r="EE138" s="820">
        <f t="shared" si="171"/>
        <v>0</v>
      </c>
      <c r="EF138" s="820">
        <f t="shared" ref="EF138:GQ138" si="172">-SUM(EF132:EF134)</f>
        <v>0</v>
      </c>
      <c r="EG138" s="820">
        <f t="shared" si="172"/>
        <v>0</v>
      </c>
      <c r="EH138" s="820">
        <f t="shared" si="172"/>
        <v>0</v>
      </c>
      <c r="EI138" s="820">
        <f t="shared" si="172"/>
        <v>0</v>
      </c>
      <c r="EJ138" s="820">
        <f t="shared" si="172"/>
        <v>0</v>
      </c>
      <c r="EK138" s="820">
        <f t="shared" si="172"/>
        <v>0</v>
      </c>
      <c r="EL138" s="820">
        <f t="shared" si="172"/>
        <v>0</v>
      </c>
      <c r="EM138" s="820">
        <f t="shared" si="172"/>
        <v>0</v>
      </c>
      <c r="EN138" s="820">
        <f t="shared" si="172"/>
        <v>0</v>
      </c>
      <c r="EO138" s="820">
        <f t="shared" si="172"/>
        <v>0</v>
      </c>
      <c r="EP138" s="820">
        <f t="shared" si="172"/>
        <v>0</v>
      </c>
      <c r="EQ138" s="820">
        <f t="shared" si="172"/>
        <v>0</v>
      </c>
      <c r="ER138" s="820">
        <f t="shared" si="172"/>
        <v>0</v>
      </c>
      <c r="ES138" s="820">
        <f t="shared" si="172"/>
        <v>0</v>
      </c>
      <c r="ET138" s="820">
        <f t="shared" si="172"/>
        <v>0</v>
      </c>
      <c r="EU138" s="820">
        <f t="shared" si="172"/>
        <v>0</v>
      </c>
      <c r="EV138" s="820">
        <f t="shared" si="172"/>
        <v>0</v>
      </c>
      <c r="EW138" s="820">
        <f t="shared" si="172"/>
        <v>0</v>
      </c>
      <c r="EX138" s="820">
        <f t="shared" si="172"/>
        <v>0</v>
      </c>
      <c r="EY138" s="820">
        <f t="shared" si="172"/>
        <v>0</v>
      </c>
      <c r="EZ138" s="820">
        <f t="shared" si="172"/>
        <v>0</v>
      </c>
      <c r="FA138" s="820">
        <f t="shared" si="172"/>
        <v>0</v>
      </c>
      <c r="FB138" s="820">
        <f t="shared" si="172"/>
        <v>0</v>
      </c>
      <c r="FC138" s="820">
        <f t="shared" si="172"/>
        <v>0</v>
      </c>
      <c r="FD138" s="820">
        <f t="shared" si="172"/>
        <v>0</v>
      </c>
      <c r="FE138" s="820">
        <f t="shared" si="172"/>
        <v>0</v>
      </c>
      <c r="FF138" s="820">
        <f t="shared" si="172"/>
        <v>0</v>
      </c>
      <c r="FG138" s="820">
        <f t="shared" si="172"/>
        <v>0</v>
      </c>
      <c r="FH138" s="820">
        <f t="shared" si="172"/>
        <v>0</v>
      </c>
      <c r="FI138" s="820">
        <f t="shared" si="172"/>
        <v>0</v>
      </c>
      <c r="FJ138" s="820">
        <f t="shared" si="172"/>
        <v>0</v>
      </c>
      <c r="FK138" s="820">
        <f t="shared" si="172"/>
        <v>0</v>
      </c>
      <c r="FL138" s="820">
        <f t="shared" si="172"/>
        <v>0</v>
      </c>
      <c r="FM138" s="820">
        <f t="shared" si="172"/>
        <v>0</v>
      </c>
      <c r="FN138" s="820">
        <f t="shared" si="172"/>
        <v>0</v>
      </c>
      <c r="FO138" s="820">
        <f t="shared" si="172"/>
        <v>0</v>
      </c>
      <c r="FP138" s="820">
        <f t="shared" si="172"/>
        <v>0</v>
      </c>
      <c r="FQ138" s="820">
        <f t="shared" si="172"/>
        <v>0</v>
      </c>
      <c r="FR138" s="820">
        <f t="shared" si="172"/>
        <v>0</v>
      </c>
      <c r="FS138" s="820">
        <f t="shared" si="172"/>
        <v>0</v>
      </c>
      <c r="FT138" s="820">
        <f t="shared" si="172"/>
        <v>0</v>
      </c>
      <c r="FU138" s="820">
        <f t="shared" si="172"/>
        <v>0</v>
      </c>
      <c r="FV138" s="820">
        <f t="shared" si="172"/>
        <v>0</v>
      </c>
      <c r="FW138" s="820">
        <f t="shared" si="172"/>
        <v>0</v>
      </c>
      <c r="FX138" s="820">
        <f t="shared" si="172"/>
        <v>0</v>
      </c>
      <c r="FY138" s="820">
        <f t="shared" si="172"/>
        <v>0</v>
      </c>
      <c r="FZ138" s="820">
        <f t="shared" si="172"/>
        <v>0</v>
      </c>
      <c r="GA138" s="820">
        <f t="shared" si="172"/>
        <v>0</v>
      </c>
      <c r="GB138" s="820">
        <f t="shared" si="172"/>
        <v>0</v>
      </c>
      <c r="GC138" s="820">
        <f t="shared" si="172"/>
        <v>0</v>
      </c>
      <c r="GD138" s="820">
        <f t="shared" si="172"/>
        <v>0</v>
      </c>
      <c r="GE138" s="820">
        <f t="shared" si="172"/>
        <v>0</v>
      </c>
      <c r="GF138" s="820">
        <f t="shared" si="172"/>
        <v>0</v>
      </c>
      <c r="GG138" s="820">
        <f t="shared" si="172"/>
        <v>0</v>
      </c>
      <c r="GH138" s="820">
        <f t="shared" si="172"/>
        <v>0</v>
      </c>
      <c r="GI138" s="820">
        <f t="shared" si="172"/>
        <v>0</v>
      </c>
      <c r="GJ138" s="820">
        <f t="shared" si="172"/>
        <v>0</v>
      </c>
      <c r="GK138" s="820">
        <f t="shared" si="172"/>
        <v>0</v>
      </c>
      <c r="GL138" s="820">
        <f t="shared" si="172"/>
        <v>0</v>
      </c>
      <c r="GM138" s="820">
        <f t="shared" si="172"/>
        <v>0</v>
      </c>
      <c r="GN138" s="820">
        <f t="shared" si="172"/>
        <v>0</v>
      </c>
      <c r="GO138" s="820">
        <f t="shared" si="172"/>
        <v>0</v>
      </c>
      <c r="GP138" s="820">
        <f t="shared" si="172"/>
        <v>0</v>
      </c>
      <c r="GQ138" s="820">
        <f t="shared" si="172"/>
        <v>0</v>
      </c>
      <c r="GR138" s="820">
        <f t="shared" ref="GR138:IL138" si="173">-SUM(GR132:GR134)</f>
        <v>0</v>
      </c>
      <c r="GS138" s="820">
        <f t="shared" si="173"/>
        <v>0</v>
      </c>
      <c r="GT138" s="820">
        <f t="shared" si="173"/>
        <v>0</v>
      </c>
      <c r="GU138" s="820">
        <f t="shared" si="173"/>
        <v>0</v>
      </c>
      <c r="GV138" s="820">
        <f t="shared" si="173"/>
        <v>0</v>
      </c>
      <c r="GW138" s="820">
        <f t="shared" si="173"/>
        <v>0</v>
      </c>
      <c r="GX138" s="820">
        <f t="shared" si="173"/>
        <v>0</v>
      </c>
      <c r="GY138" s="820">
        <f t="shared" si="173"/>
        <v>0</v>
      </c>
      <c r="GZ138" s="820">
        <f t="shared" si="173"/>
        <v>0</v>
      </c>
      <c r="HA138" s="820">
        <f t="shared" si="173"/>
        <v>0</v>
      </c>
      <c r="HB138" s="820">
        <f t="shared" si="173"/>
        <v>0</v>
      </c>
      <c r="HC138" s="820">
        <f t="shared" si="173"/>
        <v>0</v>
      </c>
      <c r="HD138" s="820">
        <f t="shared" si="173"/>
        <v>0</v>
      </c>
      <c r="HE138" s="820">
        <f t="shared" si="173"/>
        <v>0</v>
      </c>
      <c r="HF138" s="820">
        <f t="shared" si="173"/>
        <v>0</v>
      </c>
      <c r="HG138" s="820">
        <f t="shared" si="173"/>
        <v>0</v>
      </c>
      <c r="HH138" s="820">
        <f t="shared" si="173"/>
        <v>0</v>
      </c>
      <c r="HI138" s="820">
        <f t="shared" si="173"/>
        <v>0</v>
      </c>
      <c r="HJ138" s="820">
        <f t="shared" si="173"/>
        <v>0</v>
      </c>
      <c r="HK138" s="820">
        <f t="shared" si="173"/>
        <v>0</v>
      </c>
      <c r="HL138" s="820">
        <f t="shared" si="173"/>
        <v>0</v>
      </c>
      <c r="HM138" s="820">
        <f t="shared" si="173"/>
        <v>0</v>
      </c>
      <c r="HN138" s="820">
        <f t="shared" si="173"/>
        <v>0</v>
      </c>
      <c r="HO138" s="820">
        <f t="shared" si="173"/>
        <v>0</v>
      </c>
      <c r="HP138" s="820">
        <f t="shared" si="173"/>
        <v>0</v>
      </c>
      <c r="HQ138" s="820">
        <f t="shared" si="173"/>
        <v>0</v>
      </c>
      <c r="HR138" s="820">
        <f t="shared" si="173"/>
        <v>0</v>
      </c>
      <c r="HS138" s="820">
        <f t="shared" si="173"/>
        <v>0</v>
      </c>
      <c r="HT138" s="820">
        <f t="shared" si="173"/>
        <v>0</v>
      </c>
      <c r="HU138" s="820">
        <f t="shared" si="173"/>
        <v>0</v>
      </c>
      <c r="HV138" s="820">
        <f t="shared" si="173"/>
        <v>0</v>
      </c>
      <c r="HW138" s="820">
        <f t="shared" si="173"/>
        <v>0</v>
      </c>
      <c r="HX138" s="820">
        <f t="shared" si="173"/>
        <v>0</v>
      </c>
      <c r="HY138" s="820">
        <f t="shared" si="173"/>
        <v>0</v>
      </c>
      <c r="HZ138" s="820">
        <f t="shared" si="173"/>
        <v>0</v>
      </c>
      <c r="IA138" s="820">
        <f t="shared" si="173"/>
        <v>0</v>
      </c>
      <c r="IB138" s="820">
        <f t="shared" si="173"/>
        <v>0</v>
      </c>
      <c r="IC138" s="820">
        <f t="shared" si="173"/>
        <v>0</v>
      </c>
      <c r="ID138" s="820">
        <f t="shared" si="173"/>
        <v>0</v>
      </c>
      <c r="IE138" s="820">
        <f t="shared" si="173"/>
        <v>0</v>
      </c>
      <c r="IF138" s="820">
        <f t="shared" si="173"/>
        <v>0</v>
      </c>
      <c r="IG138" s="820">
        <f t="shared" si="173"/>
        <v>0</v>
      </c>
      <c r="IH138" s="820">
        <f t="shared" si="173"/>
        <v>0</v>
      </c>
      <c r="II138" s="820">
        <f t="shared" si="173"/>
        <v>0</v>
      </c>
      <c r="IJ138" s="820">
        <f t="shared" si="173"/>
        <v>0</v>
      </c>
      <c r="IK138" s="820">
        <f t="shared" si="173"/>
        <v>0</v>
      </c>
      <c r="IL138" s="820">
        <f t="shared" si="173"/>
        <v>0</v>
      </c>
    </row>
    <row r="139" spans="1:247" s="809" customFormat="1">
      <c r="D139" s="810"/>
      <c r="F139" s="725"/>
      <c r="G139" s="725"/>
      <c r="H139" s="725"/>
      <c r="I139" s="725"/>
      <c r="J139" s="725"/>
      <c r="K139" s="725"/>
      <c r="L139" s="725"/>
      <c r="M139" s="725"/>
      <c r="N139" s="725"/>
      <c r="O139" s="725"/>
      <c r="P139" s="725"/>
      <c r="Q139" s="725"/>
      <c r="R139" s="725"/>
      <c r="S139" s="725"/>
      <c r="T139" s="725"/>
      <c r="U139" s="725"/>
      <c r="V139" s="725"/>
      <c r="W139" s="725"/>
      <c r="X139" s="725"/>
      <c r="Y139" s="725"/>
      <c r="Z139" s="725"/>
      <c r="AA139" s="725"/>
      <c r="AB139" s="725"/>
      <c r="AC139" s="725"/>
      <c r="AD139" s="725"/>
      <c r="AE139" s="725"/>
      <c r="AF139" s="725"/>
      <c r="AG139" s="725"/>
      <c r="AH139" s="725"/>
      <c r="AI139" s="725"/>
      <c r="AJ139" s="725"/>
      <c r="AK139" s="725"/>
      <c r="AL139" s="725"/>
      <c r="AM139" s="725"/>
      <c r="AN139" s="725"/>
      <c r="AO139" s="725"/>
      <c r="AP139" s="725"/>
      <c r="AQ139" s="725"/>
      <c r="AR139" s="725"/>
      <c r="AS139" s="725"/>
      <c r="AT139" s="725"/>
      <c r="AU139" s="725"/>
      <c r="AV139" s="725"/>
      <c r="AW139" s="725"/>
      <c r="AX139" s="725"/>
      <c r="AY139" s="725"/>
      <c r="AZ139" s="725"/>
      <c r="BA139" s="725"/>
      <c r="BB139" s="725"/>
      <c r="BC139" s="725"/>
      <c r="BD139" s="725"/>
      <c r="BE139" s="725"/>
      <c r="BF139" s="725"/>
      <c r="BG139" s="725"/>
      <c r="BH139" s="725"/>
      <c r="BI139" s="725"/>
      <c r="BJ139" s="725"/>
      <c r="BK139" s="725"/>
      <c r="BL139" s="725"/>
      <c r="BM139" s="725"/>
      <c r="BN139" s="725"/>
      <c r="BO139" s="725"/>
      <c r="BP139" s="725"/>
      <c r="BQ139" s="725"/>
      <c r="BR139" s="725"/>
      <c r="BS139" s="725"/>
      <c r="BT139" s="725"/>
      <c r="BU139" s="725"/>
      <c r="BV139" s="725"/>
      <c r="BW139" s="725"/>
      <c r="BX139" s="725"/>
      <c r="BY139" s="725"/>
      <c r="BZ139" s="725"/>
      <c r="CA139" s="725"/>
      <c r="CB139" s="725"/>
      <c r="CC139" s="725"/>
      <c r="CD139" s="725"/>
      <c r="CE139" s="725"/>
      <c r="CF139" s="725"/>
      <c r="CG139" s="725"/>
      <c r="CH139" s="725"/>
      <c r="CI139" s="725"/>
      <c r="CJ139" s="725"/>
      <c r="CK139" s="725"/>
      <c r="CL139" s="725"/>
      <c r="CM139" s="725"/>
      <c r="CN139" s="725"/>
      <c r="CO139" s="725"/>
      <c r="CP139" s="725"/>
      <c r="CQ139" s="725"/>
      <c r="CR139" s="725"/>
      <c r="CS139" s="725"/>
      <c r="CT139" s="725"/>
      <c r="CU139" s="725"/>
      <c r="CV139" s="725"/>
      <c r="CW139" s="725"/>
      <c r="CX139" s="725"/>
      <c r="CY139" s="725"/>
      <c r="CZ139" s="725"/>
      <c r="DA139" s="725"/>
      <c r="DB139" s="725"/>
      <c r="DC139" s="725"/>
      <c r="DD139" s="725"/>
      <c r="DE139" s="725"/>
      <c r="DF139" s="725"/>
      <c r="DG139" s="725"/>
      <c r="DH139" s="725"/>
      <c r="DI139" s="725"/>
      <c r="DJ139" s="725"/>
      <c r="DK139" s="725"/>
      <c r="DL139" s="725"/>
      <c r="DM139" s="725"/>
      <c r="DN139" s="725"/>
      <c r="DO139" s="725"/>
      <c r="DP139" s="725"/>
      <c r="DQ139" s="725"/>
      <c r="DR139" s="725"/>
      <c r="DS139" s="725"/>
      <c r="DT139" s="725"/>
      <c r="DU139" s="725"/>
      <c r="DV139" s="725"/>
      <c r="DW139" s="725"/>
      <c r="DX139" s="725"/>
      <c r="DY139" s="725"/>
      <c r="DZ139" s="725"/>
      <c r="EA139" s="725"/>
      <c r="EB139" s="725"/>
      <c r="EC139" s="725"/>
      <c r="ED139" s="725"/>
      <c r="EE139" s="725"/>
      <c r="EF139" s="725"/>
      <c r="EG139" s="725"/>
      <c r="EH139" s="725"/>
      <c r="EI139" s="725"/>
      <c r="EJ139" s="725"/>
      <c r="EK139" s="725"/>
      <c r="EL139" s="725"/>
      <c r="EM139" s="725"/>
      <c r="EN139" s="725"/>
      <c r="EO139" s="725"/>
      <c r="EP139" s="725"/>
      <c r="EQ139" s="725"/>
      <c r="ER139" s="725"/>
      <c r="ES139" s="725"/>
      <c r="ET139" s="725"/>
      <c r="EU139" s="725"/>
      <c r="EV139" s="725"/>
      <c r="EW139" s="725"/>
      <c r="EX139" s="725"/>
      <c r="EY139" s="725"/>
      <c r="EZ139" s="725"/>
      <c r="FA139" s="725"/>
      <c r="FB139" s="725"/>
      <c r="FC139" s="725"/>
      <c r="FD139" s="725"/>
      <c r="FE139" s="725"/>
      <c r="FF139" s="725"/>
      <c r="FG139" s="725"/>
      <c r="FH139" s="725"/>
      <c r="FI139" s="725"/>
      <c r="FJ139" s="725"/>
      <c r="FK139" s="725"/>
      <c r="FL139" s="725"/>
      <c r="FM139" s="725"/>
      <c r="FN139" s="725"/>
      <c r="FO139" s="725"/>
      <c r="FP139" s="725"/>
      <c r="FQ139" s="725"/>
      <c r="FR139" s="725"/>
      <c r="FS139" s="725"/>
      <c r="FT139" s="725"/>
      <c r="FU139" s="725"/>
      <c r="FV139" s="725"/>
      <c r="FW139" s="725"/>
      <c r="FX139" s="725"/>
      <c r="FY139" s="725"/>
      <c r="FZ139" s="725"/>
      <c r="GA139" s="725"/>
      <c r="GB139" s="725"/>
      <c r="GC139" s="725"/>
      <c r="GD139" s="725"/>
      <c r="GE139" s="725"/>
      <c r="GF139" s="725"/>
      <c r="GG139" s="725"/>
      <c r="GH139" s="725"/>
      <c r="GI139" s="725"/>
      <c r="GJ139" s="725"/>
      <c r="GK139" s="725"/>
      <c r="GL139" s="725"/>
      <c r="GM139" s="725"/>
      <c r="GN139" s="725"/>
      <c r="GO139" s="725"/>
      <c r="GP139" s="725"/>
      <c r="GQ139" s="725"/>
      <c r="GR139" s="725"/>
      <c r="GS139" s="725"/>
      <c r="GT139" s="725"/>
      <c r="GU139" s="725"/>
      <c r="GV139" s="725"/>
      <c r="GW139" s="725"/>
      <c r="GX139" s="725"/>
      <c r="GY139" s="725"/>
      <c r="GZ139" s="725"/>
      <c r="HA139" s="725"/>
      <c r="HB139" s="725"/>
      <c r="HC139" s="725"/>
      <c r="HD139" s="725"/>
      <c r="HE139" s="725"/>
      <c r="HF139" s="725"/>
      <c r="HG139" s="725"/>
      <c r="HH139" s="725"/>
      <c r="HI139" s="725"/>
      <c r="HJ139" s="725"/>
      <c r="HK139" s="725"/>
      <c r="HL139" s="725"/>
      <c r="HM139" s="725"/>
      <c r="HN139" s="725"/>
      <c r="HO139" s="725"/>
      <c r="HP139" s="725"/>
      <c r="HQ139" s="725"/>
      <c r="HR139" s="725"/>
      <c r="HS139" s="725"/>
      <c r="HT139" s="725"/>
      <c r="HU139" s="725"/>
      <c r="HV139" s="725"/>
      <c r="HW139" s="725"/>
      <c r="HX139" s="725"/>
      <c r="HY139" s="725"/>
      <c r="HZ139" s="725"/>
      <c r="IA139" s="725"/>
      <c r="IB139" s="725"/>
      <c r="IC139" s="725"/>
      <c r="ID139" s="725"/>
      <c r="IE139" s="725"/>
      <c r="IF139" s="725"/>
      <c r="IG139" s="725"/>
      <c r="IH139" s="725"/>
      <c r="II139" s="725"/>
      <c r="IJ139" s="725"/>
      <c r="IK139" s="725"/>
      <c r="IL139" s="725"/>
    </row>
    <row r="140" spans="1:247" s="1099" customFormat="1">
      <c r="B140" s="1100" t="s">
        <v>720</v>
      </c>
      <c r="C140" s="1100"/>
      <c r="D140" s="1101">
        <f ca="1">+IFERROR(E140/SUM($E$140:$E$141),"")</f>
        <v>1</v>
      </c>
      <c r="E140" s="1100">
        <f ca="1">SUM(G140:IL140)</f>
        <v>4119181.373251141</v>
      </c>
      <c r="F140" s="1102">
        <f t="shared" ref="F140:BQ140" si="174">+F$138*(_WF_Tier1_GP/_WF_Tier1_GP)</f>
        <v>0</v>
      </c>
      <c r="G140" s="1102">
        <f t="shared" ca="1" si="174"/>
        <v>-3722742.1310907081</v>
      </c>
      <c r="H140" s="1102">
        <f t="shared" ca="1" si="174"/>
        <v>-702483.38638499856</v>
      </c>
      <c r="I140" s="1102">
        <f t="shared" ca="1" si="174"/>
        <v>-393301.66601161024</v>
      </c>
      <c r="J140" s="1102">
        <f t="shared" ca="1" si="174"/>
        <v>-417274.44248333637</v>
      </c>
      <c r="K140" s="1102">
        <f t="shared" ca="1" si="174"/>
        <v>-436961.50466934824</v>
      </c>
      <c r="L140" s="1102">
        <f t="shared" ca="1" si="174"/>
        <v>-451154.28114107426</v>
      </c>
      <c r="M140" s="1102">
        <f t="shared" ca="1" si="174"/>
        <v>-473052.77189851477</v>
      </c>
      <c r="N140" s="1102">
        <f t="shared" ca="1" si="174"/>
        <v>-514946.05974232365</v>
      </c>
      <c r="O140" s="1102">
        <f t="shared" ca="1" si="174"/>
        <v>-536724.88348623656</v>
      </c>
      <c r="P140" s="1102">
        <f t="shared" ca="1" si="174"/>
        <v>-558456.88100746472</v>
      </c>
      <c r="Q140" s="1102">
        <f t="shared" ca="1" si="174"/>
        <v>-156290.96491279895</v>
      </c>
      <c r="R140" s="1102">
        <f t="shared" ca="1" si="174"/>
        <v>0</v>
      </c>
      <c r="S140" s="1102">
        <f t="shared" ca="1" si="174"/>
        <v>0</v>
      </c>
      <c r="T140" s="1102">
        <f t="shared" ca="1" si="174"/>
        <v>0</v>
      </c>
      <c r="U140" s="1102">
        <f t="shared" ca="1" si="174"/>
        <v>0</v>
      </c>
      <c r="V140" s="1102">
        <f t="shared" ca="1" si="174"/>
        <v>0</v>
      </c>
      <c r="W140" s="1102">
        <f t="shared" ca="1" si="174"/>
        <v>0</v>
      </c>
      <c r="X140" s="1102">
        <f t="shared" ca="1" si="174"/>
        <v>0</v>
      </c>
      <c r="Y140" s="1102">
        <f t="shared" ca="1" si="174"/>
        <v>0</v>
      </c>
      <c r="Z140" s="1102">
        <f t="shared" ca="1" si="174"/>
        <v>0</v>
      </c>
      <c r="AA140" s="1102">
        <f t="shared" ca="1" si="174"/>
        <v>0</v>
      </c>
      <c r="AB140" s="1102">
        <f t="shared" ca="1" si="174"/>
        <v>0</v>
      </c>
      <c r="AC140" s="1102">
        <f t="shared" ca="1" si="174"/>
        <v>0</v>
      </c>
      <c r="AD140" s="1102">
        <f t="shared" ca="1" si="174"/>
        <v>0</v>
      </c>
      <c r="AE140" s="1102">
        <f t="shared" ca="1" si="174"/>
        <v>0</v>
      </c>
      <c r="AF140" s="1102">
        <f t="shared" ca="1" si="174"/>
        <v>0</v>
      </c>
      <c r="AG140" s="1102">
        <f t="shared" ca="1" si="174"/>
        <v>0</v>
      </c>
      <c r="AH140" s="1102">
        <f t="shared" ca="1" si="174"/>
        <v>0</v>
      </c>
      <c r="AI140" s="1102">
        <f t="shared" ca="1" si="174"/>
        <v>0</v>
      </c>
      <c r="AJ140" s="1102">
        <f t="shared" ca="1" si="174"/>
        <v>0</v>
      </c>
      <c r="AK140" s="1102">
        <f t="shared" ca="1" si="174"/>
        <v>0</v>
      </c>
      <c r="AL140" s="1102">
        <f t="shared" ca="1" si="174"/>
        <v>42827.878508829388</v>
      </c>
      <c r="AM140" s="1102">
        <f t="shared" ca="1" si="174"/>
        <v>38216.799553369536</v>
      </c>
      <c r="AN140" s="1102">
        <f t="shared" ca="1" si="174"/>
        <v>37369.513314251592</v>
      </c>
      <c r="AO140" s="1102">
        <f t="shared" ca="1" si="174"/>
        <v>37183.21429895566</v>
      </c>
      <c r="AP140" s="1102">
        <f t="shared" ca="1" si="174"/>
        <v>36888.191445462202</v>
      </c>
      <c r="AQ140" s="1102">
        <f t="shared" ca="1" si="174"/>
        <v>36596.889797794429</v>
      </c>
      <c r="AR140" s="1102">
        <f t="shared" ca="1" si="174"/>
        <v>36317.884321803125</v>
      </c>
      <c r="AS140" s="1102">
        <f t="shared" ca="1" si="174"/>
        <v>36034.159046802757</v>
      </c>
      <c r="AT140" s="1102">
        <f t="shared" ca="1" si="174"/>
        <v>35765.609805562744</v>
      </c>
      <c r="AU140" s="1102">
        <f t="shared" ca="1" si="174"/>
        <v>35491.37835864786</v>
      </c>
      <c r="AV140" s="1102">
        <f t="shared" ca="1" si="174"/>
        <v>35244.584751280097</v>
      </c>
      <c r="AW140" s="1102">
        <f t="shared" ca="1" si="174"/>
        <v>8144296.4328650031</v>
      </c>
      <c r="AX140" s="1102">
        <f t="shared" ca="1" si="174"/>
        <v>66805.128183597131</v>
      </c>
      <c r="AY140" s="1102">
        <f t="shared" ca="1" si="174"/>
        <v>66805.128183597131</v>
      </c>
      <c r="AZ140" s="1102">
        <f t="shared" ca="1" si="174"/>
        <v>66805.128183597131</v>
      </c>
      <c r="BA140" s="1102">
        <f t="shared" ca="1" si="174"/>
        <v>66805.128183597131</v>
      </c>
      <c r="BB140" s="1102">
        <f t="shared" ca="1" si="174"/>
        <v>66805.128183597131</v>
      </c>
      <c r="BC140" s="1102">
        <f t="shared" ca="1" si="174"/>
        <v>66805.128183597131</v>
      </c>
      <c r="BD140" s="1102">
        <f t="shared" ca="1" si="174"/>
        <v>66805.128183597131</v>
      </c>
      <c r="BE140" s="1102">
        <f t="shared" ca="1" si="174"/>
        <v>66805.128183597131</v>
      </c>
      <c r="BF140" s="1102">
        <f t="shared" ca="1" si="174"/>
        <v>66805.128183597131</v>
      </c>
      <c r="BG140" s="1102">
        <f t="shared" ca="1" si="174"/>
        <v>66805.128183597131</v>
      </c>
      <c r="BH140" s="1102">
        <f t="shared" ca="1" si="174"/>
        <v>66805.128183597131</v>
      </c>
      <c r="BI140" s="1102">
        <f t="shared" ca="1" si="174"/>
        <v>66805.128183597131</v>
      </c>
      <c r="BJ140" s="1102">
        <f t="shared" ca="1" si="174"/>
        <v>72102.613870716305</v>
      </c>
      <c r="BK140" s="1102">
        <f t="shared" ca="1" si="174"/>
        <v>72102.613870716305</v>
      </c>
      <c r="BL140" s="1102">
        <f t="shared" ca="1" si="174"/>
        <v>72102.613870716305</v>
      </c>
      <c r="BM140" s="1102">
        <f t="shared" ca="1" si="174"/>
        <v>72102.613870716305</v>
      </c>
      <c r="BN140" s="1102">
        <f t="shared" ca="1" si="174"/>
        <v>72102.613870716305</v>
      </c>
      <c r="BO140" s="1102">
        <f t="shared" ca="1" si="174"/>
        <v>72102.613870716305</v>
      </c>
      <c r="BP140" s="1102">
        <f t="shared" ca="1" si="174"/>
        <v>72102.613870716305</v>
      </c>
      <c r="BQ140" s="1102">
        <f t="shared" ca="1" si="174"/>
        <v>72102.613870716305</v>
      </c>
      <c r="BR140" s="1102">
        <f t="shared" ref="BR140:EC140" ca="1" si="175">+BR$138*(_WF_Tier1_GP/_WF_Tier1_GP)</f>
        <v>72102.613870716305</v>
      </c>
      <c r="BS140" s="1102">
        <f t="shared" ca="1" si="175"/>
        <v>72102.613870716305</v>
      </c>
      <c r="BT140" s="1102">
        <f t="shared" ca="1" si="175"/>
        <v>72102.613870716305</v>
      </c>
      <c r="BU140" s="1102">
        <f t="shared" ca="1" si="175"/>
        <v>72102.613870716305</v>
      </c>
      <c r="BV140" s="1102">
        <f t="shared" ca="1" si="175"/>
        <v>77565.996837719082</v>
      </c>
      <c r="BW140" s="1102">
        <f t="shared" ca="1" si="175"/>
        <v>77565.996837719082</v>
      </c>
      <c r="BX140" s="1102">
        <f t="shared" ca="1" si="175"/>
        <v>77565.996837719082</v>
      </c>
      <c r="BY140" s="1102">
        <f t="shared" ca="1" si="175"/>
        <v>77565.996837719082</v>
      </c>
      <c r="BZ140" s="1102">
        <f t="shared" ca="1" si="175"/>
        <v>77565.996837719082</v>
      </c>
      <c r="CA140" s="1102">
        <f t="shared" ca="1" si="175"/>
        <v>77565.996837719082</v>
      </c>
      <c r="CB140" s="1102">
        <f t="shared" ca="1" si="175"/>
        <v>77565.996837719082</v>
      </c>
      <c r="CC140" s="1102">
        <f t="shared" ca="1" si="175"/>
        <v>77565.996837719082</v>
      </c>
      <c r="CD140" s="1102">
        <f t="shared" ca="1" si="175"/>
        <v>77565.996837719082</v>
      </c>
      <c r="CE140" s="1102">
        <f t="shared" ca="1" si="175"/>
        <v>77565.996837719082</v>
      </c>
      <c r="CF140" s="1102">
        <f t="shared" ca="1" si="175"/>
        <v>77565.996837719082</v>
      </c>
      <c r="CG140" s="1102">
        <f t="shared" ca="1" si="175"/>
        <v>1410218.9401451244</v>
      </c>
      <c r="CH140" s="1102">
        <f t="shared" si="175"/>
        <v>0</v>
      </c>
      <c r="CI140" s="1102">
        <f t="shared" si="175"/>
        <v>0</v>
      </c>
      <c r="CJ140" s="1102">
        <f t="shared" si="175"/>
        <v>0</v>
      </c>
      <c r="CK140" s="1102">
        <f t="shared" si="175"/>
        <v>0</v>
      </c>
      <c r="CL140" s="1102">
        <f t="shared" si="175"/>
        <v>0</v>
      </c>
      <c r="CM140" s="1102">
        <f t="shared" si="175"/>
        <v>0</v>
      </c>
      <c r="CN140" s="1102">
        <f t="shared" si="175"/>
        <v>0</v>
      </c>
      <c r="CO140" s="1102">
        <f t="shared" si="175"/>
        <v>0</v>
      </c>
      <c r="CP140" s="1102">
        <f t="shared" si="175"/>
        <v>0</v>
      </c>
      <c r="CQ140" s="1102">
        <f t="shared" si="175"/>
        <v>0</v>
      </c>
      <c r="CR140" s="1102">
        <f t="shared" si="175"/>
        <v>0</v>
      </c>
      <c r="CS140" s="1102">
        <f t="shared" si="175"/>
        <v>0</v>
      </c>
      <c r="CT140" s="1102">
        <f t="shared" si="175"/>
        <v>0</v>
      </c>
      <c r="CU140" s="1102">
        <f t="shared" si="175"/>
        <v>0</v>
      </c>
      <c r="CV140" s="1102">
        <f t="shared" si="175"/>
        <v>0</v>
      </c>
      <c r="CW140" s="1102">
        <f t="shared" si="175"/>
        <v>0</v>
      </c>
      <c r="CX140" s="1102">
        <f t="shared" si="175"/>
        <v>0</v>
      </c>
      <c r="CY140" s="1102">
        <f t="shared" si="175"/>
        <v>0</v>
      </c>
      <c r="CZ140" s="1102">
        <f t="shared" si="175"/>
        <v>0</v>
      </c>
      <c r="DA140" s="1102">
        <f t="shared" si="175"/>
        <v>0</v>
      </c>
      <c r="DB140" s="1102">
        <f t="shared" si="175"/>
        <v>0</v>
      </c>
      <c r="DC140" s="1102">
        <f t="shared" si="175"/>
        <v>0</v>
      </c>
      <c r="DD140" s="1102">
        <f t="shared" si="175"/>
        <v>0</v>
      </c>
      <c r="DE140" s="1102">
        <f t="shared" si="175"/>
        <v>0</v>
      </c>
      <c r="DF140" s="1102">
        <f t="shared" si="175"/>
        <v>0</v>
      </c>
      <c r="DG140" s="1102">
        <f t="shared" si="175"/>
        <v>0</v>
      </c>
      <c r="DH140" s="1102">
        <f t="shared" si="175"/>
        <v>0</v>
      </c>
      <c r="DI140" s="1102">
        <f t="shared" si="175"/>
        <v>0</v>
      </c>
      <c r="DJ140" s="1102">
        <f t="shared" si="175"/>
        <v>0</v>
      </c>
      <c r="DK140" s="1102">
        <f t="shared" si="175"/>
        <v>0</v>
      </c>
      <c r="DL140" s="1102">
        <f t="shared" si="175"/>
        <v>0</v>
      </c>
      <c r="DM140" s="1102">
        <f t="shared" si="175"/>
        <v>0</v>
      </c>
      <c r="DN140" s="1102">
        <f t="shared" si="175"/>
        <v>0</v>
      </c>
      <c r="DO140" s="1102">
        <f t="shared" si="175"/>
        <v>0</v>
      </c>
      <c r="DP140" s="1102">
        <f t="shared" si="175"/>
        <v>0</v>
      </c>
      <c r="DQ140" s="1102">
        <f t="shared" si="175"/>
        <v>0</v>
      </c>
      <c r="DR140" s="1102">
        <f t="shared" si="175"/>
        <v>0</v>
      </c>
      <c r="DS140" s="1102">
        <f t="shared" si="175"/>
        <v>0</v>
      </c>
      <c r="DT140" s="1102">
        <f t="shared" si="175"/>
        <v>0</v>
      </c>
      <c r="DU140" s="1102">
        <f t="shared" si="175"/>
        <v>0</v>
      </c>
      <c r="DV140" s="1102">
        <f t="shared" si="175"/>
        <v>0</v>
      </c>
      <c r="DW140" s="1102">
        <f t="shared" si="175"/>
        <v>0</v>
      </c>
      <c r="DX140" s="1102">
        <f t="shared" si="175"/>
        <v>0</v>
      </c>
      <c r="DY140" s="1102">
        <f t="shared" si="175"/>
        <v>0</v>
      </c>
      <c r="DZ140" s="1102">
        <f t="shared" si="175"/>
        <v>0</v>
      </c>
      <c r="EA140" s="1102">
        <f t="shared" si="175"/>
        <v>0</v>
      </c>
      <c r="EB140" s="1102">
        <f t="shared" si="175"/>
        <v>0</v>
      </c>
      <c r="EC140" s="1102">
        <f t="shared" si="175"/>
        <v>0</v>
      </c>
      <c r="ED140" s="1102">
        <f t="shared" ref="ED140:GO140" si="176">+ED$138*(_WF_Tier1_GP/_WF_Tier1_GP)</f>
        <v>0</v>
      </c>
      <c r="EE140" s="1102">
        <f t="shared" si="176"/>
        <v>0</v>
      </c>
      <c r="EF140" s="1102">
        <f t="shared" si="176"/>
        <v>0</v>
      </c>
      <c r="EG140" s="1102">
        <f t="shared" si="176"/>
        <v>0</v>
      </c>
      <c r="EH140" s="1102">
        <f t="shared" si="176"/>
        <v>0</v>
      </c>
      <c r="EI140" s="1102">
        <f t="shared" si="176"/>
        <v>0</v>
      </c>
      <c r="EJ140" s="1102">
        <f t="shared" si="176"/>
        <v>0</v>
      </c>
      <c r="EK140" s="1102">
        <f t="shared" si="176"/>
        <v>0</v>
      </c>
      <c r="EL140" s="1102">
        <f t="shared" si="176"/>
        <v>0</v>
      </c>
      <c r="EM140" s="1102">
        <f t="shared" si="176"/>
        <v>0</v>
      </c>
      <c r="EN140" s="1102">
        <f t="shared" si="176"/>
        <v>0</v>
      </c>
      <c r="EO140" s="1102">
        <f t="shared" si="176"/>
        <v>0</v>
      </c>
      <c r="EP140" s="1102">
        <f t="shared" si="176"/>
        <v>0</v>
      </c>
      <c r="EQ140" s="1102">
        <f t="shared" si="176"/>
        <v>0</v>
      </c>
      <c r="ER140" s="1102">
        <f t="shared" si="176"/>
        <v>0</v>
      </c>
      <c r="ES140" s="1102">
        <f t="shared" si="176"/>
        <v>0</v>
      </c>
      <c r="ET140" s="1102">
        <f t="shared" si="176"/>
        <v>0</v>
      </c>
      <c r="EU140" s="1102">
        <f t="shared" si="176"/>
        <v>0</v>
      </c>
      <c r="EV140" s="1102">
        <f t="shared" si="176"/>
        <v>0</v>
      </c>
      <c r="EW140" s="1102">
        <f t="shared" si="176"/>
        <v>0</v>
      </c>
      <c r="EX140" s="1102">
        <f t="shared" si="176"/>
        <v>0</v>
      </c>
      <c r="EY140" s="1102">
        <f t="shared" si="176"/>
        <v>0</v>
      </c>
      <c r="EZ140" s="1102">
        <f t="shared" si="176"/>
        <v>0</v>
      </c>
      <c r="FA140" s="1102">
        <f t="shared" si="176"/>
        <v>0</v>
      </c>
      <c r="FB140" s="1102">
        <f t="shared" si="176"/>
        <v>0</v>
      </c>
      <c r="FC140" s="1102">
        <f t="shared" si="176"/>
        <v>0</v>
      </c>
      <c r="FD140" s="1102">
        <f t="shared" si="176"/>
        <v>0</v>
      </c>
      <c r="FE140" s="1102">
        <f t="shared" si="176"/>
        <v>0</v>
      </c>
      <c r="FF140" s="1102">
        <f t="shared" si="176"/>
        <v>0</v>
      </c>
      <c r="FG140" s="1102">
        <f t="shared" si="176"/>
        <v>0</v>
      </c>
      <c r="FH140" s="1102">
        <f t="shared" si="176"/>
        <v>0</v>
      </c>
      <c r="FI140" s="1102">
        <f t="shared" si="176"/>
        <v>0</v>
      </c>
      <c r="FJ140" s="1102">
        <f t="shared" si="176"/>
        <v>0</v>
      </c>
      <c r="FK140" s="1102">
        <f t="shared" si="176"/>
        <v>0</v>
      </c>
      <c r="FL140" s="1102">
        <f t="shared" si="176"/>
        <v>0</v>
      </c>
      <c r="FM140" s="1102">
        <f t="shared" si="176"/>
        <v>0</v>
      </c>
      <c r="FN140" s="1102">
        <f t="shared" si="176"/>
        <v>0</v>
      </c>
      <c r="FO140" s="1102">
        <f t="shared" si="176"/>
        <v>0</v>
      </c>
      <c r="FP140" s="1102">
        <f t="shared" si="176"/>
        <v>0</v>
      </c>
      <c r="FQ140" s="1102">
        <f t="shared" si="176"/>
        <v>0</v>
      </c>
      <c r="FR140" s="1102">
        <f t="shared" si="176"/>
        <v>0</v>
      </c>
      <c r="FS140" s="1102">
        <f t="shared" si="176"/>
        <v>0</v>
      </c>
      <c r="FT140" s="1102">
        <f t="shared" si="176"/>
        <v>0</v>
      </c>
      <c r="FU140" s="1102">
        <f t="shared" si="176"/>
        <v>0</v>
      </c>
      <c r="FV140" s="1102">
        <f t="shared" si="176"/>
        <v>0</v>
      </c>
      <c r="FW140" s="1102">
        <f t="shared" si="176"/>
        <v>0</v>
      </c>
      <c r="FX140" s="1102">
        <f t="shared" si="176"/>
        <v>0</v>
      </c>
      <c r="FY140" s="1102">
        <f t="shared" si="176"/>
        <v>0</v>
      </c>
      <c r="FZ140" s="1102">
        <f t="shared" si="176"/>
        <v>0</v>
      </c>
      <c r="GA140" s="1102">
        <f t="shared" si="176"/>
        <v>0</v>
      </c>
      <c r="GB140" s="1102">
        <f t="shared" si="176"/>
        <v>0</v>
      </c>
      <c r="GC140" s="1102">
        <f t="shared" si="176"/>
        <v>0</v>
      </c>
      <c r="GD140" s="1102">
        <f t="shared" si="176"/>
        <v>0</v>
      </c>
      <c r="GE140" s="1102">
        <f t="shared" si="176"/>
        <v>0</v>
      </c>
      <c r="GF140" s="1102">
        <f t="shared" si="176"/>
        <v>0</v>
      </c>
      <c r="GG140" s="1102">
        <f t="shared" si="176"/>
        <v>0</v>
      </c>
      <c r="GH140" s="1102">
        <f t="shared" si="176"/>
        <v>0</v>
      </c>
      <c r="GI140" s="1102">
        <f t="shared" si="176"/>
        <v>0</v>
      </c>
      <c r="GJ140" s="1102">
        <f t="shared" si="176"/>
        <v>0</v>
      </c>
      <c r="GK140" s="1102">
        <f t="shared" si="176"/>
        <v>0</v>
      </c>
      <c r="GL140" s="1102">
        <f t="shared" si="176"/>
        <v>0</v>
      </c>
      <c r="GM140" s="1102">
        <f t="shared" si="176"/>
        <v>0</v>
      </c>
      <c r="GN140" s="1102">
        <f t="shared" si="176"/>
        <v>0</v>
      </c>
      <c r="GO140" s="1102">
        <f t="shared" si="176"/>
        <v>0</v>
      </c>
      <c r="GP140" s="1102">
        <f t="shared" ref="GP140:IL140" si="177">+GP$138*(_WF_Tier1_GP/_WF_Tier1_GP)</f>
        <v>0</v>
      </c>
      <c r="GQ140" s="1102">
        <f t="shared" si="177"/>
        <v>0</v>
      </c>
      <c r="GR140" s="1102">
        <f t="shared" si="177"/>
        <v>0</v>
      </c>
      <c r="GS140" s="1102">
        <f t="shared" si="177"/>
        <v>0</v>
      </c>
      <c r="GT140" s="1102">
        <f t="shared" si="177"/>
        <v>0</v>
      </c>
      <c r="GU140" s="1102">
        <f t="shared" si="177"/>
        <v>0</v>
      </c>
      <c r="GV140" s="1102">
        <f t="shared" si="177"/>
        <v>0</v>
      </c>
      <c r="GW140" s="1102">
        <f t="shared" si="177"/>
        <v>0</v>
      </c>
      <c r="GX140" s="1102">
        <f t="shared" si="177"/>
        <v>0</v>
      </c>
      <c r="GY140" s="1102">
        <f t="shared" si="177"/>
        <v>0</v>
      </c>
      <c r="GZ140" s="1102">
        <f t="shared" si="177"/>
        <v>0</v>
      </c>
      <c r="HA140" s="1102">
        <f t="shared" si="177"/>
        <v>0</v>
      </c>
      <c r="HB140" s="1102">
        <f t="shared" si="177"/>
        <v>0</v>
      </c>
      <c r="HC140" s="1102">
        <f t="shared" si="177"/>
        <v>0</v>
      </c>
      <c r="HD140" s="1102">
        <f t="shared" si="177"/>
        <v>0</v>
      </c>
      <c r="HE140" s="1102">
        <f t="shared" si="177"/>
        <v>0</v>
      </c>
      <c r="HF140" s="1102">
        <f t="shared" si="177"/>
        <v>0</v>
      </c>
      <c r="HG140" s="1102">
        <f t="shared" si="177"/>
        <v>0</v>
      </c>
      <c r="HH140" s="1102">
        <f t="shared" si="177"/>
        <v>0</v>
      </c>
      <c r="HI140" s="1102">
        <f t="shared" si="177"/>
        <v>0</v>
      </c>
      <c r="HJ140" s="1102">
        <f t="shared" si="177"/>
        <v>0</v>
      </c>
      <c r="HK140" s="1102">
        <f t="shared" si="177"/>
        <v>0</v>
      </c>
      <c r="HL140" s="1102">
        <f t="shared" si="177"/>
        <v>0</v>
      </c>
      <c r="HM140" s="1102">
        <f t="shared" si="177"/>
        <v>0</v>
      </c>
      <c r="HN140" s="1102">
        <f t="shared" si="177"/>
        <v>0</v>
      </c>
      <c r="HO140" s="1102">
        <f t="shared" si="177"/>
        <v>0</v>
      </c>
      <c r="HP140" s="1102">
        <f t="shared" si="177"/>
        <v>0</v>
      </c>
      <c r="HQ140" s="1102">
        <f t="shared" si="177"/>
        <v>0</v>
      </c>
      <c r="HR140" s="1102">
        <f t="shared" si="177"/>
        <v>0</v>
      </c>
      <c r="HS140" s="1102">
        <f t="shared" si="177"/>
        <v>0</v>
      </c>
      <c r="HT140" s="1102">
        <f t="shared" si="177"/>
        <v>0</v>
      </c>
      <c r="HU140" s="1102">
        <f t="shared" si="177"/>
        <v>0</v>
      </c>
      <c r="HV140" s="1102">
        <f t="shared" si="177"/>
        <v>0</v>
      </c>
      <c r="HW140" s="1102">
        <f t="shared" si="177"/>
        <v>0</v>
      </c>
      <c r="HX140" s="1102">
        <f t="shared" si="177"/>
        <v>0</v>
      </c>
      <c r="HY140" s="1102">
        <f t="shared" si="177"/>
        <v>0</v>
      </c>
      <c r="HZ140" s="1102">
        <f t="shared" si="177"/>
        <v>0</v>
      </c>
      <c r="IA140" s="1102">
        <f t="shared" si="177"/>
        <v>0</v>
      </c>
      <c r="IB140" s="1102">
        <f t="shared" si="177"/>
        <v>0</v>
      </c>
      <c r="IC140" s="1102">
        <f t="shared" si="177"/>
        <v>0</v>
      </c>
      <c r="ID140" s="1102">
        <f t="shared" si="177"/>
        <v>0</v>
      </c>
      <c r="IE140" s="1102">
        <f t="shared" si="177"/>
        <v>0</v>
      </c>
      <c r="IF140" s="1102">
        <f t="shared" si="177"/>
        <v>0</v>
      </c>
      <c r="IG140" s="1102">
        <f t="shared" si="177"/>
        <v>0</v>
      </c>
      <c r="IH140" s="1102">
        <f t="shared" si="177"/>
        <v>0</v>
      </c>
      <c r="II140" s="1102">
        <f t="shared" si="177"/>
        <v>0</v>
      </c>
      <c r="IJ140" s="1102">
        <f t="shared" si="177"/>
        <v>0</v>
      </c>
      <c r="IK140" s="1102">
        <f t="shared" si="177"/>
        <v>0</v>
      </c>
      <c r="IL140" s="1102">
        <f t="shared" si="177"/>
        <v>0</v>
      </c>
    </row>
    <row r="141" spans="1:247" s="1099" customFormat="1">
      <c r="B141" s="1100" t="s">
        <v>721</v>
      </c>
      <c r="C141" s="1100"/>
      <c r="D141" s="1101">
        <f ca="1">+IFERROR(E141/SUM($E$140:$E$141),"")</f>
        <v>0</v>
      </c>
      <c r="E141" s="1100">
        <f ca="1">SUM(G141:IL141)</f>
        <v>0</v>
      </c>
      <c r="F141" s="1102">
        <f t="shared" ref="F141:BQ141" si="178">+F$138*((_WF_Tier1_GP-_WF_Tier1_GP)/_WF_Tier1_GP)</f>
        <v>0</v>
      </c>
      <c r="G141" s="1102">
        <f t="shared" ca="1" si="178"/>
        <v>0</v>
      </c>
      <c r="H141" s="1102">
        <f t="shared" ca="1" si="178"/>
        <v>0</v>
      </c>
      <c r="I141" s="1102">
        <f t="shared" ca="1" si="178"/>
        <v>0</v>
      </c>
      <c r="J141" s="1102">
        <f t="shared" ca="1" si="178"/>
        <v>0</v>
      </c>
      <c r="K141" s="1102">
        <f t="shared" ca="1" si="178"/>
        <v>0</v>
      </c>
      <c r="L141" s="1102">
        <f t="shared" ca="1" si="178"/>
        <v>0</v>
      </c>
      <c r="M141" s="1102">
        <f t="shared" ca="1" si="178"/>
        <v>0</v>
      </c>
      <c r="N141" s="1102">
        <f t="shared" ca="1" si="178"/>
        <v>0</v>
      </c>
      <c r="O141" s="1102">
        <f t="shared" ca="1" si="178"/>
        <v>0</v>
      </c>
      <c r="P141" s="1102">
        <f t="shared" ca="1" si="178"/>
        <v>0</v>
      </c>
      <c r="Q141" s="1102">
        <f t="shared" ca="1" si="178"/>
        <v>0</v>
      </c>
      <c r="R141" s="1102">
        <f t="shared" ca="1" si="178"/>
        <v>0</v>
      </c>
      <c r="S141" s="1102">
        <f t="shared" ca="1" si="178"/>
        <v>0</v>
      </c>
      <c r="T141" s="1102">
        <f t="shared" ca="1" si="178"/>
        <v>0</v>
      </c>
      <c r="U141" s="1102">
        <f t="shared" ca="1" si="178"/>
        <v>0</v>
      </c>
      <c r="V141" s="1102">
        <f t="shared" ca="1" si="178"/>
        <v>0</v>
      </c>
      <c r="W141" s="1102">
        <f t="shared" ca="1" si="178"/>
        <v>0</v>
      </c>
      <c r="X141" s="1102">
        <f t="shared" ca="1" si="178"/>
        <v>0</v>
      </c>
      <c r="Y141" s="1102">
        <f t="shared" ca="1" si="178"/>
        <v>0</v>
      </c>
      <c r="Z141" s="1102">
        <f t="shared" ca="1" si="178"/>
        <v>0</v>
      </c>
      <c r="AA141" s="1102">
        <f t="shared" ca="1" si="178"/>
        <v>0</v>
      </c>
      <c r="AB141" s="1102">
        <f t="shared" ca="1" si="178"/>
        <v>0</v>
      </c>
      <c r="AC141" s="1102">
        <f t="shared" ca="1" si="178"/>
        <v>0</v>
      </c>
      <c r="AD141" s="1102">
        <f t="shared" ca="1" si="178"/>
        <v>0</v>
      </c>
      <c r="AE141" s="1102">
        <f t="shared" ca="1" si="178"/>
        <v>0</v>
      </c>
      <c r="AF141" s="1102">
        <f t="shared" ca="1" si="178"/>
        <v>0</v>
      </c>
      <c r="AG141" s="1102">
        <f t="shared" ca="1" si="178"/>
        <v>0</v>
      </c>
      <c r="AH141" s="1102">
        <f t="shared" ca="1" si="178"/>
        <v>0</v>
      </c>
      <c r="AI141" s="1102">
        <f t="shared" ca="1" si="178"/>
        <v>0</v>
      </c>
      <c r="AJ141" s="1102">
        <f t="shared" ca="1" si="178"/>
        <v>0</v>
      </c>
      <c r="AK141" s="1102">
        <f t="shared" ca="1" si="178"/>
        <v>0</v>
      </c>
      <c r="AL141" s="1102">
        <f t="shared" ca="1" si="178"/>
        <v>0</v>
      </c>
      <c r="AM141" s="1102">
        <f t="shared" ca="1" si="178"/>
        <v>0</v>
      </c>
      <c r="AN141" s="1102">
        <f t="shared" ca="1" si="178"/>
        <v>0</v>
      </c>
      <c r="AO141" s="1102">
        <f t="shared" ca="1" si="178"/>
        <v>0</v>
      </c>
      <c r="AP141" s="1102">
        <f t="shared" ca="1" si="178"/>
        <v>0</v>
      </c>
      <c r="AQ141" s="1102">
        <f t="shared" ca="1" si="178"/>
        <v>0</v>
      </c>
      <c r="AR141" s="1102">
        <f t="shared" ca="1" si="178"/>
        <v>0</v>
      </c>
      <c r="AS141" s="1102">
        <f t="shared" ca="1" si="178"/>
        <v>0</v>
      </c>
      <c r="AT141" s="1102">
        <f t="shared" ca="1" si="178"/>
        <v>0</v>
      </c>
      <c r="AU141" s="1102">
        <f t="shared" ca="1" si="178"/>
        <v>0</v>
      </c>
      <c r="AV141" s="1102">
        <f t="shared" ca="1" si="178"/>
        <v>0</v>
      </c>
      <c r="AW141" s="1102">
        <f t="shared" ca="1" si="178"/>
        <v>0</v>
      </c>
      <c r="AX141" s="1102">
        <f t="shared" ca="1" si="178"/>
        <v>0</v>
      </c>
      <c r="AY141" s="1102">
        <f t="shared" ca="1" si="178"/>
        <v>0</v>
      </c>
      <c r="AZ141" s="1102">
        <f t="shared" ca="1" si="178"/>
        <v>0</v>
      </c>
      <c r="BA141" s="1102">
        <f t="shared" ca="1" si="178"/>
        <v>0</v>
      </c>
      <c r="BB141" s="1102">
        <f t="shared" ca="1" si="178"/>
        <v>0</v>
      </c>
      <c r="BC141" s="1102">
        <f t="shared" ca="1" si="178"/>
        <v>0</v>
      </c>
      <c r="BD141" s="1102">
        <f t="shared" ca="1" si="178"/>
        <v>0</v>
      </c>
      <c r="BE141" s="1102">
        <f t="shared" ca="1" si="178"/>
        <v>0</v>
      </c>
      <c r="BF141" s="1102">
        <f t="shared" ca="1" si="178"/>
        <v>0</v>
      </c>
      <c r="BG141" s="1102">
        <f t="shared" ca="1" si="178"/>
        <v>0</v>
      </c>
      <c r="BH141" s="1102">
        <f t="shared" ca="1" si="178"/>
        <v>0</v>
      </c>
      <c r="BI141" s="1102">
        <f t="shared" ca="1" si="178"/>
        <v>0</v>
      </c>
      <c r="BJ141" s="1102">
        <f t="shared" ca="1" si="178"/>
        <v>0</v>
      </c>
      <c r="BK141" s="1102">
        <f t="shared" ca="1" si="178"/>
        <v>0</v>
      </c>
      <c r="BL141" s="1102">
        <f t="shared" ca="1" si="178"/>
        <v>0</v>
      </c>
      <c r="BM141" s="1102">
        <f t="shared" ca="1" si="178"/>
        <v>0</v>
      </c>
      <c r="BN141" s="1102">
        <f t="shared" ca="1" si="178"/>
        <v>0</v>
      </c>
      <c r="BO141" s="1102">
        <f t="shared" ca="1" si="178"/>
        <v>0</v>
      </c>
      <c r="BP141" s="1102">
        <f t="shared" ca="1" si="178"/>
        <v>0</v>
      </c>
      <c r="BQ141" s="1102">
        <f t="shared" ca="1" si="178"/>
        <v>0</v>
      </c>
      <c r="BR141" s="1102">
        <f t="shared" ref="BR141:EC141" ca="1" si="179">+BR$138*((_WF_Tier1_GP-_WF_Tier1_GP)/_WF_Tier1_GP)</f>
        <v>0</v>
      </c>
      <c r="BS141" s="1102">
        <f t="shared" ca="1" si="179"/>
        <v>0</v>
      </c>
      <c r="BT141" s="1102">
        <f t="shared" ca="1" si="179"/>
        <v>0</v>
      </c>
      <c r="BU141" s="1102">
        <f t="shared" ca="1" si="179"/>
        <v>0</v>
      </c>
      <c r="BV141" s="1102">
        <f t="shared" ca="1" si="179"/>
        <v>0</v>
      </c>
      <c r="BW141" s="1102">
        <f t="shared" ca="1" si="179"/>
        <v>0</v>
      </c>
      <c r="BX141" s="1102">
        <f t="shared" ca="1" si="179"/>
        <v>0</v>
      </c>
      <c r="BY141" s="1102">
        <f t="shared" ca="1" si="179"/>
        <v>0</v>
      </c>
      <c r="BZ141" s="1102">
        <f t="shared" ca="1" si="179"/>
        <v>0</v>
      </c>
      <c r="CA141" s="1102">
        <f t="shared" ca="1" si="179"/>
        <v>0</v>
      </c>
      <c r="CB141" s="1102">
        <f t="shared" ca="1" si="179"/>
        <v>0</v>
      </c>
      <c r="CC141" s="1102">
        <f t="shared" ca="1" si="179"/>
        <v>0</v>
      </c>
      <c r="CD141" s="1102">
        <f t="shared" ca="1" si="179"/>
        <v>0</v>
      </c>
      <c r="CE141" s="1102">
        <f t="shared" ca="1" si="179"/>
        <v>0</v>
      </c>
      <c r="CF141" s="1102">
        <f t="shared" ca="1" si="179"/>
        <v>0</v>
      </c>
      <c r="CG141" s="1102">
        <f t="shared" ca="1" si="179"/>
        <v>0</v>
      </c>
      <c r="CH141" s="1102">
        <f t="shared" si="179"/>
        <v>0</v>
      </c>
      <c r="CI141" s="1102">
        <f t="shared" si="179"/>
        <v>0</v>
      </c>
      <c r="CJ141" s="1102">
        <f t="shared" si="179"/>
        <v>0</v>
      </c>
      <c r="CK141" s="1102">
        <f t="shared" si="179"/>
        <v>0</v>
      </c>
      <c r="CL141" s="1102">
        <f t="shared" si="179"/>
        <v>0</v>
      </c>
      <c r="CM141" s="1102">
        <f t="shared" si="179"/>
        <v>0</v>
      </c>
      <c r="CN141" s="1102">
        <f t="shared" si="179"/>
        <v>0</v>
      </c>
      <c r="CO141" s="1102">
        <f t="shared" si="179"/>
        <v>0</v>
      </c>
      <c r="CP141" s="1102">
        <f t="shared" si="179"/>
        <v>0</v>
      </c>
      <c r="CQ141" s="1102">
        <f t="shared" si="179"/>
        <v>0</v>
      </c>
      <c r="CR141" s="1102">
        <f t="shared" si="179"/>
        <v>0</v>
      </c>
      <c r="CS141" s="1102">
        <f t="shared" si="179"/>
        <v>0</v>
      </c>
      <c r="CT141" s="1102">
        <f t="shared" si="179"/>
        <v>0</v>
      </c>
      <c r="CU141" s="1102">
        <f t="shared" si="179"/>
        <v>0</v>
      </c>
      <c r="CV141" s="1102">
        <f t="shared" si="179"/>
        <v>0</v>
      </c>
      <c r="CW141" s="1102">
        <f t="shared" si="179"/>
        <v>0</v>
      </c>
      <c r="CX141" s="1102">
        <f t="shared" si="179"/>
        <v>0</v>
      </c>
      <c r="CY141" s="1102">
        <f t="shared" si="179"/>
        <v>0</v>
      </c>
      <c r="CZ141" s="1102">
        <f t="shared" si="179"/>
        <v>0</v>
      </c>
      <c r="DA141" s="1102">
        <f t="shared" si="179"/>
        <v>0</v>
      </c>
      <c r="DB141" s="1102">
        <f t="shared" si="179"/>
        <v>0</v>
      </c>
      <c r="DC141" s="1102">
        <f t="shared" si="179"/>
        <v>0</v>
      </c>
      <c r="DD141" s="1102">
        <f t="shared" si="179"/>
        <v>0</v>
      </c>
      <c r="DE141" s="1102">
        <f t="shared" si="179"/>
        <v>0</v>
      </c>
      <c r="DF141" s="1102">
        <f t="shared" si="179"/>
        <v>0</v>
      </c>
      <c r="DG141" s="1102">
        <f t="shared" si="179"/>
        <v>0</v>
      </c>
      <c r="DH141" s="1102">
        <f t="shared" si="179"/>
        <v>0</v>
      </c>
      <c r="DI141" s="1102">
        <f t="shared" si="179"/>
        <v>0</v>
      </c>
      <c r="DJ141" s="1102">
        <f t="shared" si="179"/>
        <v>0</v>
      </c>
      <c r="DK141" s="1102">
        <f t="shared" si="179"/>
        <v>0</v>
      </c>
      <c r="DL141" s="1102">
        <f t="shared" si="179"/>
        <v>0</v>
      </c>
      <c r="DM141" s="1102">
        <f t="shared" si="179"/>
        <v>0</v>
      </c>
      <c r="DN141" s="1102">
        <f t="shared" si="179"/>
        <v>0</v>
      </c>
      <c r="DO141" s="1102">
        <f t="shared" si="179"/>
        <v>0</v>
      </c>
      <c r="DP141" s="1102">
        <f t="shared" si="179"/>
        <v>0</v>
      </c>
      <c r="DQ141" s="1102">
        <f t="shared" si="179"/>
        <v>0</v>
      </c>
      <c r="DR141" s="1102">
        <f t="shared" si="179"/>
        <v>0</v>
      </c>
      <c r="DS141" s="1102">
        <f t="shared" si="179"/>
        <v>0</v>
      </c>
      <c r="DT141" s="1102">
        <f t="shared" si="179"/>
        <v>0</v>
      </c>
      <c r="DU141" s="1102">
        <f t="shared" si="179"/>
        <v>0</v>
      </c>
      <c r="DV141" s="1102">
        <f t="shared" si="179"/>
        <v>0</v>
      </c>
      <c r="DW141" s="1102">
        <f t="shared" si="179"/>
        <v>0</v>
      </c>
      <c r="DX141" s="1102">
        <f t="shared" si="179"/>
        <v>0</v>
      </c>
      <c r="DY141" s="1102">
        <f t="shared" si="179"/>
        <v>0</v>
      </c>
      <c r="DZ141" s="1102">
        <f t="shared" si="179"/>
        <v>0</v>
      </c>
      <c r="EA141" s="1102">
        <f t="shared" si="179"/>
        <v>0</v>
      </c>
      <c r="EB141" s="1102">
        <f t="shared" si="179"/>
        <v>0</v>
      </c>
      <c r="EC141" s="1102">
        <f t="shared" si="179"/>
        <v>0</v>
      </c>
      <c r="ED141" s="1102">
        <f t="shared" ref="ED141:GO141" si="180">+ED$138*((_WF_Tier1_GP-_WF_Tier1_GP)/_WF_Tier1_GP)</f>
        <v>0</v>
      </c>
      <c r="EE141" s="1102">
        <f t="shared" si="180"/>
        <v>0</v>
      </c>
      <c r="EF141" s="1102">
        <f t="shared" si="180"/>
        <v>0</v>
      </c>
      <c r="EG141" s="1102">
        <f t="shared" si="180"/>
        <v>0</v>
      </c>
      <c r="EH141" s="1102">
        <f t="shared" si="180"/>
        <v>0</v>
      </c>
      <c r="EI141" s="1102">
        <f t="shared" si="180"/>
        <v>0</v>
      </c>
      <c r="EJ141" s="1102">
        <f t="shared" si="180"/>
        <v>0</v>
      </c>
      <c r="EK141" s="1102">
        <f t="shared" si="180"/>
        <v>0</v>
      </c>
      <c r="EL141" s="1102">
        <f t="shared" si="180"/>
        <v>0</v>
      </c>
      <c r="EM141" s="1102">
        <f t="shared" si="180"/>
        <v>0</v>
      </c>
      <c r="EN141" s="1102">
        <f t="shared" si="180"/>
        <v>0</v>
      </c>
      <c r="EO141" s="1102">
        <f t="shared" si="180"/>
        <v>0</v>
      </c>
      <c r="EP141" s="1102">
        <f t="shared" si="180"/>
        <v>0</v>
      </c>
      <c r="EQ141" s="1102">
        <f t="shared" si="180"/>
        <v>0</v>
      </c>
      <c r="ER141" s="1102">
        <f t="shared" si="180"/>
        <v>0</v>
      </c>
      <c r="ES141" s="1102">
        <f t="shared" si="180"/>
        <v>0</v>
      </c>
      <c r="ET141" s="1102">
        <f t="shared" si="180"/>
        <v>0</v>
      </c>
      <c r="EU141" s="1102">
        <f t="shared" si="180"/>
        <v>0</v>
      </c>
      <c r="EV141" s="1102">
        <f t="shared" si="180"/>
        <v>0</v>
      </c>
      <c r="EW141" s="1102">
        <f t="shared" si="180"/>
        <v>0</v>
      </c>
      <c r="EX141" s="1102">
        <f t="shared" si="180"/>
        <v>0</v>
      </c>
      <c r="EY141" s="1102">
        <f t="shared" si="180"/>
        <v>0</v>
      </c>
      <c r="EZ141" s="1102">
        <f t="shared" si="180"/>
        <v>0</v>
      </c>
      <c r="FA141" s="1102">
        <f t="shared" si="180"/>
        <v>0</v>
      </c>
      <c r="FB141" s="1102">
        <f t="shared" si="180"/>
        <v>0</v>
      </c>
      <c r="FC141" s="1102">
        <f t="shared" si="180"/>
        <v>0</v>
      </c>
      <c r="FD141" s="1102">
        <f t="shared" si="180"/>
        <v>0</v>
      </c>
      <c r="FE141" s="1102">
        <f t="shared" si="180"/>
        <v>0</v>
      </c>
      <c r="FF141" s="1102">
        <f t="shared" si="180"/>
        <v>0</v>
      </c>
      <c r="FG141" s="1102">
        <f t="shared" si="180"/>
        <v>0</v>
      </c>
      <c r="FH141" s="1102">
        <f t="shared" si="180"/>
        <v>0</v>
      </c>
      <c r="FI141" s="1102">
        <f t="shared" si="180"/>
        <v>0</v>
      </c>
      <c r="FJ141" s="1102">
        <f t="shared" si="180"/>
        <v>0</v>
      </c>
      <c r="FK141" s="1102">
        <f t="shared" si="180"/>
        <v>0</v>
      </c>
      <c r="FL141" s="1102">
        <f t="shared" si="180"/>
        <v>0</v>
      </c>
      <c r="FM141" s="1102">
        <f t="shared" si="180"/>
        <v>0</v>
      </c>
      <c r="FN141" s="1102">
        <f t="shared" si="180"/>
        <v>0</v>
      </c>
      <c r="FO141" s="1102">
        <f t="shared" si="180"/>
        <v>0</v>
      </c>
      <c r="FP141" s="1102">
        <f t="shared" si="180"/>
        <v>0</v>
      </c>
      <c r="FQ141" s="1102">
        <f t="shared" si="180"/>
        <v>0</v>
      </c>
      <c r="FR141" s="1102">
        <f t="shared" si="180"/>
        <v>0</v>
      </c>
      <c r="FS141" s="1102">
        <f t="shared" si="180"/>
        <v>0</v>
      </c>
      <c r="FT141" s="1102">
        <f t="shared" si="180"/>
        <v>0</v>
      </c>
      <c r="FU141" s="1102">
        <f t="shared" si="180"/>
        <v>0</v>
      </c>
      <c r="FV141" s="1102">
        <f t="shared" si="180"/>
        <v>0</v>
      </c>
      <c r="FW141" s="1102">
        <f t="shared" si="180"/>
        <v>0</v>
      </c>
      <c r="FX141" s="1102">
        <f t="shared" si="180"/>
        <v>0</v>
      </c>
      <c r="FY141" s="1102">
        <f t="shared" si="180"/>
        <v>0</v>
      </c>
      <c r="FZ141" s="1102">
        <f t="shared" si="180"/>
        <v>0</v>
      </c>
      <c r="GA141" s="1102">
        <f t="shared" si="180"/>
        <v>0</v>
      </c>
      <c r="GB141" s="1102">
        <f t="shared" si="180"/>
        <v>0</v>
      </c>
      <c r="GC141" s="1102">
        <f t="shared" si="180"/>
        <v>0</v>
      </c>
      <c r="GD141" s="1102">
        <f t="shared" si="180"/>
        <v>0</v>
      </c>
      <c r="GE141" s="1102">
        <f t="shared" si="180"/>
        <v>0</v>
      </c>
      <c r="GF141" s="1102">
        <f t="shared" si="180"/>
        <v>0</v>
      </c>
      <c r="GG141" s="1102">
        <f t="shared" si="180"/>
        <v>0</v>
      </c>
      <c r="GH141" s="1102">
        <f t="shared" si="180"/>
        <v>0</v>
      </c>
      <c r="GI141" s="1102">
        <f t="shared" si="180"/>
        <v>0</v>
      </c>
      <c r="GJ141" s="1102">
        <f t="shared" si="180"/>
        <v>0</v>
      </c>
      <c r="GK141" s="1102">
        <f t="shared" si="180"/>
        <v>0</v>
      </c>
      <c r="GL141" s="1102">
        <f t="shared" si="180"/>
        <v>0</v>
      </c>
      <c r="GM141" s="1102">
        <f t="shared" si="180"/>
        <v>0</v>
      </c>
      <c r="GN141" s="1102">
        <f t="shared" si="180"/>
        <v>0</v>
      </c>
      <c r="GO141" s="1102">
        <f t="shared" si="180"/>
        <v>0</v>
      </c>
      <c r="GP141" s="1102">
        <f t="shared" ref="GP141:IL141" si="181">+GP$138*((_WF_Tier1_GP-_WF_Tier1_GP)/_WF_Tier1_GP)</f>
        <v>0</v>
      </c>
      <c r="GQ141" s="1102">
        <f t="shared" si="181"/>
        <v>0</v>
      </c>
      <c r="GR141" s="1102">
        <f t="shared" si="181"/>
        <v>0</v>
      </c>
      <c r="GS141" s="1102">
        <f t="shared" si="181"/>
        <v>0</v>
      </c>
      <c r="GT141" s="1102">
        <f t="shared" si="181"/>
        <v>0</v>
      </c>
      <c r="GU141" s="1102">
        <f t="shared" si="181"/>
        <v>0</v>
      </c>
      <c r="GV141" s="1102">
        <f t="shared" si="181"/>
        <v>0</v>
      </c>
      <c r="GW141" s="1102">
        <f t="shared" si="181"/>
        <v>0</v>
      </c>
      <c r="GX141" s="1102">
        <f t="shared" si="181"/>
        <v>0</v>
      </c>
      <c r="GY141" s="1102">
        <f t="shared" si="181"/>
        <v>0</v>
      </c>
      <c r="GZ141" s="1102">
        <f t="shared" si="181"/>
        <v>0</v>
      </c>
      <c r="HA141" s="1102">
        <f t="shared" si="181"/>
        <v>0</v>
      </c>
      <c r="HB141" s="1102">
        <f t="shared" si="181"/>
        <v>0</v>
      </c>
      <c r="HC141" s="1102">
        <f t="shared" si="181"/>
        <v>0</v>
      </c>
      <c r="HD141" s="1102">
        <f t="shared" si="181"/>
        <v>0</v>
      </c>
      <c r="HE141" s="1102">
        <f t="shared" si="181"/>
        <v>0</v>
      </c>
      <c r="HF141" s="1102">
        <f t="shared" si="181"/>
        <v>0</v>
      </c>
      <c r="HG141" s="1102">
        <f t="shared" si="181"/>
        <v>0</v>
      </c>
      <c r="HH141" s="1102">
        <f t="shared" si="181"/>
        <v>0</v>
      </c>
      <c r="HI141" s="1102">
        <f t="shared" si="181"/>
        <v>0</v>
      </c>
      <c r="HJ141" s="1102">
        <f t="shared" si="181"/>
        <v>0</v>
      </c>
      <c r="HK141" s="1102">
        <f t="shared" si="181"/>
        <v>0</v>
      </c>
      <c r="HL141" s="1102">
        <f t="shared" si="181"/>
        <v>0</v>
      </c>
      <c r="HM141" s="1102">
        <f t="shared" si="181"/>
        <v>0</v>
      </c>
      <c r="HN141" s="1102">
        <f t="shared" si="181"/>
        <v>0</v>
      </c>
      <c r="HO141" s="1102">
        <f t="shared" si="181"/>
        <v>0</v>
      </c>
      <c r="HP141" s="1102">
        <f t="shared" si="181"/>
        <v>0</v>
      </c>
      <c r="HQ141" s="1102">
        <f t="shared" si="181"/>
        <v>0</v>
      </c>
      <c r="HR141" s="1102">
        <f t="shared" si="181"/>
        <v>0</v>
      </c>
      <c r="HS141" s="1102">
        <f t="shared" si="181"/>
        <v>0</v>
      </c>
      <c r="HT141" s="1102">
        <f t="shared" si="181"/>
        <v>0</v>
      </c>
      <c r="HU141" s="1102">
        <f t="shared" si="181"/>
        <v>0</v>
      </c>
      <c r="HV141" s="1102">
        <f t="shared" si="181"/>
        <v>0</v>
      </c>
      <c r="HW141" s="1102">
        <f t="shared" si="181"/>
        <v>0</v>
      </c>
      <c r="HX141" s="1102">
        <f t="shared" si="181"/>
        <v>0</v>
      </c>
      <c r="HY141" s="1102">
        <f t="shared" si="181"/>
        <v>0</v>
      </c>
      <c r="HZ141" s="1102">
        <f t="shared" si="181"/>
        <v>0</v>
      </c>
      <c r="IA141" s="1102">
        <f t="shared" si="181"/>
        <v>0</v>
      </c>
      <c r="IB141" s="1102">
        <f t="shared" si="181"/>
        <v>0</v>
      </c>
      <c r="IC141" s="1102">
        <f t="shared" si="181"/>
        <v>0</v>
      </c>
      <c r="ID141" s="1102">
        <f t="shared" si="181"/>
        <v>0</v>
      </c>
      <c r="IE141" s="1102">
        <f t="shared" si="181"/>
        <v>0</v>
      </c>
      <c r="IF141" s="1102">
        <f t="shared" si="181"/>
        <v>0</v>
      </c>
      <c r="IG141" s="1102">
        <f t="shared" si="181"/>
        <v>0</v>
      </c>
      <c r="IH141" s="1102">
        <f t="shared" si="181"/>
        <v>0</v>
      </c>
      <c r="II141" s="1102">
        <f t="shared" si="181"/>
        <v>0</v>
      </c>
      <c r="IJ141" s="1102">
        <f t="shared" si="181"/>
        <v>0</v>
      </c>
      <c r="IK141" s="1102">
        <f t="shared" si="181"/>
        <v>0</v>
      </c>
      <c r="IL141" s="1102">
        <f t="shared" si="181"/>
        <v>0</v>
      </c>
    </row>
    <row r="142" spans="1:247" s="817" customFormat="1">
      <c r="D142" s="818"/>
    </row>
    <row r="143" spans="1:247" s="618" customFormat="1">
      <c r="B143" s="618" t="s">
        <v>722</v>
      </c>
      <c r="D143" s="619"/>
      <c r="E143" s="618">
        <f ca="1">SUM(G143:IL143)</f>
        <v>147239831.59487632</v>
      </c>
      <c r="F143" s="814">
        <f t="shared" ref="F143:BR143" si="182">+F$117-SUM(F$137:F$138)</f>
        <v>0</v>
      </c>
      <c r="G143" s="814">
        <f t="shared" ca="1" si="182"/>
        <v>0</v>
      </c>
      <c r="H143" s="815">
        <f t="shared" ca="1" si="182"/>
        <v>0</v>
      </c>
      <c r="I143" s="815">
        <f t="shared" ca="1" si="182"/>
        <v>0</v>
      </c>
      <c r="J143" s="815">
        <f t="shared" ca="1" si="182"/>
        <v>0</v>
      </c>
      <c r="K143" s="815">
        <f t="shared" ca="1" si="182"/>
        <v>0</v>
      </c>
      <c r="L143" s="815">
        <f t="shared" ref="L143:R143" ca="1" si="183">+L$117-SUM(L$137:L$138)</f>
        <v>0</v>
      </c>
      <c r="M143" s="815">
        <f t="shared" ca="1" si="183"/>
        <v>0</v>
      </c>
      <c r="N143" s="815">
        <f t="shared" ca="1" si="183"/>
        <v>0</v>
      </c>
      <c r="O143" s="815">
        <f t="shared" ca="1" si="183"/>
        <v>0</v>
      </c>
      <c r="P143" s="815">
        <f t="shared" ca="1" si="183"/>
        <v>0</v>
      </c>
      <c r="Q143" s="815">
        <f t="shared" ca="1" si="183"/>
        <v>0</v>
      </c>
      <c r="R143" s="815">
        <f t="shared" ca="1" si="183"/>
        <v>0</v>
      </c>
      <c r="S143" s="815">
        <f t="shared" ca="1" si="182"/>
        <v>0</v>
      </c>
      <c r="T143" s="815">
        <f t="shared" ca="1" si="182"/>
        <v>0</v>
      </c>
      <c r="U143" s="815">
        <f t="shared" ca="1" si="182"/>
        <v>0</v>
      </c>
      <c r="V143" s="815">
        <f t="shared" ca="1" si="182"/>
        <v>0</v>
      </c>
      <c r="W143" s="815">
        <f t="shared" ca="1" si="182"/>
        <v>0</v>
      </c>
      <c r="X143" s="815">
        <f t="shared" ca="1" si="182"/>
        <v>0</v>
      </c>
      <c r="Y143" s="815">
        <f t="shared" ca="1" si="182"/>
        <v>0</v>
      </c>
      <c r="Z143" s="815">
        <f t="shared" ca="1" si="182"/>
        <v>0</v>
      </c>
      <c r="AA143" s="815">
        <f t="shared" ca="1" si="182"/>
        <v>0</v>
      </c>
      <c r="AB143" s="815">
        <f t="shared" ca="1" si="182"/>
        <v>0</v>
      </c>
      <c r="AC143" s="815">
        <f t="shared" ca="1" si="182"/>
        <v>0</v>
      </c>
      <c r="AD143" s="815">
        <f t="shared" ca="1" si="182"/>
        <v>0</v>
      </c>
      <c r="AE143" s="815">
        <f t="shared" ca="1" si="182"/>
        <v>0</v>
      </c>
      <c r="AF143" s="815">
        <f t="shared" ca="1" si="182"/>
        <v>0</v>
      </c>
      <c r="AG143" s="815">
        <f t="shared" ca="1" si="182"/>
        <v>0</v>
      </c>
      <c r="AH143" s="815">
        <f t="shared" ca="1" si="182"/>
        <v>0</v>
      </c>
      <c r="AI143" s="815">
        <f t="shared" ca="1" si="182"/>
        <v>0</v>
      </c>
      <c r="AJ143" s="815">
        <f t="shared" ca="1" si="182"/>
        <v>0</v>
      </c>
      <c r="AK143" s="815">
        <f t="shared" ca="1" si="182"/>
        <v>0</v>
      </c>
      <c r="AL143" s="815">
        <f t="shared" ca="1" si="182"/>
        <v>0</v>
      </c>
      <c r="AM143" s="815">
        <f t="shared" ca="1" si="182"/>
        <v>0</v>
      </c>
      <c r="AN143" s="815">
        <f t="shared" ca="1" si="182"/>
        <v>0</v>
      </c>
      <c r="AO143" s="815">
        <f t="shared" ca="1" si="182"/>
        <v>0</v>
      </c>
      <c r="AP143" s="815">
        <f t="shared" ca="1" si="182"/>
        <v>0</v>
      </c>
      <c r="AQ143" s="815">
        <f t="shared" ca="1" si="182"/>
        <v>0</v>
      </c>
      <c r="AR143" s="815">
        <f t="shared" ca="1" si="182"/>
        <v>0</v>
      </c>
      <c r="AS143" s="815">
        <f t="shared" ca="1" si="182"/>
        <v>0</v>
      </c>
      <c r="AT143" s="815">
        <f t="shared" ca="1" si="182"/>
        <v>0</v>
      </c>
      <c r="AU143" s="815">
        <f t="shared" ca="1" si="182"/>
        <v>0</v>
      </c>
      <c r="AV143" s="815">
        <f t="shared" ca="1" si="182"/>
        <v>0</v>
      </c>
      <c r="AW143" s="815">
        <f t="shared" ca="1" si="182"/>
        <v>0</v>
      </c>
      <c r="AX143" s="815">
        <f t="shared" ca="1" si="182"/>
        <v>0</v>
      </c>
      <c r="AY143" s="815">
        <f t="shared" ca="1" si="182"/>
        <v>0</v>
      </c>
      <c r="AZ143" s="815">
        <f t="shared" ca="1" si="182"/>
        <v>0</v>
      </c>
      <c r="BA143" s="815">
        <f t="shared" ca="1" si="182"/>
        <v>0</v>
      </c>
      <c r="BB143" s="815">
        <f t="shared" ca="1" si="182"/>
        <v>0</v>
      </c>
      <c r="BC143" s="815">
        <f t="shared" ca="1" si="182"/>
        <v>0</v>
      </c>
      <c r="BD143" s="815">
        <f t="shared" ca="1" si="182"/>
        <v>0</v>
      </c>
      <c r="BE143" s="815">
        <f t="shared" ca="1" si="182"/>
        <v>0</v>
      </c>
      <c r="BF143" s="815">
        <f t="shared" ca="1" si="182"/>
        <v>0</v>
      </c>
      <c r="BG143" s="815">
        <f t="shared" ca="1" si="182"/>
        <v>0</v>
      </c>
      <c r="BH143" s="815">
        <f t="shared" ca="1" si="182"/>
        <v>0</v>
      </c>
      <c r="BI143" s="815">
        <f t="shared" ca="1" si="182"/>
        <v>0</v>
      </c>
      <c r="BJ143" s="815">
        <f t="shared" ca="1" si="182"/>
        <v>0</v>
      </c>
      <c r="BK143" s="815">
        <f t="shared" ca="1" si="182"/>
        <v>0</v>
      </c>
      <c r="BL143" s="815">
        <f t="shared" ca="1" si="182"/>
        <v>0</v>
      </c>
      <c r="BM143" s="815">
        <f t="shared" ca="1" si="182"/>
        <v>0</v>
      </c>
      <c r="BN143" s="815">
        <f t="shared" ca="1" si="182"/>
        <v>0</v>
      </c>
      <c r="BO143" s="815">
        <f t="shared" ca="1" si="182"/>
        <v>0</v>
      </c>
      <c r="BP143" s="815">
        <f t="shared" ca="1" si="182"/>
        <v>0</v>
      </c>
      <c r="BQ143" s="815">
        <f t="shared" ca="1" si="182"/>
        <v>0</v>
      </c>
      <c r="BR143" s="815">
        <f t="shared" ca="1" si="182"/>
        <v>0</v>
      </c>
      <c r="BS143" s="815">
        <f t="shared" ref="BS143:ED143" ca="1" si="184">+BS$117-SUM(BS$137:BS$138)</f>
        <v>0</v>
      </c>
      <c r="BT143" s="815">
        <f t="shared" ca="1" si="184"/>
        <v>0</v>
      </c>
      <c r="BU143" s="815">
        <f t="shared" ca="1" si="184"/>
        <v>0</v>
      </c>
      <c r="BV143" s="815">
        <f t="shared" ca="1" si="184"/>
        <v>0</v>
      </c>
      <c r="BW143" s="815">
        <f t="shared" ca="1" si="184"/>
        <v>0</v>
      </c>
      <c r="BX143" s="815">
        <f t="shared" ca="1" si="184"/>
        <v>0</v>
      </c>
      <c r="BY143" s="815">
        <f t="shared" ca="1" si="184"/>
        <v>0</v>
      </c>
      <c r="BZ143" s="815">
        <f t="shared" ca="1" si="184"/>
        <v>0</v>
      </c>
      <c r="CA143" s="815">
        <f t="shared" ca="1" si="184"/>
        <v>0</v>
      </c>
      <c r="CB143" s="815">
        <f t="shared" ca="1" si="184"/>
        <v>0</v>
      </c>
      <c r="CC143" s="815">
        <f t="shared" ca="1" si="184"/>
        <v>0</v>
      </c>
      <c r="CD143" s="815">
        <f t="shared" ca="1" si="184"/>
        <v>0</v>
      </c>
      <c r="CE143" s="815">
        <f t="shared" ca="1" si="184"/>
        <v>0</v>
      </c>
      <c r="CF143" s="815">
        <f t="shared" ca="1" si="184"/>
        <v>0</v>
      </c>
      <c r="CG143" s="815">
        <f t="shared" ca="1" si="184"/>
        <v>147239831.59487632</v>
      </c>
      <c r="CH143" s="815">
        <f t="shared" si="184"/>
        <v>0</v>
      </c>
      <c r="CI143" s="815">
        <f t="shared" si="184"/>
        <v>0</v>
      </c>
      <c r="CJ143" s="815">
        <f t="shared" si="184"/>
        <v>0</v>
      </c>
      <c r="CK143" s="815">
        <f t="shared" si="184"/>
        <v>0</v>
      </c>
      <c r="CL143" s="815">
        <f t="shared" si="184"/>
        <v>0</v>
      </c>
      <c r="CM143" s="815">
        <f t="shared" si="184"/>
        <v>0</v>
      </c>
      <c r="CN143" s="815">
        <f t="shared" si="184"/>
        <v>0</v>
      </c>
      <c r="CO143" s="815">
        <f t="shared" si="184"/>
        <v>0</v>
      </c>
      <c r="CP143" s="815">
        <f t="shared" si="184"/>
        <v>0</v>
      </c>
      <c r="CQ143" s="815">
        <f t="shared" si="184"/>
        <v>0</v>
      </c>
      <c r="CR143" s="815">
        <f t="shared" si="184"/>
        <v>0</v>
      </c>
      <c r="CS143" s="815">
        <f t="shared" si="184"/>
        <v>0</v>
      </c>
      <c r="CT143" s="815">
        <f t="shared" si="184"/>
        <v>0</v>
      </c>
      <c r="CU143" s="815">
        <f t="shared" si="184"/>
        <v>0</v>
      </c>
      <c r="CV143" s="815">
        <f t="shared" si="184"/>
        <v>0</v>
      </c>
      <c r="CW143" s="815">
        <f t="shared" si="184"/>
        <v>0</v>
      </c>
      <c r="CX143" s="815">
        <f t="shared" si="184"/>
        <v>0</v>
      </c>
      <c r="CY143" s="815">
        <f t="shared" si="184"/>
        <v>0</v>
      </c>
      <c r="CZ143" s="815">
        <f t="shared" si="184"/>
        <v>0</v>
      </c>
      <c r="DA143" s="815">
        <f t="shared" si="184"/>
        <v>0</v>
      </c>
      <c r="DB143" s="815">
        <f t="shared" si="184"/>
        <v>0</v>
      </c>
      <c r="DC143" s="815">
        <f t="shared" si="184"/>
        <v>0</v>
      </c>
      <c r="DD143" s="815">
        <f t="shared" si="184"/>
        <v>0</v>
      </c>
      <c r="DE143" s="815">
        <f t="shared" si="184"/>
        <v>0</v>
      </c>
      <c r="DF143" s="815">
        <f t="shared" si="184"/>
        <v>0</v>
      </c>
      <c r="DG143" s="815">
        <f t="shared" si="184"/>
        <v>0</v>
      </c>
      <c r="DH143" s="815">
        <f t="shared" si="184"/>
        <v>0</v>
      </c>
      <c r="DI143" s="815">
        <f t="shared" si="184"/>
        <v>0</v>
      </c>
      <c r="DJ143" s="815">
        <f t="shared" si="184"/>
        <v>0</v>
      </c>
      <c r="DK143" s="815">
        <f t="shared" si="184"/>
        <v>0</v>
      </c>
      <c r="DL143" s="815">
        <f t="shared" si="184"/>
        <v>0</v>
      </c>
      <c r="DM143" s="815">
        <f t="shared" si="184"/>
        <v>0</v>
      </c>
      <c r="DN143" s="815">
        <f t="shared" si="184"/>
        <v>0</v>
      </c>
      <c r="DO143" s="815">
        <f t="shared" si="184"/>
        <v>0</v>
      </c>
      <c r="DP143" s="815">
        <f t="shared" si="184"/>
        <v>0</v>
      </c>
      <c r="DQ143" s="815">
        <f t="shared" si="184"/>
        <v>0</v>
      </c>
      <c r="DR143" s="815">
        <f t="shared" si="184"/>
        <v>0</v>
      </c>
      <c r="DS143" s="815">
        <f t="shared" si="184"/>
        <v>0</v>
      </c>
      <c r="DT143" s="815">
        <f t="shared" si="184"/>
        <v>0</v>
      </c>
      <c r="DU143" s="815">
        <f t="shared" si="184"/>
        <v>0</v>
      </c>
      <c r="DV143" s="815">
        <f t="shared" si="184"/>
        <v>0</v>
      </c>
      <c r="DW143" s="815">
        <f t="shared" si="184"/>
        <v>0</v>
      </c>
      <c r="DX143" s="815">
        <f t="shared" si="184"/>
        <v>0</v>
      </c>
      <c r="DY143" s="815">
        <f t="shared" si="184"/>
        <v>0</v>
      </c>
      <c r="DZ143" s="815">
        <f t="shared" si="184"/>
        <v>0</v>
      </c>
      <c r="EA143" s="815">
        <f t="shared" si="184"/>
        <v>0</v>
      </c>
      <c r="EB143" s="815">
        <f t="shared" si="184"/>
        <v>0</v>
      </c>
      <c r="EC143" s="815">
        <f t="shared" si="184"/>
        <v>0</v>
      </c>
      <c r="ED143" s="815">
        <f t="shared" si="184"/>
        <v>0</v>
      </c>
      <c r="EE143" s="815">
        <f t="shared" ref="EE143:GP143" si="185">+EE$117-SUM(EE$137:EE$138)</f>
        <v>0</v>
      </c>
      <c r="EF143" s="815">
        <f t="shared" si="185"/>
        <v>0</v>
      </c>
      <c r="EG143" s="815">
        <f t="shared" si="185"/>
        <v>0</v>
      </c>
      <c r="EH143" s="815">
        <f t="shared" si="185"/>
        <v>0</v>
      </c>
      <c r="EI143" s="815">
        <f t="shared" si="185"/>
        <v>0</v>
      </c>
      <c r="EJ143" s="815">
        <f t="shared" si="185"/>
        <v>0</v>
      </c>
      <c r="EK143" s="815">
        <f t="shared" si="185"/>
        <v>0</v>
      </c>
      <c r="EL143" s="815">
        <f t="shared" si="185"/>
        <v>0</v>
      </c>
      <c r="EM143" s="815">
        <f t="shared" si="185"/>
        <v>0</v>
      </c>
      <c r="EN143" s="815">
        <f t="shared" si="185"/>
        <v>0</v>
      </c>
      <c r="EO143" s="815">
        <f t="shared" si="185"/>
        <v>0</v>
      </c>
      <c r="EP143" s="815">
        <f t="shared" si="185"/>
        <v>0</v>
      </c>
      <c r="EQ143" s="815">
        <f t="shared" si="185"/>
        <v>0</v>
      </c>
      <c r="ER143" s="815">
        <f t="shared" si="185"/>
        <v>0</v>
      </c>
      <c r="ES143" s="815">
        <f t="shared" si="185"/>
        <v>0</v>
      </c>
      <c r="ET143" s="815">
        <f t="shared" si="185"/>
        <v>0</v>
      </c>
      <c r="EU143" s="815">
        <f t="shared" si="185"/>
        <v>0</v>
      </c>
      <c r="EV143" s="815">
        <f t="shared" si="185"/>
        <v>0</v>
      </c>
      <c r="EW143" s="815">
        <f t="shared" si="185"/>
        <v>0</v>
      </c>
      <c r="EX143" s="815">
        <f t="shared" si="185"/>
        <v>0</v>
      </c>
      <c r="EY143" s="815">
        <f t="shared" si="185"/>
        <v>0</v>
      </c>
      <c r="EZ143" s="815">
        <f t="shared" si="185"/>
        <v>0</v>
      </c>
      <c r="FA143" s="815">
        <f t="shared" si="185"/>
        <v>0</v>
      </c>
      <c r="FB143" s="815">
        <f t="shared" si="185"/>
        <v>0</v>
      </c>
      <c r="FC143" s="815">
        <f t="shared" si="185"/>
        <v>0</v>
      </c>
      <c r="FD143" s="815">
        <f t="shared" si="185"/>
        <v>0</v>
      </c>
      <c r="FE143" s="815">
        <f t="shared" si="185"/>
        <v>0</v>
      </c>
      <c r="FF143" s="815">
        <f t="shared" si="185"/>
        <v>0</v>
      </c>
      <c r="FG143" s="815">
        <f t="shared" si="185"/>
        <v>0</v>
      </c>
      <c r="FH143" s="815">
        <f t="shared" si="185"/>
        <v>0</v>
      </c>
      <c r="FI143" s="815">
        <f t="shared" si="185"/>
        <v>0</v>
      </c>
      <c r="FJ143" s="815">
        <f t="shared" si="185"/>
        <v>0</v>
      </c>
      <c r="FK143" s="815">
        <f t="shared" si="185"/>
        <v>0</v>
      </c>
      <c r="FL143" s="815">
        <f t="shared" si="185"/>
        <v>0</v>
      </c>
      <c r="FM143" s="815">
        <f t="shared" si="185"/>
        <v>0</v>
      </c>
      <c r="FN143" s="815">
        <f t="shared" si="185"/>
        <v>0</v>
      </c>
      <c r="FO143" s="815">
        <f t="shared" si="185"/>
        <v>0</v>
      </c>
      <c r="FP143" s="815">
        <f t="shared" si="185"/>
        <v>0</v>
      </c>
      <c r="FQ143" s="815">
        <f t="shared" si="185"/>
        <v>0</v>
      </c>
      <c r="FR143" s="815">
        <f t="shared" si="185"/>
        <v>0</v>
      </c>
      <c r="FS143" s="815">
        <f t="shared" si="185"/>
        <v>0</v>
      </c>
      <c r="FT143" s="815">
        <f t="shared" si="185"/>
        <v>0</v>
      </c>
      <c r="FU143" s="815">
        <f t="shared" si="185"/>
        <v>0</v>
      </c>
      <c r="FV143" s="815">
        <f t="shared" si="185"/>
        <v>0</v>
      </c>
      <c r="FW143" s="815">
        <f t="shared" si="185"/>
        <v>0</v>
      </c>
      <c r="FX143" s="815">
        <f t="shared" si="185"/>
        <v>0</v>
      </c>
      <c r="FY143" s="815">
        <f t="shared" si="185"/>
        <v>0</v>
      </c>
      <c r="FZ143" s="815">
        <f t="shared" si="185"/>
        <v>0</v>
      </c>
      <c r="GA143" s="815">
        <f t="shared" si="185"/>
        <v>0</v>
      </c>
      <c r="GB143" s="815">
        <f t="shared" si="185"/>
        <v>0</v>
      </c>
      <c r="GC143" s="815">
        <f t="shared" si="185"/>
        <v>0</v>
      </c>
      <c r="GD143" s="815">
        <f t="shared" si="185"/>
        <v>0</v>
      </c>
      <c r="GE143" s="815">
        <f t="shared" si="185"/>
        <v>0</v>
      </c>
      <c r="GF143" s="815">
        <f t="shared" si="185"/>
        <v>0</v>
      </c>
      <c r="GG143" s="815">
        <f t="shared" si="185"/>
        <v>0</v>
      </c>
      <c r="GH143" s="815">
        <f t="shared" si="185"/>
        <v>0</v>
      </c>
      <c r="GI143" s="815">
        <f t="shared" si="185"/>
        <v>0</v>
      </c>
      <c r="GJ143" s="815">
        <f t="shared" si="185"/>
        <v>0</v>
      </c>
      <c r="GK143" s="815">
        <f t="shared" si="185"/>
        <v>0</v>
      </c>
      <c r="GL143" s="815">
        <f t="shared" si="185"/>
        <v>0</v>
      </c>
      <c r="GM143" s="815">
        <f t="shared" si="185"/>
        <v>0</v>
      </c>
      <c r="GN143" s="815">
        <f t="shared" si="185"/>
        <v>0</v>
      </c>
      <c r="GO143" s="815">
        <f t="shared" si="185"/>
        <v>0</v>
      </c>
      <c r="GP143" s="815">
        <f t="shared" si="185"/>
        <v>0</v>
      </c>
      <c r="GQ143" s="815">
        <f t="shared" ref="GQ143:IL143" si="186">+GQ$117-SUM(GQ$137:GQ$138)</f>
        <v>0</v>
      </c>
      <c r="GR143" s="815">
        <f t="shared" si="186"/>
        <v>0</v>
      </c>
      <c r="GS143" s="815">
        <f t="shared" si="186"/>
        <v>0</v>
      </c>
      <c r="GT143" s="815">
        <f t="shared" si="186"/>
        <v>0</v>
      </c>
      <c r="GU143" s="815">
        <f t="shared" si="186"/>
        <v>0</v>
      </c>
      <c r="GV143" s="815">
        <f t="shared" si="186"/>
        <v>0</v>
      </c>
      <c r="GW143" s="815">
        <f t="shared" si="186"/>
        <v>0</v>
      </c>
      <c r="GX143" s="815">
        <f t="shared" si="186"/>
        <v>0</v>
      </c>
      <c r="GY143" s="815">
        <f t="shared" si="186"/>
        <v>0</v>
      </c>
      <c r="GZ143" s="815">
        <f t="shared" si="186"/>
        <v>0</v>
      </c>
      <c r="HA143" s="815">
        <f t="shared" si="186"/>
        <v>0</v>
      </c>
      <c r="HB143" s="815">
        <f t="shared" si="186"/>
        <v>0</v>
      </c>
      <c r="HC143" s="815">
        <f t="shared" si="186"/>
        <v>0</v>
      </c>
      <c r="HD143" s="815">
        <f t="shared" si="186"/>
        <v>0</v>
      </c>
      <c r="HE143" s="815">
        <f t="shared" si="186"/>
        <v>0</v>
      </c>
      <c r="HF143" s="815">
        <f t="shared" si="186"/>
        <v>0</v>
      </c>
      <c r="HG143" s="815">
        <f t="shared" si="186"/>
        <v>0</v>
      </c>
      <c r="HH143" s="815">
        <f t="shared" si="186"/>
        <v>0</v>
      </c>
      <c r="HI143" s="815">
        <f t="shared" si="186"/>
        <v>0</v>
      </c>
      <c r="HJ143" s="815">
        <f t="shared" si="186"/>
        <v>0</v>
      </c>
      <c r="HK143" s="815">
        <f t="shared" si="186"/>
        <v>0</v>
      </c>
      <c r="HL143" s="815">
        <f t="shared" si="186"/>
        <v>0</v>
      </c>
      <c r="HM143" s="815">
        <f t="shared" si="186"/>
        <v>0</v>
      </c>
      <c r="HN143" s="815">
        <f t="shared" si="186"/>
        <v>0</v>
      </c>
      <c r="HO143" s="815">
        <f t="shared" si="186"/>
        <v>0</v>
      </c>
      <c r="HP143" s="815">
        <f t="shared" si="186"/>
        <v>0</v>
      </c>
      <c r="HQ143" s="815">
        <f t="shared" si="186"/>
        <v>0</v>
      </c>
      <c r="HR143" s="815">
        <f t="shared" si="186"/>
        <v>0</v>
      </c>
      <c r="HS143" s="815">
        <f t="shared" si="186"/>
        <v>0</v>
      </c>
      <c r="HT143" s="815">
        <f t="shared" si="186"/>
        <v>0</v>
      </c>
      <c r="HU143" s="815">
        <f t="shared" si="186"/>
        <v>0</v>
      </c>
      <c r="HV143" s="815">
        <f t="shared" si="186"/>
        <v>0</v>
      </c>
      <c r="HW143" s="815">
        <f t="shared" si="186"/>
        <v>0</v>
      </c>
      <c r="HX143" s="815">
        <f t="shared" si="186"/>
        <v>0</v>
      </c>
      <c r="HY143" s="815">
        <f t="shared" si="186"/>
        <v>0</v>
      </c>
      <c r="HZ143" s="815">
        <f t="shared" si="186"/>
        <v>0</v>
      </c>
      <c r="IA143" s="815">
        <f t="shared" si="186"/>
        <v>0</v>
      </c>
      <c r="IB143" s="815">
        <f t="shared" si="186"/>
        <v>0</v>
      </c>
      <c r="IC143" s="815">
        <f t="shared" si="186"/>
        <v>0</v>
      </c>
      <c r="ID143" s="815">
        <f t="shared" si="186"/>
        <v>0</v>
      </c>
      <c r="IE143" s="815">
        <f t="shared" si="186"/>
        <v>0</v>
      </c>
      <c r="IF143" s="815">
        <f t="shared" si="186"/>
        <v>0</v>
      </c>
      <c r="IG143" s="815">
        <f t="shared" si="186"/>
        <v>0</v>
      </c>
      <c r="IH143" s="815">
        <f t="shared" si="186"/>
        <v>0</v>
      </c>
      <c r="II143" s="815">
        <f t="shared" si="186"/>
        <v>0</v>
      </c>
      <c r="IJ143" s="815">
        <f t="shared" si="186"/>
        <v>0</v>
      </c>
      <c r="IK143" s="815">
        <f t="shared" si="186"/>
        <v>0</v>
      </c>
      <c r="IL143" s="815">
        <f t="shared" si="186"/>
        <v>0</v>
      </c>
      <c r="IM143" s="817"/>
    </row>
    <row r="144" spans="1:247" s="618" customFormat="1">
      <c r="B144" s="819" t="s">
        <v>723</v>
      </c>
      <c r="D144" s="619">
        <f ca="1">+IFERROR(E144/$E$143,"")</f>
        <v>0.75</v>
      </c>
      <c r="E144" s="618">
        <f ca="1">SUM(G144:IL144)</f>
        <v>110429873.69615725</v>
      </c>
      <c r="F144" s="815">
        <f>F143*_WF_Tier2_LP</f>
        <v>0</v>
      </c>
      <c r="G144" s="815">
        <f ca="1">G143*_WF_Tier2_LP</f>
        <v>0</v>
      </c>
      <c r="H144" s="815">
        <f t="shared" ref="H144:BR144" ca="1" si="187">H143*_WF_Tier2_LP</f>
        <v>0</v>
      </c>
      <c r="I144" s="815">
        <f t="shared" ca="1" si="187"/>
        <v>0</v>
      </c>
      <c r="J144" s="815">
        <f t="shared" ca="1" si="187"/>
        <v>0</v>
      </c>
      <c r="K144" s="815">
        <f t="shared" ca="1" si="187"/>
        <v>0</v>
      </c>
      <c r="L144" s="815">
        <f t="shared" ca="1" si="187"/>
        <v>0</v>
      </c>
      <c r="M144" s="815">
        <f t="shared" ca="1" si="187"/>
        <v>0</v>
      </c>
      <c r="N144" s="815">
        <f t="shared" ca="1" si="187"/>
        <v>0</v>
      </c>
      <c r="O144" s="815">
        <f t="shared" ca="1" si="187"/>
        <v>0</v>
      </c>
      <c r="P144" s="815">
        <f t="shared" ca="1" si="187"/>
        <v>0</v>
      </c>
      <c r="Q144" s="815">
        <f t="shared" ca="1" si="187"/>
        <v>0</v>
      </c>
      <c r="R144" s="815">
        <f t="shared" ca="1" si="187"/>
        <v>0</v>
      </c>
      <c r="S144" s="815">
        <f t="shared" ca="1" si="187"/>
        <v>0</v>
      </c>
      <c r="T144" s="815">
        <f t="shared" ca="1" si="187"/>
        <v>0</v>
      </c>
      <c r="U144" s="815">
        <f t="shared" ca="1" si="187"/>
        <v>0</v>
      </c>
      <c r="V144" s="815">
        <f t="shared" ca="1" si="187"/>
        <v>0</v>
      </c>
      <c r="W144" s="815">
        <f t="shared" ca="1" si="187"/>
        <v>0</v>
      </c>
      <c r="X144" s="815">
        <f t="shared" ca="1" si="187"/>
        <v>0</v>
      </c>
      <c r="Y144" s="815">
        <f t="shared" ca="1" si="187"/>
        <v>0</v>
      </c>
      <c r="Z144" s="815">
        <f t="shared" ca="1" si="187"/>
        <v>0</v>
      </c>
      <c r="AA144" s="815">
        <f t="shared" ca="1" si="187"/>
        <v>0</v>
      </c>
      <c r="AB144" s="815">
        <f t="shared" ca="1" si="187"/>
        <v>0</v>
      </c>
      <c r="AC144" s="815">
        <f t="shared" ca="1" si="187"/>
        <v>0</v>
      </c>
      <c r="AD144" s="815">
        <f t="shared" ca="1" si="187"/>
        <v>0</v>
      </c>
      <c r="AE144" s="815">
        <f t="shared" ca="1" si="187"/>
        <v>0</v>
      </c>
      <c r="AF144" s="815">
        <f t="shared" ca="1" si="187"/>
        <v>0</v>
      </c>
      <c r="AG144" s="815">
        <f t="shared" ca="1" si="187"/>
        <v>0</v>
      </c>
      <c r="AH144" s="815">
        <f t="shared" ca="1" si="187"/>
        <v>0</v>
      </c>
      <c r="AI144" s="815">
        <f t="shared" ca="1" si="187"/>
        <v>0</v>
      </c>
      <c r="AJ144" s="815">
        <f t="shared" ca="1" si="187"/>
        <v>0</v>
      </c>
      <c r="AK144" s="815">
        <f t="shared" ca="1" si="187"/>
        <v>0</v>
      </c>
      <c r="AL144" s="815">
        <f t="shared" ca="1" si="187"/>
        <v>0</v>
      </c>
      <c r="AM144" s="815">
        <f t="shared" ca="1" si="187"/>
        <v>0</v>
      </c>
      <c r="AN144" s="815">
        <f t="shared" ca="1" si="187"/>
        <v>0</v>
      </c>
      <c r="AO144" s="815">
        <f t="shared" ca="1" si="187"/>
        <v>0</v>
      </c>
      <c r="AP144" s="815">
        <f t="shared" ca="1" si="187"/>
        <v>0</v>
      </c>
      <c r="AQ144" s="815">
        <f t="shared" ca="1" si="187"/>
        <v>0</v>
      </c>
      <c r="AR144" s="815">
        <f t="shared" ca="1" si="187"/>
        <v>0</v>
      </c>
      <c r="AS144" s="815">
        <f t="shared" ca="1" si="187"/>
        <v>0</v>
      </c>
      <c r="AT144" s="815">
        <f t="shared" ca="1" si="187"/>
        <v>0</v>
      </c>
      <c r="AU144" s="815">
        <f t="shared" ca="1" si="187"/>
        <v>0</v>
      </c>
      <c r="AV144" s="815">
        <f t="shared" ca="1" si="187"/>
        <v>0</v>
      </c>
      <c r="AW144" s="815">
        <f t="shared" ca="1" si="187"/>
        <v>0</v>
      </c>
      <c r="AX144" s="815">
        <f t="shared" ca="1" si="187"/>
        <v>0</v>
      </c>
      <c r="AY144" s="815">
        <f t="shared" ca="1" si="187"/>
        <v>0</v>
      </c>
      <c r="AZ144" s="815">
        <f t="shared" ca="1" si="187"/>
        <v>0</v>
      </c>
      <c r="BA144" s="815">
        <f t="shared" ca="1" si="187"/>
        <v>0</v>
      </c>
      <c r="BB144" s="815">
        <f t="shared" ca="1" si="187"/>
        <v>0</v>
      </c>
      <c r="BC144" s="815">
        <f t="shared" ca="1" si="187"/>
        <v>0</v>
      </c>
      <c r="BD144" s="815">
        <f t="shared" ca="1" si="187"/>
        <v>0</v>
      </c>
      <c r="BE144" s="815">
        <f t="shared" ca="1" si="187"/>
        <v>0</v>
      </c>
      <c r="BF144" s="815">
        <f t="shared" ca="1" si="187"/>
        <v>0</v>
      </c>
      <c r="BG144" s="815">
        <f t="shared" ca="1" si="187"/>
        <v>0</v>
      </c>
      <c r="BH144" s="815">
        <f t="shared" ca="1" si="187"/>
        <v>0</v>
      </c>
      <c r="BI144" s="815">
        <f t="shared" ca="1" si="187"/>
        <v>0</v>
      </c>
      <c r="BJ144" s="815">
        <f t="shared" ca="1" si="187"/>
        <v>0</v>
      </c>
      <c r="BK144" s="815">
        <f t="shared" ca="1" si="187"/>
        <v>0</v>
      </c>
      <c r="BL144" s="815">
        <f t="shared" ca="1" si="187"/>
        <v>0</v>
      </c>
      <c r="BM144" s="815">
        <f t="shared" ca="1" si="187"/>
        <v>0</v>
      </c>
      <c r="BN144" s="815">
        <f t="shared" ca="1" si="187"/>
        <v>0</v>
      </c>
      <c r="BO144" s="815">
        <f t="shared" ca="1" si="187"/>
        <v>0</v>
      </c>
      <c r="BP144" s="815">
        <f t="shared" ca="1" si="187"/>
        <v>0</v>
      </c>
      <c r="BQ144" s="815">
        <f t="shared" ca="1" si="187"/>
        <v>0</v>
      </c>
      <c r="BR144" s="815">
        <f t="shared" ca="1" si="187"/>
        <v>0</v>
      </c>
      <c r="BS144" s="815">
        <f t="shared" ref="BS144:ED144" ca="1" si="188">BS143*_WF_Tier2_LP</f>
        <v>0</v>
      </c>
      <c r="BT144" s="815">
        <f t="shared" ca="1" si="188"/>
        <v>0</v>
      </c>
      <c r="BU144" s="815">
        <f t="shared" ca="1" si="188"/>
        <v>0</v>
      </c>
      <c r="BV144" s="815">
        <f t="shared" ca="1" si="188"/>
        <v>0</v>
      </c>
      <c r="BW144" s="815">
        <f t="shared" ca="1" si="188"/>
        <v>0</v>
      </c>
      <c r="BX144" s="815">
        <f t="shared" ca="1" si="188"/>
        <v>0</v>
      </c>
      <c r="BY144" s="815">
        <f t="shared" ca="1" si="188"/>
        <v>0</v>
      </c>
      <c r="BZ144" s="815">
        <f t="shared" ca="1" si="188"/>
        <v>0</v>
      </c>
      <c r="CA144" s="815">
        <f t="shared" ca="1" si="188"/>
        <v>0</v>
      </c>
      <c r="CB144" s="815">
        <f t="shared" ca="1" si="188"/>
        <v>0</v>
      </c>
      <c r="CC144" s="815">
        <f t="shared" ca="1" si="188"/>
        <v>0</v>
      </c>
      <c r="CD144" s="815">
        <f t="shared" ca="1" si="188"/>
        <v>0</v>
      </c>
      <c r="CE144" s="815">
        <f t="shared" ca="1" si="188"/>
        <v>0</v>
      </c>
      <c r="CF144" s="815">
        <f t="shared" ca="1" si="188"/>
        <v>0</v>
      </c>
      <c r="CG144" s="815">
        <f t="shared" ca="1" si="188"/>
        <v>110429873.69615725</v>
      </c>
      <c r="CH144" s="815">
        <f t="shared" si="188"/>
        <v>0</v>
      </c>
      <c r="CI144" s="815">
        <f t="shared" si="188"/>
        <v>0</v>
      </c>
      <c r="CJ144" s="815">
        <f t="shared" si="188"/>
        <v>0</v>
      </c>
      <c r="CK144" s="815">
        <f t="shared" si="188"/>
        <v>0</v>
      </c>
      <c r="CL144" s="815">
        <f t="shared" si="188"/>
        <v>0</v>
      </c>
      <c r="CM144" s="815">
        <f t="shared" si="188"/>
        <v>0</v>
      </c>
      <c r="CN144" s="815">
        <f t="shared" si="188"/>
        <v>0</v>
      </c>
      <c r="CO144" s="815">
        <f t="shared" si="188"/>
        <v>0</v>
      </c>
      <c r="CP144" s="815">
        <f t="shared" si="188"/>
        <v>0</v>
      </c>
      <c r="CQ144" s="815">
        <f t="shared" si="188"/>
        <v>0</v>
      </c>
      <c r="CR144" s="815">
        <f t="shared" si="188"/>
        <v>0</v>
      </c>
      <c r="CS144" s="815">
        <f t="shared" si="188"/>
        <v>0</v>
      </c>
      <c r="CT144" s="815">
        <f t="shared" si="188"/>
        <v>0</v>
      </c>
      <c r="CU144" s="815">
        <f t="shared" si="188"/>
        <v>0</v>
      </c>
      <c r="CV144" s="815">
        <f t="shared" si="188"/>
        <v>0</v>
      </c>
      <c r="CW144" s="815">
        <f t="shared" si="188"/>
        <v>0</v>
      </c>
      <c r="CX144" s="815">
        <f t="shared" si="188"/>
        <v>0</v>
      </c>
      <c r="CY144" s="815">
        <f t="shared" si="188"/>
        <v>0</v>
      </c>
      <c r="CZ144" s="815">
        <f t="shared" si="188"/>
        <v>0</v>
      </c>
      <c r="DA144" s="815">
        <f t="shared" si="188"/>
        <v>0</v>
      </c>
      <c r="DB144" s="815">
        <f t="shared" si="188"/>
        <v>0</v>
      </c>
      <c r="DC144" s="815">
        <f t="shared" si="188"/>
        <v>0</v>
      </c>
      <c r="DD144" s="815">
        <f t="shared" si="188"/>
        <v>0</v>
      </c>
      <c r="DE144" s="815">
        <f t="shared" si="188"/>
        <v>0</v>
      </c>
      <c r="DF144" s="815">
        <f t="shared" si="188"/>
        <v>0</v>
      </c>
      <c r="DG144" s="815">
        <f t="shared" si="188"/>
        <v>0</v>
      </c>
      <c r="DH144" s="815">
        <f t="shared" si="188"/>
        <v>0</v>
      </c>
      <c r="DI144" s="815">
        <f t="shared" si="188"/>
        <v>0</v>
      </c>
      <c r="DJ144" s="815">
        <f t="shared" si="188"/>
        <v>0</v>
      </c>
      <c r="DK144" s="815">
        <f t="shared" si="188"/>
        <v>0</v>
      </c>
      <c r="DL144" s="815">
        <f t="shared" si="188"/>
        <v>0</v>
      </c>
      <c r="DM144" s="815">
        <f t="shared" si="188"/>
        <v>0</v>
      </c>
      <c r="DN144" s="815">
        <f t="shared" si="188"/>
        <v>0</v>
      </c>
      <c r="DO144" s="815">
        <f t="shared" si="188"/>
        <v>0</v>
      </c>
      <c r="DP144" s="815">
        <f t="shared" si="188"/>
        <v>0</v>
      </c>
      <c r="DQ144" s="815">
        <f t="shared" si="188"/>
        <v>0</v>
      </c>
      <c r="DR144" s="815">
        <f t="shared" si="188"/>
        <v>0</v>
      </c>
      <c r="DS144" s="815">
        <f t="shared" si="188"/>
        <v>0</v>
      </c>
      <c r="DT144" s="815">
        <f t="shared" si="188"/>
        <v>0</v>
      </c>
      <c r="DU144" s="815">
        <f t="shared" si="188"/>
        <v>0</v>
      </c>
      <c r="DV144" s="815">
        <f t="shared" si="188"/>
        <v>0</v>
      </c>
      <c r="DW144" s="815">
        <f t="shared" si="188"/>
        <v>0</v>
      </c>
      <c r="DX144" s="815">
        <f t="shared" si="188"/>
        <v>0</v>
      </c>
      <c r="DY144" s="815">
        <f t="shared" si="188"/>
        <v>0</v>
      </c>
      <c r="DZ144" s="815">
        <f t="shared" si="188"/>
        <v>0</v>
      </c>
      <c r="EA144" s="815">
        <f t="shared" si="188"/>
        <v>0</v>
      </c>
      <c r="EB144" s="815">
        <f t="shared" si="188"/>
        <v>0</v>
      </c>
      <c r="EC144" s="815">
        <f t="shared" si="188"/>
        <v>0</v>
      </c>
      <c r="ED144" s="815">
        <f t="shared" si="188"/>
        <v>0</v>
      </c>
      <c r="EE144" s="815">
        <f t="shared" ref="EE144:GP144" si="189">EE143*_WF_Tier2_LP</f>
        <v>0</v>
      </c>
      <c r="EF144" s="815">
        <f t="shared" si="189"/>
        <v>0</v>
      </c>
      <c r="EG144" s="815">
        <f t="shared" si="189"/>
        <v>0</v>
      </c>
      <c r="EH144" s="815">
        <f t="shared" si="189"/>
        <v>0</v>
      </c>
      <c r="EI144" s="815">
        <f t="shared" si="189"/>
        <v>0</v>
      </c>
      <c r="EJ144" s="815">
        <f t="shared" si="189"/>
        <v>0</v>
      </c>
      <c r="EK144" s="815">
        <f t="shared" si="189"/>
        <v>0</v>
      </c>
      <c r="EL144" s="815">
        <f t="shared" si="189"/>
        <v>0</v>
      </c>
      <c r="EM144" s="815">
        <f t="shared" si="189"/>
        <v>0</v>
      </c>
      <c r="EN144" s="815">
        <f t="shared" si="189"/>
        <v>0</v>
      </c>
      <c r="EO144" s="815">
        <f t="shared" si="189"/>
        <v>0</v>
      </c>
      <c r="EP144" s="815">
        <f t="shared" si="189"/>
        <v>0</v>
      </c>
      <c r="EQ144" s="815">
        <f t="shared" si="189"/>
        <v>0</v>
      </c>
      <c r="ER144" s="815">
        <f t="shared" si="189"/>
        <v>0</v>
      </c>
      <c r="ES144" s="815">
        <f t="shared" si="189"/>
        <v>0</v>
      </c>
      <c r="ET144" s="815">
        <f t="shared" si="189"/>
        <v>0</v>
      </c>
      <c r="EU144" s="815">
        <f t="shared" si="189"/>
        <v>0</v>
      </c>
      <c r="EV144" s="815">
        <f t="shared" si="189"/>
        <v>0</v>
      </c>
      <c r="EW144" s="815">
        <f t="shared" si="189"/>
        <v>0</v>
      </c>
      <c r="EX144" s="815">
        <f t="shared" si="189"/>
        <v>0</v>
      </c>
      <c r="EY144" s="815">
        <f t="shared" si="189"/>
        <v>0</v>
      </c>
      <c r="EZ144" s="815">
        <f t="shared" si="189"/>
        <v>0</v>
      </c>
      <c r="FA144" s="815">
        <f t="shared" si="189"/>
        <v>0</v>
      </c>
      <c r="FB144" s="815">
        <f t="shared" si="189"/>
        <v>0</v>
      </c>
      <c r="FC144" s="815">
        <f t="shared" si="189"/>
        <v>0</v>
      </c>
      <c r="FD144" s="815">
        <f t="shared" si="189"/>
        <v>0</v>
      </c>
      <c r="FE144" s="815">
        <f t="shared" si="189"/>
        <v>0</v>
      </c>
      <c r="FF144" s="815">
        <f t="shared" si="189"/>
        <v>0</v>
      </c>
      <c r="FG144" s="815">
        <f t="shared" si="189"/>
        <v>0</v>
      </c>
      <c r="FH144" s="815">
        <f t="shared" si="189"/>
        <v>0</v>
      </c>
      <c r="FI144" s="815">
        <f t="shared" si="189"/>
        <v>0</v>
      </c>
      <c r="FJ144" s="815">
        <f t="shared" si="189"/>
        <v>0</v>
      </c>
      <c r="FK144" s="815">
        <f t="shared" si="189"/>
        <v>0</v>
      </c>
      <c r="FL144" s="815">
        <f t="shared" si="189"/>
        <v>0</v>
      </c>
      <c r="FM144" s="815">
        <f t="shared" si="189"/>
        <v>0</v>
      </c>
      <c r="FN144" s="815">
        <f t="shared" si="189"/>
        <v>0</v>
      </c>
      <c r="FO144" s="815">
        <f t="shared" si="189"/>
        <v>0</v>
      </c>
      <c r="FP144" s="815">
        <f t="shared" si="189"/>
        <v>0</v>
      </c>
      <c r="FQ144" s="815">
        <f t="shared" si="189"/>
        <v>0</v>
      </c>
      <c r="FR144" s="815">
        <f t="shared" si="189"/>
        <v>0</v>
      </c>
      <c r="FS144" s="815">
        <f t="shared" si="189"/>
        <v>0</v>
      </c>
      <c r="FT144" s="815">
        <f t="shared" si="189"/>
        <v>0</v>
      </c>
      <c r="FU144" s="815">
        <f t="shared" si="189"/>
        <v>0</v>
      </c>
      <c r="FV144" s="815">
        <f t="shared" si="189"/>
        <v>0</v>
      </c>
      <c r="FW144" s="815">
        <f t="shared" si="189"/>
        <v>0</v>
      </c>
      <c r="FX144" s="815">
        <f t="shared" si="189"/>
        <v>0</v>
      </c>
      <c r="FY144" s="815">
        <f t="shared" si="189"/>
        <v>0</v>
      </c>
      <c r="FZ144" s="815">
        <f t="shared" si="189"/>
        <v>0</v>
      </c>
      <c r="GA144" s="815">
        <f t="shared" si="189"/>
        <v>0</v>
      </c>
      <c r="GB144" s="815">
        <f t="shared" si="189"/>
        <v>0</v>
      </c>
      <c r="GC144" s="815">
        <f t="shared" si="189"/>
        <v>0</v>
      </c>
      <c r="GD144" s="815">
        <f t="shared" si="189"/>
        <v>0</v>
      </c>
      <c r="GE144" s="815">
        <f t="shared" si="189"/>
        <v>0</v>
      </c>
      <c r="GF144" s="815">
        <f t="shared" si="189"/>
        <v>0</v>
      </c>
      <c r="GG144" s="815">
        <f t="shared" si="189"/>
        <v>0</v>
      </c>
      <c r="GH144" s="815">
        <f t="shared" si="189"/>
        <v>0</v>
      </c>
      <c r="GI144" s="815">
        <f t="shared" si="189"/>
        <v>0</v>
      </c>
      <c r="GJ144" s="815">
        <f t="shared" si="189"/>
        <v>0</v>
      </c>
      <c r="GK144" s="815">
        <f t="shared" si="189"/>
        <v>0</v>
      </c>
      <c r="GL144" s="815">
        <f t="shared" si="189"/>
        <v>0</v>
      </c>
      <c r="GM144" s="815">
        <f t="shared" si="189"/>
        <v>0</v>
      </c>
      <c r="GN144" s="815">
        <f t="shared" si="189"/>
        <v>0</v>
      </c>
      <c r="GO144" s="815">
        <f t="shared" si="189"/>
        <v>0</v>
      </c>
      <c r="GP144" s="815">
        <f t="shared" si="189"/>
        <v>0</v>
      </c>
      <c r="GQ144" s="815">
        <f t="shared" ref="GQ144:IL144" si="190">GQ143*_WF_Tier2_LP</f>
        <v>0</v>
      </c>
      <c r="GR144" s="815">
        <f t="shared" si="190"/>
        <v>0</v>
      </c>
      <c r="GS144" s="815">
        <f t="shared" si="190"/>
        <v>0</v>
      </c>
      <c r="GT144" s="815">
        <f t="shared" si="190"/>
        <v>0</v>
      </c>
      <c r="GU144" s="815">
        <f t="shared" si="190"/>
        <v>0</v>
      </c>
      <c r="GV144" s="815">
        <f t="shared" si="190"/>
        <v>0</v>
      </c>
      <c r="GW144" s="815">
        <f t="shared" si="190"/>
        <v>0</v>
      </c>
      <c r="GX144" s="815">
        <f t="shared" si="190"/>
        <v>0</v>
      </c>
      <c r="GY144" s="815">
        <f t="shared" si="190"/>
        <v>0</v>
      </c>
      <c r="GZ144" s="815">
        <f t="shared" si="190"/>
        <v>0</v>
      </c>
      <c r="HA144" s="815">
        <f t="shared" si="190"/>
        <v>0</v>
      </c>
      <c r="HB144" s="815">
        <f t="shared" si="190"/>
        <v>0</v>
      </c>
      <c r="HC144" s="815">
        <f t="shared" si="190"/>
        <v>0</v>
      </c>
      <c r="HD144" s="815">
        <f t="shared" si="190"/>
        <v>0</v>
      </c>
      <c r="HE144" s="815">
        <f t="shared" si="190"/>
        <v>0</v>
      </c>
      <c r="HF144" s="815">
        <f t="shared" si="190"/>
        <v>0</v>
      </c>
      <c r="HG144" s="815">
        <f t="shared" si="190"/>
        <v>0</v>
      </c>
      <c r="HH144" s="815">
        <f t="shared" si="190"/>
        <v>0</v>
      </c>
      <c r="HI144" s="815">
        <f t="shared" si="190"/>
        <v>0</v>
      </c>
      <c r="HJ144" s="815">
        <f t="shared" si="190"/>
        <v>0</v>
      </c>
      <c r="HK144" s="815">
        <f t="shared" si="190"/>
        <v>0</v>
      </c>
      <c r="HL144" s="815">
        <f t="shared" si="190"/>
        <v>0</v>
      </c>
      <c r="HM144" s="815">
        <f t="shared" si="190"/>
        <v>0</v>
      </c>
      <c r="HN144" s="815">
        <f t="shared" si="190"/>
        <v>0</v>
      </c>
      <c r="HO144" s="815">
        <f t="shared" si="190"/>
        <v>0</v>
      </c>
      <c r="HP144" s="815">
        <f t="shared" si="190"/>
        <v>0</v>
      </c>
      <c r="HQ144" s="815">
        <f t="shared" si="190"/>
        <v>0</v>
      </c>
      <c r="HR144" s="815">
        <f t="shared" si="190"/>
        <v>0</v>
      </c>
      <c r="HS144" s="815">
        <f t="shared" si="190"/>
        <v>0</v>
      </c>
      <c r="HT144" s="815">
        <f t="shared" si="190"/>
        <v>0</v>
      </c>
      <c r="HU144" s="815">
        <f t="shared" si="190"/>
        <v>0</v>
      </c>
      <c r="HV144" s="815">
        <f t="shared" si="190"/>
        <v>0</v>
      </c>
      <c r="HW144" s="815">
        <f t="shared" si="190"/>
        <v>0</v>
      </c>
      <c r="HX144" s="815">
        <f t="shared" si="190"/>
        <v>0</v>
      </c>
      <c r="HY144" s="815">
        <f t="shared" si="190"/>
        <v>0</v>
      </c>
      <c r="HZ144" s="815">
        <f t="shared" si="190"/>
        <v>0</v>
      </c>
      <c r="IA144" s="815">
        <f t="shared" si="190"/>
        <v>0</v>
      </c>
      <c r="IB144" s="815">
        <f t="shared" si="190"/>
        <v>0</v>
      </c>
      <c r="IC144" s="815">
        <f t="shared" si="190"/>
        <v>0</v>
      </c>
      <c r="ID144" s="815">
        <f t="shared" si="190"/>
        <v>0</v>
      </c>
      <c r="IE144" s="815">
        <f t="shared" si="190"/>
        <v>0</v>
      </c>
      <c r="IF144" s="815">
        <f t="shared" si="190"/>
        <v>0</v>
      </c>
      <c r="IG144" s="815">
        <f t="shared" si="190"/>
        <v>0</v>
      </c>
      <c r="IH144" s="815">
        <f t="shared" si="190"/>
        <v>0</v>
      </c>
      <c r="II144" s="815">
        <f t="shared" si="190"/>
        <v>0</v>
      </c>
      <c r="IJ144" s="815">
        <f t="shared" si="190"/>
        <v>0</v>
      </c>
      <c r="IK144" s="815">
        <f t="shared" si="190"/>
        <v>0</v>
      </c>
      <c r="IL144" s="815">
        <f t="shared" si="190"/>
        <v>0</v>
      </c>
      <c r="IM144" s="817"/>
    </row>
    <row r="145" spans="1:247" s="618" customFormat="1">
      <c r="B145" s="819" t="s">
        <v>724</v>
      </c>
      <c r="D145" s="619">
        <f ca="1">+IFERROR(E145/$E$143,"")</f>
        <v>0.25</v>
      </c>
      <c r="E145" s="618">
        <f ca="1">SUM(G145:IL145)</f>
        <v>36809957.89871908</v>
      </c>
      <c r="F145" s="815">
        <f>F143*_WF_Tier2_GP</f>
        <v>0</v>
      </c>
      <c r="G145" s="815">
        <f t="shared" ref="G145:BR145" ca="1" si="191">G143*_WF_Tier2_GP</f>
        <v>0</v>
      </c>
      <c r="H145" s="815">
        <f t="shared" ca="1" si="191"/>
        <v>0</v>
      </c>
      <c r="I145" s="815">
        <f t="shared" ca="1" si="191"/>
        <v>0</v>
      </c>
      <c r="J145" s="815">
        <f t="shared" ca="1" si="191"/>
        <v>0</v>
      </c>
      <c r="K145" s="815">
        <f t="shared" ca="1" si="191"/>
        <v>0</v>
      </c>
      <c r="L145" s="815">
        <f t="shared" ca="1" si="191"/>
        <v>0</v>
      </c>
      <c r="M145" s="815">
        <f t="shared" ca="1" si="191"/>
        <v>0</v>
      </c>
      <c r="N145" s="815">
        <f t="shared" ca="1" si="191"/>
        <v>0</v>
      </c>
      <c r="O145" s="815">
        <f t="shared" ca="1" si="191"/>
        <v>0</v>
      </c>
      <c r="P145" s="815">
        <f t="shared" ca="1" si="191"/>
        <v>0</v>
      </c>
      <c r="Q145" s="815">
        <f t="shared" ca="1" si="191"/>
        <v>0</v>
      </c>
      <c r="R145" s="815">
        <f t="shared" ca="1" si="191"/>
        <v>0</v>
      </c>
      <c r="S145" s="815">
        <f t="shared" ca="1" si="191"/>
        <v>0</v>
      </c>
      <c r="T145" s="815">
        <f t="shared" ca="1" si="191"/>
        <v>0</v>
      </c>
      <c r="U145" s="815">
        <f t="shared" ca="1" si="191"/>
        <v>0</v>
      </c>
      <c r="V145" s="815">
        <f t="shared" ca="1" si="191"/>
        <v>0</v>
      </c>
      <c r="W145" s="815">
        <f t="shared" ca="1" si="191"/>
        <v>0</v>
      </c>
      <c r="X145" s="815">
        <f t="shared" ca="1" si="191"/>
        <v>0</v>
      </c>
      <c r="Y145" s="815">
        <f t="shared" ca="1" si="191"/>
        <v>0</v>
      </c>
      <c r="Z145" s="815">
        <f t="shared" ca="1" si="191"/>
        <v>0</v>
      </c>
      <c r="AA145" s="815">
        <f t="shared" ca="1" si="191"/>
        <v>0</v>
      </c>
      <c r="AB145" s="815">
        <f t="shared" ca="1" si="191"/>
        <v>0</v>
      </c>
      <c r="AC145" s="815">
        <f t="shared" ca="1" si="191"/>
        <v>0</v>
      </c>
      <c r="AD145" s="815">
        <f t="shared" ca="1" si="191"/>
        <v>0</v>
      </c>
      <c r="AE145" s="815">
        <f ca="1">AE143*_WF_Tier2_GP</f>
        <v>0</v>
      </c>
      <c r="AF145" s="815">
        <f t="shared" ca="1" si="191"/>
        <v>0</v>
      </c>
      <c r="AG145" s="815">
        <f t="shared" ca="1" si="191"/>
        <v>0</v>
      </c>
      <c r="AH145" s="815">
        <f t="shared" ca="1" si="191"/>
        <v>0</v>
      </c>
      <c r="AI145" s="815">
        <f t="shared" ca="1" si="191"/>
        <v>0</v>
      </c>
      <c r="AJ145" s="815">
        <f t="shared" ca="1" si="191"/>
        <v>0</v>
      </c>
      <c r="AK145" s="815">
        <f t="shared" ca="1" si="191"/>
        <v>0</v>
      </c>
      <c r="AL145" s="815">
        <f t="shared" ca="1" si="191"/>
        <v>0</v>
      </c>
      <c r="AM145" s="815">
        <f t="shared" ca="1" si="191"/>
        <v>0</v>
      </c>
      <c r="AN145" s="815">
        <f t="shared" ca="1" si="191"/>
        <v>0</v>
      </c>
      <c r="AO145" s="815">
        <f t="shared" ca="1" si="191"/>
        <v>0</v>
      </c>
      <c r="AP145" s="815">
        <f t="shared" ca="1" si="191"/>
        <v>0</v>
      </c>
      <c r="AQ145" s="815">
        <f t="shared" ca="1" si="191"/>
        <v>0</v>
      </c>
      <c r="AR145" s="815">
        <f t="shared" ca="1" si="191"/>
        <v>0</v>
      </c>
      <c r="AS145" s="815">
        <f t="shared" ca="1" si="191"/>
        <v>0</v>
      </c>
      <c r="AT145" s="815">
        <f t="shared" ca="1" si="191"/>
        <v>0</v>
      </c>
      <c r="AU145" s="815">
        <f t="shared" ca="1" si="191"/>
        <v>0</v>
      </c>
      <c r="AV145" s="815">
        <f t="shared" ca="1" si="191"/>
        <v>0</v>
      </c>
      <c r="AW145" s="815">
        <f t="shared" ca="1" si="191"/>
        <v>0</v>
      </c>
      <c r="AX145" s="815">
        <f t="shared" ca="1" si="191"/>
        <v>0</v>
      </c>
      <c r="AY145" s="815">
        <f t="shared" ca="1" si="191"/>
        <v>0</v>
      </c>
      <c r="AZ145" s="815">
        <f t="shared" ca="1" si="191"/>
        <v>0</v>
      </c>
      <c r="BA145" s="815">
        <f t="shared" ca="1" si="191"/>
        <v>0</v>
      </c>
      <c r="BB145" s="815">
        <f t="shared" ca="1" si="191"/>
        <v>0</v>
      </c>
      <c r="BC145" s="815">
        <f t="shared" ca="1" si="191"/>
        <v>0</v>
      </c>
      <c r="BD145" s="815">
        <f t="shared" ca="1" si="191"/>
        <v>0</v>
      </c>
      <c r="BE145" s="815">
        <f t="shared" ca="1" si="191"/>
        <v>0</v>
      </c>
      <c r="BF145" s="815">
        <f t="shared" ca="1" si="191"/>
        <v>0</v>
      </c>
      <c r="BG145" s="815">
        <f t="shared" ca="1" si="191"/>
        <v>0</v>
      </c>
      <c r="BH145" s="815">
        <f t="shared" ca="1" si="191"/>
        <v>0</v>
      </c>
      <c r="BI145" s="815">
        <f t="shared" ca="1" si="191"/>
        <v>0</v>
      </c>
      <c r="BJ145" s="815">
        <f t="shared" ca="1" si="191"/>
        <v>0</v>
      </c>
      <c r="BK145" s="815">
        <f t="shared" ca="1" si="191"/>
        <v>0</v>
      </c>
      <c r="BL145" s="815">
        <f t="shared" ca="1" si="191"/>
        <v>0</v>
      </c>
      <c r="BM145" s="815">
        <f t="shared" ca="1" si="191"/>
        <v>0</v>
      </c>
      <c r="BN145" s="815">
        <f t="shared" ca="1" si="191"/>
        <v>0</v>
      </c>
      <c r="BO145" s="815">
        <f t="shared" ca="1" si="191"/>
        <v>0</v>
      </c>
      <c r="BP145" s="815">
        <f t="shared" ca="1" si="191"/>
        <v>0</v>
      </c>
      <c r="BQ145" s="815">
        <f t="shared" ca="1" si="191"/>
        <v>0</v>
      </c>
      <c r="BR145" s="815">
        <f t="shared" ca="1" si="191"/>
        <v>0</v>
      </c>
      <c r="BS145" s="815">
        <f t="shared" ref="BS145:ED145" ca="1" si="192">BS143*_WF_Tier2_GP</f>
        <v>0</v>
      </c>
      <c r="BT145" s="815">
        <f t="shared" ca="1" si="192"/>
        <v>0</v>
      </c>
      <c r="BU145" s="815">
        <f t="shared" ca="1" si="192"/>
        <v>0</v>
      </c>
      <c r="BV145" s="815">
        <f t="shared" ca="1" si="192"/>
        <v>0</v>
      </c>
      <c r="BW145" s="815">
        <f t="shared" ca="1" si="192"/>
        <v>0</v>
      </c>
      <c r="BX145" s="815">
        <f t="shared" ca="1" si="192"/>
        <v>0</v>
      </c>
      <c r="BY145" s="815">
        <f t="shared" ca="1" si="192"/>
        <v>0</v>
      </c>
      <c r="BZ145" s="815">
        <f t="shared" ca="1" si="192"/>
        <v>0</v>
      </c>
      <c r="CA145" s="815">
        <f t="shared" ca="1" si="192"/>
        <v>0</v>
      </c>
      <c r="CB145" s="815">
        <f t="shared" ca="1" si="192"/>
        <v>0</v>
      </c>
      <c r="CC145" s="815">
        <f t="shared" ca="1" si="192"/>
        <v>0</v>
      </c>
      <c r="CD145" s="815">
        <f t="shared" ca="1" si="192"/>
        <v>0</v>
      </c>
      <c r="CE145" s="815">
        <f t="shared" ca="1" si="192"/>
        <v>0</v>
      </c>
      <c r="CF145" s="815">
        <f t="shared" ca="1" si="192"/>
        <v>0</v>
      </c>
      <c r="CG145" s="815">
        <f t="shared" ca="1" si="192"/>
        <v>36809957.89871908</v>
      </c>
      <c r="CH145" s="815">
        <f t="shared" si="192"/>
        <v>0</v>
      </c>
      <c r="CI145" s="815">
        <f t="shared" si="192"/>
        <v>0</v>
      </c>
      <c r="CJ145" s="815">
        <f t="shared" si="192"/>
        <v>0</v>
      </c>
      <c r="CK145" s="815">
        <f t="shared" si="192"/>
        <v>0</v>
      </c>
      <c r="CL145" s="815">
        <f t="shared" si="192"/>
        <v>0</v>
      </c>
      <c r="CM145" s="815">
        <f t="shared" si="192"/>
        <v>0</v>
      </c>
      <c r="CN145" s="815">
        <f t="shared" si="192"/>
        <v>0</v>
      </c>
      <c r="CO145" s="815">
        <f t="shared" si="192"/>
        <v>0</v>
      </c>
      <c r="CP145" s="815">
        <f t="shared" si="192"/>
        <v>0</v>
      </c>
      <c r="CQ145" s="815">
        <f t="shared" si="192"/>
        <v>0</v>
      </c>
      <c r="CR145" s="815">
        <f t="shared" si="192"/>
        <v>0</v>
      </c>
      <c r="CS145" s="815">
        <f t="shared" si="192"/>
        <v>0</v>
      </c>
      <c r="CT145" s="815">
        <f t="shared" si="192"/>
        <v>0</v>
      </c>
      <c r="CU145" s="815">
        <f t="shared" si="192"/>
        <v>0</v>
      </c>
      <c r="CV145" s="815">
        <f t="shared" si="192"/>
        <v>0</v>
      </c>
      <c r="CW145" s="815">
        <f t="shared" si="192"/>
        <v>0</v>
      </c>
      <c r="CX145" s="815">
        <f t="shared" si="192"/>
        <v>0</v>
      </c>
      <c r="CY145" s="815">
        <f t="shared" si="192"/>
        <v>0</v>
      </c>
      <c r="CZ145" s="815">
        <f t="shared" si="192"/>
        <v>0</v>
      </c>
      <c r="DA145" s="815">
        <f t="shared" si="192"/>
        <v>0</v>
      </c>
      <c r="DB145" s="815">
        <f t="shared" si="192"/>
        <v>0</v>
      </c>
      <c r="DC145" s="815">
        <f t="shared" si="192"/>
        <v>0</v>
      </c>
      <c r="DD145" s="815">
        <f t="shared" si="192"/>
        <v>0</v>
      </c>
      <c r="DE145" s="815">
        <f t="shared" si="192"/>
        <v>0</v>
      </c>
      <c r="DF145" s="815">
        <f t="shared" si="192"/>
        <v>0</v>
      </c>
      <c r="DG145" s="815">
        <f t="shared" si="192"/>
        <v>0</v>
      </c>
      <c r="DH145" s="815">
        <f t="shared" si="192"/>
        <v>0</v>
      </c>
      <c r="DI145" s="815">
        <f t="shared" si="192"/>
        <v>0</v>
      </c>
      <c r="DJ145" s="815">
        <f t="shared" si="192"/>
        <v>0</v>
      </c>
      <c r="DK145" s="815">
        <f t="shared" si="192"/>
        <v>0</v>
      </c>
      <c r="DL145" s="815">
        <f t="shared" si="192"/>
        <v>0</v>
      </c>
      <c r="DM145" s="815">
        <f t="shared" si="192"/>
        <v>0</v>
      </c>
      <c r="DN145" s="815">
        <f t="shared" si="192"/>
        <v>0</v>
      </c>
      <c r="DO145" s="815">
        <f t="shared" si="192"/>
        <v>0</v>
      </c>
      <c r="DP145" s="815">
        <f t="shared" si="192"/>
        <v>0</v>
      </c>
      <c r="DQ145" s="815">
        <f t="shared" si="192"/>
        <v>0</v>
      </c>
      <c r="DR145" s="815">
        <f t="shared" si="192"/>
        <v>0</v>
      </c>
      <c r="DS145" s="815">
        <f t="shared" si="192"/>
        <v>0</v>
      </c>
      <c r="DT145" s="815">
        <f t="shared" si="192"/>
        <v>0</v>
      </c>
      <c r="DU145" s="815">
        <f t="shared" si="192"/>
        <v>0</v>
      </c>
      <c r="DV145" s="815">
        <f t="shared" si="192"/>
        <v>0</v>
      </c>
      <c r="DW145" s="815">
        <f t="shared" si="192"/>
        <v>0</v>
      </c>
      <c r="DX145" s="815">
        <f t="shared" si="192"/>
        <v>0</v>
      </c>
      <c r="DY145" s="815">
        <f t="shared" si="192"/>
        <v>0</v>
      </c>
      <c r="DZ145" s="815">
        <f t="shared" si="192"/>
        <v>0</v>
      </c>
      <c r="EA145" s="815">
        <f t="shared" si="192"/>
        <v>0</v>
      </c>
      <c r="EB145" s="815">
        <f t="shared" si="192"/>
        <v>0</v>
      </c>
      <c r="EC145" s="815">
        <f t="shared" si="192"/>
        <v>0</v>
      </c>
      <c r="ED145" s="815">
        <f t="shared" si="192"/>
        <v>0</v>
      </c>
      <c r="EE145" s="815">
        <f t="shared" ref="EE145:GP145" si="193">EE143*_WF_Tier2_GP</f>
        <v>0</v>
      </c>
      <c r="EF145" s="815">
        <f t="shared" si="193"/>
        <v>0</v>
      </c>
      <c r="EG145" s="815">
        <f t="shared" si="193"/>
        <v>0</v>
      </c>
      <c r="EH145" s="815">
        <f t="shared" si="193"/>
        <v>0</v>
      </c>
      <c r="EI145" s="815">
        <f t="shared" si="193"/>
        <v>0</v>
      </c>
      <c r="EJ145" s="815">
        <f t="shared" si="193"/>
        <v>0</v>
      </c>
      <c r="EK145" s="815">
        <f t="shared" si="193"/>
        <v>0</v>
      </c>
      <c r="EL145" s="815">
        <f t="shared" si="193"/>
        <v>0</v>
      </c>
      <c r="EM145" s="815">
        <f t="shared" si="193"/>
        <v>0</v>
      </c>
      <c r="EN145" s="815">
        <f t="shared" si="193"/>
        <v>0</v>
      </c>
      <c r="EO145" s="815">
        <f t="shared" si="193"/>
        <v>0</v>
      </c>
      <c r="EP145" s="815">
        <f t="shared" si="193"/>
        <v>0</v>
      </c>
      <c r="EQ145" s="815">
        <f t="shared" si="193"/>
        <v>0</v>
      </c>
      <c r="ER145" s="815">
        <f t="shared" si="193"/>
        <v>0</v>
      </c>
      <c r="ES145" s="815">
        <f t="shared" si="193"/>
        <v>0</v>
      </c>
      <c r="ET145" s="815">
        <f t="shared" si="193"/>
        <v>0</v>
      </c>
      <c r="EU145" s="815">
        <f t="shared" si="193"/>
        <v>0</v>
      </c>
      <c r="EV145" s="815">
        <f t="shared" si="193"/>
        <v>0</v>
      </c>
      <c r="EW145" s="815">
        <f t="shared" si="193"/>
        <v>0</v>
      </c>
      <c r="EX145" s="815">
        <f t="shared" si="193"/>
        <v>0</v>
      </c>
      <c r="EY145" s="815">
        <f t="shared" si="193"/>
        <v>0</v>
      </c>
      <c r="EZ145" s="815">
        <f t="shared" si="193"/>
        <v>0</v>
      </c>
      <c r="FA145" s="815">
        <f t="shared" si="193"/>
        <v>0</v>
      </c>
      <c r="FB145" s="815">
        <f t="shared" si="193"/>
        <v>0</v>
      </c>
      <c r="FC145" s="815">
        <f t="shared" si="193"/>
        <v>0</v>
      </c>
      <c r="FD145" s="815">
        <f t="shared" si="193"/>
        <v>0</v>
      </c>
      <c r="FE145" s="815">
        <f t="shared" si="193"/>
        <v>0</v>
      </c>
      <c r="FF145" s="815">
        <f t="shared" si="193"/>
        <v>0</v>
      </c>
      <c r="FG145" s="815">
        <f t="shared" si="193"/>
        <v>0</v>
      </c>
      <c r="FH145" s="815">
        <f t="shared" si="193"/>
        <v>0</v>
      </c>
      <c r="FI145" s="815">
        <f t="shared" si="193"/>
        <v>0</v>
      </c>
      <c r="FJ145" s="815">
        <f t="shared" si="193"/>
        <v>0</v>
      </c>
      <c r="FK145" s="815">
        <f t="shared" si="193"/>
        <v>0</v>
      </c>
      <c r="FL145" s="815">
        <f t="shared" si="193"/>
        <v>0</v>
      </c>
      <c r="FM145" s="815">
        <f t="shared" si="193"/>
        <v>0</v>
      </c>
      <c r="FN145" s="815">
        <f t="shared" si="193"/>
        <v>0</v>
      </c>
      <c r="FO145" s="815">
        <f t="shared" si="193"/>
        <v>0</v>
      </c>
      <c r="FP145" s="815">
        <f t="shared" si="193"/>
        <v>0</v>
      </c>
      <c r="FQ145" s="815">
        <f t="shared" si="193"/>
        <v>0</v>
      </c>
      <c r="FR145" s="815">
        <f t="shared" si="193"/>
        <v>0</v>
      </c>
      <c r="FS145" s="815">
        <f t="shared" si="193"/>
        <v>0</v>
      </c>
      <c r="FT145" s="815">
        <f t="shared" si="193"/>
        <v>0</v>
      </c>
      <c r="FU145" s="815">
        <f t="shared" si="193"/>
        <v>0</v>
      </c>
      <c r="FV145" s="815">
        <f t="shared" si="193"/>
        <v>0</v>
      </c>
      <c r="FW145" s="815">
        <f t="shared" si="193"/>
        <v>0</v>
      </c>
      <c r="FX145" s="815">
        <f t="shared" si="193"/>
        <v>0</v>
      </c>
      <c r="FY145" s="815">
        <f t="shared" si="193"/>
        <v>0</v>
      </c>
      <c r="FZ145" s="815">
        <f t="shared" si="193"/>
        <v>0</v>
      </c>
      <c r="GA145" s="815">
        <f t="shared" si="193"/>
        <v>0</v>
      </c>
      <c r="GB145" s="815">
        <f t="shared" si="193"/>
        <v>0</v>
      </c>
      <c r="GC145" s="815">
        <f t="shared" si="193"/>
        <v>0</v>
      </c>
      <c r="GD145" s="815">
        <f t="shared" si="193"/>
        <v>0</v>
      </c>
      <c r="GE145" s="815">
        <f t="shared" si="193"/>
        <v>0</v>
      </c>
      <c r="GF145" s="815">
        <f t="shared" si="193"/>
        <v>0</v>
      </c>
      <c r="GG145" s="815">
        <f t="shared" si="193"/>
        <v>0</v>
      </c>
      <c r="GH145" s="815">
        <f t="shared" si="193"/>
        <v>0</v>
      </c>
      <c r="GI145" s="815">
        <f t="shared" si="193"/>
        <v>0</v>
      </c>
      <c r="GJ145" s="815">
        <f t="shared" si="193"/>
        <v>0</v>
      </c>
      <c r="GK145" s="815">
        <f t="shared" si="193"/>
        <v>0</v>
      </c>
      <c r="GL145" s="815">
        <f t="shared" si="193"/>
        <v>0</v>
      </c>
      <c r="GM145" s="815">
        <f t="shared" si="193"/>
        <v>0</v>
      </c>
      <c r="GN145" s="815">
        <f t="shared" si="193"/>
        <v>0</v>
      </c>
      <c r="GO145" s="815">
        <f t="shared" si="193"/>
        <v>0</v>
      </c>
      <c r="GP145" s="815">
        <f t="shared" si="193"/>
        <v>0</v>
      </c>
      <c r="GQ145" s="815">
        <f t="shared" ref="GQ145:IL145" si="194">GQ143*_WF_Tier2_GP</f>
        <v>0</v>
      </c>
      <c r="GR145" s="815">
        <f t="shared" si="194"/>
        <v>0</v>
      </c>
      <c r="GS145" s="815">
        <f t="shared" si="194"/>
        <v>0</v>
      </c>
      <c r="GT145" s="815">
        <f t="shared" si="194"/>
        <v>0</v>
      </c>
      <c r="GU145" s="815">
        <f t="shared" si="194"/>
        <v>0</v>
      </c>
      <c r="GV145" s="815">
        <f t="shared" si="194"/>
        <v>0</v>
      </c>
      <c r="GW145" s="815">
        <f t="shared" si="194"/>
        <v>0</v>
      </c>
      <c r="GX145" s="815">
        <f t="shared" si="194"/>
        <v>0</v>
      </c>
      <c r="GY145" s="815">
        <f t="shared" si="194"/>
        <v>0</v>
      </c>
      <c r="GZ145" s="815">
        <f t="shared" si="194"/>
        <v>0</v>
      </c>
      <c r="HA145" s="815">
        <f t="shared" si="194"/>
        <v>0</v>
      </c>
      <c r="HB145" s="815">
        <f t="shared" si="194"/>
        <v>0</v>
      </c>
      <c r="HC145" s="815">
        <f t="shared" si="194"/>
        <v>0</v>
      </c>
      <c r="HD145" s="815">
        <f t="shared" si="194"/>
        <v>0</v>
      </c>
      <c r="HE145" s="815">
        <f t="shared" si="194"/>
        <v>0</v>
      </c>
      <c r="HF145" s="815">
        <f t="shared" si="194"/>
        <v>0</v>
      </c>
      <c r="HG145" s="815">
        <f t="shared" si="194"/>
        <v>0</v>
      </c>
      <c r="HH145" s="815">
        <f t="shared" si="194"/>
        <v>0</v>
      </c>
      <c r="HI145" s="815">
        <f t="shared" si="194"/>
        <v>0</v>
      </c>
      <c r="HJ145" s="815">
        <f t="shared" si="194"/>
        <v>0</v>
      </c>
      <c r="HK145" s="815">
        <f t="shared" si="194"/>
        <v>0</v>
      </c>
      <c r="HL145" s="815">
        <f t="shared" si="194"/>
        <v>0</v>
      </c>
      <c r="HM145" s="815">
        <f t="shared" si="194"/>
        <v>0</v>
      </c>
      <c r="HN145" s="815">
        <f t="shared" si="194"/>
        <v>0</v>
      </c>
      <c r="HO145" s="815">
        <f t="shared" si="194"/>
        <v>0</v>
      </c>
      <c r="HP145" s="815">
        <f t="shared" si="194"/>
        <v>0</v>
      </c>
      <c r="HQ145" s="815">
        <f t="shared" si="194"/>
        <v>0</v>
      </c>
      <c r="HR145" s="815">
        <f t="shared" si="194"/>
        <v>0</v>
      </c>
      <c r="HS145" s="815">
        <f t="shared" si="194"/>
        <v>0</v>
      </c>
      <c r="HT145" s="815">
        <f t="shared" si="194"/>
        <v>0</v>
      </c>
      <c r="HU145" s="815">
        <f t="shared" si="194"/>
        <v>0</v>
      </c>
      <c r="HV145" s="815">
        <f t="shared" si="194"/>
        <v>0</v>
      </c>
      <c r="HW145" s="815">
        <f t="shared" si="194"/>
        <v>0</v>
      </c>
      <c r="HX145" s="815">
        <f t="shared" si="194"/>
        <v>0</v>
      </c>
      <c r="HY145" s="815">
        <f t="shared" si="194"/>
        <v>0</v>
      </c>
      <c r="HZ145" s="815">
        <f t="shared" si="194"/>
        <v>0</v>
      </c>
      <c r="IA145" s="815">
        <f t="shared" si="194"/>
        <v>0</v>
      </c>
      <c r="IB145" s="815">
        <f t="shared" si="194"/>
        <v>0</v>
      </c>
      <c r="IC145" s="815">
        <f t="shared" si="194"/>
        <v>0</v>
      </c>
      <c r="ID145" s="815">
        <f t="shared" si="194"/>
        <v>0</v>
      </c>
      <c r="IE145" s="815">
        <f t="shared" si="194"/>
        <v>0</v>
      </c>
      <c r="IF145" s="815">
        <f t="shared" si="194"/>
        <v>0</v>
      </c>
      <c r="IG145" s="815">
        <f t="shared" si="194"/>
        <v>0</v>
      </c>
      <c r="IH145" s="815">
        <f t="shared" si="194"/>
        <v>0</v>
      </c>
      <c r="II145" s="815">
        <f t="shared" si="194"/>
        <v>0</v>
      </c>
      <c r="IJ145" s="815">
        <f t="shared" si="194"/>
        <v>0</v>
      </c>
      <c r="IK145" s="815">
        <f t="shared" si="194"/>
        <v>0</v>
      </c>
      <c r="IL145" s="815">
        <f t="shared" si="194"/>
        <v>0</v>
      </c>
      <c r="IM145" s="817"/>
    </row>
    <row r="146" spans="1:247" s="709" customFormat="1">
      <c r="D146" s="810"/>
      <c r="F146" s="725"/>
      <c r="G146" s="725"/>
      <c r="H146" s="725"/>
      <c r="I146" s="725"/>
      <c r="J146" s="725"/>
      <c r="K146" s="725"/>
      <c r="L146" s="725"/>
      <c r="M146" s="725"/>
      <c r="N146" s="725"/>
      <c r="O146" s="725"/>
      <c r="P146" s="725"/>
      <c r="Q146" s="725"/>
      <c r="R146" s="725"/>
      <c r="S146" s="725"/>
      <c r="T146" s="725"/>
      <c r="U146" s="725"/>
      <c r="V146" s="725"/>
      <c r="W146" s="725"/>
      <c r="X146" s="725"/>
      <c r="Y146" s="725"/>
      <c r="Z146" s="725"/>
      <c r="AA146" s="725"/>
      <c r="AB146" s="725"/>
      <c r="AC146" s="725"/>
      <c r="AD146" s="725"/>
      <c r="AE146" s="725"/>
      <c r="AF146" s="725"/>
      <c r="AG146" s="725"/>
      <c r="AH146" s="725"/>
      <c r="AI146" s="725"/>
      <c r="AJ146" s="725"/>
      <c r="AK146" s="725"/>
      <c r="AL146" s="725"/>
      <c r="AM146" s="725"/>
      <c r="AN146" s="725"/>
      <c r="AO146" s="725"/>
      <c r="AP146" s="725"/>
      <c r="AQ146" s="725"/>
      <c r="AR146" s="725"/>
      <c r="AS146" s="725"/>
      <c r="AT146" s="725"/>
      <c r="AU146" s="725"/>
      <c r="AV146" s="725"/>
      <c r="AW146" s="725"/>
      <c r="AX146" s="725"/>
      <c r="AY146" s="725"/>
      <c r="AZ146" s="725"/>
      <c r="BA146" s="725"/>
      <c r="BB146" s="725"/>
      <c r="BC146" s="725"/>
      <c r="BD146" s="725"/>
      <c r="BE146" s="725"/>
      <c r="BF146" s="725"/>
      <c r="BG146" s="725"/>
      <c r="BH146" s="725"/>
      <c r="BI146" s="725"/>
      <c r="BJ146" s="725"/>
      <c r="BK146" s="725"/>
      <c r="BL146" s="725"/>
      <c r="BM146" s="725"/>
      <c r="BN146" s="725"/>
      <c r="BO146" s="725"/>
      <c r="BP146" s="725"/>
      <c r="BQ146" s="725"/>
      <c r="BR146" s="725"/>
      <c r="BS146" s="725"/>
      <c r="BT146" s="725"/>
      <c r="BU146" s="725"/>
      <c r="BV146" s="725"/>
      <c r="BW146" s="725"/>
      <c r="BX146" s="725"/>
      <c r="BY146" s="725"/>
      <c r="BZ146" s="725"/>
      <c r="CA146" s="725"/>
      <c r="CB146" s="725"/>
      <c r="CC146" s="725"/>
      <c r="CD146" s="725"/>
      <c r="CE146" s="725"/>
      <c r="CF146" s="725"/>
      <c r="CG146" s="725"/>
      <c r="CH146" s="725"/>
      <c r="CI146" s="725"/>
      <c r="CJ146" s="725"/>
      <c r="CK146" s="725"/>
      <c r="CL146" s="725"/>
      <c r="CM146" s="725"/>
      <c r="CN146" s="725"/>
      <c r="CO146" s="725"/>
      <c r="CP146" s="725"/>
      <c r="CQ146" s="725"/>
      <c r="CR146" s="725"/>
      <c r="CS146" s="725"/>
      <c r="CT146" s="725"/>
      <c r="CU146" s="725"/>
      <c r="CV146" s="725"/>
      <c r="CW146" s="725"/>
      <c r="CX146" s="725"/>
      <c r="CY146" s="725"/>
      <c r="CZ146" s="725"/>
      <c r="DA146" s="725"/>
      <c r="DB146" s="725"/>
      <c r="DC146" s="725"/>
      <c r="DD146" s="725"/>
      <c r="DE146" s="725"/>
      <c r="DF146" s="725"/>
      <c r="DG146" s="725"/>
      <c r="DH146" s="725"/>
      <c r="DI146" s="725"/>
      <c r="DJ146" s="725"/>
      <c r="DK146" s="725"/>
      <c r="DL146" s="725"/>
      <c r="DM146" s="725"/>
      <c r="DN146" s="725"/>
      <c r="DO146" s="725"/>
      <c r="DP146" s="725"/>
      <c r="DQ146" s="725"/>
      <c r="DR146" s="725"/>
      <c r="DS146" s="725"/>
      <c r="DT146" s="725"/>
      <c r="DU146" s="725"/>
      <c r="DV146" s="725"/>
      <c r="DW146" s="725"/>
      <c r="DX146" s="725"/>
      <c r="DY146" s="725"/>
      <c r="DZ146" s="725"/>
      <c r="EA146" s="725"/>
      <c r="EB146" s="725"/>
      <c r="EC146" s="725"/>
      <c r="ED146" s="725"/>
      <c r="EE146" s="725"/>
      <c r="EF146" s="725"/>
      <c r="EG146" s="725"/>
      <c r="EH146" s="725"/>
      <c r="EI146" s="725"/>
      <c r="EJ146" s="725"/>
      <c r="EK146" s="725"/>
      <c r="EL146" s="725"/>
      <c r="EM146" s="725"/>
      <c r="EN146" s="725"/>
      <c r="EO146" s="725"/>
      <c r="EP146" s="725"/>
      <c r="EQ146" s="725"/>
      <c r="ER146" s="725"/>
      <c r="ES146" s="725"/>
      <c r="ET146" s="725"/>
      <c r="EU146" s="725"/>
      <c r="EV146" s="725"/>
      <c r="EW146" s="725"/>
      <c r="EX146" s="725"/>
      <c r="EY146" s="725"/>
      <c r="EZ146" s="725"/>
      <c r="FA146" s="725"/>
      <c r="FB146" s="725"/>
      <c r="FC146" s="725"/>
      <c r="FD146" s="725"/>
      <c r="FE146" s="725"/>
      <c r="FF146" s="725"/>
      <c r="FG146" s="725"/>
      <c r="FH146" s="725"/>
      <c r="FI146" s="725"/>
      <c r="FJ146" s="725"/>
      <c r="FK146" s="725"/>
      <c r="FL146" s="725"/>
      <c r="FM146" s="725"/>
      <c r="FN146" s="725"/>
      <c r="FO146" s="725"/>
      <c r="FP146" s="725"/>
      <c r="FQ146" s="725"/>
      <c r="FR146" s="725"/>
      <c r="FS146" s="725"/>
      <c r="FT146" s="725"/>
      <c r="FU146" s="725"/>
      <c r="FV146" s="725"/>
      <c r="FW146" s="725"/>
      <c r="FX146" s="725"/>
      <c r="FY146" s="725"/>
      <c r="FZ146" s="725"/>
      <c r="GA146" s="725"/>
      <c r="GB146" s="725"/>
      <c r="GC146" s="725"/>
      <c r="GD146" s="725"/>
      <c r="GE146" s="725"/>
      <c r="GF146" s="725"/>
      <c r="GG146" s="725"/>
      <c r="GH146" s="725"/>
      <c r="GI146" s="725"/>
      <c r="GJ146" s="725"/>
      <c r="GK146" s="725"/>
      <c r="GL146" s="725"/>
      <c r="GM146" s="725"/>
      <c r="GN146" s="725"/>
      <c r="GO146" s="725"/>
      <c r="GP146" s="725"/>
      <c r="GQ146" s="725"/>
      <c r="GR146" s="725"/>
      <c r="GS146" s="725"/>
      <c r="GT146" s="725"/>
      <c r="GU146" s="725"/>
      <c r="GV146" s="725"/>
      <c r="GW146" s="725"/>
      <c r="GX146" s="725"/>
      <c r="GY146" s="725"/>
      <c r="GZ146" s="725"/>
      <c r="HA146" s="725"/>
      <c r="HB146" s="725"/>
      <c r="HC146" s="725"/>
      <c r="HD146" s="725"/>
      <c r="HE146" s="725"/>
      <c r="HF146" s="725"/>
      <c r="HG146" s="725"/>
      <c r="HH146" s="725"/>
      <c r="HI146" s="725"/>
      <c r="HJ146" s="725"/>
      <c r="HK146" s="725"/>
      <c r="HL146" s="725"/>
      <c r="HM146" s="725"/>
      <c r="HN146" s="725"/>
      <c r="HO146" s="725"/>
      <c r="HP146" s="725"/>
      <c r="HQ146" s="725"/>
      <c r="HR146" s="725"/>
      <c r="HS146" s="725"/>
      <c r="HT146" s="725"/>
      <c r="HU146" s="725"/>
      <c r="HV146" s="725"/>
      <c r="HW146" s="725"/>
      <c r="HX146" s="725"/>
      <c r="HY146" s="725"/>
      <c r="HZ146" s="725"/>
      <c r="IA146" s="725"/>
      <c r="IB146" s="725"/>
      <c r="IC146" s="725"/>
      <c r="ID146" s="725"/>
      <c r="IE146" s="725"/>
      <c r="IF146" s="725"/>
      <c r="IG146" s="725"/>
      <c r="IH146" s="725"/>
      <c r="II146" s="725"/>
      <c r="IJ146" s="725"/>
      <c r="IK146" s="725"/>
      <c r="IL146" s="725"/>
    </row>
    <row r="147" spans="1:247" s="709" customFormat="1">
      <c r="A147" s="817" t="s">
        <v>631</v>
      </c>
      <c r="B147" s="709" t="s">
        <v>711</v>
      </c>
      <c r="D147" s="810"/>
      <c r="E147" s="709">
        <f>F147</f>
        <v>0</v>
      </c>
      <c r="F147" s="725">
        <f>+F$122</f>
        <v>0</v>
      </c>
      <c r="G147" s="725">
        <f t="shared" ref="G147:BR147" si="195">F153</f>
        <v>0</v>
      </c>
      <c r="H147" s="725">
        <f t="shared" ca="1" si="195"/>
        <v>33504679.17981638</v>
      </c>
      <c r="I147" s="725">
        <f t="shared" ca="1" si="195"/>
        <v>40188181.449836254</v>
      </c>
      <c r="J147" s="725">
        <f t="shared" ca="1" si="195"/>
        <v>44223355.578959554</v>
      </c>
      <c r="K147" s="725">
        <f t="shared" ca="1" si="195"/>
        <v>48489760.769353285</v>
      </c>
      <c r="L147" s="725">
        <f ca="1">K153</f>
        <v>53001426.795655251</v>
      </c>
      <c r="M147" s="725">
        <f t="shared" ca="1" si="195"/>
        <v>57674168.112635106</v>
      </c>
      <c r="N147" s="725">
        <f t="shared" ca="1" si="195"/>
        <v>62620325.841977492</v>
      </c>
      <c r="O147" s="725">
        <f ca="1">N153</f>
        <v>68002584.848939568</v>
      </c>
      <c r="P147" s="725">
        <f t="shared" ca="1" si="195"/>
        <v>73618777.69365117</v>
      </c>
      <c r="Q147" s="725">
        <f t="shared" ca="1" si="195"/>
        <v>79523965.755196184</v>
      </c>
      <c r="R147" s="725">
        <f t="shared" ca="1" si="195"/>
        <v>81849365.781434253</v>
      </c>
      <c r="S147" s="725">
        <f ca="1">R153</f>
        <v>82826722.729906261</v>
      </c>
      <c r="T147" s="725">
        <f t="shared" ca="1" si="195"/>
        <v>83815750.222133949</v>
      </c>
      <c r="U147" s="725">
        <f t="shared" ca="1" si="195"/>
        <v>84719212.340800986</v>
      </c>
      <c r="V147" s="725">
        <f t="shared" ca="1" si="195"/>
        <v>85730837.905151293</v>
      </c>
      <c r="W147" s="725">
        <f t="shared" ca="1" si="195"/>
        <v>86721330.438505545</v>
      </c>
      <c r="X147" s="725">
        <f t="shared" ca="1" si="195"/>
        <v>87756863.140263349</v>
      </c>
      <c r="Y147" s="725">
        <f t="shared" ca="1" si="195"/>
        <v>88770763.386837274</v>
      </c>
      <c r="Z147" s="725">
        <f t="shared" ca="1" si="195"/>
        <v>89830768.208975673</v>
      </c>
      <c r="AA147" s="725">
        <f t="shared" ca="1" si="195"/>
        <v>90903430.466739148</v>
      </c>
      <c r="AB147" s="725">
        <f t="shared" ca="1" si="195"/>
        <v>91953684.626545772</v>
      </c>
      <c r="AC147" s="725">
        <f t="shared" ca="1" si="195"/>
        <v>93051696.465114519</v>
      </c>
      <c r="AD147" s="725">
        <f t="shared" ca="1" si="195"/>
        <v>94126770.648649409</v>
      </c>
      <c r="AE147" s="725">
        <f t="shared" ca="1" si="195"/>
        <v>95250731.139392227</v>
      </c>
      <c r="AF147" s="725">
        <f t="shared" ca="1" si="195"/>
        <v>96388112.755454078</v>
      </c>
      <c r="AG147" s="725">
        <f t="shared" ca="1" si="195"/>
        <v>97427094.191921175</v>
      </c>
      <c r="AH147" s="725">
        <f t="shared" ca="1" si="195"/>
        <v>98590463.590924025</v>
      </c>
      <c r="AI147" s="725">
        <f t="shared" ca="1" si="195"/>
        <v>99729530.004281417</v>
      </c>
      <c r="AJ147" s="725">
        <f t="shared" ca="1" si="195"/>
        <v>100920392.61130288</v>
      </c>
      <c r="AK147" s="725">
        <f t="shared" ca="1" si="195"/>
        <v>102086377.89486289</v>
      </c>
      <c r="AL147" s="725">
        <f t="shared" ca="1" si="195"/>
        <v>103305383.44032206</v>
      </c>
      <c r="AM147" s="725">
        <f t="shared" ca="1" si="195"/>
        <v>104153494.13017058</v>
      </c>
      <c r="AN147" s="725">
        <f t="shared" ca="1" si="195"/>
        <v>105012881.90508455</v>
      </c>
      <c r="AO147" s="725">
        <f ca="1">$AN$153</f>
        <v>105930506.98883383</v>
      </c>
      <c r="AP147" s="725">
        <f ca="1">AO153</f>
        <v>106819727.77599686</v>
      </c>
      <c r="AQ147" s="725">
        <f t="shared" ca="1" si="195"/>
        <v>107763260.16341044</v>
      </c>
      <c r="AR147" s="725">
        <f t="shared" ca="1" si="195"/>
        <v>108720680.91294029</v>
      </c>
      <c r="AS147" s="725">
        <f t="shared" ca="1" si="195"/>
        <v>109565735.92998183</v>
      </c>
      <c r="AT147" s="725">
        <f t="shared" ca="1" si="195"/>
        <v>110549744.48003773</v>
      </c>
      <c r="AU147" s="725">
        <f t="shared" ca="1" si="195"/>
        <v>111505092.13791244</v>
      </c>
      <c r="AV147" s="725">
        <f t="shared" ca="1" si="195"/>
        <v>112517143.41669598</v>
      </c>
      <c r="AW147" s="725">
        <f t="shared" ca="1" si="195"/>
        <v>113499910.67345235</v>
      </c>
      <c r="AX147" s="725">
        <f t="shared" ca="1" si="195"/>
        <v>41556536.435578749</v>
      </c>
      <c r="AY147" s="725">
        <f t="shared" ca="1" si="195"/>
        <v>41451513.670488738</v>
      </c>
      <c r="AZ147" s="725">
        <f t="shared" ca="1" si="195"/>
        <v>41329178.207436115</v>
      </c>
      <c r="BA147" s="725">
        <f t="shared" ca="1" si="195"/>
        <v>41221440.575322434</v>
      </c>
      <c r="BB147" s="725">
        <f t="shared" ca="1" si="195"/>
        <v>41096446.959282435</v>
      </c>
      <c r="BC147" s="725">
        <f t="shared" ca="1" si="195"/>
        <v>40985930.30132857</v>
      </c>
      <c r="BD147" s="725">
        <f t="shared" ca="1" si="195"/>
        <v>40874093.972506866</v>
      </c>
      <c r="BE147" s="725">
        <f t="shared" ca="1" si="195"/>
        <v>40713435.601474434</v>
      </c>
      <c r="BF147" s="725">
        <f t="shared" ca="1" si="195"/>
        <v>40614124.167409435</v>
      </c>
      <c r="BG147" s="725">
        <f t="shared" ca="1" si="195"/>
        <v>40482113.912058301</v>
      </c>
      <c r="BH147" s="725">
        <f t="shared" ca="1" si="195"/>
        <v>40364261.550685748</v>
      </c>
      <c r="BI147" s="725">
        <f t="shared" ca="1" si="195"/>
        <v>40229364.503810391</v>
      </c>
      <c r="BJ147" s="725">
        <f t="shared" ca="1" si="195"/>
        <v>40108494.081295699</v>
      </c>
      <c r="BK147" s="725">
        <f t="shared" ca="1" si="195"/>
        <v>39938502.983227</v>
      </c>
      <c r="BL147" s="725">
        <f t="shared" ca="1" si="195"/>
        <v>39751009.557114176</v>
      </c>
      <c r="BM147" s="725">
        <f t="shared" ca="1" si="195"/>
        <v>39576749.763981745</v>
      </c>
      <c r="BN147" s="725">
        <f t="shared" ca="1" si="195"/>
        <v>39385076.816574894</v>
      </c>
      <c r="BO147" s="725">
        <f t="shared" ca="1" si="195"/>
        <v>39206447.448880404</v>
      </c>
      <c r="BP147" s="725">
        <f t="shared" ca="1" si="195"/>
        <v>39025685.08171732</v>
      </c>
      <c r="BQ147" s="725">
        <f t="shared" ca="1" si="195"/>
        <v>38797425.072185785</v>
      </c>
      <c r="BR147" s="725">
        <f t="shared" ca="1" si="195"/>
        <v>38611778.60044685</v>
      </c>
      <c r="BS147" s="725">
        <f t="shared" ref="BS147:ED147" ca="1" si="196">BR153</f>
        <v>38408956.844096355</v>
      </c>
      <c r="BT147" s="725">
        <f t="shared" ca="1" si="196"/>
        <v>38218671.703280896</v>
      </c>
      <c r="BU147" s="725">
        <f t="shared" ca="1" si="196"/>
        <v>38011308.18044395</v>
      </c>
      <c r="BV147" s="725">
        <f t="shared" ca="1" si="196"/>
        <v>37816274.747680694</v>
      </c>
      <c r="BW147" s="725">
        <f t="shared" ca="1" si="196"/>
        <v>37569741.989073135</v>
      </c>
      <c r="BX147" s="725">
        <f t="shared" ca="1" si="196"/>
        <v>37305710.600257896</v>
      </c>
      <c r="BY147" s="725">
        <f t="shared" ca="1" si="196"/>
        <v>37053081.234641105</v>
      </c>
      <c r="BZ147" s="725">
        <f t="shared" ca="1" si="196"/>
        <v>36783080.597979397</v>
      </c>
      <c r="CA147" s="725">
        <f t="shared" ca="1" si="196"/>
        <v>36524210.547913432</v>
      </c>
      <c r="CB147" s="725">
        <f t="shared" ca="1" si="196"/>
        <v>36262249.35059461</v>
      </c>
      <c r="CC147" s="725">
        <f t="shared" ca="1" si="196"/>
        <v>35955031.420122519</v>
      </c>
      <c r="CD147" s="725">
        <f t="shared" ca="1" si="196"/>
        <v>35686273.698845819</v>
      </c>
      <c r="CE147" s="725">
        <f t="shared" ca="1" si="196"/>
        <v>35400481.63063138</v>
      </c>
      <c r="CF147" s="725">
        <f t="shared" ca="1" si="196"/>
        <v>35125102.073194325</v>
      </c>
      <c r="CG147" s="725">
        <f t="shared" ca="1" si="196"/>
        <v>34832826.500109047</v>
      </c>
      <c r="CH147" s="725">
        <f t="shared" ca="1" si="196"/>
        <v>-7.2643160820007324E-8</v>
      </c>
      <c r="CI147" s="725">
        <f t="shared" ca="1" si="196"/>
        <v>-7.3510587186828469E-8</v>
      </c>
      <c r="CJ147" s="725">
        <f t="shared" ca="1" si="196"/>
        <v>-7.4359892868543565E-8</v>
      </c>
      <c r="CK147" s="725">
        <f t="shared" ca="1" si="196"/>
        <v>-7.5247818600024192E-8</v>
      </c>
      <c r="CL147" s="725">
        <f t="shared" ca="1" si="196"/>
        <v>-7.6117195411166282E-8</v>
      </c>
      <c r="CM147" s="725">
        <f t="shared" ca="1" si="196"/>
        <v>-7.7026104956439506E-8</v>
      </c>
      <c r="CN147" s="725">
        <f t="shared" ca="1" si="196"/>
        <v>-7.7945867720318945E-8</v>
      </c>
      <c r="CO147" s="725">
        <f t="shared" ca="1" si="196"/>
        <v>-7.8786057524804445E-8</v>
      </c>
      <c r="CP147" s="725">
        <f t="shared" ca="1" si="196"/>
        <v>-7.9726835746228979E-8</v>
      </c>
      <c r="CQ147" s="725">
        <f t="shared" ca="1" si="196"/>
        <v>-8.0647960949763891E-8</v>
      </c>
      <c r="CR147" s="725">
        <f t="shared" ca="1" si="196"/>
        <v>-8.1610972016029602E-8</v>
      </c>
      <c r="CS147" s="725">
        <f t="shared" ca="1" si="196"/>
        <v>-8.2553865616475833E-8</v>
      </c>
      <c r="CT147" s="725">
        <f t="shared" ca="1" si="196"/>
        <v>-8.3539634943008465E-8</v>
      </c>
      <c r="CU147" s="725">
        <f t="shared" ca="1" si="196"/>
        <v>-8.4537175264852774E-8</v>
      </c>
      <c r="CV147" s="725">
        <f t="shared" ca="1" si="196"/>
        <v>-8.5513876798825133E-8</v>
      </c>
      <c r="CW147" s="725">
        <f t="shared" ca="1" si="196"/>
        <v>-8.6534991390027856E-8</v>
      </c>
      <c r="CX147" s="725">
        <f t="shared" ca="1" si="196"/>
        <v>-8.7534774722841251E-8</v>
      </c>
      <c r="CY147" s="725">
        <f t="shared" ca="1" si="196"/>
        <v>-8.8580020699905465E-8</v>
      </c>
      <c r="CZ147" s="725">
        <f t="shared" ca="1" si="196"/>
        <v>-8.9637747878366821E-8</v>
      </c>
      <c r="DA147" s="725">
        <f t="shared" ca="1" si="196"/>
        <v>-9.0603966153525149E-8</v>
      </c>
      <c r="DB147" s="725">
        <f t="shared" ca="1" si="196"/>
        <v>-9.1720975211417763E-8</v>
      </c>
      <c r="DC147" s="725">
        <f t="shared" ca="1" si="196"/>
        <v>-9.2780674886806343E-8</v>
      </c>
      <c r="DD147" s="725">
        <f t="shared" ca="1" si="196"/>
        <v>-9.3888561752132696E-8</v>
      </c>
      <c r="DE147" s="725">
        <f t="shared" ca="1" si="196"/>
        <v>-9.4973304671427894E-8</v>
      </c>
      <c r="DF147" s="725">
        <f t="shared" ca="1" si="196"/>
        <v>-9.6107373559485476E-8</v>
      </c>
      <c r="DG147" s="725">
        <f t="shared" ca="1" si="196"/>
        <v>-9.7254984276452881E-8</v>
      </c>
      <c r="DH147" s="725">
        <f t="shared" ca="1" si="196"/>
        <v>-9.8378621209336793E-8</v>
      </c>
      <c r="DI147" s="725">
        <f t="shared" ca="1" si="196"/>
        <v>-9.9553352718885661E-8</v>
      </c>
      <c r="DJ147" s="725">
        <f t="shared" ca="1" si="196"/>
        <v>-1.0070354388635719E-7</v>
      </c>
      <c r="DK147" s="725">
        <f t="shared" ca="1" si="196"/>
        <v>-1.0190603711783697E-7</v>
      </c>
      <c r="DL147" s="725">
        <f t="shared" ca="1" si="196"/>
        <v>-1.0312288922802103E-7</v>
      </c>
      <c r="DM147" s="725">
        <f t="shared" ca="1" si="196"/>
        <v>-1.0423446579612542E-7</v>
      </c>
      <c r="DN147" s="725">
        <f t="shared" ca="1" si="196"/>
        <v>-1.0547912149313046E-7</v>
      </c>
      <c r="DO147" s="725">
        <f t="shared" ca="1" si="196"/>
        <v>-1.0669777611982733E-7</v>
      </c>
      <c r="DP147" s="725">
        <f t="shared" ca="1" si="196"/>
        <v>-1.0797184601495264E-7</v>
      </c>
      <c r="DQ147" s="725">
        <f t="shared" ca="1" si="196"/>
        <v>-1.0921930037214212E-7</v>
      </c>
      <c r="DR147" s="725">
        <f t="shared" ca="1" si="196"/>
        <v>-1.1052347959340834E-7</v>
      </c>
      <c r="DS147" s="725">
        <f t="shared" ca="1" si="196"/>
        <v>-1.1184323191792085E-7</v>
      </c>
      <c r="DT147" s="725">
        <f t="shared" ca="1" si="196"/>
        <v>-1.1313541439073735E-7</v>
      </c>
      <c r="DU147" s="725">
        <f t="shared" ca="1" si="196"/>
        <v>-1.1448635562671855E-7</v>
      </c>
      <c r="DV147" s="725">
        <f t="shared" ca="1" si="196"/>
        <v>-1.1580907546931082E-7</v>
      </c>
      <c r="DW147" s="725">
        <f t="shared" ca="1" si="196"/>
        <v>-1.1719194268551256E-7</v>
      </c>
      <c r="DX147" s="725">
        <f t="shared" ca="1" si="196"/>
        <v>-1.1859132261222423E-7</v>
      </c>
      <c r="DY147" s="725">
        <f t="shared" ca="1" si="196"/>
        <v>-1.1986963566554428E-7</v>
      </c>
      <c r="DZ147" s="725">
        <f t="shared" ca="1" si="196"/>
        <v>-1.2130098971710007E-7</v>
      </c>
      <c r="EA147" s="725">
        <f t="shared" ca="1" si="196"/>
        <v>-1.2270244253780147E-7</v>
      </c>
      <c r="EB147" s="725">
        <f t="shared" ca="1" si="196"/>
        <v>-1.2416762291719555E-7</v>
      </c>
      <c r="EC147" s="725">
        <f t="shared" ca="1" si="196"/>
        <v>-1.2560219542796346E-7</v>
      </c>
      <c r="ED147" s="725">
        <f t="shared" ca="1" si="196"/>
        <v>-1.271020015324196E-7</v>
      </c>
      <c r="EE147" s="725">
        <f t="shared" ref="EE147:GP147" ca="1" si="197">ED153</f>
        <v>-1.2861971670560899E-7</v>
      </c>
      <c r="EF147" s="725">
        <f t="shared" ca="1" si="197"/>
        <v>-1.3010572654934796E-7</v>
      </c>
      <c r="EG147" s="725">
        <f t="shared" ca="1" si="197"/>
        <v>-1.3165930897072634E-7</v>
      </c>
      <c r="EH147" s="725">
        <f t="shared" ca="1" si="197"/>
        <v>-1.3318043678970745E-7</v>
      </c>
      <c r="EI147" s="725">
        <f t="shared" ca="1" si="197"/>
        <v>-1.3477073408833947E-7</v>
      </c>
      <c r="EJ147" s="725">
        <f t="shared" ca="1" si="197"/>
        <v>-1.363800210040579E-7</v>
      </c>
      <c r="EK147" s="725">
        <f t="shared" ca="1" si="197"/>
        <v>-1.3785008101537596E-7</v>
      </c>
      <c r="EL147" s="725">
        <f t="shared" ca="1" si="197"/>
        <v>-1.3949613817466512E-7</v>
      </c>
      <c r="EM147" s="725">
        <f t="shared" ca="1" si="197"/>
        <v>-1.4110780891847172E-7</v>
      </c>
      <c r="EN147" s="725">
        <f t="shared" ca="1" si="197"/>
        <v>-1.4279276635477493E-7</v>
      </c>
      <c r="EO147" s="725">
        <f t="shared" ca="1" si="197"/>
        <v>-1.4444252474215803E-7</v>
      </c>
      <c r="EP147" s="725">
        <f t="shared" ca="1" si="197"/>
        <v>-1.4616730176228261E-7</v>
      </c>
      <c r="EQ147" s="725">
        <f t="shared" ca="1" si="197"/>
        <v>-1.4791267421145041E-7</v>
      </c>
      <c r="ER147" s="725">
        <f t="shared" ca="1" si="197"/>
        <v>-1.4962158553175023E-7</v>
      </c>
      <c r="ES147" s="725">
        <f t="shared" ca="1" si="197"/>
        <v>-1.5140820531633536E-7</v>
      </c>
      <c r="ET147" s="725">
        <f t="shared" ca="1" si="197"/>
        <v>-1.5315750230816363E-7</v>
      </c>
      <c r="EU147" s="725">
        <f t="shared" ca="1" si="197"/>
        <v>-1.5498634420159044E-7</v>
      </c>
      <c r="EV147" s="725">
        <f t="shared" ca="1" si="197"/>
        <v>-1.5683702415466663E-7</v>
      </c>
      <c r="EW147" s="725">
        <f t="shared" ca="1" si="197"/>
        <v>-1.5852759316768238E-7</v>
      </c>
      <c r="EX147" s="725">
        <f t="shared" ca="1" si="197"/>
        <v>-1.604819972077237E-7</v>
      </c>
      <c r="EY147" s="725">
        <f t="shared" ca="1" si="197"/>
        <v>-1.6233612839150953E-7</v>
      </c>
      <c r="EZ147" s="725">
        <f t="shared" ca="1" si="197"/>
        <v>-1.6427457154933635E-7</v>
      </c>
      <c r="FA147" s="725">
        <f t="shared" ca="1" si="197"/>
        <v>-1.6617252029818219E-7</v>
      </c>
      <c r="FB147" s="725">
        <f t="shared" ca="1" si="197"/>
        <v>-1.6815677351514938E-7</v>
      </c>
      <c r="FC147" s="725">
        <f t="shared" ca="1" si="197"/>
        <v>-1.7016472054636445E-7</v>
      </c>
      <c r="FD147" s="725">
        <f t="shared" ca="1" si="197"/>
        <v>-1.7213072122080041E-7</v>
      </c>
      <c r="FE147" s="725">
        <f t="shared" ca="1" si="197"/>
        <v>-1.7418612085431606E-7</v>
      </c>
      <c r="FF147" s="725">
        <f t="shared" ca="1" si="197"/>
        <v>-1.7619858283807763E-7</v>
      </c>
      <c r="FG147" s="725">
        <f t="shared" ca="1" si="197"/>
        <v>-1.783025564926515E-7</v>
      </c>
      <c r="FH147" s="725">
        <f t="shared" ca="1" si="197"/>
        <v>-1.8043165353396229E-7</v>
      </c>
      <c r="FI147" s="725">
        <f t="shared" ca="1" si="197"/>
        <v>-1.8237655247651621E-7</v>
      </c>
      <c r="FJ147" s="725">
        <f t="shared" ca="1" si="197"/>
        <v>-1.8455429678888235E-7</v>
      </c>
      <c r="FK147" s="725">
        <f t="shared" ca="1" si="197"/>
        <v>-1.8668654765023605E-7</v>
      </c>
      <c r="FL147" s="725">
        <f t="shared" ca="1" si="197"/>
        <v>-1.8891575728173691E-7</v>
      </c>
      <c r="FM147" s="725">
        <f t="shared" ca="1" si="197"/>
        <v>-1.9109839834290961E-7</v>
      </c>
      <c r="FN147" s="725">
        <f t="shared" ca="1" si="197"/>
        <v>-1.9338028954242189E-7</v>
      </c>
      <c r="FO147" s="725">
        <f t="shared" ca="1" si="197"/>
        <v>-1.9568942862831921E-7</v>
      </c>
      <c r="FP147" s="725">
        <f t="shared" ca="1" si="197"/>
        <v>-1.9795032940392058E-7</v>
      </c>
      <c r="FQ147" s="725">
        <f t="shared" ca="1" si="197"/>
        <v>-2.0031403898246357E-7</v>
      </c>
      <c r="FR147" s="725">
        <f t="shared" ca="1" si="197"/>
        <v>-2.0262837026378938E-7</v>
      </c>
      <c r="FS147" s="725">
        <f t="shared" ca="1" si="197"/>
        <v>-2.0504793996654931E-7</v>
      </c>
      <c r="FT147" s="725">
        <f t="shared" ca="1" si="197"/>
        <v>-2.0749640156405673E-7</v>
      </c>
      <c r="FU147" s="725">
        <f t="shared" ca="1" si="197"/>
        <v>-2.0973303534799373E-7</v>
      </c>
      <c r="FV147" s="725">
        <f t="shared" ca="1" si="197"/>
        <v>-2.1223744130721478E-7</v>
      </c>
      <c r="FW147" s="725">
        <f t="shared" ca="1" si="197"/>
        <v>-2.1468952979777153E-7</v>
      </c>
      <c r="FX147" s="725">
        <f t="shared" ca="1" si="197"/>
        <v>-2.1725312087399753E-7</v>
      </c>
      <c r="FY147" s="725">
        <f t="shared" ca="1" si="197"/>
        <v>-2.1976315809434615E-7</v>
      </c>
      <c r="FZ147" s="725">
        <f t="shared" ca="1" si="197"/>
        <v>-2.2238733297378527E-7</v>
      </c>
      <c r="GA147" s="725">
        <f t="shared" ca="1" si="197"/>
        <v>-2.2504284292256718E-7</v>
      </c>
      <c r="GB147" s="725">
        <f t="shared" ca="1" si="197"/>
        <v>-2.2764287881450874E-7</v>
      </c>
      <c r="GC147" s="725">
        <f t="shared" ca="1" si="197"/>
        <v>-2.303611448298332E-7</v>
      </c>
      <c r="GD147" s="725">
        <f t="shared" ca="1" si="197"/>
        <v>-2.3302262580335786E-7</v>
      </c>
      <c r="GE147" s="725">
        <f t="shared" ca="1" si="197"/>
        <v>-2.358051309615318E-7</v>
      </c>
      <c r="GF147" s="725">
        <f t="shared" ca="1" si="197"/>
        <v>-2.3862086179866536E-7</v>
      </c>
      <c r="GG147" s="725">
        <f t="shared" ca="1" si="197"/>
        <v>-2.4119299065019292E-7</v>
      </c>
      <c r="GH147" s="725">
        <f t="shared" ca="1" si="197"/>
        <v>-2.4407305750329714E-7</v>
      </c>
      <c r="GI147" s="725">
        <f t="shared" ca="1" si="197"/>
        <v>-2.4689295926743741E-7</v>
      </c>
      <c r="GJ147" s="725">
        <f t="shared" ca="1" si="197"/>
        <v>-2.4984108900509728E-7</v>
      </c>
      <c r="GK147" s="725">
        <f t="shared" ca="1" si="197"/>
        <v>-2.5272763180849819E-7</v>
      </c>
      <c r="GL147" s="725">
        <f t="shared" ca="1" si="197"/>
        <v>-2.5574543291985316E-7</v>
      </c>
      <c r="GM147" s="725">
        <f t="shared" ca="1" si="197"/>
        <v>-2.5879926936095235E-7</v>
      </c>
      <c r="GN147" s="725">
        <f t="shared" ca="1" si="197"/>
        <v>-2.6178931063668513E-7</v>
      </c>
      <c r="GO147" s="725">
        <f t="shared" ca="1" si="197"/>
        <v>-2.6491531655430823E-7</v>
      </c>
      <c r="GP147" s="725">
        <f t="shared" ca="1" si="197"/>
        <v>-2.6797601967386162E-7</v>
      </c>
      <c r="GQ147" s="725">
        <f t="shared" ref="GQ147:IL147" ca="1" si="198">GP153</f>
        <v>-2.7117590060576167E-7</v>
      </c>
      <c r="GR147" s="725">
        <f t="shared" ca="1" si="198"/>
        <v>-2.7441399106846525E-7</v>
      </c>
      <c r="GS147" s="725">
        <f t="shared" ca="1" si="198"/>
        <v>-2.7737193924772193E-7</v>
      </c>
      <c r="GT147" s="725">
        <f t="shared" ca="1" si="198"/>
        <v>-2.8079151326526499E-7</v>
      </c>
      <c r="GU147" s="725">
        <f t="shared" ca="1" si="198"/>
        <v>-2.840356422638196E-7</v>
      </c>
      <c r="GV147" s="725">
        <f t="shared" ca="1" si="198"/>
        <v>-2.8742728990738906E-7</v>
      </c>
      <c r="GW147" s="725">
        <f t="shared" ca="1" si="198"/>
        <v>-2.9074808545181719E-7</v>
      </c>
      <c r="GX147" s="725">
        <f t="shared" ca="1" si="198"/>
        <v>-2.9421988586051046E-7</v>
      </c>
      <c r="GY147" s="725">
        <f t="shared" ca="1" si="198"/>
        <v>-2.9773314276945576E-7</v>
      </c>
      <c r="GZ147" s="725">
        <f t="shared" ca="1" si="198"/>
        <v>-3.0117300714091462E-7</v>
      </c>
      <c r="HA147" s="725">
        <f t="shared" ca="1" si="198"/>
        <v>-3.0476929073347671E-7</v>
      </c>
      <c r="HB147" s="725">
        <f t="shared" ca="1" si="198"/>
        <v>-3.0829044734693659E-7</v>
      </c>
      <c r="HC147" s="725">
        <f t="shared" ca="1" si="198"/>
        <v>-3.1197171974270167E-7</v>
      </c>
      <c r="HD147" s="725">
        <f t="shared" ca="1" si="198"/>
        <v>-3.1569694992752072E-7</v>
      </c>
      <c r="HE147" s="725">
        <f t="shared" ca="1" si="198"/>
        <v>-3.190998931032643E-7</v>
      </c>
      <c r="HF147" s="725">
        <f t="shared" ca="1" si="198"/>
        <v>-3.2291024025505485E-7</v>
      </c>
      <c r="HG147" s="725">
        <f t="shared" ca="1" si="198"/>
        <v>-3.2664098860339266E-7</v>
      </c>
      <c r="HH147" s="725">
        <f t="shared" ca="1" si="198"/>
        <v>-3.3054138339349755E-7</v>
      </c>
      <c r="HI147" s="725">
        <f t="shared" ca="1" si="198"/>
        <v>-3.3436029826958989E-7</v>
      </c>
      <c r="HJ147" s="725">
        <f t="shared" ca="1" si="198"/>
        <v>-3.3835286873958717E-7</v>
      </c>
      <c r="HK147" s="725">
        <f t="shared" ca="1" si="198"/>
        <v>-3.4239311418487426E-7</v>
      </c>
      <c r="HL147" s="725">
        <f t="shared" ca="1" si="198"/>
        <v>-3.463489582120519E-7</v>
      </c>
      <c r="HM147" s="725">
        <f t="shared" ca="1" si="198"/>
        <v>-3.5048468434349833E-7</v>
      </c>
      <c r="HN147" s="725">
        <f t="shared" ca="1" si="198"/>
        <v>-3.5453401444897721E-7</v>
      </c>
      <c r="HO147" s="725">
        <f t="shared" ca="1" si="198"/>
        <v>-3.5876747770410708E-7</v>
      </c>
      <c r="HP147" s="725">
        <f t="shared" ca="1" si="198"/>
        <v>-3.6305149241664897E-7</v>
      </c>
      <c r="HQ147" s="725">
        <f t="shared" ca="1" si="198"/>
        <v>-3.669648770687541E-7</v>
      </c>
      <c r="HR147" s="725">
        <f t="shared" ca="1" si="198"/>
        <v>-3.7134677629331327E-7</v>
      </c>
      <c r="HS147" s="725">
        <f t="shared" ca="1" si="198"/>
        <v>-3.7563713689390175E-7</v>
      </c>
      <c r="HT147" s="725">
        <f t="shared" ca="1" si="198"/>
        <v>-3.8012259090252236E-7</v>
      </c>
      <c r="HU147" s="725">
        <f t="shared" ca="1" si="198"/>
        <v>-3.8451434301002858E-7</v>
      </c>
      <c r="HV147" s="725">
        <f t="shared" ca="1" si="198"/>
        <v>-3.8910579905052544E-7</v>
      </c>
      <c r="HW147" s="725">
        <f t="shared" ca="1" si="198"/>
        <v>-3.9375208131260558E-7</v>
      </c>
      <c r="HX147" s="725">
        <f t="shared" ca="1" si="198"/>
        <v>-3.983013019438599E-7</v>
      </c>
      <c r="HY147" s="725">
        <f t="shared" ca="1" si="198"/>
        <v>-4.0305738699502327E-7</v>
      </c>
      <c r="HZ147" s="725">
        <f t="shared" ca="1" si="198"/>
        <v>-4.0771411661632398E-7</v>
      </c>
      <c r="IA147" s="725">
        <f t="shared" ca="1" si="198"/>
        <v>-4.1258259935972331E-7</v>
      </c>
      <c r="IB147" s="725">
        <f t="shared" ca="1" si="198"/>
        <v>-4.1750921627914648E-7</v>
      </c>
      <c r="IC147" s="725">
        <f t="shared" ca="1" si="198"/>
        <v>-4.220096086290674E-7</v>
      </c>
      <c r="ID147" s="725">
        <f t="shared" ca="1" si="198"/>
        <v>-4.2704879273731043E-7</v>
      </c>
      <c r="IE147" s="725">
        <f t="shared" ca="1" si="198"/>
        <v>-4.3198270742798723E-7</v>
      </c>
      <c r="IF147" s="725">
        <f t="shared" ca="1" si="198"/>
        <v>-4.3714097953790093E-7</v>
      </c>
      <c r="IG147" s="725">
        <f t="shared" ca="1" si="198"/>
        <v>-4.421914944615331E-7</v>
      </c>
      <c r="IH147" s="725">
        <f t="shared" ca="1" si="198"/>
        <v>-4.4747166890810448E-7</v>
      </c>
      <c r="II147" s="725">
        <f t="shared" ca="1" si="198"/>
        <v>-4.5281489350949662E-7</v>
      </c>
      <c r="IJ147" s="725">
        <f t="shared" ca="1" si="198"/>
        <v>-4.5804649723543906E-7</v>
      </c>
      <c r="IK147" s="725">
        <f t="shared" ca="1" si="198"/>
        <v>-4.6351599504427694E-7</v>
      </c>
      <c r="IL147" s="725">
        <f t="shared" ca="1" si="198"/>
        <v>-4.6887123410877276E-7</v>
      </c>
    </row>
    <row r="148" spans="1:247" s="709" customFormat="1">
      <c r="B148" s="709" t="s">
        <v>712</v>
      </c>
      <c r="D148" s="810"/>
      <c r="E148" s="709">
        <f ca="1">SUM(F148:IL148)</f>
        <v>59629424.486141086</v>
      </c>
      <c r="F148" s="725"/>
      <c r="G148" s="709">
        <f t="shared" ref="G148:BR148" si="199">IF($F$9="Annual",G147*$F$12/12,IF($F$9="Monthly",G147*((1+$F$12)^((G$79-F$79)/365)-1),0))</f>
        <v>0</v>
      </c>
      <c r="H148" s="709">
        <f t="shared" ca="1" si="199"/>
        <v>361151.79255488771</v>
      </c>
      <c r="I148" s="709">
        <f t="shared" ca="1" si="199"/>
        <v>495459.13501880586</v>
      </c>
      <c r="J148" s="709">
        <f t="shared" ca="1" si="199"/>
        <v>510935.20804370561</v>
      </c>
      <c r="K148" s="709">
        <f t="shared" ca="1" si="199"/>
        <v>579012.48427783127</v>
      </c>
      <c r="L148" s="709">
        <f t="shared" ca="1" si="199"/>
        <v>612352.78671018628</v>
      </c>
      <c r="M148" s="709">
        <f t="shared" ca="1" si="199"/>
        <v>688682.78225575399</v>
      </c>
      <c r="N148" s="709">
        <f t="shared" ca="1" si="199"/>
        <v>747744.46928116377</v>
      </c>
      <c r="O148" s="709">
        <f t="shared" ca="1" si="199"/>
        <v>785668.89333548234</v>
      </c>
      <c r="P148" s="709">
        <f t="shared" ca="1" si="199"/>
        <v>879076.13247783133</v>
      </c>
      <c r="Q148" s="709">
        <f t="shared" ca="1" si="199"/>
        <v>918781.34202288464</v>
      </c>
      <c r="R148" s="709">
        <f t="shared" ca="1" si="199"/>
        <v>977356.94847201521</v>
      </c>
      <c r="S148" s="709">
        <f t="shared" ca="1" si="199"/>
        <v>989027.49222769076</v>
      </c>
      <c r="T148" s="709">
        <f t="shared" ca="1" si="199"/>
        <v>903462.11866704095</v>
      </c>
      <c r="U148" s="709">
        <f t="shared" ca="1" si="199"/>
        <v>1011625.5643503047</v>
      </c>
      <c r="V148" s="709">
        <f t="shared" ca="1" si="199"/>
        <v>990492.53335425502</v>
      </c>
      <c r="W148" s="709">
        <f t="shared" ca="1" si="199"/>
        <v>1035532.7017578004</v>
      </c>
      <c r="X148" s="709">
        <f t="shared" ca="1" si="199"/>
        <v>1013900.246573925</v>
      </c>
      <c r="Y148" s="709">
        <f t="shared" ca="1" si="199"/>
        <v>1060004.8221384063</v>
      </c>
      <c r="Z148" s="709">
        <f t="shared" ca="1" si="199"/>
        <v>1072662.2577634701</v>
      </c>
      <c r="AA148" s="709">
        <f t="shared" ca="1" si="199"/>
        <v>1050254.1598066273</v>
      </c>
      <c r="AB148" s="709">
        <f t="shared" ca="1" si="199"/>
        <v>1098011.838568751</v>
      </c>
      <c r="AC148" s="709">
        <f t="shared" ca="1" si="199"/>
        <v>1075074.1835348892</v>
      </c>
      <c r="AD148" s="709">
        <f t="shared" ca="1" si="199"/>
        <v>1123960.4907428178</v>
      </c>
      <c r="AE148" s="709">
        <f t="shared" ca="1" si="199"/>
        <v>1137381.6160618446</v>
      </c>
      <c r="AF148" s="709">
        <f t="shared" ca="1" si="199"/>
        <v>1038981.4364670975</v>
      </c>
      <c r="AG148" s="709">
        <f t="shared" ca="1" si="199"/>
        <v>1163369.399002851</v>
      </c>
      <c r="AH148" s="709">
        <f t="shared" ca="1" si="199"/>
        <v>1139066.4133573938</v>
      </c>
      <c r="AI148" s="709">
        <f t="shared" ca="1" si="199"/>
        <v>1190862.6070214708</v>
      </c>
      <c r="AJ148" s="709">
        <f t="shared" ca="1" si="199"/>
        <v>1165985.2835600141</v>
      </c>
      <c r="AK148" s="709">
        <f t="shared" ca="1" si="199"/>
        <v>1219005.5454591676</v>
      </c>
      <c r="AL148" s="709">
        <f t="shared" ca="1" si="199"/>
        <v>1233561.5964279911</v>
      </c>
      <c r="AM148" s="709">
        <f t="shared" ca="1" si="199"/>
        <v>1203338.9708942929</v>
      </c>
      <c r="AN148" s="709">
        <f t="shared" ca="1" si="199"/>
        <v>1253950.7035775478</v>
      </c>
      <c r="AO148" s="709">
        <f t="shared" ca="1" si="199"/>
        <v>1223869.7158536243</v>
      </c>
      <c r="AP148" s="709">
        <f t="shared" ca="1" si="199"/>
        <v>1275526.1104227244</v>
      </c>
      <c r="AQ148" s="709">
        <f t="shared" ca="1" si="199"/>
        <v>1286792.7577100052</v>
      </c>
      <c r="AR148" s="709">
        <f t="shared" ca="1" si="199"/>
        <v>1171915.9759377686</v>
      </c>
      <c r="AS148" s="709">
        <f t="shared" ca="1" si="199"/>
        <v>1308315.9814771288</v>
      </c>
      <c r="AT148" s="709">
        <f t="shared" ca="1" si="199"/>
        <v>1277238.1461247648</v>
      </c>
      <c r="AU148" s="709">
        <f t="shared" ca="1" si="199"/>
        <v>1331473.6840113769</v>
      </c>
      <c r="AV148" s="709">
        <f t="shared" ca="1" si="199"/>
        <v>1299968.5195178844</v>
      </c>
      <c r="AW148" s="709">
        <f t="shared" ca="1" si="199"/>
        <v>1355293.6579114427</v>
      </c>
      <c r="AX148" s="709">
        <f t="shared" ca="1" si="199"/>
        <v>496223.38856235973</v>
      </c>
      <c r="AY148" s="709">
        <f t="shared" ca="1" si="199"/>
        <v>478910.69059974642</v>
      </c>
      <c r="AZ148" s="709">
        <f t="shared" ca="1" si="199"/>
        <v>493508.52153869992</v>
      </c>
      <c r="BA148" s="709">
        <f t="shared" ca="1" si="199"/>
        <v>476252.53761236928</v>
      </c>
      <c r="BB148" s="709">
        <f t="shared" ca="1" si="199"/>
        <v>490729.49569851242</v>
      </c>
      <c r="BC148" s="709">
        <f t="shared" ca="1" si="199"/>
        <v>489409.82483067026</v>
      </c>
      <c r="BD148" s="709">
        <f t="shared" ca="1" si="199"/>
        <v>440587.78261994047</v>
      </c>
      <c r="BE148" s="709">
        <f t="shared" ca="1" si="199"/>
        <v>501934.71958738181</v>
      </c>
      <c r="BF148" s="709">
        <f t="shared" ca="1" si="199"/>
        <v>469235.89830123977</v>
      </c>
      <c r="BG148" s="709">
        <f t="shared" ca="1" si="199"/>
        <v>483393.79227982217</v>
      </c>
      <c r="BH148" s="709">
        <f t="shared" ca="1" si="199"/>
        <v>466349.10677701631</v>
      </c>
      <c r="BI148" s="709">
        <f t="shared" ca="1" si="199"/>
        <v>480375.73113768786</v>
      </c>
      <c r="BJ148" s="709">
        <f t="shared" ca="1" si="199"/>
        <v>478932.42676774395</v>
      </c>
      <c r="BK148" s="709">
        <f t="shared" ca="1" si="199"/>
        <v>461430.09872362419</v>
      </c>
      <c r="BL148" s="709">
        <f t="shared" ca="1" si="199"/>
        <v>474663.73170402145</v>
      </c>
      <c r="BM148" s="709">
        <f t="shared" ca="1" si="199"/>
        <v>457250.57742959796</v>
      </c>
      <c r="BN148" s="709">
        <f t="shared" ca="1" si="199"/>
        <v>470294.15714195929</v>
      </c>
      <c r="BO148" s="709">
        <f t="shared" ca="1" si="199"/>
        <v>468161.15767335537</v>
      </c>
      <c r="BP148" s="709">
        <f t="shared" ca="1" si="199"/>
        <v>420663.51530490885</v>
      </c>
      <c r="BQ148" s="709">
        <f t="shared" ca="1" si="199"/>
        <v>463277.05309751147</v>
      </c>
      <c r="BR148" s="709">
        <f t="shared" ca="1" si="199"/>
        <v>446101.76848594885</v>
      </c>
      <c r="BS148" s="709">
        <f t="shared" ref="BS148:ED148" ca="1" si="200">IF($F$9="Annual",BS147*$F$12/12,IF($F$9="Monthly",BS147*((1+$F$12)^((BS$79-BR$79)/365)-1),0))</f>
        <v>458638.38402098283</v>
      </c>
      <c r="BT148" s="709">
        <f t="shared" ca="1" si="200"/>
        <v>441560.0019994984</v>
      </c>
      <c r="BU148" s="709">
        <f t="shared" ca="1" si="200"/>
        <v>453890.09207319788</v>
      </c>
      <c r="BV148" s="709">
        <f t="shared" ca="1" si="200"/>
        <v>451561.21293191623</v>
      </c>
      <c r="BW148" s="709">
        <f t="shared" ca="1" si="200"/>
        <v>434062.58272423572</v>
      </c>
      <c r="BX148" s="709">
        <f t="shared" ca="1" si="200"/>
        <v>445464.60592268326</v>
      </c>
      <c r="BY148" s="709">
        <f t="shared" ca="1" si="200"/>
        <v>428093.33487775747</v>
      </c>
      <c r="BZ148" s="709">
        <f t="shared" ca="1" si="200"/>
        <v>439223.92147351068</v>
      </c>
      <c r="CA148" s="709">
        <f t="shared" ca="1" si="200"/>
        <v>436132.77422065492</v>
      </c>
      <c r="CB148" s="709">
        <f t="shared" ca="1" si="200"/>
        <v>390876.04106738762</v>
      </c>
      <c r="CC148" s="709">
        <f t="shared" ca="1" si="200"/>
        <v>429336.25026276405</v>
      </c>
      <c r="CD148" s="709">
        <f t="shared" ca="1" si="200"/>
        <v>412301.90332502546</v>
      </c>
      <c r="CE148" s="709">
        <f t="shared" ca="1" si="200"/>
        <v>422714.41410241841</v>
      </c>
      <c r="CF148" s="709">
        <f t="shared" ca="1" si="200"/>
        <v>405818.39845419908</v>
      </c>
      <c r="CG148" s="709">
        <f t="shared" ca="1" si="200"/>
        <v>415936.0880780812</v>
      </c>
      <c r="CH148" s="709">
        <f t="shared" ca="1" si="200"/>
        <v>-8.6742636682114194E-10</v>
      </c>
      <c r="CI148" s="709">
        <f t="shared" ca="1" si="200"/>
        <v>-8.4930568171509202E-10</v>
      </c>
      <c r="CJ148" s="709">
        <f t="shared" ca="1" si="200"/>
        <v>-8.8792573148063061E-10</v>
      </c>
      <c r="CK148" s="709">
        <f t="shared" ca="1" si="200"/>
        <v>-8.6937681114208476E-10</v>
      </c>
      <c r="CL148" s="709">
        <f t="shared" ca="1" si="200"/>
        <v>-9.0890954527322847E-10</v>
      </c>
      <c r="CM148" s="709">
        <f t="shared" ca="1" si="200"/>
        <v>-9.1976276387943574E-10</v>
      </c>
      <c r="CN148" s="709">
        <f t="shared" ca="1" si="200"/>
        <v>-8.4018980448550052E-10</v>
      </c>
      <c r="CO148" s="709">
        <f t="shared" ca="1" si="200"/>
        <v>-9.4077822142453019E-10</v>
      </c>
      <c r="CP148" s="709">
        <f t="shared" ca="1" si="200"/>
        <v>-9.2112520353491067E-10</v>
      </c>
      <c r="CQ148" s="709">
        <f t="shared" ca="1" si="200"/>
        <v>-9.630110662657144E-10</v>
      </c>
      <c r="CR148" s="709">
        <f t="shared" ca="1" si="200"/>
        <v>-9.4289360044623163E-10</v>
      </c>
      <c r="CS148" s="709">
        <f t="shared" ca="1" si="200"/>
        <v>-9.8576932653263373E-10</v>
      </c>
      <c r="CT148" s="709">
        <f t="shared" ca="1" si="200"/>
        <v>-9.9754032184431377E-10</v>
      </c>
      <c r="CU148" s="709">
        <f t="shared" ca="1" si="200"/>
        <v>-9.7670153397235616E-10</v>
      </c>
      <c r="CV148" s="709">
        <f t="shared" ca="1" si="200"/>
        <v>-1.0211145912027256E-9</v>
      </c>
      <c r="CW148" s="709">
        <f t="shared" ca="1" si="200"/>
        <v>-9.9978333281339779E-10</v>
      </c>
      <c r="CX148" s="709">
        <f t="shared" ca="1" si="200"/>
        <v>-1.0452459770642131E-9</v>
      </c>
      <c r="CY148" s="709">
        <f t="shared" ca="1" si="200"/>
        <v>-1.0577271784613515E-9</v>
      </c>
      <c r="CZ148" s="709">
        <f t="shared" ca="1" si="200"/>
        <v>-9.6621827515832595E-10</v>
      </c>
      <c r="DA148" s="709">
        <f t="shared" ca="1" si="200"/>
        <v>-1.1170090578926068E-9</v>
      </c>
      <c r="DB148" s="709">
        <f t="shared" ca="1" si="200"/>
        <v>-1.0596996753885824E-9</v>
      </c>
      <c r="DC148" s="709">
        <f t="shared" ca="1" si="200"/>
        <v>-1.1078868653263521E-9</v>
      </c>
      <c r="DD148" s="709">
        <f t="shared" ca="1" si="200"/>
        <v>-1.0847429192951992E-9</v>
      </c>
      <c r="DE148" s="709">
        <f t="shared" ca="1" si="200"/>
        <v>-1.1340688880575858E-9</v>
      </c>
      <c r="DF148" s="709">
        <f t="shared" ca="1" si="200"/>
        <v>-1.1476107169674002E-9</v>
      </c>
      <c r="DG148" s="709">
        <f t="shared" ca="1" si="200"/>
        <v>-1.1236369328839123E-9</v>
      </c>
      <c r="DH148" s="709">
        <f t="shared" ca="1" si="200"/>
        <v>-1.1747315095488675E-9</v>
      </c>
      <c r="DI148" s="709">
        <f t="shared" ca="1" si="200"/>
        <v>-1.1501911674715336E-9</v>
      </c>
      <c r="DJ148" s="709">
        <f t="shared" ca="1" si="200"/>
        <v>-1.2024932314797839E-9</v>
      </c>
      <c r="DK148" s="709">
        <f t="shared" ca="1" si="200"/>
        <v>-1.2168521101840575E-9</v>
      </c>
      <c r="DL148" s="709">
        <f t="shared" ca="1" si="200"/>
        <v>-1.1115765681043903E-9</v>
      </c>
      <c r="DM148" s="709">
        <f t="shared" ca="1" si="200"/>
        <v>-1.2446556970050431E-9</v>
      </c>
      <c r="DN148" s="709">
        <f t="shared" ca="1" si="200"/>
        <v>-1.2186546266968702E-9</v>
      </c>
      <c r="DO148" s="709">
        <f t="shared" ca="1" si="200"/>
        <v>-1.2740698951253054E-9</v>
      </c>
      <c r="DP148" s="709">
        <f t="shared" ca="1" si="200"/>
        <v>-1.2474543571894794E-9</v>
      </c>
      <c r="DQ148" s="709">
        <f t="shared" ca="1" si="200"/>
        <v>-1.3041792212662241E-9</v>
      </c>
      <c r="DR148" s="709">
        <f t="shared" ca="1" si="200"/>
        <v>-1.3197523245125109E-9</v>
      </c>
      <c r="DS148" s="709">
        <f t="shared" ca="1" si="200"/>
        <v>-1.2921824728164998E-9</v>
      </c>
      <c r="DT148" s="709">
        <f t="shared" ca="1" si="200"/>
        <v>-1.350941235981198E-9</v>
      </c>
      <c r="DU148" s="709">
        <f t="shared" ca="1" si="200"/>
        <v>-1.3227198425922642E-9</v>
      </c>
      <c r="DV148" s="709">
        <f t="shared" ca="1" si="200"/>
        <v>-1.3828672162017521E-9</v>
      </c>
      <c r="DW148" s="709">
        <f t="shared" ca="1" si="200"/>
        <v>-1.3993799267116666E-9</v>
      </c>
      <c r="DX148" s="709">
        <f t="shared" ca="1" si="200"/>
        <v>-1.2783130533200495E-9</v>
      </c>
      <c r="DY148" s="709">
        <f t="shared" ca="1" si="200"/>
        <v>-1.4313540515558002E-9</v>
      </c>
      <c r="DZ148" s="709">
        <f t="shared" ca="1" si="200"/>
        <v>-1.4014528207014013E-9</v>
      </c>
      <c r="EA148" s="709">
        <f t="shared" ca="1" si="200"/>
        <v>-1.4651803793941015E-9</v>
      </c>
      <c r="EB148" s="709">
        <f t="shared" ca="1" si="200"/>
        <v>-1.4345725107679017E-9</v>
      </c>
      <c r="EC148" s="709">
        <f t="shared" ca="1" si="200"/>
        <v>-1.499806104456158E-9</v>
      </c>
      <c r="ED148" s="709">
        <f t="shared" ca="1" si="200"/>
        <v>-1.5177151731893876E-9</v>
      </c>
      <c r="EE148" s="709">
        <f t="shared" ref="EE148:GP148" ca="1" si="201">IF($F$9="Annual",EE147*$F$12/12,IF($F$9="Monthly",EE147*((1+$F$12)^((EE$79-ED$79)/365)-1),0))</f>
        <v>-1.4860098437389747E-9</v>
      </c>
      <c r="EF148" s="709">
        <f t="shared" ca="1" si="201"/>
        <v>-1.5535824213783777E-9</v>
      </c>
      <c r="EG148" s="709">
        <f t="shared" ca="1" si="201"/>
        <v>-1.5211278189811038E-9</v>
      </c>
      <c r="EH148" s="709">
        <f t="shared" ca="1" si="201"/>
        <v>-1.5902972986320151E-9</v>
      </c>
      <c r="EI148" s="709">
        <f t="shared" ca="1" si="201"/>
        <v>-1.6092869157184168E-9</v>
      </c>
      <c r="EJ148" s="709">
        <f t="shared" ca="1" si="201"/>
        <v>-1.4700600113180573E-9</v>
      </c>
      <c r="EK148" s="709">
        <f t="shared" ca="1" si="201"/>
        <v>-1.6460571592891708E-9</v>
      </c>
      <c r="EL148" s="709">
        <f t="shared" ca="1" si="201"/>
        <v>-1.6116707438066118E-9</v>
      </c>
      <c r="EM148" s="709">
        <f t="shared" ca="1" si="201"/>
        <v>-1.6849574363032173E-9</v>
      </c>
      <c r="EN148" s="709">
        <f t="shared" ca="1" si="201"/>
        <v>-1.6497583873830873E-9</v>
      </c>
      <c r="EO148" s="709">
        <f t="shared" ca="1" si="201"/>
        <v>-1.7247770201245822E-9</v>
      </c>
      <c r="EP148" s="709">
        <f t="shared" ca="1" si="201"/>
        <v>-1.7453724491677964E-9</v>
      </c>
      <c r="EQ148" s="709">
        <f t="shared" ca="1" si="201"/>
        <v>-1.7089113202998219E-9</v>
      </c>
      <c r="ER148" s="709">
        <f t="shared" ca="1" si="201"/>
        <v>-1.7866197845851354E-9</v>
      </c>
      <c r="ES148" s="709">
        <f t="shared" ca="1" si="201"/>
        <v>-1.7492969918282701E-9</v>
      </c>
      <c r="ET148" s="709">
        <f t="shared" ca="1" si="201"/>
        <v>-1.828841893426818E-9</v>
      </c>
      <c r="EU148" s="709">
        <f t="shared" ca="1" si="201"/>
        <v>-1.8506799530761801E-9</v>
      </c>
      <c r="EV148" s="709">
        <f t="shared" ca="1" si="201"/>
        <v>-1.6905690130157663E-9</v>
      </c>
      <c r="EW148" s="709">
        <f t="shared" ca="1" si="201"/>
        <v>-1.9544040400413065E-9</v>
      </c>
      <c r="EX148" s="709">
        <f t="shared" ca="1" si="201"/>
        <v>-1.8541311837858237E-9</v>
      </c>
      <c r="EY148" s="709">
        <f t="shared" ca="1" si="201"/>
        <v>-1.9384431578268338E-9</v>
      </c>
      <c r="EZ148" s="709">
        <f t="shared" ca="1" si="201"/>
        <v>-1.897948748845835E-9</v>
      </c>
      <c r="FA148" s="709">
        <f t="shared" ca="1" si="201"/>
        <v>-1.9842532169671922E-9</v>
      </c>
      <c r="FB148" s="709">
        <f t="shared" ca="1" si="201"/>
        <v>-2.0079470312150569E-9</v>
      </c>
      <c r="FC148" s="709">
        <f t="shared" ca="1" si="201"/>
        <v>-1.9660006744359594E-9</v>
      </c>
      <c r="FD148" s="709">
        <f t="shared" ca="1" si="201"/>
        <v>-2.0553996335156536E-9</v>
      </c>
      <c r="FE148" s="709">
        <f t="shared" ca="1" si="201"/>
        <v>-2.012461983761565E-9</v>
      </c>
      <c r="FF148" s="709">
        <f t="shared" ca="1" si="201"/>
        <v>-2.1039736545738634E-9</v>
      </c>
      <c r="FG148" s="709">
        <f t="shared" ca="1" si="201"/>
        <v>-2.1290970413107984E-9</v>
      </c>
      <c r="FH148" s="709">
        <f t="shared" ca="1" si="201"/>
        <v>-1.9448989425539111E-9</v>
      </c>
      <c r="FI148" s="709">
        <f t="shared" ca="1" si="201"/>
        <v>-2.1777443123661402E-9</v>
      </c>
      <c r="FJ148" s="709">
        <f t="shared" ca="1" si="201"/>
        <v>-2.1322508613536985E-9</v>
      </c>
      <c r="FK148" s="709">
        <f t="shared" ca="1" si="201"/>
        <v>-2.2292096315008603E-9</v>
      </c>
      <c r="FL148" s="709">
        <f t="shared" ca="1" si="201"/>
        <v>-2.1826410611727117E-9</v>
      </c>
      <c r="FM148" s="709">
        <f t="shared" ca="1" si="201"/>
        <v>-2.2818911995122722E-9</v>
      </c>
      <c r="FN148" s="709">
        <f t="shared" ca="1" si="201"/>
        <v>-2.309139085897317E-9</v>
      </c>
      <c r="FO148" s="709">
        <f t="shared" ca="1" si="201"/>
        <v>-2.2609007756013547E-9</v>
      </c>
      <c r="FP148" s="709">
        <f t="shared" ca="1" si="201"/>
        <v>-2.3637095785430029E-9</v>
      </c>
      <c r="FQ148" s="709">
        <f t="shared" ca="1" si="201"/>
        <v>-2.3143312813258011E-9</v>
      </c>
      <c r="FR148" s="709">
        <f t="shared" ca="1" si="201"/>
        <v>-2.419569702759944E-9</v>
      </c>
      <c r="FS148" s="709">
        <f t="shared" ca="1" si="201"/>
        <v>-2.4484615975074192E-9</v>
      </c>
      <c r="FT148" s="709">
        <f t="shared" ca="1" si="201"/>
        <v>-2.2366337839369986E-9</v>
      </c>
      <c r="FU148" s="709">
        <f t="shared" ca="1" si="201"/>
        <v>-2.5044059592210625E-9</v>
      </c>
      <c r="FV148" s="709">
        <f t="shared" ca="1" si="201"/>
        <v>-2.4520884905567538E-9</v>
      </c>
      <c r="FW148" s="709">
        <f t="shared" ca="1" si="201"/>
        <v>-2.5635910762259902E-9</v>
      </c>
      <c r="FX148" s="709">
        <f t="shared" ca="1" si="201"/>
        <v>-2.5100372203486192E-9</v>
      </c>
      <c r="FY148" s="709">
        <f t="shared" ca="1" si="201"/>
        <v>-2.6241748794391143E-9</v>
      </c>
      <c r="FZ148" s="709">
        <f t="shared" ca="1" si="201"/>
        <v>-2.6555099487819154E-9</v>
      </c>
      <c r="GA148" s="709">
        <f t="shared" ca="1" si="201"/>
        <v>-2.6000358919415589E-9</v>
      </c>
      <c r="GB148" s="709">
        <f t="shared" ca="1" si="201"/>
        <v>-2.7182660153244542E-9</v>
      </c>
      <c r="GC148" s="709">
        <f t="shared" ca="1" si="201"/>
        <v>-2.6614809735246722E-9</v>
      </c>
      <c r="GD148" s="709">
        <f t="shared" ca="1" si="201"/>
        <v>-2.7825051581739364E-9</v>
      </c>
      <c r="GE148" s="709">
        <f t="shared" ca="1" si="201"/>
        <v>-2.8157308371335332E-9</v>
      </c>
      <c r="GF148" s="709">
        <f t="shared" ca="1" si="201"/>
        <v>-2.5721288515275498E-9</v>
      </c>
      <c r="GG148" s="709">
        <f t="shared" ca="1" si="201"/>
        <v>-2.8800668531042233E-9</v>
      </c>
      <c r="GH148" s="709">
        <f t="shared" ca="1" si="201"/>
        <v>-2.8199017641402686E-9</v>
      </c>
      <c r="GI148" s="709">
        <f t="shared" ca="1" si="201"/>
        <v>-2.9481297376598902E-9</v>
      </c>
      <c r="GJ148" s="709">
        <f t="shared" ca="1" si="201"/>
        <v>-2.8865428034009137E-9</v>
      </c>
      <c r="GK148" s="709">
        <f t="shared" ca="1" si="201"/>
        <v>-3.0178011113549829E-9</v>
      </c>
      <c r="GL148" s="709">
        <f t="shared" ca="1" si="201"/>
        <v>-3.0538364410992041E-9</v>
      </c>
      <c r="GM148" s="709">
        <f t="shared" ca="1" si="201"/>
        <v>-2.9900412757327941E-9</v>
      </c>
      <c r="GN148" s="709">
        <f t="shared" ca="1" si="201"/>
        <v>-3.126005917623123E-9</v>
      </c>
      <c r="GO148" s="709">
        <f t="shared" ca="1" si="201"/>
        <v>-3.0607031195533736E-9</v>
      </c>
      <c r="GP148" s="709">
        <f t="shared" ca="1" si="201"/>
        <v>-3.1998809319000282E-9</v>
      </c>
      <c r="GQ148" s="709">
        <f t="shared" ref="GQ148:IL148" ca="1" si="202">IF($F$9="Annual",GQ147*$F$12/12,IF($F$9="Monthly",GQ147*((1+$F$12)^((GQ$79-GP$79)/365)-1),0))</f>
        <v>-3.2380904627035645E-9</v>
      </c>
      <c r="GR148" s="709">
        <f t="shared" ca="1" si="202"/>
        <v>-2.9579481792566834E-9</v>
      </c>
      <c r="GS148" s="709">
        <f t="shared" ca="1" si="202"/>
        <v>-3.4195740175430359E-9</v>
      </c>
      <c r="GT148" s="709">
        <f t="shared" ca="1" si="202"/>
        <v>-3.2441289985546236E-9</v>
      </c>
      <c r="GU148" s="709">
        <f t="shared" ca="1" si="202"/>
        <v>-3.3916476435694525E-9</v>
      </c>
      <c r="GV148" s="709">
        <f t="shared" ca="1" si="202"/>
        <v>-3.3207955444281422E-9</v>
      </c>
      <c r="GW148" s="709">
        <f t="shared" ca="1" si="202"/>
        <v>-3.4718004086932746E-9</v>
      </c>
      <c r="GX148" s="709">
        <f t="shared" ca="1" si="202"/>
        <v>-3.5132569089452781E-9</v>
      </c>
      <c r="GY148" s="709">
        <f t="shared" ca="1" si="202"/>
        <v>-3.4398643714588331E-9</v>
      </c>
      <c r="GZ148" s="709">
        <f t="shared" ca="1" si="202"/>
        <v>-3.5962835925620873E-9</v>
      </c>
      <c r="HA148" s="709">
        <f t="shared" ca="1" si="202"/>
        <v>-3.5211566134598846E-9</v>
      </c>
      <c r="HB148" s="709">
        <f t="shared" ca="1" si="202"/>
        <v>-3.6812723957650995E-9</v>
      </c>
      <c r="HC148" s="709">
        <f t="shared" ca="1" si="202"/>
        <v>-3.7252301848190413E-9</v>
      </c>
      <c r="HD148" s="709">
        <f t="shared" ca="1" si="202"/>
        <v>-3.4029431757435969E-9</v>
      </c>
      <c r="HE148" s="709">
        <f t="shared" ca="1" si="202"/>
        <v>-3.8103471517905711E-9</v>
      </c>
      <c r="HF148" s="709">
        <f t="shared" ca="1" si="202"/>
        <v>-3.7307483483378183E-9</v>
      </c>
      <c r="HG148" s="709">
        <f t="shared" ca="1" si="202"/>
        <v>-3.9003947901048721E-9</v>
      </c>
      <c r="HH148" s="709">
        <f t="shared" ca="1" si="202"/>
        <v>-3.8189148760923647E-9</v>
      </c>
      <c r="HI148" s="709">
        <f t="shared" ca="1" si="202"/>
        <v>-3.9925704699972676E-9</v>
      </c>
      <c r="HJ148" s="709">
        <f t="shared" ca="1" si="202"/>
        <v>-4.0402454452870712E-9</v>
      </c>
      <c r="HK148" s="709">
        <f t="shared" ca="1" si="202"/>
        <v>-3.9558440271776592E-9</v>
      </c>
      <c r="HL148" s="709">
        <f t="shared" ca="1" si="202"/>
        <v>-4.1357261314464011E-9</v>
      </c>
      <c r="HM148" s="709">
        <f t="shared" ca="1" si="202"/>
        <v>-4.0493301054788686E-9</v>
      </c>
      <c r="HN148" s="709">
        <f t="shared" ca="1" si="202"/>
        <v>-4.2334632551298658E-9</v>
      </c>
      <c r="HO148" s="709">
        <f t="shared" ca="1" si="202"/>
        <v>-4.2840147125418996E-9</v>
      </c>
      <c r="HP148" s="709">
        <f t="shared" ca="1" si="202"/>
        <v>-3.9133846521051377E-9</v>
      </c>
      <c r="HQ148" s="709">
        <f t="shared" ca="1" si="202"/>
        <v>-4.3818992245591587E-9</v>
      </c>
      <c r="HR148" s="709">
        <f t="shared" ca="1" si="202"/>
        <v>-4.2903606005884933E-9</v>
      </c>
      <c r="HS148" s="709">
        <f t="shared" ca="1" si="202"/>
        <v>-4.4854540086206051E-9</v>
      </c>
      <c r="HT148" s="709">
        <f t="shared" ca="1" si="202"/>
        <v>-4.3917521075062216E-9</v>
      </c>
      <c r="HU148" s="709">
        <f t="shared" ca="1" si="202"/>
        <v>-4.5914560404968596E-9</v>
      </c>
      <c r="HV148" s="709">
        <f t="shared" ca="1" si="202"/>
        <v>-4.6462822620801346E-9</v>
      </c>
      <c r="HW148" s="709">
        <f t="shared" ca="1" si="202"/>
        <v>-4.5492206312543105E-9</v>
      </c>
      <c r="HX148" s="709">
        <f t="shared" ca="1" si="202"/>
        <v>-4.7560850511633645E-9</v>
      </c>
      <c r="HY148" s="709">
        <f t="shared" ca="1" si="202"/>
        <v>-4.6567296213007013E-9</v>
      </c>
      <c r="HZ148" s="709">
        <f t="shared" ca="1" si="202"/>
        <v>-4.8684827433993479E-9</v>
      </c>
      <c r="IA148" s="709">
        <f t="shared" ca="1" si="202"/>
        <v>-4.9266169194231863E-9</v>
      </c>
      <c r="IB148" s="709">
        <f t="shared" ca="1" si="202"/>
        <v>-4.5003923499209107E-9</v>
      </c>
      <c r="IC148" s="709">
        <f t="shared" ca="1" si="202"/>
        <v>-5.0391841082430347E-9</v>
      </c>
      <c r="ID148" s="709">
        <f t="shared" ca="1" si="202"/>
        <v>-4.9339146906767694E-9</v>
      </c>
      <c r="IE148" s="709">
        <f t="shared" ca="1" si="202"/>
        <v>-5.1582721099136981E-9</v>
      </c>
      <c r="IF148" s="709">
        <f t="shared" ca="1" si="202"/>
        <v>-5.0505149236321573E-9</v>
      </c>
      <c r="IG148" s="709">
        <f t="shared" ca="1" si="202"/>
        <v>-5.2801744465713911E-9</v>
      </c>
      <c r="IH148" s="709">
        <f t="shared" ca="1" si="202"/>
        <v>-5.3432246013921573E-9</v>
      </c>
      <c r="II148" s="709">
        <f t="shared" ca="1" si="202"/>
        <v>-5.2316037259424589E-9</v>
      </c>
      <c r="IJ148" s="709">
        <f t="shared" ca="1" si="202"/>
        <v>-5.4694978088378705E-9</v>
      </c>
      <c r="IK148" s="709">
        <f t="shared" ca="1" si="202"/>
        <v>-5.3552390644958083E-9</v>
      </c>
      <c r="IL148" s="709">
        <f t="shared" ca="1" si="202"/>
        <v>-5.5987551549092523E-9</v>
      </c>
    </row>
    <row r="149" spans="1:247" s="709" customFormat="1">
      <c r="B149" s="709" t="s">
        <v>725</v>
      </c>
      <c r="D149" s="810"/>
      <c r="E149" s="709">
        <f ca="1">SUM(F149:IL149)</f>
        <v>-37072632.359260283</v>
      </c>
      <c r="F149" s="725"/>
      <c r="G149" s="725">
        <f t="shared" ref="G149:BR149" ca="1" si="203">G124</f>
        <v>0</v>
      </c>
      <c r="H149" s="725">
        <f t="shared" ca="1" si="203"/>
        <v>0</v>
      </c>
      <c r="I149" s="725">
        <f t="shared" ca="1" si="203"/>
        <v>0</v>
      </c>
      <c r="J149" s="725">
        <f t="shared" ca="1" si="203"/>
        <v>0</v>
      </c>
      <c r="K149" s="725">
        <f t="shared" ca="1" si="203"/>
        <v>0</v>
      </c>
      <c r="L149" s="725">
        <f t="shared" ca="1" si="203"/>
        <v>0</v>
      </c>
      <c r="M149" s="725">
        <f t="shared" ca="1" si="203"/>
        <v>0</v>
      </c>
      <c r="N149" s="725">
        <f t="shared" ca="1" si="203"/>
        <v>0</v>
      </c>
      <c r="O149" s="725">
        <f t="shared" ca="1" si="203"/>
        <v>0</v>
      </c>
      <c r="P149" s="725">
        <f t="shared" ca="1" si="203"/>
        <v>0</v>
      </c>
      <c r="Q149" s="725">
        <f t="shared" ca="1" si="203"/>
        <v>0</v>
      </c>
      <c r="R149" s="725">
        <f t="shared" ca="1" si="203"/>
        <v>0</v>
      </c>
      <c r="S149" s="725">
        <f t="shared" ca="1" si="203"/>
        <v>0</v>
      </c>
      <c r="T149" s="725">
        <f t="shared" ca="1" si="203"/>
        <v>0</v>
      </c>
      <c r="U149" s="725">
        <f t="shared" ca="1" si="203"/>
        <v>0</v>
      </c>
      <c r="V149" s="725">
        <f t="shared" ca="1" si="203"/>
        <v>0</v>
      </c>
      <c r="W149" s="725">
        <f t="shared" ca="1" si="203"/>
        <v>0</v>
      </c>
      <c r="X149" s="725">
        <f t="shared" ca="1" si="203"/>
        <v>0</v>
      </c>
      <c r="Y149" s="725">
        <f t="shared" ca="1" si="203"/>
        <v>0</v>
      </c>
      <c r="Z149" s="725">
        <f t="shared" ca="1" si="203"/>
        <v>0</v>
      </c>
      <c r="AA149" s="725">
        <f t="shared" ca="1" si="203"/>
        <v>0</v>
      </c>
      <c r="AB149" s="725">
        <f t="shared" ca="1" si="203"/>
        <v>0</v>
      </c>
      <c r="AC149" s="725">
        <f t="shared" ca="1" si="203"/>
        <v>0</v>
      </c>
      <c r="AD149" s="725">
        <f t="shared" ca="1" si="203"/>
        <v>0</v>
      </c>
      <c r="AE149" s="725">
        <f t="shared" ca="1" si="203"/>
        <v>0</v>
      </c>
      <c r="AF149" s="725">
        <f t="shared" ca="1" si="203"/>
        <v>0</v>
      </c>
      <c r="AG149" s="725">
        <f t="shared" ca="1" si="203"/>
        <v>0</v>
      </c>
      <c r="AH149" s="725">
        <f t="shared" ca="1" si="203"/>
        <v>0</v>
      </c>
      <c r="AI149" s="725">
        <f t="shared" ca="1" si="203"/>
        <v>0</v>
      </c>
      <c r="AJ149" s="725">
        <f t="shared" ca="1" si="203"/>
        <v>0</v>
      </c>
      <c r="AK149" s="725">
        <f t="shared" ca="1" si="203"/>
        <v>0</v>
      </c>
      <c r="AL149" s="725">
        <f t="shared" ca="1" si="203"/>
        <v>-385450.90657946456</v>
      </c>
      <c r="AM149" s="725">
        <f t="shared" ca="1" si="203"/>
        <v>-343951.19598032592</v>
      </c>
      <c r="AN149" s="725">
        <f t="shared" ca="1" si="203"/>
        <v>-336325.6198282644</v>
      </c>
      <c r="AO149" s="725">
        <f t="shared" ca="1" si="203"/>
        <v>-334648.92869060102</v>
      </c>
      <c r="AP149" s="725">
        <f t="shared" ca="1" si="203"/>
        <v>-331993.7230091599</v>
      </c>
      <c r="AQ149" s="725">
        <f t="shared" ca="1" si="203"/>
        <v>-329372.00818014995</v>
      </c>
      <c r="AR149" s="725">
        <f t="shared" ca="1" si="203"/>
        <v>-326860.95889622823</v>
      </c>
      <c r="AS149" s="725">
        <f t="shared" ca="1" si="203"/>
        <v>-324307.4314212249</v>
      </c>
      <c r="AT149" s="725">
        <f t="shared" ca="1" si="203"/>
        <v>-321890.48825006478</v>
      </c>
      <c r="AU149" s="725">
        <f t="shared" ca="1" si="203"/>
        <v>-319422.40522783081</v>
      </c>
      <c r="AV149" s="725">
        <f t="shared" ca="1" si="203"/>
        <v>-317201.26276152098</v>
      </c>
      <c r="AW149" s="725">
        <f t="shared" ca="1" si="203"/>
        <v>-26672765.681715649</v>
      </c>
      <c r="AX149" s="725">
        <f t="shared" ca="1" si="203"/>
        <v>-255018.56612813717</v>
      </c>
      <c r="AY149" s="725">
        <f t="shared" ca="1" si="203"/>
        <v>-243774.27826400337</v>
      </c>
      <c r="AZ149" s="725">
        <f t="shared" ca="1" si="203"/>
        <v>-248753.63531551423</v>
      </c>
      <c r="BA149" s="725">
        <f t="shared" ca="1" si="203"/>
        <v>-237658.34113264951</v>
      </c>
      <c r="BB149" s="725">
        <f t="shared" ca="1" si="203"/>
        <v>-242378.47949185089</v>
      </c>
      <c r="BC149" s="725">
        <f t="shared" ca="1" si="203"/>
        <v>-239183.53439384609</v>
      </c>
      <c r="BD149" s="725">
        <f t="shared" ca="1" si="203"/>
        <v>-213033.779091367</v>
      </c>
      <c r="BE149" s="725">
        <f t="shared" ca="1" si="203"/>
        <v>-240038.44067463337</v>
      </c>
      <c r="BF149" s="725">
        <f t="shared" ca="1" si="203"/>
        <v>-221860.01266262241</v>
      </c>
      <c r="BG149" s="725">
        <f t="shared" ca="1" si="203"/>
        <v>-225910.55256802516</v>
      </c>
      <c r="BH149" s="725">
        <f t="shared" ca="1" si="203"/>
        <v>-215358.51657777038</v>
      </c>
      <c r="BI149" s="725">
        <f t="shared" ca="1" si="203"/>
        <v>-219133.49620892655</v>
      </c>
      <c r="BJ149" s="725">
        <f t="shared" ca="1" si="203"/>
        <v>-215731.60450987579</v>
      </c>
      <c r="BK149" s="725">
        <f t="shared" ca="1" si="203"/>
        <v>-205010.93276428862</v>
      </c>
      <c r="BL149" s="725">
        <f t="shared" ca="1" si="203"/>
        <v>-207922.87454030386</v>
      </c>
      <c r="BM149" s="725">
        <f t="shared" ca="1" si="203"/>
        <v>-197387.91137778413</v>
      </c>
      <c r="BN149" s="725">
        <f t="shared" ca="1" si="203"/>
        <v>-199976.75800209196</v>
      </c>
      <c r="BO149" s="725">
        <f t="shared" ca="1" si="203"/>
        <v>-195979.85224757565</v>
      </c>
      <c r="BP149" s="725">
        <f t="shared" ca="1" si="203"/>
        <v>-173297.3677353049</v>
      </c>
      <c r="BQ149" s="725">
        <f t="shared" ca="1" si="203"/>
        <v>-187712.93427435443</v>
      </c>
      <c r="BR149" s="725">
        <f t="shared" ca="1" si="203"/>
        <v>-177658.60744901351</v>
      </c>
      <c r="BS149" s="725">
        <f t="shared" ref="BS149:ED149" ca="1" si="204">BS124</f>
        <v>-179411.24463316909</v>
      </c>
      <c r="BT149" s="725">
        <f t="shared" ca="1" si="204"/>
        <v>-169554.35004410287</v>
      </c>
      <c r="BU149" s="725">
        <f t="shared" ca="1" si="204"/>
        <v>-170963.49530517907</v>
      </c>
      <c r="BV149" s="725">
        <f t="shared" ca="1" si="204"/>
        <v>-166708.28882283013</v>
      </c>
      <c r="BW149" s="725">
        <f t="shared" ca="1" si="204"/>
        <v>-156729.92288110455</v>
      </c>
      <c r="BX149" s="725">
        <f t="shared" ca="1" si="204"/>
        <v>-157157.75880180934</v>
      </c>
      <c r="BY149" s="725">
        <f t="shared" ca="1" si="204"/>
        <v>-147406.52523687563</v>
      </c>
      <c r="BZ149" s="725">
        <f t="shared" ca="1" si="204"/>
        <v>-147439.19703255338</v>
      </c>
      <c r="CA149" s="725">
        <f t="shared" ca="1" si="204"/>
        <v>-142536.8001348137</v>
      </c>
      <c r="CB149" s="725">
        <f t="shared" ca="1" si="204"/>
        <v>-124222.16094253767</v>
      </c>
      <c r="CC149" s="725">
        <f t="shared" ca="1" si="204"/>
        <v>-132481.66324338614</v>
      </c>
      <c r="CD149" s="725">
        <f t="shared" ca="1" si="204"/>
        <v>-123317.28090260315</v>
      </c>
      <c r="CE149" s="725">
        <f t="shared" ca="1" si="204"/>
        <v>-122328.95096445468</v>
      </c>
      <c r="CF149" s="725">
        <f t="shared" ca="1" si="204"/>
        <v>-113406.02220432943</v>
      </c>
      <c r="CG149" s="725">
        <f t="shared" ca="1" si="204"/>
        <v>-111997.61216010431</v>
      </c>
      <c r="CH149" s="725">
        <f t="shared" si="204"/>
        <v>0</v>
      </c>
      <c r="CI149" s="725">
        <f t="shared" si="204"/>
        <v>0</v>
      </c>
      <c r="CJ149" s="725">
        <f t="shared" si="204"/>
        <v>0</v>
      </c>
      <c r="CK149" s="725">
        <f t="shared" si="204"/>
        <v>0</v>
      </c>
      <c r="CL149" s="725">
        <f t="shared" si="204"/>
        <v>0</v>
      </c>
      <c r="CM149" s="725">
        <f t="shared" si="204"/>
        <v>0</v>
      </c>
      <c r="CN149" s="725">
        <f t="shared" si="204"/>
        <v>0</v>
      </c>
      <c r="CO149" s="725">
        <f t="shared" si="204"/>
        <v>0</v>
      </c>
      <c r="CP149" s="725">
        <f t="shared" si="204"/>
        <v>0</v>
      </c>
      <c r="CQ149" s="725">
        <f t="shared" si="204"/>
        <v>0</v>
      </c>
      <c r="CR149" s="725">
        <f t="shared" si="204"/>
        <v>0</v>
      </c>
      <c r="CS149" s="725">
        <f t="shared" si="204"/>
        <v>0</v>
      </c>
      <c r="CT149" s="725">
        <f t="shared" si="204"/>
        <v>0</v>
      </c>
      <c r="CU149" s="725">
        <f t="shared" si="204"/>
        <v>0</v>
      </c>
      <c r="CV149" s="725">
        <f t="shared" si="204"/>
        <v>0</v>
      </c>
      <c r="CW149" s="725">
        <f t="shared" si="204"/>
        <v>0</v>
      </c>
      <c r="CX149" s="725">
        <f t="shared" si="204"/>
        <v>0</v>
      </c>
      <c r="CY149" s="725">
        <f t="shared" si="204"/>
        <v>0</v>
      </c>
      <c r="CZ149" s="725">
        <f t="shared" si="204"/>
        <v>0</v>
      </c>
      <c r="DA149" s="725">
        <f t="shared" si="204"/>
        <v>0</v>
      </c>
      <c r="DB149" s="725">
        <f t="shared" si="204"/>
        <v>0</v>
      </c>
      <c r="DC149" s="725">
        <f t="shared" si="204"/>
        <v>0</v>
      </c>
      <c r="DD149" s="725">
        <f t="shared" si="204"/>
        <v>0</v>
      </c>
      <c r="DE149" s="725">
        <f t="shared" si="204"/>
        <v>0</v>
      </c>
      <c r="DF149" s="725">
        <f t="shared" si="204"/>
        <v>0</v>
      </c>
      <c r="DG149" s="725">
        <f t="shared" si="204"/>
        <v>0</v>
      </c>
      <c r="DH149" s="725">
        <f t="shared" si="204"/>
        <v>0</v>
      </c>
      <c r="DI149" s="725">
        <f t="shared" si="204"/>
        <v>0</v>
      </c>
      <c r="DJ149" s="725">
        <f t="shared" si="204"/>
        <v>0</v>
      </c>
      <c r="DK149" s="725">
        <f t="shared" si="204"/>
        <v>0</v>
      </c>
      <c r="DL149" s="725">
        <f t="shared" si="204"/>
        <v>0</v>
      </c>
      <c r="DM149" s="725">
        <f t="shared" si="204"/>
        <v>0</v>
      </c>
      <c r="DN149" s="725">
        <f t="shared" si="204"/>
        <v>0</v>
      </c>
      <c r="DO149" s="725">
        <f t="shared" si="204"/>
        <v>0</v>
      </c>
      <c r="DP149" s="725">
        <f t="shared" si="204"/>
        <v>0</v>
      </c>
      <c r="DQ149" s="725">
        <f t="shared" si="204"/>
        <v>0</v>
      </c>
      <c r="DR149" s="725">
        <f t="shared" si="204"/>
        <v>0</v>
      </c>
      <c r="DS149" s="725">
        <f t="shared" si="204"/>
        <v>0</v>
      </c>
      <c r="DT149" s="725">
        <f t="shared" si="204"/>
        <v>0</v>
      </c>
      <c r="DU149" s="725">
        <f t="shared" si="204"/>
        <v>0</v>
      </c>
      <c r="DV149" s="725">
        <f t="shared" si="204"/>
        <v>0</v>
      </c>
      <c r="DW149" s="725">
        <f t="shared" si="204"/>
        <v>0</v>
      </c>
      <c r="DX149" s="725">
        <f t="shared" si="204"/>
        <v>0</v>
      </c>
      <c r="DY149" s="725">
        <f t="shared" si="204"/>
        <v>0</v>
      </c>
      <c r="DZ149" s="725">
        <f t="shared" si="204"/>
        <v>0</v>
      </c>
      <c r="EA149" s="725">
        <f t="shared" si="204"/>
        <v>0</v>
      </c>
      <c r="EB149" s="725">
        <f t="shared" si="204"/>
        <v>0</v>
      </c>
      <c r="EC149" s="725">
        <f t="shared" si="204"/>
        <v>0</v>
      </c>
      <c r="ED149" s="725">
        <f t="shared" si="204"/>
        <v>0</v>
      </c>
      <c r="EE149" s="725">
        <f t="shared" ref="EE149:GP149" si="205">EE124</f>
        <v>0</v>
      </c>
      <c r="EF149" s="725">
        <f t="shared" si="205"/>
        <v>0</v>
      </c>
      <c r="EG149" s="725">
        <f t="shared" si="205"/>
        <v>0</v>
      </c>
      <c r="EH149" s="725">
        <f t="shared" si="205"/>
        <v>0</v>
      </c>
      <c r="EI149" s="725">
        <f t="shared" si="205"/>
        <v>0</v>
      </c>
      <c r="EJ149" s="725">
        <f t="shared" si="205"/>
        <v>0</v>
      </c>
      <c r="EK149" s="725">
        <f t="shared" si="205"/>
        <v>0</v>
      </c>
      <c r="EL149" s="725">
        <f t="shared" si="205"/>
        <v>0</v>
      </c>
      <c r="EM149" s="725">
        <f t="shared" si="205"/>
        <v>0</v>
      </c>
      <c r="EN149" s="725">
        <f t="shared" si="205"/>
        <v>0</v>
      </c>
      <c r="EO149" s="725">
        <f t="shared" si="205"/>
        <v>0</v>
      </c>
      <c r="EP149" s="725">
        <f t="shared" si="205"/>
        <v>0</v>
      </c>
      <c r="EQ149" s="725">
        <f t="shared" si="205"/>
        <v>0</v>
      </c>
      <c r="ER149" s="725">
        <f t="shared" si="205"/>
        <v>0</v>
      </c>
      <c r="ES149" s="725">
        <f t="shared" si="205"/>
        <v>0</v>
      </c>
      <c r="ET149" s="725">
        <f t="shared" si="205"/>
        <v>0</v>
      </c>
      <c r="EU149" s="725">
        <f t="shared" si="205"/>
        <v>0</v>
      </c>
      <c r="EV149" s="725">
        <f t="shared" si="205"/>
        <v>0</v>
      </c>
      <c r="EW149" s="725">
        <f t="shared" si="205"/>
        <v>0</v>
      </c>
      <c r="EX149" s="725">
        <f t="shared" si="205"/>
        <v>0</v>
      </c>
      <c r="EY149" s="725">
        <f t="shared" si="205"/>
        <v>0</v>
      </c>
      <c r="EZ149" s="725">
        <f t="shared" si="205"/>
        <v>0</v>
      </c>
      <c r="FA149" s="725">
        <f t="shared" si="205"/>
        <v>0</v>
      </c>
      <c r="FB149" s="725">
        <f t="shared" si="205"/>
        <v>0</v>
      </c>
      <c r="FC149" s="725">
        <f t="shared" si="205"/>
        <v>0</v>
      </c>
      <c r="FD149" s="725">
        <f t="shared" si="205"/>
        <v>0</v>
      </c>
      <c r="FE149" s="725">
        <f t="shared" si="205"/>
        <v>0</v>
      </c>
      <c r="FF149" s="725">
        <f t="shared" si="205"/>
        <v>0</v>
      </c>
      <c r="FG149" s="725">
        <f t="shared" si="205"/>
        <v>0</v>
      </c>
      <c r="FH149" s="725">
        <f t="shared" si="205"/>
        <v>0</v>
      </c>
      <c r="FI149" s="725">
        <f t="shared" si="205"/>
        <v>0</v>
      </c>
      <c r="FJ149" s="725">
        <f t="shared" si="205"/>
        <v>0</v>
      </c>
      <c r="FK149" s="725">
        <f t="shared" si="205"/>
        <v>0</v>
      </c>
      <c r="FL149" s="725">
        <f t="shared" si="205"/>
        <v>0</v>
      </c>
      <c r="FM149" s="725">
        <f t="shared" si="205"/>
        <v>0</v>
      </c>
      <c r="FN149" s="725">
        <f t="shared" si="205"/>
        <v>0</v>
      </c>
      <c r="FO149" s="725">
        <f t="shared" si="205"/>
        <v>0</v>
      </c>
      <c r="FP149" s="725">
        <f t="shared" si="205"/>
        <v>0</v>
      </c>
      <c r="FQ149" s="725">
        <f t="shared" si="205"/>
        <v>0</v>
      </c>
      <c r="FR149" s="725">
        <f t="shared" si="205"/>
        <v>0</v>
      </c>
      <c r="FS149" s="725">
        <f t="shared" si="205"/>
        <v>0</v>
      </c>
      <c r="FT149" s="725">
        <f t="shared" si="205"/>
        <v>0</v>
      </c>
      <c r="FU149" s="725">
        <f t="shared" si="205"/>
        <v>0</v>
      </c>
      <c r="FV149" s="725">
        <f t="shared" si="205"/>
        <v>0</v>
      </c>
      <c r="FW149" s="725">
        <f t="shared" si="205"/>
        <v>0</v>
      </c>
      <c r="FX149" s="725">
        <f t="shared" si="205"/>
        <v>0</v>
      </c>
      <c r="FY149" s="725">
        <f t="shared" si="205"/>
        <v>0</v>
      </c>
      <c r="FZ149" s="725">
        <f t="shared" si="205"/>
        <v>0</v>
      </c>
      <c r="GA149" s="725">
        <f t="shared" si="205"/>
        <v>0</v>
      </c>
      <c r="GB149" s="725">
        <f t="shared" si="205"/>
        <v>0</v>
      </c>
      <c r="GC149" s="725">
        <f t="shared" si="205"/>
        <v>0</v>
      </c>
      <c r="GD149" s="725">
        <f t="shared" si="205"/>
        <v>0</v>
      </c>
      <c r="GE149" s="725">
        <f t="shared" si="205"/>
        <v>0</v>
      </c>
      <c r="GF149" s="725">
        <f t="shared" si="205"/>
        <v>0</v>
      </c>
      <c r="GG149" s="725">
        <f t="shared" si="205"/>
        <v>0</v>
      </c>
      <c r="GH149" s="725">
        <f t="shared" si="205"/>
        <v>0</v>
      </c>
      <c r="GI149" s="725">
        <f t="shared" si="205"/>
        <v>0</v>
      </c>
      <c r="GJ149" s="725">
        <f t="shared" si="205"/>
        <v>0</v>
      </c>
      <c r="GK149" s="725">
        <f t="shared" si="205"/>
        <v>0</v>
      </c>
      <c r="GL149" s="725">
        <f t="shared" si="205"/>
        <v>0</v>
      </c>
      <c r="GM149" s="725">
        <f t="shared" si="205"/>
        <v>0</v>
      </c>
      <c r="GN149" s="725">
        <f t="shared" si="205"/>
        <v>0</v>
      </c>
      <c r="GO149" s="725">
        <f t="shared" si="205"/>
        <v>0</v>
      </c>
      <c r="GP149" s="725">
        <f t="shared" si="205"/>
        <v>0</v>
      </c>
      <c r="GQ149" s="725">
        <f t="shared" ref="GQ149:IL149" si="206">GQ124</f>
        <v>0</v>
      </c>
      <c r="GR149" s="725">
        <f t="shared" si="206"/>
        <v>0</v>
      </c>
      <c r="GS149" s="725">
        <f t="shared" si="206"/>
        <v>0</v>
      </c>
      <c r="GT149" s="725">
        <f t="shared" si="206"/>
        <v>0</v>
      </c>
      <c r="GU149" s="725">
        <f t="shared" si="206"/>
        <v>0</v>
      </c>
      <c r="GV149" s="725">
        <f t="shared" si="206"/>
        <v>0</v>
      </c>
      <c r="GW149" s="725">
        <f t="shared" si="206"/>
        <v>0</v>
      </c>
      <c r="GX149" s="725">
        <f t="shared" si="206"/>
        <v>0</v>
      </c>
      <c r="GY149" s="725">
        <f t="shared" si="206"/>
        <v>0</v>
      </c>
      <c r="GZ149" s="725">
        <f t="shared" si="206"/>
        <v>0</v>
      </c>
      <c r="HA149" s="725">
        <f t="shared" si="206"/>
        <v>0</v>
      </c>
      <c r="HB149" s="725">
        <f t="shared" si="206"/>
        <v>0</v>
      </c>
      <c r="HC149" s="725">
        <f t="shared" si="206"/>
        <v>0</v>
      </c>
      <c r="HD149" s="725">
        <f t="shared" si="206"/>
        <v>0</v>
      </c>
      <c r="HE149" s="725">
        <f t="shared" si="206"/>
        <v>0</v>
      </c>
      <c r="HF149" s="725">
        <f t="shared" si="206"/>
        <v>0</v>
      </c>
      <c r="HG149" s="725">
        <f t="shared" si="206"/>
        <v>0</v>
      </c>
      <c r="HH149" s="725">
        <f t="shared" si="206"/>
        <v>0</v>
      </c>
      <c r="HI149" s="725">
        <f t="shared" si="206"/>
        <v>0</v>
      </c>
      <c r="HJ149" s="725">
        <f t="shared" si="206"/>
        <v>0</v>
      </c>
      <c r="HK149" s="725">
        <f t="shared" si="206"/>
        <v>0</v>
      </c>
      <c r="HL149" s="725">
        <f t="shared" si="206"/>
        <v>0</v>
      </c>
      <c r="HM149" s="725">
        <f t="shared" si="206"/>
        <v>0</v>
      </c>
      <c r="HN149" s="725">
        <f t="shared" si="206"/>
        <v>0</v>
      </c>
      <c r="HO149" s="725">
        <f t="shared" si="206"/>
        <v>0</v>
      </c>
      <c r="HP149" s="725">
        <f t="shared" si="206"/>
        <v>0</v>
      </c>
      <c r="HQ149" s="725">
        <f t="shared" si="206"/>
        <v>0</v>
      </c>
      <c r="HR149" s="725">
        <f t="shared" si="206"/>
        <v>0</v>
      </c>
      <c r="HS149" s="725">
        <f t="shared" si="206"/>
        <v>0</v>
      </c>
      <c r="HT149" s="725">
        <f t="shared" si="206"/>
        <v>0</v>
      </c>
      <c r="HU149" s="725">
        <f t="shared" si="206"/>
        <v>0</v>
      </c>
      <c r="HV149" s="725">
        <f t="shared" si="206"/>
        <v>0</v>
      </c>
      <c r="HW149" s="725">
        <f t="shared" si="206"/>
        <v>0</v>
      </c>
      <c r="HX149" s="725">
        <f t="shared" si="206"/>
        <v>0</v>
      </c>
      <c r="HY149" s="725">
        <f t="shared" si="206"/>
        <v>0</v>
      </c>
      <c r="HZ149" s="725">
        <f t="shared" si="206"/>
        <v>0</v>
      </c>
      <c r="IA149" s="725">
        <f t="shared" si="206"/>
        <v>0</v>
      </c>
      <c r="IB149" s="725">
        <f t="shared" si="206"/>
        <v>0</v>
      </c>
      <c r="IC149" s="725">
        <f t="shared" si="206"/>
        <v>0</v>
      </c>
      <c r="ID149" s="725">
        <f t="shared" si="206"/>
        <v>0</v>
      </c>
      <c r="IE149" s="725">
        <f t="shared" si="206"/>
        <v>0</v>
      </c>
      <c r="IF149" s="725">
        <f t="shared" si="206"/>
        <v>0</v>
      </c>
      <c r="IG149" s="725">
        <f t="shared" si="206"/>
        <v>0</v>
      </c>
      <c r="IH149" s="725">
        <f t="shared" si="206"/>
        <v>0</v>
      </c>
      <c r="II149" s="725">
        <f t="shared" si="206"/>
        <v>0</v>
      </c>
      <c r="IJ149" s="725">
        <f t="shared" si="206"/>
        <v>0</v>
      </c>
      <c r="IK149" s="725">
        <f t="shared" si="206"/>
        <v>0</v>
      </c>
      <c r="IL149" s="725">
        <f t="shared" si="206"/>
        <v>0</v>
      </c>
    </row>
    <row r="150" spans="1:247" s="709" customFormat="1">
      <c r="B150" s="709" t="s">
        <v>726</v>
      </c>
      <c r="D150" s="810"/>
      <c r="E150" s="709">
        <f ca="1">SUM(F150:IL150)</f>
        <v>-22556792.126881085</v>
      </c>
      <c r="F150" s="725"/>
      <c r="G150" s="725">
        <f ca="1">IF(G144&gt;0,-MIN(G144,SUM(G148:G149)+SUM($F148:F150)),0)</f>
        <v>0</v>
      </c>
      <c r="H150" s="725">
        <f ca="1">IF(H144&gt;0,-MIN(H144,SUM(H148:H149)+SUM($F148:G150)),0)</f>
        <v>0</v>
      </c>
      <c r="I150" s="725">
        <f ca="1">IF(I144&gt;0,-MIN(I144,SUM(I148:I149)+SUM($F148:H150)),0)</f>
        <v>0</v>
      </c>
      <c r="J150" s="725">
        <f ca="1">IF(J144&gt;0,-MIN(J144,SUM(J148:J149)+SUM($F148:I150)),0)</f>
        <v>0</v>
      </c>
      <c r="K150" s="725">
        <f ca="1">IF(K144&gt;0,-MIN(K144,SUM(K148:K149)+SUM($F148:J150)),0)</f>
        <v>0</v>
      </c>
      <c r="L150" s="725">
        <f ca="1">IF(L144&gt;0,-MIN(L144,SUM(L148:L149)+SUM($F148:K150)),0)</f>
        <v>0</v>
      </c>
      <c r="M150" s="725">
        <f ca="1">IF(M144&gt;0,-MIN(M144,SUM(M148:M149)+SUM($F148:L150)),0)</f>
        <v>0</v>
      </c>
      <c r="N150" s="725">
        <f ca="1">IF(N144&gt;0,-MIN(N144,SUM(N148:N149)+SUM($F148:M150)),0)</f>
        <v>0</v>
      </c>
      <c r="O150" s="725">
        <f ca="1">IF(O144&gt;0,-MIN(O144,SUM(O148:O149)+SUM($F148:N150)),0)</f>
        <v>0</v>
      </c>
      <c r="P150" s="725">
        <f ca="1">IF(P144&gt;0,-MIN(P144,SUM(P148:P149)+SUM($F148:O150)),0)</f>
        <v>0</v>
      </c>
      <c r="Q150" s="725">
        <f ca="1">IF(Q144&gt;0,-MIN(Q144,SUM(Q148:Q149)+SUM($F148:P150)),0)</f>
        <v>0</v>
      </c>
      <c r="R150" s="725">
        <f ca="1">IF(R144&gt;0,-MIN(R144,SUM(R148:R149)+SUM($F148:Q150)),0)</f>
        <v>0</v>
      </c>
      <c r="S150" s="725">
        <f ca="1">IF(S144&gt;0,-MIN(S144,SUM(S148:S149)+SUM($F148:R150)),0)</f>
        <v>0</v>
      </c>
      <c r="T150" s="725">
        <f ca="1">IF(T144&gt;0,-MIN(T144,SUM(T148:T149)+SUM($F148:S150)),0)</f>
        <v>0</v>
      </c>
      <c r="U150" s="725">
        <f ca="1">IF(U144&gt;0,-MIN(U144,SUM(U148:U149)+SUM($F148:T150)),0)</f>
        <v>0</v>
      </c>
      <c r="V150" s="725">
        <f ca="1">IF(V144&gt;0,-MIN(V144,SUM(V148:V149)+SUM($F148:U150)),0)</f>
        <v>0</v>
      </c>
      <c r="W150" s="725">
        <f ca="1">IF(W144&gt;0,-MIN(W144,SUM(W148:W149)+SUM($F148:V150)),0)</f>
        <v>0</v>
      </c>
      <c r="X150" s="725">
        <f ca="1">IF(X144&gt;0,-MIN(X144,SUM(X148:X149)+SUM($F148:W150)),0)</f>
        <v>0</v>
      </c>
      <c r="Y150" s="725">
        <f ca="1">IF(Y144&gt;0,-MIN(Y144,SUM(Y148:Y149)+SUM($F148:X150)),0)</f>
        <v>0</v>
      </c>
      <c r="Z150" s="725">
        <f ca="1">IF(Z144&gt;0,-MIN(Z144,SUM(Z148:Z149)+SUM($F148:Y150)),0)</f>
        <v>0</v>
      </c>
      <c r="AA150" s="725">
        <f ca="1">IF(AA144&gt;0,-MIN(AA144,SUM(AA148:AA149)+SUM($F148:Z150)),0)</f>
        <v>0</v>
      </c>
      <c r="AB150" s="725">
        <f ca="1">IF(AB144&gt;0,-MIN(AB144,SUM(AB148:AB149)+SUM($F148:AA150)),0)</f>
        <v>0</v>
      </c>
      <c r="AC150" s="725">
        <f ca="1">IF(AC144&gt;0,-MIN(AC144,SUM(AC148:AC149)+SUM($F148:AB150)),0)</f>
        <v>0</v>
      </c>
      <c r="AD150" s="725">
        <f ca="1">IF(AD144&gt;0,-MIN(AD144,SUM(AD148:AD149)+SUM($F148:AC150)),0)</f>
        <v>0</v>
      </c>
      <c r="AE150" s="725">
        <f ca="1">IF(AE144&gt;0,-MIN(AE144,SUM(AE148:AE149)+SUM($F148:AD150)),0)</f>
        <v>0</v>
      </c>
      <c r="AF150" s="725">
        <f ca="1">IF(AF144&gt;0,-MIN(AF144,SUM(AF148:AF149)+SUM($F148:AE150)),0)</f>
        <v>0</v>
      </c>
      <c r="AG150" s="725">
        <f ca="1">IF(AG144&gt;0,-MIN(AG144,SUM(AG148:AG149)+SUM($F148:AF150)),0)</f>
        <v>0</v>
      </c>
      <c r="AH150" s="725">
        <f ca="1">IF(AH144&gt;0,-MIN(AH144,SUM(AH148:AH149)+SUM($F148:AG150)),0)</f>
        <v>0</v>
      </c>
      <c r="AI150" s="725">
        <f ca="1">IF(AI144&gt;0,-MIN(AI144,SUM(AI148:AI149)+SUM($F148:AH150)),0)</f>
        <v>0</v>
      </c>
      <c r="AJ150" s="725">
        <f ca="1">IF(AJ144&gt;0,-MIN(AJ144,SUM(AJ148:AJ149)+SUM($F148:AI150)),0)</f>
        <v>0</v>
      </c>
      <c r="AK150" s="725">
        <f ca="1">IF(AK144&gt;0,-MIN(AK144,SUM(AK148:AK149)+SUM($F148:AJ150)),0)</f>
        <v>0</v>
      </c>
      <c r="AL150" s="725">
        <f ca="1">IF(AL144&gt;0,-MIN(AL144,SUM(AL148:AL149)+SUM($F148:AK150)),0)</f>
        <v>0</v>
      </c>
      <c r="AM150" s="725">
        <f ca="1">IF(AM144&gt;0,-MIN(AM144,SUM(AM148:AM149)+SUM($F148:AL150)),0)</f>
        <v>0</v>
      </c>
      <c r="AN150" s="725">
        <f ca="1">IF(AN144&gt;0,-MIN(AN144,SUM(AN148:AN149)+SUM($F148:AM150)),0)</f>
        <v>0</v>
      </c>
      <c r="AO150" s="725">
        <f ca="1">IF(AO144&gt;0,-MIN(AO144,SUM(AO148:AO149)+SUM($F148:AN150)),0)</f>
        <v>0</v>
      </c>
      <c r="AP150" s="725">
        <f ca="1">IF(AP144&gt;0,-MIN(AP144,SUM(AP148:AP149)+SUM($F148:AO150)),0)</f>
        <v>0</v>
      </c>
      <c r="AQ150" s="725">
        <f ca="1">IF(AQ144&gt;0,-MIN(AQ144,SUM(AQ148:AQ149)+SUM($F148:AP150)),0)</f>
        <v>0</v>
      </c>
      <c r="AR150" s="725">
        <f ca="1">IF(AR144&gt;0,-MIN(AR144,SUM(AR148:AR149)+SUM($F148:AQ150)),0)</f>
        <v>0</v>
      </c>
      <c r="AS150" s="725">
        <f ca="1">IF(AS144&gt;0,-MIN(AS144,SUM(AS148:AS149)+SUM($F148:AR150)),0)</f>
        <v>0</v>
      </c>
      <c r="AT150" s="725">
        <f ca="1">IF(AT144&gt;0,-MIN(AT144,SUM(AT148:AT149)+SUM($F148:AS150)),0)</f>
        <v>0</v>
      </c>
      <c r="AU150" s="725">
        <f ca="1">IF(AU144&gt;0,-MIN(AU144,SUM(AU148:AU149)+SUM($F148:AT150)),0)</f>
        <v>0</v>
      </c>
      <c r="AV150" s="725">
        <f ca="1">IF(AV144&gt;0,-MIN(AV144,SUM(AV148:AV149)+SUM($F148:AU150)),0)</f>
        <v>0</v>
      </c>
      <c r="AW150" s="725">
        <f ca="1">IF(AW144&gt;0,-MIN(AW144,SUM(AW148:AW149)+SUM($F148:AV150)),0)</f>
        <v>0</v>
      </c>
      <c r="AX150" s="725">
        <f ca="1">IF(AX144&gt;0,-MIN(AX144,SUM(AX148:AX149)+SUM($F148:AW150)),0)</f>
        <v>0</v>
      </c>
      <c r="AY150" s="725">
        <f ca="1">IF(AY144&gt;0,-MIN(AY144,SUM(AY148:AY149)+SUM($F148:AX150)),0)</f>
        <v>0</v>
      </c>
      <c r="AZ150" s="725">
        <f ca="1">IF(AZ144&gt;0,-MIN(AZ144,SUM(AZ148:AZ149)+SUM($F148:AY150)),0)</f>
        <v>0</v>
      </c>
      <c r="BA150" s="725">
        <f ca="1">IF(BA144&gt;0,-MIN(BA144,SUM(BA148:BA149)+SUM($F148:AZ150)),0)</f>
        <v>0</v>
      </c>
      <c r="BB150" s="725">
        <f ca="1">IF(BB144&gt;0,-MIN(BB144,SUM(BB148:BB149)+SUM($F148:BA150)),0)</f>
        <v>0</v>
      </c>
      <c r="BC150" s="725">
        <f ca="1">IF(BC144&gt;0,-MIN(BC144,SUM(BC148:BC149)+SUM($F148:BB150)),0)</f>
        <v>0</v>
      </c>
      <c r="BD150" s="725">
        <f ca="1">IF(BD144&gt;0,-MIN(BD144,SUM(BD148:BD149)+SUM($F148:BC150)),0)</f>
        <v>0</v>
      </c>
      <c r="BE150" s="725">
        <f ca="1">IF(BE144&gt;0,-MIN(BE144,SUM(BE148:BE149)+SUM($F148:BD150)),0)</f>
        <v>0</v>
      </c>
      <c r="BF150" s="725">
        <f ca="1">IF(BF144&gt;0,-MIN(BF144,SUM(BF148:BF149)+SUM($F148:BE150)),0)</f>
        <v>0</v>
      </c>
      <c r="BG150" s="725">
        <f ca="1">IF(BG144&gt;0,-MIN(BG144,SUM(BG148:BG149)+SUM($F148:BF150)),0)</f>
        <v>0</v>
      </c>
      <c r="BH150" s="725">
        <f ca="1">IF(BH144&gt;0,-MIN(BH144,SUM(BH148:BH149)+SUM($F148:BG150)),0)</f>
        <v>0</v>
      </c>
      <c r="BI150" s="725">
        <f ca="1">IF(BI144&gt;0,-MIN(BI144,SUM(BI148:BI149)+SUM($F148:BH150)),0)</f>
        <v>0</v>
      </c>
      <c r="BJ150" s="725">
        <f ca="1">IF(BJ144&gt;0,-MIN(BJ144,SUM(BJ148:BJ149)+SUM($F148:BI150)),0)</f>
        <v>0</v>
      </c>
      <c r="BK150" s="725">
        <f ca="1">IF(BK144&gt;0,-MIN(BK144,SUM(BK148:BK149)+SUM($F148:BJ150)),0)</f>
        <v>0</v>
      </c>
      <c r="BL150" s="725">
        <f ca="1">IF(BL144&gt;0,-MIN(BL144,SUM(BL148:BL149)+SUM($F148:BK150)),0)</f>
        <v>0</v>
      </c>
      <c r="BM150" s="725">
        <f ca="1">IF(BM144&gt;0,-MIN(BM144,SUM(BM148:BM149)+SUM($F148:BL150)),0)</f>
        <v>0</v>
      </c>
      <c r="BN150" s="725">
        <f ca="1">IF(BN144&gt;0,-MIN(BN144,SUM(BN148:BN149)+SUM($F148:BM150)),0)</f>
        <v>0</v>
      </c>
      <c r="BO150" s="725">
        <f ca="1">IF(BO144&gt;0,-MIN(BO144,SUM(BO148:BO149)+SUM($F148:BN150)),0)</f>
        <v>0</v>
      </c>
      <c r="BP150" s="725">
        <f ca="1">IF(BP144&gt;0,-MIN(BP144,SUM(BP148:BP149)+SUM($F148:BO150)),0)</f>
        <v>0</v>
      </c>
      <c r="BQ150" s="725">
        <f ca="1">IF(BQ144&gt;0,-MIN(BQ144,SUM(BQ148:BQ149)+SUM($F148:BP150)),0)</f>
        <v>0</v>
      </c>
      <c r="BR150" s="725">
        <f ca="1">IF(BR144&gt;0,-MIN(BR144,SUM(BR148:BR149)+SUM($F148:BQ150)),0)</f>
        <v>0</v>
      </c>
      <c r="BS150" s="725">
        <f ca="1">IF(BS144&gt;0,-MIN(BS144,SUM(BS148:BS149)+SUM($F148:BR150)),0)</f>
        <v>0</v>
      </c>
      <c r="BT150" s="725">
        <f ca="1">IF(BT144&gt;0,-MIN(BT144,SUM(BT148:BT149)+SUM($F148:BS150)),0)</f>
        <v>0</v>
      </c>
      <c r="BU150" s="725">
        <f ca="1">IF(BU144&gt;0,-MIN(BU144,SUM(BU148:BU149)+SUM($F148:BT150)),0)</f>
        <v>0</v>
      </c>
      <c r="BV150" s="725">
        <f ca="1">IF(BV144&gt;0,-MIN(BV144,SUM(BV148:BV149)+SUM($F148:BU150)),0)</f>
        <v>0</v>
      </c>
      <c r="BW150" s="725">
        <f ca="1">IF(BW144&gt;0,-MIN(BW144,SUM(BW148:BW149)+SUM($F148:BV150)),0)</f>
        <v>0</v>
      </c>
      <c r="BX150" s="725">
        <f ca="1">IF(BX144&gt;0,-MIN(BX144,SUM(BX148:BX149)+SUM($F148:BW150)),0)</f>
        <v>0</v>
      </c>
      <c r="BY150" s="725">
        <f ca="1">IF(BY144&gt;0,-MIN(BY144,SUM(BY148:BY149)+SUM($F148:BX150)),0)</f>
        <v>0</v>
      </c>
      <c r="BZ150" s="725">
        <f ca="1">IF(BZ144&gt;0,-MIN(BZ144,SUM(BZ148:BZ149)+SUM($F148:BY150)),0)</f>
        <v>0</v>
      </c>
      <c r="CA150" s="725">
        <f ca="1">IF(CA144&gt;0,-MIN(CA144,SUM(CA148:CA149)+SUM($F148:BZ150)),0)</f>
        <v>0</v>
      </c>
      <c r="CB150" s="725">
        <f ca="1">IF(CB144&gt;0,-MIN(CB144,SUM(CB148:CB149)+SUM($F148:CA150)),0)</f>
        <v>0</v>
      </c>
      <c r="CC150" s="725">
        <f ca="1">IF(CC144&gt;0,-MIN(CC144,SUM(CC148:CC149)+SUM($F148:CB150)),0)</f>
        <v>0</v>
      </c>
      <c r="CD150" s="725">
        <f ca="1">IF(CD144&gt;0,-MIN(CD144,SUM(CD148:CD149)+SUM($F148:CC150)),0)</f>
        <v>0</v>
      </c>
      <c r="CE150" s="725">
        <f ca="1">IF(CE144&gt;0,-MIN(CE144,SUM(CE148:CE149)+SUM($F148:CD150)),0)</f>
        <v>0</v>
      </c>
      <c r="CF150" s="725">
        <f ca="1">IF(CF144&gt;0,-MIN(CF144,SUM(CF148:CF149)+SUM($F148:CE150)),0)</f>
        <v>0</v>
      </c>
      <c r="CG150" s="725">
        <f ca="1">IF(CG144&gt;0,-MIN(CG144,SUM(CG148:CG149)+SUM($F148:CF150)),0)</f>
        <v>-22556792.126881085</v>
      </c>
      <c r="CH150" s="725">
        <f>IF(CH144&gt;0,-MIN(CH144,SUM(CH148:CH149)+SUM($F148:CG150)),0)</f>
        <v>0</v>
      </c>
      <c r="CI150" s="725">
        <f>IF(CI144&gt;0,-MIN(CI144,SUM(CI148:CI149)+SUM($F148:CH150)),0)</f>
        <v>0</v>
      </c>
      <c r="CJ150" s="725">
        <f>IF(CJ144&gt;0,-MIN(CJ144,SUM(CJ148:CJ149)+SUM($F148:CI150)),0)</f>
        <v>0</v>
      </c>
      <c r="CK150" s="725">
        <f>IF(CK144&gt;0,-MIN(CK144,SUM(CK148:CK149)+SUM($F148:CJ150)),0)</f>
        <v>0</v>
      </c>
      <c r="CL150" s="725">
        <f>IF(CL144&gt;0,-MIN(CL144,SUM(CL148:CL149)+SUM($F148:CK150)),0)</f>
        <v>0</v>
      </c>
      <c r="CM150" s="725">
        <f>IF(CM144&gt;0,-MIN(CM144,SUM(CM148:CM149)+SUM($F148:CL150)),0)</f>
        <v>0</v>
      </c>
      <c r="CN150" s="725">
        <f>IF(CN144&gt;0,-MIN(CN144,SUM(CN148:CN149)+SUM($F148:CM150)),0)</f>
        <v>0</v>
      </c>
      <c r="CO150" s="725">
        <f>IF(CO144&gt;0,-MIN(CO144,SUM(CO148:CO149)+SUM($F148:CN150)),0)</f>
        <v>0</v>
      </c>
      <c r="CP150" s="725">
        <f>IF(CP144&gt;0,-MIN(CP144,SUM(CP148:CP149)+SUM($F148:CO150)),0)</f>
        <v>0</v>
      </c>
      <c r="CQ150" s="725">
        <f>IF(CQ144&gt;0,-MIN(CQ144,SUM(CQ148:CQ149)+SUM($F148:CP150)),0)</f>
        <v>0</v>
      </c>
      <c r="CR150" s="725">
        <f>IF(CR144&gt;0,-MIN(CR144,SUM(CR148:CR149)+SUM($F148:CQ150)),0)</f>
        <v>0</v>
      </c>
      <c r="CS150" s="725">
        <f>IF(CS144&gt;0,-MIN(CS144,SUM(CS148:CS149)+SUM($F148:CR150)),0)</f>
        <v>0</v>
      </c>
      <c r="CT150" s="725">
        <f>IF(CT144&gt;0,-MIN(CT144,SUM(CT148:CT149)+SUM($F148:CS150)),0)</f>
        <v>0</v>
      </c>
      <c r="CU150" s="725">
        <f>IF(CU144&gt;0,-MIN(CU144,SUM(CU148:CU149)+SUM($F148:CT150)),0)</f>
        <v>0</v>
      </c>
      <c r="CV150" s="725">
        <f>IF(CV144&gt;0,-MIN(CV144,SUM(CV148:CV149)+SUM($F148:CU150)),0)</f>
        <v>0</v>
      </c>
      <c r="CW150" s="725">
        <f>IF(CW144&gt;0,-MIN(CW144,SUM(CW148:CW149)+SUM($F148:CV150)),0)</f>
        <v>0</v>
      </c>
      <c r="CX150" s="725">
        <f>IF(CX144&gt;0,-MIN(CX144,SUM(CX148:CX149)+SUM($F148:CW150)),0)</f>
        <v>0</v>
      </c>
      <c r="CY150" s="725">
        <f>IF(CY144&gt;0,-MIN(CY144,SUM(CY148:CY149)+SUM($F148:CX150)),0)</f>
        <v>0</v>
      </c>
      <c r="CZ150" s="725">
        <f>IF(CZ144&gt;0,-MIN(CZ144,SUM(CZ148:CZ149)+SUM($F148:CY150)),0)</f>
        <v>0</v>
      </c>
      <c r="DA150" s="725">
        <f>IF(DA144&gt;0,-MIN(DA144,SUM(DA148:DA149)+SUM($F148:CZ150)),0)</f>
        <v>0</v>
      </c>
      <c r="DB150" s="725">
        <f>IF(DB144&gt;0,-MIN(DB144,SUM(DB148:DB149)+SUM($F148:DA150)),0)</f>
        <v>0</v>
      </c>
      <c r="DC150" s="725">
        <f>IF(DC144&gt;0,-MIN(DC144,SUM(DC148:DC149)+SUM($F148:DB150)),0)</f>
        <v>0</v>
      </c>
      <c r="DD150" s="725">
        <f>IF(DD144&gt;0,-MIN(DD144,SUM(DD148:DD149)+SUM($F148:DC150)),0)</f>
        <v>0</v>
      </c>
      <c r="DE150" s="725">
        <f>IF(DE144&gt;0,-MIN(DE144,SUM(DE148:DE149)+SUM($F148:DD150)),0)</f>
        <v>0</v>
      </c>
      <c r="DF150" s="725">
        <f>IF(DF144&gt;0,-MIN(DF144,SUM(DF148:DF149)+SUM($F148:DE150)),0)</f>
        <v>0</v>
      </c>
      <c r="DG150" s="725">
        <f>IF(DG144&gt;0,-MIN(DG144,SUM(DG148:DG149)+SUM($F148:DF150)),0)</f>
        <v>0</v>
      </c>
      <c r="DH150" s="725">
        <f>IF(DH144&gt;0,-MIN(DH144,SUM(DH148:DH149)+SUM($F148:DG150)),0)</f>
        <v>0</v>
      </c>
      <c r="DI150" s="725">
        <f>IF(DI144&gt;0,-MIN(DI144,SUM(DI148:DI149)+SUM($F148:DH150)),0)</f>
        <v>0</v>
      </c>
      <c r="DJ150" s="725">
        <f>IF(DJ144&gt;0,-MIN(DJ144,SUM(DJ148:DJ149)+SUM($F148:DI150)),0)</f>
        <v>0</v>
      </c>
      <c r="DK150" s="725">
        <f>IF(DK144&gt;0,-MIN(DK144,SUM(DK148:DK149)+SUM($F148:DJ150)),0)</f>
        <v>0</v>
      </c>
      <c r="DL150" s="725">
        <f>IF(DL144&gt;0,-MIN(DL144,SUM(DL148:DL149)+SUM($F148:DK150)),0)</f>
        <v>0</v>
      </c>
      <c r="DM150" s="725">
        <f>IF(DM144&gt;0,-MIN(DM144,SUM(DM148:DM149)+SUM($F148:DL150)),0)</f>
        <v>0</v>
      </c>
      <c r="DN150" s="725">
        <f>IF(DN144&gt;0,-MIN(DN144,SUM(DN148:DN149)+SUM($F148:DM150)),0)</f>
        <v>0</v>
      </c>
      <c r="DO150" s="725">
        <f>IF(DO144&gt;0,-MIN(DO144,SUM(DO148:DO149)+SUM($F148:DN150)),0)</f>
        <v>0</v>
      </c>
      <c r="DP150" s="725">
        <f>IF(DP144&gt;0,-MIN(DP144,SUM(DP148:DP149)+SUM($F148:DO150)),0)</f>
        <v>0</v>
      </c>
      <c r="DQ150" s="725">
        <f>IF(DQ144&gt;0,-MIN(DQ144,SUM(DQ148:DQ149)+SUM($F148:DP150)),0)</f>
        <v>0</v>
      </c>
      <c r="DR150" s="725">
        <f>IF(DR144&gt;0,-MIN(DR144,SUM(DR148:DR149)+SUM($F148:DQ150)),0)</f>
        <v>0</v>
      </c>
      <c r="DS150" s="725">
        <f>IF(DS144&gt;0,-MIN(DS144,SUM(DS148:DS149)+SUM($F148:DR150)),0)</f>
        <v>0</v>
      </c>
      <c r="DT150" s="725">
        <f>IF(DT144&gt;0,-MIN(DT144,SUM(DT148:DT149)+SUM($F148:DS150)),0)</f>
        <v>0</v>
      </c>
      <c r="DU150" s="725">
        <f>IF(DU144&gt;0,-MIN(DU144,SUM(DU148:DU149)+SUM($F148:DT150)),0)</f>
        <v>0</v>
      </c>
      <c r="DV150" s="725">
        <f>IF(DV144&gt;0,-MIN(DV144,SUM(DV148:DV149)+SUM($F148:DU150)),0)</f>
        <v>0</v>
      </c>
      <c r="DW150" s="725">
        <f>IF(DW144&gt;0,-MIN(DW144,SUM(DW148:DW149)+SUM($F148:DV150)),0)</f>
        <v>0</v>
      </c>
      <c r="DX150" s="725">
        <f>IF(DX144&gt;0,-MIN(DX144,SUM(DX148:DX149)+SUM($F148:DW150)),0)</f>
        <v>0</v>
      </c>
      <c r="DY150" s="725">
        <f>IF(DY144&gt;0,-MIN(DY144,SUM(DY148:DY149)+SUM($F148:DX150)),0)</f>
        <v>0</v>
      </c>
      <c r="DZ150" s="725">
        <f>IF(DZ144&gt;0,-MIN(DZ144,SUM(DZ148:DZ149)+SUM($F148:DY150)),0)</f>
        <v>0</v>
      </c>
      <c r="EA150" s="725">
        <f>IF(EA144&gt;0,-MIN(EA144,SUM(EA148:EA149)+SUM($F148:DZ150)),0)</f>
        <v>0</v>
      </c>
      <c r="EB150" s="725">
        <f>IF(EB144&gt;0,-MIN(EB144,SUM(EB148:EB149)+SUM($F148:EA150)),0)</f>
        <v>0</v>
      </c>
      <c r="EC150" s="725">
        <f>IF(EC144&gt;0,-MIN(EC144,SUM(EC148:EC149)+SUM($F148:EB150)),0)</f>
        <v>0</v>
      </c>
      <c r="ED150" s="725">
        <f>IF(ED144&gt;0,-MIN(ED144,SUM(ED148:ED149)+SUM($F148:EC150)),0)</f>
        <v>0</v>
      </c>
      <c r="EE150" s="725">
        <f>IF(EE144&gt;0,-MIN(EE144,SUM(EE148:EE149)+SUM($F148:ED150)),0)</f>
        <v>0</v>
      </c>
      <c r="EF150" s="725">
        <f>IF(EF144&gt;0,-MIN(EF144,SUM(EF148:EF149)+SUM($F148:EE150)),0)</f>
        <v>0</v>
      </c>
      <c r="EG150" s="725">
        <f>IF(EG144&gt;0,-MIN(EG144,SUM(EG148:EG149)+SUM($F148:EF150)),0)</f>
        <v>0</v>
      </c>
      <c r="EH150" s="725">
        <f>IF(EH144&gt;0,-MIN(EH144,SUM(EH148:EH149)+SUM($F148:EG150)),0)</f>
        <v>0</v>
      </c>
      <c r="EI150" s="725">
        <f>IF(EI144&gt;0,-MIN(EI144,SUM(EI148:EI149)+SUM($F148:EH150)),0)</f>
        <v>0</v>
      </c>
      <c r="EJ150" s="725">
        <f>IF(EJ144&gt;0,-MIN(EJ144,SUM(EJ148:EJ149)+SUM($F148:EI150)),0)</f>
        <v>0</v>
      </c>
      <c r="EK150" s="725">
        <f>IF(EK144&gt;0,-MIN(EK144,SUM(EK148:EK149)+SUM($F148:EJ150)),0)</f>
        <v>0</v>
      </c>
      <c r="EL150" s="725">
        <f>IF(EL144&gt;0,-MIN(EL144,SUM(EL148:EL149)+SUM($F148:EK150)),0)</f>
        <v>0</v>
      </c>
      <c r="EM150" s="725">
        <f>IF(EM144&gt;0,-MIN(EM144,SUM(EM148:EM149)+SUM($F148:EL150)),0)</f>
        <v>0</v>
      </c>
      <c r="EN150" s="725">
        <f>IF(EN144&gt;0,-MIN(EN144,SUM(EN148:EN149)+SUM($F148:EM150)),0)</f>
        <v>0</v>
      </c>
      <c r="EO150" s="725">
        <f>IF(EO144&gt;0,-MIN(EO144,SUM(EO148:EO149)+SUM($F148:EN150)),0)</f>
        <v>0</v>
      </c>
      <c r="EP150" s="725">
        <f>IF(EP144&gt;0,-MIN(EP144,SUM(EP148:EP149)+SUM($F148:EO150)),0)</f>
        <v>0</v>
      </c>
      <c r="EQ150" s="725">
        <f>IF(EQ144&gt;0,-MIN(EQ144,SUM(EQ148:EQ149)+SUM($F148:EP150)),0)</f>
        <v>0</v>
      </c>
      <c r="ER150" s="725">
        <f>IF(ER144&gt;0,-MIN(ER144,SUM(ER148:ER149)+SUM($F148:EQ150)),0)</f>
        <v>0</v>
      </c>
      <c r="ES150" s="725">
        <f>IF(ES144&gt;0,-MIN(ES144,SUM(ES148:ES149)+SUM($F148:ER150)),0)</f>
        <v>0</v>
      </c>
      <c r="ET150" s="725">
        <f>IF(ET144&gt;0,-MIN(ET144,SUM(ET148:ET149)+SUM($F148:ES150)),0)</f>
        <v>0</v>
      </c>
      <c r="EU150" s="725">
        <f>IF(EU144&gt;0,-MIN(EU144,SUM(EU148:EU149)+SUM($F148:ET150)),0)</f>
        <v>0</v>
      </c>
      <c r="EV150" s="725">
        <f>IF(EV144&gt;0,-MIN(EV144,SUM(EV148:EV149)+SUM($F148:EU150)),0)</f>
        <v>0</v>
      </c>
      <c r="EW150" s="725">
        <f>IF(EW144&gt;0,-MIN(EW144,SUM(EW148:EW149)+SUM($F148:EV150)),0)</f>
        <v>0</v>
      </c>
      <c r="EX150" s="725">
        <f>IF(EX144&gt;0,-MIN(EX144,SUM(EX148:EX149)+SUM($F148:EW150)),0)</f>
        <v>0</v>
      </c>
      <c r="EY150" s="725">
        <f>IF(EY144&gt;0,-MIN(EY144,SUM(EY148:EY149)+SUM($F148:EX150)),0)</f>
        <v>0</v>
      </c>
      <c r="EZ150" s="725">
        <f>IF(EZ144&gt;0,-MIN(EZ144,SUM(EZ148:EZ149)+SUM($F148:EY150)),0)</f>
        <v>0</v>
      </c>
      <c r="FA150" s="725">
        <f>IF(FA144&gt;0,-MIN(FA144,SUM(FA148:FA149)+SUM($F148:EZ150)),0)</f>
        <v>0</v>
      </c>
      <c r="FB150" s="725">
        <f>IF(FB144&gt;0,-MIN(FB144,SUM(FB148:FB149)+SUM($F148:FA150)),0)</f>
        <v>0</v>
      </c>
      <c r="FC150" s="725">
        <f>IF(FC144&gt;0,-MIN(FC144,SUM(FC148:FC149)+SUM($F148:FB150)),0)</f>
        <v>0</v>
      </c>
      <c r="FD150" s="725">
        <f>IF(FD144&gt;0,-MIN(FD144,SUM(FD148:FD149)+SUM($F148:FC150)),0)</f>
        <v>0</v>
      </c>
      <c r="FE150" s="725">
        <f>IF(FE144&gt;0,-MIN(FE144,SUM(FE148:FE149)+SUM($F148:FD150)),0)</f>
        <v>0</v>
      </c>
      <c r="FF150" s="725">
        <f>IF(FF144&gt;0,-MIN(FF144,SUM(FF148:FF149)+SUM($F148:FE150)),0)</f>
        <v>0</v>
      </c>
      <c r="FG150" s="725">
        <f>IF(FG144&gt;0,-MIN(FG144,SUM(FG148:FG149)+SUM($F148:FF150)),0)</f>
        <v>0</v>
      </c>
      <c r="FH150" s="725">
        <f>IF(FH144&gt;0,-MIN(FH144,SUM(FH148:FH149)+SUM($F148:FG150)),0)</f>
        <v>0</v>
      </c>
      <c r="FI150" s="725">
        <f>IF(FI144&gt;0,-MIN(FI144,SUM(FI148:FI149)+SUM($F148:FH150)),0)</f>
        <v>0</v>
      </c>
      <c r="FJ150" s="725">
        <f>IF(FJ144&gt;0,-MIN(FJ144,SUM(FJ148:FJ149)+SUM($F148:FI150)),0)</f>
        <v>0</v>
      </c>
      <c r="FK150" s="725">
        <f>IF(FK144&gt;0,-MIN(FK144,SUM(FK148:FK149)+SUM($F148:FJ150)),0)</f>
        <v>0</v>
      </c>
      <c r="FL150" s="725">
        <f>IF(FL144&gt;0,-MIN(FL144,SUM(FL148:FL149)+SUM($F148:FK150)),0)</f>
        <v>0</v>
      </c>
      <c r="FM150" s="725">
        <f>IF(FM144&gt;0,-MIN(FM144,SUM(FM148:FM149)+SUM($F148:FL150)),0)</f>
        <v>0</v>
      </c>
      <c r="FN150" s="725">
        <f>IF(FN144&gt;0,-MIN(FN144,SUM(FN148:FN149)+SUM($F148:FM150)),0)</f>
        <v>0</v>
      </c>
      <c r="FO150" s="725">
        <f>IF(FO144&gt;0,-MIN(FO144,SUM(FO148:FO149)+SUM($F148:FN150)),0)</f>
        <v>0</v>
      </c>
      <c r="FP150" s="725">
        <f>IF(FP144&gt;0,-MIN(FP144,SUM(FP148:FP149)+SUM($F148:FO150)),0)</f>
        <v>0</v>
      </c>
      <c r="FQ150" s="725">
        <f>IF(FQ144&gt;0,-MIN(FQ144,SUM(FQ148:FQ149)+SUM($F148:FP150)),0)</f>
        <v>0</v>
      </c>
      <c r="FR150" s="725">
        <f>IF(FR144&gt;0,-MIN(FR144,SUM(FR148:FR149)+SUM($F148:FQ150)),0)</f>
        <v>0</v>
      </c>
      <c r="FS150" s="725">
        <f>IF(FS144&gt;0,-MIN(FS144,SUM(FS148:FS149)+SUM($F148:FR150)),0)</f>
        <v>0</v>
      </c>
      <c r="FT150" s="725">
        <f>IF(FT144&gt;0,-MIN(FT144,SUM(FT148:FT149)+SUM($F148:FS150)),0)</f>
        <v>0</v>
      </c>
      <c r="FU150" s="725">
        <f>IF(FU144&gt;0,-MIN(FU144,SUM(FU148:FU149)+SUM($F148:FT150)),0)</f>
        <v>0</v>
      </c>
      <c r="FV150" s="725">
        <f>IF(FV144&gt;0,-MIN(FV144,SUM(FV148:FV149)+SUM($F148:FU150)),0)</f>
        <v>0</v>
      </c>
      <c r="FW150" s="725">
        <f>IF(FW144&gt;0,-MIN(FW144,SUM(FW148:FW149)+SUM($F148:FV150)),0)</f>
        <v>0</v>
      </c>
      <c r="FX150" s="725">
        <f>IF(FX144&gt;0,-MIN(FX144,SUM(FX148:FX149)+SUM($F148:FW150)),0)</f>
        <v>0</v>
      </c>
      <c r="FY150" s="725">
        <f>IF(FY144&gt;0,-MIN(FY144,SUM(FY148:FY149)+SUM($F148:FX150)),0)</f>
        <v>0</v>
      </c>
      <c r="FZ150" s="725">
        <f>IF(FZ144&gt;0,-MIN(FZ144,SUM(FZ148:FZ149)+SUM($F148:FY150)),0)</f>
        <v>0</v>
      </c>
      <c r="GA150" s="725">
        <f>IF(GA144&gt;0,-MIN(GA144,SUM(GA148:GA149)+SUM($F148:FZ150)),0)</f>
        <v>0</v>
      </c>
      <c r="GB150" s="725">
        <f>IF(GB144&gt;0,-MIN(GB144,SUM(GB148:GB149)+SUM($F148:GA150)),0)</f>
        <v>0</v>
      </c>
      <c r="GC150" s="725">
        <f>IF(GC144&gt;0,-MIN(GC144,SUM(GC148:GC149)+SUM($F148:GB150)),0)</f>
        <v>0</v>
      </c>
      <c r="GD150" s="725">
        <f>IF(GD144&gt;0,-MIN(GD144,SUM(GD148:GD149)+SUM($F148:GC150)),0)</f>
        <v>0</v>
      </c>
      <c r="GE150" s="725">
        <f>IF(GE144&gt;0,-MIN(GE144,SUM(GE148:GE149)+SUM($F148:GD150)),0)</f>
        <v>0</v>
      </c>
      <c r="GF150" s="725">
        <f>IF(GF144&gt;0,-MIN(GF144,SUM(GF148:GF149)+SUM($F148:GE150)),0)</f>
        <v>0</v>
      </c>
      <c r="GG150" s="725">
        <f>IF(GG144&gt;0,-MIN(GG144,SUM(GG148:GG149)+SUM($F148:GF150)),0)</f>
        <v>0</v>
      </c>
      <c r="GH150" s="725">
        <f>IF(GH144&gt;0,-MIN(GH144,SUM(GH148:GH149)+SUM($F148:GG150)),0)</f>
        <v>0</v>
      </c>
      <c r="GI150" s="725">
        <f>IF(GI144&gt;0,-MIN(GI144,SUM(GI148:GI149)+SUM($F148:GH150)),0)</f>
        <v>0</v>
      </c>
      <c r="GJ150" s="725">
        <f>IF(GJ144&gt;0,-MIN(GJ144,SUM(GJ148:GJ149)+SUM($F148:GI150)),0)</f>
        <v>0</v>
      </c>
      <c r="GK150" s="725">
        <f>IF(GK144&gt;0,-MIN(GK144,SUM(GK148:GK149)+SUM($F148:GJ150)),0)</f>
        <v>0</v>
      </c>
      <c r="GL150" s="725">
        <f>IF(GL144&gt;0,-MIN(GL144,SUM(GL148:GL149)+SUM($F148:GK150)),0)</f>
        <v>0</v>
      </c>
      <c r="GM150" s="725">
        <f>IF(GM144&gt;0,-MIN(GM144,SUM(GM148:GM149)+SUM($F148:GL150)),0)</f>
        <v>0</v>
      </c>
      <c r="GN150" s="725">
        <f>IF(GN144&gt;0,-MIN(GN144,SUM(GN148:GN149)+SUM($F148:GM150)),0)</f>
        <v>0</v>
      </c>
      <c r="GO150" s="725">
        <f>IF(GO144&gt;0,-MIN(GO144,SUM(GO148:GO149)+SUM($F148:GN150)),0)</f>
        <v>0</v>
      </c>
      <c r="GP150" s="725">
        <f>IF(GP144&gt;0,-MIN(GP144,SUM(GP148:GP149)+SUM($F148:GO150)),0)</f>
        <v>0</v>
      </c>
      <c r="GQ150" s="725">
        <f>IF(GQ144&gt;0,-MIN(GQ144,SUM(GQ148:GQ149)+SUM($F148:GP150)),0)</f>
        <v>0</v>
      </c>
      <c r="GR150" s="725">
        <f>IF(GR144&gt;0,-MIN(GR144,SUM(GR148:GR149)+SUM($F148:GQ150)),0)</f>
        <v>0</v>
      </c>
      <c r="GS150" s="725">
        <f>IF(GS144&gt;0,-MIN(GS144,SUM(GS148:GS149)+SUM($F148:GR150)),0)</f>
        <v>0</v>
      </c>
      <c r="GT150" s="725">
        <f>IF(GT144&gt;0,-MIN(GT144,SUM(GT148:GT149)+SUM($F148:GS150)),0)</f>
        <v>0</v>
      </c>
      <c r="GU150" s="725">
        <f>IF(GU144&gt;0,-MIN(GU144,SUM(GU148:GU149)+SUM($F148:GT150)),0)</f>
        <v>0</v>
      </c>
      <c r="GV150" s="725">
        <f>IF(GV144&gt;0,-MIN(GV144,SUM(GV148:GV149)+SUM($F148:GU150)),0)</f>
        <v>0</v>
      </c>
      <c r="GW150" s="725">
        <f>IF(GW144&gt;0,-MIN(GW144,SUM(GW148:GW149)+SUM($F148:GV150)),0)</f>
        <v>0</v>
      </c>
      <c r="GX150" s="725">
        <f>IF(GX144&gt;0,-MIN(GX144,SUM(GX148:GX149)+SUM($F148:GW150)),0)</f>
        <v>0</v>
      </c>
      <c r="GY150" s="725">
        <f>IF(GY144&gt;0,-MIN(GY144,SUM(GY148:GY149)+SUM($F148:GX150)),0)</f>
        <v>0</v>
      </c>
      <c r="GZ150" s="725">
        <f>IF(GZ144&gt;0,-MIN(GZ144,SUM(GZ148:GZ149)+SUM($F148:GY150)),0)</f>
        <v>0</v>
      </c>
      <c r="HA150" s="725">
        <f>IF(HA144&gt;0,-MIN(HA144,SUM(HA148:HA149)+SUM($F148:GZ150)),0)</f>
        <v>0</v>
      </c>
      <c r="HB150" s="725">
        <f>IF(HB144&gt;0,-MIN(HB144,SUM(HB148:HB149)+SUM($F148:HA150)),0)</f>
        <v>0</v>
      </c>
      <c r="HC150" s="725">
        <f>IF(HC144&gt;0,-MIN(HC144,SUM(HC148:HC149)+SUM($F148:HB150)),0)</f>
        <v>0</v>
      </c>
      <c r="HD150" s="725">
        <f>IF(HD144&gt;0,-MIN(HD144,SUM(HD148:HD149)+SUM($F148:HC150)),0)</f>
        <v>0</v>
      </c>
      <c r="HE150" s="725">
        <f>IF(HE144&gt;0,-MIN(HE144,SUM(HE148:HE149)+SUM($F148:HD150)),0)</f>
        <v>0</v>
      </c>
      <c r="HF150" s="725">
        <f>IF(HF144&gt;0,-MIN(HF144,SUM(HF148:HF149)+SUM($F148:HE150)),0)</f>
        <v>0</v>
      </c>
      <c r="HG150" s="725">
        <f>IF(HG144&gt;0,-MIN(HG144,SUM(HG148:HG149)+SUM($F148:HF150)),0)</f>
        <v>0</v>
      </c>
      <c r="HH150" s="725">
        <f>IF(HH144&gt;0,-MIN(HH144,SUM(HH148:HH149)+SUM($F148:HG150)),0)</f>
        <v>0</v>
      </c>
      <c r="HI150" s="725">
        <f>IF(HI144&gt;0,-MIN(HI144,SUM(HI148:HI149)+SUM($F148:HH150)),0)</f>
        <v>0</v>
      </c>
      <c r="HJ150" s="725">
        <f>IF(HJ144&gt;0,-MIN(HJ144,SUM(HJ148:HJ149)+SUM($F148:HI150)),0)</f>
        <v>0</v>
      </c>
      <c r="HK150" s="725">
        <f>IF(HK144&gt;0,-MIN(HK144,SUM(HK148:HK149)+SUM($F148:HJ150)),0)</f>
        <v>0</v>
      </c>
      <c r="HL150" s="725">
        <f>IF(HL144&gt;0,-MIN(HL144,SUM(HL148:HL149)+SUM($F148:HK150)),0)</f>
        <v>0</v>
      </c>
      <c r="HM150" s="725">
        <f>IF(HM144&gt;0,-MIN(HM144,SUM(HM148:HM149)+SUM($F148:HL150)),0)</f>
        <v>0</v>
      </c>
      <c r="HN150" s="725">
        <f>IF(HN144&gt;0,-MIN(HN144,SUM(HN148:HN149)+SUM($F148:HM150)),0)</f>
        <v>0</v>
      </c>
      <c r="HO150" s="725">
        <f>IF(HO144&gt;0,-MIN(HO144,SUM(HO148:HO149)+SUM($F148:HN150)),0)</f>
        <v>0</v>
      </c>
      <c r="HP150" s="725">
        <f>IF(HP144&gt;0,-MIN(HP144,SUM(HP148:HP149)+SUM($F148:HO150)),0)</f>
        <v>0</v>
      </c>
      <c r="HQ150" s="725">
        <f>IF(HQ144&gt;0,-MIN(HQ144,SUM(HQ148:HQ149)+SUM($F148:HP150)),0)</f>
        <v>0</v>
      </c>
      <c r="HR150" s="725">
        <f>IF(HR144&gt;0,-MIN(HR144,SUM(HR148:HR149)+SUM($F148:HQ150)),0)</f>
        <v>0</v>
      </c>
      <c r="HS150" s="725">
        <f>IF(HS144&gt;0,-MIN(HS144,SUM(HS148:HS149)+SUM($F148:HR150)),0)</f>
        <v>0</v>
      </c>
      <c r="HT150" s="725">
        <f>IF(HT144&gt;0,-MIN(HT144,SUM(HT148:HT149)+SUM($F148:HS150)),0)</f>
        <v>0</v>
      </c>
      <c r="HU150" s="725">
        <f>IF(HU144&gt;0,-MIN(HU144,SUM(HU148:HU149)+SUM($F148:HT150)),0)</f>
        <v>0</v>
      </c>
      <c r="HV150" s="725">
        <f>IF(HV144&gt;0,-MIN(HV144,SUM(HV148:HV149)+SUM($F148:HU150)),0)</f>
        <v>0</v>
      </c>
      <c r="HW150" s="725">
        <f>IF(HW144&gt;0,-MIN(HW144,SUM(HW148:HW149)+SUM($F148:HV150)),0)</f>
        <v>0</v>
      </c>
      <c r="HX150" s="725">
        <f>IF(HX144&gt;0,-MIN(HX144,SUM(HX148:HX149)+SUM($F148:HW150)),0)</f>
        <v>0</v>
      </c>
      <c r="HY150" s="725">
        <f>IF(HY144&gt;0,-MIN(HY144,SUM(HY148:HY149)+SUM($F148:HX150)),0)</f>
        <v>0</v>
      </c>
      <c r="HZ150" s="725">
        <f>IF(HZ144&gt;0,-MIN(HZ144,SUM(HZ148:HZ149)+SUM($F148:HY150)),0)</f>
        <v>0</v>
      </c>
      <c r="IA150" s="725">
        <f>IF(IA144&gt;0,-MIN(IA144,SUM(IA148:IA149)+SUM($F148:HZ150)),0)</f>
        <v>0</v>
      </c>
      <c r="IB150" s="725">
        <f>IF(IB144&gt;0,-MIN(IB144,SUM(IB148:IB149)+SUM($F148:IA150)),0)</f>
        <v>0</v>
      </c>
      <c r="IC150" s="725">
        <f>IF(IC144&gt;0,-MIN(IC144,SUM(IC148:IC149)+SUM($F148:IB150)),0)</f>
        <v>0</v>
      </c>
      <c r="ID150" s="725">
        <f>IF(ID144&gt;0,-MIN(ID144,SUM(ID148:ID149)+SUM($F148:IC150)),0)</f>
        <v>0</v>
      </c>
      <c r="IE150" s="725">
        <f>IF(IE144&gt;0,-MIN(IE144,SUM(IE148:IE149)+SUM($F148:ID150)),0)</f>
        <v>0</v>
      </c>
      <c r="IF150" s="725">
        <f>IF(IF144&gt;0,-MIN(IF144,SUM(IF148:IF149)+SUM($F148:IE150)),0)</f>
        <v>0</v>
      </c>
      <c r="IG150" s="725">
        <f>IF(IG144&gt;0,-MIN(IG144,SUM(IG148:IG149)+SUM($F148:IF150)),0)</f>
        <v>0</v>
      </c>
      <c r="IH150" s="725">
        <f>IF(IH144&gt;0,-MIN(IH144,SUM(IH148:IH149)+SUM($F148:IG150)),0)</f>
        <v>0</v>
      </c>
      <c r="II150" s="725">
        <f>IF(II144&gt;0,-MIN(II144,SUM(II148:II149)+SUM($F148:IH150)),0)</f>
        <v>0</v>
      </c>
      <c r="IJ150" s="725">
        <f>IF(IJ144&gt;0,-MIN(IJ144,SUM(IJ148:IJ149)+SUM($F148:II150)),0)</f>
        <v>0</v>
      </c>
      <c r="IK150" s="725">
        <f>IF(IK144&gt;0,-MIN(IK144,SUM(IK148:IK149)+SUM($F148:IJ150)),0)</f>
        <v>0</v>
      </c>
      <c r="IL150" s="725">
        <f>IF(IL144&gt;0,-MIN(IL144,SUM(IL148:IL149)+SUM($F148:IK150)),0)</f>
        <v>0</v>
      </c>
    </row>
    <row r="151" spans="1:247" s="709" customFormat="1">
      <c r="B151" s="709" t="s">
        <v>714</v>
      </c>
      <c r="D151" s="810"/>
      <c r="E151" s="709">
        <f ca="1">SUM(F151:IL151)</f>
        <v>75270500.755455732</v>
      </c>
      <c r="F151" s="725"/>
      <c r="G151" s="725">
        <f t="shared" ref="G151:BR151" ca="1" si="207">G125</f>
        <v>33504679.17981638</v>
      </c>
      <c r="H151" s="725">
        <f t="shared" ca="1" si="207"/>
        <v>6322350.4774649888</v>
      </c>
      <c r="I151" s="725">
        <f t="shared" ca="1" si="207"/>
        <v>3539714.9941044934</v>
      </c>
      <c r="J151" s="725">
        <f t="shared" ca="1" si="207"/>
        <v>3755469.9823500286</v>
      </c>
      <c r="K151" s="725">
        <f t="shared" ca="1" si="207"/>
        <v>3932653.5420241351</v>
      </c>
      <c r="L151" s="725">
        <f t="shared" ca="1" si="207"/>
        <v>4060388.5302696694</v>
      </c>
      <c r="M151" s="725">
        <f t="shared" ca="1" si="207"/>
        <v>4257474.9470866341</v>
      </c>
      <c r="N151" s="725">
        <f t="shared" ca="1" si="207"/>
        <v>4634514.5376809137</v>
      </c>
      <c r="O151" s="725">
        <f t="shared" ca="1" si="207"/>
        <v>4830523.9513761308</v>
      </c>
      <c r="P151" s="725">
        <f t="shared" ca="1" si="207"/>
        <v>5026111.9290671842</v>
      </c>
      <c r="Q151" s="725">
        <f t="shared" ca="1" si="207"/>
        <v>1406618.6842151911</v>
      </c>
      <c r="R151" s="725">
        <f t="shared" ca="1" si="207"/>
        <v>0</v>
      </c>
      <c r="S151" s="725">
        <f t="shared" ca="1" si="207"/>
        <v>0</v>
      </c>
      <c r="T151" s="725">
        <f t="shared" ca="1" si="207"/>
        <v>0</v>
      </c>
      <c r="U151" s="725">
        <f t="shared" ca="1" si="207"/>
        <v>0</v>
      </c>
      <c r="V151" s="725">
        <f t="shared" ca="1" si="207"/>
        <v>0</v>
      </c>
      <c r="W151" s="725">
        <f t="shared" ca="1" si="207"/>
        <v>0</v>
      </c>
      <c r="X151" s="725">
        <f t="shared" ca="1" si="207"/>
        <v>0</v>
      </c>
      <c r="Y151" s="725">
        <f t="shared" ca="1" si="207"/>
        <v>0</v>
      </c>
      <c r="Z151" s="725">
        <f t="shared" ca="1" si="207"/>
        <v>0</v>
      </c>
      <c r="AA151" s="725">
        <f t="shared" ca="1" si="207"/>
        <v>0</v>
      </c>
      <c r="AB151" s="725">
        <f t="shared" ca="1" si="207"/>
        <v>0</v>
      </c>
      <c r="AC151" s="725">
        <f t="shared" ca="1" si="207"/>
        <v>0</v>
      </c>
      <c r="AD151" s="725">
        <f t="shared" ca="1" si="207"/>
        <v>0</v>
      </c>
      <c r="AE151" s="725">
        <f t="shared" ca="1" si="207"/>
        <v>0</v>
      </c>
      <c r="AF151" s="725">
        <f t="shared" ca="1" si="207"/>
        <v>0</v>
      </c>
      <c r="AG151" s="725">
        <f t="shared" ca="1" si="207"/>
        <v>0</v>
      </c>
      <c r="AH151" s="725">
        <f t="shared" ca="1" si="207"/>
        <v>0</v>
      </c>
      <c r="AI151" s="725">
        <f t="shared" ca="1" si="207"/>
        <v>0</v>
      </c>
      <c r="AJ151" s="725">
        <f t="shared" ca="1" si="207"/>
        <v>0</v>
      </c>
      <c r="AK151" s="725">
        <f t="shared" ca="1" si="207"/>
        <v>0</v>
      </c>
      <c r="AL151" s="725">
        <f t="shared" ca="1" si="207"/>
        <v>0</v>
      </c>
      <c r="AM151" s="725">
        <f t="shared" ca="1" si="207"/>
        <v>0</v>
      </c>
      <c r="AN151" s="725">
        <f t="shared" ca="1" si="207"/>
        <v>0</v>
      </c>
      <c r="AO151" s="725">
        <f t="shared" ca="1" si="207"/>
        <v>0</v>
      </c>
      <c r="AP151" s="725">
        <f t="shared" ca="1" si="207"/>
        <v>0</v>
      </c>
      <c r="AQ151" s="725">
        <f t="shared" ca="1" si="207"/>
        <v>0</v>
      </c>
      <c r="AR151" s="725">
        <f t="shared" ca="1" si="207"/>
        <v>0</v>
      </c>
      <c r="AS151" s="725">
        <f t="shared" ca="1" si="207"/>
        <v>0</v>
      </c>
      <c r="AT151" s="725">
        <f t="shared" ca="1" si="207"/>
        <v>0</v>
      </c>
      <c r="AU151" s="725">
        <f t="shared" ca="1" si="207"/>
        <v>0</v>
      </c>
      <c r="AV151" s="725">
        <f t="shared" ca="1" si="207"/>
        <v>0</v>
      </c>
      <c r="AW151" s="725">
        <f t="shared" ca="1" si="207"/>
        <v>0</v>
      </c>
      <c r="AX151" s="725">
        <f t="shared" ca="1" si="207"/>
        <v>0</v>
      </c>
      <c r="AY151" s="725">
        <f t="shared" ca="1" si="207"/>
        <v>0</v>
      </c>
      <c r="AZ151" s="725">
        <f t="shared" ca="1" si="207"/>
        <v>0</v>
      </c>
      <c r="BA151" s="725">
        <f t="shared" ca="1" si="207"/>
        <v>0</v>
      </c>
      <c r="BB151" s="725">
        <f t="shared" ca="1" si="207"/>
        <v>0</v>
      </c>
      <c r="BC151" s="725">
        <f t="shared" ca="1" si="207"/>
        <v>0</v>
      </c>
      <c r="BD151" s="725">
        <f t="shared" ca="1" si="207"/>
        <v>0</v>
      </c>
      <c r="BE151" s="725">
        <f t="shared" ca="1" si="207"/>
        <v>0</v>
      </c>
      <c r="BF151" s="725">
        <f t="shared" ca="1" si="207"/>
        <v>0</v>
      </c>
      <c r="BG151" s="725">
        <f t="shared" ca="1" si="207"/>
        <v>0</v>
      </c>
      <c r="BH151" s="725">
        <f t="shared" ca="1" si="207"/>
        <v>0</v>
      </c>
      <c r="BI151" s="725">
        <f t="shared" ca="1" si="207"/>
        <v>0</v>
      </c>
      <c r="BJ151" s="725">
        <f t="shared" ca="1" si="207"/>
        <v>0</v>
      </c>
      <c r="BK151" s="725">
        <f t="shared" ca="1" si="207"/>
        <v>0</v>
      </c>
      <c r="BL151" s="725">
        <f t="shared" ca="1" si="207"/>
        <v>0</v>
      </c>
      <c r="BM151" s="725">
        <f t="shared" ca="1" si="207"/>
        <v>0</v>
      </c>
      <c r="BN151" s="725">
        <f t="shared" ca="1" si="207"/>
        <v>0</v>
      </c>
      <c r="BO151" s="725">
        <f t="shared" ca="1" si="207"/>
        <v>0</v>
      </c>
      <c r="BP151" s="725">
        <f t="shared" ca="1" si="207"/>
        <v>0</v>
      </c>
      <c r="BQ151" s="725">
        <f t="shared" ca="1" si="207"/>
        <v>0</v>
      </c>
      <c r="BR151" s="725">
        <f t="shared" ca="1" si="207"/>
        <v>0</v>
      </c>
      <c r="BS151" s="725">
        <f t="shared" ref="BS151:ED151" ca="1" si="208">BS125</f>
        <v>0</v>
      </c>
      <c r="BT151" s="725">
        <f t="shared" ca="1" si="208"/>
        <v>0</v>
      </c>
      <c r="BU151" s="725">
        <f t="shared" ca="1" si="208"/>
        <v>0</v>
      </c>
      <c r="BV151" s="725">
        <f t="shared" ca="1" si="208"/>
        <v>0</v>
      </c>
      <c r="BW151" s="725">
        <f t="shared" ca="1" si="208"/>
        <v>0</v>
      </c>
      <c r="BX151" s="725">
        <f t="shared" ca="1" si="208"/>
        <v>0</v>
      </c>
      <c r="BY151" s="725">
        <f t="shared" ca="1" si="208"/>
        <v>0</v>
      </c>
      <c r="BZ151" s="725">
        <f t="shared" ca="1" si="208"/>
        <v>0</v>
      </c>
      <c r="CA151" s="725">
        <f t="shared" ca="1" si="208"/>
        <v>0</v>
      </c>
      <c r="CB151" s="725">
        <f t="shared" ca="1" si="208"/>
        <v>0</v>
      </c>
      <c r="CC151" s="725">
        <f t="shared" ca="1" si="208"/>
        <v>0</v>
      </c>
      <c r="CD151" s="725">
        <f t="shared" ca="1" si="208"/>
        <v>0</v>
      </c>
      <c r="CE151" s="725">
        <f t="shared" ca="1" si="208"/>
        <v>0</v>
      </c>
      <c r="CF151" s="725">
        <f t="shared" ca="1" si="208"/>
        <v>0</v>
      </c>
      <c r="CG151" s="725">
        <f t="shared" ca="1" si="208"/>
        <v>0</v>
      </c>
      <c r="CH151" s="725">
        <f t="shared" si="208"/>
        <v>0</v>
      </c>
      <c r="CI151" s="725">
        <f t="shared" si="208"/>
        <v>0</v>
      </c>
      <c r="CJ151" s="725">
        <f t="shared" si="208"/>
        <v>0</v>
      </c>
      <c r="CK151" s="725">
        <f t="shared" si="208"/>
        <v>0</v>
      </c>
      <c r="CL151" s="725">
        <f t="shared" si="208"/>
        <v>0</v>
      </c>
      <c r="CM151" s="725">
        <f t="shared" si="208"/>
        <v>0</v>
      </c>
      <c r="CN151" s="725">
        <f t="shared" si="208"/>
        <v>0</v>
      </c>
      <c r="CO151" s="725">
        <f t="shared" si="208"/>
        <v>0</v>
      </c>
      <c r="CP151" s="725">
        <f t="shared" si="208"/>
        <v>0</v>
      </c>
      <c r="CQ151" s="725">
        <f t="shared" si="208"/>
        <v>0</v>
      </c>
      <c r="CR151" s="725">
        <f t="shared" si="208"/>
        <v>0</v>
      </c>
      <c r="CS151" s="725">
        <f t="shared" si="208"/>
        <v>0</v>
      </c>
      <c r="CT151" s="725">
        <f t="shared" si="208"/>
        <v>0</v>
      </c>
      <c r="CU151" s="725">
        <f t="shared" si="208"/>
        <v>0</v>
      </c>
      <c r="CV151" s="725">
        <f t="shared" si="208"/>
        <v>0</v>
      </c>
      <c r="CW151" s="725">
        <f t="shared" si="208"/>
        <v>0</v>
      </c>
      <c r="CX151" s="725">
        <f t="shared" si="208"/>
        <v>0</v>
      </c>
      <c r="CY151" s="725">
        <f t="shared" si="208"/>
        <v>0</v>
      </c>
      <c r="CZ151" s="725">
        <f t="shared" si="208"/>
        <v>0</v>
      </c>
      <c r="DA151" s="725">
        <f t="shared" si="208"/>
        <v>0</v>
      </c>
      <c r="DB151" s="725">
        <f t="shared" si="208"/>
        <v>0</v>
      </c>
      <c r="DC151" s="725">
        <f t="shared" si="208"/>
        <v>0</v>
      </c>
      <c r="DD151" s="725">
        <f t="shared" si="208"/>
        <v>0</v>
      </c>
      <c r="DE151" s="725">
        <f t="shared" si="208"/>
        <v>0</v>
      </c>
      <c r="DF151" s="725">
        <f t="shared" si="208"/>
        <v>0</v>
      </c>
      <c r="DG151" s="725">
        <f t="shared" si="208"/>
        <v>0</v>
      </c>
      <c r="DH151" s="725">
        <f t="shared" si="208"/>
        <v>0</v>
      </c>
      <c r="DI151" s="725">
        <f t="shared" si="208"/>
        <v>0</v>
      </c>
      <c r="DJ151" s="725">
        <f t="shared" si="208"/>
        <v>0</v>
      </c>
      <c r="DK151" s="725">
        <f t="shared" si="208"/>
        <v>0</v>
      </c>
      <c r="DL151" s="725">
        <f t="shared" si="208"/>
        <v>0</v>
      </c>
      <c r="DM151" s="725">
        <f t="shared" si="208"/>
        <v>0</v>
      </c>
      <c r="DN151" s="725">
        <f t="shared" si="208"/>
        <v>0</v>
      </c>
      <c r="DO151" s="725">
        <f t="shared" si="208"/>
        <v>0</v>
      </c>
      <c r="DP151" s="725">
        <f t="shared" si="208"/>
        <v>0</v>
      </c>
      <c r="DQ151" s="725">
        <f t="shared" si="208"/>
        <v>0</v>
      </c>
      <c r="DR151" s="725">
        <f t="shared" si="208"/>
        <v>0</v>
      </c>
      <c r="DS151" s="725">
        <f t="shared" si="208"/>
        <v>0</v>
      </c>
      <c r="DT151" s="725">
        <f t="shared" si="208"/>
        <v>0</v>
      </c>
      <c r="DU151" s="725">
        <f t="shared" si="208"/>
        <v>0</v>
      </c>
      <c r="DV151" s="725">
        <f t="shared" si="208"/>
        <v>0</v>
      </c>
      <c r="DW151" s="725">
        <f t="shared" si="208"/>
        <v>0</v>
      </c>
      <c r="DX151" s="725">
        <f t="shared" si="208"/>
        <v>0</v>
      </c>
      <c r="DY151" s="725">
        <f t="shared" si="208"/>
        <v>0</v>
      </c>
      <c r="DZ151" s="725">
        <f t="shared" si="208"/>
        <v>0</v>
      </c>
      <c r="EA151" s="725">
        <f t="shared" si="208"/>
        <v>0</v>
      </c>
      <c r="EB151" s="725">
        <f t="shared" si="208"/>
        <v>0</v>
      </c>
      <c r="EC151" s="725">
        <f t="shared" si="208"/>
        <v>0</v>
      </c>
      <c r="ED151" s="725">
        <f t="shared" si="208"/>
        <v>0</v>
      </c>
      <c r="EE151" s="725">
        <f t="shared" ref="EE151:GP151" si="209">EE125</f>
        <v>0</v>
      </c>
      <c r="EF151" s="725">
        <f t="shared" si="209"/>
        <v>0</v>
      </c>
      <c r="EG151" s="725">
        <f t="shared" si="209"/>
        <v>0</v>
      </c>
      <c r="EH151" s="725">
        <f t="shared" si="209"/>
        <v>0</v>
      </c>
      <c r="EI151" s="725">
        <f t="shared" si="209"/>
        <v>0</v>
      </c>
      <c r="EJ151" s="725">
        <f t="shared" si="209"/>
        <v>0</v>
      </c>
      <c r="EK151" s="725">
        <f t="shared" si="209"/>
        <v>0</v>
      </c>
      <c r="EL151" s="725">
        <f t="shared" si="209"/>
        <v>0</v>
      </c>
      <c r="EM151" s="725">
        <f t="shared" si="209"/>
        <v>0</v>
      </c>
      <c r="EN151" s="725">
        <f t="shared" si="209"/>
        <v>0</v>
      </c>
      <c r="EO151" s="725">
        <f t="shared" si="209"/>
        <v>0</v>
      </c>
      <c r="EP151" s="725">
        <f t="shared" si="209"/>
        <v>0</v>
      </c>
      <c r="EQ151" s="725">
        <f t="shared" si="209"/>
        <v>0</v>
      </c>
      <c r="ER151" s="725">
        <f t="shared" si="209"/>
        <v>0</v>
      </c>
      <c r="ES151" s="725">
        <f t="shared" si="209"/>
        <v>0</v>
      </c>
      <c r="ET151" s="725">
        <f t="shared" si="209"/>
        <v>0</v>
      </c>
      <c r="EU151" s="725">
        <f t="shared" si="209"/>
        <v>0</v>
      </c>
      <c r="EV151" s="725">
        <f t="shared" si="209"/>
        <v>0</v>
      </c>
      <c r="EW151" s="725">
        <f t="shared" si="209"/>
        <v>0</v>
      </c>
      <c r="EX151" s="725">
        <f t="shared" si="209"/>
        <v>0</v>
      </c>
      <c r="EY151" s="725">
        <f t="shared" si="209"/>
        <v>0</v>
      </c>
      <c r="EZ151" s="725">
        <f t="shared" si="209"/>
        <v>0</v>
      </c>
      <c r="FA151" s="725">
        <f t="shared" si="209"/>
        <v>0</v>
      </c>
      <c r="FB151" s="725">
        <f t="shared" si="209"/>
        <v>0</v>
      </c>
      <c r="FC151" s="725">
        <f t="shared" si="209"/>
        <v>0</v>
      </c>
      <c r="FD151" s="725">
        <f t="shared" si="209"/>
        <v>0</v>
      </c>
      <c r="FE151" s="725">
        <f t="shared" si="209"/>
        <v>0</v>
      </c>
      <c r="FF151" s="725">
        <f t="shared" si="209"/>
        <v>0</v>
      </c>
      <c r="FG151" s="725">
        <f t="shared" si="209"/>
        <v>0</v>
      </c>
      <c r="FH151" s="725">
        <f t="shared" si="209"/>
        <v>0</v>
      </c>
      <c r="FI151" s="725">
        <f t="shared" si="209"/>
        <v>0</v>
      </c>
      <c r="FJ151" s="725">
        <f t="shared" si="209"/>
        <v>0</v>
      </c>
      <c r="FK151" s="725">
        <f t="shared" si="209"/>
        <v>0</v>
      </c>
      <c r="FL151" s="725">
        <f t="shared" si="209"/>
        <v>0</v>
      </c>
      <c r="FM151" s="725">
        <f t="shared" si="209"/>
        <v>0</v>
      </c>
      <c r="FN151" s="725">
        <f t="shared" si="209"/>
        <v>0</v>
      </c>
      <c r="FO151" s="725">
        <f t="shared" si="209"/>
        <v>0</v>
      </c>
      <c r="FP151" s="725">
        <f t="shared" si="209"/>
        <v>0</v>
      </c>
      <c r="FQ151" s="725">
        <f t="shared" si="209"/>
        <v>0</v>
      </c>
      <c r="FR151" s="725">
        <f t="shared" si="209"/>
        <v>0</v>
      </c>
      <c r="FS151" s="725">
        <f t="shared" si="209"/>
        <v>0</v>
      </c>
      <c r="FT151" s="725">
        <f t="shared" si="209"/>
        <v>0</v>
      </c>
      <c r="FU151" s="725">
        <f t="shared" si="209"/>
        <v>0</v>
      </c>
      <c r="FV151" s="725">
        <f t="shared" si="209"/>
        <v>0</v>
      </c>
      <c r="FW151" s="725">
        <f t="shared" si="209"/>
        <v>0</v>
      </c>
      <c r="FX151" s="725">
        <f t="shared" si="209"/>
        <v>0</v>
      </c>
      <c r="FY151" s="725">
        <f t="shared" si="209"/>
        <v>0</v>
      </c>
      <c r="FZ151" s="725">
        <f t="shared" si="209"/>
        <v>0</v>
      </c>
      <c r="GA151" s="725">
        <f t="shared" si="209"/>
        <v>0</v>
      </c>
      <c r="GB151" s="725">
        <f t="shared" si="209"/>
        <v>0</v>
      </c>
      <c r="GC151" s="725">
        <f t="shared" si="209"/>
        <v>0</v>
      </c>
      <c r="GD151" s="725">
        <f t="shared" si="209"/>
        <v>0</v>
      </c>
      <c r="GE151" s="725">
        <f t="shared" si="209"/>
        <v>0</v>
      </c>
      <c r="GF151" s="725">
        <f t="shared" si="209"/>
        <v>0</v>
      </c>
      <c r="GG151" s="725">
        <f t="shared" si="209"/>
        <v>0</v>
      </c>
      <c r="GH151" s="725">
        <f t="shared" si="209"/>
        <v>0</v>
      </c>
      <c r="GI151" s="725">
        <f t="shared" si="209"/>
        <v>0</v>
      </c>
      <c r="GJ151" s="725">
        <f t="shared" si="209"/>
        <v>0</v>
      </c>
      <c r="GK151" s="725">
        <f t="shared" si="209"/>
        <v>0</v>
      </c>
      <c r="GL151" s="725">
        <f t="shared" si="209"/>
        <v>0</v>
      </c>
      <c r="GM151" s="725">
        <f t="shared" si="209"/>
        <v>0</v>
      </c>
      <c r="GN151" s="725">
        <f t="shared" si="209"/>
        <v>0</v>
      </c>
      <c r="GO151" s="725">
        <f t="shared" si="209"/>
        <v>0</v>
      </c>
      <c r="GP151" s="725">
        <f t="shared" si="209"/>
        <v>0</v>
      </c>
      <c r="GQ151" s="725">
        <f t="shared" ref="GQ151:IL151" si="210">GQ125</f>
        <v>0</v>
      </c>
      <c r="GR151" s="725">
        <f t="shared" si="210"/>
        <v>0</v>
      </c>
      <c r="GS151" s="725">
        <f t="shared" si="210"/>
        <v>0</v>
      </c>
      <c r="GT151" s="725">
        <f t="shared" si="210"/>
        <v>0</v>
      </c>
      <c r="GU151" s="725">
        <f t="shared" si="210"/>
        <v>0</v>
      </c>
      <c r="GV151" s="725">
        <f t="shared" si="210"/>
        <v>0</v>
      </c>
      <c r="GW151" s="725">
        <f t="shared" si="210"/>
        <v>0</v>
      </c>
      <c r="GX151" s="725">
        <f t="shared" si="210"/>
        <v>0</v>
      </c>
      <c r="GY151" s="725">
        <f t="shared" si="210"/>
        <v>0</v>
      </c>
      <c r="GZ151" s="725">
        <f t="shared" si="210"/>
        <v>0</v>
      </c>
      <c r="HA151" s="725">
        <f t="shared" si="210"/>
        <v>0</v>
      </c>
      <c r="HB151" s="725">
        <f t="shared" si="210"/>
        <v>0</v>
      </c>
      <c r="HC151" s="725">
        <f t="shared" si="210"/>
        <v>0</v>
      </c>
      <c r="HD151" s="725">
        <f t="shared" si="210"/>
        <v>0</v>
      </c>
      <c r="HE151" s="725">
        <f t="shared" si="210"/>
        <v>0</v>
      </c>
      <c r="HF151" s="725">
        <f t="shared" si="210"/>
        <v>0</v>
      </c>
      <c r="HG151" s="725">
        <f t="shared" si="210"/>
        <v>0</v>
      </c>
      <c r="HH151" s="725">
        <f t="shared" si="210"/>
        <v>0</v>
      </c>
      <c r="HI151" s="725">
        <f t="shared" si="210"/>
        <v>0</v>
      </c>
      <c r="HJ151" s="725">
        <f t="shared" si="210"/>
        <v>0</v>
      </c>
      <c r="HK151" s="725">
        <f t="shared" si="210"/>
        <v>0</v>
      </c>
      <c r="HL151" s="725">
        <f t="shared" si="210"/>
        <v>0</v>
      </c>
      <c r="HM151" s="725">
        <f t="shared" si="210"/>
        <v>0</v>
      </c>
      <c r="HN151" s="725">
        <f t="shared" si="210"/>
        <v>0</v>
      </c>
      <c r="HO151" s="725">
        <f t="shared" si="210"/>
        <v>0</v>
      </c>
      <c r="HP151" s="725">
        <f t="shared" si="210"/>
        <v>0</v>
      </c>
      <c r="HQ151" s="725">
        <f t="shared" si="210"/>
        <v>0</v>
      </c>
      <c r="HR151" s="725">
        <f t="shared" si="210"/>
        <v>0</v>
      </c>
      <c r="HS151" s="725">
        <f t="shared" si="210"/>
        <v>0</v>
      </c>
      <c r="HT151" s="725">
        <f t="shared" si="210"/>
        <v>0</v>
      </c>
      <c r="HU151" s="725">
        <f t="shared" si="210"/>
        <v>0</v>
      </c>
      <c r="HV151" s="725">
        <f t="shared" si="210"/>
        <v>0</v>
      </c>
      <c r="HW151" s="725">
        <f t="shared" si="210"/>
        <v>0</v>
      </c>
      <c r="HX151" s="725">
        <f t="shared" si="210"/>
        <v>0</v>
      </c>
      <c r="HY151" s="725">
        <f t="shared" si="210"/>
        <v>0</v>
      </c>
      <c r="HZ151" s="725">
        <f t="shared" si="210"/>
        <v>0</v>
      </c>
      <c r="IA151" s="725">
        <f t="shared" si="210"/>
        <v>0</v>
      </c>
      <c r="IB151" s="725">
        <f t="shared" si="210"/>
        <v>0</v>
      </c>
      <c r="IC151" s="725">
        <f t="shared" si="210"/>
        <v>0</v>
      </c>
      <c r="ID151" s="725">
        <f t="shared" si="210"/>
        <v>0</v>
      </c>
      <c r="IE151" s="725">
        <f t="shared" si="210"/>
        <v>0</v>
      </c>
      <c r="IF151" s="725">
        <f t="shared" si="210"/>
        <v>0</v>
      </c>
      <c r="IG151" s="725">
        <f t="shared" si="210"/>
        <v>0</v>
      </c>
      <c r="IH151" s="725">
        <f t="shared" si="210"/>
        <v>0</v>
      </c>
      <c r="II151" s="725">
        <f t="shared" si="210"/>
        <v>0</v>
      </c>
      <c r="IJ151" s="725">
        <f t="shared" si="210"/>
        <v>0</v>
      </c>
      <c r="IK151" s="725">
        <f t="shared" si="210"/>
        <v>0</v>
      </c>
      <c r="IL151" s="725">
        <f t="shared" si="210"/>
        <v>0</v>
      </c>
    </row>
    <row r="152" spans="1:247" s="709" customFormat="1">
      <c r="B152" s="709" t="s">
        <v>715</v>
      </c>
      <c r="D152" s="810"/>
      <c r="E152" s="709">
        <f ca="1">SUM(F152:IL152)</f>
        <v>-75270500.755455762</v>
      </c>
      <c r="F152" s="725"/>
      <c r="G152" s="725">
        <f t="shared" ref="G152:BR152" ca="1" si="211">G126</f>
        <v>0</v>
      </c>
      <c r="H152" s="725">
        <f t="shared" ca="1" si="211"/>
        <v>0</v>
      </c>
      <c r="I152" s="725">
        <f t="shared" ca="1" si="211"/>
        <v>0</v>
      </c>
      <c r="J152" s="725">
        <f t="shared" ca="1" si="211"/>
        <v>0</v>
      </c>
      <c r="K152" s="725">
        <f t="shared" ca="1" si="211"/>
        <v>0</v>
      </c>
      <c r="L152" s="725">
        <f t="shared" ca="1" si="211"/>
        <v>0</v>
      </c>
      <c r="M152" s="725">
        <f t="shared" ca="1" si="211"/>
        <v>0</v>
      </c>
      <c r="N152" s="725">
        <f t="shared" ca="1" si="211"/>
        <v>0</v>
      </c>
      <c r="O152" s="725">
        <f t="shared" ca="1" si="211"/>
        <v>0</v>
      </c>
      <c r="P152" s="725">
        <f t="shared" ca="1" si="211"/>
        <v>0</v>
      </c>
      <c r="Q152" s="725">
        <f t="shared" ca="1" si="211"/>
        <v>0</v>
      </c>
      <c r="R152" s="725">
        <f t="shared" ca="1" si="211"/>
        <v>0</v>
      </c>
      <c r="S152" s="725">
        <f t="shared" ca="1" si="211"/>
        <v>0</v>
      </c>
      <c r="T152" s="725">
        <f t="shared" ca="1" si="211"/>
        <v>0</v>
      </c>
      <c r="U152" s="725">
        <f t="shared" ca="1" si="211"/>
        <v>0</v>
      </c>
      <c r="V152" s="725">
        <f t="shared" ca="1" si="211"/>
        <v>0</v>
      </c>
      <c r="W152" s="725">
        <f t="shared" ca="1" si="211"/>
        <v>0</v>
      </c>
      <c r="X152" s="725">
        <f t="shared" ca="1" si="211"/>
        <v>0</v>
      </c>
      <c r="Y152" s="725">
        <f t="shared" ca="1" si="211"/>
        <v>0</v>
      </c>
      <c r="Z152" s="725">
        <f t="shared" ca="1" si="211"/>
        <v>0</v>
      </c>
      <c r="AA152" s="725">
        <f t="shared" ca="1" si="211"/>
        <v>0</v>
      </c>
      <c r="AB152" s="725">
        <f t="shared" ca="1" si="211"/>
        <v>0</v>
      </c>
      <c r="AC152" s="725">
        <f t="shared" ca="1" si="211"/>
        <v>0</v>
      </c>
      <c r="AD152" s="725">
        <f t="shared" ca="1" si="211"/>
        <v>0</v>
      </c>
      <c r="AE152" s="725">
        <f t="shared" ca="1" si="211"/>
        <v>0</v>
      </c>
      <c r="AF152" s="725">
        <f t="shared" ca="1" si="211"/>
        <v>0</v>
      </c>
      <c r="AG152" s="725">
        <f t="shared" ca="1" si="211"/>
        <v>0</v>
      </c>
      <c r="AH152" s="725">
        <f t="shared" ca="1" si="211"/>
        <v>0</v>
      </c>
      <c r="AI152" s="725">
        <f t="shared" ca="1" si="211"/>
        <v>0</v>
      </c>
      <c r="AJ152" s="725">
        <f t="shared" ca="1" si="211"/>
        <v>0</v>
      </c>
      <c r="AK152" s="725">
        <f t="shared" ca="1" si="211"/>
        <v>0</v>
      </c>
      <c r="AL152" s="725">
        <f t="shared" ca="1" si="211"/>
        <v>0</v>
      </c>
      <c r="AM152" s="725">
        <f t="shared" ca="1" si="211"/>
        <v>0</v>
      </c>
      <c r="AN152" s="725">
        <f t="shared" ca="1" si="211"/>
        <v>0</v>
      </c>
      <c r="AO152" s="725">
        <f t="shared" ca="1" si="211"/>
        <v>0</v>
      </c>
      <c r="AP152" s="725">
        <f t="shared" ca="1" si="211"/>
        <v>0</v>
      </c>
      <c r="AQ152" s="725">
        <f t="shared" ca="1" si="211"/>
        <v>0</v>
      </c>
      <c r="AR152" s="725">
        <f t="shared" ca="1" si="211"/>
        <v>0</v>
      </c>
      <c r="AS152" s="725">
        <f t="shared" ca="1" si="211"/>
        <v>0</v>
      </c>
      <c r="AT152" s="725">
        <f t="shared" ca="1" si="211"/>
        <v>0</v>
      </c>
      <c r="AU152" s="725">
        <f t="shared" ca="1" si="211"/>
        <v>0</v>
      </c>
      <c r="AV152" s="725">
        <f t="shared" ca="1" si="211"/>
        <v>0</v>
      </c>
      <c r="AW152" s="725">
        <f t="shared" ca="1" si="211"/>
        <v>-46625902.214069396</v>
      </c>
      <c r="AX152" s="725">
        <f t="shared" ca="1" si="211"/>
        <v>-346227.58752423723</v>
      </c>
      <c r="AY152" s="725">
        <f t="shared" ca="1" si="211"/>
        <v>-357471.87538837106</v>
      </c>
      <c r="AZ152" s="725">
        <f t="shared" ca="1" si="211"/>
        <v>-352492.51833686017</v>
      </c>
      <c r="BA152" s="725">
        <f t="shared" ca="1" si="211"/>
        <v>-363587.81251972489</v>
      </c>
      <c r="BB152" s="725">
        <f t="shared" ca="1" si="211"/>
        <v>-358867.67416052351</v>
      </c>
      <c r="BC152" s="725">
        <f t="shared" ca="1" si="211"/>
        <v>-362062.61925852834</v>
      </c>
      <c r="BD152" s="725">
        <f t="shared" ca="1" si="211"/>
        <v>-388212.37456100737</v>
      </c>
      <c r="BE152" s="725">
        <f t="shared" ca="1" si="211"/>
        <v>-361207.71297774103</v>
      </c>
      <c r="BF152" s="725">
        <f t="shared" ca="1" si="211"/>
        <v>-379386.14098975202</v>
      </c>
      <c r="BG152" s="725">
        <f t="shared" ca="1" si="211"/>
        <v>-375335.60108434921</v>
      </c>
      <c r="BH152" s="725">
        <f t="shared" ca="1" si="211"/>
        <v>-385887.63707460405</v>
      </c>
      <c r="BI152" s="725">
        <f t="shared" ca="1" si="211"/>
        <v>-382112.65744344785</v>
      </c>
      <c r="BJ152" s="725">
        <f t="shared" ca="1" si="211"/>
        <v>-433191.9203265711</v>
      </c>
      <c r="BK152" s="725">
        <f t="shared" ca="1" si="211"/>
        <v>-443912.59207215824</v>
      </c>
      <c r="BL152" s="725">
        <f t="shared" ca="1" si="211"/>
        <v>-441000.65029614302</v>
      </c>
      <c r="BM152" s="725">
        <f t="shared" ca="1" si="211"/>
        <v>-451535.61345866276</v>
      </c>
      <c r="BN152" s="725">
        <f t="shared" ca="1" si="211"/>
        <v>-448946.7668343549</v>
      </c>
      <c r="BO152" s="725">
        <f t="shared" ca="1" si="211"/>
        <v>-452943.67258887121</v>
      </c>
      <c r="BP152" s="725">
        <f t="shared" ca="1" si="211"/>
        <v>-475626.15710114199</v>
      </c>
      <c r="BQ152" s="725">
        <f t="shared" ca="1" si="211"/>
        <v>-461210.59056209243</v>
      </c>
      <c r="BR152" s="725">
        <f t="shared" ca="1" si="211"/>
        <v>-471264.91738743335</v>
      </c>
      <c r="BS152" s="725">
        <f t="shared" ref="BS152:ED152" ca="1" si="212">BS126</f>
        <v>-469512.28020327777</v>
      </c>
      <c r="BT152" s="725">
        <f t="shared" ca="1" si="212"/>
        <v>-479369.17479234398</v>
      </c>
      <c r="BU152" s="725">
        <f t="shared" ca="1" si="212"/>
        <v>-477960.02953126782</v>
      </c>
      <c r="BV152" s="725">
        <f t="shared" ca="1" si="212"/>
        <v>-531385.68271664181</v>
      </c>
      <c r="BW152" s="725">
        <f t="shared" ca="1" si="212"/>
        <v>-541364.04865836736</v>
      </c>
      <c r="BX152" s="725">
        <f t="shared" ca="1" si="212"/>
        <v>-540936.21273766248</v>
      </c>
      <c r="BY152" s="725">
        <f t="shared" ca="1" si="212"/>
        <v>-550687.44630259625</v>
      </c>
      <c r="BZ152" s="725">
        <f t="shared" ca="1" si="212"/>
        <v>-550654.7745069185</v>
      </c>
      <c r="CA152" s="725">
        <f t="shared" ca="1" si="212"/>
        <v>-555557.17140465812</v>
      </c>
      <c r="CB152" s="725">
        <f t="shared" ca="1" si="212"/>
        <v>-573871.81059693417</v>
      </c>
      <c r="CC152" s="725">
        <f t="shared" ca="1" si="212"/>
        <v>-565612.3082960858</v>
      </c>
      <c r="CD152" s="725">
        <f t="shared" ca="1" si="212"/>
        <v>-574776.69063686871</v>
      </c>
      <c r="CE152" s="725">
        <f t="shared" ca="1" si="212"/>
        <v>-575765.0205750172</v>
      </c>
      <c r="CF152" s="725">
        <f t="shared" ca="1" si="212"/>
        <v>-584687.9493351425</v>
      </c>
      <c r="CG152" s="725">
        <f t="shared" ca="1" si="212"/>
        <v>-12579972.849146014</v>
      </c>
      <c r="CH152" s="725">
        <f t="shared" si="212"/>
        <v>0</v>
      </c>
      <c r="CI152" s="725">
        <f t="shared" si="212"/>
        <v>0</v>
      </c>
      <c r="CJ152" s="725">
        <f t="shared" si="212"/>
        <v>0</v>
      </c>
      <c r="CK152" s="725">
        <f t="shared" si="212"/>
        <v>0</v>
      </c>
      <c r="CL152" s="725">
        <f t="shared" si="212"/>
        <v>0</v>
      </c>
      <c r="CM152" s="725">
        <f t="shared" si="212"/>
        <v>0</v>
      </c>
      <c r="CN152" s="725">
        <f t="shared" si="212"/>
        <v>0</v>
      </c>
      <c r="CO152" s="725">
        <f t="shared" si="212"/>
        <v>0</v>
      </c>
      <c r="CP152" s="725">
        <f t="shared" si="212"/>
        <v>0</v>
      </c>
      <c r="CQ152" s="725">
        <f t="shared" si="212"/>
        <v>0</v>
      </c>
      <c r="CR152" s="725">
        <f t="shared" si="212"/>
        <v>0</v>
      </c>
      <c r="CS152" s="725">
        <f t="shared" si="212"/>
        <v>0</v>
      </c>
      <c r="CT152" s="725">
        <f t="shared" si="212"/>
        <v>0</v>
      </c>
      <c r="CU152" s="725">
        <f t="shared" si="212"/>
        <v>0</v>
      </c>
      <c r="CV152" s="725">
        <f t="shared" si="212"/>
        <v>0</v>
      </c>
      <c r="CW152" s="725">
        <f t="shared" si="212"/>
        <v>0</v>
      </c>
      <c r="CX152" s="725">
        <f t="shared" si="212"/>
        <v>0</v>
      </c>
      <c r="CY152" s="725">
        <f t="shared" si="212"/>
        <v>0</v>
      </c>
      <c r="CZ152" s="725">
        <f t="shared" si="212"/>
        <v>0</v>
      </c>
      <c r="DA152" s="725">
        <f t="shared" si="212"/>
        <v>0</v>
      </c>
      <c r="DB152" s="725">
        <f t="shared" si="212"/>
        <v>0</v>
      </c>
      <c r="DC152" s="725">
        <f t="shared" si="212"/>
        <v>0</v>
      </c>
      <c r="DD152" s="725">
        <f t="shared" si="212"/>
        <v>0</v>
      </c>
      <c r="DE152" s="725">
        <f t="shared" si="212"/>
        <v>0</v>
      </c>
      <c r="DF152" s="725">
        <f t="shared" si="212"/>
        <v>0</v>
      </c>
      <c r="DG152" s="725">
        <f t="shared" si="212"/>
        <v>0</v>
      </c>
      <c r="DH152" s="725">
        <f t="shared" si="212"/>
        <v>0</v>
      </c>
      <c r="DI152" s="725">
        <f t="shared" si="212"/>
        <v>0</v>
      </c>
      <c r="DJ152" s="725">
        <f t="shared" si="212"/>
        <v>0</v>
      </c>
      <c r="DK152" s="725">
        <f t="shared" si="212"/>
        <v>0</v>
      </c>
      <c r="DL152" s="725">
        <f t="shared" si="212"/>
        <v>0</v>
      </c>
      <c r="DM152" s="725">
        <f t="shared" si="212"/>
        <v>0</v>
      </c>
      <c r="DN152" s="725">
        <f t="shared" si="212"/>
        <v>0</v>
      </c>
      <c r="DO152" s="725">
        <f t="shared" si="212"/>
        <v>0</v>
      </c>
      <c r="DP152" s="725">
        <f t="shared" si="212"/>
        <v>0</v>
      </c>
      <c r="DQ152" s="725">
        <f t="shared" si="212"/>
        <v>0</v>
      </c>
      <c r="DR152" s="725">
        <f t="shared" si="212"/>
        <v>0</v>
      </c>
      <c r="DS152" s="725">
        <f t="shared" si="212"/>
        <v>0</v>
      </c>
      <c r="DT152" s="725">
        <f t="shared" si="212"/>
        <v>0</v>
      </c>
      <c r="DU152" s="725">
        <f t="shared" si="212"/>
        <v>0</v>
      </c>
      <c r="DV152" s="725">
        <f t="shared" si="212"/>
        <v>0</v>
      </c>
      <c r="DW152" s="725">
        <f t="shared" si="212"/>
        <v>0</v>
      </c>
      <c r="DX152" s="725">
        <f t="shared" si="212"/>
        <v>0</v>
      </c>
      <c r="DY152" s="725">
        <f t="shared" si="212"/>
        <v>0</v>
      </c>
      <c r="DZ152" s="725">
        <f t="shared" si="212"/>
        <v>0</v>
      </c>
      <c r="EA152" s="725">
        <f t="shared" si="212"/>
        <v>0</v>
      </c>
      <c r="EB152" s="725">
        <f t="shared" si="212"/>
        <v>0</v>
      </c>
      <c r="EC152" s="725">
        <f t="shared" si="212"/>
        <v>0</v>
      </c>
      <c r="ED152" s="725">
        <f t="shared" si="212"/>
        <v>0</v>
      </c>
      <c r="EE152" s="725">
        <f t="shared" ref="EE152:GP152" si="213">EE126</f>
        <v>0</v>
      </c>
      <c r="EF152" s="725">
        <f t="shared" si="213"/>
        <v>0</v>
      </c>
      <c r="EG152" s="725">
        <f t="shared" si="213"/>
        <v>0</v>
      </c>
      <c r="EH152" s="725">
        <f t="shared" si="213"/>
        <v>0</v>
      </c>
      <c r="EI152" s="725">
        <f t="shared" si="213"/>
        <v>0</v>
      </c>
      <c r="EJ152" s="725">
        <f t="shared" si="213"/>
        <v>0</v>
      </c>
      <c r="EK152" s="725">
        <f t="shared" si="213"/>
        <v>0</v>
      </c>
      <c r="EL152" s="725">
        <f t="shared" si="213"/>
        <v>0</v>
      </c>
      <c r="EM152" s="725">
        <f t="shared" si="213"/>
        <v>0</v>
      </c>
      <c r="EN152" s="725">
        <f t="shared" si="213"/>
        <v>0</v>
      </c>
      <c r="EO152" s="725">
        <f t="shared" si="213"/>
        <v>0</v>
      </c>
      <c r="EP152" s="725">
        <f t="shared" si="213"/>
        <v>0</v>
      </c>
      <c r="EQ152" s="725">
        <f t="shared" si="213"/>
        <v>0</v>
      </c>
      <c r="ER152" s="725">
        <f t="shared" si="213"/>
        <v>0</v>
      </c>
      <c r="ES152" s="725">
        <f t="shared" si="213"/>
        <v>0</v>
      </c>
      <c r="ET152" s="725">
        <f t="shared" si="213"/>
        <v>0</v>
      </c>
      <c r="EU152" s="725">
        <f t="shared" si="213"/>
        <v>0</v>
      </c>
      <c r="EV152" s="725">
        <f t="shared" si="213"/>
        <v>0</v>
      </c>
      <c r="EW152" s="725">
        <f t="shared" si="213"/>
        <v>0</v>
      </c>
      <c r="EX152" s="725">
        <f t="shared" si="213"/>
        <v>0</v>
      </c>
      <c r="EY152" s="725">
        <f t="shared" si="213"/>
        <v>0</v>
      </c>
      <c r="EZ152" s="725">
        <f t="shared" si="213"/>
        <v>0</v>
      </c>
      <c r="FA152" s="725">
        <f t="shared" si="213"/>
        <v>0</v>
      </c>
      <c r="FB152" s="725">
        <f t="shared" si="213"/>
        <v>0</v>
      </c>
      <c r="FC152" s="725">
        <f t="shared" si="213"/>
        <v>0</v>
      </c>
      <c r="FD152" s="725">
        <f t="shared" si="213"/>
        <v>0</v>
      </c>
      <c r="FE152" s="725">
        <f t="shared" si="213"/>
        <v>0</v>
      </c>
      <c r="FF152" s="725">
        <f t="shared" si="213"/>
        <v>0</v>
      </c>
      <c r="FG152" s="725">
        <f t="shared" si="213"/>
        <v>0</v>
      </c>
      <c r="FH152" s="725">
        <f t="shared" si="213"/>
        <v>0</v>
      </c>
      <c r="FI152" s="725">
        <f t="shared" si="213"/>
        <v>0</v>
      </c>
      <c r="FJ152" s="725">
        <f t="shared" si="213"/>
        <v>0</v>
      </c>
      <c r="FK152" s="725">
        <f t="shared" si="213"/>
        <v>0</v>
      </c>
      <c r="FL152" s="725">
        <f t="shared" si="213"/>
        <v>0</v>
      </c>
      <c r="FM152" s="725">
        <f t="shared" si="213"/>
        <v>0</v>
      </c>
      <c r="FN152" s="725">
        <f t="shared" si="213"/>
        <v>0</v>
      </c>
      <c r="FO152" s="725">
        <f t="shared" si="213"/>
        <v>0</v>
      </c>
      <c r="FP152" s="725">
        <f t="shared" si="213"/>
        <v>0</v>
      </c>
      <c r="FQ152" s="725">
        <f t="shared" si="213"/>
        <v>0</v>
      </c>
      <c r="FR152" s="725">
        <f t="shared" si="213"/>
        <v>0</v>
      </c>
      <c r="FS152" s="725">
        <f t="shared" si="213"/>
        <v>0</v>
      </c>
      <c r="FT152" s="725">
        <f t="shared" si="213"/>
        <v>0</v>
      </c>
      <c r="FU152" s="725">
        <f t="shared" si="213"/>
        <v>0</v>
      </c>
      <c r="FV152" s="725">
        <f t="shared" si="213"/>
        <v>0</v>
      </c>
      <c r="FW152" s="725">
        <f t="shared" si="213"/>
        <v>0</v>
      </c>
      <c r="FX152" s="725">
        <f t="shared" si="213"/>
        <v>0</v>
      </c>
      <c r="FY152" s="725">
        <f t="shared" si="213"/>
        <v>0</v>
      </c>
      <c r="FZ152" s="725">
        <f t="shared" si="213"/>
        <v>0</v>
      </c>
      <c r="GA152" s="725">
        <f t="shared" si="213"/>
        <v>0</v>
      </c>
      <c r="GB152" s="725">
        <f t="shared" si="213"/>
        <v>0</v>
      </c>
      <c r="GC152" s="725">
        <f t="shared" si="213"/>
        <v>0</v>
      </c>
      <c r="GD152" s="725">
        <f t="shared" si="213"/>
        <v>0</v>
      </c>
      <c r="GE152" s="725">
        <f t="shared" si="213"/>
        <v>0</v>
      </c>
      <c r="GF152" s="725">
        <f t="shared" si="213"/>
        <v>0</v>
      </c>
      <c r="GG152" s="725">
        <f t="shared" si="213"/>
        <v>0</v>
      </c>
      <c r="GH152" s="725">
        <f t="shared" si="213"/>
        <v>0</v>
      </c>
      <c r="GI152" s="725">
        <f t="shared" si="213"/>
        <v>0</v>
      </c>
      <c r="GJ152" s="725">
        <f t="shared" si="213"/>
        <v>0</v>
      </c>
      <c r="GK152" s="725">
        <f t="shared" si="213"/>
        <v>0</v>
      </c>
      <c r="GL152" s="725">
        <f t="shared" si="213"/>
        <v>0</v>
      </c>
      <c r="GM152" s="725">
        <f t="shared" si="213"/>
        <v>0</v>
      </c>
      <c r="GN152" s="725">
        <f t="shared" si="213"/>
        <v>0</v>
      </c>
      <c r="GO152" s="725">
        <f t="shared" si="213"/>
        <v>0</v>
      </c>
      <c r="GP152" s="725">
        <f t="shared" si="213"/>
        <v>0</v>
      </c>
      <c r="GQ152" s="725">
        <f t="shared" ref="GQ152:IL152" si="214">GQ126</f>
        <v>0</v>
      </c>
      <c r="GR152" s="725">
        <f t="shared" si="214"/>
        <v>0</v>
      </c>
      <c r="GS152" s="725">
        <f t="shared" si="214"/>
        <v>0</v>
      </c>
      <c r="GT152" s="725">
        <f t="shared" si="214"/>
        <v>0</v>
      </c>
      <c r="GU152" s="725">
        <f t="shared" si="214"/>
        <v>0</v>
      </c>
      <c r="GV152" s="725">
        <f t="shared" si="214"/>
        <v>0</v>
      </c>
      <c r="GW152" s="725">
        <f t="shared" si="214"/>
        <v>0</v>
      </c>
      <c r="GX152" s="725">
        <f t="shared" si="214"/>
        <v>0</v>
      </c>
      <c r="GY152" s="725">
        <f t="shared" si="214"/>
        <v>0</v>
      </c>
      <c r="GZ152" s="725">
        <f t="shared" si="214"/>
        <v>0</v>
      </c>
      <c r="HA152" s="725">
        <f t="shared" si="214"/>
        <v>0</v>
      </c>
      <c r="HB152" s="725">
        <f t="shared" si="214"/>
        <v>0</v>
      </c>
      <c r="HC152" s="725">
        <f t="shared" si="214"/>
        <v>0</v>
      </c>
      <c r="HD152" s="725">
        <f t="shared" si="214"/>
        <v>0</v>
      </c>
      <c r="HE152" s="725">
        <f t="shared" si="214"/>
        <v>0</v>
      </c>
      <c r="HF152" s="725">
        <f t="shared" si="214"/>
        <v>0</v>
      </c>
      <c r="HG152" s="725">
        <f t="shared" si="214"/>
        <v>0</v>
      </c>
      <c r="HH152" s="725">
        <f t="shared" si="214"/>
        <v>0</v>
      </c>
      <c r="HI152" s="725">
        <f t="shared" si="214"/>
        <v>0</v>
      </c>
      <c r="HJ152" s="725">
        <f t="shared" si="214"/>
        <v>0</v>
      </c>
      <c r="HK152" s="725">
        <f t="shared" si="214"/>
        <v>0</v>
      </c>
      <c r="HL152" s="725">
        <f t="shared" si="214"/>
        <v>0</v>
      </c>
      <c r="HM152" s="725">
        <f t="shared" si="214"/>
        <v>0</v>
      </c>
      <c r="HN152" s="725">
        <f t="shared" si="214"/>
        <v>0</v>
      </c>
      <c r="HO152" s="725">
        <f t="shared" si="214"/>
        <v>0</v>
      </c>
      <c r="HP152" s="725">
        <f t="shared" si="214"/>
        <v>0</v>
      </c>
      <c r="HQ152" s="725">
        <f t="shared" si="214"/>
        <v>0</v>
      </c>
      <c r="HR152" s="725">
        <f t="shared" si="214"/>
        <v>0</v>
      </c>
      <c r="HS152" s="725">
        <f t="shared" si="214"/>
        <v>0</v>
      </c>
      <c r="HT152" s="725">
        <f t="shared" si="214"/>
        <v>0</v>
      </c>
      <c r="HU152" s="725">
        <f t="shared" si="214"/>
        <v>0</v>
      </c>
      <c r="HV152" s="725">
        <f t="shared" si="214"/>
        <v>0</v>
      </c>
      <c r="HW152" s="725">
        <f t="shared" si="214"/>
        <v>0</v>
      </c>
      <c r="HX152" s="725">
        <f t="shared" si="214"/>
        <v>0</v>
      </c>
      <c r="HY152" s="725">
        <f t="shared" si="214"/>
        <v>0</v>
      </c>
      <c r="HZ152" s="725">
        <f t="shared" si="214"/>
        <v>0</v>
      </c>
      <c r="IA152" s="725">
        <f t="shared" si="214"/>
        <v>0</v>
      </c>
      <c r="IB152" s="725">
        <f t="shared" si="214"/>
        <v>0</v>
      </c>
      <c r="IC152" s="725">
        <f t="shared" si="214"/>
        <v>0</v>
      </c>
      <c r="ID152" s="725">
        <f t="shared" si="214"/>
        <v>0</v>
      </c>
      <c r="IE152" s="725">
        <f t="shared" si="214"/>
        <v>0</v>
      </c>
      <c r="IF152" s="725">
        <f t="shared" si="214"/>
        <v>0</v>
      </c>
      <c r="IG152" s="725">
        <f t="shared" si="214"/>
        <v>0</v>
      </c>
      <c r="IH152" s="725">
        <f t="shared" si="214"/>
        <v>0</v>
      </c>
      <c r="II152" s="725">
        <f t="shared" si="214"/>
        <v>0</v>
      </c>
      <c r="IJ152" s="725">
        <f t="shared" si="214"/>
        <v>0</v>
      </c>
      <c r="IK152" s="725">
        <f t="shared" si="214"/>
        <v>0</v>
      </c>
      <c r="IL152" s="725">
        <f t="shared" si="214"/>
        <v>0</v>
      </c>
    </row>
    <row r="153" spans="1:247" s="709" customFormat="1">
      <c r="B153" s="709" t="s">
        <v>716</v>
      </c>
      <c r="D153" s="810"/>
      <c r="E153" s="1665">
        <f t="shared" ref="E153:BP153" ca="1" si="215">SUM(E147:E152)</f>
        <v>-3.1292438507080078E-7</v>
      </c>
      <c r="F153" s="1665">
        <f t="shared" si="215"/>
        <v>0</v>
      </c>
      <c r="G153" s="1665">
        <f t="shared" ca="1" si="215"/>
        <v>33504679.17981638</v>
      </c>
      <c r="H153" s="1665">
        <f t="shared" ca="1" si="215"/>
        <v>40188181.449836254</v>
      </c>
      <c r="I153" s="1665">
        <f t="shared" ca="1" si="215"/>
        <v>44223355.578959554</v>
      </c>
      <c r="J153" s="1665">
        <f t="shared" ca="1" si="215"/>
        <v>48489760.769353285</v>
      </c>
      <c r="K153" s="1665">
        <f t="shared" ca="1" si="215"/>
        <v>53001426.795655251</v>
      </c>
      <c r="L153" s="1665">
        <f t="shared" ca="1" si="215"/>
        <v>57674168.112635106</v>
      </c>
      <c r="M153" s="1665">
        <f t="shared" ca="1" si="215"/>
        <v>62620325.841977492</v>
      </c>
      <c r="N153" s="1665">
        <f t="shared" ca="1" si="215"/>
        <v>68002584.848939568</v>
      </c>
      <c r="O153" s="1665">
        <f t="shared" ca="1" si="215"/>
        <v>73618777.69365117</v>
      </c>
      <c r="P153" s="1665">
        <f t="shared" ca="1" si="215"/>
        <v>79523965.755196184</v>
      </c>
      <c r="Q153" s="1665">
        <f t="shared" ca="1" si="215"/>
        <v>81849365.781434253</v>
      </c>
      <c r="R153" s="1665">
        <f t="shared" ca="1" si="215"/>
        <v>82826722.729906261</v>
      </c>
      <c r="S153" s="1665">
        <f t="shared" ca="1" si="215"/>
        <v>83815750.222133949</v>
      </c>
      <c r="T153" s="1665">
        <f t="shared" ca="1" si="215"/>
        <v>84719212.340800986</v>
      </c>
      <c r="U153" s="1665">
        <f t="shared" ca="1" si="215"/>
        <v>85730837.905151293</v>
      </c>
      <c r="V153" s="1665">
        <f t="shared" ca="1" si="215"/>
        <v>86721330.438505545</v>
      </c>
      <c r="W153" s="1665">
        <f t="shared" ca="1" si="215"/>
        <v>87756863.140263349</v>
      </c>
      <c r="X153" s="1665">
        <f t="shared" ca="1" si="215"/>
        <v>88770763.386837274</v>
      </c>
      <c r="Y153" s="1665">
        <f t="shared" ca="1" si="215"/>
        <v>89830768.208975673</v>
      </c>
      <c r="Z153" s="1665">
        <f t="shared" ca="1" si="215"/>
        <v>90903430.466739148</v>
      </c>
      <c r="AA153" s="1665">
        <f t="shared" ca="1" si="215"/>
        <v>91953684.626545772</v>
      </c>
      <c r="AB153" s="1665">
        <f t="shared" ca="1" si="215"/>
        <v>93051696.465114519</v>
      </c>
      <c r="AC153" s="1665">
        <f t="shared" ca="1" si="215"/>
        <v>94126770.648649409</v>
      </c>
      <c r="AD153" s="1665">
        <f t="shared" ca="1" si="215"/>
        <v>95250731.139392227</v>
      </c>
      <c r="AE153" s="1665">
        <f t="shared" ca="1" si="215"/>
        <v>96388112.755454078</v>
      </c>
      <c r="AF153" s="1665">
        <f t="shared" ca="1" si="215"/>
        <v>97427094.191921175</v>
      </c>
      <c r="AG153" s="1665">
        <f t="shared" ca="1" si="215"/>
        <v>98590463.590924025</v>
      </c>
      <c r="AH153" s="1665">
        <f t="shared" ca="1" si="215"/>
        <v>99729530.004281417</v>
      </c>
      <c r="AI153" s="1665">
        <f t="shared" ca="1" si="215"/>
        <v>100920392.61130288</v>
      </c>
      <c r="AJ153" s="1665">
        <f t="shared" ca="1" si="215"/>
        <v>102086377.89486289</v>
      </c>
      <c r="AK153" s="1665">
        <f t="shared" ca="1" si="215"/>
        <v>103305383.44032206</v>
      </c>
      <c r="AL153" s="1665">
        <f t="shared" ca="1" si="215"/>
        <v>104153494.13017058</v>
      </c>
      <c r="AM153" s="1665">
        <f t="shared" ca="1" si="215"/>
        <v>105012881.90508455</v>
      </c>
      <c r="AN153" s="1665">
        <f t="shared" ca="1" si="215"/>
        <v>105930506.98883383</v>
      </c>
      <c r="AO153" s="1665">
        <f t="shared" ca="1" si="215"/>
        <v>106819727.77599686</v>
      </c>
      <c r="AP153" s="1665">
        <f t="shared" ca="1" si="215"/>
        <v>107763260.16341044</v>
      </c>
      <c r="AQ153" s="1665">
        <f t="shared" ca="1" si="215"/>
        <v>108720680.91294029</v>
      </c>
      <c r="AR153" s="1665">
        <f t="shared" ca="1" si="215"/>
        <v>109565735.92998183</v>
      </c>
      <c r="AS153" s="1665">
        <f t="shared" ca="1" si="215"/>
        <v>110549744.48003773</v>
      </c>
      <c r="AT153" s="1665">
        <f t="shared" ca="1" si="215"/>
        <v>111505092.13791244</v>
      </c>
      <c r="AU153" s="1665">
        <f t="shared" ca="1" si="215"/>
        <v>112517143.41669598</v>
      </c>
      <c r="AV153" s="1665">
        <f t="shared" ca="1" si="215"/>
        <v>113499910.67345235</v>
      </c>
      <c r="AW153" s="1665">
        <f t="shared" ca="1" si="215"/>
        <v>41556536.435578749</v>
      </c>
      <c r="AX153" s="1665">
        <f t="shared" ca="1" si="215"/>
        <v>41451513.670488738</v>
      </c>
      <c r="AY153" s="1665">
        <f t="shared" ca="1" si="215"/>
        <v>41329178.207436115</v>
      </c>
      <c r="AZ153" s="1665">
        <f t="shared" ca="1" si="215"/>
        <v>41221440.575322434</v>
      </c>
      <c r="BA153" s="1665">
        <f t="shared" ca="1" si="215"/>
        <v>41096446.959282435</v>
      </c>
      <c r="BB153" s="1665">
        <f t="shared" ca="1" si="215"/>
        <v>40985930.30132857</v>
      </c>
      <c r="BC153" s="1665">
        <f t="shared" ca="1" si="215"/>
        <v>40874093.972506866</v>
      </c>
      <c r="BD153" s="1665">
        <f t="shared" ca="1" si="215"/>
        <v>40713435.601474434</v>
      </c>
      <c r="BE153" s="1665">
        <f t="shared" ca="1" si="215"/>
        <v>40614124.167409435</v>
      </c>
      <c r="BF153" s="1665">
        <f t="shared" ca="1" si="215"/>
        <v>40482113.912058301</v>
      </c>
      <c r="BG153" s="1665">
        <f t="shared" ca="1" si="215"/>
        <v>40364261.550685748</v>
      </c>
      <c r="BH153" s="1665">
        <f t="shared" ca="1" si="215"/>
        <v>40229364.503810391</v>
      </c>
      <c r="BI153" s="1665">
        <f t="shared" ca="1" si="215"/>
        <v>40108494.081295699</v>
      </c>
      <c r="BJ153" s="1665">
        <f t="shared" ca="1" si="215"/>
        <v>39938502.983227</v>
      </c>
      <c r="BK153" s="1665">
        <f t="shared" ca="1" si="215"/>
        <v>39751009.557114176</v>
      </c>
      <c r="BL153" s="1665">
        <f t="shared" ca="1" si="215"/>
        <v>39576749.763981745</v>
      </c>
      <c r="BM153" s="1665">
        <f t="shared" ca="1" si="215"/>
        <v>39385076.816574894</v>
      </c>
      <c r="BN153" s="1665">
        <f t="shared" ca="1" si="215"/>
        <v>39206447.448880404</v>
      </c>
      <c r="BO153" s="1665">
        <f t="shared" ca="1" si="215"/>
        <v>39025685.08171732</v>
      </c>
      <c r="BP153" s="1665">
        <f t="shared" ca="1" si="215"/>
        <v>38797425.072185785</v>
      </c>
      <c r="BQ153" s="1665">
        <f t="shared" ref="BQ153:EB153" ca="1" si="216">SUM(BQ147:BQ152)</f>
        <v>38611778.60044685</v>
      </c>
      <c r="BR153" s="1665">
        <f t="shared" ca="1" si="216"/>
        <v>38408956.844096355</v>
      </c>
      <c r="BS153" s="1665">
        <f t="shared" ca="1" si="216"/>
        <v>38218671.703280896</v>
      </c>
      <c r="BT153" s="1665">
        <f t="shared" ca="1" si="216"/>
        <v>38011308.18044395</v>
      </c>
      <c r="BU153" s="1665">
        <f t="shared" ca="1" si="216"/>
        <v>37816274.747680694</v>
      </c>
      <c r="BV153" s="1665">
        <f t="shared" ca="1" si="216"/>
        <v>37569741.989073135</v>
      </c>
      <c r="BW153" s="1665">
        <f t="shared" ca="1" si="216"/>
        <v>37305710.600257896</v>
      </c>
      <c r="BX153" s="1665">
        <f t="shared" ca="1" si="216"/>
        <v>37053081.234641105</v>
      </c>
      <c r="BY153" s="1665">
        <f t="shared" ca="1" si="216"/>
        <v>36783080.597979397</v>
      </c>
      <c r="BZ153" s="1665">
        <f t="shared" ca="1" si="216"/>
        <v>36524210.547913432</v>
      </c>
      <c r="CA153" s="1665">
        <f t="shared" ca="1" si="216"/>
        <v>36262249.35059461</v>
      </c>
      <c r="CB153" s="1665">
        <f t="shared" ca="1" si="216"/>
        <v>35955031.420122519</v>
      </c>
      <c r="CC153" s="1665">
        <f t="shared" ca="1" si="216"/>
        <v>35686273.698845819</v>
      </c>
      <c r="CD153" s="1665">
        <f t="shared" ca="1" si="216"/>
        <v>35400481.63063138</v>
      </c>
      <c r="CE153" s="1665">
        <f t="shared" ca="1" si="216"/>
        <v>35125102.073194325</v>
      </c>
      <c r="CF153" s="1665">
        <f t="shared" ca="1" si="216"/>
        <v>34832826.500109047</v>
      </c>
      <c r="CG153" s="1665">
        <f t="shared" ca="1" si="216"/>
        <v>-7.2643160820007324E-8</v>
      </c>
      <c r="CH153" s="1665">
        <f t="shared" ca="1" si="216"/>
        <v>-7.3510587186828469E-8</v>
      </c>
      <c r="CI153" s="1665">
        <f t="shared" ca="1" si="216"/>
        <v>-7.4359892868543565E-8</v>
      </c>
      <c r="CJ153" s="1665">
        <f t="shared" ca="1" si="216"/>
        <v>-7.5247818600024192E-8</v>
      </c>
      <c r="CK153" s="1665">
        <f t="shared" ca="1" si="216"/>
        <v>-7.6117195411166282E-8</v>
      </c>
      <c r="CL153" s="1665">
        <f t="shared" ca="1" si="216"/>
        <v>-7.7026104956439506E-8</v>
      </c>
      <c r="CM153" s="1665">
        <f t="shared" ca="1" si="216"/>
        <v>-7.7945867720318945E-8</v>
      </c>
      <c r="CN153" s="1665">
        <f t="shared" ca="1" si="216"/>
        <v>-7.8786057524804445E-8</v>
      </c>
      <c r="CO153" s="1665">
        <f t="shared" ca="1" si="216"/>
        <v>-7.9726835746228979E-8</v>
      </c>
      <c r="CP153" s="1665">
        <f t="shared" ca="1" si="216"/>
        <v>-8.0647960949763891E-8</v>
      </c>
      <c r="CQ153" s="1665">
        <f t="shared" ca="1" si="216"/>
        <v>-8.1610972016029602E-8</v>
      </c>
      <c r="CR153" s="1665">
        <f t="shared" ca="1" si="216"/>
        <v>-8.2553865616475833E-8</v>
      </c>
      <c r="CS153" s="1665">
        <f t="shared" ca="1" si="216"/>
        <v>-8.3539634943008465E-8</v>
      </c>
      <c r="CT153" s="1665">
        <f t="shared" ca="1" si="216"/>
        <v>-8.4537175264852774E-8</v>
      </c>
      <c r="CU153" s="1665">
        <f t="shared" ca="1" si="216"/>
        <v>-8.5513876798825133E-8</v>
      </c>
      <c r="CV153" s="1665">
        <f t="shared" ca="1" si="216"/>
        <v>-8.6534991390027856E-8</v>
      </c>
      <c r="CW153" s="1665">
        <f t="shared" ca="1" si="216"/>
        <v>-8.7534774722841251E-8</v>
      </c>
      <c r="CX153" s="1665">
        <f t="shared" ca="1" si="216"/>
        <v>-8.8580020699905465E-8</v>
      </c>
      <c r="CY153" s="1665">
        <f t="shared" ca="1" si="216"/>
        <v>-8.9637747878366821E-8</v>
      </c>
      <c r="CZ153" s="1665">
        <f t="shared" ca="1" si="216"/>
        <v>-9.0603966153525149E-8</v>
      </c>
      <c r="DA153" s="1665">
        <f t="shared" ca="1" si="216"/>
        <v>-9.1720975211417763E-8</v>
      </c>
      <c r="DB153" s="1665">
        <f t="shared" ca="1" si="216"/>
        <v>-9.2780674886806343E-8</v>
      </c>
      <c r="DC153" s="1665">
        <f t="shared" ca="1" si="216"/>
        <v>-9.3888561752132696E-8</v>
      </c>
      <c r="DD153" s="1665">
        <f t="shared" ca="1" si="216"/>
        <v>-9.4973304671427894E-8</v>
      </c>
      <c r="DE153" s="1665">
        <f t="shared" ca="1" si="216"/>
        <v>-9.6107373559485476E-8</v>
      </c>
      <c r="DF153" s="1665">
        <f t="shared" ca="1" si="216"/>
        <v>-9.7254984276452881E-8</v>
      </c>
      <c r="DG153" s="1665">
        <f t="shared" ca="1" si="216"/>
        <v>-9.8378621209336793E-8</v>
      </c>
      <c r="DH153" s="1665">
        <f t="shared" ca="1" si="216"/>
        <v>-9.9553352718885661E-8</v>
      </c>
      <c r="DI153" s="1665">
        <f t="shared" ca="1" si="216"/>
        <v>-1.0070354388635719E-7</v>
      </c>
      <c r="DJ153" s="1665">
        <f t="shared" ca="1" si="216"/>
        <v>-1.0190603711783697E-7</v>
      </c>
      <c r="DK153" s="1665">
        <f t="shared" ca="1" si="216"/>
        <v>-1.0312288922802103E-7</v>
      </c>
      <c r="DL153" s="1665">
        <f t="shared" ca="1" si="216"/>
        <v>-1.0423446579612542E-7</v>
      </c>
      <c r="DM153" s="1665">
        <f t="shared" ca="1" si="216"/>
        <v>-1.0547912149313046E-7</v>
      </c>
      <c r="DN153" s="1665">
        <f t="shared" ca="1" si="216"/>
        <v>-1.0669777611982733E-7</v>
      </c>
      <c r="DO153" s="1665">
        <f t="shared" ca="1" si="216"/>
        <v>-1.0797184601495264E-7</v>
      </c>
      <c r="DP153" s="1665">
        <f t="shared" ca="1" si="216"/>
        <v>-1.0921930037214212E-7</v>
      </c>
      <c r="DQ153" s="1665">
        <f t="shared" ca="1" si="216"/>
        <v>-1.1052347959340834E-7</v>
      </c>
      <c r="DR153" s="1665">
        <f t="shared" ca="1" si="216"/>
        <v>-1.1184323191792085E-7</v>
      </c>
      <c r="DS153" s="1665">
        <f t="shared" ca="1" si="216"/>
        <v>-1.1313541439073735E-7</v>
      </c>
      <c r="DT153" s="1665">
        <f t="shared" ca="1" si="216"/>
        <v>-1.1448635562671855E-7</v>
      </c>
      <c r="DU153" s="1665">
        <f t="shared" ca="1" si="216"/>
        <v>-1.1580907546931082E-7</v>
      </c>
      <c r="DV153" s="1665">
        <f t="shared" ca="1" si="216"/>
        <v>-1.1719194268551256E-7</v>
      </c>
      <c r="DW153" s="1665">
        <f t="shared" ca="1" si="216"/>
        <v>-1.1859132261222423E-7</v>
      </c>
      <c r="DX153" s="1665">
        <f t="shared" ca="1" si="216"/>
        <v>-1.1986963566554428E-7</v>
      </c>
      <c r="DY153" s="1665">
        <f t="shared" ca="1" si="216"/>
        <v>-1.2130098971710007E-7</v>
      </c>
      <c r="DZ153" s="1665">
        <f t="shared" ca="1" si="216"/>
        <v>-1.2270244253780147E-7</v>
      </c>
      <c r="EA153" s="1665">
        <f t="shared" ca="1" si="216"/>
        <v>-1.2416762291719555E-7</v>
      </c>
      <c r="EB153" s="1665">
        <f t="shared" ca="1" si="216"/>
        <v>-1.2560219542796346E-7</v>
      </c>
      <c r="EC153" s="1665">
        <f t="shared" ref="EC153:GN153" ca="1" si="217">SUM(EC147:EC152)</f>
        <v>-1.271020015324196E-7</v>
      </c>
      <c r="ED153" s="1665">
        <f t="shared" ca="1" si="217"/>
        <v>-1.2861971670560899E-7</v>
      </c>
      <c r="EE153" s="1665">
        <f t="shared" ca="1" si="217"/>
        <v>-1.3010572654934796E-7</v>
      </c>
      <c r="EF153" s="1665">
        <f t="shared" ca="1" si="217"/>
        <v>-1.3165930897072634E-7</v>
      </c>
      <c r="EG153" s="1665">
        <f t="shared" ca="1" si="217"/>
        <v>-1.3318043678970745E-7</v>
      </c>
      <c r="EH153" s="1665">
        <f t="shared" ca="1" si="217"/>
        <v>-1.3477073408833947E-7</v>
      </c>
      <c r="EI153" s="1665">
        <f t="shared" ca="1" si="217"/>
        <v>-1.363800210040579E-7</v>
      </c>
      <c r="EJ153" s="1665">
        <f t="shared" ca="1" si="217"/>
        <v>-1.3785008101537596E-7</v>
      </c>
      <c r="EK153" s="1665">
        <f t="shared" ca="1" si="217"/>
        <v>-1.3949613817466512E-7</v>
      </c>
      <c r="EL153" s="1665">
        <f t="shared" ca="1" si="217"/>
        <v>-1.4110780891847172E-7</v>
      </c>
      <c r="EM153" s="1665">
        <f t="shared" ca="1" si="217"/>
        <v>-1.4279276635477493E-7</v>
      </c>
      <c r="EN153" s="1665">
        <f t="shared" ca="1" si="217"/>
        <v>-1.4444252474215803E-7</v>
      </c>
      <c r="EO153" s="1665">
        <f t="shared" ca="1" si="217"/>
        <v>-1.4616730176228261E-7</v>
      </c>
      <c r="EP153" s="1665">
        <f t="shared" ca="1" si="217"/>
        <v>-1.4791267421145041E-7</v>
      </c>
      <c r="EQ153" s="1665">
        <f t="shared" ca="1" si="217"/>
        <v>-1.4962158553175023E-7</v>
      </c>
      <c r="ER153" s="1665">
        <f t="shared" ca="1" si="217"/>
        <v>-1.5140820531633536E-7</v>
      </c>
      <c r="ES153" s="1665">
        <f t="shared" ca="1" si="217"/>
        <v>-1.5315750230816363E-7</v>
      </c>
      <c r="ET153" s="1665">
        <f t="shared" ca="1" si="217"/>
        <v>-1.5498634420159044E-7</v>
      </c>
      <c r="EU153" s="1665">
        <f t="shared" ca="1" si="217"/>
        <v>-1.5683702415466663E-7</v>
      </c>
      <c r="EV153" s="1665">
        <f t="shared" ca="1" si="217"/>
        <v>-1.5852759316768238E-7</v>
      </c>
      <c r="EW153" s="1665">
        <f t="shared" ca="1" si="217"/>
        <v>-1.604819972077237E-7</v>
      </c>
      <c r="EX153" s="1665">
        <f t="shared" ca="1" si="217"/>
        <v>-1.6233612839150953E-7</v>
      </c>
      <c r="EY153" s="1665">
        <f t="shared" ca="1" si="217"/>
        <v>-1.6427457154933635E-7</v>
      </c>
      <c r="EZ153" s="1665">
        <f t="shared" ca="1" si="217"/>
        <v>-1.6617252029818219E-7</v>
      </c>
      <c r="FA153" s="1665">
        <f t="shared" ca="1" si="217"/>
        <v>-1.6815677351514938E-7</v>
      </c>
      <c r="FB153" s="1665">
        <f t="shared" ca="1" si="217"/>
        <v>-1.7016472054636445E-7</v>
      </c>
      <c r="FC153" s="1665">
        <f t="shared" ca="1" si="217"/>
        <v>-1.7213072122080041E-7</v>
      </c>
      <c r="FD153" s="1665">
        <f t="shared" ca="1" si="217"/>
        <v>-1.7418612085431606E-7</v>
      </c>
      <c r="FE153" s="1665">
        <f t="shared" ca="1" si="217"/>
        <v>-1.7619858283807763E-7</v>
      </c>
      <c r="FF153" s="1665">
        <f t="shared" ca="1" si="217"/>
        <v>-1.783025564926515E-7</v>
      </c>
      <c r="FG153" s="1665">
        <f t="shared" ca="1" si="217"/>
        <v>-1.8043165353396229E-7</v>
      </c>
      <c r="FH153" s="1665">
        <f t="shared" ca="1" si="217"/>
        <v>-1.8237655247651621E-7</v>
      </c>
      <c r="FI153" s="1665">
        <f t="shared" ca="1" si="217"/>
        <v>-1.8455429678888235E-7</v>
      </c>
      <c r="FJ153" s="1665">
        <f t="shared" ca="1" si="217"/>
        <v>-1.8668654765023605E-7</v>
      </c>
      <c r="FK153" s="1665">
        <f t="shared" ca="1" si="217"/>
        <v>-1.8891575728173691E-7</v>
      </c>
      <c r="FL153" s="1665">
        <f t="shared" ca="1" si="217"/>
        <v>-1.9109839834290961E-7</v>
      </c>
      <c r="FM153" s="1665">
        <f t="shared" ca="1" si="217"/>
        <v>-1.9338028954242189E-7</v>
      </c>
      <c r="FN153" s="1665">
        <f t="shared" ca="1" si="217"/>
        <v>-1.9568942862831921E-7</v>
      </c>
      <c r="FO153" s="1665">
        <f t="shared" ca="1" si="217"/>
        <v>-1.9795032940392058E-7</v>
      </c>
      <c r="FP153" s="1665">
        <f t="shared" ca="1" si="217"/>
        <v>-2.0031403898246357E-7</v>
      </c>
      <c r="FQ153" s="1665">
        <f t="shared" ca="1" si="217"/>
        <v>-2.0262837026378938E-7</v>
      </c>
      <c r="FR153" s="1665">
        <f t="shared" ca="1" si="217"/>
        <v>-2.0504793996654931E-7</v>
      </c>
      <c r="FS153" s="1665">
        <f t="shared" ca="1" si="217"/>
        <v>-2.0749640156405673E-7</v>
      </c>
      <c r="FT153" s="1665">
        <f t="shared" ca="1" si="217"/>
        <v>-2.0973303534799373E-7</v>
      </c>
      <c r="FU153" s="1665">
        <f t="shared" ca="1" si="217"/>
        <v>-2.1223744130721478E-7</v>
      </c>
      <c r="FV153" s="1665">
        <f t="shared" ca="1" si="217"/>
        <v>-2.1468952979777153E-7</v>
      </c>
      <c r="FW153" s="1665">
        <f t="shared" ca="1" si="217"/>
        <v>-2.1725312087399753E-7</v>
      </c>
      <c r="FX153" s="1665">
        <f t="shared" ca="1" si="217"/>
        <v>-2.1976315809434615E-7</v>
      </c>
      <c r="FY153" s="1665">
        <f t="shared" ca="1" si="217"/>
        <v>-2.2238733297378527E-7</v>
      </c>
      <c r="FZ153" s="1665">
        <f t="shared" ca="1" si="217"/>
        <v>-2.2504284292256718E-7</v>
      </c>
      <c r="GA153" s="1665">
        <f t="shared" ca="1" si="217"/>
        <v>-2.2764287881450874E-7</v>
      </c>
      <c r="GB153" s="1665">
        <f t="shared" ca="1" si="217"/>
        <v>-2.303611448298332E-7</v>
      </c>
      <c r="GC153" s="1665">
        <f t="shared" ca="1" si="217"/>
        <v>-2.3302262580335786E-7</v>
      </c>
      <c r="GD153" s="1665">
        <f t="shared" ca="1" si="217"/>
        <v>-2.358051309615318E-7</v>
      </c>
      <c r="GE153" s="1665">
        <f t="shared" ca="1" si="217"/>
        <v>-2.3862086179866536E-7</v>
      </c>
      <c r="GF153" s="1665">
        <f t="shared" ca="1" si="217"/>
        <v>-2.4119299065019292E-7</v>
      </c>
      <c r="GG153" s="1665">
        <f t="shared" ca="1" si="217"/>
        <v>-2.4407305750329714E-7</v>
      </c>
      <c r="GH153" s="1665">
        <f t="shared" ca="1" si="217"/>
        <v>-2.4689295926743741E-7</v>
      </c>
      <c r="GI153" s="1665">
        <f t="shared" ca="1" si="217"/>
        <v>-2.4984108900509728E-7</v>
      </c>
      <c r="GJ153" s="1665">
        <f t="shared" ca="1" si="217"/>
        <v>-2.5272763180849819E-7</v>
      </c>
      <c r="GK153" s="1665">
        <f t="shared" ca="1" si="217"/>
        <v>-2.5574543291985316E-7</v>
      </c>
      <c r="GL153" s="1665">
        <f t="shared" ca="1" si="217"/>
        <v>-2.5879926936095235E-7</v>
      </c>
      <c r="GM153" s="1665">
        <f t="shared" ca="1" si="217"/>
        <v>-2.6178931063668513E-7</v>
      </c>
      <c r="GN153" s="1665">
        <f t="shared" ca="1" si="217"/>
        <v>-2.6491531655430823E-7</v>
      </c>
      <c r="GO153" s="1665">
        <f t="shared" ref="GO153:IL153" ca="1" si="218">SUM(GO147:GO152)</f>
        <v>-2.6797601967386162E-7</v>
      </c>
      <c r="GP153" s="1665">
        <f t="shared" ca="1" si="218"/>
        <v>-2.7117590060576167E-7</v>
      </c>
      <c r="GQ153" s="1665">
        <f t="shared" ca="1" si="218"/>
        <v>-2.7441399106846525E-7</v>
      </c>
      <c r="GR153" s="1665">
        <f t="shared" ca="1" si="218"/>
        <v>-2.7737193924772193E-7</v>
      </c>
      <c r="GS153" s="1665">
        <f t="shared" ca="1" si="218"/>
        <v>-2.8079151326526499E-7</v>
      </c>
      <c r="GT153" s="1665">
        <f t="shared" ca="1" si="218"/>
        <v>-2.840356422638196E-7</v>
      </c>
      <c r="GU153" s="1665">
        <f t="shared" ca="1" si="218"/>
        <v>-2.8742728990738906E-7</v>
      </c>
      <c r="GV153" s="1665">
        <f t="shared" ca="1" si="218"/>
        <v>-2.9074808545181719E-7</v>
      </c>
      <c r="GW153" s="1665">
        <f t="shared" ca="1" si="218"/>
        <v>-2.9421988586051046E-7</v>
      </c>
      <c r="GX153" s="1665">
        <f t="shared" ca="1" si="218"/>
        <v>-2.9773314276945576E-7</v>
      </c>
      <c r="GY153" s="1665">
        <f t="shared" ca="1" si="218"/>
        <v>-3.0117300714091462E-7</v>
      </c>
      <c r="GZ153" s="1665">
        <f t="shared" ca="1" si="218"/>
        <v>-3.0476929073347671E-7</v>
      </c>
      <c r="HA153" s="1665">
        <f t="shared" ca="1" si="218"/>
        <v>-3.0829044734693659E-7</v>
      </c>
      <c r="HB153" s="1665">
        <f t="shared" ca="1" si="218"/>
        <v>-3.1197171974270167E-7</v>
      </c>
      <c r="HC153" s="1665">
        <f t="shared" ca="1" si="218"/>
        <v>-3.1569694992752072E-7</v>
      </c>
      <c r="HD153" s="1665">
        <f t="shared" ca="1" si="218"/>
        <v>-3.190998931032643E-7</v>
      </c>
      <c r="HE153" s="1665">
        <f t="shared" ca="1" si="218"/>
        <v>-3.2291024025505485E-7</v>
      </c>
      <c r="HF153" s="1665">
        <f t="shared" ca="1" si="218"/>
        <v>-3.2664098860339266E-7</v>
      </c>
      <c r="HG153" s="1665">
        <f t="shared" ca="1" si="218"/>
        <v>-3.3054138339349755E-7</v>
      </c>
      <c r="HH153" s="1665">
        <f t="shared" ca="1" si="218"/>
        <v>-3.3436029826958989E-7</v>
      </c>
      <c r="HI153" s="1665">
        <f t="shared" ca="1" si="218"/>
        <v>-3.3835286873958717E-7</v>
      </c>
      <c r="HJ153" s="1665">
        <f t="shared" ca="1" si="218"/>
        <v>-3.4239311418487426E-7</v>
      </c>
      <c r="HK153" s="1665">
        <f t="shared" ca="1" si="218"/>
        <v>-3.463489582120519E-7</v>
      </c>
      <c r="HL153" s="1665">
        <f t="shared" ca="1" si="218"/>
        <v>-3.5048468434349833E-7</v>
      </c>
      <c r="HM153" s="1665">
        <f t="shared" ca="1" si="218"/>
        <v>-3.5453401444897721E-7</v>
      </c>
      <c r="HN153" s="1665">
        <f t="shared" ca="1" si="218"/>
        <v>-3.5876747770410708E-7</v>
      </c>
      <c r="HO153" s="1665">
        <f t="shared" ca="1" si="218"/>
        <v>-3.6305149241664897E-7</v>
      </c>
      <c r="HP153" s="1665">
        <f t="shared" ca="1" si="218"/>
        <v>-3.669648770687541E-7</v>
      </c>
      <c r="HQ153" s="1665">
        <f t="shared" ca="1" si="218"/>
        <v>-3.7134677629331327E-7</v>
      </c>
      <c r="HR153" s="1665">
        <f t="shared" ca="1" si="218"/>
        <v>-3.7563713689390175E-7</v>
      </c>
      <c r="HS153" s="1665">
        <f t="shared" ca="1" si="218"/>
        <v>-3.8012259090252236E-7</v>
      </c>
      <c r="HT153" s="1665">
        <f t="shared" ca="1" si="218"/>
        <v>-3.8451434301002858E-7</v>
      </c>
      <c r="HU153" s="1665">
        <f t="shared" ca="1" si="218"/>
        <v>-3.8910579905052544E-7</v>
      </c>
      <c r="HV153" s="1665">
        <f t="shared" ca="1" si="218"/>
        <v>-3.9375208131260558E-7</v>
      </c>
      <c r="HW153" s="1665">
        <f t="shared" ca="1" si="218"/>
        <v>-3.983013019438599E-7</v>
      </c>
      <c r="HX153" s="1665">
        <f t="shared" ca="1" si="218"/>
        <v>-4.0305738699502327E-7</v>
      </c>
      <c r="HY153" s="1665">
        <f t="shared" ca="1" si="218"/>
        <v>-4.0771411661632398E-7</v>
      </c>
      <c r="HZ153" s="1665">
        <f t="shared" ca="1" si="218"/>
        <v>-4.1258259935972331E-7</v>
      </c>
      <c r="IA153" s="1665">
        <f t="shared" ca="1" si="218"/>
        <v>-4.1750921627914648E-7</v>
      </c>
      <c r="IB153" s="1665">
        <f t="shared" ca="1" si="218"/>
        <v>-4.220096086290674E-7</v>
      </c>
      <c r="IC153" s="1665">
        <f t="shared" ca="1" si="218"/>
        <v>-4.2704879273731043E-7</v>
      </c>
      <c r="ID153" s="1665">
        <f t="shared" ca="1" si="218"/>
        <v>-4.3198270742798723E-7</v>
      </c>
      <c r="IE153" s="1665">
        <f t="shared" ca="1" si="218"/>
        <v>-4.3714097953790093E-7</v>
      </c>
      <c r="IF153" s="1665">
        <f t="shared" ca="1" si="218"/>
        <v>-4.421914944615331E-7</v>
      </c>
      <c r="IG153" s="1665">
        <f t="shared" ca="1" si="218"/>
        <v>-4.4747166890810448E-7</v>
      </c>
      <c r="IH153" s="1665">
        <f t="shared" ca="1" si="218"/>
        <v>-4.5281489350949662E-7</v>
      </c>
      <c r="II153" s="1665">
        <f t="shared" ca="1" si="218"/>
        <v>-4.5804649723543906E-7</v>
      </c>
      <c r="IJ153" s="1665">
        <f t="shared" ca="1" si="218"/>
        <v>-4.6351599504427694E-7</v>
      </c>
      <c r="IK153" s="1665">
        <f t="shared" ca="1" si="218"/>
        <v>-4.6887123410877276E-7</v>
      </c>
      <c r="IL153" s="1665">
        <f t="shared" ca="1" si="218"/>
        <v>-4.7446998926368199E-7</v>
      </c>
    </row>
    <row r="154" spans="1:247" s="709" customFormat="1">
      <c r="D154" s="810"/>
      <c r="F154" s="725"/>
      <c r="G154" s="725"/>
      <c r="H154" s="725"/>
      <c r="I154" s="725"/>
      <c r="J154" s="725"/>
      <c r="K154" s="725"/>
      <c r="L154" s="725"/>
      <c r="M154" s="725"/>
      <c r="N154" s="725"/>
      <c r="O154" s="725"/>
      <c r="P154" s="725"/>
      <c r="Q154" s="725"/>
      <c r="R154" s="725"/>
      <c r="S154" s="725"/>
      <c r="T154" s="725"/>
      <c r="U154" s="725"/>
      <c r="V154" s="725"/>
      <c r="W154" s="725"/>
      <c r="X154" s="725"/>
      <c r="Y154" s="725"/>
      <c r="Z154" s="725"/>
      <c r="AA154" s="725"/>
      <c r="AB154" s="725"/>
      <c r="AC154" s="725"/>
      <c r="AD154" s="725"/>
      <c r="AE154" s="725"/>
      <c r="AF154" s="725"/>
      <c r="AG154" s="725"/>
      <c r="AH154" s="725"/>
      <c r="AI154" s="725"/>
      <c r="AJ154" s="725"/>
      <c r="AK154" s="725"/>
      <c r="AL154" s="725"/>
      <c r="AM154" s="725"/>
      <c r="AN154" s="725"/>
      <c r="AO154" s="725"/>
      <c r="AP154" s="725"/>
      <c r="AQ154" s="725"/>
      <c r="AR154" s="725"/>
      <c r="AS154" s="725"/>
      <c r="AT154" s="725"/>
      <c r="AU154" s="725"/>
      <c r="AV154" s="725"/>
      <c r="AW154" s="725"/>
      <c r="AX154" s="725"/>
      <c r="AY154" s="725"/>
      <c r="AZ154" s="725"/>
      <c r="BA154" s="725"/>
      <c r="BB154" s="725"/>
      <c r="BC154" s="725"/>
      <c r="BD154" s="725"/>
      <c r="BE154" s="725"/>
      <c r="BF154" s="725"/>
      <c r="BG154" s="725"/>
      <c r="BH154" s="725"/>
      <c r="BI154" s="725"/>
      <c r="BJ154" s="725"/>
      <c r="BK154" s="725"/>
      <c r="BL154" s="725"/>
      <c r="BM154" s="725"/>
      <c r="BN154" s="725"/>
      <c r="BO154" s="725"/>
      <c r="BP154" s="725"/>
      <c r="BQ154" s="725"/>
      <c r="BR154" s="725"/>
      <c r="BS154" s="725"/>
      <c r="BT154" s="725"/>
      <c r="BU154" s="725"/>
      <c r="BV154" s="725"/>
      <c r="BW154" s="725"/>
      <c r="BX154" s="725"/>
      <c r="BY154" s="725"/>
      <c r="BZ154" s="725"/>
      <c r="CA154" s="725"/>
      <c r="CB154" s="725"/>
      <c r="CC154" s="725"/>
      <c r="CD154" s="725"/>
      <c r="CE154" s="725"/>
      <c r="CF154" s="725"/>
      <c r="CG154" s="725"/>
      <c r="CH154" s="725"/>
      <c r="CI154" s="725"/>
      <c r="CJ154" s="725"/>
      <c r="CK154" s="725"/>
      <c r="CL154" s="725"/>
      <c r="CM154" s="725"/>
      <c r="CN154" s="725"/>
      <c r="CO154" s="725"/>
      <c r="CP154" s="725"/>
      <c r="CQ154" s="725"/>
      <c r="CR154" s="725"/>
      <c r="CS154" s="725"/>
      <c r="CT154" s="725"/>
      <c r="CU154" s="725"/>
      <c r="CV154" s="725"/>
      <c r="CW154" s="725"/>
      <c r="CX154" s="725"/>
      <c r="CY154" s="725"/>
      <c r="CZ154" s="725"/>
      <c r="DA154" s="725"/>
      <c r="DB154" s="725"/>
      <c r="DC154" s="725"/>
      <c r="DD154" s="725"/>
      <c r="DE154" s="725"/>
      <c r="DF154" s="725"/>
      <c r="DG154" s="725"/>
      <c r="DH154" s="725"/>
      <c r="DI154" s="725"/>
      <c r="DJ154" s="725"/>
      <c r="DK154" s="725"/>
      <c r="DL154" s="725"/>
      <c r="DM154" s="725"/>
      <c r="DN154" s="725"/>
      <c r="DO154" s="725"/>
      <c r="DP154" s="725"/>
      <c r="DQ154" s="725"/>
      <c r="DR154" s="725"/>
      <c r="DS154" s="725"/>
      <c r="DT154" s="725"/>
      <c r="DU154" s="725"/>
      <c r="DV154" s="725"/>
      <c r="DW154" s="725"/>
      <c r="DX154" s="725"/>
      <c r="DY154" s="725"/>
      <c r="DZ154" s="725"/>
      <c r="EA154" s="725"/>
      <c r="EB154" s="725"/>
      <c r="EC154" s="725"/>
      <c r="ED154" s="725"/>
      <c r="EE154" s="725"/>
      <c r="EF154" s="725"/>
      <c r="EG154" s="725"/>
      <c r="EH154" s="725"/>
      <c r="EI154" s="725"/>
      <c r="EJ154" s="725"/>
      <c r="EK154" s="725"/>
      <c r="EL154" s="725"/>
      <c r="EM154" s="725"/>
      <c r="EN154" s="725"/>
      <c r="EO154" s="725"/>
      <c r="EP154" s="725"/>
      <c r="EQ154" s="725"/>
      <c r="ER154" s="725"/>
      <c r="ES154" s="725"/>
      <c r="ET154" s="725"/>
      <c r="EU154" s="725"/>
      <c r="EV154" s="725"/>
      <c r="EW154" s="725"/>
      <c r="EX154" s="725"/>
      <c r="EY154" s="725"/>
      <c r="EZ154" s="725"/>
      <c r="FA154" s="725"/>
      <c r="FB154" s="725"/>
      <c r="FC154" s="725"/>
      <c r="FD154" s="725"/>
      <c r="FE154" s="725"/>
      <c r="FF154" s="725"/>
      <c r="FG154" s="725"/>
      <c r="FH154" s="725"/>
      <c r="FI154" s="725"/>
      <c r="FJ154" s="725"/>
      <c r="FK154" s="725"/>
      <c r="FL154" s="725"/>
      <c r="FM154" s="725"/>
      <c r="FN154" s="725"/>
      <c r="FO154" s="725"/>
      <c r="FP154" s="725"/>
      <c r="FQ154" s="725"/>
      <c r="FR154" s="725"/>
      <c r="FS154" s="725"/>
      <c r="FT154" s="725"/>
      <c r="FU154" s="725"/>
      <c r="FV154" s="725"/>
      <c r="FW154" s="725"/>
      <c r="FX154" s="725"/>
      <c r="FY154" s="725"/>
      <c r="FZ154" s="725"/>
      <c r="GA154" s="725"/>
      <c r="GB154" s="725"/>
      <c r="GC154" s="725"/>
      <c r="GD154" s="725"/>
      <c r="GE154" s="725"/>
      <c r="GF154" s="725"/>
      <c r="GG154" s="725"/>
      <c r="GH154" s="725"/>
      <c r="GI154" s="725"/>
      <c r="GJ154" s="725"/>
      <c r="GK154" s="725"/>
      <c r="GL154" s="725"/>
      <c r="GM154" s="725"/>
      <c r="GN154" s="725"/>
      <c r="GO154" s="725"/>
      <c r="GP154" s="725"/>
      <c r="GQ154" s="725"/>
      <c r="GR154" s="725"/>
      <c r="GS154" s="725"/>
      <c r="GT154" s="725"/>
      <c r="GU154" s="725"/>
      <c r="GV154" s="725"/>
      <c r="GW154" s="725"/>
      <c r="GX154" s="725"/>
      <c r="GY154" s="725"/>
      <c r="GZ154" s="725"/>
      <c r="HA154" s="725"/>
      <c r="HB154" s="725"/>
      <c r="HC154" s="725"/>
      <c r="HD154" s="725"/>
      <c r="HE154" s="725"/>
      <c r="HF154" s="725"/>
      <c r="HG154" s="725"/>
      <c r="HH154" s="725"/>
      <c r="HI154" s="725"/>
      <c r="HJ154" s="725"/>
      <c r="HK154" s="725"/>
      <c r="HL154" s="725"/>
      <c r="HM154" s="725"/>
      <c r="HN154" s="725"/>
      <c r="HO154" s="725"/>
      <c r="HP154" s="725"/>
      <c r="HQ154" s="725"/>
      <c r="HR154" s="725"/>
      <c r="HS154" s="725"/>
      <c r="HT154" s="725"/>
      <c r="HU154" s="725"/>
      <c r="HV154" s="725"/>
      <c r="HW154" s="725"/>
      <c r="HX154" s="725"/>
      <c r="HY154" s="725"/>
      <c r="HZ154" s="725"/>
      <c r="IA154" s="725"/>
      <c r="IB154" s="725"/>
      <c r="IC154" s="725"/>
      <c r="ID154" s="725"/>
      <c r="IE154" s="725"/>
      <c r="IF154" s="725"/>
      <c r="IG154" s="725"/>
      <c r="IH154" s="725"/>
      <c r="II154" s="725"/>
      <c r="IJ154" s="725"/>
      <c r="IK154" s="725"/>
      <c r="IL154" s="725"/>
    </row>
    <row r="155" spans="1:247" s="817" customFormat="1">
      <c r="B155" s="817" t="s">
        <v>727</v>
      </c>
      <c r="D155" s="818">
        <f ca="1">IFERROR(E155/SUM($E$155:$E$156),"")</f>
        <v>0.75</v>
      </c>
      <c r="E155" s="817">
        <f ca="1">SUM(G155:IL155)</f>
        <v>22556792.126881085</v>
      </c>
      <c r="F155" s="820">
        <f>-F150</f>
        <v>0</v>
      </c>
      <c r="G155" s="820">
        <f t="shared" ref="G155:BR155" ca="1" si="219">-G150</f>
        <v>0</v>
      </c>
      <c r="H155" s="820">
        <f t="shared" ca="1" si="219"/>
        <v>0</v>
      </c>
      <c r="I155" s="820">
        <f t="shared" ca="1" si="219"/>
        <v>0</v>
      </c>
      <c r="J155" s="820">
        <f t="shared" ca="1" si="219"/>
        <v>0</v>
      </c>
      <c r="K155" s="820">
        <f t="shared" ca="1" si="219"/>
        <v>0</v>
      </c>
      <c r="L155" s="820">
        <f t="shared" ca="1" si="219"/>
        <v>0</v>
      </c>
      <c r="M155" s="820">
        <f t="shared" ca="1" si="219"/>
        <v>0</v>
      </c>
      <c r="N155" s="820">
        <f t="shared" ca="1" si="219"/>
        <v>0</v>
      </c>
      <c r="O155" s="820">
        <f t="shared" ca="1" si="219"/>
        <v>0</v>
      </c>
      <c r="P155" s="820">
        <f t="shared" ca="1" si="219"/>
        <v>0</v>
      </c>
      <c r="Q155" s="820">
        <f t="shared" ca="1" si="219"/>
        <v>0</v>
      </c>
      <c r="R155" s="820">
        <f t="shared" ca="1" si="219"/>
        <v>0</v>
      </c>
      <c r="S155" s="820">
        <f t="shared" ca="1" si="219"/>
        <v>0</v>
      </c>
      <c r="T155" s="820">
        <f t="shared" ca="1" si="219"/>
        <v>0</v>
      </c>
      <c r="U155" s="820">
        <f t="shared" ca="1" si="219"/>
        <v>0</v>
      </c>
      <c r="V155" s="820">
        <f t="shared" ca="1" si="219"/>
        <v>0</v>
      </c>
      <c r="W155" s="820">
        <f t="shared" ca="1" si="219"/>
        <v>0</v>
      </c>
      <c r="X155" s="820">
        <f t="shared" ca="1" si="219"/>
        <v>0</v>
      </c>
      <c r="Y155" s="820">
        <f t="shared" ca="1" si="219"/>
        <v>0</v>
      </c>
      <c r="Z155" s="820">
        <f t="shared" ca="1" si="219"/>
        <v>0</v>
      </c>
      <c r="AA155" s="820">
        <f t="shared" ca="1" si="219"/>
        <v>0</v>
      </c>
      <c r="AB155" s="820">
        <f t="shared" ca="1" si="219"/>
        <v>0</v>
      </c>
      <c r="AC155" s="820">
        <f t="shared" ca="1" si="219"/>
        <v>0</v>
      </c>
      <c r="AD155" s="820">
        <f t="shared" ca="1" si="219"/>
        <v>0</v>
      </c>
      <c r="AE155" s="820">
        <f ca="1">-AE150</f>
        <v>0</v>
      </c>
      <c r="AF155" s="820">
        <f t="shared" ca="1" si="219"/>
        <v>0</v>
      </c>
      <c r="AG155" s="820">
        <f t="shared" ca="1" si="219"/>
        <v>0</v>
      </c>
      <c r="AH155" s="820">
        <f t="shared" ca="1" si="219"/>
        <v>0</v>
      </c>
      <c r="AI155" s="820">
        <f t="shared" ca="1" si="219"/>
        <v>0</v>
      </c>
      <c r="AJ155" s="820">
        <f t="shared" ca="1" si="219"/>
        <v>0</v>
      </c>
      <c r="AK155" s="820">
        <f t="shared" ca="1" si="219"/>
        <v>0</v>
      </c>
      <c r="AL155" s="820">
        <f t="shared" ca="1" si="219"/>
        <v>0</v>
      </c>
      <c r="AM155" s="820">
        <f t="shared" ca="1" si="219"/>
        <v>0</v>
      </c>
      <c r="AN155" s="820">
        <f t="shared" ca="1" si="219"/>
        <v>0</v>
      </c>
      <c r="AO155" s="820">
        <f t="shared" ca="1" si="219"/>
        <v>0</v>
      </c>
      <c r="AP155" s="820">
        <f t="shared" ca="1" si="219"/>
        <v>0</v>
      </c>
      <c r="AQ155" s="820">
        <f t="shared" ca="1" si="219"/>
        <v>0</v>
      </c>
      <c r="AR155" s="820">
        <f t="shared" ca="1" si="219"/>
        <v>0</v>
      </c>
      <c r="AS155" s="820">
        <f t="shared" ca="1" si="219"/>
        <v>0</v>
      </c>
      <c r="AT155" s="820">
        <f t="shared" ca="1" si="219"/>
        <v>0</v>
      </c>
      <c r="AU155" s="820">
        <f t="shared" ca="1" si="219"/>
        <v>0</v>
      </c>
      <c r="AV155" s="820">
        <f t="shared" ca="1" si="219"/>
        <v>0</v>
      </c>
      <c r="AW155" s="820">
        <f t="shared" ca="1" si="219"/>
        <v>0</v>
      </c>
      <c r="AX155" s="820">
        <f t="shared" ca="1" si="219"/>
        <v>0</v>
      </c>
      <c r="AY155" s="820">
        <f t="shared" ca="1" si="219"/>
        <v>0</v>
      </c>
      <c r="AZ155" s="820">
        <f t="shared" ca="1" si="219"/>
        <v>0</v>
      </c>
      <c r="BA155" s="820">
        <f t="shared" ca="1" si="219"/>
        <v>0</v>
      </c>
      <c r="BB155" s="820">
        <f t="shared" ca="1" si="219"/>
        <v>0</v>
      </c>
      <c r="BC155" s="820">
        <f t="shared" ca="1" si="219"/>
        <v>0</v>
      </c>
      <c r="BD155" s="820">
        <f t="shared" ca="1" si="219"/>
        <v>0</v>
      </c>
      <c r="BE155" s="820">
        <f t="shared" ca="1" si="219"/>
        <v>0</v>
      </c>
      <c r="BF155" s="820">
        <f t="shared" ca="1" si="219"/>
        <v>0</v>
      </c>
      <c r="BG155" s="820">
        <f t="shared" ca="1" si="219"/>
        <v>0</v>
      </c>
      <c r="BH155" s="820">
        <f t="shared" ca="1" si="219"/>
        <v>0</v>
      </c>
      <c r="BI155" s="820">
        <f t="shared" ca="1" si="219"/>
        <v>0</v>
      </c>
      <c r="BJ155" s="820">
        <f t="shared" ca="1" si="219"/>
        <v>0</v>
      </c>
      <c r="BK155" s="820">
        <f t="shared" ca="1" si="219"/>
        <v>0</v>
      </c>
      <c r="BL155" s="820">
        <f t="shared" ca="1" si="219"/>
        <v>0</v>
      </c>
      <c r="BM155" s="820">
        <f t="shared" ca="1" si="219"/>
        <v>0</v>
      </c>
      <c r="BN155" s="820">
        <f t="shared" ca="1" si="219"/>
        <v>0</v>
      </c>
      <c r="BO155" s="820">
        <f t="shared" ca="1" si="219"/>
        <v>0</v>
      </c>
      <c r="BP155" s="820">
        <f t="shared" ca="1" si="219"/>
        <v>0</v>
      </c>
      <c r="BQ155" s="820">
        <f t="shared" ca="1" si="219"/>
        <v>0</v>
      </c>
      <c r="BR155" s="820">
        <f t="shared" ca="1" si="219"/>
        <v>0</v>
      </c>
      <c r="BS155" s="820">
        <f t="shared" ref="BS155:ED155" ca="1" si="220">-BS150</f>
        <v>0</v>
      </c>
      <c r="BT155" s="820">
        <f t="shared" ca="1" si="220"/>
        <v>0</v>
      </c>
      <c r="BU155" s="820">
        <f t="shared" ca="1" si="220"/>
        <v>0</v>
      </c>
      <c r="BV155" s="820">
        <f t="shared" ca="1" si="220"/>
        <v>0</v>
      </c>
      <c r="BW155" s="820">
        <f t="shared" ca="1" si="220"/>
        <v>0</v>
      </c>
      <c r="BX155" s="820">
        <f t="shared" ca="1" si="220"/>
        <v>0</v>
      </c>
      <c r="BY155" s="820">
        <f t="shared" ca="1" si="220"/>
        <v>0</v>
      </c>
      <c r="BZ155" s="820">
        <f t="shared" ca="1" si="220"/>
        <v>0</v>
      </c>
      <c r="CA155" s="820">
        <f t="shared" ca="1" si="220"/>
        <v>0</v>
      </c>
      <c r="CB155" s="820">
        <f t="shared" ca="1" si="220"/>
        <v>0</v>
      </c>
      <c r="CC155" s="820">
        <f t="shared" ca="1" si="220"/>
        <v>0</v>
      </c>
      <c r="CD155" s="820">
        <f t="shared" ca="1" si="220"/>
        <v>0</v>
      </c>
      <c r="CE155" s="820">
        <f t="shared" ca="1" si="220"/>
        <v>0</v>
      </c>
      <c r="CF155" s="820">
        <f t="shared" ca="1" si="220"/>
        <v>0</v>
      </c>
      <c r="CG155" s="820">
        <f t="shared" ca="1" si="220"/>
        <v>22556792.126881085</v>
      </c>
      <c r="CH155" s="820">
        <f t="shared" si="220"/>
        <v>0</v>
      </c>
      <c r="CI155" s="820">
        <f t="shared" si="220"/>
        <v>0</v>
      </c>
      <c r="CJ155" s="820">
        <f t="shared" si="220"/>
        <v>0</v>
      </c>
      <c r="CK155" s="820">
        <f t="shared" si="220"/>
        <v>0</v>
      </c>
      <c r="CL155" s="820">
        <f t="shared" si="220"/>
        <v>0</v>
      </c>
      <c r="CM155" s="820">
        <f t="shared" si="220"/>
        <v>0</v>
      </c>
      <c r="CN155" s="820">
        <f t="shared" si="220"/>
        <v>0</v>
      </c>
      <c r="CO155" s="820">
        <f t="shared" si="220"/>
        <v>0</v>
      </c>
      <c r="CP155" s="820">
        <f t="shared" si="220"/>
        <v>0</v>
      </c>
      <c r="CQ155" s="820">
        <f t="shared" si="220"/>
        <v>0</v>
      </c>
      <c r="CR155" s="820">
        <f t="shared" si="220"/>
        <v>0</v>
      </c>
      <c r="CS155" s="820">
        <f t="shared" si="220"/>
        <v>0</v>
      </c>
      <c r="CT155" s="820">
        <f t="shared" si="220"/>
        <v>0</v>
      </c>
      <c r="CU155" s="820">
        <f t="shared" si="220"/>
        <v>0</v>
      </c>
      <c r="CV155" s="820">
        <f t="shared" si="220"/>
        <v>0</v>
      </c>
      <c r="CW155" s="820">
        <f t="shared" si="220"/>
        <v>0</v>
      </c>
      <c r="CX155" s="820">
        <f t="shared" si="220"/>
        <v>0</v>
      </c>
      <c r="CY155" s="820">
        <f t="shared" si="220"/>
        <v>0</v>
      </c>
      <c r="CZ155" s="820">
        <f t="shared" si="220"/>
        <v>0</v>
      </c>
      <c r="DA155" s="820">
        <f t="shared" si="220"/>
        <v>0</v>
      </c>
      <c r="DB155" s="820">
        <f t="shared" si="220"/>
        <v>0</v>
      </c>
      <c r="DC155" s="820">
        <f t="shared" si="220"/>
        <v>0</v>
      </c>
      <c r="DD155" s="820">
        <f t="shared" si="220"/>
        <v>0</v>
      </c>
      <c r="DE155" s="820">
        <f t="shared" si="220"/>
        <v>0</v>
      </c>
      <c r="DF155" s="820">
        <f t="shared" si="220"/>
        <v>0</v>
      </c>
      <c r="DG155" s="820">
        <f t="shared" si="220"/>
        <v>0</v>
      </c>
      <c r="DH155" s="820">
        <f t="shared" si="220"/>
        <v>0</v>
      </c>
      <c r="DI155" s="820">
        <f t="shared" si="220"/>
        <v>0</v>
      </c>
      <c r="DJ155" s="820">
        <f t="shared" si="220"/>
        <v>0</v>
      </c>
      <c r="DK155" s="820">
        <f t="shared" si="220"/>
        <v>0</v>
      </c>
      <c r="DL155" s="820">
        <f t="shared" si="220"/>
        <v>0</v>
      </c>
      <c r="DM155" s="820">
        <f t="shared" si="220"/>
        <v>0</v>
      </c>
      <c r="DN155" s="820">
        <f t="shared" si="220"/>
        <v>0</v>
      </c>
      <c r="DO155" s="820">
        <f t="shared" si="220"/>
        <v>0</v>
      </c>
      <c r="DP155" s="820">
        <f t="shared" si="220"/>
        <v>0</v>
      </c>
      <c r="DQ155" s="820">
        <f t="shared" si="220"/>
        <v>0</v>
      </c>
      <c r="DR155" s="820">
        <f t="shared" si="220"/>
        <v>0</v>
      </c>
      <c r="DS155" s="820">
        <f t="shared" si="220"/>
        <v>0</v>
      </c>
      <c r="DT155" s="820">
        <f t="shared" si="220"/>
        <v>0</v>
      </c>
      <c r="DU155" s="820">
        <f t="shared" si="220"/>
        <v>0</v>
      </c>
      <c r="DV155" s="820">
        <f t="shared" si="220"/>
        <v>0</v>
      </c>
      <c r="DW155" s="820">
        <f t="shared" si="220"/>
        <v>0</v>
      </c>
      <c r="DX155" s="820">
        <f t="shared" si="220"/>
        <v>0</v>
      </c>
      <c r="DY155" s="820">
        <f t="shared" si="220"/>
        <v>0</v>
      </c>
      <c r="DZ155" s="820">
        <f t="shared" si="220"/>
        <v>0</v>
      </c>
      <c r="EA155" s="820">
        <f t="shared" si="220"/>
        <v>0</v>
      </c>
      <c r="EB155" s="820">
        <f t="shared" si="220"/>
        <v>0</v>
      </c>
      <c r="EC155" s="820">
        <f t="shared" si="220"/>
        <v>0</v>
      </c>
      <c r="ED155" s="820">
        <f t="shared" si="220"/>
        <v>0</v>
      </c>
      <c r="EE155" s="820">
        <f t="shared" ref="EE155:GP155" si="221">-EE150</f>
        <v>0</v>
      </c>
      <c r="EF155" s="820">
        <f t="shared" si="221"/>
        <v>0</v>
      </c>
      <c r="EG155" s="820">
        <f t="shared" si="221"/>
        <v>0</v>
      </c>
      <c r="EH155" s="820">
        <f t="shared" si="221"/>
        <v>0</v>
      </c>
      <c r="EI155" s="820">
        <f t="shared" si="221"/>
        <v>0</v>
      </c>
      <c r="EJ155" s="820">
        <f t="shared" si="221"/>
        <v>0</v>
      </c>
      <c r="EK155" s="820">
        <f t="shared" si="221"/>
        <v>0</v>
      </c>
      <c r="EL155" s="820">
        <f t="shared" si="221"/>
        <v>0</v>
      </c>
      <c r="EM155" s="820">
        <f t="shared" si="221"/>
        <v>0</v>
      </c>
      <c r="EN155" s="820">
        <f t="shared" si="221"/>
        <v>0</v>
      </c>
      <c r="EO155" s="820">
        <f t="shared" si="221"/>
        <v>0</v>
      </c>
      <c r="EP155" s="820">
        <f t="shared" si="221"/>
        <v>0</v>
      </c>
      <c r="EQ155" s="820">
        <f t="shared" si="221"/>
        <v>0</v>
      </c>
      <c r="ER155" s="820">
        <f t="shared" si="221"/>
        <v>0</v>
      </c>
      <c r="ES155" s="820">
        <f t="shared" si="221"/>
        <v>0</v>
      </c>
      <c r="ET155" s="820">
        <f t="shared" si="221"/>
        <v>0</v>
      </c>
      <c r="EU155" s="820">
        <f t="shared" si="221"/>
        <v>0</v>
      </c>
      <c r="EV155" s="820">
        <f t="shared" si="221"/>
        <v>0</v>
      </c>
      <c r="EW155" s="820">
        <f t="shared" si="221"/>
        <v>0</v>
      </c>
      <c r="EX155" s="820">
        <f t="shared" si="221"/>
        <v>0</v>
      </c>
      <c r="EY155" s="820">
        <f t="shared" si="221"/>
        <v>0</v>
      </c>
      <c r="EZ155" s="820">
        <f t="shared" si="221"/>
        <v>0</v>
      </c>
      <c r="FA155" s="820">
        <f t="shared" si="221"/>
        <v>0</v>
      </c>
      <c r="FB155" s="820">
        <f t="shared" si="221"/>
        <v>0</v>
      </c>
      <c r="FC155" s="820">
        <f t="shared" si="221"/>
        <v>0</v>
      </c>
      <c r="FD155" s="820">
        <f t="shared" si="221"/>
        <v>0</v>
      </c>
      <c r="FE155" s="820">
        <f t="shared" si="221"/>
        <v>0</v>
      </c>
      <c r="FF155" s="820">
        <f t="shared" si="221"/>
        <v>0</v>
      </c>
      <c r="FG155" s="820">
        <f t="shared" si="221"/>
        <v>0</v>
      </c>
      <c r="FH155" s="820">
        <f t="shared" si="221"/>
        <v>0</v>
      </c>
      <c r="FI155" s="820">
        <f t="shared" si="221"/>
        <v>0</v>
      </c>
      <c r="FJ155" s="820">
        <f t="shared" si="221"/>
        <v>0</v>
      </c>
      <c r="FK155" s="820">
        <f t="shared" si="221"/>
        <v>0</v>
      </c>
      <c r="FL155" s="820">
        <f t="shared" si="221"/>
        <v>0</v>
      </c>
      <c r="FM155" s="820">
        <f t="shared" si="221"/>
        <v>0</v>
      </c>
      <c r="FN155" s="820">
        <f t="shared" si="221"/>
        <v>0</v>
      </c>
      <c r="FO155" s="820">
        <f t="shared" si="221"/>
        <v>0</v>
      </c>
      <c r="FP155" s="820">
        <f t="shared" si="221"/>
        <v>0</v>
      </c>
      <c r="FQ155" s="820">
        <f t="shared" si="221"/>
        <v>0</v>
      </c>
      <c r="FR155" s="820">
        <f t="shared" si="221"/>
        <v>0</v>
      </c>
      <c r="FS155" s="820">
        <f t="shared" si="221"/>
        <v>0</v>
      </c>
      <c r="FT155" s="820">
        <f t="shared" si="221"/>
        <v>0</v>
      </c>
      <c r="FU155" s="820">
        <f t="shared" si="221"/>
        <v>0</v>
      </c>
      <c r="FV155" s="820">
        <f t="shared" si="221"/>
        <v>0</v>
      </c>
      <c r="FW155" s="820">
        <f t="shared" si="221"/>
        <v>0</v>
      </c>
      <c r="FX155" s="820">
        <f t="shared" si="221"/>
        <v>0</v>
      </c>
      <c r="FY155" s="820">
        <f t="shared" si="221"/>
        <v>0</v>
      </c>
      <c r="FZ155" s="820">
        <f t="shared" si="221"/>
        <v>0</v>
      </c>
      <c r="GA155" s="820">
        <f t="shared" si="221"/>
        <v>0</v>
      </c>
      <c r="GB155" s="820">
        <f t="shared" si="221"/>
        <v>0</v>
      </c>
      <c r="GC155" s="820">
        <f t="shared" si="221"/>
        <v>0</v>
      </c>
      <c r="GD155" s="820">
        <f t="shared" si="221"/>
        <v>0</v>
      </c>
      <c r="GE155" s="820">
        <f t="shared" si="221"/>
        <v>0</v>
      </c>
      <c r="GF155" s="820">
        <f t="shared" si="221"/>
        <v>0</v>
      </c>
      <c r="GG155" s="820">
        <f t="shared" si="221"/>
        <v>0</v>
      </c>
      <c r="GH155" s="820">
        <f t="shared" si="221"/>
        <v>0</v>
      </c>
      <c r="GI155" s="820">
        <f t="shared" si="221"/>
        <v>0</v>
      </c>
      <c r="GJ155" s="820">
        <f t="shared" si="221"/>
        <v>0</v>
      </c>
      <c r="GK155" s="820">
        <f t="shared" si="221"/>
        <v>0</v>
      </c>
      <c r="GL155" s="820">
        <f t="shared" si="221"/>
        <v>0</v>
      </c>
      <c r="GM155" s="820">
        <f t="shared" si="221"/>
        <v>0</v>
      </c>
      <c r="GN155" s="820">
        <f t="shared" si="221"/>
        <v>0</v>
      </c>
      <c r="GO155" s="820">
        <f t="shared" si="221"/>
        <v>0</v>
      </c>
      <c r="GP155" s="820">
        <f t="shared" si="221"/>
        <v>0</v>
      </c>
      <c r="GQ155" s="820">
        <f t="shared" ref="GQ155:IL155" si="222">-GQ150</f>
        <v>0</v>
      </c>
      <c r="GR155" s="820">
        <f t="shared" si="222"/>
        <v>0</v>
      </c>
      <c r="GS155" s="820">
        <f t="shared" si="222"/>
        <v>0</v>
      </c>
      <c r="GT155" s="820">
        <f t="shared" si="222"/>
        <v>0</v>
      </c>
      <c r="GU155" s="820">
        <f t="shared" si="222"/>
        <v>0</v>
      </c>
      <c r="GV155" s="820">
        <f t="shared" si="222"/>
        <v>0</v>
      </c>
      <c r="GW155" s="820">
        <f t="shared" si="222"/>
        <v>0</v>
      </c>
      <c r="GX155" s="820">
        <f t="shared" si="222"/>
        <v>0</v>
      </c>
      <c r="GY155" s="820">
        <f t="shared" si="222"/>
        <v>0</v>
      </c>
      <c r="GZ155" s="820">
        <f t="shared" si="222"/>
        <v>0</v>
      </c>
      <c r="HA155" s="820">
        <f t="shared" si="222"/>
        <v>0</v>
      </c>
      <c r="HB155" s="820">
        <f t="shared" si="222"/>
        <v>0</v>
      </c>
      <c r="HC155" s="820">
        <f t="shared" si="222"/>
        <v>0</v>
      </c>
      <c r="HD155" s="820">
        <f t="shared" si="222"/>
        <v>0</v>
      </c>
      <c r="HE155" s="820">
        <f t="shared" si="222"/>
        <v>0</v>
      </c>
      <c r="HF155" s="820">
        <f t="shared" si="222"/>
        <v>0</v>
      </c>
      <c r="HG155" s="820">
        <f t="shared" si="222"/>
        <v>0</v>
      </c>
      <c r="HH155" s="820">
        <f t="shared" si="222"/>
        <v>0</v>
      </c>
      <c r="HI155" s="820">
        <f t="shared" si="222"/>
        <v>0</v>
      </c>
      <c r="HJ155" s="820">
        <f t="shared" si="222"/>
        <v>0</v>
      </c>
      <c r="HK155" s="820">
        <f t="shared" si="222"/>
        <v>0</v>
      </c>
      <c r="HL155" s="820">
        <f t="shared" si="222"/>
        <v>0</v>
      </c>
      <c r="HM155" s="820">
        <f t="shared" si="222"/>
        <v>0</v>
      </c>
      <c r="HN155" s="820">
        <f t="shared" si="222"/>
        <v>0</v>
      </c>
      <c r="HO155" s="820">
        <f t="shared" si="222"/>
        <v>0</v>
      </c>
      <c r="HP155" s="820">
        <f t="shared" si="222"/>
        <v>0</v>
      </c>
      <c r="HQ155" s="820">
        <f t="shared" si="222"/>
        <v>0</v>
      </c>
      <c r="HR155" s="820">
        <f t="shared" si="222"/>
        <v>0</v>
      </c>
      <c r="HS155" s="820">
        <f t="shared" si="222"/>
        <v>0</v>
      </c>
      <c r="HT155" s="820">
        <f t="shared" si="222"/>
        <v>0</v>
      </c>
      <c r="HU155" s="820">
        <f t="shared" si="222"/>
        <v>0</v>
      </c>
      <c r="HV155" s="820">
        <f t="shared" si="222"/>
        <v>0</v>
      </c>
      <c r="HW155" s="820">
        <f t="shared" si="222"/>
        <v>0</v>
      </c>
      <c r="HX155" s="820">
        <f t="shared" si="222"/>
        <v>0</v>
      </c>
      <c r="HY155" s="820">
        <f t="shared" si="222"/>
        <v>0</v>
      </c>
      <c r="HZ155" s="820">
        <f t="shared" si="222"/>
        <v>0</v>
      </c>
      <c r="IA155" s="820">
        <f t="shared" si="222"/>
        <v>0</v>
      </c>
      <c r="IB155" s="820">
        <f t="shared" si="222"/>
        <v>0</v>
      </c>
      <c r="IC155" s="820">
        <f t="shared" si="222"/>
        <v>0</v>
      </c>
      <c r="ID155" s="820">
        <f t="shared" si="222"/>
        <v>0</v>
      </c>
      <c r="IE155" s="820">
        <f t="shared" si="222"/>
        <v>0</v>
      </c>
      <c r="IF155" s="820">
        <f t="shared" si="222"/>
        <v>0</v>
      </c>
      <c r="IG155" s="820">
        <f t="shared" si="222"/>
        <v>0</v>
      </c>
      <c r="IH155" s="820">
        <f t="shared" si="222"/>
        <v>0</v>
      </c>
      <c r="II155" s="820">
        <f t="shared" si="222"/>
        <v>0</v>
      </c>
      <c r="IJ155" s="820">
        <f t="shared" si="222"/>
        <v>0</v>
      </c>
      <c r="IK155" s="820">
        <f t="shared" si="222"/>
        <v>0</v>
      </c>
      <c r="IL155" s="820">
        <f t="shared" si="222"/>
        <v>0</v>
      </c>
    </row>
    <row r="156" spans="1:247" s="817" customFormat="1">
      <c r="B156" s="817" t="s">
        <v>728</v>
      </c>
      <c r="D156" s="818">
        <f ca="1">IFERROR(E156/SUM($E$155:$E$156),"")</f>
        <v>0.25</v>
      </c>
      <c r="E156" s="817">
        <f ca="1">SUM(G156:IL156)</f>
        <v>7518930.7089603618</v>
      </c>
      <c r="F156" s="820">
        <f>F155/_WF_Tier2_LP*_WF_Tier2_GP</f>
        <v>0</v>
      </c>
      <c r="G156" s="820">
        <f t="shared" ref="G156:BR156" ca="1" si="223">G155/_WF_Tier2_LP*_WF_Tier2_GP</f>
        <v>0</v>
      </c>
      <c r="H156" s="820">
        <f t="shared" ca="1" si="223"/>
        <v>0</v>
      </c>
      <c r="I156" s="820">
        <f t="shared" ca="1" si="223"/>
        <v>0</v>
      </c>
      <c r="J156" s="820">
        <f t="shared" ca="1" si="223"/>
        <v>0</v>
      </c>
      <c r="K156" s="820">
        <f t="shared" ca="1" si="223"/>
        <v>0</v>
      </c>
      <c r="L156" s="820">
        <f t="shared" ca="1" si="223"/>
        <v>0</v>
      </c>
      <c r="M156" s="820">
        <f t="shared" ca="1" si="223"/>
        <v>0</v>
      </c>
      <c r="N156" s="820">
        <f t="shared" ca="1" si="223"/>
        <v>0</v>
      </c>
      <c r="O156" s="820">
        <f t="shared" ca="1" si="223"/>
        <v>0</v>
      </c>
      <c r="P156" s="820">
        <f t="shared" ca="1" si="223"/>
        <v>0</v>
      </c>
      <c r="Q156" s="820">
        <f t="shared" ca="1" si="223"/>
        <v>0</v>
      </c>
      <c r="R156" s="820">
        <f t="shared" ca="1" si="223"/>
        <v>0</v>
      </c>
      <c r="S156" s="820">
        <f t="shared" ca="1" si="223"/>
        <v>0</v>
      </c>
      <c r="T156" s="820">
        <f t="shared" ca="1" si="223"/>
        <v>0</v>
      </c>
      <c r="U156" s="820">
        <f t="shared" ca="1" si="223"/>
        <v>0</v>
      </c>
      <c r="V156" s="820">
        <f t="shared" ca="1" si="223"/>
        <v>0</v>
      </c>
      <c r="W156" s="820">
        <f t="shared" ca="1" si="223"/>
        <v>0</v>
      </c>
      <c r="X156" s="820">
        <f t="shared" ca="1" si="223"/>
        <v>0</v>
      </c>
      <c r="Y156" s="820">
        <f t="shared" ca="1" si="223"/>
        <v>0</v>
      </c>
      <c r="Z156" s="820">
        <f t="shared" ca="1" si="223"/>
        <v>0</v>
      </c>
      <c r="AA156" s="820">
        <f t="shared" ca="1" si="223"/>
        <v>0</v>
      </c>
      <c r="AB156" s="820">
        <f t="shared" ca="1" si="223"/>
        <v>0</v>
      </c>
      <c r="AC156" s="820">
        <f t="shared" ca="1" si="223"/>
        <v>0</v>
      </c>
      <c r="AD156" s="820">
        <f t="shared" ca="1" si="223"/>
        <v>0</v>
      </c>
      <c r="AE156" s="820">
        <f ca="1">AE155/_WF_Tier2_LP*_WF_Tier2_GP</f>
        <v>0</v>
      </c>
      <c r="AF156" s="820">
        <f t="shared" ca="1" si="223"/>
        <v>0</v>
      </c>
      <c r="AG156" s="820">
        <f t="shared" ca="1" si="223"/>
        <v>0</v>
      </c>
      <c r="AH156" s="820">
        <f t="shared" ca="1" si="223"/>
        <v>0</v>
      </c>
      <c r="AI156" s="820">
        <f t="shared" ca="1" si="223"/>
        <v>0</v>
      </c>
      <c r="AJ156" s="820">
        <f t="shared" ca="1" si="223"/>
        <v>0</v>
      </c>
      <c r="AK156" s="820">
        <f t="shared" ca="1" si="223"/>
        <v>0</v>
      </c>
      <c r="AL156" s="820">
        <f t="shared" ca="1" si="223"/>
        <v>0</v>
      </c>
      <c r="AM156" s="820">
        <f t="shared" ca="1" si="223"/>
        <v>0</v>
      </c>
      <c r="AN156" s="820">
        <f t="shared" ca="1" si="223"/>
        <v>0</v>
      </c>
      <c r="AO156" s="820">
        <f t="shared" ca="1" si="223"/>
        <v>0</v>
      </c>
      <c r="AP156" s="820">
        <f t="shared" ca="1" si="223"/>
        <v>0</v>
      </c>
      <c r="AQ156" s="820">
        <f t="shared" ca="1" si="223"/>
        <v>0</v>
      </c>
      <c r="AR156" s="820">
        <f t="shared" ca="1" si="223"/>
        <v>0</v>
      </c>
      <c r="AS156" s="820">
        <f t="shared" ca="1" si="223"/>
        <v>0</v>
      </c>
      <c r="AT156" s="820">
        <f t="shared" ca="1" si="223"/>
        <v>0</v>
      </c>
      <c r="AU156" s="820">
        <f t="shared" ca="1" si="223"/>
        <v>0</v>
      </c>
      <c r="AV156" s="820">
        <f t="shared" ca="1" si="223"/>
        <v>0</v>
      </c>
      <c r="AW156" s="820">
        <f t="shared" ca="1" si="223"/>
        <v>0</v>
      </c>
      <c r="AX156" s="820">
        <f t="shared" ca="1" si="223"/>
        <v>0</v>
      </c>
      <c r="AY156" s="820">
        <f t="shared" ca="1" si="223"/>
        <v>0</v>
      </c>
      <c r="AZ156" s="820">
        <f t="shared" ca="1" si="223"/>
        <v>0</v>
      </c>
      <c r="BA156" s="820">
        <f t="shared" ca="1" si="223"/>
        <v>0</v>
      </c>
      <c r="BB156" s="820">
        <f t="shared" ca="1" si="223"/>
        <v>0</v>
      </c>
      <c r="BC156" s="820">
        <f t="shared" ca="1" si="223"/>
        <v>0</v>
      </c>
      <c r="BD156" s="820">
        <f t="shared" ca="1" si="223"/>
        <v>0</v>
      </c>
      <c r="BE156" s="820">
        <f t="shared" ca="1" si="223"/>
        <v>0</v>
      </c>
      <c r="BF156" s="820">
        <f t="shared" ca="1" si="223"/>
        <v>0</v>
      </c>
      <c r="BG156" s="820">
        <f t="shared" ca="1" si="223"/>
        <v>0</v>
      </c>
      <c r="BH156" s="820">
        <f t="shared" ca="1" si="223"/>
        <v>0</v>
      </c>
      <c r="BI156" s="820">
        <f t="shared" ca="1" si="223"/>
        <v>0</v>
      </c>
      <c r="BJ156" s="820">
        <f t="shared" ca="1" si="223"/>
        <v>0</v>
      </c>
      <c r="BK156" s="820">
        <f t="shared" ca="1" si="223"/>
        <v>0</v>
      </c>
      <c r="BL156" s="820">
        <f t="shared" ca="1" si="223"/>
        <v>0</v>
      </c>
      <c r="BM156" s="820">
        <f t="shared" ca="1" si="223"/>
        <v>0</v>
      </c>
      <c r="BN156" s="820">
        <f t="shared" ca="1" si="223"/>
        <v>0</v>
      </c>
      <c r="BO156" s="820">
        <f t="shared" ca="1" si="223"/>
        <v>0</v>
      </c>
      <c r="BP156" s="820">
        <f t="shared" ca="1" si="223"/>
        <v>0</v>
      </c>
      <c r="BQ156" s="820">
        <f t="shared" ca="1" si="223"/>
        <v>0</v>
      </c>
      <c r="BR156" s="820">
        <f t="shared" ca="1" si="223"/>
        <v>0</v>
      </c>
      <c r="BS156" s="820">
        <f t="shared" ref="BS156:ED156" ca="1" si="224">BS155/_WF_Tier2_LP*_WF_Tier2_GP</f>
        <v>0</v>
      </c>
      <c r="BT156" s="820">
        <f t="shared" ca="1" si="224"/>
        <v>0</v>
      </c>
      <c r="BU156" s="820">
        <f t="shared" ca="1" si="224"/>
        <v>0</v>
      </c>
      <c r="BV156" s="820">
        <f t="shared" ca="1" si="224"/>
        <v>0</v>
      </c>
      <c r="BW156" s="820">
        <f t="shared" ca="1" si="224"/>
        <v>0</v>
      </c>
      <c r="BX156" s="820">
        <f t="shared" ca="1" si="224"/>
        <v>0</v>
      </c>
      <c r="BY156" s="820">
        <f t="shared" ca="1" si="224"/>
        <v>0</v>
      </c>
      <c r="BZ156" s="820">
        <f t="shared" ca="1" si="224"/>
        <v>0</v>
      </c>
      <c r="CA156" s="820">
        <f t="shared" ca="1" si="224"/>
        <v>0</v>
      </c>
      <c r="CB156" s="820">
        <f t="shared" ca="1" si="224"/>
        <v>0</v>
      </c>
      <c r="CC156" s="820">
        <f t="shared" ca="1" si="224"/>
        <v>0</v>
      </c>
      <c r="CD156" s="820">
        <f t="shared" ca="1" si="224"/>
        <v>0</v>
      </c>
      <c r="CE156" s="820">
        <f t="shared" ca="1" si="224"/>
        <v>0</v>
      </c>
      <c r="CF156" s="820">
        <f t="shared" ca="1" si="224"/>
        <v>0</v>
      </c>
      <c r="CG156" s="820">
        <f t="shared" ca="1" si="224"/>
        <v>7518930.7089603618</v>
      </c>
      <c r="CH156" s="820">
        <f t="shared" si="224"/>
        <v>0</v>
      </c>
      <c r="CI156" s="820">
        <f t="shared" si="224"/>
        <v>0</v>
      </c>
      <c r="CJ156" s="820">
        <f t="shared" si="224"/>
        <v>0</v>
      </c>
      <c r="CK156" s="820">
        <f t="shared" si="224"/>
        <v>0</v>
      </c>
      <c r="CL156" s="820">
        <f t="shared" si="224"/>
        <v>0</v>
      </c>
      <c r="CM156" s="820">
        <f t="shared" si="224"/>
        <v>0</v>
      </c>
      <c r="CN156" s="820">
        <f t="shared" si="224"/>
        <v>0</v>
      </c>
      <c r="CO156" s="820">
        <f t="shared" si="224"/>
        <v>0</v>
      </c>
      <c r="CP156" s="820">
        <f t="shared" si="224"/>
        <v>0</v>
      </c>
      <c r="CQ156" s="820">
        <f t="shared" si="224"/>
        <v>0</v>
      </c>
      <c r="CR156" s="820">
        <f t="shared" si="224"/>
        <v>0</v>
      </c>
      <c r="CS156" s="820">
        <f t="shared" si="224"/>
        <v>0</v>
      </c>
      <c r="CT156" s="820">
        <f t="shared" si="224"/>
        <v>0</v>
      </c>
      <c r="CU156" s="820">
        <f t="shared" si="224"/>
        <v>0</v>
      </c>
      <c r="CV156" s="820">
        <f t="shared" si="224"/>
        <v>0</v>
      </c>
      <c r="CW156" s="820">
        <f t="shared" si="224"/>
        <v>0</v>
      </c>
      <c r="CX156" s="820">
        <f t="shared" si="224"/>
        <v>0</v>
      </c>
      <c r="CY156" s="820">
        <f t="shared" si="224"/>
        <v>0</v>
      </c>
      <c r="CZ156" s="820">
        <f t="shared" si="224"/>
        <v>0</v>
      </c>
      <c r="DA156" s="820">
        <f t="shared" si="224"/>
        <v>0</v>
      </c>
      <c r="DB156" s="820">
        <f t="shared" si="224"/>
        <v>0</v>
      </c>
      <c r="DC156" s="820">
        <f t="shared" si="224"/>
        <v>0</v>
      </c>
      <c r="DD156" s="820">
        <f t="shared" si="224"/>
        <v>0</v>
      </c>
      <c r="DE156" s="820">
        <f t="shared" si="224"/>
        <v>0</v>
      </c>
      <c r="DF156" s="820">
        <f t="shared" si="224"/>
        <v>0</v>
      </c>
      <c r="DG156" s="820">
        <f t="shared" si="224"/>
        <v>0</v>
      </c>
      <c r="DH156" s="820">
        <f t="shared" si="224"/>
        <v>0</v>
      </c>
      <c r="DI156" s="820">
        <f t="shared" si="224"/>
        <v>0</v>
      </c>
      <c r="DJ156" s="820">
        <f t="shared" si="224"/>
        <v>0</v>
      </c>
      <c r="DK156" s="820">
        <f t="shared" si="224"/>
        <v>0</v>
      </c>
      <c r="DL156" s="820">
        <f t="shared" si="224"/>
        <v>0</v>
      </c>
      <c r="DM156" s="820">
        <f t="shared" si="224"/>
        <v>0</v>
      </c>
      <c r="DN156" s="820">
        <f t="shared" si="224"/>
        <v>0</v>
      </c>
      <c r="DO156" s="820">
        <f t="shared" si="224"/>
        <v>0</v>
      </c>
      <c r="DP156" s="820">
        <f t="shared" si="224"/>
        <v>0</v>
      </c>
      <c r="DQ156" s="820">
        <f t="shared" si="224"/>
        <v>0</v>
      </c>
      <c r="DR156" s="820">
        <f t="shared" si="224"/>
        <v>0</v>
      </c>
      <c r="DS156" s="820">
        <f t="shared" si="224"/>
        <v>0</v>
      </c>
      <c r="DT156" s="820">
        <f t="shared" si="224"/>
        <v>0</v>
      </c>
      <c r="DU156" s="820">
        <f t="shared" si="224"/>
        <v>0</v>
      </c>
      <c r="DV156" s="820">
        <f t="shared" si="224"/>
        <v>0</v>
      </c>
      <c r="DW156" s="820">
        <f t="shared" si="224"/>
        <v>0</v>
      </c>
      <c r="DX156" s="820">
        <f t="shared" si="224"/>
        <v>0</v>
      </c>
      <c r="DY156" s="820">
        <f t="shared" si="224"/>
        <v>0</v>
      </c>
      <c r="DZ156" s="820">
        <f t="shared" si="224"/>
        <v>0</v>
      </c>
      <c r="EA156" s="820">
        <f t="shared" si="224"/>
        <v>0</v>
      </c>
      <c r="EB156" s="820">
        <f t="shared" si="224"/>
        <v>0</v>
      </c>
      <c r="EC156" s="820">
        <f t="shared" si="224"/>
        <v>0</v>
      </c>
      <c r="ED156" s="820">
        <f t="shared" si="224"/>
        <v>0</v>
      </c>
      <c r="EE156" s="820">
        <f t="shared" ref="EE156:GP156" si="225">EE155/_WF_Tier2_LP*_WF_Tier2_GP</f>
        <v>0</v>
      </c>
      <c r="EF156" s="820">
        <f t="shared" si="225"/>
        <v>0</v>
      </c>
      <c r="EG156" s="820">
        <f t="shared" si="225"/>
        <v>0</v>
      </c>
      <c r="EH156" s="820">
        <f t="shared" si="225"/>
        <v>0</v>
      </c>
      <c r="EI156" s="820">
        <f t="shared" si="225"/>
        <v>0</v>
      </c>
      <c r="EJ156" s="820">
        <f t="shared" si="225"/>
        <v>0</v>
      </c>
      <c r="EK156" s="820">
        <f t="shared" si="225"/>
        <v>0</v>
      </c>
      <c r="EL156" s="820">
        <f t="shared" si="225"/>
        <v>0</v>
      </c>
      <c r="EM156" s="820">
        <f t="shared" si="225"/>
        <v>0</v>
      </c>
      <c r="EN156" s="820">
        <f t="shared" si="225"/>
        <v>0</v>
      </c>
      <c r="EO156" s="820">
        <f t="shared" si="225"/>
        <v>0</v>
      </c>
      <c r="EP156" s="820">
        <f t="shared" si="225"/>
        <v>0</v>
      </c>
      <c r="EQ156" s="820">
        <f t="shared" si="225"/>
        <v>0</v>
      </c>
      <c r="ER156" s="820">
        <f t="shared" si="225"/>
        <v>0</v>
      </c>
      <c r="ES156" s="820">
        <f t="shared" si="225"/>
        <v>0</v>
      </c>
      <c r="ET156" s="820">
        <f t="shared" si="225"/>
        <v>0</v>
      </c>
      <c r="EU156" s="820">
        <f t="shared" si="225"/>
        <v>0</v>
      </c>
      <c r="EV156" s="820">
        <f t="shared" si="225"/>
        <v>0</v>
      </c>
      <c r="EW156" s="820">
        <f t="shared" si="225"/>
        <v>0</v>
      </c>
      <c r="EX156" s="820">
        <f t="shared" si="225"/>
        <v>0</v>
      </c>
      <c r="EY156" s="820">
        <f t="shared" si="225"/>
        <v>0</v>
      </c>
      <c r="EZ156" s="820">
        <f t="shared" si="225"/>
        <v>0</v>
      </c>
      <c r="FA156" s="820">
        <f t="shared" si="225"/>
        <v>0</v>
      </c>
      <c r="FB156" s="820">
        <f t="shared" si="225"/>
        <v>0</v>
      </c>
      <c r="FC156" s="820">
        <f t="shared" si="225"/>
        <v>0</v>
      </c>
      <c r="FD156" s="820">
        <f t="shared" si="225"/>
        <v>0</v>
      </c>
      <c r="FE156" s="820">
        <f t="shared" si="225"/>
        <v>0</v>
      </c>
      <c r="FF156" s="820">
        <f t="shared" si="225"/>
        <v>0</v>
      </c>
      <c r="FG156" s="820">
        <f t="shared" si="225"/>
        <v>0</v>
      </c>
      <c r="FH156" s="820">
        <f t="shared" si="225"/>
        <v>0</v>
      </c>
      <c r="FI156" s="820">
        <f t="shared" si="225"/>
        <v>0</v>
      </c>
      <c r="FJ156" s="820">
        <f t="shared" si="225"/>
        <v>0</v>
      </c>
      <c r="FK156" s="820">
        <f t="shared" si="225"/>
        <v>0</v>
      </c>
      <c r="FL156" s="820">
        <f t="shared" si="225"/>
        <v>0</v>
      </c>
      <c r="FM156" s="820">
        <f t="shared" si="225"/>
        <v>0</v>
      </c>
      <c r="FN156" s="820">
        <f t="shared" si="225"/>
        <v>0</v>
      </c>
      <c r="FO156" s="820">
        <f t="shared" si="225"/>
        <v>0</v>
      </c>
      <c r="FP156" s="820">
        <f t="shared" si="225"/>
        <v>0</v>
      </c>
      <c r="FQ156" s="820">
        <f t="shared" si="225"/>
        <v>0</v>
      </c>
      <c r="FR156" s="820">
        <f t="shared" si="225"/>
        <v>0</v>
      </c>
      <c r="FS156" s="820">
        <f t="shared" si="225"/>
        <v>0</v>
      </c>
      <c r="FT156" s="820">
        <f t="shared" si="225"/>
        <v>0</v>
      </c>
      <c r="FU156" s="820">
        <f t="shared" si="225"/>
        <v>0</v>
      </c>
      <c r="FV156" s="820">
        <f t="shared" si="225"/>
        <v>0</v>
      </c>
      <c r="FW156" s="820">
        <f t="shared" si="225"/>
        <v>0</v>
      </c>
      <c r="FX156" s="820">
        <f t="shared" si="225"/>
        <v>0</v>
      </c>
      <c r="FY156" s="820">
        <f t="shared" si="225"/>
        <v>0</v>
      </c>
      <c r="FZ156" s="820">
        <f t="shared" si="225"/>
        <v>0</v>
      </c>
      <c r="GA156" s="820">
        <f t="shared" si="225"/>
        <v>0</v>
      </c>
      <c r="GB156" s="820">
        <f t="shared" si="225"/>
        <v>0</v>
      </c>
      <c r="GC156" s="820">
        <f t="shared" si="225"/>
        <v>0</v>
      </c>
      <c r="GD156" s="820">
        <f t="shared" si="225"/>
        <v>0</v>
      </c>
      <c r="GE156" s="820">
        <f t="shared" si="225"/>
        <v>0</v>
      </c>
      <c r="GF156" s="820">
        <f t="shared" si="225"/>
        <v>0</v>
      </c>
      <c r="GG156" s="820">
        <f t="shared" si="225"/>
        <v>0</v>
      </c>
      <c r="GH156" s="820">
        <f t="shared" si="225"/>
        <v>0</v>
      </c>
      <c r="GI156" s="820">
        <f t="shared" si="225"/>
        <v>0</v>
      </c>
      <c r="GJ156" s="820">
        <f t="shared" si="225"/>
        <v>0</v>
      </c>
      <c r="GK156" s="820">
        <f t="shared" si="225"/>
        <v>0</v>
      </c>
      <c r="GL156" s="820">
        <f t="shared" si="225"/>
        <v>0</v>
      </c>
      <c r="GM156" s="820">
        <f t="shared" si="225"/>
        <v>0</v>
      </c>
      <c r="GN156" s="820">
        <f t="shared" si="225"/>
        <v>0</v>
      </c>
      <c r="GO156" s="820">
        <f t="shared" si="225"/>
        <v>0</v>
      </c>
      <c r="GP156" s="820">
        <f t="shared" si="225"/>
        <v>0</v>
      </c>
      <c r="GQ156" s="820">
        <f t="shared" ref="GQ156:IL156" si="226">GQ155/_WF_Tier2_LP*_WF_Tier2_GP</f>
        <v>0</v>
      </c>
      <c r="GR156" s="820">
        <f t="shared" si="226"/>
        <v>0</v>
      </c>
      <c r="GS156" s="820">
        <f t="shared" si="226"/>
        <v>0</v>
      </c>
      <c r="GT156" s="820">
        <f t="shared" si="226"/>
        <v>0</v>
      </c>
      <c r="GU156" s="820">
        <f t="shared" si="226"/>
        <v>0</v>
      </c>
      <c r="GV156" s="820">
        <f t="shared" si="226"/>
        <v>0</v>
      </c>
      <c r="GW156" s="820">
        <f t="shared" si="226"/>
        <v>0</v>
      </c>
      <c r="GX156" s="820">
        <f t="shared" si="226"/>
        <v>0</v>
      </c>
      <c r="GY156" s="820">
        <f t="shared" si="226"/>
        <v>0</v>
      </c>
      <c r="GZ156" s="820">
        <f t="shared" si="226"/>
        <v>0</v>
      </c>
      <c r="HA156" s="820">
        <f t="shared" si="226"/>
        <v>0</v>
      </c>
      <c r="HB156" s="820">
        <f t="shared" si="226"/>
        <v>0</v>
      </c>
      <c r="HC156" s="820">
        <f t="shared" si="226"/>
        <v>0</v>
      </c>
      <c r="HD156" s="820">
        <f t="shared" si="226"/>
        <v>0</v>
      </c>
      <c r="HE156" s="820">
        <f t="shared" si="226"/>
        <v>0</v>
      </c>
      <c r="HF156" s="820">
        <f t="shared" si="226"/>
        <v>0</v>
      </c>
      <c r="HG156" s="820">
        <f t="shared" si="226"/>
        <v>0</v>
      </c>
      <c r="HH156" s="820">
        <f t="shared" si="226"/>
        <v>0</v>
      </c>
      <c r="HI156" s="820">
        <f t="shared" si="226"/>
        <v>0</v>
      </c>
      <c r="HJ156" s="820">
        <f t="shared" si="226"/>
        <v>0</v>
      </c>
      <c r="HK156" s="820">
        <f t="shared" si="226"/>
        <v>0</v>
      </c>
      <c r="HL156" s="820">
        <f t="shared" si="226"/>
        <v>0</v>
      </c>
      <c r="HM156" s="820">
        <f t="shared" si="226"/>
        <v>0</v>
      </c>
      <c r="HN156" s="820">
        <f t="shared" si="226"/>
        <v>0</v>
      </c>
      <c r="HO156" s="820">
        <f t="shared" si="226"/>
        <v>0</v>
      </c>
      <c r="HP156" s="820">
        <f t="shared" si="226"/>
        <v>0</v>
      </c>
      <c r="HQ156" s="820">
        <f t="shared" si="226"/>
        <v>0</v>
      </c>
      <c r="HR156" s="820">
        <f t="shared" si="226"/>
        <v>0</v>
      </c>
      <c r="HS156" s="820">
        <f t="shared" si="226"/>
        <v>0</v>
      </c>
      <c r="HT156" s="820">
        <f t="shared" si="226"/>
        <v>0</v>
      </c>
      <c r="HU156" s="820">
        <f t="shared" si="226"/>
        <v>0</v>
      </c>
      <c r="HV156" s="820">
        <f t="shared" si="226"/>
        <v>0</v>
      </c>
      <c r="HW156" s="820">
        <f t="shared" si="226"/>
        <v>0</v>
      </c>
      <c r="HX156" s="820">
        <f t="shared" si="226"/>
        <v>0</v>
      </c>
      <c r="HY156" s="820">
        <f t="shared" si="226"/>
        <v>0</v>
      </c>
      <c r="HZ156" s="820">
        <f t="shared" si="226"/>
        <v>0</v>
      </c>
      <c r="IA156" s="820">
        <f t="shared" si="226"/>
        <v>0</v>
      </c>
      <c r="IB156" s="820">
        <f t="shared" si="226"/>
        <v>0</v>
      </c>
      <c r="IC156" s="820">
        <f t="shared" si="226"/>
        <v>0</v>
      </c>
      <c r="ID156" s="820">
        <f t="shared" si="226"/>
        <v>0</v>
      </c>
      <c r="IE156" s="820">
        <f t="shared" si="226"/>
        <v>0</v>
      </c>
      <c r="IF156" s="820">
        <f t="shared" si="226"/>
        <v>0</v>
      </c>
      <c r="IG156" s="820">
        <f t="shared" si="226"/>
        <v>0</v>
      </c>
      <c r="IH156" s="820">
        <f t="shared" si="226"/>
        <v>0</v>
      </c>
      <c r="II156" s="820">
        <f t="shared" si="226"/>
        <v>0</v>
      </c>
      <c r="IJ156" s="820">
        <f t="shared" si="226"/>
        <v>0</v>
      </c>
      <c r="IK156" s="820">
        <f t="shared" si="226"/>
        <v>0</v>
      </c>
      <c r="IL156" s="820">
        <f t="shared" si="226"/>
        <v>0</v>
      </c>
    </row>
    <row r="157" spans="1:247" s="817" customFormat="1">
      <c r="D157" s="818"/>
    </row>
    <row r="158" spans="1:247" s="1099" customFormat="1">
      <c r="B158" s="1100" t="s">
        <v>729</v>
      </c>
      <c r="C158" s="1100"/>
      <c r="D158" s="1101">
        <f ca="1">+IFERROR(E158/SUM($E$158:$E$159),"")</f>
        <v>0.39999999999999991</v>
      </c>
      <c r="E158" s="1100">
        <f ca="1">SUM(G158:IL158)</f>
        <v>3007572.283584144</v>
      </c>
      <c r="F158" s="1102">
        <f t="shared" ref="F158:BQ158" si="227">+F$156*(_WF_Tier1_GP/_WF_Tier2_GP)</f>
        <v>0</v>
      </c>
      <c r="G158" s="1102">
        <f t="shared" ca="1" si="227"/>
        <v>0</v>
      </c>
      <c r="H158" s="1102">
        <f t="shared" ca="1" si="227"/>
        <v>0</v>
      </c>
      <c r="I158" s="1102">
        <f t="shared" ca="1" si="227"/>
        <v>0</v>
      </c>
      <c r="J158" s="1102">
        <f t="shared" ca="1" si="227"/>
        <v>0</v>
      </c>
      <c r="K158" s="1102">
        <f t="shared" ca="1" si="227"/>
        <v>0</v>
      </c>
      <c r="L158" s="1102">
        <f t="shared" ca="1" si="227"/>
        <v>0</v>
      </c>
      <c r="M158" s="1102">
        <f t="shared" ca="1" si="227"/>
        <v>0</v>
      </c>
      <c r="N158" s="1102">
        <f t="shared" ca="1" si="227"/>
        <v>0</v>
      </c>
      <c r="O158" s="1102">
        <f t="shared" ca="1" si="227"/>
        <v>0</v>
      </c>
      <c r="P158" s="1102">
        <f t="shared" ca="1" si="227"/>
        <v>0</v>
      </c>
      <c r="Q158" s="1102">
        <f t="shared" ca="1" si="227"/>
        <v>0</v>
      </c>
      <c r="R158" s="1102">
        <f t="shared" ca="1" si="227"/>
        <v>0</v>
      </c>
      <c r="S158" s="1102">
        <f t="shared" ca="1" si="227"/>
        <v>0</v>
      </c>
      <c r="T158" s="1102">
        <f t="shared" ca="1" si="227"/>
        <v>0</v>
      </c>
      <c r="U158" s="1102">
        <f t="shared" ca="1" si="227"/>
        <v>0</v>
      </c>
      <c r="V158" s="1102">
        <f t="shared" ca="1" si="227"/>
        <v>0</v>
      </c>
      <c r="W158" s="1102">
        <f t="shared" ca="1" si="227"/>
        <v>0</v>
      </c>
      <c r="X158" s="1102">
        <f t="shared" ca="1" si="227"/>
        <v>0</v>
      </c>
      <c r="Y158" s="1102">
        <f t="shared" ca="1" si="227"/>
        <v>0</v>
      </c>
      <c r="Z158" s="1102">
        <f t="shared" ca="1" si="227"/>
        <v>0</v>
      </c>
      <c r="AA158" s="1102">
        <f t="shared" ca="1" si="227"/>
        <v>0</v>
      </c>
      <c r="AB158" s="1102">
        <f t="shared" ca="1" si="227"/>
        <v>0</v>
      </c>
      <c r="AC158" s="1102">
        <f t="shared" ca="1" si="227"/>
        <v>0</v>
      </c>
      <c r="AD158" s="1102">
        <f t="shared" ca="1" si="227"/>
        <v>0</v>
      </c>
      <c r="AE158" s="1102">
        <f t="shared" ca="1" si="227"/>
        <v>0</v>
      </c>
      <c r="AF158" s="1102">
        <f t="shared" ca="1" si="227"/>
        <v>0</v>
      </c>
      <c r="AG158" s="1102">
        <f t="shared" ca="1" si="227"/>
        <v>0</v>
      </c>
      <c r="AH158" s="1102">
        <f t="shared" ca="1" si="227"/>
        <v>0</v>
      </c>
      <c r="AI158" s="1102">
        <f t="shared" ca="1" si="227"/>
        <v>0</v>
      </c>
      <c r="AJ158" s="1102">
        <f t="shared" ca="1" si="227"/>
        <v>0</v>
      </c>
      <c r="AK158" s="1102">
        <f t="shared" ca="1" si="227"/>
        <v>0</v>
      </c>
      <c r="AL158" s="1102">
        <f t="shared" ca="1" si="227"/>
        <v>0</v>
      </c>
      <c r="AM158" s="1102">
        <f t="shared" ca="1" si="227"/>
        <v>0</v>
      </c>
      <c r="AN158" s="1102">
        <f t="shared" ca="1" si="227"/>
        <v>0</v>
      </c>
      <c r="AO158" s="1102">
        <f t="shared" ca="1" si="227"/>
        <v>0</v>
      </c>
      <c r="AP158" s="1102">
        <f t="shared" ca="1" si="227"/>
        <v>0</v>
      </c>
      <c r="AQ158" s="1102">
        <f t="shared" ca="1" si="227"/>
        <v>0</v>
      </c>
      <c r="AR158" s="1102">
        <f t="shared" ca="1" si="227"/>
        <v>0</v>
      </c>
      <c r="AS158" s="1102">
        <f t="shared" ca="1" si="227"/>
        <v>0</v>
      </c>
      <c r="AT158" s="1102">
        <f t="shared" ca="1" si="227"/>
        <v>0</v>
      </c>
      <c r="AU158" s="1102">
        <f t="shared" ca="1" si="227"/>
        <v>0</v>
      </c>
      <c r="AV158" s="1102">
        <f t="shared" ca="1" si="227"/>
        <v>0</v>
      </c>
      <c r="AW158" s="1102">
        <f t="shared" ca="1" si="227"/>
        <v>0</v>
      </c>
      <c r="AX158" s="1102">
        <f t="shared" ca="1" si="227"/>
        <v>0</v>
      </c>
      <c r="AY158" s="1102">
        <f t="shared" ca="1" si="227"/>
        <v>0</v>
      </c>
      <c r="AZ158" s="1102">
        <f t="shared" ca="1" si="227"/>
        <v>0</v>
      </c>
      <c r="BA158" s="1102">
        <f t="shared" ca="1" si="227"/>
        <v>0</v>
      </c>
      <c r="BB158" s="1102">
        <f t="shared" ca="1" si="227"/>
        <v>0</v>
      </c>
      <c r="BC158" s="1102">
        <f t="shared" ca="1" si="227"/>
        <v>0</v>
      </c>
      <c r="BD158" s="1102">
        <f t="shared" ca="1" si="227"/>
        <v>0</v>
      </c>
      <c r="BE158" s="1102">
        <f t="shared" ca="1" si="227"/>
        <v>0</v>
      </c>
      <c r="BF158" s="1102">
        <f t="shared" ca="1" si="227"/>
        <v>0</v>
      </c>
      <c r="BG158" s="1102">
        <f t="shared" ca="1" si="227"/>
        <v>0</v>
      </c>
      <c r="BH158" s="1102">
        <f t="shared" ca="1" si="227"/>
        <v>0</v>
      </c>
      <c r="BI158" s="1102">
        <f t="shared" ca="1" si="227"/>
        <v>0</v>
      </c>
      <c r="BJ158" s="1102">
        <f t="shared" ca="1" si="227"/>
        <v>0</v>
      </c>
      <c r="BK158" s="1102">
        <f t="shared" ca="1" si="227"/>
        <v>0</v>
      </c>
      <c r="BL158" s="1102">
        <f t="shared" ca="1" si="227"/>
        <v>0</v>
      </c>
      <c r="BM158" s="1102">
        <f t="shared" ca="1" si="227"/>
        <v>0</v>
      </c>
      <c r="BN158" s="1102">
        <f t="shared" ca="1" si="227"/>
        <v>0</v>
      </c>
      <c r="BO158" s="1102">
        <f t="shared" ca="1" si="227"/>
        <v>0</v>
      </c>
      <c r="BP158" s="1102">
        <f t="shared" ca="1" si="227"/>
        <v>0</v>
      </c>
      <c r="BQ158" s="1102">
        <f t="shared" ca="1" si="227"/>
        <v>0</v>
      </c>
      <c r="BR158" s="1102">
        <f t="shared" ref="BR158:EC158" ca="1" si="228">+BR$156*(_WF_Tier1_GP/_WF_Tier2_GP)</f>
        <v>0</v>
      </c>
      <c r="BS158" s="1102">
        <f t="shared" ca="1" si="228"/>
        <v>0</v>
      </c>
      <c r="BT158" s="1102">
        <f t="shared" ca="1" si="228"/>
        <v>0</v>
      </c>
      <c r="BU158" s="1102">
        <f t="shared" ca="1" si="228"/>
        <v>0</v>
      </c>
      <c r="BV158" s="1102">
        <f t="shared" ca="1" si="228"/>
        <v>0</v>
      </c>
      <c r="BW158" s="1102">
        <f t="shared" ca="1" si="228"/>
        <v>0</v>
      </c>
      <c r="BX158" s="1102">
        <f t="shared" ca="1" si="228"/>
        <v>0</v>
      </c>
      <c r="BY158" s="1102">
        <f t="shared" ca="1" si="228"/>
        <v>0</v>
      </c>
      <c r="BZ158" s="1102">
        <f t="shared" ca="1" si="228"/>
        <v>0</v>
      </c>
      <c r="CA158" s="1102">
        <f t="shared" ca="1" si="228"/>
        <v>0</v>
      </c>
      <c r="CB158" s="1102">
        <f t="shared" ca="1" si="228"/>
        <v>0</v>
      </c>
      <c r="CC158" s="1102">
        <f t="shared" ca="1" si="228"/>
        <v>0</v>
      </c>
      <c r="CD158" s="1102">
        <f t="shared" ca="1" si="228"/>
        <v>0</v>
      </c>
      <c r="CE158" s="1102">
        <f t="shared" ca="1" si="228"/>
        <v>0</v>
      </c>
      <c r="CF158" s="1102">
        <f t="shared" ca="1" si="228"/>
        <v>0</v>
      </c>
      <c r="CG158" s="1102">
        <f t="shared" ca="1" si="228"/>
        <v>3007572.283584144</v>
      </c>
      <c r="CH158" s="1102">
        <f t="shared" si="228"/>
        <v>0</v>
      </c>
      <c r="CI158" s="1102">
        <f t="shared" si="228"/>
        <v>0</v>
      </c>
      <c r="CJ158" s="1102">
        <f t="shared" si="228"/>
        <v>0</v>
      </c>
      <c r="CK158" s="1102">
        <f t="shared" si="228"/>
        <v>0</v>
      </c>
      <c r="CL158" s="1102">
        <f t="shared" si="228"/>
        <v>0</v>
      </c>
      <c r="CM158" s="1102">
        <f t="shared" si="228"/>
        <v>0</v>
      </c>
      <c r="CN158" s="1102">
        <f t="shared" si="228"/>
        <v>0</v>
      </c>
      <c r="CO158" s="1102">
        <f t="shared" si="228"/>
        <v>0</v>
      </c>
      <c r="CP158" s="1102">
        <f t="shared" si="228"/>
        <v>0</v>
      </c>
      <c r="CQ158" s="1102">
        <f t="shared" si="228"/>
        <v>0</v>
      </c>
      <c r="CR158" s="1102">
        <f t="shared" si="228"/>
        <v>0</v>
      </c>
      <c r="CS158" s="1102">
        <f t="shared" si="228"/>
        <v>0</v>
      </c>
      <c r="CT158" s="1102">
        <f t="shared" si="228"/>
        <v>0</v>
      </c>
      <c r="CU158" s="1102">
        <f t="shared" si="228"/>
        <v>0</v>
      </c>
      <c r="CV158" s="1102">
        <f t="shared" si="228"/>
        <v>0</v>
      </c>
      <c r="CW158" s="1102">
        <f t="shared" si="228"/>
        <v>0</v>
      </c>
      <c r="CX158" s="1102">
        <f t="shared" si="228"/>
        <v>0</v>
      </c>
      <c r="CY158" s="1102">
        <f t="shared" si="228"/>
        <v>0</v>
      </c>
      <c r="CZ158" s="1102">
        <f t="shared" si="228"/>
        <v>0</v>
      </c>
      <c r="DA158" s="1102">
        <f t="shared" si="228"/>
        <v>0</v>
      </c>
      <c r="DB158" s="1102">
        <f t="shared" si="228"/>
        <v>0</v>
      </c>
      <c r="DC158" s="1102">
        <f t="shared" si="228"/>
        <v>0</v>
      </c>
      <c r="DD158" s="1102">
        <f t="shared" si="228"/>
        <v>0</v>
      </c>
      <c r="DE158" s="1102">
        <f t="shared" si="228"/>
        <v>0</v>
      </c>
      <c r="DF158" s="1102">
        <f t="shared" si="228"/>
        <v>0</v>
      </c>
      <c r="DG158" s="1102">
        <f t="shared" si="228"/>
        <v>0</v>
      </c>
      <c r="DH158" s="1102">
        <f t="shared" si="228"/>
        <v>0</v>
      </c>
      <c r="DI158" s="1102">
        <f t="shared" si="228"/>
        <v>0</v>
      </c>
      <c r="DJ158" s="1102">
        <f t="shared" si="228"/>
        <v>0</v>
      </c>
      <c r="DK158" s="1102">
        <f t="shared" si="228"/>
        <v>0</v>
      </c>
      <c r="DL158" s="1102">
        <f t="shared" si="228"/>
        <v>0</v>
      </c>
      <c r="DM158" s="1102">
        <f t="shared" si="228"/>
        <v>0</v>
      </c>
      <c r="DN158" s="1102">
        <f t="shared" si="228"/>
        <v>0</v>
      </c>
      <c r="DO158" s="1102">
        <f t="shared" si="228"/>
        <v>0</v>
      </c>
      <c r="DP158" s="1102">
        <f t="shared" si="228"/>
        <v>0</v>
      </c>
      <c r="DQ158" s="1102">
        <f t="shared" si="228"/>
        <v>0</v>
      </c>
      <c r="DR158" s="1102">
        <f t="shared" si="228"/>
        <v>0</v>
      </c>
      <c r="DS158" s="1102">
        <f t="shared" si="228"/>
        <v>0</v>
      </c>
      <c r="DT158" s="1102">
        <f t="shared" si="228"/>
        <v>0</v>
      </c>
      <c r="DU158" s="1102">
        <f t="shared" si="228"/>
        <v>0</v>
      </c>
      <c r="DV158" s="1102">
        <f t="shared" si="228"/>
        <v>0</v>
      </c>
      <c r="DW158" s="1102">
        <f t="shared" si="228"/>
        <v>0</v>
      </c>
      <c r="DX158" s="1102">
        <f t="shared" si="228"/>
        <v>0</v>
      </c>
      <c r="DY158" s="1102">
        <f t="shared" si="228"/>
        <v>0</v>
      </c>
      <c r="DZ158" s="1102">
        <f t="shared" si="228"/>
        <v>0</v>
      </c>
      <c r="EA158" s="1102">
        <f t="shared" si="228"/>
        <v>0</v>
      </c>
      <c r="EB158" s="1102">
        <f t="shared" si="228"/>
        <v>0</v>
      </c>
      <c r="EC158" s="1102">
        <f t="shared" si="228"/>
        <v>0</v>
      </c>
      <c r="ED158" s="1102">
        <f t="shared" ref="ED158:GO158" si="229">+ED$156*(_WF_Tier1_GP/_WF_Tier2_GP)</f>
        <v>0</v>
      </c>
      <c r="EE158" s="1102">
        <f t="shared" si="229"/>
        <v>0</v>
      </c>
      <c r="EF158" s="1102">
        <f t="shared" si="229"/>
        <v>0</v>
      </c>
      <c r="EG158" s="1102">
        <f t="shared" si="229"/>
        <v>0</v>
      </c>
      <c r="EH158" s="1102">
        <f t="shared" si="229"/>
        <v>0</v>
      </c>
      <c r="EI158" s="1102">
        <f t="shared" si="229"/>
        <v>0</v>
      </c>
      <c r="EJ158" s="1102">
        <f t="shared" si="229"/>
        <v>0</v>
      </c>
      <c r="EK158" s="1102">
        <f t="shared" si="229"/>
        <v>0</v>
      </c>
      <c r="EL158" s="1102">
        <f t="shared" si="229"/>
        <v>0</v>
      </c>
      <c r="EM158" s="1102">
        <f t="shared" si="229"/>
        <v>0</v>
      </c>
      <c r="EN158" s="1102">
        <f t="shared" si="229"/>
        <v>0</v>
      </c>
      <c r="EO158" s="1102">
        <f t="shared" si="229"/>
        <v>0</v>
      </c>
      <c r="EP158" s="1102">
        <f t="shared" si="229"/>
        <v>0</v>
      </c>
      <c r="EQ158" s="1102">
        <f t="shared" si="229"/>
        <v>0</v>
      </c>
      <c r="ER158" s="1102">
        <f t="shared" si="229"/>
        <v>0</v>
      </c>
      <c r="ES158" s="1102">
        <f t="shared" si="229"/>
        <v>0</v>
      </c>
      <c r="ET158" s="1102">
        <f t="shared" si="229"/>
        <v>0</v>
      </c>
      <c r="EU158" s="1102">
        <f t="shared" si="229"/>
        <v>0</v>
      </c>
      <c r="EV158" s="1102">
        <f t="shared" si="229"/>
        <v>0</v>
      </c>
      <c r="EW158" s="1102">
        <f t="shared" si="229"/>
        <v>0</v>
      </c>
      <c r="EX158" s="1102">
        <f t="shared" si="229"/>
        <v>0</v>
      </c>
      <c r="EY158" s="1102">
        <f t="shared" si="229"/>
        <v>0</v>
      </c>
      <c r="EZ158" s="1102">
        <f t="shared" si="229"/>
        <v>0</v>
      </c>
      <c r="FA158" s="1102">
        <f t="shared" si="229"/>
        <v>0</v>
      </c>
      <c r="FB158" s="1102">
        <f t="shared" si="229"/>
        <v>0</v>
      </c>
      <c r="FC158" s="1102">
        <f t="shared" si="229"/>
        <v>0</v>
      </c>
      <c r="FD158" s="1102">
        <f t="shared" si="229"/>
        <v>0</v>
      </c>
      <c r="FE158" s="1102">
        <f t="shared" si="229"/>
        <v>0</v>
      </c>
      <c r="FF158" s="1102">
        <f t="shared" si="229"/>
        <v>0</v>
      </c>
      <c r="FG158" s="1102">
        <f t="shared" si="229"/>
        <v>0</v>
      </c>
      <c r="FH158" s="1102">
        <f t="shared" si="229"/>
        <v>0</v>
      </c>
      <c r="FI158" s="1102">
        <f t="shared" si="229"/>
        <v>0</v>
      </c>
      <c r="FJ158" s="1102">
        <f t="shared" si="229"/>
        <v>0</v>
      </c>
      <c r="FK158" s="1102">
        <f t="shared" si="229"/>
        <v>0</v>
      </c>
      <c r="FL158" s="1102">
        <f t="shared" si="229"/>
        <v>0</v>
      </c>
      <c r="FM158" s="1102">
        <f t="shared" si="229"/>
        <v>0</v>
      </c>
      <c r="FN158" s="1102">
        <f t="shared" si="229"/>
        <v>0</v>
      </c>
      <c r="FO158" s="1102">
        <f t="shared" si="229"/>
        <v>0</v>
      </c>
      <c r="FP158" s="1102">
        <f t="shared" si="229"/>
        <v>0</v>
      </c>
      <c r="FQ158" s="1102">
        <f t="shared" si="229"/>
        <v>0</v>
      </c>
      <c r="FR158" s="1102">
        <f t="shared" si="229"/>
        <v>0</v>
      </c>
      <c r="FS158" s="1102">
        <f t="shared" si="229"/>
        <v>0</v>
      </c>
      <c r="FT158" s="1102">
        <f t="shared" si="229"/>
        <v>0</v>
      </c>
      <c r="FU158" s="1102">
        <f t="shared" si="229"/>
        <v>0</v>
      </c>
      <c r="FV158" s="1102">
        <f t="shared" si="229"/>
        <v>0</v>
      </c>
      <c r="FW158" s="1102">
        <f t="shared" si="229"/>
        <v>0</v>
      </c>
      <c r="FX158" s="1102">
        <f t="shared" si="229"/>
        <v>0</v>
      </c>
      <c r="FY158" s="1102">
        <f t="shared" si="229"/>
        <v>0</v>
      </c>
      <c r="FZ158" s="1102">
        <f t="shared" si="229"/>
        <v>0</v>
      </c>
      <c r="GA158" s="1102">
        <f t="shared" si="229"/>
        <v>0</v>
      </c>
      <c r="GB158" s="1102">
        <f t="shared" si="229"/>
        <v>0</v>
      </c>
      <c r="GC158" s="1102">
        <f t="shared" si="229"/>
        <v>0</v>
      </c>
      <c r="GD158" s="1102">
        <f t="shared" si="229"/>
        <v>0</v>
      </c>
      <c r="GE158" s="1102">
        <f t="shared" si="229"/>
        <v>0</v>
      </c>
      <c r="GF158" s="1102">
        <f t="shared" si="229"/>
        <v>0</v>
      </c>
      <c r="GG158" s="1102">
        <f t="shared" si="229"/>
        <v>0</v>
      </c>
      <c r="GH158" s="1102">
        <f t="shared" si="229"/>
        <v>0</v>
      </c>
      <c r="GI158" s="1102">
        <f t="shared" si="229"/>
        <v>0</v>
      </c>
      <c r="GJ158" s="1102">
        <f t="shared" si="229"/>
        <v>0</v>
      </c>
      <c r="GK158" s="1102">
        <f t="shared" si="229"/>
        <v>0</v>
      </c>
      <c r="GL158" s="1102">
        <f t="shared" si="229"/>
        <v>0</v>
      </c>
      <c r="GM158" s="1102">
        <f t="shared" si="229"/>
        <v>0</v>
      </c>
      <c r="GN158" s="1102">
        <f t="shared" si="229"/>
        <v>0</v>
      </c>
      <c r="GO158" s="1102">
        <f t="shared" si="229"/>
        <v>0</v>
      </c>
      <c r="GP158" s="1102">
        <f t="shared" ref="GP158:IL158" si="230">+GP$156*(_WF_Tier1_GP/_WF_Tier2_GP)</f>
        <v>0</v>
      </c>
      <c r="GQ158" s="1102">
        <f t="shared" si="230"/>
        <v>0</v>
      </c>
      <c r="GR158" s="1102">
        <f t="shared" si="230"/>
        <v>0</v>
      </c>
      <c r="GS158" s="1102">
        <f t="shared" si="230"/>
        <v>0</v>
      </c>
      <c r="GT158" s="1102">
        <f t="shared" si="230"/>
        <v>0</v>
      </c>
      <c r="GU158" s="1102">
        <f t="shared" si="230"/>
        <v>0</v>
      </c>
      <c r="GV158" s="1102">
        <f t="shared" si="230"/>
        <v>0</v>
      </c>
      <c r="GW158" s="1102">
        <f t="shared" si="230"/>
        <v>0</v>
      </c>
      <c r="GX158" s="1102">
        <f t="shared" si="230"/>
        <v>0</v>
      </c>
      <c r="GY158" s="1102">
        <f t="shared" si="230"/>
        <v>0</v>
      </c>
      <c r="GZ158" s="1102">
        <f t="shared" si="230"/>
        <v>0</v>
      </c>
      <c r="HA158" s="1102">
        <f t="shared" si="230"/>
        <v>0</v>
      </c>
      <c r="HB158" s="1102">
        <f t="shared" si="230"/>
        <v>0</v>
      </c>
      <c r="HC158" s="1102">
        <f t="shared" si="230"/>
        <v>0</v>
      </c>
      <c r="HD158" s="1102">
        <f t="shared" si="230"/>
        <v>0</v>
      </c>
      <c r="HE158" s="1102">
        <f t="shared" si="230"/>
        <v>0</v>
      </c>
      <c r="HF158" s="1102">
        <f t="shared" si="230"/>
        <v>0</v>
      </c>
      <c r="HG158" s="1102">
        <f t="shared" si="230"/>
        <v>0</v>
      </c>
      <c r="HH158" s="1102">
        <f t="shared" si="230"/>
        <v>0</v>
      </c>
      <c r="HI158" s="1102">
        <f t="shared" si="230"/>
        <v>0</v>
      </c>
      <c r="HJ158" s="1102">
        <f t="shared" si="230"/>
        <v>0</v>
      </c>
      <c r="HK158" s="1102">
        <f t="shared" si="230"/>
        <v>0</v>
      </c>
      <c r="HL158" s="1102">
        <f t="shared" si="230"/>
        <v>0</v>
      </c>
      <c r="HM158" s="1102">
        <f t="shared" si="230"/>
        <v>0</v>
      </c>
      <c r="HN158" s="1102">
        <f t="shared" si="230"/>
        <v>0</v>
      </c>
      <c r="HO158" s="1102">
        <f t="shared" si="230"/>
        <v>0</v>
      </c>
      <c r="HP158" s="1102">
        <f t="shared" si="230"/>
        <v>0</v>
      </c>
      <c r="HQ158" s="1102">
        <f t="shared" si="230"/>
        <v>0</v>
      </c>
      <c r="HR158" s="1102">
        <f t="shared" si="230"/>
        <v>0</v>
      </c>
      <c r="HS158" s="1102">
        <f t="shared" si="230"/>
        <v>0</v>
      </c>
      <c r="HT158" s="1102">
        <f t="shared" si="230"/>
        <v>0</v>
      </c>
      <c r="HU158" s="1102">
        <f t="shared" si="230"/>
        <v>0</v>
      </c>
      <c r="HV158" s="1102">
        <f t="shared" si="230"/>
        <v>0</v>
      </c>
      <c r="HW158" s="1102">
        <f t="shared" si="230"/>
        <v>0</v>
      </c>
      <c r="HX158" s="1102">
        <f t="shared" si="230"/>
        <v>0</v>
      </c>
      <c r="HY158" s="1102">
        <f t="shared" si="230"/>
        <v>0</v>
      </c>
      <c r="HZ158" s="1102">
        <f t="shared" si="230"/>
        <v>0</v>
      </c>
      <c r="IA158" s="1102">
        <f t="shared" si="230"/>
        <v>0</v>
      </c>
      <c r="IB158" s="1102">
        <f t="shared" si="230"/>
        <v>0</v>
      </c>
      <c r="IC158" s="1102">
        <f t="shared" si="230"/>
        <v>0</v>
      </c>
      <c r="ID158" s="1102">
        <f t="shared" si="230"/>
        <v>0</v>
      </c>
      <c r="IE158" s="1102">
        <f t="shared" si="230"/>
        <v>0</v>
      </c>
      <c r="IF158" s="1102">
        <f t="shared" si="230"/>
        <v>0</v>
      </c>
      <c r="IG158" s="1102">
        <f t="shared" si="230"/>
        <v>0</v>
      </c>
      <c r="IH158" s="1102">
        <f t="shared" si="230"/>
        <v>0</v>
      </c>
      <c r="II158" s="1102">
        <f t="shared" si="230"/>
        <v>0</v>
      </c>
      <c r="IJ158" s="1102">
        <f t="shared" si="230"/>
        <v>0</v>
      </c>
      <c r="IK158" s="1102">
        <f t="shared" si="230"/>
        <v>0</v>
      </c>
      <c r="IL158" s="1102">
        <f t="shared" si="230"/>
        <v>0</v>
      </c>
    </row>
    <row r="159" spans="1:247" s="1099" customFormat="1">
      <c r="B159" s="1100" t="s">
        <v>730</v>
      </c>
      <c r="C159" s="1100"/>
      <c r="D159" s="1101">
        <f ca="1">+IFERROR(E159/SUM($E$158:$E$159),"")</f>
        <v>0.60000000000000009</v>
      </c>
      <c r="E159" s="1100">
        <f ca="1">SUM(G159:IL159)</f>
        <v>4511358.4253762178</v>
      </c>
      <c r="F159" s="1102">
        <f t="shared" ref="F159:BQ159" si="231">+F$156*((_WF_Tier2_GP-_WF_Tier1_GP)/_WF_Tier2_GP)</f>
        <v>0</v>
      </c>
      <c r="G159" s="1102">
        <f t="shared" ca="1" si="231"/>
        <v>0</v>
      </c>
      <c r="H159" s="1102">
        <f t="shared" ca="1" si="231"/>
        <v>0</v>
      </c>
      <c r="I159" s="1102">
        <f t="shared" ca="1" si="231"/>
        <v>0</v>
      </c>
      <c r="J159" s="1102">
        <f t="shared" ca="1" si="231"/>
        <v>0</v>
      </c>
      <c r="K159" s="1102">
        <f t="shared" ca="1" si="231"/>
        <v>0</v>
      </c>
      <c r="L159" s="1102">
        <f t="shared" ca="1" si="231"/>
        <v>0</v>
      </c>
      <c r="M159" s="1102">
        <f t="shared" ca="1" si="231"/>
        <v>0</v>
      </c>
      <c r="N159" s="1102">
        <f t="shared" ca="1" si="231"/>
        <v>0</v>
      </c>
      <c r="O159" s="1102">
        <f t="shared" ca="1" si="231"/>
        <v>0</v>
      </c>
      <c r="P159" s="1102">
        <f t="shared" ca="1" si="231"/>
        <v>0</v>
      </c>
      <c r="Q159" s="1102">
        <f t="shared" ca="1" si="231"/>
        <v>0</v>
      </c>
      <c r="R159" s="1102">
        <f t="shared" ca="1" si="231"/>
        <v>0</v>
      </c>
      <c r="S159" s="1102">
        <f t="shared" ca="1" si="231"/>
        <v>0</v>
      </c>
      <c r="T159" s="1102">
        <f t="shared" ca="1" si="231"/>
        <v>0</v>
      </c>
      <c r="U159" s="1102">
        <f t="shared" ca="1" si="231"/>
        <v>0</v>
      </c>
      <c r="V159" s="1102">
        <f t="shared" ca="1" si="231"/>
        <v>0</v>
      </c>
      <c r="W159" s="1102">
        <f t="shared" ca="1" si="231"/>
        <v>0</v>
      </c>
      <c r="X159" s="1102">
        <f t="shared" ca="1" si="231"/>
        <v>0</v>
      </c>
      <c r="Y159" s="1102">
        <f t="shared" ca="1" si="231"/>
        <v>0</v>
      </c>
      <c r="Z159" s="1102">
        <f t="shared" ca="1" si="231"/>
        <v>0</v>
      </c>
      <c r="AA159" s="1102">
        <f t="shared" ca="1" si="231"/>
        <v>0</v>
      </c>
      <c r="AB159" s="1102">
        <f t="shared" ca="1" si="231"/>
        <v>0</v>
      </c>
      <c r="AC159" s="1102">
        <f t="shared" ca="1" si="231"/>
        <v>0</v>
      </c>
      <c r="AD159" s="1102">
        <f t="shared" ca="1" si="231"/>
        <v>0</v>
      </c>
      <c r="AE159" s="1102">
        <f t="shared" ca="1" si="231"/>
        <v>0</v>
      </c>
      <c r="AF159" s="1102">
        <f t="shared" ca="1" si="231"/>
        <v>0</v>
      </c>
      <c r="AG159" s="1102">
        <f t="shared" ca="1" si="231"/>
        <v>0</v>
      </c>
      <c r="AH159" s="1102">
        <f t="shared" ca="1" si="231"/>
        <v>0</v>
      </c>
      <c r="AI159" s="1102">
        <f t="shared" ca="1" si="231"/>
        <v>0</v>
      </c>
      <c r="AJ159" s="1102">
        <f t="shared" ca="1" si="231"/>
        <v>0</v>
      </c>
      <c r="AK159" s="1102">
        <f t="shared" ca="1" si="231"/>
        <v>0</v>
      </c>
      <c r="AL159" s="1102">
        <f t="shared" ca="1" si="231"/>
        <v>0</v>
      </c>
      <c r="AM159" s="1102">
        <f t="shared" ca="1" si="231"/>
        <v>0</v>
      </c>
      <c r="AN159" s="1102">
        <f t="shared" ca="1" si="231"/>
        <v>0</v>
      </c>
      <c r="AO159" s="1102">
        <f t="shared" ca="1" si="231"/>
        <v>0</v>
      </c>
      <c r="AP159" s="1102">
        <f t="shared" ca="1" si="231"/>
        <v>0</v>
      </c>
      <c r="AQ159" s="1102">
        <f t="shared" ca="1" si="231"/>
        <v>0</v>
      </c>
      <c r="AR159" s="1102">
        <f t="shared" ca="1" si="231"/>
        <v>0</v>
      </c>
      <c r="AS159" s="1102">
        <f t="shared" ca="1" si="231"/>
        <v>0</v>
      </c>
      <c r="AT159" s="1102">
        <f t="shared" ca="1" si="231"/>
        <v>0</v>
      </c>
      <c r="AU159" s="1102">
        <f t="shared" ca="1" si="231"/>
        <v>0</v>
      </c>
      <c r="AV159" s="1102">
        <f t="shared" ca="1" si="231"/>
        <v>0</v>
      </c>
      <c r="AW159" s="1102">
        <f t="shared" ca="1" si="231"/>
        <v>0</v>
      </c>
      <c r="AX159" s="1102">
        <f t="shared" ca="1" si="231"/>
        <v>0</v>
      </c>
      <c r="AY159" s="1102">
        <f t="shared" ca="1" si="231"/>
        <v>0</v>
      </c>
      <c r="AZ159" s="1102">
        <f t="shared" ca="1" si="231"/>
        <v>0</v>
      </c>
      <c r="BA159" s="1102">
        <f t="shared" ca="1" si="231"/>
        <v>0</v>
      </c>
      <c r="BB159" s="1102">
        <f t="shared" ca="1" si="231"/>
        <v>0</v>
      </c>
      <c r="BC159" s="1102">
        <f t="shared" ca="1" si="231"/>
        <v>0</v>
      </c>
      <c r="BD159" s="1102">
        <f t="shared" ca="1" si="231"/>
        <v>0</v>
      </c>
      <c r="BE159" s="1102">
        <f t="shared" ca="1" si="231"/>
        <v>0</v>
      </c>
      <c r="BF159" s="1102">
        <f t="shared" ca="1" si="231"/>
        <v>0</v>
      </c>
      <c r="BG159" s="1102">
        <f t="shared" ca="1" si="231"/>
        <v>0</v>
      </c>
      <c r="BH159" s="1102">
        <f t="shared" ca="1" si="231"/>
        <v>0</v>
      </c>
      <c r="BI159" s="1102">
        <f t="shared" ca="1" si="231"/>
        <v>0</v>
      </c>
      <c r="BJ159" s="1102">
        <f t="shared" ca="1" si="231"/>
        <v>0</v>
      </c>
      <c r="BK159" s="1102">
        <f t="shared" ca="1" si="231"/>
        <v>0</v>
      </c>
      <c r="BL159" s="1102">
        <f t="shared" ca="1" si="231"/>
        <v>0</v>
      </c>
      <c r="BM159" s="1102">
        <f t="shared" ca="1" si="231"/>
        <v>0</v>
      </c>
      <c r="BN159" s="1102">
        <f t="shared" ca="1" si="231"/>
        <v>0</v>
      </c>
      <c r="BO159" s="1102">
        <f t="shared" ca="1" si="231"/>
        <v>0</v>
      </c>
      <c r="BP159" s="1102">
        <f t="shared" ca="1" si="231"/>
        <v>0</v>
      </c>
      <c r="BQ159" s="1102">
        <f t="shared" ca="1" si="231"/>
        <v>0</v>
      </c>
      <c r="BR159" s="1102">
        <f t="shared" ref="BR159:EC159" ca="1" si="232">+BR$156*((_WF_Tier2_GP-_WF_Tier1_GP)/_WF_Tier2_GP)</f>
        <v>0</v>
      </c>
      <c r="BS159" s="1102">
        <f t="shared" ca="1" si="232"/>
        <v>0</v>
      </c>
      <c r="BT159" s="1102">
        <f t="shared" ca="1" si="232"/>
        <v>0</v>
      </c>
      <c r="BU159" s="1102">
        <f t="shared" ca="1" si="232"/>
        <v>0</v>
      </c>
      <c r="BV159" s="1102">
        <f t="shared" ca="1" si="232"/>
        <v>0</v>
      </c>
      <c r="BW159" s="1102">
        <f t="shared" ca="1" si="232"/>
        <v>0</v>
      </c>
      <c r="BX159" s="1102">
        <f t="shared" ca="1" si="232"/>
        <v>0</v>
      </c>
      <c r="BY159" s="1102">
        <f t="shared" ca="1" si="232"/>
        <v>0</v>
      </c>
      <c r="BZ159" s="1102">
        <f t="shared" ca="1" si="232"/>
        <v>0</v>
      </c>
      <c r="CA159" s="1102">
        <f t="shared" ca="1" si="232"/>
        <v>0</v>
      </c>
      <c r="CB159" s="1102">
        <f t="shared" ca="1" si="232"/>
        <v>0</v>
      </c>
      <c r="CC159" s="1102">
        <f t="shared" ca="1" si="232"/>
        <v>0</v>
      </c>
      <c r="CD159" s="1102">
        <f t="shared" ca="1" si="232"/>
        <v>0</v>
      </c>
      <c r="CE159" s="1102">
        <f t="shared" ca="1" si="232"/>
        <v>0</v>
      </c>
      <c r="CF159" s="1102">
        <f t="shared" ca="1" si="232"/>
        <v>0</v>
      </c>
      <c r="CG159" s="1102">
        <f t="shared" ca="1" si="232"/>
        <v>4511358.4253762178</v>
      </c>
      <c r="CH159" s="1102">
        <f t="shared" si="232"/>
        <v>0</v>
      </c>
      <c r="CI159" s="1102">
        <f t="shared" si="232"/>
        <v>0</v>
      </c>
      <c r="CJ159" s="1102">
        <f t="shared" si="232"/>
        <v>0</v>
      </c>
      <c r="CK159" s="1102">
        <f t="shared" si="232"/>
        <v>0</v>
      </c>
      <c r="CL159" s="1102">
        <f t="shared" si="232"/>
        <v>0</v>
      </c>
      <c r="CM159" s="1102">
        <f t="shared" si="232"/>
        <v>0</v>
      </c>
      <c r="CN159" s="1102">
        <f t="shared" si="232"/>
        <v>0</v>
      </c>
      <c r="CO159" s="1102">
        <f t="shared" si="232"/>
        <v>0</v>
      </c>
      <c r="CP159" s="1102">
        <f t="shared" si="232"/>
        <v>0</v>
      </c>
      <c r="CQ159" s="1102">
        <f t="shared" si="232"/>
        <v>0</v>
      </c>
      <c r="CR159" s="1102">
        <f t="shared" si="232"/>
        <v>0</v>
      </c>
      <c r="CS159" s="1102">
        <f t="shared" si="232"/>
        <v>0</v>
      </c>
      <c r="CT159" s="1102">
        <f t="shared" si="232"/>
        <v>0</v>
      </c>
      <c r="CU159" s="1102">
        <f t="shared" si="232"/>
        <v>0</v>
      </c>
      <c r="CV159" s="1102">
        <f t="shared" si="232"/>
        <v>0</v>
      </c>
      <c r="CW159" s="1102">
        <f t="shared" si="232"/>
        <v>0</v>
      </c>
      <c r="CX159" s="1102">
        <f t="shared" si="232"/>
        <v>0</v>
      </c>
      <c r="CY159" s="1102">
        <f t="shared" si="232"/>
        <v>0</v>
      </c>
      <c r="CZ159" s="1102">
        <f t="shared" si="232"/>
        <v>0</v>
      </c>
      <c r="DA159" s="1102">
        <f t="shared" si="232"/>
        <v>0</v>
      </c>
      <c r="DB159" s="1102">
        <f t="shared" si="232"/>
        <v>0</v>
      </c>
      <c r="DC159" s="1102">
        <f t="shared" si="232"/>
        <v>0</v>
      </c>
      <c r="DD159" s="1102">
        <f t="shared" si="232"/>
        <v>0</v>
      </c>
      <c r="DE159" s="1102">
        <f t="shared" si="232"/>
        <v>0</v>
      </c>
      <c r="DF159" s="1102">
        <f t="shared" si="232"/>
        <v>0</v>
      </c>
      <c r="DG159" s="1102">
        <f t="shared" si="232"/>
        <v>0</v>
      </c>
      <c r="DH159" s="1102">
        <f t="shared" si="232"/>
        <v>0</v>
      </c>
      <c r="DI159" s="1102">
        <f t="shared" si="232"/>
        <v>0</v>
      </c>
      <c r="DJ159" s="1102">
        <f t="shared" si="232"/>
        <v>0</v>
      </c>
      <c r="DK159" s="1102">
        <f t="shared" si="232"/>
        <v>0</v>
      </c>
      <c r="DL159" s="1102">
        <f t="shared" si="232"/>
        <v>0</v>
      </c>
      <c r="DM159" s="1102">
        <f t="shared" si="232"/>
        <v>0</v>
      </c>
      <c r="DN159" s="1102">
        <f t="shared" si="232"/>
        <v>0</v>
      </c>
      <c r="DO159" s="1102">
        <f t="shared" si="232"/>
        <v>0</v>
      </c>
      <c r="DP159" s="1102">
        <f t="shared" si="232"/>
        <v>0</v>
      </c>
      <c r="DQ159" s="1102">
        <f t="shared" si="232"/>
        <v>0</v>
      </c>
      <c r="DR159" s="1102">
        <f t="shared" si="232"/>
        <v>0</v>
      </c>
      <c r="DS159" s="1102">
        <f t="shared" si="232"/>
        <v>0</v>
      </c>
      <c r="DT159" s="1102">
        <f t="shared" si="232"/>
        <v>0</v>
      </c>
      <c r="DU159" s="1102">
        <f t="shared" si="232"/>
        <v>0</v>
      </c>
      <c r="DV159" s="1102">
        <f t="shared" si="232"/>
        <v>0</v>
      </c>
      <c r="DW159" s="1102">
        <f t="shared" si="232"/>
        <v>0</v>
      </c>
      <c r="DX159" s="1102">
        <f t="shared" si="232"/>
        <v>0</v>
      </c>
      <c r="DY159" s="1102">
        <f t="shared" si="232"/>
        <v>0</v>
      </c>
      <c r="DZ159" s="1102">
        <f t="shared" si="232"/>
        <v>0</v>
      </c>
      <c r="EA159" s="1102">
        <f t="shared" si="232"/>
        <v>0</v>
      </c>
      <c r="EB159" s="1102">
        <f t="shared" si="232"/>
        <v>0</v>
      </c>
      <c r="EC159" s="1102">
        <f t="shared" si="232"/>
        <v>0</v>
      </c>
      <c r="ED159" s="1102">
        <f t="shared" ref="ED159:GO159" si="233">+ED$156*((_WF_Tier2_GP-_WF_Tier1_GP)/_WF_Tier2_GP)</f>
        <v>0</v>
      </c>
      <c r="EE159" s="1102">
        <f t="shared" si="233"/>
        <v>0</v>
      </c>
      <c r="EF159" s="1102">
        <f t="shared" si="233"/>
        <v>0</v>
      </c>
      <c r="EG159" s="1102">
        <f t="shared" si="233"/>
        <v>0</v>
      </c>
      <c r="EH159" s="1102">
        <f t="shared" si="233"/>
        <v>0</v>
      </c>
      <c r="EI159" s="1102">
        <f t="shared" si="233"/>
        <v>0</v>
      </c>
      <c r="EJ159" s="1102">
        <f t="shared" si="233"/>
        <v>0</v>
      </c>
      <c r="EK159" s="1102">
        <f t="shared" si="233"/>
        <v>0</v>
      </c>
      <c r="EL159" s="1102">
        <f t="shared" si="233"/>
        <v>0</v>
      </c>
      <c r="EM159" s="1102">
        <f t="shared" si="233"/>
        <v>0</v>
      </c>
      <c r="EN159" s="1102">
        <f t="shared" si="233"/>
        <v>0</v>
      </c>
      <c r="EO159" s="1102">
        <f t="shared" si="233"/>
        <v>0</v>
      </c>
      <c r="EP159" s="1102">
        <f t="shared" si="233"/>
        <v>0</v>
      </c>
      <c r="EQ159" s="1102">
        <f t="shared" si="233"/>
        <v>0</v>
      </c>
      <c r="ER159" s="1102">
        <f t="shared" si="233"/>
        <v>0</v>
      </c>
      <c r="ES159" s="1102">
        <f t="shared" si="233"/>
        <v>0</v>
      </c>
      <c r="ET159" s="1102">
        <f t="shared" si="233"/>
        <v>0</v>
      </c>
      <c r="EU159" s="1102">
        <f t="shared" si="233"/>
        <v>0</v>
      </c>
      <c r="EV159" s="1102">
        <f t="shared" si="233"/>
        <v>0</v>
      </c>
      <c r="EW159" s="1102">
        <f t="shared" si="233"/>
        <v>0</v>
      </c>
      <c r="EX159" s="1102">
        <f t="shared" si="233"/>
        <v>0</v>
      </c>
      <c r="EY159" s="1102">
        <f t="shared" si="233"/>
        <v>0</v>
      </c>
      <c r="EZ159" s="1102">
        <f t="shared" si="233"/>
        <v>0</v>
      </c>
      <c r="FA159" s="1102">
        <f t="shared" si="233"/>
        <v>0</v>
      </c>
      <c r="FB159" s="1102">
        <f t="shared" si="233"/>
        <v>0</v>
      </c>
      <c r="FC159" s="1102">
        <f t="shared" si="233"/>
        <v>0</v>
      </c>
      <c r="FD159" s="1102">
        <f t="shared" si="233"/>
        <v>0</v>
      </c>
      <c r="FE159" s="1102">
        <f t="shared" si="233"/>
        <v>0</v>
      </c>
      <c r="FF159" s="1102">
        <f t="shared" si="233"/>
        <v>0</v>
      </c>
      <c r="FG159" s="1102">
        <f t="shared" si="233"/>
        <v>0</v>
      </c>
      <c r="FH159" s="1102">
        <f t="shared" si="233"/>
        <v>0</v>
      </c>
      <c r="FI159" s="1102">
        <f t="shared" si="233"/>
        <v>0</v>
      </c>
      <c r="FJ159" s="1102">
        <f t="shared" si="233"/>
        <v>0</v>
      </c>
      <c r="FK159" s="1102">
        <f t="shared" si="233"/>
        <v>0</v>
      </c>
      <c r="FL159" s="1102">
        <f t="shared" si="233"/>
        <v>0</v>
      </c>
      <c r="FM159" s="1102">
        <f t="shared" si="233"/>
        <v>0</v>
      </c>
      <c r="FN159" s="1102">
        <f t="shared" si="233"/>
        <v>0</v>
      </c>
      <c r="FO159" s="1102">
        <f t="shared" si="233"/>
        <v>0</v>
      </c>
      <c r="FP159" s="1102">
        <f t="shared" si="233"/>
        <v>0</v>
      </c>
      <c r="FQ159" s="1102">
        <f t="shared" si="233"/>
        <v>0</v>
      </c>
      <c r="FR159" s="1102">
        <f t="shared" si="233"/>
        <v>0</v>
      </c>
      <c r="FS159" s="1102">
        <f t="shared" si="233"/>
        <v>0</v>
      </c>
      <c r="FT159" s="1102">
        <f t="shared" si="233"/>
        <v>0</v>
      </c>
      <c r="FU159" s="1102">
        <f t="shared" si="233"/>
        <v>0</v>
      </c>
      <c r="FV159" s="1102">
        <f t="shared" si="233"/>
        <v>0</v>
      </c>
      <c r="FW159" s="1102">
        <f t="shared" si="233"/>
        <v>0</v>
      </c>
      <c r="FX159" s="1102">
        <f t="shared" si="233"/>
        <v>0</v>
      </c>
      <c r="FY159" s="1102">
        <f t="shared" si="233"/>
        <v>0</v>
      </c>
      <c r="FZ159" s="1102">
        <f t="shared" si="233"/>
        <v>0</v>
      </c>
      <c r="GA159" s="1102">
        <f t="shared" si="233"/>
        <v>0</v>
      </c>
      <c r="GB159" s="1102">
        <f t="shared" si="233"/>
        <v>0</v>
      </c>
      <c r="GC159" s="1102">
        <f t="shared" si="233"/>
        <v>0</v>
      </c>
      <c r="GD159" s="1102">
        <f t="shared" si="233"/>
        <v>0</v>
      </c>
      <c r="GE159" s="1102">
        <f t="shared" si="233"/>
        <v>0</v>
      </c>
      <c r="GF159" s="1102">
        <f t="shared" si="233"/>
        <v>0</v>
      </c>
      <c r="GG159" s="1102">
        <f t="shared" si="233"/>
        <v>0</v>
      </c>
      <c r="GH159" s="1102">
        <f t="shared" si="233"/>
        <v>0</v>
      </c>
      <c r="GI159" s="1102">
        <f t="shared" si="233"/>
        <v>0</v>
      </c>
      <c r="GJ159" s="1102">
        <f t="shared" si="233"/>
        <v>0</v>
      </c>
      <c r="GK159" s="1102">
        <f t="shared" si="233"/>
        <v>0</v>
      </c>
      <c r="GL159" s="1102">
        <f t="shared" si="233"/>
        <v>0</v>
      </c>
      <c r="GM159" s="1102">
        <f t="shared" si="233"/>
        <v>0</v>
      </c>
      <c r="GN159" s="1102">
        <f t="shared" si="233"/>
        <v>0</v>
      </c>
      <c r="GO159" s="1102">
        <f t="shared" si="233"/>
        <v>0</v>
      </c>
      <c r="GP159" s="1102">
        <f t="shared" ref="GP159:IL159" si="234">+GP$156*((_WF_Tier2_GP-_WF_Tier1_GP)/_WF_Tier2_GP)</f>
        <v>0</v>
      </c>
      <c r="GQ159" s="1102">
        <f t="shared" si="234"/>
        <v>0</v>
      </c>
      <c r="GR159" s="1102">
        <f t="shared" si="234"/>
        <v>0</v>
      </c>
      <c r="GS159" s="1102">
        <f t="shared" si="234"/>
        <v>0</v>
      </c>
      <c r="GT159" s="1102">
        <f t="shared" si="234"/>
        <v>0</v>
      </c>
      <c r="GU159" s="1102">
        <f t="shared" si="234"/>
        <v>0</v>
      </c>
      <c r="GV159" s="1102">
        <f t="shared" si="234"/>
        <v>0</v>
      </c>
      <c r="GW159" s="1102">
        <f t="shared" si="234"/>
        <v>0</v>
      </c>
      <c r="GX159" s="1102">
        <f t="shared" si="234"/>
        <v>0</v>
      </c>
      <c r="GY159" s="1102">
        <f t="shared" si="234"/>
        <v>0</v>
      </c>
      <c r="GZ159" s="1102">
        <f t="shared" si="234"/>
        <v>0</v>
      </c>
      <c r="HA159" s="1102">
        <f t="shared" si="234"/>
        <v>0</v>
      </c>
      <c r="HB159" s="1102">
        <f t="shared" si="234"/>
        <v>0</v>
      </c>
      <c r="HC159" s="1102">
        <f t="shared" si="234"/>
        <v>0</v>
      </c>
      <c r="HD159" s="1102">
        <f t="shared" si="234"/>
        <v>0</v>
      </c>
      <c r="HE159" s="1102">
        <f t="shared" si="234"/>
        <v>0</v>
      </c>
      <c r="HF159" s="1102">
        <f t="shared" si="234"/>
        <v>0</v>
      </c>
      <c r="HG159" s="1102">
        <f t="shared" si="234"/>
        <v>0</v>
      </c>
      <c r="HH159" s="1102">
        <f t="shared" si="234"/>
        <v>0</v>
      </c>
      <c r="HI159" s="1102">
        <f t="shared" si="234"/>
        <v>0</v>
      </c>
      <c r="HJ159" s="1102">
        <f t="shared" si="234"/>
        <v>0</v>
      </c>
      <c r="HK159" s="1102">
        <f t="shared" si="234"/>
        <v>0</v>
      </c>
      <c r="HL159" s="1102">
        <f t="shared" si="234"/>
        <v>0</v>
      </c>
      <c r="HM159" s="1102">
        <f t="shared" si="234"/>
        <v>0</v>
      </c>
      <c r="HN159" s="1102">
        <f t="shared" si="234"/>
        <v>0</v>
      </c>
      <c r="HO159" s="1102">
        <f t="shared" si="234"/>
        <v>0</v>
      </c>
      <c r="HP159" s="1102">
        <f t="shared" si="234"/>
        <v>0</v>
      </c>
      <c r="HQ159" s="1102">
        <f t="shared" si="234"/>
        <v>0</v>
      </c>
      <c r="HR159" s="1102">
        <f t="shared" si="234"/>
        <v>0</v>
      </c>
      <c r="HS159" s="1102">
        <f t="shared" si="234"/>
        <v>0</v>
      </c>
      <c r="HT159" s="1102">
        <f t="shared" si="234"/>
        <v>0</v>
      </c>
      <c r="HU159" s="1102">
        <f t="shared" si="234"/>
        <v>0</v>
      </c>
      <c r="HV159" s="1102">
        <f t="shared" si="234"/>
        <v>0</v>
      </c>
      <c r="HW159" s="1102">
        <f t="shared" si="234"/>
        <v>0</v>
      </c>
      <c r="HX159" s="1102">
        <f t="shared" si="234"/>
        <v>0</v>
      </c>
      <c r="HY159" s="1102">
        <f t="shared" si="234"/>
        <v>0</v>
      </c>
      <c r="HZ159" s="1102">
        <f t="shared" si="234"/>
        <v>0</v>
      </c>
      <c r="IA159" s="1102">
        <f t="shared" si="234"/>
        <v>0</v>
      </c>
      <c r="IB159" s="1102">
        <f t="shared" si="234"/>
        <v>0</v>
      </c>
      <c r="IC159" s="1102">
        <f t="shared" si="234"/>
        <v>0</v>
      </c>
      <c r="ID159" s="1102">
        <f t="shared" si="234"/>
        <v>0</v>
      </c>
      <c r="IE159" s="1102">
        <f t="shared" si="234"/>
        <v>0</v>
      </c>
      <c r="IF159" s="1102">
        <f t="shared" si="234"/>
        <v>0</v>
      </c>
      <c r="IG159" s="1102">
        <f t="shared" si="234"/>
        <v>0</v>
      </c>
      <c r="IH159" s="1102">
        <f t="shared" si="234"/>
        <v>0</v>
      </c>
      <c r="II159" s="1102">
        <f t="shared" si="234"/>
        <v>0</v>
      </c>
      <c r="IJ159" s="1102">
        <f t="shared" si="234"/>
        <v>0</v>
      </c>
      <c r="IK159" s="1102">
        <f t="shared" si="234"/>
        <v>0</v>
      </c>
      <c r="IL159" s="1102">
        <f t="shared" si="234"/>
        <v>0</v>
      </c>
    </row>
    <row r="160" spans="1:247" s="817" customFormat="1">
      <c r="D160" s="818"/>
    </row>
    <row r="161" spans="1:247" s="814" customFormat="1">
      <c r="B161" s="814" t="s">
        <v>731</v>
      </c>
      <c r="D161" s="619"/>
      <c r="E161" s="814">
        <f ca="1">SUM(G161:IL161)</f>
        <v>117164108.75903487</v>
      </c>
      <c r="F161" s="618">
        <f t="shared" ref="F161:AL161" si="235">+F$143-SUM(F$155:F$156)</f>
        <v>0</v>
      </c>
      <c r="G161" s="618">
        <f t="shared" ca="1" si="235"/>
        <v>0</v>
      </c>
      <c r="H161" s="815">
        <f t="shared" ca="1" si="235"/>
        <v>0</v>
      </c>
      <c r="I161" s="815">
        <f t="shared" ca="1" si="235"/>
        <v>0</v>
      </c>
      <c r="J161" s="815">
        <f t="shared" ca="1" si="235"/>
        <v>0</v>
      </c>
      <c r="K161" s="815">
        <f t="shared" ca="1" si="235"/>
        <v>0</v>
      </c>
      <c r="L161" s="815">
        <f t="shared" ref="L161:R161" ca="1" si="236">+L$143-SUM(L$155:L$156)</f>
        <v>0</v>
      </c>
      <c r="M161" s="815">
        <f t="shared" ca="1" si="236"/>
        <v>0</v>
      </c>
      <c r="N161" s="815">
        <f t="shared" ca="1" si="236"/>
        <v>0</v>
      </c>
      <c r="O161" s="815">
        <f t="shared" ca="1" si="236"/>
        <v>0</v>
      </c>
      <c r="P161" s="815">
        <f t="shared" ca="1" si="236"/>
        <v>0</v>
      </c>
      <c r="Q161" s="815">
        <f t="shared" ca="1" si="236"/>
        <v>0</v>
      </c>
      <c r="R161" s="815">
        <f t="shared" ca="1" si="236"/>
        <v>0</v>
      </c>
      <c r="S161" s="815">
        <f t="shared" ca="1" si="235"/>
        <v>0</v>
      </c>
      <c r="T161" s="815">
        <f t="shared" ca="1" si="235"/>
        <v>0</v>
      </c>
      <c r="U161" s="815">
        <f t="shared" ca="1" si="235"/>
        <v>0</v>
      </c>
      <c r="V161" s="815">
        <f t="shared" ca="1" si="235"/>
        <v>0</v>
      </c>
      <c r="W161" s="815">
        <f t="shared" ca="1" si="235"/>
        <v>0</v>
      </c>
      <c r="X161" s="815">
        <f t="shared" ca="1" si="235"/>
        <v>0</v>
      </c>
      <c r="Y161" s="815">
        <f t="shared" ca="1" si="235"/>
        <v>0</v>
      </c>
      <c r="Z161" s="815">
        <f t="shared" ca="1" si="235"/>
        <v>0</v>
      </c>
      <c r="AA161" s="815">
        <f t="shared" ca="1" si="235"/>
        <v>0</v>
      </c>
      <c r="AB161" s="815">
        <f t="shared" ca="1" si="235"/>
        <v>0</v>
      </c>
      <c r="AC161" s="815">
        <f t="shared" ca="1" si="235"/>
        <v>0</v>
      </c>
      <c r="AD161" s="815">
        <f t="shared" ca="1" si="235"/>
        <v>0</v>
      </c>
      <c r="AE161" s="815">
        <f t="shared" ca="1" si="235"/>
        <v>0</v>
      </c>
      <c r="AF161" s="815">
        <f t="shared" ca="1" si="235"/>
        <v>0</v>
      </c>
      <c r="AG161" s="815">
        <f t="shared" ca="1" si="235"/>
        <v>0</v>
      </c>
      <c r="AH161" s="815">
        <f t="shared" ca="1" si="235"/>
        <v>0</v>
      </c>
      <c r="AI161" s="815">
        <f t="shared" ca="1" si="235"/>
        <v>0</v>
      </c>
      <c r="AJ161" s="815">
        <f t="shared" ca="1" si="235"/>
        <v>0</v>
      </c>
      <c r="AK161" s="815">
        <f t="shared" ca="1" si="235"/>
        <v>0</v>
      </c>
      <c r="AL161" s="815">
        <f t="shared" ca="1" si="235"/>
        <v>0</v>
      </c>
      <c r="AM161" s="815">
        <f t="shared" ref="AM161:BR161" ca="1" si="237">+AM$143-SUM(AM$155:AM$156)</f>
        <v>0</v>
      </c>
      <c r="AN161" s="815">
        <f t="shared" ca="1" si="237"/>
        <v>0</v>
      </c>
      <c r="AO161" s="815">
        <f t="shared" ca="1" si="237"/>
        <v>0</v>
      </c>
      <c r="AP161" s="815">
        <f t="shared" ca="1" si="237"/>
        <v>0</v>
      </c>
      <c r="AQ161" s="815">
        <f t="shared" ca="1" si="237"/>
        <v>0</v>
      </c>
      <c r="AR161" s="815">
        <f t="shared" ca="1" si="237"/>
        <v>0</v>
      </c>
      <c r="AS161" s="815">
        <f t="shared" ca="1" si="237"/>
        <v>0</v>
      </c>
      <c r="AT161" s="815">
        <f t="shared" ca="1" si="237"/>
        <v>0</v>
      </c>
      <c r="AU161" s="815">
        <f t="shared" ca="1" si="237"/>
        <v>0</v>
      </c>
      <c r="AV161" s="815">
        <f t="shared" ca="1" si="237"/>
        <v>0</v>
      </c>
      <c r="AW161" s="815">
        <f t="shared" ca="1" si="237"/>
        <v>0</v>
      </c>
      <c r="AX161" s="815">
        <f t="shared" ca="1" si="237"/>
        <v>0</v>
      </c>
      <c r="AY161" s="815">
        <f t="shared" ca="1" si="237"/>
        <v>0</v>
      </c>
      <c r="AZ161" s="815">
        <f t="shared" ca="1" si="237"/>
        <v>0</v>
      </c>
      <c r="BA161" s="815">
        <f t="shared" ca="1" si="237"/>
        <v>0</v>
      </c>
      <c r="BB161" s="815">
        <f t="shared" ca="1" si="237"/>
        <v>0</v>
      </c>
      <c r="BC161" s="815">
        <f t="shared" ca="1" si="237"/>
        <v>0</v>
      </c>
      <c r="BD161" s="815">
        <f t="shared" ca="1" si="237"/>
        <v>0</v>
      </c>
      <c r="BE161" s="815">
        <f t="shared" ca="1" si="237"/>
        <v>0</v>
      </c>
      <c r="BF161" s="815">
        <f t="shared" ca="1" si="237"/>
        <v>0</v>
      </c>
      <c r="BG161" s="815">
        <f t="shared" ca="1" si="237"/>
        <v>0</v>
      </c>
      <c r="BH161" s="815">
        <f t="shared" ca="1" si="237"/>
        <v>0</v>
      </c>
      <c r="BI161" s="815">
        <f t="shared" ca="1" si="237"/>
        <v>0</v>
      </c>
      <c r="BJ161" s="815">
        <f t="shared" ca="1" si="237"/>
        <v>0</v>
      </c>
      <c r="BK161" s="815">
        <f t="shared" ca="1" si="237"/>
        <v>0</v>
      </c>
      <c r="BL161" s="815">
        <f t="shared" ca="1" si="237"/>
        <v>0</v>
      </c>
      <c r="BM161" s="815">
        <f t="shared" ca="1" si="237"/>
        <v>0</v>
      </c>
      <c r="BN161" s="815">
        <f t="shared" ca="1" si="237"/>
        <v>0</v>
      </c>
      <c r="BO161" s="815">
        <f t="shared" ca="1" si="237"/>
        <v>0</v>
      </c>
      <c r="BP161" s="815">
        <f t="shared" ca="1" si="237"/>
        <v>0</v>
      </c>
      <c r="BQ161" s="815">
        <f t="shared" ca="1" si="237"/>
        <v>0</v>
      </c>
      <c r="BR161" s="815">
        <f t="shared" ca="1" si="237"/>
        <v>0</v>
      </c>
      <c r="BS161" s="815">
        <f t="shared" ref="BS161:ED161" ca="1" si="238">+BS$143-SUM(BS$155:BS$156)</f>
        <v>0</v>
      </c>
      <c r="BT161" s="815">
        <f t="shared" ca="1" si="238"/>
        <v>0</v>
      </c>
      <c r="BU161" s="815">
        <f t="shared" ca="1" si="238"/>
        <v>0</v>
      </c>
      <c r="BV161" s="815">
        <f t="shared" ca="1" si="238"/>
        <v>0</v>
      </c>
      <c r="BW161" s="815">
        <f t="shared" ca="1" si="238"/>
        <v>0</v>
      </c>
      <c r="BX161" s="815">
        <f t="shared" ca="1" si="238"/>
        <v>0</v>
      </c>
      <c r="BY161" s="815">
        <f t="shared" ca="1" si="238"/>
        <v>0</v>
      </c>
      <c r="BZ161" s="815">
        <f t="shared" ca="1" si="238"/>
        <v>0</v>
      </c>
      <c r="CA161" s="815">
        <f t="shared" ca="1" si="238"/>
        <v>0</v>
      </c>
      <c r="CB161" s="815">
        <f t="shared" ca="1" si="238"/>
        <v>0</v>
      </c>
      <c r="CC161" s="815">
        <f t="shared" ca="1" si="238"/>
        <v>0</v>
      </c>
      <c r="CD161" s="815">
        <f t="shared" ca="1" si="238"/>
        <v>0</v>
      </c>
      <c r="CE161" s="815">
        <f t="shared" ca="1" si="238"/>
        <v>0</v>
      </c>
      <c r="CF161" s="815">
        <f t="shared" ca="1" si="238"/>
        <v>0</v>
      </c>
      <c r="CG161" s="815">
        <f t="shared" ca="1" si="238"/>
        <v>117164108.75903487</v>
      </c>
      <c r="CH161" s="815">
        <f t="shared" si="238"/>
        <v>0</v>
      </c>
      <c r="CI161" s="815">
        <f t="shared" si="238"/>
        <v>0</v>
      </c>
      <c r="CJ161" s="815">
        <f t="shared" si="238"/>
        <v>0</v>
      </c>
      <c r="CK161" s="815">
        <f t="shared" si="238"/>
        <v>0</v>
      </c>
      <c r="CL161" s="815">
        <f t="shared" si="238"/>
        <v>0</v>
      </c>
      <c r="CM161" s="815">
        <f t="shared" si="238"/>
        <v>0</v>
      </c>
      <c r="CN161" s="815">
        <f t="shared" si="238"/>
        <v>0</v>
      </c>
      <c r="CO161" s="815">
        <f t="shared" si="238"/>
        <v>0</v>
      </c>
      <c r="CP161" s="815">
        <f t="shared" si="238"/>
        <v>0</v>
      </c>
      <c r="CQ161" s="815">
        <f t="shared" si="238"/>
        <v>0</v>
      </c>
      <c r="CR161" s="815">
        <f t="shared" si="238"/>
        <v>0</v>
      </c>
      <c r="CS161" s="815">
        <f t="shared" si="238"/>
        <v>0</v>
      </c>
      <c r="CT161" s="815">
        <f t="shared" si="238"/>
        <v>0</v>
      </c>
      <c r="CU161" s="815">
        <f t="shared" si="238"/>
        <v>0</v>
      </c>
      <c r="CV161" s="815">
        <f t="shared" si="238"/>
        <v>0</v>
      </c>
      <c r="CW161" s="815">
        <f t="shared" si="238"/>
        <v>0</v>
      </c>
      <c r="CX161" s="815">
        <f t="shared" si="238"/>
        <v>0</v>
      </c>
      <c r="CY161" s="815">
        <f t="shared" si="238"/>
        <v>0</v>
      </c>
      <c r="CZ161" s="815">
        <f t="shared" si="238"/>
        <v>0</v>
      </c>
      <c r="DA161" s="815">
        <f t="shared" si="238"/>
        <v>0</v>
      </c>
      <c r="DB161" s="815">
        <f t="shared" si="238"/>
        <v>0</v>
      </c>
      <c r="DC161" s="815">
        <f t="shared" si="238"/>
        <v>0</v>
      </c>
      <c r="DD161" s="815">
        <f t="shared" si="238"/>
        <v>0</v>
      </c>
      <c r="DE161" s="815">
        <f t="shared" si="238"/>
        <v>0</v>
      </c>
      <c r="DF161" s="815">
        <f t="shared" si="238"/>
        <v>0</v>
      </c>
      <c r="DG161" s="815">
        <f t="shared" si="238"/>
        <v>0</v>
      </c>
      <c r="DH161" s="815">
        <f t="shared" si="238"/>
        <v>0</v>
      </c>
      <c r="DI161" s="815">
        <f t="shared" si="238"/>
        <v>0</v>
      </c>
      <c r="DJ161" s="815">
        <f t="shared" si="238"/>
        <v>0</v>
      </c>
      <c r="DK161" s="815">
        <f t="shared" si="238"/>
        <v>0</v>
      </c>
      <c r="DL161" s="815">
        <f t="shared" si="238"/>
        <v>0</v>
      </c>
      <c r="DM161" s="815">
        <f t="shared" si="238"/>
        <v>0</v>
      </c>
      <c r="DN161" s="815">
        <f t="shared" si="238"/>
        <v>0</v>
      </c>
      <c r="DO161" s="815">
        <f t="shared" si="238"/>
        <v>0</v>
      </c>
      <c r="DP161" s="815">
        <f t="shared" si="238"/>
        <v>0</v>
      </c>
      <c r="DQ161" s="815">
        <f t="shared" si="238"/>
        <v>0</v>
      </c>
      <c r="DR161" s="815">
        <f t="shared" si="238"/>
        <v>0</v>
      </c>
      <c r="DS161" s="815">
        <f t="shared" si="238"/>
        <v>0</v>
      </c>
      <c r="DT161" s="815">
        <f t="shared" si="238"/>
        <v>0</v>
      </c>
      <c r="DU161" s="815">
        <f t="shared" si="238"/>
        <v>0</v>
      </c>
      <c r="DV161" s="815">
        <f t="shared" si="238"/>
        <v>0</v>
      </c>
      <c r="DW161" s="815">
        <f t="shared" si="238"/>
        <v>0</v>
      </c>
      <c r="DX161" s="815">
        <f t="shared" si="238"/>
        <v>0</v>
      </c>
      <c r="DY161" s="815">
        <f t="shared" si="238"/>
        <v>0</v>
      </c>
      <c r="DZ161" s="815">
        <f t="shared" si="238"/>
        <v>0</v>
      </c>
      <c r="EA161" s="815">
        <f t="shared" si="238"/>
        <v>0</v>
      </c>
      <c r="EB161" s="815">
        <f t="shared" si="238"/>
        <v>0</v>
      </c>
      <c r="EC161" s="815">
        <f t="shared" si="238"/>
        <v>0</v>
      </c>
      <c r="ED161" s="815">
        <f t="shared" si="238"/>
        <v>0</v>
      </c>
      <c r="EE161" s="815">
        <f t="shared" ref="EE161:GP161" si="239">+EE$143-SUM(EE$155:EE$156)</f>
        <v>0</v>
      </c>
      <c r="EF161" s="815">
        <f t="shared" si="239"/>
        <v>0</v>
      </c>
      <c r="EG161" s="815">
        <f t="shared" si="239"/>
        <v>0</v>
      </c>
      <c r="EH161" s="815">
        <f t="shared" si="239"/>
        <v>0</v>
      </c>
      <c r="EI161" s="815">
        <f t="shared" si="239"/>
        <v>0</v>
      </c>
      <c r="EJ161" s="815">
        <f t="shared" si="239"/>
        <v>0</v>
      </c>
      <c r="EK161" s="815">
        <f t="shared" si="239"/>
        <v>0</v>
      </c>
      <c r="EL161" s="815">
        <f t="shared" si="239"/>
        <v>0</v>
      </c>
      <c r="EM161" s="815">
        <f t="shared" si="239"/>
        <v>0</v>
      </c>
      <c r="EN161" s="815">
        <f t="shared" si="239"/>
        <v>0</v>
      </c>
      <c r="EO161" s="815">
        <f t="shared" si="239"/>
        <v>0</v>
      </c>
      <c r="EP161" s="815">
        <f t="shared" si="239"/>
        <v>0</v>
      </c>
      <c r="EQ161" s="815">
        <f t="shared" si="239"/>
        <v>0</v>
      </c>
      <c r="ER161" s="815">
        <f t="shared" si="239"/>
        <v>0</v>
      </c>
      <c r="ES161" s="815">
        <f t="shared" si="239"/>
        <v>0</v>
      </c>
      <c r="ET161" s="815">
        <f t="shared" si="239"/>
        <v>0</v>
      </c>
      <c r="EU161" s="815">
        <f t="shared" si="239"/>
        <v>0</v>
      </c>
      <c r="EV161" s="815">
        <f t="shared" si="239"/>
        <v>0</v>
      </c>
      <c r="EW161" s="815">
        <f t="shared" si="239"/>
        <v>0</v>
      </c>
      <c r="EX161" s="815">
        <f t="shared" si="239"/>
        <v>0</v>
      </c>
      <c r="EY161" s="815">
        <f t="shared" si="239"/>
        <v>0</v>
      </c>
      <c r="EZ161" s="815">
        <f t="shared" si="239"/>
        <v>0</v>
      </c>
      <c r="FA161" s="815">
        <f t="shared" si="239"/>
        <v>0</v>
      </c>
      <c r="FB161" s="815">
        <f t="shared" si="239"/>
        <v>0</v>
      </c>
      <c r="FC161" s="815">
        <f t="shared" si="239"/>
        <v>0</v>
      </c>
      <c r="FD161" s="815">
        <f t="shared" si="239"/>
        <v>0</v>
      </c>
      <c r="FE161" s="815">
        <f t="shared" si="239"/>
        <v>0</v>
      </c>
      <c r="FF161" s="815">
        <f t="shared" si="239"/>
        <v>0</v>
      </c>
      <c r="FG161" s="815">
        <f t="shared" si="239"/>
        <v>0</v>
      </c>
      <c r="FH161" s="815">
        <f t="shared" si="239"/>
        <v>0</v>
      </c>
      <c r="FI161" s="815">
        <f t="shared" si="239"/>
        <v>0</v>
      </c>
      <c r="FJ161" s="815">
        <f t="shared" si="239"/>
        <v>0</v>
      </c>
      <c r="FK161" s="815">
        <f t="shared" si="239"/>
        <v>0</v>
      </c>
      <c r="FL161" s="815">
        <f t="shared" si="239"/>
        <v>0</v>
      </c>
      <c r="FM161" s="815">
        <f t="shared" si="239"/>
        <v>0</v>
      </c>
      <c r="FN161" s="815">
        <f t="shared" si="239"/>
        <v>0</v>
      </c>
      <c r="FO161" s="815">
        <f t="shared" si="239"/>
        <v>0</v>
      </c>
      <c r="FP161" s="815">
        <f t="shared" si="239"/>
        <v>0</v>
      </c>
      <c r="FQ161" s="815">
        <f t="shared" si="239"/>
        <v>0</v>
      </c>
      <c r="FR161" s="815">
        <f t="shared" si="239"/>
        <v>0</v>
      </c>
      <c r="FS161" s="815">
        <f t="shared" si="239"/>
        <v>0</v>
      </c>
      <c r="FT161" s="815">
        <f t="shared" si="239"/>
        <v>0</v>
      </c>
      <c r="FU161" s="815">
        <f t="shared" si="239"/>
        <v>0</v>
      </c>
      <c r="FV161" s="815">
        <f t="shared" si="239"/>
        <v>0</v>
      </c>
      <c r="FW161" s="815">
        <f t="shared" si="239"/>
        <v>0</v>
      </c>
      <c r="FX161" s="815">
        <f t="shared" si="239"/>
        <v>0</v>
      </c>
      <c r="FY161" s="815">
        <f t="shared" si="239"/>
        <v>0</v>
      </c>
      <c r="FZ161" s="815">
        <f t="shared" si="239"/>
        <v>0</v>
      </c>
      <c r="GA161" s="815">
        <f t="shared" si="239"/>
        <v>0</v>
      </c>
      <c r="GB161" s="815">
        <f t="shared" si="239"/>
        <v>0</v>
      </c>
      <c r="GC161" s="815">
        <f t="shared" si="239"/>
        <v>0</v>
      </c>
      <c r="GD161" s="815">
        <f t="shared" si="239"/>
        <v>0</v>
      </c>
      <c r="GE161" s="815">
        <f t="shared" si="239"/>
        <v>0</v>
      </c>
      <c r="GF161" s="815">
        <f t="shared" si="239"/>
        <v>0</v>
      </c>
      <c r="GG161" s="815">
        <f t="shared" si="239"/>
        <v>0</v>
      </c>
      <c r="GH161" s="815">
        <f t="shared" si="239"/>
        <v>0</v>
      </c>
      <c r="GI161" s="815">
        <f t="shared" si="239"/>
        <v>0</v>
      </c>
      <c r="GJ161" s="815">
        <f t="shared" si="239"/>
        <v>0</v>
      </c>
      <c r="GK161" s="815">
        <f t="shared" si="239"/>
        <v>0</v>
      </c>
      <c r="GL161" s="815">
        <f t="shared" si="239"/>
        <v>0</v>
      </c>
      <c r="GM161" s="815">
        <f t="shared" si="239"/>
        <v>0</v>
      </c>
      <c r="GN161" s="815">
        <f t="shared" si="239"/>
        <v>0</v>
      </c>
      <c r="GO161" s="815">
        <f t="shared" si="239"/>
        <v>0</v>
      </c>
      <c r="GP161" s="815">
        <f t="shared" si="239"/>
        <v>0</v>
      </c>
      <c r="GQ161" s="815">
        <f t="shared" ref="GQ161:IL161" si="240">+GQ$143-SUM(GQ$155:GQ$156)</f>
        <v>0</v>
      </c>
      <c r="GR161" s="815">
        <f t="shared" si="240"/>
        <v>0</v>
      </c>
      <c r="GS161" s="815">
        <f t="shared" si="240"/>
        <v>0</v>
      </c>
      <c r="GT161" s="815">
        <f t="shared" si="240"/>
        <v>0</v>
      </c>
      <c r="GU161" s="815">
        <f t="shared" si="240"/>
        <v>0</v>
      </c>
      <c r="GV161" s="815">
        <f t="shared" si="240"/>
        <v>0</v>
      </c>
      <c r="GW161" s="815">
        <f t="shared" si="240"/>
        <v>0</v>
      </c>
      <c r="GX161" s="815">
        <f t="shared" si="240"/>
        <v>0</v>
      </c>
      <c r="GY161" s="815">
        <f t="shared" si="240"/>
        <v>0</v>
      </c>
      <c r="GZ161" s="815">
        <f t="shared" si="240"/>
        <v>0</v>
      </c>
      <c r="HA161" s="815">
        <f t="shared" si="240"/>
        <v>0</v>
      </c>
      <c r="HB161" s="815">
        <f t="shared" si="240"/>
        <v>0</v>
      </c>
      <c r="HC161" s="815">
        <f t="shared" si="240"/>
        <v>0</v>
      </c>
      <c r="HD161" s="815">
        <f t="shared" si="240"/>
        <v>0</v>
      </c>
      <c r="HE161" s="815">
        <f t="shared" si="240"/>
        <v>0</v>
      </c>
      <c r="HF161" s="815">
        <f t="shared" si="240"/>
        <v>0</v>
      </c>
      <c r="HG161" s="815">
        <f t="shared" si="240"/>
        <v>0</v>
      </c>
      <c r="HH161" s="815">
        <f t="shared" si="240"/>
        <v>0</v>
      </c>
      <c r="HI161" s="815">
        <f t="shared" si="240"/>
        <v>0</v>
      </c>
      <c r="HJ161" s="815">
        <f t="shared" si="240"/>
        <v>0</v>
      </c>
      <c r="HK161" s="815">
        <f t="shared" si="240"/>
        <v>0</v>
      </c>
      <c r="HL161" s="815">
        <f t="shared" si="240"/>
        <v>0</v>
      </c>
      <c r="HM161" s="815">
        <f t="shared" si="240"/>
        <v>0</v>
      </c>
      <c r="HN161" s="815">
        <f t="shared" si="240"/>
        <v>0</v>
      </c>
      <c r="HO161" s="815">
        <f t="shared" si="240"/>
        <v>0</v>
      </c>
      <c r="HP161" s="815">
        <f t="shared" si="240"/>
        <v>0</v>
      </c>
      <c r="HQ161" s="815">
        <f t="shared" si="240"/>
        <v>0</v>
      </c>
      <c r="HR161" s="815">
        <f t="shared" si="240"/>
        <v>0</v>
      </c>
      <c r="HS161" s="815">
        <f t="shared" si="240"/>
        <v>0</v>
      </c>
      <c r="HT161" s="815">
        <f t="shared" si="240"/>
        <v>0</v>
      </c>
      <c r="HU161" s="815">
        <f t="shared" si="240"/>
        <v>0</v>
      </c>
      <c r="HV161" s="815">
        <f t="shared" si="240"/>
        <v>0</v>
      </c>
      <c r="HW161" s="815">
        <f t="shared" si="240"/>
        <v>0</v>
      </c>
      <c r="HX161" s="815">
        <f t="shared" si="240"/>
        <v>0</v>
      </c>
      <c r="HY161" s="815">
        <f t="shared" si="240"/>
        <v>0</v>
      </c>
      <c r="HZ161" s="815">
        <f t="shared" si="240"/>
        <v>0</v>
      </c>
      <c r="IA161" s="815">
        <f t="shared" si="240"/>
        <v>0</v>
      </c>
      <c r="IB161" s="815">
        <f t="shared" si="240"/>
        <v>0</v>
      </c>
      <c r="IC161" s="815">
        <f t="shared" si="240"/>
        <v>0</v>
      </c>
      <c r="ID161" s="815">
        <f t="shared" si="240"/>
        <v>0</v>
      </c>
      <c r="IE161" s="815">
        <f t="shared" si="240"/>
        <v>0</v>
      </c>
      <c r="IF161" s="815">
        <f t="shared" si="240"/>
        <v>0</v>
      </c>
      <c r="IG161" s="815">
        <f t="shared" si="240"/>
        <v>0</v>
      </c>
      <c r="IH161" s="815">
        <f t="shared" si="240"/>
        <v>0</v>
      </c>
      <c r="II161" s="815">
        <f t="shared" si="240"/>
        <v>0</v>
      </c>
      <c r="IJ161" s="815">
        <f t="shared" si="240"/>
        <v>0</v>
      </c>
      <c r="IK161" s="815">
        <f t="shared" si="240"/>
        <v>0</v>
      </c>
      <c r="IL161" s="815">
        <f t="shared" si="240"/>
        <v>0</v>
      </c>
      <c r="IM161" s="813"/>
    </row>
    <row r="162" spans="1:247" s="814" customFormat="1">
      <c r="B162" s="824" t="s">
        <v>732</v>
      </c>
      <c r="D162" s="619">
        <f ca="1">IFERROR(E162/$E$161,"")</f>
        <v>0.625</v>
      </c>
      <c r="E162" s="814">
        <f ca="1">SUM(G162:IL162)</f>
        <v>73227567.974396795</v>
      </c>
      <c r="F162" s="815">
        <f>F161*_WF_Tier3_LP</f>
        <v>0</v>
      </c>
      <c r="G162" s="815">
        <f t="shared" ref="G162:BR162" ca="1" si="241">G161*_WF_Tier3_LP</f>
        <v>0</v>
      </c>
      <c r="H162" s="815">
        <f t="shared" ca="1" si="241"/>
        <v>0</v>
      </c>
      <c r="I162" s="815">
        <f t="shared" ca="1" si="241"/>
        <v>0</v>
      </c>
      <c r="J162" s="815">
        <f t="shared" ca="1" si="241"/>
        <v>0</v>
      </c>
      <c r="K162" s="815">
        <f t="shared" ca="1" si="241"/>
        <v>0</v>
      </c>
      <c r="L162" s="815">
        <f t="shared" ca="1" si="241"/>
        <v>0</v>
      </c>
      <c r="M162" s="815">
        <f t="shared" ca="1" si="241"/>
        <v>0</v>
      </c>
      <c r="N162" s="815">
        <f t="shared" ca="1" si="241"/>
        <v>0</v>
      </c>
      <c r="O162" s="815">
        <f t="shared" ca="1" si="241"/>
        <v>0</v>
      </c>
      <c r="P162" s="815">
        <f t="shared" ca="1" si="241"/>
        <v>0</v>
      </c>
      <c r="Q162" s="815">
        <f t="shared" ca="1" si="241"/>
        <v>0</v>
      </c>
      <c r="R162" s="815">
        <f t="shared" ca="1" si="241"/>
        <v>0</v>
      </c>
      <c r="S162" s="815">
        <f t="shared" ca="1" si="241"/>
        <v>0</v>
      </c>
      <c r="T162" s="815">
        <f t="shared" ca="1" si="241"/>
        <v>0</v>
      </c>
      <c r="U162" s="815">
        <f t="shared" ca="1" si="241"/>
        <v>0</v>
      </c>
      <c r="V162" s="815">
        <f t="shared" ca="1" si="241"/>
        <v>0</v>
      </c>
      <c r="W162" s="815">
        <f t="shared" ca="1" si="241"/>
        <v>0</v>
      </c>
      <c r="X162" s="815">
        <f t="shared" ca="1" si="241"/>
        <v>0</v>
      </c>
      <c r="Y162" s="815">
        <f t="shared" ca="1" si="241"/>
        <v>0</v>
      </c>
      <c r="Z162" s="815">
        <f t="shared" ca="1" si="241"/>
        <v>0</v>
      </c>
      <c r="AA162" s="815">
        <f t="shared" ca="1" si="241"/>
        <v>0</v>
      </c>
      <c r="AB162" s="815">
        <f t="shared" ca="1" si="241"/>
        <v>0</v>
      </c>
      <c r="AC162" s="815">
        <f t="shared" ca="1" si="241"/>
        <v>0</v>
      </c>
      <c r="AD162" s="815">
        <f t="shared" ca="1" si="241"/>
        <v>0</v>
      </c>
      <c r="AE162" s="815">
        <f t="shared" ca="1" si="241"/>
        <v>0</v>
      </c>
      <c r="AF162" s="815">
        <f t="shared" ca="1" si="241"/>
        <v>0</v>
      </c>
      <c r="AG162" s="815">
        <f t="shared" ca="1" si="241"/>
        <v>0</v>
      </c>
      <c r="AH162" s="815">
        <f t="shared" ca="1" si="241"/>
        <v>0</v>
      </c>
      <c r="AI162" s="815">
        <f t="shared" ca="1" si="241"/>
        <v>0</v>
      </c>
      <c r="AJ162" s="815">
        <f t="shared" ca="1" si="241"/>
        <v>0</v>
      </c>
      <c r="AK162" s="815">
        <f t="shared" ca="1" si="241"/>
        <v>0</v>
      </c>
      <c r="AL162" s="815">
        <f t="shared" ca="1" si="241"/>
        <v>0</v>
      </c>
      <c r="AM162" s="815">
        <f t="shared" ca="1" si="241"/>
        <v>0</v>
      </c>
      <c r="AN162" s="815">
        <f t="shared" ca="1" si="241"/>
        <v>0</v>
      </c>
      <c r="AO162" s="815">
        <f t="shared" ca="1" si="241"/>
        <v>0</v>
      </c>
      <c r="AP162" s="815">
        <f t="shared" ca="1" si="241"/>
        <v>0</v>
      </c>
      <c r="AQ162" s="815">
        <f t="shared" ca="1" si="241"/>
        <v>0</v>
      </c>
      <c r="AR162" s="815">
        <f t="shared" ca="1" si="241"/>
        <v>0</v>
      </c>
      <c r="AS162" s="815">
        <f t="shared" ca="1" si="241"/>
        <v>0</v>
      </c>
      <c r="AT162" s="815">
        <f t="shared" ca="1" si="241"/>
        <v>0</v>
      </c>
      <c r="AU162" s="815">
        <f t="shared" ca="1" si="241"/>
        <v>0</v>
      </c>
      <c r="AV162" s="815">
        <f t="shared" ca="1" si="241"/>
        <v>0</v>
      </c>
      <c r="AW162" s="815">
        <f t="shared" ca="1" si="241"/>
        <v>0</v>
      </c>
      <c r="AX162" s="815">
        <f t="shared" ca="1" si="241"/>
        <v>0</v>
      </c>
      <c r="AY162" s="815">
        <f t="shared" ca="1" si="241"/>
        <v>0</v>
      </c>
      <c r="AZ162" s="815">
        <f t="shared" ca="1" si="241"/>
        <v>0</v>
      </c>
      <c r="BA162" s="815">
        <f t="shared" ca="1" si="241"/>
        <v>0</v>
      </c>
      <c r="BB162" s="815">
        <f t="shared" ca="1" si="241"/>
        <v>0</v>
      </c>
      <c r="BC162" s="815">
        <f t="shared" ca="1" si="241"/>
        <v>0</v>
      </c>
      <c r="BD162" s="815">
        <f t="shared" ca="1" si="241"/>
        <v>0</v>
      </c>
      <c r="BE162" s="815">
        <f t="shared" ca="1" si="241"/>
        <v>0</v>
      </c>
      <c r="BF162" s="815">
        <f t="shared" ca="1" si="241"/>
        <v>0</v>
      </c>
      <c r="BG162" s="815">
        <f t="shared" ca="1" si="241"/>
        <v>0</v>
      </c>
      <c r="BH162" s="815">
        <f t="shared" ca="1" si="241"/>
        <v>0</v>
      </c>
      <c r="BI162" s="815">
        <f t="shared" ca="1" si="241"/>
        <v>0</v>
      </c>
      <c r="BJ162" s="815">
        <f t="shared" ca="1" si="241"/>
        <v>0</v>
      </c>
      <c r="BK162" s="815">
        <f t="shared" ca="1" si="241"/>
        <v>0</v>
      </c>
      <c r="BL162" s="815">
        <f t="shared" ca="1" si="241"/>
        <v>0</v>
      </c>
      <c r="BM162" s="815">
        <f t="shared" ca="1" si="241"/>
        <v>0</v>
      </c>
      <c r="BN162" s="815">
        <f t="shared" ca="1" si="241"/>
        <v>0</v>
      </c>
      <c r="BO162" s="815">
        <f t="shared" ca="1" si="241"/>
        <v>0</v>
      </c>
      <c r="BP162" s="815">
        <f t="shared" ca="1" si="241"/>
        <v>0</v>
      </c>
      <c r="BQ162" s="815">
        <f t="shared" ca="1" si="241"/>
        <v>0</v>
      </c>
      <c r="BR162" s="815">
        <f t="shared" ca="1" si="241"/>
        <v>0</v>
      </c>
      <c r="BS162" s="815">
        <f t="shared" ref="BS162:ED162" ca="1" si="242">BS161*_WF_Tier3_LP</f>
        <v>0</v>
      </c>
      <c r="BT162" s="815">
        <f t="shared" ca="1" si="242"/>
        <v>0</v>
      </c>
      <c r="BU162" s="815">
        <f t="shared" ca="1" si="242"/>
        <v>0</v>
      </c>
      <c r="BV162" s="815">
        <f t="shared" ca="1" si="242"/>
        <v>0</v>
      </c>
      <c r="BW162" s="815">
        <f t="shared" ca="1" si="242"/>
        <v>0</v>
      </c>
      <c r="BX162" s="815">
        <f t="shared" ca="1" si="242"/>
        <v>0</v>
      </c>
      <c r="BY162" s="815">
        <f t="shared" ca="1" si="242"/>
        <v>0</v>
      </c>
      <c r="BZ162" s="815">
        <f t="shared" ca="1" si="242"/>
        <v>0</v>
      </c>
      <c r="CA162" s="815">
        <f t="shared" ca="1" si="242"/>
        <v>0</v>
      </c>
      <c r="CB162" s="815">
        <f t="shared" ca="1" si="242"/>
        <v>0</v>
      </c>
      <c r="CC162" s="815">
        <f t="shared" ca="1" si="242"/>
        <v>0</v>
      </c>
      <c r="CD162" s="815">
        <f t="shared" ca="1" si="242"/>
        <v>0</v>
      </c>
      <c r="CE162" s="815">
        <f t="shared" ca="1" si="242"/>
        <v>0</v>
      </c>
      <c r="CF162" s="815">
        <f t="shared" ca="1" si="242"/>
        <v>0</v>
      </c>
      <c r="CG162" s="815">
        <f t="shared" ca="1" si="242"/>
        <v>73227567.974396795</v>
      </c>
      <c r="CH162" s="815">
        <f t="shared" si="242"/>
        <v>0</v>
      </c>
      <c r="CI162" s="815">
        <f t="shared" si="242"/>
        <v>0</v>
      </c>
      <c r="CJ162" s="815">
        <f t="shared" si="242"/>
        <v>0</v>
      </c>
      <c r="CK162" s="815">
        <f t="shared" si="242"/>
        <v>0</v>
      </c>
      <c r="CL162" s="815">
        <f t="shared" si="242"/>
        <v>0</v>
      </c>
      <c r="CM162" s="815">
        <f t="shared" si="242"/>
        <v>0</v>
      </c>
      <c r="CN162" s="815">
        <f t="shared" si="242"/>
        <v>0</v>
      </c>
      <c r="CO162" s="815">
        <f t="shared" si="242"/>
        <v>0</v>
      </c>
      <c r="CP162" s="815">
        <f t="shared" si="242"/>
        <v>0</v>
      </c>
      <c r="CQ162" s="815">
        <f t="shared" si="242"/>
        <v>0</v>
      </c>
      <c r="CR162" s="815">
        <f t="shared" si="242"/>
        <v>0</v>
      </c>
      <c r="CS162" s="815">
        <f t="shared" si="242"/>
        <v>0</v>
      </c>
      <c r="CT162" s="815">
        <f t="shared" si="242"/>
        <v>0</v>
      </c>
      <c r="CU162" s="815">
        <f t="shared" si="242"/>
        <v>0</v>
      </c>
      <c r="CV162" s="815">
        <f t="shared" si="242"/>
        <v>0</v>
      </c>
      <c r="CW162" s="815">
        <f t="shared" si="242"/>
        <v>0</v>
      </c>
      <c r="CX162" s="815">
        <f t="shared" si="242"/>
        <v>0</v>
      </c>
      <c r="CY162" s="815">
        <f t="shared" si="242"/>
        <v>0</v>
      </c>
      <c r="CZ162" s="815">
        <f t="shared" si="242"/>
        <v>0</v>
      </c>
      <c r="DA162" s="815">
        <f t="shared" si="242"/>
        <v>0</v>
      </c>
      <c r="DB162" s="815">
        <f t="shared" si="242"/>
        <v>0</v>
      </c>
      <c r="DC162" s="815">
        <f t="shared" si="242"/>
        <v>0</v>
      </c>
      <c r="DD162" s="815">
        <f t="shared" si="242"/>
        <v>0</v>
      </c>
      <c r="DE162" s="815">
        <f t="shared" si="242"/>
        <v>0</v>
      </c>
      <c r="DF162" s="815">
        <f t="shared" si="242"/>
        <v>0</v>
      </c>
      <c r="DG162" s="815">
        <f t="shared" si="242"/>
        <v>0</v>
      </c>
      <c r="DH162" s="815">
        <f t="shared" si="242"/>
        <v>0</v>
      </c>
      <c r="DI162" s="815">
        <f t="shared" si="242"/>
        <v>0</v>
      </c>
      <c r="DJ162" s="815">
        <f t="shared" si="242"/>
        <v>0</v>
      </c>
      <c r="DK162" s="815">
        <f t="shared" si="242"/>
        <v>0</v>
      </c>
      <c r="DL162" s="815">
        <f t="shared" si="242"/>
        <v>0</v>
      </c>
      <c r="DM162" s="815">
        <f t="shared" si="242"/>
        <v>0</v>
      </c>
      <c r="DN162" s="815">
        <f t="shared" si="242"/>
        <v>0</v>
      </c>
      <c r="DO162" s="815">
        <f t="shared" si="242"/>
        <v>0</v>
      </c>
      <c r="DP162" s="815">
        <f t="shared" si="242"/>
        <v>0</v>
      </c>
      <c r="DQ162" s="815">
        <f t="shared" si="242"/>
        <v>0</v>
      </c>
      <c r="DR162" s="815">
        <f t="shared" si="242"/>
        <v>0</v>
      </c>
      <c r="DS162" s="815">
        <f t="shared" si="242"/>
        <v>0</v>
      </c>
      <c r="DT162" s="815">
        <f t="shared" si="242"/>
        <v>0</v>
      </c>
      <c r="DU162" s="815">
        <f t="shared" si="242"/>
        <v>0</v>
      </c>
      <c r="DV162" s="815">
        <f t="shared" si="242"/>
        <v>0</v>
      </c>
      <c r="DW162" s="815">
        <f t="shared" si="242"/>
        <v>0</v>
      </c>
      <c r="DX162" s="815">
        <f t="shared" si="242"/>
        <v>0</v>
      </c>
      <c r="DY162" s="815">
        <f t="shared" si="242"/>
        <v>0</v>
      </c>
      <c r="DZ162" s="815">
        <f t="shared" si="242"/>
        <v>0</v>
      </c>
      <c r="EA162" s="815">
        <f t="shared" si="242"/>
        <v>0</v>
      </c>
      <c r="EB162" s="815">
        <f t="shared" si="242"/>
        <v>0</v>
      </c>
      <c r="EC162" s="815">
        <f t="shared" si="242"/>
        <v>0</v>
      </c>
      <c r="ED162" s="815">
        <f t="shared" si="242"/>
        <v>0</v>
      </c>
      <c r="EE162" s="815">
        <f t="shared" ref="EE162:GP162" si="243">EE161*_WF_Tier3_LP</f>
        <v>0</v>
      </c>
      <c r="EF162" s="815">
        <f t="shared" si="243"/>
        <v>0</v>
      </c>
      <c r="EG162" s="815">
        <f t="shared" si="243"/>
        <v>0</v>
      </c>
      <c r="EH162" s="815">
        <f t="shared" si="243"/>
        <v>0</v>
      </c>
      <c r="EI162" s="815">
        <f t="shared" si="243"/>
        <v>0</v>
      </c>
      <c r="EJ162" s="815">
        <f t="shared" si="243"/>
        <v>0</v>
      </c>
      <c r="EK162" s="815">
        <f t="shared" si="243"/>
        <v>0</v>
      </c>
      <c r="EL162" s="815">
        <f t="shared" si="243"/>
        <v>0</v>
      </c>
      <c r="EM162" s="815">
        <f t="shared" si="243"/>
        <v>0</v>
      </c>
      <c r="EN162" s="815">
        <f t="shared" si="243"/>
        <v>0</v>
      </c>
      <c r="EO162" s="815">
        <f t="shared" si="243"/>
        <v>0</v>
      </c>
      <c r="EP162" s="815">
        <f t="shared" si="243"/>
        <v>0</v>
      </c>
      <c r="EQ162" s="815">
        <f t="shared" si="243"/>
        <v>0</v>
      </c>
      <c r="ER162" s="815">
        <f t="shared" si="243"/>
        <v>0</v>
      </c>
      <c r="ES162" s="815">
        <f t="shared" si="243"/>
        <v>0</v>
      </c>
      <c r="ET162" s="815">
        <f t="shared" si="243"/>
        <v>0</v>
      </c>
      <c r="EU162" s="815">
        <f t="shared" si="243"/>
        <v>0</v>
      </c>
      <c r="EV162" s="815">
        <f t="shared" si="243"/>
        <v>0</v>
      </c>
      <c r="EW162" s="815">
        <f t="shared" si="243"/>
        <v>0</v>
      </c>
      <c r="EX162" s="815">
        <f t="shared" si="243"/>
        <v>0</v>
      </c>
      <c r="EY162" s="815">
        <f t="shared" si="243"/>
        <v>0</v>
      </c>
      <c r="EZ162" s="815">
        <f t="shared" si="243"/>
        <v>0</v>
      </c>
      <c r="FA162" s="815">
        <f t="shared" si="243"/>
        <v>0</v>
      </c>
      <c r="FB162" s="815">
        <f t="shared" si="243"/>
        <v>0</v>
      </c>
      <c r="FC162" s="815">
        <f t="shared" si="243"/>
        <v>0</v>
      </c>
      <c r="FD162" s="815">
        <f t="shared" si="243"/>
        <v>0</v>
      </c>
      <c r="FE162" s="815">
        <f t="shared" si="243"/>
        <v>0</v>
      </c>
      <c r="FF162" s="815">
        <f t="shared" si="243"/>
        <v>0</v>
      </c>
      <c r="FG162" s="815">
        <f t="shared" si="243"/>
        <v>0</v>
      </c>
      <c r="FH162" s="815">
        <f t="shared" si="243"/>
        <v>0</v>
      </c>
      <c r="FI162" s="815">
        <f t="shared" si="243"/>
        <v>0</v>
      </c>
      <c r="FJ162" s="815">
        <f t="shared" si="243"/>
        <v>0</v>
      </c>
      <c r="FK162" s="815">
        <f t="shared" si="243"/>
        <v>0</v>
      </c>
      <c r="FL162" s="815">
        <f t="shared" si="243"/>
        <v>0</v>
      </c>
      <c r="FM162" s="815">
        <f t="shared" si="243"/>
        <v>0</v>
      </c>
      <c r="FN162" s="815">
        <f t="shared" si="243"/>
        <v>0</v>
      </c>
      <c r="FO162" s="815">
        <f t="shared" si="243"/>
        <v>0</v>
      </c>
      <c r="FP162" s="815">
        <f t="shared" si="243"/>
        <v>0</v>
      </c>
      <c r="FQ162" s="815">
        <f t="shared" si="243"/>
        <v>0</v>
      </c>
      <c r="FR162" s="815">
        <f t="shared" si="243"/>
        <v>0</v>
      </c>
      <c r="FS162" s="815">
        <f t="shared" si="243"/>
        <v>0</v>
      </c>
      <c r="FT162" s="815">
        <f t="shared" si="243"/>
        <v>0</v>
      </c>
      <c r="FU162" s="815">
        <f t="shared" si="243"/>
        <v>0</v>
      </c>
      <c r="FV162" s="815">
        <f t="shared" si="243"/>
        <v>0</v>
      </c>
      <c r="FW162" s="815">
        <f t="shared" si="243"/>
        <v>0</v>
      </c>
      <c r="FX162" s="815">
        <f t="shared" si="243"/>
        <v>0</v>
      </c>
      <c r="FY162" s="815">
        <f t="shared" si="243"/>
        <v>0</v>
      </c>
      <c r="FZ162" s="815">
        <f t="shared" si="243"/>
        <v>0</v>
      </c>
      <c r="GA162" s="815">
        <f t="shared" si="243"/>
        <v>0</v>
      </c>
      <c r="GB162" s="815">
        <f t="shared" si="243"/>
        <v>0</v>
      </c>
      <c r="GC162" s="815">
        <f t="shared" si="243"/>
        <v>0</v>
      </c>
      <c r="GD162" s="815">
        <f t="shared" si="243"/>
        <v>0</v>
      </c>
      <c r="GE162" s="815">
        <f t="shared" si="243"/>
        <v>0</v>
      </c>
      <c r="GF162" s="815">
        <f t="shared" si="243"/>
        <v>0</v>
      </c>
      <c r="GG162" s="815">
        <f t="shared" si="243"/>
        <v>0</v>
      </c>
      <c r="GH162" s="815">
        <f t="shared" si="243"/>
        <v>0</v>
      </c>
      <c r="GI162" s="815">
        <f t="shared" si="243"/>
        <v>0</v>
      </c>
      <c r="GJ162" s="815">
        <f t="shared" si="243"/>
        <v>0</v>
      </c>
      <c r="GK162" s="815">
        <f t="shared" si="243"/>
        <v>0</v>
      </c>
      <c r="GL162" s="815">
        <f t="shared" si="243"/>
        <v>0</v>
      </c>
      <c r="GM162" s="815">
        <f t="shared" si="243"/>
        <v>0</v>
      </c>
      <c r="GN162" s="815">
        <f t="shared" si="243"/>
        <v>0</v>
      </c>
      <c r="GO162" s="815">
        <f t="shared" si="243"/>
        <v>0</v>
      </c>
      <c r="GP162" s="815">
        <f t="shared" si="243"/>
        <v>0</v>
      </c>
      <c r="GQ162" s="815">
        <f t="shared" ref="GQ162:IL162" si="244">GQ161*_WF_Tier3_LP</f>
        <v>0</v>
      </c>
      <c r="GR162" s="815">
        <f t="shared" si="244"/>
        <v>0</v>
      </c>
      <c r="GS162" s="815">
        <f t="shared" si="244"/>
        <v>0</v>
      </c>
      <c r="GT162" s="815">
        <f t="shared" si="244"/>
        <v>0</v>
      </c>
      <c r="GU162" s="815">
        <f t="shared" si="244"/>
        <v>0</v>
      </c>
      <c r="GV162" s="815">
        <f t="shared" si="244"/>
        <v>0</v>
      </c>
      <c r="GW162" s="815">
        <f t="shared" si="244"/>
        <v>0</v>
      </c>
      <c r="GX162" s="815">
        <f t="shared" si="244"/>
        <v>0</v>
      </c>
      <c r="GY162" s="815">
        <f t="shared" si="244"/>
        <v>0</v>
      </c>
      <c r="GZ162" s="815">
        <f t="shared" si="244"/>
        <v>0</v>
      </c>
      <c r="HA162" s="815">
        <f t="shared" si="244"/>
        <v>0</v>
      </c>
      <c r="HB162" s="815">
        <f t="shared" si="244"/>
        <v>0</v>
      </c>
      <c r="HC162" s="815">
        <f t="shared" si="244"/>
        <v>0</v>
      </c>
      <c r="HD162" s="815">
        <f t="shared" si="244"/>
        <v>0</v>
      </c>
      <c r="HE162" s="815">
        <f t="shared" si="244"/>
        <v>0</v>
      </c>
      <c r="HF162" s="815">
        <f t="shared" si="244"/>
        <v>0</v>
      </c>
      <c r="HG162" s="815">
        <f t="shared" si="244"/>
        <v>0</v>
      </c>
      <c r="HH162" s="815">
        <f t="shared" si="244"/>
        <v>0</v>
      </c>
      <c r="HI162" s="815">
        <f t="shared" si="244"/>
        <v>0</v>
      </c>
      <c r="HJ162" s="815">
        <f t="shared" si="244"/>
        <v>0</v>
      </c>
      <c r="HK162" s="815">
        <f t="shared" si="244"/>
        <v>0</v>
      </c>
      <c r="HL162" s="815">
        <f t="shared" si="244"/>
        <v>0</v>
      </c>
      <c r="HM162" s="815">
        <f t="shared" si="244"/>
        <v>0</v>
      </c>
      <c r="HN162" s="815">
        <f t="shared" si="244"/>
        <v>0</v>
      </c>
      <c r="HO162" s="815">
        <f t="shared" si="244"/>
        <v>0</v>
      </c>
      <c r="HP162" s="815">
        <f t="shared" si="244"/>
        <v>0</v>
      </c>
      <c r="HQ162" s="815">
        <f t="shared" si="244"/>
        <v>0</v>
      </c>
      <c r="HR162" s="815">
        <f t="shared" si="244"/>
        <v>0</v>
      </c>
      <c r="HS162" s="815">
        <f t="shared" si="244"/>
        <v>0</v>
      </c>
      <c r="HT162" s="815">
        <f t="shared" si="244"/>
        <v>0</v>
      </c>
      <c r="HU162" s="815">
        <f t="shared" si="244"/>
        <v>0</v>
      </c>
      <c r="HV162" s="815">
        <f t="shared" si="244"/>
        <v>0</v>
      </c>
      <c r="HW162" s="815">
        <f t="shared" si="244"/>
        <v>0</v>
      </c>
      <c r="HX162" s="815">
        <f t="shared" si="244"/>
        <v>0</v>
      </c>
      <c r="HY162" s="815">
        <f t="shared" si="244"/>
        <v>0</v>
      </c>
      <c r="HZ162" s="815">
        <f t="shared" si="244"/>
        <v>0</v>
      </c>
      <c r="IA162" s="815">
        <f t="shared" si="244"/>
        <v>0</v>
      </c>
      <c r="IB162" s="815">
        <f t="shared" si="244"/>
        <v>0</v>
      </c>
      <c r="IC162" s="815">
        <f t="shared" si="244"/>
        <v>0</v>
      </c>
      <c r="ID162" s="815">
        <f t="shared" si="244"/>
        <v>0</v>
      </c>
      <c r="IE162" s="815">
        <f t="shared" si="244"/>
        <v>0</v>
      </c>
      <c r="IF162" s="815">
        <f t="shared" si="244"/>
        <v>0</v>
      </c>
      <c r="IG162" s="815">
        <f t="shared" si="244"/>
        <v>0</v>
      </c>
      <c r="IH162" s="815">
        <f t="shared" si="244"/>
        <v>0</v>
      </c>
      <c r="II162" s="815">
        <f t="shared" si="244"/>
        <v>0</v>
      </c>
      <c r="IJ162" s="815">
        <f t="shared" si="244"/>
        <v>0</v>
      </c>
      <c r="IK162" s="815">
        <f t="shared" si="244"/>
        <v>0</v>
      </c>
      <c r="IL162" s="815">
        <f t="shared" si="244"/>
        <v>0</v>
      </c>
      <c r="IM162" s="813"/>
    </row>
    <row r="163" spans="1:247" s="814" customFormat="1">
      <c r="B163" s="824" t="s">
        <v>733</v>
      </c>
      <c r="D163" s="619">
        <f ca="1">IFERROR(E163/$E$161,"")</f>
        <v>0.375</v>
      </c>
      <c r="E163" s="814">
        <f ca="1">SUM(G163:IL163)</f>
        <v>43936540.784638077</v>
      </c>
      <c r="F163" s="815">
        <f>F161*_WF_Tier3_GP</f>
        <v>0</v>
      </c>
      <c r="G163" s="815">
        <f t="shared" ref="G163:BR163" ca="1" si="245">G161*_WF_Tier3_GP</f>
        <v>0</v>
      </c>
      <c r="H163" s="815">
        <f t="shared" ca="1" si="245"/>
        <v>0</v>
      </c>
      <c r="I163" s="815">
        <f t="shared" ca="1" si="245"/>
        <v>0</v>
      </c>
      <c r="J163" s="815">
        <f t="shared" ca="1" si="245"/>
        <v>0</v>
      </c>
      <c r="K163" s="815">
        <f t="shared" ca="1" si="245"/>
        <v>0</v>
      </c>
      <c r="L163" s="815">
        <f t="shared" ca="1" si="245"/>
        <v>0</v>
      </c>
      <c r="M163" s="815">
        <f t="shared" ca="1" si="245"/>
        <v>0</v>
      </c>
      <c r="N163" s="815">
        <f t="shared" ca="1" si="245"/>
        <v>0</v>
      </c>
      <c r="O163" s="815">
        <f t="shared" ca="1" si="245"/>
        <v>0</v>
      </c>
      <c r="P163" s="815">
        <f t="shared" ca="1" si="245"/>
        <v>0</v>
      </c>
      <c r="Q163" s="815">
        <f t="shared" ca="1" si="245"/>
        <v>0</v>
      </c>
      <c r="R163" s="815">
        <f t="shared" ca="1" si="245"/>
        <v>0</v>
      </c>
      <c r="S163" s="815">
        <f t="shared" ca="1" si="245"/>
        <v>0</v>
      </c>
      <c r="T163" s="815">
        <f t="shared" ca="1" si="245"/>
        <v>0</v>
      </c>
      <c r="U163" s="815">
        <f t="shared" ca="1" si="245"/>
        <v>0</v>
      </c>
      <c r="V163" s="815">
        <f t="shared" ca="1" si="245"/>
        <v>0</v>
      </c>
      <c r="W163" s="815">
        <f t="shared" ca="1" si="245"/>
        <v>0</v>
      </c>
      <c r="X163" s="815">
        <f t="shared" ca="1" si="245"/>
        <v>0</v>
      </c>
      <c r="Y163" s="815">
        <f t="shared" ca="1" si="245"/>
        <v>0</v>
      </c>
      <c r="Z163" s="815">
        <f t="shared" ca="1" si="245"/>
        <v>0</v>
      </c>
      <c r="AA163" s="815">
        <f t="shared" ca="1" si="245"/>
        <v>0</v>
      </c>
      <c r="AB163" s="815">
        <f t="shared" ca="1" si="245"/>
        <v>0</v>
      </c>
      <c r="AC163" s="815">
        <f t="shared" ca="1" si="245"/>
        <v>0</v>
      </c>
      <c r="AD163" s="815">
        <f t="shared" ca="1" si="245"/>
        <v>0</v>
      </c>
      <c r="AE163" s="815">
        <f t="shared" ca="1" si="245"/>
        <v>0</v>
      </c>
      <c r="AF163" s="815">
        <f t="shared" ca="1" si="245"/>
        <v>0</v>
      </c>
      <c r="AG163" s="815">
        <f t="shared" ca="1" si="245"/>
        <v>0</v>
      </c>
      <c r="AH163" s="815">
        <f t="shared" ca="1" si="245"/>
        <v>0</v>
      </c>
      <c r="AI163" s="815">
        <f t="shared" ca="1" si="245"/>
        <v>0</v>
      </c>
      <c r="AJ163" s="815">
        <f t="shared" ca="1" si="245"/>
        <v>0</v>
      </c>
      <c r="AK163" s="815">
        <f t="shared" ca="1" si="245"/>
        <v>0</v>
      </c>
      <c r="AL163" s="815">
        <f t="shared" ca="1" si="245"/>
        <v>0</v>
      </c>
      <c r="AM163" s="815">
        <f t="shared" ca="1" si="245"/>
        <v>0</v>
      </c>
      <c r="AN163" s="815">
        <f t="shared" ca="1" si="245"/>
        <v>0</v>
      </c>
      <c r="AO163" s="815">
        <f t="shared" ca="1" si="245"/>
        <v>0</v>
      </c>
      <c r="AP163" s="815">
        <f t="shared" ca="1" si="245"/>
        <v>0</v>
      </c>
      <c r="AQ163" s="815">
        <f t="shared" ca="1" si="245"/>
        <v>0</v>
      </c>
      <c r="AR163" s="815">
        <f t="shared" ca="1" si="245"/>
        <v>0</v>
      </c>
      <c r="AS163" s="815">
        <f t="shared" ca="1" si="245"/>
        <v>0</v>
      </c>
      <c r="AT163" s="815">
        <f t="shared" ca="1" si="245"/>
        <v>0</v>
      </c>
      <c r="AU163" s="815">
        <f t="shared" ca="1" si="245"/>
        <v>0</v>
      </c>
      <c r="AV163" s="815">
        <f t="shared" ca="1" si="245"/>
        <v>0</v>
      </c>
      <c r="AW163" s="815">
        <f t="shared" ca="1" si="245"/>
        <v>0</v>
      </c>
      <c r="AX163" s="815">
        <f t="shared" ca="1" si="245"/>
        <v>0</v>
      </c>
      <c r="AY163" s="815">
        <f t="shared" ca="1" si="245"/>
        <v>0</v>
      </c>
      <c r="AZ163" s="815">
        <f t="shared" ca="1" si="245"/>
        <v>0</v>
      </c>
      <c r="BA163" s="815">
        <f t="shared" ca="1" si="245"/>
        <v>0</v>
      </c>
      <c r="BB163" s="815">
        <f t="shared" ca="1" si="245"/>
        <v>0</v>
      </c>
      <c r="BC163" s="815">
        <f t="shared" ca="1" si="245"/>
        <v>0</v>
      </c>
      <c r="BD163" s="815">
        <f t="shared" ca="1" si="245"/>
        <v>0</v>
      </c>
      <c r="BE163" s="815">
        <f t="shared" ca="1" si="245"/>
        <v>0</v>
      </c>
      <c r="BF163" s="815">
        <f t="shared" ca="1" si="245"/>
        <v>0</v>
      </c>
      <c r="BG163" s="815">
        <f t="shared" ca="1" si="245"/>
        <v>0</v>
      </c>
      <c r="BH163" s="815">
        <f t="shared" ca="1" si="245"/>
        <v>0</v>
      </c>
      <c r="BI163" s="815">
        <f t="shared" ca="1" si="245"/>
        <v>0</v>
      </c>
      <c r="BJ163" s="815">
        <f t="shared" ca="1" si="245"/>
        <v>0</v>
      </c>
      <c r="BK163" s="815">
        <f t="shared" ca="1" si="245"/>
        <v>0</v>
      </c>
      <c r="BL163" s="815">
        <f t="shared" ca="1" si="245"/>
        <v>0</v>
      </c>
      <c r="BM163" s="815">
        <f t="shared" ca="1" si="245"/>
        <v>0</v>
      </c>
      <c r="BN163" s="815">
        <f t="shared" ca="1" si="245"/>
        <v>0</v>
      </c>
      <c r="BO163" s="815">
        <f t="shared" ca="1" si="245"/>
        <v>0</v>
      </c>
      <c r="BP163" s="815">
        <f t="shared" ca="1" si="245"/>
        <v>0</v>
      </c>
      <c r="BQ163" s="815">
        <f t="shared" ca="1" si="245"/>
        <v>0</v>
      </c>
      <c r="BR163" s="815">
        <f t="shared" ca="1" si="245"/>
        <v>0</v>
      </c>
      <c r="BS163" s="815">
        <f t="shared" ref="BS163:ED163" ca="1" si="246">BS161*_WF_Tier3_GP</f>
        <v>0</v>
      </c>
      <c r="BT163" s="815">
        <f t="shared" ca="1" si="246"/>
        <v>0</v>
      </c>
      <c r="BU163" s="815">
        <f t="shared" ca="1" si="246"/>
        <v>0</v>
      </c>
      <c r="BV163" s="815">
        <f t="shared" ca="1" si="246"/>
        <v>0</v>
      </c>
      <c r="BW163" s="815">
        <f t="shared" ca="1" si="246"/>
        <v>0</v>
      </c>
      <c r="BX163" s="815">
        <f t="shared" ca="1" si="246"/>
        <v>0</v>
      </c>
      <c r="BY163" s="815">
        <f t="shared" ca="1" si="246"/>
        <v>0</v>
      </c>
      <c r="BZ163" s="815">
        <f t="shared" ca="1" si="246"/>
        <v>0</v>
      </c>
      <c r="CA163" s="815">
        <f t="shared" ca="1" si="246"/>
        <v>0</v>
      </c>
      <c r="CB163" s="815">
        <f t="shared" ca="1" si="246"/>
        <v>0</v>
      </c>
      <c r="CC163" s="815">
        <f t="shared" ca="1" si="246"/>
        <v>0</v>
      </c>
      <c r="CD163" s="815">
        <f t="shared" ca="1" si="246"/>
        <v>0</v>
      </c>
      <c r="CE163" s="815">
        <f t="shared" ca="1" si="246"/>
        <v>0</v>
      </c>
      <c r="CF163" s="815">
        <f t="shared" ca="1" si="246"/>
        <v>0</v>
      </c>
      <c r="CG163" s="815">
        <f t="shared" ca="1" si="246"/>
        <v>43936540.784638077</v>
      </c>
      <c r="CH163" s="815">
        <f t="shared" si="246"/>
        <v>0</v>
      </c>
      <c r="CI163" s="815">
        <f t="shared" si="246"/>
        <v>0</v>
      </c>
      <c r="CJ163" s="815">
        <f t="shared" si="246"/>
        <v>0</v>
      </c>
      <c r="CK163" s="815">
        <f t="shared" si="246"/>
        <v>0</v>
      </c>
      <c r="CL163" s="815">
        <f t="shared" si="246"/>
        <v>0</v>
      </c>
      <c r="CM163" s="815">
        <f t="shared" si="246"/>
        <v>0</v>
      </c>
      <c r="CN163" s="815">
        <f t="shared" si="246"/>
        <v>0</v>
      </c>
      <c r="CO163" s="815">
        <f t="shared" si="246"/>
        <v>0</v>
      </c>
      <c r="CP163" s="815">
        <f t="shared" si="246"/>
        <v>0</v>
      </c>
      <c r="CQ163" s="815">
        <f t="shared" si="246"/>
        <v>0</v>
      </c>
      <c r="CR163" s="815">
        <f t="shared" si="246"/>
        <v>0</v>
      </c>
      <c r="CS163" s="815">
        <f t="shared" si="246"/>
        <v>0</v>
      </c>
      <c r="CT163" s="815">
        <f t="shared" si="246"/>
        <v>0</v>
      </c>
      <c r="CU163" s="815">
        <f t="shared" si="246"/>
        <v>0</v>
      </c>
      <c r="CV163" s="815">
        <f t="shared" si="246"/>
        <v>0</v>
      </c>
      <c r="CW163" s="815">
        <f t="shared" si="246"/>
        <v>0</v>
      </c>
      <c r="CX163" s="815">
        <f t="shared" si="246"/>
        <v>0</v>
      </c>
      <c r="CY163" s="815">
        <f t="shared" si="246"/>
        <v>0</v>
      </c>
      <c r="CZ163" s="815">
        <f t="shared" si="246"/>
        <v>0</v>
      </c>
      <c r="DA163" s="815">
        <f t="shared" si="246"/>
        <v>0</v>
      </c>
      <c r="DB163" s="815">
        <f t="shared" si="246"/>
        <v>0</v>
      </c>
      <c r="DC163" s="815">
        <f t="shared" si="246"/>
        <v>0</v>
      </c>
      <c r="DD163" s="815">
        <f t="shared" si="246"/>
        <v>0</v>
      </c>
      <c r="DE163" s="815">
        <f t="shared" si="246"/>
        <v>0</v>
      </c>
      <c r="DF163" s="815">
        <f t="shared" si="246"/>
        <v>0</v>
      </c>
      <c r="DG163" s="815">
        <f t="shared" si="246"/>
        <v>0</v>
      </c>
      <c r="DH163" s="815">
        <f t="shared" si="246"/>
        <v>0</v>
      </c>
      <c r="DI163" s="815">
        <f t="shared" si="246"/>
        <v>0</v>
      </c>
      <c r="DJ163" s="815">
        <f t="shared" si="246"/>
        <v>0</v>
      </c>
      <c r="DK163" s="815">
        <f t="shared" si="246"/>
        <v>0</v>
      </c>
      <c r="DL163" s="815">
        <f t="shared" si="246"/>
        <v>0</v>
      </c>
      <c r="DM163" s="815">
        <f t="shared" si="246"/>
        <v>0</v>
      </c>
      <c r="DN163" s="815">
        <f t="shared" si="246"/>
        <v>0</v>
      </c>
      <c r="DO163" s="815">
        <f t="shared" si="246"/>
        <v>0</v>
      </c>
      <c r="DP163" s="815">
        <f t="shared" si="246"/>
        <v>0</v>
      </c>
      <c r="DQ163" s="815">
        <f t="shared" si="246"/>
        <v>0</v>
      </c>
      <c r="DR163" s="815">
        <f t="shared" si="246"/>
        <v>0</v>
      </c>
      <c r="DS163" s="815">
        <f t="shared" si="246"/>
        <v>0</v>
      </c>
      <c r="DT163" s="815">
        <f t="shared" si="246"/>
        <v>0</v>
      </c>
      <c r="DU163" s="815">
        <f t="shared" si="246"/>
        <v>0</v>
      </c>
      <c r="DV163" s="815">
        <f t="shared" si="246"/>
        <v>0</v>
      </c>
      <c r="DW163" s="815">
        <f t="shared" si="246"/>
        <v>0</v>
      </c>
      <c r="DX163" s="815">
        <f t="shared" si="246"/>
        <v>0</v>
      </c>
      <c r="DY163" s="815">
        <f t="shared" si="246"/>
        <v>0</v>
      </c>
      <c r="DZ163" s="815">
        <f t="shared" si="246"/>
        <v>0</v>
      </c>
      <c r="EA163" s="815">
        <f t="shared" si="246"/>
        <v>0</v>
      </c>
      <c r="EB163" s="815">
        <f t="shared" si="246"/>
        <v>0</v>
      </c>
      <c r="EC163" s="815">
        <f t="shared" si="246"/>
        <v>0</v>
      </c>
      <c r="ED163" s="815">
        <f t="shared" si="246"/>
        <v>0</v>
      </c>
      <c r="EE163" s="815">
        <f t="shared" ref="EE163:GP163" si="247">EE161*_WF_Tier3_GP</f>
        <v>0</v>
      </c>
      <c r="EF163" s="815">
        <f t="shared" si="247"/>
        <v>0</v>
      </c>
      <c r="EG163" s="815">
        <f t="shared" si="247"/>
        <v>0</v>
      </c>
      <c r="EH163" s="815">
        <f t="shared" si="247"/>
        <v>0</v>
      </c>
      <c r="EI163" s="815">
        <f t="shared" si="247"/>
        <v>0</v>
      </c>
      <c r="EJ163" s="815">
        <f t="shared" si="247"/>
        <v>0</v>
      </c>
      <c r="EK163" s="815">
        <f t="shared" si="247"/>
        <v>0</v>
      </c>
      <c r="EL163" s="815">
        <f t="shared" si="247"/>
        <v>0</v>
      </c>
      <c r="EM163" s="815">
        <f t="shared" si="247"/>
        <v>0</v>
      </c>
      <c r="EN163" s="815">
        <f t="shared" si="247"/>
        <v>0</v>
      </c>
      <c r="EO163" s="815">
        <f t="shared" si="247"/>
        <v>0</v>
      </c>
      <c r="EP163" s="815">
        <f t="shared" si="247"/>
        <v>0</v>
      </c>
      <c r="EQ163" s="815">
        <f t="shared" si="247"/>
        <v>0</v>
      </c>
      <c r="ER163" s="815">
        <f t="shared" si="247"/>
        <v>0</v>
      </c>
      <c r="ES163" s="815">
        <f t="shared" si="247"/>
        <v>0</v>
      </c>
      <c r="ET163" s="815">
        <f t="shared" si="247"/>
        <v>0</v>
      </c>
      <c r="EU163" s="815">
        <f t="shared" si="247"/>
        <v>0</v>
      </c>
      <c r="EV163" s="815">
        <f t="shared" si="247"/>
        <v>0</v>
      </c>
      <c r="EW163" s="815">
        <f t="shared" si="247"/>
        <v>0</v>
      </c>
      <c r="EX163" s="815">
        <f t="shared" si="247"/>
        <v>0</v>
      </c>
      <c r="EY163" s="815">
        <f t="shared" si="247"/>
        <v>0</v>
      </c>
      <c r="EZ163" s="815">
        <f t="shared" si="247"/>
        <v>0</v>
      </c>
      <c r="FA163" s="815">
        <f t="shared" si="247"/>
        <v>0</v>
      </c>
      <c r="FB163" s="815">
        <f t="shared" si="247"/>
        <v>0</v>
      </c>
      <c r="FC163" s="815">
        <f t="shared" si="247"/>
        <v>0</v>
      </c>
      <c r="FD163" s="815">
        <f t="shared" si="247"/>
        <v>0</v>
      </c>
      <c r="FE163" s="815">
        <f t="shared" si="247"/>
        <v>0</v>
      </c>
      <c r="FF163" s="815">
        <f t="shared" si="247"/>
        <v>0</v>
      </c>
      <c r="FG163" s="815">
        <f t="shared" si="247"/>
        <v>0</v>
      </c>
      <c r="FH163" s="815">
        <f t="shared" si="247"/>
        <v>0</v>
      </c>
      <c r="FI163" s="815">
        <f t="shared" si="247"/>
        <v>0</v>
      </c>
      <c r="FJ163" s="815">
        <f t="shared" si="247"/>
        <v>0</v>
      </c>
      <c r="FK163" s="815">
        <f t="shared" si="247"/>
        <v>0</v>
      </c>
      <c r="FL163" s="815">
        <f t="shared" si="247"/>
        <v>0</v>
      </c>
      <c r="FM163" s="815">
        <f t="shared" si="247"/>
        <v>0</v>
      </c>
      <c r="FN163" s="815">
        <f t="shared" si="247"/>
        <v>0</v>
      </c>
      <c r="FO163" s="815">
        <f t="shared" si="247"/>
        <v>0</v>
      </c>
      <c r="FP163" s="815">
        <f t="shared" si="247"/>
        <v>0</v>
      </c>
      <c r="FQ163" s="815">
        <f t="shared" si="247"/>
        <v>0</v>
      </c>
      <c r="FR163" s="815">
        <f t="shared" si="247"/>
        <v>0</v>
      </c>
      <c r="FS163" s="815">
        <f t="shared" si="247"/>
        <v>0</v>
      </c>
      <c r="FT163" s="815">
        <f t="shared" si="247"/>
        <v>0</v>
      </c>
      <c r="FU163" s="815">
        <f t="shared" si="247"/>
        <v>0</v>
      </c>
      <c r="FV163" s="815">
        <f t="shared" si="247"/>
        <v>0</v>
      </c>
      <c r="FW163" s="815">
        <f t="shared" si="247"/>
        <v>0</v>
      </c>
      <c r="FX163" s="815">
        <f t="shared" si="247"/>
        <v>0</v>
      </c>
      <c r="FY163" s="815">
        <f t="shared" si="247"/>
        <v>0</v>
      </c>
      <c r="FZ163" s="815">
        <f t="shared" si="247"/>
        <v>0</v>
      </c>
      <c r="GA163" s="815">
        <f t="shared" si="247"/>
        <v>0</v>
      </c>
      <c r="GB163" s="815">
        <f t="shared" si="247"/>
        <v>0</v>
      </c>
      <c r="GC163" s="815">
        <f t="shared" si="247"/>
        <v>0</v>
      </c>
      <c r="GD163" s="815">
        <f t="shared" si="247"/>
        <v>0</v>
      </c>
      <c r="GE163" s="815">
        <f t="shared" si="247"/>
        <v>0</v>
      </c>
      <c r="GF163" s="815">
        <f t="shared" si="247"/>
        <v>0</v>
      </c>
      <c r="GG163" s="815">
        <f t="shared" si="247"/>
        <v>0</v>
      </c>
      <c r="GH163" s="815">
        <f t="shared" si="247"/>
        <v>0</v>
      </c>
      <c r="GI163" s="815">
        <f t="shared" si="247"/>
        <v>0</v>
      </c>
      <c r="GJ163" s="815">
        <f t="shared" si="247"/>
        <v>0</v>
      </c>
      <c r="GK163" s="815">
        <f t="shared" si="247"/>
        <v>0</v>
      </c>
      <c r="GL163" s="815">
        <f t="shared" si="247"/>
        <v>0</v>
      </c>
      <c r="GM163" s="815">
        <f t="shared" si="247"/>
        <v>0</v>
      </c>
      <c r="GN163" s="815">
        <f t="shared" si="247"/>
        <v>0</v>
      </c>
      <c r="GO163" s="815">
        <f t="shared" si="247"/>
        <v>0</v>
      </c>
      <c r="GP163" s="815">
        <f t="shared" si="247"/>
        <v>0</v>
      </c>
      <c r="GQ163" s="815">
        <f t="shared" ref="GQ163:IL163" si="248">GQ161*_WF_Tier3_GP</f>
        <v>0</v>
      </c>
      <c r="GR163" s="815">
        <f t="shared" si="248"/>
        <v>0</v>
      </c>
      <c r="GS163" s="815">
        <f t="shared" si="248"/>
        <v>0</v>
      </c>
      <c r="GT163" s="815">
        <f t="shared" si="248"/>
        <v>0</v>
      </c>
      <c r="GU163" s="815">
        <f t="shared" si="248"/>
        <v>0</v>
      </c>
      <c r="GV163" s="815">
        <f t="shared" si="248"/>
        <v>0</v>
      </c>
      <c r="GW163" s="815">
        <f t="shared" si="248"/>
        <v>0</v>
      </c>
      <c r="GX163" s="815">
        <f t="shared" si="248"/>
        <v>0</v>
      </c>
      <c r="GY163" s="815">
        <f t="shared" si="248"/>
        <v>0</v>
      </c>
      <c r="GZ163" s="815">
        <f t="shared" si="248"/>
        <v>0</v>
      </c>
      <c r="HA163" s="815">
        <f t="shared" si="248"/>
        <v>0</v>
      </c>
      <c r="HB163" s="815">
        <f t="shared" si="248"/>
        <v>0</v>
      </c>
      <c r="HC163" s="815">
        <f t="shared" si="248"/>
        <v>0</v>
      </c>
      <c r="HD163" s="815">
        <f t="shared" si="248"/>
        <v>0</v>
      </c>
      <c r="HE163" s="815">
        <f t="shared" si="248"/>
        <v>0</v>
      </c>
      <c r="HF163" s="815">
        <f t="shared" si="248"/>
        <v>0</v>
      </c>
      <c r="HG163" s="815">
        <f t="shared" si="248"/>
        <v>0</v>
      </c>
      <c r="HH163" s="815">
        <f t="shared" si="248"/>
        <v>0</v>
      </c>
      <c r="HI163" s="815">
        <f t="shared" si="248"/>
        <v>0</v>
      </c>
      <c r="HJ163" s="815">
        <f t="shared" si="248"/>
        <v>0</v>
      </c>
      <c r="HK163" s="815">
        <f t="shared" si="248"/>
        <v>0</v>
      </c>
      <c r="HL163" s="815">
        <f t="shared" si="248"/>
        <v>0</v>
      </c>
      <c r="HM163" s="815">
        <f t="shared" si="248"/>
        <v>0</v>
      </c>
      <c r="HN163" s="815">
        <f t="shared" si="248"/>
        <v>0</v>
      </c>
      <c r="HO163" s="815">
        <f t="shared" si="248"/>
        <v>0</v>
      </c>
      <c r="HP163" s="815">
        <f t="shared" si="248"/>
        <v>0</v>
      </c>
      <c r="HQ163" s="815">
        <f t="shared" si="248"/>
        <v>0</v>
      </c>
      <c r="HR163" s="815">
        <f t="shared" si="248"/>
        <v>0</v>
      </c>
      <c r="HS163" s="815">
        <f t="shared" si="248"/>
        <v>0</v>
      </c>
      <c r="HT163" s="815">
        <f t="shared" si="248"/>
        <v>0</v>
      </c>
      <c r="HU163" s="815">
        <f t="shared" si="248"/>
        <v>0</v>
      </c>
      <c r="HV163" s="815">
        <f t="shared" si="248"/>
        <v>0</v>
      </c>
      <c r="HW163" s="815">
        <f t="shared" si="248"/>
        <v>0</v>
      </c>
      <c r="HX163" s="815">
        <f t="shared" si="248"/>
        <v>0</v>
      </c>
      <c r="HY163" s="815">
        <f t="shared" si="248"/>
        <v>0</v>
      </c>
      <c r="HZ163" s="815">
        <f t="shared" si="248"/>
        <v>0</v>
      </c>
      <c r="IA163" s="815">
        <f t="shared" si="248"/>
        <v>0</v>
      </c>
      <c r="IB163" s="815">
        <f t="shared" si="248"/>
        <v>0</v>
      </c>
      <c r="IC163" s="815">
        <f t="shared" si="248"/>
        <v>0</v>
      </c>
      <c r="ID163" s="815">
        <f t="shared" si="248"/>
        <v>0</v>
      </c>
      <c r="IE163" s="815">
        <f t="shared" si="248"/>
        <v>0</v>
      </c>
      <c r="IF163" s="815">
        <f t="shared" si="248"/>
        <v>0</v>
      </c>
      <c r="IG163" s="815">
        <f t="shared" si="248"/>
        <v>0</v>
      </c>
      <c r="IH163" s="815">
        <f t="shared" si="248"/>
        <v>0</v>
      </c>
      <c r="II163" s="815">
        <f t="shared" si="248"/>
        <v>0</v>
      </c>
      <c r="IJ163" s="815">
        <f t="shared" si="248"/>
        <v>0</v>
      </c>
      <c r="IK163" s="815">
        <f t="shared" si="248"/>
        <v>0</v>
      </c>
      <c r="IL163" s="815">
        <f t="shared" si="248"/>
        <v>0</v>
      </c>
      <c r="IM163" s="813"/>
    </row>
    <row r="164" spans="1:247" s="809" customFormat="1">
      <c r="D164" s="810"/>
      <c r="F164" s="725"/>
      <c r="G164" s="725"/>
      <c r="H164" s="725"/>
      <c r="I164" s="725"/>
      <c r="J164" s="725"/>
      <c r="K164" s="725"/>
      <c r="L164" s="725"/>
      <c r="M164" s="725"/>
      <c r="N164" s="725"/>
      <c r="O164" s="725"/>
      <c r="P164" s="725"/>
      <c r="Q164" s="725"/>
      <c r="R164" s="725"/>
      <c r="S164" s="725"/>
      <c r="T164" s="725"/>
      <c r="U164" s="725"/>
      <c r="V164" s="725"/>
      <c r="W164" s="725"/>
      <c r="X164" s="725"/>
      <c r="Y164" s="725"/>
      <c r="Z164" s="725"/>
      <c r="AA164" s="725"/>
      <c r="AB164" s="725"/>
      <c r="AC164" s="725"/>
      <c r="AD164" s="725"/>
      <c r="AE164" s="725"/>
      <c r="AF164" s="725"/>
      <c r="AG164" s="725"/>
      <c r="AH164" s="725"/>
      <c r="AI164" s="725"/>
      <c r="AJ164" s="725"/>
      <c r="AK164" s="725"/>
      <c r="AL164" s="725"/>
      <c r="AM164" s="725"/>
      <c r="AN164" s="725"/>
      <c r="AO164" s="725"/>
      <c r="AP164" s="725"/>
      <c r="AQ164" s="725"/>
      <c r="AR164" s="725"/>
      <c r="AS164" s="725"/>
      <c r="AT164" s="725"/>
      <c r="AU164" s="725"/>
      <c r="AV164" s="725"/>
      <c r="AW164" s="725"/>
      <c r="AX164" s="725"/>
      <c r="AY164" s="725"/>
      <c r="AZ164" s="725"/>
      <c r="BA164" s="725"/>
      <c r="BB164" s="725"/>
      <c r="BC164" s="725"/>
      <c r="BD164" s="725"/>
      <c r="BE164" s="725"/>
      <c r="BF164" s="725"/>
      <c r="BG164" s="725"/>
      <c r="BH164" s="725"/>
      <c r="BI164" s="725"/>
      <c r="BJ164" s="725"/>
      <c r="BK164" s="725"/>
      <c r="BL164" s="725"/>
      <c r="BM164" s="725"/>
      <c r="BN164" s="725"/>
      <c r="BO164" s="725"/>
      <c r="BP164" s="725"/>
      <c r="BQ164" s="725"/>
      <c r="BR164" s="725"/>
      <c r="BS164" s="725"/>
      <c r="BT164" s="725"/>
      <c r="BU164" s="725"/>
      <c r="BV164" s="725"/>
      <c r="BW164" s="725"/>
      <c r="BX164" s="725"/>
      <c r="BY164" s="725"/>
      <c r="BZ164" s="725"/>
      <c r="CA164" s="725"/>
      <c r="CB164" s="725"/>
      <c r="CC164" s="725"/>
      <c r="CD164" s="725"/>
      <c r="CE164" s="725"/>
      <c r="CF164" s="725"/>
      <c r="CG164" s="725"/>
      <c r="CH164" s="725"/>
      <c r="CI164" s="725"/>
      <c r="CJ164" s="725"/>
      <c r="CK164" s="725"/>
      <c r="CL164" s="725"/>
      <c r="CM164" s="725"/>
      <c r="CN164" s="725"/>
      <c r="CO164" s="725"/>
      <c r="CP164" s="725"/>
      <c r="CQ164" s="725"/>
      <c r="CR164" s="725"/>
      <c r="CS164" s="725"/>
      <c r="CT164" s="725"/>
      <c r="CU164" s="725"/>
      <c r="CV164" s="725"/>
      <c r="CW164" s="725"/>
      <c r="CX164" s="725"/>
      <c r="CY164" s="725"/>
      <c r="CZ164" s="725"/>
      <c r="DA164" s="725"/>
      <c r="DB164" s="725"/>
      <c r="DC164" s="725"/>
      <c r="DD164" s="725"/>
      <c r="DE164" s="725"/>
      <c r="DF164" s="725"/>
      <c r="DG164" s="725"/>
      <c r="DH164" s="725"/>
      <c r="DI164" s="725"/>
      <c r="DJ164" s="725"/>
      <c r="DK164" s="725"/>
      <c r="DL164" s="725"/>
      <c r="DM164" s="725"/>
      <c r="DN164" s="725"/>
      <c r="DO164" s="725"/>
      <c r="DP164" s="725"/>
      <c r="DQ164" s="725"/>
      <c r="DR164" s="725"/>
      <c r="DS164" s="725"/>
      <c r="DT164" s="725"/>
      <c r="DU164" s="725"/>
      <c r="DV164" s="725"/>
      <c r="DW164" s="725"/>
      <c r="DX164" s="725"/>
      <c r="DY164" s="725"/>
      <c r="DZ164" s="725"/>
      <c r="EA164" s="725"/>
      <c r="EB164" s="725"/>
      <c r="EC164" s="725"/>
      <c r="ED164" s="725"/>
      <c r="EE164" s="725"/>
      <c r="EF164" s="725"/>
      <c r="EG164" s="725"/>
      <c r="EH164" s="725"/>
      <c r="EI164" s="725"/>
      <c r="EJ164" s="725"/>
      <c r="EK164" s="725"/>
      <c r="EL164" s="725"/>
      <c r="EM164" s="725"/>
      <c r="EN164" s="725"/>
      <c r="EO164" s="725"/>
      <c r="EP164" s="725"/>
      <c r="EQ164" s="725"/>
      <c r="ER164" s="725"/>
      <c r="ES164" s="725"/>
      <c r="ET164" s="725"/>
      <c r="EU164" s="725"/>
      <c r="EV164" s="725"/>
      <c r="EW164" s="725"/>
      <c r="EX164" s="725"/>
      <c r="EY164" s="725"/>
      <c r="EZ164" s="725"/>
      <c r="FA164" s="725"/>
      <c r="FB164" s="725"/>
      <c r="FC164" s="725"/>
      <c r="FD164" s="725"/>
      <c r="FE164" s="725"/>
      <c r="FF164" s="725"/>
      <c r="FG164" s="725"/>
      <c r="FH164" s="725"/>
      <c r="FI164" s="725"/>
      <c r="FJ164" s="725"/>
      <c r="FK164" s="725"/>
      <c r="FL164" s="725"/>
      <c r="FM164" s="725"/>
      <c r="FN164" s="725"/>
      <c r="FO164" s="725"/>
      <c r="FP164" s="725"/>
      <c r="FQ164" s="725"/>
      <c r="FR164" s="725"/>
      <c r="FS164" s="725"/>
      <c r="FT164" s="725"/>
      <c r="FU164" s="725"/>
      <c r="FV164" s="725"/>
      <c r="FW164" s="725"/>
      <c r="FX164" s="725"/>
      <c r="FY164" s="725"/>
      <c r="FZ164" s="725"/>
      <c r="GA164" s="725"/>
      <c r="GB164" s="725"/>
      <c r="GC164" s="725"/>
      <c r="GD164" s="725"/>
      <c r="GE164" s="725"/>
      <c r="GF164" s="725"/>
      <c r="GG164" s="725"/>
      <c r="GH164" s="725"/>
      <c r="GI164" s="725"/>
      <c r="GJ164" s="725"/>
      <c r="GK164" s="725"/>
      <c r="GL164" s="725"/>
      <c r="GM164" s="725"/>
      <c r="GN164" s="725"/>
      <c r="GO164" s="725"/>
      <c r="GP164" s="725"/>
      <c r="GQ164" s="725"/>
      <c r="GR164" s="725"/>
      <c r="GS164" s="725"/>
      <c r="GT164" s="725"/>
      <c r="GU164" s="725"/>
      <c r="GV164" s="725"/>
      <c r="GW164" s="725"/>
      <c r="GX164" s="725"/>
      <c r="GY164" s="725"/>
      <c r="GZ164" s="725"/>
      <c r="HA164" s="725"/>
      <c r="HB164" s="725"/>
      <c r="HC164" s="725"/>
      <c r="HD164" s="725"/>
      <c r="HE164" s="725"/>
      <c r="HF164" s="725"/>
      <c r="HG164" s="725"/>
      <c r="HH164" s="725"/>
      <c r="HI164" s="725"/>
      <c r="HJ164" s="725"/>
      <c r="HK164" s="725"/>
      <c r="HL164" s="725"/>
      <c r="HM164" s="725"/>
      <c r="HN164" s="725"/>
      <c r="HO164" s="725"/>
      <c r="HP164" s="725"/>
      <c r="HQ164" s="725"/>
      <c r="HR164" s="725"/>
      <c r="HS164" s="725"/>
      <c r="HT164" s="725"/>
      <c r="HU164" s="725"/>
      <c r="HV164" s="725"/>
      <c r="HW164" s="725"/>
      <c r="HX164" s="725"/>
      <c r="HY164" s="725"/>
      <c r="HZ164" s="725"/>
      <c r="IA164" s="725"/>
      <c r="IB164" s="725"/>
      <c r="IC164" s="725"/>
      <c r="ID164" s="725"/>
      <c r="IE164" s="725"/>
      <c r="IF164" s="725"/>
      <c r="IG164" s="725"/>
      <c r="IH164" s="725"/>
      <c r="II164" s="725"/>
      <c r="IJ164" s="725"/>
      <c r="IK164" s="725"/>
      <c r="IL164" s="725"/>
    </row>
    <row r="165" spans="1:247" s="709" customFormat="1">
      <c r="A165" s="817" t="s">
        <v>632</v>
      </c>
      <c r="B165" s="709" t="s">
        <v>711</v>
      </c>
      <c r="D165" s="816"/>
      <c r="E165" s="709">
        <f>F165</f>
        <v>0</v>
      </c>
      <c r="F165" s="725">
        <f>+F122</f>
        <v>0</v>
      </c>
      <c r="G165" s="725">
        <f t="shared" ref="G165:BR165" si="249">F172</f>
        <v>0</v>
      </c>
      <c r="H165" s="725">
        <f t="shared" ca="1" si="249"/>
        <v>33504679.17981638</v>
      </c>
      <c r="I165" s="725">
        <f t="shared" ca="1" si="249"/>
        <v>40255150.676795661</v>
      </c>
      <c r="J165" s="725">
        <f t="shared" ca="1" si="249"/>
        <v>44383261.055993214</v>
      </c>
      <c r="K165" s="725">
        <f t="shared" ca="1" si="249"/>
        <v>48746643.278736502</v>
      </c>
      <c r="L165" s="725">
        <f ca="1">K172</f>
        <v>53369386.494992591</v>
      </c>
      <c r="M165" s="725">
        <f t="shared" ca="1" si="249"/>
        <v>58160769.155496493</v>
      </c>
      <c r="N165" s="725">
        <f t="shared" ca="1" si="249"/>
        <v>63241606.359756313</v>
      </c>
      <c r="O165" s="725">
        <f ca="1">N172</f>
        <v>68771410.841427013</v>
      </c>
      <c r="P165" s="725">
        <f t="shared" ca="1" si="249"/>
        <v>74543888.616044611</v>
      </c>
      <c r="Q165" s="725">
        <f t="shared" ca="1" si="249"/>
        <v>80625293.060678065</v>
      </c>
      <c r="R165" s="725">
        <f t="shared" ca="1" si="249"/>
        <v>83136226.781029195</v>
      </c>
      <c r="S165" s="725">
        <f ca="1">R172</f>
        <v>84313158.109985337</v>
      </c>
      <c r="T165" s="725">
        <f t="shared" ca="1" si="249"/>
        <v>85506750.856072277</v>
      </c>
      <c r="U165" s="725">
        <f t="shared" ca="1" si="249"/>
        <v>86599351.598654792</v>
      </c>
      <c r="V165" s="725">
        <f t="shared" ca="1" si="249"/>
        <v>87825309.209555209</v>
      </c>
      <c r="W165" s="725">
        <f t="shared" ca="1" si="249"/>
        <v>89028242.009320766</v>
      </c>
      <c r="X165" s="725">
        <f t="shared" ca="1" si="249"/>
        <v>90288584.596898586</v>
      </c>
      <c r="Y165" s="725">
        <f t="shared" ca="1" si="249"/>
        <v>91525256.586254925</v>
      </c>
      <c r="Z165" s="725">
        <f t="shared" ca="1" si="249"/>
        <v>92820948.561196625</v>
      </c>
      <c r="AA165" s="725">
        <f t="shared" ca="1" si="249"/>
        <v>94134983.207402483</v>
      </c>
      <c r="AB165" s="725">
        <f t="shared" ca="1" si="249"/>
        <v>95424338.860399649</v>
      </c>
      <c r="AC165" s="725">
        <f t="shared" ca="1" si="249"/>
        <v>96775228.818943679</v>
      </c>
      <c r="AD165" s="725">
        <f t="shared" ca="1" si="249"/>
        <v>98100747.601614341</v>
      </c>
      <c r="AE165" s="725">
        <f t="shared" ca="1" si="249"/>
        <v>99489526.5697826</v>
      </c>
      <c r="AF165" s="725">
        <f t="shared" ca="1" si="249"/>
        <v>100897966.01016518</v>
      </c>
      <c r="AG165" s="725">
        <f t="shared" ca="1" si="249"/>
        <v>102187234.88641255</v>
      </c>
      <c r="AH165" s="725">
        <f t="shared" ca="1" si="249"/>
        <v>103633864.86727503</v>
      </c>
      <c r="AI165" s="725">
        <f t="shared" ca="1" si="249"/>
        <v>105053325.57099839</v>
      </c>
      <c r="AJ165" s="725">
        <f t="shared" ca="1" si="249"/>
        <v>106540529.82434022</v>
      </c>
      <c r="AK165" s="725">
        <f t="shared" ca="1" si="249"/>
        <v>107999802.7717807</v>
      </c>
      <c r="AL165" s="725">
        <f t="shared" ca="1" si="249"/>
        <v>109528719.30221191</v>
      </c>
      <c r="AM165" s="725">
        <f t="shared" ca="1" si="249"/>
        <v>110693829.27815536</v>
      </c>
      <c r="AN165" s="725">
        <f t="shared" ca="1" si="249"/>
        <v>111866038.27755359</v>
      </c>
      <c r="AO165" s="725">
        <f t="shared" ca="1" si="249"/>
        <v>113113362.17121398</v>
      </c>
      <c r="AP165" s="725">
        <f t="shared" ca="1" si="249"/>
        <v>114328013.49175848</v>
      </c>
      <c r="AQ165" s="725">
        <f t="shared" ca="1" si="249"/>
        <v>115614522.6292433</v>
      </c>
      <c r="AR165" s="725">
        <f t="shared" ca="1" si="249"/>
        <v>116921866.15450993</v>
      </c>
      <c r="AS165" s="725">
        <f t="shared" ca="1" si="249"/>
        <v>118089026.62088785</v>
      </c>
      <c r="AT165" s="725">
        <f t="shared" ca="1" si="249"/>
        <v>119436465.43556608</v>
      </c>
      <c r="AU165" s="725">
        <f t="shared" ca="1" si="249"/>
        <v>120750481.98884656</v>
      </c>
      <c r="AV165" s="725">
        <f t="shared" ca="1" si="249"/>
        <v>122140483.14951549</v>
      </c>
      <c r="AW165" s="725">
        <f t="shared" ca="1" si="249"/>
        <v>123496225.53684908</v>
      </c>
      <c r="AX165" s="725">
        <f t="shared" ca="1" si="249"/>
        <v>51945851.765898168</v>
      </c>
      <c r="AY165" s="725">
        <f t="shared" ca="1" si="249"/>
        <v>52079985.394559279</v>
      </c>
      <c r="AZ165" s="725">
        <f t="shared" ca="1" si="249"/>
        <v>52192072.597843274</v>
      </c>
      <c r="BA165" s="725">
        <f t="shared" ca="1" si="249"/>
        <v>52329691.891204089</v>
      </c>
      <c r="BB165" s="725">
        <f t="shared" ca="1" si="249"/>
        <v>52445199.294631213</v>
      </c>
      <c r="BC165" s="725">
        <f t="shared" ca="1" si="249"/>
        <v>52586402.016675048</v>
      </c>
      <c r="BD165" s="725">
        <f t="shared" ca="1" si="249"/>
        <v>52729603.697701529</v>
      </c>
      <c r="BE165" s="725">
        <f t="shared" ca="1" si="249"/>
        <v>52802133.632830329</v>
      </c>
      <c r="BF165" s="725">
        <f t="shared" ca="1" si="249"/>
        <v>52972677.703044474</v>
      </c>
      <c r="BG165" s="725">
        <f t="shared" ca="1" si="249"/>
        <v>53096992.006553225</v>
      </c>
      <c r="BH165" s="725">
        <f t="shared" ca="1" si="249"/>
        <v>53247421.936666854</v>
      </c>
      <c r="BI165" s="725">
        <f t="shared" ca="1" si="249"/>
        <v>53375499.379219972</v>
      </c>
      <c r="BJ165" s="725">
        <f t="shared" ca="1" si="249"/>
        <v>53529872.043625593</v>
      </c>
      <c r="BK165" s="725">
        <f t="shared" ca="1" si="249"/>
        <v>53638752.738231219</v>
      </c>
      <c r="BL165" s="725">
        <f t="shared" ca="1" si="249"/>
        <v>53724512.82097964</v>
      </c>
      <c r="BM165" s="725">
        <f t="shared" ca="1" si="249"/>
        <v>53836148.978969038</v>
      </c>
      <c r="BN165" s="725">
        <f t="shared" ca="1" si="249"/>
        <v>53924612.774515867</v>
      </c>
      <c r="BO165" s="725">
        <f t="shared" ca="1" si="249"/>
        <v>54039081.679592274</v>
      </c>
      <c r="BP165" s="725">
        <f t="shared" ca="1" si="249"/>
        <v>54155171.082083501</v>
      </c>
      <c r="BQ165" s="725">
        <f t="shared" ca="1" si="249"/>
        <v>54198239.470710881</v>
      </c>
      <c r="BR165" s="725">
        <f t="shared" ca="1" si="249"/>
        <v>54316582.015999995</v>
      </c>
      <c r="BS165" s="725">
        <f t="shared" ref="BS165:ED165" ca="1" si="250">BR172</f>
        <v>54411626.245632827</v>
      </c>
      <c r="BT165" s="725">
        <f t="shared" ca="1" si="250"/>
        <v>54532989.635027029</v>
      </c>
      <c r="BU165" s="725">
        <f t="shared" ca="1" si="250"/>
        <v>54630997.974042334</v>
      </c>
      <c r="BV165" s="725">
        <f t="shared" ca="1" si="250"/>
        <v>54755466.934495606</v>
      </c>
      <c r="BW165" s="725">
        <f t="shared" ca="1" si="250"/>
        <v>54832527.513048552</v>
      </c>
      <c r="BX165" s="725">
        <f t="shared" ca="1" si="250"/>
        <v>54885468.139999472</v>
      </c>
      <c r="BY165" s="725">
        <f t="shared" ca="1" si="250"/>
        <v>54964369.101469517</v>
      </c>
      <c r="BZ165" s="725">
        <f t="shared" ca="1" si="250"/>
        <v>55019115.546953991</v>
      </c>
      <c r="CA165" s="725">
        <f t="shared" ca="1" si="250"/>
        <v>55099908.509376794</v>
      </c>
      <c r="CB165" s="725">
        <f t="shared" ca="1" si="250"/>
        <v>55181845.230330817</v>
      </c>
      <c r="CC165" s="725">
        <f t="shared" ca="1" si="250"/>
        <v>55188861.960251838</v>
      </c>
      <c r="CD165" s="725">
        <f t="shared" ca="1" si="250"/>
        <v>55272057.965000764</v>
      </c>
      <c r="CE165" s="725">
        <f t="shared" ca="1" si="250"/>
        <v>55331018.788201585</v>
      </c>
      <c r="CF165" s="725">
        <f t="shared" ca="1" si="250"/>
        <v>55416227.258886434</v>
      </c>
      <c r="CG165" s="725">
        <f t="shared" ca="1" si="250"/>
        <v>55477162.751734249</v>
      </c>
      <c r="CH165" s="725">
        <f t="shared" ca="1" si="250"/>
        <v>-2.4214386940002441E-8</v>
      </c>
      <c r="CI165" s="725">
        <f t="shared" ca="1" si="250"/>
        <v>-2.4557181792554717E-8</v>
      </c>
      <c r="CJ165" s="725">
        <f t="shared" ca="1" si="250"/>
        <v>-2.4893538586671824E-8</v>
      </c>
      <c r="CK165" s="725">
        <f t="shared" ca="1" si="250"/>
        <v>-2.5245947958441847E-8</v>
      </c>
      <c r="CL165" s="725">
        <f t="shared" ca="1" si="250"/>
        <v>-2.5591738700697266E-8</v>
      </c>
      <c r="CM165" s="725">
        <f t="shared" ca="1" si="250"/>
        <v>-2.595403225436842E-8</v>
      </c>
      <c r="CN165" s="725">
        <f t="shared" ca="1" si="250"/>
        <v>-2.6321454674841741E-8</v>
      </c>
      <c r="CO165" s="725">
        <f t="shared" ca="1" si="250"/>
        <v>-2.6657788831334156E-8</v>
      </c>
      <c r="CP165" s="725">
        <f t="shared" ca="1" si="250"/>
        <v>-2.7035174094667442E-8</v>
      </c>
      <c r="CQ165" s="725">
        <f t="shared" ca="1" si="250"/>
        <v>-2.7405471654204065E-8</v>
      </c>
      <c r="CR165" s="725">
        <f t="shared" ca="1" si="250"/>
        <v>-2.7793441609342953E-8</v>
      </c>
      <c r="CS165" s="725">
        <f t="shared" ca="1" si="250"/>
        <v>-2.8174125068714252E-8</v>
      </c>
      <c r="CT165" s="725">
        <f t="shared" ca="1" si="250"/>
        <v>-2.8572976589202851E-8</v>
      </c>
      <c r="CU165" s="725">
        <f t="shared" ca="1" si="250"/>
        <v>-2.8977474515214534E-8</v>
      </c>
      <c r="CV165" s="725">
        <f t="shared" ca="1" si="250"/>
        <v>-2.9374375532272721E-8</v>
      </c>
      <c r="CW165" s="725">
        <f t="shared" ca="1" si="250"/>
        <v>-2.9790218590961349E-8</v>
      </c>
      <c r="CX165" s="725">
        <f t="shared" ca="1" si="250"/>
        <v>-3.0198251666822744E-8</v>
      </c>
      <c r="CY165" s="725">
        <f t="shared" ca="1" si="250"/>
        <v>-3.0625758060154706E-8</v>
      </c>
      <c r="CZ165" s="725">
        <f t="shared" ca="1" si="250"/>
        <v>-3.1059316516313223E-8</v>
      </c>
      <c r="DA165" s="725">
        <f t="shared" ca="1" si="250"/>
        <v>-3.1456190820974271E-8</v>
      </c>
      <c r="DB165" s="725">
        <f t="shared" ca="1" si="250"/>
        <v>-3.1915974903271519E-8</v>
      </c>
      <c r="DC165" s="725">
        <f t="shared" ca="1" si="250"/>
        <v>-3.2353124210153353E-8</v>
      </c>
      <c r="DD165" s="725">
        <f t="shared" ca="1" si="250"/>
        <v>-3.2811136402273045E-8</v>
      </c>
      <c r="DE165" s="725">
        <f t="shared" ca="1" si="250"/>
        <v>-3.3260546629588039E-8</v>
      </c>
      <c r="DF165" s="725">
        <f t="shared" ca="1" si="250"/>
        <v>-3.3731404892733335E-8</v>
      </c>
      <c r="DG165" s="725">
        <f t="shared" ca="1" si="250"/>
        <v>-3.4208928936403568E-8</v>
      </c>
      <c r="DH165" s="725">
        <f t="shared" ca="1" si="250"/>
        <v>-3.467748456157376E-8</v>
      </c>
      <c r="DI165" s="725">
        <f t="shared" ca="1" si="250"/>
        <v>-3.5168401933821193E-8</v>
      </c>
      <c r="DJ165" s="725">
        <f t="shared" ca="1" si="250"/>
        <v>-3.5650099346358502E-8</v>
      </c>
      <c r="DK165" s="725">
        <f t="shared" ca="1" si="250"/>
        <v>-3.6154785695808062E-8</v>
      </c>
      <c r="DL165" s="725">
        <f t="shared" ca="1" si="250"/>
        <v>-3.6666616718512139E-8</v>
      </c>
      <c r="DM165" s="725">
        <f t="shared" ca="1" si="250"/>
        <v>-3.7135140808756997E-8</v>
      </c>
      <c r="DN165" s="725">
        <f t="shared" ca="1" si="250"/>
        <v>-3.7660850385860361E-8</v>
      </c>
      <c r="DO165" s="725">
        <f t="shared" ca="1" si="250"/>
        <v>-3.8176686567980925E-8</v>
      </c>
      <c r="DP165" s="725">
        <f t="shared" ca="1" si="250"/>
        <v>-3.871714095468216E-8</v>
      </c>
      <c r="DQ165" s="725">
        <f t="shared" ca="1" si="250"/>
        <v>-3.9247445022913849E-8</v>
      </c>
      <c r="DR165" s="725">
        <f t="shared" ca="1" si="250"/>
        <v>-3.9803057773425299E-8</v>
      </c>
      <c r="DS165" s="725">
        <f t="shared" ca="1" si="250"/>
        <v>-4.0366536144956174E-8</v>
      </c>
      <c r="DT165" s="725">
        <f t="shared" ca="1" si="250"/>
        <v>-4.0919431782657006E-8</v>
      </c>
      <c r="DU165" s="725">
        <f t="shared" ca="1" si="250"/>
        <v>-4.1498714281908971E-8</v>
      </c>
      <c r="DV165" s="725">
        <f t="shared" ca="1" si="250"/>
        <v>-4.2067117228702995E-8</v>
      </c>
      <c r="DW165" s="725">
        <f t="shared" ca="1" si="250"/>
        <v>-4.2662647121053475E-8</v>
      </c>
      <c r="DX165" s="725">
        <f t="shared" ca="1" si="250"/>
        <v>-4.3266607727844284E-8</v>
      </c>
      <c r="DY165" s="725">
        <f t="shared" ca="1" si="250"/>
        <v>-4.3819466154333214E-8</v>
      </c>
      <c r="DZ165" s="725">
        <f t="shared" ca="1" si="250"/>
        <v>-4.4439803455315182E-8</v>
      </c>
      <c r="EA165" s="725">
        <f t="shared" ca="1" si="250"/>
        <v>-4.504849015021744E-8</v>
      </c>
      <c r="EB165" s="725">
        <f t="shared" ca="1" si="250"/>
        <v>-4.5686226326524897E-8</v>
      </c>
      <c r="EC165" s="725">
        <f t="shared" ca="1" si="250"/>
        <v>-4.6311985127038296E-8</v>
      </c>
      <c r="ED165" s="725">
        <f t="shared" ca="1" si="250"/>
        <v>-4.6967608172641807E-8</v>
      </c>
      <c r="EE165" s="725">
        <f t="shared" ref="EE165:GP165" ca="1" si="251">ED172</f>
        <v>-4.7632512651048234E-8</v>
      </c>
      <c r="EF165" s="725">
        <f t="shared" ca="1" si="251"/>
        <v>-4.8284929503535212E-8</v>
      </c>
      <c r="EG165" s="725">
        <f t="shared" ca="1" si="251"/>
        <v>-4.8968482852652535E-8</v>
      </c>
      <c r="EH165" s="725">
        <f t="shared" ca="1" si="251"/>
        <v>-4.9639198329869486E-8</v>
      </c>
      <c r="EI165" s="725">
        <f t="shared" ca="1" si="251"/>
        <v>-5.034192360284305E-8</v>
      </c>
      <c r="EJ165" s="725">
        <f t="shared" ca="1" si="251"/>
        <v>-5.1054597118856203E-8</v>
      </c>
      <c r="EK165" s="725">
        <f t="shared" ca="1" si="251"/>
        <v>-5.1706970062113142E-8</v>
      </c>
      <c r="EL165" s="725">
        <f t="shared" ca="1" si="251"/>
        <v>-5.2438968077271865E-8</v>
      </c>
      <c r="EM165" s="725">
        <f t="shared" ca="1" si="251"/>
        <v>-5.3157218377256531E-8</v>
      </c>
      <c r="EN165" s="725">
        <f t="shared" ca="1" si="251"/>
        <v>-5.3909747065299331E-8</v>
      </c>
      <c r="EO165" s="725">
        <f t="shared" ca="1" si="251"/>
        <v>-5.4648142449905136E-8</v>
      </c>
      <c r="EP165" s="725">
        <f t="shared" ca="1" si="251"/>
        <v>-5.5421777643717276E-8</v>
      </c>
      <c r="EQ165" s="725">
        <f t="shared" ca="1" si="251"/>
        <v>-5.6206364928236862E-8</v>
      </c>
      <c r="ER165" s="725">
        <f t="shared" ca="1" si="251"/>
        <v>-5.6976216814171493E-8</v>
      </c>
      <c r="ES165" s="725">
        <f t="shared" ca="1" si="251"/>
        <v>-5.7782809766129929E-8</v>
      </c>
      <c r="ET165" s="725">
        <f t="shared" ca="1" si="251"/>
        <v>-5.8574254029245931E-8</v>
      </c>
      <c r="EU165" s="725">
        <f t="shared" ca="1" si="251"/>
        <v>-5.9403469851354734E-8</v>
      </c>
      <c r="EV165" s="725">
        <f t="shared" ca="1" si="251"/>
        <v>-6.0244424600250252E-8</v>
      </c>
      <c r="EW165" s="725">
        <f t="shared" ca="1" si="251"/>
        <v>-6.1014224673293438E-8</v>
      </c>
      <c r="EX165" s="725">
        <f t="shared" ca="1" si="251"/>
        <v>-6.1906048144804902E-8</v>
      </c>
      <c r="EY165" s="725">
        <f t="shared" ca="1" si="251"/>
        <v>-6.275396791289322E-8</v>
      </c>
      <c r="EZ165" s="725">
        <f t="shared" ca="1" si="251"/>
        <v>-6.3642354524995834E-8</v>
      </c>
      <c r="FA165" s="725">
        <f t="shared" ca="1" si="251"/>
        <v>-6.4514056274769993E-8</v>
      </c>
      <c r="FB165" s="725">
        <f t="shared" ca="1" si="251"/>
        <v>-6.5427359860074673E-8</v>
      </c>
      <c r="FC165" s="725">
        <f t="shared" ca="1" si="251"/>
        <v>-6.6353592774072893E-8</v>
      </c>
      <c r="FD165" s="725">
        <f t="shared" ca="1" si="251"/>
        <v>-6.7262430031221259E-8</v>
      </c>
      <c r="FE165" s="725">
        <f t="shared" ca="1" si="251"/>
        <v>-6.8214641410431086E-8</v>
      </c>
      <c r="FF165" s="725">
        <f t="shared" ca="1" si="251"/>
        <v>-6.9148969229090516E-8</v>
      </c>
      <c r="FG165" s="725">
        <f t="shared" ca="1" si="251"/>
        <v>-7.0127887703044061E-8</v>
      </c>
      <c r="FH165" s="725">
        <f t="shared" ca="1" si="251"/>
        <v>-7.1120664393386523E-8</v>
      </c>
      <c r="FI165" s="725">
        <f t="shared" ca="1" si="251"/>
        <v>-7.2029440483592243E-8</v>
      </c>
      <c r="FJ165" s="725">
        <f t="shared" ca="1" si="251"/>
        <v>-7.3049136810869708E-8</v>
      </c>
      <c r="FK165" s="725">
        <f t="shared" ca="1" si="251"/>
        <v>-7.4049682137213927E-8</v>
      </c>
      <c r="FL165" s="725">
        <f t="shared" ca="1" si="251"/>
        <v>-7.5097978339495002E-8</v>
      </c>
      <c r="FM165" s="725">
        <f t="shared" ca="1" si="251"/>
        <v>-7.6126586404228499E-8</v>
      </c>
      <c r="FN165" s="725">
        <f t="shared" ca="1" si="251"/>
        <v>-7.7204284634888019E-8</v>
      </c>
      <c r="FO165" s="725">
        <f t="shared" ca="1" si="251"/>
        <v>-7.8297239473405916E-8</v>
      </c>
      <c r="FP165" s="725">
        <f t="shared" ca="1" si="251"/>
        <v>-7.9369667436840989E-8</v>
      </c>
      <c r="FQ165" s="725">
        <f t="shared" ca="1" si="251"/>
        <v>-8.0493276864308581E-8</v>
      </c>
      <c r="FR165" s="725">
        <f t="shared" ca="1" si="251"/>
        <v>-8.1595783690326696E-8</v>
      </c>
      <c r="FS165" s="725">
        <f t="shared" ca="1" si="251"/>
        <v>-8.2750907489591877E-8</v>
      </c>
      <c r="FT165" s="725">
        <f t="shared" ca="1" si="251"/>
        <v>-8.3922383984195985E-8</v>
      </c>
      <c r="FU165" s="725">
        <f t="shared" ca="1" si="251"/>
        <v>-8.4994739770638735E-8</v>
      </c>
      <c r="FV165" s="725">
        <f t="shared" ca="1" si="251"/>
        <v>-8.619798143682614E-8</v>
      </c>
      <c r="FW165" s="725">
        <f t="shared" ca="1" si="251"/>
        <v>-8.7378624921912318E-8</v>
      </c>
      <c r="FX165" s="725">
        <f t="shared" ca="1" si="251"/>
        <v>-8.8615614440603994E-8</v>
      </c>
      <c r="FY165" s="725">
        <f t="shared" ca="1" si="251"/>
        <v>-8.9829371956989522E-8</v>
      </c>
      <c r="FZ165" s="725">
        <f t="shared" ca="1" si="251"/>
        <v>-9.1101055869167749E-8</v>
      </c>
      <c r="GA165" s="725">
        <f t="shared" ca="1" si="251"/>
        <v>-9.2390742578618874E-8</v>
      </c>
      <c r="GB165" s="725">
        <f t="shared" ca="1" si="251"/>
        <v>-9.365620757547225E-8</v>
      </c>
      <c r="GC165" s="725">
        <f t="shared" ca="1" si="251"/>
        <v>-9.4982066699884012E-8</v>
      </c>
      <c r="GD165" s="725">
        <f t="shared" ca="1" si="251"/>
        <v>-9.6283024754585399E-8</v>
      </c>
      <c r="GE165" s="725">
        <f t="shared" ca="1" si="251"/>
        <v>-9.7646070837718313E-8</v>
      </c>
      <c r="GF165" s="725">
        <f t="shared" ca="1" si="251"/>
        <v>-9.9028413101351166E-8</v>
      </c>
      <c r="GG165" s="725">
        <f t="shared" ca="1" si="251"/>
        <v>-1.002937929293536E-7</v>
      </c>
      <c r="GH165" s="725">
        <f t="shared" ca="1" si="251"/>
        <v>-1.0171361809545473E-7</v>
      </c>
      <c r="GI165" s="725">
        <f t="shared" ca="1" si="251"/>
        <v>-1.0310677740785642E-7</v>
      </c>
      <c r="GJ165" s="725">
        <f t="shared" ca="1" si="251"/>
        <v>-1.0456642503991259E-7</v>
      </c>
      <c r="GK165" s="725">
        <f t="shared" ca="1" si="251"/>
        <v>-1.0599865890924752E-7</v>
      </c>
      <c r="GL165" s="725">
        <f t="shared" ca="1" si="251"/>
        <v>-1.0749924592561782E-7</v>
      </c>
      <c r="GM165" s="725">
        <f t="shared" ca="1" si="251"/>
        <v>-1.0902107624277014E-7</v>
      </c>
      <c r="GN165" s="725">
        <f t="shared" ca="1" si="251"/>
        <v>-1.1051432493905712E-7</v>
      </c>
      <c r="GO165" s="725">
        <f t="shared" ca="1" si="251"/>
        <v>-1.1207883870586301E-7</v>
      </c>
      <c r="GP165" s="725">
        <f t="shared" ca="1" si="251"/>
        <v>-1.1361396921041064E-7</v>
      </c>
      <c r="GQ165" s="725">
        <f t="shared" ref="GQ165:IL165" ca="1" si="252">GP172</f>
        <v>-1.1522236358850748E-7</v>
      </c>
      <c r="GR165" s="725">
        <f t="shared" ca="1" si="252"/>
        <v>-1.1685352745959424E-7</v>
      </c>
      <c r="GS165" s="725">
        <f t="shared" ca="1" si="252"/>
        <v>-1.1834667565663713E-7</v>
      </c>
      <c r="GT165" s="725">
        <f t="shared" ca="1" si="252"/>
        <v>-1.2007650740802118E-7</v>
      </c>
      <c r="GU165" s="725">
        <f t="shared" ca="1" si="252"/>
        <v>-1.2172118102821591E-7</v>
      </c>
      <c r="GV165" s="725">
        <f t="shared" ca="1" si="252"/>
        <v>-1.2344434645075754E-7</v>
      </c>
      <c r="GW165" s="725">
        <f t="shared" ca="1" si="252"/>
        <v>-1.2513514896119247E-7</v>
      </c>
      <c r="GX165" s="725">
        <f t="shared" ca="1" si="252"/>
        <v>-1.2690664476835639E-7</v>
      </c>
      <c r="GY165" s="725">
        <f t="shared" ca="1" si="252"/>
        <v>-1.2870321904005125E-7</v>
      </c>
      <c r="GZ165" s="725">
        <f t="shared" ca="1" si="252"/>
        <v>-1.3046605170198104E-7</v>
      </c>
      <c r="HA165" s="725">
        <f t="shared" ca="1" si="252"/>
        <v>-1.3231301528883837E-7</v>
      </c>
      <c r="HB165" s="725">
        <f t="shared" ca="1" si="252"/>
        <v>-1.3412529090004121E-7</v>
      </c>
      <c r="HC165" s="725">
        <f t="shared" ca="1" si="252"/>
        <v>-1.3602405709352495E-7</v>
      </c>
      <c r="HD165" s="725">
        <f t="shared" ca="1" si="252"/>
        <v>-1.3794970347517696E-7</v>
      </c>
      <c r="HE165" s="725">
        <f t="shared" ca="1" si="252"/>
        <v>-1.3971241749421062E-7</v>
      </c>
      <c r="HF165" s="725">
        <f t="shared" ca="1" si="252"/>
        <v>-1.4169027874146484E-7</v>
      </c>
      <c r="HG165" s="725">
        <f t="shared" ca="1" si="252"/>
        <v>-1.4363099361329463E-7</v>
      </c>
      <c r="HH165" s="725">
        <f t="shared" ca="1" si="252"/>
        <v>-1.4566432881189376E-7</v>
      </c>
      <c r="HI165" s="725">
        <f t="shared" ca="1" si="252"/>
        <v>-1.4765947577420695E-7</v>
      </c>
      <c r="HJ165" s="725">
        <f t="shared" ca="1" si="252"/>
        <v>-1.4974984082666038E-7</v>
      </c>
      <c r="HK165" s="725">
        <f t="shared" ca="1" si="252"/>
        <v>-1.5186979846726033E-7</v>
      </c>
      <c r="HL165" s="725">
        <f t="shared" ca="1" si="252"/>
        <v>-1.539499410083375E-7</v>
      </c>
      <c r="HM165" s="725">
        <f t="shared" ca="1" si="252"/>
        <v>-1.5612935804082914E-7</v>
      </c>
      <c r="HN165" s="725">
        <f t="shared" ca="1" si="252"/>
        <v>-1.582678432620485E-7</v>
      </c>
      <c r="HO165" s="725">
        <f t="shared" ca="1" si="252"/>
        <v>-1.605083873703593E-7</v>
      </c>
      <c r="HP165" s="725">
        <f t="shared" ca="1" si="252"/>
        <v>-1.6278065010070865E-7</v>
      </c>
      <c r="HQ165" s="725">
        <f t="shared" ca="1" si="252"/>
        <v>-1.6486065264316836E-7</v>
      </c>
      <c r="HR165" s="725">
        <f t="shared" ca="1" si="252"/>
        <v>-1.6719452891492835E-7</v>
      </c>
      <c r="HS165" s="725">
        <f t="shared" ca="1" si="252"/>
        <v>-1.6948457246368748E-7</v>
      </c>
      <c r="HT165" s="725">
        <f t="shared" ca="1" si="252"/>
        <v>-1.7188390799803445E-7</v>
      </c>
      <c r="HU165" s="725">
        <f t="shared" ca="1" si="252"/>
        <v>-1.7423818141356402E-7</v>
      </c>
      <c r="HV165" s="725">
        <f t="shared" ca="1" si="252"/>
        <v>-1.7670481217545904E-7</v>
      </c>
      <c r="HW165" s="725">
        <f t="shared" ca="1" si="252"/>
        <v>-1.7920636219136696E-7</v>
      </c>
      <c r="HX165" s="725">
        <f t="shared" ca="1" si="252"/>
        <v>-1.8166093038983801E-7</v>
      </c>
      <c r="HY165" s="725">
        <f t="shared" ca="1" si="252"/>
        <v>-1.8423264248817815E-7</v>
      </c>
      <c r="HZ165" s="725">
        <f t="shared" ca="1" si="252"/>
        <v>-1.8675605504921698E-7</v>
      </c>
      <c r="IA165" s="725">
        <f t="shared" ca="1" si="252"/>
        <v>-1.8939989709702372E-7</v>
      </c>
      <c r="IB165" s="725">
        <f t="shared" ca="1" si="252"/>
        <v>-1.9208116711883595E-7</v>
      </c>
      <c r="IC165" s="725">
        <f t="shared" ca="1" si="252"/>
        <v>-1.945355701189384E-7</v>
      </c>
      <c r="ID165" s="725">
        <f t="shared" ca="1" si="252"/>
        <v>-1.9728954411961519E-7</v>
      </c>
      <c r="IE165" s="725">
        <f t="shared" ca="1" si="252"/>
        <v>-1.9999179550715095E-7</v>
      </c>
      <c r="IF165" s="725">
        <f t="shared" ca="1" si="252"/>
        <v>-2.0282301143768038E-7</v>
      </c>
      <c r="IG165" s="725">
        <f t="shared" ca="1" si="252"/>
        <v>-2.0560105406800528E-7</v>
      </c>
      <c r="IH165" s="725">
        <f t="shared" ca="1" si="252"/>
        <v>-2.085116783670414E-7</v>
      </c>
      <c r="II165" s="725">
        <f t="shared" ca="1" si="252"/>
        <v>-2.1146350738581277E-7</v>
      </c>
      <c r="IJ165" s="725">
        <f t="shared" ca="1" si="252"/>
        <v>-2.1435989786000861E-7</v>
      </c>
      <c r="IK165" s="725">
        <f t="shared" ca="1" si="252"/>
        <v>-2.1739451813604998E-7</v>
      </c>
      <c r="IL165" s="725">
        <f t="shared" ca="1" si="252"/>
        <v>-2.2037214495807579E-7</v>
      </c>
    </row>
    <row r="166" spans="1:247" s="709" customFormat="1">
      <c r="B166" s="709" t="s">
        <v>712</v>
      </c>
      <c r="D166" s="810"/>
      <c r="E166" s="709">
        <f t="shared" ref="E166:E171" ca="1" si="253">SUM(F166:IL166)</f>
        <v>80643196.002373084</v>
      </c>
      <c r="F166" s="725"/>
      <c r="G166" s="709">
        <f t="shared" ref="G166:BR166" si="254">IF($H$9="Annual",G165*$H$12/12,IF($H$9="Monthly",G165*((1+$H$12)^((G$79-F$79)/365)-1),0))</f>
        <v>0</v>
      </c>
      <c r="H166" s="709">
        <f t="shared" ca="1" si="254"/>
        <v>428121.01951429347</v>
      </c>
      <c r="I166" s="709">
        <f t="shared" ca="1" si="254"/>
        <v>588395.38509306347</v>
      </c>
      <c r="J166" s="709">
        <f t="shared" ca="1" si="254"/>
        <v>607912.24039325933</v>
      </c>
      <c r="K166" s="709">
        <f t="shared" ca="1" si="254"/>
        <v>690089.67423195729</v>
      </c>
      <c r="L166" s="709">
        <f t="shared" ca="1" si="254"/>
        <v>730994.13023423392</v>
      </c>
      <c r="M166" s="709">
        <f t="shared" ca="1" si="254"/>
        <v>823362.25717318687</v>
      </c>
      <c r="N166" s="709">
        <f t="shared" ca="1" si="254"/>
        <v>895289.94398978259</v>
      </c>
      <c r="O166" s="709">
        <f t="shared" ca="1" si="254"/>
        <v>941953.82324147294</v>
      </c>
      <c r="P166" s="709">
        <f t="shared" ca="1" si="254"/>
        <v>1055292.5155662717</v>
      </c>
      <c r="Q166" s="709">
        <f t="shared" ca="1" si="254"/>
        <v>1104315.0361359378</v>
      </c>
      <c r="R166" s="709">
        <f t="shared" ca="1" si="254"/>
        <v>1176931.3289561465</v>
      </c>
      <c r="S166" s="709">
        <f t="shared" ca="1" si="254"/>
        <v>1193592.7460869341</v>
      </c>
      <c r="T166" s="709">
        <f t="shared" ca="1" si="254"/>
        <v>1092600.7425825163</v>
      </c>
      <c r="U166" s="709">
        <f t="shared" ca="1" si="254"/>
        <v>1225957.6109004118</v>
      </c>
      <c r="V166" s="709">
        <f t="shared" ca="1" si="254"/>
        <v>1202932.7997655554</v>
      </c>
      <c r="W166" s="709">
        <f t="shared" ca="1" si="254"/>
        <v>1260342.5875778263</v>
      </c>
      <c r="X166" s="709">
        <f t="shared" ca="1" si="254"/>
        <v>1236671.9893563411</v>
      </c>
      <c r="Y166" s="709">
        <f t="shared" ca="1" si="254"/>
        <v>1295691.9749417065</v>
      </c>
      <c r="Z166" s="709">
        <f t="shared" ca="1" si="254"/>
        <v>1314034.646205853</v>
      </c>
      <c r="AA166" s="709">
        <f t="shared" ca="1" si="254"/>
        <v>1289355.6529971675</v>
      </c>
      <c r="AB166" s="709">
        <f t="shared" ca="1" si="254"/>
        <v>1350889.9585440326</v>
      </c>
      <c r="AC166" s="709">
        <f t="shared" ca="1" si="254"/>
        <v>1325518.782670663</v>
      </c>
      <c r="AD166" s="709">
        <f t="shared" ca="1" si="254"/>
        <v>1388778.9681682514</v>
      </c>
      <c r="AE166" s="709">
        <f t="shared" ca="1" si="254"/>
        <v>1408439.4403825807</v>
      </c>
      <c r="AF166" s="709">
        <f t="shared" ca="1" si="254"/>
        <v>1289268.8762473681</v>
      </c>
      <c r="AG166" s="709">
        <f t="shared" ca="1" si="254"/>
        <v>1446629.9808624843</v>
      </c>
      <c r="AH166" s="709">
        <f t="shared" ca="1" si="254"/>
        <v>1419460.7037233538</v>
      </c>
      <c r="AI166" s="709">
        <f t="shared" ca="1" si="254"/>
        <v>1487204.2533418336</v>
      </c>
      <c r="AJ166" s="709">
        <f t="shared" ca="1" si="254"/>
        <v>1459272.947440481</v>
      </c>
      <c r="AK166" s="709">
        <f t="shared" ca="1" si="254"/>
        <v>1528916.5304312122</v>
      </c>
      <c r="AL166" s="709">
        <f t="shared" ca="1" si="254"/>
        <v>1550560.882522905</v>
      </c>
      <c r="AM166" s="709">
        <f t="shared" ca="1" si="254"/>
        <v>1516160.195378562</v>
      </c>
      <c r="AN166" s="709">
        <f t="shared" ca="1" si="254"/>
        <v>1583649.5134886662</v>
      </c>
      <c r="AO166" s="709">
        <f t="shared" ca="1" si="254"/>
        <v>1549300.249235101</v>
      </c>
      <c r="AP166" s="709">
        <f t="shared" ca="1" si="254"/>
        <v>1618502.860493975</v>
      </c>
      <c r="AQ166" s="709">
        <f t="shared" ca="1" si="254"/>
        <v>1636715.5334467934</v>
      </c>
      <c r="AR166" s="709">
        <f t="shared" ca="1" si="254"/>
        <v>1494021.4252741544</v>
      </c>
      <c r="AS166" s="709">
        <f t="shared" ca="1" si="254"/>
        <v>1671746.2460994641</v>
      </c>
      <c r="AT166" s="709">
        <f t="shared" ca="1" si="254"/>
        <v>1635907.0415305302</v>
      </c>
      <c r="AU166" s="709">
        <f t="shared" ca="1" si="254"/>
        <v>1709423.5658967572</v>
      </c>
      <c r="AV166" s="709">
        <f t="shared" ca="1" si="254"/>
        <v>1672943.6500951026</v>
      </c>
      <c r="AW166" s="709">
        <f t="shared" ca="1" si="254"/>
        <v>1748294.1248341373</v>
      </c>
      <c r="AX166" s="709">
        <f t="shared" ca="1" si="254"/>
        <v>735379.78231348202</v>
      </c>
      <c r="AY166" s="709">
        <f t="shared" ca="1" si="254"/>
        <v>713333.35693636676</v>
      </c>
      <c r="AZ166" s="709">
        <f t="shared" ca="1" si="254"/>
        <v>738865.44701319351</v>
      </c>
      <c r="BA166" s="709">
        <f t="shared" ca="1" si="254"/>
        <v>716753.5570794926</v>
      </c>
      <c r="BB166" s="709">
        <f t="shared" ca="1" si="254"/>
        <v>742448.87569621007</v>
      </c>
      <c r="BC166" s="709">
        <f t="shared" ca="1" si="254"/>
        <v>744447.83467885654</v>
      </c>
      <c r="BD166" s="709">
        <f t="shared" ca="1" si="254"/>
        <v>673776.08878117171</v>
      </c>
      <c r="BE166" s="709">
        <f t="shared" ca="1" si="254"/>
        <v>771790.22386651963</v>
      </c>
      <c r="BF166" s="709">
        <f t="shared" ca="1" si="254"/>
        <v>725560.45716112119</v>
      </c>
      <c r="BG166" s="709">
        <f t="shared" ca="1" si="254"/>
        <v>751676.08376600605</v>
      </c>
      <c r="BH166" s="709">
        <f t="shared" ca="1" si="254"/>
        <v>729323.59620549646</v>
      </c>
      <c r="BI166" s="709">
        <f t="shared" ca="1" si="254"/>
        <v>755618.81805800251</v>
      </c>
      <c r="BJ166" s="709">
        <f t="shared" ca="1" si="254"/>
        <v>757804.21944207</v>
      </c>
      <c r="BK166" s="709">
        <f t="shared" ca="1" si="254"/>
        <v>734683.60758487124</v>
      </c>
      <c r="BL166" s="709">
        <f t="shared" ca="1" si="254"/>
        <v>760559.6828258452</v>
      </c>
      <c r="BM166" s="709">
        <f t="shared" ca="1" si="254"/>
        <v>737387.3203832783</v>
      </c>
      <c r="BN166" s="709">
        <f t="shared" ca="1" si="254"/>
        <v>763392.42991286109</v>
      </c>
      <c r="BO166" s="709">
        <f t="shared" ca="1" si="254"/>
        <v>765012.92732767132</v>
      </c>
      <c r="BP166" s="709">
        <f t="shared" ca="1" si="254"/>
        <v>691991.9134638207</v>
      </c>
      <c r="BQ166" s="709">
        <f t="shared" ca="1" si="254"/>
        <v>767266.0701255555</v>
      </c>
      <c r="BR166" s="709">
        <f t="shared" ca="1" si="254"/>
        <v>743967.75446927233</v>
      </c>
      <c r="BS166" s="709">
        <f t="shared" ref="BS166:ED166" ca="1" si="255">IF($H$9="Annual",BS165*$H$12/12,IF($H$9="Monthly",BS165*((1+$H$12)^((BS$79-BR$79)/365)-1),0))</f>
        <v>770286.91423064144</v>
      </c>
      <c r="BT166" s="709">
        <f t="shared" ca="1" si="255"/>
        <v>746931.86385174701</v>
      </c>
      <c r="BU166" s="709">
        <f t="shared" ca="1" si="255"/>
        <v>773392.48528972291</v>
      </c>
      <c r="BV166" s="709">
        <f t="shared" ca="1" si="255"/>
        <v>775154.55009242205</v>
      </c>
      <c r="BW166" s="709">
        <f t="shared" ca="1" si="255"/>
        <v>751034.59849039791</v>
      </c>
      <c r="BX166" s="709">
        <f t="shared" ca="1" si="255"/>
        <v>776994.93300951738</v>
      </c>
      <c r="BY166" s="709">
        <f t="shared" ca="1" si="255"/>
        <v>752840.41702394106</v>
      </c>
      <c r="BZ166" s="709">
        <f t="shared" ca="1" si="255"/>
        <v>778886.93396227667</v>
      </c>
      <c r="CA166" s="709">
        <f t="shared" ca="1" si="255"/>
        <v>780030.69249350065</v>
      </c>
      <c r="CB166" s="709">
        <f t="shared" ca="1" si="255"/>
        <v>705110.70146049536</v>
      </c>
      <c r="CC166" s="709">
        <f t="shared" ca="1" si="255"/>
        <v>781289.97628839011</v>
      </c>
      <c r="CD166" s="709">
        <f t="shared" ca="1" si="255"/>
        <v>757054.79474029131</v>
      </c>
      <c r="CE166" s="709">
        <f t="shared" ca="1" si="255"/>
        <v>783302.44222432631</v>
      </c>
      <c r="CF166" s="709">
        <f t="shared" ca="1" si="255"/>
        <v>759029.46438728692</v>
      </c>
      <c r="CG166" s="709">
        <f t="shared" ca="1" si="255"/>
        <v>785371.3526846536</v>
      </c>
      <c r="CH166" s="709">
        <f t="shared" ca="1" si="255"/>
        <v>-3.427948525522754E-10</v>
      </c>
      <c r="CI166" s="709">
        <f t="shared" ca="1" si="255"/>
        <v>-3.3635679411710635E-10</v>
      </c>
      <c r="CJ166" s="709">
        <f t="shared" ca="1" si="255"/>
        <v>-3.5240937177002451E-10</v>
      </c>
      <c r="CK166" s="709">
        <f t="shared" ca="1" si="255"/>
        <v>-3.45790742255421E-10</v>
      </c>
      <c r="CL166" s="709">
        <f t="shared" ca="1" si="255"/>
        <v>-3.6229355367115463E-10</v>
      </c>
      <c r="CM166" s="709">
        <f t="shared" ca="1" si="255"/>
        <v>-3.6742242047331904E-10</v>
      </c>
      <c r="CN166" s="709">
        <f t="shared" ca="1" si="255"/>
        <v>-3.3633415649241474E-10</v>
      </c>
      <c r="CO166" s="709">
        <f t="shared" ca="1" si="255"/>
        <v>-3.7738526333328533E-10</v>
      </c>
      <c r="CP166" s="709">
        <f t="shared" ca="1" si="255"/>
        <v>-3.702975595366222E-10</v>
      </c>
      <c r="CQ166" s="709">
        <f t="shared" ca="1" si="255"/>
        <v>-3.8796995513888896E-10</v>
      </c>
      <c r="CR166" s="709">
        <f t="shared" ca="1" si="255"/>
        <v>-3.806834593712981E-10</v>
      </c>
      <c r="CS166" s="709">
        <f t="shared" ca="1" si="255"/>
        <v>-3.9885152048859984E-10</v>
      </c>
      <c r="CT166" s="709">
        <f t="shared" ca="1" si="255"/>
        <v>-4.0449792601168455E-10</v>
      </c>
      <c r="CU166" s="709">
        <f t="shared" ca="1" si="255"/>
        <v>-3.9690101705818508E-10</v>
      </c>
      <c r="CV166" s="709">
        <f t="shared" ca="1" si="255"/>
        <v>-4.1584305868862846E-10</v>
      </c>
      <c r="CW166" s="709">
        <f t="shared" ca="1" si="255"/>
        <v>-4.0803307586139641E-10</v>
      </c>
      <c r="CX166" s="709">
        <f t="shared" ca="1" si="255"/>
        <v>-4.2750639333196199E-10</v>
      </c>
      <c r="CY166" s="709">
        <f t="shared" ca="1" si="255"/>
        <v>-4.3355845615851607E-10</v>
      </c>
      <c r="CZ166" s="709">
        <f t="shared" ca="1" si="255"/>
        <v>-3.9687430466104898E-10</v>
      </c>
      <c r="DA166" s="709">
        <f t="shared" ca="1" si="255"/>
        <v>-4.5978408229725077E-10</v>
      </c>
      <c r="DB166" s="709">
        <f t="shared" ca="1" si="255"/>
        <v>-4.371493068818317E-10</v>
      </c>
      <c r="DC166" s="709">
        <f t="shared" ca="1" si="255"/>
        <v>-4.5801219211969244E-10</v>
      </c>
      <c r="DD166" s="709">
        <f t="shared" ca="1" si="255"/>
        <v>-4.4941022731499406E-10</v>
      </c>
      <c r="DE166" s="709">
        <f t="shared" ca="1" si="255"/>
        <v>-4.7085826314529696E-10</v>
      </c>
      <c r="DF166" s="709">
        <f t="shared" ca="1" si="255"/>
        <v>-4.7752404367023215E-10</v>
      </c>
      <c r="DG166" s="709">
        <f t="shared" ca="1" si="255"/>
        <v>-4.6855562517019545E-10</v>
      </c>
      <c r="DH166" s="709">
        <f t="shared" ca="1" si="255"/>
        <v>-4.9091737224742994E-10</v>
      </c>
      <c r="DI166" s="709">
        <f t="shared" ca="1" si="255"/>
        <v>-4.8169741253730967E-10</v>
      </c>
      <c r="DJ166" s="709">
        <f t="shared" ca="1" si="255"/>
        <v>-5.0468634944955992E-10</v>
      </c>
      <c r="DK166" s="709">
        <f t="shared" ca="1" si="255"/>
        <v>-5.118310227040747E-10</v>
      </c>
      <c r="DL166" s="709">
        <f t="shared" ca="1" si="255"/>
        <v>-4.685240902448565E-10</v>
      </c>
      <c r="DM166" s="709">
        <f t="shared" ca="1" si="255"/>
        <v>-5.2570957710336138E-10</v>
      </c>
      <c r="DN166" s="709">
        <f t="shared" ca="1" si="255"/>
        <v>-5.1583618212056093E-10</v>
      </c>
      <c r="DO166" s="709">
        <f t="shared" ca="1" si="255"/>
        <v>-5.4045438670123664E-10</v>
      </c>
      <c r="DP166" s="709">
        <f t="shared" ca="1" si="255"/>
        <v>-5.3030406823169253E-10</v>
      </c>
      <c r="DQ166" s="709">
        <f t="shared" ca="1" si="255"/>
        <v>-5.5561275051144997E-10</v>
      </c>
      <c r="DR166" s="709">
        <f t="shared" ca="1" si="255"/>
        <v>-5.6347837153087337E-10</v>
      </c>
      <c r="DS166" s="709">
        <f t="shared" ca="1" si="255"/>
        <v>-5.5289563770083023E-10</v>
      </c>
      <c r="DT166" s="709">
        <f t="shared" ca="1" si="255"/>
        <v>-5.7928249925196688E-10</v>
      </c>
      <c r="DU166" s="709">
        <f t="shared" ca="1" si="255"/>
        <v>-5.6840294679402499E-10</v>
      </c>
      <c r="DV166" s="709">
        <f t="shared" ca="1" si="255"/>
        <v>-5.9552989235048017E-10</v>
      </c>
      <c r="DW166" s="709">
        <f t="shared" ca="1" si="255"/>
        <v>-6.0396060679080762E-10</v>
      </c>
      <c r="DX166" s="709">
        <f t="shared" ca="1" si="255"/>
        <v>-5.5285842648893018E-10</v>
      </c>
      <c r="DY166" s="709">
        <f t="shared" ca="1" si="255"/>
        <v>-6.2033730098196577E-10</v>
      </c>
      <c r="DZ166" s="709">
        <f t="shared" ca="1" si="255"/>
        <v>-6.0868669490226133E-10</v>
      </c>
      <c r="EA166" s="709">
        <f t="shared" ca="1" si="255"/>
        <v>-6.3773617630745856E-10</v>
      </c>
      <c r="EB166" s="709">
        <f t="shared" ca="1" si="255"/>
        <v>-6.2575880051339652E-10</v>
      </c>
      <c r="EC166" s="709">
        <f t="shared" ca="1" si="255"/>
        <v>-6.5562304560351023E-10</v>
      </c>
      <c r="ED166" s="709">
        <f t="shared" ca="1" si="255"/>
        <v>-6.6490447840642998E-10</v>
      </c>
      <c r="EE166" s="709">
        <f t="shared" ref="EE166:GP166" ca="1" si="256">IF($H$9="Annual",EE165*$H$12/12,IF($H$9="Monthly",EE165*((1+$H$12)^((EE$79-ED$79)/365)-1),0))</f>
        <v>-6.5241685248697893E-10</v>
      </c>
      <c r="EF166" s="709">
        <f t="shared" ca="1" si="256"/>
        <v>-6.8355334911732013E-10</v>
      </c>
      <c r="EG166" s="709">
        <f t="shared" ca="1" si="256"/>
        <v>-6.7071547721694872E-10</v>
      </c>
      <c r="EH166" s="709">
        <f t="shared" ca="1" si="256"/>
        <v>-7.0272527297356596E-10</v>
      </c>
      <c r="EI166" s="709">
        <f t="shared" ca="1" si="256"/>
        <v>-7.1267351601315235E-10</v>
      </c>
      <c r="EJ166" s="709">
        <f t="shared" ca="1" si="256"/>
        <v>-6.5237294325693697E-10</v>
      </c>
      <c r="EK166" s="709">
        <f t="shared" ca="1" si="256"/>
        <v>-7.319980151587189E-10</v>
      </c>
      <c r="EL166" s="709">
        <f t="shared" ca="1" si="256"/>
        <v>-7.1825029998466776E-10</v>
      </c>
      <c r="EM166" s="709">
        <f t="shared" ca="1" si="256"/>
        <v>-7.5252868804280034E-10</v>
      </c>
      <c r="EN166" s="709">
        <f t="shared" ca="1" si="256"/>
        <v>-7.3839538460580726E-10</v>
      </c>
      <c r="EO166" s="709">
        <f t="shared" ca="1" si="256"/>
        <v>-7.7363519381214137E-10</v>
      </c>
      <c r="EP166" s="709">
        <f t="shared" ca="1" si="256"/>
        <v>-7.8458728451958661E-10</v>
      </c>
      <c r="EQ166" s="709">
        <f t="shared" ca="1" si="256"/>
        <v>-7.6985188593463438E-10</v>
      </c>
      <c r="ER166" s="709">
        <f t="shared" ca="1" si="256"/>
        <v>-8.0659295195843697E-10</v>
      </c>
      <c r="ES166" s="709">
        <f t="shared" ca="1" si="256"/>
        <v>-7.9144426311599863E-10</v>
      </c>
      <c r="ET166" s="709">
        <f t="shared" ca="1" si="256"/>
        <v>-8.2921582210880696E-10</v>
      </c>
      <c r="EU166" s="709">
        <f t="shared" ca="1" si="256"/>
        <v>-8.4095474889551881E-10</v>
      </c>
      <c r="EV166" s="709">
        <f t="shared" ca="1" si="256"/>
        <v>-7.6980007304318473E-10</v>
      </c>
      <c r="EW166" s="709">
        <f t="shared" ca="1" si="256"/>
        <v>-8.9182347151146958E-10</v>
      </c>
      <c r="EX166" s="709">
        <f t="shared" ca="1" si="256"/>
        <v>-8.479197680883243E-10</v>
      </c>
      <c r="EY166" s="709">
        <f t="shared" ca="1" si="256"/>
        <v>-8.8838661210260995E-10</v>
      </c>
      <c r="EZ166" s="709">
        <f t="shared" ca="1" si="256"/>
        <v>-8.7170174977415295E-10</v>
      </c>
      <c r="FA166" s="709">
        <f t="shared" ca="1" si="256"/>
        <v>-9.1330358530467707E-10</v>
      </c>
      <c r="FB166" s="709">
        <f t="shared" ca="1" si="256"/>
        <v>-9.2623291399822232E-10</v>
      </c>
      <c r="FC166" s="709">
        <f t="shared" ca="1" si="256"/>
        <v>-9.0883725714836311E-10</v>
      </c>
      <c r="FD166" s="709">
        <f t="shared" ca="1" si="256"/>
        <v>-9.5221137920983046E-10</v>
      </c>
      <c r="FE166" s="709">
        <f t="shared" ca="1" si="256"/>
        <v>-9.3432781865942542E-10</v>
      </c>
      <c r="FF166" s="709">
        <f t="shared" ca="1" si="256"/>
        <v>-9.7891847395354797E-10</v>
      </c>
      <c r="FG166" s="709">
        <f t="shared" ca="1" si="256"/>
        <v>-9.9277669034246838E-10</v>
      </c>
      <c r="FH166" s="709">
        <f t="shared" ca="1" si="256"/>
        <v>-9.0877609020572095E-10</v>
      </c>
      <c r="FI166" s="709">
        <f t="shared" ca="1" si="256"/>
        <v>-1.0196963272774648E-9</v>
      </c>
      <c r="FJ166" s="709">
        <f t="shared" ca="1" si="256"/>
        <v>-1.0005453263442216E-9</v>
      </c>
      <c r="FK166" s="709">
        <f t="shared" ca="1" si="256"/>
        <v>-1.0482962022810788E-9</v>
      </c>
      <c r="FL166" s="709">
        <f t="shared" ca="1" si="256"/>
        <v>-1.0286080647334994E-9</v>
      </c>
      <c r="FM166" s="709">
        <f t="shared" ca="1" si="256"/>
        <v>-1.0776982306595176E-9</v>
      </c>
      <c r="FN166" s="709">
        <f t="shared" ca="1" si="256"/>
        <v>-1.0929548385179011E-9</v>
      </c>
      <c r="FO166" s="709">
        <f t="shared" ca="1" si="256"/>
        <v>-1.0724279634350673E-9</v>
      </c>
      <c r="FP166" s="709">
        <f t="shared" ca="1" si="256"/>
        <v>-1.1236094274675987E-9</v>
      </c>
      <c r="FQ166" s="709">
        <f t="shared" ca="1" si="256"/>
        <v>-1.1025068260181205E-9</v>
      </c>
      <c r="FR166" s="709">
        <f t="shared" ca="1" si="256"/>
        <v>-1.1551237992651851E-9</v>
      </c>
      <c r="FS166" s="709">
        <f t="shared" ca="1" si="256"/>
        <v>-1.1714764946041111E-9</v>
      </c>
      <c r="FT166" s="709">
        <f t="shared" ca="1" si="256"/>
        <v>-1.0723557864427493E-9</v>
      </c>
      <c r="FU166" s="709">
        <f t="shared" ca="1" si="256"/>
        <v>-1.203241666187407E-9</v>
      </c>
      <c r="FV166" s="709">
        <f t="shared" ca="1" si="256"/>
        <v>-1.1806434850861801E-9</v>
      </c>
      <c r="FW166" s="709">
        <f t="shared" ca="1" si="256"/>
        <v>-1.2369895186916712E-9</v>
      </c>
      <c r="FX166" s="709">
        <f t="shared" ca="1" si="256"/>
        <v>-1.2137575163855277E-9</v>
      </c>
      <c r="FY166" s="709">
        <f t="shared" ca="1" si="256"/>
        <v>-1.2716839121782293E-9</v>
      </c>
      <c r="FZ166" s="709">
        <f t="shared" ca="1" si="256"/>
        <v>-1.2896867094511216E-9</v>
      </c>
      <c r="GA166" s="709">
        <f t="shared" ca="1" si="256"/>
        <v>-1.2654649968533779E-9</v>
      </c>
      <c r="GB166" s="709">
        <f t="shared" ca="1" si="256"/>
        <v>-1.3258591244117647E-9</v>
      </c>
      <c r="GC166" s="709">
        <f t="shared" ca="1" si="256"/>
        <v>-1.3009580547013807E-9</v>
      </c>
      <c r="GD166" s="709">
        <f t="shared" ca="1" si="256"/>
        <v>-1.3630460831329169E-9</v>
      </c>
      <c r="GE166" s="709">
        <f t="shared" ca="1" si="256"/>
        <v>-1.3823422636328498E-9</v>
      </c>
      <c r="GF166" s="709">
        <f t="shared" ca="1" si="256"/>
        <v>-1.2653798280024429E-9</v>
      </c>
      <c r="GG166" s="709">
        <f t="shared" ca="1" si="256"/>
        <v>-1.4198251661011386E-9</v>
      </c>
      <c r="GH166" s="709">
        <f t="shared" ca="1" si="256"/>
        <v>-1.393159312401691E-9</v>
      </c>
      <c r="GI166" s="709">
        <f t="shared" ca="1" si="256"/>
        <v>-1.4596476320561704E-9</v>
      </c>
      <c r="GJ166" s="709">
        <f t="shared" ca="1" si="256"/>
        <v>-1.4322338693349211E-9</v>
      </c>
      <c r="GK166" s="709">
        <f t="shared" ca="1" si="256"/>
        <v>-1.5005870163703088E-9</v>
      </c>
      <c r="GL166" s="709">
        <f t="shared" ca="1" si="256"/>
        <v>-1.5218303171523218E-9</v>
      </c>
      <c r="GM166" s="709">
        <f t="shared" ca="1" si="256"/>
        <v>-1.4932486962869841E-9</v>
      </c>
      <c r="GN166" s="709">
        <f t="shared" ca="1" si="256"/>
        <v>-1.5645137668058806E-9</v>
      </c>
      <c r="GO166" s="709">
        <f t="shared" ca="1" si="256"/>
        <v>-1.5351305045476277E-9</v>
      </c>
      <c r="GP166" s="709">
        <f t="shared" ca="1" si="256"/>
        <v>-1.6083943780968402E-9</v>
      </c>
      <c r="GQ166" s="709">
        <f t="shared" ref="GQ166:IL166" ca="1" si="257">IF($H$9="Annual",GQ165*$H$12/12,IF($H$9="Monthly",GQ165*((1+$H$12)^((GQ$79-GP$79)/365)-1),0))</f>
        <v>-1.6311638710867609E-9</v>
      </c>
      <c r="GR166" s="709">
        <f t="shared" ca="1" si="257"/>
        <v>-1.4931481970428808E-9</v>
      </c>
      <c r="GS166" s="709">
        <f t="shared" ca="1" si="257"/>
        <v>-1.7298317513840654E-9</v>
      </c>
      <c r="GT166" s="709">
        <f t="shared" ca="1" si="257"/>
        <v>-1.644673620194726E-9</v>
      </c>
      <c r="GU166" s="709">
        <f t="shared" ca="1" si="257"/>
        <v>-1.7231654225416409E-9</v>
      </c>
      <c r="GV166" s="709">
        <f t="shared" ca="1" si="257"/>
        <v>-1.6908025104349192E-9</v>
      </c>
      <c r="GW166" s="709">
        <f t="shared" ca="1" si="257"/>
        <v>-1.7714958071639152E-9</v>
      </c>
      <c r="GX166" s="709">
        <f t="shared" ca="1" si="257"/>
        <v>-1.7965742716948725E-9</v>
      </c>
      <c r="GY166" s="709">
        <f t="shared" ca="1" si="257"/>
        <v>-1.7628326619298046E-9</v>
      </c>
      <c r="GZ166" s="709">
        <f t="shared" ca="1" si="257"/>
        <v>-1.8469635868573273E-9</v>
      </c>
      <c r="HA166" s="709">
        <f t="shared" ca="1" si="257"/>
        <v>-1.8122756112028401E-9</v>
      </c>
      <c r="HB166" s="709">
        <f t="shared" ca="1" si="257"/>
        <v>-1.8987661934837338E-9</v>
      </c>
      <c r="HC166" s="709">
        <f t="shared" ca="1" si="257"/>
        <v>-1.9256463816520011E-9</v>
      </c>
      <c r="HD166" s="709">
        <f t="shared" ca="1" si="257"/>
        <v>-1.7627140190336513E-9</v>
      </c>
      <c r="HE166" s="709">
        <f t="shared" ca="1" si="257"/>
        <v>-1.9778612472542344E-9</v>
      </c>
      <c r="HF166" s="709">
        <f t="shared" ca="1" si="257"/>
        <v>-1.9407148718297748E-9</v>
      </c>
      <c r="HG166" s="709">
        <f t="shared" ca="1" si="257"/>
        <v>-2.0333351985991341E-9</v>
      </c>
      <c r="HH166" s="709">
        <f t="shared" ca="1" si="257"/>
        <v>-1.9951469623132025E-9</v>
      </c>
      <c r="HI166" s="709">
        <f t="shared" ca="1" si="257"/>
        <v>-2.0903650524534175E-9</v>
      </c>
      <c r="HJ166" s="709">
        <f t="shared" ca="1" si="257"/>
        <v>-2.1199576405999475E-9</v>
      </c>
      <c r="HK166" s="709">
        <f t="shared" ca="1" si="257"/>
        <v>-2.0801425410771674E-9</v>
      </c>
      <c r="HL166" s="709">
        <f t="shared" ca="1" si="257"/>
        <v>-2.1794170324916443E-9</v>
      </c>
      <c r="HM166" s="709">
        <f t="shared" ca="1" si="257"/>
        <v>-2.1384852212193494E-9</v>
      </c>
      <c r="HN166" s="709">
        <f t="shared" ca="1" si="257"/>
        <v>-2.2405441083108042E-9</v>
      </c>
      <c r="HO166" s="709">
        <f t="shared" ca="1" si="257"/>
        <v>-2.2722627303493595E-9</v>
      </c>
      <c r="HP166" s="709">
        <f t="shared" ca="1" si="257"/>
        <v>-2.0800025424597067E-9</v>
      </c>
      <c r="HQ166" s="709">
        <f t="shared" ca="1" si="257"/>
        <v>-2.3338762717599942E-9</v>
      </c>
      <c r="HR166" s="709">
        <f t="shared" ca="1" si="257"/>
        <v>-2.2900435487591319E-9</v>
      </c>
      <c r="HS166" s="709">
        <f t="shared" ca="1" si="257"/>
        <v>-2.3993355343469758E-9</v>
      </c>
      <c r="HT166" s="709">
        <f t="shared" ca="1" si="257"/>
        <v>-2.3542734155295767E-9</v>
      </c>
      <c r="HU166" s="709">
        <f t="shared" ca="1" si="257"/>
        <v>-2.4666307618950301E-9</v>
      </c>
      <c r="HV166" s="709">
        <f t="shared" ca="1" si="257"/>
        <v>-2.501550015907935E-9</v>
      </c>
      <c r="HW166" s="709">
        <f t="shared" ca="1" si="257"/>
        <v>-2.4545681984710546E-9</v>
      </c>
      <c r="HX166" s="709">
        <f t="shared" ca="1" si="257"/>
        <v>-2.571712098340137E-9</v>
      </c>
      <c r="HY166" s="709">
        <f t="shared" ca="1" si="257"/>
        <v>-2.5234125610388291E-9</v>
      </c>
      <c r="HZ166" s="709">
        <f t="shared" ca="1" si="257"/>
        <v>-2.6438420478067452E-9</v>
      </c>
      <c r="IA166" s="709">
        <f t="shared" ca="1" si="257"/>
        <v>-2.6812700218122405E-9</v>
      </c>
      <c r="IB166" s="709">
        <f t="shared" ca="1" si="257"/>
        <v>-2.4544030001024507E-9</v>
      </c>
      <c r="IC166" s="709">
        <f t="shared" ca="1" si="257"/>
        <v>-2.7539740006767894E-9</v>
      </c>
      <c r="ID166" s="709">
        <f t="shared" ca="1" si="257"/>
        <v>-2.7022513875357719E-9</v>
      </c>
      <c r="IE166" s="709">
        <f t="shared" ca="1" si="257"/>
        <v>-2.8312159305294274E-9</v>
      </c>
      <c r="IF166" s="709">
        <f t="shared" ca="1" si="257"/>
        <v>-2.7780426303248967E-9</v>
      </c>
      <c r="IG166" s="709">
        <f t="shared" ca="1" si="257"/>
        <v>-2.9106242990361321E-9</v>
      </c>
      <c r="IH166" s="709">
        <f t="shared" ca="1" si="257"/>
        <v>-2.9518290187713596E-9</v>
      </c>
      <c r="II166" s="709">
        <f t="shared" ca="1" si="257"/>
        <v>-2.896390474195841E-9</v>
      </c>
      <c r="IJ166" s="709">
        <f t="shared" ca="1" si="257"/>
        <v>-3.034620276041358E-9</v>
      </c>
      <c r="IK166" s="709">
        <f t="shared" ca="1" si="257"/>
        <v>-2.977626822025815E-9</v>
      </c>
      <c r="IL166" s="709">
        <f t="shared" ca="1" si="257"/>
        <v>-3.119733616411956E-9</v>
      </c>
    </row>
    <row r="167" spans="1:247" s="709" customFormat="1">
      <c r="B167" s="709" t="s">
        <v>725</v>
      </c>
      <c r="D167" s="810"/>
      <c r="E167" s="709">
        <f t="shared" ca="1" si="253"/>
        <v>-37072632.359260283</v>
      </c>
      <c r="F167" s="725"/>
      <c r="G167" s="725">
        <f t="shared" ref="G167:BR167" ca="1" si="258">G149</f>
        <v>0</v>
      </c>
      <c r="H167" s="725">
        <f t="shared" ca="1" si="258"/>
        <v>0</v>
      </c>
      <c r="I167" s="725">
        <f t="shared" ca="1" si="258"/>
        <v>0</v>
      </c>
      <c r="J167" s="725">
        <f t="shared" ca="1" si="258"/>
        <v>0</v>
      </c>
      <c r="K167" s="725">
        <f t="shared" ca="1" si="258"/>
        <v>0</v>
      </c>
      <c r="L167" s="725">
        <f t="shared" ca="1" si="258"/>
        <v>0</v>
      </c>
      <c r="M167" s="725">
        <f t="shared" ca="1" si="258"/>
        <v>0</v>
      </c>
      <c r="N167" s="725">
        <f t="shared" ca="1" si="258"/>
        <v>0</v>
      </c>
      <c r="O167" s="725">
        <f t="shared" ca="1" si="258"/>
        <v>0</v>
      </c>
      <c r="P167" s="725">
        <f t="shared" ca="1" si="258"/>
        <v>0</v>
      </c>
      <c r="Q167" s="725">
        <f t="shared" ca="1" si="258"/>
        <v>0</v>
      </c>
      <c r="R167" s="725">
        <f t="shared" ca="1" si="258"/>
        <v>0</v>
      </c>
      <c r="S167" s="725">
        <f t="shared" ca="1" si="258"/>
        <v>0</v>
      </c>
      <c r="T167" s="725">
        <f t="shared" ca="1" si="258"/>
        <v>0</v>
      </c>
      <c r="U167" s="725">
        <f t="shared" ca="1" si="258"/>
        <v>0</v>
      </c>
      <c r="V167" s="725">
        <f t="shared" ca="1" si="258"/>
        <v>0</v>
      </c>
      <c r="W167" s="725">
        <f t="shared" ca="1" si="258"/>
        <v>0</v>
      </c>
      <c r="X167" s="725">
        <f t="shared" ca="1" si="258"/>
        <v>0</v>
      </c>
      <c r="Y167" s="725">
        <f t="shared" ca="1" si="258"/>
        <v>0</v>
      </c>
      <c r="Z167" s="725">
        <f t="shared" ca="1" si="258"/>
        <v>0</v>
      </c>
      <c r="AA167" s="725">
        <f t="shared" ca="1" si="258"/>
        <v>0</v>
      </c>
      <c r="AB167" s="725">
        <f t="shared" ca="1" si="258"/>
        <v>0</v>
      </c>
      <c r="AC167" s="725">
        <f t="shared" ca="1" si="258"/>
        <v>0</v>
      </c>
      <c r="AD167" s="725">
        <f t="shared" ca="1" si="258"/>
        <v>0</v>
      </c>
      <c r="AE167" s="725">
        <f t="shared" ca="1" si="258"/>
        <v>0</v>
      </c>
      <c r="AF167" s="725">
        <f t="shared" ca="1" si="258"/>
        <v>0</v>
      </c>
      <c r="AG167" s="725">
        <f t="shared" ca="1" si="258"/>
        <v>0</v>
      </c>
      <c r="AH167" s="725">
        <f t="shared" ca="1" si="258"/>
        <v>0</v>
      </c>
      <c r="AI167" s="725">
        <f t="shared" ca="1" si="258"/>
        <v>0</v>
      </c>
      <c r="AJ167" s="725">
        <f t="shared" ca="1" si="258"/>
        <v>0</v>
      </c>
      <c r="AK167" s="725">
        <f t="shared" ca="1" si="258"/>
        <v>0</v>
      </c>
      <c r="AL167" s="725">
        <f t="shared" ca="1" si="258"/>
        <v>-385450.90657946456</v>
      </c>
      <c r="AM167" s="725">
        <f t="shared" ca="1" si="258"/>
        <v>-343951.19598032592</v>
      </c>
      <c r="AN167" s="725">
        <f t="shared" ca="1" si="258"/>
        <v>-336325.6198282644</v>
      </c>
      <c r="AO167" s="725">
        <f t="shared" ca="1" si="258"/>
        <v>-334648.92869060102</v>
      </c>
      <c r="AP167" s="725">
        <f t="shared" ca="1" si="258"/>
        <v>-331993.7230091599</v>
      </c>
      <c r="AQ167" s="725">
        <f t="shared" ca="1" si="258"/>
        <v>-329372.00818014995</v>
      </c>
      <c r="AR167" s="725">
        <f t="shared" ca="1" si="258"/>
        <v>-326860.95889622823</v>
      </c>
      <c r="AS167" s="725">
        <f t="shared" ca="1" si="258"/>
        <v>-324307.4314212249</v>
      </c>
      <c r="AT167" s="725">
        <f t="shared" ca="1" si="258"/>
        <v>-321890.48825006478</v>
      </c>
      <c r="AU167" s="725">
        <f t="shared" ca="1" si="258"/>
        <v>-319422.40522783081</v>
      </c>
      <c r="AV167" s="725">
        <f t="shared" ca="1" si="258"/>
        <v>-317201.26276152098</v>
      </c>
      <c r="AW167" s="725">
        <f t="shared" ca="1" si="258"/>
        <v>-26672765.681715649</v>
      </c>
      <c r="AX167" s="725">
        <f t="shared" ca="1" si="258"/>
        <v>-255018.56612813717</v>
      </c>
      <c r="AY167" s="725">
        <f t="shared" ca="1" si="258"/>
        <v>-243774.27826400337</v>
      </c>
      <c r="AZ167" s="725">
        <f t="shared" ca="1" si="258"/>
        <v>-248753.63531551423</v>
      </c>
      <c r="BA167" s="725">
        <f t="shared" ca="1" si="258"/>
        <v>-237658.34113264951</v>
      </c>
      <c r="BB167" s="725">
        <f t="shared" ca="1" si="258"/>
        <v>-242378.47949185089</v>
      </c>
      <c r="BC167" s="725">
        <f t="shared" ca="1" si="258"/>
        <v>-239183.53439384609</v>
      </c>
      <c r="BD167" s="725">
        <f t="shared" ca="1" si="258"/>
        <v>-213033.779091367</v>
      </c>
      <c r="BE167" s="725">
        <f t="shared" ca="1" si="258"/>
        <v>-240038.44067463337</v>
      </c>
      <c r="BF167" s="725">
        <f t="shared" ca="1" si="258"/>
        <v>-221860.01266262241</v>
      </c>
      <c r="BG167" s="725">
        <f t="shared" ca="1" si="258"/>
        <v>-225910.55256802516</v>
      </c>
      <c r="BH167" s="725">
        <f t="shared" ca="1" si="258"/>
        <v>-215358.51657777038</v>
      </c>
      <c r="BI167" s="725">
        <f t="shared" ca="1" si="258"/>
        <v>-219133.49620892655</v>
      </c>
      <c r="BJ167" s="725">
        <f t="shared" ca="1" si="258"/>
        <v>-215731.60450987579</v>
      </c>
      <c r="BK167" s="725">
        <f t="shared" ca="1" si="258"/>
        <v>-205010.93276428862</v>
      </c>
      <c r="BL167" s="725">
        <f t="shared" ca="1" si="258"/>
        <v>-207922.87454030386</v>
      </c>
      <c r="BM167" s="725">
        <f t="shared" ca="1" si="258"/>
        <v>-197387.91137778413</v>
      </c>
      <c r="BN167" s="725">
        <f t="shared" ca="1" si="258"/>
        <v>-199976.75800209196</v>
      </c>
      <c r="BO167" s="725">
        <f t="shared" ca="1" si="258"/>
        <v>-195979.85224757565</v>
      </c>
      <c r="BP167" s="725">
        <f t="shared" ca="1" si="258"/>
        <v>-173297.3677353049</v>
      </c>
      <c r="BQ167" s="725">
        <f t="shared" ca="1" si="258"/>
        <v>-187712.93427435443</v>
      </c>
      <c r="BR167" s="725">
        <f t="shared" ca="1" si="258"/>
        <v>-177658.60744901351</v>
      </c>
      <c r="BS167" s="725">
        <f t="shared" ref="BS167:ED167" ca="1" si="259">BS149</f>
        <v>-179411.24463316909</v>
      </c>
      <c r="BT167" s="725">
        <f t="shared" ca="1" si="259"/>
        <v>-169554.35004410287</v>
      </c>
      <c r="BU167" s="725">
        <f t="shared" ca="1" si="259"/>
        <v>-170963.49530517907</v>
      </c>
      <c r="BV167" s="725">
        <f t="shared" ca="1" si="259"/>
        <v>-166708.28882283013</v>
      </c>
      <c r="BW167" s="725">
        <f t="shared" ca="1" si="259"/>
        <v>-156729.92288110455</v>
      </c>
      <c r="BX167" s="725">
        <f t="shared" ca="1" si="259"/>
        <v>-157157.75880180934</v>
      </c>
      <c r="BY167" s="725">
        <f t="shared" ca="1" si="259"/>
        <v>-147406.52523687563</v>
      </c>
      <c r="BZ167" s="725">
        <f t="shared" ca="1" si="259"/>
        <v>-147439.19703255338</v>
      </c>
      <c r="CA167" s="725">
        <f t="shared" ca="1" si="259"/>
        <v>-142536.8001348137</v>
      </c>
      <c r="CB167" s="725">
        <f t="shared" ca="1" si="259"/>
        <v>-124222.16094253767</v>
      </c>
      <c r="CC167" s="725">
        <f t="shared" ca="1" si="259"/>
        <v>-132481.66324338614</v>
      </c>
      <c r="CD167" s="725">
        <f t="shared" ca="1" si="259"/>
        <v>-123317.28090260315</v>
      </c>
      <c r="CE167" s="725">
        <f t="shared" ca="1" si="259"/>
        <v>-122328.95096445468</v>
      </c>
      <c r="CF167" s="725">
        <f t="shared" ca="1" si="259"/>
        <v>-113406.02220432943</v>
      </c>
      <c r="CG167" s="725">
        <f t="shared" ca="1" si="259"/>
        <v>-111997.61216010431</v>
      </c>
      <c r="CH167" s="725">
        <f t="shared" si="259"/>
        <v>0</v>
      </c>
      <c r="CI167" s="725">
        <f t="shared" si="259"/>
        <v>0</v>
      </c>
      <c r="CJ167" s="725">
        <f t="shared" si="259"/>
        <v>0</v>
      </c>
      <c r="CK167" s="725">
        <f t="shared" si="259"/>
        <v>0</v>
      </c>
      <c r="CL167" s="725">
        <f t="shared" si="259"/>
        <v>0</v>
      </c>
      <c r="CM167" s="725">
        <f t="shared" si="259"/>
        <v>0</v>
      </c>
      <c r="CN167" s="725">
        <f t="shared" si="259"/>
        <v>0</v>
      </c>
      <c r="CO167" s="725">
        <f t="shared" si="259"/>
        <v>0</v>
      </c>
      <c r="CP167" s="725">
        <f t="shared" si="259"/>
        <v>0</v>
      </c>
      <c r="CQ167" s="725">
        <f t="shared" si="259"/>
        <v>0</v>
      </c>
      <c r="CR167" s="725">
        <f t="shared" si="259"/>
        <v>0</v>
      </c>
      <c r="CS167" s="725">
        <f t="shared" si="259"/>
        <v>0</v>
      </c>
      <c r="CT167" s="725">
        <f t="shared" si="259"/>
        <v>0</v>
      </c>
      <c r="CU167" s="725">
        <f t="shared" si="259"/>
        <v>0</v>
      </c>
      <c r="CV167" s="725">
        <f t="shared" si="259"/>
        <v>0</v>
      </c>
      <c r="CW167" s="725">
        <f t="shared" si="259"/>
        <v>0</v>
      </c>
      <c r="CX167" s="725">
        <f t="shared" si="259"/>
        <v>0</v>
      </c>
      <c r="CY167" s="725">
        <f t="shared" si="259"/>
        <v>0</v>
      </c>
      <c r="CZ167" s="725">
        <f t="shared" si="259"/>
        <v>0</v>
      </c>
      <c r="DA167" s="725">
        <f t="shared" si="259"/>
        <v>0</v>
      </c>
      <c r="DB167" s="725">
        <f t="shared" si="259"/>
        <v>0</v>
      </c>
      <c r="DC167" s="725">
        <f t="shared" si="259"/>
        <v>0</v>
      </c>
      <c r="DD167" s="725">
        <f t="shared" si="259"/>
        <v>0</v>
      </c>
      <c r="DE167" s="725">
        <f t="shared" si="259"/>
        <v>0</v>
      </c>
      <c r="DF167" s="725">
        <f t="shared" si="259"/>
        <v>0</v>
      </c>
      <c r="DG167" s="725">
        <f t="shared" si="259"/>
        <v>0</v>
      </c>
      <c r="DH167" s="725">
        <f t="shared" si="259"/>
        <v>0</v>
      </c>
      <c r="DI167" s="725">
        <f t="shared" si="259"/>
        <v>0</v>
      </c>
      <c r="DJ167" s="725">
        <f t="shared" si="259"/>
        <v>0</v>
      </c>
      <c r="DK167" s="725">
        <f t="shared" si="259"/>
        <v>0</v>
      </c>
      <c r="DL167" s="725">
        <f t="shared" si="259"/>
        <v>0</v>
      </c>
      <c r="DM167" s="725">
        <f t="shared" si="259"/>
        <v>0</v>
      </c>
      <c r="DN167" s="725">
        <f t="shared" si="259"/>
        <v>0</v>
      </c>
      <c r="DO167" s="725">
        <f t="shared" si="259"/>
        <v>0</v>
      </c>
      <c r="DP167" s="725">
        <f t="shared" si="259"/>
        <v>0</v>
      </c>
      <c r="DQ167" s="725">
        <f t="shared" si="259"/>
        <v>0</v>
      </c>
      <c r="DR167" s="725">
        <f t="shared" si="259"/>
        <v>0</v>
      </c>
      <c r="DS167" s="725">
        <f t="shared" si="259"/>
        <v>0</v>
      </c>
      <c r="DT167" s="725">
        <f t="shared" si="259"/>
        <v>0</v>
      </c>
      <c r="DU167" s="725">
        <f t="shared" si="259"/>
        <v>0</v>
      </c>
      <c r="DV167" s="725">
        <f t="shared" si="259"/>
        <v>0</v>
      </c>
      <c r="DW167" s="725">
        <f t="shared" si="259"/>
        <v>0</v>
      </c>
      <c r="DX167" s="725">
        <f t="shared" si="259"/>
        <v>0</v>
      </c>
      <c r="DY167" s="725">
        <f t="shared" si="259"/>
        <v>0</v>
      </c>
      <c r="DZ167" s="725">
        <f t="shared" si="259"/>
        <v>0</v>
      </c>
      <c r="EA167" s="725">
        <f t="shared" si="259"/>
        <v>0</v>
      </c>
      <c r="EB167" s="725">
        <f t="shared" si="259"/>
        <v>0</v>
      </c>
      <c r="EC167" s="725">
        <f t="shared" si="259"/>
        <v>0</v>
      </c>
      <c r="ED167" s="725">
        <f t="shared" si="259"/>
        <v>0</v>
      </c>
      <c r="EE167" s="725">
        <f t="shared" ref="EE167:GP167" si="260">EE149</f>
        <v>0</v>
      </c>
      <c r="EF167" s="725">
        <f t="shared" si="260"/>
        <v>0</v>
      </c>
      <c r="EG167" s="725">
        <f t="shared" si="260"/>
        <v>0</v>
      </c>
      <c r="EH167" s="725">
        <f t="shared" si="260"/>
        <v>0</v>
      </c>
      <c r="EI167" s="725">
        <f t="shared" si="260"/>
        <v>0</v>
      </c>
      <c r="EJ167" s="725">
        <f t="shared" si="260"/>
        <v>0</v>
      </c>
      <c r="EK167" s="725">
        <f t="shared" si="260"/>
        <v>0</v>
      </c>
      <c r="EL167" s="725">
        <f t="shared" si="260"/>
        <v>0</v>
      </c>
      <c r="EM167" s="725">
        <f t="shared" si="260"/>
        <v>0</v>
      </c>
      <c r="EN167" s="725">
        <f t="shared" si="260"/>
        <v>0</v>
      </c>
      <c r="EO167" s="725">
        <f t="shared" si="260"/>
        <v>0</v>
      </c>
      <c r="EP167" s="725">
        <f t="shared" si="260"/>
        <v>0</v>
      </c>
      <c r="EQ167" s="725">
        <f t="shared" si="260"/>
        <v>0</v>
      </c>
      <c r="ER167" s="725">
        <f t="shared" si="260"/>
        <v>0</v>
      </c>
      <c r="ES167" s="725">
        <f t="shared" si="260"/>
        <v>0</v>
      </c>
      <c r="ET167" s="725">
        <f t="shared" si="260"/>
        <v>0</v>
      </c>
      <c r="EU167" s="725">
        <f t="shared" si="260"/>
        <v>0</v>
      </c>
      <c r="EV167" s="725">
        <f t="shared" si="260"/>
        <v>0</v>
      </c>
      <c r="EW167" s="725">
        <f t="shared" si="260"/>
        <v>0</v>
      </c>
      <c r="EX167" s="725">
        <f t="shared" si="260"/>
        <v>0</v>
      </c>
      <c r="EY167" s="725">
        <f t="shared" si="260"/>
        <v>0</v>
      </c>
      <c r="EZ167" s="725">
        <f t="shared" si="260"/>
        <v>0</v>
      </c>
      <c r="FA167" s="725">
        <f t="shared" si="260"/>
        <v>0</v>
      </c>
      <c r="FB167" s="725">
        <f t="shared" si="260"/>
        <v>0</v>
      </c>
      <c r="FC167" s="725">
        <f t="shared" si="260"/>
        <v>0</v>
      </c>
      <c r="FD167" s="725">
        <f t="shared" si="260"/>
        <v>0</v>
      </c>
      <c r="FE167" s="725">
        <f t="shared" si="260"/>
        <v>0</v>
      </c>
      <c r="FF167" s="725">
        <f t="shared" si="260"/>
        <v>0</v>
      </c>
      <c r="FG167" s="725">
        <f t="shared" si="260"/>
        <v>0</v>
      </c>
      <c r="FH167" s="725">
        <f t="shared" si="260"/>
        <v>0</v>
      </c>
      <c r="FI167" s="725">
        <f t="shared" si="260"/>
        <v>0</v>
      </c>
      <c r="FJ167" s="725">
        <f t="shared" si="260"/>
        <v>0</v>
      </c>
      <c r="FK167" s="725">
        <f t="shared" si="260"/>
        <v>0</v>
      </c>
      <c r="FL167" s="725">
        <f t="shared" si="260"/>
        <v>0</v>
      </c>
      <c r="FM167" s="725">
        <f t="shared" si="260"/>
        <v>0</v>
      </c>
      <c r="FN167" s="725">
        <f t="shared" si="260"/>
        <v>0</v>
      </c>
      <c r="FO167" s="725">
        <f t="shared" si="260"/>
        <v>0</v>
      </c>
      <c r="FP167" s="725">
        <f t="shared" si="260"/>
        <v>0</v>
      </c>
      <c r="FQ167" s="725">
        <f t="shared" si="260"/>
        <v>0</v>
      </c>
      <c r="FR167" s="725">
        <f t="shared" si="260"/>
        <v>0</v>
      </c>
      <c r="FS167" s="725">
        <f t="shared" si="260"/>
        <v>0</v>
      </c>
      <c r="FT167" s="725">
        <f t="shared" si="260"/>
        <v>0</v>
      </c>
      <c r="FU167" s="725">
        <f t="shared" si="260"/>
        <v>0</v>
      </c>
      <c r="FV167" s="725">
        <f t="shared" si="260"/>
        <v>0</v>
      </c>
      <c r="FW167" s="725">
        <f t="shared" si="260"/>
        <v>0</v>
      </c>
      <c r="FX167" s="725">
        <f t="shared" si="260"/>
        <v>0</v>
      </c>
      <c r="FY167" s="725">
        <f t="shared" si="260"/>
        <v>0</v>
      </c>
      <c r="FZ167" s="725">
        <f t="shared" si="260"/>
        <v>0</v>
      </c>
      <c r="GA167" s="725">
        <f t="shared" si="260"/>
        <v>0</v>
      </c>
      <c r="GB167" s="725">
        <f t="shared" si="260"/>
        <v>0</v>
      </c>
      <c r="GC167" s="725">
        <f t="shared" si="260"/>
        <v>0</v>
      </c>
      <c r="GD167" s="725">
        <f t="shared" si="260"/>
        <v>0</v>
      </c>
      <c r="GE167" s="725">
        <f t="shared" si="260"/>
        <v>0</v>
      </c>
      <c r="GF167" s="725">
        <f t="shared" si="260"/>
        <v>0</v>
      </c>
      <c r="GG167" s="725">
        <f t="shared" si="260"/>
        <v>0</v>
      </c>
      <c r="GH167" s="725">
        <f t="shared" si="260"/>
        <v>0</v>
      </c>
      <c r="GI167" s="725">
        <f t="shared" si="260"/>
        <v>0</v>
      </c>
      <c r="GJ167" s="725">
        <f t="shared" si="260"/>
        <v>0</v>
      </c>
      <c r="GK167" s="725">
        <f t="shared" si="260"/>
        <v>0</v>
      </c>
      <c r="GL167" s="725">
        <f t="shared" si="260"/>
        <v>0</v>
      </c>
      <c r="GM167" s="725">
        <f t="shared" si="260"/>
        <v>0</v>
      </c>
      <c r="GN167" s="725">
        <f t="shared" si="260"/>
        <v>0</v>
      </c>
      <c r="GO167" s="725">
        <f t="shared" si="260"/>
        <v>0</v>
      </c>
      <c r="GP167" s="725">
        <f t="shared" si="260"/>
        <v>0</v>
      </c>
      <c r="GQ167" s="725">
        <f t="shared" ref="GQ167:IL167" si="261">GQ149</f>
        <v>0</v>
      </c>
      <c r="GR167" s="725">
        <f t="shared" si="261"/>
        <v>0</v>
      </c>
      <c r="GS167" s="725">
        <f t="shared" si="261"/>
        <v>0</v>
      </c>
      <c r="GT167" s="725">
        <f t="shared" si="261"/>
        <v>0</v>
      </c>
      <c r="GU167" s="725">
        <f t="shared" si="261"/>
        <v>0</v>
      </c>
      <c r="GV167" s="725">
        <f t="shared" si="261"/>
        <v>0</v>
      </c>
      <c r="GW167" s="725">
        <f t="shared" si="261"/>
        <v>0</v>
      </c>
      <c r="GX167" s="725">
        <f t="shared" si="261"/>
        <v>0</v>
      </c>
      <c r="GY167" s="725">
        <f t="shared" si="261"/>
        <v>0</v>
      </c>
      <c r="GZ167" s="725">
        <f t="shared" si="261"/>
        <v>0</v>
      </c>
      <c r="HA167" s="725">
        <f t="shared" si="261"/>
        <v>0</v>
      </c>
      <c r="HB167" s="725">
        <f t="shared" si="261"/>
        <v>0</v>
      </c>
      <c r="HC167" s="725">
        <f t="shared" si="261"/>
        <v>0</v>
      </c>
      <c r="HD167" s="725">
        <f t="shared" si="261"/>
        <v>0</v>
      </c>
      <c r="HE167" s="725">
        <f t="shared" si="261"/>
        <v>0</v>
      </c>
      <c r="HF167" s="725">
        <f t="shared" si="261"/>
        <v>0</v>
      </c>
      <c r="HG167" s="725">
        <f t="shared" si="261"/>
        <v>0</v>
      </c>
      <c r="HH167" s="725">
        <f t="shared" si="261"/>
        <v>0</v>
      </c>
      <c r="HI167" s="725">
        <f t="shared" si="261"/>
        <v>0</v>
      </c>
      <c r="HJ167" s="725">
        <f t="shared" si="261"/>
        <v>0</v>
      </c>
      <c r="HK167" s="725">
        <f t="shared" si="261"/>
        <v>0</v>
      </c>
      <c r="HL167" s="725">
        <f t="shared" si="261"/>
        <v>0</v>
      </c>
      <c r="HM167" s="725">
        <f t="shared" si="261"/>
        <v>0</v>
      </c>
      <c r="HN167" s="725">
        <f t="shared" si="261"/>
        <v>0</v>
      </c>
      <c r="HO167" s="725">
        <f t="shared" si="261"/>
        <v>0</v>
      </c>
      <c r="HP167" s="725">
        <f t="shared" si="261"/>
        <v>0</v>
      </c>
      <c r="HQ167" s="725">
        <f t="shared" si="261"/>
        <v>0</v>
      </c>
      <c r="HR167" s="725">
        <f t="shared" si="261"/>
        <v>0</v>
      </c>
      <c r="HS167" s="725">
        <f t="shared" si="261"/>
        <v>0</v>
      </c>
      <c r="HT167" s="725">
        <f t="shared" si="261"/>
        <v>0</v>
      </c>
      <c r="HU167" s="725">
        <f t="shared" si="261"/>
        <v>0</v>
      </c>
      <c r="HV167" s="725">
        <f t="shared" si="261"/>
        <v>0</v>
      </c>
      <c r="HW167" s="725">
        <f t="shared" si="261"/>
        <v>0</v>
      </c>
      <c r="HX167" s="725">
        <f t="shared" si="261"/>
        <v>0</v>
      </c>
      <c r="HY167" s="725">
        <f t="shared" si="261"/>
        <v>0</v>
      </c>
      <c r="HZ167" s="725">
        <f t="shared" si="261"/>
        <v>0</v>
      </c>
      <c r="IA167" s="725">
        <f t="shared" si="261"/>
        <v>0</v>
      </c>
      <c r="IB167" s="725">
        <f t="shared" si="261"/>
        <v>0</v>
      </c>
      <c r="IC167" s="725">
        <f t="shared" si="261"/>
        <v>0</v>
      </c>
      <c r="ID167" s="725">
        <f t="shared" si="261"/>
        <v>0</v>
      </c>
      <c r="IE167" s="725">
        <f t="shared" si="261"/>
        <v>0</v>
      </c>
      <c r="IF167" s="725">
        <f t="shared" si="261"/>
        <v>0</v>
      </c>
      <c r="IG167" s="725">
        <f t="shared" si="261"/>
        <v>0</v>
      </c>
      <c r="IH167" s="725">
        <f t="shared" si="261"/>
        <v>0</v>
      </c>
      <c r="II167" s="725">
        <f t="shared" si="261"/>
        <v>0</v>
      </c>
      <c r="IJ167" s="725">
        <f t="shared" si="261"/>
        <v>0</v>
      </c>
      <c r="IK167" s="725">
        <f t="shared" si="261"/>
        <v>0</v>
      </c>
      <c r="IL167" s="725">
        <f t="shared" si="261"/>
        <v>0</v>
      </c>
    </row>
    <row r="168" spans="1:247" s="709" customFormat="1">
      <c r="B168" s="709" t="s">
        <v>726</v>
      </c>
      <c r="D168" s="810"/>
      <c r="E168" s="709">
        <f t="shared" ca="1" si="253"/>
        <v>-22556792.126881085</v>
      </c>
      <c r="F168" s="725"/>
      <c r="G168" s="725">
        <f t="shared" ref="G168:BR168" ca="1" si="262">G150</f>
        <v>0</v>
      </c>
      <c r="H168" s="725">
        <f t="shared" ca="1" si="262"/>
        <v>0</v>
      </c>
      <c r="I168" s="725">
        <f t="shared" ca="1" si="262"/>
        <v>0</v>
      </c>
      <c r="J168" s="725">
        <f t="shared" ca="1" si="262"/>
        <v>0</v>
      </c>
      <c r="K168" s="725">
        <f t="shared" ca="1" si="262"/>
        <v>0</v>
      </c>
      <c r="L168" s="725">
        <f t="shared" ca="1" si="262"/>
        <v>0</v>
      </c>
      <c r="M168" s="725">
        <f t="shared" ca="1" si="262"/>
        <v>0</v>
      </c>
      <c r="N168" s="725">
        <f t="shared" ca="1" si="262"/>
        <v>0</v>
      </c>
      <c r="O168" s="725">
        <f t="shared" ca="1" si="262"/>
        <v>0</v>
      </c>
      <c r="P168" s="725">
        <f t="shared" ca="1" si="262"/>
        <v>0</v>
      </c>
      <c r="Q168" s="725">
        <f t="shared" ca="1" si="262"/>
        <v>0</v>
      </c>
      <c r="R168" s="725">
        <f t="shared" ca="1" si="262"/>
        <v>0</v>
      </c>
      <c r="S168" s="725">
        <f t="shared" ca="1" si="262"/>
        <v>0</v>
      </c>
      <c r="T168" s="725">
        <f t="shared" ca="1" si="262"/>
        <v>0</v>
      </c>
      <c r="U168" s="725">
        <f t="shared" ca="1" si="262"/>
        <v>0</v>
      </c>
      <c r="V168" s="725">
        <f t="shared" ca="1" si="262"/>
        <v>0</v>
      </c>
      <c r="W168" s="725">
        <f t="shared" ca="1" si="262"/>
        <v>0</v>
      </c>
      <c r="X168" s="725">
        <f t="shared" ca="1" si="262"/>
        <v>0</v>
      </c>
      <c r="Y168" s="725">
        <f t="shared" ca="1" si="262"/>
        <v>0</v>
      </c>
      <c r="Z168" s="725">
        <f t="shared" ca="1" si="262"/>
        <v>0</v>
      </c>
      <c r="AA168" s="725">
        <f t="shared" ca="1" si="262"/>
        <v>0</v>
      </c>
      <c r="AB168" s="725">
        <f t="shared" ca="1" si="262"/>
        <v>0</v>
      </c>
      <c r="AC168" s="725">
        <f t="shared" ca="1" si="262"/>
        <v>0</v>
      </c>
      <c r="AD168" s="725">
        <f t="shared" ca="1" si="262"/>
        <v>0</v>
      </c>
      <c r="AE168" s="725">
        <f t="shared" ca="1" si="262"/>
        <v>0</v>
      </c>
      <c r="AF168" s="725">
        <f t="shared" ca="1" si="262"/>
        <v>0</v>
      </c>
      <c r="AG168" s="725">
        <f t="shared" ca="1" si="262"/>
        <v>0</v>
      </c>
      <c r="AH168" s="725">
        <f t="shared" ca="1" si="262"/>
        <v>0</v>
      </c>
      <c r="AI168" s="725">
        <f t="shared" ca="1" si="262"/>
        <v>0</v>
      </c>
      <c r="AJ168" s="725">
        <f t="shared" ca="1" si="262"/>
        <v>0</v>
      </c>
      <c r="AK168" s="725">
        <f t="shared" ca="1" si="262"/>
        <v>0</v>
      </c>
      <c r="AL168" s="725">
        <f t="shared" ca="1" si="262"/>
        <v>0</v>
      </c>
      <c r="AM168" s="725">
        <f t="shared" ca="1" si="262"/>
        <v>0</v>
      </c>
      <c r="AN168" s="725">
        <f t="shared" ca="1" si="262"/>
        <v>0</v>
      </c>
      <c r="AO168" s="725">
        <f t="shared" ca="1" si="262"/>
        <v>0</v>
      </c>
      <c r="AP168" s="725">
        <f t="shared" ca="1" si="262"/>
        <v>0</v>
      </c>
      <c r="AQ168" s="725">
        <f t="shared" ca="1" si="262"/>
        <v>0</v>
      </c>
      <c r="AR168" s="725">
        <f t="shared" ca="1" si="262"/>
        <v>0</v>
      </c>
      <c r="AS168" s="725">
        <f t="shared" ca="1" si="262"/>
        <v>0</v>
      </c>
      <c r="AT168" s="725">
        <f t="shared" ca="1" si="262"/>
        <v>0</v>
      </c>
      <c r="AU168" s="725">
        <f t="shared" ca="1" si="262"/>
        <v>0</v>
      </c>
      <c r="AV168" s="725">
        <f t="shared" ca="1" si="262"/>
        <v>0</v>
      </c>
      <c r="AW168" s="725">
        <f t="shared" ca="1" si="262"/>
        <v>0</v>
      </c>
      <c r="AX168" s="725">
        <f t="shared" ca="1" si="262"/>
        <v>0</v>
      </c>
      <c r="AY168" s="725">
        <f t="shared" ca="1" si="262"/>
        <v>0</v>
      </c>
      <c r="AZ168" s="725">
        <f t="shared" ca="1" si="262"/>
        <v>0</v>
      </c>
      <c r="BA168" s="725">
        <f t="shared" ca="1" si="262"/>
        <v>0</v>
      </c>
      <c r="BB168" s="725">
        <f t="shared" ca="1" si="262"/>
        <v>0</v>
      </c>
      <c r="BC168" s="725">
        <f t="shared" ca="1" si="262"/>
        <v>0</v>
      </c>
      <c r="BD168" s="725">
        <f t="shared" ca="1" si="262"/>
        <v>0</v>
      </c>
      <c r="BE168" s="725">
        <f t="shared" ca="1" si="262"/>
        <v>0</v>
      </c>
      <c r="BF168" s="725">
        <f t="shared" ca="1" si="262"/>
        <v>0</v>
      </c>
      <c r="BG168" s="725">
        <f t="shared" ca="1" si="262"/>
        <v>0</v>
      </c>
      <c r="BH168" s="725">
        <f t="shared" ca="1" si="262"/>
        <v>0</v>
      </c>
      <c r="BI168" s="725">
        <f t="shared" ca="1" si="262"/>
        <v>0</v>
      </c>
      <c r="BJ168" s="725">
        <f t="shared" ca="1" si="262"/>
        <v>0</v>
      </c>
      <c r="BK168" s="725">
        <f t="shared" ca="1" si="262"/>
        <v>0</v>
      </c>
      <c r="BL168" s="725">
        <f t="shared" ca="1" si="262"/>
        <v>0</v>
      </c>
      <c r="BM168" s="725">
        <f t="shared" ca="1" si="262"/>
        <v>0</v>
      </c>
      <c r="BN168" s="725">
        <f t="shared" ca="1" si="262"/>
        <v>0</v>
      </c>
      <c r="BO168" s="725">
        <f t="shared" ca="1" si="262"/>
        <v>0</v>
      </c>
      <c r="BP168" s="725">
        <f t="shared" ca="1" si="262"/>
        <v>0</v>
      </c>
      <c r="BQ168" s="725">
        <f t="shared" ca="1" si="262"/>
        <v>0</v>
      </c>
      <c r="BR168" s="725">
        <f t="shared" ca="1" si="262"/>
        <v>0</v>
      </c>
      <c r="BS168" s="725">
        <f t="shared" ref="BS168:ED168" ca="1" si="263">BS150</f>
        <v>0</v>
      </c>
      <c r="BT168" s="725">
        <f t="shared" ca="1" si="263"/>
        <v>0</v>
      </c>
      <c r="BU168" s="725">
        <f t="shared" ca="1" si="263"/>
        <v>0</v>
      </c>
      <c r="BV168" s="725">
        <f t="shared" ca="1" si="263"/>
        <v>0</v>
      </c>
      <c r="BW168" s="725">
        <f t="shared" ca="1" si="263"/>
        <v>0</v>
      </c>
      <c r="BX168" s="725">
        <f t="shared" ca="1" si="263"/>
        <v>0</v>
      </c>
      <c r="BY168" s="725">
        <f t="shared" ca="1" si="263"/>
        <v>0</v>
      </c>
      <c r="BZ168" s="725">
        <f t="shared" ca="1" si="263"/>
        <v>0</v>
      </c>
      <c r="CA168" s="725">
        <f t="shared" ca="1" si="263"/>
        <v>0</v>
      </c>
      <c r="CB168" s="725">
        <f t="shared" ca="1" si="263"/>
        <v>0</v>
      </c>
      <c r="CC168" s="725">
        <f t="shared" ca="1" si="263"/>
        <v>0</v>
      </c>
      <c r="CD168" s="725">
        <f t="shared" ca="1" si="263"/>
        <v>0</v>
      </c>
      <c r="CE168" s="725">
        <f t="shared" ca="1" si="263"/>
        <v>0</v>
      </c>
      <c r="CF168" s="725">
        <f t="shared" ca="1" si="263"/>
        <v>0</v>
      </c>
      <c r="CG168" s="725">
        <f t="shared" ca="1" si="263"/>
        <v>-22556792.126881085</v>
      </c>
      <c r="CH168" s="725">
        <f t="shared" si="263"/>
        <v>0</v>
      </c>
      <c r="CI168" s="725">
        <f t="shared" si="263"/>
        <v>0</v>
      </c>
      <c r="CJ168" s="725">
        <f t="shared" si="263"/>
        <v>0</v>
      </c>
      <c r="CK168" s="725">
        <f t="shared" si="263"/>
        <v>0</v>
      </c>
      <c r="CL168" s="725">
        <f t="shared" si="263"/>
        <v>0</v>
      </c>
      <c r="CM168" s="725">
        <f t="shared" si="263"/>
        <v>0</v>
      </c>
      <c r="CN168" s="725">
        <f t="shared" si="263"/>
        <v>0</v>
      </c>
      <c r="CO168" s="725">
        <f t="shared" si="263"/>
        <v>0</v>
      </c>
      <c r="CP168" s="725">
        <f t="shared" si="263"/>
        <v>0</v>
      </c>
      <c r="CQ168" s="725">
        <f t="shared" si="263"/>
        <v>0</v>
      </c>
      <c r="CR168" s="725">
        <f t="shared" si="263"/>
        <v>0</v>
      </c>
      <c r="CS168" s="725">
        <f t="shared" si="263"/>
        <v>0</v>
      </c>
      <c r="CT168" s="725">
        <f t="shared" si="263"/>
        <v>0</v>
      </c>
      <c r="CU168" s="725">
        <f t="shared" si="263"/>
        <v>0</v>
      </c>
      <c r="CV168" s="725">
        <f t="shared" si="263"/>
        <v>0</v>
      </c>
      <c r="CW168" s="725">
        <f t="shared" si="263"/>
        <v>0</v>
      </c>
      <c r="CX168" s="725">
        <f t="shared" si="263"/>
        <v>0</v>
      </c>
      <c r="CY168" s="725">
        <f t="shared" si="263"/>
        <v>0</v>
      </c>
      <c r="CZ168" s="725">
        <f t="shared" si="263"/>
        <v>0</v>
      </c>
      <c r="DA168" s="725">
        <f t="shared" si="263"/>
        <v>0</v>
      </c>
      <c r="DB168" s="725">
        <f t="shared" si="263"/>
        <v>0</v>
      </c>
      <c r="DC168" s="725">
        <f t="shared" si="263"/>
        <v>0</v>
      </c>
      <c r="DD168" s="725">
        <f t="shared" si="263"/>
        <v>0</v>
      </c>
      <c r="DE168" s="725">
        <f t="shared" si="263"/>
        <v>0</v>
      </c>
      <c r="DF168" s="725">
        <f t="shared" si="263"/>
        <v>0</v>
      </c>
      <c r="DG168" s="725">
        <f t="shared" si="263"/>
        <v>0</v>
      </c>
      <c r="DH168" s="725">
        <f t="shared" si="263"/>
        <v>0</v>
      </c>
      <c r="DI168" s="725">
        <f t="shared" si="263"/>
        <v>0</v>
      </c>
      <c r="DJ168" s="725">
        <f t="shared" si="263"/>
        <v>0</v>
      </c>
      <c r="DK168" s="725">
        <f t="shared" si="263"/>
        <v>0</v>
      </c>
      <c r="DL168" s="725">
        <f t="shared" si="263"/>
        <v>0</v>
      </c>
      <c r="DM168" s="725">
        <f t="shared" si="263"/>
        <v>0</v>
      </c>
      <c r="DN168" s="725">
        <f t="shared" si="263"/>
        <v>0</v>
      </c>
      <c r="DO168" s="725">
        <f t="shared" si="263"/>
        <v>0</v>
      </c>
      <c r="DP168" s="725">
        <f t="shared" si="263"/>
        <v>0</v>
      </c>
      <c r="DQ168" s="725">
        <f t="shared" si="263"/>
        <v>0</v>
      </c>
      <c r="DR168" s="725">
        <f t="shared" si="263"/>
        <v>0</v>
      </c>
      <c r="DS168" s="725">
        <f t="shared" si="263"/>
        <v>0</v>
      </c>
      <c r="DT168" s="725">
        <f t="shared" si="263"/>
        <v>0</v>
      </c>
      <c r="DU168" s="725">
        <f t="shared" si="263"/>
        <v>0</v>
      </c>
      <c r="DV168" s="725">
        <f t="shared" si="263"/>
        <v>0</v>
      </c>
      <c r="DW168" s="725">
        <f t="shared" si="263"/>
        <v>0</v>
      </c>
      <c r="DX168" s="725">
        <f t="shared" si="263"/>
        <v>0</v>
      </c>
      <c r="DY168" s="725">
        <f t="shared" si="263"/>
        <v>0</v>
      </c>
      <c r="DZ168" s="725">
        <f t="shared" si="263"/>
        <v>0</v>
      </c>
      <c r="EA168" s="725">
        <f t="shared" si="263"/>
        <v>0</v>
      </c>
      <c r="EB168" s="725">
        <f t="shared" si="263"/>
        <v>0</v>
      </c>
      <c r="EC168" s="725">
        <f t="shared" si="263"/>
        <v>0</v>
      </c>
      <c r="ED168" s="725">
        <f t="shared" si="263"/>
        <v>0</v>
      </c>
      <c r="EE168" s="725">
        <f t="shared" ref="EE168:GP168" si="264">EE150</f>
        <v>0</v>
      </c>
      <c r="EF168" s="725">
        <f t="shared" si="264"/>
        <v>0</v>
      </c>
      <c r="EG168" s="725">
        <f t="shared" si="264"/>
        <v>0</v>
      </c>
      <c r="EH168" s="725">
        <f t="shared" si="264"/>
        <v>0</v>
      </c>
      <c r="EI168" s="725">
        <f t="shared" si="264"/>
        <v>0</v>
      </c>
      <c r="EJ168" s="725">
        <f t="shared" si="264"/>
        <v>0</v>
      </c>
      <c r="EK168" s="725">
        <f t="shared" si="264"/>
        <v>0</v>
      </c>
      <c r="EL168" s="725">
        <f t="shared" si="264"/>
        <v>0</v>
      </c>
      <c r="EM168" s="725">
        <f t="shared" si="264"/>
        <v>0</v>
      </c>
      <c r="EN168" s="725">
        <f t="shared" si="264"/>
        <v>0</v>
      </c>
      <c r="EO168" s="725">
        <f t="shared" si="264"/>
        <v>0</v>
      </c>
      <c r="EP168" s="725">
        <f t="shared" si="264"/>
        <v>0</v>
      </c>
      <c r="EQ168" s="725">
        <f t="shared" si="264"/>
        <v>0</v>
      </c>
      <c r="ER168" s="725">
        <f t="shared" si="264"/>
        <v>0</v>
      </c>
      <c r="ES168" s="725">
        <f t="shared" si="264"/>
        <v>0</v>
      </c>
      <c r="ET168" s="725">
        <f t="shared" si="264"/>
        <v>0</v>
      </c>
      <c r="EU168" s="725">
        <f t="shared" si="264"/>
        <v>0</v>
      </c>
      <c r="EV168" s="725">
        <f t="shared" si="264"/>
        <v>0</v>
      </c>
      <c r="EW168" s="725">
        <f t="shared" si="264"/>
        <v>0</v>
      </c>
      <c r="EX168" s="725">
        <f t="shared" si="264"/>
        <v>0</v>
      </c>
      <c r="EY168" s="725">
        <f t="shared" si="264"/>
        <v>0</v>
      </c>
      <c r="EZ168" s="725">
        <f t="shared" si="264"/>
        <v>0</v>
      </c>
      <c r="FA168" s="725">
        <f t="shared" si="264"/>
        <v>0</v>
      </c>
      <c r="FB168" s="725">
        <f t="shared" si="264"/>
        <v>0</v>
      </c>
      <c r="FC168" s="725">
        <f t="shared" si="264"/>
        <v>0</v>
      </c>
      <c r="FD168" s="725">
        <f t="shared" si="264"/>
        <v>0</v>
      </c>
      <c r="FE168" s="725">
        <f t="shared" si="264"/>
        <v>0</v>
      </c>
      <c r="FF168" s="725">
        <f t="shared" si="264"/>
        <v>0</v>
      </c>
      <c r="FG168" s="725">
        <f t="shared" si="264"/>
        <v>0</v>
      </c>
      <c r="FH168" s="725">
        <f t="shared" si="264"/>
        <v>0</v>
      </c>
      <c r="FI168" s="725">
        <f t="shared" si="264"/>
        <v>0</v>
      </c>
      <c r="FJ168" s="725">
        <f t="shared" si="264"/>
        <v>0</v>
      </c>
      <c r="FK168" s="725">
        <f t="shared" si="264"/>
        <v>0</v>
      </c>
      <c r="FL168" s="725">
        <f t="shared" si="264"/>
        <v>0</v>
      </c>
      <c r="FM168" s="725">
        <f t="shared" si="264"/>
        <v>0</v>
      </c>
      <c r="FN168" s="725">
        <f t="shared" si="264"/>
        <v>0</v>
      </c>
      <c r="FO168" s="725">
        <f t="shared" si="264"/>
        <v>0</v>
      </c>
      <c r="FP168" s="725">
        <f t="shared" si="264"/>
        <v>0</v>
      </c>
      <c r="FQ168" s="725">
        <f t="shared" si="264"/>
        <v>0</v>
      </c>
      <c r="FR168" s="725">
        <f t="shared" si="264"/>
        <v>0</v>
      </c>
      <c r="FS168" s="725">
        <f t="shared" si="264"/>
        <v>0</v>
      </c>
      <c r="FT168" s="725">
        <f t="shared" si="264"/>
        <v>0</v>
      </c>
      <c r="FU168" s="725">
        <f t="shared" si="264"/>
        <v>0</v>
      </c>
      <c r="FV168" s="725">
        <f t="shared" si="264"/>
        <v>0</v>
      </c>
      <c r="FW168" s="725">
        <f t="shared" si="264"/>
        <v>0</v>
      </c>
      <c r="FX168" s="725">
        <f t="shared" si="264"/>
        <v>0</v>
      </c>
      <c r="FY168" s="725">
        <f t="shared" si="264"/>
        <v>0</v>
      </c>
      <c r="FZ168" s="725">
        <f t="shared" si="264"/>
        <v>0</v>
      </c>
      <c r="GA168" s="725">
        <f t="shared" si="264"/>
        <v>0</v>
      </c>
      <c r="GB168" s="725">
        <f t="shared" si="264"/>
        <v>0</v>
      </c>
      <c r="GC168" s="725">
        <f t="shared" si="264"/>
        <v>0</v>
      </c>
      <c r="GD168" s="725">
        <f t="shared" si="264"/>
        <v>0</v>
      </c>
      <c r="GE168" s="725">
        <f t="shared" si="264"/>
        <v>0</v>
      </c>
      <c r="GF168" s="725">
        <f t="shared" si="264"/>
        <v>0</v>
      </c>
      <c r="GG168" s="725">
        <f t="shared" si="264"/>
        <v>0</v>
      </c>
      <c r="GH168" s="725">
        <f t="shared" si="264"/>
        <v>0</v>
      </c>
      <c r="GI168" s="725">
        <f t="shared" si="264"/>
        <v>0</v>
      </c>
      <c r="GJ168" s="725">
        <f t="shared" si="264"/>
        <v>0</v>
      </c>
      <c r="GK168" s="725">
        <f t="shared" si="264"/>
        <v>0</v>
      </c>
      <c r="GL168" s="725">
        <f t="shared" si="264"/>
        <v>0</v>
      </c>
      <c r="GM168" s="725">
        <f t="shared" si="264"/>
        <v>0</v>
      </c>
      <c r="GN168" s="725">
        <f t="shared" si="264"/>
        <v>0</v>
      </c>
      <c r="GO168" s="725">
        <f t="shared" si="264"/>
        <v>0</v>
      </c>
      <c r="GP168" s="725">
        <f t="shared" si="264"/>
        <v>0</v>
      </c>
      <c r="GQ168" s="725">
        <f t="shared" ref="GQ168:IL168" si="265">GQ150</f>
        <v>0</v>
      </c>
      <c r="GR168" s="725">
        <f t="shared" si="265"/>
        <v>0</v>
      </c>
      <c r="GS168" s="725">
        <f t="shared" si="265"/>
        <v>0</v>
      </c>
      <c r="GT168" s="725">
        <f t="shared" si="265"/>
        <v>0</v>
      </c>
      <c r="GU168" s="725">
        <f t="shared" si="265"/>
        <v>0</v>
      </c>
      <c r="GV168" s="725">
        <f t="shared" si="265"/>
        <v>0</v>
      </c>
      <c r="GW168" s="725">
        <f t="shared" si="265"/>
        <v>0</v>
      </c>
      <c r="GX168" s="725">
        <f t="shared" si="265"/>
        <v>0</v>
      </c>
      <c r="GY168" s="725">
        <f t="shared" si="265"/>
        <v>0</v>
      </c>
      <c r="GZ168" s="725">
        <f t="shared" si="265"/>
        <v>0</v>
      </c>
      <c r="HA168" s="725">
        <f t="shared" si="265"/>
        <v>0</v>
      </c>
      <c r="HB168" s="725">
        <f t="shared" si="265"/>
        <v>0</v>
      </c>
      <c r="HC168" s="725">
        <f t="shared" si="265"/>
        <v>0</v>
      </c>
      <c r="HD168" s="725">
        <f t="shared" si="265"/>
        <v>0</v>
      </c>
      <c r="HE168" s="725">
        <f t="shared" si="265"/>
        <v>0</v>
      </c>
      <c r="HF168" s="725">
        <f t="shared" si="265"/>
        <v>0</v>
      </c>
      <c r="HG168" s="725">
        <f t="shared" si="265"/>
        <v>0</v>
      </c>
      <c r="HH168" s="725">
        <f t="shared" si="265"/>
        <v>0</v>
      </c>
      <c r="HI168" s="725">
        <f t="shared" si="265"/>
        <v>0</v>
      </c>
      <c r="HJ168" s="725">
        <f t="shared" si="265"/>
        <v>0</v>
      </c>
      <c r="HK168" s="725">
        <f t="shared" si="265"/>
        <v>0</v>
      </c>
      <c r="HL168" s="725">
        <f t="shared" si="265"/>
        <v>0</v>
      </c>
      <c r="HM168" s="725">
        <f t="shared" si="265"/>
        <v>0</v>
      </c>
      <c r="HN168" s="725">
        <f t="shared" si="265"/>
        <v>0</v>
      </c>
      <c r="HO168" s="725">
        <f t="shared" si="265"/>
        <v>0</v>
      </c>
      <c r="HP168" s="725">
        <f t="shared" si="265"/>
        <v>0</v>
      </c>
      <c r="HQ168" s="725">
        <f t="shared" si="265"/>
        <v>0</v>
      </c>
      <c r="HR168" s="725">
        <f t="shared" si="265"/>
        <v>0</v>
      </c>
      <c r="HS168" s="725">
        <f t="shared" si="265"/>
        <v>0</v>
      </c>
      <c r="HT168" s="725">
        <f t="shared" si="265"/>
        <v>0</v>
      </c>
      <c r="HU168" s="725">
        <f t="shared" si="265"/>
        <v>0</v>
      </c>
      <c r="HV168" s="725">
        <f t="shared" si="265"/>
        <v>0</v>
      </c>
      <c r="HW168" s="725">
        <f t="shared" si="265"/>
        <v>0</v>
      </c>
      <c r="HX168" s="725">
        <f t="shared" si="265"/>
        <v>0</v>
      </c>
      <c r="HY168" s="725">
        <f t="shared" si="265"/>
        <v>0</v>
      </c>
      <c r="HZ168" s="725">
        <f t="shared" si="265"/>
        <v>0</v>
      </c>
      <c r="IA168" s="725">
        <f t="shared" si="265"/>
        <v>0</v>
      </c>
      <c r="IB168" s="725">
        <f t="shared" si="265"/>
        <v>0</v>
      </c>
      <c r="IC168" s="725">
        <f t="shared" si="265"/>
        <v>0</v>
      </c>
      <c r="ID168" s="725">
        <f t="shared" si="265"/>
        <v>0</v>
      </c>
      <c r="IE168" s="725">
        <f t="shared" si="265"/>
        <v>0</v>
      </c>
      <c r="IF168" s="725">
        <f t="shared" si="265"/>
        <v>0</v>
      </c>
      <c r="IG168" s="725">
        <f t="shared" si="265"/>
        <v>0</v>
      </c>
      <c r="IH168" s="725">
        <f t="shared" si="265"/>
        <v>0</v>
      </c>
      <c r="II168" s="725">
        <f t="shared" si="265"/>
        <v>0</v>
      </c>
      <c r="IJ168" s="725">
        <f t="shared" si="265"/>
        <v>0</v>
      </c>
      <c r="IK168" s="725">
        <f t="shared" si="265"/>
        <v>0</v>
      </c>
      <c r="IL168" s="725">
        <f t="shared" si="265"/>
        <v>0</v>
      </c>
    </row>
    <row r="169" spans="1:247" s="709" customFormat="1">
      <c r="B169" s="709" t="s">
        <v>734</v>
      </c>
      <c r="D169" s="810"/>
      <c r="E169" s="709">
        <f t="shared" ca="1" si="253"/>
        <v>-21013771.516231727</v>
      </c>
      <c r="F169" s="725"/>
      <c r="G169" s="725">
        <f ca="1">IF(G162&gt;0,-MIN(G162,SUM(G166:G168)+SUM($F166:F169)),0)</f>
        <v>0</v>
      </c>
      <c r="H169" s="725">
        <f ca="1">IF(H162&gt;0,-MIN(H162,SUM(H166:H168)+SUM($F166:G169)),0)</f>
        <v>0</v>
      </c>
      <c r="I169" s="725">
        <f ca="1">IF(I162&gt;0,-MIN(I162,SUM(I166:I168)+SUM($F166:H169)),0)</f>
        <v>0</v>
      </c>
      <c r="J169" s="725">
        <f ca="1">IF(J162&gt;0,-MIN(J162,SUM(J166:J168)+SUM($F166:I169)),0)</f>
        <v>0</v>
      </c>
      <c r="K169" s="725">
        <f ca="1">IF(K162&gt;0,-MIN(K162,SUM(K166:K168)+SUM($F166:J169)),0)</f>
        <v>0</v>
      </c>
      <c r="L169" s="725">
        <f ca="1">IF(L162&gt;0,-MIN(L162,SUM(L166:L168)+SUM($F166:K169)),0)</f>
        <v>0</v>
      </c>
      <c r="M169" s="725">
        <f ca="1">IF(M162&gt;0,-MIN(M162,SUM(M166:M168)+SUM($F166:L169)),0)</f>
        <v>0</v>
      </c>
      <c r="N169" s="725">
        <f ca="1">IF(N162&gt;0,-MIN(N162,SUM(N166:N168)+SUM($F166:M169)),0)</f>
        <v>0</v>
      </c>
      <c r="O169" s="725">
        <f ca="1">IF(O162&gt;0,-MIN(O162,SUM(O166:O168)+SUM($F166:N169)),0)</f>
        <v>0</v>
      </c>
      <c r="P169" s="725">
        <f ca="1">IF(P162&gt;0,-MIN(P162,SUM(P166:P168)+SUM($F166:O169)),0)</f>
        <v>0</v>
      </c>
      <c r="Q169" s="725">
        <f ca="1">IF(Q162&gt;0,-MIN(Q162,SUM(Q166:Q168)+SUM($F166:P169)),0)</f>
        <v>0</v>
      </c>
      <c r="R169" s="725">
        <f ca="1">IF(R162&gt;0,-MIN(R162,SUM(R166:R168)+SUM($F166:Q169)),0)</f>
        <v>0</v>
      </c>
      <c r="S169" s="725">
        <f ca="1">IF(S162&gt;0,-MIN(S162,SUM(S166:S168)+SUM($F166:R169)),0)</f>
        <v>0</v>
      </c>
      <c r="T169" s="725">
        <f ca="1">IF(T162&gt;0,-MIN(T162,SUM(T166:T168)+SUM($F166:S169)),0)</f>
        <v>0</v>
      </c>
      <c r="U169" s="725">
        <f ca="1">IF(U162&gt;0,-MIN(U162,SUM(U166:U168)+SUM($F166:T169)),0)</f>
        <v>0</v>
      </c>
      <c r="V169" s="725">
        <f ca="1">IF(V162&gt;0,-MIN(V162,SUM(V166:V168)+SUM($F166:U169)),0)</f>
        <v>0</v>
      </c>
      <c r="W169" s="725">
        <f ca="1">IF(W162&gt;0,-MIN(W162,SUM(W166:W168)+SUM($F166:V169)),0)</f>
        <v>0</v>
      </c>
      <c r="X169" s="725">
        <f ca="1">IF(X162&gt;0,-MIN(X162,SUM(X166:X168)+SUM($F166:W169)),0)</f>
        <v>0</v>
      </c>
      <c r="Y169" s="725">
        <f ca="1">IF(Y162&gt;0,-MIN(Y162,SUM(Y166:Y168)+SUM($F166:X169)),0)</f>
        <v>0</v>
      </c>
      <c r="Z169" s="725">
        <f ca="1">IF(Z162&gt;0,-MIN(Z162,SUM(Z166:Z168)+SUM($F166:Y169)),0)</f>
        <v>0</v>
      </c>
      <c r="AA169" s="725">
        <f ca="1">IF(AA162&gt;0,-MIN(AA162,SUM(AA166:AA168)+SUM($F166:Z169)),0)</f>
        <v>0</v>
      </c>
      <c r="AB169" s="725">
        <f ca="1">IF(AB162&gt;0,-MIN(AB162,SUM(AB166:AB168)+SUM($F166:AA169)),0)</f>
        <v>0</v>
      </c>
      <c r="AC169" s="725">
        <f ca="1">IF(AC162&gt;0,-MIN(AC162,SUM(AC166:AC168)+SUM($F166:AB169)),0)</f>
        <v>0</v>
      </c>
      <c r="AD169" s="725">
        <f ca="1">IF(AD162&gt;0,-MIN(AD162,SUM(AD166:AD168)+SUM($F166:AC169)),0)</f>
        <v>0</v>
      </c>
      <c r="AE169" s="725">
        <f ca="1">IF(AE162&gt;0,-MIN(AE162,SUM(AE166:AE168)+SUM($F166:AD169)),0)</f>
        <v>0</v>
      </c>
      <c r="AF169" s="725">
        <f ca="1">IF(AF162&gt;0,-MIN(AF162,SUM(AF166:AF168)+SUM($F166:AE169)),0)</f>
        <v>0</v>
      </c>
      <c r="AG169" s="725">
        <f ca="1">IF(AG162&gt;0,-MIN(AG162,SUM(AG166:AG168)+SUM($F166:AF169)),0)</f>
        <v>0</v>
      </c>
      <c r="AH169" s="725">
        <f ca="1">IF(AH162&gt;0,-MIN(AH162,SUM(AH166:AH168)+SUM($F166:AG169)),0)</f>
        <v>0</v>
      </c>
      <c r="AI169" s="725">
        <f ca="1">IF(AI162&gt;0,-MIN(AI162,SUM(AI166:AI168)+SUM($F166:AH169)),0)</f>
        <v>0</v>
      </c>
      <c r="AJ169" s="725">
        <f ca="1">IF(AJ162&gt;0,-MIN(AJ162,SUM(AJ166:AJ168)+SUM($F166:AI169)),0)</f>
        <v>0</v>
      </c>
      <c r="AK169" s="725">
        <f ca="1">IF(AK162&gt;0,-MIN(AK162,SUM(AK166:AK168)+SUM($F166:AJ169)),0)</f>
        <v>0</v>
      </c>
      <c r="AL169" s="725">
        <f ca="1">IF(AL162&gt;0,-MIN(AL162,SUM(AL166:AL168)+SUM($F166:AK169)),0)</f>
        <v>0</v>
      </c>
      <c r="AM169" s="725">
        <f ca="1">IF(AM162&gt;0,-MIN(AM162,SUM(AM166:AM168)+SUM($F166:AL169)),0)</f>
        <v>0</v>
      </c>
      <c r="AN169" s="725">
        <f ca="1">IF(AN162&gt;0,-MIN(AN162,SUM(AN166:AN168)+SUM($F166:AM169)),0)</f>
        <v>0</v>
      </c>
      <c r="AO169" s="725">
        <f ca="1">IF(AO162&gt;0,-MIN(AO162,SUM(AO166:AO168)+SUM($F166:AN169)),0)</f>
        <v>0</v>
      </c>
      <c r="AP169" s="725">
        <f ca="1">IF(AP162&gt;0,-MIN(AP162,SUM(AP166:AP168)+SUM($F166:AO169)),0)</f>
        <v>0</v>
      </c>
      <c r="AQ169" s="725">
        <f ca="1">IF(AQ162&gt;0,-MIN(AQ162,SUM(AQ166:AQ168)+SUM($F166:AP169)),0)</f>
        <v>0</v>
      </c>
      <c r="AR169" s="725">
        <f ca="1">IF(AR162&gt;0,-MIN(AR162,SUM(AR166:AR168)+SUM($F166:AQ169)),0)</f>
        <v>0</v>
      </c>
      <c r="AS169" s="725">
        <f ca="1">IF(AS162&gt;0,-MIN(AS162,SUM(AS166:AS168)+SUM($F166:AR169)),0)</f>
        <v>0</v>
      </c>
      <c r="AT169" s="725">
        <f ca="1">IF(AT162&gt;0,-MIN(AT162,SUM(AT166:AT168)+SUM($F166:AS169)),0)</f>
        <v>0</v>
      </c>
      <c r="AU169" s="725">
        <f ca="1">IF(AU162&gt;0,-MIN(AU162,SUM(AU166:AU168)+SUM($F166:AT169)),0)</f>
        <v>0</v>
      </c>
      <c r="AV169" s="725">
        <f ca="1">IF(AV162&gt;0,-MIN(AV162,SUM(AV166:AV168)+SUM($F166:AU169)),0)</f>
        <v>0</v>
      </c>
      <c r="AW169" s="725">
        <f ca="1">IF(AW162&gt;0,-MIN(AW162,SUM(AW166:AW168)+SUM($F166:AV169)),0)</f>
        <v>0</v>
      </c>
      <c r="AX169" s="725">
        <f ca="1">IF(AX162&gt;0,-MIN(AX162,SUM(AX166:AX168)+SUM($F166:AW169)),0)</f>
        <v>0</v>
      </c>
      <c r="AY169" s="725">
        <f ca="1">IF(AY162&gt;0,-MIN(AY162,SUM(AY166:AY168)+SUM($F166:AX169)),0)</f>
        <v>0</v>
      </c>
      <c r="AZ169" s="725">
        <f ca="1">IF(AZ162&gt;0,-MIN(AZ162,SUM(AZ166:AZ168)+SUM($F166:AY169)),0)</f>
        <v>0</v>
      </c>
      <c r="BA169" s="725">
        <f ca="1">IF(BA162&gt;0,-MIN(BA162,SUM(BA166:BA168)+SUM($F166:AZ169)),0)</f>
        <v>0</v>
      </c>
      <c r="BB169" s="725">
        <f ca="1">IF(BB162&gt;0,-MIN(BB162,SUM(BB166:BB168)+SUM($F166:BA169)),0)</f>
        <v>0</v>
      </c>
      <c r="BC169" s="725">
        <f ca="1">IF(BC162&gt;0,-MIN(BC162,SUM(BC166:BC168)+SUM($F166:BB169)),0)</f>
        <v>0</v>
      </c>
      <c r="BD169" s="725">
        <f ca="1">IF(BD162&gt;0,-MIN(BD162,SUM(BD166:BD168)+SUM($F166:BC169)),0)</f>
        <v>0</v>
      </c>
      <c r="BE169" s="725">
        <f ca="1">IF(BE162&gt;0,-MIN(BE162,SUM(BE166:BE168)+SUM($F166:BD169)),0)</f>
        <v>0</v>
      </c>
      <c r="BF169" s="725">
        <f ca="1">IF(BF162&gt;0,-MIN(BF162,SUM(BF166:BF168)+SUM($F166:BE169)),0)</f>
        <v>0</v>
      </c>
      <c r="BG169" s="725">
        <f ca="1">IF(BG162&gt;0,-MIN(BG162,SUM(BG166:BG168)+SUM($F166:BF169)),0)</f>
        <v>0</v>
      </c>
      <c r="BH169" s="725">
        <f ca="1">IF(BH162&gt;0,-MIN(BH162,SUM(BH166:BH168)+SUM($F166:BG169)),0)</f>
        <v>0</v>
      </c>
      <c r="BI169" s="725">
        <f ca="1">IF(BI162&gt;0,-MIN(BI162,SUM(BI166:BI168)+SUM($F166:BH169)),0)</f>
        <v>0</v>
      </c>
      <c r="BJ169" s="725">
        <f ca="1">IF(BJ162&gt;0,-MIN(BJ162,SUM(BJ166:BJ168)+SUM($F166:BI169)),0)</f>
        <v>0</v>
      </c>
      <c r="BK169" s="725">
        <f ca="1">IF(BK162&gt;0,-MIN(BK162,SUM(BK166:BK168)+SUM($F166:BJ169)),0)</f>
        <v>0</v>
      </c>
      <c r="BL169" s="725">
        <f ca="1">IF(BL162&gt;0,-MIN(BL162,SUM(BL166:BL168)+SUM($F166:BK169)),0)</f>
        <v>0</v>
      </c>
      <c r="BM169" s="725">
        <f ca="1">IF(BM162&gt;0,-MIN(BM162,SUM(BM166:BM168)+SUM($F166:BL169)),0)</f>
        <v>0</v>
      </c>
      <c r="BN169" s="725">
        <f ca="1">IF(BN162&gt;0,-MIN(BN162,SUM(BN166:BN168)+SUM($F166:BM169)),0)</f>
        <v>0</v>
      </c>
      <c r="BO169" s="725">
        <f ca="1">IF(BO162&gt;0,-MIN(BO162,SUM(BO166:BO168)+SUM($F166:BN169)),0)</f>
        <v>0</v>
      </c>
      <c r="BP169" s="725">
        <f ca="1">IF(BP162&gt;0,-MIN(BP162,SUM(BP166:BP168)+SUM($F166:BO169)),0)</f>
        <v>0</v>
      </c>
      <c r="BQ169" s="725">
        <f ca="1">IF(BQ162&gt;0,-MIN(BQ162,SUM(BQ166:BQ168)+SUM($F166:BP169)),0)</f>
        <v>0</v>
      </c>
      <c r="BR169" s="725">
        <f ca="1">IF(BR162&gt;0,-MIN(BR162,SUM(BR166:BR168)+SUM($F166:BQ169)),0)</f>
        <v>0</v>
      </c>
      <c r="BS169" s="725">
        <f ca="1">IF(BS162&gt;0,-MIN(BS162,SUM(BS166:BS168)+SUM($F166:BR169)),0)</f>
        <v>0</v>
      </c>
      <c r="BT169" s="725">
        <f ca="1">IF(BT162&gt;0,-MIN(BT162,SUM(BT166:BT168)+SUM($F166:BS169)),0)</f>
        <v>0</v>
      </c>
      <c r="BU169" s="725">
        <f ca="1">IF(BU162&gt;0,-MIN(BU162,SUM(BU166:BU168)+SUM($F166:BT169)),0)</f>
        <v>0</v>
      </c>
      <c r="BV169" s="725">
        <f ca="1">IF(BV162&gt;0,-MIN(BV162,SUM(BV166:BV168)+SUM($F166:BU169)),0)</f>
        <v>0</v>
      </c>
      <c r="BW169" s="725">
        <f ca="1">IF(BW162&gt;0,-MIN(BW162,SUM(BW166:BW168)+SUM($F166:BV169)),0)</f>
        <v>0</v>
      </c>
      <c r="BX169" s="725">
        <f ca="1">IF(BX162&gt;0,-MIN(BX162,SUM(BX166:BX168)+SUM($F166:BW169)),0)</f>
        <v>0</v>
      </c>
      <c r="BY169" s="725">
        <f ca="1">IF(BY162&gt;0,-MIN(BY162,SUM(BY166:BY168)+SUM($F166:BX169)),0)</f>
        <v>0</v>
      </c>
      <c r="BZ169" s="725">
        <f ca="1">IF(BZ162&gt;0,-MIN(BZ162,SUM(BZ166:BZ168)+SUM($F166:BY169)),0)</f>
        <v>0</v>
      </c>
      <c r="CA169" s="725">
        <f ca="1">IF(CA162&gt;0,-MIN(CA162,SUM(CA166:CA168)+SUM($F166:BZ169)),0)</f>
        <v>0</v>
      </c>
      <c r="CB169" s="725">
        <f ca="1">IF(CB162&gt;0,-MIN(CB162,SUM(CB166:CB168)+SUM($F166:CA169)),0)</f>
        <v>0</v>
      </c>
      <c r="CC169" s="725">
        <f ca="1">IF(CC162&gt;0,-MIN(CC162,SUM(CC166:CC168)+SUM($F166:CB169)),0)</f>
        <v>0</v>
      </c>
      <c r="CD169" s="725">
        <f ca="1">IF(CD162&gt;0,-MIN(CD162,SUM(CD166:CD168)+SUM($F166:CC169)),0)</f>
        <v>0</v>
      </c>
      <c r="CE169" s="725">
        <f ca="1">IF(CE162&gt;0,-MIN(CE162,SUM(CE166:CE168)+SUM($F166:CD169)),0)</f>
        <v>0</v>
      </c>
      <c r="CF169" s="725">
        <f ca="1">IF(CF162&gt;0,-MIN(CF162,SUM(CF166:CF168)+SUM($F166:CE169)),0)</f>
        <v>0</v>
      </c>
      <c r="CG169" s="725">
        <f ca="1">IF(CG162&gt;0,-MIN(CG162,SUM(CG166:CG168)+SUM($F166:CF169)),0)</f>
        <v>-21013771.516231727</v>
      </c>
      <c r="CH169" s="725">
        <f>IF(CH162&gt;0,-MIN(CH162,SUM(CH166:CH168)+SUM($F166:CG169)),0)</f>
        <v>0</v>
      </c>
      <c r="CI169" s="725">
        <f>IF(CI162&gt;0,-MIN(CI162,SUM(CI166:CI168)+SUM($F166:CH169)),0)</f>
        <v>0</v>
      </c>
      <c r="CJ169" s="725">
        <f>IF(CJ162&gt;0,-MIN(CJ162,SUM(CJ166:CJ168)+SUM($F166:CI169)),0)</f>
        <v>0</v>
      </c>
      <c r="CK169" s="725">
        <f>IF(CK162&gt;0,-MIN(CK162,SUM(CK166:CK168)+SUM($F166:CJ169)),0)</f>
        <v>0</v>
      </c>
      <c r="CL169" s="725">
        <f>IF(CL162&gt;0,-MIN(CL162,SUM(CL166:CL168)+SUM($F166:CK169)),0)</f>
        <v>0</v>
      </c>
      <c r="CM169" s="725">
        <f>IF(CM162&gt;0,-MIN(CM162,SUM(CM166:CM168)+SUM($F166:CL169)),0)</f>
        <v>0</v>
      </c>
      <c r="CN169" s="725">
        <f>IF(CN162&gt;0,-MIN(CN162,SUM(CN166:CN168)+SUM($F166:CM169)),0)</f>
        <v>0</v>
      </c>
      <c r="CO169" s="725">
        <f>IF(CO162&gt;0,-MIN(CO162,SUM(CO166:CO168)+SUM($F166:CN169)),0)</f>
        <v>0</v>
      </c>
      <c r="CP169" s="725">
        <f>IF(CP162&gt;0,-MIN(CP162,SUM(CP166:CP168)+SUM($F166:CO169)),0)</f>
        <v>0</v>
      </c>
      <c r="CQ169" s="725">
        <f>IF(CQ162&gt;0,-MIN(CQ162,SUM(CQ166:CQ168)+SUM($F166:CP169)),0)</f>
        <v>0</v>
      </c>
      <c r="CR169" s="725">
        <f>IF(CR162&gt;0,-MIN(CR162,SUM(CR166:CR168)+SUM($F166:CQ169)),0)</f>
        <v>0</v>
      </c>
      <c r="CS169" s="725">
        <f>IF(CS162&gt;0,-MIN(CS162,SUM(CS166:CS168)+SUM($F166:CR169)),0)</f>
        <v>0</v>
      </c>
      <c r="CT169" s="725">
        <f>IF(CT162&gt;0,-MIN(CT162,SUM(CT166:CT168)+SUM($F166:CS169)),0)</f>
        <v>0</v>
      </c>
      <c r="CU169" s="725">
        <f>IF(CU162&gt;0,-MIN(CU162,SUM(CU166:CU168)+SUM($F166:CT169)),0)</f>
        <v>0</v>
      </c>
      <c r="CV169" s="725">
        <f>IF(CV162&gt;0,-MIN(CV162,SUM(CV166:CV168)+SUM($F166:CU169)),0)</f>
        <v>0</v>
      </c>
      <c r="CW169" s="725">
        <f>IF(CW162&gt;0,-MIN(CW162,SUM(CW166:CW168)+SUM($F166:CV169)),0)</f>
        <v>0</v>
      </c>
      <c r="CX169" s="725">
        <f>IF(CX162&gt;0,-MIN(CX162,SUM(CX166:CX168)+SUM($F166:CW169)),0)</f>
        <v>0</v>
      </c>
      <c r="CY169" s="725">
        <f>IF(CY162&gt;0,-MIN(CY162,SUM(CY166:CY168)+SUM($F166:CX169)),0)</f>
        <v>0</v>
      </c>
      <c r="CZ169" s="725">
        <f>IF(CZ162&gt;0,-MIN(CZ162,SUM(CZ166:CZ168)+SUM($F166:CY169)),0)</f>
        <v>0</v>
      </c>
      <c r="DA169" s="725">
        <f>IF(DA162&gt;0,-MIN(DA162,SUM(DA166:DA168)+SUM($F166:CZ169)),0)</f>
        <v>0</v>
      </c>
      <c r="DB169" s="725">
        <f>IF(DB162&gt;0,-MIN(DB162,SUM(DB166:DB168)+SUM($F166:DA169)),0)</f>
        <v>0</v>
      </c>
      <c r="DC169" s="725">
        <f>IF(DC162&gt;0,-MIN(DC162,SUM(DC166:DC168)+SUM($F166:DB169)),0)</f>
        <v>0</v>
      </c>
      <c r="DD169" s="725">
        <f>IF(DD162&gt;0,-MIN(DD162,SUM(DD166:DD168)+SUM($F166:DC169)),0)</f>
        <v>0</v>
      </c>
      <c r="DE169" s="725">
        <f>IF(DE162&gt;0,-MIN(DE162,SUM(DE166:DE168)+SUM($F166:DD169)),0)</f>
        <v>0</v>
      </c>
      <c r="DF169" s="725">
        <f>IF(DF162&gt;0,-MIN(DF162,SUM(DF166:DF168)+SUM($F166:DE169)),0)</f>
        <v>0</v>
      </c>
      <c r="DG169" s="725">
        <f>IF(DG162&gt;0,-MIN(DG162,SUM(DG166:DG168)+SUM($F166:DF169)),0)</f>
        <v>0</v>
      </c>
      <c r="DH169" s="725">
        <f>IF(DH162&gt;0,-MIN(DH162,SUM(DH166:DH168)+SUM($F166:DG169)),0)</f>
        <v>0</v>
      </c>
      <c r="DI169" s="725">
        <f>IF(DI162&gt;0,-MIN(DI162,SUM(DI166:DI168)+SUM($F166:DH169)),0)</f>
        <v>0</v>
      </c>
      <c r="DJ169" s="725">
        <f>IF(DJ162&gt;0,-MIN(DJ162,SUM(DJ166:DJ168)+SUM($F166:DI169)),0)</f>
        <v>0</v>
      </c>
      <c r="DK169" s="725">
        <f>IF(DK162&gt;0,-MIN(DK162,SUM(DK166:DK168)+SUM($F166:DJ169)),0)</f>
        <v>0</v>
      </c>
      <c r="DL169" s="725">
        <f>IF(DL162&gt;0,-MIN(DL162,SUM(DL166:DL168)+SUM($F166:DK169)),0)</f>
        <v>0</v>
      </c>
      <c r="DM169" s="725">
        <f>IF(DM162&gt;0,-MIN(DM162,SUM(DM166:DM168)+SUM($F166:DL169)),0)</f>
        <v>0</v>
      </c>
      <c r="DN169" s="725">
        <f>IF(DN162&gt;0,-MIN(DN162,SUM(DN166:DN168)+SUM($F166:DM169)),0)</f>
        <v>0</v>
      </c>
      <c r="DO169" s="725">
        <f>IF(DO162&gt;0,-MIN(DO162,SUM(DO166:DO168)+SUM($F166:DN169)),0)</f>
        <v>0</v>
      </c>
      <c r="DP169" s="725">
        <f>IF(DP162&gt;0,-MIN(DP162,SUM(DP166:DP168)+SUM($F166:DO169)),0)</f>
        <v>0</v>
      </c>
      <c r="DQ169" s="725">
        <f>IF(DQ162&gt;0,-MIN(DQ162,SUM(DQ166:DQ168)+SUM($F166:DP169)),0)</f>
        <v>0</v>
      </c>
      <c r="DR169" s="725">
        <f>IF(DR162&gt;0,-MIN(DR162,SUM(DR166:DR168)+SUM($F166:DQ169)),0)</f>
        <v>0</v>
      </c>
      <c r="DS169" s="725">
        <f>IF(DS162&gt;0,-MIN(DS162,SUM(DS166:DS168)+SUM($F166:DR169)),0)</f>
        <v>0</v>
      </c>
      <c r="DT169" s="725">
        <f>IF(DT162&gt;0,-MIN(DT162,SUM(DT166:DT168)+SUM($F166:DS169)),0)</f>
        <v>0</v>
      </c>
      <c r="DU169" s="725">
        <f>IF(DU162&gt;0,-MIN(DU162,SUM(DU166:DU168)+SUM($F166:DT169)),0)</f>
        <v>0</v>
      </c>
      <c r="DV169" s="725">
        <f>IF(DV162&gt;0,-MIN(DV162,SUM(DV166:DV168)+SUM($F166:DU169)),0)</f>
        <v>0</v>
      </c>
      <c r="DW169" s="725">
        <f>IF(DW162&gt;0,-MIN(DW162,SUM(DW166:DW168)+SUM($F166:DV169)),0)</f>
        <v>0</v>
      </c>
      <c r="DX169" s="725">
        <f>IF(DX162&gt;0,-MIN(DX162,SUM(DX166:DX168)+SUM($F166:DW169)),0)</f>
        <v>0</v>
      </c>
      <c r="DY169" s="725">
        <f>IF(DY162&gt;0,-MIN(DY162,SUM(DY166:DY168)+SUM($F166:DX169)),0)</f>
        <v>0</v>
      </c>
      <c r="DZ169" s="725">
        <f>IF(DZ162&gt;0,-MIN(DZ162,SUM(DZ166:DZ168)+SUM($F166:DY169)),0)</f>
        <v>0</v>
      </c>
      <c r="EA169" s="725">
        <f>IF(EA162&gt;0,-MIN(EA162,SUM(EA166:EA168)+SUM($F166:DZ169)),0)</f>
        <v>0</v>
      </c>
      <c r="EB169" s="725">
        <f>IF(EB162&gt;0,-MIN(EB162,SUM(EB166:EB168)+SUM($F166:EA169)),0)</f>
        <v>0</v>
      </c>
      <c r="EC169" s="725">
        <f>IF(EC162&gt;0,-MIN(EC162,SUM(EC166:EC168)+SUM($F166:EB169)),0)</f>
        <v>0</v>
      </c>
      <c r="ED169" s="725">
        <f>IF(ED162&gt;0,-MIN(ED162,SUM(ED166:ED168)+SUM($F166:EC169)),0)</f>
        <v>0</v>
      </c>
      <c r="EE169" s="725">
        <f>IF(EE162&gt;0,-MIN(EE162,SUM(EE166:EE168)+SUM($F166:ED169)),0)</f>
        <v>0</v>
      </c>
      <c r="EF169" s="725">
        <f>IF(EF162&gt;0,-MIN(EF162,SUM(EF166:EF168)+SUM($F166:EE169)),0)</f>
        <v>0</v>
      </c>
      <c r="EG169" s="725">
        <f>IF(EG162&gt;0,-MIN(EG162,SUM(EG166:EG168)+SUM($F166:EF169)),0)</f>
        <v>0</v>
      </c>
      <c r="EH169" s="725">
        <f>IF(EH162&gt;0,-MIN(EH162,SUM(EH166:EH168)+SUM($F166:EG169)),0)</f>
        <v>0</v>
      </c>
      <c r="EI169" s="725">
        <f>IF(EI162&gt;0,-MIN(EI162,SUM(EI166:EI168)+SUM($F166:EH169)),0)</f>
        <v>0</v>
      </c>
      <c r="EJ169" s="725">
        <f>IF(EJ162&gt;0,-MIN(EJ162,SUM(EJ166:EJ168)+SUM($F166:EI169)),0)</f>
        <v>0</v>
      </c>
      <c r="EK169" s="725">
        <f>IF(EK162&gt;0,-MIN(EK162,SUM(EK166:EK168)+SUM($F166:EJ169)),0)</f>
        <v>0</v>
      </c>
      <c r="EL169" s="725">
        <f>IF(EL162&gt;0,-MIN(EL162,SUM(EL166:EL168)+SUM($F166:EK169)),0)</f>
        <v>0</v>
      </c>
      <c r="EM169" s="725">
        <f>IF(EM162&gt;0,-MIN(EM162,SUM(EM166:EM168)+SUM($F166:EL169)),0)</f>
        <v>0</v>
      </c>
      <c r="EN169" s="725">
        <f>IF(EN162&gt;0,-MIN(EN162,SUM(EN166:EN168)+SUM($F166:EM169)),0)</f>
        <v>0</v>
      </c>
      <c r="EO169" s="725">
        <f>IF(EO162&gt;0,-MIN(EO162,SUM(EO166:EO168)+SUM($F166:EN169)),0)</f>
        <v>0</v>
      </c>
      <c r="EP169" s="725">
        <f>IF(EP162&gt;0,-MIN(EP162,SUM(EP166:EP168)+SUM($F166:EO169)),0)</f>
        <v>0</v>
      </c>
      <c r="EQ169" s="725">
        <f>IF(EQ162&gt;0,-MIN(EQ162,SUM(EQ166:EQ168)+SUM($F166:EP169)),0)</f>
        <v>0</v>
      </c>
      <c r="ER169" s="725">
        <f>IF(ER162&gt;0,-MIN(ER162,SUM(ER166:ER168)+SUM($F166:EQ169)),0)</f>
        <v>0</v>
      </c>
      <c r="ES169" s="725">
        <f>IF(ES162&gt;0,-MIN(ES162,SUM(ES166:ES168)+SUM($F166:ER169)),0)</f>
        <v>0</v>
      </c>
      <c r="ET169" s="725">
        <f>IF(ET162&gt;0,-MIN(ET162,SUM(ET166:ET168)+SUM($F166:ES169)),0)</f>
        <v>0</v>
      </c>
      <c r="EU169" s="725">
        <f>IF(EU162&gt;0,-MIN(EU162,SUM(EU166:EU168)+SUM($F166:ET169)),0)</f>
        <v>0</v>
      </c>
      <c r="EV169" s="725">
        <f>IF(EV162&gt;0,-MIN(EV162,SUM(EV166:EV168)+SUM($F166:EU169)),0)</f>
        <v>0</v>
      </c>
      <c r="EW169" s="725">
        <f>IF(EW162&gt;0,-MIN(EW162,SUM(EW166:EW168)+SUM($F166:EV169)),0)</f>
        <v>0</v>
      </c>
      <c r="EX169" s="725">
        <f>IF(EX162&gt;0,-MIN(EX162,SUM(EX166:EX168)+SUM($F166:EW169)),0)</f>
        <v>0</v>
      </c>
      <c r="EY169" s="725">
        <f>IF(EY162&gt;0,-MIN(EY162,SUM(EY166:EY168)+SUM($F166:EX169)),0)</f>
        <v>0</v>
      </c>
      <c r="EZ169" s="725">
        <f>IF(EZ162&gt;0,-MIN(EZ162,SUM(EZ166:EZ168)+SUM($F166:EY169)),0)</f>
        <v>0</v>
      </c>
      <c r="FA169" s="725">
        <f>IF(FA162&gt;0,-MIN(FA162,SUM(FA166:FA168)+SUM($F166:EZ169)),0)</f>
        <v>0</v>
      </c>
      <c r="FB169" s="725">
        <f>IF(FB162&gt;0,-MIN(FB162,SUM(FB166:FB168)+SUM($F166:FA169)),0)</f>
        <v>0</v>
      </c>
      <c r="FC169" s="725">
        <f>IF(FC162&gt;0,-MIN(FC162,SUM(FC166:FC168)+SUM($F166:FB169)),0)</f>
        <v>0</v>
      </c>
      <c r="FD169" s="725">
        <f>IF(FD162&gt;0,-MIN(FD162,SUM(FD166:FD168)+SUM($F166:FC169)),0)</f>
        <v>0</v>
      </c>
      <c r="FE169" s="725">
        <f>IF(FE162&gt;0,-MIN(FE162,SUM(FE166:FE168)+SUM($F166:FD169)),0)</f>
        <v>0</v>
      </c>
      <c r="FF169" s="725">
        <f>IF(FF162&gt;0,-MIN(FF162,SUM(FF166:FF168)+SUM($F166:FE169)),0)</f>
        <v>0</v>
      </c>
      <c r="FG169" s="725">
        <f>IF(FG162&gt;0,-MIN(FG162,SUM(FG166:FG168)+SUM($F166:FF169)),0)</f>
        <v>0</v>
      </c>
      <c r="FH169" s="725">
        <f>IF(FH162&gt;0,-MIN(FH162,SUM(FH166:FH168)+SUM($F166:FG169)),0)</f>
        <v>0</v>
      </c>
      <c r="FI169" s="725">
        <f>IF(FI162&gt;0,-MIN(FI162,SUM(FI166:FI168)+SUM($F166:FH169)),0)</f>
        <v>0</v>
      </c>
      <c r="FJ169" s="725">
        <f>IF(FJ162&gt;0,-MIN(FJ162,SUM(FJ166:FJ168)+SUM($F166:FI169)),0)</f>
        <v>0</v>
      </c>
      <c r="FK169" s="725">
        <f>IF(FK162&gt;0,-MIN(FK162,SUM(FK166:FK168)+SUM($F166:FJ169)),0)</f>
        <v>0</v>
      </c>
      <c r="FL169" s="725">
        <f>IF(FL162&gt;0,-MIN(FL162,SUM(FL166:FL168)+SUM($F166:FK169)),0)</f>
        <v>0</v>
      </c>
      <c r="FM169" s="725">
        <f>IF(FM162&gt;0,-MIN(FM162,SUM(FM166:FM168)+SUM($F166:FL169)),0)</f>
        <v>0</v>
      </c>
      <c r="FN169" s="725">
        <f>IF(FN162&gt;0,-MIN(FN162,SUM(FN166:FN168)+SUM($F166:FM169)),0)</f>
        <v>0</v>
      </c>
      <c r="FO169" s="725">
        <f>IF(FO162&gt;0,-MIN(FO162,SUM(FO166:FO168)+SUM($F166:FN169)),0)</f>
        <v>0</v>
      </c>
      <c r="FP169" s="725">
        <f>IF(FP162&gt;0,-MIN(FP162,SUM(FP166:FP168)+SUM($F166:FO169)),0)</f>
        <v>0</v>
      </c>
      <c r="FQ169" s="725">
        <f>IF(FQ162&gt;0,-MIN(FQ162,SUM(FQ166:FQ168)+SUM($F166:FP169)),0)</f>
        <v>0</v>
      </c>
      <c r="FR169" s="725">
        <f>IF(FR162&gt;0,-MIN(FR162,SUM(FR166:FR168)+SUM($F166:FQ169)),0)</f>
        <v>0</v>
      </c>
      <c r="FS169" s="725">
        <f>IF(FS162&gt;0,-MIN(FS162,SUM(FS166:FS168)+SUM($F166:FR169)),0)</f>
        <v>0</v>
      </c>
      <c r="FT169" s="725">
        <f>IF(FT162&gt;0,-MIN(FT162,SUM(FT166:FT168)+SUM($F166:FS169)),0)</f>
        <v>0</v>
      </c>
      <c r="FU169" s="725">
        <f>IF(FU162&gt;0,-MIN(FU162,SUM(FU166:FU168)+SUM($F166:FT169)),0)</f>
        <v>0</v>
      </c>
      <c r="FV169" s="725">
        <f>IF(FV162&gt;0,-MIN(FV162,SUM(FV166:FV168)+SUM($F166:FU169)),0)</f>
        <v>0</v>
      </c>
      <c r="FW169" s="725">
        <f>IF(FW162&gt;0,-MIN(FW162,SUM(FW166:FW168)+SUM($F166:FV169)),0)</f>
        <v>0</v>
      </c>
      <c r="FX169" s="725">
        <f>IF(FX162&gt;0,-MIN(FX162,SUM(FX166:FX168)+SUM($F166:FW169)),0)</f>
        <v>0</v>
      </c>
      <c r="FY169" s="725">
        <f>IF(FY162&gt;0,-MIN(FY162,SUM(FY166:FY168)+SUM($F166:FX169)),0)</f>
        <v>0</v>
      </c>
      <c r="FZ169" s="725">
        <f>IF(FZ162&gt;0,-MIN(FZ162,SUM(FZ166:FZ168)+SUM($F166:FY169)),0)</f>
        <v>0</v>
      </c>
      <c r="GA169" s="725">
        <f>IF(GA162&gt;0,-MIN(GA162,SUM(GA166:GA168)+SUM($F166:FZ169)),0)</f>
        <v>0</v>
      </c>
      <c r="GB169" s="725">
        <f>IF(GB162&gt;0,-MIN(GB162,SUM(GB166:GB168)+SUM($F166:GA169)),0)</f>
        <v>0</v>
      </c>
      <c r="GC169" s="725">
        <f>IF(GC162&gt;0,-MIN(GC162,SUM(GC166:GC168)+SUM($F166:GB169)),0)</f>
        <v>0</v>
      </c>
      <c r="GD169" s="725">
        <f>IF(GD162&gt;0,-MIN(GD162,SUM(GD166:GD168)+SUM($F166:GC169)),0)</f>
        <v>0</v>
      </c>
      <c r="GE169" s="725">
        <f>IF(GE162&gt;0,-MIN(GE162,SUM(GE166:GE168)+SUM($F166:GD169)),0)</f>
        <v>0</v>
      </c>
      <c r="GF169" s="725">
        <f>IF(GF162&gt;0,-MIN(GF162,SUM(GF166:GF168)+SUM($F166:GE169)),0)</f>
        <v>0</v>
      </c>
      <c r="GG169" s="725">
        <f>IF(GG162&gt;0,-MIN(GG162,SUM(GG166:GG168)+SUM($F166:GF169)),0)</f>
        <v>0</v>
      </c>
      <c r="GH169" s="725">
        <f>IF(GH162&gt;0,-MIN(GH162,SUM(GH166:GH168)+SUM($F166:GG169)),0)</f>
        <v>0</v>
      </c>
      <c r="GI169" s="725">
        <f>IF(GI162&gt;0,-MIN(GI162,SUM(GI166:GI168)+SUM($F166:GH169)),0)</f>
        <v>0</v>
      </c>
      <c r="GJ169" s="725">
        <f>IF(GJ162&gt;0,-MIN(GJ162,SUM(GJ166:GJ168)+SUM($F166:GI169)),0)</f>
        <v>0</v>
      </c>
      <c r="GK169" s="725">
        <f>IF(GK162&gt;0,-MIN(GK162,SUM(GK166:GK168)+SUM($F166:GJ169)),0)</f>
        <v>0</v>
      </c>
      <c r="GL169" s="725">
        <f>IF(GL162&gt;0,-MIN(GL162,SUM(GL166:GL168)+SUM($F166:GK169)),0)</f>
        <v>0</v>
      </c>
      <c r="GM169" s="725">
        <f>IF(GM162&gt;0,-MIN(GM162,SUM(GM166:GM168)+SUM($F166:GL169)),0)</f>
        <v>0</v>
      </c>
      <c r="GN169" s="725">
        <f>IF(GN162&gt;0,-MIN(GN162,SUM(GN166:GN168)+SUM($F166:GM169)),0)</f>
        <v>0</v>
      </c>
      <c r="GO169" s="725">
        <f>IF(GO162&gt;0,-MIN(GO162,SUM(GO166:GO168)+SUM($F166:GN169)),0)</f>
        <v>0</v>
      </c>
      <c r="GP169" s="725">
        <f>IF(GP162&gt;0,-MIN(GP162,SUM(GP166:GP168)+SUM($F166:GO169)),0)</f>
        <v>0</v>
      </c>
      <c r="GQ169" s="725">
        <f>IF(GQ162&gt;0,-MIN(GQ162,SUM(GQ166:GQ168)+SUM($F166:GP169)),0)</f>
        <v>0</v>
      </c>
      <c r="GR169" s="725">
        <f>IF(GR162&gt;0,-MIN(GR162,SUM(GR166:GR168)+SUM($F166:GQ169)),0)</f>
        <v>0</v>
      </c>
      <c r="GS169" s="725">
        <f>IF(GS162&gt;0,-MIN(GS162,SUM(GS166:GS168)+SUM($F166:GR169)),0)</f>
        <v>0</v>
      </c>
      <c r="GT169" s="725">
        <f>IF(GT162&gt;0,-MIN(GT162,SUM(GT166:GT168)+SUM($F166:GS169)),0)</f>
        <v>0</v>
      </c>
      <c r="GU169" s="725">
        <f>IF(GU162&gt;0,-MIN(GU162,SUM(GU166:GU168)+SUM($F166:GT169)),0)</f>
        <v>0</v>
      </c>
      <c r="GV169" s="725">
        <f>IF(GV162&gt;0,-MIN(GV162,SUM(GV166:GV168)+SUM($F166:GU169)),0)</f>
        <v>0</v>
      </c>
      <c r="GW169" s="725">
        <f>IF(GW162&gt;0,-MIN(GW162,SUM(GW166:GW168)+SUM($F166:GV169)),0)</f>
        <v>0</v>
      </c>
      <c r="GX169" s="725">
        <f>IF(GX162&gt;0,-MIN(GX162,SUM(GX166:GX168)+SUM($F166:GW169)),0)</f>
        <v>0</v>
      </c>
      <c r="GY169" s="725">
        <f>IF(GY162&gt;0,-MIN(GY162,SUM(GY166:GY168)+SUM($F166:GX169)),0)</f>
        <v>0</v>
      </c>
      <c r="GZ169" s="725">
        <f>IF(GZ162&gt;0,-MIN(GZ162,SUM(GZ166:GZ168)+SUM($F166:GY169)),0)</f>
        <v>0</v>
      </c>
      <c r="HA169" s="725">
        <f>IF(HA162&gt;0,-MIN(HA162,SUM(HA166:HA168)+SUM($F166:GZ169)),0)</f>
        <v>0</v>
      </c>
      <c r="HB169" s="725">
        <f>IF(HB162&gt;0,-MIN(HB162,SUM(HB166:HB168)+SUM($F166:HA169)),0)</f>
        <v>0</v>
      </c>
      <c r="HC169" s="725">
        <f>IF(HC162&gt;0,-MIN(HC162,SUM(HC166:HC168)+SUM($F166:HB169)),0)</f>
        <v>0</v>
      </c>
      <c r="HD169" s="725">
        <f>IF(HD162&gt;0,-MIN(HD162,SUM(HD166:HD168)+SUM($F166:HC169)),0)</f>
        <v>0</v>
      </c>
      <c r="HE169" s="725">
        <f>IF(HE162&gt;0,-MIN(HE162,SUM(HE166:HE168)+SUM($F166:HD169)),0)</f>
        <v>0</v>
      </c>
      <c r="HF169" s="725">
        <f>IF(HF162&gt;0,-MIN(HF162,SUM(HF166:HF168)+SUM($F166:HE169)),0)</f>
        <v>0</v>
      </c>
      <c r="HG169" s="725">
        <f>IF(HG162&gt;0,-MIN(HG162,SUM(HG166:HG168)+SUM($F166:HF169)),0)</f>
        <v>0</v>
      </c>
      <c r="HH169" s="725">
        <f>IF(HH162&gt;0,-MIN(HH162,SUM(HH166:HH168)+SUM($F166:HG169)),0)</f>
        <v>0</v>
      </c>
      <c r="HI169" s="725">
        <f>IF(HI162&gt;0,-MIN(HI162,SUM(HI166:HI168)+SUM($F166:HH169)),0)</f>
        <v>0</v>
      </c>
      <c r="HJ169" s="725">
        <f>IF(HJ162&gt;0,-MIN(HJ162,SUM(HJ166:HJ168)+SUM($F166:HI169)),0)</f>
        <v>0</v>
      </c>
      <c r="HK169" s="725">
        <f>IF(HK162&gt;0,-MIN(HK162,SUM(HK166:HK168)+SUM($F166:HJ169)),0)</f>
        <v>0</v>
      </c>
      <c r="HL169" s="725">
        <f>IF(HL162&gt;0,-MIN(HL162,SUM(HL166:HL168)+SUM($F166:HK169)),0)</f>
        <v>0</v>
      </c>
      <c r="HM169" s="725">
        <f>IF(HM162&gt;0,-MIN(HM162,SUM(HM166:HM168)+SUM($F166:HL169)),0)</f>
        <v>0</v>
      </c>
      <c r="HN169" s="725">
        <f>IF(HN162&gt;0,-MIN(HN162,SUM(HN166:HN168)+SUM($F166:HM169)),0)</f>
        <v>0</v>
      </c>
      <c r="HO169" s="725">
        <f>IF(HO162&gt;0,-MIN(HO162,SUM(HO166:HO168)+SUM($F166:HN169)),0)</f>
        <v>0</v>
      </c>
      <c r="HP169" s="725">
        <f>IF(HP162&gt;0,-MIN(HP162,SUM(HP166:HP168)+SUM($F166:HO169)),0)</f>
        <v>0</v>
      </c>
      <c r="HQ169" s="725">
        <f>IF(HQ162&gt;0,-MIN(HQ162,SUM(HQ166:HQ168)+SUM($F166:HP169)),0)</f>
        <v>0</v>
      </c>
      <c r="HR169" s="725">
        <f>IF(HR162&gt;0,-MIN(HR162,SUM(HR166:HR168)+SUM($F166:HQ169)),0)</f>
        <v>0</v>
      </c>
      <c r="HS169" s="725">
        <f>IF(HS162&gt;0,-MIN(HS162,SUM(HS166:HS168)+SUM($F166:HR169)),0)</f>
        <v>0</v>
      </c>
      <c r="HT169" s="725">
        <f>IF(HT162&gt;0,-MIN(HT162,SUM(HT166:HT168)+SUM($F166:HS169)),0)</f>
        <v>0</v>
      </c>
      <c r="HU169" s="725">
        <f>IF(HU162&gt;0,-MIN(HU162,SUM(HU166:HU168)+SUM($F166:HT169)),0)</f>
        <v>0</v>
      </c>
      <c r="HV169" s="725">
        <f>IF(HV162&gt;0,-MIN(HV162,SUM(HV166:HV168)+SUM($F166:HU169)),0)</f>
        <v>0</v>
      </c>
      <c r="HW169" s="725">
        <f>IF(HW162&gt;0,-MIN(HW162,SUM(HW166:HW168)+SUM($F166:HV169)),0)</f>
        <v>0</v>
      </c>
      <c r="HX169" s="725">
        <f>IF(HX162&gt;0,-MIN(HX162,SUM(HX166:HX168)+SUM($F166:HW169)),0)</f>
        <v>0</v>
      </c>
      <c r="HY169" s="725">
        <f>IF(HY162&gt;0,-MIN(HY162,SUM(HY166:HY168)+SUM($F166:HX169)),0)</f>
        <v>0</v>
      </c>
      <c r="HZ169" s="725">
        <f>IF(HZ162&gt;0,-MIN(HZ162,SUM(HZ166:HZ168)+SUM($F166:HY169)),0)</f>
        <v>0</v>
      </c>
      <c r="IA169" s="725">
        <f>IF(IA162&gt;0,-MIN(IA162,SUM(IA166:IA168)+SUM($F166:HZ169)),0)</f>
        <v>0</v>
      </c>
      <c r="IB169" s="725">
        <f>IF(IB162&gt;0,-MIN(IB162,SUM(IB166:IB168)+SUM($F166:IA169)),0)</f>
        <v>0</v>
      </c>
      <c r="IC169" s="725">
        <f>IF(IC162&gt;0,-MIN(IC162,SUM(IC166:IC168)+SUM($F166:IB169)),0)</f>
        <v>0</v>
      </c>
      <c r="ID169" s="725">
        <f>IF(ID162&gt;0,-MIN(ID162,SUM(ID166:ID168)+SUM($F166:IC169)),0)</f>
        <v>0</v>
      </c>
      <c r="IE169" s="725">
        <f>IF(IE162&gt;0,-MIN(IE162,SUM(IE166:IE168)+SUM($F166:ID169)),0)</f>
        <v>0</v>
      </c>
      <c r="IF169" s="725">
        <f>IF(IF162&gt;0,-MIN(IF162,SUM(IF166:IF168)+SUM($F166:IE169)),0)</f>
        <v>0</v>
      </c>
      <c r="IG169" s="725">
        <f>IF(IG162&gt;0,-MIN(IG162,SUM(IG166:IG168)+SUM($F166:IF169)),0)</f>
        <v>0</v>
      </c>
      <c r="IH169" s="725">
        <f>IF(IH162&gt;0,-MIN(IH162,SUM(IH166:IH168)+SUM($F166:IG169)),0)</f>
        <v>0</v>
      </c>
      <c r="II169" s="725">
        <f>IF(II162&gt;0,-MIN(II162,SUM(II166:II168)+SUM($F166:IH169)),0)</f>
        <v>0</v>
      </c>
      <c r="IJ169" s="725">
        <f>IF(IJ162&gt;0,-MIN(IJ162,SUM(IJ166:IJ168)+SUM($F166:II169)),0)</f>
        <v>0</v>
      </c>
      <c r="IK169" s="725">
        <f>IF(IK162&gt;0,-MIN(IK162,SUM(IK166:IK168)+SUM($F166:IJ169)),0)</f>
        <v>0</v>
      </c>
      <c r="IL169" s="725">
        <f>IF(IL162&gt;0,-MIN(IL162,SUM(IL166:IL168)+SUM($F166:IK169)),0)</f>
        <v>0</v>
      </c>
    </row>
    <row r="170" spans="1:247" s="709" customFormat="1">
      <c r="B170" s="709" t="s">
        <v>714</v>
      </c>
      <c r="D170" s="810"/>
      <c r="E170" s="709">
        <f t="shared" ca="1" si="253"/>
        <v>75270500.755455732</v>
      </c>
      <c r="F170" s="725"/>
      <c r="G170" s="725">
        <f t="shared" ref="G170:BR170" ca="1" si="266">G151</f>
        <v>33504679.17981638</v>
      </c>
      <c r="H170" s="725">
        <f t="shared" ca="1" si="266"/>
        <v>6322350.4774649888</v>
      </c>
      <c r="I170" s="725">
        <f t="shared" ca="1" si="266"/>
        <v>3539714.9941044934</v>
      </c>
      <c r="J170" s="725">
        <f t="shared" ca="1" si="266"/>
        <v>3755469.9823500286</v>
      </c>
      <c r="K170" s="725">
        <f t="shared" ca="1" si="266"/>
        <v>3932653.5420241351</v>
      </c>
      <c r="L170" s="725">
        <f t="shared" ca="1" si="266"/>
        <v>4060388.5302696694</v>
      </c>
      <c r="M170" s="725">
        <f t="shared" ca="1" si="266"/>
        <v>4257474.9470866341</v>
      </c>
      <c r="N170" s="725">
        <f t="shared" ca="1" si="266"/>
        <v>4634514.5376809137</v>
      </c>
      <c r="O170" s="725">
        <f t="shared" ca="1" si="266"/>
        <v>4830523.9513761308</v>
      </c>
      <c r="P170" s="725">
        <f t="shared" ca="1" si="266"/>
        <v>5026111.9290671842</v>
      </c>
      <c r="Q170" s="725">
        <f t="shared" ca="1" si="266"/>
        <v>1406618.6842151911</v>
      </c>
      <c r="R170" s="725">
        <f t="shared" ca="1" si="266"/>
        <v>0</v>
      </c>
      <c r="S170" s="725">
        <f t="shared" ca="1" si="266"/>
        <v>0</v>
      </c>
      <c r="T170" s="725">
        <f t="shared" ca="1" si="266"/>
        <v>0</v>
      </c>
      <c r="U170" s="725">
        <f t="shared" ca="1" si="266"/>
        <v>0</v>
      </c>
      <c r="V170" s="725">
        <f t="shared" ca="1" si="266"/>
        <v>0</v>
      </c>
      <c r="W170" s="725">
        <f t="shared" ca="1" si="266"/>
        <v>0</v>
      </c>
      <c r="X170" s="725">
        <f t="shared" ca="1" si="266"/>
        <v>0</v>
      </c>
      <c r="Y170" s="725">
        <f t="shared" ca="1" si="266"/>
        <v>0</v>
      </c>
      <c r="Z170" s="725">
        <f t="shared" ca="1" si="266"/>
        <v>0</v>
      </c>
      <c r="AA170" s="725">
        <f t="shared" ca="1" si="266"/>
        <v>0</v>
      </c>
      <c r="AB170" s="725">
        <f t="shared" ca="1" si="266"/>
        <v>0</v>
      </c>
      <c r="AC170" s="725">
        <f t="shared" ca="1" si="266"/>
        <v>0</v>
      </c>
      <c r="AD170" s="725">
        <f t="shared" ca="1" si="266"/>
        <v>0</v>
      </c>
      <c r="AE170" s="725">
        <f t="shared" ca="1" si="266"/>
        <v>0</v>
      </c>
      <c r="AF170" s="725">
        <f t="shared" ca="1" si="266"/>
        <v>0</v>
      </c>
      <c r="AG170" s="725">
        <f t="shared" ca="1" si="266"/>
        <v>0</v>
      </c>
      <c r="AH170" s="725">
        <f t="shared" ca="1" si="266"/>
        <v>0</v>
      </c>
      <c r="AI170" s="725">
        <f t="shared" ca="1" si="266"/>
        <v>0</v>
      </c>
      <c r="AJ170" s="725">
        <f t="shared" ca="1" si="266"/>
        <v>0</v>
      </c>
      <c r="AK170" s="725">
        <f t="shared" ca="1" si="266"/>
        <v>0</v>
      </c>
      <c r="AL170" s="725">
        <f t="shared" ca="1" si="266"/>
        <v>0</v>
      </c>
      <c r="AM170" s="725">
        <f t="shared" ca="1" si="266"/>
        <v>0</v>
      </c>
      <c r="AN170" s="725">
        <f t="shared" ca="1" si="266"/>
        <v>0</v>
      </c>
      <c r="AO170" s="725">
        <f t="shared" ca="1" si="266"/>
        <v>0</v>
      </c>
      <c r="AP170" s="725">
        <f t="shared" ca="1" si="266"/>
        <v>0</v>
      </c>
      <c r="AQ170" s="725">
        <f t="shared" ca="1" si="266"/>
        <v>0</v>
      </c>
      <c r="AR170" s="725">
        <f t="shared" ca="1" si="266"/>
        <v>0</v>
      </c>
      <c r="AS170" s="725">
        <f t="shared" ca="1" si="266"/>
        <v>0</v>
      </c>
      <c r="AT170" s="725">
        <f t="shared" ca="1" si="266"/>
        <v>0</v>
      </c>
      <c r="AU170" s="725">
        <f t="shared" ca="1" si="266"/>
        <v>0</v>
      </c>
      <c r="AV170" s="725">
        <f t="shared" ca="1" si="266"/>
        <v>0</v>
      </c>
      <c r="AW170" s="725">
        <f t="shared" ca="1" si="266"/>
        <v>0</v>
      </c>
      <c r="AX170" s="725">
        <f t="shared" ca="1" si="266"/>
        <v>0</v>
      </c>
      <c r="AY170" s="725">
        <f t="shared" ca="1" si="266"/>
        <v>0</v>
      </c>
      <c r="AZ170" s="725">
        <f t="shared" ca="1" si="266"/>
        <v>0</v>
      </c>
      <c r="BA170" s="725">
        <f t="shared" ca="1" si="266"/>
        <v>0</v>
      </c>
      <c r="BB170" s="725">
        <f t="shared" ca="1" si="266"/>
        <v>0</v>
      </c>
      <c r="BC170" s="725">
        <f t="shared" ca="1" si="266"/>
        <v>0</v>
      </c>
      <c r="BD170" s="725">
        <f t="shared" ca="1" si="266"/>
        <v>0</v>
      </c>
      <c r="BE170" s="725">
        <f t="shared" ca="1" si="266"/>
        <v>0</v>
      </c>
      <c r="BF170" s="725">
        <f t="shared" ca="1" si="266"/>
        <v>0</v>
      </c>
      <c r="BG170" s="725">
        <f t="shared" ca="1" si="266"/>
        <v>0</v>
      </c>
      <c r="BH170" s="725">
        <f t="shared" ca="1" si="266"/>
        <v>0</v>
      </c>
      <c r="BI170" s="725">
        <f t="shared" ca="1" si="266"/>
        <v>0</v>
      </c>
      <c r="BJ170" s="725">
        <f t="shared" ca="1" si="266"/>
        <v>0</v>
      </c>
      <c r="BK170" s="725">
        <f t="shared" ca="1" si="266"/>
        <v>0</v>
      </c>
      <c r="BL170" s="725">
        <f t="shared" ca="1" si="266"/>
        <v>0</v>
      </c>
      <c r="BM170" s="725">
        <f t="shared" ca="1" si="266"/>
        <v>0</v>
      </c>
      <c r="BN170" s="725">
        <f t="shared" ca="1" si="266"/>
        <v>0</v>
      </c>
      <c r="BO170" s="725">
        <f t="shared" ca="1" si="266"/>
        <v>0</v>
      </c>
      <c r="BP170" s="725">
        <f t="shared" ca="1" si="266"/>
        <v>0</v>
      </c>
      <c r="BQ170" s="725">
        <f t="shared" ca="1" si="266"/>
        <v>0</v>
      </c>
      <c r="BR170" s="725">
        <f t="shared" ca="1" si="266"/>
        <v>0</v>
      </c>
      <c r="BS170" s="725">
        <f t="shared" ref="BS170:ED170" ca="1" si="267">BS151</f>
        <v>0</v>
      </c>
      <c r="BT170" s="725">
        <f t="shared" ca="1" si="267"/>
        <v>0</v>
      </c>
      <c r="BU170" s="725">
        <f t="shared" ca="1" si="267"/>
        <v>0</v>
      </c>
      <c r="BV170" s="725">
        <f t="shared" ca="1" si="267"/>
        <v>0</v>
      </c>
      <c r="BW170" s="725">
        <f t="shared" ca="1" si="267"/>
        <v>0</v>
      </c>
      <c r="BX170" s="725">
        <f t="shared" ca="1" si="267"/>
        <v>0</v>
      </c>
      <c r="BY170" s="725">
        <f t="shared" ca="1" si="267"/>
        <v>0</v>
      </c>
      <c r="BZ170" s="725">
        <f t="shared" ca="1" si="267"/>
        <v>0</v>
      </c>
      <c r="CA170" s="725">
        <f t="shared" ca="1" si="267"/>
        <v>0</v>
      </c>
      <c r="CB170" s="725">
        <f t="shared" ca="1" si="267"/>
        <v>0</v>
      </c>
      <c r="CC170" s="725">
        <f t="shared" ca="1" si="267"/>
        <v>0</v>
      </c>
      <c r="CD170" s="725">
        <f t="shared" ca="1" si="267"/>
        <v>0</v>
      </c>
      <c r="CE170" s="725">
        <f t="shared" ca="1" si="267"/>
        <v>0</v>
      </c>
      <c r="CF170" s="725">
        <f t="shared" ca="1" si="267"/>
        <v>0</v>
      </c>
      <c r="CG170" s="725">
        <f t="shared" ca="1" si="267"/>
        <v>0</v>
      </c>
      <c r="CH170" s="725">
        <f t="shared" si="267"/>
        <v>0</v>
      </c>
      <c r="CI170" s="725">
        <f t="shared" si="267"/>
        <v>0</v>
      </c>
      <c r="CJ170" s="725">
        <f t="shared" si="267"/>
        <v>0</v>
      </c>
      <c r="CK170" s="725">
        <f t="shared" si="267"/>
        <v>0</v>
      </c>
      <c r="CL170" s="725">
        <f t="shared" si="267"/>
        <v>0</v>
      </c>
      <c r="CM170" s="725">
        <f t="shared" si="267"/>
        <v>0</v>
      </c>
      <c r="CN170" s="725">
        <f t="shared" si="267"/>
        <v>0</v>
      </c>
      <c r="CO170" s="725">
        <f t="shared" si="267"/>
        <v>0</v>
      </c>
      <c r="CP170" s="725">
        <f t="shared" si="267"/>
        <v>0</v>
      </c>
      <c r="CQ170" s="725">
        <f t="shared" si="267"/>
        <v>0</v>
      </c>
      <c r="CR170" s="725">
        <f t="shared" si="267"/>
        <v>0</v>
      </c>
      <c r="CS170" s="725">
        <f t="shared" si="267"/>
        <v>0</v>
      </c>
      <c r="CT170" s="725">
        <f t="shared" si="267"/>
        <v>0</v>
      </c>
      <c r="CU170" s="725">
        <f t="shared" si="267"/>
        <v>0</v>
      </c>
      <c r="CV170" s="725">
        <f t="shared" si="267"/>
        <v>0</v>
      </c>
      <c r="CW170" s="725">
        <f t="shared" si="267"/>
        <v>0</v>
      </c>
      <c r="CX170" s="725">
        <f t="shared" si="267"/>
        <v>0</v>
      </c>
      <c r="CY170" s="725">
        <f t="shared" si="267"/>
        <v>0</v>
      </c>
      <c r="CZ170" s="725">
        <f t="shared" si="267"/>
        <v>0</v>
      </c>
      <c r="DA170" s="725">
        <f t="shared" si="267"/>
        <v>0</v>
      </c>
      <c r="DB170" s="725">
        <f t="shared" si="267"/>
        <v>0</v>
      </c>
      <c r="DC170" s="725">
        <f t="shared" si="267"/>
        <v>0</v>
      </c>
      <c r="DD170" s="725">
        <f t="shared" si="267"/>
        <v>0</v>
      </c>
      <c r="DE170" s="725">
        <f t="shared" si="267"/>
        <v>0</v>
      </c>
      <c r="DF170" s="725">
        <f t="shared" si="267"/>
        <v>0</v>
      </c>
      <c r="DG170" s="725">
        <f t="shared" si="267"/>
        <v>0</v>
      </c>
      <c r="DH170" s="725">
        <f t="shared" si="267"/>
        <v>0</v>
      </c>
      <c r="DI170" s="725">
        <f t="shared" si="267"/>
        <v>0</v>
      </c>
      <c r="DJ170" s="725">
        <f t="shared" si="267"/>
        <v>0</v>
      </c>
      <c r="DK170" s="725">
        <f t="shared" si="267"/>
        <v>0</v>
      </c>
      <c r="DL170" s="725">
        <f t="shared" si="267"/>
        <v>0</v>
      </c>
      <c r="DM170" s="725">
        <f t="shared" si="267"/>
        <v>0</v>
      </c>
      <c r="DN170" s="725">
        <f t="shared" si="267"/>
        <v>0</v>
      </c>
      <c r="DO170" s="725">
        <f t="shared" si="267"/>
        <v>0</v>
      </c>
      <c r="DP170" s="725">
        <f t="shared" si="267"/>
        <v>0</v>
      </c>
      <c r="DQ170" s="725">
        <f t="shared" si="267"/>
        <v>0</v>
      </c>
      <c r="DR170" s="725">
        <f t="shared" si="267"/>
        <v>0</v>
      </c>
      <c r="DS170" s="725">
        <f t="shared" si="267"/>
        <v>0</v>
      </c>
      <c r="DT170" s="725">
        <f t="shared" si="267"/>
        <v>0</v>
      </c>
      <c r="DU170" s="725">
        <f t="shared" si="267"/>
        <v>0</v>
      </c>
      <c r="DV170" s="725">
        <f t="shared" si="267"/>
        <v>0</v>
      </c>
      <c r="DW170" s="725">
        <f t="shared" si="267"/>
        <v>0</v>
      </c>
      <c r="DX170" s="725">
        <f t="shared" si="267"/>
        <v>0</v>
      </c>
      <c r="DY170" s="725">
        <f t="shared" si="267"/>
        <v>0</v>
      </c>
      <c r="DZ170" s="725">
        <f t="shared" si="267"/>
        <v>0</v>
      </c>
      <c r="EA170" s="725">
        <f t="shared" si="267"/>
        <v>0</v>
      </c>
      <c r="EB170" s="725">
        <f t="shared" si="267"/>
        <v>0</v>
      </c>
      <c r="EC170" s="725">
        <f t="shared" si="267"/>
        <v>0</v>
      </c>
      <c r="ED170" s="725">
        <f t="shared" si="267"/>
        <v>0</v>
      </c>
      <c r="EE170" s="725">
        <f t="shared" ref="EE170:GP170" si="268">EE151</f>
        <v>0</v>
      </c>
      <c r="EF170" s="725">
        <f t="shared" si="268"/>
        <v>0</v>
      </c>
      <c r="EG170" s="725">
        <f t="shared" si="268"/>
        <v>0</v>
      </c>
      <c r="EH170" s="725">
        <f t="shared" si="268"/>
        <v>0</v>
      </c>
      <c r="EI170" s="725">
        <f t="shared" si="268"/>
        <v>0</v>
      </c>
      <c r="EJ170" s="725">
        <f t="shared" si="268"/>
        <v>0</v>
      </c>
      <c r="EK170" s="725">
        <f t="shared" si="268"/>
        <v>0</v>
      </c>
      <c r="EL170" s="725">
        <f t="shared" si="268"/>
        <v>0</v>
      </c>
      <c r="EM170" s="725">
        <f t="shared" si="268"/>
        <v>0</v>
      </c>
      <c r="EN170" s="725">
        <f t="shared" si="268"/>
        <v>0</v>
      </c>
      <c r="EO170" s="725">
        <f t="shared" si="268"/>
        <v>0</v>
      </c>
      <c r="EP170" s="725">
        <f t="shared" si="268"/>
        <v>0</v>
      </c>
      <c r="EQ170" s="725">
        <f t="shared" si="268"/>
        <v>0</v>
      </c>
      <c r="ER170" s="725">
        <f t="shared" si="268"/>
        <v>0</v>
      </c>
      <c r="ES170" s="725">
        <f t="shared" si="268"/>
        <v>0</v>
      </c>
      <c r="ET170" s="725">
        <f t="shared" si="268"/>
        <v>0</v>
      </c>
      <c r="EU170" s="725">
        <f t="shared" si="268"/>
        <v>0</v>
      </c>
      <c r="EV170" s="725">
        <f t="shared" si="268"/>
        <v>0</v>
      </c>
      <c r="EW170" s="725">
        <f t="shared" si="268"/>
        <v>0</v>
      </c>
      <c r="EX170" s="725">
        <f t="shared" si="268"/>
        <v>0</v>
      </c>
      <c r="EY170" s="725">
        <f t="shared" si="268"/>
        <v>0</v>
      </c>
      <c r="EZ170" s="725">
        <f t="shared" si="268"/>
        <v>0</v>
      </c>
      <c r="FA170" s="725">
        <f t="shared" si="268"/>
        <v>0</v>
      </c>
      <c r="FB170" s="725">
        <f t="shared" si="268"/>
        <v>0</v>
      </c>
      <c r="FC170" s="725">
        <f t="shared" si="268"/>
        <v>0</v>
      </c>
      <c r="FD170" s="725">
        <f t="shared" si="268"/>
        <v>0</v>
      </c>
      <c r="FE170" s="725">
        <f t="shared" si="268"/>
        <v>0</v>
      </c>
      <c r="FF170" s="725">
        <f t="shared" si="268"/>
        <v>0</v>
      </c>
      <c r="FG170" s="725">
        <f t="shared" si="268"/>
        <v>0</v>
      </c>
      <c r="FH170" s="725">
        <f t="shared" si="268"/>
        <v>0</v>
      </c>
      <c r="FI170" s="725">
        <f t="shared" si="268"/>
        <v>0</v>
      </c>
      <c r="FJ170" s="725">
        <f t="shared" si="268"/>
        <v>0</v>
      </c>
      <c r="FK170" s="725">
        <f t="shared" si="268"/>
        <v>0</v>
      </c>
      <c r="FL170" s="725">
        <f t="shared" si="268"/>
        <v>0</v>
      </c>
      <c r="FM170" s="725">
        <f t="shared" si="268"/>
        <v>0</v>
      </c>
      <c r="FN170" s="725">
        <f t="shared" si="268"/>
        <v>0</v>
      </c>
      <c r="FO170" s="725">
        <f t="shared" si="268"/>
        <v>0</v>
      </c>
      <c r="FP170" s="725">
        <f t="shared" si="268"/>
        <v>0</v>
      </c>
      <c r="FQ170" s="725">
        <f t="shared" si="268"/>
        <v>0</v>
      </c>
      <c r="FR170" s="725">
        <f t="shared" si="268"/>
        <v>0</v>
      </c>
      <c r="FS170" s="725">
        <f t="shared" si="268"/>
        <v>0</v>
      </c>
      <c r="FT170" s="725">
        <f t="shared" si="268"/>
        <v>0</v>
      </c>
      <c r="FU170" s="725">
        <f t="shared" si="268"/>
        <v>0</v>
      </c>
      <c r="FV170" s="725">
        <f t="shared" si="268"/>
        <v>0</v>
      </c>
      <c r="FW170" s="725">
        <f t="shared" si="268"/>
        <v>0</v>
      </c>
      <c r="FX170" s="725">
        <f t="shared" si="268"/>
        <v>0</v>
      </c>
      <c r="FY170" s="725">
        <f t="shared" si="268"/>
        <v>0</v>
      </c>
      <c r="FZ170" s="725">
        <f t="shared" si="268"/>
        <v>0</v>
      </c>
      <c r="GA170" s="725">
        <f t="shared" si="268"/>
        <v>0</v>
      </c>
      <c r="GB170" s="725">
        <f t="shared" si="268"/>
        <v>0</v>
      </c>
      <c r="GC170" s="725">
        <f t="shared" si="268"/>
        <v>0</v>
      </c>
      <c r="GD170" s="725">
        <f t="shared" si="268"/>
        <v>0</v>
      </c>
      <c r="GE170" s="725">
        <f t="shared" si="268"/>
        <v>0</v>
      </c>
      <c r="GF170" s="725">
        <f t="shared" si="268"/>
        <v>0</v>
      </c>
      <c r="GG170" s="725">
        <f t="shared" si="268"/>
        <v>0</v>
      </c>
      <c r="GH170" s="725">
        <f t="shared" si="268"/>
        <v>0</v>
      </c>
      <c r="GI170" s="725">
        <f t="shared" si="268"/>
        <v>0</v>
      </c>
      <c r="GJ170" s="725">
        <f t="shared" si="268"/>
        <v>0</v>
      </c>
      <c r="GK170" s="725">
        <f t="shared" si="268"/>
        <v>0</v>
      </c>
      <c r="GL170" s="725">
        <f t="shared" si="268"/>
        <v>0</v>
      </c>
      <c r="GM170" s="725">
        <f t="shared" si="268"/>
        <v>0</v>
      </c>
      <c r="GN170" s="725">
        <f t="shared" si="268"/>
        <v>0</v>
      </c>
      <c r="GO170" s="725">
        <f t="shared" si="268"/>
        <v>0</v>
      </c>
      <c r="GP170" s="725">
        <f t="shared" si="268"/>
        <v>0</v>
      </c>
      <c r="GQ170" s="725">
        <f t="shared" ref="GQ170:IL170" si="269">GQ151</f>
        <v>0</v>
      </c>
      <c r="GR170" s="725">
        <f t="shared" si="269"/>
        <v>0</v>
      </c>
      <c r="GS170" s="725">
        <f t="shared" si="269"/>
        <v>0</v>
      </c>
      <c r="GT170" s="725">
        <f t="shared" si="269"/>
        <v>0</v>
      </c>
      <c r="GU170" s="725">
        <f t="shared" si="269"/>
        <v>0</v>
      </c>
      <c r="GV170" s="725">
        <f t="shared" si="269"/>
        <v>0</v>
      </c>
      <c r="GW170" s="725">
        <f t="shared" si="269"/>
        <v>0</v>
      </c>
      <c r="GX170" s="725">
        <f t="shared" si="269"/>
        <v>0</v>
      </c>
      <c r="GY170" s="725">
        <f t="shared" si="269"/>
        <v>0</v>
      </c>
      <c r="GZ170" s="725">
        <f t="shared" si="269"/>
        <v>0</v>
      </c>
      <c r="HA170" s="725">
        <f t="shared" si="269"/>
        <v>0</v>
      </c>
      <c r="HB170" s="725">
        <f t="shared" si="269"/>
        <v>0</v>
      </c>
      <c r="HC170" s="725">
        <f t="shared" si="269"/>
        <v>0</v>
      </c>
      <c r="HD170" s="725">
        <f t="shared" si="269"/>
        <v>0</v>
      </c>
      <c r="HE170" s="725">
        <f t="shared" si="269"/>
        <v>0</v>
      </c>
      <c r="HF170" s="725">
        <f t="shared" si="269"/>
        <v>0</v>
      </c>
      <c r="HG170" s="725">
        <f t="shared" si="269"/>
        <v>0</v>
      </c>
      <c r="HH170" s="725">
        <f t="shared" si="269"/>
        <v>0</v>
      </c>
      <c r="HI170" s="725">
        <f t="shared" si="269"/>
        <v>0</v>
      </c>
      <c r="HJ170" s="725">
        <f t="shared" si="269"/>
        <v>0</v>
      </c>
      <c r="HK170" s="725">
        <f t="shared" si="269"/>
        <v>0</v>
      </c>
      <c r="HL170" s="725">
        <f t="shared" si="269"/>
        <v>0</v>
      </c>
      <c r="HM170" s="725">
        <f t="shared" si="269"/>
        <v>0</v>
      </c>
      <c r="HN170" s="725">
        <f t="shared" si="269"/>
        <v>0</v>
      </c>
      <c r="HO170" s="725">
        <f t="shared" si="269"/>
        <v>0</v>
      </c>
      <c r="HP170" s="725">
        <f t="shared" si="269"/>
        <v>0</v>
      </c>
      <c r="HQ170" s="725">
        <f t="shared" si="269"/>
        <v>0</v>
      </c>
      <c r="HR170" s="725">
        <f t="shared" si="269"/>
        <v>0</v>
      </c>
      <c r="HS170" s="725">
        <f t="shared" si="269"/>
        <v>0</v>
      </c>
      <c r="HT170" s="725">
        <f t="shared" si="269"/>
        <v>0</v>
      </c>
      <c r="HU170" s="725">
        <f t="shared" si="269"/>
        <v>0</v>
      </c>
      <c r="HV170" s="725">
        <f t="shared" si="269"/>
        <v>0</v>
      </c>
      <c r="HW170" s="725">
        <f t="shared" si="269"/>
        <v>0</v>
      </c>
      <c r="HX170" s="725">
        <f t="shared" si="269"/>
        <v>0</v>
      </c>
      <c r="HY170" s="725">
        <f t="shared" si="269"/>
        <v>0</v>
      </c>
      <c r="HZ170" s="725">
        <f t="shared" si="269"/>
        <v>0</v>
      </c>
      <c r="IA170" s="725">
        <f t="shared" si="269"/>
        <v>0</v>
      </c>
      <c r="IB170" s="725">
        <f t="shared" si="269"/>
        <v>0</v>
      </c>
      <c r="IC170" s="725">
        <f t="shared" si="269"/>
        <v>0</v>
      </c>
      <c r="ID170" s="725">
        <f t="shared" si="269"/>
        <v>0</v>
      </c>
      <c r="IE170" s="725">
        <f t="shared" si="269"/>
        <v>0</v>
      </c>
      <c r="IF170" s="725">
        <f t="shared" si="269"/>
        <v>0</v>
      </c>
      <c r="IG170" s="725">
        <f t="shared" si="269"/>
        <v>0</v>
      </c>
      <c r="IH170" s="725">
        <f t="shared" si="269"/>
        <v>0</v>
      </c>
      <c r="II170" s="725">
        <f t="shared" si="269"/>
        <v>0</v>
      </c>
      <c r="IJ170" s="725">
        <f t="shared" si="269"/>
        <v>0</v>
      </c>
      <c r="IK170" s="725">
        <f t="shared" si="269"/>
        <v>0</v>
      </c>
      <c r="IL170" s="725">
        <f t="shared" si="269"/>
        <v>0</v>
      </c>
    </row>
    <row r="171" spans="1:247" s="709" customFormat="1">
      <c r="B171" s="709" t="s">
        <v>715</v>
      </c>
      <c r="D171" s="810"/>
      <c r="E171" s="709">
        <f t="shared" ca="1" si="253"/>
        <v>-75270500.755455762</v>
      </c>
      <c r="F171" s="725"/>
      <c r="G171" s="725">
        <f t="shared" ref="G171:BR171" ca="1" si="270">G152</f>
        <v>0</v>
      </c>
      <c r="H171" s="725">
        <f t="shared" ca="1" si="270"/>
        <v>0</v>
      </c>
      <c r="I171" s="725">
        <f t="shared" ca="1" si="270"/>
        <v>0</v>
      </c>
      <c r="J171" s="725">
        <f t="shared" ca="1" si="270"/>
        <v>0</v>
      </c>
      <c r="K171" s="725">
        <f t="shared" ca="1" si="270"/>
        <v>0</v>
      </c>
      <c r="L171" s="725">
        <f t="shared" ca="1" si="270"/>
        <v>0</v>
      </c>
      <c r="M171" s="725">
        <f t="shared" ca="1" si="270"/>
        <v>0</v>
      </c>
      <c r="N171" s="725">
        <f t="shared" ca="1" si="270"/>
        <v>0</v>
      </c>
      <c r="O171" s="725">
        <f t="shared" ca="1" si="270"/>
        <v>0</v>
      </c>
      <c r="P171" s="725">
        <f t="shared" ca="1" si="270"/>
        <v>0</v>
      </c>
      <c r="Q171" s="725">
        <f t="shared" ca="1" si="270"/>
        <v>0</v>
      </c>
      <c r="R171" s="725">
        <f t="shared" ca="1" si="270"/>
        <v>0</v>
      </c>
      <c r="S171" s="725">
        <f t="shared" ca="1" si="270"/>
        <v>0</v>
      </c>
      <c r="T171" s="725">
        <f t="shared" ca="1" si="270"/>
        <v>0</v>
      </c>
      <c r="U171" s="725">
        <f t="shared" ca="1" si="270"/>
        <v>0</v>
      </c>
      <c r="V171" s="725">
        <f t="shared" ca="1" si="270"/>
        <v>0</v>
      </c>
      <c r="W171" s="725">
        <f t="shared" ca="1" si="270"/>
        <v>0</v>
      </c>
      <c r="X171" s="725">
        <f t="shared" ca="1" si="270"/>
        <v>0</v>
      </c>
      <c r="Y171" s="725">
        <f t="shared" ca="1" si="270"/>
        <v>0</v>
      </c>
      <c r="Z171" s="725">
        <f t="shared" ca="1" si="270"/>
        <v>0</v>
      </c>
      <c r="AA171" s="725">
        <f t="shared" ca="1" si="270"/>
        <v>0</v>
      </c>
      <c r="AB171" s="725">
        <f t="shared" ca="1" si="270"/>
        <v>0</v>
      </c>
      <c r="AC171" s="725">
        <f t="shared" ca="1" si="270"/>
        <v>0</v>
      </c>
      <c r="AD171" s="725">
        <f t="shared" ca="1" si="270"/>
        <v>0</v>
      </c>
      <c r="AE171" s="725">
        <f t="shared" ca="1" si="270"/>
        <v>0</v>
      </c>
      <c r="AF171" s="725">
        <f t="shared" ca="1" si="270"/>
        <v>0</v>
      </c>
      <c r="AG171" s="725">
        <f t="shared" ca="1" si="270"/>
        <v>0</v>
      </c>
      <c r="AH171" s="725">
        <f t="shared" ca="1" si="270"/>
        <v>0</v>
      </c>
      <c r="AI171" s="725">
        <f t="shared" ca="1" si="270"/>
        <v>0</v>
      </c>
      <c r="AJ171" s="725">
        <f t="shared" ca="1" si="270"/>
        <v>0</v>
      </c>
      <c r="AK171" s="725">
        <f t="shared" ca="1" si="270"/>
        <v>0</v>
      </c>
      <c r="AL171" s="725">
        <f t="shared" ca="1" si="270"/>
        <v>0</v>
      </c>
      <c r="AM171" s="725">
        <f t="shared" ca="1" si="270"/>
        <v>0</v>
      </c>
      <c r="AN171" s="725">
        <f t="shared" ca="1" si="270"/>
        <v>0</v>
      </c>
      <c r="AO171" s="725">
        <f t="shared" ca="1" si="270"/>
        <v>0</v>
      </c>
      <c r="AP171" s="725">
        <f t="shared" ca="1" si="270"/>
        <v>0</v>
      </c>
      <c r="AQ171" s="725">
        <f t="shared" ca="1" si="270"/>
        <v>0</v>
      </c>
      <c r="AR171" s="725">
        <f t="shared" ca="1" si="270"/>
        <v>0</v>
      </c>
      <c r="AS171" s="725">
        <f t="shared" ca="1" si="270"/>
        <v>0</v>
      </c>
      <c r="AT171" s="725">
        <f t="shared" ca="1" si="270"/>
        <v>0</v>
      </c>
      <c r="AU171" s="725">
        <f t="shared" ca="1" si="270"/>
        <v>0</v>
      </c>
      <c r="AV171" s="725">
        <f t="shared" ca="1" si="270"/>
        <v>0</v>
      </c>
      <c r="AW171" s="725">
        <f t="shared" ca="1" si="270"/>
        <v>-46625902.214069396</v>
      </c>
      <c r="AX171" s="725">
        <f t="shared" ca="1" si="270"/>
        <v>-346227.58752423723</v>
      </c>
      <c r="AY171" s="725">
        <f t="shared" ca="1" si="270"/>
        <v>-357471.87538837106</v>
      </c>
      <c r="AZ171" s="725">
        <f t="shared" ca="1" si="270"/>
        <v>-352492.51833686017</v>
      </c>
      <c r="BA171" s="725">
        <f t="shared" ca="1" si="270"/>
        <v>-363587.81251972489</v>
      </c>
      <c r="BB171" s="725">
        <f t="shared" ca="1" si="270"/>
        <v>-358867.67416052351</v>
      </c>
      <c r="BC171" s="725">
        <f t="shared" ca="1" si="270"/>
        <v>-362062.61925852834</v>
      </c>
      <c r="BD171" s="725">
        <f t="shared" ca="1" si="270"/>
        <v>-388212.37456100737</v>
      </c>
      <c r="BE171" s="725">
        <f t="shared" ca="1" si="270"/>
        <v>-361207.71297774103</v>
      </c>
      <c r="BF171" s="725">
        <f t="shared" ca="1" si="270"/>
        <v>-379386.14098975202</v>
      </c>
      <c r="BG171" s="725">
        <f t="shared" ca="1" si="270"/>
        <v>-375335.60108434921</v>
      </c>
      <c r="BH171" s="725">
        <f t="shared" ca="1" si="270"/>
        <v>-385887.63707460405</v>
      </c>
      <c r="BI171" s="725">
        <f t="shared" ca="1" si="270"/>
        <v>-382112.65744344785</v>
      </c>
      <c r="BJ171" s="725">
        <f t="shared" ca="1" si="270"/>
        <v>-433191.9203265711</v>
      </c>
      <c r="BK171" s="725">
        <f t="shared" ca="1" si="270"/>
        <v>-443912.59207215824</v>
      </c>
      <c r="BL171" s="725">
        <f t="shared" ca="1" si="270"/>
        <v>-441000.65029614302</v>
      </c>
      <c r="BM171" s="725">
        <f t="shared" ca="1" si="270"/>
        <v>-451535.61345866276</v>
      </c>
      <c r="BN171" s="725">
        <f t="shared" ca="1" si="270"/>
        <v>-448946.7668343549</v>
      </c>
      <c r="BO171" s="725">
        <f t="shared" ca="1" si="270"/>
        <v>-452943.67258887121</v>
      </c>
      <c r="BP171" s="725">
        <f t="shared" ca="1" si="270"/>
        <v>-475626.15710114199</v>
      </c>
      <c r="BQ171" s="725">
        <f t="shared" ca="1" si="270"/>
        <v>-461210.59056209243</v>
      </c>
      <c r="BR171" s="725">
        <f t="shared" ca="1" si="270"/>
        <v>-471264.91738743335</v>
      </c>
      <c r="BS171" s="725">
        <f t="shared" ref="BS171:ED171" ca="1" si="271">BS152</f>
        <v>-469512.28020327777</v>
      </c>
      <c r="BT171" s="725">
        <f t="shared" ca="1" si="271"/>
        <v>-479369.17479234398</v>
      </c>
      <c r="BU171" s="725">
        <f t="shared" ca="1" si="271"/>
        <v>-477960.02953126782</v>
      </c>
      <c r="BV171" s="725">
        <f t="shared" ca="1" si="271"/>
        <v>-531385.68271664181</v>
      </c>
      <c r="BW171" s="725">
        <f t="shared" ca="1" si="271"/>
        <v>-541364.04865836736</v>
      </c>
      <c r="BX171" s="725">
        <f t="shared" ca="1" si="271"/>
        <v>-540936.21273766248</v>
      </c>
      <c r="BY171" s="725">
        <f t="shared" ca="1" si="271"/>
        <v>-550687.44630259625</v>
      </c>
      <c r="BZ171" s="725">
        <f t="shared" ca="1" si="271"/>
        <v>-550654.7745069185</v>
      </c>
      <c r="CA171" s="725">
        <f t="shared" ca="1" si="271"/>
        <v>-555557.17140465812</v>
      </c>
      <c r="CB171" s="725">
        <f t="shared" ca="1" si="271"/>
        <v>-573871.81059693417</v>
      </c>
      <c r="CC171" s="725">
        <f t="shared" ca="1" si="271"/>
        <v>-565612.3082960858</v>
      </c>
      <c r="CD171" s="725">
        <f t="shared" ca="1" si="271"/>
        <v>-574776.69063686871</v>
      </c>
      <c r="CE171" s="725">
        <f t="shared" ca="1" si="271"/>
        <v>-575765.0205750172</v>
      </c>
      <c r="CF171" s="725">
        <f t="shared" ca="1" si="271"/>
        <v>-584687.9493351425</v>
      </c>
      <c r="CG171" s="725">
        <f t="shared" ca="1" si="271"/>
        <v>-12579972.849146014</v>
      </c>
      <c r="CH171" s="725">
        <f t="shared" si="271"/>
        <v>0</v>
      </c>
      <c r="CI171" s="725">
        <f t="shared" si="271"/>
        <v>0</v>
      </c>
      <c r="CJ171" s="725">
        <f t="shared" si="271"/>
        <v>0</v>
      </c>
      <c r="CK171" s="725">
        <f t="shared" si="271"/>
        <v>0</v>
      </c>
      <c r="CL171" s="725">
        <f t="shared" si="271"/>
        <v>0</v>
      </c>
      <c r="CM171" s="725">
        <f t="shared" si="271"/>
        <v>0</v>
      </c>
      <c r="CN171" s="725">
        <f t="shared" si="271"/>
        <v>0</v>
      </c>
      <c r="CO171" s="725">
        <f t="shared" si="271"/>
        <v>0</v>
      </c>
      <c r="CP171" s="725">
        <f t="shared" si="271"/>
        <v>0</v>
      </c>
      <c r="CQ171" s="725">
        <f t="shared" si="271"/>
        <v>0</v>
      </c>
      <c r="CR171" s="725">
        <f t="shared" si="271"/>
        <v>0</v>
      </c>
      <c r="CS171" s="725">
        <f t="shared" si="271"/>
        <v>0</v>
      </c>
      <c r="CT171" s="725">
        <f t="shared" si="271"/>
        <v>0</v>
      </c>
      <c r="CU171" s="725">
        <f t="shared" si="271"/>
        <v>0</v>
      </c>
      <c r="CV171" s="725">
        <f t="shared" si="271"/>
        <v>0</v>
      </c>
      <c r="CW171" s="725">
        <f t="shared" si="271"/>
        <v>0</v>
      </c>
      <c r="CX171" s="725">
        <f t="shared" si="271"/>
        <v>0</v>
      </c>
      <c r="CY171" s="725">
        <f t="shared" si="271"/>
        <v>0</v>
      </c>
      <c r="CZ171" s="725">
        <f t="shared" si="271"/>
        <v>0</v>
      </c>
      <c r="DA171" s="725">
        <f t="shared" si="271"/>
        <v>0</v>
      </c>
      <c r="DB171" s="725">
        <f t="shared" si="271"/>
        <v>0</v>
      </c>
      <c r="DC171" s="725">
        <f t="shared" si="271"/>
        <v>0</v>
      </c>
      <c r="DD171" s="725">
        <f t="shared" si="271"/>
        <v>0</v>
      </c>
      <c r="DE171" s="725">
        <f t="shared" si="271"/>
        <v>0</v>
      </c>
      <c r="DF171" s="725">
        <f t="shared" si="271"/>
        <v>0</v>
      </c>
      <c r="DG171" s="725">
        <f t="shared" si="271"/>
        <v>0</v>
      </c>
      <c r="DH171" s="725">
        <f t="shared" si="271"/>
        <v>0</v>
      </c>
      <c r="DI171" s="725">
        <f t="shared" si="271"/>
        <v>0</v>
      </c>
      <c r="DJ171" s="725">
        <f t="shared" si="271"/>
        <v>0</v>
      </c>
      <c r="DK171" s="725">
        <f t="shared" si="271"/>
        <v>0</v>
      </c>
      <c r="DL171" s="725">
        <f t="shared" si="271"/>
        <v>0</v>
      </c>
      <c r="DM171" s="725">
        <f t="shared" si="271"/>
        <v>0</v>
      </c>
      <c r="DN171" s="725">
        <f t="shared" si="271"/>
        <v>0</v>
      </c>
      <c r="DO171" s="725">
        <f t="shared" si="271"/>
        <v>0</v>
      </c>
      <c r="DP171" s="725">
        <f t="shared" si="271"/>
        <v>0</v>
      </c>
      <c r="DQ171" s="725">
        <f t="shared" si="271"/>
        <v>0</v>
      </c>
      <c r="DR171" s="725">
        <f t="shared" si="271"/>
        <v>0</v>
      </c>
      <c r="DS171" s="725">
        <f t="shared" si="271"/>
        <v>0</v>
      </c>
      <c r="DT171" s="725">
        <f t="shared" si="271"/>
        <v>0</v>
      </c>
      <c r="DU171" s="725">
        <f t="shared" si="271"/>
        <v>0</v>
      </c>
      <c r="DV171" s="725">
        <f t="shared" si="271"/>
        <v>0</v>
      </c>
      <c r="DW171" s="725">
        <f t="shared" si="271"/>
        <v>0</v>
      </c>
      <c r="DX171" s="725">
        <f t="shared" si="271"/>
        <v>0</v>
      </c>
      <c r="DY171" s="725">
        <f t="shared" si="271"/>
        <v>0</v>
      </c>
      <c r="DZ171" s="725">
        <f t="shared" si="271"/>
        <v>0</v>
      </c>
      <c r="EA171" s="725">
        <f t="shared" si="271"/>
        <v>0</v>
      </c>
      <c r="EB171" s="725">
        <f t="shared" si="271"/>
        <v>0</v>
      </c>
      <c r="EC171" s="725">
        <f t="shared" si="271"/>
        <v>0</v>
      </c>
      <c r="ED171" s="725">
        <f t="shared" si="271"/>
        <v>0</v>
      </c>
      <c r="EE171" s="725">
        <f t="shared" ref="EE171:GP171" si="272">EE152</f>
        <v>0</v>
      </c>
      <c r="EF171" s="725">
        <f t="shared" si="272"/>
        <v>0</v>
      </c>
      <c r="EG171" s="725">
        <f t="shared" si="272"/>
        <v>0</v>
      </c>
      <c r="EH171" s="725">
        <f t="shared" si="272"/>
        <v>0</v>
      </c>
      <c r="EI171" s="725">
        <f t="shared" si="272"/>
        <v>0</v>
      </c>
      <c r="EJ171" s="725">
        <f t="shared" si="272"/>
        <v>0</v>
      </c>
      <c r="EK171" s="725">
        <f t="shared" si="272"/>
        <v>0</v>
      </c>
      <c r="EL171" s="725">
        <f t="shared" si="272"/>
        <v>0</v>
      </c>
      <c r="EM171" s="725">
        <f t="shared" si="272"/>
        <v>0</v>
      </c>
      <c r="EN171" s="725">
        <f t="shared" si="272"/>
        <v>0</v>
      </c>
      <c r="EO171" s="725">
        <f t="shared" si="272"/>
        <v>0</v>
      </c>
      <c r="EP171" s="725">
        <f t="shared" si="272"/>
        <v>0</v>
      </c>
      <c r="EQ171" s="725">
        <f t="shared" si="272"/>
        <v>0</v>
      </c>
      <c r="ER171" s="725">
        <f t="shared" si="272"/>
        <v>0</v>
      </c>
      <c r="ES171" s="725">
        <f t="shared" si="272"/>
        <v>0</v>
      </c>
      <c r="ET171" s="725">
        <f t="shared" si="272"/>
        <v>0</v>
      </c>
      <c r="EU171" s="725">
        <f t="shared" si="272"/>
        <v>0</v>
      </c>
      <c r="EV171" s="725">
        <f t="shared" si="272"/>
        <v>0</v>
      </c>
      <c r="EW171" s="725">
        <f t="shared" si="272"/>
        <v>0</v>
      </c>
      <c r="EX171" s="725">
        <f t="shared" si="272"/>
        <v>0</v>
      </c>
      <c r="EY171" s="725">
        <f t="shared" si="272"/>
        <v>0</v>
      </c>
      <c r="EZ171" s="725">
        <f t="shared" si="272"/>
        <v>0</v>
      </c>
      <c r="FA171" s="725">
        <f t="shared" si="272"/>
        <v>0</v>
      </c>
      <c r="FB171" s="725">
        <f t="shared" si="272"/>
        <v>0</v>
      </c>
      <c r="FC171" s="725">
        <f t="shared" si="272"/>
        <v>0</v>
      </c>
      <c r="FD171" s="725">
        <f t="shared" si="272"/>
        <v>0</v>
      </c>
      <c r="FE171" s="725">
        <f t="shared" si="272"/>
        <v>0</v>
      </c>
      <c r="FF171" s="725">
        <f t="shared" si="272"/>
        <v>0</v>
      </c>
      <c r="FG171" s="725">
        <f t="shared" si="272"/>
        <v>0</v>
      </c>
      <c r="FH171" s="725">
        <f t="shared" si="272"/>
        <v>0</v>
      </c>
      <c r="FI171" s="725">
        <f t="shared" si="272"/>
        <v>0</v>
      </c>
      <c r="FJ171" s="725">
        <f t="shared" si="272"/>
        <v>0</v>
      </c>
      <c r="FK171" s="725">
        <f t="shared" si="272"/>
        <v>0</v>
      </c>
      <c r="FL171" s="725">
        <f t="shared" si="272"/>
        <v>0</v>
      </c>
      <c r="FM171" s="725">
        <f t="shared" si="272"/>
        <v>0</v>
      </c>
      <c r="FN171" s="725">
        <f t="shared" si="272"/>
        <v>0</v>
      </c>
      <c r="FO171" s="725">
        <f t="shared" si="272"/>
        <v>0</v>
      </c>
      <c r="FP171" s="725">
        <f t="shared" si="272"/>
        <v>0</v>
      </c>
      <c r="FQ171" s="725">
        <f t="shared" si="272"/>
        <v>0</v>
      </c>
      <c r="FR171" s="725">
        <f t="shared" si="272"/>
        <v>0</v>
      </c>
      <c r="FS171" s="725">
        <f t="shared" si="272"/>
        <v>0</v>
      </c>
      <c r="FT171" s="725">
        <f t="shared" si="272"/>
        <v>0</v>
      </c>
      <c r="FU171" s="725">
        <f t="shared" si="272"/>
        <v>0</v>
      </c>
      <c r="FV171" s="725">
        <f t="shared" si="272"/>
        <v>0</v>
      </c>
      <c r="FW171" s="725">
        <f t="shared" si="272"/>
        <v>0</v>
      </c>
      <c r="FX171" s="725">
        <f t="shared" si="272"/>
        <v>0</v>
      </c>
      <c r="FY171" s="725">
        <f t="shared" si="272"/>
        <v>0</v>
      </c>
      <c r="FZ171" s="725">
        <f t="shared" si="272"/>
        <v>0</v>
      </c>
      <c r="GA171" s="725">
        <f t="shared" si="272"/>
        <v>0</v>
      </c>
      <c r="GB171" s="725">
        <f t="shared" si="272"/>
        <v>0</v>
      </c>
      <c r="GC171" s="725">
        <f t="shared" si="272"/>
        <v>0</v>
      </c>
      <c r="GD171" s="725">
        <f t="shared" si="272"/>
        <v>0</v>
      </c>
      <c r="GE171" s="725">
        <f t="shared" si="272"/>
        <v>0</v>
      </c>
      <c r="GF171" s="725">
        <f t="shared" si="272"/>
        <v>0</v>
      </c>
      <c r="GG171" s="725">
        <f t="shared" si="272"/>
        <v>0</v>
      </c>
      <c r="GH171" s="725">
        <f t="shared" si="272"/>
        <v>0</v>
      </c>
      <c r="GI171" s="725">
        <f t="shared" si="272"/>
        <v>0</v>
      </c>
      <c r="GJ171" s="725">
        <f t="shared" si="272"/>
        <v>0</v>
      </c>
      <c r="GK171" s="725">
        <f t="shared" si="272"/>
        <v>0</v>
      </c>
      <c r="GL171" s="725">
        <f t="shared" si="272"/>
        <v>0</v>
      </c>
      <c r="GM171" s="725">
        <f t="shared" si="272"/>
        <v>0</v>
      </c>
      <c r="GN171" s="725">
        <f t="shared" si="272"/>
        <v>0</v>
      </c>
      <c r="GO171" s="725">
        <f t="shared" si="272"/>
        <v>0</v>
      </c>
      <c r="GP171" s="725">
        <f t="shared" si="272"/>
        <v>0</v>
      </c>
      <c r="GQ171" s="725">
        <f t="shared" ref="GQ171:IL171" si="273">GQ152</f>
        <v>0</v>
      </c>
      <c r="GR171" s="725">
        <f t="shared" si="273"/>
        <v>0</v>
      </c>
      <c r="GS171" s="725">
        <f t="shared" si="273"/>
        <v>0</v>
      </c>
      <c r="GT171" s="725">
        <f t="shared" si="273"/>
        <v>0</v>
      </c>
      <c r="GU171" s="725">
        <f t="shared" si="273"/>
        <v>0</v>
      </c>
      <c r="GV171" s="725">
        <f t="shared" si="273"/>
        <v>0</v>
      </c>
      <c r="GW171" s="725">
        <f t="shared" si="273"/>
        <v>0</v>
      </c>
      <c r="GX171" s="725">
        <f t="shared" si="273"/>
        <v>0</v>
      </c>
      <c r="GY171" s="725">
        <f t="shared" si="273"/>
        <v>0</v>
      </c>
      <c r="GZ171" s="725">
        <f t="shared" si="273"/>
        <v>0</v>
      </c>
      <c r="HA171" s="725">
        <f t="shared" si="273"/>
        <v>0</v>
      </c>
      <c r="HB171" s="725">
        <f t="shared" si="273"/>
        <v>0</v>
      </c>
      <c r="HC171" s="725">
        <f t="shared" si="273"/>
        <v>0</v>
      </c>
      <c r="HD171" s="725">
        <f t="shared" si="273"/>
        <v>0</v>
      </c>
      <c r="HE171" s="725">
        <f t="shared" si="273"/>
        <v>0</v>
      </c>
      <c r="HF171" s="725">
        <f t="shared" si="273"/>
        <v>0</v>
      </c>
      <c r="HG171" s="725">
        <f t="shared" si="273"/>
        <v>0</v>
      </c>
      <c r="HH171" s="725">
        <f t="shared" si="273"/>
        <v>0</v>
      </c>
      <c r="HI171" s="725">
        <f t="shared" si="273"/>
        <v>0</v>
      </c>
      <c r="HJ171" s="725">
        <f t="shared" si="273"/>
        <v>0</v>
      </c>
      <c r="HK171" s="725">
        <f t="shared" si="273"/>
        <v>0</v>
      </c>
      <c r="HL171" s="725">
        <f t="shared" si="273"/>
        <v>0</v>
      </c>
      <c r="HM171" s="725">
        <f t="shared" si="273"/>
        <v>0</v>
      </c>
      <c r="HN171" s="725">
        <f t="shared" si="273"/>
        <v>0</v>
      </c>
      <c r="HO171" s="725">
        <f t="shared" si="273"/>
        <v>0</v>
      </c>
      <c r="HP171" s="725">
        <f t="shared" si="273"/>
        <v>0</v>
      </c>
      <c r="HQ171" s="725">
        <f t="shared" si="273"/>
        <v>0</v>
      </c>
      <c r="HR171" s="725">
        <f t="shared" si="273"/>
        <v>0</v>
      </c>
      <c r="HS171" s="725">
        <f t="shared" si="273"/>
        <v>0</v>
      </c>
      <c r="HT171" s="725">
        <f t="shared" si="273"/>
        <v>0</v>
      </c>
      <c r="HU171" s="725">
        <f t="shared" si="273"/>
        <v>0</v>
      </c>
      <c r="HV171" s="725">
        <f t="shared" si="273"/>
        <v>0</v>
      </c>
      <c r="HW171" s="725">
        <f t="shared" si="273"/>
        <v>0</v>
      </c>
      <c r="HX171" s="725">
        <f t="shared" si="273"/>
        <v>0</v>
      </c>
      <c r="HY171" s="725">
        <f t="shared" si="273"/>
        <v>0</v>
      </c>
      <c r="HZ171" s="725">
        <f t="shared" si="273"/>
        <v>0</v>
      </c>
      <c r="IA171" s="725">
        <f t="shared" si="273"/>
        <v>0</v>
      </c>
      <c r="IB171" s="725">
        <f t="shared" si="273"/>
        <v>0</v>
      </c>
      <c r="IC171" s="725">
        <f t="shared" si="273"/>
        <v>0</v>
      </c>
      <c r="ID171" s="725">
        <f t="shared" si="273"/>
        <v>0</v>
      </c>
      <c r="IE171" s="725">
        <f t="shared" si="273"/>
        <v>0</v>
      </c>
      <c r="IF171" s="725">
        <f t="shared" si="273"/>
        <v>0</v>
      </c>
      <c r="IG171" s="725">
        <f t="shared" si="273"/>
        <v>0</v>
      </c>
      <c r="IH171" s="725">
        <f t="shared" si="273"/>
        <v>0</v>
      </c>
      <c r="II171" s="725">
        <f t="shared" si="273"/>
        <v>0</v>
      </c>
      <c r="IJ171" s="725">
        <f t="shared" si="273"/>
        <v>0</v>
      </c>
      <c r="IK171" s="725">
        <f t="shared" si="273"/>
        <v>0</v>
      </c>
      <c r="IL171" s="725">
        <f t="shared" si="273"/>
        <v>0</v>
      </c>
    </row>
    <row r="172" spans="1:247" s="709" customFormat="1">
      <c r="B172" s="709" t="s">
        <v>716</v>
      </c>
      <c r="D172" s="810"/>
      <c r="E172" s="1665">
        <f t="shared" ref="E172:BP172" ca="1" si="274">SUM(E165:E171)</f>
        <v>0</v>
      </c>
      <c r="F172" s="1665">
        <f t="shared" si="274"/>
        <v>0</v>
      </c>
      <c r="G172" s="1665">
        <f t="shared" ca="1" si="274"/>
        <v>33504679.17981638</v>
      </c>
      <c r="H172" s="1665">
        <f t="shared" ca="1" si="274"/>
        <v>40255150.676795661</v>
      </c>
      <c r="I172" s="1665">
        <f t="shared" ca="1" si="274"/>
        <v>44383261.055993214</v>
      </c>
      <c r="J172" s="1665">
        <f t="shared" ca="1" si="274"/>
        <v>48746643.278736502</v>
      </c>
      <c r="K172" s="1665">
        <f t="shared" ca="1" si="274"/>
        <v>53369386.494992591</v>
      </c>
      <c r="L172" s="1665">
        <f t="shared" ca="1" si="274"/>
        <v>58160769.155496493</v>
      </c>
      <c r="M172" s="1665">
        <f t="shared" ca="1" si="274"/>
        <v>63241606.359756313</v>
      </c>
      <c r="N172" s="1665">
        <f t="shared" ca="1" si="274"/>
        <v>68771410.841427013</v>
      </c>
      <c r="O172" s="1665">
        <f t="shared" ca="1" si="274"/>
        <v>74543888.616044611</v>
      </c>
      <c r="P172" s="1665">
        <f t="shared" ca="1" si="274"/>
        <v>80625293.060678065</v>
      </c>
      <c r="Q172" s="1665">
        <f t="shared" ca="1" si="274"/>
        <v>83136226.781029195</v>
      </c>
      <c r="R172" s="1665">
        <f t="shared" ca="1" si="274"/>
        <v>84313158.109985337</v>
      </c>
      <c r="S172" s="1665">
        <f t="shared" ca="1" si="274"/>
        <v>85506750.856072277</v>
      </c>
      <c r="T172" s="1665">
        <f t="shared" ca="1" si="274"/>
        <v>86599351.598654792</v>
      </c>
      <c r="U172" s="1665">
        <f t="shared" ca="1" si="274"/>
        <v>87825309.209555209</v>
      </c>
      <c r="V172" s="1665">
        <f t="shared" ca="1" si="274"/>
        <v>89028242.009320766</v>
      </c>
      <c r="W172" s="1665">
        <f t="shared" ca="1" si="274"/>
        <v>90288584.596898586</v>
      </c>
      <c r="X172" s="1665">
        <f t="shared" ca="1" si="274"/>
        <v>91525256.586254925</v>
      </c>
      <c r="Y172" s="1665">
        <f t="shared" ca="1" si="274"/>
        <v>92820948.561196625</v>
      </c>
      <c r="Z172" s="1665">
        <f t="shared" ca="1" si="274"/>
        <v>94134983.207402483</v>
      </c>
      <c r="AA172" s="1665">
        <f t="shared" ca="1" si="274"/>
        <v>95424338.860399649</v>
      </c>
      <c r="AB172" s="1665">
        <f t="shared" ca="1" si="274"/>
        <v>96775228.818943679</v>
      </c>
      <c r="AC172" s="1665">
        <f t="shared" ca="1" si="274"/>
        <v>98100747.601614341</v>
      </c>
      <c r="AD172" s="1665">
        <f t="shared" ca="1" si="274"/>
        <v>99489526.5697826</v>
      </c>
      <c r="AE172" s="1665">
        <f t="shared" ca="1" si="274"/>
        <v>100897966.01016518</v>
      </c>
      <c r="AF172" s="1665">
        <f t="shared" ca="1" si="274"/>
        <v>102187234.88641255</v>
      </c>
      <c r="AG172" s="1665">
        <f t="shared" ca="1" si="274"/>
        <v>103633864.86727503</v>
      </c>
      <c r="AH172" s="1665">
        <f t="shared" ca="1" si="274"/>
        <v>105053325.57099839</v>
      </c>
      <c r="AI172" s="1665">
        <f t="shared" ca="1" si="274"/>
        <v>106540529.82434022</v>
      </c>
      <c r="AJ172" s="1665">
        <f t="shared" ca="1" si="274"/>
        <v>107999802.7717807</v>
      </c>
      <c r="AK172" s="1665">
        <f t="shared" ca="1" si="274"/>
        <v>109528719.30221191</v>
      </c>
      <c r="AL172" s="1665">
        <f t="shared" ca="1" si="274"/>
        <v>110693829.27815536</v>
      </c>
      <c r="AM172" s="1665">
        <f t="shared" ca="1" si="274"/>
        <v>111866038.27755359</v>
      </c>
      <c r="AN172" s="1665">
        <f t="shared" ca="1" si="274"/>
        <v>113113362.17121398</v>
      </c>
      <c r="AO172" s="1665">
        <f t="shared" ca="1" si="274"/>
        <v>114328013.49175848</v>
      </c>
      <c r="AP172" s="1665">
        <f t="shared" ca="1" si="274"/>
        <v>115614522.6292433</v>
      </c>
      <c r="AQ172" s="1665">
        <f t="shared" ca="1" si="274"/>
        <v>116921866.15450993</v>
      </c>
      <c r="AR172" s="1665">
        <f t="shared" ca="1" si="274"/>
        <v>118089026.62088785</v>
      </c>
      <c r="AS172" s="1665">
        <f t="shared" ca="1" si="274"/>
        <v>119436465.43556608</v>
      </c>
      <c r="AT172" s="1665">
        <f t="shared" ca="1" si="274"/>
        <v>120750481.98884656</v>
      </c>
      <c r="AU172" s="1665">
        <f t="shared" ca="1" si="274"/>
        <v>122140483.14951549</v>
      </c>
      <c r="AV172" s="1665">
        <f t="shared" ca="1" si="274"/>
        <v>123496225.53684908</v>
      </c>
      <c r="AW172" s="1665">
        <f t="shared" ca="1" si="274"/>
        <v>51945851.765898168</v>
      </c>
      <c r="AX172" s="1665">
        <f t="shared" ca="1" si="274"/>
        <v>52079985.394559279</v>
      </c>
      <c r="AY172" s="1665">
        <f t="shared" ca="1" si="274"/>
        <v>52192072.597843274</v>
      </c>
      <c r="AZ172" s="1665">
        <f t="shared" ca="1" si="274"/>
        <v>52329691.891204089</v>
      </c>
      <c r="BA172" s="1665">
        <f t="shared" ca="1" si="274"/>
        <v>52445199.294631213</v>
      </c>
      <c r="BB172" s="1665">
        <f t="shared" ca="1" si="274"/>
        <v>52586402.016675048</v>
      </c>
      <c r="BC172" s="1665">
        <f t="shared" ca="1" si="274"/>
        <v>52729603.697701529</v>
      </c>
      <c r="BD172" s="1665">
        <f t="shared" ca="1" si="274"/>
        <v>52802133.632830329</v>
      </c>
      <c r="BE172" s="1665">
        <f t="shared" ca="1" si="274"/>
        <v>52972677.703044474</v>
      </c>
      <c r="BF172" s="1665">
        <f t="shared" ca="1" si="274"/>
        <v>53096992.006553225</v>
      </c>
      <c r="BG172" s="1665">
        <f t="shared" ca="1" si="274"/>
        <v>53247421.936666854</v>
      </c>
      <c r="BH172" s="1665">
        <f t="shared" ca="1" si="274"/>
        <v>53375499.379219972</v>
      </c>
      <c r="BI172" s="1665">
        <f t="shared" ca="1" si="274"/>
        <v>53529872.043625593</v>
      </c>
      <c r="BJ172" s="1665">
        <f t="shared" ca="1" si="274"/>
        <v>53638752.738231219</v>
      </c>
      <c r="BK172" s="1665">
        <f t="shared" ca="1" si="274"/>
        <v>53724512.82097964</v>
      </c>
      <c r="BL172" s="1665">
        <f t="shared" ca="1" si="274"/>
        <v>53836148.978969038</v>
      </c>
      <c r="BM172" s="1665">
        <f t="shared" ca="1" si="274"/>
        <v>53924612.774515867</v>
      </c>
      <c r="BN172" s="1665">
        <f t="shared" ca="1" si="274"/>
        <v>54039081.679592274</v>
      </c>
      <c r="BO172" s="1665">
        <f t="shared" ca="1" si="274"/>
        <v>54155171.082083501</v>
      </c>
      <c r="BP172" s="1665">
        <f t="shared" ca="1" si="274"/>
        <v>54198239.470710881</v>
      </c>
      <c r="BQ172" s="1665">
        <f t="shared" ref="BQ172:EB172" ca="1" si="275">SUM(BQ165:BQ171)</f>
        <v>54316582.015999995</v>
      </c>
      <c r="BR172" s="1665">
        <f t="shared" ca="1" si="275"/>
        <v>54411626.245632827</v>
      </c>
      <c r="BS172" s="1665">
        <f t="shared" ca="1" si="275"/>
        <v>54532989.635027029</v>
      </c>
      <c r="BT172" s="1665">
        <f t="shared" ca="1" si="275"/>
        <v>54630997.974042334</v>
      </c>
      <c r="BU172" s="1665">
        <f t="shared" ca="1" si="275"/>
        <v>54755466.934495606</v>
      </c>
      <c r="BV172" s="1665">
        <f t="shared" ca="1" si="275"/>
        <v>54832527.513048552</v>
      </c>
      <c r="BW172" s="1665">
        <f t="shared" ca="1" si="275"/>
        <v>54885468.139999472</v>
      </c>
      <c r="BX172" s="1665">
        <f t="shared" ca="1" si="275"/>
        <v>54964369.101469517</v>
      </c>
      <c r="BY172" s="1665">
        <f t="shared" ca="1" si="275"/>
        <v>55019115.546953991</v>
      </c>
      <c r="BZ172" s="1665">
        <f t="shared" ca="1" si="275"/>
        <v>55099908.509376794</v>
      </c>
      <c r="CA172" s="1665">
        <f t="shared" ca="1" si="275"/>
        <v>55181845.230330817</v>
      </c>
      <c r="CB172" s="1665">
        <f t="shared" ca="1" si="275"/>
        <v>55188861.960251838</v>
      </c>
      <c r="CC172" s="1665">
        <f t="shared" ca="1" si="275"/>
        <v>55272057.965000764</v>
      </c>
      <c r="CD172" s="1665">
        <f t="shared" ca="1" si="275"/>
        <v>55331018.788201585</v>
      </c>
      <c r="CE172" s="1665">
        <f t="shared" ca="1" si="275"/>
        <v>55416227.258886434</v>
      </c>
      <c r="CF172" s="1665">
        <f t="shared" ca="1" si="275"/>
        <v>55477162.751734249</v>
      </c>
      <c r="CG172" s="1665">
        <f t="shared" ca="1" si="275"/>
        <v>-2.4214386940002441E-8</v>
      </c>
      <c r="CH172" s="1665">
        <f t="shared" ca="1" si="275"/>
        <v>-2.4557181792554717E-8</v>
      </c>
      <c r="CI172" s="1665">
        <f t="shared" ca="1" si="275"/>
        <v>-2.4893538586671824E-8</v>
      </c>
      <c r="CJ172" s="1665">
        <f t="shared" ca="1" si="275"/>
        <v>-2.5245947958441847E-8</v>
      </c>
      <c r="CK172" s="1665">
        <f t="shared" ca="1" si="275"/>
        <v>-2.5591738700697266E-8</v>
      </c>
      <c r="CL172" s="1665">
        <f t="shared" ca="1" si="275"/>
        <v>-2.595403225436842E-8</v>
      </c>
      <c r="CM172" s="1665">
        <f t="shared" ca="1" si="275"/>
        <v>-2.6321454674841741E-8</v>
      </c>
      <c r="CN172" s="1665">
        <f t="shared" ca="1" si="275"/>
        <v>-2.6657788831334156E-8</v>
      </c>
      <c r="CO172" s="1665">
        <f t="shared" ca="1" si="275"/>
        <v>-2.7035174094667442E-8</v>
      </c>
      <c r="CP172" s="1665">
        <f t="shared" ca="1" si="275"/>
        <v>-2.7405471654204065E-8</v>
      </c>
      <c r="CQ172" s="1665">
        <f t="shared" ca="1" si="275"/>
        <v>-2.7793441609342953E-8</v>
      </c>
      <c r="CR172" s="1665">
        <f t="shared" ca="1" si="275"/>
        <v>-2.8174125068714252E-8</v>
      </c>
      <c r="CS172" s="1665">
        <f t="shared" ca="1" si="275"/>
        <v>-2.8572976589202851E-8</v>
      </c>
      <c r="CT172" s="1665">
        <f t="shared" ca="1" si="275"/>
        <v>-2.8977474515214534E-8</v>
      </c>
      <c r="CU172" s="1665">
        <f t="shared" ca="1" si="275"/>
        <v>-2.9374375532272721E-8</v>
      </c>
      <c r="CV172" s="1665">
        <f t="shared" ca="1" si="275"/>
        <v>-2.9790218590961349E-8</v>
      </c>
      <c r="CW172" s="1665">
        <f t="shared" ca="1" si="275"/>
        <v>-3.0198251666822744E-8</v>
      </c>
      <c r="CX172" s="1665">
        <f t="shared" ca="1" si="275"/>
        <v>-3.0625758060154706E-8</v>
      </c>
      <c r="CY172" s="1665">
        <f t="shared" ca="1" si="275"/>
        <v>-3.1059316516313223E-8</v>
      </c>
      <c r="CZ172" s="1665">
        <f t="shared" ca="1" si="275"/>
        <v>-3.1456190820974271E-8</v>
      </c>
      <c r="DA172" s="1665">
        <f t="shared" ca="1" si="275"/>
        <v>-3.1915974903271519E-8</v>
      </c>
      <c r="DB172" s="1665">
        <f t="shared" ca="1" si="275"/>
        <v>-3.2353124210153353E-8</v>
      </c>
      <c r="DC172" s="1665">
        <f t="shared" ca="1" si="275"/>
        <v>-3.2811136402273045E-8</v>
      </c>
      <c r="DD172" s="1665">
        <f t="shared" ca="1" si="275"/>
        <v>-3.3260546629588039E-8</v>
      </c>
      <c r="DE172" s="1665">
        <f t="shared" ca="1" si="275"/>
        <v>-3.3731404892733335E-8</v>
      </c>
      <c r="DF172" s="1665">
        <f t="shared" ca="1" si="275"/>
        <v>-3.4208928936403568E-8</v>
      </c>
      <c r="DG172" s="1665">
        <f t="shared" ca="1" si="275"/>
        <v>-3.467748456157376E-8</v>
      </c>
      <c r="DH172" s="1665">
        <f t="shared" ca="1" si="275"/>
        <v>-3.5168401933821193E-8</v>
      </c>
      <c r="DI172" s="1665">
        <f t="shared" ca="1" si="275"/>
        <v>-3.5650099346358502E-8</v>
      </c>
      <c r="DJ172" s="1665">
        <f t="shared" ca="1" si="275"/>
        <v>-3.6154785695808062E-8</v>
      </c>
      <c r="DK172" s="1665">
        <f t="shared" ca="1" si="275"/>
        <v>-3.6666616718512139E-8</v>
      </c>
      <c r="DL172" s="1665">
        <f t="shared" ca="1" si="275"/>
        <v>-3.7135140808756997E-8</v>
      </c>
      <c r="DM172" s="1665">
        <f t="shared" ca="1" si="275"/>
        <v>-3.7660850385860361E-8</v>
      </c>
      <c r="DN172" s="1665">
        <f t="shared" ca="1" si="275"/>
        <v>-3.8176686567980925E-8</v>
      </c>
      <c r="DO172" s="1665">
        <f t="shared" ca="1" si="275"/>
        <v>-3.871714095468216E-8</v>
      </c>
      <c r="DP172" s="1665">
        <f t="shared" ca="1" si="275"/>
        <v>-3.9247445022913849E-8</v>
      </c>
      <c r="DQ172" s="1665">
        <f t="shared" ca="1" si="275"/>
        <v>-3.9803057773425299E-8</v>
      </c>
      <c r="DR172" s="1665">
        <f t="shared" ca="1" si="275"/>
        <v>-4.0366536144956174E-8</v>
      </c>
      <c r="DS172" s="1665">
        <f t="shared" ca="1" si="275"/>
        <v>-4.0919431782657006E-8</v>
      </c>
      <c r="DT172" s="1665">
        <f t="shared" ca="1" si="275"/>
        <v>-4.1498714281908971E-8</v>
      </c>
      <c r="DU172" s="1665">
        <f t="shared" ca="1" si="275"/>
        <v>-4.2067117228702995E-8</v>
      </c>
      <c r="DV172" s="1665">
        <f t="shared" ca="1" si="275"/>
        <v>-4.2662647121053475E-8</v>
      </c>
      <c r="DW172" s="1665">
        <f t="shared" ca="1" si="275"/>
        <v>-4.3266607727844284E-8</v>
      </c>
      <c r="DX172" s="1665">
        <f t="shared" ca="1" si="275"/>
        <v>-4.3819466154333214E-8</v>
      </c>
      <c r="DY172" s="1665">
        <f t="shared" ca="1" si="275"/>
        <v>-4.4439803455315182E-8</v>
      </c>
      <c r="DZ172" s="1665">
        <f t="shared" ca="1" si="275"/>
        <v>-4.504849015021744E-8</v>
      </c>
      <c r="EA172" s="1665">
        <f t="shared" ca="1" si="275"/>
        <v>-4.5686226326524897E-8</v>
      </c>
      <c r="EB172" s="1665">
        <f t="shared" ca="1" si="275"/>
        <v>-4.6311985127038296E-8</v>
      </c>
      <c r="EC172" s="1665">
        <f t="shared" ref="EC172:GN172" ca="1" si="276">SUM(EC165:EC171)</f>
        <v>-4.6967608172641807E-8</v>
      </c>
      <c r="ED172" s="1665">
        <f t="shared" ca="1" si="276"/>
        <v>-4.7632512651048234E-8</v>
      </c>
      <c r="EE172" s="1665">
        <f t="shared" ca="1" si="276"/>
        <v>-4.8284929503535212E-8</v>
      </c>
      <c r="EF172" s="1665">
        <f t="shared" ca="1" si="276"/>
        <v>-4.8968482852652535E-8</v>
      </c>
      <c r="EG172" s="1665">
        <f t="shared" ca="1" si="276"/>
        <v>-4.9639198329869486E-8</v>
      </c>
      <c r="EH172" s="1665">
        <f t="shared" ca="1" si="276"/>
        <v>-5.034192360284305E-8</v>
      </c>
      <c r="EI172" s="1665">
        <f t="shared" ca="1" si="276"/>
        <v>-5.1054597118856203E-8</v>
      </c>
      <c r="EJ172" s="1665">
        <f t="shared" ca="1" si="276"/>
        <v>-5.1706970062113142E-8</v>
      </c>
      <c r="EK172" s="1665">
        <f t="shared" ca="1" si="276"/>
        <v>-5.2438968077271865E-8</v>
      </c>
      <c r="EL172" s="1665">
        <f t="shared" ca="1" si="276"/>
        <v>-5.3157218377256531E-8</v>
      </c>
      <c r="EM172" s="1665">
        <f t="shared" ca="1" si="276"/>
        <v>-5.3909747065299331E-8</v>
      </c>
      <c r="EN172" s="1665">
        <f t="shared" ca="1" si="276"/>
        <v>-5.4648142449905136E-8</v>
      </c>
      <c r="EO172" s="1665">
        <f t="shared" ca="1" si="276"/>
        <v>-5.5421777643717276E-8</v>
      </c>
      <c r="EP172" s="1665">
        <f t="shared" ca="1" si="276"/>
        <v>-5.6206364928236862E-8</v>
      </c>
      <c r="EQ172" s="1665">
        <f t="shared" ca="1" si="276"/>
        <v>-5.6976216814171493E-8</v>
      </c>
      <c r="ER172" s="1665">
        <f t="shared" ca="1" si="276"/>
        <v>-5.7782809766129929E-8</v>
      </c>
      <c r="ES172" s="1665">
        <f t="shared" ca="1" si="276"/>
        <v>-5.8574254029245931E-8</v>
      </c>
      <c r="ET172" s="1665">
        <f t="shared" ca="1" si="276"/>
        <v>-5.9403469851354734E-8</v>
      </c>
      <c r="EU172" s="1665">
        <f t="shared" ca="1" si="276"/>
        <v>-6.0244424600250252E-8</v>
      </c>
      <c r="EV172" s="1665">
        <f t="shared" ca="1" si="276"/>
        <v>-6.1014224673293438E-8</v>
      </c>
      <c r="EW172" s="1665">
        <f t="shared" ca="1" si="276"/>
        <v>-6.1906048144804902E-8</v>
      </c>
      <c r="EX172" s="1665">
        <f t="shared" ca="1" si="276"/>
        <v>-6.275396791289322E-8</v>
      </c>
      <c r="EY172" s="1665">
        <f t="shared" ca="1" si="276"/>
        <v>-6.3642354524995834E-8</v>
      </c>
      <c r="EZ172" s="1665">
        <f t="shared" ca="1" si="276"/>
        <v>-6.4514056274769993E-8</v>
      </c>
      <c r="FA172" s="1665">
        <f t="shared" ca="1" si="276"/>
        <v>-6.5427359860074673E-8</v>
      </c>
      <c r="FB172" s="1665">
        <f t="shared" ca="1" si="276"/>
        <v>-6.6353592774072893E-8</v>
      </c>
      <c r="FC172" s="1665">
        <f t="shared" ca="1" si="276"/>
        <v>-6.7262430031221259E-8</v>
      </c>
      <c r="FD172" s="1665">
        <f t="shared" ca="1" si="276"/>
        <v>-6.8214641410431086E-8</v>
      </c>
      <c r="FE172" s="1665">
        <f t="shared" ca="1" si="276"/>
        <v>-6.9148969229090516E-8</v>
      </c>
      <c r="FF172" s="1665">
        <f t="shared" ca="1" si="276"/>
        <v>-7.0127887703044061E-8</v>
      </c>
      <c r="FG172" s="1665">
        <f t="shared" ca="1" si="276"/>
        <v>-7.1120664393386523E-8</v>
      </c>
      <c r="FH172" s="1665">
        <f t="shared" ca="1" si="276"/>
        <v>-7.2029440483592243E-8</v>
      </c>
      <c r="FI172" s="1665">
        <f t="shared" ca="1" si="276"/>
        <v>-7.3049136810869708E-8</v>
      </c>
      <c r="FJ172" s="1665">
        <f t="shared" ca="1" si="276"/>
        <v>-7.4049682137213927E-8</v>
      </c>
      <c r="FK172" s="1665">
        <f t="shared" ca="1" si="276"/>
        <v>-7.5097978339495002E-8</v>
      </c>
      <c r="FL172" s="1665">
        <f t="shared" ca="1" si="276"/>
        <v>-7.6126586404228499E-8</v>
      </c>
      <c r="FM172" s="1665">
        <f t="shared" ca="1" si="276"/>
        <v>-7.7204284634888019E-8</v>
      </c>
      <c r="FN172" s="1665">
        <f t="shared" ca="1" si="276"/>
        <v>-7.8297239473405916E-8</v>
      </c>
      <c r="FO172" s="1665">
        <f t="shared" ca="1" si="276"/>
        <v>-7.9369667436840989E-8</v>
      </c>
      <c r="FP172" s="1665">
        <f t="shared" ca="1" si="276"/>
        <v>-8.0493276864308581E-8</v>
      </c>
      <c r="FQ172" s="1665">
        <f t="shared" ca="1" si="276"/>
        <v>-8.1595783690326696E-8</v>
      </c>
      <c r="FR172" s="1665">
        <f t="shared" ca="1" si="276"/>
        <v>-8.2750907489591877E-8</v>
      </c>
      <c r="FS172" s="1665">
        <f t="shared" ca="1" si="276"/>
        <v>-8.3922383984195985E-8</v>
      </c>
      <c r="FT172" s="1665">
        <f t="shared" ca="1" si="276"/>
        <v>-8.4994739770638735E-8</v>
      </c>
      <c r="FU172" s="1665">
        <f t="shared" ca="1" si="276"/>
        <v>-8.619798143682614E-8</v>
      </c>
      <c r="FV172" s="1665">
        <f t="shared" ca="1" si="276"/>
        <v>-8.7378624921912318E-8</v>
      </c>
      <c r="FW172" s="1665">
        <f t="shared" ca="1" si="276"/>
        <v>-8.8615614440603994E-8</v>
      </c>
      <c r="FX172" s="1665">
        <f t="shared" ca="1" si="276"/>
        <v>-8.9829371956989522E-8</v>
      </c>
      <c r="FY172" s="1665">
        <f t="shared" ca="1" si="276"/>
        <v>-9.1101055869167749E-8</v>
      </c>
      <c r="FZ172" s="1665">
        <f t="shared" ca="1" si="276"/>
        <v>-9.2390742578618874E-8</v>
      </c>
      <c r="GA172" s="1665">
        <f t="shared" ca="1" si="276"/>
        <v>-9.365620757547225E-8</v>
      </c>
      <c r="GB172" s="1665">
        <f t="shared" ca="1" si="276"/>
        <v>-9.4982066699884012E-8</v>
      </c>
      <c r="GC172" s="1665">
        <f t="shared" ca="1" si="276"/>
        <v>-9.6283024754585399E-8</v>
      </c>
      <c r="GD172" s="1665">
        <f t="shared" ca="1" si="276"/>
        <v>-9.7646070837718313E-8</v>
      </c>
      <c r="GE172" s="1665">
        <f t="shared" ca="1" si="276"/>
        <v>-9.9028413101351166E-8</v>
      </c>
      <c r="GF172" s="1665">
        <f t="shared" ca="1" si="276"/>
        <v>-1.002937929293536E-7</v>
      </c>
      <c r="GG172" s="1665">
        <f t="shared" ca="1" si="276"/>
        <v>-1.0171361809545473E-7</v>
      </c>
      <c r="GH172" s="1665">
        <f t="shared" ca="1" si="276"/>
        <v>-1.0310677740785642E-7</v>
      </c>
      <c r="GI172" s="1665">
        <f t="shared" ca="1" si="276"/>
        <v>-1.0456642503991259E-7</v>
      </c>
      <c r="GJ172" s="1665">
        <f t="shared" ca="1" si="276"/>
        <v>-1.0599865890924752E-7</v>
      </c>
      <c r="GK172" s="1665">
        <f t="shared" ca="1" si="276"/>
        <v>-1.0749924592561782E-7</v>
      </c>
      <c r="GL172" s="1665">
        <f t="shared" ca="1" si="276"/>
        <v>-1.0902107624277014E-7</v>
      </c>
      <c r="GM172" s="1665">
        <f t="shared" ca="1" si="276"/>
        <v>-1.1051432493905712E-7</v>
      </c>
      <c r="GN172" s="1665">
        <f t="shared" ca="1" si="276"/>
        <v>-1.1207883870586301E-7</v>
      </c>
      <c r="GO172" s="1665">
        <f t="shared" ref="GO172:IL172" ca="1" si="277">SUM(GO165:GO171)</f>
        <v>-1.1361396921041064E-7</v>
      </c>
      <c r="GP172" s="1665">
        <f t="shared" ca="1" si="277"/>
        <v>-1.1522236358850748E-7</v>
      </c>
      <c r="GQ172" s="1665">
        <f t="shared" ca="1" si="277"/>
        <v>-1.1685352745959424E-7</v>
      </c>
      <c r="GR172" s="1665">
        <f t="shared" ca="1" si="277"/>
        <v>-1.1834667565663713E-7</v>
      </c>
      <c r="GS172" s="1665">
        <f t="shared" ca="1" si="277"/>
        <v>-1.2007650740802118E-7</v>
      </c>
      <c r="GT172" s="1665">
        <f t="shared" ca="1" si="277"/>
        <v>-1.2172118102821591E-7</v>
      </c>
      <c r="GU172" s="1665">
        <f t="shared" ca="1" si="277"/>
        <v>-1.2344434645075754E-7</v>
      </c>
      <c r="GV172" s="1665">
        <f t="shared" ca="1" si="277"/>
        <v>-1.2513514896119247E-7</v>
      </c>
      <c r="GW172" s="1665">
        <f t="shared" ca="1" si="277"/>
        <v>-1.2690664476835639E-7</v>
      </c>
      <c r="GX172" s="1665">
        <f t="shared" ca="1" si="277"/>
        <v>-1.2870321904005125E-7</v>
      </c>
      <c r="GY172" s="1665">
        <f t="shared" ca="1" si="277"/>
        <v>-1.3046605170198104E-7</v>
      </c>
      <c r="GZ172" s="1665">
        <f t="shared" ca="1" si="277"/>
        <v>-1.3231301528883837E-7</v>
      </c>
      <c r="HA172" s="1665">
        <f t="shared" ca="1" si="277"/>
        <v>-1.3412529090004121E-7</v>
      </c>
      <c r="HB172" s="1665">
        <f t="shared" ca="1" si="277"/>
        <v>-1.3602405709352495E-7</v>
      </c>
      <c r="HC172" s="1665">
        <f t="shared" ca="1" si="277"/>
        <v>-1.3794970347517696E-7</v>
      </c>
      <c r="HD172" s="1665">
        <f t="shared" ca="1" si="277"/>
        <v>-1.3971241749421062E-7</v>
      </c>
      <c r="HE172" s="1665">
        <f t="shared" ca="1" si="277"/>
        <v>-1.4169027874146484E-7</v>
      </c>
      <c r="HF172" s="1665">
        <f t="shared" ca="1" si="277"/>
        <v>-1.4363099361329463E-7</v>
      </c>
      <c r="HG172" s="1665">
        <f t="shared" ca="1" si="277"/>
        <v>-1.4566432881189376E-7</v>
      </c>
      <c r="HH172" s="1665">
        <f t="shared" ca="1" si="277"/>
        <v>-1.4765947577420695E-7</v>
      </c>
      <c r="HI172" s="1665">
        <f t="shared" ca="1" si="277"/>
        <v>-1.4974984082666038E-7</v>
      </c>
      <c r="HJ172" s="1665">
        <f t="shared" ca="1" si="277"/>
        <v>-1.5186979846726033E-7</v>
      </c>
      <c r="HK172" s="1665">
        <f t="shared" ca="1" si="277"/>
        <v>-1.539499410083375E-7</v>
      </c>
      <c r="HL172" s="1665">
        <f t="shared" ca="1" si="277"/>
        <v>-1.5612935804082914E-7</v>
      </c>
      <c r="HM172" s="1665">
        <f t="shared" ca="1" si="277"/>
        <v>-1.582678432620485E-7</v>
      </c>
      <c r="HN172" s="1665">
        <f t="shared" ca="1" si="277"/>
        <v>-1.605083873703593E-7</v>
      </c>
      <c r="HO172" s="1665">
        <f t="shared" ca="1" si="277"/>
        <v>-1.6278065010070865E-7</v>
      </c>
      <c r="HP172" s="1665">
        <f t="shared" ca="1" si="277"/>
        <v>-1.6486065264316836E-7</v>
      </c>
      <c r="HQ172" s="1665">
        <f t="shared" ca="1" si="277"/>
        <v>-1.6719452891492835E-7</v>
      </c>
      <c r="HR172" s="1665">
        <f t="shared" ca="1" si="277"/>
        <v>-1.6948457246368748E-7</v>
      </c>
      <c r="HS172" s="1665">
        <f t="shared" ca="1" si="277"/>
        <v>-1.7188390799803445E-7</v>
      </c>
      <c r="HT172" s="1665">
        <f t="shared" ca="1" si="277"/>
        <v>-1.7423818141356402E-7</v>
      </c>
      <c r="HU172" s="1665">
        <f t="shared" ca="1" si="277"/>
        <v>-1.7670481217545904E-7</v>
      </c>
      <c r="HV172" s="1665">
        <f t="shared" ca="1" si="277"/>
        <v>-1.7920636219136696E-7</v>
      </c>
      <c r="HW172" s="1665">
        <f t="shared" ca="1" si="277"/>
        <v>-1.8166093038983801E-7</v>
      </c>
      <c r="HX172" s="1665">
        <f t="shared" ca="1" si="277"/>
        <v>-1.8423264248817815E-7</v>
      </c>
      <c r="HY172" s="1665">
        <f t="shared" ca="1" si="277"/>
        <v>-1.8675605504921698E-7</v>
      </c>
      <c r="HZ172" s="1665">
        <f t="shared" ca="1" si="277"/>
        <v>-1.8939989709702372E-7</v>
      </c>
      <c r="IA172" s="1665">
        <f t="shared" ca="1" si="277"/>
        <v>-1.9208116711883595E-7</v>
      </c>
      <c r="IB172" s="1665">
        <f t="shared" ca="1" si="277"/>
        <v>-1.945355701189384E-7</v>
      </c>
      <c r="IC172" s="1665">
        <f t="shared" ca="1" si="277"/>
        <v>-1.9728954411961519E-7</v>
      </c>
      <c r="ID172" s="1665">
        <f t="shared" ca="1" si="277"/>
        <v>-1.9999179550715095E-7</v>
      </c>
      <c r="IE172" s="1665">
        <f t="shared" ca="1" si="277"/>
        <v>-2.0282301143768038E-7</v>
      </c>
      <c r="IF172" s="1665">
        <f t="shared" ca="1" si="277"/>
        <v>-2.0560105406800528E-7</v>
      </c>
      <c r="IG172" s="1665">
        <f t="shared" ca="1" si="277"/>
        <v>-2.085116783670414E-7</v>
      </c>
      <c r="IH172" s="1665">
        <f t="shared" ca="1" si="277"/>
        <v>-2.1146350738581277E-7</v>
      </c>
      <c r="II172" s="1665">
        <f t="shared" ca="1" si="277"/>
        <v>-2.1435989786000861E-7</v>
      </c>
      <c r="IJ172" s="1665">
        <f t="shared" ca="1" si="277"/>
        <v>-2.1739451813604998E-7</v>
      </c>
      <c r="IK172" s="1665">
        <f t="shared" ca="1" si="277"/>
        <v>-2.2037214495807579E-7</v>
      </c>
      <c r="IL172" s="1665">
        <f t="shared" ca="1" si="277"/>
        <v>-2.2349187857448774E-7</v>
      </c>
    </row>
    <row r="173" spans="1:247" s="709" customFormat="1">
      <c r="D173" s="810"/>
      <c r="F173" s="725"/>
      <c r="G173" s="725"/>
      <c r="H173" s="725"/>
      <c r="I173" s="725"/>
      <c r="J173" s="725"/>
      <c r="K173" s="725"/>
      <c r="L173" s="725"/>
      <c r="M173" s="725"/>
      <c r="N173" s="725"/>
      <c r="O173" s="725"/>
      <c r="P173" s="725"/>
      <c r="Q173" s="725"/>
      <c r="R173" s="725"/>
      <c r="S173" s="725"/>
      <c r="T173" s="725"/>
      <c r="U173" s="725"/>
      <c r="V173" s="725"/>
      <c r="W173" s="725"/>
      <c r="X173" s="725"/>
      <c r="Y173" s="725"/>
      <c r="Z173" s="725"/>
      <c r="AA173" s="725"/>
      <c r="AB173" s="725"/>
      <c r="AC173" s="725"/>
      <c r="AD173" s="725"/>
      <c r="AE173" s="725"/>
      <c r="AF173" s="725"/>
      <c r="AG173" s="725"/>
      <c r="AH173" s="725"/>
      <c r="AI173" s="725"/>
      <c r="AJ173" s="725"/>
      <c r="AK173" s="725"/>
      <c r="AL173" s="725"/>
      <c r="AM173" s="725"/>
      <c r="AN173" s="725"/>
      <c r="AO173" s="725"/>
      <c r="AP173" s="725"/>
      <c r="AQ173" s="725"/>
      <c r="AR173" s="725"/>
      <c r="AS173" s="725"/>
      <c r="AT173" s="725"/>
      <c r="AU173" s="725"/>
      <c r="AV173" s="725"/>
      <c r="AW173" s="725"/>
      <c r="AX173" s="725"/>
      <c r="AY173" s="725"/>
      <c r="AZ173" s="725"/>
      <c r="BA173" s="725"/>
      <c r="BB173" s="725"/>
      <c r="BC173" s="725"/>
      <c r="BD173" s="725"/>
      <c r="BE173" s="725"/>
      <c r="BF173" s="725"/>
      <c r="BG173" s="725"/>
      <c r="BH173" s="725"/>
      <c r="BI173" s="725"/>
      <c r="BJ173" s="725"/>
      <c r="BK173" s="725"/>
      <c r="BL173" s="725"/>
      <c r="BM173" s="725"/>
      <c r="BN173" s="725"/>
      <c r="BO173" s="725"/>
      <c r="BP173" s="725"/>
      <c r="BQ173" s="725"/>
      <c r="BR173" s="725"/>
      <c r="BS173" s="725"/>
      <c r="BT173" s="725"/>
      <c r="BU173" s="725"/>
      <c r="BV173" s="725"/>
      <c r="BW173" s="725"/>
      <c r="BX173" s="725"/>
      <c r="BY173" s="725"/>
      <c r="BZ173" s="725"/>
      <c r="CA173" s="725"/>
      <c r="CB173" s="725"/>
      <c r="CC173" s="725"/>
      <c r="CD173" s="725"/>
      <c r="CE173" s="725"/>
      <c r="CF173" s="725"/>
      <c r="CG173" s="725"/>
      <c r="CH173" s="725"/>
      <c r="CI173" s="725"/>
      <c r="CJ173" s="725"/>
      <c r="CK173" s="725"/>
      <c r="CL173" s="725"/>
      <c r="CM173" s="725"/>
      <c r="CN173" s="725"/>
      <c r="CO173" s="725"/>
      <c r="CP173" s="725"/>
      <c r="CQ173" s="725"/>
      <c r="CR173" s="725"/>
      <c r="CS173" s="725"/>
      <c r="CT173" s="725"/>
      <c r="CU173" s="725"/>
      <c r="CV173" s="725"/>
      <c r="CW173" s="725"/>
      <c r="CX173" s="725"/>
      <c r="CY173" s="725"/>
      <c r="CZ173" s="725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5"/>
      <c r="EY173" s="725"/>
      <c r="EZ173" s="725"/>
      <c r="FA173" s="725"/>
      <c r="FB173" s="725"/>
      <c r="FC173" s="725"/>
      <c r="FD173" s="725"/>
      <c r="FE173" s="725"/>
      <c r="FF173" s="725"/>
      <c r="FG173" s="725"/>
      <c r="FH173" s="725"/>
      <c r="FI173" s="725"/>
      <c r="FJ173" s="725"/>
      <c r="FK173" s="725"/>
      <c r="FL173" s="725"/>
      <c r="FM173" s="725"/>
      <c r="FN173" s="725"/>
      <c r="FO173" s="725"/>
      <c r="FP173" s="725"/>
      <c r="FQ173" s="725"/>
      <c r="FR173" s="725"/>
      <c r="FS173" s="725"/>
      <c r="FT173" s="725"/>
      <c r="FU173" s="725"/>
      <c r="FV173" s="725"/>
      <c r="FW173" s="725"/>
      <c r="FX173" s="725"/>
      <c r="FY173" s="725"/>
      <c r="FZ173" s="725"/>
      <c r="GA173" s="725"/>
      <c r="GB173" s="725"/>
      <c r="GC173" s="725"/>
      <c r="GD173" s="725"/>
      <c r="GE173" s="725"/>
      <c r="GF173" s="725"/>
      <c r="GG173" s="725"/>
      <c r="GH173" s="725"/>
      <c r="GI173" s="725"/>
      <c r="GJ173" s="725"/>
      <c r="GK173" s="725"/>
      <c r="GL173" s="725"/>
      <c r="GM173" s="725"/>
      <c r="GN173" s="725"/>
      <c r="GO173" s="725"/>
      <c r="GP173" s="725"/>
      <c r="GQ173" s="725"/>
      <c r="GR173" s="725"/>
      <c r="GS173" s="725"/>
      <c r="GT173" s="725"/>
      <c r="GU173" s="725"/>
      <c r="GV173" s="725"/>
      <c r="GW173" s="725"/>
      <c r="GX173" s="725"/>
      <c r="GY173" s="725"/>
      <c r="GZ173" s="725"/>
      <c r="HA173" s="725"/>
      <c r="HB173" s="725"/>
      <c r="HC173" s="725"/>
      <c r="HD173" s="725"/>
      <c r="HE173" s="725"/>
      <c r="HF173" s="725"/>
      <c r="HG173" s="725"/>
      <c r="HH173" s="725"/>
      <c r="HI173" s="725"/>
      <c r="HJ173" s="725"/>
      <c r="HK173" s="725"/>
      <c r="HL173" s="725"/>
      <c r="HM173" s="725"/>
      <c r="HN173" s="725"/>
      <c r="HO173" s="725"/>
      <c r="HP173" s="725"/>
      <c r="HQ173" s="725"/>
      <c r="HR173" s="725"/>
      <c r="HS173" s="725"/>
      <c r="HT173" s="725"/>
      <c r="HU173" s="725"/>
      <c r="HV173" s="725"/>
      <c r="HW173" s="725"/>
      <c r="HX173" s="725"/>
      <c r="HY173" s="725"/>
      <c r="HZ173" s="725"/>
      <c r="IA173" s="725"/>
      <c r="IB173" s="725"/>
      <c r="IC173" s="725"/>
      <c r="ID173" s="725"/>
      <c r="IE173" s="725"/>
      <c r="IF173" s="725"/>
      <c r="IG173" s="725"/>
      <c r="IH173" s="725"/>
      <c r="II173" s="725"/>
      <c r="IJ173" s="725"/>
      <c r="IK173" s="725"/>
      <c r="IL173" s="725"/>
    </row>
    <row r="174" spans="1:247" s="817" customFormat="1">
      <c r="B174" s="817" t="s">
        <v>735</v>
      </c>
      <c r="D174" s="818">
        <f ca="1">IFERROR(E174/SUM($E$174:$E$175),"")</f>
        <v>0.625</v>
      </c>
      <c r="E174" s="817">
        <f ca="1">SUM(G174:IL174)</f>
        <v>21013771.516231727</v>
      </c>
      <c r="F174" s="820">
        <f>-F169</f>
        <v>0</v>
      </c>
      <c r="G174" s="820">
        <f t="shared" ref="G174:BR174" ca="1" si="278">-G169</f>
        <v>0</v>
      </c>
      <c r="H174" s="820">
        <f t="shared" ca="1" si="278"/>
        <v>0</v>
      </c>
      <c r="I174" s="820">
        <f t="shared" ca="1" si="278"/>
        <v>0</v>
      </c>
      <c r="J174" s="820">
        <f t="shared" ca="1" si="278"/>
        <v>0</v>
      </c>
      <c r="K174" s="820">
        <f t="shared" ca="1" si="278"/>
        <v>0</v>
      </c>
      <c r="L174" s="820">
        <f t="shared" ca="1" si="278"/>
        <v>0</v>
      </c>
      <c r="M174" s="820">
        <f t="shared" ca="1" si="278"/>
        <v>0</v>
      </c>
      <c r="N174" s="820">
        <f t="shared" ca="1" si="278"/>
        <v>0</v>
      </c>
      <c r="O174" s="820">
        <f t="shared" ca="1" si="278"/>
        <v>0</v>
      </c>
      <c r="P174" s="820">
        <f t="shared" ca="1" si="278"/>
        <v>0</v>
      </c>
      <c r="Q174" s="820">
        <f t="shared" ca="1" si="278"/>
        <v>0</v>
      </c>
      <c r="R174" s="820">
        <f t="shared" ca="1" si="278"/>
        <v>0</v>
      </c>
      <c r="S174" s="820">
        <f t="shared" ca="1" si="278"/>
        <v>0</v>
      </c>
      <c r="T174" s="820">
        <f t="shared" ca="1" si="278"/>
        <v>0</v>
      </c>
      <c r="U174" s="820">
        <f t="shared" ca="1" si="278"/>
        <v>0</v>
      </c>
      <c r="V174" s="820">
        <f t="shared" ca="1" si="278"/>
        <v>0</v>
      </c>
      <c r="W174" s="820">
        <f t="shared" ca="1" si="278"/>
        <v>0</v>
      </c>
      <c r="X174" s="820">
        <f t="shared" ca="1" si="278"/>
        <v>0</v>
      </c>
      <c r="Y174" s="820">
        <f t="shared" ca="1" si="278"/>
        <v>0</v>
      </c>
      <c r="Z174" s="820">
        <f t="shared" ca="1" si="278"/>
        <v>0</v>
      </c>
      <c r="AA174" s="820">
        <f t="shared" ca="1" si="278"/>
        <v>0</v>
      </c>
      <c r="AB174" s="820">
        <f t="shared" ca="1" si="278"/>
        <v>0</v>
      </c>
      <c r="AC174" s="820">
        <f t="shared" ca="1" si="278"/>
        <v>0</v>
      </c>
      <c r="AD174" s="820">
        <f t="shared" ca="1" si="278"/>
        <v>0</v>
      </c>
      <c r="AE174" s="820">
        <f t="shared" ca="1" si="278"/>
        <v>0</v>
      </c>
      <c r="AF174" s="820">
        <f t="shared" ca="1" si="278"/>
        <v>0</v>
      </c>
      <c r="AG174" s="820">
        <f t="shared" ca="1" si="278"/>
        <v>0</v>
      </c>
      <c r="AH174" s="820">
        <f t="shared" ca="1" si="278"/>
        <v>0</v>
      </c>
      <c r="AI174" s="820">
        <f t="shared" ca="1" si="278"/>
        <v>0</v>
      </c>
      <c r="AJ174" s="820">
        <f t="shared" ca="1" si="278"/>
        <v>0</v>
      </c>
      <c r="AK174" s="820">
        <f t="shared" ca="1" si="278"/>
        <v>0</v>
      </c>
      <c r="AL174" s="820">
        <f t="shared" ca="1" si="278"/>
        <v>0</v>
      </c>
      <c r="AM174" s="820">
        <f t="shared" ca="1" si="278"/>
        <v>0</v>
      </c>
      <c r="AN174" s="820">
        <f t="shared" ca="1" si="278"/>
        <v>0</v>
      </c>
      <c r="AO174" s="820">
        <f t="shared" ca="1" si="278"/>
        <v>0</v>
      </c>
      <c r="AP174" s="820">
        <f t="shared" ca="1" si="278"/>
        <v>0</v>
      </c>
      <c r="AQ174" s="820">
        <f t="shared" ca="1" si="278"/>
        <v>0</v>
      </c>
      <c r="AR174" s="820">
        <f t="shared" ca="1" si="278"/>
        <v>0</v>
      </c>
      <c r="AS174" s="820">
        <f t="shared" ca="1" si="278"/>
        <v>0</v>
      </c>
      <c r="AT174" s="820">
        <f t="shared" ca="1" si="278"/>
        <v>0</v>
      </c>
      <c r="AU174" s="820">
        <f t="shared" ca="1" si="278"/>
        <v>0</v>
      </c>
      <c r="AV174" s="820">
        <f t="shared" ca="1" si="278"/>
        <v>0</v>
      </c>
      <c r="AW174" s="820">
        <f t="shared" ca="1" si="278"/>
        <v>0</v>
      </c>
      <c r="AX174" s="820">
        <f t="shared" ca="1" si="278"/>
        <v>0</v>
      </c>
      <c r="AY174" s="820">
        <f t="shared" ca="1" si="278"/>
        <v>0</v>
      </c>
      <c r="AZ174" s="820">
        <f t="shared" ca="1" si="278"/>
        <v>0</v>
      </c>
      <c r="BA174" s="820">
        <f t="shared" ca="1" si="278"/>
        <v>0</v>
      </c>
      <c r="BB174" s="820">
        <f t="shared" ca="1" si="278"/>
        <v>0</v>
      </c>
      <c r="BC174" s="820">
        <f t="shared" ca="1" si="278"/>
        <v>0</v>
      </c>
      <c r="BD174" s="820">
        <f t="shared" ca="1" si="278"/>
        <v>0</v>
      </c>
      <c r="BE174" s="820">
        <f t="shared" ca="1" si="278"/>
        <v>0</v>
      </c>
      <c r="BF174" s="820">
        <f t="shared" ca="1" si="278"/>
        <v>0</v>
      </c>
      <c r="BG174" s="820">
        <f t="shared" ca="1" si="278"/>
        <v>0</v>
      </c>
      <c r="BH174" s="820">
        <f t="shared" ca="1" si="278"/>
        <v>0</v>
      </c>
      <c r="BI174" s="820">
        <f t="shared" ca="1" si="278"/>
        <v>0</v>
      </c>
      <c r="BJ174" s="820">
        <f t="shared" ca="1" si="278"/>
        <v>0</v>
      </c>
      <c r="BK174" s="820">
        <f t="shared" ca="1" si="278"/>
        <v>0</v>
      </c>
      <c r="BL174" s="820">
        <f t="shared" ca="1" si="278"/>
        <v>0</v>
      </c>
      <c r="BM174" s="820">
        <f t="shared" ca="1" si="278"/>
        <v>0</v>
      </c>
      <c r="BN174" s="820">
        <f t="shared" ca="1" si="278"/>
        <v>0</v>
      </c>
      <c r="BO174" s="820">
        <f t="shared" ca="1" si="278"/>
        <v>0</v>
      </c>
      <c r="BP174" s="820">
        <f t="shared" ca="1" si="278"/>
        <v>0</v>
      </c>
      <c r="BQ174" s="820">
        <f t="shared" ca="1" si="278"/>
        <v>0</v>
      </c>
      <c r="BR174" s="820">
        <f t="shared" ca="1" si="278"/>
        <v>0</v>
      </c>
      <c r="BS174" s="820">
        <f t="shared" ref="BS174:ED174" ca="1" si="279">-BS169</f>
        <v>0</v>
      </c>
      <c r="BT174" s="820">
        <f t="shared" ca="1" si="279"/>
        <v>0</v>
      </c>
      <c r="BU174" s="820">
        <f t="shared" ca="1" si="279"/>
        <v>0</v>
      </c>
      <c r="BV174" s="820">
        <f t="shared" ca="1" si="279"/>
        <v>0</v>
      </c>
      <c r="BW174" s="820">
        <f t="shared" ca="1" si="279"/>
        <v>0</v>
      </c>
      <c r="BX174" s="820">
        <f t="shared" ca="1" si="279"/>
        <v>0</v>
      </c>
      <c r="BY174" s="820">
        <f t="shared" ca="1" si="279"/>
        <v>0</v>
      </c>
      <c r="BZ174" s="820">
        <f t="shared" ca="1" si="279"/>
        <v>0</v>
      </c>
      <c r="CA174" s="820">
        <f t="shared" ca="1" si="279"/>
        <v>0</v>
      </c>
      <c r="CB174" s="820">
        <f t="shared" ca="1" si="279"/>
        <v>0</v>
      </c>
      <c r="CC174" s="820">
        <f t="shared" ca="1" si="279"/>
        <v>0</v>
      </c>
      <c r="CD174" s="820">
        <f t="shared" ca="1" si="279"/>
        <v>0</v>
      </c>
      <c r="CE174" s="820">
        <f t="shared" ca="1" si="279"/>
        <v>0</v>
      </c>
      <c r="CF174" s="820">
        <f t="shared" ca="1" si="279"/>
        <v>0</v>
      </c>
      <c r="CG174" s="820">
        <f t="shared" ca="1" si="279"/>
        <v>21013771.516231727</v>
      </c>
      <c r="CH174" s="820">
        <f t="shared" si="279"/>
        <v>0</v>
      </c>
      <c r="CI174" s="820">
        <f t="shared" si="279"/>
        <v>0</v>
      </c>
      <c r="CJ174" s="820">
        <f t="shared" si="279"/>
        <v>0</v>
      </c>
      <c r="CK174" s="820">
        <f t="shared" si="279"/>
        <v>0</v>
      </c>
      <c r="CL174" s="820">
        <f t="shared" si="279"/>
        <v>0</v>
      </c>
      <c r="CM174" s="820">
        <f t="shared" si="279"/>
        <v>0</v>
      </c>
      <c r="CN174" s="820">
        <f t="shared" si="279"/>
        <v>0</v>
      </c>
      <c r="CO174" s="820">
        <f t="shared" si="279"/>
        <v>0</v>
      </c>
      <c r="CP174" s="820">
        <f t="shared" si="279"/>
        <v>0</v>
      </c>
      <c r="CQ174" s="820">
        <f t="shared" si="279"/>
        <v>0</v>
      </c>
      <c r="CR174" s="820">
        <f t="shared" si="279"/>
        <v>0</v>
      </c>
      <c r="CS174" s="820">
        <f t="shared" si="279"/>
        <v>0</v>
      </c>
      <c r="CT174" s="820">
        <f t="shared" si="279"/>
        <v>0</v>
      </c>
      <c r="CU174" s="820">
        <f t="shared" si="279"/>
        <v>0</v>
      </c>
      <c r="CV174" s="820">
        <f t="shared" si="279"/>
        <v>0</v>
      </c>
      <c r="CW174" s="820">
        <f t="shared" si="279"/>
        <v>0</v>
      </c>
      <c r="CX174" s="820">
        <f t="shared" si="279"/>
        <v>0</v>
      </c>
      <c r="CY174" s="820">
        <f t="shared" si="279"/>
        <v>0</v>
      </c>
      <c r="CZ174" s="820">
        <f t="shared" si="279"/>
        <v>0</v>
      </c>
      <c r="DA174" s="820">
        <f t="shared" si="279"/>
        <v>0</v>
      </c>
      <c r="DB174" s="820">
        <f t="shared" si="279"/>
        <v>0</v>
      </c>
      <c r="DC174" s="820">
        <f t="shared" si="279"/>
        <v>0</v>
      </c>
      <c r="DD174" s="820">
        <f t="shared" si="279"/>
        <v>0</v>
      </c>
      <c r="DE174" s="820">
        <f t="shared" si="279"/>
        <v>0</v>
      </c>
      <c r="DF174" s="820">
        <f t="shared" si="279"/>
        <v>0</v>
      </c>
      <c r="DG174" s="820">
        <f t="shared" si="279"/>
        <v>0</v>
      </c>
      <c r="DH174" s="820">
        <f t="shared" si="279"/>
        <v>0</v>
      </c>
      <c r="DI174" s="820">
        <f t="shared" si="279"/>
        <v>0</v>
      </c>
      <c r="DJ174" s="820">
        <f t="shared" si="279"/>
        <v>0</v>
      </c>
      <c r="DK174" s="820">
        <f t="shared" si="279"/>
        <v>0</v>
      </c>
      <c r="DL174" s="820">
        <f t="shared" si="279"/>
        <v>0</v>
      </c>
      <c r="DM174" s="820">
        <f t="shared" si="279"/>
        <v>0</v>
      </c>
      <c r="DN174" s="820">
        <f t="shared" si="279"/>
        <v>0</v>
      </c>
      <c r="DO174" s="820">
        <f t="shared" si="279"/>
        <v>0</v>
      </c>
      <c r="DP174" s="820">
        <f t="shared" si="279"/>
        <v>0</v>
      </c>
      <c r="DQ174" s="820">
        <f t="shared" si="279"/>
        <v>0</v>
      </c>
      <c r="DR174" s="820">
        <f t="shared" si="279"/>
        <v>0</v>
      </c>
      <c r="DS174" s="820">
        <f t="shared" si="279"/>
        <v>0</v>
      </c>
      <c r="DT174" s="820">
        <f t="shared" si="279"/>
        <v>0</v>
      </c>
      <c r="DU174" s="820">
        <f t="shared" si="279"/>
        <v>0</v>
      </c>
      <c r="DV174" s="820">
        <f t="shared" si="279"/>
        <v>0</v>
      </c>
      <c r="DW174" s="820">
        <f t="shared" si="279"/>
        <v>0</v>
      </c>
      <c r="DX174" s="820">
        <f t="shared" si="279"/>
        <v>0</v>
      </c>
      <c r="DY174" s="820">
        <f t="shared" si="279"/>
        <v>0</v>
      </c>
      <c r="DZ174" s="820">
        <f t="shared" si="279"/>
        <v>0</v>
      </c>
      <c r="EA174" s="820">
        <f t="shared" si="279"/>
        <v>0</v>
      </c>
      <c r="EB174" s="820">
        <f t="shared" si="279"/>
        <v>0</v>
      </c>
      <c r="EC174" s="820">
        <f t="shared" si="279"/>
        <v>0</v>
      </c>
      <c r="ED174" s="820">
        <f t="shared" si="279"/>
        <v>0</v>
      </c>
      <c r="EE174" s="820">
        <f t="shared" ref="EE174:GP174" si="280">-EE169</f>
        <v>0</v>
      </c>
      <c r="EF174" s="820">
        <f t="shared" si="280"/>
        <v>0</v>
      </c>
      <c r="EG174" s="820">
        <f t="shared" si="280"/>
        <v>0</v>
      </c>
      <c r="EH174" s="820">
        <f t="shared" si="280"/>
        <v>0</v>
      </c>
      <c r="EI174" s="820">
        <f t="shared" si="280"/>
        <v>0</v>
      </c>
      <c r="EJ174" s="820">
        <f t="shared" si="280"/>
        <v>0</v>
      </c>
      <c r="EK174" s="820">
        <f t="shared" si="280"/>
        <v>0</v>
      </c>
      <c r="EL174" s="820">
        <f t="shared" si="280"/>
        <v>0</v>
      </c>
      <c r="EM174" s="820">
        <f t="shared" si="280"/>
        <v>0</v>
      </c>
      <c r="EN174" s="820">
        <f t="shared" si="280"/>
        <v>0</v>
      </c>
      <c r="EO174" s="820">
        <f t="shared" si="280"/>
        <v>0</v>
      </c>
      <c r="EP174" s="820">
        <f t="shared" si="280"/>
        <v>0</v>
      </c>
      <c r="EQ174" s="820">
        <f t="shared" si="280"/>
        <v>0</v>
      </c>
      <c r="ER174" s="820">
        <f t="shared" si="280"/>
        <v>0</v>
      </c>
      <c r="ES174" s="820">
        <f t="shared" si="280"/>
        <v>0</v>
      </c>
      <c r="ET174" s="820">
        <f t="shared" si="280"/>
        <v>0</v>
      </c>
      <c r="EU174" s="820">
        <f t="shared" si="280"/>
        <v>0</v>
      </c>
      <c r="EV174" s="820">
        <f t="shared" si="280"/>
        <v>0</v>
      </c>
      <c r="EW174" s="820">
        <f t="shared" si="280"/>
        <v>0</v>
      </c>
      <c r="EX174" s="820">
        <f t="shared" si="280"/>
        <v>0</v>
      </c>
      <c r="EY174" s="820">
        <f t="shared" si="280"/>
        <v>0</v>
      </c>
      <c r="EZ174" s="820">
        <f t="shared" si="280"/>
        <v>0</v>
      </c>
      <c r="FA174" s="820">
        <f t="shared" si="280"/>
        <v>0</v>
      </c>
      <c r="FB174" s="820">
        <f t="shared" si="280"/>
        <v>0</v>
      </c>
      <c r="FC174" s="820">
        <f t="shared" si="280"/>
        <v>0</v>
      </c>
      <c r="FD174" s="820">
        <f t="shared" si="280"/>
        <v>0</v>
      </c>
      <c r="FE174" s="820">
        <f t="shared" si="280"/>
        <v>0</v>
      </c>
      <c r="FF174" s="820">
        <f t="shared" si="280"/>
        <v>0</v>
      </c>
      <c r="FG174" s="820">
        <f t="shared" si="280"/>
        <v>0</v>
      </c>
      <c r="FH174" s="820">
        <f t="shared" si="280"/>
        <v>0</v>
      </c>
      <c r="FI174" s="820">
        <f t="shared" si="280"/>
        <v>0</v>
      </c>
      <c r="FJ174" s="820">
        <f t="shared" si="280"/>
        <v>0</v>
      </c>
      <c r="FK174" s="820">
        <f t="shared" si="280"/>
        <v>0</v>
      </c>
      <c r="FL174" s="820">
        <f t="shared" si="280"/>
        <v>0</v>
      </c>
      <c r="FM174" s="820">
        <f t="shared" si="280"/>
        <v>0</v>
      </c>
      <c r="FN174" s="820">
        <f t="shared" si="280"/>
        <v>0</v>
      </c>
      <c r="FO174" s="820">
        <f t="shared" si="280"/>
        <v>0</v>
      </c>
      <c r="FP174" s="820">
        <f t="shared" si="280"/>
        <v>0</v>
      </c>
      <c r="FQ174" s="820">
        <f t="shared" si="280"/>
        <v>0</v>
      </c>
      <c r="FR174" s="820">
        <f t="shared" si="280"/>
        <v>0</v>
      </c>
      <c r="FS174" s="820">
        <f t="shared" si="280"/>
        <v>0</v>
      </c>
      <c r="FT174" s="820">
        <f t="shared" si="280"/>
        <v>0</v>
      </c>
      <c r="FU174" s="820">
        <f t="shared" si="280"/>
        <v>0</v>
      </c>
      <c r="FV174" s="820">
        <f t="shared" si="280"/>
        <v>0</v>
      </c>
      <c r="FW174" s="820">
        <f t="shared" si="280"/>
        <v>0</v>
      </c>
      <c r="FX174" s="820">
        <f t="shared" si="280"/>
        <v>0</v>
      </c>
      <c r="FY174" s="820">
        <f t="shared" si="280"/>
        <v>0</v>
      </c>
      <c r="FZ174" s="820">
        <f t="shared" si="280"/>
        <v>0</v>
      </c>
      <c r="GA174" s="820">
        <f t="shared" si="280"/>
        <v>0</v>
      </c>
      <c r="GB174" s="820">
        <f t="shared" si="280"/>
        <v>0</v>
      </c>
      <c r="GC174" s="820">
        <f t="shared" si="280"/>
        <v>0</v>
      </c>
      <c r="GD174" s="820">
        <f t="shared" si="280"/>
        <v>0</v>
      </c>
      <c r="GE174" s="820">
        <f t="shared" si="280"/>
        <v>0</v>
      </c>
      <c r="GF174" s="820">
        <f t="shared" si="280"/>
        <v>0</v>
      </c>
      <c r="GG174" s="820">
        <f t="shared" si="280"/>
        <v>0</v>
      </c>
      <c r="GH174" s="820">
        <f t="shared" si="280"/>
        <v>0</v>
      </c>
      <c r="GI174" s="820">
        <f t="shared" si="280"/>
        <v>0</v>
      </c>
      <c r="GJ174" s="820">
        <f t="shared" si="280"/>
        <v>0</v>
      </c>
      <c r="GK174" s="820">
        <f t="shared" si="280"/>
        <v>0</v>
      </c>
      <c r="GL174" s="820">
        <f t="shared" si="280"/>
        <v>0</v>
      </c>
      <c r="GM174" s="820">
        <f t="shared" si="280"/>
        <v>0</v>
      </c>
      <c r="GN174" s="820">
        <f t="shared" si="280"/>
        <v>0</v>
      </c>
      <c r="GO174" s="820">
        <f t="shared" si="280"/>
        <v>0</v>
      </c>
      <c r="GP174" s="820">
        <f t="shared" si="280"/>
        <v>0</v>
      </c>
      <c r="GQ174" s="820">
        <f t="shared" ref="GQ174:IL174" si="281">-GQ169</f>
        <v>0</v>
      </c>
      <c r="GR174" s="820">
        <f t="shared" si="281"/>
        <v>0</v>
      </c>
      <c r="GS174" s="820">
        <f t="shared" si="281"/>
        <v>0</v>
      </c>
      <c r="GT174" s="820">
        <f t="shared" si="281"/>
        <v>0</v>
      </c>
      <c r="GU174" s="820">
        <f t="shared" si="281"/>
        <v>0</v>
      </c>
      <c r="GV174" s="820">
        <f t="shared" si="281"/>
        <v>0</v>
      </c>
      <c r="GW174" s="820">
        <f t="shared" si="281"/>
        <v>0</v>
      </c>
      <c r="GX174" s="820">
        <f t="shared" si="281"/>
        <v>0</v>
      </c>
      <c r="GY174" s="820">
        <f t="shared" si="281"/>
        <v>0</v>
      </c>
      <c r="GZ174" s="820">
        <f t="shared" si="281"/>
        <v>0</v>
      </c>
      <c r="HA174" s="820">
        <f t="shared" si="281"/>
        <v>0</v>
      </c>
      <c r="HB174" s="820">
        <f t="shared" si="281"/>
        <v>0</v>
      </c>
      <c r="HC174" s="820">
        <f t="shared" si="281"/>
        <v>0</v>
      </c>
      <c r="HD174" s="820">
        <f t="shared" si="281"/>
        <v>0</v>
      </c>
      <c r="HE174" s="820">
        <f t="shared" si="281"/>
        <v>0</v>
      </c>
      <c r="HF174" s="820">
        <f t="shared" si="281"/>
        <v>0</v>
      </c>
      <c r="HG174" s="820">
        <f t="shared" si="281"/>
        <v>0</v>
      </c>
      <c r="HH174" s="820">
        <f t="shared" si="281"/>
        <v>0</v>
      </c>
      <c r="HI174" s="820">
        <f t="shared" si="281"/>
        <v>0</v>
      </c>
      <c r="HJ174" s="820">
        <f t="shared" si="281"/>
        <v>0</v>
      </c>
      <c r="HK174" s="820">
        <f t="shared" si="281"/>
        <v>0</v>
      </c>
      <c r="HL174" s="820">
        <f t="shared" si="281"/>
        <v>0</v>
      </c>
      <c r="HM174" s="820">
        <f t="shared" si="281"/>
        <v>0</v>
      </c>
      <c r="HN174" s="820">
        <f t="shared" si="281"/>
        <v>0</v>
      </c>
      <c r="HO174" s="820">
        <f t="shared" si="281"/>
        <v>0</v>
      </c>
      <c r="HP174" s="820">
        <f t="shared" si="281"/>
        <v>0</v>
      </c>
      <c r="HQ174" s="820">
        <f t="shared" si="281"/>
        <v>0</v>
      </c>
      <c r="HR174" s="820">
        <f t="shared" si="281"/>
        <v>0</v>
      </c>
      <c r="HS174" s="820">
        <f t="shared" si="281"/>
        <v>0</v>
      </c>
      <c r="HT174" s="820">
        <f t="shared" si="281"/>
        <v>0</v>
      </c>
      <c r="HU174" s="820">
        <f t="shared" si="281"/>
        <v>0</v>
      </c>
      <c r="HV174" s="820">
        <f t="shared" si="281"/>
        <v>0</v>
      </c>
      <c r="HW174" s="820">
        <f t="shared" si="281"/>
        <v>0</v>
      </c>
      <c r="HX174" s="820">
        <f t="shared" si="281"/>
        <v>0</v>
      </c>
      <c r="HY174" s="820">
        <f t="shared" si="281"/>
        <v>0</v>
      </c>
      <c r="HZ174" s="820">
        <f t="shared" si="281"/>
        <v>0</v>
      </c>
      <c r="IA174" s="820">
        <f t="shared" si="281"/>
        <v>0</v>
      </c>
      <c r="IB174" s="820">
        <f t="shared" si="281"/>
        <v>0</v>
      </c>
      <c r="IC174" s="820">
        <f t="shared" si="281"/>
        <v>0</v>
      </c>
      <c r="ID174" s="820">
        <f t="shared" si="281"/>
        <v>0</v>
      </c>
      <c r="IE174" s="820">
        <f t="shared" si="281"/>
        <v>0</v>
      </c>
      <c r="IF174" s="820">
        <f t="shared" si="281"/>
        <v>0</v>
      </c>
      <c r="IG174" s="820">
        <f t="shared" si="281"/>
        <v>0</v>
      </c>
      <c r="IH174" s="820">
        <f t="shared" si="281"/>
        <v>0</v>
      </c>
      <c r="II174" s="820">
        <f t="shared" si="281"/>
        <v>0</v>
      </c>
      <c r="IJ174" s="820">
        <f t="shared" si="281"/>
        <v>0</v>
      </c>
      <c r="IK174" s="820">
        <f t="shared" si="281"/>
        <v>0</v>
      </c>
      <c r="IL174" s="820">
        <f t="shared" si="281"/>
        <v>0</v>
      </c>
    </row>
    <row r="175" spans="1:247" s="817" customFormat="1">
      <c r="B175" s="817" t="s">
        <v>736</v>
      </c>
      <c r="D175" s="818">
        <f ca="1">IFERROR(E175/SUM($E$174:$E$175),"")</f>
        <v>0.375</v>
      </c>
      <c r="E175" s="817">
        <f ca="1">SUM(G175:IL175)</f>
        <v>12608262.909739036</v>
      </c>
      <c r="F175" s="820">
        <f>F174/_WF_Tier3_LP*_WF_Tier3_GP</f>
        <v>0</v>
      </c>
      <c r="G175" s="820">
        <f t="shared" ref="G175:BR175" ca="1" si="282">G174/_WF_Tier3_LP*_WF_Tier3_GP</f>
        <v>0</v>
      </c>
      <c r="H175" s="820">
        <f t="shared" ca="1" si="282"/>
        <v>0</v>
      </c>
      <c r="I175" s="820">
        <f t="shared" ca="1" si="282"/>
        <v>0</v>
      </c>
      <c r="J175" s="820">
        <f t="shared" ca="1" si="282"/>
        <v>0</v>
      </c>
      <c r="K175" s="820">
        <f t="shared" ca="1" si="282"/>
        <v>0</v>
      </c>
      <c r="L175" s="820">
        <f t="shared" ca="1" si="282"/>
        <v>0</v>
      </c>
      <c r="M175" s="820">
        <f t="shared" ca="1" si="282"/>
        <v>0</v>
      </c>
      <c r="N175" s="820">
        <f t="shared" ca="1" si="282"/>
        <v>0</v>
      </c>
      <c r="O175" s="820">
        <f t="shared" ca="1" si="282"/>
        <v>0</v>
      </c>
      <c r="P175" s="820">
        <f t="shared" ca="1" si="282"/>
        <v>0</v>
      </c>
      <c r="Q175" s="820">
        <f t="shared" ca="1" si="282"/>
        <v>0</v>
      </c>
      <c r="R175" s="820">
        <f t="shared" ca="1" si="282"/>
        <v>0</v>
      </c>
      <c r="S175" s="820">
        <f t="shared" ca="1" si="282"/>
        <v>0</v>
      </c>
      <c r="T175" s="820">
        <f t="shared" ca="1" si="282"/>
        <v>0</v>
      </c>
      <c r="U175" s="820">
        <f t="shared" ca="1" si="282"/>
        <v>0</v>
      </c>
      <c r="V175" s="820">
        <f t="shared" ca="1" si="282"/>
        <v>0</v>
      </c>
      <c r="W175" s="820">
        <f t="shared" ca="1" si="282"/>
        <v>0</v>
      </c>
      <c r="X175" s="820">
        <f t="shared" ca="1" si="282"/>
        <v>0</v>
      </c>
      <c r="Y175" s="820">
        <f t="shared" ca="1" si="282"/>
        <v>0</v>
      </c>
      <c r="Z175" s="820">
        <f t="shared" ca="1" si="282"/>
        <v>0</v>
      </c>
      <c r="AA175" s="820">
        <f t="shared" ca="1" si="282"/>
        <v>0</v>
      </c>
      <c r="AB175" s="820">
        <f t="shared" ca="1" si="282"/>
        <v>0</v>
      </c>
      <c r="AC175" s="820">
        <f t="shared" ca="1" si="282"/>
        <v>0</v>
      </c>
      <c r="AD175" s="820">
        <f t="shared" ca="1" si="282"/>
        <v>0</v>
      </c>
      <c r="AE175" s="820">
        <f t="shared" ca="1" si="282"/>
        <v>0</v>
      </c>
      <c r="AF175" s="820">
        <f t="shared" ca="1" si="282"/>
        <v>0</v>
      </c>
      <c r="AG175" s="820">
        <f t="shared" ca="1" si="282"/>
        <v>0</v>
      </c>
      <c r="AH175" s="820">
        <f t="shared" ca="1" si="282"/>
        <v>0</v>
      </c>
      <c r="AI175" s="820">
        <f t="shared" ca="1" si="282"/>
        <v>0</v>
      </c>
      <c r="AJ175" s="820">
        <f t="shared" ca="1" si="282"/>
        <v>0</v>
      </c>
      <c r="AK175" s="820">
        <f t="shared" ca="1" si="282"/>
        <v>0</v>
      </c>
      <c r="AL175" s="820">
        <f t="shared" ca="1" si="282"/>
        <v>0</v>
      </c>
      <c r="AM175" s="820">
        <f t="shared" ca="1" si="282"/>
        <v>0</v>
      </c>
      <c r="AN175" s="820">
        <f t="shared" ca="1" si="282"/>
        <v>0</v>
      </c>
      <c r="AO175" s="820">
        <f t="shared" ca="1" si="282"/>
        <v>0</v>
      </c>
      <c r="AP175" s="820">
        <f t="shared" ca="1" si="282"/>
        <v>0</v>
      </c>
      <c r="AQ175" s="820">
        <f t="shared" ca="1" si="282"/>
        <v>0</v>
      </c>
      <c r="AR175" s="820">
        <f t="shared" ca="1" si="282"/>
        <v>0</v>
      </c>
      <c r="AS175" s="820">
        <f t="shared" ca="1" si="282"/>
        <v>0</v>
      </c>
      <c r="AT175" s="820">
        <f t="shared" ca="1" si="282"/>
        <v>0</v>
      </c>
      <c r="AU175" s="820">
        <f t="shared" ca="1" si="282"/>
        <v>0</v>
      </c>
      <c r="AV175" s="820">
        <f t="shared" ca="1" si="282"/>
        <v>0</v>
      </c>
      <c r="AW175" s="820">
        <f t="shared" ca="1" si="282"/>
        <v>0</v>
      </c>
      <c r="AX175" s="820">
        <f t="shared" ca="1" si="282"/>
        <v>0</v>
      </c>
      <c r="AY175" s="820">
        <f t="shared" ca="1" si="282"/>
        <v>0</v>
      </c>
      <c r="AZ175" s="820">
        <f t="shared" ca="1" si="282"/>
        <v>0</v>
      </c>
      <c r="BA175" s="820">
        <f t="shared" ca="1" si="282"/>
        <v>0</v>
      </c>
      <c r="BB175" s="820">
        <f t="shared" ca="1" si="282"/>
        <v>0</v>
      </c>
      <c r="BC175" s="820">
        <f t="shared" ca="1" si="282"/>
        <v>0</v>
      </c>
      <c r="BD175" s="820">
        <f t="shared" ca="1" si="282"/>
        <v>0</v>
      </c>
      <c r="BE175" s="820">
        <f t="shared" ca="1" si="282"/>
        <v>0</v>
      </c>
      <c r="BF175" s="820">
        <f t="shared" ca="1" si="282"/>
        <v>0</v>
      </c>
      <c r="BG175" s="820">
        <f t="shared" ca="1" si="282"/>
        <v>0</v>
      </c>
      <c r="BH175" s="820">
        <f t="shared" ca="1" si="282"/>
        <v>0</v>
      </c>
      <c r="BI175" s="820">
        <f t="shared" ca="1" si="282"/>
        <v>0</v>
      </c>
      <c r="BJ175" s="820">
        <f t="shared" ca="1" si="282"/>
        <v>0</v>
      </c>
      <c r="BK175" s="820">
        <f t="shared" ca="1" si="282"/>
        <v>0</v>
      </c>
      <c r="BL175" s="820">
        <f t="shared" ca="1" si="282"/>
        <v>0</v>
      </c>
      <c r="BM175" s="820">
        <f t="shared" ca="1" si="282"/>
        <v>0</v>
      </c>
      <c r="BN175" s="820">
        <f t="shared" ca="1" si="282"/>
        <v>0</v>
      </c>
      <c r="BO175" s="820">
        <f t="shared" ca="1" si="282"/>
        <v>0</v>
      </c>
      <c r="BP175" s="820">
        <f t="shared" ca="1" si="282"/>
        <v>0</v>
      </c>
      <c r="BQ175" s="820">
        <f t="shared" ca="1" si="282"/>
        <v>0</v>
      </c>
      <c r="BR175" s="820">
        <f t="shared" ca="1" si="282"/>
        <v>0</v>
      </c>
      <c r="BS175" s="820">
        <f t="shared" ref="BS175:ED175" ca="1" si="283">BS174/_WF_Tier3_LP*_WF_Tier3_GP</f>
        <v>0</v>
      </c>
      <c r="BT175" s="820">
        <f t="shared" ca="1" si="283"/>
        <v>0</v>
      </c>
      <c r="BU175" s="820">
        <f t="shared" ca="1" si="283"/>
        <v>0</v>
      </c>
      <c r="BV175" s="820">
        <f t="shared" ca="1" si="283"/>
        <v>0</v>
      </c>
      <c r="BW175" s="820">
        <f t="shared" ca="1" si="283"/>
        <v>0</v>
      </c>
      <c r="BX175" s="820">
        <f t="shared" ca="1" si="283"/>
        <v>0</v>
      </c>
      <c r="BY175" s="820">
        <f t="shared" ca="1" si="283"/>
        <v>0</v>
      </c>
      <c r="BZ175" s="820">
        <f t="shared" ca="1" si="283"/>
        <v>0</v>
      </c>
      <c r="CA175" s="820">
        <f t="shared" ca="1" si="283"/>
        <v>0</v>
      </c>
      <c r="CB175" s="820">
        <f t="shared" ca="1" si="283"/>
        <v>0</v>
      </c>
      <c r="CC175" s="820">
        <f t="shared" ca="1" si="283"/>
        <v>0</v>
      </c>
      <c r="CD175" s="820">
        <f t="shared" ca="1" si="283"/>
        <v>0</v>
      </c>
      <c r="CE175" s="820">
        <f t="shared" ca="1" si="283"/>
        <v>0</v>
      </c>
      <c r="CF175" s="820">
        <f t="shared" ca="1" si="283"/>
        <v>0</v>
      </c>
      <c r="CG175" s="820">
        <f t="shared" ca="1" si="283"/>
        <v>12608262.909739036</v>
      </c>
      <c r="CH175" s="820">
        <f t="shared" si="283"/>
        <v>0</v>
      </c>
      <c r="CI175" s="820">
        <f t="shared" si="283"/>
        <v>0</v>
      </c>
      <c r="CJ175" s="820">
        <f t="shared" si="283"/>
        <v>0</v>
      </c>
      <c r="CK175" s="820">
        <f t="shared" si="283"/>
        <v>0</v>
      </c>
      <c r="CL175" s="820">
        <f t="shared" si="283"/>
        <v>0</v>
      </c>
      <c r="CM175" s="820">
        <f t="shared" si="283"/>
        <v>0</v>
      </c>
      <c r="CN175" s="820">
        <f t="shared" si="283"/>
        <v>0</v>
      </c>
      <c r="CO175" s="820">
        <f t="shared" si="283"/>
        <v>0</v>
      </c>
      <c r="CP175" s="820">
        <f t="shared" si="283"/>
        <v>0</v>
      </c>
      <c r="CQ175" s="820">
        <f t="shared" si="283"/>
        <v>0</v>
      </c>
      <c r="CR175" s="820">
        <f t="shared" si="283"/>
        <v>0</v>
      </c>
      <c r="CS175" s="820">
        <f t="shared" si="283"/>
        <v>0</v>
      </c>
      <c r="CT175" s="820">
        <f t="shared" si="283"/>
        <v>0</v>
      </c>
      <c r="CU175" s="820">
        <f t="shared" si="283"/>
        <v>0</v>
      </c>
      <c r="CV175" s="820">
        <f t="shared" si="283"/>
        <v>0</v>
      </c>
      <c r="CW175" s="820">
        <f t="shared" si="283"/>
        <v>0</v>
      </c>
      <c r="CX175" s="820">
        <f t="shared" si="283"/>
        <v>0</v>
      </c>
      <c r="CY175" s="820">
        <f t="shared" si="283"/>
        <v>0</v>
      </c>
      <c r="CZ175" s="820">
        <f t="shared" si="283"/>
        <v>0</v>
      </c>
      <c r="DA175" s="820">
        <f t="shared" si="283"/>
        <v>0</v>
      </c>
      <c r="DB175" s="820">
        <f t="shared" si="283"/>
        <v>0</v>
      </c>
      <c r="DC175" s="820">
        <f t="shared" si="283"/>
        <v>0</v>
      </c>
      <c r="DD175" s="820">
        <f t="shared" si="283"/>
        <v>0</v>
      </c>
      <c r="DE175" s="820">
        <f t="shared" si="283"/>
        <v>0</v>
      </c>
      <c r="DF175" s="820">
        <f t="shared" si="283"/>
        <v>0</v>
      </c>
      <c r="DG175" s="820">
        <f t="shared" si="283"/>
        <v>0</v>
      </c>
      <c r="DH175" s="820">
        <f t="shared" si="283"/>
        <v>0</v>
      </c>
      <c r="DI175" s="820">
        <f t="shared" si="283"/>
        <v>0</v>
      </c>
      <c r="DJ175" s="820">
        <f t="shared" si="283"/>
        <v>0</v>
      </c>
      <c r="DK175" s="820">
        <f t="shared" si="283"/>
        <v>0</v>
      </c>
      <c r="DL175" s="820">
        <f t="shared" si="283"/>
        <v>0</v>
      </c>
      <c r="DM175" s="820">
        <f t="shared" si="283"/>
        <v>0</v>
      </c>
      <c r="DN175" s="820">
        <f t="shared" si="283"/>
        <v>0</v>
      </c>
      <c r="DO175" s="820">
        <f t="shared" si="283"/>
        <v>0</v>
      </c>
      <c r="DP175" s="820">
        <f t="shared" si="283"/>
        <v>0</v>
      </c>
      <c r="DQ175" s="820">
        <f t="shared" si="283"/>
        <v>0</v>
      </c>
      <c r="DR175" s="820">
        <f t="shared" si="283"/>
        <v>0</v>
      </c>
      <c r="DS175" s="820">
        <f t="shared" si="283"/>
        <v>0</v>
      </c>
      <c r="DT175" s="820">
        <f t="shared" si="283"/>
        <v>0</v>
      </c>
      <c r="DU175" s="820">
        <f t="shared" si="283"/>
        <v>0</v>
      </c>
      <c r="DV175" s="820">
        <f t="shared" si="283"/>
        <v>0</v>
      </c>
      <c r="DW175" s="820">
        <f t="shared" si="283"/>
        <v>0</v>
      </c>
      <c r="DX175" s="820">
        <f t="shared" si="283"/>
        <v>0</v>
      </c>
      <c r="DY175" s="820">
        <f t="shared" si="283"/>
        <v>0</v>
      </c>
      <c r="DZ175" s="820">
        <f t="shared" si="283"/>
        <v>0</v>
      </c>
      <c r="EA175" s="820">
        <f t="shared" si="283"/>
        <v>0</v>
      </c>
      <c r="EB175" s="820">
        <f t="shared" si="283"/>
        <v>0</v>
      </c>
      <c r="EC175" s="820">
        <f t="shared" si="283"/>
        <v>0</v>
      </c>
      <c r="ED175" s="820">
        <f t="shared" si="283"/>
        <v>0</v>
      </c>
      <c r="EE175" s="820">
        <f t="shared" ref="EE175:GP175" si="284">EE174/_WF_Tier3_LP*_WF_Tier3_GP</f>
        <v>0</v>
      </c>
      <c r="EF175" s="820">
        <f t="shared" si="284"/>
        <v>0</v>
      </c>
      <c r="EG175" s="820">
        <f t="shared" si="284"/>
        <v>0</v>
      </c>
      <c r="EH175" s="820">
        <f t="shared" si="284"/>
        <v>0</v>
      </c>
      <c r="EI175" s="820">
        <f t="shared" si="284"/>
        <v>0</v>
      </c>
      <c r="EJ175" s="820">
        <f t="shared" si="284"/>
        <v>0</v>
      </c>
      <c r="EK175" s="820">
        <f t="shared" si="284"/>
        <v>0</v>
      </c>
      <c r="EL175" s="820">
        <f t="shared" si="284"/>
        <v>0</v>
      </c>
      <c r="EM175" s="820">
        <f t="shared" si="284"/>
        <v>0</v>
      </c>
      <c r="EN175" s="820">
        <f t="shared" si="284"/>
        <v>0</v>
      </c>
      <c r="EO175" s="820">
        <f t="shared" si="284"/>
        <v>0</v>
      </c>
      <c r="EP175" s="820">
        <f t="shared" si="284"/>
        <v>0</v>
      </c>
      <c r="EQ175" s="820">
        <f t="shared" si="284"/>
        <v>0</v>
      </c>
      <c r="ER175" s="820">
        <f t="shared" si="284"/>
        <v>0</v>
      </c>
      <c r="ES175" s="820">
        <f t="shared" si="284"/>
        <v>0</v>
      </c>
      <c r="ET175" s="820">
        <f t="shared" si="284"/>
        <v>0</v>
      </c>
      <c r="EU175" s="820">
        <f t="shared" si="284"/>
        <v>0</v>
      </c>
      <c r="EV175" s="820">
        <f t="shared" si="284"/>
        <v>0</v>
      </c>
      <c r="EW175" s="820">
        <f t="shared" si="284"/>
        <v>0</v>
      </c>
      <c r="EX175" s="820">
        <f t="shared" si="284"/>
        <v>0</v>
      </c>
      <c r="EY175" s="820">
        <f t="shared" si="284"/>
        <v>0</v>
      </c>
      <c r="EZ175" s="820">
        <f t="shared" si="284"/>
        <v>0</v>
      </c>
      <c r="FA175" s="820">
        <f t="shared" si="284"/>
        <v>0</v>
      </c>
      <c r="FB175" s="820">
        <f t="shared" si="284"/>
        <v>0</v>
      </c>
      <c r="FC175" s="820">
        <f t="shared" si="284"/>
        <v>0</v>
      </c>
      <c r="FD175" s="820">
        <f t="shared" si="284"/>
        <v>0</v>
      </c>
      <c r="FE175" s="820">
        <f t="shared" si="284"/>
        <v>0</v>
      </c>
      <c r="FF175" s="820">
        <f t="shared" si="284"/>
        <v>0</v>
      </c>
      <c r="FG175" s="820">
        <f t="shared" si="284"/>
        <v>0</v>
      </c>
      <c r="FH175" s="820">
        <f t="shared" si="284"/>
        <v>0</v>
      </c>
      <c r="FI175" s="820">
        <f t="shared" si="284"/>
        <v>0</v>
      </c>
      <c r="FJ175" s="820">
        <f t="shared" si="284"/>
        <v>0</v>
      </c>
      <c r="FK175" s="820">
        <f t="shared" si="284"/>
        <v>0</v>
      </c>
      <c r="FL175" s="820">
        <f t="shared" si="284"/>
        <v>0</v>
      </c>
      <c r="FM175" s="820">
        <f t="shared" si="284"/>
        <v>0</v>
      </c>
      <c r="FN175" s="820">
        <f t="shared" si="284"/>
        <v>0</v>
      </c>
      <c r="FO175" s="820">
        <f t="shared" si="284"/>
        <v>0</v>
      </c>
      <c r="FP175" s="820">
        <f t="shared" si="284"/>
        <v>0</v>
      </c>
      <c r="FQ175" s="820">
        <f t="shared" si="284"/>
        <v>0</v>
      </c>
      <c r="FR175" s="820">
        <f t="shared" si="284"/>
        <v>0</v>
      </c>
      <c r="FS175" s="820">
        <f t="shared" si="284"/>
        <v>0</v>
      </c>
      <c r="FT175" s="820">
        <f t="shared" si="284"/>
        <v>0</v>
      </c>
      <c r="FU175" s="820">
        <f t="shared" si="284"/>
        <v>0</v>
      </c>
      <c r="FV175" s="820">
        <f t="shared" si="284"/>
        <v>0</v>
      </c>
      <c r="FW175" s="820">
        <f t="shared" si="284"/>
        <v>0</v>
      </c>
      <c r="FX175" s="820">
        <f t="shared" si="284"/>
        <v>0</v>
      </c>
      <c r="FY175" s="820">
        <f t="shared" si="284"/>
        <v>0</v>
      </c>
      <c r="FZ175" s="820">
        <f t="shared" si="284"/>
        <v>0</v>
      </c>
      <c r="GA175" s="820">
        <f t="shared" si="284"/>
        <v>0</v>
      </c>
      <c r="GB175" s="820">
        <f t="shared" si="284"/>
        <v>0</v>
      </c>
      <c r="GC175" s="820">
        <f t="shared" si="284"/>
        <v>0</v>
      </c>
      <c r="GD175" s="820">
        <f t="shared" si="284"/>
        <v>0</v>
      </c>
      <c r="GE175" s="820">
        <f t="shared" si="284"/>
        <v>0</v>
      </c>
      <c r="GF175" s="820">
        <f t="shared" si="284"/>
        <v>0</v>
      </c>
      <c r="GG175" s="820">
        <f t="shared" si="284"/>
        <v>0</v>
      </c>
      <c r="GH175" s="820">
        <f t="shared" si="284"/>
        <v>0</v>
      </c>
      <c r="GI175" s="820">
        <f t="shared" si="284"/>
        <v>0</v>
      </c>
      <c r="GJ175" s="820">
        <f t="shared" si="284"/>
        <v>0</v>
      </c>
      <c r="GK175" s="820">
        <f t="shared" si="284"/>
        <v>0</v>
      </c>
      <c r="GL175" s="820">
        <f t="shared" si="284"/>
        <v>0</v>
      </c>
      <c r="GM175" s="820">
        <f t="shared" si="284"/>
        <v>0</v>
      </c>
      <c r="GN175" s="820">
        <f t="shared" si="284"/>
        <v>0</v>
      </c>
      <c r="GO175" s="820">
        <f t="shared" si="284"/>
        <v>0</v>
      </c>
      <c r="GP175" s="820">
        <f t="shared" si="284"/>
        <v>0</v>
      </c>
      <c r="GQ175" s="820">
        <f t="shared" ref="GQ175:IL175" si="285">GQ174/_WF_Tier3_LP*_WF_Tier3_GP</f>
        <v>0</v>
      </c>
      <c r="GR175" s="820">
        <f t="shared" si="285"/>
        <v>0</v>
      </c>
      <c r="GS175" s="820">
        <f t="shared" si="285"/>
        <v>0</v>
      </c>
      <c r="GT175" s="820">
        <f t="shared" si="285"/>
        <v>0</v>
      </c>
      <c r="GU175" s="820">
        <f t="shared" si="285"/>
        <v>0</v>
      </c>
      <c r="GV175" s="820">
        <f t="shared" si="285"/>
        <v>0</v>
      </c>
      <c r="GW175" s="820">
        <f t="shared" si="285"/>
        <v>0</v>
      </c>
      <c r="GX175" s="820">
        <f t="shared" si="285"/>
        <v>0</v>
      </c>
      <c r="GY175" s="820">
        <f t="shared" si="285"/>
        <v>0</v>
      </c>
      <c r="GZ175" s="820">
        <f t="shared" si="285"/>
        <v>0</v>
      </c>
      <c r="HA175" s="820">
        <f t="shared" si="285"/>
        <v>0</v>
      </c>
      <c r="HB175" s="820">
        <f t="shared" si="285"/>
        <v>0</v>
      </c>
      <c r="HC175" s="820">
        <f t="shared" si="285"/>
        <v>0</v>
      </c>
      <c r="HD175" s="820">
        <f t="shared" si="285"/>
        <v>0</v>
      </c>
      <c r="HE175" s="820">
        <f t="shared" si="285"/>
        <v>0</v>
      </c>
      <c r="HF175" s="820">
        <f t="shared" si="285"/>
        <v>0</v>
      </c>
      <c r="HG175" s="820">
        <f t="shared" si="285"/>
        <v>0</v>
      </c>
      <c r="HH175" s="820">
        <f t="shared" si="285"/>
        <v>0</v>
      </c>
      <c r="HI175" s="820">
        <f t="shared" si="285"/>
        <v>0</v>
      </c>
      <c r="HJ175" s="820">
        <f t="shared" si="285"/>
        <v>0</v>
      </c>
      <c r="HK175" s="820">
        <f t="shared" si="285"/>
        <v>0</v>
      </c>
      <c r="HL175" s="820">
        <f t="shared" si="285"/>
        <v>0</v>
      </c>
      <c r="HM175" s="820">
        <f t="shared" si="285"/>
        <v>0</v>
      </c>
      <c r="HN175" s="820">
        <f t="shared" si="285"/>
        <v>0</v>
      </c>
      <c r="HO175" s="820">
        <f t="shared" si="285"/>
        <v>0</v>
      </c>
      <c r="HP175" s="820">
        <f t="shared" si="285"/>
        <v>0</v>
      </c>
      <c r="HQ175" s="820">
        <f t="shared" si="285"/>
        <v>0</v>
      </c>
      <c r="HR175" s="820">
        <f t="shared" si="285"/>
        <v>0</v>
      </c>
      <c r="HS175" s="820">
        <f t="shared" si="285"/>
        <v>0</v>
      </c>
      <c r="HT175" s="820">
        <f t="shared" si="285"/>
        <v>0</v>
      </c>
      <c r="HU175" s="820">
        <f t="shared" si="285"/>
        <v>0</v>
      </c>
      <c r="HV175" s="820">
        <f t="shared" si="285"/>
        <v>0</v>
      </c>
      <c r="HW175" s="820">
        <f t="shared" si="285"/>
        <v>0</v>
      </c>
      <c r="HX175" s="820">
        <f t="shared" si="285"/>
        <v>0</v>
      </c>
      <c r="HY175" s="820">
        <f t="shared" si="285"/>
        <v>0</v>
      </c>
      <c r="HZ175" s="820">
        <f t="shared" si="285"/>
        <v>0</v>
      </c>
      <c r="IA175" s="820">
        <f t="shared" si="285"/>
        <v>0</v>
      </c>
      <c r="IB175" s="820">
        <f t="shared" si="285"/>
        <v>0</v>
      </c>
      <c r="IC175" s="820">
        <f t="shared" si="285"/>
        <v>0</v>
      </c>
      <c r="ID175" s="820">
        <f t="shared" si="285"/>
        <v>0</v>
      </c>
      <c r="IE175" s="820">
        <f t="shared" si="285"/>
        <v>0</v>
      </c>
      <c r="IF175" s="820">
        <f t="shared" si="285"/>
        <v>0</v>
      </c>
      <c r="IG175" s="820">
        <f t="shared" si="285"/>
        <v>0</v>
      </c>
      <c r="IH175" s="820">
        <f t="shared" si="285"/>
        <v>0</v>
      </c>
      <c r="II175" s="820">
        <f t="shared" si="285"/>
        <v>0</v>
      </c>
      <c r="IJ175" s="820">
        <f t="shared" si="285"/>
        <v>0</v>
      </c>
      <c r="IK175" s="820">
        <f t="shared" si="285"/>
        <v>0</v>
      </c>
      <c r="IL175" s="820">
        <f t="shared" si="285"/>
        <v>0</v>
      </c>
    </row>
    <row r="176" spans="1:247" s="817" customFormat="1">
      <c r="D176" s="818"/>
    </row>
    <row r="177" spans="1:247" s="1099" customFormat="1">
      <c r="B177" s="1100" t="s">
        <v>737</v>
      </c>
      <c r="C177" s="1100"/>
      <c r="D177" s="1101">
        <f ca="1">+IFERROR(E177/SUM($E$177:$E$178),"")</f>
        <v>0.26666666666666661</v>
      </c>
      <c r="E177" s="1100">
        <f ca="1">SUM(G177:IL177)</f>
        <v>3362203.4425970754</v>
      </c>
      <c r="F177" s="1102">
        <f t="shared" ref="F177:BQ177" si="286">+F$175*(_WF_Tier1_GP/_WF_Tier3_GP)</f>
        <v>0</v>
      </c>
      <c r="G177" s="1102">
        <f t="shared" ca="1" si="286"/>
        <v>0</v>
      </c>
      <c r="H177" s="1102">
        <f t="shared" ca="1" si="286"/>
        <v>0</v>
      </c>
      <c r="I177" s="1102">
        <f t="shared" ca="1" si="286"/>
        <v>0</v>
      </c>
      <c r="J177" s="1102">
        <f t="shared" ca="1" si="286"/>
        <v>0</v>
      </c>
      <c r="K177" s="1102">
        <f t="shared" ca="1" si="286"/>
        <v>0</v>
      </c>
      <c r="L177" s="1102">
        <f t="shared" ca="1" si="286"/>
        <v>0</v>
      </c>
      <c r="M177" s="1102">
        <f t="shared" ca="1" si="286"/>
        <v>0</v>
      </c>
      <c r="N177" s="1102">
        <f t="shared" ca="1" si="286"/>
        <v>0</v>
      </c>
      <c r="O177" s="1102">
        <f t="shared" ca="1" si="286"/>
        <v>0</v>
      </c>
      <c r="P177" s="1102">
        <f t="shared" ca="1" si="286"/>
        <v>0</v>
      </c>
      <c r="Q177" s="1102">
        <f t="shared" ca="1" si="286"/>
        <v>0</v>
      </c>
      <c r="R177" s="1102">
        <f t="shared" ca="1" si="286"/>
        <v>0</v>
      </c>
      <c r="S177" s="1102">
        <f t="shared" ca="1" si="286"/>
        <v>0</v>
      </c>
      <c r="T177" s="1102">
        <f t="shared" ca="1" si="286"/>
        <v>0</v>
      </c>
      <c r="U177" s="1102">
        <f t="shared" ca="1" si="286"/>
        <v>0</v>
      </c>
      <c r="V177" s="1102">
        <f t="shared" ca="1" si="286"/>
        <v>0</v>
      </c>
      <c r="W177" s="1102">
        <f t="shared" ca="1" si="286"/>
        <v>0</v>
      </c>
      <c r="X177" s="1102">
        <f t="shared" ca="1" si="286"/>
        <v>0</v>
      </c>
      <c r="Y177" s="1102">
        <f t="shared" ca="1" si="286"/>
        <v>0</v>
      </c>
      <c r="Z177" s="1102">
        <f t="shared" ca="1" si="286"/>
        <v>0</v>
      </c>
      <c r="AA177" s="1102">
        <f t="shared" ca="1" si="286"/>
        <v>0</v>
      </c>
      <c r="AB177" s="1102">
        <f t="shared" ca="1" si="286"/>
        <v>0</v>
      </c>
      <c r="AC177" s="1102">
        <f t="shared" ca="1" si="286"/>
        <v>0</v>
      </c>
      <c r="AD177" s="1102">
        <f t="shared" ca="1" si="286"/>
        <v>0</v>
      </c>
      <c r="AE177" s="1102">
        <f t="shared" ca="1" si="286"/>
        <v>0</v>
      </c>
      <c r="AF177" s="1102">
        <f t="shared" ca="1" si="286"/>
        <v>0</v>
      </c>
      <c r="AG177" s="1102">
        <f t="shared" ca="1" si="286"/>
        <v>0</v>
      </c>
      <c r="AH177" s="1102">
        <f t="shared" ca="1" si="286"/>
        <v>0</v>
      </c>
      <c r="AI177" s="1102">
        <f t="shared" ca="1" si="286"/>
        <v>0</v>
      </c>
      <c r="AJ177" s="1102">
        <f t="shared" ca="1" si="286"/>
        <v>0</v>
      </c>
      <c r="AK177" s="1102">
        <f t="shared" ca="1" si="286"/>
        <v>0</v>
      </c>
      <c r="AL177" s="1102">
        <f t="shared" ca="1" si="286"/>
        <v>0</v>
      </c>
      <c r="AM177" s="1102">
        <f t="shared" ca="1" si="286"/>
        <v>0</v>
      </c>
      <c r="AN177" s="1102">
        <f t="shared" ca="1" si="286"/>
        <v>0</v>
      </c>
      <c r="AO177" s="1102">
        <f t="shared" ca="1" si="286"/>
        <v>0</v>
      </c>
      <c r="AP177" s="1102">
        <f t="shared" ca="1" si="286"/>
        <v>0</v>
      </c>
      <c r="AQ177" s="1102">
        <f t="shared" ca="1" si="286"/>
        <v>0</v>
      </c>
      <c r="AR177" s="1102">
        <f t="shared" ca="1" si="286"/>
        <v>0</v>
      </c>
      <c r="AS177" s="1102">
        <f t="shared" ca="1" si="286"/>
        <v>0</v>
      </c>
      <c r="AT177" s="1102">
        <f t="shared" ca="1" si="286"/>
        <v>0</v>
      </c>
      <c r="AU177" s="1102">
        <f t="shared" ca="1" si="286"/>
        <v>0</v>
      </c>
      <c r="AV177" s="1102">
        <f t="shared" ca="1" si="286"/>
        <v>0</v>
      </c>
      <c r="AW177" s="1102">
        <f t="shared" ca="1" si="286"/>
        <v>0</v>
      </c>
      <c r="AX177" s="1102">
        <f t="shared" ca="1" si="286"/>
        <v>0</v>
      </c>
      <c r="AY177" s="1102">
        <f t="shared" ca="1" si="286"/>
        <v>0</v>
      </c>
      <c r="AZ177" s="1102">
        <f t="shared" ca="1" si="286"/>
        <v>0</v>
      </c>
      <c r="BA177" s="1102">
        <f t="shared" ca="1" si="286"/>
        <v>0</v>
      </c>
      <c r="BB177" s="1102">
        <f t="shared" ca="1" si="286"/>
        <v>0</v>
      </c>
      <c r="BC177" s="1102">
        <f t="shared" ca="1" si="286"/>
        <v>0</v>
      </c>
      <c r="BD177" s="1102">
        <f t="shared" ca="1" si="286"/>
        <v>0</v>
      </c>
      <c r="BE177" s="1102">
        <f t="shared" ca="1" si="286"/>
        <v>0</v>
      </c>
      <c r="BF177" s="1102">
        <f t="shared" ca="1" si="286"/>
        <v>0</v>
      </c>
      <c r="BG177" s="1102">
        <f t="shared" ca="1" si="286"/>
        <v>0</v>
      </c>
      <c r="BH177" s="1102">
        <f t="shared" ca="1" si="286"/>
        <v>0</v>
      </c>
      <c r="BI177" s="1102">
        <f t="shared" ca="1" si="286"/>
        <v>0</v>
      </c>
      <c r="BJ177" s="1102">
        <f t="shared" ca="1" si="286"/>
        <v>0</v>
      </c>
      <c r="BK177" s="1102">
        <f t="shared" ca="1" si="286"/>
        <v>0</v>
      </c>
      <c r="BL177" s="1102">
        <f t="shared" ca="1" si="286"/>
        <v>0</v>
      </c>
      <c r="BM177" s="1102">
        <f t="shared" ca="1" si="286"/>
        <v>0</v>
      </c>
      <c r="BN177" s="1102">
        <f t="shared" ca="1" si="286"/>
        <v>0</v>
      </c>
      <c r="BO177" s="1102">
        <f t="shared" ca="1" si="286"/>
        <v>0</v>
      </c>
      <c r="BP177" s="1102">
        <f t="shared" ca="1" si="286"/>
        <v>0</v>
      </c>
      <c r="BQ177" s="1102">
        <f t="shared" ca="1" si="286"/>
        <v>0</v>
      </c>
      <c r="BR177" s="1102">
        <f t="shared" ref="BR177:EC177" ca="1" si="287">+BR$175*(_WF_Tier1_GP/_WF_Tier3_GP)</f>
        <v>0</v>
      </c>
      <c r="BS177" s="1102">
        <f t="shared" ca="1" si="287"/>
        <v>0</v>
      </c>
      <c r="BT177" s="1102">
        <f t="shared" ca="1" si="287"/>
        <v>0</v>
      </c>
      <c r="BU177" s="1102">
        <f t="shared" ca="1" si="287"/>
        <v>0</v>
      </c>
      <c r="BV177" s="1102">
        <f t="shared" ca="1" si="287"/>
        <v>0</v>
      </c>
      <c r="BW177" s="1102">
        <f t="shared" ca="1" si="287"/>
        <v>0</v>
      </c>
      <c r="BX177" s="1102">
        <f t="shared" ca="1" si="287"/>
        <v>0</v>
      </c>
      <c r="BY177" s="1102">
        <f t="shared" ca="1" si="287"/>
        <v>0</v>
      </c>
      <c r="BZ177" s="1102">
        <f t="shared" ca="1" si="287"/>
        <v>0</v>
      </c>
      <c r="CA177" s="1102">
        <f t="shared" ca="1" si="287"/>
        <v>0</v>
      </c>
      <c r="CB177" s="1102">
        <f t="shared" ca="1" si="287"/>
        <v>0</v>
      </c>
      <c r="CC177" s="1102">
        <f t="shared" ca="1" si="287"/>
        <v>0</v>
      </c>
      <c r="CD177" s="1102">
        <f t="shared" ca="1" si="287"/>
        <v>0</v>
      </c>
      <c r="CE177" s="1102">
        <f t="shared" ca="1" si="287"/>
        <v>0</v>
      </c>
      <c r="CF177" s="1102">
        <f t="shared" ca="1" si="287"/>
        <v>0</v>
      </c>
      <c r="CG177" s="1102">
        <f t="shared" ca="1" si="287"/>
        <v>3362203.4425970754</v>
      </c>
      <c r="CH177" s="1102">
        <f t="shared" si="287"/>
        <v>0</v>
      </c>
      <c r="CI177" s="1102">
        <f t="shared" si="287"/>
        <v>0</v>
      </c>
      <c r="CJ177" s="1102">
        <f t="shared" si="287"/>
        <v>0</v>
      </c>
      <c r="CK177" s="1102">
        <f t="shared" si="287"/>
        <v>0</v>
      </c>
      <c r="CL177" s="1102">
        <f t="shared" si="287"/>
        <v>0</v>
      </c>
      <c r="CM177" s="1102">
        <f t="shared" si="287"/>
        <v>0</v>
      </c>
      <c r="CN177" s="1102">
        <f t="shared" si="287"/>
        <v>0</v>
      </c>
      <c r="CO177" s="1102">
        <f t="shared" si="287"/>
        <v>0</v>
      </c>
      <c r="CP177" s="1102">
        <f t="shared" si="287"/>
        <v>0</v>
      </c>
      <c r="CQ177" s="1102">
        <f t="shared" si="287"/>
        <v>0</v>
      </c>
      <c r="CR177" s="1102">
        <f t="shared" si="287"/>
        <v>0</v>
      </c>
      <c r="CS177" s="1102">
        <f t="shared" si="287"/>
        <v>0</v>
      </c>
      <c r="CT177" s="1102">
        <f t="shared" si="287"/>
        <v>0</v>
      </c>
      <c r="CU177" s="1102">
        <f t="shared" si="287"/>
        <v>0</v>
      </c>
      <c r="CV177" s="1102">
        <f t="shared" si="287"/>
        <v>0</v>
      </c>
      <c r="CW177" s="1102">
        <f t="shared" si="287"/>
        <v>0</v>
      </c>
      <c r="CX177" s="1102">
        <f t="shared" si="287"/>
        <v>0</v>
      </c>
      <c r="CY177" s="1102">
        <f t="shared" si="287"/>
        <v>0</v>
      </c>
      <c r="CZ177" s="1102">
        <f t="shared" si="287"/>
        <v>0</v>
      </c>
      <c r="DA177" s="1102">
        <f t="shared" si="287"/>
        <v>0</v>
      </c>
      <c r="DB177" s="1102">
        <f t="shared" si="287"/>
        <v>0</v>
      </c>
      <c r="DC177" s="1102">
        <f t="shared" si="287"/>
        <v>0</v>
      </c>
      <c r="DD177" s="1102">
        <f t="shared" si="287"/>
        <v>0</v>
      </c>
      <c r="DE177" s="1102">
        <f t="shared" si="287"/>
        <v>0</v>
      </c>
      <c r="DF177" s="1102">
        <f t="shared" si="287"/>
        <v>0</v>
      </c>
      <c r="DG177" s="1102">
        <f t="shared" si="287"/>
        <v>0</v>
      </c>
      <c r="DH177" s="1102">
        <f t="shared" si="287"/>
        <v>0</v>
      </c>
      <c r="DI177" s="1102">
        <f t="shared" si="287"/>
        <v>0</v>
      </c>
      <c r="DJ177" s="1102">
        <f t="shared" si="287"/>
        <v>0</v>
      </c>
      <c r="DK177" s="1102">
        <f t="shared" si="287"/>
        <v>0</v>
      </c>
      <c r="DL177" s="1102">
        <f t="shared" si="287"/>
        <v>0</v>
      </c>
      <c r="DM177" s="1102">
        <f t="shared" si="287"/>
        <v>0</v>
      </c>
      <c r="DN177" s="1102">
        <f t="shared" si="287"/>
        <v>0</v>
      </c>
      <c r="DO177" s="1102">
        <f t="shared" si="287"/>
        <v>0</v>
      </c>
      <c r="DP177" s="1102">
        <f t="shared" si="287"/>
        <v>0</v>
      </c>
      <c r="DQ177" s="1102">
        <f t="shared" si="287"/>
        <v>0</v>
      </c>
      <c r="DR177" s="1102">
        <f t="shared" si="287"/>
        <v>0</v>
      </c>
      <c r="DS177" s="1102">
        <f t="shared" si="287"/>
        <v>0</v>
      </c>
      <c r="DT177" s="1102">
        <f t="shared" si="287"/>
        <v>0</v>
      </c>
      <c r="DU177" s="1102">
        <f t="shared" si="287"/>
        <v>0</v>
      </c>
      <c r="DV177" s="1102">
        <f t="shared" si="287"/>
        <v>0</v>
      </c>
      <c r="DW177" s="1102">
        <f t="shared" si="287"/>
        <v>0</v>
      </c>
      <c r="DX177" s="1102">
        <f t="shared" si="287"/>
        <v>0</v>
      </c>
      <c r="DY177" s="1102">
        <f t="shared" si="287"/>
        <v>0</v>
      </c>
      <c r="DZ177" s="1102">
        <f t="shared" si="287"/>
        <v>0</v>
      </c>
      <c r="EA177" s="1102">
        <f t="shared" si="287"/>
        <v>0</v>
      </c>
      <c r="EB177" s="1102">
        <f t="shared" si="287"/>
        <v>0</v>
      </c>
      <c r="EC177" s="1102">
        <f t="shared" si="287"/>
        <v>0</v>
      </c>
      <c r="ED177" s="1102">
        <f t="shared" ref="ED177:GO177" si="288">+ED$175*(_WF_Tier1_GP/_WF_Tier3_GP)</f>
        <v>0</v>
      </c>
      <c r="EE177" s="1102">
        <f t="shared" si="288"/>
        <v>0</v>
      </c>
      <c r="EF177" s="1102">
        <f t="shared" si="288"/>
        <v>0</v>
      </c>
      <c r="EG177" s="1102">
        <f t="shared" si="288"/>
        <v>0</v>
      </c>
      <c r="EH177" s="1102">
        <f t="shared" si="288"/>
        <v>0</v>
      </c>
      <c r="EI177" s="1102">
        <f t="shared" si="288"/>
        <v>0</v>
      </c>
      <c r="EJ177" s="1102">
        <f t="shared" si="288"/>
        <v>0</v>
      </c>
      <c r="EK177" s="1102">
        <f t="shared" si="288"/>
        <v>0</v>
      </c>
      <c r="EL177" s="1102">
        <f t="shared" si="288"/>
        <v>0</v>
      </c>
      <c r="EM177" s="1102">
        <f t="shared" si="288"/>
        <v>0</v>
      </c>
      <c r="EN177" s="1102">
        <f t="shared" si="288"/>
        <v>0</v>
      </c>
      <c r="EO177" s="1102">
        <f t="shared" si="288"/>
        <v>0</v>
      </c>
      <c r="EP177" s="1102">
        <f t="shared" si="288"/>
        <v>0</v>
      </c>
      <c r="EQ177" s="1102">
        <f t="shared" si="288"/>
        <v>0</v>
      </c>
      <c r="ER177" s="1102">
        <f t="shared" si="288"/>
        <v>0</v>
      </c>
      <c r="ES177" s="1102">
        <f t="shared" si="288"/>
        <v>0</v>
      </c>
      <c r="ET177" s="1102">
        <f t="shared" si="288"/>
        <v>0</v>
      </c>
      <c r="EU177" s="1102">
        <f t="shared" si="288"/>
        <v>0</v>
      </c>
      <c r="EV177" s="1102">
        <f t="shared" si="288"/>
        <v>0</v>
      </c>
      <c r="EW177" s="1102">
        <f t="shared" si="288"/>
        <v>0</v>
      </c>
      <c r="EX177" s="1102">
        <f t="shared" si="288"/>
        <v>0</v>
      </c>
      <c r="EY177" s="1102">
        <f t="shared" si="288"/>
        <v>0</v>
      </c>
      <c r="EZ177" s="1102">
        <f t="shared" si="288"/>
        <v>0</v>
      </c>
      <c r="FA177" s="1102">
        <f t="shared" si="288"/>
        <v>0</v>
      </c>
      <c r="FB177" s="1102">
        <f t="shared" si="288"/>
        <v>0</v>
      </c>
      <c r="FC177" s="1102">
        <f t="shared" si="288"/>
        <v>0</v>
      </c>
      <c r="FD177" s="1102">
        <f t="shared" si="288"/>
        <v>0</v>
      </c>
      <c r="FE177" s="1102">
        <f t="shared" si="288"/>
        <v>0</v>
      </c>
      <c r="FF177" s="1102">
        <f t="shared" si="288"/>
        <v>0</v>
      </c>
      <c r="FG177" s="1102">
        <f t="shared" si="288"/>
        <v>0</v>
      </c>
      <c r="FH177" s="1102">
        <f t="shared" si="288"/>
        <v>0</v>
      </c>
      <c r="FI177" s="1102">
        <f t="shared" si="288"/>
        <v>0</v>
      </c>
      <c r="FJ177" s="1102">
        <f t="shared" si="288"/>
        <v>0</v>
      </c>
      <c r="FK177" s="1102">
        <f t="shared" si="288"/>
        <v>0</v>
      </c>
      <c r="FL177" s="1102">
        <f t="shared" si="288"/>
        <v>0</v>
      </c>
      <c r="FM177" s="1102">
        <f t="shared" si="288"/>
        <v>0</v>
      </c>
      <c r="FN177" s="1102">
        <f t="shared" si="288"/>
        <v>0</v>
      </c>
      <c r="FO177" s="1102">
        <f t="shared" si="288"/>
        <v>0</v>
      </c>
      <c r="FP177" s="1102">
        <f t="shared" si="288"/>
        <v>0</v>
      </c>
      <c r="FQ177" s="1102">
        <f t="shared" si="288"/>
        <v>0</v>
      </c>
      <c r="FR177" s="1102">
        <f t="shared" si="288"/>
        <v>0</v>
      </c>
      <c r="FS177" s="1102">
        <f t="shared" si="288"/>
        <v>0</v>
      </c>
      <c r="FT177" s="1102">
        <f t="shared" si="288"/>
        <v>0</v>
      </c>
      <c r="FU177" s="1102">
        <f t="shared" si="288"/>
        <v>0</v>
      </c>
      <c r="FV177" s="1102">
        <f t="shared" si="288"/>
        <v>0</v>
      </c>
      <c r="FW177" s="1102">
        <f t="shared" si="288"/>
        <v>0</v>
      </c>
      <c r="FX177" s="1102">
        <f t="shared" si="288"/>
        <v>0</v>
      </c>
      <c r="FY177" s="1102">
        <f t="shared" si="288"/>
        <v>0</v>
      </c>
      <c r="FZ177" s="1102">
        <f t="shared" si="288"/>
        <v>0</v>
      </c>
      <c r="GA177" s="1102">
        <f t="shared" si="288"/>
        <v>0</v>
      </c>
      <c r="GB177" s="1102">
        <f t="shared" si="288"/>
        <v>0</v>
      </c>
      <c r="GC177" s="1102">
        <f t="shared" si="288"/>
        <v>0</v>
      </c>
      <c r="GD177" s="1102">
        <f t="shared" si="288"/>
        <v>0</v>
      </c>
      <c r="GE177" s="1102">
        <f t="shared" si="288"/>
        <v>0</v>
      </c>
      <c r="GF177" s="1102">
        <f t="shared" si="288"/>
        <v>0</v>
      </c>
      <c r="GG177" s="1102">
        <f t="shared" si="288"/>
        <v>0</v>
      </c>
      <c r="GH177" s="1102">
        <f t="shared" si="288"/>
        <v>0</v>
      </c>
      <c r="GI177" s="1102">
        <f t="shared" si="288"/>
        <v>0</v>
      </c>
      <c r="GJ177" s="1102">
        <f t="shared" si="288"/>
        <v>0</v>
      </c>
      <c r="GK177" s="1102">
        <f t="shared" si="288"/>
        <v>0</v>
      </c>
      <c r="GL177" s="1102">
        <f t="shared" si="288"/>
        <v>0</v>
      </c>
      <c r="GM177" s="1102">
        <f t="shared" si="288"/>
        <v>0</v>
      </c>
      <c r="GN177" s="1102">
        <f t="shared" si="288"/>
        <v>0</v>
      </c>
      <c r="GO177" s="1102">
        <f t="shared" si="288"/>
        <v>0</v>
      </c>
      <c r="GP177" s="1102">
        <f t="shared" ref="GP177:IL177" si="289">+GP$175*(_WF_Tier1_GP/_WF_Tier3_GP)</f>
        <v>0</v>
      </c>
      <c r="GQ177" s="1102">
        <f t="shared" si="289"/>
        <v>0</v>
      </c>
      <c r="GR177" s="1102">
        <f t="shared" si="289"/>
        <v>0</v>
      </c>
      <c r="GS177" s="1102">
        <f t="shared" si="289"/>
        <v>0</v>
      </c>
      <c r="GT177" s="1102">
        <f t="shared" si="289"/>
        <v>0</v>
      </c>
      <c r="GU177" s="1102">
        <f t="shared" si="289"/>
        <v>0</v>
      </c>
      <c r="GV177" s="1102">
        <f t="shared" si="289"/>
        <v>0</v>
      </c>
      <c r="GW177" s="1102">
        <f t="shared" si="289"/>
        <v>0</v>
      </c>
      <c r="GX177" s="1102">
        <f t="shared" si="289"/>
        <v>0</v>
      </c>
      <c r="GY177" s="1102">
        <f t="shared" si="289"/>
        <v>0</v>
      </c>
      <c r="GZ177" s="1102">
        <f t="shared" si="289"/>
        <v>0</v>
      </c>
      <c r="HA177" s="1102">
        <f t="shared" si="289"/>
        <v>0</v>
      </c>
      <c r="HB177" s="1102">
        <f t="shared" si="289"/>
        <v>0</v>
      </c>
      <c r="HC177" s="1102">
        <f t="shared" si="289"/>
        <v>0</v>
      </c>
      <c r="HD177" s="1102">
        <f t="shared" si="289"/>
        <v>0</v>
      </c>
      <c r="HE177" s="1102">
        <f t="shared" si="289"/>
        <v>0</v>
      </c>
      <c r="HF177" s="1102">
        <f t="shared" si="289"/>
        <v>0</v>
      </c>
      <c r="HG177" s="1102">
        <f t="shared" si="289"/>
        <v>0</v>
      </c>
      <c r="HH177" s="1102">
        <f t="shared" si="289"/>
        <v>0</v>
      </c>
      <c r="HI177" s="1102">
        <f t="shared" si="289"/>
        <v>0</v>
      </c>
      <c r="HJ177" s="1102">
        <f t="shared" si="289"/>
        <v>0</v>
      </c>
      <c r="HK177" s="1102">
        <f t="shared" si="289"/>
        <v>0</v>
      </c>
      <c r="HL177" s="1102">
        <f t="shared" si="289"/>
        <v>0</v>
      </c>
      <c r="HM177" s="1102">
        <f t="shared" si="289"/>
        <v>0</v>
      </c>
      <c r="HN177" s="1102">
        <f t="shared" si="289"/>
        <v>0</v>
      </c>
      <c r="HO177" s="1102">
        <f t="shared" si="289"/>
        <v>0</v>
      </c>
      <c r="HP177" s="1102">
        <f t="shared" si="289"/>
        <v>0</v>
      </c>
      <c r="HQ177" s="1102">
        <f t="shared" si="289"/>
        <v>0</v>
      </c>
      <c r="HR177" s="1102">
        <f t="shared" si="289"/>
        <v>0</v>
      </c>
      <c r="HS177" s="1102">
        <f t="shared" si="289"/>
        <v>0</v>
      </c>
      <c r="HT177" s="1102">
        <f t="shared" si="289"/>
        <v>0</v>
      </c>
      <c r="HU177" s="1102">
        <f t="shared" si="289"/>
        <v>0</v>
      </c>
      <c r="HV177" s="1102">
        <f t="shared" si="289"/>
        <v>0</v>
      </c>
      <c r="HW177" s="1102">
        <f t="shared" si="289"/>
        <v>0</v>
      </c>
      <c r="HX177" s="1102">
        <f t="shared" si="289"/>
        <v>0</v>
      </c>
      <c r="HY177" s="1102">
        <f t="shared" si="289"/>
        <v>0</v>
      </c>
      <c r="HZ177" s="1102">
        <f t="shared" si="289"/>
        <v>0</v>
      </c>
      <c r="IA177" s="1102">
        <f t="shared" si="289"/>
        <v>0</v>
      </c>
      <c r="IB177" s="1102">
        <f t="shared" si="289"/>
        <v>0</v>
      </c>
      <c r="IC177" s="1102">
        <f t="shared" si="289"/>
        <v>0</v>
      </c>
      <c r="ID177" s="1102">
        <f t="shared" si="289"/>
        <v>0</v>
      </c>
      <c r="IE177" s="1102">
        <f t="shared" si="289"/>
        <v>0</v>
      </c>
      <c r="IF177" s="1102">
        <f t="shared" si="289"/>
        <v>0</v>
      </c>
      <c r="IG177" s="1102">
        <f t="shared" si="289"/>
        <v>0</v>
      </c>
      <c r="IH177" s="1102">
        <f t="shared" si="289"/>
        <v>0</v>
      </c>
      <c r="II177" s="1102">
        <f t="shared" si="289"/>
        <v>0</v>
      </c>
      <c r="IJ177" s="1102">
        <f t="shared" si="289"/>
        <v>0</v>
      </c>
      <c r="IK177" s="1102">
        <f t="shared" si="289"/>
        <v>0</v>
      </c>
      <c r="IL177" s="1102">
        <f t="shared" si="289"/>
        <v>0</v>
      </c>
    </row>
    <row r="178" spans="1:247" s="1099" customFormat="1">
      <c r="B178" s="1100" t="s">
        <v>738</v>
      </c>
      <c r="C178" s="1100"/>
      <c r="D178" s="1101">
        <f ca="1">+IFERROR(E178/SUM($E$177:$E$178),"")</f>
        <v>0.73333333333333328</v>
      </c>
      <c r="E178" s="1100">
        <f ca="1">SUM(G178:IL178)</f>
        <v>9246059.4671419598</v>
      </c>
      <c r="F178" s="1102">
        <f t="shared" ref="F178:BQ178" si="290">+F$175*((_WF_Tier3_GP-_WF_Tier1_GP)/_WF_Tier3_GP)</f>
        <v>0</v>
      </c>
      <c r="G178" s="1102">
        <f t="shared" ca="1" si="290"/>
        <v>0</v>
      </c>
      <c r="H178" s="1102">
        <f t="shared" ca="1" si="290"/>
        <v>0</v>
      </c>
      <c r="I178" s="1102">
        <f t="shared" ca="1" si="290"/>
        <v>0</v>
      </c>
      <c r="J178" s="1102">
        <f t="shared" ca="1" si="290"/>
        <v>0</v>
      </c>
      <c r="K178" s="1102">
        <f t="shared" ca="1" si="290"/>
        <v>0</v>
      </c>
      <c r="L178" s="1102">
        <f t="shared" ca="1" si="290"/>
        <v>0</v>
      </c>
      <c r="M178" s="1102">
        <f t="shared" ca="1" si="290"/>
        <v>0</v>
      </c>
      <c r="N178" s="1102">
        <f t="shared" ca="1" si="290"/>
        <v>0</v>
      </c>
      <c r="O178" s="1102">
        <f t="shared" ca="1" si="290"/>
        <v>0</v>
      </c>
      <c r="P178" s="1102">
        <f t="shared" ca="1" si="290"/>
        <v>0</v>
      </c>
      <c r="Q178" s="1102">
        <f t="shared" ca="1" si="290"/>
        <v>0</v>
      </c>
      <c r="R178" s="1102">
        <f t="shared" ca="1" si="290"/>
        <v>0</v>
      </c>
      <c r="S178" s="1102">
        <f t="shared" ca="1" si="290"/>
        <v>0</v>
      </c>
      <c r="T178" s="1102">
        <f t="shared" ca="1" si="290"/>
        <v>0</v>
      </c>
      <c r="U178" s="1102">
        <f t="shared" ca="1" si="290"/>
        <v>0</v>
      </c>
      <c r="V178" s="1102">
        <f t="shared" ca="1" si="290"/>
        <v>0</v>
      </c>
      <c r="W178" s="1102">
        <f t="shared" ca="1" si="290"/>
        <v>0</v>
      </c>
      <c r="X178" s="1102">
        <f t="shared" ca="1" si="290"/>
        <v>0</v>
      </c>
      <c r="Y178" s="1102">
        <f t="shared" ca="1" si="290"/>
        <v>0</v>
      </c>
      <c r="Z178" s="1102">
        <f t="shared" ca="1" si="290"/>
        <v>0</v>
      </c>
      <c r="AA178" s="1102">
        <f t="shared" ca="1" si="290"/>
        <v>0</v>
      </c>
      <c r="AB178" s="1102">
        <f t="shared" ca="1" si="290"/>
        <v>0</v>
      </c>
      <c r="AC178" s="1102">
        <f t="shared" ca="1" si="290"/>
        <v>0</v>
      </c>
      <c r="AD178" s="1102">
        <f t="shared" ca="1" si="290"/>
        <v>0</v>
      </c>
      <c r="AE178" s="1102">
        <f t="shared" ca="1" si="290"/>
        <v>0</v>
      </c>
      <c r="AF178" s="1102">
        <f t="shared" ca="1" si="290"/>
        <v>0</v>
      </c>
      <c r="AG178" s="1102">
        <f t="shared" ca="1" si="290"/>
        <v>0</v>
      </c>
      <c r="AH178" s="1102">
        <f t="shared" ca="1" si="290"/>
        <v>0</v>
      </c>
      <c r="AI178" s="1102">
        <f t="shared" ca="1" si="290"/>
        <v>0</v>
      </c>
      <c r="AJ178" s="1102">
        <f t="shared" ca="1" si="290"/>
        <v>0</v>
      </c>
      <c r="AK178" s="1102">
        <f t="shared" ca="1" si="290"/>
        <v>0</v>
      </c>
      <c r="AL178" s="1102">
        <f t="shared" ca="1" si="290"/>
        <v>0</v>
      </c>
      <c r="AM178" s="1102">
        <f t="shared" ca="1" si="290"/>
        <v>0</v>
      </c>
      <c r="AN178" s="1102">
        <f t="shared" ca="1" si="290"/>
        <v>0</v>
      </c>
      <c r="AO178" s="1102">
        <f t="shared" ca="1" si="290"/>
        <v>0</v>
      </c>
      <c r="AP178" s="1102">
        <f t="shared" ca="1" si="290"/>
        <v>0</v>
      </c>
      <c r="AQ178" s="1102">
        <f t="shared" ca="1" si="290"/>
        <v>0</v>
      </c>
      <c r="AR178" s="1102">
        <f t="shared" ca="1" si="290"/>
        <v>0</v>
      </c>
      <c r="AS178" s="1102">
        <f t="shared" ca="1" si="290"/>
        <v>0</v>
      </c>
      <c r="AT178" s="1102">
        <f t="shared" ca="1" si="290"/>
        <v>0</v>
      </c>
      <c r="AU178" s="1102">
        <f t="shared" ca="1" si="290"/>
        <v>0</v>
      </c>
      <c r="AV178" s="1102">
        <f t="shared" ca="1" si="290"/>
        <v>0</v>
      </c>
      <c r="AW178" s="1102">
        <f t="shared" ca="1" si="290"/>
        <v>0</v>
      </c>
      <c r="AX178" s="1102">
        <f t="shared" ca="1" si="290"/>
        <v>0</v>
      </c>
      <c r="AY178" s="1102">
        <f t="shared" ca="1" si="290"/>
        <v>0</v>
      </c>
      <c r="AZ178" s="1102">
        <f t="shared" ca="1" si="290"/>
        <v>0</v>
      </c>
      <c r="BA178" s="1102">
        <f t="shared" ca="1" si="290"/>
        <v>0</v>
      </c>
      <c r="BB178" s="1102">
        <f t="shared" ca="1" si="290"/>
        <v>0</v>
      </c>
      <c r="BC178" s="1102">
        <f t="shared" ca="1" si="290"/>
        <v>0</v>
      </c>
      <c r="BD178" s="1102">
        <f t="shared" ca="1" si="290"/>
        <v>0</v>
      </c>
      <c r="BE178" s="1102">
        <f t="shared" ca="1" si="290"/>
        <v>0</v>
      </c>
      <c r="BF178" s="1102">
        <f t="shared" ca="1" si="290"/>
        <v>0</v>
      </c>
      <c r="BG178" s="1102">
        <f t="shared" ca="1" si="290"/>
        <v>0</v>
      </c>
      <c r="BH178" s="1102">
        <f t="shared" ca="1" si="290"/>
        <v>0</v>
      </c>
      <c r="BI178" s="1102">
        <f t="shared" ca="1" si="290"/>
        <v>0</v>
      </c>
      <c r="BJ178" s="1102">
        <f t="shared" ca="1" si="290"/>
        <v>0</v>
      </c>
      <c r="BK178" s="1102">
        <f t="shared" ca="1" si="290"/>
        <v>0</v>
      </c>
      <c r="BL178" s="1102">
        <f t="shared" ca="1" si="290"/>
        <v>0</v>
      </c>
      <c r="BM178" s="1102">
        <f t="shared" ca="1" si="290"/>
        <v>0</v>
      </c>
      <c r="BN178" s="1102">
        <f t="shared" ca="1" si="290"/>
        <v>0</v>
      </c>
      <c r="BO178" s="1102">
        <f t="shared" ca="1" si="290"/>
        <v>0</v>
      </c>
      <c r="BP178" s="1102">
        <f t="shared" ca="1" si="290"/>
        <v>0</v>
      </c>
      <c r="BQ178" s="1102">
        <f t="shared" ca="1" si="290"/>
        <v>0</v>
      </c>
      <c r="BR178" s="1102">
        <f t="shared" ref="BR178:EC178" ca="1" si="291">+BR$175*((_WF_Tier3_GP-_WF_Tier1_GP)/_WF_Tier3_GP)</f>
        <v>0</v>
      </c>
      <c r="BS178" s="1102">
        <f t="shared" ca="1" si="291"/>
        <v>0</v>
      </c>
      <c r="BT178" s="1102">
        <f t="shared" ca="1" si="291"/>
        <v>0</v>
      </c>
      <c r="BU178" s="1102">
        <f t="shared" ca="1" si="291"/>
        <v>0</v>
      </c>
      <c r="BV178" s="1102">
        <f t="shared" ca="1" si="291"/>
        <v>0</v>
      </c>
      <c r="BW178" s="1102">
        <f t="shared" ca="1" si="291"/>
        <v>0</v>
      </c>
      <c r="BX178" s="1102">
        <f t="shared" ca="1" si="291"/>
        <v>0</v>
      </c>
      <c r="BY178" s="1102">
        <f t="shared" ca="1" si="291"/>
        <v>0</v>
      </c>
      <c r="BZ178" s="1102">
        <f t="shared" ca="1" si="291"/>
        <v>0</v>
      </c>
      <c r="CA178" s="1102">
        <f t="shared" ca="1" si="291"/>
        <v>0</v>
      </c>
      <c r="CB178" s="1102">
        <f t="shared" ca="1" si="291"/>
        <v>0</v>
      </c>
      <c r="CC178" s="1102">
        <f t="shared" ca="1" si="291"/>
        <v>0</v>
      </c>
      <c r="CD178" s="1102">
        <f t="shared" ca="1" si="291"/>
        <v>0</v>
      </c>
      <c r="CE178" s="1102">
        <f t="shared" ca="1" si="291"/>
        <v>0</v>
      </c>
      <c r="CF178" s="1102">
        <f t="shared" ca="1" si="291"/>
        <v>0</v>
      </c>
      <c r="CG178" s="1102">
        <f t="shared" ca="1" si="291"/>
        <v>9246059.4671419598</v>
      </c>
      <c r="CH178" s="1102">
        <f t="shared" si="291"/>
        <v>0</v>
      </c>
      <c r="CI178" s="1102">
        <f t="shared" si="291"/>
        <v>0</v>
      </c>
      <c r="CJ178" s="1102">
        <f t="shared" si="291"/>
        <v>0</v>
      </c>
      <c r="CK178" s="1102">
        <f t="shared" si="291"/>
        <v>0</v>
      </c>
      <c r="CL178" s="1102">
        <f t="shared" si="291"/>
        <v>0</v>
      </c>
      <c r="CM178" s="1102">
        <f t="shared" si="291"/>
        <v>0</v>
      </c>
      <c r="CN178" s="1102">
        <f t="shared" si="291"/>
        <v>0</v>
      </c>
      <c r="CO178" s="1102">
        <f t="shared" si="291"/>
        <v>0</v>
      </c>
      <c r="CP178" s="1102">
        <f t="shared" si="291"/>
        <v>0</v>
      </c>
      <c r="CQ178" s="1102">
        <f t="shared" si="291"/>
        <v>0</v>
      </c>
      <c r="CR178" s="1102">
        <f t="shared" si="291"/>
        <v>0</v>
      </c>
      <c r="CS178" s="1102">
        <f t="shared" si="291"/>
        <v>0</v>
      </c>
      <c r="CT178" s="1102">
        <f t="shared" si="291"/>
        <v>0</v>
      </c>
      <c r="CU178" s="1102">
        <f t="shared" si="291"/>
        <v>0</v>
      </c>
      <c r="CV178" s="1102">
        <f t="shared" si="291"/>
        <v>0</v>
      </c>
      <c r="CW178" s="1102">
        <f t="shared" si="291"/>
        <v>0</v>
      </c>
      <c r="CX178" s="1102">
        <f t="shared" si="291"/>
        <v>0</v>
      </c>
      <c r="CY178" s="1102">
        <f t="shared" si="291"/>
        <v>0</v>
      </c>
      <c r="CZ178" s="1102">
        <f t="shared" si="291"/>
        <v>0</v>
      </c>
      <c r="DA178" s="1102">
        <f t="shared" si="291"/>
        <v>0</v>
      </c>
      <c r="DB178" s="1102">
        <f t="shared" si="291"/>
        <v>0</v>
      </c>
      <c r="DC178" s="1102">
        <f t="shared" si="291"/>
        <v>0</v>
      </c>
      <c r="DD178" s="1102">
        <f t="shared" si="291"/>
        <v>0</v>
      </c>
      <c r="DE178" s="1102">
        <f t="shared" si="291"/>
        <v>0</v>
      </c>
      <c r="DF178" s="1102">
        <f t="shared" si="291"/>
        <v>0</v>
      </c>
      <c r="DG178" s="1102">
        <f t="shared" si="291"/>
        <v>0</v>
      </c>
      <c r="DH178" s="1102">
        <f t="shared" si="291"/>
        <v>0</v>
      </c>
      <c r="DI178" s="1102">
        <f t="shared" si="291"/>
        <v>0</v>
      </c>
      <c r="DJ178" s="1102">
        <f t="shared" si="291"/>
        <v>0</v>
      </c>
      <c r="DK178" s="1102">
        <f t="shared" si="291"/>
        <v>0</v>
      </c>
      <c r="DL178" s="1102">
        <f t="shared" si="291"/>
        <v>0</v>
      </c>
      <c r="DM178" s="1102">
        <f t="shared" si="291"/>
        <v>0</v>
      </c>
      <c r="DN178" s="1102">
        <f t="shared" si="291"/>
        <v>0</v>
      </c>
      <c r="DO178" s="1102">
        <f t="shared" si="291"/>
        <v>0</v>
      </c>
      <c r="DP178" s="1102">
        <f t="shared" si="291"/>
        <v>0</v>
      </c>
      <c r="DQ178" s="1102">
        <f t="shared" si="291"/>
        <v>0</v>
      </c>
      <c r="DR178" s="1102">
        <f t="shared" si="291"/>
        <v>0</v>
      </c>
      <c r="DS178" s="1102">
        <f t="shared" si="291"/>
        <v>0</v>
      </c>
      <c r="DT178" s="1102">
        <f t="shared" si="291"/>
        <v>0</v>
      </c>
      <c r="DU178" s="1102">
        <f t="shared" si="291"/>
        <v>0</v>
      </c>
      <c r="DV178" s="1102">
        <f t="shared" si="291"/>
        <v>0</v>
      </c>
      <c r="DW178" s="1102">
        <f t="shared" si="291"/>
        <v>0</v>
      </c>
      <c r="DX178" s="1102">
        <f t="shared" si="291"/>
        <v>0</v>
      </c>
      <c r="DY178" s="1102">
        <f t="shared" si="291"/>
        <v>0</v>
      </c>
      <c r="DZ178" s="1102">
        <f t="shared" si="291"/>
        <v>0</v>
      </c>
      <c r="EA178" s="1102">
        <f t="shared" si="291"/>
        <v>0</v>
      </c>
      <c r="EB178" s="1102">
        <f t="shared" si="291"/>
        <v>0</v>
      </c>
      <c r="EC178" s="1102">
        <f t="shared" si="291"/>
        <v>0</v>
      </c>
      <c r="ED178" s="1102">
        <f t="shared" ref="ED178:GO178" si="292">+ED$175*((_WF_Tier3_GP-_WF_Tier1_GP)/_WF_Tier3_GP)</f>
        <v>0</v>
      </c>
      <c r="EE178" s="1102">
        <f t="shared" si="292"/>
        <v>0</v>
      </c>
      <c r="EF178" s="1102">
        <f t="shared" si="292"/>
        <v>0</v>
      </c>
      <c r="EG178" s="1102">
        <f t="shared" si="292"/>
        <v>0</v>
      </c>
      <c r="EH178" s="1102">
        <f t="shared" si="292"/>
        <v>0</v>
      </c>
      <c r="EI178" s="1102">
        <f t="shared" si="292"/>
        <v>0</v>
      </c>
      <c r="EJ178" s="1102">
        <f t="shared" si="292"/>
        <v>0</v>
      </c>
      <c r="EK178" s="1102">
        <f t="shared" si="292"/>
        <v>0</v>
      </c>
      <c r="EL178" s="1102">
        <f t="shared" si="292"/>
        <v>0</v>
      </c>
      <c r="EM178" s="1102">
        <f t="shared" si="292"/>
        <v>0</v>
      </c>
      <c r="EN178" s="1102">
        <f t="shared" si="292"/>
        <v>0</v>
      </c>
      <c r="EO178" s="1102">
        <f t="shared" si="292"/>
        <v>0</v>
      </c>
      <c r="EP178" s="1102">
        <f t="shared" si="292"/>
        <v>0</v>
      </c>
      <c r="EQ178" s="1102">
        <f t="shared" si="292"/>
        <v>0</v>
      </c>
      <c r="ER178" s="1102">
        <f t="shared" si="292"/>
        <v>0</v>
      </c>
      <c r="ES178" s="1102">
        <f t="shared" si="292"/>
        <v>0</v>
      </c>
      <c r="ET178" s="1102">
        <f t="shared" si="292"/>
        <v>0</v>
      </c>
      <c r="EU178" s="1102">
        <f t="shared" si="292"/>
        <v>0</v>
      </c>
      <c r="EV178" s="1102">
        <f t="shared" si="292"/>
        <v>0</v>
      </c>
      <c r="EW178" s="1102">
        <f t="shared" si="292"/>
        <v>0</v>
      </c>
      <c r="EX178" s="1102">
        <f t="shared" si="292"/>
        <v>0</v>
      </c>
      <c r="EY178" s="1102">
        <f t="shared" si="292"/>
        <v>0</v>
      </c>
      <c r="EZ178" s="1102">
        <f t="shared" si="292"/>
        <v>0</v>
      </c>
      <c r="FA178" s="1102">
        <f t="shared" si="292"/>
        <v>0</v>
      </c>
      <c r="FB178" s="1102">
        <f t="shared" si="292"/>
        <v>0</v>
      </c>
      <c r="FC178" s="1102">
        <f t="shared" si="292"/>
        <v>0</v>
      </c>
      <c r="FD178" s="1102">
        <f t="shared" si="292"/>
        <v>0</v>
      </c>
      <c r="FE178" s="1102">
        <f t="shared" si="292"/>
        <v>0</v>
      </c>
      <c r="FF178" s="1102">
        <f t="shared" si="292"/>
        <v>0</v>
      </c>
      <c r="FG178" s="1102">
        <f t="shared" si="292"/>
        <v>0</v>
      </c>
      <c r="FH178" s="1102">
        <f t="shared" si="292"/>
        <v>0</v>
      </c>
      <c r="FI178" s="1102">
        <f t="shared" si="292"/>
        <v>0</v>
      </c>
      <c r="FJ178" s="1102">
        <f t="shared" si="292"/>
        <v>0</v>
      </c>
      <c r="FK178" s="1102">
        <f t="shared" si="292"/>
        <v>0</v>
      </c>
      <c r="FL178" s="1102">
        <f t="shared" si="292"/>
        <v>0</v>
      </c>
      <c r="FM178" s="1102">
        <f t="shared" si="292"/>
        <v>0</v>
      </c>
      <c r="FN178" s="1102">
        <f t="shared" si="292"/>
        <v>0</v>
      </c>
      <c r="FO178" s="1102">
        <f t="shared" si="292"/>
        <v>0</v>
      </c>
      <c r="FP178" s="1102">
        <f t="shared" si="292"/>
        <v>0</v>
      </c>
      <c r="FQ178" s="1102">
        <f t="shared" si="292"/>
        <v>0</v>
      </c>
      <c r="FR178" s="1102">
        <f t="shared" si="292"/>
        <v>0</v>
      </c>
      <c r="FS178" s="1102">
        <f t="shared" si="292"/>
        <v>0</v>
      </c>
      <c r="FT178" s="1102">
        <f t="shared" si="292"/>
        <v>0</v>
      </c>
      <c r="FU178" s="1102">
        <f t="shared" si="292"/>
        <v>0</v>
      </c>
      <c r="FV178" s="1102">
        <f t="shared" si="292"/>
        <v>0</v>
      </c>
      <c r="FW178" s="1102">
        <f t="shared" si="292"/>
        <v>0</v>
      </c>
      <c r="FX178" s="1102">
        <f t="shared" si="292"/>
        <v>0</v>
      </c>
      <c r="FY178" s="1102">
        <f t="shared" si="292"/>
        <v>0</v>
      </c>
      <c r="FZ178" s="1102">
        <f t="shared" si="292"/>
        <v>0</v>
      </c>
      <c r="GA178" s="1102">
        <f t="shared" si="292"/>
        <v>0</v>
      </c>
      <c r="GB178" s="1102">
        <f t="shared" si="292"/>
        <v>0</v>
      </c>
      <c r="GC178" s="1102">
        <f t="shared" si="292"/>
        <v>0</v>
      </c>
      <c r="GD178" s="1102">
        <f t="shared" si="292"/>
        <v>0</v>
      </c>
      <c r="GE178" s="1102">
        <f t="shared" si="292"/>
        <v>0</v>
      </c>
      <c r="GF178" s="1102">
        <f t="shared" si="292"/>
        <v>0</v>
      </c>
      <c r="GG178" s="1102">
        <f t="shared" si="292"/>
        <v>0</v>
      </c>
      <c r="GH178" s="1102">
        <f t="shared" si="292"/>
        <v>0</v>
      </c>
      <c r="GI178" s="1102">
        <f t="shared" si="292"/>
        <v>0</v>
      </c>
      <c r="GJ178" s="1102">
        <f t="shared" si="292"/>
        <v>0</v>
      </c>
      <c r="GK178" s="1102">
        <f t="shared" si="292"/>
        <v>0</v>
      </c>
      <c r="GL178" s="1102">
        <f t="shared" si="292"/>
        <v>0</v>
      </c>
      <c r="GM178" s="1102">
        <f t="shared" si="292"/>
        <v>0</v>
      </c>
      <c r="GN178" s="1102">
        <f t="shared" si="292"/>
        <v>0</v>
      </c>
      <c r="GO178" s="1102">
        <f t="shared" si="292"/>
        <v>0</v>
      </c>
      <c r="GP178" s="1102">
        <f t="shared" ref="GP178:IL178" si="293">+GP$175*((_WF_Tier3_GP-_WF_Tier1_GP)/_WF_Tier3_GP)</f>
        <v>0</v>
      </c>
      <c r="GQ178" s="1102">
        <f t="shared" si="293"/>
        <v>0</v>
      </c>
      <c r="GR178" s="1102">
        <f t="shared" si="293"/>
        <v>0</v>
      </c>
      <c r="GS178" s="1102">
        <f t="shared" si="293"/>
        <v>0</v>
      </c>
      <c r="GT178" s="1102">
        <f t="shared" si="293"/>
        <v>0</v>
      </c>
      <c r="GU178" s="1102">
        <f t="shared" si="293"/>
        <v>0</v>
      </c>
      <c r="GV178" s="1102">
        <f t="shared" si="293"/>
        <v>0</v>
      </c>
      <c r="GW178" s="1102">
        <f t="shared" si="293"/>
        <v>0</v>
      </c>
      <c r="GX178" s="1102">
        <f t="shared" si="293"/>
        <v>0</v>
      </c>
      <c r="GY178" s="1102">
        <f t="shared" si="293"/>
        <v>0</v>
      </c>
      <c r="GZ178" s="1102">
        <f t="shared" si="293"/>
        <v>0</v>
      </c>
      <c r="HA178" s="1102">
        <f t="shared" si="293"/>
        <v>0</v>
      </c>
      <c r="HB178" s="1102">
        <f t="shared" si="293"/>
        <v>0</v>
      </c>
      <c r="HC178" s="1102">
        <f t="shared" si="293"/>
        <v>0</v>
      </c>
      <c r="HD178" s="1102">
        <f t="shared" si="293"/>
        <v>0</v>
      </c>
      <c r="HE178" s="1102">
        <f t="shared" si="293"/>
        <v>0</v>
      </c>
      <c r="HF178" s="1102">
        <f t="shared" si="293"/>
        <v>0</v>
      </c>
      <c r="HG178" s="1102">
        <f t="shared" si="293"/>
        <v>0</v>
      </c>
      <c r="HH178" s="1102">
        <f t="shared" si="293"/>
        <v>0</v>
      </c>
      <c r="HI178" s="1102">
        <f t="shared" si="293"/>
        <v>0</v>
      </c>
      <c r="HJ178" s="1102">
        <f t="shared" si="293"/>
        <v>0</v>
      </c>
      <c r="HK178" s="1102">
        <f t="shared" si="293"/>
        <v>0</v>
      </c>
      <c r="HL178" s="1102">
        <f t="shared" si="293"/>
        <v>0</v>
      </c>
      <c r="HM178" s="1102">
        <f t="shared" si="293"/>
        <v>0</v>
      </c>
      <c r="HN178" s="1102">
        <f t="shared" si="293"/>
        <v>0</v>
      </c>
      <c r="HO178" s="1102">
        <f t="shared" si="293"/>
        <v>0</v>
      </c>
      <c r="HP178" s="1102">
        <f t="shared" si="293"/>
        <v>0</v>
      </c>
      <c r="HQ178" s="1102">
        <f t="shared" si="293"/>
        <v>0</v>
      </c>
      <c r="HR178" s="1102">
        <f t="shared" si="293"/>
        <v>0</v>
      </c>
      <c r="HS178" s="1102">
        <f t="shared" si="293"/>
        <v>0</v>
      </c>
      <c r="HT178" s="1102">
        <f t="shared" si="293"/>
        <v>0</v>
      </c>
      <c r="HU178" s="1102">
        <f t="shared" si="293"/>
        <v>0</v>
      </c>
      <c r="HV178" s="1102">
        <f t="shared" si="293"/>
        <v>0</v>
      </c>
      <c r="HW178" s="1102">
        <f t="shared" si="293"/>
        <v>0</v>
      </c>
      <c r="HX178" s="1102">
        <f t="shared" si="293"/>
        <v>0</v>
      </c>
      <c r="HY178" s="1102">
        <f t="shared" si="293"/>
        <v>0</v>
      </c>
      <c r="HZ178" s="1102">
        <f t="shared" si="293"/>
        <v>0</v>
      </c>
      <c r="IA178" s="1102">
        <f t="shared" si="293"/>
        <v>0</v>
      </c>
      <c r="IB178" s="1102">
        <f t="shared" si="293"/>
        <v>0</v>
      </c>
      <c r="IC178" s="1102">
        <f t="shared" si="293"/>
        <v>0</v>
      </c>
      <c r="ID178" s="1102">
        <f t="shared" si="293"/>
        <v>0</v>
      </c>
      <c r="IE178" s="1102">
        <f t="shared" si="293"/>
        <v>0</v>
      </c>
      <c r="IF178" s="1102">
        <f t="shared" si="293"/>
        <v>0</v>
      </c>
      <c r="IG178" s="1102">
        <f t="shared" si="293"/>
        <v>0</v>
      </c>
      <c r="IH178" s="1102">
        <f t="shared" si="293"/>
        <v>0</v>
      </c>
      <c r="II178" s="1102">
        <f t="shared" si="293"/>
        <v>0</v>
      </c>
      <c r="IJ178" s="1102">
        <f t="shared" si="293"/>
        <v>0</v>
      </c>
      <c r="IK178" s="1102">
        <f t="shared" si="293"/>
        <v>0</v>
      </c>
      <c r="IL178" s="1102">
        <f t="shared" si="293"/>
        <v>0</v>
      </c>
    </row>
    <row r="179" spans="1:247" s="817" customFormat="1">
      <c r="D179" s="818"/>
    </row>
    <row r="180" spans="1:247" s="618" customFormat="1">
      <c r="B180" s="620" t="s">
        <v>739</v>
      </c>
      <c r="D180" s="619"/>
      <c r="E180" s="618">
        <f ca="1">SUM(G180:IL180)</f>
        <v>83542074.333064109</v>
      </c>
      <c r="F180" s="618">
        <f t="shared" ref="F180:BR180" si="294">+F$161-SUM(F$174:F$175)</f>
        <v>0</v>
      </c>
      <c r="G180" s="618">
        <f t="shared" ca="1" si="294"/>
        <v>0</v>
      </c>
      <c r="H180" s="618">
        <f t="shared" ca="1" si="294"/>
        <v>0</v>
      </c>
      <c r="I180" s="618">
        <f t="shared" ca="1" si="294"/>
        <v>0</v>
      </c>
      <c r="J180" s="618">
        <f t="shared" ca="1" si="294"/>
        <v>0</v>
      </c>
      <c r="K180" s="618">
        <f t="shared" ca="1" si="294"/>
        <v>0</v>
      </c>
      <c r="L180" s="618">
        <f t="shared" ref="L180:R180" ca="1" si="295">+L$161-SUM(L$174:L$175)</f>
        <v>0</v>
      </c>
      <c r="M180" s="618">
        <f t="shared" ca="1" si="295"/>
        <v>0</v>
      </c>
      <c r="N180" s="618">
        <f t="shared" ca="1" si="295"/>
        <v>0</v>
      </c>
      <c r="O180" s="618">
        <f t="shared" ca="1" si="295"/>
        <v>0</v>
      </c>
      <c r="P180" s="618">
        <f t="shared" ca="1" si="295"/>
        <v>0</v>
      </c>
      <c r="Q180" s="618">
        <f t="shared" ca="1" si="295"/>
        <v>0</v>
      </c>
      <c r="R180" s="618">
        <f t="shared" ca="1" si="295"/>
        <v>0</v>
      </c>
      <c r="S180" s="618">
        <f t="shared" ca="1" si="294"/>
        <v>0</v>
      </c>
      <c r="T180" s="618">
        <f t="shared" ca="1" si="294"/>
        <v>0</v>
      </c>
      <c r="U180" s="618">
        <f t="shared" ca="1" si="294"/>
        <v>0</v>
      </c>
      <c r="V180" s="618">
        <f t="shared" ca="1" si="294"/>
        <v>0</v>
      </c>
      <c r="W180" s="618">
        <f t="shared" ca="1" si="294"/>
        <v>0</v>
      </c>
      <c r="X180" s="618">
        <f t="shared" ca="1" si="294"/>
        <v>0</v>
      </c>
      <c r="Y180" s="618">
        <f t="shared" ca="1" si="294"/>
        <v>0</v>
      </c>
      <c r="Z180" s="618">
        <f t="shared" ca="1" si="294"/>
        <v>0</v>
      </c>
      <c r="AA180" s="618">
        <f t="shared" ca="1" si="294"/>
        <v>0</v>
      </c>
      <c r="AB180" s="618">
        <f t="shared" ca="1" si="294"/>
        <v>0</v>
      </c>
      <c r="AC180" s="618">
        <f t="shared" ca="1" si="294"/>
        <v>0</v>
      </c>
      <c r="AD180" s="618">
        <f t="shared" ca="1" si="294"/>
        <v>0</v>
      </c>
      <c r="AE180" s="618">
        <f t="shared" ca="1" si="294"/>
        <v>0</v>
      </c>
      <c r="AF180" s="618">
        <f t="shared" ca="1" si="294"/>
        <v>0</v>
      </c>
      <c r="AG180" s="618">
        <f t="shared" ca="1" si="294"/>
        <v>0</v>
      </c>
      <c r="AH180" s="618">
        <f t="shared" ca="1" si="294"/>
        <v>0</v>
      </c>
      <c r="AI180" s="618">
        <f t="shared" ca="1" si="294"/>
        <v>0</v>
      </c>
      <c r="AJ180" s="618">
        <f t="shared" ca="1" si="294"/>
        <v>0</v>
      </c>
      <c r="AK180" s="618">
        <f t="shared" ca="1" si="294"/>
        <v>0</v>
      </c>
      <c r="AL180" s="618">
        <f t="shared" ca="1" si="294"/>
        <v>0</v>
      </c>
      <c r="AM180" s="618">
        <f t="shared" ca="1" si="294"/>
        <v>0</v>
      </c>
      <c r="AN180" s="618">
        <f t="shared" ca="1" si="294"/>
        <v>0</v>
      </c>
      <c r="AO180" s="618">
        <f t="shared" ca="1" si="294"/>
        <v>0</v>
      </c>
      <c r="AP180" s="618">
        <f t="shared" ca="1" si="294"/>
        <v>0</v>
      </c>
      <c r="AQ180" s="618">
        <f t="shared" ca="1" si="294"/>
        <v>0</v>
      </c>
      <c r="AR180" s="618">
        <f t="shared" ca="1" si="294"/>
        <v>0</v>
      </c>
      <c r="AS180" s="618">
        <f t="shared" ca="1" si="294"/>
        <v>0</v>
      </c>
      <c r="AT180" s="618">
        <f t="shared" ca="1" si="294"/>
        <v>0</v>
      </c>
      <c r="AU180" s="618">
        <f t="shared" ca="1" si="294"/>
        <v>0</v>
      </c>
      <c r="AV180" s="618">
        <f t="shared" ca="1" si="294"/>
        <v>0</v>
      </c>
      <c r="AW180" s="618">
        <f t="shared" ca="1" si="294"/>
        <v>0</v>
      </c>
      <c r="AX180" s="618">
        <f t="shared" ca="1" si="294"/>
        <v>0</v>
      </c>
      <c r="AY180" s="618">
        <f t="shared" ca="1" si="294"/>
        <v>0</v>
      </c>
      <c r="AZ180" s="618">
        <f t="shared" ca="1" si="294"/>
        <v>0</v>
      </c>
      <c r="BA180" s="618">
        <f t="shared" ca="1" si="294"/>
        <v>0</v>
      </c>
      <c r="BB180" s="618">
        <f t="shared" ca="1" si="294"/>
        <v>0</v>
      </c>
      <c r="BC180" s="618">
        <f t="shared" ca="1" si="294"/>
        <v>0</v>
      </c>
      <c r="BD180" s="618">
        <f t="shared" ca="1" si="294"/>
        <v>0</v>
      </c>
      <c r="BE180" s="618">
        <f t="shared" ca="1" si="294"/>
        <v>0</v>
      </c>
      <c r="BF180" s="618">
        <f t="shared" ca="1" si="294"/>
        <v>0</v>
      </c>
      <c r="BG180" s="618">
        <f t="shared" ca="1" si="294"/>
        <v>0</v>
      </c>
      <c r="BH180" s="618">
        <f t="shared" ca="1" si="294"/>
        <v>0</v>
      </c>
      <c r="BI180" s="618">
        <f t="shared" ca="1" si="294"/>
        <v>0</v>
      </c>
      <c r="BJ180" s="618">
        <f t="shared" ca="1" si="294"/>
        <v>0</v>
      </c>
      <c r="BK180" s="618">
        <f t="shared" ca="1" si="294"/>
        <v>0</v>
      </c>
      <c r="BL180" s="618">
        <f t="shared" ca="1" si="294"/>
        <v>0</v>
      </c>
      <c r="BM180" s="618">
        <f t="shared" ca="1" si="294"/>
        <v>0</v>
      </c>
      <c r="BN180" s="618">
        <f t="shared" ca="1" si="294"/>
        <v>0</v>
      </c>
      <c r="BO180" s="618">
        <f t="shared" ca="1" si="294"/>
        <v>0</v>
      </c>
      <c r="BP180" s="618">
        <f t="shared" ca="1" si="294"/>
        <v>0</v>
      </c>
      <c r="BQ180" s="618">
        <f t="shared" ca="1" si="294"/>
        <v>0</v>
      </c>
      <c r="BR180" s="618">
        <f t="shared" ca="1" si="294"/>
        <v>0</v>
      </c>
      <c r="BS180" s="618">
        <f t="shared" ref="BS180:ED180" ca="1" si="296">+BS$161-SUM(BS$174:BS$175)</f>
        <v>0</v>
      </c>
      <c r="BT180" s="618">
        <f t="shared" ca="1" si="296"/>
        <v>0</v>
      </c>
      <c r="BU180" s="618">
        <f t="shared" ca="1" si="296"/>
        <v>0</v>
      </c>
      <c r="BV180" s="618">
        <f t="shared" ca="1" si="296"/>
        <v>0</v>
      </c>
      <c r="BW180" s="618">
        <f t="shared" ca="1" si="296"/>
        <v>0</v>
      </c>
      <c r="BX180" s="618">
        <f t="shared" ca="1" si="296"/>
        <v>0</v>
      </c>
      <c r="BY180" s="618">
        <f t="shared" ca="1" si="296"/>
        <v>0</v>
      </c>
      <c r="BZ180" s="618">
        <f t="shared" ca="1" si="296"/>
        <v>0</v>
      </c>
      <c r="CA180" s="618">
        <f t="shared" ca="1" si="296"/>
        <v>0</v>
      </c>
      <c r="CB180" s="618">
        <f t="shared" ca="1" si="296"/>
        <v>0</v>
      </c>
      <c r="CC180" s="618">
        <f t="shared" ca="1" si="296"/>
        <v>0</v>
      </c>
      <c r="CD180" s="618">
        <f t="shared" ca="1" si="296"/>
        <v>0</v>
      </c>
      <c r="CE180" s="618">
        <f t="shared" ca="1" si="296"/>
        <v>0</v>
      </c>
      <c r="CF180" s="618">
        <f t="shared" ca="1" si="296"/>
        <v>0</v>
      </c>
      <c r="CG180" s="618">
        <f t="shared" ca="1" si="296"/>
        <v>83542074.333064109</v>
      </c>
      <c r="CH180" s="618">
        <f t="shared" si="296"/>
        <v>0</v>
      </c>
      <c r="CI180" s="618">
        <f t="shared" si="296"/>
        <v>0</v>
      </c>
      <c r="CJ180" s="618">
        <f t="shared" si="296"/>
        <v>0</v>
      </c>
      <c r="CK180" s="618">
        <f t="shared" si="296"/>
        <v>0</v>
      </c>
      <c r="CL180" s="618">
        <f t="shared" si="296"/>
        <v>0</v>
      </c>
      <c r="CM180" s="618">
        <f t="shared" si="296"/>
        <v>0</v>
      </c>
      <c r="CN180" s="618">
        <f t="shared" si="296"/>
        <v>0</v>
      </c>
      <c r="CO180" s="618">
        <f t="shared" si="296"/>
        <v>0</v>
      </c>
      <c r="CP180" s="618">
        <f t="shared" si="296"/>
        <v>0</v>
      </c>
      <c r="CQ180" s="618">
        <f t="shared" si="296"/>
        <v>0</v>
      </c>
      <c r="CR180" s="618">
        <f t="shared" si="296"/>
        <v>0</v>
      </c>
      <c r="CS180" s="618">
        <f t="shared" si="296"/>
        <v>0</v>
      </c>
      <c r="CT180" s="618">
        <f t="shared" si="296"/>
        <v>0</v>
      </c>
      <c r="CU180" s="618">
        <f t="shared" si="296"/>
        <v>0</v>
      </c>
      <c r="CV180" s="618">
        <f t="shared" si="296"/>
        <v>0</v>
      </c>
      <c r="CW180" s="618">
        <f t="shared" si="296"/>
        <v>0</v>
      </c>
      <c r="CX180" s="618">
        <f t="shared" si="296"/>
        <v>0</v>
      </c>
      <c r="CY180" s="618">
        <f t="shared" si="296"/>
        <v>0</v>
      </c>
      <c r="CZ180" s="618">
        <f t="shared" si="296"/>
        <v>0</v>
      </c>
      <c r="DA180" s="618">
        <f t="shared" si="296"/>
        <v>0</v>
      </c>
      <c r="DB180" s="618">
        <f t="shared" si="296"/>
        <v>0</v>
      </c>
      <c r="DC180" s="618">
        <f t="shared" si="296"/>
        <v>0</v>
      </c>
      <c r="DD180" s="618">
        <f t="shared" si="296"/>
        <v>0</v>
      </c>
      <c r="DE180" s="618">
        <f t="shared" si="296"/>
        <v>0</v>
      </c>
      <c r="DF180" s="618">
        <f t="shared" si="296"/>
        <v>0</v>
      </c>
      <c r="DG180" s="618">
        <f t="shared" si="296"/>
        <v>0</v>
      </c>
      <c r="DH180" s="618">
        <f t="shared" si="296"/>
        <v>0</v>
      </c>
      <c r="DI180" s="618">
        <f t="shared" si="296"/>
        <v>0</v>
      </c>
      <c r="DJ180" s="618">
        <f t="shared" si="296"/>
        <v>0</v>
      </c>
      <c r="DK180" s="618">
        <f t="shared" si="296"/>
        <v>0</v>
      </c>
      <c r="DL180" s="618">
        <f t="shared" si="296"/>
        <v>0</v>
      </c>
      <c r="DM180" s="618">
        <f t="shared" si="296"/>
        <v>0</v>
      </c>
      <c r="DN180" s="618">
        <f t="shared" si="296"/>
        <v>0</v>
      </c>
      <c r="DO180" s="618">
        <f t="shared" si="296"/>
        <v>0</v>
      </c>
      <c r="DP180" s="618">
        <f t="shared" si="296"/>
        <v>0</v>
      </c>
      <c r="DQ180" s="618">
        <f t="shared" si="296"/>
        <v>0</v>
      </c>
      <c r="DR180" s="618">
        <f t="shared" si="296"/>
        <v>0</v>
      </c>
      <c r="DS180" s="618">
        <f t="shared" si="296"/>
        <v>0</v>
      </c>
      <c r="DT180" s="618">
        <f t="shared" si="296"/>
        <v>0</v>
      </c>
      <c r="DU180" s="618">
        <f t="shared" si="296"/>
        <v>0</v>
      </c>
      <c r="DV180" s="618">
        <f t="shared" si="296"/>
        <v>0</v>
      </c>
      <c r="DW180" s="618">
        <f t="shared" si="296"/>
        <v>0</v>
      </c>
      <c r="DX180" s="618">
        <f t="shared" si="296"/>
        <v>0</v>
      </c>
      <c r="DY180" s="618">
        <f t="shared" si="296"/>
        <v>0</v>
      </c>
      <c r="DZ180" s="618">
        <f t="shared" si="296"/>
        <v>0</v>
      </c>
      <c r="EA180" s="618">
        <f t="shared" si="296"/>
        <v>0</v>
      </c>
      <c r="EB180" s="618">
        <f t="shared" si="296"/>
        <v>0</v>
      </c>
      <c r="EC180" s="618">
        <f t="shared" si="296"/>
        <v>0</v>
      </c>
      <c r="ED180" s="618">
        <f t="shared" si="296"/>
        <v>0</v>
      </c>
      <c r="EE180" s="618">
        <f t="shared" ref="EE180:GP180" si="297">+EE$161-SUM(EE$174:EE$175)</f>
        <v>0</v>
      </c>
      <c r="EF180" s="618">
        <f t="shared" si="297"/>
        <v>0</v>
      </c>
      <c r="EG180" s="618">
        <f t="shared" si="297"/>
        <v>0</v>
      </c>
      <c r="EH180" s="618">
        <f t="shared" si="297"/>
        <v>0</v>
      </c>
      <c r="EI180" s="618">
        <f t="shared" si="297"/>
        <v>0</v>
      </c>
      <c r="EJ180" s="618">
        <f t="shared" si="297"/>
        <v>0</v>
      </c>
      <c r="EK180" s="618">
        <f t="shared" si="297"/>
        <v>0</v>
      </c>
      <c r="EL180" s="618">
        <f t="shared" si="297"/>
        <v>0</v>
      </c>
      <c r="EM180" s="618">
        <f t="shared" si="297"/>
        <v>0</v>
      </c>
      <c r="EN180" s="618">
        <f t="shared" si="297"/>
        <v>0</v>
      </c>
      <c r="EO180" s="618">
        <f t="shared" si="297"/>
        <v>0</v>
      </c>
      <c r="EP180" s="618">
        <f t="shared" si="297"/>
        <v>0</v>
      </c>
      <c r="EQ180" s="618">
        <f t="shared" si="297"/>
        <v>0</v>
      </c>
      <c r="ER180" s="618">
        <f t="shared" si="297"/>
        <v>0</v>
      </c>
      <c r="ES180" s="618">
        <f t="shared" si="297"/>
        <v>0</v>
      </c>
      <c r="ET180" s="618">
        <f t="shared" si="297"/>
        <v>0</v>
      </c>
      <c r="EU180" s="618">
        <f t="shared" si="297"/>
        <v>0</v>
      </c>
      <c r="EV180" s="618">
        <f t="shared" si="297"/>
        <v>0</v>
      </c>
      <c r="EW180" s="618">
        <f t="shared" si="297"/>
        <v>0</v>
      </c>
      <c r="EX180" s="618">
        <f t="shared" si="297"/>
        <v>0</v>
      </c>
      <c r="EY180" s="618">
        <f t="shared" si="297"/>
        <v>0</v>
      </c>
      <c r="EZ180" s="618">
        <f t="shared" si="297"/>
        <v>0</v>
      </c>
      <c r="FA180" s="618">
        <f t="shared" si="297"/>
        <v>0</v>
      </c>
      <c r="FB180" s="618">
        <f t="shared" si="297"/>
        <v>0</v>
      </c>
      <c r="FC180" s="618">
        <f t="shared" si="297"/>
        <v>0</v>
      </c>
      <c r="FD180" s="618">
        <f t="shared" si="297"/>
        <v>0</v>
      </c>
      <c r="FE180" s="618">
        <f t="shared" si="297"/>
        <v>0</v>
      </c>
      <c r="FF180" s="618">
        <f t="shared" si="297"/>
        <v>0</v>
      </c>
      <c r="FG180" s="618">
        <f t="shared" si="297"/>
        <v>0</v>
      </c>
      <c r="FH180" s="618">
        <f t="shared" si="297"/>
        <v>0</v>
      </c>
      <c r="FI180" s="618">
        <f t="shared" si="297"/>
        <v>0</v>
      </c>
      <c r="FJ180" s="618">
        <f t="shared" si="297"/>
        <v>0</v>
      </c>
      <c r="FK180" s="618">
        <f t="shared" si="297"/>
        <v>0</v>
      </c>
      <c r="FL180" s="618">
        <f t="shared" si="297"/>
        <v>0</v>
      </c>
      <c r="FM180" s="618">
        <f t="shared" si="297"/>
        <v>0</v>
      </c>
      <c r="FN180" s="618">
        <f t="shared" si="297"/>
        <v>0</v>
      </c>
      <c r="FO180" s="618">
        <f t="shared" si="297"/>
        <v>0</v>
      </c>
      <c r="FP180" s="618">
        <f t="shared" si="297"/>
        <v>0</v>
      </c>
      <c r="FQ180" s="618">
        <f t="shared" si="297"/>
        <v>0</v>
      </c>
      <c r="FR180" s="618">
        <f t="shared" si="297"/>
        <v>0</v>
      </c>
      <c r="FS180" s="618">
        <f t="shared" si="297"/>
        <v>0</v>
      </c>
      <c r="FT180" s="618">
        <f t="shared" si="297"/>
        <v>0</v>
      </c>
      <c r="FU180" s="618">
        <f t="shared" si="297"/>
        <v>0</v>
      </c>
      <c r="FV180" s="618">
        <f t="shared" si="297"/>
        <v>0</v>
      </c>
      <c r="FW180" s="618">
        <f t="shared" si="297"/>
        <v>0</v>
      </c>
      <c r="FX180" s="618">
        <f t="shared" si="297"/>
        <v>0</v>
      </c>
      <c r="FY180" s="618">
        <f t="shared" si="297"/>
        <v>0</v>
      </c>
      <c r="FZ180" s="618">
        <f t="shared" si="297"/>
        <v>0</v>
      </c>
      <c r="GA180" s="618">
        <f t="shared" si="297"/>
        <v>0</v>
      </c>
      <c r="GB180" s="618">
        <f t="shared" si="297"/>
        <v>0</v>
      </c>
      <c r="GC180" s="618">
        <f t="shared" si="297"/>
        <v>0</v>
      </c>
      <c r="GD180" s="618">
        <f t="shared" si="297"/>
        <v>0</v>
      </c>
      <c r="GE180" s="618">
        <f t="shared" si="297"/>
        <v>0</v>
      </c>
      <c r="GF180" s="618">
        <f t="shared" si="297"/>
        <v>0</v>
      </c>
      <c r="GG180" s="618">
        <f t="shared" si="297"/>
        <v>0</v>
      </c>
      <c r="GH180" s="618">
        <f t="shared" si="297"/>
        <v>0</v>
      </c>
      <c r="GI180" s="618">
        <f t="shared" si="297"/>
        <v>0</v>
      </c>
      <c r="GJ180" s="618">
        <f t="shared" si="297"/>
        <v>0</v>
      </c>
      <c r="GK180" s="618">
        <f t="shared" si="297"/>
        <v>0</v>
      </c>
      <c r="GL180" s="618">
        <f t="shared" si="297"/>
        <v>0</v>
      </c>
      <c r="GM180" s="618">
        <f t="shared" si="297"/>
        <v>0</v>
      </c>
      <c r="GN180" s="618">
        <f t="shared" si="297"/>
        <v>0</v>
      </c>
      <c r="GO180" s="618">
        <f t="shared" si="297"/>
        <v>0</v>
      </c>
      <c r="GP180" s="618">
        <f t="shared" si="297"/>
        <v>0</v>
      </c>
      <c r="GQ180" s="618">
        <f t="shared" ref="GQ180:IL180" si="298">+GQ$161-SUM(GQ$174:GQ$175)</f>
        <v>0</v>
      </c>
      <c r="GR180" s="618">
        <f t="shared" si="298"/>
        <v>0</v>
      </c>
      <c r="GS180" s="618">
        <f t="shared" si="298"/>
        <v>0</v>
      </c>
      <c r="GT180" s="618">
        <f t="shared" si="298"/>
        <v>0</v>
      </c>
      <c r="GU180" s="618">
        <f t="shared" si="298"/>
        <v>0</v>
      </c>
      <c r="GV180" s="618">
        <f t="shared" si="298"/>
        <v>0</v>
      </c>
      <c r="GW180" s="618">
        <f t="shared" si="298"/>
        <v>0</v>
      </c>
      <c r="GX180" s="618">
        <f t="shared" si="298"/>
        <v>0</v>
      </c>
      <c r="GY180" s="618">
        <f t="shared" si="298"/>
        <v>0</v>
      </c>
      <c r="GZ180" s="618">
        <f t="shared" si="298"/>
        <v>0</v>
      </c>
      <c r="HA180" s="618">
        <f t="shared" si="298"/>
        <v>0</v>
      </c>
      <c r="HB180" s="618">
        <f t="shared" si="298"/>
        <v>0</v>
      </c>
      <c r="HC180" s="618">
        <f t="shared" si="298"/>
        <v>0</v>
      </c>
      <c r="HD180" s="618">
        <f t="shared" si="298"/>
        <v>0</v>
      </c>
      <c r="HE180" s="618">
        <f t="shared" si="298"/>
        <v>0</v>
      </c>
      <c r="HF180" s="618">
        <f t="shared" si="298"/>
        <v>0</v>
      </c>
      <c r="HG180" s="618">
        <f t="shared" si="298"/>
        <v>0</v>
      </c>
      <c r="HH180" s="618">
        <f t="shared" si="298"/>
        <v>0</v>
      </c>
      <c r="HI180" s="618">
        <f t="shared" si="298"/>
        <v>0</v>
      </c>
      <c r="HJ180" s="618">
        <f t="shared" si="298"/>
        <v>0</v>
      </c>
      <c r="HK180" s="618">
        <f t="shared" si="298"/>
        <v>0</v>
      </c>
      <c r="HL180" s="618">
        <f t="shared" si="298"/>
        <v>0</v>
      </c>
      <c r="HM180" s="618">
        <f t="shared" si="298"/>
        <v>0</v>
      </c>
      <c r="HN180" s="618">
        <f t="shared" si="298"/>
        <v>0</v>
      </c>
      <c r="HO180" s="618">
        <f t="shared" si="298"/>
        <v>0</v>
      </c>
      <c r="HP180" s="618">
        <f t="shared" si="298"/>
        <v>0</v>
      </c>
      <c r="HQ180" s="618">
        <f t="shared" si="298"/>
        <v>0</v>
      </c>
      <c r="HR180" s="618">
        <f t="shared" si="298"/>
        <v>0</v>
      </c>
      <c r="HS180" s="618">
        <f t="shared" si="298"/>
        <v>0</v>
      </c>
      <c r="HT180" s="618">
        <f t="shared" si="298"/>
        <v>0</v>
      </c>
      <c r="HU180" s="618">
        <f t="shared" si="298"/>
        <v>0</v>
      </c>
      <c r="HV180" s="618">
        <f t="shared" si="298"/>
        <v>0</v>
      </c>
      <c r="HW180" s="618">
        <f t="shared" si="298"/>
        <v>0</v>
      </c>
      <c r="HX180" s="618">
        <f t="shared" si="298"/>
        <v>0</v>
      </c>
      <c r="HY180" s="618">
        <f t="shared" si="298"/>
        <v>0</v>
      </c>
      <c r="HZ180" s="618">
        <f t="shared" si="298"/>
        <v>0</v>
      </c>
      <c r="IA180" s="618">
        <f t="shared" si="298"/>
        <v>0</v>
      </c>
      <c r="IB180" s="618">
        <f t="shared" si="298"/>
        <v>0</v>
      </c>
      <c r="IC180" s="618">
        <f t="shared" si="298"/>
        <v>0</v>
      </c>
      <c r="ID180" s="618">
        <f t="shared" si="298"/>
        <v>0</v>
      </c>
      <c r="IE180" s="618">
        <f t="shared" si="298"/>
        <v>0</v>
      </c>
      <c r="IF180" s="618">
        <f t="shared" si="298"/>
        <v>0</v>
      </c>
      <c r="IG180" s="618">
        <f t="shared" si="298"/>
        <v>0</v>
      </c>
      <c r="IH180" s="618">
        <f t="shared" si="298"/>
        <v>0</v>
      </c>
      <c r="II180" s="618">
        <f t="shared" si="298"/>
        <v>0</v>
      </c>
      <c r="IJ180" s="618">
        <f t="shared" si="298"/>
        <v>0</v>
      </c>
      <c r="IK180" s="618">
        <f t="shared" si="298"/>
        <v>0</v>
      </c>
      <c r="IL180" s="618">
        <f t="shared" si="298"/>
        <v>0</v>
      </c>
      <c r="IM180" s="817"/>
    </row>
    <row r="181" spans="1:247" s="618" customFormat="1">
      <c r="B181" s="819" t="s">
        <v>740</v>
      </c>
      <c r="D181" s="619">
        <f ca="1">IFERROR(E181/SUM($E$181:$E$182),"")</f>
        <v>0.5</v>
      </c>
      <c r="E181" s="618">
        <f ca="1">SUM(G181:IL181)</f>
        <v>41771037.166532055</v>
      </c>
      <c r="F181" s="618">
        <f>F180*_WF_Remainder_LP</f>
        <v>0</v>
      </c>
      <c r="G181" s="618">
        <f t="shared" ref="G181:BR181" ca="1" si="299">G180*_WF_Remainder_LP</f>
        <v>0</v>
      </c>
      <c r="H181" s="618">
        <f t="shared" ca="1" si="299"/>
        <v>0</v>
      </c>
      <c r="I181" s="618">
        <f t="shared" ca="1" si="299"/>
        <v>0</v>
      </c>
      <c r="J181" s="618">
        <f t="shared" ca="1" si="299"/>
        <v>0</v>
      </c>
      <c r="K181" s="618">
        <f t="shared" ca="1" si="299"/>
        <v>0</v>
      </c>
      <c r="L181" s="618">
        <f t="shared" ca="1" si="299"/>
        <v>0</v>
      </c>
      <c r="M181" s="618">
        <f t="shared" ca="1" si="299"/>
        <v>0</v>
      </c>
      <c r="N181" s="618">
        <f t="shared" ca="1" si="299"/>
        <v>0</v>
      </c>
      <c r="O181" s="618">
        <f t="shared" ca="1" si="299"/>
        <v>0</v>
      </c>
      <c r="P181" s="618">
        <f t="shared" ca="1" si="299"/>
        <v>0</v>
      </c>
      <c r="Q181" s="618">
        <f t="shared" ca="1" si="299"/>
        <v>0</v>
      </c>
      <c r="R181" s="618">
        <f t="shared" ca="1" si="299"/>
        <v>0</v>
      </c>
      <c r="S181" s="618">
        <f t="shared" ca="1" si="299"/>
        <v>0</v>
      </c>
      <c r="T181" s="618">
        <f t="shared" ca="1" si="299"/>
        <v>0</v>
      </c>
      <c r="U181" s="618">
        <f t="shared" ca="1" si="299"/>
        <v>0</v>
      </c>
      <c r="V181" s="618">
        <f t="shared" ca="1" si="299"/>
        <v>0</v>
      </c>
      <c r="W181" s="618">
        <f t="shared" ca="1" si="299"/>
        <v>0</v>
      </c>
      <c r="X181" s="618">
        <f t="shared" ca="1" si="299"/>
        <v>0</v>
      </c>
      <c r="Y181" s="618">
        <f t="shared" ca="1" si="299"/>
        <v>0</v>
      </c>
      <c r="Z181" s="618">
        <f t="shared" ca="1" si="299"/>
        <v>0</v>
      </c>
      <c r="AA181" s="618">
        <f t="shared" ca="1" si="299"/>
        <v>0</v>
      </c>
      <c r="AB181" s="618">
        <f t="shared" ca="1" si="299"/>
        <v>0</v>
      </c>
      <c r="AC181" s="618">
        <f t="shared" ca="1" si="299"/>
        <v>0</v>
      </c>
      <c r="AD181" s="618">
        <f t="shared" ca="1" si="299"/>
        <v>0</v>
      </c>
      <c r="AE181" s="618">
        <f t="shared" ca="1" si="299"/>
        <v>0</v>
      </c>
      <c r="AF181" s="618">
        <f t="shared" ca="1" si="299"/>
        <v>0</v>
      </c>
      <c r="AG181" s="618">
        <f t="shared" ca="1" si="299"/>
        <v>0</v>
      </c>
      <c r="AH181" s="618">
        <f t="shared" ca="1" si="299"/>
        <v>0</v>
      </c>
      <c r="AI181" s="618">
        <f t="shared" ca="1" si="299"/>
        <v>0</v>
      </c>
      <c r="AJ181" s="618">
        <f t="shared" ca="1" si="299"/>
        <v>0</v>
      </c>
      <c r="AK181" s="618">
        <f t="shared" ca="1" si="299"/>
        <v>0</v>
      </c>
      <c r="AL181" s="618">
        <f t="shared" ca="1" si="299"/>
        <v>0</v>
      </c>
      <c r="AM181" s="618">
        <f t="shared" ca="1" si="299"/>
        <v>0</v>
      </c>
      <c r="AN181" s="618">
        <f t="shared" ca="1" si="299"/>
        <v>0</v>
      </c>
      <c r="AO181" s="618">
        <f t="shared" ca="1" si="299"/>
        <v>0</v>
      </c>
      <c r="AP181" s="618">
        <f t="shared" ca="1" si="299"/>
        <v>0</v>
      </c>
      <c r="AQ181" s="618">
        <f t="shared" ca="1" si="299"/>
        <v>0</v>
      </c>
      <c r="AR181" s="618">
        <f t="shared" ca="1" si="299"/>
        <v>0</v>
      </c>
      <c r="AS181" s="618">
        <f t="shared" ca="1" si="299"/>
        <v>0</v>
      </c>
      <c r="AT181" s="618">
        <f t="shared" ca="1" si="299"/>
        <v>0</v>
      </c>
      <c r="AU181" s="618">
        <f t="shared" ca="1" si="299"/>
        <v>0</v>
      </c>
      <c r="AV181" s="618">
        <f t="shared" ca="1" si="299"/>
        <v>0</v>
      </c>
      <c r="AW181" s="618">
        <f t="shared" ca="1" si="299"/>
        <v>0</v>
      </c>
      <c r="AX181" s="618">
        <f t="shared" ca="1" si="299"/>
        <v>0</v>
      </c>
      <c r="AY181" s="618">
        <f t="shared" ca="1" si="299"/>
        <v>0</v>
      </c>
      <c r="AZ181" s="618">
        <f t="shared" ca="1" si="299"/>
        <v>0</v>
      </c>
      <c r="BA181" s="618">
        <f t="shared" ca="1" si="299"/>
        <v>0</v>
      </c>
      <c r="BB181" s="618">
        <f t="shared" ca="1" si="299"/>
        <v>0</v>
      </c>
      <c r="BC181" s="618">
        <f t="shared" ca="1" si="299"/>
        <v>0</v>
      </c>
      <c r="BD181" s="618">
        <f t="shared" ca="1" si="299"/>
        <v>0</v>
      </c>
      <c r="BE181" s="618">
        <f t="shared" ca="1" si="299"/>
        <v>0</v>
      </c>
      <c r="BF181" s="618">
        <f t="shared" ca="1" si="299"/>
        <v>0</v>
      </c>
      <c r="BG181" s="618">
        <f t="shared" ca="1" si="299"/>
        <v>0</v>
      </c>
      <c r="BH181" s="618">
        <f t="shared" ca="1" si="299"/>
        <v>0</v>
      </c>
      <c r="BI181" s="618">
        <f t="shared" ca="1" si="299"/>
        <v>0</v>
      </c>
      <c r="BJ181" s="618">
        <f t="shared" ca="1" si="299"/>
        <v>0</v>
      </c>
      <c r="BK181" s="618">
        <f t="shared" ca="1" si="299"/>
        <v>0</v>
      </c>
      <c r="BL181" s="618">
        <f t="shared" ca="1" si="299"/>
        <v>0</v>
      </c>
      <c r="BM181" s="618">
        <f t="shared" ca="1" si="299"/>
        <v>0</v>
      </c>
      <c r="BN181" s="618">
        <f t="shared" ca="1" si="299"/>
        <v>0</v>
      </c>
      <c r="BO181" s="618">
        <f t="shared" ca="1" si="299"/>
        <v>0</v>
      </c>
      <c r="BP181" s="618">
        <f t="shared" ca="1" si="299"/>
        <v>0</v>
      </c>
      <c r="BQ181" s="618">
        <f t="shared" ca="1" si="299"/>
        <v>0</v>
      </c>
      <c r="BR181" s="618">
        <f t="shared" ca="1" si="299"/>
        <v>0</v>
      </c>
      <c r="BS181" s="618">
        <f t="shared" ref="BS181:ED181" ca="1" si="300">BS180*_WF_Remainder_LP</f>
        <v>0</v>
      </c>
      <c r="BT181" s="618">
        <f t="shared" ca="1" si="300"/>
        <v>0</v>
      </c>
      <c r="BU181" s="618">
        <f t="shared" ca="1" si="300"/>
        <v>0</v>
      </c>
      <c r="BV181" s="618">
        <f t="shared" ca="1" si="300"/>
        <v>0</v>
      </c>
      <c r="BW181" s="618">
        <f t="shared" ca="1" si="300"/>
        <v>0</v>
      </c>
      <c r="BX181" s="618">
        <f t="shared" ca="1" si="300"/>
        <v>0</v>
      </c>
      <c r="BY181" s="618">
        <f t="shared" ca="1" si="300"/>
        <v>0</v>
      </c>
      <c r="BZ181" s="618">
        <f t="shared" ca="1" si="300"/>
        <v>0</v>
      </c>
      <c r="CA181" s="618">
        <f t="shared" ca="1" si="300"/>
        <v>0</v>
      </c>
      <c r="CB181" s="618">
        <f t="shared" ca="1" si="300"/>
        <v>0</v>
      </c>
      <c r="CC181" s="618">
        <f t="shared" ca="1" si="300"/>
        <v>0</v>
      </c>
      <c r="CD181" s="618">
        <f t="shared" ca="1" si="300"/>
        <v>0</v>
      </c>
      <c r="CE181" s="618">
        <f t="shared" ca="1" si="300"/>
        <v>0</v>
      </c>
      <c r="CF181" s="618">
        <f t="shared" ca="1" si="300"/>
        <v>0</v>
      </c>
      <c r="CG181" s="618">
        <f t="shared" ca="1" si="300"/>
        <v>41771037.166532055</v>
      </c>
      <c r="CH181" s="618">
        <f t="shared" si="300"/>
        <v>0</v>
      </c>
      <c r="CI181" s="618">
        <f t="shared" si="300"/>
        <v>0</v>
      </c>
      <c r="CJ181" s="618">
        <f t="shared" si="300"/>
        <v>0</v>
      </c>
      <c r="CK181" s="618">
        <f t="shared" si="300"/>
        <v>0</v>
      </c>
      <c r="CL181" s="618">
        <f t="shared" si="300"/>
        <v>0</v>
      </c>
      <c r="CM181" s="618">
        <f t="shared" si="300"/>
        <v>0</v>
      </c>
      <c r="CN181" s="618">
        <f t="shared" si="300"/>
        <v>0</v>
      </c>
      <c r="CO181" s="618">
        <f t="shared" si="300"/>
        <v>0</v>
      </c>
      <c r="CP181" s="618">
        <f t="shared" si="300"/>
        <v>0</v>
      </c>
      <c r="CQ181" s="618">
        <f t="shared" si="300"/>
        <v>0</v>
      </c>
      <c r="CR181" s="618">
        <f t="shared" si="300"/>
        <v>0</v>
      </c>
      <c r="CS181" s="618">
        <f t="shared" si="300"/>
        <v>0</v>
      </c>
      <c r="CT181" s="618">
        <f t="shared" si="300"/>
        <v>0</v>
      </c>
      <c r="CU181" s="618">
        <f t="shared" si="300"/>
        <v>0</v>
      </c>
      <c r="CV181" s="618">
        <f t="shared" si="300"/>
        <v>0</v>
      </c>
      <c r="CW181" s="618">
        <f t="shared" si="300"/>
        <v>0</v>
      </c>
      <c r="CX181" s="618">
        <f t="shared" si="300"/>
        <v>0</v>
      </c>
      <c r="CY181" s="618">
        <f t="shared" si="300"/>
        <v>0</v>
      </c>
      <c r="CZ181" s="618">
        <f t="shared" si="300"/>
        <v>0</v>
      </c>
      <c r="DA181" s="618">
        <f t="shared" si="300"/>
        <v>0</v>
      </c>
      <c r="DB181" s="618">
        <f t="shared" si="300"/>
        <v>0</v>
      </c>
      <c r="DC181" s="618">
        <f t="shared" si="300"/>
        <v>0</v>
      </c>
      <c r="DD181" s="618">
        <f t="shared" si="300"/>
        <v>0</v>
      </c>
      <c r="DE181" s="618">
        <f t="shared" si="300"/>
        <v>0</v>
      </c>
      <c r="DF181" s="618">
        <f t="shared" si="300"/>
        <v>0</v>
      </c>
      <c r="DG181" s="618">
        <f t="shared" si="300"/>
        <v>0</v>
      </c>
      <c r="DH181" s="618">
        <f t="shared" si="300"/>
        <v>0</v>
      </c>
      <c r="DI181" s="618">
        <f t="shared" si="300"/>
        <v>0</v>
      </c>
      <c r="DJ181" s="618">
        <f t="shared" si="300"/>
        <v>0</v>
      </c>
      <c r="DK181" s="618">
        <f t="shared" si="300"/>
        <v>0</v>
      </c>
      <c r="DL181" s="618">
        <f t="shared" si="300"/>
        <v>0</v>
      </c>
      <c r="DM181" s="618">
        <f t="shared" si="300"/>
        <v>0</v>
      </c>
      <c r="DN181" s="618">
        <f t="shared" si="300"/>
        <v>0</v>
      </c>
      <c r="DO181" s="618">
        <f t="shared" si="300"/>
        <v>0</v>
      </c>
      <c r="DP181" s="618">
        <f t="shared" si="300"/>
        <v>0</v>
      </c>
      <c r="DQ181" s="618">
        <f t="shared" si="300"/>
        <v>0</v>
      </c>
      <c r="DR181" s="618">
        <f t="shared" si="300"/>
        <v>0</v>
      </c>
      <c r="DS181" s="618">
        <f t="shared" si="300"/>
        <v>0</v>
      </c>
      <c r="DT181" s="618">
        <f t="shared" si="300"/>
        <v>0</v>
      </c>
      <c r="DU181" s="618">
        <f t="shared" si="300"/>
        <v>0</v>
      </c>
      <c r="DV181" s="618">
        <f t="shared" si="300"/>
        <v>0</v>
      </c>
      <c r="DW181" s="618">
        <f t="shared" si="300"/>
        <v>0</v>
      </c>
      <c r="DX181" s="618">
        <f t="shared" si="300"/>
        <v>0</v>
      </c>
      <c r="DY181" s="618">
        <f t="shared" si="300"/>
        <v>0</v>
      </c>
      <c r="DZ181" s="618">
        <f t="shared" si="300"/>
        <v>0</v>
      </c>
      <c r="EA181" s="618">
        <f t="shared" si="300"/>
        <v>0</v>
      </c>
      <c r="EB181" s="618">
        <f t="shared" si="300"/>
        <v>0</v>
      </c>
      <c r="EC181" s="618">
        <f t="shared" si="300"/>
        <v>0</v>
      </c>
      <c r="ED181" s="618">
        <f t="shared" si="300"/>
        <v>0</v>
      </c>
      <c r="EE181" s="618">
        <f t="shared" ref="EE181:GP181" si="301">EE180*_WF_Remainder_LP</f>
        <v>0</v>
      </c>
      <c r="EF181" s="618">
        <f t="shared" si="301"/>
        <v>0</v>
      </c>
      <c r="EG181" s="618">
        <f t="shared" si="301"/>
        <v>0</v>
      </c>
      <c r="EH181" s="618">
        <f t="shared" si="301"/>
        <v>0</v>
      </c>
      <c r="EI181" s="618">
        <f t="shared" si="301"/>
        <v>0</v>
      </c>
      <c r="EJ181" s="618">
        <f t="shared" si="301"/>
        <v>0</v>
      </c>
      <c r="EK181" s="618">
        <f t="shared" si="301"/>
        <v>0</v>
      </c>
      <c r="EL181" s="618">
        <f t="shared" si="301"/>
        <v>0</v>
      </c>
      <c r="EM181" s="618">
        <f t="shared" si="301"/>
        <v>0</v>
      </c>
      <c r="EN181" s="618">
        <f t="shared" si="301"/>
        <v>0</v>
      </c>
      <c r="EO181" s="618">
        <f t="shared" si="301"/>
        <v>0</v>
      </c>
      <c r="EP181" s="618">
        <f t="shared" si="301"/>
        <v>0</v>
      </c>
      <c r="EQ181" s="618">
        <f t="shared" si="301"/>
        <v>0</v>
      </c>
      <c r="ER181" s="618">
        <f t="shared" si="301"/>
        <v>0</v>
      </c>
      <c r="ES181" s="618">
        <f t="shared" si="301"/>
        <v>0</v>
      </c>
      <c r="ET181" s="618">
        <f t="shared" si="301"/>
        <v>0</v>
      </c>
      <c r="EU181" s="618">
        <f t="shared" si="301"/>
        <v>0</v>
      </c>
      <c r="EV181" s="618">
        <f t="shared" si="301"/>
        <v>0</v>
      </c>
      <c r="EW181" s="618">
        <f t="shared" si="301"/>
        <v>0</v>
      </c>
      <c r="EX181" s="618">
        <f t="shared" si="301"/>
        <v>0</v>
      </c>
      <c r="EY181" s="618">
        <f t="shared" si="301"/>
        <v>0</v>
      </c>
      <c r="EZ181" s="618">
        <f t="shared" si="301"/>
        <v>0</v>
      </c>
      <c r="FA181" s="618">
        <f t="shared" si="301"/>
        <v>0</v>
      </c>
      <c r="FB181" s="618">
        <f t="shared" si="301"/>
        <v>0</v>
      </c>
      <c r="FC181" s="618">
        <f t="shared" si="301"/>
        <v>0</v>
      </c>
      <c r="FD181" s="618">
        <f t="shared" si="301"/>
        <v>0</v>
      </c>
      <c r="FE181" s="618">
        <f t="shared" si="301"/>
        <v>0</v>
      </c>
      <c r="FF181" s="618">
        <f t="shared" si="301"/>
        <v>0</v>
      </c>
      <c r="FG181" s="618">
        <f t="shared" si="301"/>
        <v>0</v>
      </c>
      <c r="FH181" s="618">
        <f t="shared" si="301"/>
        <v>0</v>
      </c>
      <c r="FI181" s="618">
        <f t="shared" si="301"/>
        <v>0</v>
      </c>
      <c r="FJ181" s="618">
        <f t="shared" si="301"/>
        <v>0</v>
      </c>
      <c r="FK181" s="618">
        <f t="shared" si="301"/>
        <v>0</v>
      </c>
      <c r="FL181" s="618">
        <f t="shared" si="301"/>
        <v>0</v>
      </c>
      <c r="FM181" s="618">
        <f t="shared" si="301"/>
        <v>0</v>
      </c>
      <c r="FN181" s="618">
        <f t="shared" si="301"/>
        <v>0</v>
      </c>
      <c r="FO181" s="618">
        <f t="shared" si="301"/>
        <v>0</v>
      </c>
      <c r="FP181" s="618">
        <f t="shared" si="301"/>
        <v>0</v>
      </c>
      <c r="FQ181" s="618">
        <f t="shared" si="301"/>
        <v>0</v>
      </c>
      <c r="FR181" s="618">
        <f t="shared" si="301"/>
        <v>0</v>
      </c>
      <c r="FS181" s="618">
        <f t="shared" si="301"/>
        <v>0</v>
      </c>
      <c r="FT181" s="618">
        <f t="shared" si="301"/>
        <v>0</v>
      </c>
      <c r="FU181" s="618">
        <f t="shared" si="301"/>
        <v>0</v>
      </c>
      <c r="FV181" s="618">
        <f t="shared" si="301"/>
        <v>0</v>
      </c>
      <c r="FW181" s="618">
        <f t="shared" si="301"/>
        <v>0</v>
      </c>
      <c r="FX181" s="618">
        <f t="shared" si="301"/>
        <v>0</v>
      </c>
      <c r="FY181" s="618">
        <f t="shared" si="301"/>
        <v>0</v>
      </c>
      <c r="FZ181" s="618">
        <f t="shared" si="301"/>
        <v>0</v>
      </c>
      <c r="GA181" s="618">
        <f t="shared" si="301"/>
        <v>0</v>
      </c>
      <c r="GB181" s="618">
        <f t="shared" si="301"/>
        <v>0</v>
      </c>
      <c r="GC181" s="618">
        <f t="shared" si="301"/>
        <v>0</v>
      </c>
      <c r="GD181" s="618">
        <f t="shared" si="301"/>
        <v>0</v>
      </c>
      <c r="GE181" s="618">
        <f t="shared" si="301"/>
        <v>0</v>
      </c>
      <c r="GF181" s="618">
        <f t="shared" si="301"/>
        <v>0</v>
      </c>
      <c r="GG181" s="618">
        <f t="shared" si="301"/>
        <v>0</v>
      </c>
      <c r="GH181" s="618">
        <f t="shared" si="301"/>
        <v>0</v>
      </c>
      <c r="GI181" s="618">
        <f t="shared" si="301"/>
        <v>0</v>
      </c>
      <c r="GJ181" s="618">
        <f t="shared" si="301"/>
        <v>0</v>
      </c>
      <c r="GK181" s="618">
        <f t="shared" si="301"/>
        <v>0</v>
      </c>
      <c r="GL181" s="618">
        <f t="shared" si="301"/>
        <v>0</v>
      </c>
      <c r="GM181" s="618">
        <f t="shared" si="301"/>
        <v>0</v>
      </c>
      <c r="GN181" s="618">
        <f t="shared" si="301"/>
        <v>0</v>
      </c>
      <c r="GO181" s="618">
        <f t="shared" si="301"/>
        <v>0</v>
      </c>
      <c r="GP181" s="618">
        <f t="shared" si="301"/>
        <v>0</v>
      </c>
      <c r="GQ181" s="618">
        <f t="shared" ref="GQ181:IL181" si="302">GQ180*_WF_Remainder_LP</f>
        <v>0</v>
      </c>
      <c r="GR181" s="618">
        <f t="shared" si="302"/>
        <v>0</v>
      </c>
      <c r="GS181" s="618">
        <f t="shared" si="302"/>
        <v>0</v>
      </c>
      <c r="GT181" s="618">
        <f t="shared" si="302"/>
        <v>0</v>
      </c>
      <c r="GU181" s="618">
        <f t="shared" si="302"/>
        <v>0</v>
      </c>
      <c r="GV181" s="618">
        <f t="shared" si="302"/>
        <v>0</v>
      </c>
      <c r="GW181" s="618">
        <f t="shared" si="302"/>
        <v>0</v>
      </c>
      <c r="GX181" s="618">
        <f t="shared" si="302"/>
        <v>0</v>
      </c>
      <c r="GY181" s="618">
        <f t="shared" si="302"/>
        <v>0</v>
      </c>
      <c r="GZ181" s="618">
        <f t="shared" si="302"/>
        <v>0</v>
      </c>
      <c r="HA181" s="618">
        <f t="shared" si="302"/>
        <v>0</v>
      </c>
      <c r="HB181" s="618">
        <f t="shared" si="302"/>
        <v>0</v>
      </c>
      <c r="HC181" s="618">
        <f t="shared" si="302"/>
        <v>0</v>
      </c>
      <c r="HD181" s="618">
        <f t="shared" si="302"/>
        <v>0</v>
      </c>
      <c r="HE181" s="618">
        <f t="shared" si="302"/>
        <v>0</v>
      </c>
      <c r="HF181" s="618">
        <f t="shared" si="302"/>
        <v>0</v>
      </c>
      <c r="HG181" s="618">
        <f t="shared" si="302"/>
        <v>0</v>
      </c>
      <c r="HH181" s="618">
        <f t="shared" si="302"/>
        <v>0</v>
      </c>
      <c r="HI181" s="618">
        <f t="shared" si="302"/>
        <v>0</v>
      </c>
      <c r="HJ181" s="618">
        <f t="shared" si="302"/>
        <v>0</v>
      </c>
      <c r="HK181" s="618">
        <f t="shared" si="302"/>
        <v>0</v>
      </c>
      <c r="HL181" s="618">
        <f t="shared" si="302"/>
        <v>0</v>
      </c>
      <c r="HM181" s="618">
        <f t="shared" si="302"/>
        <v>0</v>
      </c>
      <c r="HN181" s="618">
        <f t="shared" si="302"/>
        <v>0</v>
      </c>
      <c r="HO181" s="618">
        <f t="shared" si="302"/>
        <v>0</v>
      </c>
      <c r="HP181" s="618">
        <f t="shared" si="302"/>
        <v>0</v>
      </c>
      <c r="HQ181" s="618">
        <f t="shared" si="302"/>
        <v>0</v>
      </c>
      <c r="HR181" s="618">
        <f t="shared" si="302"/>
        <v>0</v>
      </c>
      <c r="HS181" s="618">
        <f t="shared" si="302"/>
        <v>0</v>
      </c>
      <c r="HT181" s="618">
        <f t="shared" si="302"/>
        <v>0</v>
      </c>
      <c r="HU181" s="618">
        <f t="shared" si="302"/>
        <v>0</v>
      </c>
      <c r="HV181" s="618">
        <f t="shared" si="302"/>
        <v>0</v>
      </c>
      <c r="HW181" s="618">
        <f t="shared" si="302"/>
        <v>0</v>
      </c>
      <c r="HX181" s="618">
        <f t="shared" si="302"/>
        <v>0</v>
      </c>
      <c r="HY181" s="618">
        <f t="shared" si="302"/>
        <v>0</v>
      </c>
      <c r="HZ181" s="618">
        <f t="shared" si="302"/>
        <v>0</v>
      </c>
      <c r="IA181" s="618">
        <f t="shared" si="302"/>
        <v>0</v>
      </c>
      <c r="IB181" s="618">
        <f t="shared" si="302"/>
        <v>0</v>
      </c>
      <c r="IC181" s="618">
        <f t="shared" si="302"/>
        <v>0</v>
      </c>
      <c r="ID181" s="618">
        <f t="shared" si="302"/>
        <v>0</v>
      </c>
      <c r="IE181" s="618">
        <f t="shared" si="302"/>
        <v>0</v>
      </c>
      <c r="IF181" s="618">
        <f t="shared" si="302"/>
        <v>0</v>
      </c>
      <c r="IG181" s="618">
        <f t="shared" si="302"/>
        <v>0</v>
      </c>
      <c r="IH181" s="618">
        <f t="shared" si="302"/>
        <v>0</v>
      </c>
      <c r="II181" s="618">
        <f t="shared" si="302"/>
        <v>0</v>
      </c>
      <c r="IJ181" s="618">
        <f t="shared" si="302"/>
        <v>0</v>
      </c>
      <c r="IK181" s="618">
        <f t="shared" si="302"/>
        <v>0</v>
      </c>
      <c r="IL181" s="618">
        <f t="shared" si="302"/>
        <v>0</v>
      </c>
      <c r="IM181" s="817"/>
    </row>
    <row r="182" spans="1:247" s="618" customFormat="1">
      <c r="B182" s="819" t="s">
        <v>741</v>
      </c>
      <c r="D182" s="619">
        <f ca="1">IFERROR(E182/SUM($E$181:$E$182),"")</f>
        <v>0.5</v>
      </c>
      <c r="E182" s="618">
        <f ca="1">SUM(G182:IL182)</f>
        <v>41771037.166532055</v>
      </c>
      <c r="F182" s="618">
        <f>F180*_WF_Remainder_GP</f>
        <v>0</v>
      </c>
      <c r="G182" s="618">
        <f t="shared" ref="G182:BR182" ca="1" si="303">G180*_WF_Remainder_GP</f>
        <v>0</v>
      </c>
      <c r="H182" s="618">
        <f t="shared" ca="1" si="303"/>
        <v>0</v>
      </c>
      <c r="I182" s="618">
        <f t="shared" ca="1" si="303"/>
        <v>0</v>
      </c>
      <c r="J182" s="618">
        <f t="shared" ca="1" si="303"/>
        <v>0</v>
      </c>
      <c r="K182" s="618">
        <f t="shared" ca="1" si="303"/>
        <v>0</v>
      </c>
      <c r="L182" s="618">
        <f t="shared" ca="1" si="303"/>
        <v>0</v>
      </c>
      <c r="M182" s="618">
        <f t="shared" ca="1" si="303"/>
        <v>0</v>
      </c>
      <c r="N182" s="618">
        <f t="shared" ca="1" si="303"/>
        <v>0</v>
      </c>
      <c r="O182" s="618">
        <f t="shared" ca="1" si="303"/>
        <v>0</v>
      </c>
      <c r="P182" s="618">
        <f t="shared" ca="1" si="303"/>
        <v>0</v>
      </c>
      <c r="Q182" s="618">
        <f t="shared" ca="1" si="303"/>
        <v>0</v>
      </c>
      <c r="R182" s="618">
        <f t="shared" ca="1" si="303"/>
        <v>0</v>
      </c>
      <c r="S182" s="618">
        <f t="shared" ca="1" si="303"/>
        <v>0</v>
      </c>
      <c r="T182" s="618">
        <f t="shared" ca="1" si="303"/>
        <v>0</v>
      </c>
      <c r="U182" s="618">
        <f t="shared" ca="1" si="303"/>
        <v>0</v>
      </c>
      <c r="V182" s="618">
        <f t="shared" ca="1" si="303"/>
        <v>0</v>
      </c>
      <c r="W182" s="618">
        <f t="shared" ca="1" si="303"/>
        <v>0</v>
      </c>
      <c r="X182" s="618">
        <f t="shared" ca="1" si="303"/>
        <v>0</v>
      </c>
      <c r="Y182" s="618">
        <f t="shared" ca="1" si="303"/>
        <v>0</v>
      </c>
      <c r="Z182" s="618">
        <f t="shared" ca="1" si="303"/>
        <v>0</v>
      </c>
      <c r="AA182" s="618">
        <f t="shared" ca="1" si="303"/>
        <v>0</v>
      </c>
      <c r="AB182" s="618">
        <f t="shared" ca="1" si="303"/>
        <v>0</v>
      </c>
      <c r="AC182" s="618">
        <f t="shared" ca="1" si="303"/>
        <v>0</v>
      </c>
      <c r="AD182" s="618">
        <f t="shared" ca="1" si="303"/>
        <v>0</v>
      </c>
      <c r="AE182" s="618">
        <f t="shared" ca="1" si="303"/>
        <v>0</v>
      </c>
      <c r="AF182" s="618">
        <f t="shared" ca="1" si="303"/>
        <v>0</v>
      </c>
      <c r="AG182" s="618">
        <f t="shared" ca="1" si="303"/>
        <v>0</v>
      </c>
      <c r="AH182" s="618">
        <f t="shared" ca="1" si="303"/>
        <v>0</v>
      </c>
      <c r="AI182" s="618">
        <f t="shared" ca="1" si="303"/>
        <v>0</v>
      </c>
      <c r="AJ182" s="618">
        <f t="shared" ca="1" si="303"/>
        <v>0</v>
      </c>
      <c r="AK182" s="618">
        <f t="shared" ca="1" si="303"/>
        <v>0</v>
      </c>
      <c r="AL182" s="618">
        <f t="shared" ca="1" si="303"/>
        <v>0</v>
      </c>
      <c r="AM182" s="618">
        <f t="shared" ca="1" si="303"/>
        <v>0</v>
      </c>
      <c r="AN182" s="618">
        <f t="shared" ca="1" si="303"/>
        <v>0</v>
      </c>
      <c r="AO182" s="618">
        <f t="shared" ca="1" si="303"/>
        <v>0</v>
      </c>
      <c r="AP182" s="618">
        <f t="shared" ca="1" si="303"/>
        <v>0</v>
      </c>
      <c r="AQ182" s="618">
        <f t="shared" ca="1" si="303"/>
        <v>0</v>
      </c>
      <c r="AR182" s="618">
        <f t="shared" ca="1" si="303"/>
        <v>0</v>
      </c>
      <c r="AS182" s="618">
        <f t="shared" ca="1" si="303"/>
        <v>0</v>
      </c>
      <c r="AT182" s="618">
        <f t="shared" ca="1" si="303"/>
        <v>0</v>
      </c>
      <c r="AU182" s="618">
        <f t="shared" ca="1" si="303"/>
        <v>0</v>
      </c>
      <c r="AV182" s="618">
        <f t="shared" ca="1" si="303"/>
        <v>0</v>
      </c>
      <c r="AW182" s="618">
        <f t="shared" ca="1" si="303"/>
        <v>0</v>
      </c>
      <c r="AX182" s="618">
        <f t="shared" ca="1" si="303"/>
        <v>0</v>
      </c>
      <c r="AY182" s="618">
        <f t="shared" ca="1" si="303"/>
        <v>0</v>
      </c>
      <c r="AZ182" s="618">
        <f t="shared" ca="1" si="303"/>
        <v>0</v>
      </c>
      <c r="BA182" s="618">
        <f t="shared" ca="1" si="303"/>
        <v>0</v>
      </c>
      <c r="BB182" s="618">
        <f t="shared" ca="1" si="303"/>
        <v>0</v>
      </c>
      <c r="BC182" s="618">
        <f t="shared" ca="1" si="303"/>
        <v>0</v>
      </c>
      <c r="BD182" s="618">
        <f t="shared" ca="1" si="303"/>
        <v>0</v>
      </c>
      <c r="BE182" s="618">
        <f t="shared" ca="1" si="303"/>
        <v>0</v>
      </c>
      <c r="BF182" s="618">
        <f t="shared" ca="1" si="303"/>
        <v>0</v>
      </c>
      <c r="BG182" s="618">
        <f t="shared" ca="1" si="303"/>
        <v>0</v>
      </c>
      <c r="BH182" s="618">
        <f t="shared" ca="1" si="303"/>
        <v>0</v>
      </c>
      <c r="BI182" s="618">
        <f t="shared" ca="1" si="303"/>
        <v>0</v>
      </c>
      <c r="BJ182" s="618">
        <f t="shared" ca="1" si="303"/>
        <v>0</v>
      </c>
      <c r="BK182" s="618">
        <f t="shared" ca="1" si="303"/>
        <v>0</v>
      </c>
      <c r="BL182" s="618">
        <f t="shared" ca="1" si="303"/>
        <v>0</v>
      </c>
      <c r="BM182" s="618">
        <f t="shared" ca="1" si="303"/>
        <v>0</v>
      </c>
      <c r="BN182" s="618">
        <f t="shared" ca="1" si="303"/>
        <v>0</v>
      </c>
      <c r="BO182" s="618">
        <f t="shared" ca="1" si="303"/>
        <v>0</v>
      </c>
      <c r="BP182" s="618">
        <f t="shared" ca="1" si="303"/>
        <v>0</v>
      </c>
      <c r="BQ182" s="618">
        <f t="shared" ca="1" si="303"/>
        <v>0</v>
      </c>
      <c r="BR182" s="618">
        <f t="shared" ca="1" si="303"/>
        <v>0</v>
      </c>
      <c r="BS182" s="618">
        <f t="shared" ref="BS182:ED182" ca="1" si="304">BS180*_WF_Remainder_GP</f>
        <v>0</v>
      </c>
      <c r="BT182" s="618">
        <f t="shared" ca="1" si="304"/>
        <v>0</v>
      </c>
      <c r="BU182" s="618">
        <f t="shared" ca="1" si="304"/>
        <v>0</v>
      </c>
      <c r="BV182" s="618">
        <f t="shared" ca="1" si="304"/>
        <v>0</v>
      </c>
      <c r="BW182" s="618">
        <f t="shared" ca="1" si="304"/>
        <v>0</v>
      </c>
      <c r="BX182" s="618">
        <f t="shared" ca="1" si="304"/>
        <v>0</v>
      </c>
      <c r="BY182" s="618">
        <f t="shared" ca="1" si="304"/>
        <v>0</v>
      </c>
      <c r="BZ182" s="618">
        <f t="shared" ca="1" si="304"/>
        <v>0</v>
      </c>
      <c r="CA182" s="618">
        <f t="shared" ca="1" si="304"/>
        <v>0</v>
      </c>
      <c r="CB182" s="618">
        <f t="shared" ca="1" si="304"/>
        <v>0</v>
      </c>
      <c r="CC182" s="618">
        <f t="shared" ca="1" si="304"/>
        <v>0</v>
      </c>
      <c r="CD182" s="618">
        <f t="shared" ca="1" si="304"/>
        <v>0</v>
      </c>
      <c r="CE182" s="618">
        <f t="shared" ca="1" si="304"/>
        <v>0</v>
      </c>
      <c r="CF182" s="618">
        <f t="shared" ca="1" si="304"/>
        <v>0</v>
      </c>
      <c r="CG182" s="618">
        <f t="shared" ca="1" si="304"/>
        <v>41771037.166532055</v>
      </c>
      <c r="CH182" s="618">
        <f t="shared" si="304"/>
        <v>0</v>
      </c>
      <c r="CI182" s="618">
        <f t="shared" si="304"/>
        <v>0</v>
      </c>
      <c r="CJ182" s="618">
        <f t="shared" si="304"/>
        <v>0</v>
      </c>
      <c r="CK182" s="618">
        <f t="shared" si="304"/>
        <v>0</v>
      </c>
      <c r="CL182" s="618">
        <f t="shared" si="304"/>
        <v>0</v>
      </c>
      <c r="CM182" s="618">
        <f t="shared" si="304"/>
        <v>0</v>
      </c>
      <c r="CN182" s="618">
        <f t="shared" si="304"/>
        <v>0</v>
      </c>
      <c r="CO182" s="618">
        <f t="shared" si="304"/>
        <v>0</v>
      </c>
      <c r="CP182" s="618">
        <f t="shared" si="304"/>
        <v>0</v>
      </c>
      <c r="CQ182" s="618">
        <f t="shared" si="304"/>
        <v>0</v>
      </c>
      <c r="CR182" s="618">
        <f t="shared" si="304"/>
        <v>0</v>
      </c>
      <c r="CS182" s="618">
        <f t="shared" si="304"/>
        <v>0</v>
      </c>
      <c r="CT182" s="618">
        <f t="shared" si="304"/>
        <v>0</v>
      </c>
      <c r="CU182" s="618">
        <f t="shared" si="304"/>
        <v>0</v>
      </c>
      <c r="CV182" s="618">
        <f t="shared" si="304"/>
        <v>0</v>
      </c>
      <c r="CW182" s="618">
        <f t="shared" si="304"/>
        <v>0</v>
      </c>
      <c r="CX182" s="618">
        <f t="shared" si="304"/>
        <v>0</v>
      </c>
      <c r="CY182" s="618">
        <f t="shared" si="304"/>
        <v>0</v>
      </c>
      <c r="CZ182" s="618">
        <f t="shared" si="304"/>
        <v>0</v>
      </c>
      <c r="DA182" s="618">
        <f t="shared" si="304"/>
        <v>0</v>
      </c>
      <c r="DB182" s="618">
        <f t="shared" si="304"/>
        <v>0</v>
      </c>
      <c r="DC182" s="618">
        <f t="shared" si="304"/>
        <v>0</v>
      </c>
      <c r="DD182" s="618">
        <f t="shared" si="304"/>
        <v>0</v>
      </c>
      <c r="DE182" s="618">
        <f t="shared" si="304"/>
        <v>0</v>
      </c>
      <c r="DF182" s="618">
        <f t="shared" si="304"/>
        <v>0</v>
      </c>
      <c r="DG182" s="618">
        <f t="shared" si="304"/>
        <v>0</v>
      </c>
      <c r="DH182" s="618">
        <f t="shared" si="304"/>
        <v>0</v>
      </c>
      <c r="DI182" s="618">
        <f t="shared" si="304"/>
        <v>0</v>
      </c>
      <c r="DJ182" s="618">
        <f t="shared" si="304"/>
        <v>0</v>
      </c>
      <c r="DK182" s="618">
        <f t="shared" si="304"/>
        <v>0</v>
      </c>
      <c r="DL182" s="618">
        <f t="shared" si="304"/>
        <v>0</v>
      </c>
      <c r="DM182" s="618">
        <f t="shared" si="304"/>
        <v>0</v>
      </c>
      <c r="DN182" s="618">
        <f t="shared" si="304"/>
        <v>0</v>
      </c>
      <c r="DO182" s="618">
        <f t="shared" si="304"/>
        <v>0</v>
      </c>
      <c r="DP182" s="618">
        <f t="shared" si="304"/>
        <v>0</v>
      </c>
      <c r="DQ182" s="618">
        <f t="shared" si="304"/>
        <v>0</v>
      </c>
      <c r="DR182" s="618">
        <f t="shared" si="304"/>
        <v>0</v>
      </c>
      <c r="DS182" s="618">
        <f t="shared" si="304"/>
        <v>0</v>
      </c>
      <c r="DT182" s="618">
        <f t="shared" si="304"/>
        <v>0</v>
      </c>
      <c r="DU182" s="618">
        <f t="shared" si="304"/>
        <v>0</v>
      </c>
      <c r="DV182" s="618">
        <f t="shared" si="304"/>
        <v>0</v>
      </c>
      <c r="DW182" s="618">
        <f t="shared" si="304"/>
        <v>0</v>
      </c>
      <c r="DX182" s="618">
        <f t="shared" si="304"/>
        <v>0</v>
      </c>
      <c r="DY182" s="618">
        <f t="shared" si="304"/>
        <v>0</v>
      </c>
      <c r="DZ182" s="618">
        <f t="shared" si="304"/>
        <v>0</v>
      </c>
      <c r="EA182" s="618">
        <f t="shared" si="304"/>
        <v>0</v>
      </c>
      <c r="EB182" s="618">
        <f t="shared" si="304"/>
        <v>0</v>
      </c>
      <c r="EC182" s="618">
        <f t="shared" si="304"/>
        <v>0</v>
      </c>
      <c r="ED182" s="618">
        <f t="shared" si="304"/>
        <v>0</v>
      </c>
      <c r="EE182" s="618">
        <f t="shared" ref="EE182:GP182" si="305">EE180*_WF_Remainder_GP</f>
        <v>0</v>
      </c>
      <c r="EF182" s="618">
        <f t="shared" si="305"/>
        <v>0</v>
      </c>
      <c r="EG182" s="618">
        <f t="shared" si="305"/>
        <v>0</v>
      </c>
      <c r="EH182" s="618">
        <f t="shared" si="305"/>
        <v>0</v>
      </c>
      <c r="EI182" s="618">
        <f t="shared" si="305"/>
        <v>0</v>
      </c>
      <c r="EJ182" s="618">
        <f t="shared" si="305"/>
        <v>0</v>
      </c>
      <c r="EK182" s="618">
        <f t="shared" si="305"/>
        <v>0</v>
      </c>
      <c r="EL182" s="618">
        <f t="shared" si="305"/>
        <v>0</v>
      </c>
      <c r="EM182" s="618">
        <f t="shared" si="305"/>
        <v>0</v>
      </c>
      <c r="EN182" s="618">
        <f t="shared" si="305"/>
        <v>0</v>
      </c>
      <c r="EO182" s="618">
        <f t="shared" si="305"/>
        <v>0</v>
      </c>
      <c r="EP182" s="618">
        <f t="shared" si="305"/>
        <v>0</v>
      </c>
      <c r="EQ182" s="618">
        <f t="shared" si="305"/>
        <v>0</v>
      </c>
      <c r="ER182" s="618">
        <f t="shared" si="305"/>
        <v>0</v>
      </c>
      <c r="ES182" s="618">
        <f t="shared" si="305"/>
        <v>0</v>
      </c>
      <c r="ET182" s="618">
        <f t="shared" si="305"/>
        <v>0</v>
      </c>
      <c r="EU182" s="618">
        <f t="shared" si="305"/>
        <v>0</v>
      </c>
      <c r="EV182" s="618">
        <f t="shared" si="305"/>
        <v>0</v>
      </c>
      <c r="EW182" s="618">
        <f t="shared" si="305"/>
        <v>0</v>
      </c>
      <c r="EX182" s="618">
        <f t="shared" si="305"/>
        <v>0</v>
      </c>
      <c r="EY182" s="618">
        <f t="shared" si="305"/>
        <v>0</v>
      </c>
      <c r="EZ182" s="618">
        <f t="shared" si="305"/>
        <v>0</v>
      </c>
      <c r="FA182" s="618">
        <f t="shared" si="305"/>
        <v>0</v>
      </c>
      <c r="FB182" s="618">
        <f t="shared" si="305"/>
        <v>0</v>
      </c>
      <c r="FC182" s="618">
        <f t="shared" si="305"/>
        <v>0</v>
      </c>
      <c r="FD182" s="618">
        <f t="shared" si="305"/>
        <v>0</v>
      </c>
      <c r="FE182" s="618">
        <f t="shared" si="305"/>
        <v>0</v>
      </c>
      <c r="FF182" s="618">
        <f t="shared" si="305"/>
        <v>0</v>
      </c>
      <c r="FG182" s="618">
        <f t="shared" si="305"/>
        <v>0</v>
      </c>
      <c r="FH182" s="618">
        <f t="shared" si="305"/>
        <v>0</v>
      </c>
      <c r="FI182" s="618">
        <f t="shared" si="305"/>
        <v>0</v>
      </c>
      <c r="FJ182" s="618">
        <f t="shared" si="305"/>
        <v>0</v>
      </c>
      <c r="FK182" s="618">
        <f t="shared" si="305"/>
        <v>0</v>
      </c>
      <c r="FL182" s="618">
        <f t="shared" si="305"/>
        <v>0</v>
      </c>
      <c r="FM182" s="618">
        <f t="shared" si="305"/>
        <v>0</v>
      </c>
      <c r="FN182" s="618">
        <f t="shared" si="305"/>
        <v>0</v>
      </c>
      <c r="FO182" s="618">
        <f t="shared" si="305"/>
        <v>0</v>
      </c>
      <c r="FP182" s="618">
        <f t="shared" si="305"/>
        <v>0</v>
      </c>
      <c r="FQ182" s="618">
        <f t="shared" si="305"/>
        <v>0</v>
      </c>
      <c r="FR182" s="618">
        <f t="shared" si="305"/>
        <v>0</v>
      </c>
      <c r="FS182" s="618">
        <f t="shared" si="305"/>
        <v>0</v>
      </c>
      <c r="FT182" s="618">
        <f t="shared" si="305"/>
        <v>0</v>
      </c>
      <c r="FU182" s="618">
        <f t="shared" si="305"/>
        <v>0</v>
      </c>
      <c r="FV182" s="618">
        <f t="shared" si="305"/>
        <v>0</v>
      </c>
      <c r="FW182" s="618">
        <f t="shared" si="305"/>
        <v>0</v>
      </c>
      <c r="FX182" s="618">
        <f t="shared" si="305"/>
        <v>0</v>
      </c>
      <c r="FY182" s="618">
        <f t="shared" si="305"/>
        <v>0</v>
      </c>
      <c r="FZ182" s="618">
        <f t="shared" si="305"/>
        <v>0</v>
      </c>
      <c r="GA182" s="618">
        <f t="shared" si="305"/>
        <v>0</v>
      </c>
      <c r="GB182" s="618">
        <f t="shared" si="305"/>
        <v>0</v>
      </c>
      <c r="GC182" s="618">
        <f t="shared" si="305"/>
        <v>0</v>
      </c>
      <c r="GD182" s="618">
        <f t="shared" si="305"/>
        <v>0</v>
      </c>
      <c r="GE182" s="618">
        <f t="shared" si="305"/>
        <v>0</v>
      </c>
      <c r="GF182" s="618">
        <f t="shared" si="305"/>
        <v>0</v>
      </c>
      <c r="GG182" s="618">
        <f t="shared" si="305"/>
        <v>0</v>
      </c>
      <c r="GH182" s="618">
        <f t="shared" si="305"/>
        <v>0</v>
      </c>
      <c r="GI182" s="618">
        <f t="shared" si="305"/>
        <v>0</v>
      </c>
      <c r="GJ182" s="618">
        <f t="shared" si="305"/>
        <v>0</v>
      </c>
      <c r="GK182" s="618">
        <f t="shared" si="305"/>
        <v>0</v>
      </c>
      <c r="GL182" s="618">
        <f t="shared" si="305"/>
        <v>0</v>
      </c>
      <c r="GM182" s="618">
        <f t="shared" si="305"/>
        <v>0</v>
      </c>
      <c r="GN182" s="618">
        <f t="shared" si="305"/>
        <v>0</v>
      </c>
      <c r="GO182" s="618">
        <f t="shared" si="305"/>
        <v>0</v>
      </c>
      <c r="GP182" s="618">
        <f t="shared" si="305"/>
        <v>0</v>
      </c>
      <c r="GQ182" s="618">
        <f t="shared" ref="GQ182:IL182" si="306">GQ180*_WF_Remainder_GP</f>
        <v>0</v>
      </c>
      <c r="GR182" s="618">
        <f t="shared" si="306"/>
        <v>0</v>
      </c>
      <c r="GS182" s="618">
        <f t="shared" si="306"/>
        <v>0</v>
      </c>
      <c r="GT182" s="618">
        <f t="shared" si="306"/>
        <v>0</v>
      </c>
      <c r="GU182" s="618">
        <f t="shared" si="306"/>
        <v>0</v>
      </c>
      <c r="GV182" s="618">
        <f t="shared" si="306"/>
        <v>0</v>
      </c>
      <c r="GW182" s="618">
        <f t="shared" si="306"/>
        <v>0</v>
      </c>
      <c r="GX182" s="618">
        <f t="shared" si="306"/>
        <v>0</v>
      </c>
      <c r="GY182" s="618">
        <f t="shared" si="306"/>
        <v>0</v>
      </c>
      <c r="GZ182" s="618">
        <f t="shared" si="306"/>
        <v>0</v>
      </c>
      <c r="HA182" s="618">
        <f t="shared" si="306"/>
        <v>0</v>
      </c>
      <c r="HB182" s="618">
        <f t="shared" si="306"/>
        <v>0</v>
      </c>
      <c r="HC182" s="618">
        <f t="shared" si="306"/>
        <v>0</v>
      </c>
      <c r="HD182" s="618">
        <f t="shared" si="306"/>
        <v>0</v>
      </c>
      <c r="HE182" s="618">
        <f t="shared" si="306"/>
        <v>0</v>
      </c>
      <c r="HF182" s="618">
        <f t="shared" si="306"/>
        <v>0</v>
      </c>
      <c r="HG182" s="618">
        <f t="shared" si="306"/>
        <v>0</v>
      </c>
      <c r="HH182" s="618">
        <f t="shared" si="306"/>
        <v>0</v>
      </c>
      <c r="HI182" s="618">
        <f t="shared" si="306"/>
        <v>0</v>
      </c>
      <c r="HJ182" s="618">
        <f t="shared" si="306"/>
        <v>0</v>
      </c>
      <c r="HK182" s="618">
        <f t="shared" si="306"/>
        <v>0</v>
      </c>
      <c r="HL182" s="618">
        <f t="shared" si="306"/>
        <v>0</v>
      </c>
      <c r="HM182" s="618">
        <f t="shared" si="306"/>
        <v>0</v>
      </c>
      <c r="HN182" s="618">
        <f t="shared" si="306"/>
        <v>0</v>
      </c>
      <c r="HO182" s="618">
        <f t="shared" si="306"/>
        <v>0</v>
      </c>
      <c r="HP182" s="618">
        <f t="shared" si="306"/>
        <v>0</v>
      </c>
      <c r="HQ182" s="618">
        <f t="shared" si="306"/>
        <v>0</v>
      </c>
      <c r="HR182" s="618">
        <f t="shared" si="306"/>
        <v>0</v>
      </c>
      <c r="HS182" s="618">
        <f t="shared" si="306"/>
        <v>0</v>
      </c>
      <c r="HT182" s="618">
        <f t="shared" si="306"/>
        <v>0</v>
      </c>
      <c r="HU182" s="618">
        <f t="shared" si="306"/>
        <v>0</v>
      </c>
      <c r="HV182" s="618">
        <f t="shared" si="306"/>
        <v>0</v>
      </c>
      <c r="HW182" s="618">
        <f t="shared" si="306"/>
        <v>0</v>
      </c>
      <c r="HX182" s="618">
        <f t="shared" si="306"/>
        <v>0</v>
      </c>
      <c r="HY182" s="618">
        <f t="shared" si="306"/>
        <v>0</v>
      </c>
      <c r="HZ182" s="618">
        <f t="shared" si="306"/>
        <v>0</v>
      </c>
      <c r="IA182" s="618">
        <f t="shared" si="306"/>
        <v>0</v>
      </c>
      <c r="IB182" s="618">
        <f t="shared" si="306"/>
        <v>0</v>
      </c>
      <c r="IC182" s="618">
        <f t="shared" si="306"/>
        <v>0</v>
      </c>
      <c r="ID182" s="618">
        <f t="shared" si="306"/>
        <v>0</v>
      </c>
      <c r="IE182" s="618">
        <f t="shared" si="306"/>
        <v>0</v>
      </c>
      <c r="IF182" s="618">
        <f t="shared" si="306"/>
        <v>0</v>
      </c>
      <c r="IG182" s="618">
        <f t="shared" si="306"/>
        <v>0</v>
      </c>
      <c r="IH182" s="618">
        <f t="shared" si="306"/>
        <v>0</v>
      </c>
      <c r="II182" s="618">
        <f t="shared" si="306"/>
        <v>0</v>
      </c>
      <c r="IJ182" s="618">
        <f t="shared" si="306"/>
        <v>0</v>
      </c>
      <c r="IK182" s="618">
        <f t="shared" si="306"/>
        <v>0</v>
      </c>
      <c r="IL182" s="618">
        <f t="shared" si="306"/>
        <v>0</v>
      </c>
      <c r="IM182" s="817"/>
    </row>
    <row r="183" spans="1:247" s="709" customFormat="1">
      <c r="D183" s="810"/>
    </row>
    <row r="184" spans="1:247" s="1099" customFormat="1">
      <c r="B184" s="1100" t="s">
        <v>742</v>
      </c>
      <c r="C184" s="1100"/>
      <c r="D184" s="1101">
        <f ca="1">+IFERROR(E184/SUM($E$184:$E$185),"")</f>
        <v>0.19999999999999996</v>
      </c>
      <c r="E184" s="1100">
        <f ca="1">SUM(G184:IL184)</f>
        <v>8354207.433306409</v>
      </c>
      <c r="F184" s="1102">
        <f t="shared" ref="F184:BQ184" si="307">+F$182*(_WF_Tier1_GP/_WF_Remainder_GP)</f>
        <v>0</v>
      </c>
      <c r="G184" s="1102">
        <f t="shared" ca="1" si="307"/>
        <v>0</v>
      </c>
      <c r="H184" s="1102">
        <f t="shared" ca="1" si="307"/>
        <v>0</v>
      </c>
      <c r="I184" s="1102">
        <f t="shared" ca="1" si="307"/>
        <v>0</v>
      </c>
      <c r="J184" s="1102">
        <f t="shared" ca="1" si="307"/>
        <v>0</v>
      </c>
      <c r="K184" s="1102">
        <f t="shared" ca="1" si="307"/>
        <v>0</v>
      </c>
      <c r="L184" s="1102">
        <f t="shared" ca="1" si="307"/>
        <v>0</v>
      </c>
      <c r="M184" s="1102">
        <f t="shared" ca="1" si="307"/>
        <v>0</v>
      </c>
      <c r="N184" s="1102">
        <f t="shared" ca="1" si="307"/>
        <v>0</v>
      </c>
      <c r="O184" s="1102">
        <f t="shared" ca="1" si="307"/>
        <v>0</v>
      </c>
      <c r="P184" s="1102">
        <f t="shared" ca="1" si="307"/>
        <v>0</v>
      </c>
      <c r="Q184" s="1102">
        <f t="shared" ca="1" si="307"/>
        <v>0</v>
      </c>
      <c r="R184" s="1102">
        <f t="shared" ca="1" si="307"/>
        <v>0</v>
      </c>
      <c r="S184" s="1102">
        <f t="shared" ca="1" si="307"/>
        <v>0</v>
      </c>
      <c r="T184" s="1102">
        <f t="shared" ca="1" si="307"/>
        <v>0</v>
      </c>
      <c r="U184" s="1102">
        <f t="shared" ca="1" si="307"/>
        <v>0</v>
      </c>
      <c r="V184" s="1102">
        <f t="shared" ca="1" si="307"/>
        <v>0</v>
      </c>
      <c r="W184" s="1102">
        <f t="shared" ca="1" si="307"/>
        <v>0</v>
      </c>
      <c r="X184" s="1102">
        <f t="shared" ca="1" si="307"/>
        <v>0</v>
      </c>
      <c r="Y184" s="1102">
        <f t="shared" ca="1" si="307"/>
        <v>0</v>
      </c>
      <c r="Z184" s="1102">
        <f t="shared" ca="1" si="307"/>
        <v>0</v>
      </c>
      <c r="AA184" s="1102">
        <f t="shared" ca="1" si="307"/>
        <v>0</v>
      </c>
      <c r="AB184" s="1102">
        <f t="shared" ca="1" si="307"/>
        <v>0</v>
      </c>
      <c r="AC184" s="1102">
        <f t="shared" ca="1" si="307"/>
        <v>0</v>
      </c>
      <c r="AD184" s="1102">
        <f t="shared" ca="1" si="307"/>
        <v>0</v>
      </c>
      <c r="AE184" s="1102">
        <f t="shared" ca="1" si="307"/>
        <v>0</v>
      </c>
      <c r="AF184" s="1102">
        <f t="shared" ca="1" si="307"/>
        <v>0</v>
      </c>
      <c r="AG184" s="1102">
        <f t="shared" ca="1" si="307"/>
        <v>0</v>
      </c>
      <c r="AH184" s="1102">
        <f t="shared" ca="1" si="307"/>
        <v>0</v>
      </c>
      <c r="AI184" s="1102">
        <f t="shared" ca="1" si="307"/>
        <v>0</v>
      </c>
      <c r="AJ184" s="1102">
        <f t="shared" ca="1" si="307"/>
        <v>0</v>
      </c>
      <c r="AK184" s="1102">
        <f t="shared" ca="1" si="307"/>
        <v>0</v>
      </c>
      <c r="AL184" s="1102">
        <f t="shared" ca="1" si="307"/>
        <v>0</v>
      </c>
      <c r="AM184" s="1102">
        <f t="shared" ca="1" si="307"/>
        <v>0</v>
      </c>
      <c r="AN184" s="1102">
        <f t="shared" ca="1" si="307"/>
        <v>0</v>
      </c>
      <c r="AO184" s="1102">
        <f t="shared" ca="1" si="307"/>
        <v>0</v>
      </c>
      <c r="AP184" s="1102">
        <f t="shared" ca="1" si="307"/>
        <v>0</v>
      </c>
      <c r="AQ184" s="1102">
        <f t="shared" ca="1" si="307"/>
        <v>0</v>
      </c>
      <c r="AR184" s="1102">
        <f t="shared" ca="1" si="307"/>
        <v>0</v>
      </c>
      <c r="AS184" s="1102">
        <f t="shared" ca="1" si="307"/>
        <v>0</v>
      </c>
      <c r="AT184" s="1102">
        <f t="shared" ca="1" si="307"/>
        <v>0</v>
      </c>
      <c r="AU184" s="1102">
        <f t="shared" ca="1" si="307"/>
        <v>0</v>
      </c>
      <c r="AV184" s="1102">
        <f t="shared" ca="1" si="307"/>
        <v>0</v>
      </c>
      <c r="AW184" s="1102">
        <f t="shared" ca="1" si="307"/>
        <v>0</v>
      </c>
      <c r="AX184" s="1102">
        <f t="shared" ca="1" si="307"/>
        <v>0</v>
      </c>
      <c r="AY184" s="1102">
        <f t="shared" ca="1" si="307"/>
        <v>0</v>
      </c>
      <c r="AZ184" s="1102">
        <f t="shared" ca="1" si="307"/>
        <v>0</v>
      </c>
      <c r="BA184" s="1102">
        <f t="shared" ca="1" si="307"/>
        <v>0</v>
      </c>
      <c r="BB184" s="1102">
        <f t="shared" ca="1" si="307"/>
        <v>0</v>
      </c>
      <c r="BC184" s="1102">
        <f t="shared" ca="1" si="307"/>
        <v>0</v>
      </c>
      <c r="BD184" s="1102">
        <f t="shared" ca="1" si="307"/>
        <v>0</v>
      </c>
      <c r="BE184" s="1102">
        <f t="shared" ca="1" si="307"/>
        <v>0</v>
      </c>
      <c r="BF184" s="1102">
        <f t="shared" ca="1" si="307"/>
        <v>0</v>
      </c>
      <c r="BG184" s="1102">
        <f t="shared" ca="1" si="307"/>
        <v>0</v>
      </c>
      <c r="BH184" s="1102">
        <f t="shared" ca="1" si="307"/>
        <v>0</v>
      </c>
      <c r="BI184" s="1102">
        <f t="shared" ca="1" si="307"/>
        <v>0</v>
      </c>
      <c r="BJ184" s="1102">
        <f t="shared" ca="1" si="307"/>
        <v>0</v>
      </c>
      <c r="BK184" s="1102">
        <f t="shared" ca="1" si="307"/>
        <v>0</v>
      </c>
      <c r="BL184" s="1102">
        <f t="shared" ca="1" si="307"/>
        <v>0</v>
      </c>
      <c r="BM184" s="1102">
        <f t="shared" ca="1" si="307"/>
        <v>0</v>
      </c>
      <c r="BN184" s="1102">
        <f t="shared" ca="1" si="307"/>
        <v>0</v>
      </c>
      <c r="BO184" s="1102">
        <f t="shared" ca="1" si="307"/>
        <v>0</v>
      </c>
      <c r="BP184" s="1102">
        <f t="shared" ca="1" si="307"/>
        <v>0</v>
      </c>
      <c r="BQ184" s="1102">
        <f t="shared" ca="1" si="307"/>
        <v>0</v>
      </c>
      <c r="BR184" s="1102">
        <f t="shared" ref="BR184:EC184" ca="1" si="308">+BR$182*(_WF_Tier1_GP/_WF_Remainder_GP)</f>
        <v>0</v>
      </c>
      <c r="BS184" s="1102">
        <f t="shared" ca="1" si="308"/>
        <v>0</v>
      </c>
      <c r="BT184" s="1102">
        <f t="shared" ca="1" si="308"/>
        <v>0</v>
      </c>
      <c r="BU184" s="1102">
        <f t="shared" ca="1" si="308"/>
        <v>0</v>
      </c>
      <c r="BV184" s="1102">
        <f t="shared" ca="1" si="308"/>
        <v>0</v>
      </c>
      <c r="BW184" s="1102">
        <f t="shared" ca="1" si="308"/>
        <v>0</v>
      </c>
      <c r="BX184" s="1102">
        <f t="shared" ca="1" si="308"/>
        <v>0</v>
      </c>
      <c r="BY184" s="1102">
        <f t="shared" ca="1" si="308"/>
        <v>0</v>
      </c>
      <c r="BZ184" s="1102">
        <f t="shared" ca="1" si="308"/>
        <v>0</v>
      </c>
      <c r="CA184" s="1102">
        <f t="shared" ca="1" si="308"/>
        <v>0</v>
      </c>
      <c r="CB184" s="1102">
        <f t="shared" ca="1" si="308"/>
        <v>0</v>
      </c>
      <c r="CC184" s="1102">
        <f t="shared" ca="1" si="308"/>
        <v>0</v>
      </c>
      <c r="CD184" s="1102">
        <f t="shared" ca="1" si="308"/>
        <v>0</v>
      </c>
      <c r="CE184" s="1102">
        <f t="shared" ca="1" si="308"/>
        <v>0</v>
      </c>
      <c r="CF184" s="1102">
        <f t="shared" ca="1" si="308"/>
        <v>0</v>
      </c>
      <c r="CG184" s="1102">
        <f t="shared" ca="1" si="308"/>
        <v>8354207.433306409</v>
      </c>
      <c r="CH184" s="1102">
        <f t="shared" si="308"/>
        <v>0</v>
      </c>
      <c r="CI184" s="1102">
        <f t="shared" si="308"/>
        <v>0</v>
      </c>
      <c r="CJ184" s="1102">
        <f t="shared" si="308"/>
        <v>0</v>
      </c>
      <c r="CK184" s="1102">
        <f t="shared" si="308"/>
        <v>0</v>
      </c>
      <c r="CL184" s="1102">
        <f t="shared" si="308"/>
        <v>0</v>
      </c>
      <c r="CM184" s="1102">
        <f t="shared" si="308"/>
        <v>0</v>
      </c>
      <c r="CN184" s="1102">
        <f t="shared" si="308"/>
        <v>0</v>
      </c>
      <c r="CO184" s="1102">
        <f t="shared" si="308"/>
        <v>0</v>
      </c>
      <c r="CP184" s="1102">
        <f t="shared" si="308"/>
        <v>0</v>
      </c>
      <c r="CQ184" s="1102">
        <f t="shared" si="308"/>
        <v>0</v>
      </c>
      <c r="CR184" s="1102">
        <f t="shared" si="308"/>
        <v>0</v>
      </c>
      <c r="CS184" s="1102">
        <f t="shared" si="308"/>
        <v>0</v>
      </c>
      <c r="CT184" s="1102">
        <f t="shared" si="308"/>
        <v>0</v>
      </c>
      <c r="CU184" s="1102">
        <f t="shared" si="308"/>
        <v>0</v>
      </c>
      <c r="CV184" s="1102">
        <f t="shared" si="308"/>
        <v>0</v>
      </c>
      <c r="CW184" s="1102">
        <f t="shared" si="308"/>
        <v>0</v>
      </c>
      <c r="CX184" s="1102">
        <f t="shared" si="308"/>
        <v>0</v>
      </c>
      <c r="CY184" s="1102">
        <f t="shared" si="308"/>
        <v>0</v>
      </c>
      <c r="CZ184" s="1102">
        <f t="shared" si="308"/>
        <v>0</v>
      </c>
      <c r="DA184" s="1102">
        <f t="shared" si="308"/>
        <v>0</v>
      </c>
      <c r="DB184" s="1102">
        <f t="shared" si="308"/>
        <v>0</v>
      </c>
      <c r="DC184" s="1102">
        <f t="shared" si="308"/>
        <v>0</v>
      </c>
      <c r="DD184" s="1102">
        <f t="shared" si="308"/>
        <v>0</v>
      </c>
      <c r="DE184" s="1102">
        <f t="shared" si="308"/>
        <v>0</v>
      </c>
      <c r="DF184" s="1102">
        <f t="shared" si="308"/>
        <v>0</v>
      </c>
      <c r="DG184" s="1102">
        <f t="shared" si="308"/>
        <v>0</v>
      </c>
      <c r="DH184" s="1102">
        <f t="shared" si="308"/>
        <v>0</v>
      </c>
      <c r="DI184" s="1102">
        <f t="shared" si="308"/>
        <v>0</v>
      </c>
      <c r="DJ184" s="1102">
        <f t="shared" si="308"/>
        <v>0</v>
      </c>
      <c r="DK184" s="1102">
        <f t="shared" si="308"/>
        <v>0</v>
      </c>
      <c r="DL184" s="1102">
        <f t="shared" si="308"/>
        <v>0</v>
      </c>
      <c r="DM184" s="1102">
        <f t="shared" si="308"/>
        <v>0</v>
      </c>
      <c r="DN184" s="1102">
        <f t="shared" si="308"/>
        <v>0</v>
      </c>
      <c r="DO184" s="1102">
        <f t="shared" si="308"/>
        <v>0</v>
      </c>
      <c r="DP184" s="1102">
        <f t="shared" si="308"/>
        <v>0</v>
      </c>
      <c r="DQ184" s="1102">
        <f t="shared" si="308"/>
        <v>0</v>
      </c>
      <c r="DR184" s="1102">
        <f t="shared" si="308"/>
        <v>0</v>
      </c>
      <c r="DS184" s="1102">
        <f t="shared" si="308"/>
        <v>0</v>
      </c>
      <c r="DT184" s="1102">
        <f t="shared" si="308"/>
        <v>0</v>
      </c>
      <c r="DU184" s="1102">
        <f t="shared" si="308"/>
        <v>0</v>
      </c>
      <c r="DV184" s="1102">
        <f t="shared" si="308"/>
        <v>0</v>
      </c>
      <c r="DW184" s="1102">
        <f t="shared" si="308"/>
        <v>0</v>
      </c>
      <c r="DX184" s="1102">
        <f t="shared" si="308"/>
        <v>0</v>
      </c>
      <c r="DY184" s="1102">
        <f t="shared" si="308"/>
        <v>0</v>
      </c>
      <c r="DZ184" s="1102">
        <f t="shared" si="308"/>
        <v>0</v>
      </c>
      <c r="EA184" s="1102">
        <f t="shared" si="308"/>
        <v>0</v>
      </c>
      <c r="EB184" s="1102">
        <f t="shared" si="308"/>
        <v>0</v>
      </c>
      <c r="EC184" s="1102">
        <f t="shared" si="308"/>
        <v>0</v>
      </c>
      <c r="ED184" s="1102">
        <f t="shared" ref="ED184:GO184" si="309">+ED$182*(_WF_Tier1_GP/_WF_Remainder_GP)</f>
        <v>0</v>
      </c>
      <c r="EE184" s="1102">
        <f t="shared" si="309"/>
        <v>0</v>
      </c>
      <c r="EF184" s="1102">
        <f t="shared" si="309"/>
        <v>0</v>
      </c>
      <c r="EG184" s="1102">
        <f t="shared" si="309"/>
        <v>0</v>
      </c>
      <c r="EH184" s="1102">
        <f t="shared" si="309"/>
        <v>0</v>
      </c>
      <c r="EI184" s="1102">
        <f t="shared" si="309"/>
        <v>0</v>
      </c>
      <c r="EJ184" s="1102">
        <f t="shared" si="309"/>
        <v>0</v>
      </c>
      <c r="EK184" s="1102">
        <f t="shared" si="309"/>
        <v>0</v>
      </c>
      <c r="EL184" s="1102">
        <f t="shared" si="309"/>
        <v>0</v>
      </c>
      <c r="EM184" s="1102">
        <f t="shared" si="309"/>
        <v>0</v>
      </c>
      <c r="EN184" s="1102">
        <f t="shared" si="309"/>
        <v>0</v>
      </c>
      <c r="EO184" s="1102">
        <f t="shared" si="309"/>
        <v>0</v>
      </c>
      <c r="EP184" s="1102">
        <f t="shared" si="309"/>
        <v>0</v>
      </c>
      <c r="EQ184" s="1102">
        <f t="shared" si="309"/>
        <v>0</v>
      </c>
      <c r="ER184" s="1102">
        <f t="shared" si="309"/>
        <v>0</v>
      </c>
      <c r="ES184" s="1102">
        <f t="shared" si="309"/>
        <v>0</v>
      </c>
      <c r="ET184" s="1102">
        <f t="shared" si="309"/>
        <v>0</v>
      </c>
      <c r="EU184" s="1102">
        <f t="shared" si="309"/>
        <v>0</v>
      </c>
      <c r="EV184" s="1102">
        <f t="shared" si="309"/>
        <v>0</v>
      </c>
      <c r="EW184" s="1102">
        <f t="shared" si="309"/>
        <v>0</v>
      </c>
      <c r="EX184" s="1102">
        <f t="shared" si="309"/>
        <v>0</v>
      </c>
      <c r="EY184" s="1102">
        <f t="shared" si="309"/>
        <v>0</v>
      </c>
      <c r="EZ184" s="1102">
        <f t="shared" si="309"/>
        <v>0</v>
      </c>
      <c r="FA184" s="1102">
        <f t="shared" si="309"/>
        <v>0</v>
      </c>
      <c r="FB184" s="1102">
        <f t="shared" si="309"/>
        <v>0</v>
      </c>
      <c r="FC184" s="1102">
        <f t="shared" si="309"/>
        <v>0</v>
      </c>
      <c r="FD184" s="1102">
        <f t="shared" si="309"/>
        <v>0</v>
      </c>
      <c r="FE184" s="1102">
        <f t="shared" si="309"/>
        <v>0</v>
      </c>
      <c r="FF184" s="1102">
        <f t="shared" si="309"/>
        <v>0</v>
      </c>
      <c r="FG184" s="1102">
        <f t="shared" si="309"/>
        <v>0</v>
      </c>
      <c r="FH184" s="1102">
        <f t="shared" si="309"/>
        <v>0</v>
      </c>
      <c r="FI184" s="1102">
        <f t="shared" si="309"/>
        <v>0</v>
      </c>
      <c r="FJ184" s="1102">
        <f t="shared" si="309"/>
        <v>0</v>
      </c>
      <c r="FK184" s="1102">
        <f t="shared" si="309"/>
        <v>0</v>
      </c>
      <c r="FL184" s="1102">
        <f t="shared" si="309"/>
        <v>0</v>
      </c>
      <c r="FM184" s="1102">
        <f t="shared" si="309"/>
        <v>0</v>
      </c>
      <c r="FN184" s="1102">
        <f t="shared" si="309"/>
        <v>0</v>
      </c>
      <c r="FO184" s="1102">
        <f t="shared" si="309"/>
        <v>0</v>
      </c>
      <c r="FP184" s="1102">
        <f t="shared" si="309"/>
        <v>0</v>
      </c>
      <c r="FQ184" s="1102">
        <f t="shared" si="309"/>
        <v>0</v>
      </c>
      <c r="FR184" s="1102">
        <f t="shared" si="309"/>
        <v>0</v>
      </c>
      <c r="FS184" s="1102">
        <f t="shared" si="309"/>
        <v>0</v>
      </c>
      <c r="FT184" s="1102">
        <f t="shared" si="309"/>
        <v>0</v>
      </c>
      <c r="FU184" s="1102">
        <f t="shared" si="309"/>
        <v>0</v>
      </c>
      <c r="FV184" s="1102">
        <f t="shared" si="309"/>
        <v>0</v>
      </c>
      <c r="FW184" s="1102">
        <f t="shared" si="309"/>
        <v>0</v>
      </c>
      <c r="FX184" s="1102">
        <f t="shared" si="309"/>
        <v>0</v>
      </c>
      <c r="FY184" s="1102">
        <f t="shared" si="309"/>
        <v>0</v>
      </c>
      <c r="FZ184" s="1102">
        <f t="shared" si="309"/>
        <v>0</v>
      </c>
      <c r="GA184" s="1102">
        <f t="shared" si="309"/>
        <v>0</v>
      </c>
      <c r="GB184" s="1102">
        <f t="shared" si="309"/>
        <v>0</v>
      </c>
      <c r="GC184" s="1102">
        <f t="shared" si="309"/>
        <v>0</v>
      </c>
      <c r="GD184" s="1102">
        <f t="shared" si="309"/>
        <v>0</v>
      </c>
      <c r="GE184" s="1102">
        <f t="shared" si="309"/>
        <v>0</v>
      </c>
      <c r="GF184" s="1102">
        <f t="shared" si="309"/>
        <v>0</v>
      </c>
      <c r="GG184" s="1102">
        <f t="shared" si="309"/>
        <v>0</v>
      </c>
      <c r="GH184" s="1102">
        <f t="shared" si="309"/>
        <v>0</v>
      </c>
      <c r="GI184" s="1102">
        <f t="shared" si="309"/>
        <v>0</v>
      </c>
      <c r="GJ184" s="1102">
        <f t="shared" si="309"/>
        <v>0</v>
      </c>
      <c r="GK184" s="1102">
        <f t="shared" si="309"/>
        <v>0</v>
      </c>
      <c r="GL184" s="1102">
        <f t="shared" si="309"/>
        <v>0</v>
      </c>
      <c r="GM184" s="1102">
        <f t="shared" si="309"/>
        <v>0</v>
      </c>
      <c r="GN184" s="1102">
        <f t="shared" si="309"/>
        <v>0</v>
      </c>
      <c r="GO184" s="1102">
        <f t="shared" si="309"/>
        <v>0</v>
      </c>
      <c r="GP184" s="1102">
        <f t="shared" ref="GP184:IL184" si="310">+GP$182*(_WF_Tier1_GP/_WF_Remainder_GP)</f>
        <v>0</v>
      </c>
      <c r="GQ184" s="1102">
        <f t="shared" si="310"/>
        <v>0</v>
      </c>
      <c r="GR184" s="1102">
        <f t="shared" si="310"/>
        <v>0</v>
      </c>
      <c r="GS184" s="1102">
        <f t="shared" si="310"/>
        <v>0</v>
      </c>
      <c r="GT184" s="1102">
        <f t="shared" si="310"/>
        <v>0</v>
      </c>
      <c r="GU184" s="1102">
        <f t="shared" si="310"/>
        <v>0</v>
      </c>
      <c r="GV184" s="1102">
        <f t="shared" si="310"/>
        <v>0</v>
      </c>
      <c r="GW184" s="1102">
        <f t="shared" si="310"/>
        <v>0</v>
      </c>
      <c r="GX184" s="1102">
        <f t="shared" si="310"/>
        <v>0</v>
      </c>
      <c r="GY184" s="1102">
        <f t="shared" si="310"/>
        <v>0</v>
      </c>
      <c r="GZ184" s="1102">
        <f t="shared" si="310"/>
        <v>0</v>
      </c>
      <c r="HA184" s="1102">
        <f t="shared" si="310"/>
        <v>0</v>
      </c>
      <c r="HB184" s="1102">
        <f t="shared" si="310"/>
        <v>0</v>
      </c>
      <c r="HC184" s="1102">
        <f t="shared" si="310"/>
        <v>0</v>
      </c>
      <c r="HD184" s="1102">
        <f t="shared" si="310"/>
        <v>0</v>
      </c>
      <c r="HE184" s="1102">
        <f t="shared" si="310"/>
        <v>0</v>
      </c>
      <c r="HF184" s="1102">
        <f t="shared" si="310"/>
        <v>0</v>
      </c>
      <c r="HG184" s="1102">
        <f t="shared" si="310"/>
        <v>0</v>
      </c>
      <c r="HH184" s="1102">
        <f t="shared" si="310"/>
        <v>0</v>
      </c>
      <c r="HI184" s="1102">
        <f t="shared" si="310"/>
        <v>0</v>
      </c>
      <c r="HJ184" s="1102">
        <f t="shared" si="310"/>
        <v>0</v>
      </c>
      <c r="HK184" s="1102">
        <f t="shared" si="310"/>
        <v>0</v>
      </c>
      <c r="HL184" s="1102">
        <f t="shared" si="310"/>
        <v>0</v>
      </c>
      <c r="HM184" s="1102">
        <f t="shared" si="310"/>
        <v>0</v>
      </c>
      <c r="HN184" s="1102">
        <f t="shared" si="310"/>
        <v>0</v>
      </c>
      <c r="HO184" s="1102">
        <f t="shared" si="310"/>
        <v>0</v>
      </c>
      <c r="HP184" s="1102">
        <f t="shared" si="310"/>
        <v>0</v>
      </c>
      <c r="HQ184" s="1102">
        <f t="shared" si="310"/>
        <v>0</v>
      </c>
      <c r="HR184" s="1102">
        <f t="shared" si="310"/>
        <v>0</v>
      </c>
      <c r="HS184" s="1102">
        <f t="shared" si="310"/>
        <v>0</v>
      </c>
      <c r="HT184" s="1102">
        <f t="shared" si="310"/>
        <v>0</v>
      </c>
      <c r="HU184" s="1102">
        <f t="shared" si="310"/>
        <v>0</v>
      </c>
      <c r="HV184" s="1102">
        <f t="shared" si="310"/>
        <v>0</v>
      </c>
      <c r="HW184" s="1102">
        <f t="shared" si="310"/>
        <v>0</v>
      </c>
      <c r="HX184" s="1102">
        <f t="shared" si="310"/>
        <v>0</v>
      </c>
      <c r="HY184" s="1102">
        <f t="shared" si="310"/>
        <v>0</v>
      </c>
      <c r="HZ184" s="1102">
        <f t="shared" si="310"/>
        <v>0</v>
      </c>
      <c r="IA184" s="1102">
        <f t="shared" si="310"/>
        <v>0</v>
      </c>
      <c r="IB184" s="1102">
        <f t="shared" si="310"/>
        <v>0</v>
      </c>
      <c r="IC184" s="1102">
        <f t="shared" si="310"/>
        <v>0</v>
      </c>
      <c r="ID184" s="1102">
        <f t="shared" si="310"/>
        <v>0</v>
      </c>
      <c r="IE184" s="1102">
        <f t="shared" si="310"/>
        <v>0</v>
      </c>
      <c r="IF184" s="1102">
        <f t="shared" si="310"/>
        <v>0</v>
      </c>
      <c r="IG184" s="1102">
        <f t="shared" si="310"/>
        <v>0</v>
      </c>
      <c r="IH184" s="1102">
        <f t="shared" si="310"/>
        <v>0</v>
      </c>
      <c r="II184" s="1102">
        <f t="shared" si="310"/>
        <v>0</v>
      </c>
      <c r="IJ184" s="1102">
        <f t="shared" si="310"/>
        <v>0</v>
      </c>
      <c r="IK184" s="1102">
        <f t="shared" si="310"/>
        <v>0</v>
      </c>
      <c r="IL184" s="1102">
        <f t="shared" si="310"/>
        <v>0</v>
      </c>
    </row>
    <row r="185" spans="1:247" s="1099" customFormat="1">
      <c r="B185" s="1100" t="s">
        <v>743</v>
      </c>
      <c r="C185" s="1100"/>
      <c r="D185" s="1101">
        <f ca="1">+IFERROR(E185/SUM($E$184:$E$185),"")</f>
        <v>0.8</v>
      </c>
      <c r="E185" s="1100">
        <f ca="1">SUM(G185:IL185)</f>
        <v>33416829.733225644</v>
      </c>
      <c r="F185" s="1102">
        <f t="shared" ref="F185:BQ185" si="311">+F$182*((_WF_Remainder_GP-_WF_Tier1_GP)/_WF_Remainder_GP)</f>
        <v>0</v>
      </c>
      <c r="G185" s="1102">
        <f t="shared" ca="1" si="311"/>
        <v>0</v>
      </c>
      <c r="H185" s="1102">
        <f t="shared" ca="1" si="311"/>
        <v>0</v>
      </c>
      <c r="I185" s="1102">
        <f t="shared" ca="1" si="311"/>
        <v>0</v>
      </c>
      <c r="J185" s="1102">
        <f t="shared" ca="1" si="311"/>
        <v>0</v>
      </c>
      <c r="K185" s="1102">
        <f t="shared" ca="1" si="311"/>
        <v>0</v>
      </c>
      <c r="L185" s="1102">
        <f t="shared" ca="1" si="311"/>
        <v>0</v>
      </c>
      <c r="M185" s="1102">
        <f t="shared" ca="1" si="311"/>
        <v>0</v>
      </c>
      <c r="N185" s="1102">
        <f t="shared" ca="1" si="311"/>
        <v>0</v>
      </c>
      <c r="O185" s="1102">
        <f t="shared" ca="1" si="311"/>
        <v>0</v>
      </c>
      <c r="P185" s="1102">
        <f t="shared" ca="1" si="311"/>
        <v>0</v>
      </c>
      <c r="Q185" s="1102">
        <f t="shared" ca="1" si="311"/>
        <v>0</v>
      </c>
      <c r="R185" s="1102">
        <f t="shared" ca="1" si="311"/>
        <v>0</v>
      </c>
      <c r="S185" s="1102">
        <f t="shared" ca="1" si="311"/>
        <v>0</v>
      </c>
      <c r="T185" s="1102">
        <f t="shared" ca="1" si="311"/>
        <v>0</v>
      </c>
      <c r="U185" s="1102">
        <f t="shared" ca="1" si="311"/>
        <v>0</v>
      </c>
      <c r="V185" s="1102">
        <f t="shared" ca="1" si="311"/>
        <v>0</v>
      </c>
      <c r="W185" s="1102">
        <f t="shared" ca="1" si="311"/>
        <v>0</v>
      </c>
      <c r="X185" s="1102">
        <f t="shared" ca="1" si="311"/>
        <v>0</v>
      </c>
      <c r="Y185" s="1102">
        <f t="shared" ca="1" si="311"/>
        <v>0</v>
      </c>
      <c r="Z185" s="1102">
        <f t="shared" ca="1" si="311"/>
        <v>0</v>
      </c>
      <c r="AA185" s="1102">
        <f t="shared" ca="1" si="311"/>
        <v>0</v>
      </c>
      <c r="AB185" s="1102">
        <f t="shared" ca="1" si="311"/>
        <v>0</v>
      </c>
      <c r="AC185" s="1102">
        <f t="shared" ca="1" si="311"/>
        <v>0</v>
      </c>
      <c r="AD185" s="1102">
        <f t="shared" ca="1" si="311"/>
        <v>0</v>
      </c>
      <c r="AE185" s="1102">
        <f t="shared" ca="1" si="311"/>
        <v>0</v>
      </c>
      <c r="AF185" s="1102">
        <f t="shared" ca="1" si="311"/>
        <v>0</v>
      </c>
      <c r="AG185" s="1102">
        <f t="shared" ca="1" si="311"/>
        <v>0</v>
      </c>
      <c r="AH185" s="1102">
        <f t="shared" ca="1" si="311"/>
        <v>0</v>
      </c>
      <c r="AI185" s="1102">
        <f t="shared" ca="1" si="311"/>
        <v>0</v>
      </c>
      <c r="AJ185" s="1102">
        <f t="shared" ca="1" si="311"/>
        <v>0</v>
      </c>
      <c r="AK185" s="1102">
        <f t="shared" ca="1" si="311"/>
        <v>0</v>
      </c>
      <c r="AL185" s="1102">
        <f t="shared" ca="1" si="311"/>
        <v>0</v>
      </c>
      <c r="AM185" s="1102">
        <f t="shared" ca="1" si="311"/>
        <v>0</v>
      </c>
      <c r="AN185" s="1102">
        <f t="shared" ca="1" si="311"/>
        <v>0</v>
      </c>
      <c r="AO185" s="1102">
        <f t="shared" ca="1" si="311"/>
        <v>0</v>
      </c>
      <c r="AP185" s="1102">
        <f t="shared" ca="1" si="311"/>
        <v>0</v>
      </c>
      <c r="AQ185" s="1102">
        <f t="shared" ca="1" si="311"/>
        <v>0</v>
      </c>
      <c r="AR185" s="1102">
        <f t="shared" ca="1" si="311"/>
        <v>0</v>
      </c>
      <c r="AS185" s="1102">
        <f t="shared" ca="1" si="311"/>
        <v>0</v>
      </c>
      <c r="AT185" s="1102">
        <f t="shared" ca="1" si="311"/>
        <v>0</v>
      </c>
      <c r="AU185" s="1102">
        <f t="shared" ca="1" si="311"/>
        <v>0</v>
      </c>
      <c r="AV185" s="1102">
        <f t="shared" ca="1" si="311"/>
        <v>0</v>
      </c>
      <c r="AW185" s="1102">
        <f t="shared" ca="1" si="311"/>
        <v>0</v>
      </c>
      <c r="AX185" s="1102">
        <f t="shared" ca="1" si="311"/>
        <v>0</v>
      </c>
      <c r="AY185" s="1102">
        <f t="shared" ca="1" si="311"/>
        <v>0</v>
      </c>
      <c r="AZ185" s="1102">
        <f t="shared" ca="1" si="311"/>
        <v>0</v>
      </c>
      <c r="BA185" s="1102">
        <f t="shared" ca="1" si="311"/>
        <v>0</v>
      </c>
      <c r="BB185" s="1102">
        <f t="shared" ca="1" si="311"/>
        <v>0</v>
      </c>
      <c r="BC185" s="1102">
        <f t="shared" ca="1" si="311"/>
        <v>0</v>
      </c>
      <c r="BD185" s="1102">
        <f t="shared" ca="1" si="311"/>
        <v>0</v>
      </c>
      <c r="BE185" s="1102">
        <f t="shared" ca="1" si="311"/>
        <v>0</v>
      </c>
      <c r="BF185" s="1102">
        <f t="shared" ca="1" si="311"/>
        <v>0</v>
      </c>
      <c r="BG185" s="1102">
        <f t="shared" ca="1" si="311"/>
        <v>0</v>
      </c>
      <c r="BH185" s="1102">
        <f t="shared" ca="1" si="311"/>
        <v>0</v>
      </c>
      <c r="BI185" s="1102">
        <f t="shared" ca="1" si="311"/>
        <v>0</v>
      </c>
      <c r="BJ185" s="1102">
        <f t="shared" ca="1" si="311"/>
        <v>0</v>
      </c>
      <c r="BK185" s="1102">
        <f t="shared" ca="1" si="311"/>
        <v>0</v>
      </c>
      <c r="BL185" s="1102">
        <f t="shared" ca="1" si="311"/>
        <v>0</v>
      </c>
      <c r="BM185" s="1102">
        <f t="shared" ca="1" si="311"/>
        <v>0</v>
      </c>
      <c r="BN185" s="1102">
        <f t="shared" ca="1" si="311"/>
        <v>0</v>
      </c>
      <c r="BO185" s="1102">
        <f t="shared" ca="1" si="311"/>
        <v>0</v>
      </c>
      <c r="BP185" s="1102">
        <f t="shared" ca="1" si="311"/>
        <v>0</v>
      </c>
      <c r="BQ185" s="1102">
        <f t="shared" ca="1" si="311"/>
        <v>0</v>
      </c>
      <c r="BR185" s="1102">
        <f t="shared" ref="BR185:EC185" ca="1" si="312">+BR$182*((_WF_Remainder_GP-_WF_Tier1_GP)/_WF_Remainder_GP)</f>
        <v>0</v>
      </c>
      <c r="BS185" s="1102">
        <f t="shared" ca="1" si="312"/>
        <v>0</v>
      </c>
      <c r="BT185" s="1102">
        <f t="shared" ca="1" si="312"/>
        <v>0</v>
      </c>
      <c r="BU185" s="1102">
        <f t="shared" ca="1" si="312"/>
        <v>0</v>
      </c>
      <c r="BV185" s="1102">
        <f t="shared" ca="1" si="312"/>
        <v>0</v>
      </c>
      <c r="BW185" s="1102">
        <f t="shared" ca="1" si="312"/>
        <v>0</v>
      </c>
      <c r="BX185" s="1102">
        <f t="shared" ca="1" si="312"/>
        <v>0</v>
      </c>
      <c r="BY185" s="1102">
        <f t="shared" ca="1" si="312"/>
        <v>0</v>
      </c>
      <c r="BZ185" s="1102">
        <f t="shared" ca="1" si="312"/>
        <v>0</v>
      </c>
      <c r="CA185" s="1102">
        <f t="shared" ca="1" si="312"/>
        <v>0</v>
      </c>
      <c r="CB185" s="1102">
        <f t="shared" ca="1" si="312"/>
        <v>0</v>
      </c>
      <c r="CC185" s="1102">
        <f t="shared" ca="1" si="312"/>
        <v>0</v>
      </c>
      <c r="CD185" s="1102">
        <f t="shared" ca="1" si="312"/>
        <v>0</v>
      </c>
      <c r="CE185" s="1102">
        <f t="shared" ca="1" si="312"/>
        <v>0</v>
      </c>
      <c r="CF185" s="1102">
        <f t="shared" ca="1" si="312"/>
        <v>0</v>
      </c>
      <c r="CG185" s="1102">
        <f t="shared" ca="1" si="312"/>
        <v>33416829.733225644</v>
      </c>
      <c r="CH185" s="1102">
        <f t="shared" si="312"/>
        <v>0</v>
      </c>
      <c r="CI185" s="1102">
        <f t="shared" si="312"/>
        <v>0</v>
      </c>
      <c r="CJ185" s="1102">
        <f t="shared" si="312"/>
        <v>0</v>
      </c>
      <c r="CK185" s="1102">
        <f t="shared" si="312"/>
        <v>0</v>
      </c>
      <c r="CL185" s="1102">
        <f t="shared" si="312"/>
        <v>0</v>
      </c>
      <c r="CM185" s="1102">
        <f t="shared" si="312"/>
        <v>0</v>
      </c>
      <c r="CN185" s="1102">
        <f t="shared" si="312"/>
        <v>0</v>
      </c>
      <c r="CO185" s="1102">
        <f t="shared" si="312"/>
        <v>0</v>
      </c>
      <c r="CP185" s="1102">
        <f t="shared" si="312"/>
        <v>0</v>
      </c>
      <c r="CQ185" s="1102">
        <f t="shared" si="312"/>
        <v>0</v>
      </c>
      <c r="CR185" s="1102">
        <f t="shared" si="312"/>
        <v>0</v>
      </c>
      <c r="CS185" s="1102">
        <f t="shared" si="312"/>
        <v>0</v>
      </c>
      <c r="CT185" s="1102">
        <f t="shared" si="312"/>
        <v>0</v>
      </c>
      <c r="CU185" s="1102">
        <f t="shared" si="312"/>
        <v>0</v>
      </c>
      <c r="CV185" s="1102">
        <f t="shared" si="312"/>
        <v>0</v>
      </c>
      <c r="CW185" s="1102">
        <f t="shared" si="312"/>
        <v>0</v>
      </c>
      <c r="CX185" s="1102">
        <f t="shared" si="312"/>
        <v>0</v>
      </c>
      <c r="CY185" s="1102">
        <f t="shared" si="312"/>
        <v>0</v>
      </c>
      <c r="CZ185" s="1102">
        <f t="shared" si="312"/>
        <v>0</v>
      </c>
      <c r="DA185" s="1102">
        <f t="shared" si="312"/>
        <v>0</v>
      </c>
      <c r="DB185" s="1102">
        <f t="shared" si="312"/>
        <v>0</v>
      </c>
      <c r="DC185" s="1102">
        <f t="shared" si="312"/>
        <v>0</v>
      </c>
      <c r="DD185" s="1102">
        <f t="shared" si="312"/>
        <v>0</v>
      </c>
      <c r="DE185" s="1102">
        <f t="shared" si="312"/>
        <v>0</v>
      </c>
      <c r="DF185" s="1102">
        <f t="shared" si="312"/>
        <v>0</v>
      </c>
      <c r="DG185" s="1102">
        <f t="shared" si="312"/>
        <v>0</v>
      </c>
      <c r="DH185" s="1102">
        <f t="shared" si="312"/>
        <v>0</v>
      </c>
      <c r="DI185" s="1102">
        <f t="shared" si="312"/>
        <v>0</v>
      </c>
      <c r="DJ185" s="1102">
        <f t="shared" si="312"/>
        <v>0</v>
      </c>
      <c r="DK185" s="1102">
        <f t="shared" si="312"/>
        <v>0</v>
      </c>
      <c r="DL185" s="1102">
        <f t="shared" si="312"/>
        <v>0</v>
      </c>
      <c r="DM185" s="1102">
        <f t="shared" si="312"/>
        <v>0</v>
      </c>
      <c r="DN185" s="1102">
        <f t="shared" si="312"/>
        <v>0</v>
      </c>
      <c r="DO185" s="1102">
        <f t="shared" si="312"/>
        <v>0</v>
      </c>
      <c r="DP185" s="1102">
        <f t="shared" si="312"/>
        <v>0</v>
      </c>
      <c r="DQ185" s="1102">
        <f t="shared" si="312"/>
        <v>0</v>
      </c>
      <c r="DR185" s="1102">
        <f t="shared" si="312"/>
        <v>0</v>
      </c>
      <c r="DS185" s="1102">
        <f t="shared" si="312"/>
        <v>0</v>
      </c>
      <c r="DT185" s="1102">
        <f t="shared" si="312"/>
        <v>0</v>
      </c>
      <c r="DU185" s="1102">
        <f t="shared" si="312"/>
        <v>0</v>
      </c>
      <c r="DV185" s="1102">
        <f t="shared" si="312"/>
        <v>0</v>
      </c>
      <c r="DW185" s="1102">
        <f t="shared" si="312"/>
        <v>0</v>
      </c>
      <c r="DX185" s="1102">
        <f t="shared" si="312"/>
        <v>0</v>
      </c>
      <c r="DY185" s="1102">
        <f t="shared" si="312"/>
        <v>0</v>
      </c>
      <c r="DZ185" s="1102">
        <f t="shared" si="312"/>
        <v>0</v>
      </c>
      <c r="EA185" s="1102">
        <f t="shared" si="312"/>
        <v>0</v>
      </c>
      <c r="EB185" s="1102">
        <f t="shared" si="312"/>
        <v>0</v>
      </c>
      <c r="EC185" s="1102">
        <f t="shared" si="312"/>
        <v>0</v>
      </c>
      <c r="ED185" s="1102">
        <f t="shared" ref="ED185:GO185" si="313">+ED$182*((_WF_Remainder_GP-_WF_Tier1_GP)/_WF_Remainder_GP)</f>
        <v>0</v>
      </c>
      <c r="EE185" s="1102">
        <f t="shared" si="313"/>
        <v>0</v>
      </c>
      <c r="EF185" s="1102">
        <f t="shared" si="313"/>
        <v>0</v>
      </c>
      <c r="EG185" s="1102">
        <f t="shared" si="313"/>
        <v>0</v>
      </c>
      <c r="EH185" s="1102">
        <f t="shared" si="313"/>
        <v>0</v>
      </c>
      <c r="EI185" s="1102">
        <f t="shared" si="313"/>
        <v>0</v>
      </c>
      <c r="EJ185" s="1102">
        <f t="shared" si="313"/>
        <v>0</v>
      </c>
      <c r="EK185" s="1102">
        <f t="shared" si="313"/>
        <v>0</v>
      </c>
      <c r="EL185" s="1102">
        <f t="shared" si="313"/>
        <v>0</v>
      </c>
      <c r="EM185" s="1102">
        <f t="shared" si="313"/>
        <v>0</v>
      </c>
      <c r="EN185" s="1102">
        <f t="shared" si="313"/>
        <v>0</v>
      </c>
      <c r="EO185" s="1102">
        <f t="shared" si="313"/>
        <v>0</v>
      </c>
      <c r="EP185" s="1102">
        <f t="shared" si="313"/>
        <v>0</v>
      </c>
      <c r="EQ185" s="1102">
        <f t="shared" si="313"/>
        <v>0</v>
      </c>
      <c r="ER185" s="1102">
        <f t="shared" si="313"/>
        <v>0</v>
      </c>
      <c r="ES185" s="1102">
        <f t="shared" si="313"/>
        <v>0</v>
      </c>
      <c r="ET185" s="1102">
        <f t="shared" si="313"/>
        <v>0</v>
      </c>
      <c r="EU185" s="1102">
        <f t="shared" si="313"/>
        <v>0</v>
      </c>
      <c r="EV185" s="1102">
        <f t="shared" si="313"/>
        <v>0</v>
      </c>
      <c r="EW185" s="1102">
        <f t="shared" si="313"/>
        <v>0</v>
      </c>
      <c r="EX185" s="1102">
        <f t="shared" si="313"/>
        <v>0</v>
      </c>
      <c r="EY185" s="1102">
        <f t="shared" si="313"/>
        <v>0</v>
      </c>
      <c r="EZ185" s="1102">
        <f t="shared" si="313"/>
        <v>0</v>
      </c>
      <c r="FA185" s="1102">
        <f t="shared" si="313"/>
        <v>0</v>
      </c>
      <c r="FB185" s="1102">
        <f t="shared" si="313"/>
        <v>0</v>
      </c>
      <c r="FC185" s="1102">
        <f t="shared" si="313"/>
        <v>0</v>
      </c>
      <c r="FD185" s="1102">
        <f t="shared" si="313"/>
        <v>0</v>
      </c>
      <c r="FE185" s="1102">
        <f t="shared" si="313"/>
        <v>0</v>
      </c>
      <c r="FF185" s="1102">
        <f t="shared" si="313"/>
        <v>0</v>
      </c>
      <c r="FG185" s="1102">
        <f t="shared" si="313"/>
        <v>0</v>
      </c>
      <c r="FH185" s="1102">
        <f t="shared" si="313"/>
        <v>0</v>
      </c>
      <c r="FI185" s="1102">
        <f t="shared" si="313"/>
        <v>0</v>
      </c>
      <c r="FJ185" s="1102">
        <f t="shared" si="313"/>
        <v>0</v>
      </c>
      <c r="FK185" s="1102">
        <f t="shared" si="313"/>
        <v>0</v>
      </c>
      <c r="FL185" s="1102">
        <f t="shared" si="313"/>
        <v>0</v>
      </c>
      <c r="FM185" s="1102">
        <f t="shared" si="313"/>
        <v>0</v>
      </c>
      <c r="FN185" s="1102">
        <f t="shared" si="313"/>
        <v>0</v>
      </c>
      <c r="FO185" s="1102">
        <f t="shared" si="313"/>
        <v>0</v>
      </c>
      <c r="FP185" s="1102">
        <f t="shared" si="313"/>
        <v>0</v>
      </c>
      <c r="FQ185" s="1102">
        <f t="shared" si="313"/>
        <v>0</v>
      </c>
      <c r="FR185" s="1102">
        <f t="shared" si="313"/>
        <v>0</v>
      </c>
      <c r="FS185" s="1102">
        <f t="shared" si="313"/>
        <v>0</v>
      </c>
      <c r="FT185" s="1102">
        <f t="shared" si="313"/>
        <v>0</v>
      </c>
      <c r="FU185" s="1102">
        <f t="shared" si="313"/>
        <v>0</v>
      </c>
      <c r="FV185" s="1102">
        <f t="shared" si="313"/>
        <v>0</v>
      </c>
      <c r="FW185" s="1102">
        <f t="shared" si="313"/>
        <v>0</v>
      </c>
      <c r="FX185" s="1102">
        <f t="shared" si="313"/>
        <v>0</v>
      </c>
      <c r="FY185" s="1102">
        <f t="shared" si="313"/>
        <v>0</v>
      </c>
      <c r="FZ185" s="1102">
        <f t="shared" si="313"/>
        <v>0</v>
      </c>
      <c r="GA185" s="1102">
        <f t="shared" si="313"/>
        <v>0</v>
      </c>
      <c r="GB185" s="1102">
        <f t="shared" si="313"/>
        <v>0</v>
      </c>
      <c r="GC185" s="1102">
        <f t="shared" si="313"/>
        <v>0</v>
      </c>
      <c r="GD185" s="1102">
        <f t="shared" si="313"/>
        <v>0</v>
      </c>
      <c r="GE185" s="1102">
        <f t="shared" si="313"/>
        <v>0</v>
      </c>
      <c r="GF185" s="1102">
        <f t="shared" si="313"/>
        <v>0</v>
      </c>
      <c r="GG185" s="1102">
        <f t="shared" si="313"/>
        <v>0</v>
      </c>
      <c r="GH185" s="1102">
        <f t="shared" si="313"/>
        <v>0</v>
      </c>
      <c r="GI185" s="1102">
        <f t="shared" si="313"/>
        <v>0</v>
      </c>
      <c r="GJ185" s="1102">
        <f t="shared" si="313"/>
        <v>0</v>
      </c>
      <c r="GK185" s="1102">
        <f t="shared" si="313"/>
        <v>0</v>
      </c>
      <c r="GL185" s="1102">
        <f t="shared" si="313"/>
        <v>0</v>
      </c>
      <c r="GM185" s="1102">
        <f t="shared" si="313"/>
        <v>0</v>
      </c>
      <c r="GN185" s="1102">
        <f t="shared" si="313"/>
        <v>0</v>
      </c>
      <c r="GO185" s="1102">
        <f t="shared" si="313"/>
        <v>0</v>
      </c>
      <c r="GP185" s="1102">
        <f t="shared" ref="GP185:IL185" si="314">+GP$182*((_WF_Remainder_GP-_WF_Tier1_GP)/_WF_Remainder_GP)</f>
        <v>0</v>
      </c>
      <c r="GQ185" s="1102">
        <f t="shared" si="314"/>
        <v>0</v>
      </c>
      <c r="GR185" s="1102">
        <f t="shared" si="314"/>
        <v>0</v>
      </c>
      <c r="GS185" s="1102">
        <f t="shared" si="314"/>
        <v>0</v>
      </c>
      <c r="GT185" s="1102">
        <f t="shared" si="314"/>
        <v>0</v>
      </c>
      <c r="GU185" s="1102">
        <f t="shared" si="314"/>
        <v>0</v>
      </c>
      <c r="GV185" s="1102">
        <f t="shared" si="314"/>
        <v>0</v>
      </c>
      <c r="GW185" s="1102">
        <f t="shared" si="314"/>
        <v>0</v>
      </c>
      <c r="GX185" s="1102">
        <f t="shared" si="314"/>
        <v>0</v>
      </c>
      <c r="GY185" s="1102">
        <f t="shared" si="314"/>
        <v>0</v>
      </c>
      <c r="GZ185" s="1102">
        <f t="shared" si="314"/>
        <v>0</v>
      </c>
      <c r="HA185" s="1102">
        <f t="shared" si="314"/>
        <v>0</v>
      </c>
      <c r="HB185" s="1102">
        <f t="shared" si="314"/>
        <v>0</v>
      </c>
      <c r="HC185" s="1102">
        <f t="shared" si="314"/>
        <v>0</v>
      </c>
      <c r="HD185" s="1102">
        <f t="shared" si="314"/>
        <v>0</v>
      </c>
      <c r="HE185" s="1102">
        <f t="shared" si="314"/>
        <v>0</v>
      </c>
      <c r="HF185" s="1102">
        <f t="shared" si="314"/>
        <v>0</v>
      </c>
      <c r="HG185" s="1102">
        <f t="shared" si="314"/>
        <v>0</v>
      </c>
      <c r="HH185" s="1102">
        <f t="shared" si="314"/>
        <v>0</v>
      </c>
      <c r="HI185" s="1102">
        <f t="shared" si="314"/>
        <v>0</v>
      </c>
      <c r="HJ185" s="1102">
        <f t="shared" si="314"/>
        <v>0</v>
      </c>
      <c r="HK185" s="1102">
        <f t="shared" si="314"/>
        <v>0</v>
      </c>
      <c r="HL185" s="1102">
        <f t="shared" si="314"/>
        <v>0</v>
      </c>
      <c r="HM185" s="1102">
        <f t="shared" si="314"/>
        <v>0</v>
      </c>
      <c r="HN185" s="1102">
        <f t="shared" si="314"/>
        <v>0</v>
      </c>
      <c r="HO185" s="1102">
        <f t="shared" si="314"/>
        <v>0</v>
      </c>
      <c r="HP185" s="1102">
        <f t="shared" si="314"/>
        <v>0</v>
      </c>
      <c r="HQ185" s="1102">
        <f t="shared" si="314"/>
        <v>0</v>
      </c>
      <c r="HR185" s="1102">
        <f t="shared" si="314"/>
        <v>0</v>
      </c>
      <c r="HS185" s="1102">
        <f t="shared" si="314"/>
        <v>0</v>
      </c>
      <c r="HT185" s="1102">
        <f t="shared" si="314"/>
        <v>0</v>
      </c>
      <c r="HU185" s="1102">
        <f t="shared" si="314"/>
        <v>0</v>
      </c>
      <c r="HV185" s="1102">
        <f t="shared" si="314"/>
        <v>0</v>
      </c>
      <c r="HW185" s="1102">
        <f t="shared" si="314"/>
        <v>0</v>
      </c>
      <c r="HX185" s="1102">
        <f t="shared" si="314"/>
        <v>0</v>
      </c>
      <c r="HY185" s="1102">
        <f t="shared" si="314"/>
        <v>0</v>
      </c>
      <c r="HZ185" s="1102">
        <f t="shared" si="314"/>
        <v>0</v>
      </c>
      <c r="IA185" s="1102">
        <f t="shared" si="314"/>
        <v>0</v>
      </c>
      <c r="IB185" s="1102">
        <f t="shared" si="314"/>
        <v>0</v>
      </c>
      <c r="IC185" s="1102">
        <f t="shared" si="314"/>
        <v>0</v>
      </c>
      <c r="ID185" s="1102">
        <f t="shared" si="314"/>
        <v>0</v>
      </c>
      <c r="IE185" s="1102">
        <f t="shared" si="314"/>
        <v>0</v>
      </c>
      <c r="IF185" s="1102">
        <f t="shared" si="314"/>
        <v>0</v>
      </c>
      <c r="IG185" s="1102">
        <f t="shared" si="314"/>
        <v>0</v>
      </c>
      <c r="IH185" s="1102">
        <f t="shared" si="314"/>
        <v>0</v>
      </c>
      <c r="II185" s="1102">
        <f t="shared" si="314"/>
        <v>0</v>
      </c>
      <c r="IJ185" s="1102">
        <f t="shared" si="314"/>
        <v>0</v>
      </c>
      <c r="IK185" s="1102">
        <f t="shared" si="314"/>
        <v>0</v>
      </c>
      <c r="IL185" s="1102">
        <f t="shared" si="314"/>
        <v>0</v>
      </c>
    </row>
    <row r="186" spans="1:247" s="709" customFormat="1">
      <c r="D186" s="810"/>
    </row>
    <row r="187" spans="1:247" s="709" customFormat="1">
      <c r="B187" s="709" t="s">
        <v>744</v>
      </c>
      <c r="D187" s="810"/>
      <c r="E187" s="709">
        <f ca="1">SUM(G187:IL187)</f>
        <v>0</v>
      </c>
      <c r="F187" s="709">
        <f>F180-SUM(F181:F182)</f>
        <v>0</v>
      </c>
      <c r="G187" s="709">
        <f t="shared" ref="G187:BR187" ca="1" si="315">G180-SUM(G181:G182)</f>
        <v>0</v>
      </c>
      <c r="H187" s="709">
        <f t="shared" ca="1" si="315"/>
        <v>0</v>
      </c>
      <c r="I187" s="709">
        <f t="shared" ca="1" si="315"/>
        <v>0</v>
      </c>
      <c r="J187" s="709">
        <f t="shared" ca="1" si="315"/>
        <v>0</v>
      </c>
      <c r="K187" s="709">
        <f t="shared" ca="1" si="315"/>
        <v>0</v>
      </c>
      <c r="L187" s="709">
        <f t="shared" ca="1" si="315"/>
        <v>0</v>
      </c>
      <c r="M187" s="709">
        <f t="shared" ca="1" si="315"/>
        <v>0</v>
      </c>
      <c r="N187" s="709">
        <f t="shared" ca="1" si="315"/>
        <v>0</v>
      </c>
      <c r="O187" s="709">
        <f t="shared" ca="1" si="315"/>
        <v>0</v>
      </c>
      <c r="P187" s="709">
        <f t="shared" ca="1" si="315"/>
        <v>0</v>
      </c>
      <c r="Q187" s="709">
        <f t="shared" ca="1" si="315"/>
        <v>0</v>
      </c>
      <c r="R187" s="709">
        <f t="shared" ca="1" si="315"/>
        <v>0</v>
      </c>
      <c r="S187" s="709">
        <f t="shared" ca="1" si="315"/>
        <v>0</v>
      </c>
      <c r="T187" s="709">
        <f t="shared" ca="1" si="315"/>
        <v>0</v>
      </c>
      <c r="U187" s="709">
        <f t="shared" ca="1" si="315"/>
        <v>0</v>
      </c>
      <c r="V187" s="709">
        <f t="shared" ca="1" si="315"/>
        <v>0</v>
      </c>
      <c r="W187" s="709">
        <f t="shared" ca="1" si="315"/>
        <v>0</v>
      </c>
      <c r="X187" s="709">
        <f t="shared" ca="1" si="315"/>
        <v>0</v>
      </c>
      <c r="Y187" s="709">
        <f t="shared" ca="1" si="315"/>
        <v>0</v>
      </c>
      <c r="Z187" s="709">
        <f t="shared" ca="1" si="315"/>
        <v>0</v>
      </c>
      <c r="AA187" s="709">
        <f t="shared" ca="1" si="315"/>
        <v>0</v>
      </c>
      <c r="AB187" s="709">
        <f t="shared" ca="1" si="315"/>
        <v>0</v>
      </c>
      <c r="AC187" s="709">
        <f t="shared" ca="1" si="315"/>
        <v>0</v>
      </c>
      <c r="AD187" s="709">
        <f t="shared" ca="1" si="315"/>
        <v>0</v>
      </c>
      <c r="AE187" s="709">
        <f t="shared" ca="1" si="315"/>
        <v>0</v>
      </c>
      <c r="AF187" s="709">
        <f t="shared" ca="1" si="315"/>
        <v>0</v>
      </c>
      <c r="AG187" s="709">
        <f t="shared" ca="1" si="315"/>
        <v>0</v>
      </c>
      <c r="AH187" s="709">
        <f t="shared" ca="1" si="315"/>
        <v>0</v>
      </c>
      <c r="AI187" s="709">
        <f t="shared" ca="1" si="315"/>
        <v>0</v>
      </c>
      <c r="AJ187" s="709">
        <f t="shared" ca="1" si="315"/>
        <v>0</v>
      </c>
      <c r="AK187" s="709">
        <f t="shared" ca="1" si="315"/>
        <v>0</v>
      </c>
      <c r="AL187" s="709">
        <f t="shared" ca="1" si="315"/>
        <v>0</v>
      </c>
      <c r="AM187" s="709">
        <f t="shared" ca="1" si="315"/>
        <v>0</v>
      </c>
      <c r="AN187" s="709">
        <f t="shared" ca="1" si="315"/>
        <v>0</v>
      </c>
      <c r="AO187" s="709">
        <f t="shared" ca="1" si="315"/>
        <v>0</v>
      </c>
      <c r="AP187" s="709">
        <f t="shared" ca="1" si="315"/>
        <v>0</v>
      </c>
      <c r="AQ187" s="709">
        <f t="shared" ca="1" si="315"/>
        <v>0</v>
      </c>
      <c r="AR187" s="709">
        <f t="shared" ca="1" si="315"/>
        <v>0</v>
      </c>
      <c r="AS187" s="709">
        <f t="shared" ca="1" si="315"/>
        <v>0</v>
      </c>
      <c r="AT187" s="709">
        <f t="shared" ca="1" si="315"/>
        <v>0</v>
      </c>
      <c r="AU187" s="709">
        <f t="shared" ca="1" si="315"/>
        <v>0</v>
      </c>
      <c r="AV187" s="709">
        <f t="shared" ca="1" si="315"/>
        <v>0</v>
      </c>
      <c r="AW187" s="709">
        <f t="shared" ca="1" si="315"/>
        <v>0</v>
      </c>
      <c r="AX187" s="709">
        <f t="shared" ca="1" si="315"/>
        <v>0</v>
      </c>
      <c r="AY187" s="709">
        <f t="shared" ca="1" si="315"/>
        <v>0</v>
      </c>
      <c r="AZ187" s="709">
        <f t="shared" ca="1" si="315"/>
        <v>0</v>
      </c>
      <c r="BA187" s="709">
        <f t="shared" ca="1" si="315"/>
        <v>0</v>
      </c>
      <c r="BB187" s="709">
        <f t="shared" ca="1" si="315"/>
        <v>0</v>
      </c>
      <c r="BC187" s="709">
        <f t="shared" ca="1" si="315"/>
        <v>0</v>
      </c>
      <c r="BD187" s="709">
        <f t="shared" ca="1" si="315"/>
        <v>0</v>
      </c>
      <c r="BE187" s="709">
        <f t="shared" ca="1" si="315"/>
        <v>0</v>
      </c>
      <c r="BF187" s="709">
        <f t="shared" ca="1" si="315"/>
        <v>0</v>
      </c>
      <c r="BG187" s="709">
        <f t="shared" ca="1" si="315"/>
        <v>0</v>
      </c>
      <c r="BH187" s="709">
        <f t="shared" ca="1" si="315"/>
        <v>0</v>
      </c>
      <c r="BI187" s="709">
        <f t="shared" ca="1" si="315"/>
        <v>0</v>
      </c>
      <c r="BJ187" s="709">
        <f t="shared" ca="1" si="315"/>
        <v>0</v>
      </c>
      <c r="BK187" s="709">
        <f t="shared" ca="1" si="315"/>
        <v>0</v>
      </c>
      <c r="BL187" s="709">
        <f t="shared" ca="1" si="315"/>
        <v>0</v>
      </c>
      <c r="BM187" s="709">
        <f t="shared" ca="1" si="315"/>
        <v>0</v>
      </c>
      <c r="BN187" s="709">
        <f t="shared" ca="1" si="315"/>
        <v>0</v>
      </c>
      <c r="BO187" s="709">
        <f t="shared" ca="1" si="315"/>
        <v>0</v>
      </c>
      <c r="BP187" s="709">
        <f t="shared" ca="1" si="315"/>
        <v>0</v>
      </c>
      <c r="BQ187" s="709">
        <f t="shared" ca="1" si="315"/>
        <v>0</v>
      </c>
      <c r="BR187" s="709">
        <f t="shared" ca="1" si="315"/>
        <v>0</v>
      </c>
      <c r="BS187" s="709">
        <f t="shared" ref="BS187:ED187" ca="1" si="316">BS180-SUM(BS181:BS182)</f>
        <v>0</v>
      </c>
      <c r="BT187" s="709">
        <f t="shared" ca="1" si="316"/>
        <v>0</v>
      </c>
      <c r="BU187" s="709">
        <f t="shared" ca="1" si="316"/>
        <v>0</v>
      </c>
      <c r="BV187" s="709">
        <f t="shared" ca="1" si="316"/>
        <v>0</v>
      </c>
      <c r="BW187" s="709">
        <f t="shared" ca="1" si="316"/>
        <v>0</v>
      </c>
      <c r="BX187" s="709">
        <f t="shared" ca="1" si="316"/>
        <v>0</v>
      </c>
      <c r="BY187" s="709">
        <f t="shared" ca="1" si="316"/>
        <v>0</v>
      </c>
      <c r="BZ187" s="709">
        <f t="shared" ca="1" si="316"/>
        <v>0</v>
      </c>
      <c r="CA187" s="709">
        <f t="shared" ca="1" si="316"/>
        <v>0</v>
      </c>
      <c r="CB187" s="709">
        <f t="shared" ca="1" si="316"/>
        <v>0</v>
      </c>
      <c r="CC187" s="709">
        <f t="shared" ca="1" si="316"/>
        <v>0</v>
      </c>
      <c r="CD187" s="709">
        <f t="shared" ca="1" si="316"/>
        <v>0</v>
      </c>
      <c r="CE187" s="709">
        <f t="shared" ca="1" si="316"/>
        <v>0</v>
      </c>
      <c r="CF187" s="709">
        <f t="shared" ca="1" si="316"/>
        <v>0</v>
      </c>
      <c r="CG187" s="709">
        <f t="shared" ca="1" si="316"/>
        <v>0</v>
      </c>
      <c r="CH187" s="709">
        <f t="shared" si="316"/>
        <v>0</v>
      </c>
      <c r="CI187" s="709">
        <f t="shared" si="316"/>
        <v>0</v>
      </c>
      <c r="CJ187" s="709">
        <f t="shared" si="316"/>
        <v>0</v>
      </c>
      <c r="CK187" s="709">
        <f t="shared" si="316"/>
        <v>0</v>
      </c>
      <c r="CL187" s="709">
        <f t="shared" si="316"/>
        <v>0</v>
      </c>
      <c r="CM187" s="709">
        <f t="shared" si="316"/>
        <v>0</v>
      </c>
      <c r="CN187" s="709">
        <f t="shared" si="316"/>
        <v>0</v>
      </c>
      <c r="CO187" s="709">
        <f t="shared" si="316"/>
        <v>0</v>
      </c>
      <c r="CP187" s="709">
        <f t="shared" si="316"/>
        <v>0</v>
      </c>
      <c r="CQ187" s="709">
        <f t="shared" si="316"/>
        <v>0</v>
      </c>
      <c r="CR187" s="709">
        <f t="shared" si="316"/>
        <v>0</v>
      </c>
      <c r="CS187" s="709">
        <f t="shared" si="316"/>
        <v>0</v>
      </c>
      <c r="CT187" s="709">
        <f t="shared" si="316"/>
        <v>0</v>
      </c>
      <c r="CU187" s="709">
        <f t="shared" si="316"/>
        <v>0</v>
      </c>
      <c r="CV187" s="709">
        <f t="shared" si="316"/>
        <v>0</v>
      </c>
      <c r="CW187" s="709">
        <f t="shared" si="316"/>
        <v>0</v>
      </c>
      <c r="CX187" s="709">
        <f t="shared" si="316"/>
        <v>0</v>
      </c>
      <c r="CY187" s="709">
        <f t="shared" si="316"/>
        <v>0</v>
      </c>
      <c r="CZ187" s="709">
        <f t="shared" si="316"/>
        <v>0</v>
      </c>
      <c r="DA187" s="709">
        <f t="shared" si="316"/>
        <v>0</v>
      </c>
      <c r="DB187" s="709">
        <f t="shared" si="316"/>
        <v>0</v>
      </c>
      <c r="DC187" s="709">
        <f t="shared" si="316"/>
        <v>0</v>
      </c>
      <c r="DD187" s="709">
        <f t="shared" si="316"/>
        <v>0</v>
      </c>
      <c r="DE187" s="709">
        <f t="shared" si="316"/>
        <v>0</v>
      </c>
      <c r="DF187" s="709">
        <f t="shared" si="316"/>
        <v>0</v>
      </c>
      <c r="DG187" s="709">
        <f t="shared" si="316"/>
        <v>0</v>
      </c>
      <c r="DH187" s="709">
        <f t="shared" si="316"/>
        <v>0</v>
      </c>
      <c r="DI187" s="709">
        <f t="shared" si="316"/>
        <v>0</v>
      </c>
      <c r="DJ187" s="709">
        <f t="shared" si="316"/>
        <v>0</v>
      </c>
      <c r="DK187" s="709">
        <f t="shared" si="316"/>
        <v>0</v>
      </c>
      <c r="DL187" s="709">
        <f t="shared" si="316"/>
        <v>0</v>
      </c>
      <c r="DM187" s="709">
        <f t="shared" si="316"/>
        <v>0</v>
      </c>
      <c r="DN187" s="709">
        <f t="shared" si="316"/>
        <v>0</v>
      </c>
      <c r="DO187" s="709">
        <f t="shared" si="316"/>
        <v>0</v>
      </c>
      <c r="DP187" s="709">
        <f t="shared" si="316"/>
        <v>0</v>
      </c>
      <c r="DQ187" s="709">
        <f t="shared" si="316"/>
        <v>0</v>
      </c>
      <c r="DR187" s="709">
        <f t="shared" si="316"/>
        <v>0</v>
      </c>
      <c r="DS187" s="709">
        <f t="shared" si="316"/>
        <v>0</v>
      </c>
      <c r="DT187" s="709">
        <f t="shared" si="316"/>
        <v>0</v>
      </c>
      <c r="DU187" s="709">
        <f t="shared" si="316"/>
        <v>0</v>
      </c>
      <c r="DV187" s="709">
        <f t="shared" si="316"/>
        <v>0</v>
      </c>
      <c r="DW187" s="709">
        <f t="shared" si="316"/>
        <v>0</v>
      </c>
      <c r="DX187" s="709">
        <f t="shared" si="316"/>
        <v>0</v>
      </c>
      <c r="DY187" s="709">
        <f t="shared" si="316"/>
        <v>0</v>
      </c>
      <c r="DZ187" s="709">
        <f t="shared" si="316"/>
        <v>0</v>
      </c>
      <c r="EA187" s="709">
        <f t="shared" si="316"/>
        <v>0</v>
      </c>
      <c r="EB187" s="709">
        <f t="shared" si="316"/>
        <v>0</v>
      </c>
      <c r="EC187" s="709">
        <f t="shared" si="316"/>
        <v>0</v>
      </c>
      <c r="ED187" s="709">
        <f t="shared" si="316"/>
        <v>0</v>
      </c>
      <c r="EE187" s="709">
        <f t="shared" ref="EE187:GP187" si="317">EE180-SUM(EE181:EE182)</f>
        <v>0</v>
      </c>
      <c r="EF187" s="709">
        <f t="shared" si="317"/>
        <v>0</v>
      </c>
      <c r="EG187" s="709">
        <f t="shared" si="317"/>
        <v>0</v>
      </c>
      <c r="EH187" s="709">
        <f t="shared" si="317"/>
        <v>0</v>
      </c>
      <c r="EI187" s="709">
        <f t="shared" si="317"/>
        <v>0</v>
      </c>
      <c r="EJ187" s="709">
        <f t="shared" si="317"/>
        <v>0</v>
      </c>
      <c r="EK187" s="709">
        <f t="shared" si="317"/>
        <v>0</v>
      </c>
      <c r="EL187" s="709">
        <f t="shared" si="317"/>
        <v>0</v>
      </c>
      <c r="EM187" s="709">
        <f t="shared" si="317"/>
        <v>0</v>
      </c>
      <c r="EN187" s="709">
        <f t="shared" si="317"/>
        <v>0</v>
      </c>
      <c r="EO187" s="709">
        <f t="shared" si="317"/>
        <v>0</v>
      </c>
      <c r="EP187" s="709">
        <f t="shared" si="317"/>
        <v>0</v>
      </c>
      <c r="EQ187" s="709">
        <f t="shared" si="317"/>
        <v>0</v>
      </c>
      <c r="ER187" s="709">
        <f t="shared" si="317"/>
        <v>0</v>
      </c>
      <c r="ES187" s="709">
        <f t="shared" si="317"/>
        <v>0</v>
      </c>
      <c r="ET187" s="709">
        <f t="shared" si="317"/>
        <v>0</v>
      </c>
      <c r="EU187" s="709">
        <f t="shared" si="317"/>
        <v>0</v>
      </c>
      <c r="EV187" s="709">
        <f t="shared" si="317"/>
        <v>0</v>
      </c>
      <c r="EW187" s="709">
        <f t="shared" si="317"/>
        <v>0</v>
      </c>
      <c r="EX187" s="709">
        <f t="shared" si="317"/>
        <v>0</v>
      </c>
      <c r="EY187" s="709">
        <f t="shared" si="317"/>
        <v>0</v>
      </c>
      <c r="EZ187" s="709">
        <f t="shared" si="317"/>
        <v>0</v>
      </c>
      <c r="FA187" s="709">
        <f t="shared" si="317"/>
        <v>0</v>
      </c>
      <c r="FB187" s="709">
        <f t="shared" si="317"/>
        <v>0</v>
      </c>
      <c r="FC187" s="709">
        <f t="shared" si="317"/>
        <v>0</v>
      </c>
      <c r="FD187" s="709">
        <f t="shared" si="317"/>
        <v>0</v>
      </c>
      <c r="FE187" s="709">
        <f t="shared" si="317"/>
        <v>0</v>
      </c>
      <c r="FF187" s="709">
        <f t="shared" si="317"/>
        <v>0</v>
      </c>
      <c r="FG187" s="709">
        <f t="shared" si="317"/>
        <v>0</v>
      </c>
      <c r="FH187" s="709">
        <f t="shared" si="317"/>
        <v>0</v>
      </c>
      <c r="FI187" s="709">
        <f t="shared" si="317"/>
        <v>0</v>
      </c>
      <c r="FJ187" s="709">
        <f t="shared" si="317"/>
        <v>0</v>
      </c>
      <c r="FK187" s="709">
        <f t="shared" si="317"/>
        <v>0</v>
      </c>
      <c r="FL187" s="709">
        <f t="shared" si="317"/>
        <v>0</v>
      </c>
      <c r="FM187" s="709">
        <f t="shared" si="317"/>
        <v>0</v>
      </c>
      <c r="FN187" s="709">
        <f t="shared" si="317"/>
        <v>0</v>
      </c>
      <c r="FO187" s="709">
        <f t="shared" si="317"/>
        <v>0</v>
      </c>
      <c r="FP187" s="709">
        <f t="shared" si="317"/>
        <v>0</v>
      </c>
      <c r="FQ187" s="709">
        <f t="shared" si="317"/>
        <v>0</v>
      </c>
      <c r="FR187" s="709">
        <f t="shared" si="317"/>
        <v>0</v>
      </c>
      <c r="FS187" s="709">
        <f t="shared" si="317"/>
        <v>0</v>
      </c>
      <c r="FT187" s="709">
        <f t="shared" si="317"/>
        <v>0</v>
      </c>
      <c r="FU187" s="709">
        <f t="shared" si="317"/>
        <v>0</v>
      </c>
      <c r="FV187" s="709">
        <f t="shared" si="317"/>
        <v>0</v>
      </c>
      <c r="FW187" s="709">
        <f t="shared" si="317"/>
        <v>0</v>
      </c>
      <c r="FX187" s="709">
        <f t="shared" si="317"/>
        <v>0</v>
      </c>
      <c r="FY187" s="709">
        <f t="shared" si="317"/>
        <v>0</v>
      </c>
      <c r="FZ187" s="709">
        <f t="shared" si="317"/>
        <v>0</v>
      </c>
      <c r="GA187" s="709">
        <f t="shared" si="317"/>
        <v>0</v>
      </c>
      <c r="GB187" s="709">
        <f t="shared" si="317"/>
        <v>0</v>
      </c>
      <c r="GC187" s="709">
        <f t="shared" si="317"/>
        <v>0</v>
      </c>
      <c r="GD187" s="709">
        <f t="shared" si="317"/>
        <v>0</v>
      </c>
      <c r="GE187" s="709">
        <f t="shared" si="317"/>
        <v>0</v>
      </c>
      <c r="GF187" s="709">
        <f t="shared" si="317"/>
        <v>0</v>
      </c>
      <c r="GG187" s="709">
        <f t="shared" si="317"/>
        <v>0</v>
      </c>
      <c r="GH187" s="709">
        <f t="shared" si="317"/>
        <v>0</v>
      </c>
      <c r="GI187" s="709">
        <f t="shared" si="317"/>
        <v>0</v>
      </c>
      <c r="GJ187" s="709">
        <f t="shared" si="317"/>
        <v>0</v>
      </c>
      <c r="GK187" s="709">
        <f t="shared" si="317"/>
        <v>0</v>
      </c>
      <c r="GL187" s="709">
        <f t="shared" si="317"/>
        <v>0</v>
      </c>
      <c r="GM187" s="709">
        <f t="shared" si="317"/>
        <v>0</v>
      </c>
      <c r="GN187" s="709">
        <f t="shared" si="317"/>
        <v>0</v>
      </c>
      <c r="GO187" s="709">
        <f t="shared" si="317"/>
        <v>0</v>
      </c>
      <c r="GP187" s="709">
        <f t="shared" si="317"/>
        <v>0</v>
      </c>
      <c r="GQ187" s="709">
        <f t="shared" ref="GQ187:IL187" si="318">GQ180-SUM(GQ181:GQ182)</f>
        <v>0</v>
      </c>
      <c r="GR187" s="709">
        <f t="shared" si="318"/>
        <v>0</v>
      </c>
      <c r="GS187" s="709">
        <f t="shared" si="318"/>
        <v>0</v>
      </c>
      <c r="GT187" s="709">
        <f t="shared" si="318"/>
        <v>0</v>
      </c>
      <c r="GU187" s="709">
        <f t="shared" si="318"/>
        <v>0</v>
      </c>
      <c r="GV187" s="709">
        <f t="shared" si="318"/>
        <v>0</v>
      </c>
      <c r="GW187" s="709">
        <f t="shared" si="318"/>
        <v>0</v>
      </c>
      <c r="GX187" s="709">
        <f t="shared" si="318"/>
        <v>0</v>
      </c>
      <c r="GY187" s="709">
        <f t="shared" si="318"/>
        <v>0</v>
      </c>
      <c r="GZ187" s="709">
        <f t="shared" si="318"/>
        <v>0</v>
      </c>
      <c r="HA187" s="709">
        <f t="shared" si="318"/>
        <v>0</v>
      </c>
      <c r="HB187" s="709">
        <f t="shared" si="318"/>
        <v>0</v>
      </c>
      <c r="HC187" s="709">
        <f t="shared" si="318"/>
        <v>0</v>
      </c>
      <c r="HD187" s="709">
        <f t="shared" si="318"/>
        <v>0</v>
      </c>
      <c r="HE187" s="709">
        <f t="shared" si="318"/>
        <v>0</v>
      </c>
      <c r="HF187" s="709">
        <f t="shared" si="318"/>
        <v>0</v>
      </c>
      <c r="HG187" s="709">
        <f t="shared" si="318"/>
        <v>0</v>
      </c>
      <c r="HH187" s="709">
        <f t="shared" si="318"/>
        <v>0</v>
      </c>
      <c r="HI187" s="709">
        <f t="shared" si="318"/>
        <v>0</v>
      </c>
      <c r="HJ187" s="709">
        <f t="shared" si="318"/>
        <v>0</v>
      </c>
      <c r="HK187" s="709">
        <f t="shared" si="318"/>
        <v>0</v>
      </c>
      <c r="HL187" s="709">
        <f t="shared" si="318"/>
        <v>0</v>
      </c>
      <c r="HM187" s="709">
        <f t="shared" si="318"/>
        <v>0</v>
      </c>
      <c r="HN187" s="709">
        <f t="shared" si="318"/>
        <v>0</v>
      </c>
      <c r="HO187" s="709">
        <f t="shared" si="318"/>
        <v>0</v>
      </c>
      <c r="HP187" s="709">
        <f t="shared" si="318"/>
        <v>0</v>
      </c>
      <c r="HQ187" s="709">
        <f t="shared" si="318"/>
        <v>0</v>
      </c>
      <c r="HR187" s="709">
        <f t="shared" si="318"/>
        <v>0</v>
      </c>
      <c r="HS187" s="709">
        <f t="shared" si="318"/>
        <v>0</v>
      </c>
      <c r="HT187" s="709">
        <f t="shared" si="318"/>
        <v>0</v>
      </c>
      <c r="HU187" s="709">
        <f t="shared" si="318"/>
        <v>0</v>
      </c>
      <c r="HV187" s="709">
        <f t="shared" si="318"/>
        <v>0</v>
      </c>
      <c r="HW187" s="709">
        <f t="shared" si="318"/>
        <v>0</v>
      </c>
      <c r="HX187" s="709">
        <f t="shared" si="318"/>
        <v>0</v>
      </c>
      <c r="HY187" s="709">
        <f t="shared" si="318"/>
        <v>0</v>
      </c>
      <c r="HZ187" s="709">
        <f t="shared" si="318"/>
        <v>0</v>
      </c>
      <c r="IA187" s="709">
        <f t="shared" si="318"/>
        <v>0</v>
      </c>
      <c r="IB187" s="709">
        <f t="shared" si="318"/>
        <v>0</v>
      </c>
      <c r="IC187" s="709">
        <f t="shared" si="318"/>
        <v>0</v>
      </c>
      <c r="ID187" s="709">
        <f t="shared" si="318"/>
        <v>0</v>
      </c>
      <c r="IE187" s="709">
        <f t="shared" si="318"/>
        <v>0</v>
      </c>
      <c r="IF187" s="709">
        <f t="shared" si="318"/>
        <v>0</v>
      </c>
      <c r="IG187" s="709">
        <f t="shared" si="318"/>
        <v>0</v>
      </c>
      <c r="IH187" s="709">
        <f t="shared" si="318"/>
        <v>0</v>
      </c>
      <c r="II187" s="709">
        <f t="shared" si="318"/>
        <v>0</v>
      </c>
      <c r="IJ187" s="709">
        <f t="shared" si="318"/>
        <v>0</v>
      </c>
      <c r="IK187" s="709">
        <f t="shared" si="318"/>
        <v>0</v>
      </c>
      <c r="IL187" s="709">
        <f t="shared" si="318"/>
        <v>0</v>
      </c>
    </row>
    <row r="188" spans="1:247" s="809" customFormat="1">
      <c r="D188" s="810"/>
    </row>
    <row r="189" spans="1:247" s="1103" customFormat="1">
      <c r="A189" s="1106"/>
      <c r="B189" s="1106" t="s">
        <v>745</v>
      </c>
      <c r="C189" s="1106"/>
      <c r="D189" s="1107">
        <f ca="1">+IFERROR(E189/SUM($E$189:$E$190),"")</f>
        <v>0.28542719135223793</v>
      </c>
      <c r="E189" s="1106">
        <f ca="1">SUM(G189:IL189)</f>
        <v>18843164.532738768</v>
      </c>
      <c r="F189" s="1106">
        <f t="shared" ref="F189:BQ189" si="319">+SUM(F140,F158,F177,F184)</f>
        <v>0</v>
      </c>
      <c r="G189" s="1106">
        <f t="shared" ca="1" si="319"/>
        <v>-3722742.1310907081</v>
      </c>
      <c r="H189" s="1106">
        <f t="shared" ca="1" si="319"/>
        <v>-702483.38638499856</v>
      </c>
      <c r="I189" s="1106">
        <f t="shared" ca="1" si="319"/>
        <v>-393301.66601161024</v>
      </c>
      <c r="J189" s="1106">
        <f t="shared" ca="1" si="319"/>
        <v>-417274.44248333637</v>
      </c>
      <c r="K189" s="1106">
        <f t="shared" ca="1" si="319"/>
        <v>-436961.50466934824</v>
      </c>
      <c r="L189" s="1106">
        <f t="shared" ca="1" si="319"/>
        <v>-451154.28114107426</v>
      </c>
      <c r="M189" s="1106">
        <f t="shared" ca="1" si="319"/>
        <v>-473052.77189851477</v>
      </c>
      <c r="N189" s="1106">
        <f t="shared" ca="1" si="319"/>
        <v>-514946.05974232365</v>
      </c>
      <c r="O189" s="1106">
        <f t="shared" ca="1" si="319"/>
        <v>-536724.88348623656</v>
      </c>
      <c r="P189" s="1106">
        <f t="shared" ca="1" si="319"/>
        <v>-558456.88100746472</v>
      </c>
      <c r="Q189" s="1106">
        <f t="shared" ca="1" si="319"/>
        <v>-156290.96491279895</v>
      </c>
      <c r="R189" s="1106">
        <f t="shared" ca="1" si="319"/>
        <v>0</v>
      </c>
      <c r="S189" s="1106">
        <f t="shared" ca="1" si="319"/>
        <v>0</v>
      </c>
      <c r="T189" s="1106">
        <f t="shared" ca="1" si="319"/>
        <v>0</v>
      </c>
      <c r="U189" s="1106">
        <f t="shared" ca="1" si="319"/>
        <v>0</v>
      </c>
      <c r="V189" s="1106">
        <f t="shared" ca="1" si="319"/>
        <v>0</v>
      </c>
      <c r="W189" s="1106">
        <f t="shared" ca="1" si="319"/>
        <v>0</v>
      </c>
      <c r="X189" s="1106">
        <f t="shared" ca="1" si="319"/>
        <v>0</v>
      </c>
      <c r="Y189" s="1106">
        <f t="shared" ca="1" si="319"/>
        <v>0</v>
      </c>
      <c r="Z189" s="1106">
        <f t="shared" ca="1" si="319"/>
        <v>0</v>
      </c>
      <c r="AA189" s="1106">
        <f t="shared" ca="1" si="319"/>
        <v>0</v>
      </c>
      <c r="AB189" s="1106">
        <f t="shared" ca="1" si="319"/>
        <v>0</v>
      </c>
      <c r="AC189" s="1106">
        <f t="shared" ca="1" si="319"/>
        <v>0</v>
      </c>
      <c r="AD189" s="1106">
        <f t="shared" ca="1" si="319"/>
        <v>0</v>
      </c>
      <c r="AE189" s="1106">
        <f t="shared" ca="1" si="319"/>
        <v>0</v>
      </c>
      <c r="AF189" s="1106">
        <f t="shared" ca="1" si="319"/>
        <v>0</v>
      </c>
      <c r="AG189" s="1106">
        <f t="shared" ca="1" si="319"/>
        <v>0</v>
      </c>
      <c r="AH189" s="1106">
        <f t="shared" ca="1" si="319"/>
        <v>0</v>
      </c>
      <c r="AI189" s="1106">
        <f t="shared" ca="1" si="319"/>
        <v>0</v>
      </c>
      <c r="AJ189" s="1106">
        <f t="shared" ca="1" si="319"/>
        <v>0</v>
      </c>
      <c r="AK189" s="1106">
        <f t="shared" ca="1" si="319"/>
        <v>0</v>
      </c>
      <c r="AL189" s="1106">
        <f t="shared" ca="1" si="319"/>
        <v>42827.878508829388</v>
      </c>
      <c r="AM189" s="1106">
        <f t="shared" ca="1" si="319"/>
        <v>38216.799553369536</v>
      </c>
      <c r="AN189" s="1106">
        <f t="shared" ca="1" si="319"/>
        <v>37369.513314251592</v>
      </c>
      <c r="AO189" s="1106">
        <f t="shared" ca="1" si="319"/>
        <v>37183.21429895566</v>
      </c>
      <c r="AP189" s="1106">
        <f t="shared" ca="1" si="319"/>
        <v>36888.191445462202</v>
      </c>
      <c r="AQ189" s="1106">
        <f t="shared" ca="1" si="319"/>
        <v>36596.889797794429</v>
      </c>
      <c r="AR189" s="1106">
        <f t="shared" ca="1" si="319"/>
        <v>36317.884321803125</v>
      </c>
      <c r="AS189" s="1106">
        <f t="shared" ca="1" si="319"/>
        <v>36034.159046802757</v>
      </c>
      <c r="AT189" s="1106">
        <f t="shared" ca="1" si="319"/>
        <v>35765.609805562744</v>
      </c>
      <c r="AU189" s="1106">
        <f t="shared" ca="1" si="319"/>
        <v>35491.37835864786</v>
      </c>
      <c r="AV189" s="1106">
        <f t="shared" ca="1" si="319"/>
        <v>35244.584751280097</v>
      </c>
      <c r="AW189" s="1106">
        <f t="shared" ca="1" si="319"/>
        <v>8144296.4328650031</v>
      </c>
      <c r="AX189" s="1106">
        <f t="shared" ca="1" si="319"/>
        <v>66805.128183597131</v>
      </c>
      <c r="AY189" s="1106">
        <f t="shared" ca="1" si="319"/>
        <v>66805.128183597131</v>
      </c>
      <c r="AZ189" s="1106">
        <f t="shared" ca="1" si="319"/>
        <v>66805.128183597131</v>
      </c>
      <c r="BA189" s="1106">
        <f t="shared" ca="1" si="319"/>
        <v>66805.128183597131</v>
      </c>
      <c r="BB189" s="1106">
        <f t="shared" ca="1" si="319"/>
        <v>66805.128183597131</v>
      </c>
      <c r="BC189" s="1106">
        <f t="shared" ca="1" si="319"/>
        <v>66805.128183597131</v>
      </c>
      <c r="BD189" s="1106">
        <f t="shared" ca="1" si="319"/>
        <v>66805.128183597131</v>
      </c>
      <c r="BE189" s="1106">
        <f t="shared" ca="1" si="319"/>
        <v>66805.128183597131</v>
      </c>
      <c r="BF189" s="1106">
        <f t="shared" ca="1" si="319"/>
        <v>66805.128183597131</v>
      </c>
      <c r="BG189" s="1106">
        <f t="shared" ca="1" si="319"/>
        <v>66805.128183597131</v>
      </c>
      <c r="BH189" s="1106">
        <f t="shared" ca="1" si="319"/>
        <v>66805.128183597131</v>
      </c>
      <c r="BI189" s="1106">
        <f t="shared" ca="1" si="319"/>
        <v>66805.128183597131</v>
      </c>
      <c r="BJ189" s="1106">
        <f t="shared" ca="1" si="319"/>
        <v>72102.613870716305</v>
      </c>
      <c r="BK189" s="1106">
        <f t="shared" ca="1" si="319"/>
        <v>72102.613870716305</v>
      </c>
      <c r="BL189" s="1106">
        <f t="shared" ca="1" si="319"/>
        <v>72102.613870716305</v>
      </c>
      <c r="BM189" s="1106">
        <f t="shared" ca="1" si="319"/>
        <v>72102.613870716305</v>
      </c>
      <c r="BN189" s="1106">
        <f t="shared" ca="1" si="319"/>
        <v>72102.613870716305</v>
      </c>
      <c r="BO189" s="1106">
        <f t="shared" ca="1" si="319"/>
        <v>72102.613870716305</v>
      </c>
      <c r="BP189" s="1106">
        <f t="shared" ca="1" si="319"/>
        <v>72102.613870716305</v>
      </c>
      <c r="BQ189" s="1106">
        <f t="shared" ca="1" si="319"/>
        <v>72102.613870716305</v>
      </c>
      <c r="BR189" s="1106">
        <f t="shared" ref="BR189:EC189" ca="1" si="320">+SUM(BR140,BR158,BR177,BR184)</f>
        <v>72102.613870716305</v>
      </c>
      <c r="BS189" s="1106">
        <f t="shared" ca="1" si="320"/>
        <v>72102.613870716305</v>
      </c>
      <c r="BT189" s="1106">
        <f t="shared" ca="1" si="320"/>
        <v>72102.613870716305</v>
      </c>
      <c r="BU189" s="1106">
        <f t="shared" ca="1" si="320"/>
        <v>72102.613870716305</v>
      </c>
      <c r="BV189" s="1106">
        <f t="shared" ca="1" si="320"/>
        <v>77565.996837719082</v>
      </c>
      <c r="BW189" s="1106">
        <f t="shared" ca="1" si="320"/>
        <v>77565.996837719082</v>
      </c>
      <c r="BX189" s="1106">
        <f t="shared" ca="1" si="320"/>
        <v>77565.996837719082</v>
      </c>
      <c r="BY189" s="1106">
        <f t="shared" ca="1" si="320"/>
        <v>77565.996837719082</v>
      </c>
      <c r="BZ189" s="1106">
        <f t="shared" ca="1" si="320"/>
        <v>77565.996837719082</v>
      </c>
      <c r="CA189" s="1106">
        <f t="shared" ca="1" si="320"/>
        <v>77565.996837719082</v>
      </c>
      <c r="CB189" s="1106">
        <f t="shared" ca="1" si="320"/>
        <v>77565.996837719082</v>
      </c>
      <c r="CC189" s="1106">
        <f t="shared" ca="1" si="320"/>
        <v>77565.996837719082</v>
      </c>
      <c r="CD189" s="1106">
        <f t="shared" ca="1" si="320"/>
        <v>77565.996837719082</v>
      </c>
      <c r="CE189" s="1106">
        <f t="shared" ca="1" si="320"/>
        <v>77565.996837719082</v>
      </c>
      <c r="CF189" s="1106">
        <f t="shared" ca="1" si="320"/>
        <v>77565.996837719082</v>
      </c>
      <c r="CG189" s="1106">
        <f t="shared" ca="1" si="320"/>
        <v>16134202.099632753</v>
      </c>
      <c r="CH189" s="1106">
        <f t="shared" si="320"/>
        <v>0</v>
      </c>
      <c r="CI189" s="1106">
        <f t="shared" si="320"/>
        <v>0</v>
      </c>
      <c r="CJ189" s="1106">
        <f t="shared" si="320"/>
        <v>0</v>
      </c>
      <c r="CK189" s="1106">
        <f t="shared" si="320"/>
        <v>0</v>
      </c>
      <c r="CL189" s="1106">
        <f t="shared" si="320"/>
        <v>0</v>
      </c>
      <c r="CM189" s="1106">
        <f t="shared" si="320"/>
        <v>0</v>
      </c>
      <c r="CN189" s="1106">
        <f t="shared" si="320"/>
        <v>0</v>
      </c>
      <c r="CO189" s="1106">
        <f t="shared" si="320"/>
        <v>0</v>
      </c>
      <c r="CP189" s="1106">
        <f t="shared" si="320"/>
        <v>0</v>
      </c>
      <c r="CQ189" s="1106">
        <f t="shared" si="320"/>
        <v>0</v>
      </c>
      <c r="CR189" s="1106">
        <f t="shared" si="320"/>
        <v>0</v>
      </c>
      <c r="CS189" s="1106">
        <f t="shared" si="320"/>
        <v>0</v>
      </c>
      <c r="CT189" s="1106">
        <f t="shared" si="320"/>
        <v>0</v>
      </c>
      <c r="CU189" s="1106">
        <f t="shared" si="320"/>
        <v>0</v>
      </c>
      <c r="CV189" s="1106">
        <f t="shared" si="320"/>
        <v>0</v>
      </c>
      <c r="CW189" s="1106">
        <f t="shared" si="320"/>
        <v>0</v>
      </c>
      <c r="CX189" s="1106">
        <f t="shared" si="320"/>
        <v>0</v>
      </c>
      <c r="CY189" s="1106">
        <f t="shared" si="320"/>
        <v>0</v>
      </c>
      <c r="CZ189" s="1106">
        <f t="shared" si="320"/>
        <v>0</v>
      </c>
      <c r="DA189" s="1106">
        <f t="shared" si="320"/>
        <v>0</v>
      </c>
      <c r="DB189" s="1106">
        <f t="shared" si="320"/>
        <v>0</v>
      </c>
      <c r="DC189" s="1106">
        <f t="shared" si="320"/>
        <v>0</v>
      </c>
      <c r="DD189" s="1106">
        <f t="shared" si="320"/>
        <v>0</v>
      </c>
      <c r="DE189" s="1106">
        <f t="shared" si="320"/>
        <v>0</v>
      </c>
      <c r="DF189" s="1106">
        <f t="shared" si="320"/>
        <v>0</v>
      </c>
      <c r="DG189" s="1106">
        <f t="shared" si="320"/>
        <v>0</v>
      </c>
      <c r="DH189" s="1106">
        <f t="shared" si="320"/>
        <v>0</v>
      </c>
      <c r="DI189" s="1106">
        <f t="shared" si="320"/>
        <v>0</v>
      </c>
      <c r="DJ189" s="1106">
        <f t="shared" si="320"/>
        <v>0</v>
      </c>
      <c r="DK189" s="1106">
        <f t="shared" si="320"/>
        <v>0</v>
      </c>
      <c r="DL189" s="1106">
        <f t="shared" si="320"/>
        <v>0</v>
      </c>
      <c r="DM189" s="1106">
        <f t="shared" si="320"/>
        <v>0</v>
      </c>
      <c r="DN189" s="1106">
        <f t="shared" si="320"/>
        <v>0</v>
      </c>
      <c r="DO189" s="1106">
        <f t="shared" si="320"/>
        <v>0</v>
      </c>
      <c r="DP189" s="1106">
        <f t="shared" si="320"/>
        <v>0</v>
      </c>
      <c r="DQ189" s="1106">
        <f t="shared" si="320"/>
        <v>0</v>
      </c>
      <c r="DR189" s="1106">
        <f t="shared" si="320"/>
        <v>0</v>
      </c>
      <c r="DS189" s="1106">
        <f t="shared" si="320"/>
        <v>0</v>
      </c>
      <c r="DT189" s="1106">
        <f t="shared" si="320"/>
        <v>0</v>
      </c>
      <c r="DU189" s="1106">
        <f t="shared" si="320"/>
        <v>0</v>
      </c>
      <c r="DV189" s="1106">
        <f t="shared" si="320"/>
        <v>0</v>
      </c>
      <c r="DW189" s="1106">
        <f t="shared" si="320"/>
        <v>0</v>
      </c>
      <c r="DX189" s="1106">
        <f t="shared" si="320"/>
        <v>0</v>
      </c>
      <c r="DY189" s="1106">
        <f t="shared" si="320"/>
        <v>0</v>
      </c>
      <c r="DZ189" s="1106">
        <f t="shared" si="320"/>
        <v>0</v>
      </c>
      <c r="EA189" s="1106">
        <f t="shared" si="320"/>
        <v>0</v>
      </c>
      <c r="EB189" s="1106">
        <f t="shared" si="320"/>
        <v>0</v>
      </c>
      <c r="EC189" s="1106">
        <f t="shared" si="320"/>
        <v>0</v>
      </c>
      <c r="ED189" s="1106">
        <f t="shared" ref="ED189:GO189" si="321">+SUM(ED140,ED158,ED177,ED184)</f>
        <v>0</v>
      </c>
      <c r="EE189" s="1106">
        <f t="shared" si="321"/>
        <v>0</v>
      </c>
      <c r="EF189" s="1106">
        <f t="shared" si="321"/>
        <v>0</v>
      </c>
      <c r="EG189" s="1106">
        <f t="shared" si="321"/>
        <v>0</v>
      </c>
      <c r="EH189" s="1106">
        <f t="shared" si="321"/>
        <v>0</v>
      </c>
      <c r="EI189" s="1106">
        <f t="shared" si="321"/>
        <v>0</v>
      </c>
      <c r="EJ189" s="1106">
        <f t="shared" si="321"/>
        <v>0</v>
      </c>
      <c r="EK189" s="1106">
        <f t="shared" si="321"/>
        <v>0</v>
      </c>
      <c r="EL189" s="1106">
        <f t="shared" si="321"/>
        <v>0</v>
      </c>
      <c r="EM189" s="1106">
        <f t="shared" si="321"/>
        <v>0</v>
      </c>
      <c r="EN189" s="1106">
        <f t="shared" si="321"/>
        <v>0</v>
      </c>
      <c r="EO189" s="1106">
        <f t="shared" si="321"/>
        <v>0</v>
      </c>
      <c r="EP189" s="1106">
        <f t="shared" si="321"/>
        <v>0</v>
      </c>
      <c r="EQ189" s="1106">
        <f t="shared" si="321"/>
        <v>0</v>
      </c>
      <c r="ER189" s="1106">
        <f t="shared" si="321"/>
        <v>0</v>
      </c>
      <c r="ES189" s="1106">
        <f t="shared" si="321"/>
        <v>0</v>
      </c>
      <c r="ET189" s="1106">
        <f t="shared" si="321"/>
        <v>0</v>
      </c>
      <c r="EU189" s="1106">
        <f t="shared" si="321"/>
        <v>0</v>
      </c>
      <c r="EV189" s="1106">
        <f t="shared" si="321"/>
        <v>0</v>
      </c>
      <c r="EW189" s="1106">
        <f t="shared" si="321"/>
        <v>0</v>
      </c>
      <c r="EX189" s="1106">
        <f t="shared" si="321"/>
        <v>0</v>
      </c>
      <c r="EY189" s="1106">
        <f t="shared" si="321"/>
        <v>0</v>
      </c>
      <c r="EZ189" s="1106">
        <f t="shared" si="321"/>
        <v>0</v>
      </c>
      <c r="FA189" s="1106">
        <f t="shared" si="321"/>
        <v>0</v>
      </c>
      <c r="FB189" s="1106">
        <f t="shared" si="321"/>
        <v>0</v>
      </c>
      <c r="FC189" s="1106">
        <f t="shared" si="321"/>
        <v>0</v>
      </c>
      <c r="FD189" s="1106">
        <f t="shared" si="321"/>
        <v>0</v>
      </c>
      <c r="FE189" s="1106">
        <f t="shared" si="321"/>
        <v>0</v>
      </c>
      <c r="FF189" s="1106">
        <f t="shared" si="321"/>
        <v>0</v>
      </c>
      <c r="FG189" s="1106">
        <f t="shared" si="321"/>
        <v>0</v>
      </c>
      <c r="FH189" s="1106">
        <f t="shared" si="321"/>
        <v>0</v>
      </c>
      <c r="FI189" s="1106">
        <f t="shared" si="321"/>
        <v>0</v>
      </c>
      <c r="FJ189" s="1106">
        <f t="shared" si="321"/>
        <v>0</v>
      </c>
      <c r="FK189" s="1106">
        <f t="shared" si="321"/>
        <v>0</v>
      </c>
      <c r="FL189" s="1106">
        <f t="shared" si="321"/>
        <v>0</v>
      </c>
      <c r="FM189" s="1106">
        <f t="shared" si="321"/>
        <v>0</v>
      </c>
      <c r="FN189" s="1106">
        <f t="shared" si="321"/>
        <v>0</v>
      </c>
      <c r="FO189" s="1106">
        <f t="shared" si="321"/>
        <v>0</v>
      </c>
      <c r="FP189" s="1106">
        <f t="shared" si="321"/>
        <v>0</v>
      </c>
      <c r="FQ189" s="1106">
        <f t="shared" si="321"/>
        <v>0</v>
      </c>
      <c r="FR189" s="1106">
        <f t="shared" si="321"/>
        <v>0</v>
      </c>
      <c r="FS189" s="1106">
        <f t="shared" si="321"/>
        <v>0</v>
      </c>
      <c r="FT189" s="1106">
        <f t="shared" si="321"/>
        <v>0</v>
      </c>
      <c r="FU189" s="1106">
        <f t="shared" si="321"/>
        <v>0</v>
      </c>
      <c r="FV189" s="1106">
        <f t="shared" si="321"/>
        <v>0</v>
      </c>
      <c r="FW189" s="1106">
        <f t="shared" si="321"/>
        <v>0</v>
      </c>
      <c r="FX189" s="1106">
        <f t="shared" si="321"/>
        <v>0</v>
      </c>
      <c r="FY189" s="1106">
        <f t="shared" si="321"/>
        <v>0</v>
      </c>
      <c r="FZ189" s="1106">
        <f t="shared" si="321"/>
        <v>0</v>
      </c>
      <c r="GA189" s="1106">
        <f t="shared" si="321"/>
        <v>0</v>
      </c>
      <c r="GB189" s="1106">
        <f t="shared" si="321"/>
        <v>0</v>
      </c>
      <c r="GC189" s="1106">
        <f t="shared" si="321"/>
        <v>0</v>
      </c>
      <c r="GD189" s="1106">
        <f t="shared" si="321"/>
        <v>0</v>
      </c>
      <c r="GE189" s="1106">
        <f t="shared" si="321"/>
        <v>0</v>
      </c>
      <c r="GF189" s="1106">
        <f t="shared" si="321"/>
        <v>0</v>
      </c>
      <c r="GG189" s="1106">
        <f t="shared" si="321"/>
        <v>0</v>
      </c>
      <c r="GH189" s="1106">
        <f t="shared" si="321"/>
        <v>0</v>
      </c>
      <c r="GI189" s="1106">
        <f t="shared" si="321"/>
        <v>0</v>
      </c>
      <c r="GJ189" s="1106">
        <f t="shared" si="321"/>
        <v>0</v>
      </c>
      <c r="GK189" s="1106">
        <f t="shared" si="321"/>
        <v>0</v>
      </c>
      <c r="GL189" s="1106">
        <f t="shared" si="321"/>
        <v>0</v>
      </c>
      <c r="GM189" s="1106">
        <f t="shared" si="321"/>
        <v>0</v>
      </c>
      <c r="GN189" s="1106">
        <f t="shared" si="321"/>
        <v>0</v>
      </c>
      <c r="GO189" s="1106">
        <f t="shared" si="321"/>
        <v>0</v>
      </c>
      <c r="GP189" s="1106">
        <f t="shared" ref="GP189:IL189" si="322">+SUM(GP140,GP158,GP177,GP184)</f>
        <v>0</v>
      </c>
      <c r="GQ189" s="1106">
        <f t="shared" si="322"/>
        <v>0</v>
      </c>
      <c r="GR189" s="1106">
        <f t="shared" si="322"/>
        <v>0</v>
      </c>
      <c r="GS189" s="1106">
        <f t="shared" si="322"/>
        <v>0</v>
      </c>
      <c r="GT189" s="1106">
        <f t="shared" si="322"/>
        <v>0</v>
      </c>
      <c r="GU189" s="1106">
        <f t="shared" si="322"/>
        <v>0</v>
      </c>
      <c r="GV189" s="1106">
        <f t="shared" si="322"/>
        <v>0</v>
      </c>
      <c r="GW189" s="1106">
        <f t="shared" si="322"/>
        <v>0</v>
      </c>
      <c r="GX189" s="1106">
        <f t="shared" si="322"/>
        <v>0</v>
      </c>
      <c r="GY189" s="1106">
        <f t="shared" si="322"/>
        <v>0</v>
      </c>
      <c r="GZ189" s="1106">
        <f t="shared" si="322"/>
        <v>0</v>
      </c>
      <c r="HA189" s="1106">
        <f t="shared" si="322"/>
        <v>0</v>
      </c>
      <c r="HB189" s="1106">
        <f t="shared" si="322"/>
        <v>0</v>
      </c>
      <c r="HC189" s="1106">
        <f t="shared" si="322"/>
        <v>0</v>
      </c>
      <c r="HD189" s="1106">
        <f t="shared" si="322"/>
        <v>0</v>
      </c>
      <c r="HE189" s="1106">
        <f t="shared" si="322"/>
        <v>0</v>
      </c>
      <c r="HF189" s="1106">
        <f t="shared" si="322"/>
        <v>0</v>
      </c>
      <c r="HG189" s="1106">
        <f t="shared" si="322"/>
        <v>0</v>
      </c>
      <c r="HH189" s="1106">
        <f t="shared" si="322"/>
        <v>0</v>
      </c>
      <c r="HI189" s="1106">
        <f t="shared" si="322"/>
        <v>0</v>
      </c>
      <c r="HJ189" s="1106">
        <f t="shared" si="322"/>
        <v>0</v>
      </c>
      <c r="HK189" s="1106">
        <f t="shared" si="322"/>
        <v>0</v>
      </c>
      <c r="HL189" s="1106">
        <f t="shared" si="322"/>
        <v>0</v>
      </c>
      <c r="HM189" s="1106">
        <f t="shared" si="322"/>
        <v>0</v>
      </c>
      <c r="HN189" s="1106">
        <f t="shared" si="322"/>
        <v>0</v>
      </c>
      <c r="HO189" s="1106">
        <f t="shared" si="322"/>
        <v>0</v>
      </c>
      <c r="HP189" s="1106">
        <f t="shared" si="322"/>
        <v>0</v>
      </c>
      <c r="HQ189" s="1106">
        <f t="shared" si="322"/>
        <v>0</v>
      </c>
      <c r="HR189" s="1106">
        <f t="shared" si="322"/>
        <v>0</v>
      </c>
      <c r="HS189" s="1106">
        <f t="shared" si="322"/>
        <v>0</v>
      </c>
      <c r="HT189" s="1106">
        <f t="shared" si="322"/>
        <v>0</v>
      </c>
      <c r="HU189" s="1106">
        <f t="shared" si="322"/>
        <v>0</v>
      </c>
      <c r="HV189" s="1106">
        <f t="shared" si="322"/>
        <v>0</v>
      </c>
      <c r="HW189" s="1106">
        <f t="shared" si="322"/>
        <v>0</v>
      </c>
      <c r="HX189" s="1106">
        <f t="shared" si="322"/>
        <v>0</v>
      </c>
      <c r="HY189" s="1106">
        <f t="shared" si="322"/>
        <v>0</v>
      </c>
      <c r="HZ189" s="1106">
        <f t="shared" si="322"/>
        <v>0</v>
      </c>
      <c r="IA189" s="1106">
        <f t="shared" si="322"/>
        <v>0</v>
      </c>
      <c r="IB189" s="1106">
        <f t="shared" si="322"/>
        <v>0</v>
      </c>
      <c r="IC189" s="1106">
        <f t="shared" si="322"/>
        <v>0</v>
      </c>
      <c r="ID189" s="1106">
        <f t="shared" si="322"/>
        <v>0</v>
      </c>
      <c r="IE189" s="1106">
        <f t="shared" si="322"/>
        <v>0</v>
      </c>
      <c r="IF189" s="1106">
        <f t="shared" si="322"/>
        <v>0</v>
      </c>
      <c r="IG189" s="1106">
        <f t="shared" si="322"/>
        <v>0</v>
      </c>
      <c r="IH189" s="1106">
        <f t="shared" si="322"/>
        <v>0</v>
      </c>
      <c r="II189" s="1106">
        <f t="shared" si="322"/>
        <v>0</v>
      </c>
      <c r="IJ189" s="1106">
        <f t="shared" si="322"/>
        <v>0</v>
      </c>
      <c r="IK189" s="1106">
        <f t="shared" si="322"/>
        <v>0</v>
      </c>
      <c r="IL189" s="1106">
        <f t="shared" si="322"/>
        <v>0</v>
      </c>
    </row>
    <row r="190" spans="1:247" s="1103" customFormat="1">
      <c r="A190" s="1106"/>
      <c r="B190" s="1631" t="s">
        <v>746</v>
      </c>
      <c r="C190" s="1631"/>
      <c r="D190" s="1632">
        <f ca="1">+IFERROR(E190/SUM($E$189:$E$190),"")</f>
        <v>0.71457280864776207</v>
      </c>
      <c r="E190" s="1631">
        <f ca="1">SUM(G190:IL190)</f>
        <v>47174247.625743821</v>
      </c>
      <c r="F190" s="1631">
        <f t="shared" ref="F190:BQ190" si="323">+SUM(F141,F159,F178,F185)</f>
        <v>0</v>
      </c>
      <c r="G190" s="1631">
        <f t="shared" ca="1" si="323"/>
        <v>0</v>
      </c>
      <c r="H190" s="1631">
        <f t="shared" ca="1" si="323"/>
        <v>0</v>
      </c>
      <c r="I190" s="1631">
        <f t="shared" ca="1" si="323"/>
        <v>0</v>
      </c>
      <c r="J190" s="1631">
        <f t="shared" ca="1" si="323"/>
        <v>0</v>
      </c>
      <c r="K190" s="1631">
        <f t="shared" ca="1" si="323"/>
        <v>0</v>
      </c>
      <c r="L190" s="1631">
        <f t="shared" ca="1" si="323"/>
        <v>0</v>
      </c>
      <c r="M190" s="1631">
        <f t="shared" ca="1" si="323"/>
        <v>0</v>
      </c>
      <c r="N190" s="1631">
        <f t="shared" ca="1" si="323"/>
        <v>0</v>
      </c>
      <c r="O190" s="1631">
        <f t="shared" ca="1" si="323"/>
        <v>0</v>
      </c>
      <c r="P190" s="1631">
        <f t="shared" ca="1" si="323"/>
        <v>0</v>
      </c>
      <c r="Q190" s="1631">
        <f t="shared" ca="1" si="323"/>
        <v>0</v>
      </c>
      <c r="R190" s="1631">
        <f t="shared" ca="1" si="323"/>
        <v>0</v>
      </c>
      <c r="S190" s="1631">
        <f t="shared" ca="1" si="323"/>
        <v>0</v>
      </c>
      <c r="T190" s="1631">
        <f t="shared" ca="1" si="323"/>
        <v>0</v>
      </c>
      <c r="U190" s="1631">
        <f t="shared" ca="1" si="323"/>
        <v>0</v>
      </c>
      <c r="V190" s="1631">
        <f t="shared" ca="1" si="323"/>
        <v>0</v>
      </c>
      <c r="W190" s="1631">
        <f t="shared" ca="1" si="323"/>
        <v>0</v>
      </c>
      <c r="X190" s="1631">
        <f t="shared" ca="1" si="323"/>
        <v>0</v>
      </c>
      <c r="Y190" s="1631">
        <f t="shared" ca="1" si="323"/>
        <v>0</v>
      </c>
      <c r="Z190" s="1631">
        <f t="shared" ca="1" si="323"/>
        <v>0</v>
      </c>
      <c r="AA190" s="1631">
        <f t="shared" ca="1" si="323"/>
        <v>0</v>
      </c>
      <c r="AB190" s="1631">
        <f t="shared" ca="1" si="323"/>
        <v>0</v>
      </c>
      <c r="AC190" s="1631">
        <f t="shared" ca="1" si="323"/>
        <v>0</v>
      </c>
      <c r="AD190" s="1631">
        <f t="shared" ca="1" si="323"/>
        <v>0</v>
      </c>
      <c r="AE190" s="1631">
        <f t="shared" ca="1" si="323"/>
        <v>0</v>
      </c>
      <c r="AF190" s="1631">
        <f t="shared" ca="1" si="323"/>
        <v>0</v>
      </c>
      <c r="AG190" s="1631">
        <f t="shared" ca="1" si="323"/>
        <v>0</v>
      </c>
      <c r="AH190" s="1631">
        <f t="shared" ca="1" si="323"/>
        <v>0</v>
      </c>
      <c r="AI190" s="1631">
        <f t="shared" ca="1" si="323"/>
        <v>0</v>
      </c>
      <c r="AJ190" s="1631">
        <f t="shared" ca="1" si="323"/>
        <v>0</v>
      </c>
      <c r="AK190" s="1631">
        <f t="shared" ca="1" si="323"/>
        <v>0</v>
      </c>
      <c r="AL190" s="1631">
        <f t="shared" ca="1" si="323"/>
        <v>0</v>
      </c>
      <c r="AM190" s="1631">
        <f t="shared" ca="1" si="323"/>
        <v>0</v>
      </c>
      <c r="AN190" s="1631">
        <f t="shared" ca="1" si="323"/>
        <v>0</v>
      </c>
      <c r="AO190" s="1631">
        <f t="shared" ca="1" si="323"/>
        <v>0</v>
      </c>
      <c r="AP190" s="1631">
        <f t="shared" ca="1" si="323"/>
        <v>0</v>
      </c>
      <c r="AQ190" s="1631">
        <f t="shared" ca="1" si="323"/>
        <v>0</v>
      </c>
      <c r="AR190" s="1631">
        <f t="shared" ca="1" si="323"/>
        <v>0</v>
      </c>
      <c r="AS190" s="1631">
        <f t="shared" ca="1" si="323"/>
        <v>0</v>
      </c>
      <c r="AT190" s="1631">
        <f t="shared" ca="1" si="323"/>
        <v>0</v>
      </c>
      <c r="AU190" s="1631">
        <f t="shared" ca="1" si="323"/>
        <v>0</v>
      </c>
      <c r="AV190" s="1631">
        <f t="shared" ca="1" si="323"/>
        <v>0</v>
      </c>
      <c r="AW190" s="1631">
        <f t="shared" ca="1" si="323"/>
        <v>0</v>
      </c>
      <c r="AX190" s="1631">
        <f t="shared" ca="1" si="323"/>
        <v>0</v>
      </c>
      <c r="AY190" s="1631">
        <f t="shared" ca="1" si="323"/>
        <v>0</v>
      </c>
      <c r="AZ190" s="1631">
        <f t="shared" ca="1" si="323"/>
        <v>0</v>
      </c>
      <c r="BA190" s="1631">
        <f t="shared" ca="1" si="323"/>
        <v>0</v>
      </c>
      <c r="BB190" s="1631">
        <f t="shared" ca="1" si="323"/>
        <v>0</v>
      </c>
      <c r="BC190" s="1631">
        <f t="shared" ca="1" si="323"/>
        <v>0</v>
      </c>
      <c r="BD190" s="1631">
        <f t="shared" ca="1" si="323"/>
        <v>0</v>
      </c>
      <c r="BE190" s="1631">
        <f t="shared" ca="1" si="323"/>
        <v>0</v>
      </c>
      <c r="BF190" s="1631">
        <f t="shared" ca="1" si="323"/>
        <v>0</v>
      </c>
      <c r="BG190" s="1631">
        <f t="shared" ca="1" si="323"/>
        <v>0</v>
      </c>
      <c r="BH190" s="1631">
        <f t="shared" ca="1" si="323"/>
        <v>0</v>
      </c>
      <c r="BI190" s="1631">
        <f t="shared" ca="1" si="323"/>
        <v>0</v>
      </c>
      <c r="BJ190" s="1631">
        <f t="shared" ca="1" si="323"/>
        <v>0</v>
      </c>
      <c r="BK190" s="1631">
        <f t="shared" ca="1" si="323"/>
        <v>0</v>
      </c>
      <c r="BL190" s="1631">
        <f t="shared" ca="1" si="323"/>
        <v>0</v>
      </c>
      <c r="BM190" s="1631">
        <f t="shared" ca="1" si="323"/>
        <v>0</v>
      </c>
      <c r="BN190" s="1631">
        <f t="shared" ca="1" si="323"/>
        <v>0</v>
      </c>
      <c r="BO190" s="1631">
        <f t="shared" ca="1" si="323"/>
        <v>0</v>
      </c>
      <c r="BP190" s="1631">
        <f t="shared" ca="1" si="323"/>
        <v>0</v>
      </c>
      <c r="BQ190" s="1631">
        <f t="shared" ca="1" si="323"/>
        <v>0</v>
      </c>
      <c r="BR190" s="1631">
        <f t="shared" ref="BR190:EC190" ca="1" si="324">+SUM(BR141,BR159,BR178,BR185)</f>
        <v>0</v>
      </c>
      <c r="BS190" s="1631">
        <f t="shared" ca="1" si="324"/>
        <v>0</v>
      </c>
      <c r="BT190" s="1631">
        <f t="shared" ca="1" si="324"/>
        <v>0</v>
      </c>
      <c r="BU190" s="1631">
        <f t="shared" ca="1" si="324"/>
        <v>0</v>
      </c>
      <c r="BV190" s="1631">
        <f t="shared" ca="1" si="324"/>
        <v>0</v>
      </c>
      <c r="BW190" s="1631">
        <f t="shared" ca="1" si="324"/>
        <v>0</v>
      </c>
      <c r="BX190" s="1631">
        <f t="shared" ca="1" si="324"/>
        <v>0</v>
      </c>
      <c r="BY190" s="1631">
        <f t="shared" ca="1" si="324"/>
        <v>0</v>
      </c>
      <c r="BZ190" s="1631">
        <f t="shared" ca="1" si="324"/>
        <v>0</v>
      </c>
      <c r="CA190" s="1631">
        <f t="shared" ca="1" si="324"/>
        <v>0</v>
      </c>
      <c r="CB190" s="1631">
        <f t="shared" ca="1" si="324"/>
        <v>0</v>
      </c>
      <c r="CC190" s="1631">
        <f t="shared" ca="1" si="324"/>
        <v>0</v>
      </c>
      <c r="CD190" s="1631">
        <f t="shared" ca="1" si="324"/>
        <v>0</v>
      </c>
      <c r="CE190" s="1631">
        <f t="shared" ca="1" si="324"/>
        <v>0</v>
      </c>
      <c r="CF190" s="1631">
        <f t="shared" ca="1" si="324"/>
        <v>0</v>
      </c>
      <c r="CG190" s="1631">
        <f t="shared" ca="1" si="324"/>
        <v>47174247.625743821</v>
      </c>
      <c r="CH190" s="1631">
        <f t="shared" si="324"/>
        <v>0</v>
      </c>
      <c r="CI190" s="1631">
        <f t="shared" si="324"/>
        <v>0</v>
      </c>
      <c r="CJ190" s="1631">
        <f t="shared" si="324"/>
        <v>0</v>
      </c>
      <c r="CK190" s="1631">
        <f t="shared" si="324"/>
        <v>0</v>
      </c>
      <c r="CL190" s="1631">
        <f t="shared" si="324"/>
        <v>0</v>
      </c>
      <c r="CM190" s="1631">
        <f t="shared" si="324"/>
        <v>0</v>
      </c>
      <c r="CN190" s="1631">
        <f t="shared" si="324"/>
        <v>0</v>
      </c>
      <c r="CO190" s="1631">
        <f t="shared" si="324"/>
        <v>0</v>
      </c>
      <c r="CP190" s="1631">
        <f t="shared" si="324"/>
        <v>0</v>
      </c>
      <c r="CQ190" s="1631">
        <f t="shared" si="324"/>
        <v>0</v>
      </c>
      <c r="CR190" s="1631">
        <f t="shared" si="324"/>
        <v>0</v>
      </c>
      <c r="CS190" s="1631">
        <f t="shared" si="324"/>
        <v>0</v>
      </c>
      <c r="CT190" s="1631">
        <f t="shared" si="324"/>
        <v>0</v>
      </c>
      <c r="CU190" s="1631">
        <f t="shared" si="324"/>
        <v>0</v>
      </c>
      <c r="CV190" s="1631">
        <f t="shared" si="324"/>
        <v>0</v>
      </c>
      <c r="CW190" s="1631">
        <f t="shared" si="324"/>
        <v>0</v>
      </c>
      <c r="CX190" s="1631">
        <f t="shared" si="324"/>
        <v>0</v>
      </c>
      <c r="CY190" s="1631">
        <f t="shared" si="324"/>
        <v>0</v>
      </c>
      <c r="CZ190" s="1631">
        <f t="shared" si="324"/>
        <v>0</v>
      </c>
      <c r="DA190" s="1631">
        <f t="shared" si="324"/>
        <v>0</v>
      </c>
      <c r="DB190" s="1631">
        <f t="shared" si="324"/>
        <v>0</v>
      </c>
      <c r="DC190" s="1631">
        <f t="shared" si="324"/>
        <v>0</v>
      </c>
      <c r="DD190" s="1631">
        <f t="shared" si="324"/>
        <v>0</v>
      </c>
      <c r="DE190" s="1631">
        <f t="shared" si="324"/>
        <v>0</v>
      </c>
      <c r="DF190" s="1631">
        <f t="shared" si="324"/>
        <v>0</v>
      </c>
      <c r="DG190" s="1631">
        <f t="shared" si="324"/>
        <v>0</v>
      </c>
      <c r="DH190" s="1631">
        <f t="shared" si="324"/>
        <v>0</v>
      </c>
      <c r="DI190" s="1631">
        <f t="shared" si="324"/>
        <v>0</v>
      </c>
      <c r="DJ190" s="1631">
        <f t="shared" si="324"/>
        <v>0</v>
      </c>
      <c r="DK190" s="1631">
        <f t="shared" si="324"/>
        <v>0</v>
      </c>
      <c r="DL190" s="1631">
        <f t="shared" si="324"/>
        <v>0</v>
      </c>
      <c r="DM190" s="1631">
        <f t="shared" si="324"/>
        <v>0</v>
      </c>
      <c r="DN190" s="1631">
        <f t="shared" si="324"/>
        <v>0</v>
      </c>
      <c r="DO190" s="1631">
        <f t="shared" si="324"/>
        <v>0</v>
      </c>
      <c r="DP190" s="1631">
        <f t="shared" si="324"/>
        <v>0</v>
      </c>
      <c r="DQ190" s="1631">
        <f t="shared" si="324"/>
        <v>0</v>
      </c>
      <c r="DR190" s="1631">
        <f t="shared" si="324"/>
        <v>0</v>
      </c>
      <c r="DS190" s="1631">
        <f t="shared" si="324"/>
        <v>0</v>
      </c>
      <c r="DT190" s="1631">
        <f t="shared" si="324"/>
        <v>0</v>
      </c>
      <c r="DU190" s="1631">
        <f t="shared" si="324"/>
        <v>0</v>
      </c>
      <c r="DV190" s="1631">
        <f t="shared" si="324"/>
        <v>0</v>
      </c>
      <c r="DW190" s="1631">
        <f t="shared" si="324"/>
        <v>0</v>
      </c>
      <c r="DX190" s="1631">
        <f t="shared" si="324"/>
        <v>0</v>
      </c>
      <c r="DY190" s="1631">
        <f t="shared" si="324"/>
        <v>0</v>
      </c>
      <c r="DZ190" s="1631">
        <f t="shared" si="324"/>
        <v>0</v>
      </c>
      <c r="EA190" s="1631">
        <f t="shared" si="324"/>
        <v>0</v>
      </c>
      <c r="EB190" s="1631">
        <f t="shared" si="324"/>
        <v>0</v>
      </c>
      <c r="EC190" s="1631">
        <f t="shared" si="324"/>
        <v>0</v>
      </c>
      <c r="ED190" s="1631">
        <f t="shared" ref="ED190:GO190" si="325">+SUM(ED141,ED159,ED178,ED185)</f>
        <v>0</v>
      </c>
      <c r="EE190" s="1631">
        <f t="shared" si="325"/>
        <v>0</v>
      </c>
      <c r="EF190" s="1631">
        <f t="shared" si="325"/>
        <v>0</v>
      </c>
      <c r="EG190" s="1631">
        <f t="shared" si="325"/>
        <v>0</v>
      </c>
      <c r="EH190" s="1631">
        <f t="shared" si="325"/>
        <v>0</v>
      </c>
      <c r="EI190" s="1631">
        <f t="shared" si="325"/>
        <v>0</v>
      </c>
      <c r="EJ190" s="1631">
        <f t="shared" si="325"/>
        <v>0</v>
      </c>
      <c r="EK190" s="1631">
        <f t="shared" si="325"/>
        <v>0</v>
      </c>
      <c r="EL190" s="1631">
        <f t="shared" si="325"/>
        <v>0</v>
      </c>
      <c r="EM190" s="1631">
        <f t="shared" si="325"/>
        <v>0</v>
      </c>
      <c r="EN190" s="1631">
        <f t="shared" si="325"/>
        <v>0</v>
      </c>
      <c r="EO190" s="1631">
        <f t="shared" si="325"/>
        <v>0</v>
      </c>
      <c r="EP190" s="1631">
        <f t="shared" si="325"/>
        <v>0</v>
      </c>
      <c r="EQ190" s="1631">
        <f t="shared" si="325"/>
        <v>0</v>
      </c>
      <c r="ER190" s="1631">
        <f t="shared" si="325"/>
        <v>0</v>
      </c>
      <c r="ES190" s="1631">
        <f t="shared" si="325"/>
        <v>0</v>
      </c>
      <c r="ET190" s="1631">
        <f t="shared" si="325"/>
        <v>0</v>
      </c>
      <c r="EU190" s="1631">
        <f t="shared" si="325"/>
        <v>0</v>
      </c>
      <c r="EV190" s="1631">
        <f t="shared" si="325"/>
        <v>0</v>
      </c>
      <c r="EW190" s="1631">
        <f t="shared" si="325"/>
        <v>0</v>
      </c>
      <c r="EX190" s="1631">
        <f t="shared" si="325"/>
        <v>0</v>
      </c>
      <c r="EY190" s="1631">
        <f t="shared" si="325"/>
        <v>0</v>
      </c>
      <c r="EZ190" s="1631">
        <f t="shared" si="325"/>
        <v>0</v>
      </c>
      <c r="FA190" s="1631">
        <f t="shared" si="325"/>
        <v>0</v>
      </c>
      <c r="FB190" s="1631">
        <f t="shared" si="325"/>
        <v>0</v>
      </c>
      <c r="FC190" s="1631">
        <f t="shared" si="325"/>
        <v>0</v>
      </c>
      <c r="FD190" s="1631">
        <f t="shared" si="325"/>
        <v>0</v>
      </c>
      <c r="FE190" s="1631">
        <f t="shared" si="325"/>
        <v>0</v>
      </c>
      <c r="FF190" s="1631">
        <f t="shared" si="325"/>
        <v>0</v>
      </c>
      <c r="FG190" s="1631">
        <f t="shared" si="325"/>
        <v>0</v>
      </c>
      <c r="FH190" s="1631">
        <f t="shared" si="325"/>
        <v>0</v>
      </c>
      <c r="FI190" s="1631">
        <f t="shared" si="325"/>
        <v>0</v>
      </c>
      <c r="FJ190" s="1631">
        <f t="shared" si="325"/>
        <v>0</v>
      </c>
      <c r="FK190" s="1631">
        <f t="shared" si="325"/>
        <v>0</v>
      </c>
      <c r="FL190" s="1631">
        <f t="shared" si="325"/>
        <v>0</v>
      </c>
      <c r="FM190" s="1631">
        <f t="shared" si="325"/>
        <v>0</v>
      </c>
      <c r="FN190" s="1631">
        <f t="shared" si="325"/>
        <v>0</v>
      </c>
      <c r="FO190" s="1631">
        <f t="shared" si="325"/>
        <v>0</v>
      </c>
      <c r="FP190" s="1631">
        <f t="shared" si="325"/>
        <v>0</v>
      </c>
      <c r="FQ190" s="1631">
        <f t="shared" si="325"/>
        <v>0</v>
      </c>
      <c r="FR190" s="1631">
        <f t="shared" si="325"/>
        <v>0</v>
      </c>
      <c r="FS190" s="1631">
        <f t="shared" si="325"/>
        <v>0</v>
      </c>
      <c r="FT190" s="1631">
        <f t="shared" si="325"/>
        <v>0</v>
      </c>
      <c r="FU190" s="1631">
        <f t="shared" si="325"/>
        <v>0</v>
      </c>
      <c r="FV190" s="1631">
        <f t="shared" si="325"/>
        <v>0</v>
      </c>
      <c r="FW190" s="1631">
        <f t="shared" si="325"/>
        <v>0</v>
      </c>
      <c r="FX190" s="1631">
        <f t="shared" si="325"/>
        <v>0</v>
      </c>
      <c r="FY190" s="1631">
        <f t="shared" si="325"/>
        <v>0</v>
      </c>
      <c r="FZ190" s="1631">
        <f t="shared" si="325"/>
        <v>0</v>
      </c>
      <c r="GA190" s="1631">
        <f t="shared" si="325"/>
        <v>0</v>
      </c>
      <c r="GB190" s="1631">
        <f t="shared" si="325"/>
        <v>0</v>
      </c>
      <c r="GC190" s="1631">
        <f t="shared" si="325"/>
        <v>0</v>
      </c>
      <c r="GD190" s="1631">
        <f t="shared" si="325"/>
        <v>0</v>
      </c>
      <c r="GE190" s="1631">
        <f t="shared" si="325"/>
        <v>0</v>
      </c>
      <c r="GF190" s="1631">
        <f t="shared" si="325"/>
        <v>0</v>
      </c>
      <c r="GG190" s="1631">
        <f t="shared" si="325"/>
        <v>0</v>
      </c>
      <c r="GH190" s="1631">
        <f t="shared" si="325"/>
        <v>0</v>
      </c>
      <c r="GI190" s="1631">
        <f t="shared" si="325"/>
        <v>0</v>
      </c>
      <c r="GJ190" s="1631">
        <f t="shared" si="325"/>
        <v>0</v>
      </c>
      <c r="GK190" s="1631">
        <f t="shared" si="325"/>
        <v>0</v>
      </c>
      <c r="GL190" s="1631">
        <f t="shared" si="325"/>
        <v>0</v>
      </c>
      <c r="GM190" s="1631">
        <f t="shared" si="325"/>
        <v>0</v>
      </c>
      <c r="GN190" s="1631">
        <f t="shared" si="325"/>
        <v>0</v>
      </c>
      <c r="GO190" s="1631">
        <f t="shared" si="325"/>
        <v>0</v>
      </c>
      <c r="GP190" s="1631">
        <f t="shared" ref="GP190:IL190" si="326">+SUM(GP141,GP159,GP178,GP185)</f>
        <v>0</v>
      </c>
      <c r="GQ190" s="1631">
        <f t="shared" si="326"/>
        <v>0</v>
      </c>
      <c r="GR190" s="1631">
        <f t="shared" si="326"/>
        <v>0</v>
      </c>
      <c r="GS190" s="1631">
        <f t="shared" si="326"/>
        <v>0</v>
      </c>
      <c r="GT190" s="1631">
        <f t="shared" si="326"/>
        <v>0</v>
      </c>
      <c r="GU190" s="1631">
        <f t="shared" si="326"/>
        <v>0</v>
      </c>
      <c r="GV190" s="1631">
        <f t="shared" si="326"/>
        <v>0</v>
      </c>
      <c r="GW190" s="1631">
        <f t="shared" si="326"/>
        <v>0</v>
      </c>
      <c r="GX190" s="1631">
        <f t="shared" si="326"/>
        <v>0</v>
      </c>
      <c r="GY190" s="1631">
        <f t="shared" si="326"/>
        <v>0</v>
      </c>
      <c r="GZ190" s="1631">
        <f t="shared" si="326"/>
        <v>0</v>
      </c>
      <c r="HA190" s="1631">
        <f t="shared" si="326"/>
        <v>0</v>
      </c>
      <c r="HB190" s="1631">
        <f t="shared" si="326"/>
        <v>0</v>
      </c>
      <c r="HC190" s="1631">
        <f t="shared" si="326"/>
        <v>0</v>
      </c>
      <c r="HD190" s="1631">
        <f t="shared" si="326"/>
        <v>0</v>
      </c>
      <c r="HE190" s="1631">
        <f t="shared" si="326"/>
        <v>0</v>
      </c>
      <c r="HF190" s="1631">
        <f t="shared" si="326"/>
        <v>0</v>
      </c>
      <c r="HG190" s="1631">
        <f t="shared" si="326"/>
        <v>0</v>
      </c>
      <c r="HH190" s="1631">
        <f t="shared" si="326"/>
        <v>0</v>
      </c>
      <c r="HI190" s="1631">
        <f t="shared" si="326"/>
        <v>0</v>
      </c>
      <c r="HJ190" s="1631">
        <f t="shared" si="326"/>
        <v>0</v>
      </c>
      <c r="HK190" s="1631">
        <f t="shared" si="326"/>
        <v>0</v>
      </c>
      <c r="HL190" s="1631">
        <f t="shared" si="326"/>
        <v>0</v>
      </c>
      <c r="HM190" s="1631">
        <f t="shared" si="326"/>
        <v>0</v>
      </c>
      <c r="HN190" s="1631">
        <f t="shared" si="326"/>
        <v>0</v>
      </c>
      <c r="HO190" s="1631">
        <f t="shared" si="326"/>
        <v>0</v>
      </c>
      <c r="HP190" s="1631">
        <f t="shared" si="326"/>
        <v>0</v>
      </c>
      <c r="HQ190" s="1631">
        <f t="shared" si="326"/>
        <v>0</v>
      </c>
      <c r="HR190" s="1631">
        <f t="shared" si="326"/>
        <v>0</v>
      </c>
      <c r="HS190" s="1631">
        <f t="shared" si="326"/>
        <v>0</v>
      </c>
      <c r="HT190" s="1631">
        <f t="shared" si="326"/>
        <v>0</v>
      </c>
      <c r="HU190" s="1631">
        <f t="shared" si="326"/>
        <v>0</v>
      </c>
      <c r="HV190" s="1631">
        <f t="shared" si="326"/>
        <v>0</v>
      </c>
      <c r="HW190" s="1631">
        <f t="shared" si="326"/>
        <v>0</v>
      </c>
      <c r="HX190" s="1631">
        <f t="shared" si="326"/>
        <v>0</v>
      </c>
      <c r="HY190" s="1631">
        <f t="shared" si="326"/>
        <v>0</v>
      </c>
      <c r="HZ190" s="1631">
        <f t="shared" si="326"/>
        <v>0</v>
      </c>
      <c r="IA190" s="1631">
        <f t="shared" si="326"/>
        <v>0</v>
      </c>
      <c r="IB190" s="1631">
        <f t="shared" si="326"/>
        <v>0</v>
      </c>
      <c r="IC190" s="1631">
        <f t="shared" si="326"/>
        <v>0</v>
      </c>
      <c r="ID190" s="1631">
        <f t="shared" si="326"/>
        <v>0</v>
      </c>
      <c r="IE190" s="1631">
        <f t="shared" si="326"/>
        <v>0</v>
      </c>
      <c r="IF190" s="1631">
        <f t="shared" si="326"/>
        <v>0</v>
      </c>
      <c r="IG190" s="1631">
        <f t="shared" si="326"/>
        <v>0</v>
      </c>
      <c r="IH190" s="1631">
        <f t="shared" si="326"/>
        <v>0</v>
      </c>
      <c r="II190" s="1631">
        <f t="shared" si="326"/>
        <v>0</v>
      </c>
      <c r="IJ190" s="1631">
        <f t="shared" si="326"/>
        <v>0</v>
      </c>
      <c r="IK190" s="1631">
        <f t="shared" si="326"/>
        <v>0</v>
      </c>
      <c r="IL190" s="1631">
        <f t="shared" si="326"/>
        <v>0</v>
      </c>
    </row>
    <row r="191" spans="1:247" s="1103" customFormat="1">
      <c r="B191" s="1104" t="s">
        <v>668</v>
      </c>
      <c r="C191" s="1104"/>
      <c r="D191" s="1105">
        <f ca="1">+IFERROR(E191/SUM($E$189:$E$190),"")</f>
        <v>1.0000000000000002</v>
      </c>
      <c r="E191" s="1104">
        <f ca="1">SUM(G191:IL191)</f>
        <v>66017412.158482596</v>
      </c>
      <c r="F191" s="1106">
        <f t="shared" ref="F191:BQ191" si="327">+SUM(F189:F190)</f>
        <v>0</v>
      </c>
      <c r="G191" s="1106">
        <f t="shared" ca="1" si="327"/>
        <v>-3722742.1310907081</v>
      </c>
      <c r="H191" s="1106">
        <f t="shared" ca="1" si="327"/>
        <v>-702483.38638499856</v>
      </c>
      <c r="I191" s="1106">
        <f t="shared" ca="1" si="327"/>
        <v>-393301.66601161024</v>
      </c>
      <c r="J191" s="1106">
        <f t="shared" ca="1" si="327"/>
        <v>-417274.44248333637</v>
      </c>
      <c r="K191" s="1106">
        <f t="shared" ca="1" si="327"/>
        <v>-436961.50466934824</v>
      </c>
      <c r="L191" s="1106">
        <f t="shared" ca="1" si="327"/>
        <v>-451154.28114107426</v>
      </c>
      <c r="M191" s="1106">
        <f t="shared" ca="1" si="327"/>
        <v>-473052.77189851477</v>
      </c>
      <c r="N191" s="1106">
        <f t="shared" ca="1" si="327"/>
        <v>-514946.05974232365</v>
      </c>
      <c r="O191" s="1106">
        <f t="shared" ca="1" si="327"/>
        <v>-536724.88348623656</v>
      </c>
      <c r="P191" s="1106">
        <f t="shared" ca="1" si="327"/>
        <v>-558456.88100746472</v>
      </c>
      <c r="Q191" s="1106">
        <f t="shared" ca="1" si="327"/>
        <v>-156290.96491279895</v>
      </c>
      <c r="R191" s="1106">
        <f t="shared" ca="1" si="327"/>
        <v>0</v>
      </c>
      <c r="S191" s="1106">
        <f t="shared" ca="1" si="327"/>
        <v>0</v>
      </c>
      <c r="T191" s="1106">
        <f t="shared" ca="1" si="327"/>
        <v>0</v>
      </c>
      <c r="U191" s="1106">
        <f t="shared" ca="1" si="327"/>
        <v>0</v>
      </c>
      <c r="V191" s="1106">
        <f t="shared" ca="1" si="327"/>
        <v>0</v>
      </c>
      <c r="W191" s="1106">
        <f t="shared" ca="1" si="327"/>
        <v>0</v>
      </c>
      <c r="X191" s="1106">
        <f t="shared" ca="1" si="327"/>
        <v>0</v>
      </c>
      <c r="Y191" s="1106">
        <f t="shared" ca="1" si="327"/>
        <v>0</v>
      </c>
      <c r="Z191" s="1106">
        <f t="shared" ca="1" si="327"/>
        <v>0</v>
      </c>
      <c r="AA191" s="1106">
        <f t="shared" ca="1" si="327"/>
        <v>0</v>
      </c>
      <c r="AB191" s="1106">
        <f t="shared" ca="1" si="327"/>
        <v>0</v>
      </c>
      <c r="AC191" s="1106">
        <f t="shared" ca="1" si="327"/>
        <v>0</v>
      </c>
      <c r="AD191" s="1106">
        <f t="shared" ca="1" si="327"/>
        <v>0</v>
      </c>
      <c r="AE191" s="1106">
        <f t="shared" ca="1" si="327"/>
        <v>0</v>
      </c>
      <c r="AF191" s="1106">
        <f t="shared" ca="1" si="327"/>
        <v>0</v>
      </c>
      <c r="AG191" s="1106">
        <f t="shared" ca="1" si="327"/>
        <v>0</v>
      </c>
      <c r="AH191" s="1106">
        <f t="shared" ca="1" si="327"/>
        <v>0</v>
      </c>
      <c r="AI191" s="1106">
        <f t="shared" ca="1" si="327"/>
        <v>0</v>
      </c>
      <c r="AJ191" s="1106">
        <f t="shared" ca="1" si="327"/>
        <v>0</v>
      </c>
      <c r="AK191" s="1106">
        <f t="shared" ca="1" si="327"/>
        <v>0</v>
      </c>
      <c r="AL191" s="1106">
        <f t="shared" ca="1" si="327"/>
        <v>42827.878508829388</v>
      </c>
      <c r="AM191" s="1106">
        <f t="shared" ca="1" si="327"/>
        <v>38216.799553369536</v>
      </c>
      <c r="AN191" s="1106">
        <f t="shared" ca="1" si="327"/>
        <v>37369.513314251592</v>
      </c>
      <c r="AO191" s="1106">
        <f t="shared" ca="1" si="327"/>
        <v>37183.21429895566</v>
      </c>
      <c r="AP191" s="1106">
        <f t="shared" ca="1" si="327"/>
        <v>36888.191445462202</v>
      </c>
      <c r="AQ191" s="1106">
        <f t="shared" ca="1" si="327"/>
        <v>36596.889797794429</v>
      </c>
      <c r="AR191" s="1106">
        <f t="shared" ca="1" si="327"/>
        <v>36317.884321803125</v>
      </c>
      <c r="AS191" s="1106">
        <f t="shared" ca="1" si="327"/>
        <v>36034.159046802757</v>
      </c>
      <c r="AT191" s="1106">
        <f t="shared" ca="1" si="327"/>
        <v>35765.609805562744</v>
      </c>
      <c r="AU191" s="1106">
        <f t="shared" ca="1" si="327"/>
        <v>35491.37835864786</v>
      </c>
      <c r="AV191" s="1106">
        <f t="shared" ca="1" si="327"/>
        <v>35244.584751280097</v>
      </c>
      <c r="AW191" s="1106">
        <f t="shared" ca="1" si="327"/>
        <v>8144296.4328650031</v>
      </c>
      <c r="AX191" s="1106">
        <f t="shared" ca="1" si="327"/>
        <v>66805.128183597131</v>
      </c>
      <c r="AY191" s="1106">
        <f t="shared" ca="1" si="327"/>
        <v>66805.128183597131</v>
      </c>
      <c r="AZ191" s="1106">
        <f t="shared" ca="1" si="327"/>
        <v>66805.128183597131</v>
      </c>
      <c r="BA191" s="1106">
        <f t="shared" ca="1" si="327"/>
        <v>66805.128183597131</v>
      </c>
      <c r="BB191" s="1106">
        <f t="shared" ca="1" si="327"/>
        <v>66805.128183597131</v>
      </c>
      <c r="BC191" s="1106">
        <f t="shared" ca="1" si="327"/>
        <v>66805.128183597131</v>
      </c>
      <c r="BD191" s="1106">
        <f t="shared" ca="1" si="327"/>
        <v>66805.128183597131</v>
      </c>
      <c r="BE191" s="1106">
        <f t="shared" ca="1" si="327"/>
        <v>66805.128183597131</v>
      </c>
      <c r="BF191" s="1106">
        <f t="shared" ca="1" si="327"/>
        <v>66805.128183597131</v>
      </c>
      <c r="BG191" s="1106">
        <f t="shared" ca="1" si="327"/>
        <v>66805.128183597131</v>
      </c>
      <c r="BH191" s="1106">
        <f t="shared" ca="1" si="327"/>
        <v>66805.128183597131</v>
      </c>
      <c r="BI191" s="1106">
        <f t="shared" ca="1" si="327"/>
        <v>66805.128183597131</v>
      </c>
      <c r="BJ191" s="1106">
        <f t="shared" ca="1" si="327"/>
        <v>72102.613870716305</v>
      </c>
      <c r="BK191" s="1106">
        <f t="shared" ca="1" si="327"/>
        <v>72102.613870716305</v>
      </c>
      <c r="BL191" s="1106">
        <f t="shared" ca="1" si="327"/>
        <v>72102.613870716305</v>
      </c>
      <c r="BM191" s="1106">
        <f t="shared" ca="1" si="327"/>
        <v>72102.613870716305</v>
      </c>
      <c r="BN191" s="1106">
        <f t="shared" ca="1" si="327"/>
        <v>72102.613870716305</v>
      </c>
      <c r="BO191" s="1106">
        <f t="shared" ca="1" si="327"/>
        <v>72102.613870716305</v>
      </c>
      <c r="BP191" s="1106">
        <f t="shared" ca="1" si="327"/>
        <v>72102.613870716305</v>
      </c>
      <c r="BQ191" s="1106">
        <f t="shared" ca="1" si="327"/>
        <v>72102.613870716305</v>
      </c>
      <c r="BR191" s="1106">
        <f t="shared" ref="BR191:EC191" ca="1" si="328">+SUM(BR189:BR190)</f>
        <v>72102.613870716305</v>
      </c>
      <c r="BS191" s="1106">
        <f t="shared" ca="1" si="328"/>
        <v>72102.613870716305</v>
      </c>
      <c r="BT191" s="1106">
        <f t="shared" ca="1" si="328"/>
        <v>72102.613870716305</v>
      </c>
      <c r="BU191" s="1106">
        <f t="shared" ca="1" si="328"/>
        <v>72102.613870716305</v>
      </c>
      <c r="BV191" s="1106">
        <f t="shared" ca="1" si="328"/>
        <v>77565.996837719082</v>
      </c>
      <c r="BW191" s="1106">
        <f t="shared" ca="1" si="328"/>
        <v>77565.996837719082</v>
      </c>
      <c r="BX191" s="1106">
        <f t="shared" ca="1" si="328"/>
        <v>77565.996837719082</v>
      </c>
      <c r="BY191" s="1106">
        <f t="shared" ca="1" si="328"/>
        <v>77565.996837719082</v>
      </c>
      <c r="BZ191" s="1106">
        <f t="shared" ca="1" si="328"/>
        <v>77565.996837719082</v>
      </c>
      <c r="CA191" s="1106">
        <f t="shared" ca="1" si="328"/>
        <v>77565.996837719082</v>
      </c>
      <c r="CB191" s="1106">
        <f t="shared" ca="1" si="328"/>
        <v>77565.996837719082</v>
      </c>
      <c r="CC191" s="1106">
        <f t="shared" ca="1" si="328"/>
        <v>77565.996837719082</v>
      </c>
      <c r="CD191" s="1106">
        <f t="shared" ca="1" si="328"/>
        <v>77565.996837719082</v>
      </c>
      <c r="CE191" s="1106">
        <f t="shared" ca="1" si="328"/>
        <v>77565.996837719082</v>
      </c>
      <c r="CF191" s="1106">
        <f t="shared" ca="1" si="328"/>
        <v>77565.996837719082</v>
      </c>
      <c r="CG191" s="1106">
        <f t="shared" ca="1" si="328"/>
        <v>63308449.725376576</v>
      </c>
      <c r="CH191" s="1106">
        <f t="shared" si="328"/>
        <v>0</v>
      </c>
      <c r="CI191" s="1106">
        <f t="shared" si="328"/>
        <v>0</v>
      </c>
      <c r="CJ191" s="1106">
        <f t="shared" si="328"/>
        <v>0</v>
      </c>
      <c r="CK191" s="1106">
        <f t="shared" si="328"/>
        <v>0</v>
      </c>
      <c r="CL191" s="1106">
        <f t="shared" si="328"/>
        <v>0</v>
      </c>
      <c r="CM191" s="1106">
        <f t="shared" si="328"/>
        <v>0</v>
      </c>
      <c r="CN191" s="1106">
        <f t="shared" si="328"/>
        <v>0</v>
      </c>
      <c r="CO191" s="1106">
        <f t="shared" si="328"/>
        <v>0</v>
      </c>
      <c r="CP191" s="1106">
        <f t="shared" si="328"/>
        <v>0</v>
      </c>
      <c r="CQ191" s="1106">
        <f t="shared" si="328"/>
        <v>0</v>
      </c>
      <c r="CR191" s="1106">
        <f t="shared" si="328"/>
        <v>0</v>
      </c>
      <c r="CS191" s="1106">
        <f t="shared" si="328"/>
        <v>0</v>
      </c>
      <c r="CT191" s="1106">
        <f t="shared" si="328"/>
        <v>0</v>
      </c>
      <c r="CU191" s="1106">
        <f t="shared" si="328"/>
        <v>0</v>
      </c>
      <c r="CV191" s="1106">
        <f t="shared" si="328"/>
        <v>0</v>
      </c>
      <c r="CW191" s="1106">
        <f t="shared" si="328"/>
        <v>0</v>
      </c>
      <c r="CX191" s="1106">
        <f t="shared" si="328"/>
        <v>0</v>
      </c>
      <c r="CY191" s="1106">
        <f t="shared" si="328"/>
        <v>0</v>
      </c>
      <c r="CZ191" s="1106">
        <f t="shared" si="328"/>
        <v>0</v>
      </c>
      <c r="DA191" s="1106">
        <f t="shared" si="328"/>
        <v>0</v>
      </c>
      <c r="DB191" s="1106">
        <f t="shared" si="328"/>
        <v>0</v>
      </c>
      <c r="DC191" s="1106">
        <f t="shared" si="328"/>
        <v>0</v>
      </c>
      <c r="DD191" s="1106">
        <f t="shared" si="328"/>
        <v>0</v>
      </c>
      <c r="DE191" s="1106">
        <f t="shared" si="328"/>
        <v>0</v>
      </c>
      <c r="DF191" s="1106">
        <f t="shared" si="328"/>
        <v>0</v>
      </c>
      <c r="DG191" s="1106">
        <f t="shared" si="328"/>
        <v>0</v>
      </c>
      <c r="DH191" s="1106">
        <f t="shared" si="328"/>
        <v>0</v>
      </c>
      <c r="DI191" s="1106">
        <f t="shared" si="328"/>
        <v>0</v>
      </c>
      <c r="DJ191" s="1106">
        <f t="shared" si="328"/>
        <v>0</v>
      </c>
      <c r="DK191" s="1106">
        <f t="shared" si="328"/>
        <v>0</v>
      </c>
      <c r="DL191" s="1106">
        <f t="shared" si="328"/>
        <v>0</v>
      </c>
      <c r="DM191" s="1106">
        <f t="shared" si="328"/>
        <v>0</v>
      </c>
      <c r="DN191" s="1106">
        <f t="shared" si="328"/>
        <v>0</v>
      </c>
      <c r="DO191" s="1106">
        <f t="shared" si="328"/>
        <v>0</v>
      </c>
      <c r="DP191" s="1106">
        <f t="shared" si="328"/>
        <v>0</v>
      </c>
      <c r="DQ191" s="1106">
        <f t="shared" si="328"/>
        <v>0</v>
      </c>
      <c r="DR191" s="1106">
        <f t="shared" si="328"/>
        <v>0</v>
      </c>
      <c r="DS191" s="1106">
        <f t="shared" si="328"/>
        <v>0</v>
      </c>
      <c r="DT191" s="1106">
        <f t="shared" si="328"/>
        <v>0</v>
      </c>
      <c r="DU191" s="1106">
        <f t="shared" si="328"/>
        <v>0</v>
      </c>
      <c r="DV191" s="1106">
        <f t="shared" si="328"/>
        <v>0</v>
      </c>
      <c r="DW191" s="1106">
        <f t="shared" si="328"/>
        <v>0</v>
      </c>
      <c r="DX191" s="1106">
        <f t="shared" si="328"/>
        <v>0</v>
      </c>
      <c r="DY191" s="1106">
        <f t="shared" si="328"/>
        <v>0</v>
      </c>
      <c r="DZ191" s="1106">
        <f t="shared" si="328"/>
        <v>0</v>
      </c>
      <c r="EA191" s="1106">
        <f t="shared" si="328"/>
        <v>0</v>
      </c>
      <c r="EB191" s="1106">
        <f t="shared" si="328"/>
        <v>0</v>
      </c>
      <c r="EC191" s="1106">
        <f t="shared" si="328"/>
        <v>0</v>
      </c>
      <c r="ED191" s="1106">
        <f t="shared" ref="ED191:GO191" si="329">+SUM(ED189:ED190)</f>
        <v>0</v>
      </c>
      <c r="EE191" s="1106">
        <f t="shared" si="329"/>
        <v>0</v>
      </c>
      <c r="EF191" s="1106">
        <f t="shared" si="329"/>
        <v>0</v>
      </c>
      <c r="EG191" s="1106">
        <f t="shared" si="329"/>
        <v>0</v>
      </c>
      <c r="EH191" s="1106">
        <f t="shared" si="329"/>
        <v>0</v>
      </c>
      <c r="EI191" s="1106">
        <f t="shared" si="329"/>
        <v>0</v>
      </c>
      <c r="EJ191" s="1106">
        <f t="shared" si="329"/>
        <v>0</v>
      </c>
      <c r="EK191" s="1106">
        <f t="shared" si="329"/>
        <v>0</v>
      </c>
      <c r="EL191" s="1106">
        <f t="shared" si="329"/>
        <v>0</v>
      </c>
      <c r="EM191" s="1106">
        <f t="shared" si="329"/>
        <v>0</v>
      </c>
      <c r="EN191" s="1106">
        <f t="shared" si="329"/>
        <v>0</v>
      </c>
      <c r="EO191" s="1106">
        <f t="shared" si="329"/>
        <v>0</v>
      </c>
      <c r="EP191" s="1106">
        <f t="shared" si="329"/>
        <v>0</v>
      </c>
      <c r="EQ191" s="1106">
        <f t="shared" si="329"/>
        <v>0</v>
      </c>
      <c r="ER191" s="1106">
        <f t="shared" si="329"/>
        <v>0</v>
      </c>
      <c r="ES191" s="1106">
        <f t="shared" si="329"/>
        <v>0</v>
      </c>
      <c r="ET191" s="1106">
        <f t="shared" si="329"/>
        <v>0</v>
      </c>
      <c r="EU191" s="1106">
        <f t="shared" si="329"/>
        <v>0</v>
      </c>
      <c r="EV191" s="1106">
        <f t="shared" si="329"/>
        <v>0</v>
      </c>
      <c r="EW191" s="1106">
        <f t="shared" si="329"/>
        <v>0</v>
      </c>
      <c r="EX191" s="1106">
        <f t="shared" si="329"/>
        <v>0</v>
      </c>
      <c r="EY191" s="1106">
        <f t="shared" si="329"/>
        <v>0</v>
      </c>
      <c r="EZ191" s="1106">
        <f t="shared" si="329"/>
        <v>0</v>
      </c>
      <c r="FA191" s="1106">
        <f t="shared" si="329"/>
        <v>0</v>
      </c>
      <c r="FB191" s="1106">
        <f t="shared" si="329"/>
        <v>0</v>
      </c>
      <c r="FC191" s="1106">
        <f t="shared" si="329"/>
        <v>0</v>
      </c>
      <c r="FD191" s="1106">
        <f t="shared" si="329"/>
        <v>0</v>
      </c>
      <c r="FE191" s="1106">
        <f t="shared" si="329"/>
        <v>0</v>
      </c>
      <c r="FF191" s="1106">
        <f t="shared" si="329"/>
        <v>0</v>
      </c>
      <c r="FG191" s="1106">
        <f t="shared" si="329"/>
        <v>0</v>
      </c>
      <c r="FH191" s="1106">
        <f t="shared" si="329"/>
        <v>0</v>
      </c>
      <c r="FI191" s="1106">
        <f t="shared" si="329"/>
        <v>0</v>
      </c>
      <c r="FJ191" s="1106">
        <f t="shared" si="329"/>
        <v>0</v>
      </c>
      <c r="FK191" s="1106">
        <f t="shared" si="329"/>
        <v>0</v>
      </c>
      <c r="FL191" s="1106">
        <f t="shared" si="329"/>
        <v>0</v>
      </c>
      <c r="FM191" s="1106">
        <f t="shared" si="329"/>
        <v>0</v>
      </c>
      <c r="FN191" s="1106">
        <f t="shared" si="329"/>
        <v>0</v>
      </c>
      <c r="FO191" s="1106">
        <f t="shared" si="329"/>
        <v>0</v>
      </c>
      <c r="FP191" s="1106">
        <f t="shared" si="329"/>
        <v>0</v>
      </c>
      <c r="FQ191" s="1106">
        <f t="shared" si="329"/>
        <v>0</v>
      </c>
      <c r="FR191" s="1106">
        <f t="shared" si="329"/>
        <v>0</v>
      </c>
      <c r="FS191" s="1106">
        <f t="shared" si="329"/>
        <v>0</v>
      </c>
      <c r="FT191" s="1106">
        <f t="shared" si="329"/>
        <v>0</v>
      </c>
      <c r="FU191" s="1106">
        <f t="shared" si="329"/>
        <v>0</v>
      </c>
      <c r="FV191" s="1106">
        <f t="shared" si="329"/>
        <v>0</v>
      </c>
      <c r="FW191" s="1106">
        <f t="shared" si="329"/>
        <v>0</v>
      </c>
      <c r="FX191" s="1106">
        <f t="shared" si="329"/>
        <v>0</v>
      </c>
      <c r="FY191" s="1106">
        <f t="shared" si="329"/>
        <v>0</v>
      </c>
      <c r="FZ191" s="1106">
        <f t="shared" si="329"/>
        <v>0</v>
      </c>
      <c r="GA191" s="1106">
        <f t="shared" si="329"/>
        <v>0</v>
      </c>
      <c r="GB191" s="1106">
        <f t="shared" si="329"/>
        <v>0</v>
      </c>
      <c r="GC191" s="1106">
        <f t="shared" si="329"/>
        <v>0</v>
      </c>
      <c r="GD191" s="1106">
        <f t="shared" si="329"/>
        <v>0</v>
      </c>
      <c r="GE191" s="1106">
        <f t="shared" si="329"/>
        <v>0</v>
      </c>
      <c r="GF191" s="1106">
        <f t="shared" si="329"/>
        <v>0</v>
      </c>
      <c r="GG191" s="1106">
        <f t="shared" si="329"/>
        <v>0</v>
      </c>
      <c r="GH191" s="1106">
        <f t="shared" si="329"/>
        <v>0</v>
      </c>
      <c r="GI191" s="1106">
        <f t="shared" si="329"/>
        <v>0</v>
      </c>
      <c r="GJ191" s="1106">
        <f t="shared" si="329"/>
        <v>0</v>
      </c>
      <c r="GK191" s="1106">
        <f t="shared" si="329"/>
        <v>0</v>
      </c>
      <c r="GL191" s="1106">
        <f t="shared" si="329"/>
        <v>0</v>
      </c>
      <c r="GM191" s="1106">
        <f t="shared" si="329"/>
        <v>0</v>
      </c>
      <c r="GN191" s="1106">
        <f t="shared" si="329"/>
        <v>0</v>
      </c>
      <c r="GO191" s="1106">
        <f t="shared" si="329"/>
        <v>0</v>
      </c>
      <c r="GP191" s="1106">
        <f t="shared" ref="GP191:IL191" si="330">+SUM(GP189:GP190)</f>
        <v>0</v>
      </c>
      <c r="GQ191" s="1106">
        <f t="shared" si="330"/>
        <v>0</v>
      </c>
      <c r="GR191" s="1106">
        <f t="shared" si="330"/>
        <v>0</v>
      </c>
      <c r="GS191" s="1106">
        <f t="shared" si="330"/>
        <v>0</v>
      </c>
      <c r="GT191" s="1106">
        <f t="shared" si="330"/>
        <v>0</v>
      </c>
      <c r="GU191" s="1106">
        <f t="shared" si="330"/>
        <v>0</v>
      </c>
      <c r="GV191" s="1106">
        <f t="shared" si="330"/>
        <v>0</v>
      </c>
      <c r="GW191" s="1106">
        <f t="shared" si="330"/>
        <v>0</v>
      </c>
      <c r="GX191" s="1106">
        <f t="shared" si="330"/>
        <v>0</v>
      </c>
      <c r="GY191" s="1106">
        <f t="shared" si="330"/>
        <v>0</v>
      </c>
      <c r="GZ191" s="1106">
        <f t="shared" si="330"/>
        <v>0</v>
      </c>
      <c r="HA191" s="1106">
        <f t="shared" si="330"/>
        <v>0</v>
      </c>
      <c r="HB191" s="1106">
        <f t="shared" si="330"/>
        <v>0</v>
      </c>
      <c r="HC191" s="1106">
        <f t="shared" si="330"/>
        <v>0</v>
      </c>
      <c r="HD191" s="1106">
        <f t="shared" si="330"/>
        <v>0</v>
      </c>
      <c r="HE191" s="1106">
        <f t="shared" si="330"/>
        <v>0</v>
      </c>
      <c r="HF191" s="1106">
        <f t="shared" si="330"/>
        <v>0</v>
      </c>
      <c r="HG191" s="1106">
        <f t="shared" si="330"/>
        <v>0</v>
      </c>
      <c r="HH191" s="1106">
        <f t="shared" si="330"/>
        <v>0</v>
      </c>
      <c r="HI191" s="1106">
        <f t="shared" si="330"/>
        <v>0</v>
      </c>
      <c r="HJ191" s="1106">
        <f t="shared" si="330"/>
        <v>0</v>
      </c>
      <c r="HK191" s="1106">
        <f t="shared" si="330"/>
        <v>0</v>
      </c>
      <c r="HL191" s="1106">
        <f t="shared" si="330"/>
        <v>0</v>
      </c>
      <c r="HM191" s="1106">
        <f t="shared" si="330"/>
        <v>0</v>
      </c>
      <c r="HN191" s="1106">
        <f t="shared" si="330"/>
        <v>0</v>
      </c>
      <c r="HO191" s="1106">
        <f t="shared" si="330"/>
        <v>0</v>
      </c>
      <c r="HP191" s="1106">
        <f t="shared" si="330"/>
        <v>0</v>
      </c>
      <c r="HQ191" s="1106">
        <f t="shared" si="330"/>
        <v>0</v>
      </c>
      <c r="HR191" s="1106">
        <f t="shared" si="330"/>
        <v>0</v>
      </c>
      <c r="HS191" s="1106">
        <f t="shared" si="330"/>
        <v>0</v>
      </c>
      <c r="HT191" s="1106">
        <f t="shared" si="330"/>
        <v>0</v>
      </c>
      <c r="HU191" s="1106">
        <f t="shared" si="330"/>
        <v>0</v>
      </c>
      <c r="HV191" s="1106">
        <f t="shared" si="330"/>
        <v>0</v>
      </c>
      <c r="HW191" s="1106">
        <f t="shared" si="330"/>
        <v>0</v>
      </c>
      <c r="HX191" s="1106">
        <f t="shared" si="330"/>
        <v>0</v>
      </c>
      <c r="HY191" s="1106">
        <f t="shared" si="330"/>
        <v>0</v>
      </c>
      <c r="HZ191" s="1106">
        <f t="shared" si="330"/>
        <v>0</v>
      </c>
      <c r="IA191" s="1106">
        <f t="shared" si="330"/>
        <v>0</v>
      </c>
      <c r="IB191" s="1106">
        <f t="shared" si="330"/>
        <v>0</v>
      </c>
      <c r="IC191" s="1106">
        <f t="shared" si="330"/>
        <v>0</v>
      </c>
      <c r="ID191" s="1106">
        <f t="shared" si="330"/>
        <v>0</v>
      </c>
      <c r="IE191" s="1106">
        <f t="shared" si="330"/>
        <v>0</v>
      </c>
      <c r="IF191" s="1106">
        <f t="shared" si="330"/>
        <v>0</v>
      </c>
      <c r="IG191" s="1106">
        <f t="shared" si="330"/>
        <v>0</v>
      </c>
      <c r="IH191" s="1106">
        <f t="shared" si="330"/>
        <v>0</v>
      </c>
      <c r="II191" s="1106">
        <f t="shared" si="330"/>
        <v>0</v>
      </c>
      <c r="IJ191" s="1106">
        <f t="shared" si="330"/>
        <v>0</v>
      </c>
      <c r="IK191" s="1106">
        <f t="shared" si="330"/>
        <v>0</v>
      </c>
      <c r="IL191" s="1106">
        <f t="shared" si="330"/>
        <v>0</v>
      </c>
    </row>
    <row r="192" spans="1:247" s="809" customFormat="1">
      <c r="D192" s="810"/>
    </row>
    <row r="193" spans="4:46" s="809" customFormat="1">
      <c r="D193" s="810"/>
    </row>
    <row r="194" spans="4:46" s="809" customFormat="1">
      <c r="D194" s="810"/>
    </row>
    <row r="195" spans="4:46" s="809" customFormat="1">
      <c r="D195" s="810"/>
    </row>
    <row r="196" spans="4:46" s="809" customFormat="1">
      <c r="D196" s="810"/>
    </row>
    <row r="197" spans="4:46" s="809" customFormat="1">
      <c r="D197" s="810"/>
    </row>
    <row r="198" spans="4:46" s="809" customFormat="1">
      <c r="D198" s="810"/>
    </row>
    <row r="199" spans="4:46" s="809" customFormat="1">
      <c r="D199" s="810"/>
    </row>
    <row r="200" spans="4:46" s="809" customFormat="1">
      <c r="D200" s="810"/>
    </row>
    <row r="201" spans="4:46" s="809" customFormat="1">
      <c r="D201" s="810"/>
    </row>
    <row r="202" spans="4:46" s="809" customFormat="1">
      <c r="D202" s="810"/>
    </row>
    <row r="203" spans="4:46" s="809" customFormat="1">
      <c r="D203" s="810"/>
    </row>
    <row r="204" spans="4:46" s="809" customFormat="1">
      <c r="D204" s="810"/>
    </row>
    <row r="205" spans="4:46" s="809" customFormat="1">
      <c r="D205" s="810"/>
      <c r="AS205" s="709"/>
      <c r="AT205" s="709"/>
    </row>
    <row r="206" spans="4:46" s="809" customFormat="1">
      <c r="D206" s="810"/>
    </row>
    <row r="207" spans="4:46" s="809" customFormat="1">
      <c r="D207" s="810"/>
    </row>
    <row r="208" spans="4:46" s="809" customFormat="1">
      <c r="D208" s="810"/>
    </row>
    <row r="209" spans="4:4" s="809" customFormat="1">
      <c r="D209" s="810"/>
    </row>
    <row r="210" spans="4:4" s="809" customFormat="1">
      <c r="D210" s="810"/>
    </row>
    <row r="211" spans="4:4" s="809" customFormat="1">
      <c r="D211" s="810"/>
    </row>
    <row r="212" spans="4:4" s="809" customFormat="1">
      <c r="D212" s="810"/>
    </row>
    <row r="213" spans="4:4" s="809" customFormat="1">
      <c r="D213" s="810"/>
    </row>
    <row r="214" spans="4:4" s="809" customFormat="1">
      <c r="D214" s="810"/>
    </row>
    <row r="215" spans="4:4" s="809" customFormat="1">
      <c r="D215" s="810"/>
    </row>
    <row r="216" spans="4:4" s="809" customFormat="1">
      <c r="D216" s="810"/>
    </row>
    <row r="217" spans="4:4" s="809" customFormat="1">
      <c r="D217" s="810"/>
    </row>
    <row r="218" spans="4:4" s="809" customFormat="1">
      <c r="D218" s="810"/>
    </row>
    <row r="219" spans="4:4" s="809" customFormat="1">
      <c r="D219" s="810"/>
    </row>
    <row r="220" spans="4:4" s="809" customFormat="1">
      <c r="D220" s="810"/>
    </row>
    <row r="221" spans="4:4" s="809" customFormat="1">
      <c r="D221" s="810"/>
    </row>
    <row r="222" spans="4:4" s="809" customFormat="1">
      <c r="D222" s="810"/>
    </row>
    <row r="223" spans="4:4" s="809" customFormat="1">
      <c r="D223" s="810"/>
    </row>
    <row r="224" spans="4:4" s="809" customFormat="1">
      <c r="D224" s="810"/>
    </row>
    <row r="225" spans="4:4" s="809" customFormat="1">
      <c r="D225" s="810"/>
    </row>
    <row r="226" spans="4:4" s="809" customFormat="1">
      <c r="D226" s="810"/>
    </row>
    <row r="227" spans="4:4" s="809" customFormat="1">
      <c r="D227" s="810"/>
    </row>
    <row r="228" spans="4:4" s="809" customFormat="1">
      <c r="D228" s="810"/>
    </row>
    <row r="229" spans="4:4" s="809" customFormat="1">
      <c r="D229" s="810"/>
    </row>
    <row r="230" spans="4:4" s="809" customFormat="1">
      <c r="D230" s="810"/>
    </row>
    <row r="231" spans="4:4" s="809" customFormat="1">
      <c r="D231" s="810"/>
    </row>
    <row r="232" spans="4:4" s="809" customFormat="1">
      <c r="D232" s="810"/>
    </row>
    <row r="233" spans="4:4" s="809" customFormat="1"/>
    <row r="234" spans="4:4" s="809" customFormat="1"/>
    <row r="235" spans="4:4" s="809" customFormat="1"/>
    <row r="236" spans="4:4" s="809" customFormat="1"/>
    <row r="237" spans="4:4" s="809" customFormat="1"/>
    <row r="238" spans="4:4" s="809" customFormat="1"/>
    <row r="239" spans="4:4" s="809" customFormat="1"/>
    <row r="240" spans="4:4" s="809" customFormat="1"/>
    <row r="241" s="809" customFormat="1"/>
    <row r="242" s="809" customFormat="1"/>
    <row r="243" s="809" customFormat="1"/>
    <row r="244" s="809" customFormat="1"/>
    <row r="245" s="809" customFormat="1"/>
    <row r="246" s="809" customFormat="1"/>
    <row r="247" s="809" customFormat="1"/>
    <row r="248" s="809" customFormat="1"/>
    <row r="249" s="809" customFormat="1"/>
    <row r="250" s="809" customFormat="1"/>
    <row r="251" s="809" customFormat="1"/>
    <row r="252" s="809" customFormat="1"/>
    <row r="253" s="809" customFormat="1"/>
    <row r="254" s="676" customFormat="1"/>
    <row r="255" s="676" customFormat="1"/>
    <row r="256" s="676" customFormat="1"/>
    <row r="257" s="676" customFormat="1"/>
    <row r="258" s="676" customFormat="1"/>
    <row r="259" s="676" customFormat="1"/>
    <row r="260" s="676" customFormat="1"/>
    <row r="261" s="676" customFormat="1"/>
    <row r="262" s="676" customFormat="1"/>
    <row r="356" spans="1:23" ht="13" thickBot="1">
      <c r="A356" s="1467"/>
      <c r="B356" s="1467" t="s">
        <v>747</v>
      </c>
      <c r="C356" s="1467"/>
      <c r="D356" s="1467"/>
      <c r="E356" s="1467"/>
      <c r="F356" s="1467"/>
      <c r="G356" s="1467"/>
      <c r="H356" s="1467"/>
      <c r="I356" s="1467"/>
      <c r="J356" s="1467"/>
      <c r="K356" s="1467"/>
      <c r="L356" s="1467"/>
      <c r="M356" s="1467"/>
      <c r="N356" s="1467"/>
      <c r="O356" s="1467"/>
      <c r="P356" s="1467"/>
      <c r="Q356" s="1467"/>
      <c r="R356" s="1467"/>
      <c r="S356" s="1467"/>
      <c r="T356" s="1467"/>
      <c r="U356" s="1467"/>
      <c r="V356" s="1467"/>
      <c r="W356" s="1467"/>
    </row>
    <row r="357" spans="1:23" ht="28.5" customHeight="1">
      <c r="B357" s="575" t="s">
        <v>748</v>
      </c>
      <c r="C357" s="575" t="s">
        <v>749</v>
      </c>
      <c r="D357" s="575" t="s">
        <v>750</v>
      </c>
      <c r="E357" s="575"/>
      <c r="G357" s="575" t="s">
        <v>751</v>
      </c>
      <c r="I357" s="575"/>
    </row>
    <row r="358" spans="1:23">
      <c r="B358" s="569" t="s">
        <v>636</v>
      </c>
      <c r="C358" s="569">
        <v>12</v>
      </c>
      <c r="D358" s="569">
        <v>1</v>
      </c>
      <c r="E358" s="569" t="str">
        <f>IF(M16&gt;0,"","Yes")</f>
        <v/>
      </c>
      <c r="G358" s="569" t="s">
        <v>752</v>
      </c>
    </row>
    <row r="359" spans="1:23">
      <c r="B359" s="569" t="s">
        <v>753</v>
      </c>
      <c r="C359" s="569">
        <v>4</v>
      </c>
      <c r="D359" s="569">
        <v>3</v>
      </c>
      <c r="E359" s="569" t="s">
        <v>603</v>
      </c>
      <c r="G359" s="569" t="s">
        <v>754</v>
      </c>
    </row>
    <row r="360" spans="1:23">
      <c r="B360" s="569" t="s">
        <v>755</v>
      </c>
      <c r="C360" s="569">
        <v>1</v>
      </c>
      <c r="D360" s="569">
        <v>12</v>
      </c>
    </row>
    <row r="363" spans="1:23">
      <c r="B363" s="580"/>
    </row>
  </sheetData>
  <sheetProtection formatCells="0" formatColumns="0" formatRows="0" insertRows="0" deleteRows="0"/>
  <mergeCells count="11">
    <mergeCell ref="L19:R19"/>
    <mergeCell ref="D10:E10"/>
    <mergeCell ref="F10:G10"/>
    <mergeCell ref="H10:I10"/>
    <mergeCell ref="D8:E8"/>
    <mergeCell ref="F8:G8"/>
    <mergeCell ref="H8:I8"/>
    <mergeCell ref="L8:M8"/>
    <mergeCell ref="D9:E9"/>
    <mergeCell ref="F9:G9"/>
    <mergeCell ref="H9:I9"/>
  </mergeCells>
  <conditionalFormatting sqref="F10:G10 F14">
    <cfRule type="expression" dxfId="22" priority="24" stopIfTrue="1">
      <formula>#REF!="no"</formula>
    </cfRule>
  </conditionalFormatting>
  <conditionalFormatting sqref="I12 H14:I14 H16:I16">
    <cfRule type="expression" dxfId="21" priority="23" stopIfTrue="1">
      <formula>#REF!="no"</formula>
    </cfRule>
  </conditionalFormatting>
  <conditionalFormatting sqref="H10:I10">
    <cfRule type="expression" dxfId="20" priority="22" stopIfTrue="1">
      <formula>#REF!="no"</formula>
    </cfRule>
  </conditionalFormatting>
  <conditionalFormatting sqref="A104:XFD105 A97:XFD98">
    <cfRule type="expression" dxfId="19" priority="21" stopIfTrue="1">
      <formula>#REF!="no"</formula>
    </cfRule>
  </conditionalFormatting>
  <conditionalFormatting sqref="F11:G11">
    <cfRule type="expression" dxfId="18" priority="19" stopIfTrue="1">
      <formula>#REF!="no"</formula>
    </cfRule>
  </conditionalFormatting>
  <conditionalFormatting sqref="F9:G9 G14 F15">
    <cfRule type="expression" dxfId="17" priority="18" stopIfTrue="1">
      <formula>#REF!="no"</formula>
    </cfRule>
  </conditionalFormatting>
  <conditionalFormatting sqref="F13:G13 F16:G16">
    <cfRule type="expression" dxfId="16" priority="17" stopIfTrue="1">
      <formula>#REF!="no"</formula>
    </cfRule>
  </conditionalFormatting>
  <conditionalFormatting sqref="F12">
    <cfRule type="expression" dxfId="15" priority="16" stopIfTrue="1">
      <formula>#REF!="no"</formula>
    </cfRule>
  </conditionalFormatting>
  <conditionalFormatting sqref="G12">
    <cfRule type="expression" dxfId="14" priority="15" stopIfTrue="1">
      <formula>#REF!="no"</formula>
    </cfRule>
  </conditionalFormatting>
  <conditionalFormatting sqref="G15">
    <cfRule type="expression" dxfId="13" priority="14" stopIfTrue="1">
      <formula>#REF!="no"</formula>
    </cfRule>
  </conditionalFormatting>
  <conditionalFormatting sqref="H11:I11">
    <cfRule type="expression" dxfId="12" priority="13" stopIfTrue="1">
      <formula>#REF!="no"</formula>
    </cfRule>
  </conditionalFormatting>
  <conditionalFormatting sqref="H9:I9 L10">
    <cfRule type="expression" dxfId="11" priority="12" stopIfTrue="1">
      <formula>#REF!="no"</formula>
    </cfRule>
  </conditionalFormatting>
  <conditionalFormatting sqref="H12">
    <cfRule type="expression" dxfId="10" priority="11" stopIfTrue="1">
      <formula>#REF!="no"</formula>
    </cfRule>
  </conditionalFormatting>
  <conditionalFormatting sqref="H13:I13">
    <cfRule type="expression" dxfId="9" priority="10" stopIfTrue="1">
      <formula>#REF!="no"</formula>
    </cfRule>
  </conditionalFormatting>
  <conditionalFormatting sqref="H15">
    <cfRule type="expression" dxfId="8" priority="9" stopIfTrue="1">
      <formula>#REF!="no"</formula>
    </cfRule>
  </conditionalFormatting>
  <conditionalFormatting sqref="I15">
    <cfRule type="expression" dxfId="7" priority="8" stopIfTrue="1">
      <formula>#REF!="no"</formula>
    </cfRule>
  </conditionalFormatting>
  <conditionalFormatting sqref="M13">
    <cfRule type="expression" dxfId="6" priority="7" stopIfTrue="1">
      <formula>#REF!="no"</formula>
    </cfRule>
  </conditionalFormatting>
  <conditionalFormatting sqref="L11:M11">
    <cfRule type="expression" dxfId="5" priority="6" stopIfTrue="1">
      <formula>#REF!="no"</formula>
    </cfRule>
  </conditionalFormatting>
  <conditionalFormatting sqref="L12:M12">
    <cfRule type="expression" dxfId="4" priority="5" stopIfTrue="1">
      <formula>#REF!="no"</formula>
    </cfRule>
  </conditionalFormatting>
  <conditionalFormatting sqref="L9:M9 M10">
    <cfRule type="expression" dxfId="3" priority="4" stopIfTrue="1">
      <formula>#REF!="no"</formula>
    </cfRule>
  </conditionalFormatting>
  <conditionalFormatting sqref="L13">
    <cfRule type="expression" dxfId="2" priority="3" stopIfTrue="1">
      <formula>#REF!="no"</formula>
    </cfRule>
  </conditionalFormatting>
  <conditionalFormatting sqref="L16:M16">
    <cfRule type="expression" dxfId="1" priority="2" stopIfTrue="1">
      <formula>#REF!="no"</formula>
    </cfRule>
  </conditionalFormatting>
  <conditionalFormatting sqref="L17:M17">
    <cfRule type="expression" dxfId="0" priority="1" stopIfTrue="1">
      <formula>#REF!="no"</formula>
    </cfRule>
  </conditionalFormatting>
  <dataValidations count="3">
    <dataValidation type="list" allowBlank="1" showInputMessage="1" showErrorMessage="1" sqref="R10" xr:uid="{1438607E-7568-4637-A10E-0E3DCCDC95AB}">
      <formula1>LIST_Hold</formula1>
    </dataValidation>
    <dataValidation type="list" allowBlank="1" showInputMessage="1" showErrorMessage="1" sqref="N21" xr:uid="{4C2255ED-CBF0-44EF-A621-AE8248973F0B}">
      <formula1>$I$358:$I$362</formula1>
    </dataValidation>
    <dataValidation type="list" allowBlank="1" showInputMessage="1" showErrorMessage="1" sqref="D9 R9 H9 F9" xr:uid="{7155B4A2-A579-45A3-BDA5-3D639CE3DDAE}">
      <formula1>$B$358:$B$360</formula1>
    </dataValidation>
  </dataValidations>
  <pageMargins left="0.25" right="0.25" top="0.5" bottom="0.5" header="0.5" footer="0.5"/>
  <pageSetup scale="50" fitToWidth="8" fitToHeight="4" orientation="landscape" r:id="rId1"/>
  <headerFooter>
    <oddFooter>&amp;L&amp;G&amp;R&amp;A
&amp;F</oddFooter>
  </headerFooter>
  <rowBreaks count="2" manualBreakCount="2">
    <brk id="89" max="149" man="1"/>
    <brk id="114" max="149" man="1"/>
  </rowBreaks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9951-E93E-4E94-99D0-9A127357472C}">
  <sheetPr codeName="Sheet13">
    <tabColor rgb="FF002060"/>
  </sheetPr>
  <dimension ref="A3:IL73"/>
  <sheetViews>
    <sheetView showGridLines="0" topLeftCell="C9" zoomScale="90" zoomScaleNormal="90" workbookViewId="0">
      <selection activeCell="I44" sqref="I44"/>
    </sheetView>
  </sheetViews>
  <sheetFormatPr defaultColWidth="8.81640625" defaultRowHeight="12.5"/>
  <cols>
    <col min="1" max="1" width="5" style="1" customWidth="1"/>
    <col min="2" max="2" width="8.81640625" style="1"/>
    <col min="3" max="3" width="16.453125" style="1" customWidth="1"/>
    <col min="4" max="5" width="14.54296875" style="1" customWidth="1"/>
    <col min="6" max="7" width="8.54296875" style="1" customWidth="1"/>
    <col min="8" max="8" width="5.81640625" style="1" customWidth="1"/>
    <col min="9" max="10" width="8.81640625" style="1"/>
    <col min="11" max="11" width="15.26953125" style="1" customWidth="1"/>
    <col min="12" max="12" width="12.453125" style="1" customWidth="1"/>
    <col min="13" max="13" width="12.54296875" style="1" customWidth="1"/>
    <col min="14" max="17" width="8.81640625" style="1"/>
    <col min="18" max="18" width="11.54296875" style="1" customWidth="1"/>
    <col min="19" max="19" width="10.54296875" style="1" customWidth="1"/>
    <col min="20" max="16384" width="8.81640625" style="1"/>
  </cols>
  <sheetData>
    <row r="3" spans="1:15" ht="31.4" customHeight="1" thickBot="1">
      <c r="B3" s="1478"/>
      <c r="C3" s="1479"/>
      <c r="D3" s="1479"/>
      <c r="E3" s="1479"/>
      <c r="F3" s="1479"/>
      <c r="G3" s="1479"/>
      <c r="J3" s="1765"/>
      <c r="K3" s="1765"/>
      <c r="L3" s="1765"/>
      <c r="M3" s="1765"/>
      <c r="N3" s="1765"/>
      <c r="O3" s="1765"/>
    </row>
    <row r="4" spans="1:15" ht="23.15" customHeight="1">
      <c r="B4" s="1790" t="s">
        <v>813</v>
      </c>
      <c r="C4" s="1791"/>
      <c r="D4" s="1791"/>
      <c r="E4" s="1791"/>
      <c r="F4" s="1791"/>
      <c r="G4" s="1792"/>
      <c r="J4" s="1765"/>
      <c r="K4" s="1765"/>
      <c r="L4" s="1765"/>
      <c r="M4" s="1765"/>
      <c r="N4" s="1765"/>
      <c r="O4" s="1765"/>
    </row>
    <row r="5" spans="1:15" ht="15" customHeight="1" thickBot="1">
      <c r="B5" s="878"/>
      <c r="C5" s="879" t="s">
        <v>646</v>
      </c>
      <c r="D5" s="880">
        <f>'Executive Summary'!J14</f>
        <v>48060</v>
      </c>
      <c r="E5" s="879" t="s">
        <v>814</v>
      </c>
      <c r="F5" s="881">
        <f>'Executive Summary'!J15</f>
        <v>5.1499999999999997E-2</v>
      </c>
      <c r="G5" s="882"/>
      <c r="J5" s="1765"/>
      <c r="K5" s="1765"/>
      <c r="L5" s="1765"/>
      <c r="M5" s="1765"/>
      <c r="N5" s="1765"/>
      <c r="O5" s="1765"/>
    </row>
    <row r="6" spans="1:15">
      <c r="A6" s="79"/>
      <c r="B6" s="1448"/>
      <c r="C6" s="883"/>
      <c r="D6" s="884" t="s">
        <v>815</v>
      </c>
      <c r="E6" s="884"/>
      <c r="F6" s="884"/>
      <c r="G6" s="1480"/>
      <c r="J6" s="1765"/>
      <c r="K6" s="1765"/>
      <c r="L6" s="1765"/>
      <c r="M6" s="1765"/>
      <c r="N6" s="1765"/>
      <c r="O6" s="1765"/>
    </row>
    <row r="7" spans="1:15" ht="13" thickBot="1">
      <c r="A7" s="79"/>
      <c r="B7" s="885" t="s">
        <v>816</v>
      </c>
      <c r="C7" s="1481"/>
      <c r="D7" s="1482" t="s">
        <v>654</v>
      </c>
      <c r="E7" s="1482" t="s">
        <v>655</v>
      </c>
      <c r="F7" s="1482" t="s">
        <v>656</v>
      </c>
      <c r="G7" s="1483" t="s">
        <v>817</v>
      </c>
      <c r="J7" s="1765"/>
      <c r="K7" s="1765"/>
      <c r="L7" s="1765"/>
      <c r="M7" s="1765"/>
      <c r="N7" s="1765"/>
      <c r="O7" s="1765"/>
    </row>
    <row r="8" spans="1:15">
      <c r="A8" s="79"/>
      <c r="B8" s="886"/>
      <c r="C8" s="887"/>
      <c r="D8" s="1549"/>
      <c r="E8" s="1549"/>
      <c r="F8" s="1550"/>
      <c r="G8" s="888"/>
      <c r="J8" s="1765"/>
      <c r="K8" s="1765"/>
      <c r="L8" s="1765"/>
      <c r="M8" s="1765"/>
      <c r="N8" s="1765"/>
      <c r="O8" s="1765"/>
    </row>
    <row r="9" spans="1:15" ht="12.25" customHeight="1">
      <c r="A9" s="79"/>
      <c r="B9" s="889" t="s">
        <v>818</v>
      </c>
      <c r="C9" s="890"/>
      <c r="D9" s="891">
        <f ca="1">'1-Yr Waterfall'!O22</f>
        <v>-83633889.72828415</v>
      </c>
      <c r="E9" s="891">
        <f ca="1">'1-Yr Waterfall'!P22</f>
        <v>148920888.59705374</v>
      </c>
      <c r="F9" s="892">
        <f ca="1">'1-Yr Waterfall'!Q22</f>
        <v>0.3682219204422239</v>
      </c>
      <c r="G9" s="893">
        <f ca="1">'1-Yr Waterfall'!R22</f>
        <v>2.780628511729859</v>
      </c>
      <c r="J9" s="1765"/>
      <c r="K9" s="1765"/>
      <c r="L9" s="1765"/>
      <c r="M9" s="1765"/>
      <c r="N9" s="1765"/>
      <c r="O9" s="1765"/>
    </row>
    <row r="10" spans="1:15" ht="12.25" customHeight="1">
      <c r="A10" s="79"/>
      <c r="B10" s="894"/>
      <c r="C10" s="895"/>
      <c r="D10" s="896"/>
      <c r="E10" s="896"/>
      <c r="F10" s="897"/>
      <c r="G10" s="898"/>
      <c r="J10" s="1765"/>
      <c r="K10" s="1765"/>
      <c r="L10" s="1765"/>
      <c r="M10" s="1765"/>
      <c r="N10" s="1765"/>
      <c r="O10" s="1765"/>
    </row>
    <row r="11" spans="1:15" ht="12.25" customHeight="1">
      <c r="A11" s="79"/>
      <c r="B11" s="889" t="s">
        <v>661</v>
      </c>
      <c r="C11" s="890"/>
      <c r="D11" s="891">
        <f ca="1">'1-Yr Waterfall'!O24</f>
        <v>-75270500.755455732</v>
      </c>
      <c r="E11" s="891">
        <f ca="1">'1-Yr Waterfall'!P24</f>
        <v>94328593.600672916</v>
      </c>
      <c r="F11" s="892">
        <f ca="1">'1-Yr Waterfall'!Q24</f>
        <v>0.28322028635873098</v>
      </c>
      <c r="G11" s="893">
        <f ca="1">'1-Yr Waterfall'!R24</f>
        <v>2.2531947131205428</v>
      </c>
      <c r="J11" s="1765"/>
      <c r="K11" s="1765"/>
      <c r="L11" s="1765"/>
      <c r="M11" s="1765"/>
      <c r="N11" s="1765"/>
      <c r="O11" s="1765"/>
    </row>
    <row r="12" spans="1:15" ht="12.25" customHeight="1">
      <c r="A12" s="79"/>
      <c r="B12" s="894"/>
      <c r="C12" s="895"/>
      <c r="D12" s="896"/>
      <c r="E12" s="896"/>
      <c r="F12" s="897"/>
      <c r="G12" s="898"/>
      <c r="J12" s="1765"/>
      <c r="K12" s="1765"/>
      <c r="L12" s="1765"/>
      <c r="M12" s="1765"/>
      <c r="N12" s="1765"/>
      <c r="O12" s="1765"/>
    </row>
    <row r="13" spans="1:15" ht="13" thickBot="1">
      <c r="A13" s="79"/>
      <c r="B13" s="899" t="s">
        <v>665</v>
      </c>
      <c r="C13" s="900"/>
      <c r="D13" s="901">
        <f ca="1">'1-Yr Waterfall'!O27</f>
        <v>-8363388.9728284134</v>
      </c>
      <c r="E13" s="901">
        <f ca="1">'1-Yr Waterfall'!P27</f>
        <v>54592294.996380821</v>
      </c>
      <c r="F13" s="902">
        <f ca="1">'1-Yr Waterfall'!Q27</f>
        <v>0.85087356177911189</v>
      </c>
      <c r="G13" s="1484">
        <f ca="1">'1-Yr Waterfall'!R27</f>
        <v>7.5275326992137082</v>
      </c>
      <c r="J13" s="1765"/>
      <c r="K13" s="1765"/>
      <c r="L13" s="1765"/>
      <c r="M13" s="1765"/>
      <c r="N13" s="1765"/>
      <c r="O13" s="1765"/>
    </row>
    <row r="14" spans="1:15">
      <c r="J14" s="1765"/>
      <c r="K14" s="1765"/>
      <c r="L14" s="1765"/>
      <c r="M14" s="1765"/>
      <c r="N14" s="1765"/>
      <c r="O14" s="1765"/>
    </row>
    <row r="15" spans="1:15" ht="13" thickBot="1">
      <c r="J15" s="1765"/>
      <c r="K15" s="1765"/>
      <c r="L15" s="1765"/>
      <c r="M15" s="1765"/>
      <c r="N15" s="1765"/>
      <c r="O15" s="1765"/>
    </row>
    <row r="16" spans="1:15" ht="23.15" customHeight="1" thickBot="1">
      <c r="B16" s="1793" t="s">
        <v>819</v>
      </c>
      <c r="C16" s="1794"/>
      <c r="D16" s="1794"/>
      <c r="E16" s="1794"/>
      <c r="F16" s="1794"/>
      <c r="G16" s="1795"/>
      <c r="J16" s="1765"/>
      <c r="K16" s="1765"/>
      <c r="L16" s="1765"/>
      <c r="M16" s="1765"/>
      <c r="N16" s="1765"/>
      <c r="O16" s="1765"/>
    </row>
    <row r="17" spans="1:15" ht="15" customHeight="1" thickBot="1">
      <c r="B17" s="903"/>
      <c r="C17" s="879" t="s">
        <v>646</v>
      </c>
      <c r="D17" s="880">
        <f>'Executive Summary'!K14</f>
        <v>48791</v>
      </c>
      <c r="E17" s="879" t="s">
        <v>814</v>
      </c>
      <c r="F17" s="881">
        <f>'Executive Summary'!K15</f>
        <v>5.3499999999999999E-2</v>
      </c>
      <c r="G17" s="882"/>
      <c r="J17" s="1765"/>
      <c r="K17" s="1765"/>
      <c r="L17" s="1765"/>
      <c r="M17" s="1765"/>
      <c r="N17" s="1765"/>
      <c r="O17" s="1765"/>
    </row>
    <row r="18" spans="1:15">
      <c r="B18" s="1448"/>
      <c r="C18" s="883"/>
      <c r="D18" s="884" t="s">
        <v>815</v>
      </c>
      <c r="E18" s="884"/>
      <c r="F18" s="884"/>
      <c r="G18" s="1480"/>
      <c r="J18" s="1765"/>
      <c r="K18" s="1765"/>
      <c r="L18" s="1765"/>
      <c r="M18" s="1765"/>
      <c r="N18" s="1765"/>
      <c r="O18" s="1765"/>
    </row>
    <row r="19" spans="1:15" ht="13" thickBot="1">
      <c r="A19" s="79"/>
      <c r="B19" s="1482" t="s">
        <v>816</v>
      </c>
      <c r="C19" s="1481"/>
      <c r="D19" s="1482" t="s">
        <v>654</v>
      </c>
      <c r="E19" s="1482" t="s">
        <v>655</v>
      </c>
      <c r="F19" s="1482" t="s">
        <v>656</v>
      </c>
      <c r="G19" s="1483" t="s">
        <v>817</v>
      </c>
      <c r="J19" s="1765"/>
      <c r="K19" s="1765"/>
      <c r="L19" s="1765"/>
      <c r="M19" s="1765"/>
      <c r="N19" s="1765"/>
      <c r="O19" s="1765"/>
    </row>
    <row r="20" spans="1:15">
      <c r="A20" s="79"/>
      <c r="B20" s="886"/>
      <c r="C20" s="887"/>
      <c r="D20" s="1549"/>
      <c r="E20" s="1549"/>
      <c r="F20" s="1550"/>
      <c r="G20" s="888"/>
      <c r="J20" s="1765"/>
      <c r="K20" s="1765"/>
      <c r="L20" s="1765"/>
      <c r="M20" s="1765"/>
      <c r="N20" s="1765"/>
      <c r="O20" s="1765"/>
    </row>
    <row r="21" spans="1:15">
      <c r="A21" s="79"/>
      <c r="B21" s="889" t="s">
        <v>818</v>
      </c>
      <c r="C21" s="890"/>
      <c r="D21" s="891">
        <f ca="1">'3-Yr Waterfall'!O22</f>
        <v>-83633889.72828415</v>
      </c>
      <c r="E21" s="891">
        <f ca="1">'3-Yr Waterfall'!P22</f>
        <v>174022911.89446974</v>
      </c>
      <c r="F21" s="892">
        <f ca="1">'3-Yr Waterfall'!Q22</f>
        <v>0.29012798174017673</v>
      </c>
      <c r="G21" s="893">
        <f ca="1">'3-Yr Waterfall'!R22</f>
        <v>3.0807702769756138</v>
      </c>
      <c r="J21" s="1765"/>
      <c r="K21" s="1765"/>
      <c r="L21" s="1765"/>
      <c r="M21" s="1765"/>
      <c r="N21" s="1765"/>
      <c r="O21" s="1765"/>
    </row>
    <row r="22" spans="1:15">
      <c r="A22" s="79"/>
      <c r="B22" s="894"/>
      <c r="C22" s="895"/>
      <c r="D22" s="896"/>
      <c r="E22" s="896"/>
      <c r="F22" s="897"/>
      <c r="G22" s="898"/>
      <c r="J22" s="1765"/>
      <c r="K22" s="1765"/>
      <c r="L22" s="1765"/>
      <c r="M22" s="1765"/>
      <c r="N22" s="1765"/>
      <c r="O22" s="1765"/>
    </row>
    <row r="23" spans="1:15">
      <c r="A23" s="79"/>
      <c r="B23" s="889" t="s">
        <v>661</v>
      </c>
      <c r="C23" s="890"/>
      <c r="D23" s="891">
        <f ca="1">'3-Yr Waterfall'!O24</f>
        <v>-75270500.755455732</v>
      </c>
      <c r="E23" s="891">
        <f ca="1">'3-Yr Waterfall'!P24</f>
        <v>112508250.94593509</v>
      </c>
      <c r="F23" s="892">
        <f ca="1">'3-Yr Waterfall'!Q24</f>
        <v>0.23942650656057207</v>
      </c>
      <c r="G23" s="893">
        <f ca="1">'3-Yr Waterfall'!R24</f>
        <v>2.494719044203785</v>
      </c>
      <c r="J23" s="1765"/>
      <c r="K23" s="1765"/>
      <c r="L23" s="1765"/>
      <c r="M23" s="1765"/>
      <c r="N23" s="1765"/>
      <c r="O23" s="1765"/>
    </row>
    <row r="24" spans="1:15">
      <c r="A24" s="79"/>
      <c r="B24" s="894"/>
      <c r="C24" s="895"/>
      <c r="D24" s="896"/>
      <c r="E24" s="896"/>
      <c r="F24" s="897"/>
      <c r="G24" s="898"/>
      <c r="J24" s="1765"/>
      <c r="K24" s="1765"/>
      <c r="L24" s="1765"/>
      <c r="M24" s="1765"/>
      <c r="N24" s="1765"/>
      <c r="O24" s="1765"/>
    </row>
    <row r="25" spans="1:15" ht="13" thickBot="1">
      <c r="A25" s="79"/>
      <c r="B25" s="899" t="s">
        <v>665</v>
      </c>
      <c r="C25" s="900"/>
      <c r="D25" s="901">
        <f ca="1">'3-Yr Waterfall'!O26</f>
        <v>-8363388.9728284134</v>
      </c>
      <c r="E25" s="901">
        <f ca="1">'3-Yr Waterfall'!P26</f>
        <v>61514660.948534645</v>
      </c>
      <c r="F25" s="902">
        <f ca="1">'3-Yr Waterfall'!Q26</f>
        <v>0.54453548502142768</v>
      </c>
      <c r="G25" s="1484">
        <f ca="1">'3-Yr Waterfall'!R26</f>
        <v>8.3552313719220681</v>
      </c>
      <c r="J25" s="1765"/>
      <c r="K25" s="1765"/>
      <c r="L25" s="1765"/>
      <c r="M25" s="1765"/>
      <c r="N25" s="1765"/>
      <c r="O25" s="1765"/>
    </row>
    <row r="26" spans="1:15">
      <c r="B26" s="904"/>
      <c r="C26" s="894"/>
      <c r="D26" s="905"/>
      <c r="E26" s="905"/>
      <c r="F26" s="906"/>
      <c r="G26" s="907"/>
      <c r="J26" s="1765"/>
      <c r="K26" s="1765"/>
      <c r="L26" s="1765"/>
      <c r="M26" s="1765"/>
      <c r="N26" s="1765"/>
      <c r="O26" s="1765"/>
    </row>
    <row r="27" spans="1:15" ht="13" thickBot="1">
      <c r="B27" s="1479"/>
      <c r="C27" s="1479"/>
      <c r="D27" s="1479"/>
      <c r="E27" s="1479"/>
      <c r="F27" s="1479"/>
      <c r="G27" s="1479"/>
      <c r="J27" s="1765"/>
      <c r="K27" s="1765"/>
      <c r="L27" s="1765"/>
      <c r="M27" s="1765"/>
      <c r="N27" s="1765"/>
      <c r="O27" s="1765"/>
    </row>
    <row r="28" spans="1:15" ht="23.15" customHeight="1">
      <c r="B28" s="1790" t="s">
        <v>820</v>
      </c>
      <c r="C28" s="1791"/>
      <c r="D28" s="1791"/>
      <c r="E28" s="1791"/>
      <c r="F28" s="1791"/>
      <c r="G28" s="1792"/>
      <c r="J28" s="1765"/>
      <c r="K28" s="1765"/>
      <c r="L28" s="1765"/>
      <c r="M28" s="1765"/>
      <c r="N28" s="1765"/>
      <c r="O28" s="1765"/>
    </row>
    <row r="29" spans="1:15" ht="15" customHeight="1" thickBot="1">
      <c r="B29" s="903"/>
      <c r="C29" s="879" t="s">
        <v>646</v>
      </c>
      <c r="D29" s="880">
        <f>'Executive Summary'!L14</f>
        <v>49156</v>
      </c>
      <c r="E29" s="879" t="s">
        <v>814</v>
      </c>
      <c r="F29" s="881">
        <f>'Executive Summary'!L15</f>
        <v>5.45E-2</v>
      </c>
      <c r="G29" s="882"/>
      <c r="J29" s="1765"/>
      <c r="K29" s="1765"/>
      <c r="L29" s="1765"/>
      <c r="M29" s="1765"/>
      <c r="N29" s="1765"/>
      <c r="O29" s="1765"/>
    </row>
    <row r="30" spans="1:15">
      <c r="B30" s="1448"/>
      <c r="C30" s="883"/>
      <c r="D30" s="884" t="s">
        <v>815</v>
      </c>
      <c r="E30" s="884"/>
      <c r="F30" s="884"/>
      <c r="G30" s="1480"/>
      <c r="J30" s="1765"/>
      <c r="K30" s="1765"/>
      <c r="L30" s="1765"/>
      <c r="M30" s="1765"/>
      <c r="N30" s="1765"/>
      <c r="O30" s="1765"/>
    </row>
    <row r="31" spans="1:15" ht="13" thickBot="1">
      <c r="A31" s="79"/>
      <c r="B31" s="1482" t="s">
        <v>816</v>
      </c>
      <c r="C31" s="1481"/>
      <c r="D31" s="1482" t="s">
        <v>654</v>
      </c>
      <c r="E31" s="1482" t="s">
        <v>655</v>
      </c>
      <c r="F31" s="1482" t="s">
        <v>656</v>
      </c>
      <c r="G31" s="1483" t="s">
        <v>817</v>
      </c>
      <c r="J31" s="1765"/>
      <c r="K31" s="1765"/>
      <c r="L31" s="1765"/>
      <c r="M31" s="1765"/>
      <c r="N31" s="1765"/>
      <c r="O31" s="1765"/>
    </row>
    <row r="32" spans="1:15">
      <c r="A32" s="79"/>
      <c r="B32" s="886"/>
      <c r="C32" s="887"/>
      <c r="D32" s="1549"/>
      <c r="E32" s="1549"/>
      <c r="F32" s="1549"/>
      <c r="G32" s="888"/>
      <c r="J32" s="1765"/>
      <c r="K32" s="1765"/>
      <c r="L32" s="1765"/>
      <c r="M32" s="1765"/>
      <c r="N32" s="1765"/>
      <c r="O32" s="1765"/>
    </row>
    <row r="33" spans="1:15">
      <c r="A33" s="79"/>
      <c r="B33" s="889" t="s">
        <v>821</v>
      </c>
      <c r="C33" s="890"/>
      <c r="D33" s="891">
        <f ca="1">'4-Yr Waterfall'!O22</f>
        <v>-83633889.72828415</v>
      </c>
      <c r="E33" s="891">
        <f ca="1">'4-Yr Waterfall'!P22</f>
        <v>188431645.32738781</v>
      </c>
      <c r="F33" s="892">
        <f ca="1">'4-Yr Waterfall'!Q22</f>
        <v>0.26983899469988137</v>
      </c>
      <c r="G33" s="893">
        <f ca="1">'4-Yr Waterfall'!R22</f>
        <v>3.2530537075290673</v>
      </c>
      <c r="J33" s="1765"/>
      <c r="K33" s="1765"/>
      <c r="L33" s="1765"/>
      <c r="M33" s="1765"/>
      <c r="N33" s="1765"/>
      <c r="O33" s="1765"/>
    </row>
    <row r="34" spans="1:15">
      <c r="A34" s="79"/>
      <c r="B34" s="894"/>
      <c r="C34" s="895"/>
      <c r="D34" s="896"/>
      <c r="E34" s="896"/>
      <c r="F34" s="897"/>
      <c r="G34" s="898"/>
      <c r="J34" s="1765"/>
      <c r="K34" s="1765"/>
      <c r="L34" s="1765"/>
      <c r="M34" s="1765"/>
      <c r="N34" s="1765"/>
      <c r="O34" s="1765"/>
    </row>
    <row r="35" spans="1:15">
      <c r="A35" s="79"/>
      <c r="B35" s="889" t="s">
        <v>661</v>
      </c>
      <c r="C35" s="890"/>
      <c r="D35" s="891">
        <f ca="1">'4-Yr Waterfall'!O24</f>
        <v>-75270500.755455732</v>
      </c>
      <c r="E35" s="891">
        <f ca="1">'4-Yr Waterfall'!P24</f>
        <v>122414233.16890517</v>
      </c>
      <c r="F35" s="892">
        <f ca="1">'4-Yr Waterfall'!Q24</f>
        <v>0.22763413778695307</v>
      </c>
      <c r="G35" s="893">
        <f ca="1">'4-Yr Waterfall'!R24</f>
        <v>2.6263241501024868</v>
      </c>
      <c r="J35" s="1765"/>
      <c r="K35" s="1765"/>
      <c r="L35" s="1765"/>
      <c r="M35" s="1765"/>
      <c r="N35" s="1765"/>
      <c r="O35" s="1765"/>
    </row>
    <row r="36" spans="1:15">
      <c r="A36" s="79"/>
      <c r="B36" s="894"/>
      <c r="C36" s="895"/>
      <c r="D36" s="896"/>
      <c r="E36" s="896"/>
      <c r="F36" s="897"/>
      <c r="G36" s="898"/>
      <c r="J36" s="1765"/>
      <c r="K36" s="1765"/>
      <c r="L36" s="1765"/>
      <c r="M36" s="1765"/>
      <c r="N36" s="1765"/>
      <c r="O36" s="1765"/>
    </row>
    <row r="37" spans="1:15" ht="13" thickBot="1">
      <c r="A37" s="79"/>
      <c r="B37" s="899" t="s">
        <v>665</v>
      </c>
      <c r="C37" s="900"/>
      <c r="D37" s="901">
        <f ca="1">'4-Yr Waterfall'!O26</f>
        <v>-8363388.9728284134</v>
      </c>
      <c r="E37" s="901">
        <f ca="1">'4-Yr Waterfall'!P26</f>
        <v>66017412.158482596</v>
      </c>
      <c r="F37" s="902">
        <f ca="1">'4-Yr Waterfall'!Q26</f>
        <v>0.47469109631388862</v>
      </c>
      <c r="G37" s="1484">
        <f ca="1">'4-Yr Waterfall'!R26</f>
        <v>8.8936197243682837</v>
      </c>
      <c r="J37" s="1765"/>
      <c r="K37" s="1765"/>
      <c r="L37" s="1765"/>
      <c r="M37" s="1765"/>
      <c r="N37" s="1765"/>
      <c r="O37" s="1765"/>
    </row>
    <row r="38" spans="1:15">
      <c r="F38" s="459"/>
    </row>
    <row r="73" spans="6:246">
      <c r="F73" s="1">
        <f t="shared" ref="F73:BQ73" si="0">F47</f>
        <v>0</v>
      </c>
      <c r="G73" s="1">
        <f t="shared" si="0"/>
        <v>0</v>
      </c>
      <c r="H73" s="1">
        <f t="shared" si="0"/>
        <v>0</v>
      </c>
      <c r="I73" s="1">
        <f t="shared" si="0"/>
        <v>0</v>
      </c>
      <c r="J73" s="1">
        <f t="shared" si="0"/>
        <v>0</v>
      </c>
      <c r="K73" s="1">
        <f t="shared" si="0"/>
        <v>0</v>
      </c>
      <c r="L73" s="1">
        <f t="shared" si="0"/>
        <v>0</v>
      </c>
      <c r="M73" s="1">
        <f t="shared" si="0"/>
        <v>0</v>
      </c>
      <c r="N73" s="1">
        <f t="shared" si="0"/>
        <v>0</v>
      </c>
      <c r="O73" s="1">
        <f t="shared" si="0"/>
        <v>0</v>
      </c>
      <c r="P73" s="1">
        <f t="shared" si="0"/>
        <v>0</v>
      </c>
      <c r="Q73" s="1">
        <f t="shared" si="0"/>
        <v>0</v>
      </c>
      <c r="R73" s="1">
        <f t="shared" si="0"/>
        <v>0</v>
      </c>
      <c r="S73" s="1">
        <f t="shared" si="0"/>
        <v>0</v>
      </c>
      <c r="T73" s="1">
        <f t="shared" si="0"/>
        <v>0</v>
      </c>
      <c r="U73" s="1">
        <f t="shared" si="0"/>
        <v>0</v>
      </c>
      <c r="V73" s="1">
        <f t="shared" si="0"/>
        <v>0</v>
      </c>
      <c r="W73" s="1">
        <f t="shared" si="0"/>
        <v>0</v>
      </c>
      <c r="X73" s="1">
        <f t="shared" si="0"/>
        <v>0</v>
      </c>
      <c r="Y73" s="1">
        <f t="shared" si="0"/>
        <v>0</v>
      </c>
      <c r="Z73" s="1">
        <f t="shared" si="0"/>
        <v>0</v>
      </c>
      <c r="AA73" s="1">
        <f t="shared" si="0"/>
        <v>0</v>
      </c>
      <c r="AB73" s="1">
        <f t="shared" si="0"/>
        <v>0</v>
      </c>
      <c r="AC73" s="1">
        <f t="shared" si="0"/>
        <v>0</v>
      </c>
      <c r="AD73" s="1">
        <f t="shared" si="0"/>
        <v>0</v>
      </c>
      <c r="AE73" s="1">
        <f t="shared" si="0"/>
        <v>0</v>
      </c>
      <c r="AF73" s="1">
        <f t="shared" si="0"/>
        <v>0</v>
      </c>
      <c r="AG73" s="1">
        <f t="shared" si="0"/>
        <v>0</v>
      </c>
      <c r="AH73" s="1">
        <f t="shared" si="0"/>
        <v>0</v>
      </c>
      <c r="AI73" s="1">
        <f t="shared" si="0"/>
        <v>0</v>
      </c>
      <c r="AJ73" s="1">
        <f t="shared" si="0"/>
        <v>0</v>
      </c>
      <c r="AK73" s="1">
        <f t="shared" si="0"/>
        <v>0</v>
      </c>
      <c r="AL73" s="1">
        <f t="shared" si="0"/>
        <v>0</v>
      </c>
      <c r="AM73" s="1">
        <f t="shared" si="0"/>
        <v>0</v>
      </c>
      <c r="AN73" s="1">
        <f t="shared" si="0"/>
        <v>0</v>
      </c>
      <c r="AO73" s="1">
        <f t="shared" si="0"/>
        <v>0</v>
      </c>
      <c r="AP73" s="1">
        <f t="shared" si="0"/>
        <v>0</v>
      </c>
      <c r="AQ73" s="1">
        <f t="shared" si="0"/>
        <v>0</v>
      </c>
      <c r="AR73" s="1">
        <f t="shared" si="0"/>
        <v>0</v>
      </c>
      <c r="AS73" s="1">
        <f t="shared" si="0"/>
        <v>0</v>
      </c>
      <c r="AT73" s="1">
        <f t="shared" si="0"/>
        <v>0</v>
      </c>
      <c r="AU73" s="1">
        <f t="shared" si="0"/>
        <v>0</v>
      </c>
      <c r="AV73" s="1">
        <f t="shared" si="0"/>
        <v>0</v>
      </c>
      <c r="AW73" s="1">
        <f t="shared" si="0"/>
        <v>0</v>
      </c>
      <c r="AX73" s="1">
        <f t="shared" si="0"/>
        <v>0</v>
      </c>
      <c r="AY73" s="1">
        <f t="shared" si="0"/>
        <v>0</v>
      </c>
      <c r="AZ73" s="1">
        <f t="shared" si="0"/>
        <v>0</v>
      </c>
      <c r="BA73" s="1">
        <f t="shared" si="0"/>
        <v>0</v>
      </c>
      <c r="BB73" s="1">
        <f t="shared" si="0"/>
        <v>0</v>
      </c>
      <c r="BC73" s="1">
        <f t="shared" si="0"/>
        <v>0</v>
      </c>
      <c r="BD73" s="1">
        <f t="shared" si="0"/>
        <v>0</v>
      </c>
      <c r="BE73" s="1">
        <f t="shared" si="0"/>
        <v>0</v>
      </c>
      <c r="BF73" s="1">
        <f t="shared" si="0"/>
        <v>0</v>
      </c>
      <c r="BG73" s="1">
        <f t="shared" si="0"/>
        <v>0</v>
      </c>
      <c r="BH73" s="1">
        <f t="shared" si="0"/>
        <v>0</v>
      </c>
      <c r="BI73" s="1">
        <f t="shared" si="0"/>
        <v>0</v>
      </c>
      <c r="BJ73" s="1">
        <f t="shared" si="0"/>
        <v>0</v>
      </c>
      <c r="BK73" s="1">
        <f t="shared" si="0"/>
        <v>0</v>
      </c>
      <c r="BL73" s="1">
        <f t="shared" si="0"/>
        <v>0</v>
      </c>
      <c r="BM73" s="1">
        <f t="shared" si="0"/>
        <v>0</v>
      </c>
      <c r="BN73" s="1">
        <f t="shared" si="0"/>
        <v>0</v>
      </c>
      <c r="BO73" s="1">
        <f t="shared" si="0"/>
        <v>0</v>
      </c>
      <c r="BP73" s="1">
        <f t="shared" si="0"/>
        <v>0</v>
      </c>
      <c r="BQ73" s="1">
        <f t="shared" si="0"/>
        <v>0</v>
      </c>
      <c r="BR73" s="1">
        <f t="shared" ref="BR73:EC73" si="1">BR47</f>
        <v>0</v>
      </c>
      <c r="BS73" s="1">
        <f t="shared" si="1"/>
        <v>0</v>
      </c>
      <c r="BT73" s="1">
        <f t="shared" si="1"/>
        <v>0</v>
      </c>
      <c r="BU73" s="1">
        <f t="shared" si="1"/>
        <v>0</v>
      </c>
      <c r="BV73" s="1">
        <f t="shared" si="1"/>
        <v>0</v>
      </c>
      <c r="BW73" s="1">
        <f t="shared" si="1"/>
        <v>0</v>
      </c>
      <c r="BX73" s="1">
        <f t="shared" si="1"/>
        <v>0</v>
      </c>
      <c r="BY73" s="1">
        <f t="shared" si="1"/>
        <v>0</v>
      </c>
      <c r="BZ73" s="1">
        <f t="shared" si="1"/>
        <v>0</v>
      </c>
      <c r="CA73" s="1">
        <f t="shared" si="1"/>
        <v>0</v>
      </c>
      <c r="CB73" s="1">
        <f t="shared" si="1"/>
        <v>0</v>
      </c>
      <c r="CC73" s="1">
        <f t="shared" si="1"/>
        <v>0</v>
      </c>
      <c r="CD73" s="1">
        <f t="shared" si="1"/>
        <v>0</v>
      </c>
      <c r="CE73" s="1">
        <f t="shared" si="1"/>
        <v>0</v>
      </c>
      <c r="CF73" s="1">
        <f t="shared" si="1"/>
        <v>0</v>
      </c>
      <c r="CG73" s="1">
        <f t="shared" si="1"/>
        <v>0</v>
      </c>
      <c r="CH73" s="1">
        <f t="shared" si="1"/>
        <v>0</v>
      </c>
      <c r="CI73" s="1">
        <f t="shared" si="1"/>
        <v>0</v>
      </c>
      <c r="CJ73" s="1">
        <f t="shared" si="1"/>
        <v>0</v>
      </c>
      <c r="CK73" s="1">
        <f t="shared" si="1"/>
        <v>0</v>
      </c>
      <c r="CL73" s="1">
        <f t="shared" si="1"/>
        <v>0</v>
      </c>
      <c r="CM73" s="1">
        <f t="shared" si="1"/>
        <v>0</v>
      </c>
      <c r="CN73" s="1">
        <f t="shared" si="1"/>
        <v>0</v>
      </c>
      <c r="CO73" s="1">
        <f t="shared" si="1"/>
        <v>0</v>
      </c>
      <c r="CP73" s="1">
        <f t="shared" si="1"/>
        <v>0</v>
      </c>
      <c r="CQ73" s="1">
        <f t="shared" si="1"/>
        <v>0</v>
      </c>
      <c r="CR73" s="1">
        <f t="shared" si="1"/>
        <v>0</v>
      </c>
      <c r="CS73" s="1">
        <f t="shared" si="1"/>
        <v>0</v>
      </c>
      <c r="CT73" s="1">
        <f t="shared" si="1"/>
        <v>0</v>
      </c>
      <c r="CU73" s="1">
        <f t="shared" si="1"/>
        <v>0</v>
      </c>
      <c r="CV73" s="1">
        <f t="shared" si="1"/>
        <v>0</v>
      </c>
      <c r="CW73" s="1">
        <f t="shared" si="1"/>
        <v>0</v>
      </c>
      <c r="CX73" s="1">
        <f t="shared" si="1"/>
        <v>0</v>
      </c>
      <c r="CY73" s="1">
        <f t="shared" si="1"/>
        <v>0</v>
      </c>
      <c r="CZ73" s="1">
        <f t="shared" si="1"/>
        <v>0</v>
      </c>
      <c r="DA73" s="1">
        <f t="shared" si="1"/>
        <v>0</v>
      </c>
      <c r="DB73" s="1">
        <f t="shared" si="1"/>
        <v>0</v>
      </c>
      <c r="DC73" s="1">
        <f t="shared" si="1"/>
        <v>0</v>
      </c>
      <c r="DD73" s="1">
        <f t="shared" si="1"/>
        <v>0</v>
      </c>
      <c r="DE73" s="1">
        <f t="shared" si="1"/>
        <v>0</v>
      </c>
      <c r="DF73" s="1">
        <f t="shared" si="1"/>
        <v>0</v>
      </c>
      <c r="DG73" s="1">
        <f t="shared" si="1"/>
        <v>0</v>
      </c>
      <c r="DH73" s="1">
        <f t="shared" si="1"/>
        <v>0</v>
      </c>
      <c r="DI73" s="1">
        <f t="shared" si="1"/>
        <v>0</v>
      </c>
      <c r="DJ73" s="1">
        <f t="shared" si="1"/>
        <v>0</v>
      </c>
      <c r="DK73" s="1">
        <f t="shared" si="1"/>
        <v>0</v>
      </c>
      <c r="DL73" s="1">
        <f t="shared" si="1"/>
        <v>0</v>
      </c>
      <c r="DM73" s="1">
        <f t="shared" si="1"/>
        <v>0</v>
      </c>
      <c r="DN73" s="1">
        <f t="shared" si="1"/>
        <v>0</v>
      </c>
      <c r="DO73" s="1">
        <f t="shared" si="1"/>
        <v>0</v>
      </c>
      <c r="DP73" s="1">
        <f t="shared" si="1"/>
        <v>0</v>
      </c>
      <c r="DQ73" s="1">
        <f t="shared" si="1"/>
        <v>0</v>
      </c>
      <c r="DR73" s="1">
        <f t="shared" si="1"/>
        <v>0</v>
      </c>
      <c r="DS73" s="1">
        <f t="shared" si="1"/>
        <v>0</v>
      </c>
      <c r="DT73" s="1">
        <f t="shared" si="1"/>
        <v>0</v>
      </c>
      <c r="DU73" s="1">
        <f t="shared" si="1"/>
        <v>0</v>
      </c>
      <c r="DV73" s="1">
        <f t="shared" si="1"/>
        <v>0</v>
      </c>
      <c r="DW73" s="1">
        <f t="shared" si="1"/>
        <v>0</v>
      </c>
      <c r="DX73" s="1">
        <f t="shared" si="1"/>
        <v>0</v>
      </c>
      <c r="DY73" s="1">
        <f t="shared" si="1"/>
        <v>0</v>
      </c>
      <c r="DZ73" s="1">
        <f t="shared" si="1"/>
        <v>0</v>
      </c>
      <c r="EA73" s="1">
        <f t="shared" si="1"/>
        <v>0</v>
      </c>
      <c r="EB73" s="1">
        <f t="shared" si="1"/>
        <v>0</v>
      </c>
      <c r="EC73" s="1">
        <f t="shared" si="1"/>
        <v>0</v>
      </c>
      <c r="ED73" s="1">
        <f t="shared" ref="ED73:GO73" si="2">ED47</f>
        <v>0</v>
      </c>
      <c r="EE73" s="1">
        <f t="shared" si="2"/>
        <v>0</v>
      </c>
      <c r="EF73" s="1">
        <f t="shared" si="2"/>
        <v>0</v>
      </c>
      <c r="EG73" s="1">
        <f t="shared" si="2"/>
        <v>0</v>
      </c>
      <c r="EH73" s="1">
        <f t="shared" si="2"/>
        <v>0</v>
      </c>
      <c r="EI73" s="1">
        <f t="shared" si="2"/>
        <v>0</v>
      </c>
      <c r="EJ73" s="1">
        <f t="shared" si="2"/>
        <v>0</v>
      </c>
      <c r="EK73" s="1">
        <f t="shared" si="2"/>
        <v>0</v>
      </c>
      <c r="EL73" s="1">
        <f t="shared" si="2"/>
        <v>0</v>
      </c>
      <c r="EM73" s="1">
        <f t="shared" si="2"/>
        <v>0</v>
      </c>
      <c r="EN73" s="1">
        <f t="shared" si="2"/>
        <v>0</v>
      </c>
      <c r="EO73" s="1">
        <f t="shared" si="2"/>
        <v>0</v>
      </c>
      <c r="EP73" s="1">
        <f t="shared" si="2"/>
        <v>0</v>
      </c>
      <c r="EQ73" s="1">
        <f t="shared" si="2"/>
        <v>0</v>
      </c>
      <c r="ER73" s="1">
        <f t="shared" si="2"/>
        <v>0</v>
      </c>
      <c r="ES73" s="1">
        <f t="shared" si="2"/>
        <v>0</v>
      </c>
      <c r="ET73" s="1">
        <f t="shared" si="2"/>
        <v>0</v>
      </c>
      <c r="EU73" s="1">
        <f t="shared" si="2"/>
        <v>0</v>
      </c>
      <c r="EV73" s="1">
        <f t="shared" si="2"/>
        <v>0</v>
      </c>
      <c r="EW73" s="1">
        <f t="shared" si="2"/>
        <v>0</v>
      </c>
      <c r="EX73" s="1">
        <f t="shared" si="2"/>
        <v>0</v>
      </c>
      <c r="EY73" s="1">
        <f t="shared" si="2"/>
        <v>0</v>
      </c>
      <c r="EZ73" s="1">
        <f t="shared" si="2"/>
        <v>0</v>
      </c>
      <c r="FA73" s="1">
        <f t="shared" si="2"/>
        <v>0</v>
      </c>
      <c r="FB73" s="1">
        <f t="shared" si="2"/>
        <v>0</v>
      </c>
      <c r="FC73" s="1">
        <f t="shared" si="2"/>
        <v>0</v>
      </c>
      <c r="FD73" s="1">
        <f t="shared" si="2"/>
        <v>0</v>
      </c>
      <c r="FE73" s="1">
        <f t="shared" si="2"/>
        <v>0</v>
      </c>
      <c r="FF73" s="1">
        <f t="shared" si="2"/>
        <v>0</v>
      </c>
      <c r="FG73" s="1">
        <f t="shared" si="2"/>
        <v>0</v>
      </c>
      <c r="FH73" s="1">
        <f t="shared" si="2"/>
        <v>0</v>
      </c>
      <c r="FI73" s="1">
        <f t="shared" si="2"/>
        <v>0</v>
      </c>
      <c r="FJ73" s="1">
        <f t="shared" si="2"/>
        <v>0</v>
      </c>
      <c r="FK73" s="1">
        <f t="shared" si="2"/>
        <v>0</v>
      </c>
      <c r="FL73" s="1">
        <f t="shared" si="2"/>
        <v>0</v>
      </c>
      <c r="FM73" s="1">
        <f t="shared" si="2"/>
        <v>0</v>
      </c>
      <c r="FN73" s="1">
        <f t="shared" si="2"/>
        <v>0</v>
      </c>
      <c r="FO73" s="1">
        <f t="shared" si="2"/>
        <v>0</v>
      </c>
      <c r="FP73" s="1">
        <f t="shared" si="2"/>
        <v>0</v>
      </c>
      <c r="FQ73" s="1">
        <f t="shared" si="2"/>
        <v>0</v>
      </c>
      <c r="FR73" s="1">
        <f t="shared" si="2"/>
        <v>0</v>
      </c>
      <c r="FS73" s="1">
        <f t="shared" si="2"/>
        <v>0</v>
      </c>
      <c r="FT73" s="1">
        <f t="shared" si="2"/>
        <v>0</v>
      </c>
      <c r="FU73" s="1">
        <f t="shared" si="2"/>
        <v>0</v>
      </c>
      <c r="FV73" s="1">
        <f t="shared" si="2"/>
        <v>0</v>
      </c>
      <c r="FW73" s="1">
        <f t="shared" si="2"/>
        <v>0</v>
      </c>
      <c r="FX73" s="1">
        <f t="shared" si="2"/>
        <v>0</v>
      </c>
      <c r="FY73" s="1">
        <f t="shared" si="2"/>
        <v>0</v>
      </c>
      <c r="FZ73" s="1">
        <f t="shared" si="2"/>
        <v>0</v>
      </c>
      <c r="GA73" s="1">
        <f t="shared" si="2"/>
        <v>0</v>
      </c>
      <c r="GB73" s="1">
        <f t="shared" si="2"/>
        <v>0</v>
      </c>
      <c r="GC73" s="1">
        <f t="shared" si="2"/>
        <v>0</v>
      </c>
      <c r="GD73" s="1">
        <f t="shared" si="2"/>
        <v>0</v>
      </c>
      <c r="GE73" s="1">
        <f t="shared" si="2"/>
        <v>0</v>
      </c>
      <c r="GF73" s="1">
        <f t="shared" si="2"/>
        <v>0</v>
      </c>
      <c r="GG73" s="1">
        <f t="shared" si="2"/>
        <v>0</v>
      </c>
      <c r="GH73" s="1">
        <f t="shared" si="2"/>
        <v>0</v>
      </c>
      <c r="GI73" s="1">
        <f t="shared" si="2"/>
        <v>0</v>
      </c>
      <c r="GJ73" s="1">
        <f t="shared" si="2"/>
        <v>0</v>
      </c>
      <c r="GK73" s="1">
        <f t="shared" si="2"/>
        <v>0</v>
      </c>
      <c r="GL73" s="1">
        <f t="shared" si="2"/>
        <v>0</v>
      </c>
      <c r="GM73" s="1">
        <f t="shared" si="2"/>
        <v>0</v>
      </c>
      <c r="GN73" s="1">
        <f t="shared" si="2"/>
        <v>0</v>
      </c>
      <c r="GO73" s="1">
        <f t="shared" si="2"/>
        <v>0</v>
      </c>
      <c r="GP73" s="1">
        <f t="shared" ref="GP73:IL73" si="3">GP47</f>
        <v>0</v>
      </c>
      <c r="GQ73" s="1">
        <f t="shared" si="3"/>
        <v>0</v>
      </c>
      <c r="GR73" s="1">
        <f t="shared" si="3"/>
        <v>0</v>
      </c>
      <c r="GS73" s="1">
        <f t="shared" si="3"/>
        <v>0</v>
      </c>
      <c r="GT73" s="1">
        <f t="shared" si="3"/>
        <v>0</v>
      </c>
      <c r="GU73" s="1">
        <f t="shared" si="3"/>
        <v>0</v>
      </c>
      <c r="GV73" s="1">
        <f t="shared" si="3"/>
        <v>0</v>
      </c>
      <c r="GW73" s="1">
        <f t="shared" si="3"/>
        <v>0</v>
      </c>
      <c r="GX73" s="1">
        <f t="shared" si="3"/>
        <v>0</v>
      </c>
      <c r="GY73" s="1">
        <f t="shared" si="3"/>
        <v>0</v>
      </c>
      <c r="GZ73" s="1">
        <f t="shared" si="3"/>
        <v>0</v>
      </c>
      <c r="HA73" s="1">
        <f t="shared" si="3"/>
        <v>0</v>
      </c>
      <c r="HB73" s="1">
        <f t="shared" si="3"/>
        <v>0</v>
      </c>
      <c r="HC73" s="1">
        <f t="shared" si="3"/>
        <v>0</v>
      </c>
      <c r="HD73" s="1">
        <f t="shared" si="3"/>
        <v>0</v>
      </c>
      <c r="HE73" s="1">
        <f t="shared" si="3"/>
        <v>0</v>
      </c>
      <c r="HF73" s="1">
        <f t="shared" si="3"/>
        <v>0</v>
      </c>
      <c r="HG73" s="1">
        <f t="shared" si="3"/>
        <v>0</v>
      </c>
      <c r="HH73" s="1">
        <f t="shared" si="3"/>
        <v>0</v>
      </c>
      <c r="HI73" s="1">
        <f t="shared" si="3"/>
        <v>0</v>
      </c>
      <c r="HJ73" s="1">
        <f t="shared" si="3"/>
        <v>0</v>
      </c>
      <c r="HK73" s="1">
        <f t="shared" si="3"/>
        <v>0</v>
      </c>
      <c r="HL73" s="1">
        <f t="shared" si="3"/>
        <v>0</v>
      </c>
      <c r="HM73" s="1">
        <f t="shared" si="3"/>
        <v>0</v>
      </c>
      <c r="HN73" s="1">
        <f t="shared" si="3"/>
        <v>0</v>
      </c>
      <c r="HO73" s="1">
        <f t="shared" si="3"/>
        <v>0</v>
      </c>
      <c r="HP73" s="1">
        <f t="shared" si="3"/>
        <v>0</v>
      </c>
      <c r="HQ73" s="1">
        <f t="shared" si="3"/>
        <v>0</v>
      </c>
      <c r="HR73" s="1">
        <f t="shared" si="3"/>
        <v>0</v>
      </c>
      <c r="HS73" s="1">
        <f t="shared" si="3"/>
        <v>0</v>
      </c>
      <c r="HT73" s="1">
        <f t="shared" si="3"/>
        <v>0</v>
      </c>
      <c r="HU73" s="1">
        <f t="shared" si="3"/>
        <v>0</v>
      </c>
      <c r="HV73" s="1">
        <f t="shared" si="3"/>
        <v>0</v>
      </c>
      <c r="HW73" s="1">
        <f t="shared" si="3"/>
        <v>0</v>
      </c>
      <c r="HX73" s="1">
        <f t="shared" si="3"/>
        <v>0</v>
      </c>
      <c r="HY73" s="1">
        <f t="shared" si="3"/>
        <v>0</v>
      </c>
      <c r="HZ73" s="1">
        <f t="shared" si="3"/>
        <v>0</v>
      </c>
      <c r="IA73" s="1">
        <f t="shared" si="3"/>
        <v>0</v>
      </c>
      <c r="IB73" s="1">
        <f t="shared" si="3"/>
        <v>0</v>
      </c>
      <c r="IC73" s="1">
        <f t="shared" si="3"/>
        <v>0</v>
      </c>
      <c r="ID73" s="1">
        <f t="shared" si="3"/>
        <v>0</v>
      </c>
      <c r="IE73" s="1">
        <f t="shared" si="3"/>
        <v>0</v>
      </c>
      <c r="IF73" s="1">
        <f t="shared" si="3"/>
        <v>0</v>
      </c>
      <c r="IG73" s="1">
        <f t="shared" si="3"/>
        <v>0</v>
      </c>
      <c r="IH73" s="1">
        <f t="shared" si="3"/>
        <v>0</v>
      </c>
      <c r="II73" s="1">
        <f t="shared" si="3"/>
        <v>0</v>
      </c>
      <c r="IJ73" s="1">
        <f t="shared" si="3"/>
        <v>0</v>
      </c>
      <c r="IK73" s="1">
        <f t="shared" si="3"/>
        <v>0</v>
      </c>
      <c r="IL73" s="1">
        <f t="shared" si="3"/>
        <v>0</v>
      </c>
    </row>
  </sheetData>
  <mergeCells count="3">
    <mergeCell ref="B4:G4"/>
    <mergeCell ref="B16:G16"/>
    <mergeCell ref="B28:G28"/>
  </mergeCells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F54FAD2137C4D9DF78C8843874E3C" ma:contentTypeVersion="20" ma:contentTypeDescription="Create a new document." ma:contentTypeScope="" ma:versionID="df4a0a2a1008266f80eb555ed4a3ddfd">
  <xsd:schema xmlns:xsd="http://www.w3.org/2001/XMLSchema" xmlns:xs="http://www.w3.org/2001/XMLSchema" xmlns:p="http://schemas.microsoft.com/office/2006/metadata/properties" xmlns:ns2="23e146b3-f3f7-43ef-8902-31a1419272e5" xmlns:ns3="00b5ac78-2362-4493-8056-2401df405323" targetNamespace="http://schemas.microsoft.com/office/2006/metadata/properties" ma:root="true" ma:fieldsID="7847f7b7031d3c9d64bc293c8cfb8f73" ns2:_="" ns3:_="">
    <xsd:import namespace="23e146b3-f3f7-43ef-8902-31a1419272e5"/>
    <xsd:import namespace="00b5ac78-2362-4493-8056-2401df405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Hyperli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146b3-f3f7-43ef-8902-31a1419272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9f8296b-f770-419e-95cd-994e124a91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Hyperlink" ma:index="26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b5ac78-2362-4493-8056-2401df40532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ceac123-0bef-401e-b1dc-6a0e465e39f7}" ma:internalName="TaxCatchAll" ma:showField="CatchAllData" ma:web="00b5ac78-2362-4493-8056-2401df405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b5ac78-2362-4493-8056-2401df405323" xsi:nil="true"/>
    <lcf76f155ced4ddcb4097134ff3c332f xmlns="23e146b3-f3f7-43ef-8902-31a1419272e5">
      <Terms xmlns="http://schemas.microsoft.com/office/infopath/2007/PartnerControls"/>
    </lcf76f155ced4ddcb4097134ff3c332f>
    <Hyperlink xmlns="23e146b3-f3f7-43ef-8902-31a1419272e5">
      <Url xsi:nil="true"/>
      <Description xsi:nil="true"/>
    </Hyperlink>
    <SharedWithUsers xmlns="00b5ac78-2362-4493-8056-2401df405323">
      <UserInfo>
        <DisplayName/>
        <AccountId xsi:nil="true"/>
        <AccountType/>
      </UserInfo>
    </SharedWithUsers>
    <MediaLengthInSeconds xmlns="23e146b3-f3f7-43ef-8902-31a1419272e5" xsi:nil="true"/>
  </documentManagement>
</p:properties>
</file>

<file path=customXml/itemProps1.xml><?xml version="1.0" encoding="utf-8"?>
<ds:datastoreItem xmlns:ds="http://schemas.openxmlformats.org/officeDocument/2006/customXml" ds:itemID="{CCBFFA20-B7E0-4CE8-A537-15322C9105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788455-F8C6-4BCA-A3A6-90926357E1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e146b3-f3f7-43ef-8902-31a1419272e5"/>
    <ds:schemaRef ds:uri="00b5ac78-2362-4493-8056-2401df4053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C216AF-C724-4B19-AC8A-4F85BF6A4287}">
  <ds:schemaRefs>
    <ds:schemaRef ds:uri="http://schemas.microsoft.com/office/2006/metadata/properties"/>
    <ds:schemaRef ds:uri="http://schemas.microsoft.com/office/infopath/2007/PartnerControls"/>
    <ds:schemaRef ds:uri="00b5ac78-2362-4493-8056-2401df405323"/>
    <ds:schemaRef ds:uri="23e146b3-f3f7-43ef-8902-31a1419272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82</vt:i4>
      </vt:variant>
    </vt:vector>
  </HeadingPairs>
  <TitlesOfParts>
    <vt:vector size="93" baseType="lpstr">
      <vt:lpstr>Executive Summary</vt:lpstr>
      <vt:lpstr>Development Summary</vt:lpstr>
      <vt:lpstr>Cash Flow</vt:lpstr>
      <vt:lpstr>Assumptions</vt:lpstr>
      <vt:lpstr>Development</vt:lpstr>
      <vt:lpstr>Sale Proceeds</vt:lpstr>
      <vt:lpstr>1-Yr Waterfall</vt:lpstr>
      <vt:lpstr>3-Yr Waterfall</vt:lpstr>
      <vt:lpstr>FR Waterfall Analysis</vt:lpstr>
      <vt:lpstr>4-Yr Waterfall</vt:lpstr>
      <vt:lpstr>Returns Exhibit</vt:lpstr>
      <vt:lpstr>Development!_FilterDatabase</vt:lpstr>
      <vt:lpstr>'1-Yr Waterfall'!_WF_Period_lookup</vt:lpstr>
      <vt:lpstr>'3-Yr Waterfall'!_WF_Period_lookup</vt:lpstr>
      <vt:lpstr>'4-Yr Waterfall'!_WF_Period_lookup</vt:lpstr>
      <vt:lpstr>'1-Yr Waterfall'!_WF_Periodicity</vt:lpstr>
      <vt:lpstr>'3-Yr Waterfall'!_WF_Periodicity</vt:lpstr>
      <vt:lpstr>'4-Yr Waterfall'!_WF_Periodicity</vt:lpstr>
      <vt:lpstr>'1-Yr Waterfall'!_WF_Remainder_GP</vt:lpstr>
      <vt:lpstr>'3-Yr Waterfall'!_WF_Remainder_GP</vt:lpstr>
      <vt:lpstr>'4-Yr Waterfall'!_WF_Remainder_GP</vt:lpstr>
      <vt:lpstr>'1-Yr Waterfall'!_WF_Remainder_LP</vt:lpstr>
      <vt:lpstr>'3-Yr Waterfall'!_WF_Remainder_LP</vt:lpstr>
      <vt:lpstr>'4-Yr Waterfall'!_WF_Remainder_LP</vt:lpstr>
      <vt:lpstr>'1-Yr Waterfall'!_WF_Tier1_GP</vt:lpstr>
      <vt:lpstr>'3-Yr Waterfall'!_WF_Tier1_GP</vt:lpstr>
      <vt:lpstr>'4-Yr Waterfall'!_WF_Tier1_GP</vt:lpstr>
      <vt:lpstr>'1-Yr Waterfall'!_WF_Tier1_LP</vt:lpstr>
      <vt:lpstr>'3-Yr Waterfall'!_WF_Tier1_LP</vt:lpstr>
      <vt:lpstr>'4-Yr Waterfall'!_WF_Tier1_LP</vt:lpstr>
      <vt:lpstr>'1-Yr Waterfall'!_WF_Tier1_Rate</vt:lpstr>
      <vt:lpstr>'3-Yr Waterfall'!_WF_Tier1_Rate</vt:lpstr>
      <vt:lpstr>'4-Yr Waterfall'!_WF_Tier1_Rate</vt:lpstr>
      <vt:lpstr>'1-Yr Waterfall'!_WF_Tier2_GP</vt:lpstr>
      <vt:lpstr>'3-Yr Waterfall'!_WF_Tier2_GP</vt:lpstr>
      <vt:lpstr>'4-Yr Waterfall'!_WF_Tier2_GP</vt:lpstr>
      <vt:lpstr>'1-Yr Waterfall'!_WF_Tier2_LP</vt:lpstr>
      <vt:lpstr>'3-Yr Waterfall'!_WF_Tier2_LP</vt:lpstr>
      <vt:lpstr>'4-Yr Waterfall'!_WF_Tier2_LP</vt:lpstr>
      <vt:lpstr>'1-Yr Waterfall'!_WF_Tier2_Rate</vt:lpstr>
      <vt:lpstr>'3-Yr Waterfall'!_WF_Tier2_Rate</vt:lpstr>
      <vt:lpstr>'4-Yr Waterfall'!_WF_Tier2_Rate</vt:lpstr>
      <vt:lpstr>'1-Yr Waterfall'!_WF_Tier3_GP</vt:lpstr>
      <vt:lpstr>'3-Yr Waterfall'!_WF_Tier3_GP</vt:lpstr>
      <vt:lpstr>'4-Yr Waterfall'!_WF_Tier3_GP</vt:lpstr>
      <vt:lpstr>'1-Yr Waterfall'!_WF_Tier3_LP</vt:lpstr>
      <vt:lpstr>'3-Yr Waterfall'!_WF_Tier3_LP</vt:lpstr>
      <vt:lpstr>'4-Yr Waterfall'!_WF_Tier3_LP</vt:lpstr>
      <vt:lpstr>'1-Yr Waterfall'!_WF_Tier3_Rate</vt:lpstr>
      <vt:lpstr>'3-Yr Waterfall'!_WF_Tier3_Rate</vt:lpstr>
      <vt:lpstr>'4-Yr Waterfall'!_WF_Tier3_Rate</vt:lpstr>
      <vt:lpstr>Acres</vt:lpstr>
      <vt:lpstr>Beds</vt:lpstr>
      <vt:lpstr>Debt</vt:lpstr>
      <vt:lpstr>Devel_YN</vt:lpstr>
      <vt:lpstr>Equity</vt:lpstr>
      <vt:lpstr>FACTOR_NAMES</vt:lpstr>
      <vt:lpstr>FACTOR_VALUES</vt:lpstr>
      <vt:lpstr>GSF</vt:lpstr>
      <vt:lpstr>LIST_Hold</vt:lpstr>
      <vt:lpstr>NOTE_LIST_CONSTRUCTION</vt:lpstr>
      <vt:lpstr>NRSF</vt:lpstr>
      <vt:lpstr>'1-Yr Waterfall'!Print_Area</vt:lpstr>
      <vt:lpstr>'3-Yr Waterfall'!Print_Area</vt:lpstr>
      <vt:lpstr>'4-Yr Waterfall'!Print_Area</vt:lpstr>
      <vt:lpstr>'Cash Flow'!Print_Area</vt:lpstr>
      <vt:lpstr>'Development Summary'!Print_Area</vt:lpstr>
      <vt:lpstr>'Executive Summary'!Print_Area</vt:lpstr>
      <vt:lpstr>'Sale Proceeds'!Print_Area</vt:lpstr>
      <vt:lpstr>'1-Yr Waterfall'!Print_Titles</vt:lpstr>
      <vt:lpstr>'3-Yr Waterfall'!Print_Titles</vt:lpstr>
      <vt:lpstr>'4-Yr Waterfall'!Print_Titles</vt:lpstr>
      <vt:lpstr>Assumptions!Print_Titles</vt:lpstr>
      <vt:lpstr>Development!Print_Titles</vt:lpstr>
      <vt:lpstr>'Development Summary'!Print_Titles</vt:lpstr>
      <vt:lpstr>ResiParkingSpaces</vt:lpstr>
      <vt:lpstr>'1-Yr Waterfall'!RLAINPUT_EquityRemainder</vt:lpstr>
      <vt:lpstr>'3-Yr Waterfall'!RLAINPUT_EquityRemainder</vt:lpstr>
      <vt:lpstr>'4-Yr Waterfall'!RLAINPUT_EquityRemainder</vt:lpstr>
      <vt:lpstr>'1-Yr Waterfall'!RLAINPUT_EquityTier1</vt:lpstr>
      <vt:lpstr>'3-Yr Waterfall'!RLAINPUT_EquityTier1</vt:lpstr>
      <vt:lpstr>'4-Yr Waterfall'!RLAINPUT_EquityTier1</vt:lpstr>
      <vt:lpstr>'1-Yr Waterfall'!RLAINPUT_EquityTier2</vt:lpstr>
      <vt:lpstr>'3-Yr Waterfall'!RLAINPUT_EquityTier2</vt:lpstr>
      <vt:lpstr>'4-Yr Waterfall'!RLAINPUT_EquityTier2</vt:lpstr>
      <vt:lpstr>'1-Yr Waterfall'!RLAINPUT_EquityTier3</vt:lpstr>
      <vt:lpstr>'3-Yr Waterfall'!RLAINPUT_EquityTier3</vt:lpstr>
      <vt:lpstr>'4-Yr Waterfall'!RLAINPUT_EquityTier3</vt:lpstr>
      <vt:lpstr>StartDate</vt:lpstr>
      <vt:lpstr>STARTDATE_OPS</vt:lpstr>
      <vt:lpstr>TotalParkingSpaces</vt:lpstr>
      <vt:lpstr>Units</vt:lpstr>
      <vt:lpstr>Yield_Years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Tanner Lawrence</dc:creator>
  <cp:keywords/>
  <dc:description/>
  <cp:lastModifiedBy>Jack Branding</cp:lastModifiedBy>
  <cp:revision/>
  <dcterms:created xsi:type="dcterms:W3CDTF">2024-10-11T15:00:32Z</dcterms:created>
  <dcterms:modified xsi:type="dcterms:W3CDTF">2026-03-06T15:38:08Z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nits">
    <vt:r8>0</vt:r8>
  </property>
  <property fmtid="{D5CDD505-2E9C-101B-9397-08002B2CF9AE}" pid="3" name="Order">
    <vt:r8>61094600</vt:r8>
  </property>
  <property fmtid="{D5CDD505-2E9C-101B-9397-08002B2CF9AE}" pid="4" name="Size">
    <vt:r8>0</vt:r8>
  </property>
  <property fmtid="{D5CDD505-2E9C-101B-9397-08002B2CF9AE}" pid="5" name="MediaServiceImageTags">
    <vt:lpwstr/>
  </property>
  <property fmtid="{D5CDD505-2E9C-101B-9397-08002B2CF9AE}" pid="6" name="xd_ProgID">
    <vt:lpwstr/>
  </property>
  <property fmtid="{D5CDD505-2E9C-101B-9397-08002B2CF9AE}" pid="7" name="ContentTypeId">
    <vt:lpwstr>0x0101004A6F54FAD2137C4D9DF78C8843874E3C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